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xml" ContentType="application/vnd.openxmlformats-officedocument.spreadsheetml.table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pivotTables/pivotTable10.xml" ContentType="application/vnd.openxmlformats-officedocument.spreadsheetml.pivotTable+xml"/>
  <Override PartName="/xl/drawings/drawing14.xml" ContentType="application/vnd.openxmlformats-officedocument.drawing+xml"/>
  <Override PartName="/xl/slicers/slicer1.xml" ContentType="application/vnd.ms-excel.slicer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sotreqcloud.sharepoint.com/sites/S11D-ProcessosePlanejamento794AC/Documentos Compartilhados/BASES PARA PBIX DA FROTA/"/>
    </mc:Choice>
  </mc:AlternateContent>
  <xr:revisionPtr revIDLastSave="0" documentId="8_{8BE5FD00-B7D8-4860-A3D2-6132103ACD0A}" xr6:coauthVersionLast="47" xr6:coauthVersionMax="47" xr10:uidLastSave="{00000000-0000-0000-0000-000000000000}"/>
  <bookViews>
    <workbookView xWindow="-110" yWindow="-110" windowWidth="19420" windowHeight="11500" tabRatio="867" firstSheet="2" activeTab="2" xr2:uid="{F5EC60B9-847E-46FD-BBD4-B41B228EA627}"/>
  </bookViews>
  <sheets>
    <sheet name="Cálculo da Indisponibilidade" sheetId="29" r:id="rId1"/>
    <sheet name="Planilha4" sheetId="33" state="hidden" r:id="rId2"/>
    <sheet name="Consolidação Preventiva" sheetId="1" r:id="rId3"/>
    <sheet name="Dinâmica" sheetId="5" r:id="rId4"/>
    <sheet name="Projeção Horimetro (2)" sheetId="20" r:id="rId5"/>
    <sheet name="Horimetros" sheetId="2" r:id="rId6"/>
    <sheet name="Projeção de Preventiva" sheetId="12" r:id="rId7"/>
    <sheet name="Tabela Horímetros" sheetId="19" r:id="rId8"/>
    <sheet name="CAPA - PCM 794" sheetId="8" r:id="rId9"/>
    <sheet name="Tempo Execução Por Pauta" sheetId="21" r:id="rId10"/>
    <sheet name="Planilha1" sheetId="22" r:id="rId11"/>
    <sheet name="Planilha3" sheetId="27" state="hidden" r:id="rId12"/>
    <sheet name="Indisponibilidade PM" sheetId="24" r:id="rId13"/>
    <sheet name="BASE PBIX" sheetId="30" r:id="rId14"/>
    <sheet name="Planilha2" sheetId="32" state="hidden" r:id="rId15"/>
    <sheet name="SA " sheetId="18" r:id="rId16"/>
    <sheet name="MTBFDF" sheetId="31" r:id="rId17"/>
    <sheet name="Projeção Horimetro" sheetId="3" r:id="rId18"/>
    <sheet name="LISTA" sheetId="4" r:id="rId19"/>
    <sheet name="OSs Preventiva" sheetId="16" r:id="rId20"/>
    <sheet name="Divulgação Semanal" sheetId="10" state="hidden" r:id="rId21"/>
    <sheet name="Preventiva - Sequencia" sheetId="6" r:id="rId22"/>
    <sheet name="Base OS Filtrada" sheetId="14" r:id="rId23"/>
    <sheet name="Pacotes de PM SAP" sheetId="23" r:id="rId24"/>
    <sheet name="Projeção Horimetro Inspeção" sheetId="34" r:id="rId25"/>
    <sheet name="Projeção de Inspeção" sheetId="35" r:id="rId26"/>
    <sheet name="Preventiva - Sequencia - Inspeç" sheetId="36" r:id="rId27"/>
  </sheets>
  <externalReferences>
    <externalReference r:id="rId28"/>
    <externalReference r:id="rId29"/>
    <externalReference r:id="rId30"/>
    <externalReference r:id="rId31"/>
    <externalReference r:id="rId32"/>
  </externalReferences>
  <definedNames>
    <definedName name="__n2" hidden="1">{#N/A,#N/A,FALSE,"PCOL"}</definedName>
    <definedName name="__r" hidden="1">{#N/A,#N/A,FALSE,"PCOL"}</definedName>
    <definedName name="_1__123Graph_ACHART_1" hidden="1">#REF!</definedName>
    <definedName name="_10__123Graph_CCHART_1" hidden="1">#REF!</definedName>
    <definedName name="_13__123Graph_DCHART_1" hidden="1">#REF!</definedName>
    <definedName name="_16__123Graph_ECHART_1" hidden="1">#REF!</definedName>
    <definedName name="_19__123Graph_FCHART_1" hidden="1">#REF!</definedName>
    <definedName name="_2__123Graph_ACHART_3" hidden="1">[1]EAIGESEN!$O$11:$O$12</definedName>
    <definedName name="_22__123Graph_XCHART_3" hidden="1">#REF!</definedName>
    <definedName name="_3__123Graph_ACHART_1" hidden="1">#REF!</definedName>
    <definedName name="_3__123Graph_BCHART_1" hidden="1">#REF!</definedName>
    <definedName name="_4__123Graph_ACHART_3" hidden="1">[2]EAIGESEN!$O$11:$O$12</definedName>
    <definedName name="_4__123Graph_CCHART_1" hidden="1">#REF!</definedName>
    <definedName name="_5__123Graph_DCHART_1" hidden="1">#REF!</definedName>
    <definedName name="_6__123Graph_ECHART_1" hidden="1">#REF!</definedName>
    <definedName name="_7__123Graph_BCHART_1" hidden="1">#REF!</definedName>
    <definedName name="_7__123Graph_FCHART_1" hidden="1">#REF!</definedName>
    <definedName name="_8__123Graph_XCHART_3" hidden="1">#REF!</definedName>
    <definedName name="_abc8" hidden="1">{0}</definedName>
    <definedName name="_ago07" hidden="1">{"'gráf jan00'!$A$1:$AK$41"}</definedName>
    <definedName name="_ago1" hidden="1">{"'gráf jan00'!$A$1:$AK$41"}</definedName>
    <definedName name="_ago10" hidden="1">{"'gráf jan00'!$A$1:$AK$41"}</definedName>
    <definedName name="_ago2" hidden="1">{"'gráf jan00'!$A$1:$AK$41"}</definedName>
    <definedName name="_ago2004" hidden="1">{"'gráf jan00'!$A$1:$AK$41"}</definedName>
    <definedName name="_ago3" hidden="1">{"'gráf jan00'!$A$1:$AK$41"}</definedName>
    <definedName name="_ago4" hidden="1">{"'gráf jan00'!$A$1:$AK$41"}</definedName>
    <definedName name="_ago5" hidden="1">{"'gráf jan00'!$A$1:$AK$41"}</definedName>
    <definedName name="_ago6" hidden="1">{"'gráf jan00'!$A$1:$AK$41"}</definedName>
    <definedName name="_ago7" hidden="1">{"'gráf jan00'!$A$1:$AK$41"}</definedName>
    <definedName name="_ago8" hidden="1">{"'gráf jan00'!$A$1:$AK$41"}</definedName>
    <definedName name="_ago9" hidden="1">{"'gráf jan00'!$A$1:$AK$41"}</definedName>
    <definedName name="_EFC2" hidden="1">{"'RR'!$A$2:$E$81"}</definedName>
    <definedName name="_EFC3" hidden="1">{"'RR'!$A$2:$E$81"}</definedName>
    <definedName name="_Fill" hidden="1">#REF!</definedName>
    <definedName name="_xlnm._FilterDatabase" localSheetId="2" hidden="1">'Consolidação Preventiva'!$A$4:$AB$1982</definedName>
    <definedName name="_xlnm._FilterDatabase" localSheetId="5" hidden="1">Horimetros!$H$15:$H$15</definedName>
    <definedName name="_xlnm._FilterDatabase" localSheetId="19" hidden="1">'OSs Preventiva'!$A$1:$A$1</definedName>
    <definedName name="_xlnm._FilterDatabase" localSheetId="21" hidden="1">'Preventiva - Sequencia'!$B$2:$F$290</definedName>
    <definedName name="_xlnm._FilterDatabase" localSheetId="25" hidden="1">'Projeção de Inspeção'!$A$4:$AC$149</definedName>
    <definedName name="_xlnm._FilterDatabase" localSheetId="6" hidden="1">'Projeção de Preventiva'!$A$4:$M$149</definedName>
    <definedName name="_xlnm._FilterDatabase" localSheetId="4" hidden="1">'Projeção Horimetro (2)'!$A$5:$K$10</definedName>
    <definedName name="_xlnm._FilterDatabase" localSheetId="24" hidden="1">'Projeção Horimetro Inspeção'!$A$5:$K$26</definedName>
    <definedName name="_xlnm._FilterDatabase" localSheetId="15" hidden="1">'SA '!$B$12:$Y$778</definedName>
    <definedName name="_xlnm._FilterDatabase" localSheetId="7" hidden="1">'Tabela Horímetros'!$A$1:$F$5842</definedName>
    <definedName name="_xlnm._FilterDatabase" hidden="1">#REF!</definedName>
    <definedName name="_Key1" hidden="1">#REF!</definedName>
    <definedName name="_n2" hidden="1">{#N/A,#N/A,FALSE,"PCOL"}</definedName>
    <definedName name="_Order1" hidden="1">255</definedName>
    <definedName name="_Order2" hidden="1">255</definedName>
    <definedName name="_PA01" hidden="1">{"'teste'!$B$2:$R$49"}</definedName>
    <definedName name="_r" hidden="1">#REF!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WX2" hidden="1">{#N/A,#N/A,FALSE,"EXPORTAC";#N/A,#N/A,FALSE,"SUPEL94"}</definedName>
    <definedName name="_x1" hidden="1">{#N/A,#N/A,FALSE,"EXPORTAC";#N/A,#N/A,FALSE,"SUPEL94"}</definedName>
    <definedName name="_x2" hidden="1">{#N/A,#N/A,FALSE,"GQGEMPRE"}</definedName>
    <definedName name="_xlpm.cab" hidden="1" xlm="1">#NAME?</definedName>
    <definedName name="_xlpm.f" hidden="1" xlm="1">#NAME?</definedName>
    <definedName name="_xlpm.prev" hidden="1" xlm="1">#NAME?</definedName>
    <definedName name="_xlpm.s" hidden="1" xlm="1">#NAME?</definedName>
    <definedName name="_xlpm.ult" hidden="1" xlm="1">#NAME?</definedName>
    <definedName name="a" hidden="1">{#N/A,#N/A,FALSE,"PCOL"}</definedName>
    <definedName name="A.23" hidden="1">{#N/A,#N/A,FALSE,"SITUAÇÃO DIÁRIA ";#N/A,#N/A,FALSE,"7 à 7"}</definedName>
    <definedName name="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AAAAAAAAAAAAAA" hidden="1">{"'gráf jan00'!$A$1:$AK$41"}</definedName>
    <definedName name="AABB" hidden="1">{"'gráf jan00'!$A$1:$AK$41"}</definedName>
    <definedName name="aasaasas" hidden="1">{#N/A,#N/A,TRUE,"indice";#N/A,#N/A,TRUE,"indicadores";#N/A,#N/A,TRUE,"comentarios"}</definedName>
    <definedName name="AB" hidden="1">{"'gráf jan00'!$A$1:$AK$41"}</definedName>
    <definedName name="abc" hidden="1">{#N/A,#N/A,FALSE,"PCOL"}</definedName>
    <definedName name="abcd" hidden="1">{#N/A,#N/A,FALSE,"PCOL"}</definedName>
    <definedName name="abcde" hidden="1">{#N/A,#N/A,FALSE,"PCOL"}</definedName>
    <definedName name="abs" hidden="1">{"'Quadro'!$A$4:$BG$78"}</definedName>
    <definedName name="acao" hidden="1">{"'Quadro'!$A$4:$BG$78"}</definedName>
    <definedName name="Acidente" hidden="1">{"'gráf jan00'!$A$1:$AK$41"}</definedName>
    <definedName name="adad" hidden="1">{"'CptDifn'!$AA$32:$AG$32"}</definedName>
    <definedName name="aditivo" hidden="1">{#N/A,#N/A,FALSE,"PCOL"}</definedName>
    <definedName name="adsf" hidden="1">{"'gráf jan00'!$A$1:$AK$41"}</definedName>
    <definedName name="afds" hidden="1">{"'gráf jan00'!$A$1:$AK$41"}</definedName>
    <definedName name="ago" hidden="1">{"'gráf jan00'!$A$1:$AK$41"}</definedName>
    <definedName name="Agosto" hidden="1">{#N/A,#N/A,FALSE,"SITUAÇÃO DIÁRIA ";#N/A,#N/A,FALSE,"7 à 7"}</definedName>
    <definedName name="aina" hidden="1">{#N/A,#N/A,FALSE,"PCOL"}</definedName>
    <definedName name="ANEXO1" hidden="1">{"'teste'!$B$2:$R$49"}</definedName>
    <definedName name="ANO_TOTAL">#REF!</definedName>
    <definedName name="ANOO">#REF!</definedName>
    <definedName name="ans" hidden="1">{#N/A,#N/A,FALSE,"PCOL"}</definedName>
    <definedName name="anscount" hidden="1">45</definedName>
    <definedName name="ao" hidden="1">{"'Quadro'!$A$4:$BG$78"}</definedName>
    <definedName name="aq" hidden="1">{"'Quadro'!$A$4:$BG$78"}</definedName>
    <definedName name="Arara" hidden="1">{#N/A,#N/A,FALSE,"PCOL"}</definedName>
    <definedName name="as" hidden="1">{"'IndicadoresRH'!$AA$50:$AP$67"}</definedName>
    <definedName name="AS2DocOpenMode" hidden="1">"AS2DocumentEdit"</definedName>
    <definedName name="AS2NamedRange" hidden="1">18</definedName>
    <definedName name="asaasaas" hidden="1">{#N/A,#N/A,TRUE,"indice";#N/A,#N/A,TRUE,"indicadores";#N/A,#N/A,TRUE,"comentarios"}</definedName>
    <definedName name="asaas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S" hidden="1">{"'Resumo'!$A$4:$N$60"}</definedName>
    <definedName name="asdfasfsafasf" hidden="1">{"'CptDifn'!$AA$32:$AG$32"}</definedName>
    <definedName name="asdryhsd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WEFGQ3" hidden="1">{"'gráf jan00'!$A$1:$AK$41"}</definedName>
    <definedName name="awdas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b" hidden="1">[1]EAIGESEN!$O$11:$O$12</definedName>
    <definedName name="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" hidden="1">{#N/A,#N/A,FALSE,"PCOL"}</definedName>
    <definedName name="bbbbbbbbbbb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d" hidden="1">{"'IndicadoresRH'!$AA$50:$AP$67"}</definedName>
    <definedName name="BLPH10" hidden="1">#REF!</definedName>
    <definedName name="BLPH23" hidden="1">#REF!</definedName>
    <definedName name="BLPH24" hidden="1">#REF!</definedName>
    <definedName name="BLPH25" hidden="1">#REF!</definedName>
    <definedName name="BLPH6" hidden="1">#REF!</definedName>
    <definedName name="BLPH7" hidden="1">#REF!</definedName>
    <definedName name="c_c" hidden="1">{"'REL CUSTODIF'!$B$1:$H$72"}</definedName>
    <definedName name="CAPA_IND_GATPL" hidden="1">{#N/A,#N/A,FALSE,"PCOL"}</definedName>
    <definedName name="cccc" hidden="1">{#N/A,#N/A,FALSE,"GQGEMPRE"}</definedName>
    <definedName name="cccccc" hidden="1">{#N/A,#N/A,FALSE,"EXPORTAC";#N/A,#N/A,FALSE,"SUPEL94"}</definedName>
    <definedName name="ccccccccc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iclos" hidden="1">{"'RR'!$A$2:$E$81"}</definedName>
    <definedName name="ciclos2" hidden="1">{"'RR'!$A$2:$E$81"}</definedName>
    <definedName name="cida" hidden="1">{#N/A,#N/A,FALSE,"PCOL"}</definedName>
    <definedName name="CMC" hidden="1">{"'Quadro'!$A$4:$BG$78"}</definedName>
    <definedName name="Cobra" hidden="1">{#N/A,#N/A,FALSE,"PCOL"}</definedName>
    <definedName name="Cobre" hidden="1">{"'CptDifn'!$AA$32:$AG$32"}</definedName>
    <definedName name="cod_barra">#REF!</definedName>
    <definedName name="COD_TABELA">#REF!</definedName>
    <definedName name="CODD_HISTORICO">#REF!</definedName>
    <definedName name="CODIGO_DEVO">#REF!</definedName>
    <definedName name="codigo_devolução">[3]DEVOLUÇÃO!$B$1:$B$65536</definedName>
    <definedName name="CODIGO_ENTRADA">#REF!</definedName>
    <definedName name="CODIGO_ENTRADA1">#REF!</definedName>
    <definedName name="CODIGO_HISTORICO">[3]HISTORICO!$B$1:$B$65536</definedName>
    <definedName name="CODIGO_SAIDA">#REF!</definedName>
    <definedName name="COLUNA_CLI">#REF!</definedName>
    <definedName name="COLUNA_LIMITE">#REF!</definedName>
    <definedName name="Concentrado_Cobre" hidden="1">{"'CptDifn'!$AA$32:$AG$32"}</definedName>
    <definedName name="CONDIÇÃO">#REF!</definedName>
    <definedName name="CONDIÇAO_HISTORICO">[4]HISTORICO!#REF!</definedName>
    <definedName name="condição_receber">'[4]A RECEBER'!#REF!</definedName>
    <definedName name="Copia" hidden="1">{#N/A,#N/A,FALSE,"PCOL"}</definedName>
    <definedName name="cópi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ucou" hidden="1">{#N/A,#N/A,TRUE,"Cover sheet";#N/A,#N/A,TRUE,"INPUTS";#N/A,#N/A,TRUE,"OUTPUTS";#N/A,#N/A,TRUE,"VALUATION"}</definedName>
    <definedName name="Custeio" hidden="1">{"'IndicadoresRH'!$AA$50:$AP$67"}</definedName>
    <definedName name="d" hidden="1">{#N/A,#N/A,FALSE,"PCOL"}</definedName>
    <definedName name="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TA_HISTORICO">[4]HISTORICO!#REF!</definedName>
    <definedName name="DATA_PARCELA">'[4]A RECEBER'!#REF!</definedName>
    <definedName name="data_receber">'[4]A RECEBER'!#REF!</definedName>
    <definedName name="DATASS">#REF!</definedName>
    <definedName name="dd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ddd" hidden="1">{#N/A,#N/A,FALSE,"PCOL"}</definedName>
    <definedName name="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EAM" hidden="1">{"'CptDifn'!$AA$32:$AG$32"}</definedName>
    <definedName name="DEAS" hidden="1">{"'CptDifn'!$AA$32:$AG$32"}</definedName>
    <definedName name="DEF" hidden="1">{"'RR'!$A$2:$E$81"}</definedName>
    <definedName name="DERF" hidden="1">{"'RR'!$A$2:$E$81"}</definedName>
    <definedName name="DESE" hidden="1">{"'RR'!$A$2:$E$81"}</definedName>
    <definedName name="DESR" hidden="1">{"'RR'!$A$2:$E$81"}</definedName>
    <definedName name="Detalhe" hidden="1">{"'Resumo'!$A$4:$N$60"}</definedName>
    <definedName name="DEWS" hidden="1">{"'RR'!$A$2:$E$81"}</definedName>
    <definedName name="DEZ" hidden="1">{"'280700'!$A$7:$L$37"}</definedName>
    <definedName name="dfadsfsadf" hidden="1">{"'gráf jan00'!$A$1:$AK$41"}</definedName>
    <definedName name="dfd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DF" hidden="1">{"'gráf jan00'!$A$1:$AK$41"}</definedName>
    <definedName name="dffasf" hidden="1">{#N/A,#N/A,TRUE,"indice";#N/A,#N/A,TRUE,"indicadores";#N/A,#N/A,TRUE,"comentarios"}</definedName>
    <definedName name="dfhgdf" hidden="1">{#N/A,#N/A,TRUE,"indice";#N/A,#N/A,TRUE,"indicadores";#N/A,#N/A,TRUE,"comentarios"}</definedName>
    <definedName name="dfr" hidden="1">{"'RR'!$A$2:$E$81"}</definedName>
    <definedName name="DFSDSFD" hidden="1">{"'Quadro'!$A$4:$BG$78"}</definedName>
    <definedName name="dft" hidden="1">{"'RR'!$A$2:$E$81"}</definedName>
    <definedName name="dfuil" hidden="1">{"'RR'!$A$2:$E$81"}</definedName>
    <definedName name="dful2" hidden="1">{"'RR'!$A$2:$E$81"}</definedName>
    <definedName name="DILO_Ferrovia" hidden="1">{"'Quadro'!$A$4:$BG$78"}</definedName>
    <definedName name="DispTelGASAG" hidden="1">{"'teste'!$B$2:$R$49"}</definedName>
    <definedName name="ditf" hidden="1">{"'CptDifn'!$AA$32:$AG$32"}</definedName>
    <definedName name="dksojd" hidden="1">{#N/A,#N/A,FALSE,"PCOL"}</definedName>
    <definedName name="drf" hidden="1">{"'RR'!$A$2:$E$81"}</definedName>
    <definedName name="dsda" hidden="1">{#N/A,#N/A,TRUE,"indice";#N/A,#N/A,TRUE,"indicadores";#N/A,#N/A,TRUE,"comentarios"}</definedName>
    <definedName name="dwsdad" hidden="1">{"'ReceitaLiquidaME'!$AA$25:$AN$32"}</definedName>
    <definedName name="e" hidden="1">{#N/A,#N/A,FALSE,"PCOL"}</definedName>
    <definedName name="e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E" hidden="1">{"'gráf jan00'!$A$1:$AK$41"}</definedName>
    <definedName name="eefc" hidden="1">{"'RR'!$A$2:$E$81"}</definedName>
    <definedName name="eesdd" hidden="1">{#N/A,#N/A,TRUE,"indice";#N/A,#N/A,TRUE,"indicadores";#N/A,#N/A,TRUE,"comentarios"}</definedName>
    <definedName name="EFC" hidden="1">{"'RR'!$A$2:$E$81"}</definedName>
    <definedName name="EFVM" hidden="1">{"'RR'!$A$2:$E$81"}</definedName>
    <definedName name="EFVM2" hidden="1">{"'RR'!$A$2:$E$81"}</definedName>
    <definedName name="EFVM3" hidden="1">{"'RR'!$A$2:$E$81"}</definedName>
    <definedName name="ERRO" hidden="1">{"'CptDifn'!$AA$32:$AG$32"}</definedName>
    <definedName name="ERRO1" hidden="1">{"'CptDifn'!$AA$32:$AG$32"}</definedName>
    <definedName name="ERRO3" hidden="1">{"'CptDifn'!$AA$32:$AG$32"}</definedName>
    <definedName name="ERRO4" hidden="1">{"'CptDifn'!$AA$32:$AG$32"}</definedName>
    <definedName name="ERRO5" hidden="1">{"'CptDifn'!$AA$32:$AG$32"}</definedName>
    <definedName name="ERRO6" hidden="1">{"'CptDifn'!$AA$32:$AG$32"}</definedName>
    <definedName name="ERRRRRRRRRRRRRRRO" hidden="1">{"'CptDifn'!$AA$32:$AG$32"}</definedName>
    <definedName name="est_B" hidden="1">{#N/A,#N/A,FALSE,"PCOL"}</definedName>
    <definedName name="eU" hidden="1">{#N/A,#N/A,FALSE,"PCOL"}</definedName>
    <definedName name="ev.Calculation" hidden="1">-4135</definedName>
    <definedName name="ev.Initialized" hidden="1">FALSE</definedName>
    <definedName name="ExecPe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bio" hidden="1">{"'Quadro'!$A$4:$BG$78"}</definedName>
    <definedName name="fasdfasfdadsf" hidden="1">{"'gráf jan00'!$A$1:$AK$41"}</definedName>
    <definedName name="FCA" hidden="1">{"'Quadro'!$A$4:$BG$78"}</definedName>
    <definedName name="FDFDFDFDF" hidden="1">{"'gráf jan00'!$A$1:$AK$41"}</definedName>
    <definedName name="fegregtrt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nanda" hidden="1">{#N/A,#N/A,TRUE,"indice";#N/A,#N/A,TRUE,"indicadores";#N/A,#N/A,TRUE,"comentarios"}</definedName>
    <definedName name="ff" hidden="1">{"'gráf jan00'!$A$1:$AK$41"}</definedName>
    <definedName name="ffre" hidden="1">{"'RR'!$A$2:$E$81"}</definedName>
    <definedName name="FFVP" hidden="1">{"'gráf jan00'!$A$1:$AK$41"}</definedName>
    <definedName name="FFVP1" hidden="1">{"'gráf jan00'!$A$1:$AK$41"}</definedName>
    <definedName name="FFVP10" hidden="1">{"'gráf jan00'!$A$1:$AK$41"}</definedName>
    <definedName name="FFVP11" hidden="1">{"'gráf jan00'!$A$1:$AK$41"}</definedName>
    <definedName name="FFVP12" hidden="1">{"'gráf jan00'!$A$1:$AK$41"}</definedName>
    <definedName name="FFVP13" hidden="1">{"'gráf jan00'!$A$1:$AK$41"}</definedName>
    <definedName name="FFVP14" hidden="1">{"'gráf jan00'!$A$1:$AK$41"}</definedName>
    <definedName name="FFVP15" hidden="1">{"'gráf jan00'!$A$1:$AK$41"}</definedName>
    <definedName name="FFVP16" hidden="1">{"'gráf jan00'!$A$1:$AK$41"}</definedName>
    <definedName name="FFVP2" hidden="1">{"'gráf jan00'!$A$1:$AK$41"}</definedName>
    <definedName name="FFVP3" hidden="1">{"'gráf jan00'!$A$1:$AK$41"}</definedName>
    <definedName name="FFVP4" hidden="1">{"'gráf jan00'!$A$1:$AK$41"}</definedName>
    <definedName name="FFVP5" hidden="1">{"'gráf jan00'!$A$1:$AK$41"}</definedName>
    <definedName name="FFVP6" hidden="1">{"'gráf jan00'!$A$1:$AK$41"}</definedName>
    <definedName name="FFVP7" hidden="1">{"'gráf jan00'!$A$1:$AK$41"}</definedName>
    <definedName name="FFVP8" hidden="1">{"'gráf jan00'!$A$1:$AK$41"}</definedName>
    <definedName name="FFVP9" hidden="1">{"'gráf jan00'!$A$1:$AK$41"}</definedName>
    <definedName name="fill1" hidden="1">#REF!</definedName>
    <definedName name="fjrjrjrt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oi" hidden="1">{"'Quadro'!$A$4:$BG$78"}</definedName>
    <definedName name="FolResumoFlorestas" hidden="1">{"'REL CUSTODIF'!$B$1:$H$72"}</definedName>
    <definedName name="Frank" hidden="1">{#N/A,#N/A,TRUE,"Cover sheet";#N/A,#N/A,TRUE,"DCF analysis";#N/A,#N/A,TRUE,"WACC calculation"}</definedName>
    <definedName name="frde" hidden="1">{"'RR'!$A$2:$E$81"}</definedName>
    <definedName name="FRDEFT" hidden="1">{"'RR'!$A$2:$E$81"}</definedName>
    <definedName name="fre" hidden="1">{"'RR'!$A$2:$E$81"}</definedName>
    <definedName name="fred" hidden="1">{"'RR'!$A$2:$E$81"}</definedName>
    <definedName name="FROTA" hidden="1">{"'Quadro'!$A$4:$BG$78"}</definedName>
    <definedName name="fsadfas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d" hidden="1">{"'gráf jan00'!$A$1:$AK$41"}</definedName>
    <definedName name="FTG" hidden="1">{"'RR'!$A$2:$E$81"}</definedName>
    <definedName name="ftr" hidden="1">{"'RR'!$A$2:$E$81"}</definedName>
    <definedName name="G" hidden="1">{"'gráf jan00'!$A$1:$AK$41"}</definedName>
    <definedName name="GAMAN" hidden="1">{#N/A,#N/A,FALSE,"PCOL"}</definedName>
    <definedName name="GAMAR" hidden="1">{"'CptDifn'!$AA$32:$AG$32"}</definedName>
    <definedName name="GAMAR1" hidden="1">{"'CptDifn'!$AA$32:$AG$32"}</definedName>
    <definedName name="gamen" hidden="1">{#N/A,#N/A,FALSE,"PCOL"}</definedName>
    <definedName name="GAMON" hidden="1">{#N/A,#N/A,FALSE,"PCOL"}</definedName>
    <definedName name="GAVTG" hidden="1">{"'gráf jan00'!$A$1:$AK$41"}</definedName>
    <definedName name="geaga" hidden="1">{"'Quadro'!$A$4:$BG$78"}</definedName>
    <definedName name="gemin" hidden="1">{#N/A,#N/A,FALSE,"PCOL"}</definedName>
    <definedName name="Gemop" hidden="1">{#N/A,#N/A,TRUE,"indice";#N/A,#N/A,TRUE,"indicadores";#N/A,#N/A,TRUE,"comentarios"}</definedName>
    <definedName name="getep" hidden="1">{#N/A,#N/A,TRUE,"indice";#N/A,#N/A,TRUE,"indicadores";#N/A,#N/A,TRUE,"comentarios"}</definedName>
    <definedName name="gfdddf" hidden="1">{"'CptDifn'!$AA$32:$AG$32"}</definedName>
    <definedName name="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ggggg" hidden="1">{"'ReceitaLiquidaME'!$AA$25:$AN$32"}</definedName>
    <definedName name="ggtggg" hidden="1">{#N/A,#N/A,FALSE,"DEF1";#N/A,#N/A,FALSE,"DEF2";#N/A,#N/A,FALSE,"DEF3"}</definedName>
    <definedName name="gogo" hidden="1">{#N/A,#N/A,TRUE,"Cover sheet";#N/A,#N/A,TRUE,"INPUTS";#N/A,#N/A,TRUE,"OUTPUTS";#N/A,#N/A,TRUE,"VALUATION"}</definedName>
    <definedName name="GRAF_10A" hidden="1">{#N/A,#N/A,FALSE,"SITUAÇÃO DIÁRIA ";#N/A,#N/A,FALSE,"7 à 7"}</definedName>
    <definedName name="GRAF_11A" hidden="1">{#N/A,#N/A,FALSE,"SITUAÇÃO DIÁRIA ";#N/A,#N/A,FALSE,"7 à 7"}</definedName>
    <definedName name="GRAF_12A" hidden="1">{#N/A,#N/A,FALSE,"SITUAÇÃO DIÁRIA ";#N/A,#N/A,FALSE,"7 à 7"}</definedName>
    <definedName name="GRAF_21" hidden="1">{#N/A,#N/A,FALSE,"SITUAÇÃO DIÁRIA ";#N/A,#N/A,FALSE,"7 à 7"}</definedName>
    <definedName name="graf_3" hidden="1">{#N/A,#N/A,FALSE,"SITUAÇÃO DIÁRIA ";#N/A,#N/A,FALSE,"7 à 7"}</definedName>
    <definedName name="GráficoICD" hidden="1">#N/A</definedName>
    <definedName name="GRF" hidden="1">{"'RR'!$A$2:$E$81"}</definedName>
    <definedName name="grtgert" hidden="1">{#N/A,#N/A,TRUE,"indice";#N/A,#N/A,TRUE,"indicadores";#N/A,#N/A,TRUE,"comentarios"}</definedName>
    <definedName name="Gupob01Real" hidden="1">{#N/A,#N/A,FALSE,"Suprimentos";#N/A,#N/A,FALSE,"Medicina e Segurança";#N/A,#N/A,FALSE,"Administração";#N/A,#N/A,FALSE,"Meio Ambiente";#N/A,#N/A,FALSE,"Operação (Mina)";#N/A,#N/A,FALSE,"Operação (Porto)"}</definedName>
    <definedName name="gv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YU" hidden="1">{"'ReceitaLiquidaME'!$AA$25:$AN$32"}</definedName>
    <definedName name="h" hidden="1">{"'Placar Intranet'!$A$2:$K$24"}</definedName>
    <definedName name="hbfghfg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fh" hidden="1">{"'REL CUSTODIF'!$B$1:$H$72"}</definedName>
    <definedName name="hhgfgf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h" hidden="1">{#N/A,#N/A,FALSE,"PCOL"}</definedName>
    <definedName name="hhhhhh" hidden="1">{"'ReceitaLiquidaME'!$AA$25:$AN$32"}</definedName>
    <definedName name="hhjgi" hidden="1">{#N/A,#N/A,FALSE,"PCOL"}</definedName>
    <definedName name="HISPANOBR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tml" hidden="1">{"'Rend_Op'!$A$41:$AG$43"}</definedName>
    <definedName name="HTML_CodePage" hidden="1">1252</definedName>
    <definedName name="HTML_Control" hidden="1">{"'ReceitaLiquidaME'!$AA$25:$AN$32"}</definedName>
    <definedName name="HTML_Control_2" hidden="1">{"'ReceitaLiquidaME'!$AA$25:$AN$32"}</definedName>
    <definedName name="HTML_Control1" hidden="1">{"'Placar Intranet'!$A$2:$K$24"}</definedName>
    <definedName name="HTML_Description" hidden="1">""</definedName>
    <definedName name="HTML_Email" hidden="1">""</definedName>
    <definedName name="HTML_Header" hidden="1">""</definedName>
    <definedName name="HTML_LastUpdate" hidden="1">"15/08/2000 (Atualização Mensal)"</definedName>
    <definedName name="HTML_LineAfter" hidden="1">FALSE</definedName>
    <definedName name="HTML_LineBefore" hidden="1">FALSE</definedName>
    <definedName name="HTML_Name" hidden="1">"GACON (866-4325)"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"C:\Performance_Intranet\indicadores\receitaliquidame.htm"</definedName>
    <definedName name="HTML_PathTemplate" hidden="1">"C:\WINDOWS\Desktop\HTMLTemp.htm"</definedName>
    <definedName name="HTML_Title" hidden="1">""</definedName>
    <definedName name="HU" hidden="1">{"'gráf jan00'!$A$1:$AK$41"}</definedName>
    <definedName name="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dentificação_EFVM" hidden="1">{"'RR'!$A$2:$E$81"}</definedName>
    <definedName name="incluir" hidden="1">TRUE</definedName>
    <definedName name="Intran" hidden="1">{"'teste'!$B$2:$R$49"}</definedName>
    <definedName name="INV_ECON_MENSAL" hidden="1">{#N/A,#N/A,FALSE,"DEF1";#N/A,#N/A,FALSE,"DEF2";#N/A,#N/A,FALSE,"DEF3"}</definedName>
    <definedName name="inv_financ_Mensal_desemb" hidden="1">{#N/A,#N/A,FALSE,"DEF1";#N/A,#N/A,FALSE,"DEF2";#N/A,#N/A,FALSE,"DEF3"}</definedName>
    <definedName name="ivan" hidden="1">{"'gráf jan00'!$A$1:$AK$41"}</definedName>
    <definedName name="j" hidden="1">{#N/A,#N/A,FALSE,"PCOL"}</definedName>
    <definedName name="jryhjtr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ujk" hidden="1">{#N/A,#N/A,FALSE,"PCOL"}</definedName>
    <definedName name="JUL" hidden="1">{"'280700'!$A$7:$L$37"}</definedName>
    <definedName name="Justificativa" hidden="1">{"'Complexo Itabira'!$D$1:$N$95"}</definedName>
    <definedName name="JUSTIFICATIVAS" hidden="1">{"'Complexo Itabira'!$D$1:$N$95"}</definedName>
    <definedName name="jythjt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" hidden="1">{#N/A,#N/A,FALSE,"PCOL"}</definedName>
    <definedName name="khtyk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mh" hidden="1">{#N/A,#N/A,TRUE,"Cover sheet";#N/A,#N/A,TRUE,"DCF analysis";#N/A,#N/A,TRUE,"WACC calculation"}</definedName>
    <definedName name="ko" hidden="1">{#N/A,#N/A,FALSE,"PCOL"}</definedName>
    <definedName name="let" hidden="1">"Quadro Logistico Maio"</definedName>
    <definedName name="LISTA_CLIENTES">#REF!</definedName>
    <definedName name="LoteBonito2" hidden="1">{"'Resumo2'!$B$2:$J$23"}</definedName>
    <definedName name="LUCROO">#REF!</definedName>
    <definedName name="mal" hidden="1">{"'Quadro'!$A$4:$BG$78"}</definedName>
    <definedName name="MANU" hidden="1">{"'Placar Intranet'!$A$2:$K$24"}</definedName>
    <definedName name="MAR" hidden="1">{"'RR'!$A$2:$E$81"}</definedName>
    <definedName name="MARIA" hidden="1">{"'gráf jan00'!$A$1:$AK$41"}</definedName>
    <definedName name="MAZ" hidden="1">{#N/A,#N/A,FALSE,"PCOL"}</definedName>
    <definedName name="mercia" hidden="1">{"'REL CUSTODIF'!$B$1:$H$72"}</definedName>
    <definedName name="MES_TOTAL">#REF!</definedName>
    <definedName name="MESES">#REF!</definedName>
    <definedName name="metasantigas" hidden="1">{"'gráf jan00'!$A$1:$AK$41"}</definedName>
    <definedName name="mmmm" hidden="1">{"'Quadro'!$A$4:$BG$78"}</definedName>
    <definedName name="MOA" hidden="1">{#N/A,#N/A,FALSE,"DEF1";#N/A,#N/A,FALSE,"DEF2";#N/A,#N/A,FALSE,"DEF3"}</definedName>
    <definedName name="modelo" hidden="1">{"'IndicadoresRH'!$AA$50:$AP$67"}</definedName>
    <definedName name="MULHRT" hidden="1">{"'gráf jan00'!$A$1:$AK$41"}</definedName>
    <definedName name="n" hidden="1">{"'CptDifn'!$AA$32:$AG$32"}</definedName>
    <definedName name="N.Ferrosos" hidden="1">{"'CptDifn'!$AA$32:$AG$32"}</definedName>
    <definedName name="nathalia" hidden="1">{"'IndicadoresRH'!$AA$50:$AP$67"}</definedName>
    <definedName name="negócio" hidden="1">{"'gráf jan00'!$A$1:$AK$41"}</definedName>
    <definedName name="newDC" hidden="1">{#N/A,#N/A,TRUE,"Cover sheet";#N/A,#N/A,TRUE,"DCF analysis";#N/A,#N/A,TRUE,"WACC calculation"}</definedName>
    <definedName name="NOM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" hidden="1">{"'CptDifn'!$AA$32:$AG$32"}</definedName>
    <definedName name="OOO" hidden="1">{#N/A,#N/A,FALSE,"SITUAÇÃO DIÁRIA ";#N/A,#N/A,FALSE,"7 à 7"}</definedName>
    <definedName name="OUT" hidden="1">{"'280700'!$A$7:$L$37"}</definedName>
    <definedName name="P" hidden="1">{"'gráf jan00'!$A$1:$AK$41"}</definedName>
    <definedName name="pago_receber">'[4]A RECEBER'!#REF!</definedName>
    <definedName name="pata" hidden="1">{#N/A,#N/A,FALSE,"SITUAÇÃO DIÁRIA ";#N/A,#N/A,FALSE,"7 à 7"}</definedName>
    <definedName name="PAZ.COM.N" hidden="1">{"'TelRDAV'!$A$1:$T$20"}</definedName>
    <definedName name="planilha" hidden="1">{"'gráf jan00'!$A$1:$AK$41"}</definedName>
    <definedName name="Planos" hidden="1">{"'Rend_Op'!$A$41:$AG$43"}</definedName>
    <definedName name="Portos1" hidden="1">{"'RR'!$A$2:$E$81"}</definedName>
    <definedName name="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RA" hidden="1">{"'CptDifn'!$AA$32:$AG$32"}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iorização" hidden="1">{"'gráf jan00'!$A$1:$AK$41"}</definedName>
    <definedName name="Prod" hidden="1">{"'IndicadoresRH'!$AA$50:$AP$67"}</definedName>
    <definedName name="Prog.Excel._Set" hidden="1">{"'teste'!$B$2:$R$49"}</definedName>
    <definedName name="programa" hidden="1">{#N/A,#N/A,FALSE,"PCOL"}</definedName>
    <definedName name="programação" hidden="1">{"'IndicadoresRH'!$AA$50:$AP$67"}</definedName>
    <definedName name="proposta" hidden="1">{"'Quadro'!$A$4:$BG$78"}</definedName>
    <definedName name="q" hidden="1">{#N/A,#N/A,FALSE,"PCOL"}</definedName>
    <definedName name="QQ" hidden="1">{"'gráf jan00'!$A$1:$AK$41"}</definedName>
    <definedName name="QQQQ" hidden="1">{"'gráf jan00'!$A$1:$AK$41"}</definedName>
    <definedName name="qqqqqq" hidden="1">{"'gráf jan00'!$A$1:$AK$41"}</definedName>
    <definedName name="qqqqqqqqq" hidden="1">{#N/A,#N/A,FALSE,"GQGEMPRE"}</definedName>
    <definedName name="qsfd" hidden="1">{#N/A,#N/A,TRUE,"Cover sheet";#N/A,#N/A,TRUE,"INPUTS";#N/A,#N/A,TRUE,"OUTPUTS";#N/A,#N/A,TRUE,"VALUATION"}</definedName>
    <definedName name="QT_HISTORICO">#REF!</definedName>
    <definedName name="QUANTIDADE_DEVO">#REF!</definedName>
    <definedName name="QUANTIDADE_DEVO1">#REF!</definedName>
    <definedName name="quantidade_devolução">[3]DEVOLUÇÃO!$F$1:$F$65536</definedName>
    <definedName name="QUANTIDADE_ENTRADA">#REF!</definedName>
    <definedName name="QUANTIDADE_ENTRADA1">#REF!</definedName>
    <definedName name="QUANTIDADE_HISTORICO">[3]HISTORICO!$D$1:$D$65536</definedName>
    <definedName name="QUANTIDADE_SAIDA">[3]SAÍDA!$F$1:$F$65536</definedName>
    <definedName name="QUAT_ENTRADA">#REF!</definedName>
    <definedName name="que" hidden="1">{#N/A,#N/A,FALSE,"PCOL"}</definedName>
    <definedName name="qwqq" hidden="1">{#N/A,#N/A,FALSE,"PCOL"}</definedName>
    <definedName name="qwqw" hidden="1">{#N/A,#N/A,FALSE,"PCOL"}</definedName>
    <definedName name="qwqweq" hidden="1">{#N/A,#N/A,FALSE,"PCOL"}</definedName>
    <definedName name="qwqwq" hidden="1">{#N/A,#N/A,FALSE,"PCOL"}</definedName>
    <definedName name="qwqwsq" hidden="1">{#N/A,#N/A,FALSE,"PCOL"}</definedName>
    <definedName name="rdff" hidden="1">{#N/A,#N/A,TRUE,"indice";#N/A,#N/A,TRUE,"indicadores";#N/A,#N/A,TRUE,"comentarios"}</definedName>
    <definedName name="RECEBER_CLI">#REF!</definedName>
    <definedName name="RECEBER_CONSIÇÃO">#REF!</definedName>
    <definedName name="RECEBER_DATA">#REF!</definedName>
    <definedName name="RECEBER_DATA_PAG">#REF!</definedName>
    <definedName name="receber_entrada">#REF!</definedName>
    <definedName name="receber_pago">#REF!</definedName>
    <definedName name="RECEBER_TOTAL">#REF!</definedName>
    <definedName name="REDUCA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PRODUÇÃO30052006" hidden="1">{"'Complexo Itabira'!$D$1:$N$95"}</definedName>
    <definedName name="rerer" hidden="1">{#N/A,#N/A,FALSE,"EXPORTAC";#N/A,#N/A,FALSE,"SUPEL94"}</definedName>
    <definedName name="resum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sumo1" hidden="1">{"'teste'!$B$2:$R$49"}</definedName>
    <definedName name="reuy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odar" hidden="1">{"'gráf jan00'!$A$1:$AK$41"}</definedName>
    <definedName name="s" hidden="1">{#N/A,#N/A,FALSE,"PCOL"}</definedName>
    <definedName name="sac" hidden="1">{#N/A,#N/A,FALSE,"PCOL"}</definedName>
    <definedName name="sansara" hidden="1">{"'Quadro'!$A$4:$BG$78"}</definedName>
    <definedName name="saquinho" hidden="1">{#N/A,#N/A,FALSE,"PCOL"}</definedName>
    <definedName name="sargtwregw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" hidden="1">{"'Quadro'!$A$4:$BG$78"}</definedName>
    <definedName name="sasassas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DFFDFDF" hidden="1">{"'gráf jan00'!$A$1:$AK$41"}</definedName>
    <definedName name="SegmentaçãodeDados_CÓDIGO_ABC_CORRIGIDO">#N/A</definedName>
    <definedName name="SegmentaçãodeDados_Nº_de_série">#N/A</definedName>
    <definedName name="SegmentaçãodeDados_Prioridade">#N/A</definedName>
    <definedName name="segsdr" hidden="1">{#N/A,#N/A,FALSE,"PCOL"}</definedName>
    <definedName name="SET" hidden="1">{"'280700'!$A$7:$L$37"}</definedName>
    <definedName name="SITUAÇÃO_PARCELA">'[4]A RECEBER'!#REF!</definedName>
    <definedName name="ss" hidden="1">{#N/A,#N/A,FALSE,"PCOL"}</definedName>
    <definedName name="ss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upervisores" hidden="1">{"'Quadro'!$A$4:$BG$78"}</definedName>
    <definedName name="t" hidden="1">{#N/A,#N/A,FALSE,"PCOL"}</definedName>
    <definedName name="TABE_ESTOQUE">#REF!</definedName>
    <definedName name="tabela_cliente">'[5]DADOS CLIENTES'!$F$1:$W$65536</definedName>
    <definedName name="TABELA_CONTAS_RECEBER">#REF!</definedName>
    <definedName name="tbd_Programa" hidden="1">{#N/A,#N/A,FALSE,"PCOL"}</definedName>
    <definedName name="TEMP" hidden="1">{#N/A,#N/A,FALSE,"PCOL"}</definedName>
    <definedName name="tempo" hidden="1">{#N/A,#N/A,FALSE,"PCOL"}</definedName>
    <definedName name="ter" hidden="1">#REF!</definedName>
    <definedName name="teste10" hidden="1">{"'Quadro'!$A$4:$BG$78"}</definedName>
    <definedName name="teste20" hidden="1">{"'Quadro'!$A$4:$BG$78"}</definedName>
    <definedName name="teste3" hidden="1">{"'Quadro'!$A$4:$BG$78"}</definedName>
    <definedName name="testeA" hidden="1">{"'Quadro'!$A$4:$BG$78"}</definedName>
    <definedName name="TextRefCopyRangeCount" hidden="1">1</definedName>
    <definedName name="tjtr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OTAL_DATA">#REF!</definedName>
    <definedName name="TOTAL_HISTORICO">[4]HISTORICO!#REF!</definedName>
    <definedName name="TOTAL_LUCRO">#REF!</definedName>
    <definedName name="total_receber">'[4]A RECEBER'!#REF!</definedName>
    <definedName name="TOTAL_SOMA">#REF!</definedName>
    <definedName name="TOTALL">#REF!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ezeabril" hidden="1">{"'gráf jan00'!$A$1:$AK$41"}</definedName>
    <definedName name="TREZEABRILL" hidden="1">{"'gráf jan00'!$A$1:$AK$41"}</definedName>
    <definedName name="trezeag" hidden="1">{"'gráf jan00'!$A$1:$AK$41"}</definedName>
    <definedName name="trezeagosto" hidden="1">{"'gráf jan00'!$A$1:$AK$41"}</definedName>
    <definedName name="trezeagosto2" hidden="1">{"'gráf jan00'!$A$1:$AK$41"}</definedName>
    <definedName name="trezeagosto3" hidden="1">{"'gráf jan00'!$A$1:$AK$41"}</definedName>
    <definedName name="trezeagosto4" hidden="1">{"'gráf jan00'!$A$1:$AK$41"}</definedName>
    <definedName name="trezeagosto5" hidden="1">{"'gráf jan00'!$A$1:$AK$41"}</definedName>
    <definedName name="trezeagosto6" hidden="1">{"'gráf jan00'!$A$1:$AK$41"}</definedName>
    <definedName name="trezeagosto7" hidden="1">{"'gráf jan00'!$A$1:$AK$41"}</definedName>
    <definedName name="trezeagosto8" hidden="1">{"'gráf jan00'!$A$1:$AK$41"}</definedName>
    <definedName name="trezejulho" hidden="1">{"'gráf jan00'!$A$1:$AK$41"}</definedName>
    <definedName name="trezejulho2" hidden="1">{"'gráf jan00'!$A$1:$AK$41"}</definedName>
    <definedName name="trezejulho3" hidden="1">{"'gráf jan00'!$A$1:$AK$41"}</definedName>
    <definedName name="trezejun" hidden="1">{"'gráf jan00'!$A$1:$AK$41"}</definedName>
    <definedName name="trezejunho" hidden="1">{"'gráf jan00'!$A$1:$AK$41"}</definedName>
    <definedName name="trezejunnho" hidden="1">{"'gráf jan00'!$A$1:$AK$41"}</definedName>
    <definedName name="trezemarço" hidden="1">{"'gráf jan00'!$A$1:$AK$41"}</definedName>
    <definedName name="TTT" hidden="1">{"'gráf jan00'!$A$1:$AK$41"}</definedName>
    <definedName name="TTTT" hidden="1">{"'gráf jan00'!$A$1:$AK$41"}</definedName>
    <definedName name="tyjtyk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u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uoluyk" hidden="1">{#N/A,#N/A,TRUE,"indice";#N/A,#N/A,TRUE,"indicadores";#N/A,#N/A,TRUE,"comentarios"}</definedName>
    <definedName name="uu" hidden="1">{"'REL CUSTODIF'!$B$1:$H$72"}</definedName>
    <definedName name="v" hidden="1">{#N/A,#N/A,FALSE,"PCOL"}</definedName>
    <definedName name="v_pago">#REF!</definedName>
    <definedName name="v_pagoS">#REF!</definedName>
    <definedName name="V_PARCELA">#REF!</definedName>
    <definedName name="v_status">#REF!</definedName>
    <definedName name="v_statusS">#REF!</definedName>
    <definedName name="VALOR_PARCELA">#REF!</definedName>
    <definedName name="vefa" hidden="1">{"'INDICE_EQUIP_INTRANET'!$A$4:$T$193"}</definedName>
    <definedName name="v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xs" hidden="1">{"'RR'!$A$2:$E$81"}</definedName>
    <definedName name="w" hidden="1">{#N/A,#N/A,FALSE,"PCOL"}</definedName>
    <definedName name="wadfaw" hidden="1">{#N/A,#N/A,TRUE,"indice";#N/A,#N/A,TRUE,"indicadores";#N/A,#N/A,TRUE,"comentarios"}</definedName>
    <definedName name="wdewdwd" hidden="1">{#N/A,#N/A,FALSE,"PCOL"}</definedName>
    <definedName name="wdwd" hidden="1">{#N/A,#N/A,FALSE,"PCOL"}</definedName>
    <definedName name="wedwedw" hidden="1">{#N/A,#N/A,FALSE,"PCOL"}</definedName>
    <definedName name="wedwew" hidden="1">{#N/A,#N/A,FALSE,"PCOL"}</definedName>
    <definedName name="wewe" hidden="1">{#N/A,#N/A,FALSE,"PCOL"}</definedName>
    <definedName name="wewedwedw" hidden="1">{#N/A,#N/A,FALSE,"PCOL"}</definedName>
    <definedName name="wewew" hidden="1">{#N/A,#N/A,FALSE,"PCOL"}</definedName>
    <definedName name="wrn.Aging._.and._.Trend._.Analysis." hidden="1">{#N/A,#N/A,FALSE,"Aging Summary";#N/A,#N/A,FALSE,"Ratio Analysis";#N/A,#N/A,FALSE,"Test 120 Day Accts";#N/A,#N/A,FALSE,"Tickmarks"}</definedName>
    <definedName name="wrn.baseDEV.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ook." hidden="1">{"EVA",#N/A,FALSE,"SMT2";#N/A,#N/A,FALSE,"Summary";#N/A,#N/A,FALSE,"Graphs";#N/A,#N/A,FALSE,"4 Panel"}</definedName>
    <definedName name="wrn.comentario." hidden="1">{#N/A,#N/A,FALSE,"PCOL"}</definedName>
    <definedName name="wrn.Complete." hidden="1">{#N/A,#N/A,FALSE,"SMT1";#N/A,#N/A,FALSE,"SMT2";#N/A,#N/A,FALSE,"Summary";#N/A,#N/A,FALSE,"Graphs";#N/A,#N/A,FALSE,"4 Panel"}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def9806." hidden="1">{#N/A,#N/A,FALSE,"DEF1";#N/A,#N/A,FALSE,"DEF2";#N/A,#N/A,FALSE,"DEF3"}</definedName>
    <definedName name="wrn.fred.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gere" hidden="1">{#N/A,#N/A,FALSE,"GQGEMPRE"}</definedName>
    <definedName name="wrn.gere." hidden="1">{#N/A,#N/A,FALSE,"GQGEMPRE"}</definedName>
    <definedName name="wrn.geren" hidden="1">{#N/A,#N/A,FALSE,"EXPORTAC";#N/A,#N/A,FALSE,"SUPEL94"}</definedName>
    <definedName name="wrn.geren." hidden="1">{#N/A,#N/A,FALSE,"EXPORTAC";#N/A,#N/A,FALSE,"SUPEL94"}</definedName>
    <definedName name="wrn.imp." hidden="1">{"vue1",#N/A,FALSE,"synthese";"vue2",#N/A,FALSE,"synthese"}</definedName>
    <definedName name="wrn.INVESTIMENTOS._.CORRENTES." hidden="1">{#N/A,#N/A,FALSE,"Suprimentos";#N/A,#N/A,FALSE,"Medicina e Segurança";#N/A,#N/A,FALSE,"Administração";#N/A,#N/A,FALSE,"Meio Ambiente";#N/A,#N/A,FALSE,"Operação (Mina)";#N/A,#N/A,FALSE,"Operação (Porto)"}</definedName>
    <definedName name="wrn.lh97.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newDEV.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EUR.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Relatório._.Porto.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SITUAÇÃO._.DIÁRIA." hidden="1">{#N/A,#N/A,FALSE,"SITUAÇÃO DIÁRIA ";#N/A,#N/A,FALSE,"7 à 7"}</definedName>
    <definedName name="wrn.teste." hidden="1">{#N/A,#N/A,TRUE,"indice";#N/A,#N/A,TRUE,"indicadores";#N/A,#N/A,TRUE,"comentarios"}</definedName>
    <definedName name="wsewew" hidden="1">{#N/A,#N/A,FALSE,"PCOL"}</definedName>
    <definedName name="wt5ye65y" hidden="1">{0}</definedName>
    <definedName name="WWW" hidden="1">{#N/A,#N/A,FALSE,"DEF1";#N/A,#N/A,FALSE,"DEF2";#N/A,#N/A,FALSE,"DEF3"}</definedName>
    <definedName name="WX" hidden="1">{#N/A,#N/A,FALSE,"GQGEMPRE"}</definedName>
    <definedName name="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aa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" hidden="1">#N/A</definedName>
    <definedName name="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xx" hidden="1">{"'Quadro'!$A$4:$BG$78"}</definedName>
    <definedName name="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yyy" hidden="1">{"'Quadro'!$A$4:$BG$78"}</definedName>
    <definedName name="y" hidden="1">{#N/A,#N/A,FALSE,"PCOL"}</definedName>
    <definedName name="yukyuk8" hidden="1">{0}</definedName>
    <definedName name="yy" hidden="1">{"'REL CUSTODIF'!$B$1:$H$72"}</definedName>
    <definedName name="Z_8DD835B5_A9EB_4AAA_B94F_A44AC86A69C0_.wvu.PrintArea" hidden="1">#REF!</definedName>
    <definedName name="Z_8DD835B5_A9EB_4AAA_B94F_A44AC86A69C0_.wvu.PrintTitles" hidden="1">#REF!</definedName>
    <definedName name="Z_8DD835B5_A9EB_4AAA_B94F_A44AC86A69C0_.wvu.Rows" hidden="1">#REF!</definedName>
  </definedNames>
  <calcPr calcId="191028"/>
  <pivotCaches>
    <pivotCache cacheId="243" r:id="rId33"/>
    <pivotCache cacheId="244" r:id="rId34"/>
    <pivotCache cacheId="245" r:id="rId35"/>
    <pivotCache cacheId="246" r:id="rId36"/>
    <pivotCache cacheId="247" r:id="rId37"/>
    <pivotCache cacheId="248" r:id="rId38"/>
    <pivotCache cacheId="249" r:id="rId39"/>
    <pivotCache cacheId="250" r:id="rId40"/>
    <pivotCache cacheId="251" r:id="rId41"/>
  </pivotCaches>
  <extLst>
    <ext xmlns:x14="http://schemas.microsoft.com/office/spreadsheetml/2009/9/main" uri="{BBE1A952-AA13-448e-AADC-164F8A28A991}">
      <x14:slicerCaches>
        <x14:slicerCache r:id="rId42"/>
        <x14:slicerCache r:id="rId43"/>
        <x14:slicerCache r:id="rId4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6" i="12" l="1"/>
  <c r="VW2" i="2" l="1"/>
  <c r="VX2" i="2" s="1"/>
  <c r="VY2" i="2" s="1"/>
  <c r="VZ2" i="2" s="1"/>
  <c r="WA2" i="2" s="1"/>
  <c r="WB2" i="2" s="1"/>
  <c r="WC2" i="2" s="1"/>
  <c r="WD2" i="2" s="1"/>
  <c r="WE2" i="2" s="1"/>
  <c r="WF2" i="2" s="1"/>
  <c r="WG2" i="2" s="1"/>
  <c r="WH2" i="2" s="1"/>
  <c r="WI2" i="2" s="1"/>
  <c r="WJ2" i="2" s="1"/>
  <c r="WK2" i="2" s="1"/>
  <c r="WL2" i="2" s="1"/>
  <c r="WM2" i="2" s="1"/>
  <c r="WN2" i="2" s="1"/>
  <c r="WO2" i="2" s="1"/>
  <c r="WP2" i="2" s="1"/>
  <c r="WQ2" i="2" s="1"/>
  <c r="WR2" i="2" s="1"/>
  <c r="WS2" i="2" s="1"/>
  <c r="WT2" i="2" s="1"/>
  <c r="WU2" i="2" s="1"/>
  <c r="WV2" i="2" s="1"/>
  <c r="D8" i="2"/>
  <c r="D7" i="2"/>
  <c r="D23" i="19" s="1" a="1"/>
  <c r="D6" i="2"/>
  <c r="D22" i="19" s="1" a="1"/>
  <c r="D5" i="2"/>
  <c r="D21" i="19" s="1" a="1"/>
  <c r="D4" i="2"/>
  <c r="D5838" i="19" a="1"/>
  <c r="D5837" i="19" a="1"/>
  <c r="D5836" i="19" a="1"/>
  <c r="D5835" i="19" a="1"/>
  <c r="D5834" i="19" a="1"/>
  <c r="D5829" i="19" a="1"/>
  <c r="D5828" i="19" a="1"/>
  <c r="D5827" i="19" a="1"/>
  <c r="D5826" i="19" a="1"/>
  <c r="D5825" i="19" a="1"/>
  <c r="D5820" i="19" a="1"/>
  <c r="D5819" i="19" a="1"/>
  <c r="D5818" i="19" a="1"/>
  <c r="D5817" i="19" a="1"/>
  <c r="D5816" i="19" a="1"/>
  <c r="D5811" i="19" a="1"/>
  <c r="D5810" i="19" a="1"/>
  <c r="D5809" i="19" a="1"/>
  <c r="D5808" i="19" a="1"/>
  <c r="D5807" i="19" a="1"/>
  <c r="D5802" i="19" a="1"/>
  <c r="D5801" i="19" a="1"/>
  <c r="D5800" i="19" a="1"/>
  <c r="D5799" i="19" a="1"/>
  <c r="D5798" i="19" a="1"/>
  <c r="D5793" i="19" a="1"/>
  <c r="D5792" i="19" a="1"/>
  <c r="D5791" i="19" a="1"/>
  <c r="D5790" i="19" a="1"/>
  <c r="D5789" i="19" a="1"/>
  <c r="D5784" i="19" a="1"/>
  <c r="D5783" i="19" a="1"/>
  <c r="D5782" i="19" a="1"/>
  <c r="D5781" i="19" a="1"/>
  <c r="D5780" i="19" a="1"/>
  <c r="D5775" i="19" a="1"/>
  <c r="D5774" i="19" a="1"/>
  <c r="D5773" i="19" a="1"/>
  <c r="D5763" i="19" a="1"/>
  <c r="D5762" i="19" a="1"/>
  <c r="D5757" i="19" a="1"/>
  <c r="D5756" i="19" a="1"/>
  <c r="D5755" i="19" a="1"/>
  <c r="D5754" i="19" a="1"/>
  <c r="D5753" i="19" a="1"/>
  <c r="D5748" i="19" a="1"/>
  <c r="D5747" i="19" a="1"/>
  <c r="D5746" i="19" a="1"/>
  <c r="D5745" i="19" a="1"/>
  <c r="D5744" i="19" a="1"/>
  <c r="D5739" i="19" a="1"/>
  <c r="D5738" i="19" a="1"/>
  <c r="D5737" i="19" a="1"/>
  <c r="D5736" i="19" a="1"/>
  <c r="D5735" i="19" a="1"/>
  <c r="D5730" i="19" a="1"/>
  <c r="D5729" i="19" a="1"/>
  <c r="D5728" i="19" a="1"/>
  <c r="D5727" i="19" a="1"/>
  <c r="D5726" i="19" a="1"/>
  <c r="D5721" i="19" a="1"/>
  <c r="D5720" i="19" a="1"/>
  <c r="D5719" i="19" a="1"/>
  <c r="D5718" i="19" a="1"/>
  <c r="D5717" i="19" a="1"/>
  <c r="D5712" i="19" a="1"/>
  <c r="D5711" i="19" a="1"/>
  <c r="D5710" i="19" a="1"/>
  <c r="D5709" i="19" a="1"/>
  <c r="D5708" i="19" a="1"/>
  <c r="D5703" i="19" a="1"/>
  <c r="D5702" i="19" a="1"/>
  <c r="D5701" i="19" a="1"/>
  <c r="D5700" i="19" a="1"/>
  <c r="D5699" i="19" a="1"/>
  <c r="D5694" i="19" a="1"/>
  <c r="D5693" i="19" a="1"/>
  <c r="D5692" i="19" a="1"/>
  <c r="D5691" i="19" a="1"/>
  <c r="D5690" i="19" a="1"/>
  <c r="D5685" i="19" a="1"/>
  <c r="D5684" i="19" a="1"/>
  <c r="D5683" i="19" a="1"/>
  <c r="D5682" i="19" a="1"/>
  <c r="D5681" i="19" a="1"/>
  <c r="D5676" i="19" a="1"/>
  <c r="D5675" i="19" a="1"/>
  <c r="D5674" i="19" a="1"/>
  <c r="D5673" i="19" a="1"/>
  <c r="D5672" i="19" a="1"/>
  <c r="D5667" i="19" a="1"/>
  <c r="D5666" i="19" a="1"/>
  <c r="D5665" i="19" a="1"/>
  <c r="D5664" i="19" a="1"/>
  <c r="D5663" i="19" a="1"/>
  <c r="D5658" i="19" a="1"/>
  <c r="D5657" i="19" a="1"/>
  <c r="D5656" i="19" a="1"/>
  <c r="D5655" i="19" a="1"/>
  <c r="D5654" i="19" a="1"/>
  <c r="D5649" i="19" a="1"/>
  <c r="D5648" i="19" a="1"/>
  <c r="D5647" i="19" a="1"/>
  <c r="D5646" i="19" a="1"/>
  <c r="D5645" i="19" a="1"/>
  <c r="D5640" i="19" a="1"/>
  <c r="D5639" i="19" a="1"/>
  <c r="D5638" i="19" a="1"/>
  <c r="D5637" i="19" a="1"/>
  <c r="D5636" i="19" a="1"/>
  <c r="D5631" i="19" a="1"/>
  <c r="D5630" i="19" a="1"/>
  <c r="D5629" i="19" a="1"/>
  <c r="D5628" i="19" a="1"/>
  <c r="D5627" i="19" a="1"/>
  <c r="D5622" i="19" a="1"/>
  <c r="D5621" i="19" a="1"/>
  <c r="D5620" i="19" a="1"/>
  <c r="D5619" i="19" a="1"/>
  <c r="D5618" i="19" a="1"/>
  <c r="D5613" i="19" a="1"/>
  <c r="D5612" i="19" a="1"/>
  <c r="D5611" i="19" a="1"/>
  <c r="D5610" i="19" a="1"/>
  <c r="D5609" i="19" a="1"/>
  <c r="D5604" i="19" a="1"/>
  <c r="D5603" i="19" a="1"/>
  <c r="D5602" i="19" a="1"/>
  <c r="D5601" i="19" a="1"/>
  <c r="D5600" i="19" a="1"/>
  <c r="D5595" i="19" a="1"/>
  <c r="D5594" i="19" a="1"/>
  <c r="D5593" i="19" a="1"/>
  <c r="D5592" i="19" a="1"/>
  <c r="D5591" i="19" a="1"/>
  <c r="D5586" i="19" a="1"/>
  <c r="D5585" i="19" a="1"/>
  <c r="D5584" i="19" a="1"/>
  <c r="D5583" i="19" a="1"/>
  <c r="D5582" i="19" a="1"/>
  <c r="D5577" i="19" a="1"/>
  <c r="D5576" i="19" a="1"/>
  <c r="D5575" i="19" a="1"/>
  <c r="D5574" i="19" a="1"/>
  <c r="D5573" i="19" a="1"/>
  <c r="D5568" i="19" a="1"/>
  <c r="D5567" i="19" a="1"/>
  <c r="D5566" i="19" a="1"/>
  <c r="D5565" i="19" a="1"/>
  <c r="D5564" i="19" a="1"/>
  <c r="D5559" i="19" a="1"/>
  <c r="D5558" i="19" a="1"/>
  <c r="D5557" i="19" a="1"/>
  <c r="D5556" i="19" a="1"/>
  <c r="D5555" i="19" a="1"/>
  <c r="D5550" i="19" a="1"/>
  <c r="D5549" i="19" a="1"/>
  <c r="D5548" i="19" a="1"/>
  <c r="D5547" i="19" a="1"/>
  <c r="D5546" i="19" a="1"/>
  <c r="D5541" i="19" a="1"/>
  <c r="D5540" i="19" a="1"/>
  <c r="D5539" i="19" a="1"/>
  <c r="D5538" i="19" a="1"/>
  <c r="D5537" i="19" a="1"/>
  <c r="D5532" i="19" a="1"/>
  <c r="D5531" i="19" a="1"/>
  <c r="D5530" i="19" a="1"/>
  <c r="D5529" i="19" a="1"/>
  <c r="D5528" i="19" a="1"/>
  <c r="D5523" i="19" a="1"/>
  <c r="D5522" i="19" a="1"/>
  <c r="D5521" i="19" a="1"/>
  <c r="D5520" i="19" a="1"/>
  <c r="D5519" i="19" a="1"/>
  <c r="D5514" i="19" a="1"/>
  <c r="D5513" i="19" a="1"/>
  <c r="D5512" i="19" a="1"/>
  <c r="D5511" i="19" a="1"/>
  <c r="D5510" i="19" a="1"/>
  <c r="D5505" i="19" a="1"/>
  <c r="D5504" i="19" a="1"/>
  <c r="D5503" i="19" a="1"/>
  <c r="D5502" i="19" a="1"/>
  <c r="D5501" i="19" a="1"/>
  <c r="D5496" i="19" a="1"/>
  <c r="D5495" i="19" a="1"/>
  <c r="D5494" i="19" a="1"/>
  <c r="D5493" i="19" a="1"/>
  <c r="D5492" i="19" a="1"/>
  <c r="D5487" i="19" a="1"/>
  <c r="D5486" i="19" a="1"/>
  <c r="D5485" i="19" a="1"/>
  <c r="D5484" i="19" a="1"/>
  <c r="D5483" i="19" a="1"/>
  <c r="D5478" i="19" a="1"/>
  <c r="D5477" i="19" a="1"/>
  <c r="D5476" i="19" a="1"/>
  <c r="D5475" i="19" a="1"/>
  <c r="D5474" i="19" a="1"/>
  <c r="D5469" i="19" a="1"/>
  <c r="D5468" i="19" a="1"/>
  <c r="D5467" i="19" a="1"/>
  <c r="D5466" i="19" a="1"/>
  <c r="D5465" i="19" a="1"/>
  <c r="D5460" i="19" a="1"/>
  <c r="D5459" i="19" a="1"/>
  <c r="D5458" i="19" a="1"/>
  <c r="D5457" i="19" a="1"/>
  <c r="D5456" i="19" a="1"/>
  <c r="D5451" i="19" a="1"/>
  <c r="D5450" i="19" a="1"/>
  <c r="D5449" i="19" a="1"/>
  <c r="D5448" i="19" a="1"/>
  <c r="D5447" i="19" a="1"/>
  <c r="D5442" i="19" a="1"/>
  <c r="D5441" i="19" a="1"/>
  <c r="D5440" i="19" a="1"/>
  <c r="D5439" i="19" a="1"/>
  <c r="D5438" i="19" a="1"/>
  <c r="D5433" i="19" a="1"/>
  <c r="D5432" i="19" a="1"/>
  <c r="D5431" i="19" a="1"/>
  <c r="D5430" i="19" a="1"/>
  <c r="D5429" i="19" a="1"/>
  <c r="D5424" i="19" a="1"/>
  <c r="D5423" i="19" a="1"/>
  <c r="D5422" i="19" a="1"/>
  <c r="D5421" i="19" a="1"/>
  <c r="D5420" i="19" a="1"/>
  <c r="D5415" i="19" a="1"/>
  <c r="D5414" i="19" a="1"/>
  <c r="D5413" i="19" a="1"/>
  <c r="D5412" i="19" a="1"/>
  <c r="D5411" i="19" a="1"/>
  <c r="D5406" i="19" a="1"/>
  <c r="D5405" i="19" a="1"/>
  <c r="D5404" i="19" a="1"/>
  <c r="D5403" i="19" a="1"/>
  <c r="D5402" i="19" a="1"/>
  <c r="D5397" i="19" a="1"/>
  <c r="D5396" i="19" a="1"/>
  <c r="D5395" i="19" a="1"/>
  <c r="D5394" i="19" a="1"/>
  <c r="D5393" i="19" a="1"/>
  <c r="D5388" i="19" a="1"/>
  <c r="D5387" i="19" a="1"/>
  <c r="D5386" i="19" a="1"/>
  <c r="D5385" i="19" a="1"/>
  <c r="D5384" i="19" a="1"/>
  <c r="D5379" i="19" a="1"/>
  <c r="D5378" i="19" a="1"/>
  <c r="D5377" i="19" a="1"/>
  <c r="D5376" i="19" a="1"/>
  <c r="D5375" i="19" a="1"/>
  <c r="D5370" i="19" a="1"/>
  <c r="D5369" i="19" a="1"/>
  <c r="D5368" i="19" a="1"/>
  <c r="D5367" i="19" a="1"/>
  <c r="D5366" i="19" a="1"/>
  <c r="D5361" i="19" a="1"/>
  <c r="D5360" i="19" a="1"/>
  <c r="D5359" i="19" a="1"/>
  <c r="D5358" i="19" a="1"/>
  <c r="D5357" i="19" a="1"/>
  <c r="D5352" i="19" a="1"/>
  <c r="D5351" i="19" a="1"/>
  <c r="D5350" i="19" a="1"/>
  <c r="D5349" i="19" a="1"/>
  <c r="D5348" i="19" a="1"/>
  <c r="D5343" i="19" a="1"/>
  <c r="D5342" i="19" a="1"/>
  <c r="D5341" i="19" a="1"/>
  <c r="D5340" i="19" a="1"/>
  <c r="D5339" i="19" a="1"/>
  <c r="D5334" i="19" a="1"/>
  <c r="D5333" i="19" a="1"/>
  <c r="D5332" i="19" a="1"/>
  <c r="D5331" i="19" a="1"/>
  <c r="D5330" i="19" a="1"/>
  <c r="D5325" i="19" a="1"/>
  <c r="D5324" i="19" a="1"/>
  <c r="D5323" i="19" a="1"/>
  <c r="D5322" i="19" a="1"/>
  <c r="D5321" i="19" a="1"/>
  <c r="D5316" i="19" a="1"/>
  <c r="D5315" i="19" a="1"/>
  <c r="D5314" i="19" a="1"/>
  <c r="D5313" i="19" a="1"/>
  <c r="D5312" i="19" a="1"/>
  <c r="D5307" i="19" a="1"/>
  <c r="D5306" i="19" a="1"/>
  <c r="D5305" i="19" a="1"/>
  <c r="D5304" i="19" a="1"/>
  <c r="D5303" i="19" a="1"/>
  <c r="D5298" i="19" a="1"/>
  <c r="D5297" i="19" a="1"/>
  <c r="D5296" i="19" a="1"/>
  <c r="D5295" i="19" a="1"/>
  <c r="D5294" i="19" a="1"/>
  <c r="D5289" i="19" a="1"/>
  <c r="D5288" i="19" a="1"/>
  <c r="D5287" i="19" a="1"/>
  <c r="D5286" i="19" a="1"/>
  <c r="D5285" i="19" a="1"/>
  <c r="D5280" i="19" a="1"/>
  <c r="D5279" i="19" a="1"/>
  <c r="D5278" i="19" a="1"/>
  <c r="D5277" i="19" a="1"/>
  <c r="D5276" i="19" a="1"/>
  <c r="D5271" i="19" a="1"/>
  <c r="D5270" i="19" a="1"/>
  <c r="D5269" i="19" a="1"/>
  <c r="D5268" i="19" a="1"/>
  <c r="D5267" i="19" a="1"/>
  <c r="D5262" i="19" a="1"/>
  <c r="D5261" i="19" a="1"/>
  <c r="D5260" i="19" a="1"/>
  <c r="D5259" i="19" a="1"/>
  <c r="D5258" i="19" a="1"/>
  <c r="D5253" i="19" a="1"/>
  <c r="D5252" i="19" a="1"/>
  <c r="D5251" i="19" a="1"/>
  <c r="D5250" i="19" a="1"/>
  <c r="D5249" i="19" a="1"/>
  <c r="D5244" i="19" a="1"/>
  <c r="D5243" i="19" a="1"/>
  <c r="D5242" i="19" a="1"/>
  <c r="D5241" i="19" a="1"/>
  <c r="D5240" i="19" a="1"/>
  <c r="D5235" i="19" a="1"/>
  <c r="D5234" i="19" a="1"/>
  <c r="D5233" i="19" a="1"/>
  <c r="D5232" i="19" a="1"/>
  <c r="D5231" i="19" a="1"/>
  <c r="D5226" i="19" a="1"/>
  <c r="D5225" i="19" a="1"/>
  <c r="D5224" i="19" a="1"/>
  <c r="D5223" i="19" a="1"/>
  <c r="D5222" i="19" a="1"/>
  <c r="D5217" i="19" a="1"/>
  <c r="D5216" i="19" a="1"/>
  <c r="D5215" i="19" a="1"/>
  <c r="D5214" i="19" a="1"/>
  <c r="D5213" i="19" a="1"/>
  <c r="D5208" i="19" a="1"/>
  <c r="D5207" i="19" a="1"/>
  <c r="D5206" i="19" a="1"/>
  <c r="D5205" i="19" a="1"/>
  <c r="D5204" i="19" a="1"/>
  <c r="D5199" i="19" a="1"/>
  <c r="D5198" i="19" a="1"/>
  <c r="D5197" i="19" a="1"/>
  <c r="D5196" i="19" a="1"/>
  <c r="D5195" i="19" a="1"/>
  <c r="D5190" i="19" a="1"/>
  <c r="D5189" i="19" a="1"/>
  <c r="D5188" i="19" a="1"/>
  <c r="D5187" i="19" a="1"/>
  <c r="D5186" i="19" a="1"/>
  <c r="D5181" i="19" a="1"/>
  <c r="D5180" i="19" a="1"/>
  <c r="D5179" i="19" a="1"/>
  <c r="D5178" i="19" a="1"/>
  <c r="D5177" i="19" a="1"/>
  <c r="D5172" i="19" a="1"/>
  <c r="D5171" i="19" a="1"/>
  <c r="D5170" i="19" a="1"/>
  <c r="D5169" i="19" a="1"/>
  <c r="D5168" i="19" a="1"/>
  <c r="D5163" i="19" a="1"/>
  <c r="D5162" i="19" a="1"/>
  <c r="D5161" i="19" a="1"/>
  <c r="D5160" i="19" a="1"/>
  <c r="D5159" i="19" a="1"/>
  <c r="D5154" i="19" a="1"/>
  <c r="D5153" i="19" a="1"/>
  <c r="D5152" i="19" a="1"/>
  <c r="D5151" i="19" a="1"/>
  <c r="D5150" i="19" a="1"/>
  <c r="D5145" i="19" a="1"/>
  <c r="D5144" i="19" a="1"/>
  <c r="D5143" i="19" a="1"/>
  <c r="D5142" i="19" a="1"/>
  <c r="D5141" i="19" a="1"/>
  <c r="D5136" i="19" a="1"/>
  <c r="D5135" i="19" a="1"/>
  <c r="D5134" i="19" a="1"/>
  <c r="D5133" i="19" a="1"/>
  <c r="D5132" i="19" a="1"/>
  <c r="D5127" i="19" a="1"/>
  <c r="D5126" i="19" a="1"/>
  <c r="D5125" i="19" a="1"/>
  <c r="D5124" i="19" a="1"/>
  <c r="D5123" i="19" a="1"/>
  <c r="D5118" i="19" a="1"/>
  <c r="D5117" i="19" a="1"/>
  <c r="D5116" i="19" a="1"/>
  <c r="D5115" i="19" a="1"/>
  <c r="D5114" i="19" a="1"/>
  <c r="D5109" i="19" a="1"/>
  <c r="D5108" i="19" a="1"/>
  <c r="D5107" i="19" a="1"/>
  <c r="D5106" i="19" a="1"/>
  <c r="D5105" i="19" a="1"/>
  <c r="D5100" i="19" a="1"/>
  <c r="D5099" i="19" a="1"/>
  <c r="D5098" i="19" a="1"/>
  <c r="D5097" i="19" a="1"/>
  <c r="D5096" i="19" a="1"/>
  <c r="D5091" i="19" a="1"/>
  <c r="D5090" i="19" a="1"/>
  <c r="D5089" i="19" a="1"/>
  <c r="D5088" i="19" a="1"/>
  <c r="D5087" i="19" a="1"/>
  <c r="D5082" i="19" a="1"/>
  <c r="D5081" i="19" a="1"/>
  <c r="D5080" i="19" a="1"/>
  <c r="D5079" i="19" a="1"/>
  <c r="D5078" i="19" a="1"/>
  <c r="D5073" i="19" a="1"/>
  <c r="D5072" i="19" a="1"/>
  <c r="D5071" i="19" a="1"/>
  <c r="D5070" i="19" a="1"/>
  <c r="D5069" i="19" a="1"/>
  <c r="D5064" i="19" a="1"/>
  <c r="D5063" i="19" a="1"/>
  <c r="D5062" i="19" a="1"/>
  <c r="D5061" i="19" a="1"/>
  <c r="D5060" i="19" a="1"/>
  <c r="D5055" i="19" a="1"/>
  <c r="D5054" i="19" a="1"/>
  <c r="D5053" i="19" a="1"/>
  <c r="D5052" i="19" a="1"/>
  <c r="D5051" i="19" a="1"/>
  <c r="D5046" i="19" a="1"/>
  <c r="D5045" i="19" a="1"/>
  <c r="D5044" i="19" a="1"/>
  <c r="D5043" i="19" a="1"/>
  <c r="D5042" i="19" a="1"/>
  <c r="D5037" i="19" a="1"/>
  <c r="D5036" i="19" a="1"/>
  <c r="D5035" i="19" a="1"/>
  <c r="D5034" i="19" a="1"/>
  <c r="D5033" i="19" a="1"/>
  <c r="D5028" i="19" a="1"/>
  <c r="D5027" i="19" a="1"/>
  <c r="D5026" i="19" a="1"/>
  <c r="D5025" i="19" a="1"/>
  <c r="D5024" i="19" a="1"/>
  <c r="D5019" i="19" a="1"/>
  <c r="D5018" i="19" a="1"/>
  <c r="D5017" i="19" a="1"/>
  <c r="D5016" i="19" a="1"/>
  <c r="D5015" i="19" a="1"/>
  <c r="D5010" i="19" a="1"/>
  <c r="D5009" i="19" a="1"/>
  <c r="D5008" i="19" a="1"/>
  <c r="D5007" i="19" a="1"/>
  <c r="D5006" i="19" a="1"/>
  <c r="D5001" i="19" a="1"/>
  <c r="D5000" i="19" a="1"/>
  <c r="D4999" i="19" a="1"/>
  <c r="D4998" i="19" a="1"/>
  <c r="D4997" i="19" a="1"/>
  <c r="D4992" i="19" a="1"/>
  <c r="D4991" i="19" a="1"/>
  <c r="D4990" i="19" a="1"/>
  <c r="D4989" i="19" a="1"/>
  <c r="D4988" i="19" a="1"/>
  <c r="D4983" i="19" a="1"/>
  <c r="D4982" i="19" a="1"/>
  <c r="D4981" i="19" a="1"/>
  <c r="D4980" i="19" a="1"/>
  <c r="D4979" i="19" a="1"/>
  <c r="D4974" i="19" a="1"/>
  <c r="D4973" i="19" a="1"/>
  <c r="D4972" i="19" a="1"/>
  <c r="D4971" i="19" a="1"/>
  <c r="D4970" i="19" a="1"/>
  <c r="D4965" i="19" a="1"/>
  <c r="D4964" i="19" a="1"/>
  <c r="D4963" i="19" a="1"/>
  <c r="D4962" i="19" a="1"/>
  <c r="D4961" i="19" a="1"/>
  <c r="D4956" i="19" a="1"/>
  <c r="D4955" i="19" a="1"/>
  <c r="D4954" i="19" a="1"/>
  <c r="D4953" i="19" a="1"/>
  <c r="D4952" i="19" a="1"/>
  <c r="D4947" i="19" a="1"/>
  <c r="D4946" i="19" a="1"/>
  <c r="D4945" i="19" a="1"/>
  <c r="D4944" i="19" a="1"/>
  <c r="D4943" i="19" a="1"/>
  <c r="D4938" i="19" a="1"/>
  <c r="D4937" i="19" a="1"/>
  <c r="D4936" i="19" a="1"/>
  <c r="D4935" i="19" a="1"/>
  <c r="D4934" i="19" a="1"/>
  <c r="D4929" i="19" a="1"/>
  <c r="D4928" i="19" a="1"/>
  <c r="D4927" i="19" a="1"/>
  <c r="D4926" i="19" a="1"/>
  <c r="D4925" i="19" a="1"/>
  <c r="D4920" i="19" a="1"/>
  <c r="D4919" i="19" a="1"/>
  <c r="D4918" i="19" a="1"/>
  <c r="D4917" i="19" a="1"/>
  <c r="D4916" i="19" a="1"/>
  <c r="D4911" i="19" a="1"/>
  <c r="D4910" i="19" a="1"/>
  <c r="D4909" i="19" a="1"/>
  <c r="D4908" i="19" a="1"/>
  <c r="D4907" i="19" a="1"/>
  <c r="D4902" i="19" a="1"/>
  <c r="D4901" i="19" a="1"/>
  <c r="D4900" i="19" a="1"/>
  <c r="D4899" i="19" a="1"/>
  <c r="D4898" i="19" a="1"/>
  <c r="D4893" i="19" a="1"/>
  <c r="D4892" i="19" a="1"/>
  <c r="D4891" i="19" a="1"/>
  <c r="D4890" i="19" a="1"/>
  <c r="D4889" i="19" a="1"/>
  <c r="D4884" i="19" a="1"/>
  <c r="D4883" i="19" a="1"/>
  <c r="D4882" i="19" a="1"/>
  <c r="D4881" i="19" a="1"/>
  <c r="D4880" i="19" a="1"/>
  <c r="D4875" i="19" a="1"/>
  <c r="D4874" i="19" a="1"/>
  <c r="D4873" i="19" a="1"/>
  <c r="D4872" i="19" a="1"/>
  <c r="D4871" i="19" a="1"/>
  <c r="D4866" i="19" a="1"/>
  <c r="D4865" i="19" a="1"/>
  <c r="D4864" i="19" a="1"/>
  <c r="D4863" i="19" a="1"/>
  <c r="D4862" i="19" a="1"/>
  <c r="D4857" i="19" a="1"/>
  <c r="D4856" i="19" a="1"/>
  <c r="D4855" i="19" a="1"/>
  <c r="D4854" i="19" a="1"/>
  <c r="D4853" i="19" a="1"/>
  <c r="D4848" i="19" a="1"/>
  <c r="D4847" i="19" a="1"/>
  <c r="D4846" i="19" a="1"/>
  <c r="D4845" i="19" a="1"/>
  <c r="D4844" i="19" a="1"/>
  <c r="D4839" i="19" a="1"/>
  <c r="D4838" i="19" a="1"/>
  <c r="D4837" i="19" a="1"/>
  <c r="D4836" i="19" a="1"/>
  <c r="D4835" i="19" a="1"/>
  <c r="D4830" i="19" a="1"/>
  <c r="D4829" i="19" a="1"/>
  <c r="D4828" i="19" a="1"/>
  <c r="D4827" i="19" a="1"/>
  <c r="D4826" i="19" a="1"/>
  <c r="D4821" i="19" a="1"/>
  <c r="D4820" i="19" a="1"/>
  <c r="D4819" i="19" a="1"/>
  <c r="D4818" i="19" a="1"/>
  <c r="D4817" i="19" a="1"/>
  <c r="D4812" i="19" a="1"/>
  <c r="D4811" i="19" a="1"/>
  <c r="D4810" i="19" a="1"/>
  <c r="D4809" i="19" a="1"/>
  <c r="D4808" i="19" a="1"/>
  <c r="D4803" i="19" a="1"/>
  <c r="D4802" i="19" a="1"/>
  <c r="D4801" i="19" a="1"/>
  <c r="D4800" i="19" a="1"/>
  <c r="D4799" i="19" a="1"/>
  <c r="D4794" i="19" a="1"/>
  <c r="D4793" i="19" a="1"/>
  <c r="D4792" i="19" a="1"/>
  <c r="D4791" i="19" a="1"/>
  <c r="D4790" i="19" a="1"/>
  <c r="D4785" i="19" a="1"/>
  <c r="D4784" i="19" a="1"/>
  <c r="D4783" i="19" a="1"/>
  <c r="D4782" i="19" a="1"/>
  <c r="D4781" i="19" a="1"/>
  <c r="D4776" i="19" a="1"/>
  <c r="D4775" i="19" a="1"/>
  <c r="D4774" i="19" a="1"/>
  <c r="D4773" i="19" a="1"/>
  <c r="D4772" i="19" a="1"/>
  <c r="D4767" i="19" a="1"/>
  <c r="D4766" i="19" a="1"/>
  <c r="D4765" i="19" a="1"/>
  <c r="D4764" i="19" a="1"/>
  <c r="D4763" i="19" a="1"/>
  <c r="D4758" i="19" a="1"/>
  <c r="D4757" i="19" a="1"/>
  <c r="D4756" i="19" a="1"/>
  <c r="D4755" i="19" a="1"/>
  <c r="D4754" i="19" a="1"/>
  <c r="D4749" i="19" a="1"/>
  <c r="D4748" i="19" a="1"/>
  <c r="D4747" i="19" a="1"/>
  <c r="D4746" i="19" a="1"/>
  <c r="D4745" i="19" a="1"/>
  <c r="D4740" i="19" a="1"/>
  <c r="D4739" i="19" a="1"/>
  <c r="D4738" i="19" a="1"/>
  <c r="D4737" i="19" a="1"/>
  <c r="D4736" i="19" a="1"/>
  <c r="D4731" i="19" a="1"/>
  <c r="D4730" i="19" a="1"/>
  <c r="D4729" i="19" a="1"/>
  <c r="D4728" i="19" a="1"/>
  <c r="D4727" i="19" a="1"/>
  <c r="D4722" i="19" a="1"/>
  <c r="D4721" i="19" a="1"/>
  <c r="D4720" i="19" a="1"/>
  <c r="D4719" i="19" a="1"/>
  <c r="D4718" i="19" a="1"/>
  <c r="D4713" i="19" a="1"/>
  <c r="D4712" i="19" a="1"/>
  <c r="D4711" i="19" a="1"/>
  <c r="D4710" i="19" a="1"/>
  <c r="D4709" i="19" a="1"/>
  <c r="D4704" i="19" a="1"/>
  <c r="D4703" i="19" a="1"/>
  <c r="D4702" i="19" a="1"/>
  <c r="D4701" i="19" a="1"/>
  <c r="D4700" i="19" a="1"/>
  <c r="D4695" i="19" a="1"/>
  <c r="D4694" i="19" a="1"/>
  <c r="D4693" i="19" a="1"/>
  <c r="D4692" i="19" a="1"/>
  <c r="D4691" i="19" a="1"/>
  <c r="D4686" i="19" a="1"/>
  <c r="D4685" i="19" a="1"/>
  <c r="D4684" i="19" a="1"/>
  <c r="D4683" i="19" a="1"/>
  <c r="D4682" i="19" a="1"/>
  <c r="D4677" i="19" a="1"/>
  <c r="D4676" i="19" a="1"/>
  <c r="D4675" i="19" a="1"/>
  <c r="D4674" i="19" a="1"/>
  <c r="D4673" i="19" a="1"/>
  <c r="D4668" i="19" a="1"/>
  <c r="D4667" i="19" a="1"/>
  <c r="D4666" i="19" a="1"/>
  <c r="D4665" i="19" a="1"/>
  <c r="D4664" i="19" a="1"/>
  <c r="D4659" i="19" a="1"/>
  <c r="D4658" i="19" a="1"/>
  <c r="D4657" i="19" a="1"/>
  <c r="D4656" i="19" a="1"/>
  <c r="D4655" i="19" a="1"/>
  <c r="D4650" i="19" a="1"/>
  <c r="D4649" i="19" a="1"/>
  <c r="D4648" i="19" a="1"/>
  <c r="D4647" i="19" a="1"/>
  <c r="D4646" i="19" a="1"/>
  <c r="D4641" i="19" a="1"/>
  <c r="D4640" i="19" a="1"/>
  <c r="D4639" i="19" a="1"/>
  <c r="D4638" i="19" a="1"/>
  <c r="D4637" i="19" a="1"/>
  <c r="D4632" i="19" a="1"/>
  <c r="D4631" i="19" a="1"/>
  <c r="D4630" i="19" a="1"/>
  <c r="D4629" i="19" a="1"/>
  <c r="D4628" i="19" a="1"/>
  <c r="D4623" i="19" a="1"/>
  <c r="D4622" i="19" a="1"/>
  <c r="D4621" i="19" a="1"/>
  <c r="D4620" i="19" a="1"/>
  <c r="D4619" i="19" a="1"/>
  <c r="D4614" i="19" a="1"/>
  <c r="D4613" i="19" a="1"/>
  <c r="D4612" i="19" a="1"/>
  <c r="D4611" i="19" a="1"/>
  <c r="D4610" i="19" a="1"/>
  <c r="D4605" i="19" a="1"/>
  <c r="D4604" i="19" a="1"/>
  <c r="D4603" i="19" a="1"/>
  <c r="D4602" i="19" a="1"/>
  <c r="D4601" i="19" a="1"/>
  <c r="D4596" i="19" a="1"/>
  <c r="D4595" i="19" a="1"/>
  <c r="D4594" i="19" a="1"/>
  <c r="D4593" i="19" a="1"/>
  <c r="D4592" i="19" a="1"/>
  <c r="D4587" i="19" a="1"/>
  <c r="D4586" i="19" a="1"/>
  <c r="D4585" i="19" a="1"/>
  <c r="D4584" i="19" a="1"/>
  <c r="D4583" i="19" a="1"/>
  <c r="D4578" i="19" a="1"/>
  <c r="D4577" i="19" a="1"/>
  <c r="D4576" i="19" a="1"/>
  <c r="D4575" i="19" a="1"/>
  <c r="D4574" i="19" a="1"/>
  <c r="D4569" i="19" a="1"/>
  <c r="D4568" i="19" a="1"/>
  <c r="D4567" i="19" a="1"/>
  <c r="D4566" i="19" a="1"/>
  <c r="D4565" i="19" a="1"/>
  <c r="D4560" i="19" a="1"/>
  <c r="D4559" i="19" a="1"/>
  <c r="D4558" i="19" a="1"/>
  <c r="D4557" i="19" a="1"/>
  <c r="D4556" i="19" a="1"/>
  <c r="D4551" i="19" a="1"/>
  <c r="D4550" i="19" a="1"/>
  <c r="D4549" i="19" a="1"/>
  <c r="D4548" i="19" a="1"/>
  <c r="D4547" i="19" a="1"/>
  <c r="D4542" i="19" a="1"/>
  <c r="D4541" i="19" a="1"/>
  <c r="D4540" i="19" a="1"/>
  <c r="D4539" i="19" a="1"/>
  <c r="D4538" i="19" a="1"/>
  <c r="D4533" i="19" a="1"/>
  <c r="D4532" i="19" a="1"/>
  <c r="D4531" i="19" a="1"/>
  <c r="D4530" i="19" a="1"/>
  <c r="D4529" i="19" a="1"/>
  <c r="D4524" i="19" a="1"/>
  <c r="D4523" i="19" a="1"/>
  <c r="D4522" i="19" a="1"/>
  <c r="D4521" i="19" a="1"/>
  <c r="D4520" i="19" a="1"/>
  <c r="D4515" i="19" a="1"/>
  <c r="D4514" i="19" a="1"/>
  <c r="D4513" i="19" a="1"/>
  <c r="D4512" i="19" a="1"/>
  <c r="D4511" i="19" a="1"/>
  <c r="D4506" i="19" a="1"/>
  <c r="D4505" i="19" a="1"/>
  <c r="D4504" i="19" a="1"/>
  <c r="D4503" i="19" a="1"/>
  <c r="D4502" i="19" a="1"/>
  <c r="D4497" i="19" a="1"/>
  <c r="D4496" i="19" a="1"/>
  <c r="D4495" i="19" a="1"/>
  <c r="D4494" i="19" a="1"/>
  <c r="D4493" i="19" a="1"/>
  <c r="D4488" i="19" a="1"/>
  <c r="D4487" i="19" a="1"/>
  <c r="D4486" i="19" a="1"/>
  <c r="D4485" i="19" a="1"/>
  <c r="D4484" i="19" a="1"/>
  <c r="D4479" i="19" a="1"/>
  <c r="D4478" i="19" a="1"/>
  <c r="D4477" i="19" a="1"/>
  <c r="D4476" i="19" a="1"/>
  <c r="D4475" i="19" a="1"/>
  <c r="D4470" i="19" a="1"/>
  <c r="D4469" i="19" a="1"/>
  <c r="D4468" i="19" a="1"/>
  <c r="D4467" i="19" a="1"/>
  <c r="D4466" i="19" a="1"/>
  <c r="D4461" i="19" a="1"/>
  <c r="D4460" i="19" a="1"/>
  <c r="D4459" i="19" a="1"/>
  <c r="D4458" i="19" a="1"/>
  <c r="D4457" i="19" a="1"/>
  <c r="D4452" i="19" a="1"/>
  <c r="D4451" i="19" a="1"/>
  <c r="D4450" i="19" a="1"/>
  <c r="D4449" i="19" a="1"/>
  <c r="D4448" i="19" a="1"/>
  <c r="D4443" i="19" a="1"/>
  <c r="D4442" i="19" a="1"/>
  <c r="D4441" i="19" a="1"/>
  <c r="D4440" i="19" a="1"/>
  <c r="D4439" i="19" a="1"/>
  <c r="D4434" i="19" a="1"/>
  <c r="D4433" i="19" a="1"/>
  <c r="D4432" i="19" a="1"/>
  <c r="D4431" i="19" a="1"/>
  <c r="D4430" i="19" a="1"/>
  <c r="D4425" i="19" a="1"/>
  <c r="D4424" i="19" a="1"/>
  <c r="D4423" i="19" a="1"/>
  <c r="D4422" i="19" a="1"/>
  <c r="D4421" i="19" a="1"/>
  <c r="D4416" i="19" a="1"/>
  <c r="D4415" i="19" a="1"/>
  <c r="D4414" i="19" a="1"/>
  <c r="D4413" i="19" a="1"/>
  <c r="D4412" i="19" a="1"/>
  <c r="D4407" i="19" a="1"/>
  <c r="D4406" i="19" a="1"/>
  <c r="D4405" i="19" a="1"/>
  <c r="D4404" i="19" a="1"/>
  <c r="D4403" i="19" a="1"/>
  <c r="D4398" i="19" a="1"/>
  <c r="D4397" i="19" a="1"/>
  <c r="D4396" i="19" a="1"/>
  <c r="D4395" i="19" a="1"/>
  <c r="D4394" i="19" a="1"/>
  <c r="D4389" i="19" a="1"/>
  <c r="D4388" i="19" a="1"/>
  <c r="D4387" i="19" a="1"/>
  <c r="D4386" i="19" a="1"/>
  <c r="D4385" i="19" a="1"/>
  <c r="D4380" i="19" a="1"/>
  <c r="D4379" i="19" a="1"/>
  <c r="D4378" i="19" a="1"/>
  <c r="D4377" i="19" a="1"/>
  <c r="D4376" i="19" a="1"/>
  <c r="D4371" i="19" a="1"/>
  <c r="D4370" i="19" a="1"/>
  <c r="D4369" i="19" a="1"/>
  <c r="D4368" i="19" a="1"/>
  <c r="D4367" i="19" a="1"/>
  <c r="D4362" i="19" a="1"/>
  <c r="D4361" i="19" a="1"/>
  <c r="D4360" i="19" a="1"/>
  <c r="D4359" i="19" a="1"/>
  <c r="D4358" i="19" a="1"/>
  <c r="D4353" i="19" a="1"/>
  <c r="D4352" i="19" a="1"/>
  <c r="D4351" i="19" a="1"/>
  <c r="D4350" i="19" a="1"/>
  <c r="D4349" i="19" a="1"/>
  <c r="D4344" i="19" a="1"/>
  <c r="D4343" i="19" a="1"/>
  <c r="D4342" i="19" a="1"/>
  <c r="D4341" i="19" a="1"/>
  <c r="D4340" i="19" a="1"/>
  <c r="D4335" i="19" a="1"/>
  <c r="D4334" i="19" a="1"/>
  <c r="D4333" i="19" a="1"/>
  <c r="D4332" i="19" a="1"/>
  <c r="D4331" i="19" a="1"/>
  <c r="D4326" i="19" a="1"/>
  <c r="D4325" i="19" a="1"/>
  <c r="D4324" i="19" a="1"/>
  <c r="D4323" i="19" a="1"/>
  <c r="D4322" i="19" a="1"/>
  <c r="D4317" i="19" a="1"/>
  <c r="D4316" i="19" a="1"/>
  <c r="D4315" i="19" a="1"/>
  <c r="D4314" i="19" a="1"/>
  <c r="D4313" i="19" a="1"/>
  <c r="D4308" i="19" a="1"/>
  <c r="D4307" i="19" a="1"/>
  <c r="D4306" i="19" a="1"/>
  <c r="D4305" i="19" a="1"/>
  <c r="D4304" i="19" a="1"/>
  <c r="D4299" i="19" a="1"/>
  <c r="D4298" i="19" a="1"/>
  <c r="D4297" i="19" a="1"/>
  <c r="D4296" i="19" a="1"/>
  <c r="D4295" i="19" a="1"/>
  <c r="D4290" i="19" a="1"/>
  <c r="D4289" i="19" a="1"/>
  <c r="D4288" i="19" a="1"/>
  <c r="D4287" i="19" a="1"/>
  <c r="D4286" i="19" a="1"/>
  <c r="D4281" i="19" a="1"/>
  <c r="D4280" i="19" a="1"/>
  <c r="D4279" i="19" a="1"/>
  <c r="D4278" i="19" a="1"/>
  <c r="D4277" i="19" a="1"/>
  <c r="D4272" i="19" a="1"/>
  <c r="D4271" i="19" a="1"/>
  <c r="D4270" i="19" a="1"/>
  <c r="D4269" i="19" a="1"/>
  <c r="D4268" i="19" a="1"/>
  <c r="D4263" i="19" a="1"/>
  <c r="D4262" i="19" a="1"/>
  <c r="D4261" i="19" a="1"/>
  <c r="D4260" i="19" a="1"/>
  <c r="D4259" i="19" a="1"/>
  <c r="D4254" i="19" a="1"/>
  <c r="D4253" i="19" a="1"/>
  <c r="D4252" i="19" a="1"/>
  <c r="D4251" i="19" a="1"/>
  <c r="D4250" i="19" a="1"/>
  <c r="D4245" i="19" a="1"/>
  <c r="D4244" i="19" a="1"/>
  <c r="D4243" i="19" a="1"/>
  <c r="D4242" i="19" a="1"/>
  <c r="D4241" i="19" a="1"/>
  <c r="D4236" i="19" a="1"/>
  <c r="D4235" i="19" a="1"/>
  <c r="D4234" i="19" a="1"/>
  <c r="D4233" i="19" a="1"/>
  <c r="D4232" i="19" a="1"/>
  <c r="D4227" i="19" a="1"/>
  <c r="D4226" i="19" a="1"/>
  <c r="D4225" i="19" a="1"/>
  <c r="D4224" i="19" a="1"/>
  <c r="D4223" i="19" a="1"/>
  <c r="D4218" i="19" a="1"/>
  <c r="D4217" i="19" a="1"/>
  <c r="D4216" i="19" a="1"/>
  <c r="D4215" i="19" a="1"/>
  <c r="D4214" i="19" a="1"/>
  <c r="D4209" i="19" a="1"/>
  <c r="D4208" i="19" a="1"/>
  <c r="D4207" i="19" a="1"/>
  <c r="D4206" i="19" a="1"/>
  <c r="D4205" i="19" a="1"/>
  <c r="D4200" i="19" a="1"/>
  <c r="D4199" i="19" a="1"/>
  <c r="D4198" i="19" a="1"/>
  <c r="D4197" i="19" a="1"/>
  <c r="D4196" i="19" a="1"/>
  <c r="D4191" i="19" a="1"/>
  <c r="D4190" i="19" a="1"/>
  <c r="D4189" i="19" a="1"/>
  <c r="D4188" i="19" a="1"/>
  <c r="D4187" i="19" a="1"/>
  <c r="D4182" i="19" a="1"/>
  <c r="D4181" i="19" a="1"/>
  <c r="D4180" i="19" a="1"/>
  <c r="D4179" i="19" a="1"/>
  <c r="D4178" i="19" a="1"/>
  <c r="D4173" i="19" a="1"/>
  <c r="D4172" i="19" a="1"/>
  <c r="D4171" i="19" a="1"/>
  <c r="D4170" i="19" a="1"/>
  <c r="D4169" i="19" a="1"/>
  <c r="D4164" i="19" a="1"/>
  <c r="D4163" i="19" a="1"/>
  <c r="D4162" i="19" a="1"/>
  <c r="D4161" i="19" a="1"/>
  <c r="D4160" i="19" a="1"/>
  <c r="D4155" i="19" a="1"/>
  <c r="D4154" i="19" a="1"/>
  <c r="D4153" i="19" a="1"/>
  <c r="D4152" i="19" a="1"/>
  <c r="D4151" i="19" a="1"/>
  <c r="D4146" i="19" a="1"/>
  <c r="D4145" i="19" a="1"/>
  <c r="D4144" i="19" a="1"/>
  <c r="D4143" i="19" a="1"/>
  <c r="D4142" i="19" a="1"/>
  <c r="D4137" i="19" a="1"/>
  <c r="D4136" i="19" a="1"/>
  <c r="D4135" i="19" a="1"/>
  <c r="D4134" i="19" a="1"/>
  <c r="D4133" i="19" a="1"/>
  <c r="D4128" i="19" a="1"/>
  <c r="D4127" i="19" a="1"/>
  <c r="D4126" i="19" a="1"/>
  <c r="D4125" i="19" a="1"/>
  <c r="D4124" i="19" a="1"/>
  <c r="D4119" i="19" a="1"/>
  <c r="D4118" i="19" a="1"/>
  <c r="D4117" i="19" a="1"/>
  <c r="D4116" i="19" a="1"/>
  <c r="D4115" i="19" a="1"/>
  <c r="D4110" i="19" a="1"/>
  <c r="D4109" i="19" a="1"/>
  <c r="D4108" i="19" a="1"/>
  <c r="D4107" i="19" a="1"/>
  <c r="D4106" i="19" a="1"/>
  <c r="D4101" i="19" a="1"/>
  <c r="D4100" i="19" a="1"/>
  <c r="D4099" i="19" a="1"/>
  <c r="D4098" i="19" a="1"/>
  <c r="D4097" i="19" a="1"/>
  <c r="D4092" i="19" a="1"/>
  <c r="D4091" i="19" a="1"/>
  <c r="D4090" i="19" a="1"/>
  <c r="D4089" i="19" a="1"/>
  <c r="D4088" i="19" a="1"/>
  <c r="D4083" i="19" a="1"/>
  <c r="D4082" i="19" a="1"/>
  <c r="D4081" i="19" a="1"/>
  <c r="D4080" i="19" a="1"/>
  <c r="D4079" i="19" a="1"/>
  <c r="D4074" i="19" a="1"/>
  <c r="D4073" i="19" a="1"/>
  <c r="D4072" i="19" a="1"/>
  <c r="D4071" i="19" a="1"/>
  <c r="D4070" i="19" a="1"/>
  <c r="D4065" i="19" a="1"/>
  <c r="D4064" i="19" a="1"/>
  <c r="D4063" i="19" a="1"/>
  <c r="D4062" i="19" a="1"/>
  <c r="D4061" i="19" a="1"/>
  <c r="D4056" i="19" a="1"/>
  <c r="D4055" i="19" a="1"/>
  <c r="D4054" i="19" a="1"/>
  <c r="D4053" i="19" a="1"/>
  <c r="D4052" i="19" a="1"/>
  <c r="D4047" i="19" a="1"/>
  <c r="D4046" i="19" a="1"/>
  <c r="D4045" i="19" a="1"/>
  <c r="D4044" i="19" a="1"/>
  <c r="D4043" i="19" a="1"/>
  <c r="D4038" i="19" a="1"/>
  <c r="D4037" i="19" a="1"/>
  <c r="D4036" i="19" a="1"/>
  <c r="D4035" i="19" a="1"/>
  <c r="D4034" i="19" a="1"/>
  <c r="D4029" i="19" a="1"/>
  <c r="D4028" i="19" a="1"/>
  <c r="D4027" i="19" a="1"/>
  <c r="D4026" i="19" a="1"/>
  <c r="D4025" i="19" a="1"/>
  <c r="D4020" i="19" a="1"/>
  <c r="D4019" i="19" a="1"/>
  <c r="D4018" i="19" a="1"/>
  <c r="D4017" i="19" a="1"/>
  <c r="D4016" i="19" a="1"/>
  <c r="D4011" i="19" a="1"/>
  <c r="D4010" i="19" a="1"/>
  <c r="D4009" i="19" a="1"/>
  <c r="D4008" i="19" a="1"/>
  <c r="D4007" i="19" a="1"/>
  <c r="D4002" i="19" a="1"/>
  <c r="D4001" i="19" a="1"/>
  <c r="D4000" i="19" a="1"/>
  <c r="D3999" i="19" a="1"/>
  <c r="D3998" i="19" a="1"/>
  <c r="D3993" i="19" a="1"/>
  <c r="D3992" i="19" a="1"/>
  <c r="D3991" i="19" a="1"/>
  <c r="D3990" i="19" a="1"/>
  <c r="D3989" i="19" a="1"/>
  <c r="D3984" i="19" a="1"/>
  <c r="D3983" i="19" a="1"/>
  <c r="D3982" i="19" a="1"/>
  <c r="D3981" i="19" a="1"/>
  <c r="D3980" i="19" a="1"/>
  <c r="D3975" i="19" a="1"/>
  <c r="D3974" i="19" a="1"/>
  <c r="D3973" i="19" a="1"/>
  <c r="D3972" i="19" a="1"/>
  <c r="D3971" i="19" a="1"/>
  <c r="D3966" i="19" a="1"/>
  <c r="D3965" i="19" a="1"/>
  <c r="D3964" i="19" a="1"/>
  <c r="D3963" i="19" a="1"/>
  <c r="D3962" i="19" a="1"/>
  <c r="D3957" i="19" a="1"/>
  <c r="D3956" i="19" a="1"/>
  <c r="D3955" i="19" a="1"/>
  <c r="D3954" i="19" a="1"/>
  <c r="D3953" i="19" a="1"/>
  <c r="D3948" i="19" a="1"/>
  <c r="D3947" i="19" a="1"/>
  <c r="D3946" i="19" a="1"/>
  <c r="D3945" i="19" a="1"/>
  <c r="D3944" i="19" a="1"/>
  <c r="D3939" i="19" a="1"/>
  <c r="D3938" i="19" a="1"/>
  <c r="D3937" i="19" a="1"/>
  <c r="D3936" i="19" a="1"/>
  <c r="D3935" i="19" a="1"/>
  <c r="D3930" i="19" a="1"/>
  <c r="D3929" i="19" a="1"/>
  <c r="D3928" i="19" a="1"/>
  <c r="D3927" i="19" a="1"/>
  <c r="D3926" i="19" a="1"/>
  <c r="D3921" i="19" a="1"/>
  <c r="D3920" i="19" a="1"/>
  <c r="D3919" i="19" a="1"/>
  <c r="D3918" i="19" a="1"/>
  <c r="D3917" i="19" a="1"/>
  <c r="D3912" i="19" a="1"/>
  <c r="D3911" i="19" a="1"/>
  <c r="D3910" i="19" a="1"/>
  <c r="D3909" i="19" a="1"/>
  <c r="D3908" i="19" a="1"/>
  <c r="D3903" i="19" a="1"/>
  <c r="D3902" i="19" a="1"/>
  <c r="D3901" i="19" a="1"/>
  <c r="D3900" i="19" a="1"/>
  <c r="D3899" i="19" a="1"/>
  <c r="D3894" i="19" a="1"/>
  <c r="D3893" i="19" a="1"/>
  <c r="D3892" i="19" a="1"/>
  <c r="D3891" i="19" a="1"/>
  <c r="D3890" i="19" a="1"/>
  <c r="D3885" i="19" a="1"/>
  <c r="D3884" i="19" a="1"/>
  <c r="D3883" i="19" a="1"/>
  <c r="D3882" i="19" a="1"/>
  <c r="D3881" i="19" a="1"/>
  <c r="D3876" i="19" a="1"/>
  <c r="D3875" i="19" a="1"/>
  <c r="D3874" i="19" a="1"/>
  <c r="D3873" i="19" a="1"/>
  <c r="D3872" i="19" a="1"/>
  <c r="D3867" i="19" a="1"/>
  <c r="D3866" i="19" a="1"/>
  <c r="D3865" i="19" a="1"/>
  <c r="D3864" i="19" a="1"/>
  <c r="D3863" i="19" a="1"/>
  <c r="D3858" i="19" a="1"/>
  <c r="D3857" i="19" a="1"/>
  <c r="D3856" i="19" a="1"/>
  <c r="D3855" i="19" a="1"/>
  <c r="D3854" i="19" a="1"/>
  <c r="D3849" i="19" a="1"/>
  <c r="D3848" i="19" a="1"/>
  <c r="D3847" i="19" a="1"/>
  <c r="D3846" i="19" a="1"/>
  <c r="D3845" i="19" a="1"/>
  <c r="D3840" i="19" a="1"/>
  <c r="D3839" i="19" a="1"/>
  <c r="D3838" i="19" a="1"/>
  <c r="D3837" i="19" a="1"/>
  <c r="D3836" i="19" a="1"/>
  <c r="D3831" i="19" a="1"/>
  <c r="D3830" i="19" a="1"/>
  <c r="D3829" i="19" a="1"/>
  <c r="D3828" i="19" a="1"/>
  <c r="D3827" i="19" a="1"/>
  <c r="D3822" i="19" a="1"/>
  <c r="D3821" i="19" a="1"/>
  <c r="D3820" i="19" a="1"/>
  <c r="D3819" i="19" a="1"/>
  <c r="D3818" i="19" a="1"/>
  <c r="D3813" i="19" a="1"/>
  <c r="D3812" i="19" a="1"/>
  <c r="D3811" i="19" a="1"/>
  <c r="D3810" i="19" a="1"/>
  <c r="D3809" i="19" a="1"/>
  <c r="D3804" i="19" a="1"/>
  <c r="D3803" i="19" a="1"/>
  <c r="D3802" i="19" a="1"/>
  <c r="D3801" i="19" a="1"/>
  <c r="D3800" i="19" a="1"/>
  <c r="D3795" i="19" a="1"/>
  <c r="D3794" i="19" a="1"/>
  <c r="D3793" i="19" a="1"/>
  <c r="D3792" i="19" a="1"/>
  <c r="D3791" i="19" a="1"/>
  <c r="D3786" i="19" a="1"/>
  <c r="D3785" i="19" a="1"/>
  <c r="D3784" i="19" a="1"/>
  <c r="D3783" i="19" a="1"/>
  <c r="D3782" i="19" a="1"/>
  <c r="D3777" i="19" a="1"/>
  <c r="D3776" i="19" a="1"/>
  <c r="D3775" i="19" a="1"/>
  <c r="D3774" i="19" a="1"/>
  <c r="D3773" i="19" a="1"/>
  <c r="D3768" i="19" a="1"/>
  <c r="D3767" i="19" a="1"/>
  <c r="D3766" i="19" a="1"/>
  <c r="D3765" i="19" a="1"/>
  <c r="D3764" i="19" a="1"/>
  <c r="D3759" i="19" a="1"/>
  <c r="D3758" i="19" a="1"/>
  <c r="D3757" i="19" a="1"/>
  <c r="D3756" i="19" a="1"/>
  <c r="D3755" i="19" a="1"/>
  <c r="D3750" i="19" a="1"/>
  <c r="D3749" i="19" a="1"/>
  <c r="D3748" i="19" a="1"/>
  <c r="D3747" i="19" a="1"/>
  <c r="D3746" i="19" a="1"/>
  <c r="D3741" i="19" a="1"/>
  <c r="D3740" i="19" a="1"/>
  <c r="D3739" i="19" a="1"/>
  <c r="D3738" i="19" a="1"/>
  <c r="D3737" i="19" a="1"/>
  <c r="D3732" i="19" a="1"/>
  <c r="D3731" i="19" a="1"/>
  <c r="D3730" i="19" a="1"/>
  <c r="D3729" i="19" a="1"/>
  <c r="D3728" i="19" a="1"/>
  <c r="D3723" i="19" a="1"/>
  <c r="D3722" i="19" a="1"/>
  <c r="D3721" i="19" a="1"/>
  <c r="D3720" i="19" a="1"/>
  <c r="D3719" i="19" a="1"/>
  <c r="D3714" i="19" a="1"/>
  <c r="D3713" i="19" a="1"/>
  <c r="D3712" i="19" a="1"/>
  <c r="D3711" i="19" a="1"/>
  <c r="D3710" i="19" a="1"/>
  <c r="D3705" i="19" a="1"/>
  <c r="D3704" i="19" a="1"/>
  <c r="D3703" i="19" a="1"/>
  <c r="D3702" i="19" a="1"/>
  <c r="D3701" i="19" a="1"/>
  <c r="D3696" i="19" a="1"/>
  <c r="D3695" i="19" a="1"/>
  <c r="D3694" i="19" a="1"/>
  <c r="D3693" i="19" a="1"/>
  <c r="D3692" i="19" a="1"/>
  <c r="D3687" i="19" a="1"/>
  <c r="D3686" i="19" a="1"/>
  <c r="D3685" i="19" a="1"/>
  <c r="D3684" i="19" a="1"/>
  <c r="D3683" i="19" a="1"/>
  <c r="D3678" i="19" a="1"/>
  <c r="D3677" i="19" a="1"/>
  <c r="D3676" i="19" a="1"/>
  <c r="D3675" i="19" a="1"/>
  <c r="D3674" i="19" a="1"/>
  <c r="D3669" i="19" a="1"/>
  <c r="D3668" i="19" a="1"/>
  <c r="D3667" i="19" a="1"/>
  <c r="D3666" i="19" a="1"/>
  <c r="D3665" i="19" a="1"/>
  <c r="D3660" i="19" a="1"/>
  <c r="D3659" i="19" a="1"/>
  <c r="D3658" i="19" a="1"/>
  <c r="D3657" i="19" a="1"/>
  <c r="D3656" i="19" a="1"/>
  <c r="D3651" i="19" a="1"/>
  <c r="D3650" i="19" a="1"/>
  <c r="D3649" i="19" a="1"/>
  <c r="D3648" i="19" a="1"/>
  <c r="D3647" i="19" a="1"/>
  <c r="D3642" i="19" a="1"/>
  <c r="D3641" i="19" a="1"/>
  <c r="D3640" i="19" a="1"/>
  <c r="D3639" i="19" a="1"/>
  <c r="D3638" i="19" a="1"/>
  <c r="D3633" i="19" a="1"/>
  <c r="D3632" i="19" a="1"/>
  <c r="D3631" i="19" a="1"/>
  <c r="D3630" i="19" a="1"/>
  <c r="D3629" i="19" a="1"/>
  <c r="D3624" i="19" a="1"/>
  <c r="D3623" i="19" a="1"/>
  <c r="D3622" i="19" a="1"/>
  <c r="D3621" i="19" a="1"/>
  <c r="D3620" i="19" a="1"/>
  <c r="D3615" i="19" a="1"/>
  <c r="D3614" i="19" a="1"/>
  <c r="D3613" i="19" a="1"/>
  <c r="D3612" i="19" a="1"/>
  <c r="D3611" i="19" a="1"/>
  <c r="D3606" i="19" a="1"/>
  <c r="D3605" i="19" a="1"/>
  <c r="D3604" i="19" a="1"/>
  <c r="D3603" i="19" a="1"/>
  <c r="D3602" i="19" a="1"/>
  <c r="D3597" i="19" a="1"/>
  <c r="D3596" i="19" a="1"/>
  <c r="D3595" i="19" a="1"/>
  <c r="D3594" i="19" a="1"/>
  <c r="D3593" i="19" a="1"/>
  <c r="D3588" i="19" a="1"/>
  <c r="D3587" i="19" a="1"/>
  <c r="D3586" i="19" a="1"/>
  <c r="D3585" i="19" a="1"/>
  <c r="D3584" i="19" a="1"/>
  <c r="D3579" i="19" a="1"/>
  <c r="D3578" i="19" a="1"/>
  <c r="D3577" i="19" a="1"/>
  <c r="D3576" i="19" a="1"/>
  <c r="D3575" i="19" a="1"/>
  <c r="D3570" i="19" a="1"/>
  <c r="D3569" i="19" a="1"/>
  <c r="D3568" i="19" a="1"/>
  <c r="D3567" i="19" a="1"/>
  <c r="D3566" i="19" a="1"/>
  <c r="D3561" i="19" a="1"/>
  <c r="D3560" i="19" a="1"/>
  <c r="D3559" i="19" a="1"/>
  <c r="D3558" i="19" a="1"/>
  <c r="D3557" i="19" a="1"/>
  <c r="D3552" i="19" a="1"/>
  <c r="D3551" i="19" a="1"/>
  <c r="D3550" i="19" a="1"/>
  <c r="D3549" i="19" a="1"/>
  <c r="D3548" i="19" a="1"/>
  <c r="D3543" i="19" a="1"/>
  <c r="D3542" i="19" a="1"/>
  <c r="D3541" i="19" a="1"/>
  <c r="D3540" i="19" a="1"/>
  <c r="D3539" i="19" a="1"/>
  <c r="D3534" i="19" a="1"/>
  <c r="D3533" i="19" a="1"/>
  <c r="D3532" i="19" a="1"/>
  <c r="D3531" i="19" a="1"/>
  <c r="D3530" i="19" a="1"/>
  <c r="D3525" i="19" a="1"/>
  <c r="D3524" i="19" a="1"/>
  <c r="D3523" i="19" a="1"/>
  <c r="D3522" i="19" a="1"/>
  <c r="D3521" i="19" a="1"/>
  <c r="D3516" i="19" a="1"/>
  <c r="D3515" i="19" a="1"/>
  <c r="D3514" i="19" a="1"/>
  <c r="D3513" i="19" a="1"/>
  <c r="D3512" i="19" a="1"/>
  <c r="D3507" i="19" a="1"/>
  <c r="D3506" i="19" a="1"/>
  <c r="D3505" i="19" a="1"/>
  <c r="D3504" i="19" a="1"/>
  <c r="D3503" i="19" a="1"/>
  <c r="D3498" i="19" a="1"/>
  <c r="D3497" i="19" a="1"/>
  <c r="D3496" i="19" a="1"/>
  <c r="D3495" i="19" a="1"/>
  <c r="D3494" i="19" a="1"/>
  <c r="D3489" i="19" a="1"/>
  <c r="D3488" i="19" a="1"/>
  <c r="D3487" i="19" a="1"/>
  <c r="D3486" i="19" a="1"/>
  <c r="D3485" i="19" a="1"/>
  <c r="D3480" i="19" a="1"/>
  <c r="D3479" i="19" a="1"/>
  <c r="D3478" i="19" a="1"/>
  <c r="D3477" i="19" a="1"/>
  <c r="D3476" i="19" a="1"/>
  <c r="D3471" i="19" a="1"/>
  <c r="D3470" i="19" a="1"/>
  <c r="D3469" i="19" a="1"/>
  <c r="D3468" i="19" a="1"/>
  <c r="D3467" i="19" a="1"/>
  <c r="D3462" i="19" a="1"/>
  <c r="D3461" i="19" a="1"/>
  <c r="D3460" i="19" a="1"/>
  <c r="D3459" i="19" a="1"/>
  <c r="D3458" i="19" a="1"/>
  <c r="D3453" i="19" a="1"/>
  <c r="D3452" i="19" a="1"/>
  <c r="D3451" i="19" a="1"/>
  <c r="D3450" i="19" a="1"/>
  <c r="D3449" i="19" a="1"/>
  <c r="D3444" i="19" a="1"/>
  <c r="D3443" i="19" a="1"/>
  <c r="D3442" i="19" a="1"/>
  <c r="D3441" i="19" a="1"/>
  <c r="D3440" i="19" a="1"/>
  <c r="D3435" i="19" a="1"/>
  <c r="D3434" i="19" a="1"/>
  <c r="D3433" i="19" a="1"/>
  <c r="D3432" i="19" a="1"/>
  <c r="D3431" i="19" a="1"/>
  <c r="D3426" i="19" a="1"/>
  <c r="D3425" i="19" a="1"/>
  <c r="D3424" i="19" a="1"/>
  <c r="D3423" i="19" a="1"/>
  <c r="D3422" i="19" a="1"/>
  <c r="D3417" i="19" a="1"/>
  <c r="D3416" i="19" a="1"/>
  <c r="D3415" i="19" a="1"/>
  <c r="D3414" i="19" a="1"/>
  <c r="D3413" i="19" a="1"/>
  <c r="D3408" i="19" a="1"/>
  <c r="D3407" i="19" a="1"/>
  <c r="D3406" i="19" a="1"/>
  <c r="D3405" i="19" a="1"/>
  <c r="D3404" i="19" a="1"/>
  <c r="D3399" i="19" a="1"/>
  <c r="D3398" i="19" a="1"/>
  <c r="D3397" i="19" a="1"/>
  <c r="D3396" i="19" a="1"/>
  <c r="D3395" i="19" a="1"/>
  <c r="D3390" i="19" a="1"/>
  <c r="D3389" i="19" a="1"/>
  <c r="D3388" i="19" a="1"/>
  <c r="D3387" i="19" a="1"/>
  <c r="D3386" i="19" a="1"/>
  <c r="D3381" i="19" a="1"/>
  <c r="D3380" i="19" a="1"/>
  <c r="D3379" i="19" a="1"/>
  <c r="D3378" i="19" a="1"/>
  <c r="D3377" i="19" a="1"/>
  <c r="D3372" i="19" a="1"/>
  <c r="D3371" i="19" a="1"/>
  <c r="D3370" i="19" a="1"/>
  <c r="D3369" i="19" a="1"/>
  <c r="D3368" i="19" a="1"/>
  <c r="D3363" i="19" a="1"/>
  <c r="D3362" i="19" a="1"/>
  <c r="D3361" i="19" a="1"/>
  <c r="D3360" i="19" a="1"/>
  <c r="D3359" i="19" a="1"/>
  <c r="D3354" i="19" a="1"/>
  <c r="D3353" i="19" a="1"/>
  <c r="D3352" i="19" a="1"/>
  <c r="D3351" i="19" a="1"/>
  <c r="D3350" i="19" a="1"/>
  <c r="D3345" i="19" a="1"/>
  <c r="D3344" i="19" a="1"/>
  <c r="D3343" i="19" a="1"/>
  <c r="D3342" i="19" a="1"/>
  <c r="D3341" i="19" a="1"/>
  <c r="D3336" i="19" a="1"/>
  <c r="D3335" i="19" a="1"/>
  <c r="D3334" i="19" a="1"/>
  <c r="D3333" i="19" a="1"/>
  <c r="D3332" i="19" a="1"/>
  <c r="D3327" i="19" a="1"/>
  <c r="D3326" i="19" a="1"/>
  <c r="D3325" i="19" a="1"/>
  <c r="D3324" i="19" a="1"/>
  <c r="D3323" i="19" a="1"/>
  <c r="D3318" i="19" a="1"/>
  <c r="D3317" i="19" a="1"/>
  <c r="D3316" i="19" a="1"/>
  <c r="D3315" i="19" a="1"/>
  <c r="D3314" i="19" a="1"/>
  <c r="D3309" i="19" a="1"/>
  <c r="D3308" i="19" a="1"/>
  <c r="D3307" i="19" a="1"/>
  <c r="D3306" i="19" a="1"/>
  <c r="D3305" i="19" a="1"/>
  <c r="D3300" i="19" a="1"/>
  <c r="D3299" i="19" a="1"/>
  <c r="D3298" i="19" a="1"/>
  <c r="D3297" i="19" a="1"/>
  <c r="D3296" i="19" a="1"/>
  <c r="D3291" i="19" a="1"/>
  <c r="D3290" i="19" a="1"/>
  <c r="D3289" i="19" a="1"/>
  <c r="D3288" i="19" a="1"/>
  <c r="D3287" i="19" a="1"/>
  <c r="D3282" i="19" a="1"/>
  <c r="D3281" i="19" a="1"/>
  <c r="D3280" i="19" a="1"/>
  <c r="D3279" i="19" a="1"/>
  <c r="D3278" i="19" a="1"/>
  <c r="D3273" i="19" a="1"/>
  <c r="D3272" i="19" a="1"/>
  <c r="D3271" i="19" a="1"/>
  <c r="D3270" i="19" a="1"/>
  <c r="D3269" i="19" a="1"/>
  <c r="D3264" i="19" a="1"/>
  <c r="D3263" i="19" a="1"/>
  <c r="D3262" i="19" a="1"/>
  <c r="D3261" i="19" a="1"/>
  <c r="D3260" i="19" a="1"/>
  <c r="D3255" i="19" a="1"/>
  <c r="D3254" i="19" a="1"/>
  <c r="D3253" i="19" a="1"/>
  <c r="D3252" i="19" a="1"/>
  <c r="D3251" i="19" a="1"/>
  <c r="D3246" i="19" a="1"/>
  <c r="D3245" i="19" a="1"/>
  <c r="D3244" i="19" a="1"/>
  <c r="D3243" i="19" a="1"/>
  <c r="D3242" i="19" a="1"/>
  <c r="D3237" i="19" a="1"/>
  <c r="D3236" i="19" a="1"/>
  <c r="D3235" i="19" a="1"/>
  <c r="D3234" i="19" a="1"/>
  <c r="D3233" i="19" a="1"/>
  <c r="D3228" i="19" a="1"/>
  <c r="D3227" i="19" a="1"/>
  <c r="D3226" i="19" a="1"/>
  <c r="D3225" i="19" a="1"/>
  <c r="D3224" i="19" a="1"/>
  <c r="D3219" i="19" a="1"/>
  <c r="D3218" i="19" a="1"/>
  <c r="D3217" i="19" a="1"/>
  <c r="D3216" i="19" a="1"/>
  <c r="D3215" i="19" a="1"/>
  <c r="D3210" i="19" a="1"/>
  <c r="D3209" i="19" a="1"/>
  <c r="D3208" i="19" a="1"/>
  <c r="D3207" i="19" a="1"/>
  <c r="D3206" i="19" a="1"/>
  <c r="D3201" i="19" a="1"/>
  <c r="D3200" i="19" a="1"/>
  <c r="D3199" i="19" a="1"/>
  <c r="D3198" i="19" a="1"/>
  <c r="D3197" i="19" a="1"/>
  <c r="D3192" i="19" a="1"/>
  <c r="D3191" i="19" a="1"/>
  <c r="D3190" i="19" a="1"/>
  <c r="D3189" i="19" a="1"/>
  <c r="D3188" i="19" a="1"/>
  <c r="D3183" i="19" a="1"/>
  <c r="D3182" i="19" a="1"/>
  <c r="D3181" i="19" a="1"/>
  <c r="D3180" i="19" a="1"/>
  <c r="D3179" i="19" a="1"/>
  <c r="D3174" i="19" a="1"/>
  <c r="D3173" i="19" a="1"/>
  <c r="D3172" i="19" a="1"/>
  <c r="D3171" i="19" a="1"/>
  <c r="D3170" i="19" a="1"/>
  <c r="D3165" i="19" a="1"/>
  <c r="D3164" i="19" a="1"/>
  <c r="D3163" i="19" a="1"/>
  <c r="D3162" i="19" a="1"/>
  <c r="D3161" i="19" a="1"/>
  <c r="D3156" i="19" a="1"/>
  <c r="D3155" i="19" a="1"/>
  <c r="D3154" i="19" a="1"/>
  <c r="D3153" i="19" a="1"/>
  <c r="D3152" i="19" a="1"/>
  <c r="D3147" i="19" a="1"/>
  <c r="D3146" i="19" a="1"/>
  <c r="D3145" i="19" a="1"/>
  <c r="D3144" i="19" a="1"/>
  <c r="D3143" i="19" a="1"/>
  <c r="D3138" i="19" a="1"/>
  <c r="D3137" i="19" a="1"/>
  <c r="D3136" i="19" a="1"/>
  <c r="D3135" i="19" a="1"/>
  <c r="D3134" i="19" a="1"/>
  <c r="D3129" i="19" a="1"/>
  <c r="D3128" i="19" a="1"/>
  <c r="D3127" i="19" a="1"/>
  <c r="D3126" i="19" a="1"/>
  <c r="D3125" i="19" a="1"/>
  <c r="D3120" i="19" a="1"/>
  <c r="D3119" i="19" a="1"/>
  <c r="D3118" i="19" a="1"/>
  <c r="D3117" i="19" a="1"/>
  <c r="D3116" i="19" a="1"/>
  <c r="D3111" i="19" a="1"/>
  <c r="D3110" i="19" a="1"/>
  <c r="D3109" i="19" a="1"/>
  <c r="D3108" i="19" a="1"/>
  <c r="D3107" i="19" a="1"/>
  <c r="D3102" i="19" a="1"/>
  <c r="D3101" i="19" a="1"/>
  <c r="D3100" i="19" a="1"/>
  <c r="D3099" i="19" a="1"/>
  <c r="D3098" i="19" a="1"/>
  <c r="D3093" i="19" a="1"/>
  <c r="D3092" i="19" a="1"/>
  <c r="D3091" i="19" a="1"/>
  <c r="D3090" i="19" a="1"/>
  <c r="D3089" i="19" a="1"/>
  <c r="D3084" i="19" a="1"/>
  <c r="D3083" i="19" a="1"/>
  <c r="D3082" i="19" a="1"/>
  <c r="D3081" i="19" a="1"/>
  <c r="D3080" i="19" a="1"/>
  <c r="D3075" i="19" a="1"/>
  <c r="D3074" i="19" a="1"/>
  <c r="D3073" i="19" a="1"/>
  <c r="D3072" i="19" a="1"/>
  <c r="D3071" i="19" a="1"/>
  <c r="D3066" i="19" a="1"/>
  <c r="D3065" i="19" a="1"/>
  <c r="D3064" i="19" a="1"/>
  <c r="D3063" i="19" a="1"/>
  <c r="D3062" i="19" a="1"/>
  <c r="D3057" i="19" a="1"/>
  <c r="D3056" i="19" a="1"/>
  <c r="D3055" i="19" a="1"/>
  <c r="D3054" i="19" a="1"/>
  <c r="D3053" i="19" a="1"/>
  <c r="D3048" i="19" a="1"/>
  <c r="D3047" i="19" a="1"/>
  <c r="D3046" i="19" a="1"/>
  <c r="D3045" i="19" a="1"/>
  <c r="D3044" i="19" a="1"/>
  <c r="D3039" i="19" a="1"/>
  <c r="D3038" i="19" a="1"/>
  <c r="D3037" i="19" a="1"/>
  <c r="D3036" i="19" a="1"/>
  <c r="D3035" i="19" a="1"/>
  <c r="D3030" i="19" a="1"/>
  <c r="D3029" i="19" a="1"/>
  <c r="D3028" i="19" a="1"/>
  <c r="D3027" i="19" a="1"/>
  <c r="D3026" i="19" a="1"/>
  <c r="D3021" i="19" a="1"/>
  <c r="D3020" i="19" a="1"/>
  <c r="D3019" i="19" a="1"/>
  <c r="D3018" i="19" a="1"/>
  <c r="D3017" i="19" a="1"/>
  <c r="D3012" i="19" a="1"/>
  <c r="D3011" i="19" a="1"/>
  <c r="D3010" i="19" a="1"/>
  <c r="D3009" i="19" a="1"/>
  <c r="D3008" i="19" a="1"/>
  <c r="D3003" i="19" a="1"/>
  <c r="D3002" i="19" a="1"/>
  <c r="D3001" i="19" a="1"/>
  <c r="D3000" i="19" a="1"/>
  <c r="D2999" i="19" a="1"/>
  <c r="D2994" i="19" a="1"/>
  <c r="D2993" i="19" a="1"/>
  <c r="D2992" i="19" a="1"/>
  <c r="D2991" i="19" a="1"/>
  <c r="D2990" i="19" a="1"/>
  <c r="D2985" i="19" a="1"/>
  <c r="D2984" i="19" a="1"/>
  <c r="D2983" i="19" a="1"/>
  <c r="D2982" i="19" a="1"/>
  <c r="D2981" i="19" a="1"/>
  <c r="D2976" i="19" a="1"/>
  <c r="D2975" i="19" a="1"/>
  <c r="D2974" i="19" a="1"/>
  <c r="D2973" i="19" a="1"/>
  <c r="D2972" i="19" a="1"/>
  <c r="D2967" i="19" a="1"/>
  <c r="D2966" i="19" a="1"/>
  <c r="D2965" i="19" a="1"/>
  <c r="D2964" i="19" a="1"/>
  <c r="D2963" i="19" a="1"/>
  <c r="D2958" i="19" a="1"/>
  <c r="D2957" i="19" a="1"/>
  <c r="D2956" i="19" a="1"/>
  <c r="D2955" i="19" a="1"/>
  <c r="D2954" i="19" a="1"/>
  <c r="D2949" i="19" a="1"/>
  <c r="D2948" i="19" a="1"/>
  <c r="D2947" i="19" a="1"/>
  <c r="D2946" i="19" a="1"/>
  <c r="D2945" i="19" a="1"/>
  <c r="D2940" i="19" a="1"/>
  <c r="D2939" i="19" a="1"/>
  <c r="D2938" i="19" a="1"/>
  <c r="D2937" i="19" a="1"/>
  <c r="D2936" i="19" a="1"/>
  <c r="D2931" i="19" a="1"/>
  <c r="D2930" i="19" a="1"/>
  <c r="D2929" i="19" a="1"/>
  <c r="D2928" i="19" a="1"/>
  <c r="D2927" i="19" a="1"/>
  <c r="D2922" i="19" a="1"/>
  <c r="D2921" i="19" a="1"/>
  <c r="D2920" i="19" a="1"/>
  <c r="D2919" i="19" a="1"/>
  <c r="D2918" i="19" a="1"/>
  <c r="D2913" i="19" a="1"/>
  <c r="D2912" i="19" a="1"/>
  <c r="D2911" i="19" a="1"/>
  <c r="D2910" i="19" a="1"/>
  <c r="D2909" i="19" a="1"/>
  <c r="D2904" i="19" a="1"/>
  <c r="D2903" i="19" a="1"/>
  <c r="D2902" i="19" a="1"/>
  <c r="D2901" i="19" a="1"/>
  <c r="D2900" i="19" a="1"/>
  <c r="D2895" i="19" a="1"/>
  <c r="D2894" i="19" a="1"/>
  <c r="D2893" i="19" a="1"/>
  <c r="D2892" i="19" a="1"/>
  <c r="D2891" i="19" a="1"/>
  <c r="D2886" i="19" a="1"/>
  <c r="D2885" i="19" a="1"/>
  <c r="D2884" i="19" a="1"/>
  <c r="D2883" i="19" a="1"/>
  <c r="D2882" i="19" a="1"/>
  <c r="D2877" i="19" a="1"/>
  <c r="D2876" i="19" a="1"/>
  <c r="D2875" i="19" a="1"/>
  <c r="D2874" i="19" a="1"/>
  <c r="D2873" i="19" a="1"/>
  <c r="D2868" i="19" a="1"/>
  <c r="D2867" i="19" a="1"/>
  <c r="D2866" i="19" a="1"/>
  <c r="D2865" i="19" a="1"/>
  <c r="D2864" i="19" a="1"/>
  <c r="D2859" i="19" a="1"/>
  <c r="D2858" i="19" a="1"/>
  <c r="D2857" i="19" a="1"/>
  <c r="D2856" i="19" a="1"/>
  <c r="D2855" i="19" a="1"/>
  <c r="D2850" i="19" a="1"/>
  <c r="D2849" i="19" a="1"/>
  <c r="D2848" i="19" a="1"/>
  <c r="D2847" i="19" a="1"/>
  <c r="D2846" i="19" a="1"/>
  <c r="D2841" i="19" a="1"/>
  <c r="D2840" i="19" a="1"/>
  <c r="D2839" i="19" a="1"/>
  <c r="D2838" i="19" a="1"/>
  <c r="D2837" i="19" a="1"/>
  <c r="D2832" i="19" a="1"/>
  <c r="D2831" i="19" a="1"/>
  <c r="D2830" i="19" a="1"/>
  <c r="D2829" i="19" a="1"/>
  <c r="D2828" i="19" a="1"/>
  <c r="D2823" i="19" a="1"/>
  <c r="D2822" i="19" a="1"/>
  <c r="D2821" i="19" a="1"/>
  <c r="D2820" i="19" a="1"/>
  <c r="D2819" i="19" a="1"/>
  <c r="D2814" i="19" a="1"/>
  <c r="D2813" i="19" a="1"/>
  <c r="D2812" i="19" a="1"/>
  <c r="D2811" i="19" a="1"/>
  <c r="D2810" i="19" a="1"/>
  <c r="D2805" i="19" a="1"/>
  <c r="D2804" i="19" a="1"/>
  <c r="D2803" i="19" a="1"/>
  <c r="D2802" i="19" a="1"/>
  <c r="D2801" i="19" a="1"/>
  <c r="D2796" i="19" a="1"/>
  <c r="D2795" i="19" a="1"/>
  <c r="D2794" i="19" a="1"/>
  <c r="D2793" i="19" a="1"/>
  <c r="D2792" i="19" a="1"/>
  <c r="D2787" i="19" a="1"/>
  <c r="D2786" i="19" a="1"/>
  <c r="D2785" i="19" a="1"/>
  <c r="D2784" i="19" a="1"/>
  <c r="D2783" i="19" a="1"/>
  <c r="D2778" i="19" a="1"/>
  <c r="D2777" i="19" a="1"/>
  <c r="D2776" i="19" a="1"/>
  <c r="D2775" i="19" a="1"/>
  <c r="D2774" i="19" a="1"/>
  <c r="D2769" i="19" a="1"/>
  <c r="D2768" i="19" a="1"/>
  <c r="D2767" i="19" a="1"/>
  <c r="D2766" i="19" a="1"/>
  <c r="D2765" i="19" a="1"/>
  <c r="D2760" i="19" a="1"/>
  <c r="D2759" i="19" a="1"/>
  <c r="D2758" i="19" a="1"/>
  <c r="D2757" i="19" a="1"/>
  <c r="D2756" i="19" a="1"/>
  <c r="D2751" i="19" a="1"/>
  <c r="D2750" i="19" a="1"/>
  <c r="D2749" i="19" a="1"/>
  <c r="D2748" i="19" a="1"/>
  <c r="D2747" i="19" a="1"/>
  <c r="D2742" i="19" a="1"/>
  <c r="D2741" i="19" a="1"/>
  <c r="D2740" i="19" a="1"/>
  <c r="D2739" i="19" a="1"/>
  <c r="D2738" i="19" a="1"/>
  <c r="D2733" i="19" a="1"/>
  <c r="D2732" i="19" a="1"/>
  <c r="D2731" i="19" a="1"/>
  <c r="D2730" i="19" a="1"/>
  <c r="D2729" i="19" a="1"/>
  <c r="D2724" i="19" a="1"/>
  <c r="D2723" i="19" a="1"/>
  <c r="D2722" i="19" a="1"/>
  <c r="D2721" i="19" a="1"/>
  <c r="D2720" i="19" a="1"/>
  <c r="D2715" i="19" a="1"/>
  <c r="D2714" i="19" a="1"/>
  <c r="D2713" i="19" a="1"/>
  <c r="D2712" i="19" a="1"/>
  <c r="D2711" i="19" a="1"/>
  <c r="D2706" i="19" a="1"/>
  <c r="D2705" i="19" a="1"/>
  <c r="D2704" i="19" a="1"/>
  <c r="D2703" i="19" a="1"/>
  <c r="D2702" i="19" a="1"/>
  <c r="D2697" i="19" a="1"/>
  <c r="D2696" i="19" a="1"/>
  <c r="D2695" i="19" a="1"/>
  <c r="D2694" i="19" a="1"/>
  <c r="D2693" i="19" a="1"/>
  <c r="D2688" i="19" a="1"/>
  <c r="D2687" i="19" a="1"/>
  <c r="D2686" i="19" a="1"/>
  <c r="D2685" i="19" a="1"/>
  <c r="D2684" i="19" a="1"/>
  <c r="D2679" i="19" a="1"/>
  <c r="D2678" i="19" a="1"/>
  <c r="D2677" i="19" a="1"/>
  <c r="D2676" i="19" a="1"/>
  <c r="D2675" i="19" a="1"/>
  <c r="D2670" i="19" a="1"/>
  <c r="D2669" i="19" a="1"/>
  <c r="D2668" i="19" a="1"/>
  <c r="D2667" i="19" a="1"/>
  <c r="D2666" i="19" a="1"/>
  <c r="D2661" i="19" a="1"/>
  <c r="D2660" i="19" a="1"/>
  <c r="D2659" i="19" a="1"/>
  <c r="D2658" i="19" a="1"/>
  <c r="D2657" i="19" a="1"/>
  <c r="D2652" i="19" a="1"/>
  <c r="D2651" i="19" a="1"/>
  <c r="D2650" i="19" a="1"/>
  <c r="D2649" i="19" a="1"/>
  <c r="D2648" i="19" a="1"/>
  <c r="D2643" i="19" a="1"/>
  <c r="D2642" i="19" a="1"/>
  <c r="D2641" i="19" a="1"/>
  <c r="D2640" i="19" a="1"/>
  <c r="D2639" i="19" a="1"/>
  <c r="D2634" i="19" a="1"/>
  <c r="D2633" i="19" a="1"/>
  <c r="D2632" i="19" a="1"/>
  <c r="D2631" i="19" a="1"/>
  <c r="D2630" i="19" a="1"/>
  <c r="D2625" i="19" a="1"/>
  <c r="D2624" i="19" a="1"/>
  <c r="D2623" i="19" a="1"/>
  <c r="D2622" i="19" a="1"/>
  <c r="D2621" i="19" a="1"/>
  <c r="D2616" i="19" a="1"/>
  <c r="D2615" i="19" a="1"/>
  <c r="D2614" i="19" a="1"/>
  <c r="D2613" i="19" a="1"/>
  <c r="D2612" i="19" a="1"/>
  <c r="D2607" i="19" a="1"/>
  <c r="D2606" i="19" a="1"/>
  <c r="D2605" i="19" a="1"/>
  <c r="D2604" i="19" a="1"/>
  <c r="D2603" i="19" a="1"/>
  <c r="D2598" i="19" a="1"/>
  <c r="D2597" i="19" a="1"/>
  <c r="D2596" i="19" a="1"/>
  <c r="D2595" i="19" a="1"/>
  <c r="D2594" i="19" a="1"/>
  <c r="D2589" i="19" a="1"/>
  <c r="D2588" i="19" a="1"/>
  <c r="D2587" i="19" a="1"/>
  <c r="D2586" i="19" a="1"/>
  <c r="D2585" i="19" a="1"/>
  <c r="D2580" i="19" a="1"/>
  <c r="D2579" i="19" a="1"/>
  <c r="D2578" i="19" a="1"/>
  <c r="D2577" i="19" a="1"/>
  <c r="D2576" i="19" a="1"/>
  <c r="D2571" i="19" a="1"/>
  <c r="D2570" i="19" a="1"/>
  <c r="D2569" i="19" a="1"/>
  <c r="D2568" i="19" a="1"/>
  <c r="D2567" i="19" a="1"/>
  <c r="D2562" i="19" a="1"/>
  <c r="D2561" i="19" a="1"/>
  <c r="D2560" i="19" a="1"/>
  <c r="D2559" i="19" a="1"/>
  <c r="D2558" i="19" a="1"/>
  <c r="D2553" i="19" a="1"/>
  <c r="D2552" i="19" a="1"/>
  <c r="D2551" i="19" a="1"/>
  <c r="D2550" i="19" a="1"/>
  <c r="D2549" i="19" a="1"/>
  <c r="D2544" i="19" a="1"/>
  <c r="D2543" i="19" a="1"/>
  <c r="D2542" i="19" a="1"/>
  <c r="D2541" i="19" a="1"/>
  <c r="D2540" i="19" a="1"/>
  <c r="D2535" i="19" a="1"/>
  <c r="D2534" i="19" a="1"/>
  <c r="D2533" i="19" a="1"/>
  <c r="D2532" i="19" a="1"/>
  <c r="D2531" i="19" a="1"/>
  <c r="D2526" i="19" a="1"/>
  <c r="D2525" i="19" a="1"/>
  <c r="D2524" i="19" a="1"/>
  <c r="D2523" i="19" a="1"/>
  <c r="D2522" i="19" a="1"/>
  <c r="D2517" i="19" a="1"/>
  <c r="D2516" i="19" a="1"/>
  <c r="D2515" i="19" a="1"/>
  <c r="D2514" i="19" a="1"/>
  <c r="D2513" i="19" a="1"/>
  <c r="D2508" i="19" a="1"/>
  <c r="D2507" i="19" a="1"/>
  <c r="D2506" i="19" a="1"/>
  <c r="D2505" i="19" a="1"/>
  <c r="D2504" i="19" a="1"/>
  <c r="D2499" i="19" a="1"/>
  <c r="D2498" i="19" a="1"/>
  <c r="D2497" i="19" a="1"/>
  <c r="D2496" i="19" a="1"/>
  <c r="D2495" i="19" a="1"/>
  <c r="D2490" i="19" a="1"/>
  <c r="D2489" i="19" a="1"/>
  <c r="D2488" i="19" a="1"/>
  <c r="D2487" i="19" a="1"/>
  <c r="D2486" i="19" a="1"/>
  <c r="D2481" i="19" a="1"/>
  <c r="D2480" i="19" a="1"/>
  <c r="D2479" i="19" a="1"/>
  <c r="D2478" i="19" a="1"/>
  <c r="D2477" i="19" a="1"/>
  <c r="D2472" i="19" a="1"/>
  <c r="D2471" i="19" a="1"/>
  <c r="D2470" i="19" a="1"/>
  <c r="D2469" i="19" a="1"/>
  <c r="D2468" i="19" a="1"/>
  <c r="D2463" i="19" a="1"/>
  <c r="D2462" i="19" a="1"/>
  <c r="D2461" i="19" a="1"/>
  <c r="D2460" i="19" a="1"/>
  <c r="D2459" i="19" a="1"/>
  <c r="D2454" i="19" a="1"/>
  <c r="D2453" i="19" a="1"/>
  <c r="D2452" i="19" a="1"/>
  <c r="D2451" i="19" a="1"/>
  <c r="D2450" i="19" a="1"/>
  <c r="D2445" i="19" a="1"/>
  <c r="D2444" i="19" a="1"/>
  <c r="D2443" i="19" a="1"/>
  <c r="D2442" i="19" a="1"/>
  <c r="D2441" i="19" a="1"/>
  <c r="D2436" i="19" a="1"/>
  <c r="D2435" i="19" a="1"/>
  <c r="D2434" i="19" a="1"/>
  <c r="D2433" i="19" a="1"/>
  <c r="D2432" i="19" a="1"/>
  <c r="D2427" i="19" a="1"/>
  <c r="D2426" i="19" a="1"/>
  <c r="D2425" i="19" a="1"/>
  <c r="D2424" i="19" a="1"/>
  <c r="D2423" i="19" a="1"/>
  <c r="D2418" i="19" a="1"/>
  <c r="D2417" i="19" a="1"/>
  <c r="D2416" i="19" a="1"/>
  <c r="D2415" i="19" a="1"/>
  <c r="D2414" i="19" a="1"/>
  <c r="D2409" i="19" a="1"/>
  <c r="D2408" i="19" a="1"/>
  <c r="D2407" i="19" a="1"/>
  <c r="D2406" i="19" a="1"/>
  <c r="D2405" i="19" a="1"/>
  <c r="D2400" i="19" a="1"/>
  <c r="D2399" i="19" a="1"/>
  <c r="D2398" i="19" a="1"/>
  <c r="D2397" i="19" a="1"/>
  <c r="D2396" i="19" a="1"/>
  <c r="D2391" i="19" a="1"/>
  <c r="D2390" i="19" a="1"/>
  <c r="D2389" i="19" a="1"/>
  <c r="D2388" i="19" a="1"/>
  <c r="D2387" i="19" a="1"/>
  <c r="D2382" i="19" a="1"/>
  <c r="D2381" i="19" a="1"/>
  <c r="D2380" i="19" a="1"/>
  <c r="D2379" i="19" a="1"/>
  <c r="D2378" i="19" a="1"/>
  <c r="D2373" i="19" a="1"/>
  <c r="D2372" i="19" a="1"/>
  <c r="D2371" i="19" a="1"/>
  <c r="D2370" i="19" a="1"/>
  <c r="D2369" i="19" a="1"/>
  <c r="D2364" i="19" a="1"/>
  <c r="D2363" i="19" a="1"/>
  <c r="D2362" i="19" a="1"/>
  <c r="D2361" i="19" a="1"/>
  <c r="D2360" i="19" a="1"/>
  <c r="D2355" i="19" a="1"/>
  <c r="D2354" i="19" a="1"/>
  <c r="D2353" i="19" a="1"/>
  <c r="D2352" i="19" a="1"/>
  <c r="D2351" i="19" a="1"/>
  <c r="D2346" i="19" a="1"/>
  <c r="D2345" i="19" a="1"/>
  <c r="D2344" i="19" a="1"/>
  <c r="D2343" i="19" a="1"/>
  <c r="D2342" i="19" a="1"/>
  <c r="D2337" i="19" a="1"/>
  <c r="D2336" i="19" a="1"/>
  <c r="D2335" i="19" a="1"/>
  <c r="D2334" i="19" a="1"/>
  <c r="D2333" i="19" a="1"/>
  <c r="D2328" i="19" a="1"/>
  <c r="D2327" i="19" a="1"/>
  <c r="D2326" i="19" a="1"/>
  <c r="D2325" i="19" a="1"/>
  <c r="D2324" i="19" a="1"/>
  <c r="D2319" i="19" a="1"/>
  <c r="D2318" i="19" a="1"/>
  <c r="D2317" i="19" a="1"/>
  <c r="D2316" i="19" a="1"/>
  <c r="D2315" i="19" a="1"/>
  <c r="D2310" i="19" a="1"/>
  <c r="D2309" i="19" a="1"/>
  <c r="D2308" i="19" a="1"/>
  <c r="D2307" i="19" a="1"/>
  <c r="D2306" i="19" a="1"/>
  <c r="D2301" i="19" a="1"/>
  <c r="D2300" i="19" a="1"/>
  <c r="D2299" i="19" a="1"/>
  <c r="D2298" i="19" a="1"/>
  <c r="D2297" i="19" a="1"/>
  <c r="D2292" i="19" a="1"/>
  <c r="D2291" i="19" a="1"/>
  <c r="D2290" i="19" a="1"/>
  <c r="D2289" i="19" a="1"/>
  <c r="D2288" i="19" a="1"/>
  <c r="D2283" i="19" a="1"/>
  <c r="D2282" i="19" a="1"/>
  <c r="D2281" i="19" a="1"/>
  <c r="D2280" i="19" a="1"/>
  <c r="D2279" i="19" a="1"/>
  <c r="D2274" i="19" a="1"/>
  <c r="D2273" i="19" a="1"/>
  <c r="D2272" i="19" a="1"/>
  <c r="D2271" i="19" a="1"/>
  <c r="D2270" i="19" a="1"/>
  <c r="D2265" i="19" a="1"/>
  <c r="D2264" i="19" a="1"/>
  <c r="D2263" i="19" a="1"/>
  <c r="D2262" i="19" a="1"/>
  <c r="D2261" i="19" a="1"/>
  <c r="D2256" i="19" a="1"/>
  <c r="D2255" i="19" a="1"/>
  <c r="D2254" i="19" a="1"/>
  <c r="D2253" i="19" a="1"/>
  <c r="D2252" i="19" a="1"/>
  <c r="D2247" i="19" a="1"/>
  <c r="D2246" i="19" a="1"/>
  <c r="D2245" i="19" a="1"/>
  <c r="D2244" i="19" a="1"/>
  <c r="D2243" i="19" a="1"/>
  <c r="D2238" i="19" a="1"/>
  <c r="D2237" i="19" a="1"/>
  <c r="D2236" i="19" a="1"/>
  <c r="D2235" i="19" a="1"/>
  <c r="D2234" i="19" a="1"/>
  <c r="D2229" i="19" a="1"/>
  <c r="D2228" i="19" a="1"/>
  <c r="D2227" i="19" a="1"/>
  <c r="D2226" i="19" a="1"/>
  <c r="D2225" i="19" a="1"/>
  <c r="D2220" i="19" a="1"/>
  <c r="D2219" i="19" a="1"/>
  <c r="D2218" i="19" a="1"/>
  <c r="D2217" i="19" a="1"/>
  <c r="D2216" i="19" a="1"/>
  <c r="D2211" i="19" a="1"/>
  <c r="D2210" i="19" a="1"/>
  <c r="D2209" i="19" a="1"/>
  <c r="D2208" i="19" a="1"/>
  <c r="D2207" i="19" a="1"/>
  <c r="D2202" i="19" a="1"/>
  <c r="D2201" i="19" a="1"/>
  <c r="D2200" i="19" a="1"/>
  <c r="D2199" i="19" a="1"/>
  <c r="D2198" i="19" a="1"/>
  <c r="D2193" i="19" a="1"/>
  <c r="D2192" i="19" a="1"/>
  <c r="D2191" i="19" a="1"/>
  <c r="D2190" i="19" a="1"/>
  <c r="D2189" i="19" a="1"/>
  <c r="D2184" i="19" a="1"/>
  <c r="D2183" i="19" a="1"/>
  <c r="D2182" i="19" a="1"/>
  <c r="D2181" i="19" a="1"/>
  <c r="D2180" i="19" a="1"/>
  <c r="D2175" i="19" a="1"/>
  <c r="D2174" i="19" a="1"/>
  <c r="D2173" i="19" a="1"/>
  <c r="D2172" i="19" a="1"/>
  <c r="D2171" i="19" a="1"/>
  <c r="D2166" i="19" a="1"/>
  <c r="D2165" i="19" a="1"/>
  <c r="D2164" i="19" a="1"/>
  <c r="D2163" i="19" a="1"/>
  <c r="D2162" i="19" a="1"/>
  <c r="D2157" i="19" a="1"/>
  <c r="D2156" i="19" a="1"/>
  <c r="D2155" i="19" a="1"/>
  <c r="D2154" i="19" a="1"/>
  <c r="D2153" i="19" a="1"/>
  <c r="D2148" i="19" a="1"/>
  <c r="D2147" i="19" a="1"/>
  <c r="D2146" i="19" a="1"/>
  <c r="D2145" i="19" a="1"/>
  <c r="D2144" i="19" a="1"/>
  <c r="D2139" i="19" a="1"/>
  <c r="D2138" i="19" a="1"/>
  <c r="D2137" i="19" a="1"/>
  <c r="D2136" i="19" a="1"/>
  <c r="D2135" i="19" a="1"/>
  <c r="D2130" i="19" a="1"/>
  <c r="D2129" i="19" a="1"/>
  <c r="D2128" i="19" a="1"/>
  <c r="D2127" i="19" a="1"/>
  <c r="D2126" i="19" a="1"/>
  <c r="D2121" i="19" a="1"/>
  <c r="D2120" i="19" a="1"/>
  <c r="D2119" i="19" a="1"/>
  <c r="D2118" i="19" a="1"/>
  <c r="D2117" i="19" a="1"/>
  <c r="D2112" i="19" a="1"/>
  <c r="D2111" i="19" a="1"/>
  <c r="D2110" i="19" a="1"/>
  <c r="D2109" i="19" a="1"/>
  <c r="D2108" i="19" a="1"/>
  <c r="D2103" i="19" a="1"/>
  <c r="D2102" i="19" a="1"/>
  <c r="D2101" i="19" a="1"/>
  <c r="D2100" i="19" a="1"/>
  <c r="D2099" i="19" a="1"/>
  <c r="D2094" i="19" a="1"/>
  <c r="D2093" i="19" a="1"/>
  <c r="D2092" i="19" a="1"/>
  <c r="D2091" i="19" a="1"/>
  <c r="D2090" i="19" a="1"/>
  <c r="D2085" i="19" a="1"/>
  <c r="D2084" i="19" a="1"/>
  <c r="D2083" i="19" a="1"/>
  <c r="D2082" i="19" a="1"/>
  <c r="D2081" i="19" a="1"/>
  <c r="D2076" i="19" a="1"/>
  <c r="D2075" i="19" a="1"/>
  <c r="D2074" i="19" a="1"/>
  <c r="D2073" i="19" a="1"/>
  <c r="D2072" i="19" a="1"/>
  <c r="D2067" i="19" a="1"/>
  <c r="D2066" i="19" a="1"/>
  <c r="D2065" i="19" a="1"/>
  <c r="D2064" i="19" a="1"/>
  <c r="D2063" i="19" a="1"/>
  <c r="D2058" i="19" a="1"/>
  <c r="D2057" i="19" a="1"/>
  <c r="D2056" i="19" a="1"/>
  <c r="D2055" i="19" a="1"/>
  <c r="D2054" i="19" a="1"/>
  <c r="D2049" i="19" a="1"/>
  <c r="D2048" i="19" a="1"/>
  <c r="D2047" i="19" a="1"/>
  <c r="D2046" i="19" a="1"/>
  <c r="D2045" i="19" a="1"/>
  <c r="D2040" i="19" a="1"/>
  <c r="D2039" i="19" a="1"/>
  <c r="D2038" i="19" a="1"/>
  <c r="D2037" i="19" a="1"/>
  <c r="D2036" i="19" a="1"/>
  <c r="D2031" i="19" a="1"/>
  <c r="D2030" i="19" a="1"/>
  <c r="D2029" i="19" a="1"/>
  <c r="D2028" i="19" a="1"/>
  <c r="D2027" i="19" a="1"/>
  <c r="D2022" i="19" a="1"/>
  <c r="D2021" i="19" a="1"/>
  <c r="D2020" i="19" a="1"/>
  <c r="D2019" i="19" a="1"/>
  <c r="D2018" i="19" a="1"/>
  <c r="D2013" i="19" a="1"/>
  <c r="D2012" i="19" a="1"/>
  <c r="D2011" i="19" a="1"/>
  <c r="D2010" i="19" a="1"/>
  <c r="D2009" i="19" a="1"/>
  <c r="D2004" i="19" a="1"/>
  <c r="D2003" i="19" a="1"/>
  <c r="D2002" i="19" a="1"/>
  <c r="D2001" i="19" a="1"/>
  <c r="D2000" i="19" a="1"/>
  <c r="D1995" i="19" a="1"/>
  <c r="D1994" i="19" a="1"/>
  <c r="D1993" i="19" a="1"/>
  <c r="D1992" i="19" a="1"/>
  <c r="D1991" i="19" a="1"/>
  <c r="D1986" i="19" a="1"/>
  <c r="D1985" i="19" a="1"/>
  <c r="D1984" i="19" a="1"/>
  <c r="D1983" i="19" a="1"/>
  <c r="D1982" i="19" a="1"/>
  <c r="D1977" i="19" a="1"/>
  <c r="D1976" i="19" a="1"/>
  <c r="D1975" i="19" a="1"/>
  <c r="D1974" i="19" a="1"/>
  <c r="D1973" i="19" a="1"/>
  <c r="D1968" i="19" a="1"/>
  <c r="D1967" i="19" a="1"/>
  <c r="D1966" i="19" a="1"/>
  <c r="D1965" i="19" a="1"/>
  <c r="D1964" i="19" a="1"/>
  <c r="D1959" i="19" a="1"/>
  <c r="D1958" i="19" a="1"/>
  <c r="D1957" i="19" a="1"/>
  <c r="D1956" i="19" a="1"/>
  <c r="D1955" i="19" a="1"/>
  <c r="D1950" i="19" a="1"/>
  <c r="D1949" i="19" a="1"/>
  <c r="D1948" i="19" a="1"/>
  <c r="D1947" i="19" a="1"/>
  <c r="D1946" i="19" a="1"/>
  <c r="D1941" i="19" a="1"/>
  <c r="D1940" i="19" a="1"/>
  <c r="D1939" i="19" a="1"/>
  <c r="D1938" i="19" a="1"/>
  <c r="D1937" i="19" a="1"/>
  <c r="D1932" i="19" a="1"/>
  <c r="D1931" i="19" a="1"/>
  <c r="D1930" i="19" a="1"/>
  <c r="D1929" i="19" a="1"/>
  <c r="D1928" i="19" a="1"/>
  <c r="D1923" i="19" a="1"/>
  <c r="D1922" i="19" a="1"/>
  <c r="D1921" i="19" a="1"/>
  <c r="D1920" i="19" a="1"/>
  <c r="D1919" i="19" a="1"/>
  <c r="D1914" i="19" a="1"/>
  <c r="D1913" i="19" a="1"/>
  <c r="D1912" i="19" a="1"/>
  <c r="D1911" i="19" a="1"/>
  <c r="D1910" i="19" a="1"/>
  <c r="D1905" i="19" a="1"/>
  <c r="D1904" i="19" a="1"/>
  <c r="D1903" i="19" a="1"/>
  <c r="D1902" i="19" a="1"/>
  <c r="D1901" i="19" a="1"/>
  <c r="D1896" i="19" a="1"/>
  <c r="D1895" i="19" a="1"/>
  <c r="D1894" i="19" a="1"/>
  <c r="D1893" i="19" a="1"/>
  <c r="D1892" i="19" a="1"/>
  <c r="D1887" i="19" a="1"/>
  <c r="D1886" i="19" a="1"/>
  <c r="D1885" i="19" a="1"/>
  <c r="D1884" i="19" a="1"/>
  <c r="D1883" i="19" a="1"/>
  <c r="D1878" i="19" a="1"/>
  <c r="D1877" i="19" a="1"/>
  <c r="D1876" i="19" a="1"/>
  <c r="D1875" i="19" a="1"/>
  <c r="D1874" i="19" a="1"/>
  <c r="D1869" i="19" a="1"/>
  <c r="D1868" i="19" a="1"/>
  <c r="D1867" i="19" a="1"/>
  <c r="D1866" i="19" a="1"/>
  <c r="D1865" i="19" a="1"/>
  <c r="D1860" i="19" a="1"/>
  <c r="D1859" i="19" a="1"/>
  <c r="D1858" i="19" a="1"/>
  <c r="D1857" i="19" a="1"/>
  <c r="D1856" i="19" a="1"/>
  <c r="D1851" i="19" a="1"/>
  <c r="D1850" i="19" a="1"/>
  <c r="D1849" i="19" a="1"/>
  <c r="D1848" i="19" a="1"/>
  <c r="D1847" i="19" a="1"/>
  <c r="D1842" i="19" a="1"/>
  <c r="D1841" i="19" a="1"/>
  <c r="D1840" i="19" a="1"/>
  <c r="D1839" i="19" a="1"/>
  <c r="D1838" i="19" a="1"/>
  <c r="D1833" i="19" a="1"/>
  <c r="D1832" i="19" a="1"/>
  <c r="D1831" i="19" a="1"/>
  <c r="D1830" i="19" a="1"/>
  <c r="D1829" i="19" a="1"/>
  <c r="D1824" i="19" a="1"/>
  <c r="D1823" i="19" a="1"/>
  <c r="D1822" i="19" a="1"/>
  <c r="D1821" i="19" a="1"/>
  <c r="D1820" i="19" a="1"/>
  <c r="D1815" i="19" a="1"/>
  <c r="D1814" i="19" a="1"/>
  <c r="D1813" i="19" a="1"/>
  <c r="D1812" i="19" a="1"/>
  <c r="D1811" i="19" a="1"/>
  <c r="D1806" i="19" a="1"/>
  <c r="D1805" i="19" a="1"/>
  <c r="D1804" i="19" a="1"/>
  <c r="D1803" i="19" a="1"/>
  <c r="D1802" i="19" a="1"/>
  <c r="D1797" i="19" a="1"/>
  <c r="D1796" i="19" a="1"/>
  <c r="D1795" i="19" a="1"/>
  <c r="D1794" i="19" a="1"/>
  <c r="D1793" i="19" a="1"/>
  <c r="D1788" i="19" a="1"/>
  <c r="D1787" i="19" a="1"/>
  <c r="D1786" i="19" a="1"/>
  <c r="D1785" i="19" a="1"/>
  <c r="D1784" i="19" a="1"/>
  <c r="D1779" i="19" a="1"/>
  <c r="D1778" i="19" a="1"/>
  <c r="D1777" i="19" a="1"/>
  <c r="D1776" i="19" a="1"/>
  <c r="D1775" i="19" a="1"/>
  <c r="D1770" i="19" a="1"/>
  <c r="D1769" i="19" a="1"/>
  <c r="D1768" i="19" a="1"/>
  <c r="D1767" i="19" a="1"/>
  <c r="D1766" i="19" a="1"/>
  <c r="D1761" i="19" a="1"/>
  <c r="D1760" i="19" a="1"/>
  <c r="D1759" i="19" a="1"/>
  <c r="D1758" i="19" a="1"/>
  <c r="D1757" i="19" a="1"/>
  <c r="D1752" i="19" a="1"/>
  <c r="D1751" i="19" a="1"/>
  <c r="D1750" i="19" a="1"/>
  <c r="D1749" i="19" a="1"/>
  <c r="D1748" i="19" a="1"/>
  <c r="D1743" i="19" a="1"/>
  <c r="D1742" i="19" a="1"/>
  <c r="D1741" i="19" a="1"/>
  <c r="D1740" i="19" a="1"/>
  <c r="D1739" i="19" a="1"/>
  <c r="D1734" i="19" a="1"/>
  <c r="D1733" i="19" a="1"/>
  <c r="D1732" i="19" a="1"/>
  <c r="D1731" i="19" a="1"/>
  <c r="D1730" i="19" a="1"/>
  <c r="D1725" i="19" a="1"/>
  <c r="D1724" i="19" a="1"/>
  <c r="D1723" i="19" a="1"/>
  <c r="D1722" i="19" a="1"/>
  <c r="D1721" i="19" a="1"/>
  <c r="D1716" i="19" a="1"/>
  <c r="D1715" i="19" a="1"/>
  <c r="D1714" i="19" a="1"/>
  <c r="D1713" i="19" a="1"/>
  <c r="D1712" i="19" a="1"/>
  <c r="D1707" i="19" a="1"/>
  <c r="D1706" i="19" a="1"/>
  <c r="D1705" i="19" a="1"/>
  <c r="D1704" i="19" a="1"/>
  <c r="D1703" i="19" a="1"/>
  <c r="D1698" i="19" a="1"/>
  <c r="D1697" i="19" a="1"/>
  <c r="D1696" i="19" a="1"/>
  <c r="D1695" i="19" a="1"/>
  <c r="D1694" i="19" a="1"/>
  <c r="D1689" i="19" a="1"/>
  <c r="D1688" i="19" a="1"/>
  <c r="D1687" i="19" a="1"/>
  <c r="D1686" i="19" a="1"/>
  <c r="D1685" i="19" a="1"/>
  <c r="D1680" i="19" a="1"/>
  <c r="D1679" i="19" a="1"/>
  <c r="D1678" i="19" a="1"/>
  <c r="D1677" i="19" a="1"/>
  <c r="D1676" i="19" a="1"/>
  <c r="D1671" i="19" a="1"/>
  <c r="D1670" i="19" a="1"/>
  <c r="D1669" i="19" a="1"/>
  <c r="D1668" i="19" a="1"/>
  <c r="D1667" i="19" a="1"/>
  <c r="D1662" i="19" a="1"/>
  <c r="D1661" i="19" a="1"/>
  <c r="D1660" i="19" a="1"/>
  <c r="D1659" i="19" a="1"/>
  <c r="D1658" i="19" a="1"/>
  <c r="D1653" i="19" a="1"/>
  <c r="D1652" i="19" a="1"/>
  <c r="D1651" i="19" a="1"/>
  <c r="D1650" i="19" a="1"/>
  <c r="D1649" i="19" a="1"/>
  <c r="D1644" i="19" a="1"/>
  <c r="D1643" i="19" a="1"/>
  <c r="D1642" i="19" a="1"/>
  <c r="D1641" i="19" a="1"/>
  <c r="D1640" i="19" a="1"/>
  <c r="D1635" i="19" a="1"/>
  <c r="D1634" i="19" a="1"/>
  <c r="D1633" i="19" a="1"/>
  <c r="D1632" i="19" a="1"/>
  <c r="D1631" i="19" a="1"/>
  <c r="D1626" i="19" a="1"/>
  <c r="D1625" i="19" a="1"/>
  <c r="D1624" i="19" a="1"/>
  <c r="D1623" i="19" a="1"/>
  <c r="D1622" i="19" a="1"/>
  <c r="D1617" i="19" a="1"/>
  <c r="D1616" i="19" a="1"/>
  <c r="D1615" i="19" a="1"/>
  <c r="D1614" i="19" a="1"/>
  <c r="D1613" i="19" a="1"/>
  <c r="D1608" i="19" a="1"/>
  <c r="D1607" i="19" a="1"/>
  <c r="D1606" i="19" a="1"/>
  <c r="D1605" i="19" a="1"/>
  <c r="D1604" i="19" a="1"/>
  <c r="D1599" i="19" a="1"/>
  <c r="D1598" i="19" a="1"/>
  <c r="D1597" i="19" a="1"/>
  <c r="D1596" i="19" a="1"/>
  <c r="D1595" i="19" a="1"/>
  <c r="D1590" i="19" a="1"/>
  <c r="D1589" i="19" a="1"/>
  <c r="D1588" i="19" a="1"/>
  <c r="D1587" i="19" a="1"/>
  <c r="D1586" i="19" a="1"/>
  <c r="D1581" i="19" a="1"/>
  <c r="D1580" i="19" a="1"/>
  <c r="D1579" i="19" a="1"/>
  <c r="D1578" i="19" a="1"/>
  <c r="D1577" i="19" a="1"/>
  <c r="D1572" i="19" a="1"/>
  <c r="D1571" i="19" a="1"/>
  <c r="D1570" i="19" a="1"/>
  <c r="D1569" i="19" a="1"/>
  <c r="D1568" i="19" a="1"/>
  <c r="D1563" i="19" a="1"/>
  <c r="D1562" i="19" a="1"/>
  <c r="D1561" i="19" a="1"/>
  <c r="D1560" i="19" a="1"/>
  <c r="D1559" i="19" a="1"/>
  <c r="D1554" i="19" a="1"/>
  <c r="D1553" i="19" a="1"/>
  <c r="D1552" i="19" a="1"/>
  <c r="D1551" i="19" a="1"/>
  <c r="D1550" i="19" a="1"/>
  <c r="D1545" i="19" a="1"/>
  <c r="D1544" i="19" a="1"/>
  <c r="D1543" i="19" a="1"/>
  <c r="D1542" i="19" a="1"/>
  <c r="D1541" i="19" a="1"/>
  <c r="D1536" i="19" a="1"/>
  <c r="D1535" i="19" a="1"/>
  <c r="D1534" i="19" a="1"/>
  <c r="D1533" i="19" a="1"/>
  <c r="D1532" i="19" a="1"/>
  <c r="D1527" i="19" a="1"/>
  <c r="D1526" i="19" a="1"/>
  <c r="D1525" i="19" a="1"/>
  <c r="D1524" i="19" a="1"/>
  <c r="D1523" i="19" a="1"/>
  <c r="D1518" i="19" a="1"/>
  <c r="D1517" i="19" a="1"/>
  <c r="D1516" i="19" a="1"/>
  <c r="D1515" i="19" a="1"/>
  <c r="D1514" i="19" a="1"/>
  <c r="D1509" i="19" a="1"/>
  <c r="D1508" i="19" a="1"/>
  <c r="D1507" i="19" a="1"/>
  <c r="D1506" i="19" a="1"/>
  <c r="D1505" i="19" a="1"/>
  <c r="D1500" i="19" a="1"/>
  <c r="D1499" i="19" a="1"/>
  <c r="D1498" i="19" a="1"/>
  <c r="D1497" i="19" a="1"/>
  <c r="D1496" i="19" a="1"/>
  <c r="D1491" i="19" a="1"/>
  <c r="D1490" i="19" a="1"/>
  <c r="D1489" i="19" a="1"/>
  <c r="D1488" i="19" a="1"/>
  <c r="D1487" i="19" a="1"/>
  <c r="D1482" i="19" a="1"/>
  <c r="D1481" i="19" a="1"/>
  <c r="D1480" i="19" a="1"/>
  <c r="D1479" i="19" a="1"/>
  <c r="D1478" i="19" a="1"/>
  <c r="D1473" i="19" a="1"/>
  <c r="D1472" i="19" a="1"/>
  <c r="D1471" i="19" a="1"/>
  <c r="D1470" i="19" a="1"/>
  <c r="D1469" i="19" a="1"/>
  <c r="D1464" i="19" a="1"/>
  <c r="D1463" i="19" a="1"/>
  <c r="D1462" i="19" a="1"/>
  <c r="D1461" i="19" a="1"/>
  <c r="D1460" i="19" a="1"/>
  <c r="D1455" i="19" a="1"/>
  <c r="D1454" i="19" a="1"/>
  <c r="D1453" i="19" a="1"/>
  <c r="D1452" i="19" a="1"/>
  <c r="D1451" i="19" a="1"/>
  <c r="D1446" i="19" a="1"/>
  <c r="D1445" i="19" a="1"/>
  <c r="D1444" i="19" a="1"/>
  <c r="D1443" i="19" a="1"/>
  <c r="D1442" i="19" a="1"/>
  <c r="D1437" i="19" a="1"/>
  <c r="D1436" i="19" a="1"/>
  <c r="D1435" i="19" a="1"/>
  <c r="D1434" i="19" a="1"/>
  <c r="D1433" i="19" a="1"/>
  <c r="D1428" i="19" a="1"/>
  <c r="D1427" i="19" a="1"/>
  <c r="D1426" i="19" a="1"/>
  <c r="D1425" i="19" a="1"/>
  <c r="D1424" i="19" a="1"/>
  <c r="D1419" i="19" a="1"/>
  <c r="D1418" i="19" a="1"/>
  <c r="D1417" i="19" a="1"/>
  <c r="D1416" i="19" a="1"/>
  <c r="D1415" i="19" a="1"/>
  <c r="D1410" i="19" a="1"/>
  <c r="D1409" i="19" a="1"/>
  <c r="D1408" i="19" a="1"/>
  <c r="D1407" i="19" a="1"/>
  <c r="D1406" i="19" a="1"/>
  <c r="D1401" i="19" a="1"/>
  <c r="D1400" i="19" a="1"/>
  <c r="D1399" i="19" a="1"/>
  <c r="D1398" i="19" a="1"/>
  <c r="D1397" i="19" a="1"/>
  <c r="D1392" i="19" a="1"/>
  <c r="D1391" i="19" a="1"/>
  <c r="D1390" i="19" a="1"/>
  <c r="D1389" i="19" a="1"/>
  <c r="D1388" i="19" a="1"/>
  <c r="D1383" i="19" a="1"/>
  <c r="D1382" i="19" a="1"/>
  <c r="D1381" i="19" a="1"/>
  <c r="D1380" i="19" a="1"/>
  <c r="D1379" i="19" a="1"/>
  <c r="D1374" i="19" a="1"/>
  <c r="D1373" i="19" a="1"/>
  <c r="D1372" i="19" a="1"/>
  <c r="D1371" i="19" a="1"/>
  <c r="D1370" i="19" a="1"/>
  <c r="D1365" i="19" a="1"/>
  <c r="D1364" i="19" a="1"/>
  <c r="D1363" i="19" a="1"/>
  <c r="D1362" i="19" a="1"/>
  <c r="D1361" i="19" a="1"/>
  <c r="D1356" i="19" a="1"/>
  <c r="D1355" i="19" a="1"/>
  <c r="D1354" i="19" a="1"/>
  <c r="D1353" i="19" a="1"/>
  <c r="D1352" i="19" a="1"/>
  <c r="D1347" i="19" a="1"/>
  <c r="D1346" i="19" a="1"/>
  <c r="D1345" i="19" a="1"/>
  <c r="D1344" i="19" a="1"/>
  <c r="D1343" i="19" a="1"/>
  <c r="D1338" i="19" a="1"/>
  <c r="D1337" i="19" a="1"/>
  <c r="D1336" i="19" a="1"/>
  <c r="D1335" i="19" a="1"/>
  <c r="D1334" i="19" a="1"/>
  <c r="D1329" i="19" a="1"/>
  <c r="D1328" i="19" a="1"/>
  <c r="D1327" i="19" a="1"/>
  <c r="D1326" i="19" a="1"/>
  <c r="D1325" i="19" a="1"/>
  <c r="D1320" i="19" a="1"/>
  <c r="D1319" i="19" a="1"/>
  <c r="D1318" i="19" a="1"/>
  <c r="D1317" i="19" a="1"/>
  <c r="D1316" i="19" a="1"/>
  <c r="D1311" i="19" a="1"/>
  <c r="D1310" i="19" a="1"/>
  <c r="D1309" i="19" a="1"/>
  <c r="D1308" i="19" a="1"/>
  <c r="D1307" i="19" a="1"/>
  <c r="D1302" i="19" a="1"/>
  <c r="D1301" i="19" a="1"/>
  <c r="D1300" i="19" a="1"/>
  <c r="D1299" i="19" a="1"/>
  <c r="D1298" i="19" a="1"/>
  <c r="D1293" i="19" a="1"/>
  <c r="D1292" i="19" a="1"/>
  <c r="D1291" i="19" a="1"/>
  <c r="D1290" i="19" a="1"/>
  <c r="D1289" i="19" a="1"/>
  <c r="D1284" i="19" a="1"/>
  <c r="D1283" i="19" a="1"/>
  <c r="D1282" i="19" a="1"/>
  <c r="D1281" i="19" a="1"/>
  <c r="D1280" i="19" a="1"/>
  <c r="D1275" i="19" a="1"/>
  <c r="D1274" i="19" a="1"/>
  <c r="D1273" i="19" a="1"/>
  <c r="D1272" i="19" a="1"/>
  <c r="D1271" i="19" a="1"/>
  <c r="D1266" i="19" a="1"/>
  <c r="D1265" i="19" a="1"/>
  <c r="D1264" i="19" a="1"/>
  <c r="D1263" i="19" a="1"/>
  <c r="D1262" i="19" a="1"/>
  <c r="D1257" i="19" a="1"/>
  <c r="D1256" i="19" a="1"/>
  <c r="D1255" i="19" a="1"/>
  <c r="D1254" i="19" a="1"/>
  <c r="D1253" i="19" a="1"/>
  <c r="D1248" i="19" a="1"/>
  <c r="D1247" i="19" a="1"/>
  <c r="D1246" i="19" a="1"/>
  <c r="D1245" i="19" a="1"/>
  <c r="D1244" i="19" a="1"/>
  <c r="D1239" i="19" a="1"/>
  <c r="D1238" i="19" a="1"/>
  <c r="D1237" i="19" a="1"/>
  <c r="D1236" i="19" a="1"/>
  <c r="D1235" i="19" a="1"/>
  <c r="D1230" i="19" a="1"/>
  <c r="D1229" i="19" a="1"/>
  <c r="D1228" i="19" a="1"/>
  <c r="D1227" i="19" a="1"/>
  <c r="D1226" i="19" a="1"/>
  <c r="D1221" i="19" a="1"/>
  <c r="D1220" i="19" a="1"/>
  <c r="D1219" i="19" a="1"/>
  <c r="D1218" i="19" a="1"/>
  <c r="D1217" i="19" a="1"/>
  <c r="D1212" i="19" a="1"/>
  <c r="D1211" i="19" a="1"/>
  <c r="D1210" i="19" a="1"/>
  <c r="D1209" i="19" a="1"/>
  <c r="D1208" i="19" a="1"/>
  <c r="D1203" i="19" a="1"/>
  <c r="D1202" i="19" a="1"/>
  <c r="D1201" i="19" a="1"/>
  <c r="D1200" i="19" a="1"/>
  <c r="D1199" i="19" a="1"/>
  <c r="D1194" i="19" a="1"/>
  <c r="D1193" i="19" a="1"/>
  <c r="D1192" i="19" a="1"/>
  <c r="D1191" i="19" a="1"/>
  <c r="D1190" i="19" a="1"/>
  <c r="D1185" i="19" a="1"/>
  <c r="D1184" i="19" a="1"/>
  <c r="D1183" i="19" a="1"/>
  <c r="D1182" i="19" a="1"/>
  <c r="D1181" i="19" a="1"/>
  <c r="D1176" i="19" a="1"/>
  <c r="D1175" i="19" a="1"/>
  <c r="D1174" i="19" a="1"/>
  <c r="D1173" i="19" a="1"/>
  <c r="D1172" i="19" a="1"/>
  <c r="D1167" i="19" a="1"/>
  <c r="D1166" i="19" a="1"/>
  <c r="D1165" i="19" a="1"/>
  <c r="D1164" i="19" a="1"/>
  <c r="D1163" i="19" a="1"/>
  <c r="D1158" i="19" a="1"/>
  <c r="D1157" i="19" a="1"/>
  <c r="D1156" i="19" a="1"/>
  <c r="D1155" i="19" a="1"/>
  <c r="D1154" i="19" a="1"/>
  <c r="D1149" i="19" a="1"/>
  <c r="D1148" i="19" a="1"/>
  <c r="D1147" i="19" a="1"/>
  <c r="D1146" i="19" a="1"/>
  <c r="D1145" i="19" a="1"/>
  <c r="D1140" i="19" a="1"/>
  <c r="D1139" i="19" a="1"/>
  <c r="D1138" i="19" a="1"/>
  <c r="D1137" i="19" a="1"/>
  <c r="D1136" i="19" a="1"/>
  <c r="D1131" i="19" a="1"/>
  <c r="D1130" i="19" a="1"/>
  <c r="D1129" i="19" a="1"/>
  <c r="D1128" i="19" a="1"/>
  <c r="D1127" i="19" a="1"/>
  <c r="D1122" i="19" a="1"/>
  <c r="D1121" i="19" a="1"/>
  <c r="D1120" i="19" a="1"/>
  <c r="D1119" i="19" a="1"/>
  <c r="D1118" i="19" a="1"/>
  <c r="D1113" i="19" a="1"/>
  <c r="D1112" i="19" a="1"/>
  <c r="D1111" i="19" a="1"/>
  <c r="D1110" i="19" a="1"/>
  <c r="D1109" i="19" a="1"/>
  <c r="D1104" i="19" a="1"/>
  <c r="D1103" i="19" a="1"/>
  <c r="D1102" i="19" a="1"/>
  <c r="D1101" i="19" a="1"/>
  <c r="D1100" i="19" a="1"/>
  <c r="D1095" i="19" a="1"/>
  <c r="D1094" i="19" a="1"/>
  <c r="D1093" i="19" a="1"/>
  <c r="D1092" i="19" a="1"/>
  <c r="D1091" i="19" a="1"/>
  <c r="D1086" i="19" a="1"/>
  <c r="D1085" i="19" a="1"/>
  <c r="D1084" i="19" a="1"/>
  <c r="D1083" i="19" a="1"/>
  <c r="D1082" i="19" a="1"/>
  <c r="D1077" i="19" a="1"/>
  <c r="D1076" i="19" a="1"/>
  <c r="D1075" i="19" a="1"/>
  <c r="D1074" i="19" a="1"/>
  <c r="D1073" i="19" a="1"/>
  <c r="D1068" i="19" a="1"/>
  <c r="D1067" i="19" a="1"/>
  <c r="D1066" i="19" a="1"/>
  <c r="D1065" i="19" a="1"/>
  <c r="D1064" i="19" a="1"/>
  <c r="D1059" i="19" a="1"/>
  <c r="D1058" i="19" a="1"/>
  <c r="D1057" i="19" a="1"/>
  <c r="D1056" i="19" a="1"/>
  <c r="D1055" i="19" a="1"/>
  <c r="D1050" i="19" a="1"/>
  <c r="D1049" i="19" a="1"/>
  <c r="D1048" i="19" a="1"/>
  <c r="D1047" i="19" a="1"/>
  <c r="D1046" i="19" a="1"/>
  <c r="D1041" i="19" a="1"/>
  <c r="D1040" i="19" a="1"/>
  <c r="D1039" i="19" a="1"/>
  <c r="D1038" i="19" a="1"/>
  <c r="D1037" i="19" a="1"/>
  <c r="D1032" i="19" a="1"/>
  <c r="D1031" i="19" a="1"/>
  <c r="D1030" i="19" a="1"/>
  <c r="D1029" i="19" a="1"/>
  <c r="D1028" i="19" a="1"/>
  <c r="D1023" i="19" a="1"/>
  <c r="D1022" i="19" a="1"/>
  <c r="D1021" i="19" a="1"/>
  <c r="D1020" i="19" a="1"/>
  <c r="D1019" i="19" a="1"/>
  <c r="D1014" i="19" a="1"/>
  <c r="D1013" i="19" a="1"/>
  <c r="D1012" i="19" a="1"/>
  <c r="D1011" i="19" a="1"/>
  <c r="D1010" i="19" a="1"/>
  <c r="D1005" i="19" a="1"/>
  <c r="D1004" i="19" a="1"/>
  <c r="D1003" i="19" a="1"/>
  <c r="D1002" i="19" a="1"/>
  <c r="D1001" i="19" a="1"/>
  <c r="D996" i="19" a="1"/>
  <c r="D995" i="19" a="1"/>
  <c r="D994" i="19" a="1"/>
  <c r="D993" i="19" a="1"/>
  <c r="D992" i="19" a="1"/>
  <c r="D987" i="19" a="1"/>
  <c r="D986" i="19" a="1"/>
  <c r="D985" i="19" a="1"/>
  <c r="D984" i="19" a="1"/>
  <c r="D983" i="19" a="1"/>
  <c r="D978" i="19" a="1"/>
  <c r="D977" i="19" a="1"/>
  <c r="D976" i="19" a="1"/>
  <c r="D975" i="19" a="1"/>
  <c r="D974" i="19" a="1"/>
  <c r="D969" i="19" a="1"/>
  <c r="D968" i="19" a="1"/>
  <c r="D967" i="19" a="1"/>
  <c r="D966" i="19" a="1"/>
  <c r="D965" i="19" a="1"/>
  <c r="D960" i="19" a="1"/>
  <c r="D959" i="19" a="1"/>
  <c r="D958" i="19" a="1"/>
  <c r="D957" i="19" a="1"/>
  <c r="D956" i="19" a="1"/>
  <c r="D951" i="19" a="1"/>
  <c r="D950" i="19" a="1"/>
  <c r="D949" i="19" a="1"/>
  <c r="D948" i="19" a="1"/>
  <c r="D947" i="19" a="1"/>
  <c r="D942" i="19" a="1"/>
  <c r="D941" i="19" a="1"/>
  <c r="D940" i="19" a="1"/>
  <c r="D939" i="19" a="1"/>
  <c r="D938" i="19" a="1"/>
  <c r="D933" i="19" a="1"/>
  <c r="D932" i="19" a="1"/>
  <c r="D931" i="19" a="1"/>
  <c r="D930" i="19" a="1"/>
  <c r="D929" i="19" a="1"/>
  <c r="D924" i="19" a="1"/>
  <c r="D923" i="19" a="1"/>
  <c r="D922" i="19" a="1"/>
  <c r="D921" i="19" a="1"/>
  <c r="D920" i="19" a="1"/>
  <c r="D915" i="19" a="1"/>
  <c r="D914" i="19" a="1"/>
  <c r="D913" i="19" a="1"/>
  <c r="D912" i="19" a="1"/>
  <c r="D911" i="19" a="1"/>
  <c r="D906" i="19" a="1"/>
  <c r="D905" i="19" a="1"/>
  <c r="D904" i="19" a="1"/>
  <c r="D903" i="19" a="1"/>
  <c r="D902" i="19" a="1"/>
  <c r="D897" i="19" a="1"/>
  <c r="D896" i="19" a="1"/>
  <c r="D895" i="19" a="1"/>
  <c r="D894" i="19" a="1"/>
  <c r="D893" i="19" a="1"/>
  <c r="D888" i="19" a="1"/>
  <c r="D887" i="19" a="1"/>
  <c r="D886" i="19" a="1"/>
  <c r="D885" i="19" a="1"/>
  <c r="D884" i="19" a="1"/>
  <c r="D879" i="19" a="1"/>
  <c r="D878" i="19" a="1"/>
  <c r="D877" i="19" a="1"/>
  <c r="D876" i="19" a="1"/>
  <c r="D875" i="19" a="1"/>
  <c r="D870" i="19" a="1"/>
  <c r="D869" i="19" a="1"/>
  <c r="D868" i="19" a="1"/>
  <c r="D867" i="19" a="1"/>
  <c r="D866" i="19" a="1"/>
  <c r="D861" i="19" a="1"/>
  <c r="D860" i="19" a="1"/>
  <c r="D859" i="19" a="1"/>
  <c r="D858" i="19" a="1"/>
  <c r="D857" i="19" a="1"/>
  <c r="D852" i="19" a="1"/>
  <c r="D851" i="19" a="1"/>
  <c r="D850" i="19" a="1"/>
  <c r="D849" i="19" a="1"/>
  <c r="D848" i="19" a="1"/>
  <c r="D843" i="19" a="1"/>
  <c r="D842" i="19" a="1"/>
  <c r="D841" i="19" a="1"/>
  <c r="D840" i="19" a="1"/>
  <c r="D839" i="19" a="1"/>
  <c r="D834" i="19" a="1"/>
  <c r="D833" i="19" a="1"/>
  <c r="D832" i="19" a="1"/>
  <c r="D831" i="19" a="1"/>
  <c r="D830" i="19" a="1"/>
  <c r="D825" i="19" a="1"/>
  <c r="D824" i="19" a="1"/>
  <c r="D823" i="19" a="1"/>
  <c r="D822" i="19" a="1"/>
  <c r="D821" i="19" a="1"/>
  <c r="D816" i="19" a="1"/>
  <c r="D815" i="19" a="1"/>
  <c r="D814" i="19" a="1"/>
  <c r="D813" i="19" a="1"/>
  <c r="D812" i="19" a="1"/>
  <c r="D807" i="19" a="1"/>
  <c r="D806" i="19" a="1"/>
  <c r="D805" i="19" a="1"/>
  <c r="D804" i="19" a="1"/>
  <c r="D803" i="19" a="1"/>
  <c r="D798" i="19" a="1"/>
  <c r="D797" i="19" a="1"/>
  <c r="D796" i="19" a="1"/>
  <c r="D795" i="19" a="1"/>
  <c r="D794" i="19" a="1"/>
  <c r="D789" i="19" a="1"/>
  <c r="D788" i="19" a="1"/>
  <c r="D787" i="19" a="1"/>
  <c r="D786" i="19" a="1"/>
  <c r="D785" i="19" a="1"/>
  <c r="D780" i="19" a="1"/>
  <c r="D779" i="19" a="1"/>
  <c r="D778" i="19" a="1"/>
  <c r="D777" i="19" a="1"/>
  <c r="D776" i="19" a="1"/>
  <c r="D771" i="19" a="1"/>
  <c r="D770" i="19" a="1"/>
  <c r="D769" i="19" a="1"/>
  <c r="D768" i="19" a="1"/>
  <c r="D767" i="19" a="1"/>
  <c r="D762" i="19" a="1"/>
  <c r="D761" i="19" a="1"/>
  <c r="D760" i="19" a="1"/>
  <c r="D759" i="19" a="1"/>
  <c r="D758" i="19" a="1"/>
  <c r="D753" i="19" a="1"/>
  <c r="D752" i="19" a="1"/>
  <c r="D751" i="19" a="1"/>
  <c r="D750" i="19" a="1"/>
  <c r="D749" i="19" a="1"/>
  <c r="D744" i="19" a="1"/>
  <c r="D743" i="19" a="1"/>
  <c r="D742" i="19" a="1"/>
  <c r="D741" i="19" a="1"/>
  <c r="D740" i="19" a="1"/>
  <c r="D735" i="19" a="1"/>
  <c r="D734" i="19" a="1"/>
  <c r="D733" i="19" a="1"/>
  <c r="D732" i="19" a="1"/>
  <c r="D731" i="19" a="1"/>
  <c r="D726" i="19" a="1"/>
  <c r="D725" i="19" a="1"/>
  <c r="D724" i="19" a="1"/>
  <c r="D723" i="19" a="1"/>
  <c r="D722" i="19" a="1"/>
  <c r="D717" i="19" a="1"/>
  <c r="D716" i="19" a="1"/>
  <c r="D715" i="19" a="1"/>
  <c r="D714" i="19" a="1"/>
  <c r="D713" i="19" a="1"/>
  <c r="D708" i="19" a="1"/>
  <c r="D707" i="19" a="1"/>
  <c r="D706" i="19" a="1"/>
  <c r="D705" i="19" a="1"/>
  <c r="D704" i="19" a="1"/>
  <c r="D699" i="19" a="1"/>
  <c r="D698" i="19" a="1"/>
  <c r="D697" i="19" a="1"/>
  <c r="D696" i="19" a="1"/>
  <c r="D695" i="19" a="1"/>
  <c r="D690" i="19" a="1"/>
  <c r="D689" i="19" a="1"/>
  <c r="D688" i="19" a="1"/>
  <c r="D687" i="19" a="1"/>
  <c r="D686" i="19" a="1"/>
  <c r="D681" i="19" a="1"/>
  <c r="D680" i="19" a="1"/>
  <c r="D679" i="19" a="1"/>
  <c r="D678" i="19" a="1"/>
  <c r="D677" i="19" a="1"/>
  <c r="D672" i="19" a="1"/>
  <c r="D671" i="19" a="1"/>
  <c r="D670" i="19" a="1"/>
  <c r="D669" i="19" a="1"/>
  <c r="D668" i="19" a="1"/>
  <c r="D663" i="19" a="1"/>
  <c r="D662" i="19" a="1"/>
  <c r="D661" i="19" a="1"/>
  <c r="D660" i="19" a="1"/>
  <c r="D659" i="19" a="1"/>
  <c r="D654" i="19" a="1"/>
  <c r="D653" i="19" a="1"/>
  <c r="D652" i="19" a="1"/>
  <c r="D651" i="19" a="1"/>
  <c r="D650" i="19" a="1"/>
  <c r="D645" i="19" a="1"/>
  <c r="D644" i="19" a="1"/>
  <c r="D643" i="19" a="1"/>
  <c r="D642" i="19" a="1"/>
  <c r="D641" i="19" a="1"/>
  <c r="D636" i="19" a="1"/>
  <c r="D635" i="19" a="1"/>
  <c r="D634" i="19" a="1"/>
  <c r="D633" i="19" a="1"/>
  <c r="D632" i="19" a="1"/>
  <c r="D627" i="19" a="1"/>
  <c r="D626" i="19" a="1"/>
  <c r="D625" i="19" a="1"/>
  <c r="D624" i="19" a="1"/>
  <c r="D623" i="19" a="1"/>
  <c r="D618" i="19" a="1"/>
  <c r="D617" i="19" a="1"/>
  <c r="D616" i="19" a="1"/>
  <c r="D615" i="19" a="1"/>
  <c r="D614" i="19" a="1"/>
  <c r="D609" i="19" a="1"/>
  <c r="D608" i="19" a="1"/>
  <c r="D607" i="19" a="1"/>
  <c r="D606" i="19" a="1"/>
  <c r="D605" i="19" a="1"/>
  <c r="D600" i="19" a="1"/>
  <c r="D599" i="19" a="1"/>
  <c r="D598" i="19" a="1"/>
  <c r="D597" i="19" a="1"/>
  <c r="D596" i="19" a="1"/>
  <c r="D591" i="19" a="1"/>
  <c r="D590" i="19" a="1"/>
  <c r="D589" i="19" a="1"/>
  <c r="D588" i="19" a="1"/>
  <c r="D587" i="19" a="1"/>
  <c r="D582" i="19" a="1"/>
  <c r="D581" i="19" a="1"/>
  <c r="D580" i="19" a="1"/>
  <c r="D579" i="19" a="1"/>
  <c r="D578" i="19" a="1"/>
  <c r="D573" i="19" a="1"/>
  <c r="D572" i="19" a="1"/>
  <c r="D571" i="19" a="1"/>
  <c r="D570" i="19" a="1"/>
  <c r="D569" i="19" a="1"/>
  <c r="D564" i="19" a="1"/>
  <c r="D563" i="19" a="1"/>
  <c r="D562" i="19" a="1"/>
  <c r="D561" i="19" a="1"/>
  <c r="D560" i="19" a="1"/>
  <c r="D555" i="19" a="1"/>
  <c r="D554" i="19" a="1"/>
  <c r="D553" i="19" a="1"/>
  <c r="D552" i="19" a="1"/>
  <c r="D551" i="19" a="1"/>
  <c r="D546" i="19" a="1"/>
  <c r="D545" i="19" a="1"/>
  <c r="D544" i="19" a="1"/>
  <c r="D543" i="19" a="1"/>
  <c r="D542" i="19" a="1"/>
  <c r="D537" i="19" a="1"/>
  <c r="D536" i="19" a="1"/>
  <c r="D535" i="19" a="1"/>
  <c r="D534" i="19" a="1"/>
  <c r="D533" i="19" a="1"/>
  <c r="D528" i="19" a="1"/>
  <c r="D527" i="19" a="1"/>
  <c r="D526" i="19" a="1"/>
  <c r="D525" i="19" a="1"/>
  <c r="D524" i="19" a="1"/>
  <c r="D519" i="19" a="1"/>
  <c r="D518" i="19" a="1"/>
  <c r="D517" i="19" a="1"/>
  <c r="D516" i="19" a="1"/>
  <c r="D515" i="19" a="1"/>
  <c r="D510" i="19" a="1"/>
  <c r="D509" i="19" a="1"/>
  <c r="D508" i="19" a="1"/>
  <c r="D507" i="19" a="1"/>
  <c r="D506" i="19" a="1"/>
  <c r="D501" i="19" a="1"/>
  <c r="D500" i="19" a="1"/>
  <c r="D499" i="19" a="1"/>
  <c r="D498" i="19" a="1"/>
  <c r="D497" i="19" a="1"/>
  <c r="D492" i="19" a="1"/>
  <c r="D491" i="19" a="1"/>
  <c r="D490" i="19" a="1"/>
  <c r="D489" i="19" a="1"/>
  <c r="D488" i="19" a="1"/>
  <c r="D483" i="19" a="1"/>
  <c r="D482" i="19" a="1"/>
  <c r="D481" i="19" a="1"/>
  <c r="D480" i="19" a="1"/>
  <c r="D479" i="19" a="1"/>
  <c r="D474" i="19" a="1"/>
  <c r="D473" i="19" a="1"/>
  <c r="D472" i="19" a="1"/>
  <c r="D471" i="19" a="1"/>
  <c r="D470" i="19" a="1"/>
  <c r="D465" i="19" a="1"/>
  <c r="D464" i="19" a="1"/>
  <c r="D463" i="19" a="1"/>
  <c r="D462" i="19" a="1"/>
  <c r="D461" i="19" a="1"/>
  <c r="D456" i="19" a="1"/>
  <c r="D455" i="19" a="1"/>
  <c r="D454" i="19" a="1"/>
  <c r="D453" i="19" a="1"/>
  <c r="D452" i="19" a="1"/>
  <c r="D447" i="19" a="1"/>
  <c r="D446" i="19" a="1"/>
  <c r="D445" i="19" a="1"/>
  <c r="D444" i="19" a="1"/>
  <c r="D443" i="19" a="1"/>
  <c r="D438" i="19" a="1"/>
  <c r="D437" i="19" a="1"/>
  <c r="D436" i="19" a="1"/>
  <c r="D435" i="19" a="1"/>
  <c r="D434" i="19" a="1"/>
  <c r="D429" i="19" a="1"/>
  <c r="D428" i="19" a="1"/>
  <c r="D427" i="19" a="1"/>
  <c r="D426" i="19" a="1"/>
  <c r="D425" i="19" a="1"/>
  <c r="D420" i="19" a="1"/>
  <c r="D419" i="19" a="1"/>
  <c r="D418" i="19" a="1"/>
  <c r="D417" i="19" a="1"/>
  <c r="D416" i="19" a="1"/>
  <c r="D411" i="19" a="1"/>
  <c r="D410" i="19" a="1"/>
  <c r="D409" i="19" a="1"/>
  <c r="D408" i="19" a="1"/>
  <c r="D407" i="19" a="1"/>
  <c r="D402" i="19" a="1"/>
  <c r="D401" i="19" a="1"/>
  <c r="D400" i="19" a="1"/>
  <c r="D399" i="19" a="1"/>
  <c r="D398" i="19" a="1"/>
  <c r="D393" i="19" a="1"/>
  <c r="D392" i="19" a="1"/>
  <c r="D391" i="19" a="1"/>
  <c r="D390" i="19" a="1"/>
  <c r="D389" i="19" a="1"/>
  <c r="D384" i="19" a="1"/>
  <c r="D383" i="19" a="1"/>
  <c r="D382" i="19" a="1"/>
  <c r="D381" i="19" a="1"/>
  <c r="D380" i="19" a="1"/>
  <c r="D375" i="19" a="1"/>
  <c r="D374" i="19" a="1"/>
  <c r="D373" i="19" a="1"/>
  <c r="D372" i="19" a="1"/>
  <c r="D371" i="19" a="1"/>
  <c r="D366" i="19" a="1"/>
  <c r="D365" i="19" a="1"/>
  <c r="D364" i="19" a="1"/>
  <c r="D363" i="19" a="1"/>
  <c r="D362" i="19" a="1"/>
  <c r="D357" i="19" a="1"/>
  <c r="D356" i="19" a="1"/>
  <c r="D355" i="19" a="1"/>
  <c r="D354" i="19" a="1"/>
  <c r="D353" i="19" a="1"/>
  <c r="D348" i="19" a="1"/>
  <c r="D347" i="19" a="1"/>
  <c r="D346" i="19" a="1"/>
  <c r="D345" i="19" a="1"/>
  <c r="D344" i="19" a="1"/>
  <c r="D339" i="19" a="1"/>
  <c r="D338" i="19" a="1"/>
  <c r="D337" i="19" a="1"/>
  <c r="D336" i="19" a="1"/>
  <c r="D335" i="19" a="1"/>
  <c r="D330" i="19" a="1"/>
  <c r="D329" i="19" a="1"/>
  <c r="D328" i="19" a="1"/>
  <c r="D327" i="19" a="1"/>
  <c r="D326" i="19" a="1"/>
  <c r="D321" i="19" a="1"/>
  <c r="D320" i="19" a="1"/>
  <c r="D319" i="19" a="1"/>
  <c r="D318" i="19" a="1"/>
  <c r="D317" i="19" a="1"/>
  <c r="D312" i="19" a="1"/>
  <c r="D311" i="19" a="1"/>
  <c r="D310" i="19" a="1"/>
  <c r="D309" i="19" a="1"/>
  <c r="D308" i="19" a="1"/>
  <c r="D303" i="19" a="1"/>
  <c r="D302" i="19" a="1"/>
  <c r="D301" i="19" a="1"/>
  <c r="D300" i="19" a="1"/>
  <c r="D299" i="19" a="1"/>
  <c r="D294" i="19" a="1"/>
  <c r="D293" i="19" a="1"/>
  <c r="D292" i="19" a="1"/>
  <c r="D291" i="19" a="1"/>
  <c r="D290" i="19" a="1"/>
  <c r="D285" i="19" a="1"/>
  <c r="D284" i="19" a="1"/>
  <c r="D283" i="19" a="1"/>
  <c r="D282" i="19" a="1"/>
  <c r="D281" i="19" a="1"/>
  <c r="D276" i="19" a="1"/>
  <c r="D275" i="19" a="1"/>
  <c r="D274" i="19" a="1"/>
  <c r="D273" i="19" a="1"/>
  <c r="D272" i="19" a="1"/>
  <c r="D267" i="19" a="1"/>
  <c r="D266" i="19" a="1"/>
  <c r="D265" i="19" a="1"/>
  <c r="D264" i="19" a="1"/>
  <c r="D263" i="19" a="1"/>
  <c r="D258" i="19" a="1"/>
  <c r="D257" i="19" a="1"/>
  <c r="D256" i="19" a="1"/>
  <c r="D255" i="19" a="1"/>
  <c r="D254" i="19" a="1"/>
  <c r="D249" i="19" a="1"/>
  <c r="D248" i="19" a="1"/>
  <c r="D247" i="19" a="1"/>
  <c r="D246" i="19" a="1"/>
  <c r="D245" i="19" a="1"/>
  <c r="D240" i="19" a="1"/>
  <c r="D239" i="19" a="1"/>
  <c r="D238" i="19" a="1"/>
  <c r="D237" i="19" a="1"/>
  <c r="D236" i="19" a="1"/>
  <c r="D231" i="19" a="1"/>
  <c r="D230" i="19" a="1"/>
  <c r="D229" i="19" a="1"/>
  <c r="D228" i="19" a="1"/>
  <c r="D227" i="19" a="1"/>
  <c r="D222" i="19" a="1"/>
  <c r="D221" i="19" a="1"/>
  <c r="D220" i="19" a="1"/>
  <c r="D219" i="19" a="1"/>
  <c r="D218" i="19" a="1"/>
  <c r="D213" i="19" a="1"/>
  <c r="D212" i="19" a="1"/>
  <c r="D211" i="19" a="1"/>
  <c r="D210" i="19" a="1"/>
  <c r="D209" i="19" a="1"/>
  <c r="D204" i="19" a="1"/>
  <c r="D203" i="19" a="1"/>
  <c r="D202" i="19" a="1"/>
  <c r="D201" i="19" a="1"/>
  <c r="D200" i="19" a="1"/>
  <c r="D195" i="19" a="1"/>
  <c r="D194" i="19" a="1"/>
  <c r="D193" i="19" a="1"/>
  <c r="D192" i="19" a="1"/>
  <c r="D191" i="19" a="1"/>
  <c r="D186" i="19" a="1"/>
  <c r="D185" i="19" a="1"/>
  <c r="D184" i="19" a="1"/>
  <c r="D183" i="19" a="1"/>
  <c r="D182" i="19" a="1"/>
  <c r="D177" i="19" a="1"/>
  <c r="D176" i="19" a="1"/>
  <c r="D175" i="19" a="1"/>
  <c r="D174" i="19" a="1"/>
  <c r="D173" i="19" a="1"/>
  <c r="D168" i="19" a="1"/>
  <c r="D167" i="19" a="1"/>
  <c r="D166" i="19" a="1"/>
  <c r="D165" i="19" a="1"/>
  <c r="D164" i="19" a="1"/>
  <c r="D159" i="19" a="1"/>
  <c r="D158" i="19" a="1"/>
  <c r="D157" i="19" a="1"/>
  <c r="D156" i="19" a="1"/>
  <c r="D155" i="19" a="1"/>
  <c r="D150" i="19" a="1"/>
  <c r="D149" i="19" a="1"/>
  <c r="D148" i="19" a="1"/>
  <c r="D147" i="19" a="1"/>
  <c r="D146" i="19" a="1"/>
  <c r="D141" i="19" a="1"/>
  <c r="D140" i="19" a="1"/>
  <c r="D139" i="19" a="1"/>
  <c r="D138" i="19" a="1"/>
  <c r="D137" i="19" a="1"/>
  <c r="D132" i="19" a="1"/>
  <c r="D131" i="19" a="1"/>
  <c r="D130" i="19" a="1"/>
  <c r="D129" i="19" a="1"/>
  <c r="D128" i="19" a="1"/>
  <c r="D123" i="19" a="1"/>
  <c r="D122" i="19" a="1"/>
  <c r="D121" i="19" a="1"/>
  <c r="D120" i="19" a="1"/>
  <c r="D119" i="19" a="1"/>
  <c r="D114" i="19" a="1"/>
  <c r="D113" i="19" a="1"/>
  <c r="D112" i="19" a="1"/>
  <c r="D111" i="19" a="1"/>
  <c r="D110" i="19" a="1"/>
  <c r="D105" i="19" a="1"/>
  <c r="D104" i="19" a="1"/>
  <c r="D103" i="19" a="1"/>
  <c r="D102" i="19" a="1"/>
  <c r="D101" i="19" a="1"/>
  <c r="D96" i="19" a="1"/>
  <c r="D95" i="19" a="1"/>
  <c r="D94" i="19" a="1"/>
  <c r="D93" i="19" a="1"/>
  <c r="D92" i="19" a="1"/>
  <c r="D87" i="19" a="1"/>
  <c r="D86" i="19" a="1"/>
  <c r="D85" i="19" a="1"/>
  <c r="D84" i="19" a="1"/>
  <c r="D83" i="19" a="1"/>
  <c r="D78" i="19" a="1"/>
  <c r="D77" i="19" a="1"/>
  <c r="D76" i="19" a="1"/>
  <c r="D75" i="19" a="1"/>
  <c r="D74" i="19" a="1"/>
  <c r="D69" i="19" a="1"/>
  <c r="D68" i="19" a="1"/>
  <c r="D67" i="19" a="1"/>
  <c r="D66" i="19" a="1"/>
  <c r="D65" i="19" a="1"/>
  <c r="D60" i="19" a="1"/>
  <c r="D59" i="19" a="1"/>
  <c r="D58" i="19" a="1"/>
  <c r="D57" i="19" a="1"/>
  <c r="D56" i="19" a="1"/>
  <c r="D51" i="19" a="1"/>
  <c r="D50" i="19" a="1"/>
  <c r="D49" i="19" a="1"/>
  <c r="D48" i="19" a="1"/>
  <c r="D47" i="19" a="1"/>
  <c r="D42" i="19" a="1"/>
  <c r="D41" i="19" a="1"/>
  <c r="D40" i="19" a="1"/>
  <c r="D39" i="19" a="1"/>
  <c r="D38" i="19" a="1"/>
  <c r="D33" i="19" a="1"/>
  <c r="D32" i="19" a="1"/>
  <c r="D31" i="19" a="1"/>
  <c r="D30" i="19" a="1"/>
  <c r="D29" i="19" a="1"/>
  <c r="D24" i="19" a="1"/>
  <c r="D4" i="19" a="1"/>
  <c r="D3" i="19" a="1"/>
  <c r="D2" i="19" a="1"/>
  <c r="D20" i="19" a="1"/>
  <c r="D5772" i="19" a="1"/>
  <c r="D5771" i="19" a="1"/>
  <c r="D5766" i="19" a="1"/>
  <c r="D5765" i="19" a="1"/>
  <c r="D5764" i="19" a="1"/>
  <c r="D11" i="19" a="1"/>
  <c r="D6" i="19" a="1"/>
  <c r="D5" i="19" a="1"/>
  <c r="D28" i="3"/>
  <c r="P498" i="1"/>
  <c r="P485" i="1" l="1"/>
  <c r="P495" i="1" l="1"/>
  <c r="P496" i="1"/>
  <c r="P497" i="1"/>
  <c r="P489" i="1"/>
  <c r="P493" i="1" l="1"/>
  <c r="P494" i="1"/>
  <c r="P492" i="1"/>
  <c r="V488" i="1"/>
  <c r="V490" i="1"/>
  <c r="V491" i="1"/>
  <c r="V489" i="1"/>
  <c r="P490" i="1"/>
  <c r="P491" i="1"/>
  <c r="P488" i="1"/>
  <c r="P487" i="1" l="1"/>
  <c r="P483" i="1"/>
  <c r="P486" i="1"/>
  <c r="P484" i="1"/>
  <c r="L477" i="1" l="1"/>
  <c r="P475" i="1"/>
  <c r="L476" i="1"/>
  <c r="P474" i="1" l="1"/>
  <c r="L474" i="1" l="1"/>
  <c r="U474" i="1" s="1"/>
  <c r="L475" i="1"/>
  <c r="U475" i="1" s="1"/>
  <c r="V465" i="1" l="1"/>
  <c r="P471" i="1"/>
  <c r="P470" i="1"/>
  <c r="L472" i="1"/>
  <c r="L473" i="1"/>
  <c r="D1" i="2" l="1"/>
  <c r="L471" i="1"/>
  <c r="U471" i="1" s="1"/>
  <c r="L470" i="1" l="1"/>
  <c r="U470" i="1" s="1"/>
  <c r="L468" i="1" l="1"/>
  <c r="L469" i="1"/>
  <c r="L467" i="1" l="1"/>
  <c r="C464" i="1"/>
  <c r="L464" i="1"/>
  <c r="P464" i="1"/>
  <c r="V464" i="1"/>
  <c r="X464" i="1"/>
  <c r="U464" i="1" l="1"/>
  <c r="C462" i="1"/>
  <c r="L462" i="1"/>
  <c r="P462" i="1"/>
  <c r="V462" i="1"/>
  <c r="X462" i="1"/>
  <c r="C457" i="1"/>
  <c r="U462" i="1" l="1"/>
  <c r="P455" i="1"/>
  <c r="L447" i="1" l="1"/>
  <c r="P446" i="1" l="1"/>
  <c r="L441" i="1" l="1"/>
  <c r="L437" i="1"/>
  <c r="P437" i="1"/>
  <c r="L433" i="1" l="1"/>
  <c r="P422" i="1" l="1"/>
  <c r="P412" i="1"/>
  <c r="L206" i="1"/>
  <c r="P206" i="1"/>
  <c r="V206" i="1"/>
  <c r="X206" i="1"/>
  <c r="L212" i="1"/>
  <c r="P212" i="1"/>
  <c r="V212" i="1"/>
  <c r="X212" i="1"/>
  <c r="L216" i="1"/>
  <c r="P216" i="1"/>
  <c r="V216" i="1"/>
  <c r="X216" i="1"/>
  <c r="L221" i="1"/>
  <c r="P221" i="1"/>
  <c r="V221" i="1"/>
  <c r="X221" i="1"/>
  <c r="L226" i="1"/>
  <c r="P226" i="1"/>
  <c r="V226" i="1"/>
  <c r="X226" i="1"/>
  <c r="L231" i="1"/>
  <c r="P231" i="1"/>
  <c r="V231" i="1"/>
  <c r="X231" i="1"/>
  <c r="L234" i="1"/>
  <c r="P234" i="1"/>
  <c r="V234" i="1"/>
  <c r="X234" i="1"/>
  <c r="L239" i="1"/>
  <c r="P239" i="1"/>
  <c r="V239" i="1"/>
  <c r="X239" i="1"/>
  <c r="L243" i="1"/>
  <c r="P243" i="1"/>
  <c r="V243" i="1"/>
  <c r="X243" i="1"/>
  <c r="L247" i="1"/>
  <c r="P247" i="1"/>
  <c r="V247" i="1"/>
  <c r="X247" i="1"/>
  <c r="L250" i="1"/>
  <c r="P250" i="1"/>
  <c r="V250" i="1"/>
  <c r="X250" i="1"/>
  <c r="L256" i="1"/>
  <c r="P256" i="1"/>
  <c r="V256" i="1"/>
  <c r="X256" i="1"/>
  <c r="L258" i="1"/>
  <c r="P258" i="1"/>
  <c r="V258" i="1"/>
  <c r="X258" i="1"/>
  <c r="L264" i="1"/>
  <c r="P264" i="1"/>
  <c r="V264" i="1"/>
  <c r="X264" i="1"/>
  <c r="L268" i="1"/>
  <c r="P268" i="1"/>
  <c r="V268" i="1"/>
  <c r="X268" i="1"/>
  <c r="L275" i="1"/>
  <c r="P275" i="1"/>
  <c r="V275" i="1"/>
  <c r="X275" i="1"/>
  <c r="L277" i="1"/>
  <c r="P277" i="1"/>
  <c r="V277" i="1"/>
  <c r="X277" i="1"/>
  <c r="L287" i="1"/>
  <c r="P287" i="1"/>
  <c r="V287" i="1"/>
  <c r="X287" i="1"/>
  <c r="L288" i="1"/>
  <c r="P288" i="1"/>
  <c r="V288" i="1"/>
  <c r="X288" i="1"/>
  <c r="L299" i="1"/>
  <c r="P299" i="1"/>
  <c r="V299" i="1"/>
  <c r="X299" i="1"/>
  <c r="L300" i="1"/>
  <c r="P300" i="1"/>
  <c r="V300" i="1"/>
  <c r="X300" i="1"/>
  <c r="L306" i="1"/>
  <c r="P306" i="1"/>
  <c r="V306" i="1"/>
  <c r="X306" i="1"/>
  <c r="L310" i="1"/>
  <c r="P310" i="1"/>
  <c r="V310" i="1"/>
  <c r="X310" i="1"/>
  <c r="L311" i="1"/>
  <c r="P311" i="1"/>
  <c r="V311" i="1"/>
  <c r="X311" i="1"/>
  <c r="L313" i="1"/>
  <c r="P313" i="1"/>
  <c r="V313" i="1"/>
  <c r="X313" i="1"/>
  <c r="L317" i="1"/>
  <c r="P317" i="1"/>
  <c r="V317" i="1"/>
  <c r="X317" i="1"/>
  <c r="L324" i="1"/>
  <c r="P324" i="1"/>
  <c r="V324" i="1"/>
  <c r="X324" i="1"/>
  <c r="L327" i="1"/>
  <c r="P327" i="1"/>
  <c r="V327" i="1"/>
  <c r="X327" i="1"/>
  <c r="L332" i="1"/>
  <c r="P332" i="1"/>
  <c r="V332" i="1"/>
  <c r="X332" i="1"/>
  <c r="L337" i="1"/>
  <c r="P337" i="1"/>
  <c r="V337" i="1"/>
  <c r="X337" i="1"/>
  <c r="L342" i="1"/>
  <c r="P342" i="1"/>
  <c r="V342" i="1"/>
  <c r="X342" i="1"/>
  <c r="L346" i="1"/>
  <c r="P346" i="1"/>
  <c r="V346" i="1"/>
  <c r="X346" i="1"/>
  <c r="L351" i="1"/>
  <c r="P351" i="1"/>
  <c r="V351" i="1"/>
  <c r="X351" i="1"/>
  <c r="L361" i="1"/>
  <c r="P361" i="1"/>
  <c r="V361" i="1"/>
  <c r="X361" i="1"/>
  <c r="L365" i="1"/>
  <c r="P365" i="1"/>
  <c r="V365" i="1"/>
  <c r="X365" i="1"/>
  <c r="L369" i="1"/>
  <c r="P369" i="1"/>
  <c r="V369" i="1"/>
  <c r="X369" i="1"/>
  <c r="L374" i="1"/>
  <c r="P374" i="1"/>
  <c r="V374" i="1"/>
  <c r="X374" i="1"/>
  <c r="L381" i="1"/>
  <c r="P381" i="1"/>
  <c r="V381" i="1"/>
  <c r="X381" i="1"/>
  <c r="L384" i="1"/>
  <c r="P384" i="1"/>
  <c r="V384" i="1"/>
  <c r="X384" i="1"/>
  <c r="L390" i="1"/>
  <c r="P390" i="1"/>
  <c r="V390" i="1"/>
  <c r="X390" i="1"/>
  <c r="L392" i="1"/>
  <c r="P392" i="1"/>
  <c r="V392" i="1"/>
  <c r="X392" i="1"/>
  <c r="L396" i="1"/>
  <c r="P396" i="1"/>
  <c r="V396" i="1"/>
  <c r="X396" i="1"/>
  <c r="L400" i="1"/>
  <c r="P400" i="1"/>
  <c r="V400" i="1"/>
  <c r="X400" i="1"/>
  <c r="L402" i="1"/>
  <c r="P402" i="1"/>
  <c r="V402" i="1"/>
  <c r="X402" i="1"/>
  <c r="L405" i="1"/>
  <c r="P405" i="1"/>
  <c r="V405" i="1"/>
  <c r="X405" i="1"/>
  <c r="L409" i="1"/>
  <c r="P409" i="1"/>
  <c r="V409" i="1"/>
  <c r="X409" i="1"/>
  <c r="L412" i="1"/>
  <c r="V412" i="1"/>
  <c r="X412" i="1"/>
  <c r="L421" i="1"/>
  <c r="P421" i="1"/>
  <c r="V421" i="1"/>
  <c r="X421" i="1"/>
  <c r="L420" i="1"/>
  <c r="L419" i="1"/>
  <c r="L418" i="1"/>
  <c r="L417" i="1"/>
  <c r="Q417" i="1"/>
  <c r="Q418" i="1" s="1"/>
  <c r="U327" i="1" l="1"/>
  <c r="U374" i="1"/>
  <c r="U342" i="1"/>
  <c r="U405" i="1"/>
  <c r="U396" i="1"/>
  <c r="U311" i="1"/>
  <c r="U300" i="1"/>
  <c r="U402" i="1"/>
  <c r="U381" i="1"/>
  <c r="U365" i="1"/>
  <c r="U310" i="1"/>
  <c r="U392" i="1"/>
  <c r="U361" i="1"/>
  <c r="U324" i="1"/>
  <c r="U390" i="1"/>
  <c r="U351" i="1"/>
  <c r="U317" i="1"/>
  <c r="U400" i="1"/>
  <c r="U369" i="1"/>
  <c r="U332" i="1"/>
  <c r="U306" i="1"/>
  <c r="U337" i="1"/>
  <c r="U409" i="1"/>
  <c r="U384" i="1"/>
  <c r="U346" i="1"/>
  <c r="U313" i="1"/>
  <c r="U412" i="1"/>
  <c r="U421" i="1"/>
  <c r="U268" i="1"/>
  <c r="U250" i="1"/>
  <c r="U234" i="1"/>
  <c r="U216" i="1"/>
  <c r="U275" i="1"/>
  <c r="U256" i="1"/>
  <c r="U239" i="1"/>
  <c r="U221" i="1"/>
  <c r="U288" i="1"/>
  <c r="U299" i="1"/>
  <c r="U287" i="1"/>
  <c r="U231" i="1"/>
  <c r="U212" i="1"/>
  <c r="U226" i="1"/>
  <c r="U247" i="1"/>
  <c r="U243" i="1"/>
  <c r="U258" i="1"/>
  <c r="U277" i="1"/>
  <c r="U206" i="1"/>
  <c r="U264" i="1"/>
  <c r="C5" i="1"/>
  <c r="F2" i="2" l="1"/>
  <c r="G2" i="2" s="1"/>
  <c r="H2" i="2" s="1"/>
  <c r="I2" i="2" s="1"/>
  <c r="J2" i="2" s="1"/>
  <c r="K2" i="2" s="1"/>
  <c r="L2" i="2" s="1"/>
  <c r="M2" i="2" s="1"/>
  <c r="N2" i="2" s="1"/>
  <c r="O2" i="2" s="1"/>
  <c r="P2" i="2" s="1"/>
  <c r="Q2" i="2" s="1"/>
  <c r="R2" i="2" s="1"/>
  <c r="S2" i="2" s="1"/>
  <c r="T2" i="2" s="1"/>
  <c r="U2" i="2" s="1"/>
  <c r="V2" i="2" s="1"/>
  <c r="W2" i="2" s="1"/>
  <c r="X2" i="2" s="1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N2" i="2" s="1"/>
  <c r="AO2" i="2" s="1"/>
  <c r="AP2" i="2" s="1"/>
  <c r="AQ2" i="2" s="1"/>
  <c r="AR2" i="2" s="1"/>
  <c r="AS2" i="2" s="1"/>
  <c r="AT2" i="2" s="1"/>
  <c r="AU2" i="2" s="1"/>
  <c r="AV2" i="2" s="1"/>
  <c r="AW2" i="2" s="1"/>
  <c r="AX2" i="2" s="1"/>
  <c r="AY2" i="2" s="1"/>
  <c r="AZ2" i="2" s="1"/>
  <c r="BA2" i="2" s="1"/>
  <c r="BB2" i="2" s="1"/>
  <c r="BC2" i="2" s="1"/>
  <c r="BD2" i="2" s="1"/>
  <c r="BE2" i="2" s="1"/>
  <c r="BF2" i="2" s="1"/>
  <c r="BG2" i="2" s="1"/>
  <c r="BH2" i="2" s="1"/>
  <c r="BI2" i="2" s="1"/>
  <c r="BJ2" i="2" s="1"/>
  <c r="BK2" i="2" s="1"/>
  <c r="BL2" i="2" s="1"/>
  <c r="BM2" i="2" s="1"/>
  <c r="BN2" i="2" s="1"/>
  <c r="BO2" i="2" s="1"/>
  <c r="BP2" i="2" s="1"/>
  <c r="BQ2" i="2" s="1"/>
  <c r="BR2" i="2" s="1"/>
  <c r="BS2" i="2" s="1"/>
  <c r="BT2" i="2" s="1"/>
  <c r="BU2" i="2" s="1"/>
  <c r="BV2" i="2" s="1"/>
  <c r="BW2" i="2" s="1"/>
  <c r="BX2" i="2" s="1"/>
  <c r="BY2" i="2" s="1"/>
  <c r="BZ2" i="2" s="1"/>
  <c r="CA2" i="2" s="1"/>
  <c r="CB2" i="2" s="1"/>
  <c r="CC2" i="2" s="1"/>
  <c r="CD2" i="2" s="1"/>
  <c r="CE2" i="2" s="1"/>
  <c r="CF2" i="2" s="1"/>
  <c r="CG2" i="2" s="1"/>
  <c r="CH2" i="2" s="1"/>
  <c r="CI2" i="2" s="1"/>
  <c r="CJ2" i="2" s="1"/>
  <c r="CK2" i="2" s="1"/>
  <c r="CL2" i="2" s="1"/>
  <c r="CM2" i="2" s="1"/>
  <c r="CN2" i="2" s="1"/>
  <c r="CO2" i="2" s="1"/>
  <c r="CP2" i="2" s="1"/>
  <c r="CQ2" i="2" s="1"/>
  <c r="CR2" i="2" s="1"/>
  <c r="CS2" i="2" s="1"/>
  <c r="CT2" i="2" s="1"/>
  <c r="CU2" i="2" s="1"/>
  <c r="CV2" i="2" s="1"/>
  <c r="CW2" i="2" s="1"/>
  <c r="CX2" i="2" s="1"/>
  <c r="CY2" i="2" s="1"/>
  <c r="CZ2" i="2" s="1"/>
  <c r="DA2" i="2" s="1"/>
  <c r="DB2" i="2" s="1"/>
  <c r="DC2" i="2" s="1"/>
  <c r="DD2" i="2" s="1"/>
  <c r="DE2" i="2" s="1"/>
  <c r="DF2" i="2" s="1"/>
  <c r="DG2" i="2" s="1"/>
  <c r="DH2" i="2" s="1"/>
  <c r="DI2" i="2" s="1"/>
  <c r="DJ2" i="2" s="1"/>
  <c r="DK2" i="2" s="1"/>
  <c r="DL2" i="2" s="1"/>
  <c r="DM2" i="2" s="1"/>
  <c r="DN2" i="2" s="1"/>
  <c r="DO2" i="2" s="1"/>
  <c r="DP2" i="2" s="1"/>
  <c r="DQ2" i="2" s="1"/>
  <c r="DR2" i="2" s="1"/>
  <c r="DS2" i="2" s="1"/>
  <c r="DT2" i="2" s="1"/>
  <c r="DU2" i="2" s="1"/>
  <c r="DV2" i="2" s="1"/>
  <c r="DW2" i="2" s="1"/>
  <c r="DX2" i="2" s="1"/>
  <c r="DY2" i="2" s="1"/>
  <c r="DZ2" i="2" s="1"/>
  <c r="EA2" i="2" s="1"/>
  <c r="EB2" i="2" s="1"/>
  <c r="EC2" i="2" s="1"/>
  <c r="ED2" i="2" s="1"/>
  <c r="EE2" i="2" s="1"/>
  <c r="EF2" i="2" s="1"/>
  <c r="EG2" i="2" s="1"/>
  <c r="EH2" i="2" s="1"/>
  <c r="EI2" i="2" s="1"/>
  <c r="EJ2" i="2" s="1"/>
  <c r="EK2" i="2" s="1"/>
  <c r="EL2" i="2" s="1"/>
  <c r="EM2" i="2" s="1"/>
  <c r="EN2" i="2" s="1"/>
  <c r="EO2" i="2" s="1"/>
  <c r="EP2" i="2" s="1"/>
  <c r="EQ2" i="2" s="1"/>
  <c r="ER2" i="2" s="1"/>
  <c r="ES2" i="2" s="1"/>
  <c r="ET2" i="2" s="1"/>
  <c r="EU2" i="2" s="1"/>
  <c r="EV2" i="2" s="1"/>
  <c r="EW2" i="2" s="1"/>
  <c r="EX2" i="2" s="1"/>
  <c r="EY2" i="2" s="1"/>
  <c r="EZ2" i="2" s="1"/>
  <c r="FA2" i="2" s="1"/>
  <c r="FB2" i="2" s="1"/>
  <c r="FC2" i="2" s="1"/>
  <c r="FD2" i="2" s="1"/>
  <c r="FE2" i="2" s="1"/>
  <c r="FF2" i="2" s="1"/>
  <c r="FG2" i="2" s="1"/>
  <c r="FH2" i="2" s="1"/>
  <c r="FI2" i="2" s="1"/>
  <c r="FJ2" i="2" s="1"/>
  <c r="FK2" i="2" s="1"/>
  <c r="FL2" i="2" s="1"/>
  <c r="FM2" i="2" s="1"/>
  <c r="FN2" i="2" s="1"/>
  <c r="FO2" i="2" s="1"/>
  <c r="FP2" i="2" s="1"/>
  <c r="FQ2" i="2" s="1"/>
  <c r="FR2" i="2" s="1"/>
  <c r="FS2" i="2" s="1"/>
  <c r="FT2" i="2" s="1"/>
  <c r="FU2" i="2" s="1"/>
  <c r="FV2" i="2" s="1"/>
  <c r="FW2" i="2" s="1"/>
  <c r="FX2" i="2" s="1"/>
  <c r="FY2" i="2" s="1"/>
  <c r="FZ2" i="2" s="1"/>
  <c r="GA2" i="2" s="1"/>
  <c r="GB2" i="2" s="1"/>
  <c r="GC2" i="2" s="1"/>
  <c r="GD2" i="2" s="1"/>
  <c r="GE2" i="2" s="1"/>
  <c r="GF2" i="2" s="1"/>
  <c r="GG2" i="2" s="1"/>
  <c r="GH2" i="2" s="1"/>
  <c r="GI2" i="2" s="1"/>
  <c r="GJ2" i="2" s="1"/>
  <c r="GK2" i="2" s="1"/>
  <c r="GL2" i="2" s="1"/>
  <c r="GM2" i="2" s="1"/>
  <c r="GN2" i="2" s="1"/>
  <c r="GO2" i="2" s="1"/>
  <c r="GP2" i="2" s="1"/>
  <c r="GQ2" i="2" s="1"/>
  <c r="GR2" i="2" s="1"/>
  <c r="GS2" i="2" s="1"/>
  <c r="GT2" i="2" s="1"/>
  <c r="GU2" i="2" s="1"/>
  <c r="GV2" i="2" s="1"/>
  <c r="GW2" i="2" s="1"/>
  <c r="GX2" i="2" s="1"/>
  <c r="GY2" i="2" s="1"/>
  <c r="GZ2" i="2" s="1"/>
  <c r="HA2" i="2" s="1"/>
  <c r="HB2" i="2" s="1"/>
  <c r="HC2" i="2" s="1"/>
  <c r="HD2" i="2" s="1"/>
  <c r="HE2" i="2" s="1"/>
  <c r="HF2" i="2" s="1"/>
  <c r="HG2" i="2" s="1"/>
  <c r="HH2" i="2" s="1"/>
  <c r="HI2" i="2" s="1"/>
  <c r="HJ2" i="2" s="1"/>
  <c r="HK2" i="2" s="1"/>
  <c r="HL2" i="2" s="1"/>
  <c r="HM2" i="2" s="1"/>
  <c r="HN2" i="2" s="1"/>
  <c r="HO2" i="2" s="1"/>
  <c r="HP2" i="2" s="1"/>
  <c r="HQ2" i="2" s="1"/>
  <c r="HR2" i="2" s="1"/>
  <c r="HS2" i="2" s="1"/>
  <c r="HT2" i="2" s="1"/>
  <c r="HU2" i="2" s="1"/>
  <c r="HV2" i="2" s="1"/>
  <c r="HW2" i="2" s="1"/>
  <c r="HX2" i="2" s="1"/>
  <c r="HY2" i="2" s="1"/>
  <c r="HZ2" i="2" s="1"/>
  <c r="IA2" i="2" s="1"/>
  <c r="IB2" i="2" s="1"/>
  <c r="IC2" i="2" s="1"/>
  <c r="ID2" i="2" s="1"/>
  <c r="IE2" i="2" s="1"/>
  <c r="IF2" i="2" s="1"/>
  <c r="IG2" i="2" s="1"/>
  <c r="IH2" i="2" s="1"/>
  <c r="II2" i="2" s="1"/>
  <c r="IJ2" i="2" s="1"/>
  <c r="IK2" i="2" s="1"/>
  <c r="IL2" i="2" s="1"/>
  <c r="IM2" i="2" s="1"/>
  <c r="IN2" i="2" s="1"/>
  <c r="IO2" i="2" s="1"/>
  <c r="IP2" i="2" s="1"/>
  <c r="IQ2" i="2" s="1"/>
  <c r="IR2" i="2" s="1"/>
  <c r="IS2" i="2" s="1"/>
  <c r="IT2" i="2" s="1"/>
  <c r="IU2" i="2" s="1"/>
  <c r="IV2" i="2" s="1"/>
  <c r="IW2" i="2" s="1"/>
  <c r="IX2" i="2" s="1"/>
  <c r="IY2" i="2" s="1"/>
  <c r="IZ2" i="2" s="1"/>
  <c r="JA2" i="2" s="1"/>
  <c r="JB2" i="2" s="1"/>
  <c r="JC2" i="2" s="1"/>
  <c r="JD2" i="2" s="1"/>
  <c r="JE2" i="2" s="1"/>
  <c r="JF2" i="2" s="1"/>
  <c r="JG2" i="2" s="1"/>
  <c r="JH2" i="2" s="1"/>
  <c r="JI2" i="2" s="1"/>
  <c r="JJ2" i="2" s="1"/>
  <c r="JK2" i="2" s="1"/>
  <c r="JL2" i="2" s="1"/>
  <c r="JM2" i="2" s="1"/>
  <c r="JN2" i="2" s="1"/>
  <c r="JO2" i="2" s="1"/>
  <c r="JP2" i="2" s="1"/>
  <c r="JQ2" i="2" s="1"/>
  <c r="JR2" i="2" s="1"/>
  <c r="JS2" i="2" s="1"/>
  <c r="JT2" i="2" s="1"/>
  <c r="JU2" i="2" s="1"/>
  <c r="JV2" i="2" s="1"/>
  <c r="JW2" i="2" s="1"/>
  <c r="JX2" i="2" s="1"/>
  <c r="JY2" i="2" s="1"/>
  <c r="JZ2" i="2" s="1"/>
  <c r="KA2" i="2" s="1"/>
  <c r="KB2" i="2" s="1"/>
  <c r="KC2" i="2" s="1"/>
  <c r="KD2" i="2" s="1"/>
  <c r="KE2" i="2" s="1"/>
  <c r="KF2" i="2" s="1"/>
  <c r="KG2" i="2" s="1"/>
  <c r="KH2" i="2" s="1"/>
  <c r="KI2" i="2" s="1"/>
  <c r="KJ2" i="2" s="1"/>
  <c r="KK2" i="2" s="1"/>
  <c r="KL2" i="2" s="1"/>
  <c r="KM2" i="2" s="1"/>
  <c r="KN2" i="2" s="1"/>
  <c r="KO2" i="2" s="1"/>
  <c r="KP2" i="2" s="1"/>
  <c r="KQ2" i="2" s="1"/>
  <c r="KR2" i="2" s="1"/>
  <c r="KS2" i="2" s="1"/>
  <c r="KT2" i="2" s="1"/>
  <c r="KU2" i="2" s="1"/>
  <c r="KV2" i="2" s="1"/>
  <c r="KW2" i="2" s="1"/>
  <c r="KX2" i="2" s="1"/>
  <c r="KY2" i="2" s="1"/>
  <c r="KZ2" i="2" s="1"/>
  <c r="LA2" i="2" s="1"/>
  <c r="LB2" i="2" s="1"/>
  <c r="LC2" i="2" s="1"/>
  <c r="LD2" i="2" s="1"/>
  <c r="LE2" i="2" s="1"/>
  <c r="LF2" i="2" s="1"/>
  <c r="LG2" i="2" s="1"/>
  <c r="LH2" i="2" s="1"/>
  <c r="LI2" i="2" s="1"/>
  <c r="LJ2" i="2" s="1"/>
  <c r="LK2" i="2" s="1"/>
  <c r="LL2" i="2" s="1"/>
  <c r="LM2" i="2" s="1"/>
  <c r="LN2" i="2" s="1"/>
  <c r="LO2" i="2" s="1"/>
  <c r="LP2" i="2" s="1"/>
  <c r="LQ2" i="2" s="1"/>
  <c r="LR2" i="2" s="1"/>
  <c r="LS2" i="2" s="1"/>
  <c r="LT2" i="2" s="1"/>
  <c r="LU2" i="2" s="1"/>
  <c r="LV2" i="2" s="1"/>
  <c r="LW2" i="2" s="1"/>
  <c r="LX2" i="2" s="1"/>
  <c r="LY2" i="2" s="1"/>
  <c r="LZ2" i="2" s="1"/>
  <c r="MA2" i="2" s="1"/>
  <c r="MB2" i="2" s="1"/>
  <c r="MC2" i="2" s="1"/>
  <c r="MD2" i="2" s="1"/>
  <c r="ME2" i="2" s="1"/>
  <c r="MF2" i="2" s="1"/>
  <c r="MG2" i="2" s="1"/>
  <c r="MH2" i="2" s="1"/>
  <c r="MI2" i="2" s="1"/>
  <c r="MJ2" i="2" s="1"/>
  <c r="MK2" i="2" s="1"/>
  <c r="ML2" i="2" s="1"/>
  <c r="MM2" i="2" s="1"/>
  <c r="MN2" i="2" s="1"/>
  <c r="MO2" i="2" s="1"/>
  <c r="MP2" i="2" s="1"/>
  <c r="MQ2" i="2" s="1"/>
  <c r="MR2" i="2" s="1"/>
  <c r="MS2" i="2" s="1"/>
  <c r="MT2" i="2" s="1"/>
  <c r="MU2" i="2" s="1"/>
  <c r="MV2" i="2" s="1"/>
  <c r="MW2" i="2" s="1"/>
  <c r="MX2" i="2" s="1"/>
  <c r="MY2" i="2" s="1"/>
  <c r="MZ2" i="2" s="1"/>
  <c r="NA2" i="2" s="1"/>
  <c r="NB2" i="2" s="1"/>
  <c r="NC2" i="2" s="1"/>
  <c r="ND2" i="2" s="1"/>
  <c r="NE2" i="2" s="1"/>
  <c r="NF2" i="2" s="1"/>
  <c r="NG2" i="2" s="1"/>
  <c r="NH2" i="2" s="1"/>
  <c r="NI2" i="2" s="1"/>
  <c r="NJ2" i="2" s="1"/>
  <c r="NK2" i="2" s="1"/>
  <c r="NL2" i="2" s="1"/>
  <c r="NM2" i="2" s="1"/>
  <c r="NN2" i="2" s="1"/>
  <c r="NO2" i="2" s="1"/>
  <c r="NP2" i="2" s="1"/>
  <c r="NQ2" i="2" s="1"/>
  <c r="NR2" i="2" s="1"/>
  <c r="NS2" i="2" s="1"/>
  <c r="NT2" i="2" s="1"/>
  <c r="NU2" i="2" s="1"/>
  <c r="NV2" i="2" s="1"/>
  <c r="NW2" i="2" s="1"/>
  <c r="NX2" i="2" s="1"/>
  <c r="NY2" i="2" s="1"/>
  <c r="NZ2" i="2" s="1"/>
  <c r="OA2" i="2" s="1"/>
  <c r="OB2" i="2" s="1"/>
  <c r="OC2" i="2" s="1"/>
  <c r="OD2" i="2" s="1"/>
  <c r="OE2" i="2" s="1"/>
  <c r="OF2" i="2" s="1"/>
  <c r="OG2" i="2" s="1"/>
  <c r="OH2" i="2" s="1"/>
  <c r="OI2" i="2" s="1"/>
  <c r="OJ2" i="2" s="1"/>
  <c r="OK2" i="2" s="1"/>
  <c r="OL2" i="2" s="1"/>
  <c r="OM2" i="2" s="1"/>
  <c r="ON2" i="2" s="1"/>
  <c r="OO2" i="2" s="1"/>
  <c r="OP2" i="2" s="1"/>
  <c r="OQ2" i="2" s="1"/>
  <c r="OR2" i="2" s="1"/>
  <c r="OS2" i="2" s="1"/>
  <c r="OT2" i="2" s="1"/>
  <c r="OU2" i="2" s="1"/>
  <c r="OV2" i="2" s="1"/>
  <c r="OW2" i="2" s="1"/>
  <c r="OX2" i="2" s="1"/>
  <c r="OY2" i="2" s="1"/>
  <c r="OZ2" i="2" s="1"/>
  <c r="PA2" i="2" s="1"/>
  <c r="PB2" i="2" s="1"/>
  <c r="PC2" i="2" s="1"/>
  <c r="PD2" i="2" s="1"/>
  <c r="PE2" i="2" s="1"/>
  <c r="PF2" i="2" s="1"/>
  <c r="PG2" i="2" s="1"/>
  <c r="PH2" i="2" s="1"/>
  <c r="PI2" i="2" s="1"/>
  <c r="PJ2" i="2" s="1"/>
  <c r="PK2" i="2" s="1"/>
  <c r="PL2" i="2" s="1"/>
  <c r="PM2" i="2" s="1"/>
  <c r="PN2" i="2" s="1"/>
  <c r="PO2" i="2" s="1"/>
  <c r="PP2" i="2" s="1"/>
  <c r="PQ2" i="2" s="1"/>
  <c r="PR2" i="2" s="1"/>
  <c r="PS2" i="2" s="1"/>
  <c r="PT2" i="2" s="1"/>
  <c r="PU2" i="2" s="1"/>
  <c r="PV2" i="2" s="1"/>
  <c r="PW2" i="2" s="1"/>
  <c r="PX2" i="2" s="1"/>
  <c r="PY2" i="2" s="1"/>
  <c r="PZ2" i="2" s="1"/>
  <c r="QA2" i="2" s="1"/>
  <c r="QB2" i="2" s="1"/>
  <c r="QC2" i="2" s="1"/>
  <c r="QD2" i="2" s="1"/>
  <c r="QE2" i="2" s="1"/>
  <c r="QF2" i="2" s="1"/>
  <c r="QG2" i="2" s="1"/>
  <c r="QH2" i="2" s="1"/>
  <c r="QI2" i="2" s="1"/>
  <c r="QJ2" i="2" s="1"/>
  <c r="QK2" i="2" s="1"/>
  <c r="QL2" i="2" s="1"/>
  <c r="QM2" i="2" s="1"/>
  <c r="QN2" i="2" s="1"/>
  <c r="QO2" i="2" s="1"/>
  <c r="QP2" i="2" s="1"/>
  <c r="QQ2" i="2" s="1"/>
  <c r="QR2" i="2" s="1"/>
  <c r="QS2" i="2" s="1"/>
  <c r="QT2" i="2" s="1"/>
  <c r="QU2" i="2" s="1"/>
  <c r="QV2" i="2" s="1"/>
  <c r="QW2" i="2" s="1"/>
  <c r="QX2" i="2" s="1"/>
  <c r="QY2" i="2" s="1"/>
  <c r="QZ2" i="2" s="1"/>
  <c r="RA2" i="2" s="1"/>
  <c r="RB2" i="2" s="1"/>
  <c r="RC2" i="2" s="1"/>
  <c r="RD2" i="2" s="1"/>
  <c r="RE2" i="2" s="1"/>
  <c r="RF2" i="2" s="1"/>
  <c r="RG2" i="2" s="1"/>
  <c r="RH2" i="2" s="1"/>
  <c r="RI2" i="2" s="1"/>
  <c r="RJ2" i="2" s="1"/>
  <c r="RK2" i="2" s="1"/>
  <c r="RL2" i="2" s="1"/>
  <c r="RM2" i="2" s="1"/>
  <c r="RN2" i="2" s="1"/>
  <c r="RO2" i="2" s="1"/>
  <c r="RP2" i="2" s="1"/>
  <c r="RQ2" i="2" s="1"/>
  <c r="RR2" i="2" s="1"/>
  <c r="RS2" i="2" s="1"/>
  <c r="RT2" i="2" s="1"/>
  <c r="RU2" i="2" s="1"/>
  <c r="RV2" i="2" s="1"/>
  <c r="RW2" i="2" s="1"/>
  <c r="RX2" i="2" s="1"/>
  <c r="RY2" i="2" s="1"/>
  <c r="RZ2" i="2" s="1"/>
  <c r="SA2" i="2" s="1"/>
  <c r="SB2" i="2" s="1"/>
  <c r="SC2" i="2" s="1"/>
  <c r="SD2" i="2" s="1"/>
  <c r="SE2" i="2" s="1"/>
  <c r="SF2" i="2" s="1"/>
  <c r="SG2" i="2" s="1"/>
  <c r="SH2" i="2" s="1"/>
  <c r="SI2" i="2" s="1"/>
  <c r="SJ2" i="2" s="1"/>
  <c r="SK2" i="2" s="1"/>
  <c r="SL2" i="2" s="1"/>
  <c r="SM2" i="2" s="1"/>
  <c r="SN2" i="2" s="1"/>
  <c r="SO2" i="2" s="1"/>
  <c r="SP2" i="2" s="1"/>
  <c r="SQ2" i="2" s="1"/>
  <c r="SR2" i="2" s="1"/>
  <c r="SS2" i="2" s="1"/>
  <c r="ST2" i="2" s="1"/>
  <c r="SU2" i="2" s="1"/>
  <c r="SV2" i="2" s="1"/>
  <c r="SW2" i="2" s="1"/>
  <c r="SX2" i="2" s="1"/>
  <c r="SY2" i="2" s="1"/>
  <c r="SZ2" i="2" s="1"/>
  <c r="TA2" i="2" s="1"/>
  <c r="TB2" i="2" s="1"/>
  <c r="TC2" i="2" s="1"/>
  <c r="TD2" i="2" s="1"/>
  <c r="TE2" i="2" s="1"/>
  <c r="TF2" i="2" s="1"/>
  <c r="TG2" i="2" s="1"/>
  <c r="TH2" i="2" s="1"/>
  <c r="TI2" i="2" s="1"/>
  <c r="TJ2" i="2" s="1"/>
  <c r="TK2" i="2" s="1"/>
  <c r="TL2" i="2" s="1"/>
  <c r="TM2" i="2" s="1"/>
  <c r="TN2" i="2" s="1"/>
  <c r="TO2" i="2" s="1"/>
  <c r="TP2" i="2" s="1"/>
  <c r="TQ2" i="2" s="1"/>
  <c r="TR2" i="2" s="1"/>
  <c r="TS2" i="2" s="1"/>
  <c r="TT2" i="2" s="1"/>
  <c r="TU2" i="2" s="1"/>
  <c r="TV2" i="2" s="1"/>
  <c r="TW2" i="2" s="1"/>
  <c r="TX2" i="2" s="1"/>
  <c r="TY2" i="2" s="1"/>
  <c r="TZ2" i="2" s="1"/>
  <c r="UA2" i="2" s="1"/>
  <c r="UB2" i="2" s="1"/>
  <c r="UC2" i="2" s="1"/>
  <c r="UD2" i="2" s="1"/>
  <c r="UE2" i="2" s="1"/>
  <c r="UF2" i="2" s="1"/>
  <c r="UG2" i="2" s="1"/>
  <c r="UH2" i="2" s="1"/>
  <c r="UI2" i="2" s="1"/>
  <c r="UJ2" i="2" s="1"/>
  <c r="UK2" i="2" s="1"/>
  <c r="UL2" i="2" s="1"/>
  <c r="UM2" i="2" s="1"/>
  <c r="UN2" i="2" s="1"/>
  <c r="UO2" i="2" s="1"/>
  <c r="UP2" i="2" s="1"/>
  <c r="UQ2" i="2" s="1"/>
  <c r="UR2" i="2" s="1"/>
  <c r="US2" i="2" s="1"/>
  <c r="UT2" i="2" s="1"/>
  <c r="UU2" i="2" s="1"/>
  <c r="UV2" i="2" s="1"/>
  <c r="UW2" i="2" s="1"/>
  <c r="UX2" i="2" s="1"/>
  <c r="UY2" i="2" s="1"/>
  <c r="UZ2" i="2" s="1"/>
  <c r="VA2" i="2" s="1"/>
  <c r="VB2" i="2" s="1"/>
  <c r="VC2" i="2" s="1"/>
  <c r="VD2" i="2" s="1"/>
  <c r="VE2" i="2" s="1"/>
  <c r="VF2" i="2" s="1"/>
  <c r="VG2" i="2" s="1"/>
  <c r="VH2" i="2" s="1"/>
  <c r="VI2" i="2" s="1"/>
  <c r="VJ2" i="2" s="1"/>
  <c r="VK2" i="2" s="1"/>
  <c r="VL2" i="2" s="1"/>
  <c r="VM2" i="2" s="1"/>
  <c r="VN2" i="2" s="1"/>
  <c r="VO2" i="2" s="1"/>
  <c r="VP2" i="2" s="1"/>
  <c r="VQ2" i="2" s="1"/>
  <c r="VR2" i="2" s="1"/>
  <c r="VS2" i="2" s="1"/>
  <c r="VT2" i="2" s="1"/>
  <c r="VU2" i="2" s="1"/>
  <c r="VV2" i="2" s="1"/>
  <c r="F3" i="2"/>
  <c r="A7" i="20"/>
  <c r="A8" i="20"/>
  <c r="A9" i="20"/>
  <c r="I9" i="20" s="1"/>
  <c r="A10" i="20"/>
  <c r="A6" i="20"/>
  <c r="B6" i="20" s="1"/>
  <c r="L9" i="1"/>
  <c r="L14" i="1"/>
  <c r="L20" i="1"/>
  <c r="L24" i="1"/>
  <c r="L29" i="1"/>
  <c r="L34" i="1"/>
  <c r="L39" i="1"/>
  <c r="L44" i="1"/>
  <c r="L49" i="1"/>
  <c r="L54" i="1"/>
  <c r="L60" i="1"/>
  <c r="L65" i="1"/>
  <c r="L72" i="1"/>
  <c r="L76" i="1"/>
  <c r="L80" i="1"/>
  <c r="L86" i="1"/>
  <c r="L90" i="1"/>
  <c r="L95" i="1"/>
  <c r="L100" i="1"/>
  <c r="L105" i="1"/>
  <c r="L110" i="1"/>
  <c r="L114" i="1"/>
  <c r="L120" i="1"/>
  <c r="L125" i="1"/>
  <c r="L130" i="1"/>
  <c r="L133" i="1"/>
  <c r="L139" i="1"/>
  <c r="L145" i="1"/>
  <c r="L149" i="1"/>
  <c r="L154" i="1"/>
  <c r="L159" i="1"/>
  <c r="L165" i="1"/>
  <c r="L169" i="1"/>
  <c r="L173" i="1"/>
  <c r="L179" i="1"/>
  <c r="L184" i="1"/>
  <c r="L187" i="1"/>
  <c r="L195" i="1"/>
  <c r="L198" i="1"/>
  <c r="L204" i="1"/>
  <c r="L210" i="1"/>
  <c r="L214" i="1"/>
  <c r="L217" i="1"/>
  <c r="L223" i="1"/>
  <c r="L228" i="1"/>
  <c r="L232" i="1"/>
  <c r="L237" i="1"/>
  <c r="L273" i="1"/>
  <c r="L260" i="1"/>
  <c r="L265" i="1"/>
  <c r="L269" i="1"/>
  <c r="L276" i="1"/>
  <c r="L280" i="1"/>
  <c r="L283" i="1"/>
  <c r="L289" i="1"/>
  <c r="L291" i="1"/>
  <c r="L294" i="1"/>
  <c r="L298" i="1"/>
  <c r="L302" i="1"/>
  <c r="L308" i="1"/>
  <c r="L314" i="1"/>
  <c r="L318" i="1"/>
  <c r="L320" i="1"/>
  <c r="L329" i="1"/>
  <c r="L333" i="1"/>
  <c r="L336" i="1"/>
  <c r="L340" i="1"/>
  <c r="L349" i="1"/>
  <c r="L359" i="1"/>
  <c r="L364" i="1"/>
  <c r="L372" i="1"/>
  <c r="L6" i="1"/>
  <c r="L8" i="1"/>
  <c r="L10" i="1"/>
  <c r="L13" i="1"/>
  <c r="L18" i="1"/>
  <c r="L23" i="1"/>
  <c r="L28" i="1"/>
  <c r="L33" i="1"/>
  <c r="L38" i="1"/>
  <c r="L43" i="1"/>
  <c r="L48" i="1"/>
  <c r="L53" i="1"/>
  <c r="L58" i="1"/>
  <c r="L63" i="1"/>
  <c r="L68" i="1"/>
  <c r="L73" i="1"/>
  <c r="L78" i="1"/>
  <c r="L84" i="1"/>
  <c r="L89" i="1"/>
  <c r="L94" i="1"/>
  <c r="L99" i="1"/>
  <c r="L104" i="1"/>
  <c r="L109" i="1"/>
  <c r="L117" i="1"/>
  <c r="L119" i="1"/>
  <c r="L124" i="1"/>
  <c r="L129" i="1"/>
  <c r="L134" i="1"/>
  <c r="L140" i="1"/>
  <c r="L144" i="1"/>
  <c r="L150" i="1"/>
  <c r="L155" i="1"/>
  <c r="L162" i="1"/>
  <c r="L167" i="1"/>
  <c r="L172" i="1"/>
  <c r="L175" i="1"/>
  <c r="L180" i="1"/>
  <c r="L186" i="1"/>
  <c r="L191" i="1"/>
  <c r="L197" i="1"/>
  <c r="L200" i="1"/>
  <c r="L207" i="1"/>
  <c r="L211" i="1"/>
  <c r="L219" i="1"/>
  <c r="L220" i="1"/>
  <c r="L230" i="1"/>
  <c r="L240" i="1"/>
  <c r="L241" i="1"/>
  <c r="L244" i="1"/>
  <c r="L245" i="1"/>
  <c r="L249" i="1"/>
  <c r="L255" i="1"/>
  <c r="L257" i="1"/>
  <c r="L270" i="1"/>
  <c r="L274" i="1"/>
  <c r="L278" i="1"/>
  <c r="L282" i="1"/>
  <c r="L286" i="1"/>
  <c r="L290" i="1"/>
  <c r="L293" i="1"/>
  <c r="L295" i="1"/>
  <c r="L303" i="1"/>
  <c r="L312" i="1"/>
  <c r="L322" i="1"/>
  <c r="L328" i="1"/>
  <c r="L334" i="1"/>
  <c r="L338" i="1"/>
  <c r="L343" i="1"/>
  <c r="L347" i="1"/>
  <c r="L350" i="1"/>
  <c r="L354" i="1"/>
  <c r="L357" i="1"/>
  <c r="L362" i="1"/>
  <c r="L367" i="1"/>
  <c r="L370" i="1"/>
  <c r="L375" i="1"/>
  <c r="L379" i="1"/>
  <c r="L383" i="1"/>
  <c r="L388" i="1"/>
  <c r="L394" i="1"/>
  <c r="L395" i="1"/>
  <c r="L401" i="1"/>
  <c r="L404" i="1"/>
  <c r="L408" i="1"/>
  <c r="L413" i="1"/>
  <c r="L415" i="1"/>
  <c r="L424" i="1"/>
  <c r="L426" i="1"/>
  <c r="L428" i="1"/>
  <c r="L429" i="1"/>
  <c r="L11" i="1"/>
  <c r="L16" i="1"/>
  <c r="L21" i="1"/>
  <c r="L26" i="1"/>
  <c r="L31" i="1"/>
  <c r="L36" i="1"/>
  <c r="L41" i="1"/>
  <c r="L46" i="1"/>
  <c r="L51" i="1"/>
  <c r="L56" i="1"/>
  <c r="L61" i="1"/>
  <c r="L67" i="1"/>
  <c r="L70" i="1"/>
  <c r="L75" i="1"/>
  <c r="L79" i="1"/>
  <c r="L85" i="1"/>
  <c r="L91" i="1"/>
  <c r="L97" i="1"/>
  <c r="L101" i="1"/>
  <c r="L106" i="1"/>
  <c r="L111" i="1"/>
  <c r="L116" i="1"/>
  <c r="L122" i="1"/>
  <c r="L127" i="1"/>
  <c r="L131" i="1"/>
  <c r="L138" i="1"/>
  <c r="L142" i="1"/>
  <c r="L146" i="1"/>
  <c r="L152" i="1"/>
  <c r="L157" i="1"/>
  <c r="L160" i="1"/>
  <c r="L168" i="1"/>
  <c r="L177" i="1"/>
  <c r="L181" i="1"/>
  <c r="L190" i="1"/>
  <c r="L193" i="1"/>
  <c r="L199" i="1"/>
  <c r="L202" i="1"/>
  <c r="L15" i="1"/>
  <c r="L19" i="1"/>
  <c r="L25" i="1"/>
  <c r="L30" i="1"/>
  <c r="L35" i="1"/>
  <c r="L40" i="1"/>
  <c r="L45" i="1"/>
  <c r="L50" i="1"/>
  <c r="L55" i="1"/>
  <c r="L59" i="1"/>
  <c r="L64" i="1"/>
  <c r="L69" i="1"/>
  <c r="L74" i="1"/>
  <c r="L81" i="1"/>
  <c r="L82" i="1"/>
  <c r="L88" i="1"/>
  <c r="L93" i="1"/>
  <c r="L98" i="1"/>
  <c r="L103" i="1"/>
  <c r="L108" i="1"/>
  <c r="L113" i="1"/>
  <c r="L118" i="1"/>
  <c r="L123" i="1"/>
  <c r="L128" i="1"/>
  <c r="L132" i="1"/>
  <c r="L137" i="1"/>
  <c r="L143" i="1"/>
  <c r="L148" i="1"/>
  <c r="L151" i="1"/>
  <c r="L156" i="1"/>
  <c r="L163" i="1"/>
  <c r="L164" i="1"/>
  <c r="L170" i="1"/>
  <c r="L174" i="1"/>
  <c r="L178" i="1"/>
  <c r="L183" i="1"/>
  <c r="L188" i="1"/>
  <c r="L192" i="1"/>
  <c r="L196" i="1"/>
  <c r="L201" i="1"/>
  <c r="L205" i="1"/>
  <c r="L209" i="1"/>
  <c r="L213" i="1"/>
  <c r="L218" i="1"/>
  <c r="L224" i="1"/>
  <c r="L227" i="1"/>
  <c r="L233" i="1"/>
  <c r="L235" i="1"/>
  <c r="L285" i="1"/>
  <c r="L248" i="1"/>
  <c r="L251" i="1"/>
  <c r="L254" i="1"/>
  <c r="L262" i="1"/>
  <c r="L261" i="1"/>
  <c r="L267" i="1"/>
  <c r="L272" i="1"/>
  <c r="L279" i="1"/>
  <c r="L305" i="1"/>
  <c r="L309" i="1"/>
  <c r="L315" i="1"/>
  <c r="L319" i="1"/>
  <c r="L323" i="1"/>
  <c r="L326" i="1"/>
  <c r="L331" i="1"/>
  <c r="L339" i="1"/>
  <c r="L344" i="1"/>
  <c r="L348" i="1"/>
  <c r="L353" i="1"/>
  <c r="L356" i="1"/>
  <c r="L360" i="1"/>
  <c r="L366" i="1"/>
  <c r="L368" i="1"/>
  <c r="L373" i="1"/>
  <c r="L380" i="1"/>
  <c r="L385" i="1"/>
  <c r="L386" i="1"/>
  <c r="L391" i="1"/>
  <c r="L393" i="1"/>
  <c r="L399" i="1"/>
  <c r="L406" i="1"/>
  <c r="L410" i="1"/>
  <c r="L414" i="1"/>
  <c r="L423" i="1"/>
  <c r="L425" i="1"/>
  <c r="L427" i="1"/>
  <c r="L12" i="1"/>
  <c r="L17" i="1"/>
  <c r="L22" i="1"/>
  <c r="L27" i="1"/>
  <c r="L32" i="1"/>
  <c r="L37" i="1"/>
  <c r="L42" i="1"/>
  <c r="L47" i="1"/>
  <c r="L52" i="1"/>
  <c r="L57" i="1"/>
  <c r="L62" i="1"/>
  <c r="L66" i="1"/>
  <c r="L71" i="1"/>
  <c r="L77" i="1"/>
  <c r="L83" i="1"/>
  <c r="L87" i="1"/>
  <c r="L92" i="1"/>
  <c r="L96" i="1"/>
  <c r="L102" i="1"/>
  <c r="L107" i="1"/>
  <c r="L112" i="1"/>
  <c r="L115" i="1"/>
  <c r="L121" i="1"/>
  <c r="L126" i="1"/>
  <c r="L135" i="1"/>
  <c r="L136" i="1"/>
  <c r="L141" i="1"/>
  <c r="L147" i="1"/>
  <c r="L153" i="1"/>
  <c r="L158" i="1"/>
  <c r="L161" i="1"/>
  <c r="L166" i="1"/>
  <c r="L171" i="1"/>
  <c r="L176" i="1"/>
  <c r="L182" i="1"/>
  <c r="L185" i="1"/>
  <c r="L189" i="1"/>
  <c r="L194" i="1"/>
  <c r="L203" i="1"/>
  <c r="L208" i="1"/>
  <c r="L215" i="1"/>
  <c r="L222" i="1"/>
  <c r="L225" i="1"/>
  <c r="L229" i="1"/>
  <c r="L236" i="1"/>
  <c r="L238" i="1"/>
  <c r="L242" i="1"/>
  <c r="L246" i="1"/>
  <c r="L252" i="1"/>
  <c r="L253" i="1"/>
  <c r="L259" i="1"/>
  <c r="L263" i="1"/>
  <c r="L266" i="1"/>
  <c r="L271" i="1"/>
  <c r="L281" i="1"/>
  <c r="L284" i="1"/>
  <c r="L304" i="1"/>
  <c r="L292" i="1"/>
  <c r="L296" i="1"/>
  <c r="L297" i="1"/>
  <c r="L301" i="1"/>
  <c r="L307" i="1"/>
  <c r="L316" i="1"/>
  <c r="L321" i="1"/>
  <c r="L325" i="1"/>
  <c r="L330" i="1"/>
  <c r="L335" i="1"/>
  <c r="L341" i="1"/>
  <c r="L345" i="1"/>
  <c r="L352" i="1"/>
  <c r="L355" i="1"/>
  <c r="L358" i="1"/>
  <c r="L363" i="1"/>
  <c r="L377" i="1"/>
  <c r="L371" i="1"/>
  <c r="L376" i="1"/>
  <c r="L378" i="1"/>
  <c r="L382" i="1"/>
  <c r="L387" i="1"/>
  <c r="L398" i="1"/>
  <c r="L389" i="1"/>
  <c r="L397" i="1"/>
  <c r="L403" i="1"/>
  <c r="L407" i="1"/>
  <c r="L411" i="1"/>
  <c r="L416" i="1"/>
  <c r="L431" i="1"/>
  <c r="L430" i="1"/>
  <c r="L422" i="1"/>
  <c r="U422" i="1" s="1"/>
  <c r="L432" i="1"/>
  <c r="L434" i="1"/>
  <c r="L435" i="1"/>
  <c r="L436" i="1"/>
  <c r="L438" i="1"/>
  <c r="L439" i="1"/>
  <c r="L440" i="1"/>
  <c r="L442" i="1"/>
  <c r="L443" i="1"/>
  <c r="L444" i="1"/>
  <c r="L445" i="1"/>
  <c r="L446" i="1"/>
  <c r="L449" i="1"/>
  <c r="L450" i="1"/>
  <c r="L451" i="1"/>
  <c r="L452" i="1"/>
  <c r="L454" i="1"/>
  <c r="L453" i="1"/>
  <c r="L455" i="1"/>
  <c r="L456" i="1"/>
  <c r="L457" i="1"/>
  <c r="L458" i="1"/>
  <c r="L459" i="1"/>
  <c r="L460" i="1"/>
  <c r="L461" i="1"/>
  <c r="L463" i="1"/>
  <c r="L466" i="1"/>
  <c r="L465" i="1"/>
  <c r="L478" i="1"/>
  <c r="L479" i="1"/>
  <c r="L480" i="1"/>
  <c r="L481" i="1"/>
  <c r="L482" i="1"/>
  <c r="L483" i="1"/>
  <c r="L484" i="1"/>
  <c r="L485" i="1"/>
  <c r="L486" i="1"/>
  <c r="L487" i="1"/>
  <c r="L488" i="1"/>
  <c r="U488" i="1" s="1"/>
  <c r="L490" i="1"/>
  <c r="U490" i="1" s="1"/>
  <c r="L491" i="1"/>
  <c r="U491" i="1" s="1"/>
  <c r="L489" i="1"/>
  <c r="U489" i="1" s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P7" i="1"/>
  <c r="P9" i="1"/>
  <c r="P14" i="1"/>
  <c r="P20" i="1"/>
  <c r="P24" i="1"/>
  <c r="P29" i="1"/>
  <c r="P34" i="1"/>
  <c r="P39" i="1"/>
  <c r="P44" i="1"/>
  <c r="P49" i="1"/>
  <c r="P54" i="1"/>
  <c r="P60" i="1"/>
  <c r="P65" i="1"/>
  <c r="P72" i="1"/>
  <c r="P76" i="1"/>
  <c r="P80" i="1"/>
  <c r="P86" i="1"/>
  <c r="P90" i="1"/>
  <c r="P95" i="1"/>
  <c r="P100" i="1"/>
  <c r="P105" i="1"/>
  <c r="P110" i="1"/>
  <c r="P114" i="1"/>
  <c r="P120" i="1"/>
  <c r="P125" i="1"/>
  <c r="P130" i="1"/>
  <c r="P133" i="1"/>
  <c r="P139" i="1"/>
  <c r="P145" i="1"/>
  <c r="P149" i="1"/>
  <c r="P154" i="1"/>
  <c r="P159" i="1"/>
  <c r="P165" i="1"/>
  <c r="P169" i="1"/>
  <c r="P173" i="1"/>
  <c r="P179" i="1"/>
  <c r="P184" i="1"/>
  <c r="P187" i="1"/>
  <c r="P195" i="1"/>
  <c r="P198" i="1"/>
  <c r="P204" i="1"/>
  <c r="P210" i="1"/>
  <c r="P214" i="1"/>
  <c r="P217" i="1"/>
  <c r="P223" i="1"/>
  <c r="P228" i="1"/>
  <c r="P232" i="1"/>
  <c r="P237" i="1"/>
  <c r="P273" i="1"/>
  <c r="P260" i="1"/>
  <c r="P265" i="1"/>
  <c r="P269" i="1"/>
  <c r="P276" i="1"/>
  <c r="P280" i="1"/>
  <c r="P283" i="1"/>
  <c r="P289" i="1"/>
  <c r="P291" i="1"/>
  <c r="P294" i="1"/>
  <c r="P298" i="1"/>
  <c r="P302" i="1"/>
  <c r="P308" i="1"/>
  <c r="P314" i="1"/>
  <c r="P318" i="1"/>
  <c r="P320" i="1"/>
  <c r="P329" i="1"/>
  <c r="P333" i="1"/>
  <c r="P336" i="1"/>
  <c r="P340" i="1"/>
  <c r="P349" i="1"/>
  <c r="P359" i="1"/>
  <c r="P364" i="1"/>
  <c r="P372" i="1"/>
  <c r="P6" i="1"/>
  <c r="P8" i="1"/>
  <c r="P10" i="1"/>
  <c r="P13" i="1"/>
  <c r="P18" i="1"/>
  <c r="P23" i="1"/>
  <c r="P28" i="1"/>
  <c r="P33" i="1"/>
  <c r="P38" i="1"/>
  <c r="P43" i="1"/>
  <c r="P48" i="1"/>
  <c r="P53" i="1"/>
  <c r="P58" i="1"/>
  <c r="P63" i="1"/>
  <c r="P68" i="1"/>
  <c r="P73" i="1"/>
  <c r="P78" i="1"/>
  <c r="P84" i="1"/>
  <c r="P89" i="1"/>
  <c r="P94" i="1"/>
  <c r="P99" i="1"/>
  <c r="P104" i="1"/>
  <c r="P109" i="1"/>
  <c r="P117" i="1"/>
  <c r="P119" i="1"/>
  <c r="P124" i="1"/>
  <c r="P129" i="1"/>
  <c r="P134" i="1"/>
  <c r="P140" i="1"/>
  <c r="P144" i="1"/>
  <c r="P150" i="1"/>
  <c r="P155" i="1"/>
  <c r="P162" i="1"/>
  <c r="P167" i="1"/>
  <c r="P172" i="1"/>
  <c r="P175" i="1"/>
  <c r="P180" i="1"/>
  <c r="P186" i="1"/>
  <c r="P191" i="1"/>
  <c r="P197" i="1"/>
  <c r="P200" i="1"/>
  <c r="P207" i="1"/>
  <c r="P211" i="1"/>
  <c r="P219" i="1"/>
  <c r="P220" i="1"/>
  <c r="P230" i="1"/>
  <c r="P240" i="1"/>
  <c r="P241" i="1"/>
  <c r="P244" i="1"/>
  <c r="P245" i="1"/>
  <c r="P249" i="1"/>
  <c r="P255" i="1"/>
  <c r="P257" i="1"/>
  <c r="P270" i="1"/>
  <c r="P274" i="1"/>
  <c r="P278" i="1"/>
  <c r="P282" i="1"/>
  <c r="P286" i="1"/>
  <c r="P290" i="1"/>
  <c r="P293" i="1"/>
  <c r="P295" i="1"/>
  <c r="P303" i="1"/>
  <c r="P312" i="1"/>
  <c r="P322" i="1"/>
  <c r="P328" i="1"/>
  <c r="P334" i="1"/>
  <c r="P338" i="1"/>
  <c r="P343" i="1"/>
  <c r="P347" i="1"/>
  <c r="P350" i="1"/>
  <c r="P354" i="1"/>
  <c r="P357" i="1"/>
  <c r="P362" i="1"/>
  <c r="P367" i="1"/>
  <c r="P370" i="1"/>
  <c r="P375" i="1"/>
  <c r="P379" i="1"/>
  <c r="P383" i="1"/>
  <c r="P388" i="1"/>
  <c r="P394" i="1"/>
  <c r="P395" i="1"/>
  <c r="P401" i="1"/>
  <c r="P404" i="1"/>
  <c r="P408" i="1"/>
  <c r="P413" i="1"/>
  <c r="P415" i="1"/>
  <c r="P424" i="1"/>
  <c r="P426" i="1"/>
  <c r="P428" i="1"/>
  <c r="P429" i="1"/>
  <c r="P11" i="1"/>
  <c r="P16" i="1"/>
  <c r="P21" i="1"/>
  <c r="P26" i="1"/>
  <c r="P31" i="1"/>
  <c r="P36" i="1"/>
  <c r="P41" i="1"/>
  <c r="P46" i="1"/>
  <c r="P51" i="1"/>
  <c r="P56" i="1"/>
  <c r="P61" i="1"/>
  <c r="P67" i="1"/>
  <c r="P70" i="1"/>
  <c r="P75" i="1"/>
  <c r="P79" i="1"/>
  <c r="P85" i="1"/>
  <c r="P91" i="1"/>
  <c r="P97" i="1"/>
  <c r="P101" i="1"/>
  <c r="P106" i="1"/>
  <c r="P111" i="1"/>
  <c r="P116" i="1"/>
  <c r="P122" i="1"/>
  <c r="P127" i="1"/>
  <c r="P131" i="1"/>
  <c r="P138" i="1"/>
  <c r="P142" i="1"/>
  <c r="P146" i="1"/>
  <c r="P152" i="1"/>
  <c r="P157" i="1"/>
  <c r="P160" i="1"/>
  <c r="P168" i="1"/>
  <c r="P177" i="1"/>
  <c r="P181" i="1"/>
  <c r="P190" i="1"/>
  <c r="P193" i="1"/>
  <c r="P199" i="1"/>
  <c r="P202" i="1"/>
  <c r="P15" i="1"/>
  <c r="P19" i="1"/>
  <c r="P25" i="1"/>
  <c r="P30" i="1"/>
  <c r="P35" i="1"/>
  <c r="P40" i="1"/>
  <c r="P45" i="1"/>
  <c r="P50" i="1"/>
  <c r="P55" i="1"/>
  <c r="P59" i="1"/>
  <c r="P64" i="1"/>
  <c r="P69" i="1"/>
  <c r="P74" i="1"/>
  <c r="P81" i="1"/>
  <c r="P82" i="1"/>
  <c r="P88" i="1"/>
  <c r="P93" i="1"/>
  <c r="P98" i="1"/>
  <c r="P103" i="1"/>
  <c r="P108" i="1"/>
  <c r="P113" i="1"/>
  <c r="P118" i="1"/>
  <c r="P123" i="1"/>
  <c r="P128" i="1"/>
  <c r="P132" i="1"/>
  <c r="P137" i="1"/>
  <c r="P143" i="1"/>
  <c r="P148" i="1"/>
  <c r="P151" i="1"/>
  <c r="P156" i="1"/>
  <c r="P163" i="1"/>
  <c r="P164" i="1"/>
  <c r="P170" i="1"/>
  <c r="P174" i="1"/>
  <c r="P178" i="1"/>
  <c r="P183" i="1"/>
  <c r="P188" i="1"/>
  <c r="P192" i="1"/>
  <c r="P196" i="1"/>
  <c r="P201" i="1"/>
  <c r="P205" i="1"/>
  <c r="P209" i="1"/>
  <c r="P213" i="1"/>
  <c r="P218" i="1"/>
  <c r="P224" i="1"/>
  <c r="P227" i="1"/>
  <c r="P233" i="1"/>
  <c r="P235" i="1"/>
  <c r="P285" i="1"/>
  <c r="P248" i="1"/>
  <c r="P251" i="1"/>
  <c r="P254" i="1"/>
  <c r="P262" i="1"/>
  <c r="P261" i="1"/>
  <c r="P267" i="1"/>
  <c r="P272" i="1"/>
  <c r="P279" i="1"/>
  <c r="P305" i="1"/>
  <c r="P309" i="1"/>
  <c r="P315" i="1"/>
  <c r="P319" i="1"/>
  <c r="P323" i="1"/>
  <c r="P326" i="1"/>
  <c r="P331" i="1"/>
  <c r="P339" i="1"/>
  <c r="P344" i="1"/>
  <c r="P348" i="1"/>
  <c r="P353" i="1"/>
  <c r="P356" i="1"/>
  <c r="P360" i="1"/>
  <c r="P366" i="1"/>
  <c r="P368" i="1"/>
  <c r="P373" i="1"/>
  <c r="P380" i="1"/>
  <c r="P385" i="1"/>
  <c r="P386" i="1"/>
  <c r="P391" i="1"/>
  <c r="P393" i="1"/>
  <c r="P399" i="1"/>
  <c r="P406" i="1"/>
  <c r="P410" i="1"/>
  <c r="P414" i="1"/>
  <c r="P423" i="1"/>
  <c r="P425" i="1"/>
  <c r="P427" i="1"/>
  <c r="P12" i="1"/>
  <c r="P17" i="1"/>
  <c r="P22" i="1"/>
  <c r="P27" i="1"/>
  <c r="P32" i="1"/>
  <c r="P37" i="1"/>
  <c r="P42" i="1"/>
  <c r="P47" i="1"/>
  <c r="P52" i="1"/>
  <c r="P57" i="1"/>
  <c r="P62" i="1"/>
  <c r="P66" i="1"/>
  <c r="P71" i="1"/>
  <c r="P77" i="1"/>
  <c r="P83" i="1"/>
  <c r="P87" i="1"/>
  <c r="P92" i="1"/>
  <c r="P96" i="1"/>
  <c r="P102" i="1"/>
  <c r="P107" i="1"/>
  <c r="P112" i="1"/>
  <c r="P115" i="1"/>
  <c r="P121" i="1"/>
  <c r="P126" i="1"/>
  <c r="P135" i="1"/>
  <c r="P136" i="1"/>
  <c r="P141" i="1"/>
  <c r="P147" i="1"/>
  <c r="P153" i="1"/>
  <c r="P158" i="1"/>
  <c r="P161" i="1"/>
  <c r="P166" i="1"/>
  <c r="P171" i="1"/>
  <c r="P176" i="1"/>
  <c r="P182" i="1"/>
  <c r="P185" i="1"/>
  <c r="P189" i="1"/>
  <c r="P194" i="1"/>
  <c r="P203" i="1"/>
  <c r="P208" i="1"/>
  <c r="P215" i="1"/>
  <c r="P222" i="1"/>
  <c r="P225" i="1"/>
  <c r="P229" i="1"/>
  <c r="P236" i="1"/>
  <c r="P238" i="1"/>
  <c r="P242" i="1"/>
  <c r="P246" i="1"/>
  <c r="P252" i="1"/>
  <c r="P253" i="1"/>
  <c r="P259" i="1"/>
  <c r="P263" i="1"/>
  <c r="P266" i="1"/>
  <c r="P271" i="1"/>
  <c r="P281" i="1"/>
  <c r="P284" i="1"/>
  <c r="P304" i="1"/>
  <c r="P292" i="1"/>
  <c r="P296" i="1"/>
  <c r="P297" i="1"/>
  <c r="P301" i="1"/>
  <c r="P307" i="1"/>
  <c r="P316" i="1"/>
  <c r="P321" i="1"/>
  <c r="P325" i="1"/>
  <c r="P330" i="1"/>
  <c r="P335" i="1"/>
  <c r="P341" i="1"/>
  <c r="P345" i="1"/>
  <c r="P352" i="1"/>
  <c r="P355" i="1"/>
  <c r="P358" i="1"/>
  <c r="P363" i="1"/>
  <c r="P377" i="1"/>
  <c r="P371" i="1"/>
  <c r="P376" i="1"/>
  <c r="P378" i="1"/>
  <c r="P382" i="1"/>
  <c r="P387" i="1"/>
  <c r="P398" i="1"/>
  <c r="P389" i="1"/>
  <c r="P397" i="1"/>
  <c r="P403" i="1"/>
  <c r="P407" i="1"/>
  <c r="P411" i="1"/>
  <c r="P416" i="1"/>
  <c r="P417" i="1"/>
  <c r="P418" i="1"/>
  <c r="P419" i="1"/>
  <c r="P420" i="1"/>
  <c r="P431" i="1"/>
  <c r="P430" i="1"/>
  <c r="P432" i="1"/>
  <c r="P433" i="1"/>
  <c r="P434" i="1"/>
  <c r="P435" i="1"/>
  <c r="P436" i="1"/>
  <c r="P438" i="1"/>
  <c r="P439" i="1"/>
  <c r="P440" i="1"/>
  <c r="P441" i="1"/>
  <c r="P442" i="1"/>
  <c r="P443" i="1"/>
  <c r="P444" i="1"/>
  <c r="P445" i="1"/>
  <c r="P447" i="1"/>
  <c r="P448" i="1"/>
  <c r="P449" i="1"/>
  <c r="P450" i="1"/>
  <c r="P451" i="1"/>
  <c r="P452" i="1"/>
  <c r="P454" i="1"/>
  <c r="P453" i="1"/>
  <c r="P456" i="1"/>
  <c r="P457" i="1"/>
  <c r="P458" i="1"/>
  <c r="P459" i="1"/>
  <c r="P460" i="1"/>
  <c r="P461" i="1"/>
  <c r="P463" i="1"/>
  <c r="P466" i="1"/>
  <c r="P465" i="1"/>
  <c r="P467" i="1"/>
  <c r="U467" i="1" s="1"/>
  <c r="P468" i="1"/>
  <c r="U468" i="1" s="1"/>
  <c r="P469" i="1"/>
  <c r="U469" i="1" s="1"/>
  <c r="P472" i="1"/>
  <c r="U472" i="1" s="1"/>
  <c r="P473" i="1"/>
  <c r="U473" i="1" s="1"/>
  <c r="P476" i="1"/>
  <c r="U476" i="1" s="1"/>
  <c r="P477" i="1"/>
  <c r="U477" i="1" s="1"/>
  <c r="P478" i="1"/>
  <c r="P479" i="1"/>
  <c r="P480" i="1"/>
  <c r="P481" i="1"/>
  <c r="P482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C7" i="2" l="1" a="1"/>
  <c r="C5" i="2" a="1"/>
  <c r="C6" i="2" a="1"/>
  <c r="C8" i="2" a="1"/>
  <c r="U466" i="1"/>
  <c r="U465" i="1"/>
  <c r="U463" i="1"/>
  <c r="P946" i="1"/>
  <c r="P947" i="1"/>
  <c r="P935" i="1"/>
  <c r="P927" i="1"/>
  <c r="P928" i="1"/>
  <c r="P891" i="1" l="1"/>
  <c r="I6" i="20" l="1"/>
  <c r="V891" i="1" l="1"/>
  <c r="U891" i="1"/>
  <c r="C891" i="1"/>
  <c r="H891" i="1" s="1"/>
  <c r="C901" i="1" l="1"/>
  <c r="H901" i="1" s="1"/>
  <c r="P901" i="1"/>
  <c r="V901" i="1"/>
  <c r="C902" i="1"/>
  <c r="H902" i="1" s="1"/>
  <c r="P902" i="1"/>
  <c r="V902" i="1"/>
  <c r="C903" i="1"/>
  <c r="H903" i="1" s="1"/>
  <c r="P903" i="1"/>
  <c r="V903" i="1"/>
  <c r="C904" i="1"/>
  <c r="H904" i="1" s="1"/>
  <c r="P904" i="1"/>
  <c r="V904" i="1"/>
  <c r="C905" i="1"/>
  <c r="H905" i="1" s="1"/>
  <c r="P905" i="1"/>
  <c r="V905" i="1"/>
  <c r="C906" i="1"/>
  <c r="H906" i="1" s="1"/>
  <c r="P906" i="1"/>
  <c r="V906" i="1"/>
  <c r="C907" i="1"/>
  <c r="H907" i="1" s="1"/>
  <c r="P907" i="1"/>
  <c r="V907" i="1"/>
  <c r="C908" i="1"/>
  <c r="H908" i="1" s="1"/>
  <c r="P908" i="1"/>
  <c r="V908" i="1"/>
  <c r="C909" i="1"/>
  <c r="H909" i="1" s="1"/>
  <c r="P909" i="1"/>
  <c r="V909" i="1"/>
  <c r="C910" i="1"/>
  <c r="H910" i="1" s="1"/>
  <c r="P910" i="1"/>
  <c r="V910" i="1"/>
  <c r="C911" i="1"/>
  <c r="H911" i="1" s="1"/>
  <c r="P911" i="1"/>
  <c r="V911" i="1"/>
  <c r="C912" i="1"/>
  <c r="H912" i="1" s="1"/>
  <c r="P912" i="1"/>
  <c r="V912" i="1"/>
  <c r="C913" i="1"/>
  <c r="H913" i="1" s="1"/>
  <c r="P913" i="1"/>
  <c r="V913" i="1"/>
  <c r="C914" i="1"/>
  <c r="H914" i="1" s="1"/>
  <c r="P914" i="1"/>
  <c r="V914" i="1"/>
  <c r="C915" i="1"/>
  <c r="H915" i="1" s="1"/>
  <c r="P915" i="1"/>
  <c r="V915" i="1"/>
  <c r="C916" i="1"/>
  <c r="H916" i="1" s="1"/>
  <c r="P916" i="1"/>
  <c r="V916" i="1"/>
  <c r="C917" i="1"/>
  <c r="H917" i="1" s="1"/>
  <c r="P917" i="1"/>
  <c r="V917" i="1"/>
  <c r="C918" i="1"/>
  <c r="H918" i="1" s="1"/>
  <c r="P918" i="1"/>
  <c r="V918" i="1"/>
  <c r="C919" i="1"/>
  <c r="H919" i="1" s="1"/>
  <c r="P919" i="1"/>
  <c r="V919" i="1"/>
  <c r="C920" i="1"/>
  <c r="H920" i="1" s="1"/>
  <c r="P920" i="1"/>
  <c r="V920" i="1"/>
  <c r="C921" i="1"/>
  <c r="H921" i="1" s="1"/>
  <c r="P921" i="1"/>
  <c r="V921" i="1"/>
  <c r="C922" i="1"/>
  <c r="H922" i="1" s="1"/>
  <c r="P922" i="1"/>
  <c r="V922" i="1"/>
  <c r="C923" i="1"/>
  <c r="H923" i="1" s="1"/>
  <c r="P923" i="1"/>
  <c r="V923" i="1"/>
  <c r="C924" i="1"/>
  <c r="H924" i="1" s="1"/>
  <c r="P924" i="1"/>
  <c r="V924" i="1"/>
  <c r="C925" i="1"/>
  <c r="H925" i="1" s="1"/>
  <c r="P925" i="1"/>
  <c r="V925" i="1"/>
  <c r="C926" i="1"/>
  <c r="H926" i="1" s="1"/>
  <c r="P926" i="1"/>
  <c r="V926" i="1"/>
  <c r="C927" i="1"/>
  <c r="H927" i="1" s="1"/>
  <c r="U927" i="1"/>
  <c r="V927" i="1"/>
  <c r="C928" i="1"/>
  <c r="H928" i="1" s="1"/>
  <c r="U928" i="1"/>
  <c r="V928" i="1"/>
  <c r="C929" i="1"/>
  <c r="H929" i="1" s="1"/>
  <c r="P929" i="1"/>
  <c r="V929" i="1"/>
  <c r="C930" i="1"/>
  <c r="H930" i="1" s="1"/>
  <c r="P930" i="1"/>
  <c r="V930" i="1"/>
  <c r="C931" i="1"/>
  <c r="H931" i="1" s="1"/>
  <c r="P931" i="1"/>
  <c r="V931" i="1"/>
  <c r="C932" i="1"/>
  <c r="H932" i="1" s="1"/>
  <c r="P932" i="1"/>
  <c r="V932" i="1"/>
  <c r="C933" i="1"/>
  <c r="H933" i="1" s="1"/>
  <c r="P933" i="1"/>
  <c r="V933" i="1"/>
  <c r="C934" i="1"/>
  <c r="H934" i="1" s="1"/>
  <c r="P934" i="1"/>
  <c r="V934" i="1"/>
  <c r="C935" i="1"/>
  <c r="H935" i="1" s="1"/>
  <c r="U935" i="1"/>
  <c r="V935" i="1"/>
  <c r="C936" i="1"/>
  <c r="H936" i="1" s="1"/>
  <c r="P936" i="1"/>
  <c r="V936" i="1"/>
  <c r="C937" i="1"/>
  <c r="H937" i="1" s="1"/>
  <c r="P937" i="1"/>
  <c r="V937" i="1"/>
  <c r="C938" i="1"/>
  <c r="H938" i="1" s="1"/>
  <c r="P938" i="1"/>
  <c r="V938" i="1"/>
  <c r="C939" i="1"/>
  <c r="H939" i="1" s="1"/>
  <c r="P939" i="1"/>
  <c r="V939" i="1"/>
  <c r="C940" i="1"/>
  <c r="H940" i="1" s="1"/>
  <c r="P940" i="1"/>
  <c r="V940" i="1"/>
  <c r="C941" i="1"/>
  <c r="H941" i="1" s="1"/>
  <c r="P941" i="1"/>
  <c r="V941" i="1"/>
  <c r="C942" i="1"/>
  <c r="H942" i="1" s="1"/>
  <c r="P942" i="1"/>
  <c r="V942" i="1"/>
  <c r="C943" i="1"/>
  <c r="H943" i="1" s="1"/>
  <c r="P943" i="1"/>
  <c r="V943" i="1"/>
  <c r="C944" i="1"/>
  <c r="H944" i="1" s="1"/>
  <c r="P944" i="1"/>
  <c r="V944" i="1"/>
  <c r="C945" i="1"/>
  <c r="H945" i="1" s="1"/>
  <c r="P945" i="1"/>
  <c r="V945" i="1"/>
  <c r="C946" i="1"/>
  <c r="H946" i="1" s="1"/>
  <c r="U946" i="1"/>
  <c r="V946" i="1"/>
  <c r="C947" i="1"/>
  <c r="H947" i="1" s="1"/>
  <c r="U947" i="1"/>
  <c r="V947" i="1"/>
  <c r="C948" i="1"/>
  <c r="H948" i="1" s="1"/>
  <c r="P948" i="1"/>
  <c r="V948" i="1"/>
  <c r="C949" i="1"/>
  <c r="H949" i="1" s="1"/>
  <c r="P949" i="1"/>
  <c r="V949" i="1"/>
  <c r="C950" i="1"/>
  <c r="H950" i="1" s="1"/>
  <c r="P950" i="1"/>
  <c r="V950" i="1"/>
  <c r="C951" i="1"/>
  <c r="H951" i="1" s="1"/>
  <c r="P951" i="1"/>
  <c r="V951" i="1"/>
  <c r="C952" i="1"/>
  <c r="H952" i="1" s="1"/>
  <c r="P952" i="1"/>
  <c r="V952" i="1"/>
  <c r="C953" i="1"/>
  <c r="H953" i="1" s="1"/>
  <c r="P953" i="1"/>
  <c r="V953" i="1"/>
  <c r="C954" i="1"/>
  <c r="H954" i="1" s="1"/>
  <c r="P954" i="1"/>
  <c r="V954" i="1"/>
  <c r="C955" i="1"/>
  <c r="H955" i="1" s="1"/>
  <c r="P955" i="1"/>
  <c r="V955" i="1"/>
  <c r="C956" i="1"/>
  <c r="H956" i="1" s="1"/>
  <c r="P956" i="1"/>
  <c r="V956" i="1"/>
  <c r="C957" i="1"/>
  <c r="H957" i="1" s="1"/>
  <c r="P957" i="1"/>
  <c r="V957" i="1"/>
  <c r="C958" i="1"/>
  <c r="H958" i="1" s="1"/>
  <c r="P958" i="1"/>
  <c r="V958" i="1"/>
  <c r="C959" i="1"/>
  <c r="H959" i="1" s="1"/>
  <c r="P959" i="1"/>
  <c r="V959" i="1"/>
  <c r="C960" i="1"/>
  <c r="H960" i="1" s="1"/>
  <c r="P960" i="1"/>
  <c r="V960" i="1"/>
  <c r="C961" i="1"/>
  <c r="H961" i="1" s="1"/>
  <c r="P961" i="1"/>
  <c r="V961" i="1"/>
  <c r="C962" i="1"/>
  <c r="H962" i="1" s="1"/>
  <c r="P962" i="1"/>
  <c r="V962" i="1"/>
  <c r="C963" i="1"/>
  <c r="H963" i="1" s="1"/>
  <c r="P963" i="1"/>
  <c r="V963" i="1"/>
  <c r="C964" i="1"/>
  <c r="H964" i="1" s="1"/>
  <c r="P964" i="1"/>
  <c r="V964" i="1"/>
  <c r="C965" i="1"/>
  <c r="H965" i="1" s="1"/>
  <c r="P965" i="1"/>
  <c r="V965" i="1"/>
  <c r="C966" i="1"/>
  <c r="H966" i="1" s="1"/>
  <c r="P966" i="1"/>
  <c r="V966" i="1"/>
  <c r="C967" i="1"/>
  <c r="H967" i="1" s="1"/>
  <c r="P967" i="1"/>
  <c r="V967" i="1"/>
  <c r="C968" i="1"/>
  <c r="H968" i="1" s="1"/>
  <c r="P968" i="1"/>
  <c r="V968" i="1"/>
  <c r="C969" i="1"/>
  <c r="H969" i="1" s="1"/>
  <c r="P969" i="1"/>
  <c r="V969" i="1"/>
  <c r="C970" i="1"/>
  <c r="H970" i="1" s="1"/>
  <c r="P970" i="1"/>
  <c r="V970" i="1"/>
  <c r="C971" i="1"/>
  <c r="H971" i="1" s="1"/>
  <c r="P971" i="1"/>
  <c r="V971" i="1"/>
  <c r="C972" i="1"/>
  <c r="H972" i="1" s="1"/>
  <c r="P972" i="1"/>
  <c r="V972" i="1"/>
  <c r="C973" i="1"/>
  <c r="H973" i="1" s="1"/>
  <c r="P973" i="1"/>
  <c r="V973" i="1"/>
  <c r="C974" i="1"/>
  <c r="H974" i="1" s="1"/>
  <c r="P974" i="1"/>
  <c r="V974" i="1"/>
  <c r="C975" i="1"/>
  <c r="H975" i="1" s="1"/>
  <c r="P975" i="1"/>
  <c r="V975" i="1"/>
  <c r="C976" i="1"/>
  <c r="H976" i="1" s="1"/>
  <c r="P976" i="1"/>
  <c r="V976" i="1"/>
  <c r="C977" i="1"/>
  <c r="H977" i="1" s="1"/>
  <c r="P977" i="1"/>
  <c r="U977" i="1" s="1"/>
  <c r="V977" i="1"/>
  <c r="W977" i="1"/>
  <c r="C978" i="1"/>
  <c r="H978" i="1" s="1"/>
  <c r="P978" i="1"/>
  <c r="V978" i="1"/>
  <c r="C979" i="1"/>
  <c r="H979" i="1" s="1"/>
  <c r="P979" i="1"/>
  <c r="U979" i="1" s="1"/>
  <c r="V979" i="1"/>
  <c r="W979" i="1"/>
  <c r="C980" i="1"/>
  <c r="H980" i="1" s="1"/>
  <c r="P980" i="1"/>
  <c r="U980" i="1" s="1"/>
  <c r="V980" i="1"/>
  <c r="W980" i="1"/>
  <c r="C981" i="1"/>
  <c r="H981" i="1" s="1"/>
  <c r="P981" i="1"/>
  <c r="U981" i="1" s="1"/>
  <c r="V981" i="1"/>
  <c r="W981" i="1"/>
  <c r="C982" i="1"/>
  <c r="H982" i="1" s="1"/>
  <c r="P982" i="1"/>
  <c r="U982" i="1" s="1"/>
  <c r="V982" i="1"/>
  <c r="W982" i="1"/>
  <c r="C983" i="1"/>
  <c r="H983" i="1" s="1"/>
  <c r="P983" i="1"/>
  <c r="U983" i="1" s="1"/>
  <c r="V983" i="1"/>
  <c r="W983" i="1"/>
  <c r="C984" i="1"/>
  <c r="H984" i="1" s="1"/>
  <c r="P984" i="1"/>
  <c r="U984" i="1" s="1"/>
  <c r="V984" i="1"/>
  <c r="W984" i="1"/>
  <c r="C985" i="1"/>
  <c r="H985" i="1" s="1"/>
  <c r="P985" i="1"/>
  <c r="U985" i="1" s="1"/>
  <c r="V985" i="1"/>
  <c r="W985" i="1"/>
  <c r="C986" i="1"/>
  <c r="H986" i="1" s="1"/>
  <c r="P986" i="1"/>
  <c r="U986" i="1" s="1"/>
  <c r="V986" i="1"/>
  <c r="W986" i="1"/>
  <c r="C987" i="1"/>
  <c r="H987" i="1" s="1"/>
  <c r="P987" i="1"/>
  <c r="U987" i="1" s="1"/>
  <c r="V987" i="1"/>
  <c r="W987" i="1"/>
  <c r="C988" i="1"/>
  <c r="H988" i="1" s="1"/>
  <c r="P988" i="1"/>
  <c r="U988" i="1" s="1"/>
  <c r="V988" i="1"/>
  <c r="W988" i="1"/>
  <c r="C989" i="1"/>
  <c r="H989" i="1" s="1"/>
  <c r="P989" i="1"/>
  <c r="U989" i="1" s="1"/>
  <c r="V989" i="1"/>
  <c r="W989" i="1"/>
  <c r="C990" i="1"/>
  <c r="H990" i="1" s="1"/>
  <c r="P990" i="1"/>
  <c r="U990" i="1" s="1"/>
  <c r="V990" i="1"/>
  <c r="W990" i="1"/>
  <c r="C991" i="1"/>
  <c r="H991" i="1" s="1"/>
  <c r="P991" i="1"/>
  <c r="U991" i="1" s="1"/>
  <c r="V991" i="1"/>
  <c r="W991" i="1"/>
  <c r="C992" i="1"/>
  <c r="H992" i="1" s="1"/>
  <c r="P992" i="1"/>
  <c r="U992" i="1" s="1"/>
  <c r="V992" i="1"/>
  <c r="W992" i="1"/>
  <c r="C993" i="1"/>
  <c r="H993" i="1" s="1"/>
  <c r="P993" i="1"/>
  <c r="U993" i="1" s="1"/>
  <c r="V993" i="1"/>
  <c r="W993" i="1"/>
  <c r="C994" i="1"/>
  <c r="H994" i="1" s="1"/>
  <c r="P994" i="1"/>
  <c r="U994" i="1" s="1"/>
  <c r="V994" i="1"/>
  <c r="W994" i="1"/>
  <c r="C995" i="1"/>
  <c r="H995" i="1" s="1"/>
  <c r="P995" i="1"/>
  <c r="U995" i="1" s="1"/>
  <c r="V995" i="1"/>
  <c r="W995" i="1"/>
  <c r="A996" i="1"/>
  <c r="B996" i="1"/>
  <c r="C996" i="1"/>
  <c r="H996" i="1" s="1"/>
  <c r="E996" i="1"/>
  <c r="P996" i="1"/>
  <c r="U996" i="1" s="1"/>
  <c r="V996" i="1"/>
  <c r="W996" i="1"/>
  <c r="A997" i="1"/>
  <c r="B997" i="1"/>
  <c r="C997" i="1"/>
  <c r="H997" i="1" s="1"/>
  <c r="E997" i="1"/>
  <c r="P997" i="1"/>
  <c r="U997" i="1" s="1"/>
  <c r="V997" i="1"/>
  <c r="W997" i="1"/>
  <c r="A998" i="1"/>
  <c r="B998" i="1"/>
  <c r="C998" i="1"/>
  <c r="H998" i="1" s="1"/>
  <c r="E998" i="1"/>
  <c r="P998" i="1"/>
  <c r="U998" i="1" s="1"/>
  <c r="V998" i="1"/>
  <c r="W998" i="1"/>
  <c r="A999" i="1"/>
  <c r="B999" i="1"/>
  <c r="C999" i="1"/>
  <c r="H999" i="1" s="1"/>
  <c r="E999" i="1"/>
  <c r="P999" i="1"/>
  <c r="U999" i="1" s="1"/>
  <c r="V999" i="1"/>
  <c r="W999" i="1"/>
  <c r="A1000" i="1"/>
  <c r="B1000" i="1"/>
  <c r="C1000" i="1"/>
  <c r="H1000" i="1" s="1"/>
  <c r="E1000" i="1"/>
  <c r="P1000" i="1"/>
  <c r="U1000" i="1" s="1"/>
  <c r="V1000" i="1"/>
  <c r="W1000" i="1"/>
  <c r="A1001" i="1"/>
  <c r="B1001" i="1"/>
  <c r="C1001" i="1"/>
  <c r="H1001" i="1" s="1"/>
  <c r="E1001" i="1"/>
  <c r="P1001" i="1"/>
  <c r="U1001" i="1" s="1"/>
  <c r="V1001" i="1"/>
  <c r="W1001" i="1"/>
  <c r="A1002" i="1"/>
  <c r="B1002" i="1"/>
  <c r="C1002" i="1"/>
  <c r="H1002" i="1" s="1"/>
  <c r="E1002" i="1"/>
  <c r="P1002" i="1"/>
  <c r="U1002" i="1" s="1"/>
  <c r="V1002" i="1"/>
  <c r="W1002" i="1"/>
  <c r="A1003" i="1"/>
  <c r="B1003" i="1"/>
  <c r="C1003" i="1"/>
  <c r="H1003" i="1" s="1"/>
  <c r="E1003" i="1"/>
  <c r="P1003" i="1"/>
  <c r="U1003" i="1" s="1"/>
  <c r="V1003" i="1"/>
  <c r="W1003" i="1"/>
  <c r="A1004" i="1"/>
  <c r="B1004" i="1"/>
  <c r="C1004" i="1"/>
  <c r="H1004" i="1" s="1"/>
  <c r="E1004" i="1"/>
  <c r="P1004" i="1"/>
  <c r="U1004" i="1" s="1"/>
  <c r="V1004" i="1"/>
  <c r="W1004" i="1"/>
  <c r="A1005" i="1"/>
  <c r="B1005" i="1"/>
  <c r="C1005" i="1"/>
  <c r="H1005" i="1" s="1"/>
  <c r="E1005" i="1"/>
  <c r="P1005" i="1"/>
  <c r="U1005" i="1" s="1"/>
  <c r="V1005" i="1"/>
  <c r="W1005" i="1"/>
  <c r="A1006" i="1"/>
  <c r="B1006" i="1"/>
  <c r="C1006" i="1"/>
  <c r="H1006" i="1" s="1"/>
  <c r="E1006" i="1"/>
  <c r="P1006" i="1"/>
  <c r="U1006" i="1" s="1"/>
  <c r="V1006" i="1"/>
  <c r="W1006" i="1"/>
  <c r="A1007" i="1"/>
  <c r="B1007" i="1"/>
  <c r="C1007" i="1"/>
  <c r="H1007" i="1" s="1"/>
  <c r="E1007" i="1"/>
  <c r="P1007" i="1"/>
  <c r="U1007" i="1" s="1"/>
  <c r="V1007" i="1"/>
  <c r="W1007" i="1"/>
  <c r="A1008" i="1"/>
  <c r="B1008" i="1"/>
  <c r="C1008" i="1"/>
  <c r="H1008" i="1" s="1"/>
  <c r="E1008" i="1"/>
  <c r="P1008" i="1"/>
  <c r="U1008" i="1" s="1"/>
  <c r="V1008" i="1"/>
  <c r="W1008" i="1"/>
  <c r="A1009" i="1"/>
  <c r="B1009" i="1"/>
  <c r="C1009" i="1"/>
  <c r="H1009" i="1" s="1"/>
  <c r="E1009" i="1"/>
  <c r="P1009" i="1"/>
  <c r="U1009" i="1" s="1"/>
  <c r="V1009" i="1"/>
  <c r="W1009" i="1"/>
  <c r="A1010" i="1"/>
  <c r="B1010" i="1"/>
  <c r="C1010" i="1"/>
  <c r="H1010" i="1" s="1"/>
  <c r="E1010" i="1"/>
  <c r="P1010" i="1"/>
  <c r="U1010" i="1" s="1"/>
  <c r="V1010" i="1"/>
  <c r="W1010" i="1"/>
  <c r="A1011" i="1"/>
  <c r="B1011" i="1"/>
  <c r="C1011" i="1"/>
  <c r="H1011" i="1" s="1"/>
  <c r="E1011" i="1"/>
  <c r="P1011" i="1"/>
  <c r="U1011" i="1" s="1"/>
  <c r="V1011" i="1"/>
  <c r="W1011" i="1"/>
  <c r="A1012" i="1"/>
  <c r="B1012" i="1"/>
  <c r="C1012" i="1"/>
  <c r="H1012" i="1" s="1"/>
  <c r="E1012" i="1"/>
  <c r="P1012" i="1"/>
  <c r="U1012" i="1" s="1"/>
  <c r="V1012" i="1"/>
  <c r="W1012" i="1"/>
  <c r="A1013" i="1"/>
  <c r="B1013" i="1"/>
  <c r="C1013" i="1"/>
  <c r="H1013" i="1" s="1"/>
  <c r="E1013" i="1"/>
  <c r="P1013" i="1"/>
  <c r="U1013" i="1" s="1"/>
  <c r="V1013" i="1"/>
  <c r="W1013" i="1"/>
  <c r="A1014" i="1"/>
  <c r="B1014" i="1"/>
  <c r="C1014" i="1"/>
  <c r="H1014" i="1" s="1"/>
  <c r="E1014" i="1"/>
  <c r="P1014" i="1"/>
  <c r="U1014" i="1" s="1"/>
  <c r="V1014" i="1"/>
  <c r="W1014" i="1"/>
  <c r="A1015" i="1"/>
  <c r="B1015" i="1"/>
  <c r="C1015" i="1"/>
  <c r="H1015" i="1" s="1"/>
  <c r="E1015" i="1"/>
  <c r="P1015" i="1"/>
  <c r="U1015" i="1" s="1"/>
  <c r="V1015" i="1"/>
  <c r="W1015" i="1"/>
  <c r="A1016" i="1"/>
  <c r="B1016" i="1"/>
  <c r="C1016" i="1"/>
  <c r="H1016" i="1" s="1"/>
  <c r="E1016" i="1"/>
  <c r="P1016" i="1"/>
  <c r="U1016" i="1" s="1"/>
  <c r="V1016" i="1"/>
  <c r="W1016" i="1"/>
  <c r="A1017" i="1"/>
  <c r="B1017" i="1"/>
  <c r="C1017" i="1"/>
  <c r="H1017" i="1" s="1"/>
  <c r="E1017" i="1"/>
  <c r="P1017" i="1"/>
  <c r="U1017" i="1" s="1"/>
  <c r="V1017" i="1"/>
  <c r="W1017" i="1"/>
  <c r="A1018" i="1"/>
  <c r="B1018" i="1"/>
  <c r="C1018" i="1"/>
  <c r="H1018" i="1" s="1"/>
  <c r="E1018" i="1"/>
  <c r="P1018" i="1"/>
  <c r="U1018" i="1" s="1"/>
  <c r="V1018" i="1"/>
  <c r="W1018" i="1"/>
  <c r="A1019" i="1"/>
  <c r="B1019" i="1"/>
  <c r="C1019" i="1"/>
  <c r="H1019" i="1" s="1"/>
  <c r="E1019" i="1"/>
  <c r="P1019" i="1"/>
  <c r="U1019" i="1" s="1"/>
  <c r="V1019" i="1"/>
  <c r="W1019" i="1"/>
  <c r="A1020" i="1"/>
  <c r="B1020" i="1"/>
  <c r="C1020" i="1"/>
  <c r="H1020" i="1" s="1"/>
  <c r="E1020" i="1"/>
  <c r="P1020" i="1"/>
  <c r="U1020" i="1" s="1"/>
  <c r="V1020" i="1"/>
  <c r="W1020" i="1"/>
  <c r="A1021" i="1"/>
  <c r="B1021" i="1"/>
  <c r="C1021" i="1"/>
  <c r="H1021" i="1" s="1"/>
  <c r="E1021" i="1"/>
  <c r="P1021" i="1"/>
  <c r="U1021" i="1" s="1"/>
  <c r="V1021" i="1"/>
  <c r="W1021" i="1"/>
  <c r="A1022" i="1"/>
  <c r="B1022" i="1"/>
  <c r="C1022" i="1"/>
  <c r="H1022" i="1" s="1"/>
  <c r="E1022" i="1"/>
  <c r="P1022" i="1"/>
  <c r="U1022" i="1" s="1"/>
  <c r="V1022" i="1"/>
  <c r="W1022" i="1"/>
  <c r="A1023" i="1"/>
  <c r="B1023" i="1"/>
  <c r="C1023" i="1"/>
  <c r="H1023" i="1" s="1"/>
  <c r="E1023" i="1"/>
  <c r="P1023" i="1"/>
  <c r="U1023" i="1" s="1"/>
  <c r="V1023" i="1"/>
  <c r="W1023" i="1"/>
  <c r="A1024" i="1"/>
  <c r="B1024" i="1"/>
  <c r="C1024" i="1"/>
  <c r="H1024" i="1" s="1"/>
  <c r="E1024" i="1"/>
  <c r="P1024" i="1"/>
  <c r="U1024" i="1" s="1"/>
  <c r="V1024" i="1"/>
  <c r="W1024" i="1"/>
  <c r="A1025" i="1"/>
  <c r="B1025" i="1"/>
  <c r="C1025" i="1"/>
  <c r="H1025" i="1" s="1"/>
  <c r="E1025" i="1"/>
  <c r="P1025" i="1"/>
  <c r="U1025" i="1" s="1"/>
  <c r="V1025" i="1"/>
  <c r="W1025" i="1"/>
  <c r="A1026" i="1"/>
  <c r="B1026" i="1"/>
  <c r="C1026" i="1"/>
  <c r="H1026" i="1" s="1"/>
  <c r="E1026" i="1"/>
  <c r="P1026" i="1"/>
  <c r="U1026" i="1" s="1"/>
  <c r="V1026" i="1"/>
  <c r="W1026" i="1"/>
  <c r="A1027" i="1"/>
  <c r="B1027" i="1"/>
  <c r="C1027" i="1"/>
  <c r="H1027" i="1" s="1"/>
  <c r="E1027" i="1"/>
  <c r="G1027" i="1"/>
  <c r="P1027" i="1"/>
  <c r="U1027" i="1" s="1"/>
  <c r="V1027" i="1"/>
  <c r="W1027" i="1"/>
  <c r="A1028" i="1"/>
  <c r="B1028" i="1"/>
  <c r="C1028" i="1"/>
  <c r="H1028" i="1" s="1"/>
  <c r="E1028" i="1"/>
  <c r="G1028" i="1"/>
  <c r="P1028" i="1"/>
  <c r="U1028" i="1" s="1"/>
  <c r="V1028" i="1"/>
  <c r="W1028" i="1"/>
  <c r="A1029" i="1"/>
  <c r="B1029" i="1"/>
  <c r="C1029" i="1"/>
  <c r="H1029" i="1" s="1"/>
  <c r="E1029" i="1"/>
  <c r="G1029" i="1"/>
  <c r="P1029" i="1"/>
  <c r="U1029" i="1" s="1"/>
  <c r="V1029" i="1"/>
  <c r="W1029" i="1"/>
  <c r="A1030" i="1"/>
  <c r="B1030" i="1"/>
  <c r="C1030" i="1"/>
  <c r="H1030" i="1" s="1"/>
  <c r="E1030" i="1"/>
  <c r="G1030" i="1"/>
  <c r="P1030" i="1"/>
  <c r="U1030" i="1" s="1"/>
  <c r="V1030" i="1"/>
  <c r="W1030" i="1"/>
  <c r="A1031" i="1"/>
  <c r="B1031" i="1"/>
  <c r="C1031" i="1"/>
  <c r="H1031" i="1" s="1"/>
  <c r="E1031" i="1"/>
  <c r="G1031" i="1"/>
  <c r="P1031" i="1"/>
  <c r="U1031" i="1" s="1"/>
  <c r="V1031" i="1"/>
  <c r="W1031" i="1"/>
  <c r="A1032" i="1"/>
  <c r="B1032" i="1"/>
  <c r="C1032" i="1"/>
  <c r="H1032" i="1" s="1"/>
  <c r="E1032" i="1"/>
  <c r="G1032" i="1"/>
  <c r="P1032" i="1"/>
  <c r="U1032" i="1" s="1"/>
  <c r="V1032" i="1"/>
  <c r="W1032" i="1"/>
  <c r="A1033" i="1"/>
  <c r="B1033" i="1"/>
  <c r="C1033" i="1"/>
  <c r="H1033" i="1" s="1"/>
  <c r="E1033" i="1"/>
  <c r="G1033" i="1"/>
  <c r="P1033" i="1"/>
  <c r="U1033" i="1" s="1"/>
  <c r="V1033" i="1"/>
  <c r="W1033" i="1"/>
  <c r="A1034" i="1"/>
  <c r="B1034" i="1"/>
  <c r="C1034" i="1"/>
  <c r="H1034" i="1" s="1"/>
  <c r="E1034" i="1"/>
  <c r="G1034" i="1"/>
  <c r="P1034" i="1"/>
  <c r="U1034" i="1" s="1"/>
  <c r="V1034" i="1"/>
  <c r="W1034" i="1"/>
  <c r="A1035" i="1"/>
  <c r="B1035" i="1"/>
  <c r="C1035" i="1"/>
  <c r="H1035" i="1" s="1"/>
  <c r="E1035" i="1"/>
  <c r="G1035" i="1"/>
  <c r="P1035" i="1"/>
  <c r="U1035" i="1" s="1"/>
  <c r="V1035" i="1"/>
  <c r="W1035" i="1"/>
  <c r="A1036" i="1"/>
  <c r="B1036" i="1"/>
  <c r="C1036" i="1"/>
  <c r="H1036" i="1" s="1"/>
  <c r="E1036" i="1"/>
  <c r="G1036" i="1"/>
  <c r="P1036" i="1"/>
  <c r="U1036" i="1" s="1"/>
  <c r="V1036" i="1"/>
  <c r="W1036" i="1"/>
  <c r="A1037" i="1"/>
  <c r="B1037" i="1"/>
  <c r="C1037" i="1"/>
  <c r="H1037" i="1" s="1"/>
  <c r="E1037" i="1"/>
  <c r="G1037" i="1"/>
  <c r="P1037" i="1"/>
  <c r="U1037" i="1" s="1"/>
  <c r="V1037" i="1"/>
  <c r="W1037" i="1"/>
  <c r="A1038" i="1"/>
  <c r="B1038" i="1"/>
  <c r="C1038" i="1"/>
  <c r="H1038" i="1" s="1"/>
  <c r="E1038" i="1"/>
  <c r="G1038" i="1"/>
  <c r="P1038" i="1"/>
  <c r="U1038" i="1" s="1"/>
  <c r="V1038" i="1"/>
  <c r="W1038" i="1"/>
  <c r="A1039" i="1"/>
  <c r="B1039" i="1"/>
  <c r="C1039" i="1"/>
  <c r="H1039" i="1" s="1"/>
  <c r="E1039" i="1"/>
  <c r="G1039" i="1"/>
  <c r="P1039" i="1"/>
  <c r="U1039" i="1" s="1"/>
  <c r="V1039" i="1"/>
  <c r="W1039" i="1"/>
  <c r="A1040" i="1"/>
  <c r="B1040" i="1"/>
  <c r="C1040" i="1"/>
  <c r="H1040" i="1" s="1"/>
  <c r="E1040" i="1"/>
  <c r="G1040" i="1"/>
  <c r="P1040" i="1"/>
  <c r="U1040" i="1" s="1"/>
  <c r="V1040" i="1"/>
  <c r="W1040" i="1"/>
  <c r="A1041" i="1"/>
  <c r="B1041" i="1"/>
  <c r="C1041" i="1"/>
  <c r="H1041" i="1" s="1"/>
  <c r="E1041" i="1"/>
  <c r="G1041" i="1"/>
  <c r="P1041" i="1"/>
  <c r="U1041" i="1" s="1"/>
  <c r="V1041" i="1"/>
  <c r="W1041" i="1"/>
  <c r="A1042" i="1"/>
  <c r="B1042" i="1"/>
  <c r="C1042" i="1"/>
  <c r="H1042" i="1" s="1"/>
  <c r="E1042" i="1"/>
  <c r="G1042" i="1"/>
  <c r="P1042" i="1"/>
  <c r="U1042" i="1" s="1"/>
  <c r="V1042" i="1"/>
  <c r="W1042" i="1"/>
  <c r="A1043" i="1"/>
  <c r="B1043" i="1"/>
  <c r="C1043" i="1"/>
  <c r="H1043" i="1" s="1"/>
  <c r="E1043" i="1"/>
  <c r="G1043" i="1"/>
  <c r="P1043" i="1"/>
  <c r="U1043" i="1" s="1"/>
  <c r="V1043" i="1"/>
  <c r="W1043" i="1"/>
  <c r="A1044" i="1"/>
  <c r="B1044" i="1"/>
  <c r="C1044" i="1"/>
  <c r="H1044" i="1" s="1"/>
  <c r="E1044" i="1"/>
  <c r="G1044" i="1"/>
  <c r="P1044" i="1"/>
  <c r="U1044" i="1" s="1"/>
  <c r="V1044" i="1"/>
  <c r="W1044" i="1"/>
  <c r="A1045" i="1"/>
  <c r="B1045" i="1"/>
  <c r="C1045" i="1"/>
  <c r="H1045" i="1" s="1"/>
  <c r="E1045" i="1"/>
  <c r="G1045" i="1"/>
  <c r="P1045" i="1"/>
  <c r="U1045" i="1" s="1"/>
  <c r="V1045" i="1"/>
  <c r="W1045" i="1"/>
  <c r="A1046" i="1"/>
  <c r="B1046" i="1"/>
  <c r="C1046" i="1"/>
  <c r="H1046" i="1" s="1"/>
  <c r="E1046" i="1"/>
  <c r="G1046" i="1"/>
  <c r="P1046" i="1"/>
  <c r="U1046" i="1" s="1"/>
  <c r="V1046" i="1"/>
  <c r="W1046" i="1"/>
  <c r="A1047" i="1"/>
  <c r="B1047" i="1"/>
  <c r="C1047" i="1"/>
  <c r="H1047" i="1" s="1"/>
  <c r="E1047" i="1"/>
  <c r="G1047" i="1"/>
  <c r="P1047" i="1"/>
  <c r="U1047" i="1" s="1"/>
  <c r="V1047" i="1"/>
  <c r="W1047" i="1"/>
  <c r="A1048" i="1"/>
  <c r="B1048" i="1"/>
  <c r="C1048" i="1"/>
  <c r="H1048" i="1" s="1"/>
  <c r="E1048" i="1"/>
  <c r="G1048" i="1"/>
  <c r="P1048" i="1"/>
  <c r="U1048" i="1" s="1"/>
  <c r="V1048" i="1"/>
  <c r="W1048" i="1"/>
  <c r="A1049" i="1"/>
  <c r="B1049" i="1"/>
  <c r="C1049" i="1"/>
  <c r="H1049" i="1" s="1"/>
  <c r="E1049" i="1"/>
  <c r="G1049" i="1"/>
  <c r="P1049" i="1"/>
  <c r="U1049" i="1" s="1"/>
  <c r="V1049" i="1"/>
  <c r="W1049" i="1"/>
  <c r="A1050" i="1"/>
  <c r="B1050" i="1"/>
  <c r="C1050" i="1"/>
  <c r="H1050" i="1" s="1"/>
  <c r="E1050" i="1"/>
  <c r="G1050" i="1"/>
  <c r="P1050" i="1"/>
  <c r="U1050" i="1" s="1"/>
  <c r="V1050" i="1"/>
  <c r="W1050" i="1"/>
  <c r="A1051" i="1"/>
  <c r="B1051" i="1"/>
  <c r="C1051" i="1"/>
  <c r="H1051" i="1" s="1"/>
  <c r="E1051" i="1"/>
  <c r="G1051" i="1"/>
  <c r="P1051" i="1"/>
  <c r="U1051" i="1" s="1"/>
  <c r="V1051" i="1"/>
  <c r="W1051" i="1"/>
  <c r="A1052" i="1"/>
  <c r="B1052" i="1"/>
  <c r="C1052" i="1"/>
  <c r="H1052" i="1" s="1"/>
  <c r="E1052" i="1"/>
  <c r="G1052" i="1"/>
  <c r="P1052" i="1"/>
  <c r="U1052" i="1" s="1"/>
  <c r="V1052" i="1"/>
  <c r="W1052" i="1"/>
  <c r="A1053" i="1"/>
  <c r="B1053" i="1"/>
  <c r="C1053" i="1"/>
  <c r="H1053" i="1" s="1"/>
  <c r="E1053" i="1"/>
  <c r="G1053" i="1"/>
  <c r="P1053" i="1"/>
  <c r="U1053" i="1" s="1"/>
  <c r="V1053" i="1"/>
  <c r="W1053" i="1"/>
  <c r="A1054" i="1"/>
  <c r="B1054" i="1"/>
  <c r="C1054" i="1"/>
  <c r="H1054" i="1" s="1"/>
  <c r="E1054" i="1"/>
  <c r="G1054" i="1"/>
  <c r="P1054" i="1"/>
  <c r="U1054" i="1" s="1"/>
  <c r="V1054" i="1"/>
  <c r="W1054" i="1"/>
  <c r="A1055" i="1"/>
  <c r="B1055" i="1"/>
  <c r="C1055" i="1"/>
  <c r="H1055" i="1" s="1"/>
  <c r="E1055" i="1"/>
  <c r="G1055" i="1"/>
  <c r="P1055" i="1"/>
  <c r="U1055" i="1" s="1"/>
  <c r="V1055" i="1"/>
  <c r="W1055" i="1"/>
  <c r="A1056" i="1"/>
  <c r="B1056" i="1"/>
  <c r="C1056" i="1"/>
  <c r="H1056" i="1" s="1"/>
  <c r="E1056" i="1"/>
  <c r="G1056" i="1"/>
  <c r="P1056" i="1"/>
  <c r="U1056" i="1" s="1"/>
  <c r="V1056" i="1"/>
  <c r="W1056" i="1"/>
  <c r="A1057" i="1"/>
  <c r="B1057" i="1"/>
  <c r="C1057" i="1"/>
  <c r="H1057" i="1" s="1"/>
  <c r="E1057" i="1"/>
  <c r="G1057" i="1"/>
  <c r="P1057" i="1"/>
  <c r="U1057" i="1" s="1"/>
  <c r="V1057" i="1"/>
  <c r="W1057" i="1"/>
  <c r="A1058" i="1"/>
  <c r="B1058" i="1"/>
  <c r="C1058" i="1"/>
  <c r="H1058" i="1" s="1"/>
  <c r="E1058" i="1"/>
  <c r="G1058" i="1"/>
  <c r="P1058" i="1"/>
  <c r="U1058" i="1" s="1"/>
  <c r="V1058" i="1"/>
  <c r="W1058" i="1"/>
  <c r="A1059" i="1"/>
  <c r="B1059" i="1"/>
  <c r="C1059" i="1"/>
  <c r="H1059" i="1" s="1"/>
  <c r="E1059" i="1"/>
  <c r="G1059" i="1"/>
  <c r="P1059" i="1"/>
  <c r="U1059" i="1" s="1"/>
  <c r="V1059" i="1"/>
  <c r="W1059" i="1"/>
  <c r="A1060" i="1"/>
  <c r="B1060" i="1"/>
  <c r="C1060" i="1"/>
  <c r="H1060" i="1" s="1"/>
  <c r="E1060" i="1"/>
  <c r="G1060" i="1"/>
  <c r="P1060" i="1"/>
  <c r="U1060" i="1" s="1"/>
  <c r="V1060" i="1"/>
  <c r="W1060" i="1"/>
  <c r="A1061" i="1"/>
  <c r="B1061" i="1"/>
  <c r="C1061" i="1"/>
  <c r="H1061" i="1" s="1"/>
  <c r="E1061" i="1"/>
  <c r="G1061" i="1"/>
  <c r="P1061" i="1"/>
  <c r="U1061" i="1" s="1"/>
  <c r="V1061" i="1"/>
  <c r="W1061" i="1"/>
  <c r="A1062" i="1"/>
  <c r="B1062" i="1"/>
  <c r="C1062" i="1"/>
  <c r="H1062" i="1" s="1"/>
  <c r="E1062" i="1"/>
  <c r="G1062" i="1"/>
  <c r="P1062" i="1"/>
  <c r="U1062" i="1" s="1"/>
  <c r="V1062" i="1"/>
  <c r="W1062" i="1"/>
  <c r="A1063" i="1"/>
  <c r="B1063" i="1"/>
  <c r="C1063" i="1"/>
  <c r="H1063" i="1" s="1"/>
  <c r="E1063" i="1"/>
  <c r="G1063" i="1"/>
  <c r="P1063" i="1"/>
  <c r="U1063" i="1" s="1"/>
  <c r="V1063" i="1"/>
  <c r="W1063" i="1"/>
  <c r="A1064" i="1"/>
  <c r="B1064" i="1"/>
  <c r="C1064" i="1"/>
  <c r="H1064" i="1" s="1"/>
  <c r="E1064" i="1"/>
  <c r="G1064" i="1"/>
  <c r="P1064" i="1"/>
  <c r="U1064" i="1" s="1"/>
  <c r="V1064" i="1"/>
  <c r="W1064" i="1"/>
  <c r="A1065" i="1"/>
  <c r="B1065" i="1"/>
  <c r="C1065" i="1"/>
  <c r="H1065" i="1" s="1"/>
  <c r="E1065" i="1"/>
  <c r="G1065" i="1"/>
  <c r="P1065" i="1"/>
  <c r="U1065" i="1" s="1"/>
  <c r="V1065" i="1"/>
  <c r="W1065" i="1"/>
  <c r="A1066" i="1"/>
  <c r="B1066" i="1"/>
  <c r="C1066" i="1"/>
  <c r="H1066" i="1" s="1"/>
  <c r="E1066" i="1"/>
  <c r="G1066" i="1"/>
  <c r="P1066" i="1"/>
  <c r="U1066" i="1" s="1"/>
  <c r="V1066" i="1"/>
  <c r="W1066" i="1"/>
  <c r="A1067" i="1"/>
  <c r="B1067" i="1"/>
  <c r="C1067" i="1"/>
  <c r="H1067" i="1" s="1"/>
  <c r="E1067" i="1"/>
  <c r="G1067" i="1"/>
  <c r="P1067" i="1"/>
  <c r="U1067" i="1" s="1"/>
  <c r="V1067" i="1"/>
  <c r="W1067" i="1"/>
  <c r="A1068" i="1"/>
  <c r="B1068" i="1"/>
  <c r="C1068" i="1"/>
  <c r="H1068" i="1" s="1"/>
  <c r="E1068" i="1"/>
  <c r="G1068" i="1"/>
  <c r="P1068" i="1"/>
  <c r="U1068" i="1" s="1"/>
  <c r="V1068" i="1"/>
  <c r="W1068" i="1"/>
  <c r="A1069" i="1"/>
  <c r="B1069" i="1"/>
  <c r="C1069" i="1"/>
  <c r="H1069" i="1" s="1"/>
  <c r="E1069" i="1"/>
  <c r="G1069" i="1"/>
  <c r="P1069" i="1"/>
  <c r="U1069" i="1" s="1"/>
  <c r="V1069" i="1"/>
  <c r="W1069" i="1"/>
  <c r="A1070" i="1"/>
  <c r="B1070" i="1"/>
  <c r="C1070" i="1"/>
  <c r="H1070" i="1" s="1"/>
  <c r="E1070" i="1"/>
  <c r="G1070" i="1"/>
  <c r="P1070" i="1"/>
  <c r="U1070" i="1" s="1"/>
  <c r="V1070" i="1"/>
  <c r="W1070" i="1"/>
  <c r="A1071" i="1"/>
  <c r="B1071" i="1"/>
  <c r="C1071" i="1"/>
  <c r="H1071" i="1" s="1"/>
  <c r="E1071" i="1"/>
  <c r="G1071" i="1"/>
  <c r="P1071" i="1"/>
  <c r="U1071" i="1" s="1"/>
  <c r="V1071" i="1"/>
  <c r="W1071" i="1"/>
  <c r="A1072" i="1"/>
  <c r="B1072" i="1"/>
  <c r="C1072" i="1"/>
  <c r="H1072" i="1" s="1"/>
  <c r="E1072" i="1"/>
  <c r="G1072" i="1"/>
  <c r="P1072" i="1"/>
  <c r="U1072" i="1" s="1"/>
  <c r="V1072" i="1"/>
  <c r="W1072" i="1"/>
  <c r="A1073" i="1"/>
  <c r="B1073" i="1"/>
  <c r="C1073" i="1"/>
  <c r="H1073" i="1" s="1"/>
  <c r="E1073" i="1"/>
  <c r="G1073" i="1"/>
  <c r="P1073" i="1"/>
  <c r="U1073" i="1" s="1"/>
  <c r="V1073" i="1"/>
  <c r="W1073" i="1"/>
  <c r="A1074" i="1"/>
  <c r="B1074" i="1"/>
  <c r="C1074" i="1"/>
  <c r="H1074" i="1" s="1"/>
  <c r="E1074" i="1"/>
  <c r="G1074" i="1"/>
  <c r="P1074" i="1"/>
  <c r="U1074" i="1" s="1"/>
  <c r="V1074" i="1"/>
  <c r="W1074" i="1"/>
  <c r="A1075" i="1"/>
  <c r="B1075" i="1"/>
  <c r="C1075" i="1"/>
  <c r="H1075" i="1" s="1"/>
  <c r="E1075" i="1"/>
  <c r="G1075" i="1"/>
  <c r="P1075" i="1"/>
  <c r="U1075" i="1" s="1"/>
  <c r="V1075" i="1"/>
  <c r="W1075" i="1"/>
  <c r="A1076" i="1"/>
  <c r="B1076" i="1"/>
  <c r="C1076" i="1"/>
  <c r="H1076" i="1" s="1"/>
  <c r="E1076" i="1"/>
  <c r="G1076" i="1"/>
  <c r="P1076" i="1"/>
  <c r="U1076" i="1" s="1"/>
  <c r="V1076" i="1"/>
  <c r="W1076" i="1"/>
  <c r="A1077" i="1"/>
  <c r="B1077" i="1"/>
  <c r="C1077" i="1"/>
  <c r="H1077" i="1" s="1"/>
  <c r="E1077" i="1"/>
  <c r="G1077" i="1"/>
  <c r="P1077" i="1"/>
  <c r="U1077" i="1" s="1"/>
  <c r="V1077" i="1"/>
  <c r="W1077" i="1"/>
  <c r="A1078" i="1"/>
  <c r="B1078" i="1"/>
  <c r="C1078" i="1"/>
  <c r="H1078" i="1" s="1"/>
  <c r="E1078" i="1"/>
  <c r="G1078" i="1"/>
  <c r="P1078" i="1"/>
  <c r="U1078" i="1" s="1"/>
  <c r="V1078" i="1"/>
  <c r="W1078" i="1"/>
  <c r="A1079" i="1"/>
  <c r="B1079" i="1"/>
  <c r="C1079" i="1"/>
  <c r="H1079" i="1" s="1"/>
  <c r="E1079" i="1"/>
  <c r="G1079" i="1"/>
  <c r="P1079" i="1"/>
  <c r="U1079" i="1" s="1"/>
  <c r="V1079" i="1"/>
  <c r="W1079" i="1"/>
  <c r="A1080" i="1"/>
  <c r="B1080" i="1"/>
  <c r="C1080" i="1"/>
  <c r="H1080" i="1" s="1"/>
  <c r="E1080" i="1"/>
  <c r="G1080" i="1"/>
  <c r="P1080" i="1"/>
  <c r="U1080" i="1" s="1"/>
  <c r="V1080" i="1"/>
  <c r="W1080" i="1"/>
  <c r="A1081" i="1"/>
  <c r="B1081" i="1"/>
  <c r="C1081" i="1"/>
  <c r="H1081" i="1" s="1"/>
  <c r="E1081" i="1"/>
  <c r="G1081" i="1"/>
  <c r="P1081" i="1"/>
  <c r="U1081" i="1" s="1"/>
  <c r="V1081" i="1"/>
  <c r="W1081" i="1"/>
  <c r="A1082" i="1"/>
  <c r="B1082" i="1"/>
  <c r="C1082" i="1"/>
  <c r="H1082" i="1" s="1"/>
  <c r="E1082" i="1"/>
  <c r="G1082" i="1"/>
  <c r="P1082" i="1"/>
  <c r="U1082" i="1" s="1"/>
  <c r="V1082" i="1"/>
  <c r="W1082" i="1"/>
  <c r="A1083" i="1"/>
  <c r="B1083" i="1"/>
  <c r="C1083" i="1"/>
  <c r="H1083" i="1" s="1"/>
  <c r="E1083" i="1"/>
  <c r="G1083" i="1"/>
  <c r="P1083" i="1"/>
  <c r="U1083" i="1" s="1"/>
  <c r="V1083" i="1"/>
  <c r="W1083" i="1"/>
  <c r="A1084" i="1"/>
  <c r="B1084" i="1"/>
  <c r="C1084" i="1"/>
  <c r="H1084" i="1" s="1"/>
  <c r="E1084" i="1"/>
  <c r="G1084" i="1"/>
  <c r="P1084" i="1"/>
  <c r="U1084" i="1" s="1"/>
  <c r="V1084" i="1"/>
  <c r="W1084" i="1"/>
  <c r="A1085" i="1"/>
  <c r="B1085" i="1"/>
  <c r="C1085" i="1"/>
  <c r="H1085" i="1" s="1"/>
  <c r="E1085" i="1"/>
  <c r="G1085" i="1"/>
  <c r="P1085" i="1"/>
  <c r="U1085" i="1" s="1"/>
  <c r="V1085" i="1"/>
  <c r="W1085" i="1"/>
  <c r="A1086" i="1"/>
  <c r="B1086" i="1"/>
  <c r="C1086" i="1"/>
  <c r="H1086" i="1" s="1"/>
  <c r="E1086" i="1"/>
  <c r="G1086" i="1"/>
  <c r="P1086" i="1"/>
  <c r="U1086" i="1" s="1"/>
  <c r="V1086" i="1"/>
  <c r="W1086" i="1"/>
  <c r="A1087" i="1"/>
  <c r="B1087" i="1"/>
  <c r="C1087" i="1"/>
  <c r="H1087" i="1" s="1"/>
  <c r="E1087" i="1"/>
  <c r="G1087" i="1"/>
  <c r="P1087" i="1"/>
  <c r="U1087" i="1" s="1"/>
  <c r="V1087" i="1"/>
  <c r="W1087" i="1"/>
  <c r="A1088" i="1"/>
  <c r="B1088" i="1"/>
  <c r="C1088" i="1"/>
  <c r="H1088" i="1" s="1"/>
  <c r="E1088" i="1"/>
  <c r="G1088" i="1"/>
  <c r="P1088" i="1"/>
  <c r="U1088" i="1" s="1"/>
  <c r="V1088" i="1"/>
  <c r="W1088" i="1"/>
  <c r="A1089" i="1"/>
  <c r="B1089" i="1"/>
  <c r="C1089" i="1"/>
  <c r="H1089" i="1" s="1"/>
  <c r="E1089" i="1"/>
  <c r="G1089" i="1"/>
  <c r="P1089" i="1"/>
  <c r="U1089" i="1" s="1"/>
  <c r="V1089" i="1"/>
  <c r="W1089" i="1"/>
  <c r="A1090" i="1"/>
  <c r="B1090" i="1"/>
  <c r="C1090" i="1"/>
  <c r="H1090" i="1" s="1"/>
  <c r="E1090" i="1"/>
  <c r="G1090" i="1"/>
  <c r="P1090" i="1"/>
  <c r="U1090" i="1" s="1"/>
  <c r="V1090" i="1"/>
  <c r="W1090" i="1"/>
  <c r="A1091" i="1"/>
  <c r="B1091" i="1"/>
  <c r="C1091" i="1"/>
  <c r="H1091" i="1" s="1"/>
  <c r="E1091" i="1"/>
  <c r="G1091" i="1"/>
  <c r="P1091" i="1"/>
  <c r="U1091" i="1" s="1"/>
  <c r="V1091" i="1"/>
  <c r="W1091" i="1"/>
  <c r="A1092" i="1"/>
  <c r="B1092" i="1"/>
  <c r="C1092" i="1"/>
  <c r="H1092" i="1" s="1"/>
  <c r="E1092" i="1"/>
  <c r="G1092" i="1"/>
  <c r="P1092" i="1"/>
  <c r="U1092" i="1" s="1"/>
  <c r="V1092" i="1"/>
  <c r="W1092" i="1"/>
  <c r="A1093" i="1"/>
  <c r="B1093" i="1"/>
  <c r="C1093" i="1"/>
  <c r="H1093" i="1" s="1"/>
  <c r="E1093" i="1"/>
  <c r="G1093" i="1"/>
  <c r="P1093" i="1"/>
  <c r="U1093" i="1" s="1"/>
  <c r="V1093" i="1"/>
  <c r="W1093" i="1"/>
  <c r="A1094" i="1"/>
  <c r="B1094" i="1"/>
  <c r="C1094" i="1"/>
  <c r="H1094" i="1" s="1"/>
  <c r="E1094" i="1"/>
  <c r="G1094" i="1"/>
  <c r="P1094" i="1"/>
  <c r="U1094" i="1" s="1"/>
  <c r="V1094" i="1"/>
  <c r="W1094" i="1"/>
  <c r="A1095" i="1"/>
  <c r="B1095" i="1"/>
  <c r="C1095" i="1"/>
  <c r="H1095" i="1" s="1"/>
  <c r="E1095" i="1"/>
  <c r="G1095" i="1"/>
  <c r="P1095" i="1"/>
  <c r="U1095" i="1" s="1"/>
  <c r="V1095" i="1"/>
  <c r="W1095" i="1"/>
  <c r="A1096" i="1"/>
  <c r="B1096" i="1"/>
  <c r="C1096" i="1"/>
  <c r="H1096" i="1" s="1"/>
  <c r="E1096" i="1"/>
  <c r="G1096" i="1"/>
  <c r="P1096" i="1"/>
  <c r="U1096" i="1" s="1"/>
  <c r="V1096" i="1"/>
  <c r="W1096" i="1"/>
  <c r="A1097" i="1"/>
  <c r="B1097" i="1"/>
  <c r="C1097" i="1"/>
  <c r="H1097" i="1" s="1"/>
  <c r="E1097" i="1"/>
  <c r="G1097" i="1"/>
  <c r="P1097" i="1"/>
  <c r="U1097" i="1" s="1"/>
  <c r="V1097" i="1"/>
  <c r="W1097" i="1"/>
  <c r="A1098" i="1"/>
  <c r="B1098" i="1"/>
  <c r="C1098" i="1"/>
  <c r="H1098" i="1" s="1"/>
  <c r="E1098" i="1"/>
  <c r="G1098" i="1"/>
  <c r="P1098" i="1"/>
  <c r="U1098" i="1" s="1"/>
  <c r="V1098" i="1"/>
  <c r="W1098" i="1"/>
  <c r="A1099" i="1"/>
  <c r="B1099" i="1"/>
  <c r="C1099" i="1"/>
  <c r="H1099" i="1" s="1"/>
  <c r="E1099" i="1"/>
  <c r="G1099" i="1"/>
  <c r="P1099" i="1"/>
  <c r="U1099" i="1" s="1"/>
  <c r="V1099" i="1"/>
  <c r="W1099" i="1"/>
  <c r="A1100" i="1"/>
  <c r="B1100" i="1"/>
  <c r="C1100" i="1"/>
  <c r="H1100" i="1" s="1"/>
  <c r="E1100" i="1"/>
  <c r="G1100" i="1"/>
  <c r="P1100" i="1"/>
  <c r="U1100" i="1" s="1"/>
  <c r="V1100" i="1"/>
  <c r="W1100" i="1"/>
  <c r="A1101" i="1"/>
  <c r="B1101" i="1"/>
  <c r="C1101" i="1"/>
  <c r="H1101" i="1" s="1"/>
  <c r="E1101" i="1"/>
  <c r="G1101" i="1"/>
  <c r="P1101" i="1"/>
  <c r="U1101" i="1" s="1"/>
  <c r="V1101" i="1"/>
  <c r="W1101" i="1"/>
  <c r="A1102" i="1"/>
  <c r="B1102" i="1"/>
  <c r="C1102" i="1"/>
  <c r="H1102" i="1" s="1"/>
  <c r="E1102" i="1"/>
  <c r="G1102" i="1"/>
  <c r="P1102" i="1"/>
  <c r="U1102" i="1" s="1"/>
  <c r="V1102" i="1"/>
  <c r="W1102" i="1"/>
  <c r="A1103" i="1"/>
  <c r="B1103" i="1"/>
  <c r="C1103" i="1"/>
  <c r="H1103" i="1" s="1"/>
  <c r="E1103" i="1"/>
  <c r="G1103" i="1"/>
  <c r="P1103" i="1"/>
  <c r="U1103" i="1" s="1"/>
  <c r="V1103" i="1"/>
  <c r="W1103" i="1"/>
  <c r="A1104" i="1"/>
  <c r="B1104" i="1"/>
  <c r="C1104" i="1"/>
  <c r="H1104" i="1" s="1"/>
  <c r="E1104" i="1"/>
  <c r="G1104" i="1"/>
  <c r="P1104" i="1"/>
  <c r="U1104" i="1" s="1"/>
  <c r="V1104" i="1"/>
  <c r="W1104" i="1"/>
  <c r="A1105" i="1"/>
  <c r="B1105" i="1"/>
  <c r="C1105" i="1"/>
  <c r="H1105" i="1" s="1"/>
  <c r="E1105" i="1"/>
  <c r="G1105" i="1"/>
  <c r="P1105" i="1"/>
  <c r="U1105" i="1" s="1"/>
  <c r="V1105" i="1"/>
  <c r="W1105" i="1"/>
  <c r="A1106" i="1"/>
  <c r="B1106" i="1"/>
  <c r="C1106" i="1"/>
  <c r="H1106" i="1" s="1"/>
  <c r="E1106" i="1"/>
  <c r="G1106" i="1"/>
  <c r="P1106" i="1"/>
  <c r="U1106" i="1" s="1"/>
  <c r="V1106" i="1"/>
  <c r="W1106" i="1"/>
  <c r="A1107" i="1"/>
  <c r="B1107" i="1"/>
  <c r="C1107" i="1"/>
  <c r="H1107" i="1" s="1"/>
  <c r="E1107" i="1"/>
  <c r="G1107" i="1"/>
  <c r="P1107" i="1"/>
  <c r="U1107" i="1" s="1"/>
  <c r="V1107" i="1"/>
  <c r="W1107" i="1"/>
  <c r="A1108" i="1"/>
  <c r="B1108" i="1"/>
  <c r="C1108" i="1"/>
  <c r="H1108" i="1" s="1"/>
  <c r="E1108" i="1"/>
  <c r="G1108" i="1"/>
  <c r="P1108" i="1"/>
  <c r="U1108" i="1" s="1"/>
  <c r="V1108" i="1"/>
  <c r="W1108" i="1"/>
  <c r="A1109" i="1"/>
  <c r="B1109" i="1"/>
  <c r="C1109" i="1"/>
  <c r="H1109" i="1" s="1"/>
  <c r="E1109" i="1"/>
  <c r="G1109" i="1"/>
  <c r="P1109" i="1"/>
  <c r="U1109" i="1" s="1"/>
  <c r="V1109" i="1"/>
  <c r="W1109" i="1"/>
  <c r="A1110" i="1"/>
  <c r="B1110" i="1"/>
  <c r="C1110" i="1"/>
  <c r="H1110" i="1" s="1"/>
  <c r="E1110" i="1"/>
  <c r="G1110" i="1"/>
  <c r="P1110" i="1"/>
  <c r="U1110" i="1" s="1"/>
  <c r="V1110" i="1"/>
  <c r="W1110" i="1"/>
  <c r="A1111" i="1"/>
  <c r="B1111" i="1"/>
  <c r="C1111" i="1"/>
  <c r="H1111" i="1" s="1"/>
  <c r="E1111" i="1"/>
  <c r="G1111" i="1"/>
  <c r="P1111" i="1"/>
  <c r="U1111" i="1" s="1"/>
  <c r="V1111" i="1"/>
  <c r="W1111" i="1"/>
  <c r="A1112" i="1"/>
  <c r="B1112" i="1"/>
  <c r="C1112" i="1"/>
  <c r="H1112" i="1" s="1"/>
  <c r="E1112" i="1"/>
  <c r="G1112" i="1"/>
  <c r="P1112" i="1"/>
  <c r="U1112" i="1" s="1"/>
  <c r="V1112" i="1"/>
  <c r="W1112" i="1"/>
  <c r="A1113" i="1"/>
  <c r="B1113" i="1"/>
  <c r="C1113" i="1"/>
  <c r="H1113" i="1" s="1"/>
  <c r="E1113" i="1"/>
  <c r="G1113" i="1"/>
  <c r="P1113" i="1"/>
  <c r="U1113" i="1" s="1"/>
  <c r="V1113" i="1"/>
  <c r="W1113" i="1"/>
  <c r="A1114" i="1"/>
  <c r="B1114" i="1"/>
  <c r="C1114" i="1"/>
  <c r="H1114" i="1" s="1"/>
  <c r="E1114" i="1"/>
  <c r="G1114" i="1"/>
  <c r="P1114" i="1"/>
  <c r="U1114" i="1" s="1"/>
  <c r="V1114" i="1"/>
  <c r="W1114" i="1"/>
  <c r="A1115" i="1"/>
  <c r="B1115" i="1"/>
  <c r="C1115" i="1"/>
  <c r="H1115" i="1" s="1"/>
  <c r="E1115" i="1"/>
  <c r="G1115" i="1"/>
  <c r="P1115" i="1"/>
  <c r="U1115" i="1" s="1"/>
  <c r="V1115" i="1"/>
  <c r="W1115" i="1"/>
  <c r="A1116" i="1"/>
  <c r="B1116" i="1"/>
  <c r="C1116" i="1"/>
  <c r="H1116" i="1" s="1"/>
  <c r="E1116" i="1"/>
  <c r="G1116" i="1"/>
  <c r="P1116" i="1"/>
  <c r="U1116" i="1" s="1"/>
  <c r="V1116" i="1"/>
  <c r="W1116" i="1"/>
  <c r="A1117" i="1"/>
  <c r="B1117" i="1"/>
  <c r="C1117" i="1"/>
  <c r="H1117" i="1" s="1"/>
  <c r="E1117" i="1"/>
  <c r="G1117" i="1"/>
  <c r="P1117" i="1"/>
  <c r="U1117" i="1" s="1"/>
  <c r="V1117" i="1"/>
  <c r="W1117" i="1"/>
  <c r="A1118" i="1"/>
  <c r="B1118" i="1"/>
  <c r="C1118" i="1"/>
  <c r="H1118" i="1" s="1"/>
  <c r="E1118" i="1"/>
  <c r="G1118" i="1"/>
  <c r="P1118" i="1"/>
  <c r="U1118" i="1" s="1"/>
  <c r="V1118" i="1"/>
  <c r="W1118" i="1"/>
  <c r="A1119" i="1"/>
  <c r="B1119" i="1"/>
  <c r="C1119" i="1"/>
  <c r="H1119" i="1" s="1"/>
  <c r="E1119" i="1"/>
  <c r="G1119" i="1"/>
  <c r="P1119" i="1"/>
  <c r="U1119" i="1" s="1"/>
  <c r="V1119" i="1"/>
  <c r="W1119" i="1"/>
  <c r="A1120" i="1"/>
  <c r="B1120" i="1"/>
  <c r="C1120" i="1"/>
  <c r="H1120" i="1" s="1"/>
  <c r="E1120" i="1"/>
  <c r="G1120" i="1"/>
  <c r="P1120" i="1"/>
  <c r="U1120" i="1" s="1"/>
  <c r="V1120" i="1"/>
  <c r="W1120" i="1"/>
  <c r="A1121" i="1"/>
  <c r="B1121" i="1"/>
  <c r="C1121" i="1"/>
  <c r="H1121" i="1" s="1"/>
  <c r="E1121" i="1"/>
  <c r="G1121" i="1"/>
  <c r="P1121" i="1"/>
  <c r="U1121" i="1" s="1"/>
  <c r="V1121" i="1"/>
  <c r="W1121" i="1"/>
  <c r="A1122" i="1"/>
  <c r="B1122" i="1"/>
  <c r="C1122" i="1"/>
  <c r="H1122" i="1" s="1"/>
  <c r="E1122" i="1"/>
  <c r="G1122" i="1"/>
  <c r="P1122" i="1"/>
  <c r="U1122" i="1" s="1"/>
  <c r="V1122" i="1"/>
  <c r="W1122" i="1"/>
  <c r="A1123" i="1"/>
  <c r="B1123" i="1"/>
  <c r="C1123" i="1"/>
  <c r="H1123" i="1" s="1"/>
  <c r="E1123" i="1"/>
  <c r="G1123" i="1"/>
  <c r="P1123" i="1"/>
  <c r="U1123" i="1" s="1"/>
  <c r="V1123" i="1"/>
  <c r="W1123" i="1"/>
  <c r="A1124" i="1"/>
  <c r="B1124" i="1"/>
  <c r="C1124" i="1"/>
  <c r="H1124" i="1" s="1"/>
  <c r="E1124" i="1"/>
  <c r="G1124" i="1"/>
  <c r="P1124" i="1"/>
  <c r="U1124" i="1" s="1"/>
  <c r="V1124" i="1"/>
  <c r="W1124" i="1"/>
  <c r="A1125" i="1"/>
  <c r="B1125" i="1"/>
  <c r="C1125" i="1"/>
  <c r="H1125" i="1" s="1"/>
  <c r="E1125" i="1"/>
  <c r="G1125" i="1"/>
  <c r="P1125" i="1"/>
  <c r="U1125" i="1" s="1"/>
  <c r="V1125" i="1"/>
  <c r="W1125" i="1"/>
  <c r="A1126" i="1"/>
  <c r="B1126" i="1"/>
  <c r="C1126" i="1"/>
  <c r="H1126" i="1" s="1"/>
  <c r="E1126" i="1"/>
  <c r="G1126" i="1"/>
  <c r="P1126" i="1"/>
  <c r="U1126" i="1" s="1"/>
  <c r="V1126" i="1"/>
  <c r="W1126" i="1"/>
  <c r="A1127" i="1"/>
  <c r="B1127" i="1"/>
  <c r="C1127" i="1"/>
  <c r="H1127" i="1" s="1"/>
  <c r="E1127" i="1"/>
  <c r="G1127" i="1"/>
  <c r="P1127" i="1"/>
  <c r="U1127" i="1" s="1"/>
  <c r="V1127" i="1"/>
  <c r="W1127" i="1"/>
  <c r="A1128" i="1"/>
  <c r="B1128" i="1"/>
  <c r="C1128" i="1"/>
  <c r="H1128" i="1" s="1"/>
  <c r="E1128" i="1"/>
  <c r="G1128" i="1"/>
  <c r="P1128" i="1"/>
  <c r="U1128" i="1" s="1"/>
  <c r="V1128" i="1"/>
  <c r="W1128" i="1"/>
  <c r="A1129" i="1"/>
  <c r="B1129" i="1"/>
  <c r="C1129" i="1"/>
  <c r="H1129" i="1" s="1"/>
  <c r="E1129" i="1"/>
  <c r="G1129" i="1"/>
  <c r="P1129" i="1"/>
  <c r="U1129" i="1" s="1"/>
  <c r="V1129" i="1"/>
  <c r="W1129" i="1"/>
  <c r="A1130" i="1"/>
  <c r="B1130" i="1"/>
  <c r="C1130" i="1"/>
  <c r="H1130" i="1" s="1"/>
  <c r="E1130" i="1"/>
  <c r="G1130" i="1"/>
  <c r="P1130" i="1"/>
  <c r="U1130" i="1" s="1"/>
  <c r="V1130" i="1"/>
  <c r="W1130" i="1"/>
  <c r="A1131" i="1"/>
  <c r="B1131" i="1"/>
  <c r="C1131" i="1"/>
  <c r="H1131" i="1" s="1"/>
  <c r="E1131" i="1"/>
  <c r="G1131" i="1"/>
  <c r="P1131" i="1"/>
  <c r="U1131" i="1" s="1"/>
  <c r="V1131" i="1"/>
  <c r="W1131" i="1"/>
  <c r="A1132" i="1"/>
  <c r="B1132" i="1"/>
  <c r="C1132" i="1"/>
  <c r="H1132" i="1" s="1"/>
  <c r="E1132" i="1"/>
  <c r="G1132" i="1"/>
  <c r="P1132" i="1"/>
  <c r="U1132" i="1" s="1"/>
  <c r="V1132" i="1"/>
  <c r="W1132" i="1"/>
  <c r="A1133" i="1"/>
  <c r="B1133" i="1"/>
  <c r="C1133" i="1"/>
  <c r="H1133" i="1" s="1"/>
  <c r="E1133" i="1"/>
  <c r="G1133" i="1"/>
  <c r="P1133" i="1"/>
  <c r="U1133" i="1" s="1"/>
  <c r="V1133" i="1"/>
  <c r="W1133" i="1"/>
  <c r="A1134" i="1"/>
  <c r="B1134" i="1"/>
  <c r="C1134" i="1"/>
  <c r="H1134" i="1" s="1"/>
  <c r="E1134" i="1"/>
  <c r="G1134" i="1"/>
  <c r="P1134" i="1"/>
  <c r="U1134" i="1" s="1"/>
  <c r="V1134" i="1"/>
  <c r="W1134" i="1"/>
  <c r="A1135" i="1"/>
  <c r="B1135" i="1"/>
  <c r="C1135" i="1"/>
  <c r="H1135" i="1" s="1"/>
  <c r="E1135" i="1"/>
  <c r="G1135" i="1"/>
  <c r="P1135" i="1"/>
  <c r="U1135" i="1" s="1"/>
  <c r="V1135" i="1"/>
  <c r="W1135" i="1"/>
  <c r="A1136" i="1"/>
  <c r="B1136" i="1"/>
  <c r="C1136" i="1"/>
  <c r="H1136" i="1" s="1"/>
  <c r="E1136" i="1"/>
  <c r="G1136" i="1"/>
  <c r="P1136" i="1"/>
  <c r="U1136" i="1" s="1"/>
  <c r="V1136" i="1"/>
  <c r="W1136" i="1"/>
  <c r="A1137" i="1"/>
  <c r="B1137" i="1"/>
  <c r="C1137" i="1"/>
  <c r="H1137" i="1" s="1"/>
  <c r="E1137" i="1"/>
  <c r="G1137" i="1"/>
  <c r="P1137" i="1"/>
  <c r="U1137" i="1" s="1"/>
  <c r="V1137" i="1"/>
  <c r="W1137" i="1"/>
  <c r="A1138" i="1"/>
  <c r="B1138" i="1"/>
  <c r="C1138" i="1"/>
  <c r="H1138" i="1" s="1"/>
  <c r="E1138" i="1"/>
  <c r="G1138" i="1"/>
  <c r="P1138" i="1"/>
  <c r="U1138" i="1" s="1"/>
  <c r="V1138" i="1"/>
  <c r="W1138" i="1"/>
  <c r="A1139" i="1"/>
  <c r="B1139" i="1"/>
  <c r="C1139" i="1"/>
  <c r="H1139" i="1" s="1"/>
  <c r="E1139" i="1"/>
  <c r="G1139" i="1"/>
  <c r="P1139" i="1"/>
  <c r="U1139" i="1" s="1"/>
  <c r="V1139" i="1"/>
  <c r="W1139" i="1"/>
  <c r="A1140" i="1"/>
  <c r="B1140" i="1"/>
  <c r="C1140" i="1"/>
  <c r="H1140" i="1" s="1"/>
  <c r="E1140" i="1"/>
  <c r="G1140" i="1"/>
  <c r="P1140" i="1"/>
  <c r="U1140" i="1" s="1"/>
  <c r="V1140" i="1"/>
  <c r="W1140" i="1"/>
  <c r="A1141" i="1"/>
  <c r="B1141" i="1"/>
  <c r="C1141" i="1"/>
  <c r="H1141" i="1" s="1"/>
  <c r="E1141" i="1"/>
  <c r="G1141" i="1"/>
  <c r="P1141" i="1"/>
  <c r="U1141" i="1" s="1"/>
  <c r="V1141" i="1"/>
  <c r="W1141" i="1"/>
  <c r="A1142" i="1"/>
  <c r="B1142" i="1"/>
  <c r="C1142" i="1"/>
  <c r="H1142" i="1" s="1"/>
  <c r="E1142" i="1"/>
  <c r="G1142" i="1"/>
  <c r="P1142" i="1"/>
  <c r="U1142" i="1" s="1"/>
  <c r="V1142" i="1"/>
  <c r="W1142" i="1"/>
  <c r="A1143" i="1"/>
  <c r="B1143" i="1"/>
  <c r="C1143" i="1"/>
  <c r="H1143" i="1" s="1"/>
  <c r="E1143" i="1"/>
  <c r="G1143" i="1"/>
  <c r="P1143" i="1"/>
  <c r="U1143" i="1" s="1"/>
  <c r="V1143" i="1"/>
  <c r="W1143" i="1"/>
  <c r="A1144" i="1"/>
  <c r="B1144" i="1"/>
  <c r="C1144" i="1"/>
  <c r="H1144" i="1" s="1"/>
  <c r="E1144" i="1"/>
  <c r="G1144" i="1"/>
  <c r="P1144" i="1"/>
  <c r="U1144" i="1" s="1"/>
  <c r="V1144" i="1"/>
  <c r="W1144" i="1"/>
  <c r="A1145" i="1"/>
  <c r="B1145" i="1"/>
  <c r="C1145" i="1"/>
  <c r="H1145" i="1" s="1"/>
  <c r="E1145" i="1"/>
  <c r="G1145" i="1"/>
  <c r="P1145" i="1"/>
  <c r="U1145" i="1" s="1"/>
  <c r="V1145" i="1"/>
  <c r="W1145" i="1"/>
  <c r="A1146" i="1"/>
  <c r="B1146" i="1"/>
  <c r="C1146" i="1"/>
  <c r="H1146" i="1" s="1"/>
  <c r="E1146" i="1"/>
  <c r="G1146" i="1"/>
  <c r="P1146" i="1"/>
  <c r="U1146" i="1" s="1"/>
  <c r="V1146" i="1"/>
  <c r="W1146" i="1"/>
  <c r="A1147" i="1"/>
  <c r="B1147" i="1"/>
  <c r="C1147" i="1"/>
  <c r="H1147" i="1" s="1"/>
  <c r="E1147" i="1"/>
  <c r="G1147" i="1"/>
  <c r="P1147" i="1"/>
  <c r="U1147" i="1" s="1"/>
  <c r="V1147" i="1"/>
  <c r="W1147" i="1"/>
  <c r="A1148" i="1"/>
  <c r="B1148" i="1"/>
  <c r="C1148" i="1"/>
  <c r="H1148" i="1" s="1"/>
  <c r="E1148" i="1"/>
  <c r="G1148" i="1"/>
  <c r="P1148" i="1"/>
  <c r="U1148" i="1" s="1"/>
  <c r="V1148" i="1"/>
  <c r="W1148" i="1"/>
  <c r="A1149" i="1"/>
  <c r="B1149" i="1"/>
  <c r="C1149" i="1"/>
  <c r="H1149" i="1" s="1"/>
  <c r="E1149" i="1"/>
  <c r="G1149" i="1"/>
  <c r="P1149" i="1"/>
  <c r="U1149" i="1" s="1"/>
  <c r="V1149" i="1"/>
  <c r="W1149" i="1"/>
  <c r="A1150" i="1"/>
  <c r="B1150" i="1"/>
  <c r="C1150" i="1"/>
  <c r="H1150" i="1" s="1"/>
  <c r="E1150" i="1"/>
  <c r="G1150" i="1"/>
  <c r="P1150" i="1"/>
  <c r="U1150" i="1" s="1"/>
  <c r="V1150" i="1"/>
  <c r="W1150" i="1"/>
  <c r="A1151" i="1"/>
  <c r="B1151" i="1"/>
  <c r="C1151" i="1"/>
  <c r="H1151" i="1" s="1"/>
  <c r="E1151" i="1"/>
  <c r="G1151" i="1"/>
  <c r="P1151" i="1"/>
  <c r="U1151" i="1" s="1"/>
  <c r="V1151" i="1"/>
  <c r="W1151" i="1"/>
  <c r="A1152" i="1"/>
  <c r="B1152" i="1"/>
  <c r="C1152" i="1"/>
  <c r="H1152" i="1" s="1"/>
  <c r="E1152" i="1"/>
  <c r="G1152" i="1"/>
  <c r="P1152" i="1"/>
  <c r="U1152" i="1" s="1"/>
  <c r="V1152" i="1"/>
  <c r="W1152" i="1"/>
  <c r="A1153" i="1"/>
  <c r="B1153" i="1"/>
  <c r="C1153" i="1"/>
  <c r="H1153" i="1" s="1"/>
  <c r="E1153" i="1"/>
  <c r="G1153" i="1"/>
  <c r="P1153" i="1"/>
  <c r="U1153" i="1" s="1"/>
  <c r="V1153" i="1"/>
  <c r="W1153" i="1"/>
  <c r="A1154" i="1"/>
  <c r="B1154" i="1"/>
  <c r="C1154" i="1"/>
  <c r="H1154" i="1" s="1"/>
  <c r="E1154" i="1"/>
  <c r="G1154" i="1"/>
  <c r="P1154" i="1"/>
  <c r="U1154" i="1" s="1"/>
  <c r="V1154" i="1"/>
  <c r="W1154" i="1"/>
  <c r="A1155" i="1"/>
  <c r="B1155" i="1"/>
  <c r="C1155" i="1"/>
  <c r="H1155" i="1" s="1"/>
  <c r="E1155" i="1"/>
  <c r="G1155" i="1"/>
  <c r="P1155" i="1"/>
  <c r="U1155" i="1" s="1"/>
  <c r="V1155" i="1"/>
  <c r="W1155" i="1"/>
  <c r="A1156" i="1"/>
  <c r="B1156" i="1"/>
  <c r="C1156" i="1"/>
  <c r="H1156" i="1" s="1"/>
  <c r="E1156" i="1"/>
  <c r="G1156" i="1"/>
  <c r="P1156" i="1"/>
  <c r="U1156" i="1" s="1"/>
  <c r="V1156" i="1"/>
  <c r="W1156" i="1"/>
  <c r="A1157" i="1"/>
  <c r="B1157" i="1"/>
  <c r="C1157" i="1"/>
  <c r="H1157" i="1" s="1"/>
  <c r="E1157" i="1"/>
  <c r="G1157" i="1"/>
  <c r="P1157" i="1"/>
  <c r="U1157" i="1" s="1"/>
  <c r="V1157" i="1"/>
  <c r="W1157" i="1"/>
  <c r="A1158" i="1"/>
  <c r="B1158" i="1"/>
  <c r="C1158" i="1"/>
  <c r="H1158" i="1" s="1"/>
  <c r="E1158" i="1"/>
  <c r="G1158" i="1"/>
  <c r="P1158" i="1"/>
  <c r="U1158" i="1" s="1"/>
  <c r="V1158" i="1"/>
  <c r="W1158" i="1"/>
  <c r="A1159" i="1"/>
  <c r="B1159" i="1"/>
  <c r="C1159" i="1"/>
  <c r="H1159" i="1" s="1"/>
  <c r="E1159" i="1"/>
  <c r="G1159" i="1"/>
  <c r="P1159" i="1"/>
  <c r="U1159" i="1" s="1"/>
  <c r="V1159" i="1"/>
  <c r="W1159" i="1"/>
  <c r="A1160" i="1"/>
  <c r="B1160" i="1"/>
  <c r="C1160" i="1"/>
  <c r="H1160" i="1" s="1"/>
  <c r="E1160" i="1"/>
  <c r="G1160" i="1"/>
  <c r="P1160" i="1"/>
  <c r="U1160" i="1" s="1"/>
  <c r="V1160" i="1"/>
  <c r="W1160" i="1"/>
  <c r="A1161" i="1"/>
  <c r="B1161" i="1"/>
  <c r="C1161" i="1"/>
  <c r="H1161" i="1" s="1"/>
  <c r="E1161" i="1"/>
  <c r="G1161" i="1"/>
  <c r="P1161" i="1"/>
  <c r="U1161" i="1" s="1"/>
  <c r="V1161" i="1"/>
  <c r="W1161" i="1"/>
  <c r="A1162" i="1"/>
  <c r="B1162" i="1"/>
  <c r="C1162" i="1"/>
  <c r="H1162" i="1" s="1"/>
  <c r="E1162" i="1"/>
  <c r="G1162" i="1"/>
  <c r="P1162" i="1"/>
  <c r="U1162" i="1" s="1"/>
  <c r="V1162" i="1"/>
  <c r="W1162" i="1"/>
  <c r="A1163" i="1"/>
  <c r="B1163" i="1"/>
  <c r="C1163" i="1"/>
  <c r="H1163" i="1" s="1"/>
  <c r="E1163" i="1"/>
  <c r="G1163" i="1"/>
  <c r="P1163" i="1"/>
  <c r="U1163" i="1" s="1"/>
  <c r="V1163" i="1"/>
  <c r="W1163" i="1"/>
  <c r="A1164" i="1"/>
  <c r="B1164" i="1"/>
  <c r="C1164" i="1"/>
  <c r="H1164" i="1" s="1"/>
  <c r="E1164" i="1"/>
  <c r="G1164" i="1"/>
  <c r="P1164" i="1"/>
  <c r="U1164" i="1" s="1"/>
  <c r="V1164" i="1"/>
  <c r="W1164" i="1"/>
  <c r="A1165" i="1"/>
  <c r="B1165" i="1"/>
  <c r="C1165" i="1"/>
  <c r="H1165" i="1" s="1"/>
  <c r="E1165" i="1"/>
  <c r="G1165" i="1"/>
  <c r="P1165" i="1"/>
  <c r="U1165" i="1" s="1"/>
  <c r="V1165" i="1"/>
  <c r="W1165" i="1"/>
  <c r="A1166" i="1"/>
  <c r="B1166" i="1"/>
  <c r="C1166" i="1"/>
  <c r="H1166" i="1" s="1"/>
  <c r="E1166" i="1"/>
  <c r="G1166" i="1"/>
  <c r="P1166" i="1"/>
  <c r="U1166" i="1" s="1"/>
  <c r="V1166" i="1"/>
  <c r="W1166" i="1"/>
  <c r="A1167" i="1"/>
  <c r="B1167" i="1"/>
  <c r="C1167" i="1"/>
  <c r="H1167" i="1" s="1"/>
  <c r="E1167" i="1"/>
  <c r="G1167" i="1"/>
  <c r="P1167" i="1"/>
  <c r="U1167" i="1" s="1"/>
  <c r="V1167" i="1"/>
  <c r="W1167" i="1"/>
  <c r="A1168" i="1"/>
  <c r="B1168" i="1"/>
  <c r="C1168" i="1"/>
  <c r="H1168" i="1" s="1"/>
  <c r="E1168" i="1"/>
  <c r="G1168" i="1"/>
  <c r="P1168" i="1"/>
  <c r="U1168" i="1" s="1"/>
  <c r="V1168" i="1"/>
  <c r="W1168" i="1"/>
  <c r="A1169" i="1"/>
  <c r="B1169" i="1"/>
  <c r="C1169" i="1"/>
  <c r="H1169" i="1" s="1"/>
  <c r="E1169" i="1"/>
  <c r="G1169" i="1"/>
  <c r="P1169" i="1"/>
  <c r="U1169" i="1" s="1"/>
  <c r="V1169" i="1"/>
  <c r="W1169" i="1"/>
  <c r="A1170" i="1"/>
  <c r="B1170" i="1"/>
  <c r="C1170" i="1"/>
  <c r="H1170" i="1" s="1"/>
  <c r="E1170" i="1"/>
  <c r="G1170" i="1"/>
  <c r="P1170" i="1"/>
  <c r="U1170" i="1" s="1"/>
  <c r="V1170" i="1"/>
  <c r="W1170" i="1"/>
  <c r="A1171" i="1"/>
  <c r="B1171" i="1"/>
  <c r="C1171" i="1"/>
  <c r="H1171" i="1" s="1"/>
  <c r="E1171" i="1"/>
  <c r="G1171" i="1"/>
  <c r="P1171" i="1"/>
  <c r="U1171" i="1" s="1"/>
  <c r="V1171" i="1"/>
  <c r="W1171" i="1"/>
  <c r="A1172" i="1"/>
  <c r="B1172" i="1"/>
  <c r="C1172" i="1"/>
  <c r="H1172" i="1" s="1"/>
  <c r="E1172" i="1"/>
  <c r="G1172" i="1"/>
  <c r="P1172" i="1"/>
  <c r="U1172" i="1" s="1"/>
  <c r="V1172" i="1"/>
  <c r="W1172" i="1"/>
  <c r="A1173" i="1"/>
  <c r="B1173" i="1"/>
  <c r="C1173" i="1"/>
  <c r="H1173" i="1" s="1"/>
  <c r="E1173" i="1"/>
  <c r="G1173" i="1"/>
  <c r="P1173" i="1"/>
  <c r="U1173" i="1" s="1"/>
  <c r="V1173" i="1"/>
  <c r="W1173" i="1"/>
  <c r="A1174" i="1"/>
  <c r="B1174" i="1"/>
  <c r="C1174" i="1"/>
  <c r="H1174" i="1" s="1"/>
  <c r="E1174" i="1"/>
  <c r="G1174" i="1"/>
  <c r="P1174" i="1"/>
  <c r="U1174" i="1" s="1"/>
  <c r="V1174" i="1"/>
  <c r="W1174" i="1"/>
  <c r="A1175" i="1"/>
  <c r="B1175" i="1"/>
  <c r="C1175" i="1"/>
  <c r="H1175" i="1" s="1"/>
  <c r="E1175" i="1"/>
  <c r="G1175" i="1"/>
  <c r="P1175" i="1"/>
  <c r="U1175" i="1" s="1"/>
  <c r="V1175" i="1"/>
  <c r="W1175" i="1"/>
  <c r="A1176" i="1"/>
  <c r="B1176" i="1"/>
  <c r="C1176" i="1"/>
  <c r="H1176" i="1" s="1"/>
  <c r="E1176" i="1"/>
  <c r="G1176" i="1"/>
  <c r="P1176" i="1"/>
  <c r="U1176" i="1" s="1"/>
  <c r="V1176" i="1"/>
  <c r="W1176" i="1"/>
  <c r="A1177" i="1"/>
  <c r="B1177" i="1"/>
  <c r="C1177" i="1"/>
  <c r="H1177" i="1" s="1"/>
  <c r="E1177" i="1"/>
  <c r="G1177" i="1"/>
  <c r="P1177" i="1"/>
  <c r="U1177" i="1" s="1"/>
  <c r="V1177" i="1"/>
  <c r="W1177" i="1"/>
  <c r="A1178" i="1"/>
  <c r="B1178" i="1"/>
  <c r="C1178" i="1"/>
  <c r="H1178" i="1" s="1"/>
  <c r="E1178" i="1"/>
  <c r="G1178" i="1"/>
  <c r="P1178" i="1"/>
  <c r="U1178" i="1" s="1"/>
  <c r="V1178" i="1"/>
  <c r="W1178" i="1"/>
  <c r="A1179" i="1"/>
  <c r="B1179" i="1"/>
  <c r="C1179" i="1"/>
  <c r="H1179" i="1" s="1"/>
  <c r="E1179" i="1"/>
  <c r="G1179" i="1"/>
  <c r="P1179" i="1"/>
  <c r="U1179" i="1" s="1"/>
  <c r="V1179" i="1"/>
  <c r="W1179" i="1"/>
  <c r="A1180" i="1"/>
  <c r="B1180" i="1"/>
  <c r="C1180" i="1"/>
  <c r="H1180" i="1" s="1"/>
  <c r="E1180" i="1"/>
  <c r="G1180" i="1"/>
  <c r="P1180" i="1"/>
  <c r="U1180" i="1" s="1"/>
  <c r="V1180" i="1"/>
  <c r="W1180" i="1"/>
  <c r="A1181" i="1"/>
  <c r="B1181" i="1"/>
  <c r="C1181" i="1"/>
  <c r="H1181" i="1" s="1"/>
  <c r="E1181" i="1"/>
  <c r="G1181" i="1"/>
  <c r="P1181" i="1"/>
  <c r="U1181" i="1" s="1"/>
  <c r="V1181" i="1"/>
  <c r="W1181" i="1"/>
  <c r="A1182" i="1"/>
  <c r="B1182" i="1"/>
  <c r="C1182" i="1"/>
  <c r="H1182" i="1" s="1"/>
  <c r="E1182" i="1"/>
  <c r="G1182" i="1"/>
  <c r="P1182" i="1"/>
  <c r="U1182" i="1" s="1"/>
  <c r="V1182" i="1"/>
  <c r="W1182" i="1"/>
  <c r="A1183" i="1"/>
  <c r="B1183" i="1"/>
  <c r="C1183" i="1"/>
  <c r="H1183" i="1" s="1"/>
  <c r="E1183" i="1"/>
  <c r="G1183" i="1"/>
  <c r="P1183" i="1"/>
  <c r="U1183" i="1" s="1"/>
  <c r="V1183" i="1"/>
  <c r="W1183" i="1"/>
  <c r="A1184" i="1"/>
  <c r="B1184" i="1"/>
  <c r="C1184" i="1"/>
  <c r="H1184" i="1" s="1"/>
  <c r="E1184" i="1"/>
  <c r="G1184" i="1"/>
  <c r="P1184" i="1"/>
  <c r="U1184" i="1" s="1"/>
  <c r="V1184" i="1"/>
  <c r="W1184" i="1"/>
  <c r="A1185" i="1"/>
  <c r="B1185" i="1"/>
  <c r="C1185" i="1"/>
  <c r="H1185" i="1" s="1"/>
  <c r="E1185" i="1"/>
  <c r="G1185" i="1"/>
  <c r="P1185" i="1"/>
  <c r="U1185" i="1" s="1"/>
  <c r="V1185" i="1"/>
  <c r="W1185" i="1"/>
  <c r="A1186" i="1"/>
  <c r="B1186" i="1"/>
  <c r="C1186" i="1"/>
  <c r="H1186" i="1" s="1"/>
  <c r="E1186" i="1"/>
  <c r="G1186" i="1"/>
  <c r="P1186" i="1"/>
  <c r="U1186" i="1" s="1"/>
  <c r="V1186" i="1"/>
  <c r="W1186" i="1"/>
  <c r="A1187" i="1"/>
  <c r="B1187" i="1"/>
  <c r="C1187" i="1"/>
  <c r="H1187" i="1" s="1"/>
  <c r="E1187" i="1"/>
  <c r="G1187" i="1"/>
  <c r="P1187" i="1"/>
  <c r="U1187" i="1" s="1"/>
  <c r="V1187" i="1"/>
  <c r="W1187" i="1"/>
  <c r="A1188" i="1"/>
  <c r="B1188" i="1"/>
  <c r="C1188" i="1"/>
  <c r="H1188" i="1" s="1"/>
  <c r="E1188" i="1"/>
  <c r="G1188" i="1"/>
  <c r="P1188" i="1"/>
  <c r="U1188" i="1" s="1"/>
  <c r="V1188" i="1"/>
  <c r="W1188" i="1"/>
  <c r="A1189" i="1"/>
  <c r="B1189" i="1"/>
  <c r="C1189" i="1"/>
  <c r="H1189" i="1" s="1"/>
  <c r="E1189" i="1"/>
  <c r="G1189" i="1"/>
  <c r="P1189" i="1"/>
  <c r="U1189" i="1" s="1"/>
  <c r="V1189" i="1"/>
  <c r="W1189" i="1"/>
  <c r="A1190" i="1"/>
  <c r="B1190" i="1"/>
  <c r="C1190" i="1"/>
  <c r="H1190" i="1" s="1"/>
  <c r="E1190" i="1"/>
  <c r="G1190" i="1"/>
  <c r="P1190" i="1"/>
  <c r="U1190" i="1" s="1"/>
  <c r="V1190" i="1"/>
  <c r="W1190" i="1"/>
  <c r="A1191" i="1"/>
  <c r="B1191" i="1"/>
  <c r="C1191" i="1"/>
  <c r="H1191" i="1" s="1"/>
  <c r="E1191" i="1"/>
  <c r="G1191" i="1"/>
  <c r="P1191" i="1"/>
  <c r="U1191" i="1" s="1"/>
  <c r="V1191" i="1"/>
  <c r="W1191" i="1"/>
  <c r="A1192" i="1"/>
  <c r="B1192" i="1"/>
  <c r="C1192" i="1"/>
  <c r="H1192" i="1" s="1"/>
  <c r="E1192" i="1"/>
  <c r="G1192" i="1"/>
  <c r="P1192" i="1"/>
  <c r="U1192" i="1" s="1"/>
  <c r="V1192" i="1"/>
  <c r="W1192" i="1"/>
  <c r="A1193" i="1"/>
  <c r="B1193" i="1"/>
  <c r="C1193" i="1"/>
  <c r="H1193" i="1" s="1"/>
  <c r="E1193" i="1"/>
  <c r="G1193" i="1"/>
  <c r="P1193" i="1"/>
  <c r="U1193" i="1" s="1"/>
  <c r="V1193" i="1"/>
  <c r="W1193" i="1"/>
  <c r="A1194" i="1"/>
  <c r="B1194" i="1"/>
  <c r="C1194" i="1"/>
  <c r="H1194" i="1" s="1"/>
  <c r="E1194" i="1"/>
  <c r="G1194" i="1"/>
  <c r="P1194" i="1"/>
  <c r="U1194" i="1" s="1"/>
  <c r="V1194" i="1"/>
  <c r="W1194" i="1"/>
  <c r="A1195" i="1"/>
  <c r="B1195" i="1"/>
  <c r="C1195" i="1"/>
  <c r="H1195" i="1" s="1"/>
  <c r="E1195" i="1"/>
  <c r="G1195" i="1"/>
  <c r="P1195" i="1"/>
  <c r="U1195" i="1" s="1"/>
  <c r="V1195" i="1"/>
  <c r="W1195" i="1"/>
  <c r="A1196" i="1"/>
  <c r="B1196" i="1"/>
  <c r="C1196" i="1"/>
  <c r="H1196" i="1" s="1"/>
  <c r="E1196" i="1"/>
  <c r="G1196" i="1"/>
  <c r="P1196" i="1"/>
  <c r="U1196" i="1" s="1"/>
  <c r="V1196" i="1"/>
  <c r="W1196" i="1"/>
  <c r="A1197" i="1"/>
  <c r="B1197" i="1"/>
  <c r="C1197" i="1"/>
  <c r="H1197" i="1" s="1"/>
  <c r="E1197" i="1"/>
  <c r="G1197" i="1"/>
  <c r="P1197" i="1"/>
  <c r="U1197" i="1" s="1"/>
  <c r="V1197" i="1"/>
  <c r="W1197" i="1"/>
  <c r="A1198" i="1"/>
  <c r="B1198" i="1"/>
  <c r="C1198" i="1"/>
  <c r="H1198" i="1" s="1"/>
  <c r="E1198" i="1"/>
  <c r="G1198" i="1"/>
  <c r="P1198" i="1"/>
  <c r="U1198" i="1" s="1"/>
  <c r="V1198" i="1"/>
  <c r="W1198" i="1"/>
  <c r="A1199" i="1"/>
  <c r="B1199" i="1"/>
  <c r="C1199" i="1"/>
  <c r="H1199" i="1" s="1"/>
  <c r="E1199" i="1"/>
  <c r="G1199" i="1"/>
  <c r="P1199" i="1"/>
  <c r="U1199" i="1" s="1"/>
  <c r="V1199" i="1"/>
  <c r="W1199" i="1"/>
  <c r="A1200" i="1"/>
  <c r="B1200" i="1"/>
  <c r="C1200" i="1"/>
  <c r="H1200" i="1" s="1"/>
  <c r="E1200" i="1"/>
  <c r="G1200" i="1"/>
  <c r="P1200" i="1"/>
  <c r="U1200" i="1" s="1"/>
  <c r="V1200" i="1"/>
  <c r="W1200" i="1"/>
  <c r="A1201" i="1"/>
  <c r="B1201" i="1"/>
  <c r="C1201" i="1"/>
  <c r="H1201" i="1" s="1"/>
  <c r="E1201" i="1"/>
  <c r="G1201" i="1"/>
  <c r="P1201" i="1"/>
  <c r="U1201" i="1" s="1"/>
  <c r="V1201" i="1"/>
  <c r="W1201" i="1"/>
  <c r="A1202" i="1"/>
  <c r="B1202" i="1"/>
  <c r="C1202" i="1"/>
  <c r="H1202" i="1" s="1"/>
  <c r="E1202" i="1"/>
  <c r="G1202" i="1"/>
  <c r="P1202" i="1"/>
  <c r="U1202" i="1" s="1"/>
  <c r="V1202" i="1"/>
  <c r="W1202" i="1"/>
  <c r="A1203" i="1"/>
  <c r="B1203" i="1"/>
  <c r="C1203" i="1"/>
  <c r="H1203" i="1" s="1"/>
  <c r="E1203" i="1"/>
  <c r="G1203" i="1"/>
  <c r="P1203" i="1"/>
  <c r="U1203" i="1" s="1"/>
  <c r="V1203" i="1"/>
  <c r="W1203" i="1"/>
  <c r="A1204" i="1"/>
  <c r="B1204" i="1"/>
  <c r="C1204" i="1"/>
  <c r="H1204" i="1" s="1"/>
  <c r="E1204" i="1"/>
  <c r="G1204" i="1"/>
  <c r="P1204" i="1"/>
  <c r="U1204" i="1" s="1"/>
  <c r="V1204" i="1"/>
  <c r="W1204" i="1"/>
  <c r="A1205" i="1"/>
  <c r="B1205" i="1"/>
  <c r="C1205" i="1"/>
  <c r="H1205" i="1" s="1"/>
  <c r="E1205" i="1"/>
  <c r="G1205" i="1"/>
  <c r="P1205" i="1"/>
  <c r="U1205" i="1" s="1"/>
  <c r="V1205" i="1"/>
  <c r="W1205" i="1"/>
  <c r="A1206" i="1"/>
  <c r="B1206" i="1"/>
  <c r="C1206" i="1"/>
  <c r="H1206" i="1" s="1"/>
  <c r="E1206" i="1"/>
  <c r="G1206" i="1"/>
  <c r="P1206" i="1"/>
  <c r="U1206" i="1" s="1"/>
  <c r="V1206" i="1"/>
  <c r="W1206" i="1"/>
  <c r="A1207" i="1"/>
  <c r="B1207" i="1"/>
  <c r="C1207" i="1"/>
  <c r="H1207" i="1" s="1"/>
  <c r="E1207" i="1"/>
  <c r="G1207" i="1"/>
  <c r="P1207" i="1"/>
  <c r="U1207" i="1" s="1"/>
  <c r="V1207" i="1"/>
  <c r="W1207" i="1"/>
  <c r="A1208" i="1"/>
  <c r="B1208" i="1"/>
  <c r="C1208" i="1"/>
  <c r="H1208" i="1" s="1"/>
  <c r="E1208" i="1"/>
  <c r="G1208" i="1"/>
  <c r="P1208" i="1"/>
  <c r="U1208" i="1" s="1"/>
  <c r="V1208" i="1"/>
  <c r="W1208" i="1"/>
  <c r="A1209" i="1"/>
  <c r="B1209" i="1"/>
  <c r="C1209" i="1"/>
  <c r="H1209" i="1" s="1"/>
  <c r="E1209" i="1"/>
  <c r="G1209" i="1"/>
  <c r="P1209" i="1"/>
  <c r="U1209" i="1" s="1"/>
  <c r="V1209" i="1"/>
  <c r="W1209" i="1"/>
  <c r="A1210" i="1"/>
  <c r="B1210" i="1"/>
  <c r="C1210" i="1"/>
  <c r="H1210" i="1" s="1"/>
  <c r="E1210" i="1"/>
  <c r="G1210" i="1"/>
  <c r="P1210" i="1"/>
  <c r="U1210" i="1" s="1"/>
  <c r="V1210" i="1"/>
  <c r="W1210" i="1"/>
  <c r="A1211" i="1"/>
  <c r="B1211" i="1"/>
  <c r="C1211" i="1"/>
  <c r="H1211" i="1" s="1"/>
  <c r="E1211" i="1"/>
  <c r="G1211" i="1"/>
  <c r="P1211" i="1"/>
  <c r="U1211" i="1" s="1"/>
  <c r="V1211" i="1"/>
  <c r="W1211" i="1"/>
  <c r="A1212" i="1"/>
  <c r="B1212" i="1"/>
  <c r="C1212" i="1"/>
  <c r="H1212" i="1" s="1"/>
  <c r="E1212" i="1"/>
  <c r="G1212" i="1"/>
  <c r="P1212" i="1"/>
  <c r="U1212" i="1" s="1"/>
  <c r="V1212" i="1"/>
  <c r="W1212" i="1"/>
  <c r="A1213" i="1"/>
  <c r="B1213" i="1"/>
  <c r="C1213" i="1"/>
  <c r="H1213" i="1" s="1"/>
  <c r="E1213" i="1"/>
  <c r="G1213" i="1"/>
  <c r="P1213" i="1"/>
  <c r="U1213" i="1" s="1"/>
  <c r="V1213" i="1"/>
  <c r="W1213" i="1"/>
  <c r="A1214" i="1"/>
  <c r="B1214" i="1"/>
  <c r="C1214" i="1"/>
  <c r="H1214" i="1" s="1"/>
  <c r="E1214" i="1"/>
  <c r="G1214" i="1"/>
  <c r="P1214" i="1"/>
  <c r="U1214" i="1" s="1"/>
  <c r="V1214" i="1"/>
  <c r="W1214" i="1"/>
  <c r="A1215" i="1"/>
  <c r="B1215" i="1"/>
  <c r="C1215" i="1"/>
  <c r="H1215" i="1" s="1"/>
  <c r="E1215" i="1"/>
  <c r="G1215" i="1"/>
  <c r="P1215" i="1"/>
  <c r="U1215" i="1" s="1"/>
  <c r="V1215" i="1"/>
  <c r="W1215" i="1"/>
  <c r="A1216" i="1"/>
  <c r="B1216" i="1"/>
  <c r="C1216" i="1"/>
  <c r="H1216" i="1" s="1"/>
  <c r="E1216" i="1"/>
  <c r="G1216" i="1"/>
  <c r="P1216" i="1"/>
  <c r="U1216" i="1" s="1"/>
  <c r="V1216" i="1"/>
  <c r="W1216" i="1"/>
  <c r="A1217" i="1"/>
  <c r="B1217" i="1"/>
  <c r="C1217" i="1"/>
  <c r="H1217" i="1" s="1"/>
  <c r="E1217" i="1"/>
  <c r="G1217" i="1"/>
  <c r="P1217" i="1"/>
  <c r="U1217" i="1" s="1"/>
  <c r="V1217" i="1"/>
  <c r="W1217" i="1"/>
  <c r="A1218" i="1"/>
  <c r="B1218" i="1"/>
  <c r="C1218" i="1"/>
  <c r="H1218" i="1" s="1"/>
  <c r="E1218" i="1"/>
  <c r="G1218" i="1"/>
  <c r="P1218" i="1"/>
  <c r="U1218" i="1" s="1"/>
  <c r="V1218" i="1"/>
  <c r="W1218" i="1"/>
  <c r="A1219" i="1"/>
  <c r="B1219" i="1"/>
  <c r="C1219" i="1"/>
  <c r="H1219" i="1" s="1"/>
  <c r="E1219" i="1"/>
  <c r="G1219" i="1"/>
  <c r="P1219" i="1"/>
  <c r="U1219" i="1" s="1"/>
  <c r="V1219" i="1"/>
  <c r="W1219" i="1"/>
  <c r="A1220" i="1"/>
  <c r="B1220" i="1"/>
  <c r="C1220" i="1"/>
  <c r="H1220" i="1" s="1"/>
  <c r="E1220" i="1"/>
  <c r="G1220" i="1"/>
  <c r="P1220" i="1"/>
  <c r="U1220" i="1" s="1"/>
  <c r="V1220" i="1"/>
  <c r="W1220" i="1"/>
  <c r="A1221" i="1"/>
  <c r="B1221" i="1"/>
  <c r="C1221" i="1"/>
  <c r="H1221" i="1" s="1"/>
  <c r="E1221" i="1"/>
  <c r="G1221" i="1"/>
  <c r="P1221" i="1"/>
  <c r="U1221" i="1" s="1"/>
  <c r="V1221" i="1"/>
  <c r="W1221" i="1"/>
  <c r="A1222" i="1"/>
  <c r="B1222" i="1"/>
  <c r="C1222" i="1"/>
  <c r="H1222" i="1" s="1"/>
  <c r="E1222" i="1"/>
  <c r="G1222" i="1"/>
  <c r="P1222" i="1"/>
  <c r="U1222" i="1" s="1"/>
  <c r="V1222" i="1"/>
  <c r="W1222" i="1"/>
  <c r="A1223" i="1"/>
  <c r="B1223" i="1"/>
  <c r="C1223" i="1"/>
  <c r="H1223" i="1" s="1"/>
  <c r="E1223" i="1"/>
  <c r="G1223" i="1"/>
  <c r="P1223" i="1"/>
  <c r="U1223" i="1" s="1"/>
  <c r="V1223" i="1"/>
  <c r="W1223" i="1"/>
  <c r="A1224" i="1"/>
  <c r="B1224" i="1"/>
  <c r="C1224" i="1"/>
  <c r="H1224" i="1" s="1"/>
  <c r="E1224" i="1"/>
  <c r="G1224" i="1"/>
  <c r="P1224" i="1"/>
  <c r="U1224" i="1" s="1"/>
  <c r="V1224" i="1"/>
  <c r="W1224" i="1"/>
  <c r="A1225" i="1"/>
  <c r="B1225" i="1"/>
  <c r="C1225" i="1"/>
  <c r="H1225" i="1" s="1"/>
  <c r="E1225" i="1"/>
  <c r="G1225" i="1"/>
  <c r="P1225" i="1"/>
  <c r="U1225" i="1" s="1"/>
  <c r="V1225" i="1"/>
  <c r="W1225" i="1"/>
  <c r="A1226" i="1"/>
  <c r="B1226" i="1"/>
  <c r="C1226" i="1"/>
  <c r="H1226" i="1" s="1"/>
  <c r="E1226" i="1"/>
  <c r="G1226" i="1"/>
  <c r="P1226" i="1"/>
  <c r="U1226" i="1" s="1"/>
  <c r="V1226" i="1"/>
  <c r="W1226" i="1"/>
  <c r="A1227" i="1"/>
  <c r="B1227" i="1"/>
  <c r="C1227" i="1"/>
  <c r="H1227" i="1" s="1"/>
  <c r="E1227" i="1"/>
  <c r="G1227" i="1"/>
  <c r="P1227" i="1"/>
  <c r="U1227" i="1" s="1"/>
  <c r="V1227" i="1"/>
  <c r="W1227" i="1"/>
  <c r="A1228" i="1"/>
  <c r="B1228" i="1"/>
  <c r="C1228" i="1"/>
  <c r="H1228" i="1" s="1"/>
  <c r="E1228" i="1"/>
  <c r="G1228" i="1"/>
  <c r="P1228" i="1"/>
  <c r="U1228" i="1" s="1"/>
  <c r="V1228" i="1"/>
  <c r="W1228" i="1"/>
  <c r="A1229" i="1"/>
  <c r="B1229" i="1"/>
  <c r="C1229" i="1"/>
  <c r="H1229" i="1" s="1"/>
  <c r="E1229" i="1"/>
  <c r="G1229" i="1"/>
  <c r="P1229" i="1"/>
  <c r="U1229" i="1" s="1"/>
  <c r="V1229" i="1"/>
  <c r="W1229" i="1"/>
  <c r="A1230" i="1"/>
  <c r="B1230" i="1"/>
  <c r="C1230" i="1"/>
  <c r="H1230" i="1" s="1"/>
  <c r="E1230" i="1"/>
  <c r="G1230" i="1"/>
  <c r="P1230" i="1"/>
  <c r="U1230" i="1" s="1"/>
  <c r="V1230" i="1"/>
  <c r="W1230" i="1"/>
  <c r="A1231" i="1"/>
  <c r="B1231" i="1"/>
  <c r="C1231" i="1"/>
  <c r="H1231" i="1" s="1"/>
  <c r="E1231" i="1"/>
  <c r="G1231" i="1"/>
  <c r="P1231" i="1"/>
  <c r="U1231" i="1" s="1"/>
  <c r="V1231" i="1"/>
  <c r="W1231" i="1"/>
  <c r="A1232" i="1"/>
  <c r="B1232" i="1"/>
  <c r="C1232" i="1"/>
  <c r="H1232" i="1" s="1"/>
  <c r="E1232" i="1"/>
  <c r="G1232" i="1"/>
  <c r="P1232" i="1"/>
  <c r="U1232" i="1" s="1"/>
  <c r="V1232" i="1"/>
  <c r="W1232" i="1"/>
  <c r="A1233" i="1"/>
  <c r="B1233" i="1"/>
  <c r="C1233" i="1"/>
  <c r="H1233" i="1" s="1"/>
  <c r="E1233" i="1"/>
  <c r="G1233" i="1"/>
  <c r="P1233" i="1"/>
  <c r="U1233" i="1" s="1"/>
  <c r="V1233" i="1"/>
  <c r="W1233" i="1"/>
  <c r="A1234" i="1"/>
  <c r="B1234" i="1"/>
  <c r="C1234" i="1"/>
  <c r="H1234" i="1" s="1"/>
  <c r="E1234" i="1"/>
  <c r="G1234" i="1"/>
  <c r="P1234" i="1"/>
  <c r="U1234" i="1" s="1"/>
  <c r="V1234" i="1"/>
  <c r="W1234" i="1"/>
  <c r="A1235" i="1"/>
  <c r="B1235" i="1"/>
  <c r="C1235" i="1"/>
  <c r="H1235" i="1" s="1"/>
  <c r="E1235" i="1"/>
  <c r="G1235" i="1"/>
  <c r="P1235" i="1"/>
  <c r="U1235" i="1" s="1"/>
  <c r="V1235" i="1"/>
  <c r="W1235" i="1"/>
  <c r="A1236" i="1"/>
  <c r="B1236" i="1"/>
  <c r="C1236" i="1"/>
  <c r="H1236" i="1" s="1"/>
  <c r="E1236" i="1"/>
  <c r="G1236" i="1"/>
  <c r="P1236" i="1"/>
  <c r="U1236" i="1" s="1"/>
  <c r="V1236" i="1"/>
  <c r="W1236" i="1"/>
  <c r="A1237" i="1"/>
  <c r="B1237" i="1"/>
  <c r="C1237" i="1"/>
  <c r="H1237" i="1" s="1"/>
  <c r="E1237" i="1"/>
  <c r="G1237" i="1"/>
  <c r="P1237" i="1"/>
  <c r="U1237" i="1" s="1"/>
  <c r="V1237" i="1"/>
  <c r="W1237" i="1"/>
  <c r="A1238" i="1"/>
  <c r="B1238" i="1"/>
  <c r="C1238" i="1"/>
  <c r="H1238" i="1" s="1"/>
  <c r="E1238" i="1"/>
  <c r="G1238" i="1"/>
  <c r="P1238" i="1"/>
  <c r="U1238" i="1" s="1"/>
  <c r="V1238" i="1"/>
  <c r="W1238" i="1"/>
  <c r="A1239" i="1"/>
  <c r="B1239" i="1"/>
  <c r="C1239" i="1"/>
  <c r="H1239" i="1" s="1"/>
  <c r="E1239" i="1"/>
  <c r="G1239" i="1"/>
  <c r="P1239" i="1"/>
  <c r="U1239" i="1" s="1"/>
  <c r="V1239" i="1"/>
  <c r="W1239" i="1"/>
  <c r="A1240" i="1"/>
  <c r="B1240" i="1"/>
  <c r="C1240" i="1"/>
  <c r="H1240" i="1" s="1"/>
  <c r="E1240" i="1"/>
  <c r="G1240" i="1"/>
  <c r="P1240" i="1"/>
  <c r="U1240" i="1" s="1"/>
  <c r="V1240" i="1"/>
  <c r="W1240" i="1"/>
  <c r="A1241" i="1"/>
  <c r="B1241" i="1"/>
  <c r="C1241" i="1"/>
  <c r="H1241" i="1" s="1"/>
  <c r="E1241" i="1"/>
  <c r="G1241" i="1"/>
  <c r="P1241" i="1"/>
  <c r="U1241" i="1" s="1"/>
  <c r="V1241" i="1"/>
  <c r="W1241" i="1"/>
  <c r="A1242" i="1"/>
  <c r="B1242" i="1"/>
  <c r="C1242" i="1"/>
  <c r="H1242" i="1" s="1"/>
  <c r="E1242" i="1"/>
  <c r="G1242" i="1"/>
  <c r="P1242" i="1"/>
  <c r="U1242" i="1" s="1"/>
  <c r="V1242" i="1"/>
  <c r="W1242" i="1"/>
  <c r="A1243" i="1"/>
  <c r="B1243" i="1"/>
  <c r="C1243" i="1"/>
  <c r="H1243" i="1" s="1"/>
  <c r="E1243" i="1"/>
  <c r="G1243" i="1"/>
  <c r="P1243" i="1"/>
  <c r="U1243" i="1" s="1"/>
  <c r="V1243" i="1"/>
  <c r="W1243" i="1"/>
  <c r="A1244" i="1"/>
  <c r="B1244" i="1"/>
  <c r="C1244" i="1"/>
  <c r="H1244" i="1" s="1"/>
  <c r="E1244" i="1"/>
  <c r="G1244" i="1"/>
  <c r="P1244" i="1"/>
  <c r="U1244" i="1" s="1"/>
  <c r="V1244" i="1"/>
  <c r="W1244" i="1"/>
  <c r="A1245" i="1"/>
  <c r="B1245" i="1"/>
  <c r="C1245" i="1"/>
  <c r="H1245" i="1" s="1"/>
  <c r="E1245" i="1"/>
  <c r="G1245" i="1"/>
  <c r="P1245" i="1"/>
  <c r="U1245" i="1" s="1"/>
  <c r="V1245" i="1"/>
  <c r="W1245" i="1"/>
  <c r="A1246" i="1"/>
  <c r="B1246" i="1"/>
  <c r="C1246" i="1"/>
  <c r="H1246" i="1" s="1"/>
  <c r="E1246" i="1"/>
  <c r="G1246" i="1"/>
  <c r="P1246" i="1"/>
  <c r="U1246" i="1" s="1"/>
  <c r="V1246" i="1"/>
  <c r="W1246" i="1"/>
  <c r="A1247" i="1"/>
  <c r="B1247" i="1"/>
  <c r="C1247" i="1"/>
  <c r="H1247" i="1" s="1"/>
  <c r="E1247" i="1"/>
  <c r="G1247" i="1"/>
  <c r="P1247" i="1"/>
  <c r="U1247" i="1" s="1"/>
  <c r="V1247" i="1"/>
  <c r="W1247" i="1"/>
  <c r="A1248" i="1"/>
  <c r="B1248" i="1"/>
  <c r="C1248" i="1"/>
  <c r="H1248" i="1" s="1"/>
  <c r="E1248" i="1"/>
  <c r="G1248" i="1"/>
  <c r="P1248" i="1"/>
  <c r="U1248" i="1" s="1"/>
  <c r="V1248" i="1"/>
  <c r="W1248" i="1"/>
  <c r="A1249" i="1"/>
  <c r="B1249" i="1"/>
  <c r="C1249" i="1"/>
  <c r="H1249" i="1" s="1"/>
  <c r="E1249" i="1"/>
  <c r="G1249" i="1"/>
  <c r="P1249" i="1"/>
  <c r="U1249" i="1" s="1"/>
  <c r="V1249" i="1"/>
  <c r="W1249" i="1"/>
  <c r="A1250" i="1"/>
  <c r="B1250" i="1"/>
  <c r="C1250" i="1"/>
  <c r="H1250" i="1" s="1"/>
  <c r="E1250" i="1"/>
  <c r="G1250" i="1"/>
  <c r="P1250" i="1"/>
  <c r="U1250" i="1" s="1"/>
  <c r="V1250" i="1"/>
  <c r="W1250" i="1"/>
  <c r="A1251" i="1"/>
  <c r="B1251" i="1"/>
  <c r="C1251" i="1"/>
  <c r="H1251" i="1" s="1"/>
  <c r="E1251" i="1"/>
  <c r="G1251" i="1"/>
  <c r="P1251" i="1"/>
  <c r="U1251" i="1" s="1"/>
  <c r="V1251" i="1"/>
  <c r="W1251" i="1"/>
  <c r="A1252" i="1"/>
  <c r="B1252" i="1"/>
  <c r="C1252" i="1"/>
  <c r="H1252" i="1" s="1"/>
  <c r="E1252" i="1"/>
  <c r="G1252" i="1"/>
  <c r="P1252" i="1"/>
  <c r="U1252" i="1" s="1"/>
  <c r="V1252" i="1"/>
  <c r="W1252" i="1"/>
  <c r="A1253" i="1"/>
  <c r="B1253" i="1"/>
  <c r="C1253" i="1"/>
  <c r="H1253" i="1" s="1"/>
  <c r="E1253" i="1"/>
  <c r="G1253" i="1"/>
  <c r="P1253" i="1"/>
  <c r="U1253" i="1" s="1"/>
  <c r="V1253" i="1"/>
  <c r="W1253" i="1"/>
  <c r="A1254" i="1"/>
  <c r="B1254" i="1"/>
  <c r="C1254" i="1"/>
  <c r="H1254" i="1" s="1"/>
  <c r="E1254" i="1"/>
  <c r="G1254" i="1"/>
  <c r="P1254" i="1"/>
  <c r="U1254" i="1" s="1"/>
  <c r="V1254" i="1"/>
  <c r="W1254" i="1"/>
  <c r="A1255" i="1"/>
  <c r="B1255" i="1"/>
  <c r="C1255" i="1"/>
  <c r="H1255" i="1" s="1"/>
  <c r="E1255" i="1"/>
  <c r="G1255" i="1"/>
  <c r="P1255" i="1"/>
  <c r="U1255" i="1" s="1"/>
  <c r="V1255" i="1"/>
  <c r="W1255" i="1"/>
  <c r="A1256" i="1"/>
  <c r="B1256" i="1"/>
  <c r="C1256" i="1"/>
  <c r="H1256" i="1" s="1"/>
  <c r="E1256" i="1"/>
  <c r="G1256" i="1"/>
  <c r="P1256" i="1"/>
  <c r="U1256" i="1" s="1"/>
  <c r="V1256" i="1"/>
  <c r="W1256" i="1"/>
  <c r="A1257" i="1"/>
  <c r="B1257" i="1"/>
  <c r="C1257" i="1"/>
  <c r="H1257" i="1" s="1"/>
  <c r="E1257" i="1"/>
  <c r="G1257" i="1"/>
  <c r="P1257" i="1"/>
  <c r="U1257" i="1" s="1"/>
  <c r="V1257" i="1"/>
  <c r="W1257" i="1"/>
  <c r="A1258" i="1"/>
  <c r="B1258" i="1"/>
  <c r="C1258" i="1"/>
  <c r="H1258" i="1" s="1"/>
  <c r="E1258" i="1"/>
  <c r="G1258" i="1"/>
  <c r="P1258" i="1"/>
  <c r="U1258" i="1" s="1"/>
  <c r="V1258" i="1"/>
  <c r="W1258" i="1"/>
  <c r="A1259" i="1"/>
  <c r="B1259" i="1"/>
  <c r="C1259" i="1"/>
  <c r="H1259" i="1" s="1"/>
  <c r="E1259" i="1"/>
  <c r="G1259" i="1"/>
  <c r="P1259" i="1"/>
  <c r="U1259" i="1" s="1"/>
  <c r="V1259" i="1"/>
  <c r="W1259" i="1"/>
  <c r="A1260" i="1"/>
  <c r="B1260" i="1"/>
  <c r="C1260" i="1"/>
  <c r="H1260" i="1" s="1"/>
  <c r="E1260" i="1"/>
  <c r="G1260" i="1"/>
  <c r="P1260" i="1"/>
  <c r="U1260" i="1" s="1"/>
  <c r="V1260" i="1"/>
  <c r="W1260" i="1"/>
  <c r="A1261" i="1"/>
  <c r="B1261" i="1"/>
  <c r="C1261" i="1"/>
  <c r="H1261" i="1" s="1"/>
  <c r="E1261" i="1"/>
  <c r="G1261" i="1"/>
  <c r="P1261" i="1"/>
  <c r="U1261" i="1" s="1"/>
  <c r="V1261" i="1"/>
  <c r="W1261" i="1"/>
  <c r="A1262" i="1"/>
  <c r="B1262" i="1"/>
  <c r="C1262" i="1"/>
  <c r="H1262" i="1" s="1"/>
  <c r="E1262" i="1"/>
  <c r="G1262" i="1"/>
  <c r="P1262" i="1"/>
  <c r="U1262" i="1" s="1"/>
  <c r="V1262" i="1"/>
  <c r="W1262" i="1"/>
  <c r="A1263" i="1"/>
  <c r="B1263" i="1"/>
  <c r="C1263" i="1"/>
  <c r="H1263" i="1" s="1"/>
  <c r="E1263" i="1"/>
  <c r="G1263" i="1"/>
  <c r="P1263" i="1"/>
  <c r="U1263" i="1" s="1"/>
  <c r="V1263" i="1"/>
  <c r="W1263" i="1"/>
  <c r="A1264" i="1"/>
  <c r="B1264" i="1"/>
  <c r="C1264" i="1"/>
  <c r="H1264" i="1" s="1"/>
  <c r="E1264" i="1"/>
  <c r="G1264" i="1"/>
  <c r="P1264" i="1"/>
  <c r="U1264" i="1" s="1"/>
  <c r="V1264" i="1"/>
  <c r="W1264" i="1"/>
  <c r="A1265" i="1"/>
  <c r="B1265" i="1"/>
  <c r="C1265" i="1"/>
  <c r="H1265" i="1" s="1"/>
  <c r="E1265" i="1"/>
  <c r="G1265" i="1"/>
  <c r="P1265" i="1"/>
  <c r="U1265" i="1" s="1"/>
  <c r="V1265" i="1"/>
  <c r="W1265" i="1"/>
  <c r="A1266" i="1"/>
  <c r="B1266" i="1"/>
  <c r="C1266" i="1"/>
  <c r="H1266" i="1" s="1"/>
  <c r="E1266" i="1"/>
  <c r="G1266" i="1"/>
  <c r="P1266" i="1"/>
  <c r="U1266" i="1" s="1"/>
  <c r="V1266" i="1"/>
  <c r="W1266" i="1"/>
  <c r="A1267" i="1"/>
  <c r="B1267" i="1"/>
  <c r="C1267" i="1"/>
  <c r="H1267" i="1" s="1"/>
  <c r="E1267" i="1"/>
  <c r="G1267" i="1"/>
  <c r="P1267" i="1"/>
  <c r="U1267" i="1" s="1"/>
  <c r="V1267" i="1"/>
  <c r="W1267" i="1"/>
  <c r="A1268" i="1"/>
  <c r="B1268" i="1"/>
  <c r="C1268" i="1"/>
  <c r="H1268" i="1" s="1"/>
  <c r="E1268" i="1"/>
  <c r="G1268" i="1"/>
  <c r="P1268" i="1"/>
  <c r="U1268" i="1" s="1"/>
  <c r="V1268" i="1"/>
  <c r="W1268" i="1"/>
  <c r="A1269" i="1"/>
  <c r="B1269" i="1"/>
  <c r="C1269" i="1"/>
  <c r="H1269" i="1" s="1"/>
  <c r="E1269" i="1"/>
  <c r="G1269" i="1"/>
  <c r="P1269" i="1"/>
  <c r="U1269" i="1" s="1"/>
  <c r="V1269" i="1"/>
  <c r="W1269" i="1"/>
  <c r="A1270" i="1"/>
  <c r="B1270" i="1"/>
  <c r="C1270" i="1"/>
  <c r="H1270" i="1" s="1"/>
  <c r="E1270" i="1"/>
  <c r="G1270" i="1"/>
  <c r="P1270" i="1"/>
  <c r="U1270" i="1" s="1"/>
  <c r="V1270" i="1"/>
  <c r="W1270" i="1"/>
  <c r="A1271" i="1"/>
  <c r="B1271" i="1"/>
  <c r="C1271" i="1"/>
  <c r="H1271" i="1" s="1"/>
  <c r="E1271" i="1"/>
  <c r="F1271" i="1"/>
  <c r="G1271" i="1"/>
  <c r="P1271" i="1"/>
  <c r="U1271" i="1" s="1"/>
  <c r="V1271" i="1"/>
  <c r="W1271" i="1"/>
  <c r="A1272" i="1"/>
  <c r="B1272" i="1"/>
  <c r="C1272" i="1"/>
  <c r="H1272" i="1" s="1"/>
  <c r="E1272" i="1"/>
  <c r="F1272" i="1"/>
  <c r="G1272" i="1"/>
  <c r="P1272" i="1"/>
  <c r="U1272" i="1" s="1"/>
  <c r="V1272" i="1"/>
  <c r="W1272" i="1"/>
  <c r="A1273" i="1"/>
  <c r="B1273" i="1"/>
  <c r="C1273" i="1"/>
  <c r="H1273" i="1" s="1"/>
  <c r="E1273" i="1"/>
  <c r="F1273" i="1"/>
  <c r="G1273" i="1"/>
  <c r="P1273" i="1"/>
  <c r="U1273" i="1" s="1"/>
  <c r="V1273" i="1"/>
  <c r="W1273" i="1"/>
  <c r="A1274" i="1"/>
  <c r="B1274" i="1"/>
  <c r="C1274" i="1"/>
  <c r="H1274" i="1" s="1"/>
  <c r="E1274" i="1"/>
  <c r="F1274" i="1"/>
  <c r="G1274" i="1"/>
  <c r="P1274" i="1"/>
  <c r="U1274" i="1" s="1"/>
  <c r="V1274" i="1"/>
  <c r="W1274" i="1"/>
  <c r="A1275" i="1"/>
  <c r="B1275" i="1"/>
  <c r="C1275" i="1"/>
  <c r="H1275" i="1" s="1"/>
  <c r="E1275" i="1"/>
  <c r="F1275" i="1"/>
  <c r="G1275" i="1"/>
  <c r="P1275" i="1"/>
  <c r="U1275" i="1" s="1"/>
  <c r="V1275" i="1"/>
  <c r="W1275" i="1"/>
  <c r="A1276" i="1"/>
  <c r="B1276" i="1"/>
  <c r="C1276" i="1"/>
  <c r="H1276" i="1" s="1"/>
  <c r="E1276" i="1"/>
  <c r="F1276" i="1"/>
  <c r="G1276" i="1"/>
  <c r="P1276" i="1"/>
  <c r="U1276" i="1" s="1"/>
  <c r="V1276" i="1"/>
  <c r="W1276" i="1"/>
  <c r="A1277" i="1"/>
  <c r="B1277" i="1"/>
  <c r="C1277" i="1"/>
  <c r="H1277" i="1" s="1"/>
  <c r="E1277" i="1"/>
  <c r="F1277" i="1"/>
  <c r="G1277" i="1"/>
  <c r="P1277" i="1"/>
  <c r="U1277" i="1" s="1"/>
  <c r="V1277" i="1"/>
  <c r="W1277" i="1"/>
  <c r="A1278" i="1"/>
  <c r="B1278" i="1"/>
  <c r="C1278" i="1"/>
  <c r="H1278" i="1" s="1"/>
  <c r="E1278" i="1"/>
  <c r="F1278" i="1"/>
  <c r="G1278" i="1"/>
  <c r="P1278" i="1"/>
  <c r="U1278" i="1" s="1"/>
  <c r="V1278" i="1"/>
  <c r="W1278" i="1"/>
  <c r="A1279" i="1"/>
  <c r="B1279" i="1"/>
  <c r="C1279" i="1"/>
  <c r="H1279" i="1" s="1"/>
  <c r="E1279" i="1"/>
  <c r="F1279" i="1"/>
  <c r="G1279" i="1"/>
  <c r="P1279" i="1"/>
  <c r="U1279" i="1" s="1"/>
  <c r="V1279" i="1"/>
  <c r="W1279" i="1"/>
  <c r="A1280" i="1"/>
  <c r="B1280" i="1"/>
  <c r="C1280" i="1"/>
  <c r="H1280" i="1" s="1"/>
  <c r="E1280" i="1"/>
  <c r="F1280" i="1"/>
  <c r="G1280" i="1"/>
  <c r="P1280" i="1"/>
  <c r="U1280" i="1" s="1"/>
  <c r="V1280" i="1"/>
  <c r="W1280" i="1"/>
  <c r="A1281" i="1"/>
  <c r="B1281" i="1"/>
  <c r="C1281" i="1"/>
  <c r="H1281" i="1" s="1"/>
  <c r="E1281" i="1"/>
  <c r="F1281" i="1"/>
  <c r="G1281" i="1"/>
  <c r="P1281" i="1"/>
  <c r="U1281" i="1" s="1"/>
  <c r="V1281" i="1"/>
  <c r="W1281" i="1"/>
  <c r="A1282" i="1"/>
  <c r="B1282" i="1"/>
  <c r="C1282" i="1"/>
  <c r="H1282" i="1" s="1"/>
  <c r="E1282" i="1"/>
  <c r="F1282" i="1"/>
  <c r="G1282" i="1"/>
  <c r="P1282" i="1"/>
  <c r="U1282" i="1" s="1"/>
  <c r="V1282" i="1"/>
  <c r="W1282" i="1"/>
  <c r="A1283" i="1"/>
  <c r="B1283" i="1"/>
  <c r="C1283" i="1"/>
  <c r="H1283" i="1" s="1"/>
  <c r="E1283" i="1"/>
  <c r="F1283" i="1"/>
  <c r="G1283" i="1"/>
  <c r="P1283" i="1"/>
  <c r="U1283" i="1" s="1"/>
  <c r="V1283" i="1"/>
  <c r="W1283" i="1"/>
  <c r="A1284" i="1"/>
  <c r="B1284" i="1"/>
  <c r="C1284" i="1"/>
  <c r="H1284" i="1" s="1"/>
  <c r="E1284" i="1"/>
  <c r="F1284" i="1"/>
  <c r="G1284" i="1"/>
  <c r="P1284" i="1"/>
  <c r="U1284" i="1" s="1"/>
  <c r="V1284" i="1"/>
  <c r="W1284" i="1"/>
  <c r="A1285" i="1"/>
  <c r="B1285" i="1"/>
  <c r="C1285" i="1"/>
  <c r="H1285" i="1" s="1"/>
  <c r="E1285" i="1"/>
  <c r="F1285" i="1"/>
  <c r="G1285" i="1"/>
  <c r="P1285" i="1"/>
  <c r="U1285" i="1" s="1"/>
  <c r="V1285" i="1"/>
  <c r="W1285" i="1"/>
  <c r="A1286" i="1"/>
  <c r="B1286" i="1"/>
  <c r="C1286" i="1"/>
  <c r="H1286" i="1" s="1"/>
  <c r="E1286" i="1"/>
  <c r="F1286" i="1"/>
  <c r="G1286" i="1"/>
  <c r="P1286" i="1"/>
  <c r="U1286" i="1" s="1"/>
  <c r="V1286" i="1"/>
  <c r="W1286" i="1"/>
  <c r="A1287" i="1"/>
  <c r="B1287" i="1"/>
  <c r="C1287" i="1"/>
  <c r="H1287" i="1" s="1"/>
  <c r="E1287" i="1"/>
  <c r="F1287" i="1"/>
  <c r="G1287" i="1"/>
  <c r="P1287" i="1"/>
  <c r="U1287" i="1" s="1"/>
  <c r="V1287" i="1"/>
  <c r="W1287" i="1"/>
  <c r="A1288" i="1"/>
  <c r="B1288" i="1"/>
  <c r="C1288" i="1"/>
  <c r="H1288" i="1" s="1"/>
  <c r="E1288" i="1"/>
  <c r="F1288" i="1"/>
  <c r="G1288" i="1"/>
  <c r="P1288" i="1"/>
  <c r="U1288" i="1" s="1"/>
  <c r="V1288" i="1"/>
  <c r="W1288" i="1"/>
  <c r="A1289" i="1"/>
  <c r="B1289" i="1"/>
  <c r="C1289" i="1"/>
  <c r="H1289" i="1" s="1"/>
  <c r="E1289" i="1"/>
  <c r="F1289" i="1"/>
  <c r="G1289" i="1"/>
  <c r="P1289" i="1"/>
  <c r="U1289" i="1" s="1"/>
  <c r="V1289" i="1"/>
  <c r="W1289" i="1"/>
  <c r="A1290" i="1"/>
  <c r="B1290" i="1"/>
  <c r="C1290" i="1"/>
  <c r="H1290" i="1" s="1"/>
  <c r="E1290" i="1"/>
  <c r="F1290" i="1"/>
  <c r="G1290" i="1"/>
  <c r="P1290" i="1"/>
  <c r="U1290" i="1" s="1"/>
  <c r="V1290" i="1"/>
  <c r="W1290" i="1"/>
  <c r="A1291" i="1"/>
  <c r="B1291" i="1"/>
  <c r="C1291" i="1"/>
  <c r="H1291" i="1" s="1"/>
  <c r="E1291" i="1"/>
  <c r="F1291" i="1"/>
  <c r="G1291" i="1"/>
  <c r="P1291" i="1"/>
  <c r="U1291" i="1" s="1"/>
  <c r="V1291" i="1"/>
  <c r="W1291" i="1"/>
  <c r="A1292" i="1"/>
  <c r="B1292" i="1"/>
  <c r="C1292" i="1"/>
  <c r="H1292" i="1" s="1"/>
  <c r="E1292" i="1"/>
  <c r="F1292" i="1"/>
  <c r="G1292" i="1"/>
  <c r="P1292" i="1"/>
  <c r="U1292" i="1" s="1"/>
  <c r="V1292" i="1"/>
  <c r="W1292" i="1"/>
  <c r="A1293" i="1"/>
  <c r="B1293" i="1"/>
  <c r="C1293" i="1"/>
  <c r="H1293" i="1" s="1"/>
  <c r="E1293" i="1"/>
  <c r="F1293" i="1"/>
  <c r="G1293" i="1"/>
  <c r="P1293" i="1"/>
  <c r="U1293" i="1" s="1"/>
  <c r="V1293" i="1"/>
  <c r="W1293" i="1"/>
  <c r="A1294" i="1"/>
  <c r="B1294" i="1"/>
  <c r="C1294" i="1"/>
  <c r="H1294" i="1" s="1"/>
  <c r="E1294" i="1"/>
  <c r="F1294" i="1"/>
  <c r="G1294" i="1"/>
  <c r="P1294" i="1"/>
  <c r="U1294" i="1" s="1"/>
  <c r="V1294" i="1"/>
  <c r="W1294" i="1"/>
  <c r="A1295" i="1"/>
  <c r="B1295" i="1"/>
  <c r="C1295" i="1"/>
  <c r="H1295" i="1" s="1"/>
  <c r="E1295" i="1"/>
  <c r="F1295" i="1"/>
  <c r="G1295" i="1"/>
  <c r="P1295" i="1"/>
  <c r="U1295" i="1" s="1"/>
  <c r="V1295" i="1"/>
  <c r="W1295" i="1"/>
  <c r="A1296" i="1"/>
  <c r="B1296" i="1"/>
  <c r="C1296" i="1"/>
  <c r="H1296" i="1" s="1"/>
  <c r="E1296" i="1"/>
  <c r="F1296" i="1"/>
  <c r="G1296" i="1"/>
  <c r="P1296" i="1"/>
  <c r="U1296" i="1" s="1"/>
  <c r="V1296" i="1"/>
  <c r="W1296" i="1"/>
  <c r="A1297" i="1"/>
  <c r="B1297" i="1"/>
  <c r="C1297" i="1"/>
  <c r="H1297" i="1" s="1"/>
  <c r="E1297" i="1"/>
  <c r="F1297" i="1"/>
  <c r="G1297" i="1"/>
  <c r="P1297" i="1"/>
  <c r="U1297" i="1" s="1"/>
  <c r="V1297" i="1"/>
  <c r="W1297" i="1"/>
  <c r="A1298" i="1"/>
  <c r="B1298" i="1"/>
  <c r="C1298" i="1"/>
  <c r="H1298" i="1" s="1"/>
  <c r="E1298" i="1"/>
  <c r="F1298" i="1"/>
  <c r="G1298" i="1"/>
  <c r="P1298" i="1"/>
  <c r="U1298" i="1" s="1"/>
  <c r="V1298" i="1"/>
  <c r="W1298" i="1"/>
  <c r="A1299" i="1"/>
  <c r="B1299" i="1"/>
  <c r="C1299" i="1"/>
  <c r="H1299" i="1" s="1"/>
  <c r="E1299" i="1"/>
  <c r="F1299" i="1"/>
  <c r="G1299" i="1"/>
  <c r="P1299" i="1"/>
  <c r="U1299" i="1" s="1"/>
  <c r="V1299" i="1"/>
  <c r="W1299" i="1"/>
  <c r="A1300" i="1"/>
  <c r="B1300" i="1"/>
  <c r="C1300" i="1"/>
  <c r="H1300" i="1" s="1"/>
  <c r="E1300" i="1"/>
  <c r="F1300" i="1"/>
  <c r="G1300" i="1"/>
  <c r="P1300" i="1"/>
  <c r="U1300" i="1" s="1"/>
  <c r="V1300" i="1"/>
  <c r="W1300" i="1"/>
  <c r="A1301" i="1"/>
  <c r="B1301" i="1"/>
  <c r="C1301" i="1"/>
  <c r="H1301" i="1" s="1"/>
  <c r="E1301" i="1"/>
  <c r="F1301" i="1"/>
  <c r="G1301" i="1"/>
  <c r="P1301" i="1"/>
  <c r="U1301" i="1" s="1"/>
  <c r="V1301" i="1"/>
  <c r="W1301" i="1"/>
  <c r="A1302" i="1"/>
  <c r="B1302" i="1"/>
  <c r="C1302" i="1"/>
  <c r="H1302" i="1" s="1"/>
  <c r="E1302" i="1"/>
  <c r="F1302" i="1"/>
  <c r="G1302" i="1"/>
  <c r="P1302" i="1"/>
  <c r="U1302" i="1" s="1"/>
  <c r="V1302" i="1"/>
  <c r="W1302" i="1"/>
  <c r="A1303" i="1"/>
  <c r="B1303" i="1"/>
  <c r="C1303" i="1"/>
  <c r="H1303" i="1" s="1"/>
  <c r="E1303" i="1"/>
  <c r="F1303" i="1"/>
  <c r="G1303" i="1"/>
  <c r="P1303" i="1"/>
  <c r="U1303" i="1" s="1"/>
  <c r="V1303" i="1"/>
  <c r="W1303" i="1"/>
  <c r="A1304" i="1"/>
  <c r="B1304" i="1"/>
  <c r="C1304" i="1"/>
  <c r="H1304" i="1" s="1"/>
  <c r="E1304" i="1"/>
  <c r="F1304" i="1"/>
  <c r="G1304" i="1"/>
  <c r="P1304" i="1"/>
  <c r="U1304" i="1" s="1"/>
  <c r="V1304" i="1"/>
  <c r="W1304" i="1"/>
  <c r="A1305" i="1"/>
  <c r="B1305" i="1"/>
  <c r="C1305" i="1"/>
  <c r="H1305" i="1" s="1"/>
  <c r="E1305" i="1"/>
  <c r="F1305" i="1"/>
  <c r="G1305" i="1"/>
  <c r="P1305" i="1"/>
  <c r="U1305" i="1" s="1"/>
  <c r="V1305" i="1"/>
  <c r="W1305" i="1"/>
  <c r="A1306" i="1"/>
  <c r="B1306" i="1"/>
  <c r="C1306" i="1"/>
  <c r="H1306" i="1" s="1"/>
  <c r="E1306" i="1"/>
  <c r="F1306" i="1"/>
  <c r="G1306" i="1"/>
  <c r="P1306" i="1"/>
  <c r="U1306" i="1" s="1"/>
  <c r="V1306" i="1"/>
  <c r="W1306" i="1"/>
  <c r="A1307" i="1"/>
  <c r="B1307" i="1"/>
  <c r="C1307" i="1"/>
  <c r="H1307" i="1" s="1"/>
  <c r="E1307" i="1"/>
  <c r="F1307" i="1"/>
  <c r="G1307" i="1"/>
  <c r="P1307" i="1"/>
  <c r="U1307" i="1" s="1"/>
  <c r="V1307" i="1"/>
  <c r="W1307" i="1"/>
  <c r="A1308" i="1"/>
  <c r="B1308" i="1"/>
  <c r="C1308" i="1"/>
  <c r="H1308" i="1" s="1"/>
  <c r="E1308" i="1"/>
  <c r="F1308" i="1"/>
  <c r="G1308" i="1"/>
  <c r="P1308" i="1"/>
  <c r="U1308" i="1" s="1"/>
  <c r="V1308" i="1"/>
  <c r="W1308" i="1"/>
  <c r="A1309" i="1"/>
  <c r="B1309" i="1"/>
  <c r="C1309" i="1"/>
  <c r="H1309" i="1" s="1"/>
  <c r="E1309" i="1"/>
  <c r="F1309" i="1"/>
  <c r="G1309" i="1"/>
  <c r="P1309" i="1"/>
  <c r="U1309" i="1" s="1"/>
  <c r="V1309" i="1"/>
  <c r="W1309" i="1"/>
  <c r="A1310" i="1"/>
  <c r="B1310" i="1"/>
  <c r="C1310" i="1"/>
  <c r="H1310" i="1" s="1"/>
  <c r="E1310" i="1"/>
  <c r="F1310" i="1"/>
  <c r="G1310" i="1"/>
  <c r="P1310" i="1"/>
  <c r="U1310" i="1" s="1"/>
  <c r="V1310" i="1"/>
  <c r="W1310" i="1"/>
  <c r="A1311" i="1"/>
  <c r="B1311" i="1"/>
  <c r="C1311" i="1"/>
  <c r="H1311" i="1" s="1"/>
  <c r="E1311" i="1"/>
  <c r="F1311" i="1"/>
  <c r="G1311" i="1"/>
  <c r="P1311" i="1"/>
  <c r="U1311" i="1" s="1"/>
  <c r="V1311" i="1"/>
  <c r="W1311" i="1"/>
  <c r="A1312" i="1"/>
  <c r="B1312" i="1"/>
  <c r="C1312" i="1"/>
  <c r="H1312" i="1" s="1"/>
  <c r="E1312" i="1"/>
  <c r="F1312" i="1"/>
  <c r="G1312" i="1"/>
  <c r="P1312" i="1"/>
  <c r="U1312" i="1" s="1"/>
  <c r="V1312" i="1"/>
  <c r="W1312" i="1"/>
  <c r="A1313" i="1"/>
  <c r="B1313" i="1"/>
  <c r="C1313" i="1"/>
  <c r="H1313" i="1" s="1"/>
  <c r="E1313" i="1"/>
  <c r="F1313" i="1"/>
  <c r="G1313" i="1"/>
  <c r="P1313" i="1"/>
  <c r="U1313" i="1" s="1"/>
  <c r="V1313" i="1"/>
  <c r="W1313" i="1"/>
  <c r="A1314" i="1"/>
  <c r="B1314" i="1"/>
  <c r="C1314" i="1"/>
  <c r="H1314" i="1" s="1"/>
  <c r="E1314" i="1"/>
  <c r="F1314" i="1"/>
  <c r="G1314" i="1"/>
  <c r="P1314" i="1"/>
  <c r="U1314" i="1" s="1"/>
  <c r="V1314" i="1"/>
  <c r="W1314" i="1"/>
  <c r="A1315" i="1"/>
  <c r="B1315" i="1"/>
  <c r="C1315" i="1"/>
  <c r="H1315" i="1" s="1"/>
  <c r="E1315" i="1"/>
  <c r="F1315" i="1"/>
  <c r="G1315" i="1"/>
  <c r="P1315" i="1"/>
  <c r="U1315" i="1" s="1"/>
  <c r="V1315" i="1"/>
  <c r="W1315" i="1"/>
  <c r="A1316" i="1"/>
  <c r="B1316" i="1"/>
  <c r="C1316" i="1"/>
  <c r="H1316" i="1" s="1"/>
  <c r="E1316" i="1"/>
  <c r="F1316" i="1"/>
  <c r="G1316" i="1"/>
  <c r="P1316" i="1"/>
  <c r="U1316" i="1" s="1"/>
  <c r="V1316" i="1"/>
  <c r="W1316" i="1"/>
  <c r="A1317" i="1"/>
  <c r="B1317" i="1"/>
  <c r="C1317" i="1"/>
  <c r="H1317" i="1" s="1"/>
  <c r="E1317" i="1"/>
  <c r="F1317" i="1"/>
  <c r="G1317" i="1"/>
  <c r="P1317" i="1"/>
  <c r="U1317" i="1" s="1"/>
  <c r="V1317" i="1"/>
  <c r="W1317" i="1"/>
  <c r="A1318" i="1"/>
  <c r="B1318" i="1"/>
  <c r="C1318" i="1"/>
  <c r="H1318" i="1" s="1"/>
  <c r="E1318" i="1"/>
  <c r="F1318" i="1"/>
  <c r="G1318" i="1"/>
  <c r="P1318" i="1"/>
  <c r="U1318" i="1" s="1"/>
  <c r="V1318" i="1"/>
  <c r="W1318" i="1"/>
  <c r="A1319" i="1"/>
  <c r="B1319" i="1"/>
  <c r="C1319" i="1"/>
  <c r="H1319" i="1" s="1"/>
  <c r="E1319" i="1"/>
  <c r="F1319" i="1"/>
  <c r="G1319" i="1"/>
  <c r="P1319" i="1"/>
  <c r="U1319" i="1" s="1"/>
  <c r="V1319" i="1"/>
  <c r="W1319" i="1"/>
  <c r="A1320" i="1"/>
  <c r="B1320" i="1"/>
  <c r="C1320" i="1"/>
  <c r="H1320" i="1" s="1"/>
  <c r="E1320" i="1"/>
  <c r="F1320" i="1"/>
  <c r="G1320" i="1"/>
  <c r="P1320" i="1"/>
  <c r="U1320" i="1" s="1"/>
  <c r="V1320" i="1"/>
  <c r="W1320" i="1"/>
  <c r="A1321" i="1"/>
  <c r="B1321" i="1"/>
  <c r="C1321" i="1"/>
  <c r="H1321" i="1" s="1"/>
  <c r="E1321" i="1"/>
  <c r="F1321" i="1"/>
  <c r="G1321" i="1"/>
  <c r="P1321" i="1"/>
  <c r="U1321" i="1" s="1"/>
  <c r="V1321" i="1"/>
  <c r="W1321" i="1"/>
  <c r="A1322" i="1"/>
  <c r="B1322" i="1"/>
  <c r="C1322" i="1"/>
  <c r="H1322" i="1" s="1"/>
  <c r="E1322" i="1"/>
  <c r="F1322" i="1"/>
  <c r="G1322" i="1"/>
  <c r="P1322" i="1"/>
  <c r="U1322" i="1" s="1"/>
  <c r="V1322" i="1"/>
  <c r="W1322" i="1"/>
  <c r="A1323" i="1"/>
  <c r="B1323" i="1"/>
  <c r="C1323" i="1"/>
  <c r="H1323" i="1" s="1"/>
  <c r="E1323" i="1"/>
  <c r="F1323" i="1"/>
  <c r="G1323" i="1"/>
  <c r="P1323" i="1"/>
  <c r="U1323" i="1" s="1"/>
  <c r="V1323" i="1"/>
  <c r="W1323" i="1"/>
  <c r="A1324" i="1"/>
  <c r="B1324" i="1"/>
  <c r="C1324" i="1"/>
  <c r="H1324" i="1" s="1"/>
  <c r="E1324" i="1"/>
  <c r="F1324" i="1"/>
  <c r="G1324" i="1"/>
  <c r="P1324" i="1"/>
  <c r="U1324" i="1" s="1"/>
  <c r="V1324" i="1"/>
  <c r="W1324" i="1"/>
  <c r="A1325" i="1"/>
  <c r="B1325" i="1"/>
  <c r="C1325" i="1"/>
  <c r="H1325" i="1" s="1"/>
  <c r="E1325" i="1"/>
  <c r="F1325" i="1"/>
  <c r="G1325" i="1"/>
  <c r="P1325" i="1"/>
  <c r="U1325" i="1" s="1"/>
  <c r="V1325" i="1"/>
  <c r="W1325" i="1"/>
  <c r="A1326" i="1"/>
  <c r="B1326" i="1"/>
  <c r="C1326" i="1"/>
  <c r="H1326" i="1" s="1"/>
  <c r="E1326" i="1"/>
  <c r="F1326" i="1"/>
  <c r="G1326" i="1"/>
  <c r="P1326" i="1"/>
  <c r="U1326" i="1" s="1"/>
  <c r="V1326" i="1"/>
  <c r="W1326" i="1"/>
  <c r="A1327" i="1"/>
  <c r="B1327" i="1"/>
  <c r="C1327" i="1"/>
  <c r="H1327" i="1" s="1"/>
  <c r="E1327" i="1"/>
  <c r="F1327" i="1"/>
  <c r="G1327" i="1"/>
  <c r="P1327" i="1"/>
  <c r="U1327" i="1" s="1"/>
  <c r="V1327" i="1"/>
  <c r="W1327" i="1"/>
  <c r="A1328" i="1"/>
  <c r="B1328" i="1"/>
  <c r="C1328" i="1"/>
  <c r="H1328" i="1" s="1"/>
  <c r="E1328" i="1"/>
  <c r="F1328" i="1"/>
  <c r="G1328" i="1"/>
  <c r="P1328" i="1"/>
  <c r="U1328" i="1" s="1"/>
  <c r="V1328" i="1"/>
  <c r="W1328" i="1"/>
  <c r="A1329" i="1"/>
  <c r="B1329" i="1"/>
  <c r="C1329" i="1"/>
  <c r="H1329" i="1" s="1"/>
  <c r="E1329" i="1"/>
  <c r="F1329" i="1"/>
  <c r="G1329" i="1"/>
  <c r="P1329" i="1"/>
  <c r="U1329" i="1" s="1"/>
  <c r="V1329" i="1"/>
  <c r="W1329" i="1"/>
  <c r="A1330" i="1"/>
  <c r="B1330" i="1"/>
  <c r="C1330" i="1"/>
  <c r="H1330" i="1" s="1"/>
  <c r="E1330" i="1"/>
  <c r="F1330" i="1"/>
  <c r="G1330" i="1"/>
  <c r="P1330" i="1"/>
  <c r="U1330" i="1" s="1"/>
  <c r="V1330" i="1"/>
  <c r="W1330" i="1"/>
  <c r="A1331" i="1"/>
  <c r="B1331" i="1"/>
  <c r="C1331" i="1"/>
  <c r="H1331" i="1" s="1"/>
  <c r="E1331" i="1"/>
  <c r="F1331" i="1"/>
  <c r="G1331" i="1"/>
  <c r="P1331" i="1"/>
  <c r="U1331" i="1" s="1"/>
  <c r="V1331" i="1"/>
  <c r="W1331" i="1"/>
  <c r="A1332" i="1"/>
  <c r="B1332" i="1"/>
  <c r="C1332" i="1"/>
  <c r="H1332" i="1" s="1"/>
  <c r="E1332" i="1"/>
  <c r="F1332" i="1"/>
  <c r="G1332" i="1"/>
  <c r="P1332" i="1"/>
  <c r="U1332" i="1" s="1"/>
  <c r="V1332" i="1"/>
  <c r="W1332" i="1"/>
  <c r="A1333" i="1"/>
  <c r="B1333" i="1"/>
  <c r="C1333" i="1"/>
  <c r="H1333" i="1" s="1"/>
  <c r="E1333" i="1"/>
  <c r="F1333" i="1"/>
  <c r="G1333" i="1"/>
  <c r="P1333" i="1"/>
  <c r="U1333" i="1" s="1"/>
  <c r="V1333" i="1"/>
  <c r="W1333" i="1"/>
  <c r="A1334" i="1"/>
  <c r="B1334" i="1"/>
  <c r="C1334" i="1"/>
  <c r="H1334" i="1" s="1"/>
  <c r="E1334" i="1"/>
  <c r="F1334" i="1"/>
  <c r="G1334" i="1"/>
  <c r="P1334" i="1"/>
  <c r="U1334" i="1" s="1"/>
  <c r="V1334" i="1"/>
  <c r="W1334" i="1"/>
  <c r="A1335" i="1"/>
  <c r="B1335" i="1"/>
  <c r="C1335" i="1"/>
  <c r="H1335" i="1" s="1"/>
  <c r="E1335" i="1"/>
  <c r="F1335" i="1"/>
  <c r="G1335" i="1"/>
  <c r="P1335" i="1"/>
  <c r="U1335" i="1" s="1"/>
  <c r="V1335" i="1"/>
  <c r="W1335" i="1"/>
  <c r="A1336" i="1"/>
  <c r="B1336" i="1"/>
  <c r="C1336" i="1"/>
  <c r="H1336" i="1" s="1"/>
  <c r="E1336" i="1"/>
  <c r="F1336" i="1"/>
  <c r="G1336" i="1"/>
  <c r="P1336" i="1"/>
  <c r="U1336" i="1" s="1"/>
  <c r="V1336" i="1"/>
  <c r="W1336" i="1"/>
  <c r="A1337" i="1"/>
  <c r="B1337" i="1"/>
  <c r="C1337" i="1"/>
  <c r="H1337" i="1" s="1"/>
  <c r="E1337" i="1"/>
  <c r="F1337" i="1"/>
  <c r="G1337" i="1"/>
  <c r="P1337" i="1"/>
  <c r="U1337" i="1" s="1"/>
  <c r="V1337" i="1"/>
  <c r="W1337" i="1"/>
  <c r="A1338" i="1"/>
  <c r="B1338" i="1"/>
  <c r="C1338" i="1"/>
  <c r="H1338" i="1" s="1"/>
  <c r="E1338" i="1"/>
  <c r="F1338" i="1"/>
  <c r="G1338" i="1"/>
  <c r="P1338" i="1"/>
  <c r="U1338" i="1" s="1"/>
  <c r="V1338" i="1"/>
  <c r="W1338" i="1"/>
  <c r="A1339" i="1"/>
  <c r="B1339" i="1"/>
  <c r="C1339" i="1"/>
  <c r="H1339" i="1" s="1"/>
  <c r="E1339" i="1"/>
  <c r="F1339" i="1"/>
  <c r="G1339" i="1"/>
  <c r="P1339" i="1"/>
  <c r="U1339" i="1" s="1"/>
  <c r="V1339" i="1"/>
  <c r="W1339" i="1"/>
  <c r="A1340" i="1"/>
  <c r="B1340" i="1"/>
  <c r="C1340" i="1"/>
  <c r="H1340" i="1" s="1"/>
  <c r="E1340" i="1"/>
  <c r="F1340" i="1"/>
  <c r="G1340" i="1"/>
  <c r="P1340" i="1"/>
  <c r="U1340" i="1" s="1"/>
  <c r="V1340" i="1"/>
  <c r="W1340" i="1"/>
  <c r="A1341" i="1"/>
  <c r="B1341" i="1"/>
  <c r="C1341" i="1"/>
  <c r="H1341" i="1" s="1"/>
  <c r="E1341" i="1"/>
  <c r="F1341" i="1"/>
  <c r="G1341" i="1"/>
  <c r="P1341" i="1"/>
  <c r="U1341" i="1" s="1"/>
  <c r="V1341" i="1"/>
  <c r="W1341" i="1"/>
  <c r="A1342" i="1"/>
  <c r="B1342" i="1"/>
  <c r="C1342" i="1"/>
  <c r="H1342" i="1" s="1"/>
  <c r="E1342" i="1"/>
  <c r="F1342" i="1"/>
  <c r="G1342" i="1"/>
  <c r="P1342" i="1"/>
  <c r="U1342" i="1" s="1"/>
  <c r="V1342" i="1"/>
  <c r="W1342" i="1"/>
  <c r="A1343" i="1"/>
  <c r="B1343" i="1"/>
  <c r="C1343" i="1"/>
  <c r="H1343" i="1" s="1"/>
  <c r="E1343" i="1"/>
  <c r="F1343" i="1"/>
  <c r="G1343" i="1"/>
  <c r="P1343" i="1"/>
  <c r="U1343" i="1" s="1"/>
  <c r="V1343" i="1"/>
  <c r="W1343" i="1"/>
  <c r="A1344" i="1"/>
  <c r="B1344" i="1"/>
  <c r="C1344" i="1"/>
  <c r="H1344" i="1" s="1"/>
  <c r="E1344" i="1"/>
  <c r="F1344" i="1"/>
  <c r="G1344" i="1"/>
  <c r="P1344" i="1"/>
  <c r="U1344" i="1" s="1"/>
  <c r="V1344" i="1"/>
  <c r="W1344" i="1"/>
  <c r="A1345" i="1"/>
  <c r="B1345" i="1"/>
  <c r="C1345" i="1"/>
  <c r="H1345" i="1" s="1"/>
  <c r="E1345" i="1"/>
  <c r="F1345" i="1"/>
  <c r="G1345" i="1"/>
  <c r="P1345" i="1"/>
  <c r="U1345" i="1" s="1"/>
  <c r="V1345" i="1"/>
  <c r="W1345" i="1"/>
  <c r="A1346" i="1"/>
  <c r="B1346" i="1"/>
  <c r="C1346" i="1"/>
  <c r="H1346" i="1" s="1"/>
  <c r="E1346" i="1"/>
  <c r="F1346" i="1"/>
  <c r="G1346" i="1"/>
  <c r="P1346" i="1"/>
  <c r="U1346" i="1" s="1"/>
  <c r="V1346" i="1"/>
  <c r="W1346" i="1"/>
  <c r="A1347" i="1"/>
  <c r="B1347" i="1"/>
  <c r="C1347" i="1"/>
  <c r="H1347" i="1" s="1"/>
  <c r="E1347" i="1"/>
  <c r="F1347" i="1"/>
  <c r="G1347" i="1"/>
  <c r="P1347" i="1"/>
  <c r="U1347" i="1" s="1"/>
  <c r="V1347" i="1"/>
  <c r="W1347" i="1"/>
  <c r="A1348" i="1"/>
  <c r="B1348" i="1"/>
  <c r="C1348" i="1"/>
  <c r="H1348" i="1" s="1"/>
  <c r="E1348" i="1"/>
  <c r="F1348" i="1"/>
  <c r="G1348" i="1"/>
  <c r="P1348" i="1"/>
  <c r="U1348" i="1" s="1"/>
  <c r="V1348" i="1"/>
  <c r="W1348" i="1"/>
  <c r="A1349" i="1"/>
  <c r="B1349" i="1"/>
  <c r="C1349" i="1"/>
  <c r="H1349" i="1" s="1"/>
  <c r="E1349" i="1"/>
  <c r="F1349" i="1"/>
  <c r="G1349" i="1"/>
  <c r="P1349" i="1"/>
  <c r="U1349" i="1" s="1"/>
  <c r="V1349" i="1"/>
  <c r="W1349" i="1"/>
  <c r="A1350" i="1"/>
  <c r="B1350" i="1"/>
  <c r="C1350" i="1"/>
  <c r="H1350" i="1" s="1"/>
  <c r="E1350" i="1"/>
  <c r="F1350" i="1"/>
  <c r="G1350" i="1"/>
  <c r="P1350" i="1"/>
  <c r="U1350" i="1" s="1"/>
  <c r="V1350" i="1"/>
  <c r="W1350" i="1"/>
  <c r="A1351" i="1"/>
  <c r="B1351" i="1"/>
  <c r="C1351" i="1"/>
  <c r="H1351" i="1" s="1"/>
  <c r="E1351" i="1"/>
  <c r="F1351" i="1"/>
  <c r="G1351" i="1"/>
  <c r="P1351" i="1"/>
  <c r="U1351" i="1" s="1"/>
  <c r="V1351" i="1"/>
  <c r="W1351" i="1"/>
  <c r="A1352" i="1"/>
  <c r="B1352" i="1"/>
  <c r="C1352" i="1"/>
  <c r="H1352" i="1" s="1"/>
  <c r="E1352" i="1"/>
  <c r="F1352" i="1"/>
  <c r="G1352" i="1"/>
  <c r="P1352" i="1"/>
  <c r="U1352" i="1" s="1"/>
  <c r="V1352" i="1"/>
  <c r="W1352" i="1"/>
  <c r="A1353" i="1"/>
  <c r="B1353" i="1"/>
  <c r="C1353" i="1"/>
  <c r="H1353" i="1" s="1"/>
  <c r="E1353" i="1"/>
  <c r="F1353" i="1"/>
  <c r="G1353" i="1"/>
  <c r="P1353" i="1"/>
  <c r="U1353" i="1" s="1"/>
  <c r="V1353" i="1"/>
  <c r="W1353" i="1"/>
  <c r="A1354" i="1"/>
  <c r="B1354" i="1"/>
  <c r="C1354" i="1"/>
  <c r="H1354" i="1" s="1"/>
  <c r="E1354" i="1"/>
  <c r="F1354" i="1"/>
  <c r="G1354" i="1"/>
  <c r="P1354" i="1"/>
  <c r="U1354" i="1" s="1"/>
  <c r="V1354" i="1"/>
  <c r="W1354" i="1"/>
  <c r="A1355" i="1"/>
  <c r="B1355" i="1"/>
  <c r="C1355" i="1"/>
  <c r="H1355" i="1" s="1"/>
  <c r="E1355" i="1"/>
  <c r="F1355" i="1"/>
  <c r="G1355" i="1"/>
  <c r="P1355" i="1"/>
  <c r="U1355" i="1" s="1"/>
  <c r="V1355" i="1"/>
  <c r="W1355" i="1"/>
  <c r="A1356" i="1"/>
  <c r="B1356" i="1"/>
  <c r="C1356" i="1"/>
  <c r="H1356" i="1" s="1"/>
  <c r="E1356" i="1"/>
  <c r="F1356" i="1"/>
  <c r="G1356" i="1"/>
  <c r="P1356" i="1"/>
  <c r="U1356" i="1" s="1"/>
  <c r="V1356" i="1"/>
  <c r="W1356" i="1"/>
  <c r="A1357" i="1"/>
  <c r="B1357" i="1"/>
  <c r="C1357" i="1"/>
  <c r="H1357" i="1" s="1"/>
  <c r="E1357" i="1"/>
  <c r="F1357" i="1"/>
  <c r="G1357" i="1"/>
  <c r="P1357" i="1"/>
  <c r="U1357" i="1" s="1"/>
  <c r="V1357" i="1"/>
  <c r="W1357" i="1"/>
  <c r="A1358" i="1"/>
  <c r="B1358" i="1"/>
  <c r="C1358" i="1"/>
  <c r="H1358" i="1" s="1"/>
  <c r="E1358" i="1"/>
  <c r="F1358" i="1"/>
  <c r="G1358" i="1"/>
  <c r="P1358" i="1"/>
  <c r="U1358" i="1" s="1"/>
  <c r="V1358" i="1"/>
  <c r="W1358" i="1"/>
  <c r="A1359" i="1"/>
  <c r="B1359" i="1"/>
  <c r="C1359" i="1"/>
  <c r="H1359" i="1" s="1"/>
  <c r="E1359" i="1"/>
  <c r="F1359" i="1"/>
  <c r="G1359" i="1"/>
  <c r="P1359" i="1"/>
  <c r="U1359" i="1" s="1"/>
  <c r="V1359" i="1"/>
  <c r="W1359" i="1"/>
  <c r="A1360" i="1"/>
  <c r="B1360" i="1"/>
  <c r="C1360" i="1"/>
  <c r="H1360" i="1" s="1"/>
  <c r="E1360" i="1"/>
  <c r="F1360" i="1"/>
  <c r="G1360" i="1"/>
  <c r="P1360" i="1"/>
  <c r="U1360" i="1" s="1"/>
  <c r="V1360" i="1"/>
  <c r="W1360" i="1"/>
  <c r="A1361" i="1"/>
  <c r="B1361" i="1"/>
  <c r="C1361" i="1"/>
  <c r="H1361" i="1" s="1"/>
  <c r="E1361" i="1"/>
  <c r="F1361" i="1"/>
  <c r="G1361" i="1"/>
  <c r="P1361" i="1"/>
  <c r="U1361" i="1" s="1"/>
  <c r="V1361" i="1"/>
  <c r="W1361" i="1"/>
  <c r="A1362" i="1"/>
  <c r="B1362" i="1"/>
  <c r="C1362" i="1"/>
  <c r="H1362" i="1" s="1"/>
  <c r="E1362" i="1"/>
  <c r="F1362" i="1"/>
  <c r="G1362" i="1"/>
  <c r="P1362" i="1"/>
  <c r="U1362" i="1" s="1"/>
  <c r="V1362" i="1"/>
  <c r="W1362" i="1"/>
  <c r="A1363" i="1"/>
  <c r="B1363" i="1"/>
  <c r="C1363" i="1"/>
  <c r="H1363" i="1" s="1"/>
  <c r="E1363" i="1"/>
  <c r="F1363" i="1"/>
  <c r="G1363" i="1"/>
  <c r="P1363" i="1"/>
  <c r="U1363" i="1" s="1"/>
  <c r="V1363" i="1"/>
  <c r="W1363" i="1"/>
  <c r="A1364" i="1"/>
  <c r="B1364" i="1"/>
  <c r="C1364" i="1"/>
  <c r="H1364" i="1" s="1"/>
  <c r="E1364" i="1"/>
  <c r="F1364" i="1"/>
  <c r="G1364" i="1"/>
  <c r="P1364" i="1"/>
  <c r="U1364" i="1" s="1"/>
  <c r="V1364" i="1"/>
  <c r="W1364" i="1"/>
  <c r="A1365" i="1"/>
  <c r="B1365" i="1"/>
  <c r="C1365" i="1"/>
  <c r="H1365" i="1" s="1"/>
  <c r="E1365" i="1"/>
  <c r="F1365" i="1"/>
  <c r="G1365" i="1"/>
  <c r="P1365" i="1"/>
  <c r="U1365" i="1" s="1"/>
  <c r="V1365" i="1"/>
  <c r="W1365" i="1"/>
  <c r="A1366" i="1"/>
  <c r="B1366" i="1"/>
  <c r="C1366" i="1"/>
  <c r="H1366" i="1" s="1"/>
  <c r="E1366" i="1"/>
  <c r="F1366" i="1"/>
  <c r="G1366" i="1"/>
  <c r="P1366" i="1"/>
  <c r="U1366" i="1" s="1"/>
  <c r="V1366" i="1"/>
  <c r="W1366" i="1"/>
  <c r="A1367" i="1"/>
  <c r="B1367" i="1"/>
  <c r="C1367" i="1"/>
  <c r="H1367" i="1" s="1"/>
  <c r="E1367" i="1"/>
  <c r="F1367" i="1"/>
  <c r="G1367" i="1"/>
  <c r="P1367" i="1"/>
  <c r="U1367" i="1" s="1"/>
  <c r="V1367" i="1"/>
  <c r="W1367" i="1"/>
  <c r="A1368" i="1"/>
  <c r="B1368" i="1"/>
  <c r="C1368" i="1"/>
  <c r="H1368" i="1" s="1"/>
  <c r="E1368" i="1"/>
  <c r="F1368" i="1"/>
  <c r="G1368" i="1"/>
  <c r="P1368" i="1"/>
  <c r="U1368" i="1" s="1"/>
  <c r="V1368" i="1"/>
  <c r="W1368" i="1"/>
  <c r="A1369" i="1"/>
  <c r="B1369" i="1"/>
  <c r="C1369" i="1"/>
  <c r="H1369" i="1" s="1"/>
  <c r="E1369" i="1"/>
  <c r="F1369" i="1"/>
  <c r="G1369" i="1"/>
  <c r="P1369" i="1"/>
  <c r="U1369" i="1" s="1"/>
  <c r="V1369" i="1"/>
  <c r="W1369" i="1"/>
  <c r="A1370" i="1"/>
  <c r="B1370" i="1"/>
  <c r="C1370" i="1"/>
  <c r="H1370" i="1" s="1"/>
  <c r="E1370" i="1"/>
  <c r="F1370" i="1"/>
  <c r="G1370" i="1"/>
  <c r="P1370" i="1"/>
  <c r="U1370" i="1" s="1"/>
  <c r="V1370" i="1"/>
  <c r="W1370" i="1"/>
  <c r="A1371" i="1"/>
  <c r="B1371" i="1"/>
  <c r="C1371" i="1"/>
  <c r="H1371" i="1" s="1"/>
  <c r="E1371" i="1"/>
  <c r="F1371" i="1"/>
  <c r="G1371" i="1"/>
  <c r="P1371" i="1"/>
  <c r="U1371" i="1" s="1"/>
  <c r="V1371" i="1"/>
  <c r="W1371" i="1"/>
  <c r="A1372" i="1"/>
  <c r="B1372" i="1"/>
  <c r="C1372" i="1"/>
  <c r="H1372" i="1" s="1"/>
  <c r="E1372" i="1"/>
  <c r="F1372" i="1"/>
  <c r="G1372" i="1"/>
  <c r="P1372" i="1"/>
  <c r="U1372" i="1" s="1"/>
  <c r="V1372" i="1"/>
  <c r="W1372" i="1"/>
  <c r="A1373" i="1"/>
  <c r="B1373" i="1"/>
  <c r="C1373" i="1"/>
  <c r="H1373" i="1" s="1"/>
  <c r="E1373" i="1"/>
  <c r="F1373" i="1"/>
  <c r="G1373" i="1"/>
  <c r="P1373" i="1"/>
  <c r="U1373" i="1" s="1"/>
  <c r="V1373" i="1"/>
  <c r="W1373" i="1"/>
  <c r="A1374" i="1"/>
  <c r="B1374" i="1"/>
  <c r="C1374" i="1"/>
  <c r="H1374" i="1" s="1"/>
  <c r="E1374" i="1"/>
  <c r="F1374" i="1"/>
  <c r="G1374" i="1"/>
  <c r="P1374" i="1"/>
  <c r="U1374" i="1" s="1"/>
  <c r="V1374" i="1"/>
  <c r="W1374" i="1"/>
  <c r="A1375" i="1"/>
  <c r="B1375" i="1"/>
  <c r="C1375" i="1"/>
  <c r="H1375" i="1" s="1"/>
  <c r="E1375" i="1"/>
  <c r="F1375" i="1"/>
  <c r="G1375" i="1"/>
  <c r="P1375" i="1"/>
  <c r="U1375" i="1" s="1"/>
  <c r="V1375" i="1"/>
  <c r="W1375" i="1"/>
  <c r="A1376" i="1"/>
  <c r="B1376" i="1"/>
  <c r="C1376" i="1"/>
  <c r="H1376" i="1" s="1"/>
  <c r="E1376" i="1"/>
  <c r="F1376" i="1"/>
  <c r="G1376" i="1"/>
  <c r="P1376" i="1"/>
  <c r="U1376" i="1" s="1"/>
  <c r="V1376" i="1"/>
  <c r="W1376" i="1"/>
  <c r="A1377" i="1"/>
  <c r="B1377" i="1"/>
  <c r="C1377" i="1"/>
  <c r="H1377" i="1" s="1"/>
  <c r="E1377" i="1"/>
  <c r="F1377" i="1"/>
  <c r="G1377" i="1"/>
  <c r="P1377" i="1"/>
  <c r="U1377" i="1" s="1"/>
  <c r="V1377" i="1"/>
  <c r="W1377" i="1"/>
  <c r="A1378" i="1"/>
  <c r="B1378" i="1"/>
  <c r="C1378" i="1"/>
  <c r="H1378" i="1" s="1"/>
  <c r="E1378" i="1"/>
  <c r="F1378" i="1"/>
  <c r="G1378" i="1"/>
  <c r="P1378" i="1"/>
  <c r="U1378" i="1" s="1"/>
  <c r="V1378" i="1"/>
  <c r="W1378" i="1"/>
  <c r="A1379" i="1"/>
  <c r="B1379" i="1"/>
  <c r="C1379" i="1"/>
  <c r="H1379" i="1" s="1"/>
  <c r="E1379" i="1"/>
  <c r="F1379" i="1"/>
  <c r="G1379" i="1"/>
  <c r="P1379" i="1"/>
  <c r="U1379" i="1" s="1"/>
  <c r="V1379" i="1"/>
  <c r="W1379" i="1"/>
  <c r="A1380" i="1"/>
  <c r="B1380" i="1"/>
  <c r="C1380" i="1"/>
  <c r="H1380" i="1" s="1"/>
  <c r="E1380" i="1"/>
  <c r="F1380" i="1"/>
  <c r="G1380" i="1"/>
  <c r="P1380" i="1"/>
  <c r="U1380" i="1" s="1"/>
  <c r="V1380" i="1"/>
  <c r="W1380" i="1"/>
  <c r="A1381" i="1"/>
  <c r="B1381" i="1"/>
  <c r="C1381" i="1"/>
  <c r="H1381" i="1" s="1"/>
  <c r="E1381" i="1"/>
  <c r="F1381" i="1"/>
  <c r="G1381" i="1"/>
  <c r="P1381" i="1"/>
  <c r="U1381" i="1" s="1"/>
  <c r="V1381" i="1"/>
  <c r="W1381" i="1"/>
  <c r="A1382" i="1"/>
  <c r="B1382" i="1"/>
  <c r="C1382" i="1"/>
  <c r="H1382" i="1" s="1"/>
  <c r="E1382" i="1"/>
  <c r="F1382" i="1"/>
  <c r="G1382" i="1"/>
  <c r="P1382" i="1"/>
  <c r="U1382" i="1" s="1"/>
  <c r="V1382" i="1"/>
  <c r="W1382" i="1"/>
  <c r="A1383" i="1"/>
  <c r="B1383" i="1"/>
  <c r="C1383" i="1"/>
  <c r="H1383" i="1" s="1"/>
  <c r="E1383" i="1"/>
  <c r="F1383" i="1"/>
  <c r="G1383" i="1"/>
  <c r="P1383" i="1"/>
  <c r="U1383" i="1" s="1"/>
  <c r="V1383" i="1"/>
  <c r="W1383" i="1"/>
  <c r="A1384" i="1"/>
  <c r="B1384" i="1"/>
  <c r="C1384" i="1"/>
  <c r="H1384" i="1" s="1"/>
  <c r="E1384" i="1"/>
  <c r="F1384" i="1"/>
  <c r="G1384" i="1"/>
  <c r="P1384" i="1"/>
  <c r="U1384" i="1" s="1"/>
  <c r="V1384" i="1"/>
  <c r="W1384" i="1"/>
  <c r="A1385" i="1"/>
  <c r="B1385" i="1"/>
  <c r="C1385" i="1"/>
  <c r="H1385" i="1" s="1"/>
  <c r="E1385" i="1"/>
  <c r="F1385" i="1"/>
  <c r="G1385" i="1"/>
  <c r="P1385" i="1"/>
  <c r="U1385" i="1" s="1"/>
  <c r="V1385" i="1"/>
  <c r="W1385" i="1"/>
  <c r="A1386" i="1"/>
  <c r="B1386" i="1"/>
  <c r="C1386" i="1"/>
  <c r="H1386" i="1" s="1"/>
  <c r="E1386" i="1"/>
  <c r="F1386" i="1"/>
  <c r="G1386" i="1"/>
  <c r="P1386" i="1"/>
  <c r="U1386" i="1" s="1"/>
  <c r="V1386" i="1"/>
  <c r="W1386" i="1"/>
  <c r="A1387" i="1"/>
  <c r="B1387" i="1"/>
  <c r="C1387" i="1"/>
  <c r="H1387" i="1" s="1"/>
  <c r="E1387" i="1"/>
  <c r="F1387" i="1"/>
  <c r="G1387" i="1"/>
  <c r="P1387" i="1"/>
  <c r="U1387" i="1" s="1"/>
  <c r="V1387" i="1"/>
  <c r="W1387" i="1"/>
  <c r="A1388" i="1"/>
  <c r="B1388" i="1"/>
  <c r="C1388" i="1"/>
  <c r="H1388" i="1" s="1"/>
  <c r="E1388" i="1"/>
  <c r="F1388" i="1"/>
  <c r="G1388" i="1"/>
  <c r="P1388" i="1"/>
  <c r="U1388" i="1" s="1"/>
  <c r="V1388" i="1"/>
  <c r="W1388" i="1"/>
  <c r="A1389" i="1"/>
  <c r="B1389" i="1"/>
  <c r="C1389" i="1"/>
  <c r="H1389" i="1" s="1"/>
  <c r="E1389" i="1"/>
  <c r="F1389" i="1"/>
  <c r="G1389" i="1"/>
  <c r="P1389" i="1"/>
  <c r="U1389" i="1" s="1"/>
  <c r="V1389" i="1"/>
  <c r="W1389" i="1"/>
  <c r="A1390" i="1"/>
  <c r="B1390" i="1"/>
  <c r="C1390" i="1"/>
  <c r="H1390" i="1" s="1"/>
  <c r="E1390" i="1"/>
  <c r="F1390" i="1"/>
  <c r="G1390" i="1"/>
  <c r="P1390" i="1"/>
  <c r="U1390" i="1" s="1"/>
  <c r="V1390" i="1"/>
  <c r="W1390" i="1"/>
  <c r="A1391" i="1"/>
  <c r="B1391" i="1"/>
  <c r="C1391" i="1"/>
  <c r="H1391" i="1" s="1"/>
  <c r="E1391" i="1"/>
  <c r="F1391" i="1"/>
  <c r="G1391" i="1"/>
  <c r="P1391" i="1"/>
  <c r="U1391" i="1" s="1"/>
  <c r="V1391" i="1"/>
  <c r="W1391" i="1"/>
  <c r="A1392" i="1"/>
  <c r="B1392" i="1"/>
  <c r="C1392" i="1"/>
  <c r="H1392" i="1" s="1"/>
  <c r="E1392" i="1"/>
  <c r="F1392" i="1"/>
  <c r="G1392" i="1"/>
  <c r="P1392" i="1"/>
  <c r="U1392" i="1" s="1"/>
  <c r="V1392" i="1"/>
  <c r="W1392" i="1"/>
  <c r="A1393" i="1"/>
  <c r="B1393" i="1"/>
  <c r="C1393" i="1"/>
  <c r="H1393" i="1" s="1"/>
  <c r="E1393" i="1"/>
  <c r="F1393" i="1"/>
  <c r="G1393" i="1"/>
  <c r="P1393" i="1"/>
  <c r="U1393" i="1" s="1"/>
  <c r="V1393" i="1"/>
  <c r="W1393" i="1"/>
  <c r="A1394" i="1"/>
  <c r="B1394" i="1"/>
  <c r="C1394" i="1"/>
  <c r="H1394" i="1" s="1"/>
  <c r="E1394" i="1"/>
  <c r="F1394" i="1"/>
  <c r="G1394" i="1"/>
  <c r="P1394" i="1"/>
  <c r="U1394" i="1" s="1"/>
  <c r="V1394" i="1"/>
  <c r="W1394" i="1"/>
  <c r="A1395" i="1"/>
  <c r="B1395" i="1"/>
  <c r="C1395" i="1"/>
  <c r="H1395" i="1" s="1"/>
  <c r="E1395" i="1"/>
  <c r="F1395" i="1"/>
  <c r="G1395" i="1"/>
  <c r="P1395" i="1"/>
  <c r="U1395" i="1" s="1"/>
  <c r="V1395" i="1"/>
  <c r="W1395" i="1"/>
  <c r="A1396" i="1"/>
  <c r="B1396" i="1"/>
  <c r="C1396" i="1"/>
  <c r="H1396" i="1" s="1"/>
  <c r="E1396" i="1"/>
  <c r="F1396" i="1"/>
  <c r="G1396" i="1"/>
  <c r="P1396" i="1"/>
  <c r="U1396" i="1" s="1"/>
  <c r="V1396" i="1"/>
  <c r="W1396" i="1"/>
  <c r="A1397" i="1"/>
  <c r="B1397" i="1"/>
  <c r="C1397" i="1"/>
  <c r="H1397" i="1" s="1"/>
  <c r="E1397" i="1"/>
  <c r="F1397" i="1"/>
  <c r="G1397" i="1"/>
  <c r="P1397" i="1"/>
  <c r="U1397" i="1" s="1"/>
  <c r="V1397" i="1"/>
  <c r="W1397" i="1"/>
  <c r="A1398" i="1"/>
  <c r="B1398" i="1"/>
  <c r="C1398" i="1"/>
  <c r="H1398" i="1" s="1"/>
  <c r="E1398" i="1"/>
  <c r="F1398" i="1"/>
  <c r="G1398" i="1"/>
  <c r="P1398" i="1"/>
  <c r="U1398" i="1" s="1"/>
  <c r="V1398" i="1"/>
  <c r="W1398" i="1"/>
  <c r="A1399" i="1"/>
  <c r="B1399" i="1"/>
  <c r="C1399" i="1"/>
  <c r="H1399" i="1" s="1"/>
  <c r="E1399" i="1"/>
  <c r="F1399" i="1"/>
  <c r="G1399" i="1"/>
  <c r="P1399" i="1"/>
  <c r="U1399" i="1" s="1"/>
  <c r="V1399" i="1"/>
  <c r="W1399" i="1"/>
  <c r="A1400" i="1"/>
  <c r="B1400" i="1"/>
  <c r="C1400" i="1"/>
  <c r="H1400" i="1" s="1"/>
  <c r="E1400" i="1"/>
  <c r="F1400" i="1"/>
  <c r="G1400" i="1"/>
  <c r="P1400" i="1"/>
  <c r="U1400" i="1" s="1"/>
  <c r="V1400" i="1"/>
  <c r="W1400" i="1"/>
  <c r="A1401" i="1"/>
  <c r="B1401" i="1"/>
  <c r="C1401" i="1"/>
  <c r="H1401" i="1" s="1"/>
  <c r="E1401" i="1"/>
  <c r="F1401" i="1"/>
  <c r="G1401" i="1"/>
  <c r="P1401" i="1"/>
  <c r="U1401" i="1" s="1"/>
  <c r="V1401" i="1"/>
  <c r="W1401" i="1"/>
  <c r="A1402" i="1"/>
  <c r="B1402" i="1"/>
  <c r="C1402" i="1"/>
  <c r="H1402" i="1" s="1"/>
  <c r="E1402" i="1"/>
  <c r="F1402" i="1"/>
  <c r="G1402" i="1"/>
  <c r="P1402" i="1"/>
  <c r="U1402" i="1" s="1"/>
  <c r="V1402" i="1"/>
  <c r="W1402" i="1"/>
  <c r="A1403" i="1"/>
  <c r="B1403" i="1"/>
  <c r="C1403" i="1"/>
  <c r="H1403" i="1" s="1"/>
  <c r="E1403" i="1"/>
  <c r="F1403" i="1"/>
  <c r="G1403" i="1"/>
  <c r="P1403" i="1"/>
  <c r="U1403" i="1" s="1"/>
  <c r="V1403" i="1"/>
  <c r="W1403" i="1"/>
  <c r="A1404" i="1"/>
  <c r="B1404" i="1"/>
  <c r="C1404" i="1"/>
  <c r="H1404" i="1" s="1"/>
  <c r="E1404" i="1"/>
  <c r="F1404" i="1"/>
  <c r="G1404" i="1"/>
  <c r="P1404" i="1"/>
  <c r="U1404" i="1" s="1"/>
  <c r="V1404" i="1"/>
  <c r="W1404" i="1"/>
  <c r="A1405" i="1"/>
  <c r="B1405" i="1"/>
  <c r="C1405" i="1"/>
  <c r="H1405" i="1" s="1"/>
  <c r="E1405" i="1"/>
  <c r="F1405" i="1"/>
  <c r="G1405" i="1"/>
  <c r="P1405" i="1"/>
  <c r="U1405" i="1" s="1"/>
  <c r="V1405" i="1"/>
  <c r="W1405" i="1"/>
  <c r="A1406" i="1"/>
  <c r="B1406" i="1"/>
  <c r="C1406" i="1"/>
  <c r="H1406" i="1" s="1"/>
  <c r="E1406" i="1"/>
  <c r="F1406" i="1"/>
  <c r="G1406" i="1"/>
  <c r="P1406" i="1"/>
  <c r="U1406" i="1" s="1"/>
  <c r="V1406" i="1"/>
  <c r="W1406" i="1"/>
  <c r="A1407" i="1"/>
  <c r="B1407" i="1"/>
  <c r="C1407" i="1"/>
  <c r="H1407" i="1" s="1"/>
  <c r="E1407" i="1"/>
  <c r="F1407" i="1"/>
  <c r="G1407" i="1"/>
  <c r="P1407" i="1"/>
  <c r="U1407" i="1" s="1"/>
  <c r="V1407" i="1"/>
  <c r="W1407" i="1"/>
  <c r="A1408" i="1"/>
  <c r="B1408" i="1"/>
  <c r="C1408" i="1"/>
  <c r="H1408" i="1" s="1"/>
  <c r="E1408" i="1"/>
  <c r="F1408" i="1"/>
  <c r="G1408" i="1"/>
  <c r="P1408" i="1"/>
  <c r="U1408" i="1" s="1"/>
  <c r="V1408" i="1"/>
  <c r="W1408" i="1"/>
  <c r="A1409" i="1"/>
  <c r="B1409" i="1"/>
  <c r="C1409" i="1"/>
  <c r="H1409" i="1" s="1"/>
  <c r="E1409" i="1"/>
  <c r="F1409" i="1"/>
  <c r="G1409" i="1"/>
  <c r="P1409" i="1"/>
  <c r="U1409" i="1" s="1"/>
  <c r="V1409" i="1"/>
  <c r="W1409" i="1"/>
  <c r="A1410" i="1"/>
  <c r="B1410" i="1"/>
  <c r="C1410" i="1"/>
  <c r="H1410" i="1" s="1"/>
  <c r="E1410" i="1"/>
  <c r="F1410" i="1"/>
  <c r="G1410" i="1"/>
  <c r="P1410" i="1"/>
  <c r="U1410" i="1" s="1"/>
  <c r="V1410" i="1"/>
  <c r="W1410" i="1"/>
  <c r="A1411" i="1"/>
  <c r="B1411" i="1"/>
  <c r="C1411" i="1"/>
  <c r="H1411" i="1" s="1"/>
  <c r="E1411" i="1"/>
  <c r="F1411" i="1"/>
  <c r="G1411" i="1"/>
  <c r="P1411" i="1"/>
  <c r="U1411" i="1" s="1"/>
  <c r="V1411" i="1"/>
  <c r="W1411" i="1"/>
  <c r="A1412" i="1"/>
  <c r="B1412" i="1"/>
  <c r="C1412" i="1"/>
  <c r="H1412" i="1" s="1"/>
  <c r="E1412" i="1"/>
  <c r="F1412" i="1"/>
  <c r="G1412" i="1"/>
  <c r="P1412" i="1"/>
  <c r="U1412" i="1" s="1"/>
  <c r="V1412" i="1"/>
  <c r="W1412" i="1"/>
  <c r="A1413" i="1"/>
  <c r="B1413" i="1"/>
  <c r="C1413" i="1"/>
  <c r="H1413" i="1" s="1"/>
  <c r="E1413" i="1"/>
  <c r="F1413" i="1"/>
  <c r="G1413" i="1"/>
  <c r="P1413" i="1"/>
  <c r="U1413" i="1" s="1"/>
  <c r="V1413" i="1"/>
  <c r="W1413" i="1"/>
  <c r="A1414" i="1"/>
  <c r="B1414" i="1"/>
  <c r="C1414" i="1"/>
  <c r="H1414" i="1" s="1"/>
  <c r="E1414" i="1"/>
  <c r="F1414" i="1"/>
  <c r="G1414" i="1"/>
  <c r="P1414" i="1"/>
  <c r="U1414" i="1" s="1"/>
  <c r="V1414" i="1"/>
  <c r="W1414" i="1"/>
  <c r="A1415" i="1"/>
  <c r="B1415" i="1"/>
  <c r="C1415" i="1"/>
  <c r="H1415" i="1" s="1"/>
  <c r="E1415" i="1"/>
  <c r="F1415" i="1"/>
  <c r="G1415" i="1"/>
  <c r="P1415" i="1"/>
  <c r="U1415" i="1" s="1"/>
  <c r="V1415" i="1"/>
  <c r="W1415" i="1"/>
  <c r="A1416" i="1"/>
  <c r="B1416" i="1"/>
  <c r="C1416" i="1"/>
  <c r="H1416" i="1" s="1"/>
  <c r="E1416" i="1"/>
  <c r="F1416" i="1"/>
  <c r="G1416" i="1"/>
  <c r="P1416" i="1"/>
  <c r="U1416" i="1" s="1"/>
  <c r="V1416" i="1"/>
  <c r="W1416" i="1"/>
  <c r="A1417" i="1"/>
  <c r="B1417" i="1"/>
  <c r="C1417" i="1"/>
  <c r="H1417" i="1" s="1"/>
  <c r="E1417" i="1"/>
  <c r="F1417" i="1"/>
  <c r="G1417" i="1"/>
  <c r="P1417" i="1"/>
  <c r="U1417" i="1" s="1"/>
  <c r="V1417" i="1"/>
  <c r="W1417" i="1"/>
  <c r="A1418" i="1"/>
  <c r="B1418" i="1"/>
  <c r="C1418" i="1"/>
  <c r="H1418" i="1" s="1"/>
  <c r="E1418" i="1"/>
  <c r="F1418" i="1"/>
  <c r="G1418" i="1"/>
  <c r="P1418" i="1"/>
  <c r="U1418" i="1" s="1"/>
  <c r="V1418" i="1"/>
  <c r="W1418" i="1"/>
  <c r="A1419" i="1"/>
  <c r="B1419" i="1"/>
  <c r="C1419" i="1"/>
  <c r="H1419" i="1" s="1"/>
  <c r="E1419" i="1"/>
  <c r="F1419" i="1"/>
  <c r="G1419" i="1"/>
  <c r="P1419" i="1"/>
  <c r="U1419" i="1" s="1"/>
  <c r="V1419" i="1"/>
  <c r="W1419" i="1"/>
  <c r="A1420" i="1"/>
  <c r="B1420" i="1"/>
  <c r="C1420" i="1"/>
  <c r="H1420" i="1" s="1"/>
  <c r="E1420" i="1"/>
  <c r="F1420" i="1"/>
  <c r="G1420" i="1"/>
  <c r="P1420" i="1"/>
  <c r="U1420" i="1" s="1"/>
  <c r="V1420" i="1"/>
  <c r="W1420" i="1"/>
  <c r="A1421" i="1"/>
  <c r="B1421" i="1"/>
  <c r="C1421" i="1"/>
  <c r="H1421" i="1" s="1"/>
  <c r="E1421" i="1"/>
  <c r="F1421" i="1"/>
  <c r="G1421" i="1"/>
  <c r="P1421" i="1"/>
  <c r="U1421" i="1" s="1"/>
  <c r="V1421" i="1"/>
  <c r="W1421" i="1"/>
  <c r="A1422" i="1"/>
  <c r="B1422" i="1"/>
  <c r="C1422" i="1"/>
  <c r="H1422" i="1" s="1"/>
  <c r="E1422" i="1"/>
  <c r="F1422" i="1"/>
  <c r="G1422" i="1"/>
  <c r="P1422" i="1"/>
  <c r="U1422" i="1" s="1"/>
  <c r="V1422" i="1"/>
  <c r="W1422" i="1"/>
  <c r="A1423" i="1"/>
  <c r="B1423" i="1"/>
  <c r="C1423" i="1"/>
  <c r="H1423" i="1" s="1"/>
  <c r="E1423" i="1"/>
  <c r="F1423" i="1"/>
  <c r="G1423" i="1"/>
  <c r="P1423" i="1"/>
  <c r="U1423" i="1" s="1"/>
  <c r="V1423" i="1"/>
  <c r="W1423" i="1"/>
  <c r="A1424" i="1"/>
  <c r="B1424" i="1"/>
  <c r="C1424" i="1"/>
  <c r="H1424" i="1" s="1"/>
  <c r="E1424" i="1"/>
  <c r="F1424" i="1"/>
  <c r="G1424" i="1"/>
  <c r="P1424" i="1"/>
  <c r="U1424" i="1" s="1"/>
  <c r="V1424" i="1"/>
  <c r="W1424" i="1"/>
  <c r="A1425" i="1"/>
  <c r="B1425" i="1"/>
  <c r="C1425" i="1"/>
  <c r="H1425" i="1" s="1"/>
  <c r="E1425" i="1"/>
  <c r="F1425" i="1"/>
  <c r="G1425" i="1"/>
  <c r="P1425" i="1"/>
  <c r="U1425" i="1" s="1"/>
  <c r="V1425" i="1"/>
  <c r="W1425" i="1"/>
  <c r="A1426" i="1"/>
  <c r="B1426" i="1"/>
  <c r="C1426" i="1"/>
  <c r="H1426" i="1" s="1"/>
  <c r="E1426" i="1"/>
  <c r="F1426" i="1"/>
  <c r="G1426" i="1"/>
  <c r="P1426" i="1"/>
  <c r="U1426" i="1" s="1"/>
  <c r="V1426" i="1"/>
  <c r="W1426" i="1"/>
  <c r="A1427" i="1"/>
  <c r="B1427" i="1"/>
  <c r="C1427" i="1"/>
  <c r="H1427" i="1" s="1"/>
  <c r="E1427" i="1"/>
  <c r="F1427" i="1"/>
  <c r="G1427" i="1"/>
  <c r="P1427" i="1"/>
  <c r="U1427" i="1" s="1"/>
  <c r="V1427" i="1"/>
  <c r="W1427" i="1"/>
  <c r="A1428" i="1"/>
  <c r="B1428" i="1"/>
  <c r="C1428" i="1"/>
  <c r="H1428" i="1" s="1"/>
  <c r="E1428" i="1"/>
  <c r="F1428" i="1"/>
  <c r="G1428" i="1"/>
  <c r="P1428" i="1"/>
  <c r="U1428" i="1" s="1"/>
  <c r="V1428" i="1"/>
  <c r="W1428" i="1"/>
  <c r="A1429" i="1"/>
  <c r="B1429" i="1"/>
  <c r="C1429" i="1"/>
  <c r="H1429" i="1" s="1"/>
  <c r="E1429" i="1"/>
  <c r="F1429" i="1"/>
  <c r="G1429" i="1"/>
  <c r="P1429" i="1"/>
  <c r="U1429" i="1" s="1"/>
  <c r="V1429" i="1"/>
  <c r="W1429" i="1"/>
  <c r="A1430" i="1"/>
  <c r="B1430" i="1"/>
  <c r="C1430" i="1"/>
  <c r="H1430" i="1" s="1"/>
  <c r="E1430" i="1"/>
  <c r="F1430" i="1"/>
  <c r="G1430" i="1"/>
  <c r="P1430" i="1"/>
  <c r="U1430" i="1" s="1"/>
  <c r="V1430" i="1"/>
  <c r="W1430" i="1"/>
  <c r="A1431" i="1"/>
  <c r="B1431" i="1"/>
  <c r="C1431" i="1"/>
  <c r="H1431" i="1" s="1"/>
  <c r="E1431" i="1"/>
  <c r="F1431" i="1"/>
  <c r="G1431" i="1"/>
  <c r="P1431" i="1"/>
  <c r="U1431" i="1" s="1"/>
  <c r="V1431" i="1"/>
  <c r="W1431" i="1"/>
  <c r="A1432" i="1"/>
  <c r="B1432" i="1"/>
  <c r="C1432" i="1"/>
  <c r="H1432" i="1" s="1"/>
  <c r="E1432" i="1"/>
  <c r="F1432" i="1"/>
  <c r="G1432" i="1"/>
  <c r="P1432" i="1"/>
  <c r="U1432" i="1" s="1"/>
  <c r="V1432" i="1"/>
  <c r="W1432" i="1"/>
  <c r="A1433" i="1"/>
  <c r="B1433" i="1"/>
  <c r="C1433" i="1"/>
  <c r="H1433" i="1" s="1"/>
  <c r="E1433" i="1"/>
  <c r="F1433" i="1"/>
  <c r="G1433" i="1"/>
  <c r="P1433" i="1"/>
  <c r="U1433" i="1" s="1"/>
  <c r="V1433" i="1"/>
  <c r="W1433" i="1"/>
  <c r="A1434" i="1"/>
  <c r="B1434" i="1"/>
  <c r="C1434" i="1"/>
  <c r="H1434" i="1" s="1"/>
  <c r="E1434" i="1"/>
  <c r="F1434" i="1"/>
  <c r="G1434" i="1"/>
  <c r="P1434" i="1"/>
  <c r="U1434" i="1" s="1"/>
  <c r="V1434" i="1"/>
  <c r="W1434" i="1"/>
  <c r="A1435" i="1"/>
  <c r="B1435" i="1"/>
  <c r="C1435" i="1"/>
  <c r="H1435" i="1" s="1"/>
  <c r="E1435" i="1"/>
  <c r="F1435" i="1"/>
  <c r="G1435" i="1"/>
  <c r="P1435" i="1"/>
  <c r="U1435" i="1" s="1"/>
  <c r="V1435" i="1"/>
  <c r="W1435" i="1"/>
  <c r="A1436" i="1"/>
  <c r="B1436" i="1"/>
  <c r="C1436" i="1"/>
  <c r="H1436" i="1" s="1"/>
  <c r="E1436" i="1"/>
  <c r="F1436" i="1"/>
  <c r="G1436" i="1"/>
  <c r="P1436" i="1"/>
  <c r="U1436" i="1" s="1"/>
  <c r="V1436" i="1"/>
  <c r="W1436" i="1"/>
  <c r="A1437" i="1"/>
  <c r="B1437" i="1"/>
  <c r="C1437" i="1"/>
  <c r="H1437" i="1" s="1"/>
  <c r="E1437" i="1"/>
  <c r="F1437" i="1"/>
  <c r="G1437" i="1"/>
  <c r="P1437" i="1"/>
  <c r="U1437" i="1" s="1"/>
  <c r="V1437" i="1"/>
  <c r="W1437" i="1"/>
  <c r="A1438" i="1"/>
  <c r="B1438" i="1"/>
  <c r="C1438" i="1"/>
  <c r="H1438" i="1" s="1"/>
  <c r="E1438" i="1"/>
  <c r="F1438" i="1"/>
  <c r="G1438" i="1"/>
  <c r="P1438" i="1"/>
  <c r="U1438" i="1" s="1"/>
  <c r="V1438" i="1"/>
  <c r="W1438" i="1"/>
  <c r="A1439" i="1"/>
  <c r="B1439" i="1"/>
  <c r="C1439" i="1"/>
  <c r="H1439" i="1" s="1"/>
  <c r="E1439" i="1"/>
  <c r="F1439" i="1"/>
  <c r="G1439" i="1"/>
  <c r="P1439" i="1"/>
  <c r="U1439" i="1" s="1"/>
  <c r="V1439" i="1"/>
  <c r="W1439" i="1"/>
  <c r="A1440" i="1"/>
  <c r="B1440" i="1"/>
  <c r="C1440" i="1"/>
  <c r="H1440" i="1" s="1"/>
  <c r="E1440" i="1"/>
  <c r="F1440" i="1"/>
  <c r="G1440" i="1"/>
  <c r="P1440" i="1"/>
  <c r="U1440" i="1" s="1"/>
  <c r="V1440" i="1"/>
  <c r="W1440" i="1"/>
  <c r="A1441" i="1"/>
  <c r="B1441" i="1"/>
  <c r="C1441" i="1"/>
  <c r="H1441" i="1" s="1"/>
  <c r="E1441" i="1"/>
  <c r="F1441" i="1"/>
  <c r="G1441" i="1"/>
  <c r="P1441" i="1"/>
  <c r="U1441" i="1" s="1"/>
  <c r="V1441" i="1"/>
  <c r="W1441" i="1"/>
  <c r="A1442" i="1"/>
  <c r="B1442" i="1"/>
  <c r="C1442" i="1"/>
  <c r="H1442" i="1" s="1"/>
  <c r="E1442" i="1"/>
  <c r="F1442" i="1"/>
  <c r="G1442" i="1"/>
  <c r="P1442" i="1"/>
  <c r="U1442" i="1" s="1"/>
  <c r="V1442" i="1"/>
  <c r="W1442" i="1"/>
  <c r="A1443" i="1"/>
  <c r="B1443" i="1"/>
  <c r="C1443" i="1"/>
  <c r="H1443" i="1" s="1"/>
  <c r="E1443" i="1"/>
  <c r="F1443" i="1"/>
  <c r="G1443" i="1"/>
  <c r="P1443" i="1"/>
  <c r="U1443" i="1" s="1"/>
  <c r="V1443" i="1"/>
  <c r="W1443" i="1"/>
  <c r="A1444" i="1"/>
  <c r="B1444" i="1"/>
  <c r="C1444" i="1"/>
  <c r="H1444" i="1" s="1"/>
  <c r="E1444" i="1"/>
  <c r="F1444" i="1"/>
  <c r="G1444" i="1"/>
  <c r="P1444" i="1"/>
  <c r="U1444" i="1" s="1"/>
  <c r="V1444" i="1"/>
  <c r="W1444" i="1"/>
  <c r="A1445" i="1"/>
  <c r="B1445" i="1"/>
  <c r="C1445" i="1"/>
  <c r="H1445" i="1" s="1"/>
  <c r="E1445" i="1"/>
  <c r="F1445" i="1"/>
  <c r="G1445" i="1"/>
  <c r="P1445" i="1"/>
  <c r="U1445" i="1" s="1"/>
  <c r="V1445" i="1"/>
  <c r="W1445" i="1"/>
  <c r="A1446" i="1"/>
  <c r="B1446" i="1"/>
  <c r="C1446" i="1"/>
  <c r="H1446" i="1" s="1"/>
  <c r="E1446" i="1"/>
  <c r="F1446" i="1"/>
  <c r="G1446" i="1"/>
  <c r="P1446" i="1"/>
  <c r="U1446" i="1" s="1"/>
  <c r="V1446" i="1"/>
  <c r="W1446" i="1"/>
  <c r="A1447" i="1"/>
  <c r="B1447" i="1"/>
  <c r="C1447" i="1"/>
  <c r="H1447" i="1" s="1"/>
  <c r="E1447" i="1"/>
  <c r="F1447" i="1"/>
  <c r="G1447" i="1"/>
  <c r="P1447" i="1"/>
  <c r="U1447" i="1" s="1"/>
  <c r="V1447" i="1"/>
  <c r="W1447" i="1"/>
  <c r="A1448" i="1"/>
  <c r="B1448" i="1"/>
  <c r="C1448" i="1"/>
  <c r="H1448" i="1" s="1"/>
  <c r="E1448" i="1"/>
  <c r="F1448" i="1"/>
  <c r="G1448" i="1"/>
  <c r="P1448" i="1"/>
  <c r="U1448" i="1" s="1"/>
  <c r="V1448" i="1"/>
  <c r="W1448" i="1"/>
  <c r="A1449" i="1"/>
  <c r="B1449" i="1"/>
  <c r="C1449" i="1"/>
  <c r="H1449" i="1" s="1"/>
  <c r="E1449" i="1"/>
  <c r="F1449" i="1"/>
  <c r="G1449" i="1"/>
  <c r="P1449" i="1"/>
  <c r="U1449" i="1" s="1"/>
  <c r="V1449" i="1"/>
  <c r="W1449" i="1"/>
  <c r="A1450" i="1"/>
  <c r="B1450" i="1"/>
  <c r="C1450" i="1"/>
  <c r="H1450" i="1" s="1"/>
  <c r="E1450" i="1"/>
  <c r="F1450" i="1"/>
  <c r="G1450" i="1"/>
  <c r="P1450" i="1"/>
  <c r="U1450" i="1" s="1"/>
  <c r="V1450" i="1"/>
  <c r="W1450" i="1"/>
  <c r="A1451" i="1"/>
  <c r="B1451" i="1"/>
  <c r="C1451" i="1"/>
  <c r="H1451" i="1" s="1"/>
  <c r="E1451" i="1"/>
  <c r="F1451" i="1"/>
  <c r="G1451" i="1"/>
  <c r="P1451" i="1"/>
  <c r="U1451" i="1" s="1"/>
  <c r="V1451" i="1"/>
  <c r="W1451" i="1"/>
  <c r="A1452" i="1"/>
  <c r="B1452" i="1"/>
  <c r="C1452" i="1"/>
  <c r="H1452" i="1" s="1"/>
  <c r="E1452" i="1"/>
  <c r="F1452" i="1"/>
  <c r="G1452" i="1"/>
  <c r="P1452" i="1"/>
  <c r="U1452" i="1" s="1"/>
  <c r="V1452" i="1"/>
  <c r="W1452" i="1"/>
  <c r="A1453" i="1"/>
  <c r="B1453" i="1"/>
  <c r="C1453" i="1"/>
  <c r="H1453" i="1" s="1"/>
  <c r="E1453" i="1"/>
  <c r="F1453" i="1"/>
  <c r="G1453" i="1"/>
  <c r="P1453" i="1"/>
  <c r="U1453" i="1" s="1"/>
  <c r="V1453" i="1"/>
  <c r="W1453" i="1"/>
  <c r="A1454" i="1"/>
  <c r="B1454" i="1"/>
  <c r="C1454" i="1"/>
  <c r="H1454" i="1" s="1"/>
  <c r="E1454" i="1"/>
  <c r="F1454" i="1"/>
  <c r="G1454" i="1"/>
  <c r="P1454" i="1"/>
  <c r="U1454" i="1" s="1"/>
  <c r="V1454" i="1"/>
  <c r="W1454" i="1"/>
  <c r="A1455" i="1"/>
  <c r="B1455" i="1"/>
  <c r="C1455" i="1"/>
  <c r="H1455" i="1" s="1"/>
  <c r="E1455" i="1"/>
  <c r="F1455" i="1"/>
  <c r="G1455" i="1"/>
  <c r="P1455" i="1"/>
  <c r="U1455" i="1" s="1"/>
  <c r="V1455" i="1"/>
  <c r="W1455" i="1"/>
  <c r="A1456" i="1"/>
  <c r="B1456" i="1"/>
  <c r="C1456" i="1"/>
  <c r="H1456" i="1" s="1"/>
  <c r="E1456" i="1"/>
  <c r="F1456" i="1"/>
  <c r="G1456" i="1"/>
  <c r="P1456" i="1"/>
  <c r="U1456" i="1" s="1"/>
  <c r="V1456" i="1"/>
  <c r="W1456" i="1"/>
  <c r="A1457" i="1"/>
  <c r="B1457" i="1"/>
  <c r="C1457" i="1"/>
  <c r="H1457" i="1" s="1"/>
  <c r="E1457" i="1"/>
  <c r="F1457" i="1"/>
  <c r="G1457" i="1"/>
  <c r="P1457" i="1"/>
  <c r="U1457" i="1" s="1"/>
  <c r="V1457" i="1"/>
  <c r="W1457" i="1"/>
  <c r="A1458" i="1"/>
  <c r="B1458" i="1"/>
  <c r="C1458" i="1"/>
  <c r="H1458" i="1" s="1"/>
  <c r="E1458" i="1"/>
  <c r="F1458" i="1"/>
  <c r="G1458" i="1"/>
  <c r="P1458" i="1"/>
  <c r="U1458" i="1" s="1"/>
  <c r="V1458" i="1"/>
  <c r="W1458" i="1"/>
  <c r="A1459" i="1"/>
  <c r="B1459" i="1"/>
  <c r="C1459" i="1"/>
  <c r="H1459" i="1" s="1"/>
  <c r="E1459" i="1"/>
  <c r="F1459" i="1"/>
  <c r="G1459" i="1"/>
  <c r="P1459" i="1"/>
  <c r="U1459" i="1" s="1"/>
  <c r="V1459" i="1"/>
  <c r="W1459" i="1"/>
  <c r="A1460" i="1"/>
  <c r="B1460" i="1"/>
  <c r="C1460" i="1"/>
  <c r="H1460" i="1" s="1"/>
  <c r="E1460" i="1"/>
  <c r="F1460" i="1"/>
  <c r="G1460" i="1"/>
  <c r="P1460" i="1"/>
  <c r="U1460" i="1" s="1"/>
  <c r="V1460" i="1"/>
  <c r="W1460" i="1"/>
  <c r="A1461" i="1"/>
  <c r="B1461" i="1"/>
  <c r="C1461" i="1"/>
  <c r="H1461" i="1" s="1"/>
  <c r="E1461" i="1"/>
  <c r="F1461" i="1"/>
  <c r="G1461" i="1"/>
  <c r="P1461" i="1"/>
  <c r="U1461" i="1" s="1"/>
  <c r="V1461" i="1"/>
  <c r="W1461" i="1"/>
  <c r="A1462" i="1"/>
  <c r="B1462" i="1"/>
  <c r="C1462" i="1"/>
  <c r="H1462" i="1" s="1"/>
  <c r="E1462" i="1"/>
  <c r="F1462" i="1"/>
  <c r="G1462" i="1"/>
  <c r="P1462" i="1"/>
  <c r="U1462" i="1" s="1"/>
  <c r="V1462" i="1"/>
  <c r="W1462" i="1"/>
  <c r="A1463" i="1"/>
  <c r="B1463" i="1"/>
  <c r="C1463" i="1"/>
  <c r="H1463" i="1" s="1"/>
  <c r="E1463" i="1"/>
  <c r="F1463" i="1"/>
  <c r="G1463" i="1"/>
  <c r="P1463" i="1"/>
  <c r="U1463" i="1" s="1"/>
  <c r="V1463" i="1"/>
  <c r="W1463" i="1"/>
  <c r="A1464" i="1"/>
  <c r="B1464" i="1"/>
  <c r="C1464" i="1"/>
  <c r="H1464" i="1" s="1"/>
  <c r="E1464" i="1"/>
  <c r="F1464" i="1"/>
  <c r="G1464" i="1"/>
  <c r="P1464" i="1"/>
  <c r="U1464" i="1" s="1"/>
  <c r="V1464" i="1"/>
  <c r="W1464" i="1"/>
  <c r="A1465" i="1"/>
  <c r="B1465" i="1"/>
  <c r="C1465" i="1"/>
  <c r="H1465" i="1" s="1"/>
  <c r="E1465" i="1"/>
  <c r="F1465" i="1"/>
  <c r="G1465" i="1"/>
  <c r="P1465" i="1"/>
  <c r="U1465" i="1" s="1"/>
  <c r="V1465" i="1"/>
  <c r="W1465" i="1"/>
  <c r="A1466" i="1"/>
  <c r="B1466" i="1"/>
  <c r="C1466" i="1"/>
  <c r="H1466" i="1" s="1"/>
  <c r="E1466" i="1"/>
  <c r="F1466" i="1"/>
  <c r="G1466" i="1"/>
  <c r="P1466" i="1"/>
  <c r="U1466" i="1" s="1"/>
  <c r="V1466" i="1"/>
  <c r="W1466" i="1"/>
  <c r="A1467" i="1"/>
  <c r="B1467" i="1"/>
  <c r="C1467" i="1"/>
  <c r="H1467" i="1" s="1"/>
  <c r="E1467" i="1"/>
  <c r="F1467" i="1"/>
  <c r="G1467" i="1"/>
  <c r="P1467" i="1"/>
  <c r="U1467" i="1" s="1"/>
  <c r="V1467" i="1"/>
  <c r="W1467" i="1"/>
  <c r="A1468" i="1"/>
  <c r="B1468" i="1"/>
  <c r="C1468" i="1"/>
  <c r="H1468" i="1" s="1"/>
  <c r="E1468" i="1"/>
  <c r="F1468" i="1"/>
  <c r="G1468" i="1"/>
  <c r="P1468" i="1"/>
  <c r="U1468" i="1" s="1"/>
  <c r="V1468" i="1"/>
  <c r="W1468" i="1"/>
  <c r="A1469" i="1"/>
  <c r="B1469" i="1"/>
  <c r="C1469" i="1"/>
  <c r="H1469" i="1" s="1"/>
  <c r="E1469" i="1"/>
  <c r="F1469" i="1"/>
  <c r="G1469" i="1"/>
  <c r="P1469" i="1"/>
  <c r="U1469" i="1" s="1"/>
  <c r="V1469" i="1"/>
  <c r="W1469" i="1"/>
  <c r="A1470" i="1"/>
  <c r="B1470" i="1"/>
  <c r="C1470" i="1"/>
  <c r="H1470" i="1" s="1"/>
  <c r="E1470" i="1"/>
  <c r="F1470" i="1"/>
  <c r="G1470" i="1"/>
  <c r="P1470" i="1"/>
  <c r="U1470" i="1" s="1"/>
  <c r="V1470" i="1"/>
  <c r="W1470" i="1"/>
  <c r="A1471" i="1"/>
  <c r="B1471" i="1"/>
  <c r="C1471" i="1"/>
  <c r="H1471" i="1" s="1"/>
  <c r="E1471" i="1"/>
  <c r="F1471" i="1"/>
  <c r="G1471" i="1"/>
  <c r="P1471" i="1"/>
  <c r="U1471" i="1" s="1"/>
  <c r="V1471" i="1"/>
  <c r="W1471" i="1"/>
  <c r="A1472" i="1"/>
  <c r="B1472" i="1"/>
  <c r="C1472" i="1"/>
  <c r="H1472" i="1" s="1"/>
  <c r="E1472" i="1"/>
  <c r="F1472" i="1"/>
  <c r="G1472" i="1"/>
  <c r="P1472" i="1"/>
  <c r="U1472" i="1" s="1"/>
  <c r="V1472" i="1"/>
  <c r="W1472" i="1"/>
  <c r="A1473" i="1"/>
  <c r="B1473" i="1"/>
  <c r="C1473" i="1"/>
  <c r="H1473" i="1" s="1"/>
  <c r="E1473" i="1"/>
  <c r="F1473" i="1"/>
  <c r="G1473" i="1"/>
  <c r="P1473" i="1"/>
  <c r="U1473" i="1" s="1"/>
  <c r="V1473" i="1"/>
  <c r="W1473" i="1"/>
  <c r="A1474" i="1"/>
  <c r="B1474" i="1"/>
  <c r="C1474" i="1"/>
  <c r="H1474" i="1" s="1"/>
  <c r="E1474" i="1"/>
  <c r="F1474" i="1"/>
  <c r="G1474" i="1"/>
  <c r="P1474" i="1"/>
  <c r="U1474" i="1" s="1"/>
  <c r="V1474" i="1"/>
  <c r="W1474" i="1"/>
  <c r="A1475" i="1"/>
  <c r="B1475" i="1"/>
  <c r="C1475" i="1"/>
  <c r="H1475" i="1" s="1"/>
  <c r="E1475" i="1"/>
  <c r="F1475" i="1"/>
  <c r="G1475" i="1"/>
  <c r="P1475" i="1"/>
  <c r="U1475" i="1" s="1"/>
  <c r="V1475" i="1"/>
  <c r="W1475" i="1"/>
  <c r="A1476" i="1"/>
  <c r="B1476" i="1"/>
  <c r="C1476" i="1"/>
  <c r="H1476" i="1" s="1"/>
  <c r="E1476" i="1"/>
  <c r="F1476" i="1"/>
  <c r="G1476" i="1"/>
  <c r="P1476" i="1"/>
  <c r="U1476" i="1" s="1"/>
  <c r="V1476" i="1"/>
  <c r="W1476" i="1"/>
  <c r="A1477" i="1"/>
  <c r="B1477" i="1"/>
  <c r="C1477" i="1"/>
  <c r="H1477" i="1" s="1"/>
  <c r="E1477" i="1"/>
  <c r="F1477" i="1"/>
  <c r="G1477" i="1"/>
  <c r="P1477" i="1"/>
  <c r="U1477" i="1" s="1"/>
  <c r="V1477" i="1"/>
  <c r="W1477" i="1"/>
  <c r="A1478" i="1"/>
  <c r="B1478" i="1"/>
  <c r="C1478" i="1"/>
  <c r="H1478" i="1" s="1"/>
  <c r="E1478" i="1"/>
  <c r="F1478" i="1"/>
  <c r="G1478" i="1"/>
  <c r="P1478" i="1"/>
  <c r="U1478" i="1" s="1"/>
  <c r="V1478" i="1"/>
  <c r="W1478" i="1"/>
  <c r="A1479" i="1"/>
  <c r="B1479" i="1"/>
  <c r="C1479" i="1"/>
  <c r="H1479" i="1" s="1"/>
  <c r="E1479" i="1"/>
  <c r="F1479" i="1"/>
  <c r="G1479" i="1"/>
  <c r="P1479" i="1"/>
  <c r="U1479" i="1" s="1"/>
  <c r="V1479" i="1"/>
  <c r="W1479" i="1"/>
  <c r="A1480" i="1"/>
  <c r="B1480" i="1"/>
  <c r="C1480" i="1"/>
  <c r="H1480" i="1" s="1"/>
  <c r="E1480" i="1"/>
  <c r="F1480" i="1"/>
  <c r="G1480" i="1"/>
  <c r="P1480" i="1"/>
  <c r="U1480" i="1" s="1"/>
  <c r="V1480" i="1"/>
  <c r="W1480" i="1"/>
  <c r="A1481" i="1"/>
  <c r="B1481" i="1"/>
  <c r="C1481" i="1"/>
  <c r="H1481" i="1" s="1"/>
  <c r="E1481" i="1"/>
  <c r="F1481" i="1"/>
  <c r="G1481" i="1"/>
  <c r="P1481" i="1"/>
  <c r="U1481" i="1" s="1"/>
  <c r="V1481" i="1"/>
  <c r="W1481" i="1"/>
  <c r="A1482" i="1"/>
  <c r="B1482" i="1"/>
  <c r="C1482" i="1"/>
  <c r="H1482" i="1" s="1"/>
  <c r="E1482" i="1"/>
  <c r="F1482" i="1"/>
  <c r="G1482" i="1"/>
  <c r="P1482" i="1"/>
  <c r="U1482" i="1" s="1"/>
  <c r="V1482" i="1"/>
  <c r="W1482" i="1"/>
  <c r="A1483" i="1"/>
  <c r="B1483" i="1"/>
  <c r="C1483" i="1"/>
  <c r="H1483" i="1" s="1"/>
  <c r="E1483" i="1"/>
  <c r="F1483" i="1"/>
  <c r="G1483" i="1"/>
  <c r="P1483" i="1"/>
  <c r="U1483" i="1" s="1"/>
  <c r="V1483" i="1"/>
  <c r="W1483" i="1"/>
  <c r="A1484" i="1"/>
  <c r="B1484" i="1"/>
  <c r="C1484" i="1"/>
  <c r="H1484" i="1" s="1"/>
  <c r="E1484" i="1"/>
  <c r="F1484" i="1"/>
  <c r="G1484" i="1"/>
  <c r="P1484" i="1"/>
  <c r="U1484" i="1" s="1"/>
  <c r="V1484" i="1"/>
  <c r="W1484" i="1"/>
  <c r="A1485" i="1"/>
  <c r="B1485" i="1"/>
  <c r="C1485" i="1"/>
  <c r="H1485" i="1" s="1"/>
  <c r="E1485" i="1"/>
  <c r="F1485" i="1"/>
  <c r="G1485" i="1"/>
  <c r="P1485" i="1"/>
  <c r="U1485" i="1" s="1"/>
  <c r="V1485" i="1"/>
  <c r="W1485" i="1"/>
  <c r="A1486" i="1"/>
  <c r="B1486" i="1"/>
  <c r="C1486" i="1"/>
  <c r="H1486" i="1" s="1"/>
  <c r="E1486" i="1"/>
  <c r="F1486" i="1"/>
  <c r="G1486" i="1"/>
  <c r="P1486" i="1"/>
  <c r="U1486" i="1" s="1"/>
  <c r="V1486" i="1"/>
  <c r="W1486" i="1"/>
  <c r="A1487" i="1"/>
  <c r="B1487" i="1"/>
  <c r="C1487" i="1"/>
  <c r="H1487" i="1" s="1"/>
  <c r="E1487" i="1"/>
  <c r="F1487" i="1"/>
  <c r="G1487" i="1"/>
  <c r="P1487" i="1"/>
  <c r="U1487" i="1" s="1"/>
  <c r="V1487" i="1"/>
  <c r="W1487" i="1"/>
  <c r="A1488" i="1"/>
  <c r="B1488" i="1"/>
  <c r="C1488" i="1"/>
  <c r="H1488" i="1" s="1"/>
  <c r="E1488" i="1"/>
  <c r="F1488" i="1"/>
  <c r="G1488" i="1"/>
  <c r="P1488" i="1"/>
  <c r="U1488" i="1" s="1"/>
  <c r="V1488" i="1"/>
  <c r="W1488" i="1"/>
  <c r="A1489" i="1"/>
  <c r="B1489" i="1"/>
  <c r="C1489" i="1"/>
  <c r="H1489" i="1" s="1"/>
  <c r="E1489" i="1"/>
  <c r="F1489" i="1"/>
  <c r="G1489" i="1"/>
  <c r="P1489" i="1"/>
  <c r="U1489" i="1" s="1"/>
  <c r="V1489" i="1"/>
  <c r="W1489" i="1"/>
  <c r="A1490" i="1"/>
  <c r="B1490" i="1"/>
  <c r="C1490" i="1"/>
  <c r="H1490" i="1" s="1"/>
  <c r="E1490" i="1"/>
  <c r="F1490" i="1"/>
  <c r="G1490" i="1"/>
  <c r="P1490" i="1"/>
  <c r="U1490" i="1" s="1"/>
  <c r="V1490" i="1"/>
  <c r="W1490" i="1"/>
  <c r="A1491" i="1"/>
  <c r="B1491" i="1"/>
  <c r="C1491" i="1"/>
  <c r="H1491" i="1" s="1"/>
  <c r="E1491" i="1"/>
  <c r="F1491" i="1"/>
  <c r="G1491" i="1"/>
  <c r="P1491" i="1"/>
  <c r="U1491" i="1" s="1"/>
  <c r="V1491" i="1"/>
  <c r="W1491" i="1"/>
  <c r="A1492" i="1"/>
  <c r="B1492" i="1"/>
  <c r="C1492" i="1"/>
  <c r="H1492" i="1" s="1"/>
  <c r="E1492" i="1"/>
  <c r="F1492" i="1"/>
  <c r="G1492" i="1"/>
  <c r="P1492" i="1"/>
  <c r="U1492" i="1" s="1"/>
  <c r="V1492" i="1"/>
  <c r="W1492" i="1"/>
  <c r="A1493" i="1"/>
  <c r="B1493" i="1"/>
  <c r="C1493" i="1"/>
  <c r="H1493" i="1" s="1"/>
  <c r="E1493" i="1"/>
  <c r="F1493" i="1"/>
  <c r="G1493" i="1"/>
  <c r="P1493" i="1"/>
  <c r="U1493" i="1" s="1"/>
  <c r="V1493" i="1"/>
  <c r="W1493" i="1"/>
  <c r="A1494" i="1"/>
  <c r="B1494" i="1"/>
  <c r="C1494" i="1"/>
  <c r="H1494" i="1" s="1"/>
  <c r="E1494" i="1"/>
  <c r="F1494" i="1"/>
  <c r="G1494" i="1"/>
  <c r="L1494" i="1"/>
  <c r="P1494" i="1"/>
  <c r="U1494" i="1" s="1"/>
  <c r="V1494" i="1"/>
  <c r="W1494" i="1"/>
  <c r="A1495" i="1"/>
  <c r="B1495" i="1"/>
  <c r="C1495" i="1"/>
  <c r="H1495" i="1" s="1"/>
  <c r="E1495" i="1"/>
  <c r="F1495" i="1"/>
  <c r="G1495" i="1"/>
  <c r="L1495" i="1"/>
  <c r="P1495" i="1"/>
  <c r="U1495" i="1" s="1"/>
  <c r="V1495" i="1"/>
  <c r="W1495" i="1"/>
  <c r="A1496" i="1"/>
  <c r="B1496" i="1"/>
  <c r="C1496" i="1"/>
  <c r="H1496" i="1" s="1"/>
  <c r="E1496" i="1"/>
  <c r="F1496" i="1"/>
  <c r="G1496" i="1"/>
  <c r="L1496" i="1"/>
  <c r="P1496" i="1"/>
  <c r="U1496" i="1" s="1"/>
  <c r="V1496" i="1"/>
  <c r="W1496" i="1"/>
  <c r="A1497" i="1"/>
  <c r="B1497" i="1"/>
  <c r="C1497" i="1"/>
  <c r="H1497" i="1" s="1"/>
  <c r="E1497" i="1"/>
  <c r="F1497" i="1"/>
  <c r="G1497" i="1"/>
  <c r="L1497" i="1"/>
  <c r="P1497" i="1"/>
  <c r="U1497" i="1" s="1"/>
  <c r="V1497" i="1"/>
  <c r="W1497" i="1"/>
  <c r="A1498" i="1"/>
  <c r="B1498" i="1"/>
  <c r="C1498" i="1"/>
  <c r="H1498" i="1" s="1"/>
  <c r="E1498" i="1"/>
  <c r="F1498" i="1"/>
  <c r="G1498" i="1"/>
  <c r="L1498" i="1"/>
  <c r="P1498" i="1"/>
  <c r="U1498" i="1" s="1"/>
  <c r="V1498" i="1"/>
  <c r="W1498" i="1"/>
  <c r="A1499" i="1"/>
  <c r="B1499" i="1"/>
  <c r="C1499" i="1"/>
  <c r="H1499" i="1" s="1"/>
  <c r="E1499" i="1"/>
  <c r="F1499" i="1"/>
  <c r="G1499" i="1"/>
  <c r="L1499" i="1"/>
  <c r="P1499" i="1"/>
  <c r="U1499" i="1" s="1"/>
  <c r="V1499" i="1"/>
  <c r="W1499" i="1"/>
  <c r="A1500" i="1"/>
  <c r="B1500" i="1"/>
  <c r="C1500" i="1"/>
  <c r="H1500" i="1" s="1"/>
  <c r="E1500" i="1"/>
  <c r="F1500" i="1"/>
  <c r="G1500" i="1"/>
  <c r="L1500" i="1"/>
  <c r="P1500" i="1"/>
  <c r="U1500" i="1" s="1"/>
  <c r="V1500" i="1"/>
  <c r="W1500" i="1"/>
  <c r="A1501" i="1"/>
  <c r="B1501" i="1"/>
  <c r="C1501" i="1"/>
  <c r="H1501" i="1" s="1"/>
  <c r="E1501" i="1"/>
  <c r="F1501" i="1"/>
  <c r="G1501" i="1"/>
  <c r="L1501" i="1"/>
  <c r="P1501" i="1"/>
  <c r="U1501" i="1" s="1"/>
  <c r="V1501" i="1"/>
  <c r="W1501" i="1"/>
  <c r="A1502" i="1"/>
  <c r="B1502" i="1"/>
  <c r="C1502" i="1"/>
  <c r="H1502" i="1" s="1"/>
  <c r="E1502" i="1"/>
  <c r="F1502" i="1"/>
  <c r="G1502" i="1"/>
  <c r="L1502" i="1"/>
  <c r="P1502" i="1"/>
  <c r="U1502" i="1" s="1"/>
  <c r="V1502" i="1"/>
  <c r="W1502" i="1"/>
  <c r="A1503" i="1"/>
  <c r="B1503" i="1"/>
  <c r="C1503" i="1"/>
  <c r="H1503" i="1" s="1"/>
  <c r="E1503" i="1"/>
  <c r="F1503" i="1"/>
  <c r="G1503" i="1"/>
  <c r="L1503" i="1"/>
  <c r="P1503" i="1"/>
  <c r="U1503" i="1" s="1"/>
  <c r="V1503" i="1"/>
  <c r="W1503" i="1"/>
  <c r="A1504" i="1"/>
  <c r="B1504" i="1"/>
  <c r="C1504" i="1"/>
  <c r="H1504" i="1" s="1"/>
  <c r="E1504" i="1"/>
  <c r="F1504" i="1"/>
  <c r="G1504" i="1"/>
  <c r="L1504" i="1"/>
  <c r="P1504" i="1"/>
  <c r="U1504" i="1" s="1"/>
  <c r="V1504" i="1"/>
  <c r="W1504" i="1"/>
  <c r="A1505" i="1"/>
  <c r="B1505" i="1"/>
  <c r="C1505" i="1"/>
  <c r="H1505" i="1" s="1"/>
  <c r="E1505" i="1"/>
  <c r="F1505" i="1"/>
  <c r="G1505" i="1"/>
  <c r="L1505" i="1"/>
  <c r="P1505" i="1"/>
  <c r="U1505" i="1" s="1"/>
  <c r="V1505" i="1"/>
  <c r="W1505" i="1"/>
  <c r="A1506" i="1"/>
  <c r="B1506" i="1"/>
  <c r="C1506" i="1"/>
  <c r="H1506" i="1" s="1"/>
  <c r="E1506" i="1"/>
  <c r="F1506" i="1"/>
  <c r="G1506" i="1"/>
  <c r="L1506" i="1"/>
  <c r="P1506" i="1"/>
  <c r="U1506" i="1" s="1"/>
  <c r="V1506" i="1"/>
  <c r="W1506" i="1"/>
  <c r="A1507" i="1"/>
  <c r="B1507" i="1"/>
  <c r="C1507" i="1"/>
  <c r="H1507" i="1" s="1"/>
  <c r="E1507" i="1"/>
  <c r="F1507" i="1"/>
  <c r="G1507" i="1"/>
  <c r="L1507" i="1"/>
  <c r="P1507" i="1"/>
  <c r="U1507" i="1" s="1"/>
  <c r="V1507" i="1"/>
  <c r="W1507" i="1"/>
  <c r="A1508" i="1"/>
  <c r="B1508" i="1"/>
  <c r="C1508" i="1"/>
  <c r="H1508" i="1" s="1"/>
  <c r="E1508" i="1"/>
  <c r="F1508" i="1"/>
  <c r="G1508" i="1"/>
  <c r="L1508" i="1"/>
  <c r="P1508" i="1"/>
  <c r="U1508" i="1" s="1"/>
  <c r="V1508" i="1"/>
  <c r="W1508" i="1"/>
  <c r="A1509" i="1"/>
  <c r="B1509" i="1"/>
  <c r="C1509" i="1"/>
  <c r="H1509" i="1" s="1"/>
  <c r="E1509" i="1"/>
  <c r="F1509" i="1"/>
  <c r="G1509" i="1"/>
  <c r="L1509" i="1"/>
  <c r="P1509" i="1"/>
  <c r="U1509" i="1" s="1"/>
  <c r="V1509" i="1"/>
  <c r="W1509" i="1"/>
  <c r="A1510" i="1"/>
  <c r="B1510" i="1"/>
  <c r="C1510" i="1"/>
  <c r="H1510" i="1" s="1"/>
  <c r="E1510" i="1"/>
  <c r="F1510" i="1"/>
  <c r="G1510" i="1"/>
  <c r="L1510" i="1"/>
  <c r="P1510" i="1"/>
  <c r="U1510" i="1" s="1"/>
  <c r="V1510" i="1"/>
  <c r="W1510" i="1"/>
  <c r="A1511" i="1"/>
  <c r="B1511" i="1"/>
  <c r="C1511" i="1"/>
  <c r="H1511" i="1" s="1"/>
  <c r="E1511" i="1"/>
  <c r="F1511" i="1"/>
  <c r="G1511" i="1"/>
  <c r="L1511" i="1"/>
  <c r="P1511" i="1"/>
  <c r="U1511" i="1" s="1"/>
  <c r="V1511" i="1"/>
  <c r="W1511" i="1"/>
  <c r="A1512" i="1"/>
  <c r="B1512" i="1"/>
  <c r="C1512" i="1"/>
  <c r="H1512" i="1" s="1"/>
  <c r="E1512" i="1"/>
  <c r="F1512" i="1"/>
  <c r="G1512" i="1"/>
  <c r="L1512" i="1"/>
  <c r="P1512" i="1"/>
  <c r="U1512" i="1" s="1"/>
  <c r="V1512" i="1"/>
  <c r="W1512" i="1"/>
  <c r="A1513" i="1"/>
  <c r="B1513" i="1"/>
  <c r="C1513" i="1"/>
  <c r="H1513" i="1" s="1"/>
  <c r="E1513" i="1"/>
  <c r="F1513" i="1"/>
  <c r="G1513" i="1"/>
  <c r="L1513" i="1"/>
  <c r="P1513" i="1"/>
  <c r="U1513" i="1" s="1"/>
  <c r="V1513" i="1"/>
  <c r="W1513" i="1"/>
  <c r="A1514" i="1"/>
  <c r="B1514" i="1"/>
  <c r="C1514" i="1"/>
  <c r="H1514" i="1" s="1"/>
  <c r="E1514" i="1"/>
  <c r="F1514" i="1"/>
  <c r="G1514" i="1"/>
  <c r="L1514" i="1"/>
  <c r="P1514" i="1"/>
  <c r="U1514" i="1" s="1"/>
  <c r="V1514" i="1"/>
  <c r="W1514" i="1"/>
  <c r="A1515" i="1"/>
  <c r="B1515" i="1"/>
  <c r="C1515" i="1"/>
  <c r="H1515" i="1" s="1"/>
  <c r="E1515" i="1"/>
  <c r="F1515" i="1"/>
  <c r="G1515" i="1"/>
  <c r="L1515" i="1"/>
  <c r="P1515" i="1"/>
  <c r="U1515" i="1" s="1"/>
  <c r="V1515" i="1"/>
  <c r="W1515" i="1"/>
  <c r="A1516" i="1"/>
  <c r="B1516" i="1"/>
  <c r="C1516" i="1"/>
  <c r="H1516" i="1" s="1"/>
  <c r="E1516" i="1"/>
  <c r="F1516" i="1"/>
  <c r="G1516" i="1"/>
  <c r="L1516" i="1"/>
  <c r="P1516" i="1"/>
  <c r="U1516" i="1" s="1"/>
  <c r="V1516" i="1"/>
  <c r="W1516" i="1"/>
  <c r="A1517" i="1"/>
  <c r="B1517" i="1"/>
  <c r="C1517" i="1"/>
  <c r="H1517" i="1" s="1"/>
  <c r="E1517" i="1"/>
  <c r="F1517" i="1"/>
  <c r="G1517" i="1"/>
  <c r="L1517" i="1"/>
  <c r="P1517" i="1"/>
  <c r="U1517" i="1" s="1"/>
  <c r="V1517" i="1"/>
  <c r="W1517" i="1"/>
  <c r="A1518" i="1"/>
  <c r="B1518" i="1"/>
  <c r="C1518" i="1"/>
  <c r="H1518" i="1" s="1"/>
  <c r="E1518" i="1"/>
  <c r="F1518" i="1"/>
  <c r="G1518" i="1"/>
  <c r="L1518" i="1"/>
  <c r="P1518" i="1"/>
  <c r="U1518" i="1" s="1"/>
  <c r="V1518" i="1"/>
  <c r="W1518" i="1"/>
  <c r="A1519" i="1"/>
  <c r="B1519" i="1"/>
  <c r="C1519" i="1"/>
  <c r="H1519" i="1" s="1"/>
  <c r="E1519" i="1"/>
  <c r="F1519" i="1"/>
  <c r="G1519" i="1"/>
  <c r="L1519" i="1"/>
  <c r="P1519" i="1"/>
  <c r="U1519" i="1" s="1"/>
  <c r="V1519" i="1"/>
  <c r="W1519" i="1"/>
  <c r="A1520" i="1"/>
  <c r="B1520" i="1"/>
  <c r="C1520" i="1"/>
  <c r="H1520" i="1" s="1"/>
  <c r="E1520" i="1"/>
  <c r="F1520" i="1"/>
  <c r="G1520" i="1"/>
  <c r="L1520" i="1"/>
  <c r="P1520" i="1"/>
  <c r="U1520" i="1" s="1"/>
  <c r="V1520" i="1"/>
  <c r="W1520" i="1"/>
  <c r="A1521" i="1"/>
  <c r="B1521" i="1"/>
  <c r="C1521" i="1"/>
  <c r="H1521" i="1" s="1"/>
  <c r="E1521" i="1"/>
  <c r="F1521" i="1"/>
  <c r="G1521" i="1"/>
  <c r="L1521" i="1"/>
  <c r="P1521" i="1"/>
  <c r="U1521" i="1" s="1"/>
  <c r="V1521" i="1"/>
  <c r="W1521" i="1"/>
  <c r="A1522" i="1"/>
  <c r="B1522" i="1"/>
  <c r="C1522" i="1"/>
  <c r="H1522" i="1" s="1"/>
  <c r="E1522" i="1"/>
  <c r="F1522" i="1"/>
  <c r="G1522" i="1"/>
  <c r="L1522" i="1"/>
  <c r="P1522" i="1"/>
  <c r="U1522" i="1" s="1"/>
  <c r="V1522" i="1"/>
  <c r="W1522" i="1"/>
  <c r="A1523" i="1"/>
  <c r="B1523" i="1"/>
  <c r="C1523" i="1"/>
  <c r="H1523" i="1" s="1"/>
  <c r="E1523" i="1"/>
  <c r="F1523" i="1"/>
  <c r="G1523" i="1"/>
  <c r="L1523" i="1"/>
  <c r="P1523" i="1"/>
  <c r="U1523" i="1" s="1"/>
  <c r="V1523" i="1"/>
  <c r="W1523" i="1"/>
  <c r="A1524" i="1"/>
  <c r="B1524" i="1"/>
  <c r="C1524" i="1"/>
  <c r="H1524" i="1" s="1"/>
  <c r="E1524" i="1"/>
  <c r="F1524" i="1"/>
  <c r="G1524" i="1"/>
  <c r="L1524" i="1"/>
  <c r="P1524" i="1"/>
  <c r="U1524" i="1" s="1"/>
  <c r="V1524" i="1"/>
  <c r="W1524" i="1"/>
  <c r="A1525" i="1"/>
  <c r="B1525" i="1"/>
  <c r="C1525" i="1"/>
  <c r="H1525" i="1" s="1"/>
  <c r="E1525" i="1"/>
  <c r="F1525" i="1"/>
  <c r="G1525" i="1"/>
  <c r="L1525" i="1"/>
  <c r="P1525" i="1"/>
  <c r="U1525" i="1" s="1"/>
  <c r="V1525" i="1"/>
  <c r="W1525" i="1"/>
  <c r="A1526" i="1"/>
  <c r="B1526" i="1"/>
  <c r="C1526" i="1"/>
  <c r="H1526" i="1" s="1"/>
  <c r="E1526" i="1"/>
  <c r="F1526" i="1"/>
  <c r="G1526" i="1"/>
  <c r="L1526" i="1"/>
  <c r="P1526" i="1"/>
  <c r="U1526" i="1" s="1"/>
  <c r="V1526" i="1"/>
  <c r="W1526" i="1"/>
  <c r="A1527" i="1"/>
  <c r="B1527" i="1"/>
  <c r="C1527" i="1"/>
  <c r="H1527" i="1" s="1"/>
  <c r="E1527" i="1"/>
  <c r="F1527" i="1"/>
  <c r="G1527" i="1"/>
  <c r="L1527" i="1"/>
  <c r="P1527" i="1"/>
  <c r="U1527" i="1" s="1"/>
  <c r="V1527" i="1"/>
  <c r="W1527" i="1"/>
  <c r="A1528" i="1"/>
  <c r="B1528" i="1"/>
  <c r="C1528" i="1"/>
  <c r="H1528" i="1" s="1"/>
  <c r="E1528" i="1"/>
  <c r="F1528" i="1"/>
  <c r="G1528" i="1"/>
  <c r="L1528" i="1"/>
  <c r="P1528" i="1"/>
  <c r="U1528" i="1" s="1"/>
  <c r="V1528" i="1"/>
  <c r="W1528" i="1"/>
  <c r="A1529" i="1"/>
  <c r="B1529" i="1"/>
  <c r="C1529" i="1"/>
  <c r="H1529" i="1" s="1"/>
  <c r="E1529" i="1"/>
  <c r="F1529" i="1"/>
  <c r="G1529" i="1"/>
  <c r="L1529" i="1"/>
  <c r="P1529" i="1"/>
  <c r="U1529" i="1" s="1"/>
  <c r="V1529" i="1"/>
  <c r="W1529" i="1"/>
  <c r="A1530" i="1"/>
  <c r="B1530" i="1"/>
  <c r="C1530" i="1"/>
  <c r="H1530" i="1" s="1"/>
  <c r="E1530" i="1"/>
  <c r="F1530" i="1"/>
  <c r="G1530" i="1"/>
  <c r="L1530" i="1"/>
  <c r="P1530" i="1"/>
  <c r="U1530" i="1" s="1"/>
  <c r="V1530" i="1"/>
  <c r="W1530" i="1"/>
  <c r="A1531" i="1"/>
  <c r="B1531" i="1"/>
  <c r="C1531" i="1"/>
  <c r="H1531" i="1" s="1"/>
  <c r="E1531" i="1"/>
  <c r="F1531" i="1"/>
  <c r="G1531" i="1"/>
  <c r="L1531" i="1"/>
  <c r="P1531" i="1"/>
  <c r="U1531" i="1" s="1"/>
  <c r="V1531" i="1"/>
  <c r="W1531" i="1"/>
  <c r="A1532" i="1"/>
  <c r="B1532" i="1"/>
  <c r="C1532" i="1"/>
  <c r="H1532" i="1" s="1"/>
  <c r="E1532" i="1"/>
  <c r="F1532" i="1"/>
  <c r="G1532" i="1"/>
  <c r="L1532" i="1"/>
  <c r="P1532" i="1"/>
  <c r="U1532" i="1" s="1"/>
  <c r="V1532" i="1"/>
  <c r="W1532" i="1"/>
  <c r="A1533" i="1"/>
  <c r="B1533" i="1"/>
  <c r="C1533" i="1"/>
  <c r="H1533" i="1" s="1"/>
  <c r="E1533" i="1"/>
  <c r="F1533" i="1"/>
  <c r="G1533" i="1"/>
  <c r="L1533" i="1"/>
  <c r="P1533" i="1"/>
  <c r="U1533" i="1" s="1"/>
  <c r="V1533" i="1"/>
  <c r="W1533" i="1"/>
  <c r="A1534" i="1"/>
  <c r="B1534" i="1"/>
  <c r="C1534" i="1"/>
  <c r="H1534" i="1" s="1"/>
  <c r="E1534" i="1"/>
  <c r="F1534" i="1"/>
  <c r="G1534" i="1"/>
  <c r="L1534" i="1"/>
  <c r="P1534" i="1"/>
  <c r="U1534" i="1" s="1"/>
  <c r="V1534" i="1"/>
  <c r="W1534" i="1"/>
  <c r="A1535" i="1"/>
  <c r="B1535" i="1"/>
  <c r="C1535" i="1"/>
  <c r="H1535" i="1" s="1"/>
  <c r="E1535" i="1"/>
  <c r="F1535" i="1"/>
  <c r="G1535" i="1"/>
  <c r="L1535" i="1"/>
  <c r="P1535" i="1"/>
  <c r="U1535" i="1" s="1"/>
  <c r="V1535" i="1"/>
  <c r="W1535" i="1"/>
  <c r="A1536" i="1"/>
  <c r="B1536" i="1"/>
  <c r="C1536" i="1"/>
  <c r="H1536" i="1" s="1"/>
  <c r="E1536" i="1"/>
  <c r="F1536" i="1"/>
  <c r="G1536" i="1"/>
  <c r="L1536" i="1"/>
  <c r="P1536" i="1"/>
  <c r="U1536" i="1" s="1"/>
  <c r="V1536" i="1"/>
  <c r="W1536" i="1"/>
  <c r="A1537" i="1"/>
  <c r="B1537" i="1"/>
  <c r="C1537" i="1"/>
  <c r="H1537" i="1" s="1"/>
  <c r="E1537" i="1"/>
  <c r="F1537" i="1"/>
  <c r="G1537" i="1"/>
  <c r="L1537" i="1"/>
  <c r="P1537" i="1"/>
  <c r="U1537" i="1" s="1"/>
  <c r="V1537" i="1"/>
  <c r="W1537" i="1"/>
  <c r="A1538" i="1"/>
  <c r="B1538" i="1"/>
  <c r="C1538" i="1"/>
  <c r="H1538" i="1" s="1"/>
  <c r="E1538" i="1"/>
  <c r="F1538" i="1"/>
  <c r="G1538" i="1"/>
  <c r="L1538" i="1"/>
  <c r="P1538" i="1"/>
  <c r="U1538" i="1" s="1"/>
  <c r="V1538" i="1"/>
  <c r="W1538" i="1"/>
  <c r="A1539" i="1"/>
  <c r="B1539" i="1"/>
  <c r="C1539" i="1"/>
  <c r="H1539" i="1" s="1"/>
  <c r="E1539" i="1"/>
  <c r="F1539" i="1"/>
  <c r="G1539" i="1"/>
  <c r="L1539" i="1"/>
  <c r="P1539" i="1"/>
  <c r="U1539" i="1" s="1"/>
  <c r="V1539" i="1"/>
  <c r="W1539" i="1"/>
  <c r="A1540" i="1"/>
  <c r="B1540" i="1"/>
  <c r="C1540" i="1"/>
  <c r="H1540" i="1" s="1"/>
  <c r="E1540" i="1"/>
  <c r="F1540" i="1"/>
  <c r="G1540" i="1"/>
  <c r="L1540" i="1"/>
  <c r="P1540" i="1"/>
  <c r="U1540" i="1" s="1"/>
  <c r="V1540" i="1"/>
  <c r="W1540" i="1"/>
  <c r="A1541" i="1"/>
  <c r="B1541" i="1"/>
  <c r="C1541" i="1"/>
  <c r="H1541" i="1" s="1"/>
  <c r="E1541" i="1"/>
  <c r="F1541" i="1"/>
  <c r="G1541" i="1"/>
  <c r="L1541" i="1"/>
  <c r="P1541" i="1"/>
  <c r="U1541" i="1" s="1"/>
  <c r="V1541" i="1"/>
  <c r="W1541" i="1"/>
  <c r="A1542" i="1"/>
  <c r="B1542" i="1"/>
  <c r="C1542" i="1"/>
  <c r="H1542" i="1" s="1"/>
  <c r="E1542" i="1"/>
  <c r="F1542" i="1"/>
  <c r="G1542" i="1"/>
  <c r="L1542" i="1"/>
  <c r="P1542" i="1"/>
  <c r="U1542" i="1" s="1"/>
  <c r="V1542" i="1"/>
  <c r="W1542" i="1"/>
  <c r="A1543" i="1"/>
  <c r="B1543" i="1"/>
  <c r="C1543" i="1"/>
  <c r="H1543" i="1" s="1"/>
  <c r="E1543" i="1"/>
  <c r="F1543" i="1"/>
  <c r="G1543" i="1"/>
  <c r="L1543" i="1"/>
  <c r="P1543" i="1"/>
  <c r="U1543" i="1" s="1"/>
  <c r="V1543" i="1"/>
  <c r="W1543" i="1"/>
  <c r="A1544" i="1"/>
  <c r="B1544" i="1"/>
  <c r="C1544" i="1"/>
  <c r="H1544" i="1" s="1"/>
  <c r="E1544" i="1"/>
  <c r="F1544" i="1"/>
  <c r="G1544" i="1"/>
  <c r="L1544" i="1"/>
  <c r="P1544" i="1"/>
  <c r="U1544" i="1" s="1"/>
  <c r="V1544" i="1"/>
  <c r="W1544" i="1"/>
  <c r="A1545" i="1"/>
  <c r="B1545" i="1"/>
  <c r="C1545" i="1"/>
  <c r="H1545" i="1" s="1"/>
  <c r="E1545" i="1"/>
  <c r="F1545" i="1"/>
  <c r="G1545" i="1"/>
  <c r="L1545" i="1"/>
  <c r="P1545" i="1"/>
  <c r="U1545" i="1" s="1"/>
  <c r="V1545" i="1"/>
  <c r="W1545" i="1"/>
  <c r="A1546" i="1"/>
  <c r="B1546" i="1"/>
  <c r="C1546" i="1"/>
  <c r="H1546" i="1" s="1"/>
  <c r="E1546" i="1"/>
  <c r="F1546" i="1"/>
  <c r="G1546" i="1"/>
  <c r="L1546" i="1"/>
  <c r="P1546" i="1"/>
  <c r="U1546" i="1" s="1"/>
  <c r="V1546" i="1"/>
  <c r="W1546" i="1"/>
  <c r="A1547" i="1"/>
  <c r="B1547" i="1"/>
  <c r="C1547" i="1"/>
  <c r="H1547" i="1" s="1"/>
  <c r="E1547" i="1"/>
  <c r="F1547" i="1"/>
  <c r="G1547" i="1"/>
  <c r="L1547" i="1"/>
  <c r="P1547" i="1"/>
  <c r="U1547" i="1" s="1"/>
  <c r="V1547" i="1"/>
  <c r="W1547" i="1"/>
  <c r="A1548" i="1"/>
  <c r="B1548" i="1"/>
  <c r="C1548" i="1"/>
  <c r="H1548" i="1" s="1"/>
  <c r="E1548" i="1"/>
  <c r="F1548" i="1"/>
  <c r="G1548" i="1"/>
  <c r="L1548" i="1"/>
  <c r="P1548" i="1"/>
  <c r="U1548" i="1" s="1"/>
  <c r="V1548" i="1"/>
  <c r="W1548" i="1"/>
  <c r="A1549" i="1"/>
  <c r="B1549" i="1"/>
  <c r="C1549" i="1"/>
  <c r="H1549" i="1" s="1"/>
  <c r="E1549" i="1"/>
  <c r="F1549" i="1"/>
  <c r="G1549" i="1"/>
  <c r="L1549" i="1"/>
  <c r="P1549" i="1"/>
  <c r="U1549" i="1" s="1"/>
  <c r="V1549" i="1"/>
  <c r="W1549" i="1"/>
  <c r="A1550" i="1"/>
  <c r="B1550" i="1"/>
  <c r="C1550" i="1"/>
  <c r="H1550" i="1" s="1"/>
  <c r="E1550" i="1"/>
  <c r="F1550" i="1"/>
  <c r="G1550" i="1"/>
  <c r="L1550" i="1"/>
  <c r="P1550" i="1"/>
  <c r="U1550" i="1" s="1"/>
  <c r="V1550" i="1"/>
  <c r="W1550" i="1"/>
  <c r="A1551" i="1"/>
  <c r="B1551" i="1"/>
  <c r="C1551" i="1"/>
  <c r="H1551" i="1" s="1"/>
  <c r="E1551" i="1"/>
  <c r="F1551" i="1"/>
  <c r="G1551" i="1"/>
  <c r="L1551" i="1"/>
  <c r="P1551" i="1"/>
  <c r="U1551" i="1" s="1"/>
  <c r="V1551" i="1"/>
  <c r="W1551" i="1"/>
  <c r="A1552" i="1"/>
  <c r="B1552" i="1"/>
  <c r="C1552" i="1"/>
  <c r="H1552" i="1" s="1"/>
  <c r="E1552" i="1"/>
  <c r="F1552" i="1"/>
  <c r="G1552" i="1"/>
  <c r="L1552" i="1"/>
  <c r="P1552" i="1"/>
  <c r="U1552" i="1" s="1"/>
  <c r="V1552" i="1"/>
  <c r="W1552" i="1"/>
  <c r="A1553" i="1"/>
  <c r="B1553" i="1"/>
  <c r="C1553" i="1"/>
  <c r="H1553" i="1" s="1"/>
  <c r="E1553" i="1"/>
  <c r="F1553" i="1"/>
  <c r="G1553" i="1"/>
  <c r="L1553" i="1"/>
  <c r="P1553" i="1"/>
  <c r="U1553" i="1" s="1"/>
  <c r="V1553" i="1"/>
  <c r="W1553" i="1"/>
  <c r="A1554" i="1"/>
  <c r="B1554" i="1"/>
  <c r="C1554" i="1"/>
  <c r="H1554" i="1" s="1"/>
  <c r="E1554" i="1"/>
  <c r="F1554" i="1"/>
  <c r="G1554" i="1"/>
  <c r="L1554" i="1"/>
  <c r="P1554" i="1"/>
  <c r="U1554" i="1" s="1"/>
  <c r="V1554" i="1"/>
  <c r="W1554" i="1"/>
  <c r="A1555" i="1"/>
  <c r="B1555" i="1"/>
  <c r="C1555" i="1"/>
  <c r="H1555" i="1" s="1"/>
  <c r="E1555" i="1"/>
  <c r="F1555" i="1"/>
  <c r="G1555" i="1"/>
  <c r="L1555" i="1"/>
  <c r="P1555" i="1"/>
  <c r="U1555" i="1" s="1"/>
  <c r="V1555" i="1"/>
  <c r="W1555" i="1"/>
  <c r="A1556" i="1"/>
  <c r="B1556" i="1"/>
  <c r="C1556" i="1"/>
  <c r="H1556" i="1" s="1"/>
  <c r="E1556" i="1"/>
  <c r="F1556" i="1"/>
  <c r="G1556" i="1"/>
  <c r="L1556" i="1"/>
  <c r="P1556" i="1"/>
  <c r="U1556" i="1" s="1"/>
  <c r="V1556" i="1"/>
  <c r="W1556" i="1"/>
  <c r="A1557" i="1"/>
  <c r="B1557" i="1"/>
  <c r="C1557" i="1"/>
  <c r="H1557" i="1" s="1"/>
  <c r="E1557" i="1"/>
  <c r="F1557" i="1"/>
  <c r="G1557" i="1"/>
  <c r="L1557" i="1"/>
  <c r="P1557" i="1"/>
  <c r="U1557" i="1" s="1"/>
  <c r="V1557" i="1"/>
  <c r="W1557" i="1"/>
  <c r="A1558" i="1"/>
  <c r="B1558" i="1"/>
  <c r="C1558" i="1"/>
  <c r="H1558" i="1" s="1"/>
  <c r="E1558" i="1"/>
  <c r="F1558" i="1"/>
  <c r="G1558" i="1"/>
  <c r="L1558" i="1"/>
  <c r="P1558" i="1"/>
  <c r="U1558" i="1" s="1"/>
  <c r="V1558" i="1"/>
  <c r="W1558" i="1"/>
  <c r="A1559" i="1"/>
  <c r="B1559" i="1"/>
  <c r="C1559" i="1"/>
  <c r="H1559" i="1" s="1"/>
  <c r="E1559" i="1"/>
  <c r="F1559" i="1"/>
  <c r="G1559" i="1"/>
  <c r="L1559" i="1"/>
  <c r="P1559" i="1"/>
  <c r="U1559" i="1" s="1"/>
  <c r="V1559" i="1"/>
  <c r="W1559" i="1"/>
  <c r="A1560" i="1"/>
  <c r="B1560" i="1"/>
  <c r="C1560" i="1"/>
  <c r="H1560" i="1" s="1"/>
  <c r="E1560" i="1"/>
  <c r="F1560" i="1"/>
  <c r="G1560" i="1"/>
  <c r="L1560" i="1"/>
  <c r="P1560" i="1"/>
  <c r="U1560" i="1" s="1"/>
  <c r="V1560" i="1"/>
  <c r="W1560" i="1"/>
  <c r="A1561" i="1"/>
  <c r="B1561" i="1"/>
  <c r="C1561" i="1"/>
  <c r="H1561" i="1" s="1"/>
  <c r="E1561" i="1"/>
  <c r="F1561" i="1"/>
  <c r="G1561" i="1"/>
  <c r="L1561" i="1"/>
  <c r="P1561" i="1"/>
  <c r="U1561" i="1" s="1"/>
  <c r="V1561" i="1"/>
  <c r="W1561" i="1"/>
  <c r="A1562" i="1"/>
  <c r="B1562" i="1"/>
  <c r="C1562" i="1"/>
  <c r="H1562" i="1" s="1"/>
  <c r="E1562" i="1"/>
  <c r="F1562" i="1"/>
  <c r="G1562" i="1"/>
  <c r="L1562" i="1"/>
  <c r="P1562" i="1"/>
  <c r="U1562" i="1" s="1"/>
  <c r="V1562" i="1"/>
  <c r="W1562" i="1"/>
  <c r="A1563" i="1"/>
  <c r="B1563" i="1"/>
  <c r="C1563" i="1"/>
  <c r="H1563" i="1" s="1"/>
  <c r="E1563" i="1"/>
  <c r="F1563" i="1"/>
  <c r="G1563" i="1"/>
  <c r="L1563" i="1"/>
  <c r="P1563" i="1"/>
  <c r="U1563" i="1" s="1"/>
  <c r="V1563" i="1"/>
  <c r="W1563" i="1"/>
  <c r="A1564" i="1"/>
  <c r="B1564" i="1"/>
  <c r="C1564" i="1"/>
  <c r="H1564" i="1" s="1"/>
  <c r="E1564" i="1"/>
  <c r="F1564" i="1"/>
  <c r="G1564" i="1"/>
  <c r="L1564" i="1"/>
  <c r="P1564" i="1"/>
  <c r="U1564" i="1" s="1"/>
  <c r="V1564" i="1"/>
  <c r="W1564" i="1"/>
  <c r="A1565" i="1"/>
  <c r="B1565" i="1"/>
  <c r="C1565" i="1"/>
  <c r="H1565" i="1" s="1"/>
  <c r="E1565" i="1"/>
  <c r="F1565" i="1"/>
  <c r="G1565" i="1"/>
  <c r="L1565" i="1"/>
  <c r="P1565" i="1"/>
  <c r="U1565" i="1" s="1"/>
  <c r="V1565" i="1"/>
  <c r="W1565" i="1"/>
  <c r="A1566" i="1"/>
  <c r="B1566" i="1"/>
  <c r="C1566" i="1"/>
  <c r="H1566" i="1" s="1"/>
  <c r="E1566" i="1"/>
  <c r="F1566" i="1"/>
  <c r="G1566" i="1"/>
  <c r="L1566" i="1"/>
  <c r="P1566" i="1"/>
  <c r="U1566" i="1" s="1"/>
  <c r="V1566" i="1"/>
  <c r="W1566" i="1"/>
  <c r="A1567" i="1"/>
  <c r="B1567" i="1"/>
  <c r="C1567" i="1"/>
  <c r="H1567" i="1" s="1"/>
  <c r="E1567" i="1"/>
  <c r="F1567" i="1"/>
  <c r="G1567" i="1"/>
  <c r="L1567" i="1"/>
  <c r="P1567" i="1"/>
  <c r="U1567" i="1" s="1"/>
  <c r="V1567" i="1"/>
  <c r="W1567" i="1"/>
  <c r="A1568" i="1"/>
  <c r="B1568" i="1"/>
  <c r="C1568" i="1"/>
  <c r="H1568" i="1" s="1"/>
  <c r="E1568" i="1"/>
  <c r="F1568" i="1"/>
  <c r="G1568" i="1"/>
  <c r="L1568" i="1"/>
  <c r="P1568" i="1"/>
  <c r="U1568" i="1" s="1"/>
  <c r="V1568" i="1"/>
  <c r="W1568" i="1"/>
  <c r="A1569" i="1"/>
  <c r="B1569" i="1"/>
  <c r="C1569" i="1"/>
  <c r="H1569" i="1" s="1"/>
  <c r="E1569" i="1"/>
  <c r="F1569" i="1"/>
  <c r="G1569" i="1"/>
  <c r="L1569" i="1"/>
  <c r="P1569" i="1"/>
  <c r="U1569" i="1" s="1"/>
  <c r="V1569" i="1"/>
  <c r="W1569" i="1"/>
  <c r="A1570" i="1"/>
  <c r="B1570" i="1"/>
  <c r="C1570" i="1"/>
  <c r="H1570" i="1" s="1"/>
  <c r="E1570" i="1"/>
  <c r="F1570" i="1"/>
  <c r="G1570" i="1"/>
  <c r="L1570" i="1"/>
  <c r="P1570" i="1"/>
  <c r="U1570" i="1" s="1"/>
  <c r="V1570" i="1"/>
  <c r="W1570" i="1"/>
  <c r="A1571" i="1"/>
  <c r="B1571" i="1"/>
  <c r="C1571" i="1"/>
  <c r="H1571" i="1" s="1"/>
  <c r="E1571" i="1"/>
  <c r="F1571" i="1"/>
  <c r="G1571" i="1"/>
  <c r="L1571" i="1"/>
  <c r="P1571" i="1"/>
  <c r="U1571" i="1" s="1"/>
  <c r="V1571" i="1"/>
  <c r="W1571" i="1"/>
  <c r="A1572" i="1"/>
  <c r="B1572" i="1"/>
  <c r="C1572" i="1"/>
  <c r="H1572" i="1" s="1"/>
  <c r="E1572" i="1"/>
  <c r="F1572" i="1"/>
  <c r="G1572" i="1"/>
  <c r="L1572" i="1"/>
  <c r="P1572" i="1"/>
  <c r="U1572" i="1" s="1"/>
  <c r="V1572" i="1"/>
  <c r="W1572" i="1"/>
  <c r="A1573" i="1"/>
  <c r="B1573" i="1"/>
  <c r="C1573" i="1"/>
  <c r="H1573" i="1" s="1"/>
  <c r="E1573" i="1"/>
  <c r="F1573" i="1"/>
  <c r="G1573" i="1"/>
  <c r="L1573" i="1"/>
  <c r="P1573" i="1"/>
  <c r="U1573" i="1" s="1"/>
  <c r="V1573" i="1"/>
  <c r="W1573" i="1"/>
  <c r="A1574" i="1"/>
  <c r="B1574" i="1"/>
  <c r="C1574" i="1"/>
  <c r="H1574" i="1" s="1"/>
  <c r="E1574" i="1"/>
  <c r="F1574" i="1"/>
  <c r="G1574" i="1"/>
  <c r="L1574" i="1"/>
  <c r="P1574" i="1"/>
  <c r="U1574" i="1" s="1"/>
  <c r="V1574" i="1"/>
  <c r="W1574" i="1"/>
  <c r="A1575" i="1"/>
  <c r="B1575" i="1"/>
  <c r="C1575" i="1"/>
  <c r="H1575" i="1" s="1"/>
  <c r="E1575" i="1"/>
  <c r="F1575" i="1"/>
  <c r="G1575" i="1"/>
  <c r="L1575" i="1"/>
  <c r="P1575" i="1"/>
  <c r="U1575" i="1" s="1"/>
  <c r="V1575" i="1"/>
  <c r="W1575" i="1"/>
  <c r="A1576" i="1"/>
  <c r="B1576" i="1"/>
  <c r="C1576" i="1"/>
  <c r="H1576" i="1" s="1"/>
  <c r="E1576" i="1"/>
  <c r="F1576" i="1"/>
  <c r="G1576" i="1"/>
  <c r="L1576" i="1"/>
  <c r="P1576" i="1"/>
  <c r="U1576" i="1" s="1"/>
  <c r="V1576" i="1"/>
  <c r="W1576" i="1"/>
  <c r="A1577" i="1"/>
  <c r="B1577" i="1"/>
  <c r="C1577" i="1"/>
  <c r="H1577" i="1" s="1"/>
  <c r="E1577" i="1"/>
  <c r="F1577" i="1"/>
  <c r="G1577" i="1"/>
  <c r="L1577" i="1"/>
  <c r="P1577" i="1"/>
  <c r="U1577" i="1" s="1"/>
  <c r="V1577" i="1"/>
  <c r="W1577" i="1"/>
  <c r="A1578" i="1"/>
  <c r="B1578" i="1"/>
  <c r="C1578" i="1"/>
  <c r="H1578" i="1" s="1"/>
  <c r="E1578" i="1"/>
  <c r="F1578" i="1"/>
  <c r="G1578" i="1"/>
  <c r="L1578" i="1"/>
  <c r="P1578" i="1"/>
  <c r="U1578" i="1" s="1"/>
  <c r="V1578" i="1"/>
  <c r="W1578" i="1"/>
  <c r="A1579" i="1"/>
  <c r="B1579" i="1"/>
  <c r="C1579" i="1"/>
  <c r="H1579" i="1" s="1"/>
  <c r="E1579" i="1"/>
  <c r="F1579" i="1"/>
  <c r="G1579" i="1"/>
  <c r="L1579" i="1"/>
  <c r="P1579" i="1"/>
  <c r="U1579" i="1" s="1"/>
  <c r="V1579" i="1"/>
  <c r="W1579" i="1"/>
  <c r="A1580" i="1"/>
  <c r="B1580" i="1"/>
  <c r="C1580" i="1"/>
  <c r="H1580" i="1" s="1"/>
  <c r="E1580" i="1"/>
  <c r="F1580" i="1"/>
  <c r="G1580" i="1"/>
  <c r="L1580" i="1"/>
  <c r="P1580" i="1"/>
  <c r="U1580" i="1" s="1"/>
  <c r="V1580" i="1"/>
  <c r="W1580" i="1"/>
  <c r="A1581" i="1"/>
  <c r="B1581" i="1"/>
  <c r="C1581" i="1"/>
  <c r="H1581" i="1" s="1"/>
  <c r="E1581" i="1"/>
  <c r="F1581" i="1"/>
  <c r="G1581" i="1"/>
  <c r="L1581" i="1"/>
  <c r="P1581" i="1"/>
  <c r="U1581" i="1" s="1"/>
  <c r="V1581" i="1"/>
  <c r="W1581" i="1"/>
  <c r="A1582" i="1"/>
  <c r="B1582" i="1"/>
  <c r="C1582" i="1"/>
  <c r="H1582" i="1" s="1"/>
  <c r="E1582" i="1"/>
  <c r="F1582" i="1"/>
  <c r="G1582" i="1"/>
  <c r="L1582" i="1"/>
  <c r="P1582" i="1"/>
  <c r="U1582" i="1" s="1"/>
  <c r="V1582" i="1"/>
  <c r="W1582" i="1"/>
  <c r="A1583" i="1"/>
  <c r="B1583" i="1"/>
  <c r="C1583" i="1"/>
  <c r="H1583" i="1" s="1"/>
  <c r="E1583" i="1"/>
  <c r="F1583" i="1"/>
  <c r="G1583" i="1"/>
  <c r="L1583" i="1"/>
  <c r="P1583" i="1"/>
  <c r="U1583" i="1" s="1"/>
  <c r="V1583" i="1"/>
  <c r="W1583" i="1"/>
  <c r="A1584" i="1"/>
  <c r="B1584" i="1"/>
  <c r="C1584" i="1"/>
  <c r="H1584" i="1" s="1"/>
  <c r="E1584" i="1"/>
  <c r="F1584" i="1"/>
  <c r="G1584" i="1"/>
  <c r="L1584" i="1"/>
  <c r="P1584" i="1"/>
  <c r="U1584" i="1" s="1"/>
  <c r="V1584" i="1"/>
  <c r="W1584" i="1"/>
  <c r="A1585" i="1"/>
  <c r="B1585" i="1"/>
  <c r="C1585" i="1"/>
  <c r="H1585" i="1" s="1"/>
  <c r="E1585" i="1"/>
  <c r="F1585" i="1"/>
  <c r="G1585" i="1"/>
  <c r="L1585" i="1"/>
  <c r="P1585" i="1"/>
  <c r="U1585" i="1" s="1"/>
  <c r="V1585" i="1"/>
  <c r="W1585" i="1"/>
  <c r="A1586" i="1"/>
  <c r="B1586" i="1"/>
  <c r="C1586" i="1"/>
  <c r="H1586" i="1" s="1"/>
  <c r="E1586" i="1"/>
  <c r="F1586" i="1"/>
  <c r="G1586" i="1"/>
  <c r="L1586" i="1"/>
  <c r="P1586" i="1"/>
  <c r="U1586" i="1" s="1"/>
  <c r="V1586" i="1"/>
  <c r="W1586" i="1"/>
  <c r="A1587" i="1"/>
  <c r="B1587" i="1"/>
  <c r="C1587" i="1"/>
  <c r="H1587" i="1" s="1"/>
  <c r="E1587" i="1"/>
  <c r="F1587" i="1"/>
  <c r="G1587" i="1"/>
  <c r="L1587" i="1"/>
  <c r="P1587" i="1"/>
  <c r="U1587" i="1" s="1"/>
  <c r="V1587" i="1"/>
  <c r="W1587" i="1"/>
  <c r="A1588" i="1"/>
  <c r="B1588" i="1"/>
  <c r="C1588" i="1"/>
  <c r="H1588" i="1" s="1"/>
  <c r="E1588" i="1"/>
  <c r="F1588" i="1"/>
  <c r="G1588" i="1"/>
  <c r="L1588" i="1"/>
  <c r="P1588" i="1"/>
  <c r="U1588" i="1" s="1"/>
  <c r="V1588" i="1"/>
  <c r="W1588" i="1"/>
  <c r="A1589" i="1"/>
  <c r="B1589" i="1"/>
  <c r="C1589" i="1"/>
  <c r="H1589" i="1" s="1"/>
  <c r="E1589" i="1"/>
  <c r="F1589" i="1"/>
  <c r="G1589" i="1"/>
  <c r="L1589" i="1"/>
  <c r="P1589" i="1"/>
  <c r="U1589" i="1" s="1"/>
  <c r="V1589" i="1"/>
  <c r="W1589" i="1"/>
  <c r="A1590" i="1"/>
  <c r="B1590" i="1"/>
  <c r="C1590" i="1"/>
  <c r="H1590" i="1" s="1"/>
  <c r="E1590" i="1"/>
  <c r="F1590" i="1"/>
  <c r="G1590" i="1"/>
  <c r="L1590" i="1"/>
  <c r="P1590" i="1"/>
  <c r="U1590" i="1" s="1"/>
  <c r="V1590" i="1"/>
  <c r="W1590" i="1"/>
  <c r="A1591" i="1"/>
  <c r="B1591" i="1"/>
  <c r="C1591" i="1"/>
  <c r="H1591" i="1" s="1"/>
  <c r="E1591" i="1"/>
  <c r="F1591" i="1"/>
  <c r="G1591" i="1"/>
  <c r="L1591" i="1"/>
  <c r="P1591" i="1"/>
  <c r="U1591" i="1" s="1"/>
  <c r="V1591" i="1"/>
  <c r="W1591" i="1"/>
  <c r="A1592" i="1"/>
  <c r="B1592" i="1"/>
  <c r="C1592" i="1"/>
  <c r="H1592" i="1" s="1"/>
  <c r="E1592" i="1"/>
  <c r="F1592" i="1"/>
  <c r="G1592" i="1"/>
  <c r="L1592" i="1"/>
  <c r="P1592" i="1"/>
  <c r="U1592" i="1" s="1"/>
  <c r="V1592" i="1"/>
  <c r="W1592" i="1"/>
  <c r="A1593" i="1"/>
  <c r="B1593" i="1"/>
  <c r="C1593" i="1"/>
  <c r="H1593" i="1" s="1"/>
  <c r="E1593" i="1"/>
  <c r="F1593" i="1"/>
  <c r="G1593" i="1"/>
  <c r="L1593" i="1"/>
  <c r="P1593" i="1"/>
  <c r="U1593" i="1" s="1"/>
  <c r="V1593" i="1"/>
  <c r="W1593" i="1"/>
  <c r="A1594" i="1"/>
  <c r="B1594" i="1"/>
  <c r="C1594" i="1"/>
  <c r="H1594" i="1" s="1"/>
  <c r="E1594" i="1"/>
  <c r="F1594" i="1"/>
  <c r="G1594" i="1"/>
  <c r="L1594" i="1"/>
  <c r="P1594" i="1"/>
  <c r="U1594" i="1" s="1"/>
  <c r="V1594" i="1"/>
  <c r="W1594" i="1"/>
  <c r="A1595" i="1"/>
  <c r="B1595" i="1"/>
  <c r="C1595" i="1"/>
  <c r="H1595" i="1" s="1"/>
  <c r="E1595" i="1"/>
  <c r="F1595" i="1"/>
  <c r="G1595" i="1"/>
  <c r="L1595" i="1"/>
  <c r="P1595" i="1"/>
  <c r="U1595" i="1" s="1"/>
  <c r="V1595" i="1"/>
  <c r="W1595" i="1"/>
  <c r="A1596" i="1"/>
  <c r="B1596" i="1"/>
  <c r="C1596" i="1"/>
  <c r="H1596" i="1" s="1"/>
  <c r="E1596" i="1"/>
  <c r="F1596" i="1"/>
  <c r="G1596" i="1"/>
  <c r="L1596" i="1"/>
  <c r="P1596" i="1"/>
  <c r="U1596" i="1" s="1"/>
  <c r="V1596" i="1"/>
  <c r="W1596" i="1"/>
  <c r="A1597" i="1"/>
  <c r="B1597" i="1"/>
  <c r="C1597" i="1"/>
  <c r="H1597" i="1" s="1"/>
  <c r="E1597" i="1"/>
  <c r="F1597" i="1"/>
  <c r="G1597" i="1"/>
  <c r="L1597" i="1"/>
  <c r="P1597" i="1"/>
  <c r="U1597" i="1" s="1"/>
  <c r="V1597" i="1"/>
  <c r="W1597" i="1"/>
  <c r="A1598" i="1"/>
  <c r="B1598" i="1"/>
  <c r="C1598" i="1"/>
  <c r="H1598" i="1" s="1"/>
  <c r="E1598" i="1"/>
  <c r="F1598" i="1"/>
  <c r="G1598" i="1"/>
  <c r="L1598" i="1"/>
  <c r="P1598" i="1"/>
  <c r="U1598" i="1" s="1"/>
  <c r="V1598" i="1"/>
  <c r="W1598" i="1"/>
  <c r="A1599" i="1"/>
  <c r="B1599" i="1"/>
  <c r="C1599" i="1"/>
  <c r="H1599" i="1" s="1"/>
  <c r="E1599" i="1"/>
  <c r="F1599" i="1"/>
  <c r="G1599" i="1"/>
  <c r="L1599" i="1"/>
  <c r="P1599" i="1"/>
  <c r="U1599" i="1" s="1"/>
  <c r="V1599" i="1"/>
  <c r="W1599" i="1"/>
  <c r="A1600" i="1"/>
  <c r="B1600" i="1"/>
  <c r="C1600" i="1"/>
  <c r="H1600" i="1" s="1"/>
  <c r="E1600" i="1"/>
  <c r="F1600" i="1"/>
  <c r="G1600" i="1"/>
  <c r="L1600" i="1"/>
  <c r="P1600" i="1"/>
  <c r="U1600" i="1" s="1"/>
  <c r="V1600" i="1"/>
  <c r="W1600" i="1"/>
  <c r="A1601" i="1"/>
  <c r="B1601" i="1"/>
  <c r="C1601" i="1"/>
  <c r="H1601" i="1" s="1"/>
  <c r="E1601" i="1"/>
  <c r="F1601" i="1"/>
  <c r="G1601" i="1"/>
  <c r="L1601" i="1"/>
  <c r="P1601" i="1"/>
  <c r="U1601" i="1" s="1"/>
  <c r="V1601" i="1"/>
  <c r="W1601" i="1"/>
  <c r="A1602" i="1"/>
  <c r="B1602" i="1"/>
  <c r="C1602" i="1"/>
  <c r="H1602" i="1" s="1"/>
  <c r="E1602" i="1"/>
  <c r="F1602" i="1"/>
  <c r="G1602" i="1"/>
  <c r="L1602" i="1"/>
  <c r="P1602" i="1"/>
  <c r="U1602" i="1" s="1"/>
  <c r="V1602" i="1"/>
  <c r="W1602" i="1"/>
  <c r="A1603" i="1"/>
  <c r="B1603" i="1"/>
  <c r="C1603" i="1"/>
  <c r="H1603" i="1" s="1"/>
  <c r="E1603" i="1"/>
  <c r="F1603" i="1"/>
  <c r="G1603" i="1"/>
  <c r="L1603" i="1"/>
  <c r="P1603" i="1"/>
  <c r="U1603" i="1" s="1"/>
  <c r="V1603" i="1"/>
  <c r="W1603" i="1"/>
  <c r="A1604" i="1"/>
  <c r="B1604" i="1"/>
  <c r="C1604" i="1"/>
  <c r="H1604" i="1" s="1"/>
  <c r="E1604" i="1"/>
  <c r="F1604" i="1"/>
  <c r="G1604" i="1"/>
  <c r="L1604" i="1"/>
  <c r="P1604" i="1"/>
  <c r="U1604" i="1" s="1"/>
  <c r="V1604" i="1"/>
  <c r="W1604" i="1"/>
  <c r="A1605" i="1"/>
  <c r="B1605" i="1"/>
  <c r="C1605" i="1"/>
  <c r="H1605" i="1" s="1"/>
  <c r="E1605" i="1"/>
  <c r="F1605" i="1"/>
  <c r="G1605" i="1"/>
  <c r="L1605" i="1"/>
  <c r="P1605" i="1"/>
  <c r="U1605" i="1" s="1"/>
  <c r="V1605" i="1"/>
  <c r="W1605" i="1"/>
  <c r="A1606" i="1"/>
  <c r="B1606" i="1"/>
  <c r="C1606" i="1"/>
  <c r="H1606" i="1" s="1"/>
  <c r="E1606" i="1"/>
  <c r="F1606" i="1"/>
  <c r="G1606" i="1"/>
  <c r="L1606" i="1"/>
  <c r="P1606" i="1"/>
  <c r="U1606" i="1" s="1"/>
  <c r="V1606" i="1"/>
  <c r="W1606" i="1"/>
  <c r="A1607" i="1"/>
  <c r="B1607" i="1"/>
  <c r="C1607" i="1"/>
  <c r="H1607" i="1" s="1"/>
  <c r="E1607" i="1"/>
  <c r="F1607" i="1"/>
  <c r="G1607" i="1"/>
  <c r="L1607" i="1"/>
  <c r="P1607" i="1"/>
  <c r="U1607" i="1" s="1"/>
  <c r="V1607" i="1"/>
  <c r="W1607" i="1"/>
  <c r="A1608" i="1"/>
  <c r="B1608" i="1"/>
  <c r="C1608" i="1"/>
  <c r="H1608" i="1" s="1"/>
  <c r="E1608" i="1"/>
  <c r="F1608" i="1"/>
  <c r="G1608" i="1"/>
  <c r="L1608" i="1"/>
  <c r="P1608" i="1"/>
  <c r="U1608" i="1" s="1"/>
  <c r="V1608" i="1"/>
  <c r="W1608" i="1"/>
  <c r="A1609" i="1"/>
  <c r="B1609" i="1"/>
  <c r="C1609" i="1"/>
  <c r="H1609" i="1" s="1"/>
  <c r="E1609" i="1"/>
  <c r="F1609" i="1"/>
  <c r="G1609" i="1"/>
  <c r="L1609" i="1"/>
  <c r="P1609" i="1"/>
  <c r="U1609" i="1" s="1"/>
  <c r="V1609" i="1"/>
  <c r="W1609" i="1"/>
  <c r="A1610" i="1"/>
  <c r="B1610" i="1"/>
  <c r="C1610" i="1"/>
  <c r="H1610" i="1" s="1"/>
  <c r="E1610" i="1"/>
  <c r="F1610" i="1"/>
  <c r="G1610" i="1"/>
  <c r="L1610" i="1"/>
  <c r="P1610" i="1"/>
  <c r="U1610" i="1" s="1"/>
  <c r="V1610" i="1"/>
  <c r="W1610" i="1"/>
  <c r="A1611" i="1"/>
  <c r="B1611" i="1"/>
  <c r="C1611" i="1"/>
  <c r="H1611" i="1" s="1"/>
  <c r="E1611" i="1"/>
  <c r="F1611" i="1"/>
  <c r="G1611" i="1"/>
  <c r="L1611" i="1"/>
  <c r="P1611" i="1"/>
  <c r="U1611" i="1" s="1"/>
  <c r="V1611" i="1"/>
  <c r="W1611" i="1"/>
  <c r="A1612" i="1"/>
  <c r="B1612" i="1"/>
  <c r="C1612" i="1"/>
  <c r="H1612" i="1" s="1"/>
  <c r="E1612" i="1"/>
  <c r="F1612" i="1"/>
  <c r="G1612" i="1"/>
  <c r="L1612" i="1"/>
  <c r="P1612" i="1"/>
  <c r="U1612" i="1" s="1"/>
  <c r="V1612" i="1"/>
  <c r="W1612" i="1"/>
  <c r="A1613" i="1"/>
  <c r="B1613" i="1"/>
  <c r="C1613" i="1"/>
  <c r="H1613" i="1" s="1"/>
  <c r="E1613" i="1"/>
  <c r="F1613" i="1"/>
  <c r="G1613" i="1"/>
  <c r="L1613" i="1"/>
  <c r="P1613" i="1"/>
  <c r="U1613" i="1" s="1"/>
  <c r="V1613" i="1"/>
  <c r="W1613" i="1"/>
  <c r="A1614" i="1"/>
  <c r="B1614" i="1"/>
  <c r="C1614" i="1"/>
  <c r="H1614" i="1" s="1"/>
  <c r="E1614" i="1"/>
  <c r="F1614" i="1"/>
  <c r="G1614" i="1"/>
  <c r="L1614" i="1"/>
  <c r="P1614" i="1"/>
  <c r="U1614" i="1" s="1"/>
  <c r="V1614" i="1"/>
  <c r="W1614" i="1"/>
  <c r="A1615" i="1"/>
  <c r="B1615" i="1"/>
  <c r="C1615" i="1"/>
  <c r="H1615" i="1" s="1"/>
  <c r="E1615" i="1"/>
  <c r="F1615" i="1"/>
  <c r="G1615" i="1"/>
  <c r="L1615" i="1"/>
  <c r="P1615" i="1"/>
  <c r="U1615" i="1" s="1"/>
  <c r="V1615" i="1"/>
  <c r="W1615" i="1"/>
  <c r="A1616" i="1"/>
  <c r="B1616" i="1"/>
  <c r="C1616" i="1"/>
  <c r="H1616" i="1" s="1"/>
  <c r="E1616" i="1"/>
  <c r="F1616" i="1"/>
  <c r="G1616" i="1"/>
  <c r="L1616" i="1"/>
  <c r="P1616" i="1"/>
  <c r="U1616" i="1" s="1"/>
  <c r="V1616" i="1"/>
  <c r="W1616" i="1"/>
  <c r="A1617" i="1"/>
  <c r="B1617" i="1"/>
  <c r="C1617" i="1"/>
  <c r="H1617" i="1" s="1"/>
  <c r="E1617" i="1"/>
  <c r="F1617" i="1"/>
  <c r="G1617" i="1"/>
  <c r="L1617" i="1"/>
  <c r="P1617" i="1"/>
  <c r="U1617" i="1" s="1"/>
  <c r="V1617" i="1"/>
  <c r="W1617" i="1"/>
  <c r="A1618" i="1"/>
  <c r="B1618" i="1"/>
  <c r="C1618" i="1"/>
  <c r="H1618" i="1" s="1"/>
  <c r="E1618" i="1"/>
  <c r="F1618" i="1"/>
  <c r="G1618" i="1"/>
  <c r="L1618" i="1"/>
  <c r="P1618" i="1"/>
  <c r="U1618" i="1" s="1"/>
  <c r="V1618" i="1"/>
  <c r="W1618" i="1"/>
  <c r="A1619" i="1"/>
  <c r="B1619" i="1"/>
  <c r="C1619" i="1"/>
  <c r="H1619" i="1" s="1"/>
  <c r="E1619" i="1"/>
  <c r="F1619" i="1"/>
  <c r="G1619" i="1"/>
  <c r="L1619" i="1"/>
  <c r="P1619" i="1"/>
  <c r="U1619" i="1" s="1"/>
  <c r="V1619" i="1"/>
  <c r="W1619" i="1"/>
  <c r="A1620" i="1"/>
  <c r="B1620" i="1"/>
  <c r="C1620" i="1"/>
  <c r="H1620" i="1" s="1"/>
  <c r="E1620" i="1"/>
  <c r="F1620" i="1"/>
  <c r="G1620" i="1"/>
  <c r="L1620" i="1"/>
  <c r="P1620" i="1"/>
  <c r="U1620" i="1" s="1"/>
  <c r="V1620" i="1"/>
  <c r="W1620" i="1"/>
  <c r="A1621" i="1"/>
  <c r="B1621" i="1"/>
  <c r="C1621" i="1"/>
  <c r="H1621" i="1" s="1"/>
  <c r="E1621" i="1"/>
  <c r="F1621" i="1"/>
  <c r="G1621" i="1"/>
  <c r="L1621" i="1"/>
  <c r="P1621" i="1"/>
  <c r="U1621" i="1" s="1"/>
  <c r="V1621" i="1"/>
  <c r="W1621" i="1"/>
  <c r="A1622" i="1"/>
  <c r="B1622" i="1"/>
  <c r="C1622" i="1"/>
  <c r="H1622" i="1" s="1"/>
  <c r="E1622" i="1"/>
  <c r="F1622" i="1"/>
  <c r="G1622" i="1"/>
  <c r="L1622" i="1"/>
  <c r="P1622" i="1"/>
  <c r="U1622" i="1" s="1"/>
  <c r="V1622" i="1"/>
  <c r="W1622" i="1"/>
  <c r="A1623" i="1"/>
  <c r="B1623" i="1"/>
  <c r="C1623" i="1"/>
  <c r="H1623" i="1" s="1"/>
  <c r="E1623" i="1"/>
  <c r="F1623" i="1"/>
  <c r="G1623" i="1"/>
  <c r="L1623" i="1"/>
  <c r="P1623" i="1"/>
  <c r="U1623" i="1" s="1"/>
  <c r="V1623" i="1"/>
  <c r="W1623" i="1"/>
  <c r="A1624" i="1"/>
  <c r="B1624" i="1"/>
  <c r="C1624" i="1"/>
  <c r="H1624" i="1" s="1"/>
  <c r="E1624" i="1"/>
  <c r="F1624" i="1"/>
  <c r="G1624" i="1"/>
  <c r="L1624" i="1"/>
  <c r="P1624" i="1"/>
  <c r="U1624" i="1" s="1"/>
  <c r="V1624" i="1"/>
  <c r="W1624" i="1"/>
  <c r="A1625" i="1"/>
  <c r="B1625" i="1"/>
  <c r="C1625" i="1"/>
  <c r="H1625" i="1" s="1"/>
  <c r="E1625" i="1"/>
  <c r="F1625" i="1"/>
  <c r="G1625" i="1"/>
  <c r="L1625" i="1"/>
  <c r="P1625" i="1"/>
  <c r="U1625" i="1" s="1"/>
  <c r="V1625" i="1"/>
  <c r="W1625" i="1"/>
  <c r="A1626" i="1"/>
  <c r="B1626" i="1"/>
  <c r="C1626" i="1"/>
  <c r="H1626" i="1" s="1"/>
  <c r="E1626" i="1"/>
  <c r="F1626" i="1"/>
  <c r="G1626" i="1"/>
  <c r="L1626" i="1"/>
  <c r="P1626" i="1"/>
  <c r="U1626" i="1" s="1"/>
  <c r="V1626" i="1"/>
  <c r="W1626" i="1"/>
  <c r="A1627" i="1"/>
  <c r="B1627" i="1"/>
  <c r="C1627" i="1"/>
  <c r="H1627" i="1" s="1"/>
  <c r="E1627" i="1"/>
  <c r="F1627" i="1"/>
  <c r="G1627" i="1"/>
  <c r="L1627" i="1"/>
  <c r="P1627" i="1"/>
  <c r="U1627" i="1" s="1"/>
  <c r="V1627" i="1"/>
  <c r="W1627" i="1"/>
  <c r="A1628" i="1"/>
  <c r="B1628" i="1"/>
  <c r="C1628" i="1"/>
  <c r="H1628" i="1" s="1"/>
  <c r="E1628" i="1"/>
  <c r="F1628" i="1"/>
  <c r="G1628" i="1"/>
  <c r="L1628" i="1"/>
  <c r="P1628" i="1"/>
  <c r="U1628" i="1" s="1"/>
  <c r="V1628" i="1"/>
  <c r="W1628" i="1"/>
  <c r="A1629" i="1"/>
  <c r="B1629" i="1"/>
  <c r="C1629" i="1"/>
  <c r="H1629" i="1" s="1"/>
  <c r="E1629" i="1"/>
  <c r="F1629" i="1"/>
  <c r="G1629" i="1"/>
  <c r="L1629" i="1"/>
  <c r="P1629" i="1"/>
  <c r="U1629" i="1" s="1"/>
  <c r="V1629" i="1"/>
  <c r="W1629" i="1"/>
  <c r="A1630" i="1"/>
  <c r="B1630" i="1"/>
  <c r="C1630" i="1"/>
  <c r="H1630" i="1" s="1"/>
  <c r="E1630" i="1"/>
  <c r="F1630" i="1"/>
  <c r="G1630" i="1"/>
  <c r="L1630" i="1"/>
  <c r="P1630" i="1"/>
  <c r="U1630" i="1" s="1"/>
  <c r="V1630" i="1"/>
  <c r="W1630" i="1"/>
  <c r="A1631" i="1"/>
  <c r="B1631" i="1"/>
  <c r="C1631" i="1"/>
  <c r="H1631" i="1" s="1"/>
  <c r="E1631" i="1"/>
  <c r="F1631" i="1"/>
  <c r="G1631" i="1"/>
  <c r="L1631" i="1"/>
  <c r="P1631" i="1"/>
  <c r="U1631" i="1" s="1"/>
  <c r="V1631" i="1"/>
  <c r="W1631" i="1"/>
  <c r="A1632" i="1"/>
  <c r="B1632" i="1"/>
  <c r="C1632" i="1"/>
  <c r="H1632" i="1" s="1"/>
  <c r="E1632" i="1"/>
  <c r="F1632" i="1"/>
  <c r="G1632" i="1"/>
  <c r="L1632" i="1"/>
  <c r="P1632" i="1"/>
  <c r="U1632" i="1" s="1"/>
  <c r="V1632" i="1"/>
  <c r="W1632" i="1"/>
  <c r="A1633" i="1"/>
  <c r="B1633" i="1"/>
  <c r="C1633" i="1"/>
  <c r="H1633" i="1" s="1"/>
  <c r="E1633" i="1"/>
  <c r="F1633" i="1"/>
  <c r="G1633" i="1"/>
  <c r="L1633" i="1"/>
  <c r="P1633" i="1"/>
  <c r="U1633" i="1" s="1"/>
  <c r="V1633" i="1"/>
  <c r="W1633" i="1"/>
  <c r="A1634" i="1"/>
  <c r="B1634" i="1"/>
  <c r="C1634" i="1"/>
  <c r="H1634" i="1" s="1"/>
  <c r="E1634" i="1"/>
  <c r="F1634" i="1"/>
  <c r="G1634" i="1"/>
  <c r="L1634" i="1"/>
  <c r="P1634" i="1"/>
  <c r="U1634" i="1" s="1"/>
  <c r="V1634" i="1"/>
  <c r="W1634" i="1"/>
  <c r="A1635" i="1"/>
  <c r="B1635" i="1"/>
  <c r="C1635" i="1"/>
  <c r="H1635" i="1" s="1"/>
  <c r="E1635" i="1"/>
  <c r="F1635" i="1"/>
  <c r="G1635" i="1"/>
  <c r="L1635" i="1"/>
  <c r="P1635" i="1"/>
  <c r="U1635" i="1" s="1"/>
  <c r="V1635" i="1"/>
  <c r="W1635" i="1"/>
  <c r="A1636" i="1"/>
  <c r="B1636" i="1"/>
  <c r="C1636" i="1"/>
  <c r="H1636" i="1" s="1"/>
  <c r="E1636" i="1"/>
  <c r="F1636" i="1"/>
  <c r="G1636" i="1"/>
  <c r="L1636" i="1"/>
  <c r="P1636" i="1"/>
  <c r="U1636" i="1" s="1"/>
  <c r="V1636" i="1"/>
  <c r="W1636" i="1"/>
  <c r="A1637" i="1"/>
  <c r="B1637" i="1"/>
  <c r="C1637" i="1"/>
  <c r="H1637" i="1" s="1"/>
  <c r="E1637" i="1"/>
  <c r="F1637" i="1"/>
  <c r="G1637" i="1"/>
  <c r="L1637" i="1"/>
  <c r="P1637" i="1"/>
  <c r="U1637" i="1" s="1"/>
  <c r="V1637" i="1"/>
  <c r="W1637" i="1"/>
  <c r="A1638" i="1"/>
  <c r="B1638" i="1"/>
  <c r="C1638" i="1"/>
  <c r="H1638" i="1" s="1"/>
  <c r="E1638" i="1"/>
  <c r="F1638" i="1"/>
  <c r="G1638" i="1"/>
  <c r="L1638" i="1"/>
  <c r="P1638" i="1"/>
  <c r="U1638" i="1" s="1"/>
  <c r="V1638" i="1"/>
  <c r="W1638" i="1"/>
  <c r="A1639" i="1"/>
  <c r="B1639" i="1"/>
  <c r="C1639" i="1"/>
  <c r="H1639" i="1" s="1"/>
  <c r="E1639" i="1"/>
  <c r="F1639" i="1"/>
  <c r="G1639" i="1"/>
  <c r="L1639" i="1"/>
  <c r="P1639" i="1"/>
  <c r="U1639" i="1" s="1"/>
  <c r="V1639" i="1"/>
  <c r="W1639" i="1"/>
  <c r="A1640" i="1"/>
  <c r="B1640" i="1"/>
  <c r="C1640" i="1"/>
  <c r="H1640" i="1" s="1"/>
  <c r="E1640" i="1"/>
  <c r="F1640" i="1"/>
  <c r="G1640" i="1"/>
  <c r="L1640" i="1"/>
  <c r="P1640" i="1"/>
  <c r="U1640" i="1" s="1"/>
  <c r="V1640" i="1"/>
  <c r="W1640" i="1"/>
  <c r="A1641" i="1"/>
  <c r="B1641" i="1"/>
  <c r="C1641" i="1"/>
  <c r="H1641" i="1" s="1"/>
  <c r="E1641" i="1"/>
  <c r="F1641" i="1"/>
  <c r="G1641" i="1"/>
  <c r="L1641" i="1"/>
  <c r="P1641" i="1"/>
  <c r="U1641" i="1" s="1"/>
  <c r="V1641" i="1"/>
  <c r="W1641" i="1"/>
  <c r="A1642" i="1"/>
  <c r="B1642" i="1"/>
  <c r="C1642" i="1"/>
  <c r="H1642" i="1" s="1"/>
  <c r="E1642" i="1"/>
  <c r="F1642" i="1"/>
  <c r="G1642" i="1"/>
  <c r="L1642" i="1"/>
  <c r="P1642" i="1"/>
  <c r="U1642" i="1" s="1"/>
  <c r="V1642" i="1"/>
  <c r="W1642" i="1"/>
  <c r="A1643" i="1"/>
  <c r="B1643" i="1"/>
  <c r="C1643" i="1"/>
  <c r="H1643" i="1" s="1"/>
  <c r="E1643" i="1"/>
  <c r="F1643" i="1"/>
  <c r="G1643" i="1"/>
  <c r="L1643" i="1"/>
  <c r="P1643" i="1"/>
  <c r="U1643" i="1" s="1"/>
  <c r="V1643" i="1"/>
  <c r="W1643" i="1"/>
  <c r="A1644" i="1"/>
  <c r="B1644" i="1"/>
  <c r="C1644" i="1"/>
  <c r="H1644" i="1" s="1"/>
  <c r="E1644" i="1"/>
  <c r="F1644" i="1"/>
  <c r="G1644" i="1"/>
  <c r="L1644" i="1"/>
  <c r="P1644" i="1"/>
  <c r="U1644" i="1" s="1"/>
  <c r="V1644" i="1"/>
  <c r="W1644" i="1"/>
  <c r="A1645" i="1"/>
  <c r="B1645" i="1"/>
  <c r="C1645" i="1"/>
  <c r="H1645" i="1" s="1"/>
  <c r="E1645" i="1"/>
  <c r="F1645" i="1"/>
  <c r="G1645" i="1"/>
  <c r="L1645" i="1"/>
  <c r="P1645" i="1"/>
  <c r="U1645" i="1" s="1"/>
  <c r="V1645" i="1"/>
  <c r="W1645" i="1"/>
  <c r="A1646" i="1"/>
  <c r="B1646" i="1"/>
  <c r="C1646" i="1"/>
  <c r="H1646" i="1" s="1"/>
  <c r="E1646" i="1"/>
  <c r="F1646" i="1"/>
  <c r="G1646" i="1"/>
  <c r="L1646" i="1"/>
  <c r="P1646" i="1"/>
  <c r="U1646" i="1" s="1"/>
  <c r="V1646" i="1"/>
  <c r="W1646" i="1"/>
  <c r="A1647" i="1"/>
  <c r="B1647" i="1"/>
  <c r="C1647" i="1"/>
  <c r="H1647" i="1" s="1"/>
  <c r="E1647" i="1"/>
  <c r="F1647" i="1"/>
  <c r="G1647" i="1"/>
  <c r="L1647" i="1"/>
  <c r="P1647" i="1"/>
  <c r="U1647" i="1" s="1"/>
  <c r="V1647" i="1"/>
  <c r="W1647" i="1"/>
  <c r="A1648" i="1"/>
  <c r="B1648" i="1"/>
  <c r="C1648" i="1"/>
  <c r="H1648" i="1" s="1"/>
  <c r="E1648" i="1"/>
  <c r="F1648" i="1"/>
  <c r="G1648" i="1"/>
  <c r="L1648" i="1"/>
  <c r="P1648" i="1"/>
  <c r="U1648" i="1" s="1"/>
  <c r="V1648" i="1"/>
  <c r="W1648" i="1"/>
  <c r="A1649" i="1"/>
  <c r="B1649" i="1"/>
  <c r="C1649" i="1"/>
  <c r="H1649" i="1" s="1"/>
  <c r="E1649" i="1"/>
  <c r="F1649" i="1"/>
  <c r="G1649" i="1"/>
  <c r="L1649" i="1"/>
  <c r="P1649" i="1"/>
  <c r="U1649" i="1" s="1"/>
  <c r="V1649" i="1"/>
  <c r="W1649" i="1"/>
  <c r="A1650" i="1"/>
  <c r="B1650" i="1"/>
  <c r="C1650" i="1"/>
  <c r="H1650" i="1" s="1"/>
  <c r="E1650" i="1"/>
  <c r="F1650" i="1"/>
  <c r="G1650" i="1"/>
  <c r="L1650" i="1"/>
  <c r="P1650" i="1"/>
  <c r="U1650" i="1" s="1"/>
  <c r="V1650" i="1"/>
  <c r="W1650" i="1"/>
  <c r="A1651" i="1"/>
  <c r="B1651" i="1"/>
  <c r="C1651" i="1"/>
  <c r="H1651" i="1" s="1"/>
  <c r="E1651" i="1"/>
  <c r="F1651" i="1"/>
  <c r="G1651" i="1"/>
  <c r="L1651" i="1"/>
  <c r="P1651" i="1"/>
  <c r="U1651" i="1" s="1"/>
  <c r="V1651" i="1"/>
  <c r="W1651" i="1"/>
  <c r="A1652" i="1"/>
  <c r="B1652" i="1"/>
  <c r="C1652" i="1"/>
  <c r="H1652" i="1" s="1"/>
  <c r="E1652" i="1"/>
  <c r="F1652" i="1"/>
  <c r="G1652" i="1"/>
  <c r="L1652" i="1"/>
  <c r="P1652" i="1"/>
  <c r="U1652" i="1" s="1"/>
  <c r="V1652" i="1"/>
  <c r="W1652" i="1"/>
  <c r="A1653" i="1"/>
  <c r="B1653" i="1"/>
  <c r="C1653" i="1"/>
  <c r="H1653" i="1" s="1"/>
  <c r="E1653" i="1"/>
  <c r="F1653" i="1"/>
  <c r="G1653" i="1"/>
  <c r="L1653" i="1"/>
  <c r="P1653" i="1"/>
  <c r="U1653" i="1" s="1"/>
  <c r="V1653" i="1"/>
  <c r="W1653" i="1"/>
  <c r="A1654" i="1"/>
  <c r="B1654" i="1"/>
  <c r="C1654" i="1"/>
  <c r="H1654" i="1" s="1"/>
  <c r="E1654" i="1"/>
  <c r="F1654" i="1"/>
  <c r="G1654" i="1"/>
  <c r="L1654" i="1"/>
  <c r="P1654" i="1"/>
  <c r="U1654" i="1" s="1"/>
  <c r="V1654" i="1"/>
  <c r="W1654" i="1"/>
  <c r="A1655" i="1"/>
  <c r="B1655" i="1"/>
  <c r="C1655" i="1"/>
  <c r="H1655" i="1" s="1"/>
  <c r="E1655" i="1"/>
  <c r="F1655" i="1"/>
  <c r="G1655" i="1"/>
  <c r="L1655" i="1"/>
  <c r="P1655" i="1"/>
  <c r="U1655" i="1" s="1"/>
  <c r="V1655" i="1"/>
  <c r="W1655" i="1"/>
  <c r="A1656" i="1"/>
  <c r="B1656" i="1"/>
  <c r="C1656" i="1"/>
  <c r="H1656" i="1" s="1"/>
  <c r="E1656" i="1"/>
  <c r="F1656" i="1"/>
  <c r="G1656" i="1"/>
  <c r="L1656" i="1"/>
  <c r="P1656" i="1"/>
  <c r="U1656" i="1" s="1"/>
  <c r="V1656" i="1"/>
  <c r="W1656" i="1"/>
  <c r="A1657" i="1"/>
  <c r="B1657" i="1"/>
  <c r="C1657" i="1"/>
  <c r="H1657" i="1" s="1"/>
  <c r="E1657" i="1"/>
  <c r="F1657" i="1"/>
  <c r="G1657" i="1"/>
  <c r="L1657" i="1"/>
  <c r="P1657" i="1"/>
  <c r="U1657" i="1" s="1"/>
  <c r="V1657" i="1"/>
  <c r="W1657" i="1"/>
  <c r="A1658" i="1"/>
  <c r="B1658" i="1"/>
  <c r="C1658" i="1"/>
  <c r="H1658" i="1" s="1"/>
  <c r="E1658" i="1"/>
  <c r="F1658" i="1"/>
  <c r="G1658" i="1"/>
  <c r="L1658" i="1"/>
  <c r="P1658" i="1"/>
  <c r="U1658" i="1" s="1"/>
  <c r="V1658" i="1"/>
  <c r="W1658" i="1"/>
  <c r="A1659" i="1"/>
  <c r="B1659" i="1"/>
  <c r="C1659" i="1"/>
  <c r="H1659" i="1" s="1"/>
  <c r="E1659" i="1"/>
  <c r="F1659" i="1"/>
  <c r="G1659" i="1"/>
  <c r="L1659" i="1"/>
  <c r="P1659" i="1"/>
  <c r="U1659" i="1" s="1"/>
  <c r="V1659" i="1"/>
  <c r="W1659" i="1"/>
  <c r="A1660" i="1"/>
  <c r="B1660" i="1"/>
  <c r="C1660" i="1"/>
  <c r="H1660" i="1" s="1"/>
  <c r="E1660" i="1"/>
  <c r="F1660" i="1"/>
  <c r="G1660" i="1"/>
  <c r="L1660" i="1"/>
  <c r="P1660" i="1"/>
  <c r="U1660" i="1" s="1"/>
  <c r="V1660" i="1"/>
  <c r="W1660" i="1"/>
  <c r="A1661" i="1"/>
  <c r="B1661" i="1"/>
  <c r="C1661" i="1"/>
  <c r="H1661" i="1" s="1"/>
  <c r="E1661" i="1"/>
  <c r="F1661" i="1"/>
  <c r="G1661" i="1"/>
  <c r="L1661" i="1"/>
  <c r="P1661" i="1"/>
  <c r="U1661" i="1" s="1"/>
  <c r="V1661" i="1"/>
  <c r="W1661" i="1"/>
  <c r="A1662" i="1"/>
  <c r="B1662" i="1"/>
  <c r="C1662" i="1"/>
  <c r="H1662" i="1" s="1"/>
  <c r="E1662" i="1"/>
  <c r="F1662" i="1"/>
  <c r="G1662" i="1"/>
  <c r="L1662" i="1"/>
  <c r="P1662" i="1"/>
  <c r="U1662" i="1" s="1"/>
  <c r="V1662" i="1"/>
  <c r="W1662" i="1"/>
  <c r="A1663" i="1"/>
  <c r="B1663" i="1"/>
  <c r="C1663" i="1"/>
  <c r="H1663" i="1" s="1"/>
  <c r="E1663" i="1"/>
  <c r="F1663" i="1"/>
  <c r="G1663" i="1"/>
  <c r="L1663" i="1"/>
  <c r="P1663" i="1"/>
  <c r="U1663" i="1" s="1"/>
  <c r="V1663" i="1"/>
  <c r="W1663" i="1"/>
  <c r="A1664" i="1"/>
  <c r="B1664" i="1"/>
  <c r="C1664" i="1"/>
  <c r="H1664" i="1" s="1"/>
  <c r="E1664" i="1"/>
  <c r="F1664" i="1"/>
  <c r="G1664" i="1"/>
  <c r="L1664" i="1"/>
  <c r="P1664" i="1"/>
  <c r="U1664" i="1" s="1"/>
  <c r="V1664" i="1"/>
  <c r="W1664" i="1"/>
  <c r="A1665" i="1"/>
  <c r="B1665" i="1"/>
  <c r="C1665" i="1"/>
  <c r="H1665" i="1" s="1"/>
  <c r="E1665" i="1"/>
  <c r="F1665" i="1"/>
  <c r="G1665" i="1"/>
  <c r="L1665" i="1"/>
  <c r="P1665" i="1"/>
  <c r="U1665" i="1" s="1"/>
  <c r="V1665" i="1"/>
  <c r="W1665" i="1"/>
  <c r="A1666" i="1"/>
  <c r="B1666" i="1"/>
  <c r="C1666" i="1"/>
  <c r="H1666" i="1" s="1"/>
  <c r="E1666" i="1"/>
  <c r="F1666" i="1"/>
  <c r="G1666" i="1"/>
  <c r="L1666" i="1"/>
  <c r="P1666" i="1"/>
  <c r="U1666" i="1" s="1"/>
  <c r="V1666" i="1"/>
  <c r="W1666" i="1"/>
  <c r="A1667" i="1"/>
  <c r="B1667" i="1"/>
  <c r="C1667" i="1"/>
  <c r="H1667" i="1" s="1"/>
  <c r="E1667" i="1"/>
  <c r="F1667" i="1"/>
  <c r="G1667" i="1"/>
  <c r="L1667" i="1"/>
  <c r="P1667" i="1"/>
  <c r="U1667" i="1" s="1"/>
  <c r="V1667" i="1"/>
  <c r="W1667" i="1"/>
  <c r="A1668" i="1"/>
  <c r="B1668" i="1"/>
  <c r="C1668" i="1"/>
  <c r="H1668" i="1" s="1"/>
  <c r="E1668" i="1"/>
  <c r="F1668" i="1"/>
  <c r="G1668" i="1"/>
  <c r="L1668" i="1"/>
  <c r="P1668" i="1"/>
  <c r="U1668" i="1" s="1"/>
  <c r="V1668" i="1"/>
  <c r="W1668" i="1"/>
  <c r="A1669" i="1"/>
  <c r="B1669" i="1"/>
  <c r="C1669" i="1"/>
  <c r="H1669" i="1" s="1"/>
  <c r="E1669" i="1"/>
  <c r="F1669" i="1"/>
  <c r="G1669" i="1"/>
  <c r="L1669" i="1"/>
  <c r="P1669" i="1"/>
  <c r="U1669" i="1" s="1"/>
  <c r="V1669" i="1"/>
  <c r="W1669" i="1"/>
  <c r="A1670" i="1"/>
  <c r="B1670" i="1"/>
  <c r="C1670" i="1"/>
  <c r="H1670" i="1" s="1"/>
  <c r="E1670" i="1"/>
  <c r="F1670" i="1"/>
  <c r="G1670" i="1"/>
  <c r="L1670" i="1"/>
  <c r="P1670" i="1"/>
  <c r="U1670" i="1" s="1"/>
  <c r="V1670" i="1"/>
  <c r="W1670" i="1"/>
  <c r="A1671" i="1"/>
  <c r="B1671" i="1"/>
  <c r="C1671" i="1"/>
  <c r="H1671" i="1" s="1"/>
  <c r="E1671" i="1"/>
  <c r="F1671" i="1"/>
  <c r="G1671" i="1"/>
  <c r="L1671" i="1"/>
  <c r="P1671" i="1"/>
  <c r="U1671" i="1" s="1"/>
  <c r="V1671" i="1"/>
  <c r="W1671" i="1"/>
  <c r="A1672" i="1"/>
  <c r="B1672" i="1"/>
  <c r="C1672" i="1"/>
  <c r="H1672" i="1" s="1"/>
  <c r="E1672" i="1"/>
  <c r="F1672" i="1"/>
  <c r="G1672" i="1"/>
  <c r="L1672" i="1"/>
  <c r="P1672" i="1"/>
  <c r="U1672" i="1" s="1"/>
  <c r="V1672" i="1"/>
  <c r="W1672" i="1"/>
  <c r="A1673" i="1"/>
  <c r="B1673" i="1"/>
  <c r="C1673" i="1"/>
  <c r="H1673" i="1" s="1"/>
  <c r="E1673" i="1"/>
  <c r="F1673" i="1"/>
  <c r="G1673" i="1"/>
  <c r="L1673" i="1"/>
  <c r="P1673" i="1"/>
  <c r="U1673" i="1" s="1"/>
  <c r="V1673" i="1"/>
  <c r="W1673" i="1"/>
  <c r="A1674" i="1"/>
  <c r="B1674" i="1"/>
  <c r="C1674" i="1"/>
  <c r="H1674" i="1" s="1"/>
  <c r="E1674" i="1"/>
  <c r="F1674" i="1"/>
  <c r="G1674" i="1"/>
  <c r="L1674" i="1"/>
  <c r="P1674" i="1"/>
  <c r="U1674" i="1" s="1"/>
  <c r="V1674" i="1"/>
  <c r="W1674" i="1"/>
  <c r="A1675" i="1"/>
  <c r="B1675" i="1"/>
  <c r="C1675" i="1"/>
  <c r="H1675" i="1" s="1"/>
  <c r="E1675" i="1"/>
  <c r="F1675" i="1"/>
  <c r="G1675" i="1"/>
  <c r="L1675" i="1"/>
  <c r="P1675" i="1"/>
  <c r="U1675" i="1" s="1"/>
  <c r="V1675" i="1"/>
  <c r="W1675" i="1"/>
  <c r="A1676" i="1"/>
  <c r="B1676" i="1"/>
  <c r="C1676" i="1"/>
  <c r="H1676" i="1" s="1"/>
  <c r="E1676" i="1"/>
  <c r="F1676" i="1"/>
  <c r="G1676" i="1"/>
  <c r="L1676" i="1"/>
  <c r="P1676" i="1"/>
  <c r="U1676" i="1" s="1"/>
  <c r="V1676" i="1"/>
  <c r="W1676" i="1"/>
  <c r="A1677" i="1"/>
  <c r="B1677" i="1"/>
  <c r="C1677" i="1"/>
  <c r="H1677" i="1" s="1"/>
  <c r="E1677" i="1"/>
  <c r="F1677" i="1"/>
  <c r="G1677" i="1"/>
  <c r="L1677" i="1"/>
  <c r="P1677" i="1"/>
  <c r="U1677" i="1" s="1"/>
  <c r="V1677" i="1"/>
  <c r="W1677" i="1"/>
  <c r="A1678" i="1"/>
  <c r="B1678" i="1"/>
  <c r="C1678" i="1"/>
  <c r="H1678" i="1" s="1"/>
  <c r="E1678" i="1"/>
  <c r="F1678" i="1"/>
  <c r="G1678" i="1"/>
  <c r="L1678" i="1"/>
  <c r="P1678" i="1"/>
  <c r="U1678" i="1" s="1"/>
  <c r="V1678" i="1"/>
  <c r="W1678" i="1"/>
  <c r="A1679" i="1"/>
  <c r="B1679" i="1"/>
  <c r="C1679" i="1"/>
  <c r="H1679" i="1" s="1"/>
  <c r="E1679" i="1"/>
  <c r="F1679" i="1"/>
  <c r="G1679" i="1"/>
  <c r="L1679" i="1"/>
  <c r="P1679" i="1"/>
  <c r="U1679" i="1" s="1"/>
  <c r="V1679" i="1"/>
  <c r="W1679" i="1"/>
  <c r="A1680" i="1"/>
  <c r="B1680" i="1"/>
  <c r="C1680" i="1"/>
  <c r="H1680" i="1" s="1"/>
  <c r="E1680" i="1"/>
  <c r="F1680" i="1"/>
  <c r="G1680" i="1"/>
  <c r="L1680" i="1"/>
  <c r="P1680" i="1"/>
  <c r="U1680" i="1" s="1"/>
  <c r="V1680" i="1"/>
  <c r="W1680" i="1"/>
  <c r="A1681" i="1"/>
  <c r="B1681" i="1"/>
  <c r="C1681" i="1"/>
  <c r="H1681" i="1" s="1"/>
  <c r="E1681" i="1"/>
  <c r="F1681" i="1"/>
  <c r="G1681" i="1"/>
  <c r="L1681" i="1"/>
  <c r="P1681" i="1"/>
  <c r="U1681" i="1" s="1"/>
  <c r="V1681" i="1"/>
  <c r="W1681" i="1"/>
  <c r="A1682" i="1"/>
  <c r="B1682" i="1"/>
  <c r="C1682" i="1"/>
  <c r="H1682" i="1" s="1"/>
  <c r="E1682" i="1"/>
  <c r="F1682" i="1"/>
  <c r="G1682" i="1"/>
  <c r="L1682" i="1"/>
  <c r="P1682" i="1"/>
  <c r="U1682" i="1" s="1"/>
  <c r="V1682" i="1"/>
  <c r="W1682" i="1"/>
  <c r="A1683" i="1"/>
  <c r="B1683" i="1"/>
  <c r="C1683" i="1"/>
  <c r="H1683" i="1" s="1"/>
  <c r="E1683" i="1"/>
  <c r="F1683" i="1"/>
  <c r="G1683" i="1"/>
  <c r="L1683" i="1"/>
  <c r="P1683" i="1"/>
  <c r="U1683" i="1" s="1"/>
  <c r="V1683" i="1"/>
  <c r="W1683" i="1"/>
  <c r="A1684" i="1"/>
  <c r="B1684" i="1"/>
  <c r="C1684" i="1"/>
  <c r="H1684" i="1" s="1"/>
  <c r="E1684" i="1"/>
  <c r="F1684" i="1"/>
  <c r="G1684" i="1"/>
  <c r="L1684" i="1"/>
  <c r="P1684" i="1"/>
  <c r="U1684" i="1" s="1"/>
  <c r="V1684" i="1"/>
  <c r="W1684" i="1"/>
  <c r="A1685" i="1"/>
  <c r="B1685" i="1"/>
  <c r="C1685" i="1"/>
  <c r="H1685" i="1" s="1"/>
  <c r="E1685" i="1"/>
  <c r="F1685" i="1"/>
  <c r="G1685" i="1"/>
  <c r="L1685" i="1"/>
  <c r="P1685" i="1"/>
  <c r="U1685" i="1" s="1"/>
  <c r="V1685" i="1"/>
  <c r="W1685" i="1"/>
  <c r="A1686" i="1"/>
  <c r="B1686" i="1"/>
  <c r="C1686" i="1"/>
  <c r="H1686" i="1" s="1"/>
  <c r="E1686" i="1"/>
  <c r="F1686" i="1"/>
  <c r="G1686" i="1"/>
  <c r="L1686" i="1"/>
  <c r="P1686" i="1"/>
  <c r="U1686" i="1" s="1"/>
  <c r="V1686" i="1"/>
  <c r="W1686" i="1"/>
  <c r="A1687" i="1"/>
  <c r="B1687" i="1"/>
  <c r="C1687" i="1"/>
  <c r="H1687" i="1" s="1"/>
  <c r="E1687" i="1"/>
  <c r="F1687" i="1"/>
  <c r="G1687" i="1"/>
  <c r="L1687" i="1"/>
  <c r="P1687" i="1"/>
  <c r="U1687" i="1" s="1"/>
  <c r="V1687" i="1"/>
  <c r="W1687" i="1"/>
  <c r="A1688" i="1"/>
  <c r="B1688" i="1"/>
  <c r="C1688" i="1"/>
  <c r="H1688" i="1" s="1"/>
  <c r="E1688" i="1"/>
  <c r="F1688" i="1"/>
  <c r="G1688" i="1"/>
  <c r="L1688" i="1"/>
  <c r="P1688" i="1"/>
  <c r="U1688" i="1" s="1"/>
  <c r="V1688" i="1"/>
  <c r="W1688" i="1"/>
  <c r="A1689" i="1"/>
  <c r="B1689" i="1"/>
  <c r="C1689" i="1"/>
  <c r="H1689" i="1" s="1"/>
  <c r="E1689" i="1"/>
  <c r="F1689" i="1"/>
  <c r="G1689" i="1"/>
  <c r="L1689" i="1"/>
  <c r="P1689" i="1"/>
  <c r="U1689" i="1" s="1"/>
  <c r="V1689" i="1"/>
  <c r="W1689" i="1"/>
  <c r="A1690" i="1"/>
  <c r="B1690" i="1"/>
  <c r="C1690" i="1"/>
  <c r="H1690" i="1" s="1"/>
  <c r="E1690" i="1"/>
  <c r="F1690" i="1"/>
  <c r="G1690" i="1"/>
  <c r="L1690" i="1"/>
  <c r="P1690" i="1"/>
  <c r="U1690" i="1" s="1"/>
  <c r="V1690" i="1"/>
  <c r="W1690" i="1"/>
  <c r="A1691" i="1"/>
  <c r="B1691" i="1"/>
  <c r="C1691" i="1"/>
  <c r="H1691" i="1" s="1"/>
  <c r="E1691" i="1"/>
  <c r="F1691" i="1"/>
  <c r="G1691" i="1"/>
  <c r="L1691" i="1"/>
  <c r="P1691" i="1"/>
  <c r="U1691" i="1" s="1"/>
  <c r="V1691" i="1"/>
  <c r="W1691" i="1"/>
  <c r="A1692" i="1"/>
  <c r="B1692" i="1"/>
  <c r="C1692" i="1"/>
  <c r="H1692" i="1" s="1"/>
  <c r="E1692" i="1"/>
  <c r="F1692" i="1"/>
  <c r="G1692" i="1"/>
  <c r="L1692" i="1"/>
  <c r="P1692" i="1"/>
  <c r="U1692" i="1" s="1"/>
  <c r="V1692" i="1"/>
  <c r="W1692" i="1"/>
  <c r="A1693" i="1"/>
  <c r="B1693" i="1"/>
  <c r="C1693" i="1"/>
  <c r="H1693" i="1" s="1"/>
  <c r="E1693" i="1"/>
  <c r="F1693" i="1"/>
  <c r="G1693" i="1"/>
  <c r="L1693" i="1"/>
  <c r="P1693" i="1"/>
  <c r="U1693" i="1" s="1"/>
  <c r="V1693" i="1"/>
  <c r="W1693" i="1"/>
  <c r="A1694" i="1"/>
  <c r="B1694" i="1"/>
  <c r="C1694" i="1"/>
  <c r="H1694" i="1" s="1"/>
  <c r="E1694" i="1"/>
  <c r="F1694" i="1"/>
  <c r="G1694" i="1"/>
  <c r="L1694" i="1"/>
  <c r="P1694" i="1"/>
  <c r="U1694" i="1" s="1"/>
  <c r="V1694" i="1"/>
  <c r="W1694" i="1"/>
  <c r="A1695" i="1"/>
  <c r="B1695" i="1"/>
  <c r="C1695" i="1"/>
  <c r="H1695" i="1" s="1"/>
  <c r="E1695" i="1"/>
  <c r="F1695" i="1"/>
  <c r="G1695" i="1"/>
  <c r="L1695" i="1"/>
  <c r="P1695" i="1"/>
  <c r="U1695" i="1" s="1"/>
  <c r="V1695" i="1"/>
  <c r="W1695" i="1"/>
  <c r="A1696" i="1"/>
  <c r="B1696" i="1"/>
  <c r="C1696" i="1"/>
  <c r="H1696" i="1" s="1"/>
  <c r="E1696" i="1"/>
  <c r="F1696" i="1"/>
  <c r="G1696" i="1"/>
  <c r="L1696" i="1"/>
  <c r="P1696" i="1"/>
  <c r="U1696" i="1" s="1"/>
  <c r="V1696" i="1"/>
  <c r="W1696" i="1"/>
  <c r="A1697" i="1"/>
  <c r="B1697" i="1"/>
  <c r="C1697" i="1"/>
  <c r="H1697" i="1" s="1"/>
  <c r="E1697" i="1"/>
  <c r="F1697" i="1"/>
  <c r="G1697" i="1"/>
  <c r="L1697" i="1"/>
  <c r="P1697" i="1"/>
  <c r="U1697" i="1" s="1"/>
  <c r="V1697" i="1"/>
  <c r="W1697" i="1"/>
  <c r="A1698" i="1"/>
  <c r="B1698" i="1"/>
  <c r="C1698" i="1"/>
  <c r="H1698" i="1" s="1"/>
  <c r="E1698" i="1"/>
  <c r="F1698" i="1"/>
  <c r="G1698" i="1"/>
  <c r="L1698" i="1"/>
  <c r="P1698" i="1"/>
  <c r="U1698" i="1" s="1"/>
  <c r="V1698" i="1"/>
  <c r="W1698" i="1"/>
  <c r="A1699" i="1"/>
  <c r="B1699" i="1"/>
  <c r="C1699" i="1"/>
  <c r="H1699" i="1" s="1"/>
  <c r="E1699" i="1"/>
  <c r="F1699" i="1"/>
  <c r="G1699" i="1"/>
  <c r="L1699" i="1"/>
  <c r="P1699" i="1"/>
  <c r="U1699" i="1" s="1"/>
  <c r="V1699" i="1"/>
  <c r="W1699" i="1"/>
  <c r="A1700" i="1"/>
  <c r="B1700" i="1"/>
  <c r="C1700" i="1"/>
  <c r="H1700" i="1" s="1"/>
  <c r="E1700" i="1"/>
  <c r="F1700" i="1"/>
  <c r="G1700" i="1"/>
  <c r="L1700" i="1"/>
  <c r="P1700" i="1"/>
  <c r="U1700" i="1" s="1"/>
  <c r="V1700" i="1"/>
  <c r="W1700" i="1"/>
  <c r="A1701" i="1"/>
  <c r="B1701" i="1"/>
  <c r="C1701" i="1"/>
  <c r="H1701" i="1" s="1"/>
  <c r="E1701" i="1"/>
  <c r="F1701" i="1"/>
  <c r="G1701" i="1"/>
  <c r="L1701" i="1"/>
  <c r="P1701" i="1"/>
  <c r="U1701" i="1" s="1"/>
  <c r="V1701" i="1"/>
  <c r="W1701" i="1"/>
  <c r="A1702" i="1"/>
  <c r="B1702" i="1"/>
  <c r="C1702" i="1"/>
  <c r="H1702" i="1" s="1"/>
  <c r="E1702" i="1"/>
  <c r="F1702" i="1"/>
  <c r="G1702" i="1"/>
  <c r="L1702" i="1"/>
  <c r="P1702" i="1"/>
  <c r="U1702" i="1" s="1"/>
  <c r="V1702" i="1"/>
  <c r="W1702" i="1"/>
  <c r="A1703" i="1"/>
  <c r="B1703" i="1"/>
  <c r="C1703" i="1"/>
  <c r="H1703" i="1" s="1"/>
  <c r="E1703" i="1"/>
  <c r="F1703" i="1"/>
  <c r="G1703" i="1"/>
  <c r="L1703" i="1"/>
  <c r="P1703" i="1"/>
  <c r="U1703" i="1" s="1"/>
  <c r="V1703" i="1"/>
  <c r="W1703" i="1"/>
  <c r="A1704" i="1"/>
  <c r="B1704" i="1"/>
  <c r="C1704" i="1"/>
  <c r="H1704" i="1" s="1"/>
  <c r="E1704" i="1"/>
  <c r="F1704" i="1"/>
  <c r="G1704" i="1"/>
  <c r="L1704" i="1"/>
  <c r="P1704" i="1"/>
  <c r="U1704" i="1" s="1"/>
  <c r="V1704" i="1"/>
  <c r="W1704" i="1"/>
  <c r="A1705" i="1"/>
  <c r="B1705" i="1"/>
  <c r="C1705" i="1"/>
  <c r="H1705" i="1" s="1"/>
  <c r="E1705" i="1"/>
  <c r="F1705" i="1"/>
  <c r="G1705" i="1"/>
  <c r="L1705" i="1"/>
  <c r="P1705" i="1"/>
  <c r="U1705" i="1" s="1"/>
  <c r="V1705" i="1"/>
  <c r="W1705" i="1"/>
  <c r="A1706" i="1"/>
  <c r="B1706" i="1"/>
  <c r="C1706" i="1"/>
  <c r="H1706" i="1" s="1"/>
  <c r="E1706" i="1"/>
  <c r="F1706" i="1"/>
  <c r="G1706" i="1"/>
  <c r="L1706" i="1"/>
  <c r="P1706" i="1"/>
  <c r="U1706" i="1" s="1"/>
  <c r="V1706" i="1"/>
  <c r="W1706" i="1"/>
  <c r="A1707" i="1"/>
  <c r="B1707" i="1"/>
  <c r="C1707" i="1"/>
  <c r="H1707" i="1" s="1"/>
  <c r="E1707" i="1"/>
  <c r="F1707" i="1"/>
  <c r="G1707" i="1"/>
  <c r="L1707" i="1"/>
  <c r="P1707" i="1"/>
  <c r="U1707" i="1" s="1"/>
  <c r="V1707" i="1"/>
  <c r="W1707" i="1"/>
  <c r="A1708" i="1"/>
  <c r="B1708" i="1"/>
  <c r="C1708" i="1"/>
  <c r="H1708" i="1" s="1"/>
  <c r="E1708" i="1"/>
  <c r="F1708" i="1"/>
  <c r="G1708" i="1"/>
  <c r="L1708" i="1"/>
  <c r="P1708" i="1"/>
  <c r="U1708" i="1" s="1"/>
  <c r="V1708" i="1"/>
  <c r="W1708" i="1"/>
  <c r="A1709" i="1"/>
  <c r="B1709" i="1"/>
  <c r="C1709" i="1"/>
  <c r="H1709" i="1" s="1"/>
  <c r="E1709" i="1"/>
  <c r="F1709" i="1"/>
  <c r="G1709" i="1"/>
  <c r="L1709" i="1"/>
  <c r="P1709" i="1"/>
  <c r="U1709" i="1" s="1"/>
  <c r="V1709" i="1"/>
  <c r="W1709" i="1"/>
  <c r="A1710" i="1"/>
  <c r="B1710" i="1"/>
  <c r="C1710" i="1"/>
  <c r="H1710" i="1" s="1"/>
  <c r="E1710" i="1"/>
  <c r="F1710" i="1"/>
  <c r="G1710" i="1"/>
  <c r="L1710" i="1"/>
  <c r="P1710" i="1"/>
  <c r="U1710" i="1" s="1"/>
  <c r="V1710" i="1"/>
  <c r="W1710" i="1"/>
  <c r="A1711" i="1"/>
  <c r="B1711" i="1"/>
  <c r="C1711" i="1"/>
  <c r="H1711" i="1" s="1"/>
  <c r="E1711" i="1"/>
  <c r="F1711" i="1"/>
  <c r="G1711" i="1"/>
  <c r="L1711" i="1"/>
  <c r="P1711" i="1"/>
  <c r="U1711" i="1" s="1"/>
  <c r="V1711" i="1"/>
  <c r="W1711" i="1"/>
  <c r="A1712" i="1"/>
  <c r="B1712" i="1"/>
  <c r="C1712" i="1"/>
  <c r="H1712" i="1" s="1"/>
  <c r="E1712" i="1"/>
  <c r="F1712" i="1"/>
  <c r="G1712" i="1"/>
  <c r="L1712" i="1"/>
  <c r="P1712" i="1"/>
  <c r="U1712" i="1" s="1"/>
  <c r="V1712" i="1"/>
  <c r="W1712" i="1"/>
  <c r="A1713" i="1"/>
  <c r="B1713" i="1"/>
  <c r="C1713" i="1"/>
  <c r="H1713" i="1" s="1"/>
  <c r="E1713" i="1"/>
  <c r="F1713" i="1"/>
  <c r="G1713" i="1"/>
  <c r="L1713" i="1"/>
  <c r="P1713" i="1"/>
  <c r="U1713" i="1" s="1"/>
  <c r="V1713" i="1"/>
  <c r="W1713" i="1"/>
  <c r="A1714" i="1"/>
  <c r="B1714" i="1"/>
  <c r="C1714" i="1"/>
  <c r="H1714" i="1" s="1"/>
  <c r="E1714" i="1"/>
  <c r="F1714" i="1"/>
  <c r="G1714" i="1"/>
  <c r="L1714" i="1"/>
  <c r="P1714" i="1"/>
  <c r="U1714" i="1" s="1"/>
  <c r="V1714" i="1"/>
  <c r="W1714" i="1"/>
  <c r="A1715" i="1"/>
  <c r="B1715" i="1"/>
  <c r="C1715" i="1"/>
  <c r="H1715" i="1" s="1"/>
  <c r="E1715" i="1"/>
  <c r="F1715" i="1"/>
  <c r="G1715" i="1"/>
  <c r="L1715" i="1"/>
  <c r="P1715" i="1"/>
  <c r="U1715" i="1" s="1"/>
  <c r="V1715" i="1"/>
  <c r="W1715" i="1"/>
  <c r="A1716" i="1"/>
  <c r="B1716" i="1"/>
  <c r="C1716" i="1"/>
  <c r="H1716" i="1" s="1"/>
  <c r="E1716" i="1"/>
  <c r="F1716" i="1"/>
  <c r="G1716" i="1"/>
  <c r="L1716" i="1"/>
  <c r="P1716" i="1"/>
  <c r="U1716" i="1" s="1"/>
  <c r="V1716" i="1"/>
  <c r="W1716" i="1"/>
  <c r="A1717" i="1"/>
  <c r="B1717" i="1"/>
  <c r="C1717" i="1"/>
  <c r="H1717" i="1" s="1"/>
  <c r="E1717" i="1"/>
  <c r="F1717" i="1"/>
  <c r="G1717" i="1"/>
  <c r="L1717" i="1"/>
  <c r="P1717" i="1"/>
  <c r="U1717" i="1" s="1"/>
  <c r="V1717" i="1"/>
  <c r="W1717" i="1"/>
  <c r="A1718" i="1"/>
  <c r="B1718" i="1"/>
  <c r="C1718" i="1"/>
  <c r="H1718" i="1" s="1"/>
  <c r="E1718" i="1"/>
  <c r="F1718" i="1"/>
  <c r="G1718" i="1"/>
  <c r="L1718" i="1"/>
  <c r="P1718" i="1"/>
  <c r="U1718" i="1" s="1"/>
  <c r="V1718" i="1"/>
  <c r="W1718" i="1"/>
  <c r="A1719" i="1"/>
  <c r="B1719" i="1"/>
  <c r="C1719" i="1"/>
  <c r="H1719" i="1" s="1"/>
  <c r="E1719" i="1"/>
  <c r="F1719" i="1"/>
  <c r="G1719" i="1"/>
  <c r="L1719" i="1"/>
  <c r="P1719" i="1"/>
  <c r="U1719" i="1" s="1"/>
  <c r="V1719" i="1"/>
  <c r="W1719" i="1"/>
  <c r="A1720" i="1"/>
  <c r="B1720" i="1"/>
  <c r="C1720" i="1"/>
  <c r="H1720" i="1" s="1"/>
  <c r="E1720" i="1"/>
  <c r="F1720" i="1"/>
  <c r="G1720" i="1"/>
  <c r="L1720" i="1"/>
  <c r="P1720" i="1"/>
  <c r="U1720" i="1" s="1"/>
  <c r="V1720" i="1"/>
  <c r="W1720" i="1"/>
  <c r="A1721" i="1"/>
  <c r="B1721" i="1"/>
  <c r="C1721" i="1"/>
  <c r="H1721" i="1" s="1"/>
  <c r="E1721" i="1"/>
  <c r="F1721" i="1"/>
  <c r="G1721" i="1"/>
  <c r="L1721" i="1"/>
  <c r="P1721" i="1"/>
  <c r="U1721" i="1" s="1"/>
  <c r="V1721" i="1"/>
  <c r="W1721" i="1"/>
  <c r="A1722" i="1"/>
  <c r="B1722" i="1"/>
  <c r="C1722" i="1"/>
  <c r="H1722" i="1" s="1"/>
  <c r="E1722" i="1"/>
  <c r="F1722" i="1"/>
  <c r="G1722" i="1"/>
  <c r="L1722" i="1"/>
  <c r="P1722" i="1"/>
  <c r="U1722" i="1" s="1"/>
  <c r="V1722" i="1"/>
  <c r="W1722" i="1"/>
  <c r="A1723" i="1"/>
  <c r="B1723" i="1"/>
  <c r="C1723" i="1"/>
  <c r="H1723" i="1" s="1"/>
  <c r="E1723" i="1"/>
  <c r="F1723" i="1"/>
  <c r="G1723" i="1"/>
  <c r="L1723" i="1"/>
  <c r="P1723" i="1"/>
  <c r="U1723" i="1" s="1"/>
  <c r="V1723" i="1"/>
  <c r="W1723" i="1"/>
  <c r="A1724" i="1"/>
  <c r="B1724" i="1"/>
  <c r="C1724" i="1"/>
  <c r="H1724" i="1" s="1"/>
  <c r="E1724" i="1"/>
  <c r="F1724" i="1"/>
  <c r="G1724" i="1"/>
  <c r="L1724" i="1"/>
  <c r="P1724" i="1"/>
  <c r="U1724" i="1" s="1"/>
  <c r="V1724" i="1"/>
  <c r="W1724" i="1"/>
  <c r="A1725" i="1"/>
  <c r="B1725" i="1"/>
  <c r="C1725" i="1"/>
  <c r="H1725" i="1" s="1"/>
  <c r="E1725" i="1"/>
  <c r="F1725" i="1"/>
  <c r="G1725" i="1"/>
  <c r="L1725" i="1"/>
  <c r="P1725" i="1"/>
  <c r="U1725" i="1" s="1"/>
  <c r="V1725" i="1"/>
  <c r="W1725" i="1"/>
  <c r="A1726" i="1"/>
  <c r="B1726" i="1"/>
  <c r="C1726" i="1"/>
  <c r="H1726" i="1" s="1"/>
  <c r="E1726" i="1"/>
  <c r="F1726" i="1"/>
  <c r="G1726" i="1"/>
  <c r="L1726" i="1"/>
  <c r="P1726" i="1"/>
  <c r="U1726" i="1" s="1"/>
  <c r="V1726" i="1"/>
  <c r="W1726" i="1"/>
  <c r="A1727" i="1"/>
  <c r="B1727" i="1"/>
  <c r="C1727" i="1"/>
  <c r="H1727" i="1" s="1"/>
  <c r="E1727" i="1"/>
  <c r="F1727" i="1"/>
  <c r="G1727" i="1"/>
  <c r="L1727" i="1"/>
  <c r="P1727" i="1"/>
  <c r="U1727" i="1" s="1"/>
  <c r="V1727" i="1"/>
  <c r="W1727" i="1"/>
  <c r="A1728" i="1"/>
  <c r="B1728" i="1"/>
  <c r="C1728" i="1"/>
  <c r="H1728" i="1" s="1"/>
  <c r="E1728" i="1"/>
  <c r="F1728" i="1"/>
  <c r="G1728" i="1"/>
  <c r="L1728" i="1"/>
  <c r="P1728" i="1"/>
  <c r="U1728" i="1" s="1"/>
  <c r="V1728" i="1"/>
  <c r="W1728" i="1"/>
  <c r="A1729" i="1"/>
  <c r="B1729" i="1"/>
  <c r="C1729" i="1"/>
  <c r="H1729" i="1" s="1"/>
  <c r="E1729" i="1"/>
  <c r="F1729" i="1"/>
  <c r="G1729" i="1"/>
  <c r="L1729" i="1"/>
  <c r="P1729" i="1"/>
  <c r="U1729" i="1" s="1"/>
  <c r="V1729" i="1"/>
  <c r="W1729" i="1"/>
  <c r="A1730" i="1"/>
  <c r="B1730" i="1"/>
  <c r="C1730" i="1"/>
  <c r="H1730" i="1" s="1"/>
  <c r="E1730" i="1"/>
  <c r="F1730" i="1"/>
  <c r="G1730" i="1"/>
  <c r="L1730" i="1"/>
  <c r="P1730" i="1"/>
  <c r="U1730" i="1" s="1"/>
  <c r="V1730" i="1"/>
  <c r="W1730" i="1"/>
  <c r="A1731" i="1"/>
  <c r="B1731" i="1"/>
  <c r="C1731" i="1"/>
  <c r="H1731" i="1" s="1"/>
  <c r="E1731" i="1"/>
  <c r="F1731" i="1"/>
  <c r="G1731" i="1"/>
  <c r="L1731" i="1"/>
  <c r="P1731" i="1"/>
  <c r="U1731" i="1" s="1"/>
  <c r="V1731" i="1"/>
  <c r="W1731" i="1"/>
  <c r="A1732" i="1"/>
  <c r="B1732" i="1"/>
  <c r="C1732" i="1"/>
  <c r="H1732" i="1" s="1"/>
  <c r="E1732" i="1"/>
  <c r="F1732" i="1"/>
  <c r="G1732" i="1"/>
  <c r="L1732" i="1"/>
  <c r="P1732" i="1"/>
  <c r="U1732" i="1" s="1"/>
  <c r="V1732" i="1"/>
  <c r="W1732" i="1"/>
  <c r="A1733" i="1"/>
  <c r="B1733" i="1"/>
  <c r="C1733" i="1"/>
  <c r="H1733" i="1" s="1"/>
  <c r="E1733" i="1"/>
  <c r="F1733" i="1"/>
  <c r="G1733" i="1"/>
  <c r="L1733" i="1"/>
  <c r="P1733" i="1"/>
  <c r="U1733" i="1" s="1"/>
  <c r="V1733" i="1"/>
  <c r="W1733" i="1"/>
  <c r="A1734" i="1"/>
  <c r="B1734" i="1"/>
  <c r="C1734" i="1"/>
  <c r="H1734" i="1" s="1"/>
  <c r="E1734" i="1"/>
  <c r="F1734" i="1"/>
  <c r="G1734" i="1"/>
  <c r="L1734" i="1"/>
  <c r="P1734" i="1"/>
  <c r="U1734" i="1" s="1"/>
  <c r="V1734" i="1"/>
  <c r="W1734" i="1"/>
  <c r="A1735" i="1"/>
  <c r="B1735" i="1"/>
  <c r="C1735" i="1"/>
  <c r="H1735" i="1" s="1"/>
  <c r="E1735" i="1"/>
  <c r="F1735" i="1"/>
  <c r="G1735" i="1"/>
  <c r="L1735" i="1"/>
  <c r="P1735" i="1"/>
  <c r="U1735" i="1" s="1"/>
  <c r="V1735" i="1"/>
  <c r="W1735" i="1"/>
  <c r="A1736" i="1"/>
  <c r="B1736" i="1"/>
  <c r="C1736" i="1"/>
  <c r="H1736" i="1" s="1"/>
  <c r="E1736" i="1"/>
  <c r="F1736" i="1"/>
  <c r="G1736" i="1"/>
  <c r="L1736" i="1"/>
  <c r="P1736" i="1"/>
  <c r="U1736" i="1" s="1"/>
  <c r="V1736" i="1"/>
  <c r="W1736" i="1"/>
  <c r="A1737" i="1"/>
  <c r="B1737" i="1"/>
  <c r="C1737" i="1"/>
  <c r="H1737" i="1" s="1"/>
  <c r="E1737" i="1"/>
  <c r="F1737" i="1"/>
  <c r="G1737" i="1"/>
  <c r="L1737" i="1"/>
  <c r="P1737" i="1"/>
  <c r="U1737" i="1" s="1"/>
  <c r="V1737" i="1"/>
  <c r="W1737" i="1"/>
  <c r="A1738" i="1"/>
  <c r="B1738" i="1"/>
  <c r="C1738" i="1"/>
  <c r="H1738" i="1" s="1"/>
  <c r="E1738" i="1"/>
  <c r="F1738" i="1"/>
  <c r="G1738" i="1"/>
  <c r="L1738" i="1"/>
  <c r="P1738" i="1"/>
  <c r="U1738" i="1" s="1"/>
  <c r="V1738" i="1"/>
  <c r="W1738" i="1"/>
  <c r="A1739" i="1"/>
  <c r="B1739" i="1"/>
  <c r="C1739" i="1"/>
  <c r="H1739" i="1" s="1"/>
  <c r="E1739" i="1"/>
  <c r="F1739" i="1"/>
  <c r="G1739" i="1"/>
  <c r="L1739" i="1"/>
  <c r="P1739" i="1"/>
  <c r="U1739" i="1" s="1"/>
  <c r="V1739" i="1"/>
  <c r="W1739" i="1"/>
  <c r="A1740" i="1"/>
  <c r="B1740" i="1"/>
  <c r="C1740" i="1"/>
  <c r="H1740" i="1" s="1"/>
  <c r="E1740" i="1"/>
  <c r="F1740" i="1"/>
  <c r="G1740" i="1"/>
  <c r="L1740" i="1"/>
  <c r="P1740" i="1"/>
  <c r="U1740" i="1" s="1"/>
  <c r="V1740" i="1"/>
  <c r="W1740" i="1"/>
  <c r="A1741" i="1"/>
  <c r="B1741" i="1"/>
  <c r="C1741" i="1"/>
  <c r="H1741" i="1" s="1"/>
  <c r="E1741" i="1"/>
  <c r="F1741" i="1"/>
  <c r="G1741" i="1"/>
  <c r="L1741" i="1"/>
  <c r="P1741" i="1"/>
  <c r="U1741" i="1" s="1"/>
  <c r="V1741" i="1"/>
  <c r="W1741" i="1"/>
  <c r="A1742" i="1"/>
  <c r="B1742" i="1"/>
  <c r="C1742" i="1"/>
  <c r="H1742" i="1" s="1"/>
  <c r="E1742" i="1"/>
  <c r="F1742" i="1"/>
  <c r="G1742" i="1"/>
  <c r="L1742" i="1"/>
  <c r="P1742" i="1"/>
  <c r="U1742" i="1" s="1"/>
  <c r="V1742" i="1"/>
  <c r="W1742" i="1"/>
  <c r="A1743" i="1"/>
  <c r="B1743" i="1"/>
  <c r="C1743" i="1"/>
  <c r="H1743" i="1" s="1"/>
  <c r="E1743" i="1"/>
  <c r="F1743" i="1"/>
  <c r="G1743" i="1"/>
  <c r="L1743" i="1"/>
  <c r="P1743" i="1"/>
  <c r="U1743" i="1" s="1"/>
  <c r="V1743" i="1"/>
  <c r="W1743" i="1"/>
  <c r="A1744" i="1"/>
  <c r="B1744" i="1"/>
  <c r="C1744" i="1"/>
  <c r="H1744" i="1" s="1"/>
  <c r="E1744" i="1"/>
  <c r="F1744" i="1"/>
  <c r="G1744" i="1"/>
  <c r="L1744" i="1"/>
  <c r="P1744" i="1"/>
  <c r="U1744" i="1" s="1"/>
  <c r="V1744" i="1"/>
  <c r="W1744" i="1"/>
  <c r="A1745" i="1"/>
  <c r="B1745" i="1"/>
  <c r="C1745" i="1"/>
  <c r="H1745" i="1" s="1"/>
  <c r="E1745" i="1"/>
  <c r="F1745" i="1"/>
  <c r="G1745" i="1"/>
  <c r="L1745" i="1"/>
  <c r="P1745" i="1"/>
  <c r="U1745" i="1" s="1"/>
  <c r="V1745" i="1"/>
  <c r="W1745" i="1"/>
  <c r="A1746" i="1"/>
  <c r="B1746" i="1"/>
  <c r="C1746" i="1"/>
  <c r="H1746" i="1" s="1"/>
  <c r="E1746" i="1"/>
  <c r="F1746" i="1"/>
  <c r="G1746" i="1"/>
  <c r="L1746" i="1"/>
  <c r="P1746" i="1"/>
  <c r="U1746" i="1" s="1"/>
  <c r="V1746" i="1"/>
  <c r="W1746" i="1"/>
  <c r="A1747" i="1"/>
  <c r="B1747" i="1"/>
  <c r="C1747" i="1"/>
  <c r="H1747" i="1" s="1"/>
  <c r="E1747" i="1"/>
  <c r="F1747" i="1"/>
  <c r="G1747" i="1"/>
  <c r="L1747" i="1"/>
  <c r="P1747" i="1"/>
  <c r="U1747" i="1" s="1"/>
  <c r="V1747" i="1"/>
  <c r="W1747" i="1"/>
  <c r="A1748" i="1"/>
  <c r="B1748" i="1"/>
  <c r="C1748" i="1"/>
  <c r="H1748" i="1" s="1"/>
  <c r="E1748" i="1"/>
  <c r="F1748" i="1"/>
  <c r="G1748" i="1"/>
  <c r="L1748" i="1"/>
  <c r="P1748" i="1"/>
  <c r="U1748" i="1" s="1"/>
  <c r="V1748" i="1"/>
  <c r="W1748" i="1"/>
  <c r="A1749" i="1"/>
  <c r="B1749" i="1"/>
  <c r="C1749" i="1"/>
  <c r="H1749" i="1" s="1"/>
  <c r="E1749" i="1"/>
  <c r="F1749" i="1"/>
  <c r="G1749" i="1"/>
  <c r="L1749" i="1"/>
  <c r="P1749" i="1"/>
  <c r="U1749" i="1" s="1"/>
  <c r="V1749" i="1"/>
  <c r="W1749" i="1"/>
  <c r="A1750" i="1"/>
  <c r="B1750" i="1"/>
  <c r="C1750" i="1"/>
  <c r="H1750" i="1" s="1"/>
  <c r="E1750" i="1"/>
  <c r="F1750" i="1"/>
  <c r="G1750" i="1"/>
  <c r="L1750" i="1"/>
  <c r="P1750" i="1"/>
  <c r="U1750" i="1" s="1"/>
  <c r="V1750" i="1"/>
  <c r="W1750" i="1"/>
  <c r="A1751" i="1"/>
  <c r="B1751" i="1"/>
  <c r="C1751" i="1"/>
  <c r="H1751" i="1" s="1"/>
  <c r="E1751" i="1"/>
  <c r="F1751" i="1"/>
  <c r="G1751" i="1"/>
  <c r="L1751" i="1"/>
  <c r="P1751" i="1"/>
  <c r="U1751" i="1" s="1"/>
  <c r="V1751" i="1"/>
  <c r="W1751" i="1"/>
  <c r="A1752" i="1"/>
  <c r="B1752" i="1"/>
  <c r="C1752" i="1"/>
  <c r="H1752" i="1" s="1"/>
  <c r="E1752" i="1"/>
  <c r="F1752" i="1"/>
  <c r="G1752" i="1"/>
  <c r="L1752" i="1"/>
  <c r="P1752" i="1"/>
  <c r="U1752" i="1" s="1"/>
  <c r="V1752" i="1"/>
  <c r="W1752" i="1"/>
  <c r="A1753" i="1"/>
  <c r="B1753" i="1"/>
  <c r="C1753" i="1"/>
  <c r="H1753" i="1" s="1"/>
  <c r="E1753" i="1"/>
  <c r="F1753" i="1"/>
  <c r="G1753" i="1"/>
  <c r="L1753" i="1"/>
  <c r="P1753" i="1"/>
  <c r="U1753" i="1" s="1"/>
  <c r="V1753" i="1"/>
  <c r="W1753" i="1"/>
  <c r="A1754" i="1"/>
  <c r="B1754" i="1"/>
  <c r="C1754" i="1"/>
  <c r="H1754" i="1" s="1"/>
  <c r="E1754" i="1"/>
  <c r="F1754" i="1"/>
  <c r="G1754" i="1"/>
  <c r="L1754" i="1"/>
  <c r="P1754" i="1"/>
  <c r="U1754" i="1" s="1"/>
  <c r="V1754" i="1"/>
  <c r="W1754" i="1"/>
  <c r="A1755" i="1"/>
  <c r="B1755" i="1"/>
  <c r="C1755" i="1"/>
  <c r="H1755" i="1" s="1"/>
  <c r="E1755" i="1"/>
  <c r="F1755" i="1"/>
  <c r="G1755" i="1"/>
  <c r="L1755" i="1"/>
  <c r="P1755" i="1"/>
  <c r="U1755" i="1" s="1"/>
  <c r="V1755" i="1"/>
  <c r="W1755" i="1"/>
  <c r="A1756" i="1"/>
  <c r="B1756" i="1"/>
  <c r="C1756" i="1"/>
  <c r="H1756" i="1" s="1"/>
  <c r="E1756" i="1"/>
  <c r="F1756" i="1"/>
  <c r="G1756" i="1"/>
  <c r="L1756" i="1"/>
  <c r="P1756" i="1"/>
  <c r="U1756" i="1" s="1"/>
  <c r="V1756" i="1"/>
  <c r="W1756" i="1"/>
  <c r="A1757" i="1"/>
  <c r="B1757" i="1"/>
  <c r="C1757" i="1"/>
  <c r="H1757" i="1" s="1"/>
  <c r="E1757" i="1"/>
  <c r="F1757" i="1"/>
  <c r="G1757" i="1"/>
  <c r="L1757" i="1"/>
  <c r="P1757" i="1"/>
  <c r="U1757" i="1" s="1"/>
  <c r="V1757" i="1"/>
  <c r="W1757" i="1"/>
  <c r="A1758" i="1"/>
  <c r="B1758" i="1"/>
  <c r="C1758" i="1"/>
  <c r="H1758" i="1" s="1"/>
  <c r="E1758" i="1"/>
  <c r="F1758" i="1"/>
  <c r="G1758" i="1"/>
  <c r="L1758" i="1"/>
  <c r="P1758" i="1"/>
  <c r="U1758" i="1" s="1"/>
  <c r="V1758" i="1"/>
  <c r="W1758" i="1"/>
  <c r="A1759" i="1"/>
  <c r="B1759" i="1"/>
  <c r="C1759" i="1"/>
  <c r="H1759" i="1" s="1"/>
  <c r="E1759" i="1"/>
  <c r="F1759" i="1"/>
  <c r="G1759" i="1"/>
  <c r="L1759" i="1"/>
  <c r="P1759" i="1"/>
  <c r="U1759" i="1" s="1"/>
  <c r="V1759" i="1"/>
  <c r="W1759" i="1"/>
  <c r="A1760" i="1"/>
  <c r="B1760" i="1"/>
  <c r="C1760" i="1"/>
  <c r="H1760" i="1" s="1"/>
  <c r="E1760" i="1"/>
  <c r="F1760" i="1"/>
  <c r="G1760" i="1"/>
  <c r="L1760" i="1"/>
  <c r="P1760" i="1"/>
  <c r="U1760" i="1" s="1"/>
  <c r="V1760" i="1"/>
  <c r="W1760" i="1"/>
  <c r="A1761" i="1"/>
  <c r="B1761" i="1"/>
  <c r="C1761" i="1"/>
  <c r="H1761" i="1" s="1"/>
  <c r="E1761" i="1"/>
  <c r="F1761" i="1"/>
  <c r="G1761" i="1"/>
  <c r="L1761" i="1"/>
  <c r="P1761" i="1"/>
  <c r="U1761" i="1" s="1"/>
  <c r="V1761" i="1"/>
  <c r="W1761" i="1"/>
  <c r="A1762" i="1"/>
  <c r="B1762" i="1"/>
  <c r="C1762" i="1"/>
  <c r="H1762" i="1" s="1"/>
  <c r="E1762" i="1"/>
  <c r="F1762" i="1"/>
  <c r="G1762" i="1"/>
  <c r="L1762" i="1"/>
  <c r="P1762" i="1"/>
  <c r="U1762" i="1" s="1"/>
  <c r="V1762" i="1"/>
  <c r="W1762" i="1"/>
  <c r="A1763" i="1"/>
  <c r="B1763" i="1"/>
  <c r="C1763" i="1"/>
  <c r="H1763" i="1" s="1"/>
  <c r="E1763" i="1"/>
  <c r="F1763" i="1"/>
  <c r="G1763" i="1"/>
  <c r="L1763" i="1"/>
  <c r="P1763" i="1"/>
  <c r="U1763" i="1" s="1"/>
  <c r="V1763" i="1"/>
  <c r="W1763" i="1"/>
  <c r="A1764" i="1"/>
  <c r="B1764" i="1"/>
  <c r="C1764" i="1"/>
  <c r="H1764" i="1" s="1"/>
  <c r="E1764" i="1"/>
  <c r="F1764" i="1"/>
  <c r="G1764" i="1"/>
  <c r="L1764" i="1"/>
  <c r="P1764" i="1"/>
  <c r="U1764" i="1" s="1"/>
  <c r="V1764" i="1"/>
  <c r="W1764" i="1"/>
  <c r="A1765" i="1"/>
  <c r="B1765" i="1"/>
  <c r="C1765" i="1"/>
  <c r="H1765" i="1" s="1"/>
  <c r="E1765" i="1"/>
  <c r="F1765" i="1"/>
  <c r="G1765" i="1"/>
  <c r="L1765" i="1"/>
  <c r="P1765" i="1"/>
  <c r="U1765" i="1" s="1"/>
  <c r="V1765" i="1"/>
  <c r="W1765" i="1"/>
  <c r="A1766" i="1"/>
  <c r="B1766" i="1"/>
  <c r="C1766" i="1"/>
  <c r="H1766" i="1" s="1"/>
  <c r="E1766" i="1"/>
  <c r="F1766" i="1"/>
  <c r="G1766" i="1"/>
  <c r="L1766" i="1"/>
  <c r="P1766" i="1"/>
  <c r="U1766" i="1" s="1"/>
  <c r="V1766" i="1"/>
  <c r="W1766" i="1"/>
  <c r="A1767" i="1"/>
  <c r="B1767" i="1"/>
  <c r="C1767" i="1"/>
  <c r="H1767" i="1" s="1"/>
  <c r="E1767" i="1"/>
  <c r="F1767" i="1"/>
  <c r="G1767" i="1"/>
  <c r="L1767" i="1"/>
  <c r="P1767" i="1"/>
  <c r="U1767" i="1" s="1"/>
  <c r="V1767" i="1"/>
  <c r="W1767" i="1"/>
  <c r="A1768" i="1"/>
  <c r="B1768" i="1"/>
  <c r="C1768" i="1"/>
  <c r="H1768" i="1" s="1"/>
  <c r="E1768" i="1"/>
  <c r="F1768" i="1"/>
  <c r="G1768" i="1"/>
  <c r="L1768" i="1"/>
  <c r="P1768" i="1"/>
  <c r="U1768" i="1" s="1"/>
  <c r="V1768" i="1"/>
  <c r="W1768" i="1"/>
  <c r="A1769" i="1"/>
  <c r="B1769" i="1"/>
  <c r="C1769" i="1"/>
  <c r="H1769" i="1" s="1"/>
  <c r="E1769" i="1"/>
  <c r="F1769" i="1"/>
  <c r="G1769" i="1"/>
  <c r="L1769" i="1"/>
  <c r="P1769" i="1"/>
  <c r="U1769" i="1" s="1"/>
  <c r="V1769" i="1"/>
  <c r="W1769" i="1"/>
  <c r="A1770" i="1"/>
  <c r="B1770" i="1"/>
  <c r="C1770" i="1"/>
  <c r="H1770" i="1" s="1"/>
  <c r="E1770" i="1"/>
  <c r="F1770" i="1"/>
  <c r="G1770" i="1"/>
  <c r="L1770" i="1"/>
  <c r="P1770" i="1"/>
  <c r="U1770" i="1" s="1"/>
  <c r="V1770" i="1"/>
  <c r="W1770" i="1"/>
  <c r="A1771" i="1"/>
  <c r="B1771" i="1"/>
  <c r="C1771" i="1"/>
  <c r="H1771" i="1" s="1"/>
  <c r="E1771" i="1"/>
  <c r="F1771" i="1"/>
  <c r="G1771" i="1"/>
  <c r="L1771" i="1"/>
  <c r="P1771" i="1"/>
  <c r="U1771" i="1" s="1"/>
  <c r="V1771" i="1"/>
  <c r="W1771" i="1"/>
  <c r="A1772" i="1"/>
  <c r="B1772" i="1"/>
  <c r="C1772" i="1"/>
  <c r="H1772" i="1" s="1"/>
  <c r="E1772" i="1"/>
  <c r="F1772" i="1"/>
  <c r="G1772" i="1"/>
  <c r="L1772" i="1"/>
  <c r="P1772" i="1"/>
  <c r="U1772" i="1" s="1"/>
  <c r="V1772" i="1"/>
  <c r="W1772" i="1"/>
  <c r="A1773" i="1"/>
  <c r="B1773" i="1"/>
  <c r="C1773" i="1"/>
  <c r="H1773" i="1" s="1"/>
  <c r="E1773" i="1"/>
  <c r="F1773" i="1"/>
  <c r="G1773" i="1"/>
  <c r="L1773" i="1"/>
  <c r="P1773" i="1"/>
  <c r="U1773" i="1" s="1"/>
  <c r="V1773" i="1"/>
  <c r="W1773" i="1"/>
  <c r="A1774" i="1"/>
  <c r="B1774" i="1"/>
  <c r="C1774" i="1"/>
  <c r="H1774" i="1" s="1"/>
  <c r="E1774" i="1"/>
  <c r="F1774" i="1"/>
  <c r="G1774" i="1"/>
  <c r="L1774" i="1"/>
  <c r="P1774" i="1"/>
  <c r="U1774" i="1" s="1"/>
  <c r="V1774" i="1"/>
  <c r="W1774" i="1"/>
  <c r="A1775" i="1"/>
  <c r="B1775" i="1"/>
  <c r="C1775" i="1"/>
  <c r="H1775" i="1" s="1"/>
  <c r="E1775" i="1"/>
  <c r="F1775" i="1"/>
  <c r="G1775" i="1"/>
  <c r="L1775" i="1"/>
  <c r="P1775" i="1"/>
  <c r="U1775" i="1" s="1"/>
  <c r="V1775" i="1"/>
  <c r="W1775" i="1"/>
  <c r="A1776" i="1"/>
  <c r="B1776" i="1"/>
  <c r="C1776" i="1"/>
  <c r="H1776" i="1" s="1"/>
  <c r="E1776" i="1"/>
  <c r="F1776" i="1"/>
  <c r="G1776" i="1"/>
  <c r="L1776" i="1"/>
  <c r="P1776" i="1"/>
  <c r="U1776" i="1" s="1"/>
  <c r="V1776" i="1"/>
  <c r="W1776" i="1"/>
  <c r="A1777" i="1"/>
  <c r="B1777" i="1"/>
  <c r="C1777" i="1"/>
  <c r="H1777" i="1" s="1"/>
  <c r="E1777" i="1"/>
  <c r="F1777" i="1"/>
  <c r="G1777" i="1"/>
  <c r="L1777" i="1"/>
  <c r="P1777" i="1"/>
  <c r="U1777" i="1" s="1"/>
  <c r="V1777" i="1"/>
  <c r="W1777" i="1"/>
  <c r="A1778" i="1"/>
  <c r="B1778" i="1"/>
  <c r="C1778" i="1"/>
  <c r="H1778" i="1" s="1"/>
  <c r="E1778" i="1"/>
  <c r="F1778" i="1"/>
  <c r="G1778" i="1"/>
  <c r="L1778" i="1"/>
  <c r="P1778" i="1"/>
  <c r="U1778" i="1" s="1"/>
  <c r="V1778" i="1"/>
  <c r="W1778" i="1"/>
  <c r="A1779" i="1"/>
  <c r="B1779" i="1"/>
  <c r="C1779" i="1"/>
  <c r="H1779" i="1" s="1"/>
  <c r="E1779" i="1"/>
  <c r="F1779" i="1"/>
  <c r="G1779" i="1"/>
  <c r="L1779" i="1"/>
  <c r="P1779" i="1"/>
  <c r="U1779" i="1" s="1"/>
  <c r="V1779" i="1"/>
  <c r="W1779" i="1"/>
  <c r="A1780" i="1"/>
  <c r="B1780" i="1"/>
  <c r="C1780" i="1"/>
  <c r="H1780" i="1" s="1"/>
  <c r="E1780" i="1"/>
  <c r="F1780" i="1"/>
  <c r="G1780" i="1"/>
  <c r="L1780" i="1"/>
  <c r="P1780" i="1"/>
  <c r="U1780" i="1" s="1"/>
  <c r="V1780" i="1"/>
  <c r="W1780" i="1"/>
  <c r="A1781" i="1"/>
  <c r="B1781" i="1"/>
  <c r="C1781" i="1"/>
  <c r="H1781" i="1" s="1"/>
  <c r="E1781" i="1"/>
  <c r="F1781" i="1"/>
  <c r="G1781" i="1"/>
  <c r="L1781" i="1"/>
  <c r="P1781" i="1"/>
  <c r="U1781" i="1" s="1"/>
  <c r="V1781" i="1"/>
  <c r="W1781" i="1"/>
  <c r="A1782" i="1"/>
  <c r="B1782" i="1"/>
  <c r="C1782" i="1"/>
  <c r="H1782" i="1" s="1"/>
  <c r="E1782" i="1"/>
  <c r="F1782" i="1"/>
  <c r="G1782" i="1"/>
  <c r="L1782" i="1"/>
  <c r="P1782" i="1"/>
  <c r="U1782" i="1" s="1"/>
  <c r="V1782" i="1"/>
  <c r="W1782" i="1"/>
  <c r="A1783" i="1"/>
  <c r="B1783" i="1"/>
  <c r="C1783" i="1"/>
  <c r="H1783" i="1" s="1"/>
  <c r="E1783" i="1"/>
  <c r="F1783" i="1"/>
  <c r="G1783" i="1"/>
  <c r="L1783" i="1"/>
  <c r="P1783" i="1"/>
  <c r="U1783" i="1" s="1"/>
  <c r="V1783" i="1"/>
  <c r="W1783" i="1"/>
  <c r="A1784" i="1"/>
  <c r="B1784" i="1"/>
  <c r="C1784" i="1"/>
  <c r="H1784" i="1" s="1"/>
  <c r="E1784" i="1"/>
  <c r="F1784" i="1"/>
  <c r="G1784" i="1"/>
  <c r="L1784" i="1"/>
  <c r="P1784" i="1"/>
  <c r="U1784" i="1" s="1"/>
  <c r="V1784" i="1"/>
  <c r="W1784" i="1"/>
  <c r="A1785" i="1"/>
  <c r="B1785" i="1"/>
  <c r="C1785" i="1"/>
  <c r="H1785" i="1" s="1"/>
  <c r="E1785" i="1"/>
  <c r="F1785" i="1"/>
  <c r="G1785" i="1"/>
  <c r="L1785" i="1"/>
  <c r="P1785" i="1"/>
  <c r="U1785" i="1" s="1"/>
  <c r="V1785" i="1"/>
  <c r="W1785" i="1"/>
  <c r="A1786" i="1"/>
  <c r="B1786" i="1"/>
  <c r="C1786" i="1"/>
  <c r="H1786" i="1" s="1"/>
  <c r="E1786" i="1"/>
  <c r="F1786" i="1"/>
  <c r="G1786" i="1"/>
  <c r="L1786" i="1"/>
  <c r="P1786" i="1"/>
  <c r="U1786" i="1" s="1"/>
  <c r="V1786" i="1"/>
  <c r="W1786" i="1"/>
  <c r="A1787" i="1"/>
  <c r="B1787" i="1"/>
  <c r="C1787" i="1"/>
  <c r="H1787" i="1" s="1"/>
  <c r="E1787" i="1"/>
  <c r="F1787" i="1"/>
  <c r="G1787" i="1"/>
  <c r="L1787" i="1"/>
  <c r="P1787" i="1"/>
  <c r="U1787" i="1" s="1"/>
  <c r="V1787" i="1"/>
  <c r="W1787" i="1"/>
  <c r="A1788" i="1"/>
  <c r="B1788" i="1"/>
  <c r="C1788" i="1"/>
  <c r="H1788" i="1" s="1"/>
  <c r="E1788" i="1"/>
  <c r="F1788" i="1"/>
  <c r="G1788" i="1"/>
  <c r="L1788" i="1"/>
  <c r="P1788" i="1"/>
  <c r="U1788" i="1" s="1"/>
  <c r="V1788" i="1"/>
  <c r="W1788" i="1"/>
  <c r="A1789" i="1"/>
  <c r="B1789" i="1"/>
  <c r="C1789" i="1"/>
  <c r="H1789" i="1" s="1"/>
  <c r="E1789" i="1"/>
  <c r="F1789" i="1"/>
  <c r="G1789" i="1"/>
  <c r="L1789" i="1"/>
  <c r="P1789" i="1"/>
  <c r="U1789" i="1" s="1"/>
  <c r="V1789" i="1"/>
  <c r="W1789" i="1"/>
  <c r="A1790" i="1"/>
  <c r="B1790" i="1"/>
  <c r="C1790" i="1"/>
  <c r="H1790" i="1" s="1"/>
  <c r="E1790" i="1"/>
  <c r="F1790" i="1"/>
  <c r="G1790" i="1"/>
  <c r="L1790" i="1"/>
  <c r="P1790" i="1"/>
  <c r="U1790" i="1" s="1"/>
  <c r="V1790" i="1"/>
  <c r="W1790" i="1"/>
  <c r="A1791" i="1"/>
  <c r="B1791" i="1"/>
  <c r="C1791" i="1"/>
  <c r="H1791" i="1" s="1"/>
  <c r="E1791" i="1"/>
  <c r="F1791" i="1"/>
  <c r="G1791" i="1"/>
  <c r="L1791" i="1"/>
  <c r="P1791" i="1"/>
  <c r="U1791" i="1" s="1"/>
  <c r="V1791" i="1"/>
  <c r="W1791" i="1"/>
  <c r="A1792" i="1"/>
  <c r="B1792" i="1"/>
  <c r="C1792" i="1"/>
  <c r="H1792" i="1" s="1"/>
  <c r="E1792" i="1"/>
  <c r="F1792" i="1"/>
  <c r="G1792" i="1"/>
  <c r="L1792" i="1"/>
  <c r="P1792" i="1"/>
  <c r="U1792" i="1" s="1"/>
  <c r="V1792" i="1"/>
  <c r="W1792" i="1"/>
  <c r="A1793" i="1"/>
  <c r="B1793" i="1"/>
  <c r="C1793" i="1"/>
  <c r="H1793" i="1" s="1"/>
  <c r="E1793" i="1"/>
  <c r="F1793" i="1"/>
  <c r="G1793" i="1"/>
  <c r="L1793" i="1"/>
  <c r="P1793" i="1"/>
  <c r="U1793" i="1" s="1"/>
  <c r="V1793" i="1"/>
  <c r="W1793" i="1"/>
  <c r="A1794" i="1"/>
  <c r="B1794" i="1"/>
  <c r="C1794" i="1"/>
  <c r="H1794" i="1" s="1"/>
  <c r="E1794" i="1"/>
  <c r="F1794" i="1"/>
  <c r="G1794" i="1"/>
  <c r="L1794" i="1"/>
  <c r="P1794" i="1"/>
  <c r="U1794" i="1" s="1"/>
  <c r="V1794" i="1"/>
  <c r="W1794" i="1"/>
  <c r="A1795" i="1"/>
  <c r="B1795" i="1"/>
  <c r="C1795" i="1"/>
  <c r="H1795" i="1" s="1"/>
  <c r="E1795" i="1"/>
  <c r="F1795" i="1"/>
  <c r="G1795" i="1"/>
  <c r="L1795" i="1"/>
  <c r="P1795" i="1"/>
  <c r="U1795" i="1" s="1"/>
  <c r="V1795" i="1"/>
  <c r="W1795" i="1"/>
  <c r="A1796" i="1"/>
  <c r="B1796" i="1"/>
  <c r="C1796" i="1"/>
  <c r="H1796" i="1" s="1"/>
  <c r="E1796" i="1"/>
  <c r="F1796" i="1"/>
  <c r="G1796" i="1"/>
  <c r="L1796" i="1"/>
  <c r="P1796" i="1"/>
  <c r="U1796" i="1" s="1"/>
  <c r="V1796" i="1"/>
  <c r="W1796" i="1"/>
  <c r="A1797" i="1"/>
  <c r="B1797" i="1"/>
  <c r="C1797" i="1"/>
  <c r="H1797" i="1" s="1"/>
  <c r="E1797" i="1"/>
  <c r="F1797" i="1"/>
  <c r="G1797" i="1"/>
  <c r="L1797" i="1"/>
  <c r="P1797" i="1"/>
  <c r="U1797" i="1" s="1"/>
  <c r="V1797" i="1"/>
  <c r="W1797" i="1"/>
  <c r="A1798" i="1"/>
  <c r="B1798" i="1"/>
  <c r="C1798" i="1"/>
  <c r="H1798" i="1" s="1"/>
  <c r="E1798" i="1"/>
  <c r="F1798" i="1"/>
  <c r="G1798" i="1"/>
  <c r="L1798" i="1"/>
  <c r="P1798" i="1"/>
  <c r="U1798" i="1" s="1"/>
  <c r="V1798" i="1"/>
  <c r="W1798" i="1"/>
  <c r="A1799" i="1"/>
  <c r="B1799" i="1"/>
  <c r="C1799" i="1"/>
  <c r="H1799" i="1" s="1"/>
  <c r="E1799" i="1"/>
  <c r="F1799" i="1"/>
  <c r="G1799" i="1"/>
  <c r="L1799" i="1"/>
  <c r="P1799" i="1"/>
  <c r="U1799" i="1" s="1"/>
  <c r="V1799" i="1"/>
  <c r="W1799" i="1"/>
  <c r="A1800" i="1"/>
  <c r="B1800" i="1"/>
  <c r="C1800" i="1"/>
  <c r="H1800" i="1" s="1"/>
  <c r="E1800" i="1"/>
  <c r="F1800" i="1"/>
  <c r="G1800" i="1"/>
  <c r="L1800" i="1"/>
  <c r="P1800" i="1"/>
  <c r="U1800" i="1" s="1"/>
  <c r="V1800" i="1"/>
  <c r="W1800" i="1"/>
  <c r="A1801" i="1"/>
  <c r="B1801" i="1"/>
  <c r="C1801" i="1"/>
  <c r="H1801" i="1" s="1"/>
  <c r="E1801" i="1"/>
  <c r="F1801" i="1"/>
  <c r="G1801" i="1"/>
  <c r="L1801" i="1"/>
  <c r="P1801" i="1"/>
  <c r="U1801" i="1" s="1"/>
  <c r="V1801" i="1"/>
  <c r="W1801" i="1"/>
  <c r="A1802" i="1"/>
  <c r="B1802" i="1"/>
  <c r="C1802" i="1"/>
  <c r="H1802" i="1" s="1"/>
  <c r="E1802" i="1"/>
  <c r="F1802" i="1"/>
  <c r="G1802" i="1"/>
  <c r="L1802" i="1"/>
  <c r="P1802" i="1"/>
  <c r="U1802" i="1" s="1"/>
  <c r="V1802" i="1"/>
  <c r="W1802" i="1"/>
  <c r="A1803" i="1"/>
  <c r="B1803" i="1"/>
  <c r="C1803" i="1"/>
  <c r="H1803" i="1" s="1"/>
  <c r="E1803" i="1"/>
  <c r="F1803" i="1"/>
  <c r="G1803" i="1"/>
  <c r="L1803" i="1"/>
  <c r="P1803" i="1"/>
  <c r="U1803" i="1" s="1"/>
  <c r="V1803" i="1"/>
  <c r="W1803" i="1"/>
  <c r="A1804" i="1"/>
  <c r="B1804" i="1"/>
  <c r="C1804" i="1"/>
  <c r="H1804" i="1" s="1"/>
  <c r="E1804" i="1"/>
  <c r="F1804" i="1"/>
  <c r="G1804" i="1"/>
  <c r="L1804" i="1"/>
  <c r="P1804" i="1"/>
  <c r="U1804" i="1" s="1"/>
  <c r="V1804" i="1"/>
  <c r="W1804" i="1"/>
  <c r="A1805" i="1"/>
  <c r="B1805" i="1"/>
  <c r="C1805" i="1"/>
  <c r="H1805" i="1" s="1"/>
  <c r="E1805" i="1"/>
  <c r="F1805" i="1"/>
  <c r="G1805" i="1"/>
  <c r="L1805" i="1"/>
  <c r="P1805" i="1"/>
  <c r="U1805" i="1" s="1"/>
  <c r="V1805" i="1"/>
  <c r="W1805" i="1"/>
  <c r="A1806" i="1"/>
  <c r="B1806" i="1"/>
  <c r="C1806" i="1"/>
  <c r="H1806" i="1" s="1"/>
  <c r="E1806" i="1"/>
  <c r="F1806" i="1"/>
  <c r="G1806" i="1"/>
  <c r="L1806" i="1"/>
  <c r="P1806" i="1"/>
  <c r="U1806" i="1" s="1"/>
  <c r="V1806" i="1"/>
  <c r="W1806" i="1"/>
  <c r="A1807" i="1"/>
  <c r="B1807" i="1"/>
  <c r="C1807" i="1"/>
  <c r="H1807" i="1" s="1"/>
  <c r="E1807" i="1"/>
  <c r="F1807" i="1"/>
  <c r="G1807" i="1"/>
  <c r="L1807" i="1"/>
  <c r="P1807" i="1"/>
  <c r="U1807" i="1" s="1"/>
  <c r="V1807" i="1"/>
  <c r="W1807" i="1"/>
  <c r="A1808" i="1"/>
  <c r="B1808" i="1"/>
  <c r="C1808" i="1"/>
  <c r="H1808" i="1" s="1"/>
  <c r="E1808" i="1"/>
  <c r="F1808" i="1"/>
  <c r="G1808" i="1"/>
  <c r="L1808" i="1"/>
  <c r="P1808" i="1"/>
  <c r="U1808" i="1" s="1"/>
  <c r="V1808" i="1"/>
  <c r="W1808" i="1"/>
  <c r="A1809" i="1"/>
  <c r="B1809" i="1"/>
  <c r="C1809" i="1"/>
  <c r="H1809" i="1" s="1"/>
  <c r="E1809" i="1"/>
  <c r="F1809" i="1"/>
  <c r="G1809" i="1"/>
  <c r="L1809" i="1"/>
  <c r="P1809" i="1"/>
  <c r="U1809" i="1" s="1"/>
  <c r="V1809" i="1"/>
  <c r="W1809" i="1"/>
  <c r="A1810" i="1"/>
  <c r="B1810" i="1"/>
  <c r="C1810" i="1"/>
  <c r="H1810" i="1" s="1"/>
  <c r="E1810" i="1"/>
  <c r="F1810" i="1"/>
  <c r="G1810" i="1"/>
  <c r="L1810" i="1"/>
  <c r="P1810" i="1"/>
  <c r="U1810" i="1" s="1"/>
  <c r="V1810" i="1"/>
  <c r="W1810" i="1"/>
  <c r="A1811" i="1"/>
  <c r="B1811" i="1"/>
  <c r="C1811" i="1"/>
  <c r="H1811" i="1" s="1"/>
  <c r="E1811" i="1"/>
  <c r="F1811" i="1"/>
  <c r="G1811" i="1"/>
  <c r="L1811" i="1"/>
  <c r="P1811" i="1"/>
  <c r="U1811" i="1" s="1"/>
  <c r="V1811" i="1"/>
  <c r="W1811" i="1"/>
  <c r="A1812" i="1"/>
  <c r="B1812" i="1"/>
  <c r="C1812" i="1"/>
  <c r="H1812" i="1" s="1"/>
  <c r="E1812" i="1"/>
  <c r="F1812" i="1"/>
  <c r="G1812" i="1"/>
  <c r="L1812" i="1"/>
  <c r="P1812" i="1"/>
  <c r="U1812" i="1" s="1"/>
  <c r="V1812" i="1"/>
  <c r="W1812" i="1"/>
  <c r="A1813" i="1"/>
  <c r="B1813" i="1"/>
  <c r="C1813" i="1"/>
  <c r="H1813" i="1" s="1"/>
  <c r="E1813" i="1"/>
  <c r="F1813" i="1"/>
  <c r="G1813" i="1"/>
  <c r="L1813" i="1"/>
  <c r="P1813" i="1"/>
  <c r="U1813" i="1" s="1"/>
  <c r="V1813" i="1"/>
  <c r="W1813" i="1"/>
  <c r="A1814" i="1"/>
  <c r="B1814" i="1"/>
  <c r="C1814" i="1"/>
  <c r="H1814" i="1" s="1"/>
  <c r="E1814" i="1"/>
  <c r="F1814" i="1"/>
  <c r="G1814" i="1"/>
  <c r="L1814" i="1"/>
  <c r="P1814" i="1"/>
  <c r="U1814" i="1" s="1"/>
  <c r="V1814" i="1"/>
  <c r="W1814" i="1"/>
  <c r="A1815" i="1"/>
  <c r="B1815" i="1"/>
  <c r="C1815" i="1"/>
  <c r="H1815" i="1" s="1"/>
  <c r="E1815" i="1"/>
  <c r="F1815" i="1"/>
  <c r="G1815" i="1"/>
  <c r="L1815" i="1"/>
  <c r="P1815" i="1"/>
  <c r="U1815" i="1" s="1"/>
  <c r="V1815" i="1"/>
  <c r="W1815" i="1"/>
  <c r="A1816" i="1"/>
  <c r="B1816" i="1"/>
  <c r="C1816" i="1"/>
  <c r="H1816" i="1" s="1"/>
  <c r="E1816" i="1"/>
  <c r="F1816" i="1"/>
  <c r="G1816" i="1"/>
  <c r="L1816" i="1"/>
  <c r="P1816" i="1"/>
  <c r="U1816" i="1" s="1"/>
  <c r="V1816" i="1"/>
  <c r="W1816" i="1"/>
  <c r="A1817" i="1"/>
  <c r="B1817" i="1"/>
  <c r="C1817" i="1"/>
  <c r="H1817" i="1" s="1"/>
  <c r="E1817" i="1"/>
  <c r="F1817" i="1"/>
  <c r="G1817" i="1"/>
  <c r="L1817" i="1"/>
  <c r="P1817" i="1"/>
  <c r="U1817" i="1" s="1"/>
  <c r="V1817" i="1"/>
  <c r="W1817" i="1"/>
  <c r="A1818" i="1"/>
  <c r="B1818" i="1"/>
  <c r="C1818" i="1"/>
  <c r="H1818" i="1" s="1"/>
  <c r="E1818" i="1"/>
  <c r="F1818" i="1"/>
  <c r="G1818" i="1"/>
  <c r="L1818" i="1"/>
  <c r="P1818" i="1"/>
  <c r="U1818" i="1" s="1"/>
  <c r="V1818" i="1"/>
  <c r="W1818" i="1"/>
  <c r="A1819" i="1"/>
  <c r="B1819" i="1"/>
  <c r="C1819" i="1"/>
  <c r="H1819" i="1" s="1"/>
  <c r="E1819" i="1"/>
  <c r="F1819" i="1"/>
  <c r="G1819" i="1"/>
  <c r="L1819" i="1"/>
  <c r="P1819" i="1"/>
  <c r="U1819" i="1" s="1"/>
  <c r="V1819" i="1"/>
  <c r="W1819" i="1"/>
  <c r="A1820" i="1"/>
  <c r="B1820" i="1"/>
  <c r="C1820" i="1"/>
  <c r="H1820" i="1" s="1"/>
  <c r="E1820" i="1"/>
  <c r="F1820" i="1"/>
  <c r="G1820" i="1"/>
  <c r="L1820" i="1"/>
  <c r="P1820" i="1"/>
  <c r="U1820" i="1" s="1"/>
  <c r="V1820" i="1"/>
  <c r="W1820" i="1"/>
  <c r="A1821" i="1"/>
  <c r="B1821" i="1"/>
  <c r="C1821" i="1"/>
  <c r="H1821" i="1" s="1"/>
  <c r="E1821" i="1"/>
  <c r="F1821" i="1"/>
  <c r="G1821" i="1"/>
  <c r="L1821" i="1"/>
  <c r="P1821" i="1"/>
  <c r="U1821" i="1" s="1"/>
  <c r="V1821" i="1"/>
  <c r="W1821" i="1"/>
  <c r="A1822" i="1"/>
  <c r="B1822" i="1"/>
  <c r="C1822" i="1"/>
  <c r="H1822" i="1" s="1"/>
  <c r="E1822" i="1"/>
  <c r="F1822" i="1"/>
  <c r="G1822" i="1"/>
  <c r="L1822" i="1"/>
  <c r="P1822" i="1"/>
  <c r="U1822" i="1" s="1"/>
  <c r="V1822" i="1"/>
  <c r="W1822" i="1"/>
  <c r="A1823" i="1"/>
  <c r="B1823" i="1"/>
  <c r="C1823" i="1"/>
  <c r="H1823" i="1" s="1"/>
  <c r="E1823" i="1"/>
  <c r="F1823" i="1"/>
  <c r="G1823" i="1"/>
  <c r="L1823" i="1"/>
  <c r="P1823" i="1"/>
  <c r="U1823" i="1" s="1"/>
  <c r="V1823" i="1"/>
  <c r="W1823" i="1"/>
  <c r="A1824" i="1"/>
  <c r="B1824" i="1"/>
  <c r="C1824" i="1"/>
  <c r="H1824" i="1" s="1"/>
  <c r="E1824" i="1"/>
  <c r="F1824" i="1"/>
  <c r="G1824" i="1"/>
  <c r="L1824" i="1"/>
  <c r="P1824" i="1"/>
  <c r="U1824" i="1" s="1"/>
  <c r="V1824" i="1"/>
  <c r="W1824" i="1"/>
  <c r="A1825" i="1"/>
  <c r="B1825" i="1"/>
  <c r="C1825" i="1"/>
  <c r="H1825" i="1" s="1"/>
  <c r="E1825" i="1"/>
  <c r="F1825" i="1"/>
  <c r="G1825" i="1"/>
  <c r="L1825" i="1"/>
  <c r="P1825" i="1"/>
  <c r="U1825" i="1" s="1"/>
  <c r="V1825" i="1"/>
  <c r="W1825" i="1"/>
  <c r="A1826" i="1"/>
  <c r="B1826" i="1"/>
  <c r="C1826" i="1"/>
  <c r="H1826" i="1" s="1"/>
  <c r="E1826" i="1"/>
  <c r="F1826" i="1"/>
  <c r="G1826" i="1"/>
  <c r="L1826" i="1"/>
  <c r="P1826" i="1"/>
  <c r="U1826" i="1" s="1"/>
  <c r="V1826" i="1"/>
  <c r="W1826" i="1"/>
  <c r="A1827" i="1"/>
  <c r="B1827" i="1"/>
  <c r="C1827" i="1"/>
  <c r="H1827" i="1" s="1"/>
  <c r="E1827" i="1"/>
  <c r="F1827" i="1"/>
  <c r="G1827" i="1"/>
  <c r="L1827" i="1"/>
  <c r="P1827" i="1"/>
  <c r="U1827" i="1" s="1"/>
  <c r="V1827" i="1"/>
  <c r="W1827" i="1"/>
  <c r="A1828" i="1"/>
  <c r="B1828" i="1"/>
  <c r="C1828" i="1"/>
  <c r="H1828" i="1" s="1"/>
  <c r="E1828" i="1"/>
  <c r="F1828" i="1"/>
  <c r="G1828" i="1"/>
  <c r="L1828" i="1"/>
  <c r="P1828" i="1"/>
  <c r="U1828" i="1" s="1"/>
  <c r="V1828" i="1"/>
  <c r="W1828" i="1"/>
  <c r="A1829" i="1"/>
  <c r="B1829" i="1"/>
  <c r="C1829" i="1"/>
  <c r="H1829" i="1" s="1"/>
  <c r="E1829" i="1"/>
  <c r="F1829" i="1"/>
  <c r="G1829" i="1"/>
  <c r="L1829" i="1"/>
  <c r="P1829" i="1"/>
  <c r="U1829" i="1" s="1"/>
  <c r="V1829" i="1"/>
  <c r="W1829" i="1"/>
  <c r="A1830" i="1"/>
  <c r="B1830" i="1"/>
  <c r="C1830" i="1"/>
  <c r="H1830" i="1" s="1"/>
  <c r="E1830" i="1"/>
  <c r="F1830" i="1"/>
  <c r="G1830" i="1"/>
  <c r="L1830" i="1"/>
  <c r="P1830" i="1"/>
  <c r="U1830" i="1" s="1"/>
  <c r="V1830" i="1"/>
  <c r="W1830" i="1"/>
  <c r="A1831" i="1"/>
  <c r="B1831" i="1"/>
  <c r="C1831" i="1"/>
  <c r="H1831" i="1" s="1"/>
  <c r="E1831" i="1"/>
  <c r="F1831" i="1"/>
  <c r="G1831" i="1"/>
  <c r="L1831" i="1"/>
  <c r="P1831" i="1"/>
  <c r="U1831" i="1" s="1"/>
  <c r="V1831" i="1"/>
  <c r="W1831" i="1"/>
  <c r="A1832" i="1"/>
  <c r="B1832" i="1"/>
  <c r="C1832" i="1"/>
  <c r="H1832" i="1" s="1"/>
  <c r="E1832" i="1"/>
  <c r="F1832" i="1"/>
  <c r="G1832" i="1"/>
  <c r="L1832" i="1"/>
  <c r="P1832" i="1"/>
  <c r="U1832" i="1" s="1"/>
  <c r="V1832" i="1"/>
  <c r="W1832" i="1"/>
  <c r="A1833" i="1"/>
  <c r="B1833" i="1"/>
  <c r="C1833" i="1"/>
  <c r="H1833" i="1" s="1"/>
  <c r="E1833" i="1"/>
  <c r="F1833" i="1"/>
  <c r="G1833" i="1"/>
  <c r="L1833" i="1"/>
  <c r="P1833" i="1"/>
  <c r="U1833" i="1" s="1"/>
  <c r="V1833" i="1"/>
  <c r="W1833" i="1"/>
  <c r="A1834" i="1"/>
  <c r="B1834" i="1"/>
  <c r="C1834" i="1"/>
  <c r="H1834" i="1" s="1"/>
  <c r="E1834" i="1"/>
  <c r="F1834" i="1"/>
  <c r="G1834" i="1"/>
  <c r="L1834" i="1"/>
  <c r="P1834" i="1"/>
  <c r="U1834" i="1" s="1"/>
  <c r="V1834" i="1"/>
  <c r="W1834" i="1"/>
  <c r="A1835" i="1"/>
  <c r="B1835" i="1"/>
  <c r="C1835" i="1"/>
  <c r="H1835" i="1" s="1"/>
  <c r="E1835" i="1"/>
  <c r="F1835" i="1"/>
  <c r="G1835" i="1"/>
  <c r="L1835" i="1"/>
  <c r="P1835" i="1"/>
  <c r="U1835" i="1" s="1"/>
  <c r="V1835" i="1"/>
  <c r="W1835" i="1"/>
  <c r="A1836" i="1"/>
  <c r="B1836" i="1"/>
  <c r="C1836" i="1"/>
  <c r="H1836" i="1" s="1"/>
  <c r="E1836" i="1"/>
  <c r="F1836" i="1"/>
  <c r="G1836" i="1"/>
  <c r="L1836" i="1"/>
  <c r="P1836" i="1"/>
  <c r="U1836" i="1" s="1"/>
  <c r="V1836" i="1"/>
  <c r="W1836" i="1"/>
  <c r="A1837" i="1"/>
  <c r="B1837" i="1"/>
  <c r="C1837" i="1"/>
  <c r="H1837" i="1" s="1"/>
  <c r="E1837" i="1"/>
  <c r="F1837" i="1"/>
  <c r="G1837" i="1"/>
  <c r="L1837" i="1"/>
  <c r="P1837" i="1"/>
  <c r="U1837" i="1" s="1"/>
  <c r="V1837" i="1"/>
  <c r="W1837" i="1"/>
  <c r="A1838" i="1"/>
  <c r="B1838" i="1"/>
  <c r="C1838" i="1"/>
  <c r="H1838" i="1" s="1"/>
  <c r="E1838" i="1"/>
  <c r="F1838" i="1"/>
  <c r="G1838" i="1"/>
  <c r="L1838" i="1"/>
  <c r="P1838" i="1"/>
  <c r="U1838" i="1" s="1"/>
  <c r="V1838" i="1"/>
  <c r="W1838" i="1"/>
  <c r="A1839" i="1"/>
  <c r="B1839" i="1"/>
  <c r="C1839" i="1"/>
  <c r="H1839" i="1" s="1"/>
  <c r="E1839" i="1"/>
  <c r="F1839" i="1"/>
  <c r="G1839" i="1"/>
  <c r="L1839" i="1"/>
  <c r="P1839" i="1"/>
  <c r="U1839" i="1" s="1"/>
  <c r="V1839" i="1"/>
  <c r="W1839" i="1"/>
  <c r="A1840" i="1"/>
  <c r="B1840" i="1"/>
  <c r="C1840" i="1"/>
  <c r="H1840" i="1" s="1"/>
  <c r="E1840" i="1"/>
  <c r="F1840" i="1"/>
  <c r="G1840" i="1"/>
  <c r="L1840" i="1"/>
  <c r="P1840" i="1"/>
  <c r="U1840" i="1" s="1"/>
  <c r="V1840" i="1"/>
  <c r="W1840" i="1"/>
  <c r="A1841" i="1"/>
  <c r="B1841" i="1"/>
  <c r="C1841" i="1"/>
  <c r="H1841" i="1" s="1"/>
  <c r="E1841" i="1"/>
  <c r="F1841" i="1"/>
  <c r="G1841" i="1"/>
  <c r="L1841" i="1"/>
  <c r="P1841" i="1"/>
  <c r="U1841" i="1" s="1"/>
  <c r="V1841" i="1"/>
  <c r="W1841" i="1"/>
  <c r="A1842" i="1"/>
  <c r="B1842" i="1"/>
  <c r="C1842" i="1"/>
  <c r="H1842" i="1" s="1"/>
  <c r="E1842" i="1"/>
  <c r="F1842" i="1"/>
  <c r="G1842" i="1"/>
  <c r="L1842" i="1"/>
  <c r="P1842" i="1"/>
  <c r="U1842" i="1" s="1"/>
  <c r="V1842" i="1"/>
  <c r="W1842" i="1"/>
  <c r="A1843" i="1"/>
  <c r="B1843" i="1"/>
  <c r="C1843" i="1"/>
  <c r="H1843" i="1" s="1"/>
  <c r="E1843" i="1"/>
  <c r="F1843" i="1"/>
  <c r="G1843" i="1"/>
  <c r="L1843" i="1"/>
  <c r="P1843" i="1"/>
  <c r="U1843" i="1" s="1"/>
  <c r="V1843" i="1"/>
  <c r="W1843" i="1"/>
  <c r="A1844" i="1"/>
  <c r="B1844" i="1"/>
  <c r="C1844" i="1"/>
  <c r="H1844" i="1" s="1"/>
  <c r="E1844" i="1"/>
  <c r="F1844" i="1"/>
  <c r="G1844" i="1"/>
  <c r="L1844" i="1"/>
  <c r="P1844" i="1"/>
  <c r="U1844" i="1" s="1"/>
  <c r="V1844" i="1"/>
  <c r="W1844" i="1"/>
  <c r="A1845" i="1"/>
  <c r="B1845" i="1"/>
  <c r="C1845" i="1"/>
  <c r="H1845" i="1" s="1"/>
  <c r="E1845" i="1"/>
  <c r="F1845" i="1"/>
  <c r="G1845" i="1"/>
  <c r="L1845" i="1"/>
  <c r="P1845" i="1"/>
  <c r="U1845" i="1" s="1"/>
  <c r="V1845" i="1"/>
  <c r="W1845" i="1"/>
  <c r="A1846" i="1"/>
  <c r="B1846" i="1"/>
  <c r="C1846" i="1"/>
  <c r="H1846" i="1" s="1"/>
  <c r="E1846" i="1"/>
  <c r="F1846" i="1"/>
  <c r="G1846" i="1"/>
  <c r="L1846" i="1"/>
  <c r="P1846" i="1"/>
  <c r="U1846" i="1" s="1"/>
  <c r="V1846" i="1"/>
  <c r="W1846" i="1"/>
  <c r="A1847" i="1"/>
  <c r="B1847" i="1"/>
  <c r="C1847" i="1"/>
  <c r="H1847" i="1" s="1"/>
  <c r="E1847" i="1"/>
  <c r="F1847" i="1"/>
  <c r="G1847" i="1"/>
  <c r="L1847" i="1"/>
  <c r="P1847" i="1"/>
  <c r="U1847" i="1" s="1"/>
  <c r="V1847" i="1"/>
  <c r="W1847" i="1"/>
  <c r="A1848" i="1"/>
  <c r="B1848" i="1"/>
  <c r="C1848" i="1"/>
  <c r="H1848" i="1" s="1"/>
  <c r="E1848" i="1"/>
  <c r="F1848" i="1"/>
  <c r="G1848" i="1"/>
  <c r="L1848" i="1"/>
  <c r="P1848" i="1"/>
  <c r="U1848" i="1" s="1"/>
  <c r="V1848" i="1"/>
  <c r="W1848" i="1"/>
  <c r="A1849" i="1"/>
  <c r="B1849" i="1"/>
  <c r="C1849" i="1"/>
  <c r="H1849" i="1" s="1"/>
  <c r="E1849" i="1"/>
  <c r="F1849" i="1"/>
  <c r="G1849" i="1"/>
  <c r="L1849" i="1"/>
  <c r="P1849" i="1"/>
  <c r="U1849" i="1" s="1"/>
  <c r="V1849" i="1"/>
  <c r="W1849" i="1"/>
  <c r="A1850" i="1"/>
  <c r="B1850" i="1"/>
  <c r="C1850" i="1"/>
  <c r="H1850" i="1" s="1"/>
  <c r="E1850" i="1"/>
  <c r="F1850" i="1"/>
  <c r="G1850" i="1"/>
  <c r="L1850" i="1"/>
  <c r="P1850" i="1"/>
  <c r="U1850" i="1" s="1"/>
  <c r="V1850" i="1"/>
  <c r="W1850" i="1"/>
  <c r="A1851" i="1"/>
  <c r="B1851" i="1"/>
  <c r="C1851" i="1"/>
  <c r="H1851" i="1" s="1"/>
  <c r="E1851" i="1"/>
  <c r="F1851" i="1"/>
  <c r="G1851" i="1"/>
  <c r="L1851" i="1"/>
  <c r="P1851" i="1"/>
  <c r="U1851" i="1" s="1"/>
  <c r="V1851" i="1"/>
  <c r="W1851" i="1"/>
  <c r="A1852" i="1"/>
  <c r="B1852" i="1"/>
  <c r="C1852" i="1"/>
  <c r="H1852" i="1" s="1"/>
  <c r="E1852" i="1"/>
  <c r="F1852" i="1"/>
  <c r="G1852" i="1"/>
  <c r="L1852" i="1"/>
  <c r="P1852" i="1"/>
  <c r="U1852" i="1" s="1"/>
  <c r="V1852" i="1"/>
  <c r="W1852" i="1"/>
  <c r="A1853" i="1"/>
  <c r="B1853" i="1"/>
  <c r="C1853" i="1"/>
  <c r="H1853" i="1" s="1"/>
  <c r="E1853" i="1"/>
  <c r="F1853" i="1"/>
  <c r="G1853" i="1"/>
  <c r="L1853" i="1"/>
  <c r="P1853" i="1"/>
  <c r="U1853" i="1" s="1"/>
  <c r="V1853" i="1"/>
  <c r="W1853" i="1"/>
  <c r="A1854" i="1"/>
  <c r="B1854" i="1"/>
  <c r="C1854" i="1"/>
  <c r="H1854" i="1" s="1"/>
  <c r="E1854" i="1"/>
  <c r="F1854" i="1"/>
  <c r="G1854" i="1"/>
  <c r="L1854" i="1"/>
  <c r="P1854" i="1"/>
  <c r="U1854" i="1" s="1"/>
  <c r="V1854" i="1"/>
  <c r="W1854" i="1"/>
  <c r="A1855" i="1"/>
  <c r="B1855" i="1"/>
  <c r="C1855" i="1"/>
  <c r="H1855" i="1" s="1"/>
  <c r="E1855" i="1"/>
  <c r="F1855" i="1"/>
  <c r="G1855" i="1"/>
  <c r="L1855" i="1"/>
  <c r="P1855" i="1"/>
  <c r="U1855" i="1" s="1"/>
  <c r="V1855" i="1"/>
  <c r="W1855" i="1"/>
  <c r="A1856" i="1"/>
  <c r="B1856" i="1"/>
  <c r="C1856" i="1"/>
  <c r="H1856" i="1" s="1"/>
  <c r="E1856" i="1"/>
  <c r="F1856" i="1"/>
  <c r="G1856" i="1"/>
  <c r="L1856" i="1"/>
  <c r="P1856" i="1"/>
  <c r="U1856" i="1" s="1"/>
  <c r="V1856" i="1"/>
  <c r="W1856" i="1"/>
  <c r="A1857" i="1"/>
  <c r="B1857" i="1"/>
  <c r="C1857" i="1"/>
  <c r="H1857" i="1" s="1"/>
  <c r="E1857" i="1"/>
  <c r="F1857" i="1"/>
  <c r="G1857" i="1"/>
  <c r="L1857" i="1"/>
  <c r="P1857" i="1"/>
  <c r="U1857" i="1" s="1"/>
  <c r="V1857" i="1"/>
  <c r="W1857" i="1"/>
  <c r="A1858" i="1"/>
  <c r="B1858" i="1"/>
  <c r="C1858" i="1"/>
  <c r="H1858" i="1" s="1"/>
  <c r="E1858" i="1"/>
  <c r="F1858" i="1"/>
  <c r="G1858" i="1"/>
  <c r="L1858" i="1"/>
  <c r="P1858" i="1"/>
  <c r="U1858" i="1" s="1"/>
  <c r="V1858" i="1"/>
  <c r="W1858" i="1"/>
  <c r="A1859" i="1"/>
  <c r="B1859" i="1"/>
  <c r="C1859" i="1"/>
  <c r="H1859" i="1" s="1"/>
  <c r="E1859" i="1"/>
  <c r="F1859" i="1"/>
  <c r="G1859" i="1"/>
  <c r="L1859" i="1"/>
  <c r="P1859" i="1"/>
  <c r="U1859" i="1" s="1"/>
  <c r="V1859" i="1"/>
  <c r="W1859" i="1"/>
  <c r="A1860" i="1"/>
  <c r="B1860" i="1"/>
  <c r="C1860" i="1"/>
  <c r="H1860" i="1" s="1"/>
  <c r="E1860" i="1"/>
  <c r="F1860" i="1"/>
  <c r="G1860" i="1"/>
  <c r="L1860" i="1"/>
  <c r="P1860" i="1"/>
  <c r="U1860" i="1" s="1"/>
  <c r="V1860" i="1"/>
  <c r="W1860" i="1"/>
  <c r="A1861" i="1"/>
  <c r="B1861" i="1"/>
  <c r="C1861" i="1"/>
  <c r="H1861" i="1" s="1"/>
  <c r="E1861" i="1"/>
  <c r="F1861" i="1"/>
  <c r="G1861" i="1"/>
  <c r="L1861" i="1"/>
  <c r="P1861" i="1"/>
  <c r="U1861" i="1" s="1"/>
  <c r="V1861" i="1"/>
  <c r="W1861" i="1"/>
  <c r="A1862" i="1"/>
  <c r="B1862" i="1"/>
  <c r="C1862" i="1"/>
  <c r="H1862" i="1" s="1"/>
  <c r="E1862" i="1"/>
  <c r="F1862" i="1"/>
  <c r="G1862" i="1"/>
  <c r="L1862" i="1"/>
  <c r="P1862" i="1"/>
  <c r="U1862" i="1" s="1"/>
  <c r="V1862" i="1"/>
  <c r="W1862" i="1"/>
  <c r="A1863" i="1"/>
  <c r="B1863" i="1"/>
  <c r="C1863" i="1"/>
  <c r="H1863" i="1" s="1"/>
  <c r="E1863" i="1"/>
  <c r="F1863" i="1"/>
  <c r="G1863" i="1"/>
  <c r="L1863" i="1"/>
  <c r="P1863" i="1"/>
  <c r="U1863" i="1" s="1"/>
  <c r="V1863" i="1"/>
  <c r="W1863" i="1"/>
  <c r="A1864" i="1"/>
  <c r="B1864" i="1"/>
  <c r="C1864" i="1"/>
  <c r="H1864" i="1" s="1"/>
  <c r="E1864" i="1"/>
  <c r="F1864" i="1"/>
  <c r="G1864" i="1"/>
  <c r="L1864" i="1"/>
  <c r="P1864" i="1"/>
  <c r="U1864" i="1" s="1"/>
  <c r="V1864" i="1"/>
  <c r="W1864" i="1"/>
  <c r="A1865" i="1"/>
  <c r="B1865" i="1"/>
  <c r="C1865" i="1"/>
  <c r="H1865" i="1" s="1"/>
  <c r="E1865" i="1"/>
  <c r="F1865" i="1"/>
  <c r="G1865" i="1"/>
  <c r="L1865" i="1"/>
  <c r="P1865" i="1"/>
  <c r="U1865" i="1" s="1"/>
  <c r="V1865" i="1"/>
  <c r="W1865" i="1"/>
  <c r="A1866" i="1"/>
  <c r="B1866" i="1"/>
  <c r="C1866" i="1"/>
  <c r="H1866" i="1" s="1"/>
  <c r="E1866" i="1"/>
  <c r="F1866" i="1"/>
  <c r="G1866" i="1"/>
  <c r="L1866" i="1"/>
  <c r="P1866" i="1"/>
  <c r="U1866" i="1" s="1"/>
  <c r="V1866" i="1"/>
  <c r="W1866" i="1"/>
  <c r="A1867" i="1"/>
  <c r="B1867" i="1"/>
  <c r="C1867" i="1"/>
  <c r="H1867" i="1" s="1"/>
  <c r="E1867" i="1"/>
  <c r="F1867" i="1"/>
  <c r="G1867" i="1"/>
  <c r="L1867" i="1"/>
  <c r="P1867" i="1"/>
  <c r="U1867" i="1" s="1"/>
  <c r="V1867" i="1"/>
  <c r="W1867" i="1"/>
  <c r="A1868" i="1"/>
  <c r="B1868" i="1"/>
  <c r="C1868" i="1"/>
  <c r="H1868" i="1" s="1"/>
  <c r="E1868" i="1"/>
  <c r="F1868" i="1"/>
  <c r="G1868" i="1"/>
  <c r="L1868" i="1"/>
  <c r="P1868" i="1"/>
  <c r="U1868" i="1" s="1"/>
  <c r="V1868" i="1"/>
  <c r="W1868" i="1"/>
  <c r="A1869" i="1"/>
  <c r="B1869" i="1"/>
  <c r="C1869" i="1"/>
  <c r="H1869" i="1" s="1"/>
  <c r="E1869" i="1"/>
  <c r="F1869" i="1"/>
  <c r="G1869" i="1"/>
  <c r="L1869" i="1"/>
  <c r="P1869" i="1"/>
  <c r="U1869" i="1" s="1"/>
  <c r="V1869" i="1"/>
  <c r="W1869" i="1"/>
  <c r="A1870" i="1"/>
  <c r="B1870" i="1"/>
  <c r="C1870" i="1"/>
  <c r="H1870" i="1" s="1"/>
  <c r="E1870" i="1"/>
  <c r="F1870" i="1"/>
  <c r="G1870" i="1"/>
  <c r="L1870" i="1"/>
  <c r="P1870" i="1"/>
  <c r="U1870" i="1" s="1"/>
  <c r="V1870" i="1"/>
  <c r="W1870" i="1"/>
  <c r="A1871" i="1"/>
  <c r="B1871" i="1"/>
  <c r="C1871" i="1"/>
  <c r="H1871" i="1" s="1"/>
  <c r="E1871" i="1"/>
  <c r="F1871" i="1"/>
  <c r="G1871" i="1"/>
  <c r="L1871" i="1"/>
  <c r="P1871" i="1"/>
  <c r="U1871" i="1" s="1"/>
  <c r="V1871" i="1"/>
  <c r="W1871" i="1"/>
  <c r="A1872" i="1"/>
  <c r="B1872" i="1"/>
  <c r="C1872" i="1"/>
  <c r="H1872" i="1" s="1"/>
  <c r="E1872" i="1"/>
  <c r="F1872" i="1"/>
  <c r="G1872" i="1"/>
  <c r="L1872" i="1"/>
  <c r="P1872" i="1"/>
  <c r="U1872" i="1" s="1"/>
  <c r="V1872" i="1"/>
  <c r="W1872" i="1"/>
  <c r="A1873" i="1"/>
  <c r="B1873" i="1"/>
  <c r="C1873" i="1"/>
  <c r="H1873" i="1" s="1"/>
  <c r="E1873" i="1"/>
  <c r="F1873" i="1"/>
  <c r="G1873" i="1"/>
  <c r="L1873" i="1"/>
  <c r="P1873" i="1"/>
  <c r="U1873" i="1" s="1"/>
  <c r="V1873" i="1"/>
  <c r="W1873" i="1"/>
  <c r="A1874" i="1"/>
  <c r="B1874" i="1"/>
  <c r="C1874" i="1"/>
  <c r="H1874" i="1" s="1"/>
  <c r="E1874" i="1"/>
  <c r="F1874" i="1"/>
  <c r="G1874" i="1"/>
  <c r="L1874" i="1"/>
  <c r="P1874" i="1"/>
  <c r="U1874" i="1" s="1"/>
  <c r="V1874" i="1"/>
  <c r="W1874" i="1"/>
  <c r="A1875" i="1"/>
  <c r="B1875" i="1"/>
  <c r="C1875" i="1"/>
  <c r="H1875" i="1" s="1"/>
  <c r="E1875" i="1"/>
  <c r="F1875" i="1"/>
  <c r="G1875" i="1"/>
  <c r="L1875" i="1"/>
  <c r="P1875" i="1"/>
  <c r="U1875" i="1" s="1"/>
  <c r="V1875" i="1"/>
  <c r="W1875" i="1"/>
  <c r="A1876" i="1"/>
  <c r="B1876" i="1"/>
  <c r="C1876" i="1"/>
  <c r="H1876" i="1" s="1"/>
  <c r="E1876" i="1"/>
  <c r="F1876" i="1"/>
  <c r="G1876" i="1"/>
  <c r="L1876" i="1"/>
  <c r="P1876" i="1"/>
  <c r="U1876" i="1" s="1"/>
  <c r="V1876" i="1"/>
  <c r="W1876" i="1"/>
  <c r="A1877" i="1"/>
  <c r="B1877" i="1"/>
  <c r="C1877" i="1"/>
  <c r="H1877" i="1" s="1"/>
  <c r="E1877" i="1"/>
  <c r="F1877" i="1"/>
  <c r="G1877" i="1"/>
  <c r="L1877" i="1"/>
  <c r="P1877" i="1"/>
  <c r="U1877" i="1" s="1"/>
  <c r="V1877" i="1"/>
  <c r="W1877" i="1"/>
  <c r="A1878" i="1"/>
  <c r="B1878" i="1"/>
  <c r="C1878" i="1"/>
  <c r="H1878" i="1" s="1"/>
  <c r="E1878" i="1"/>
  <c r="F1878" i="1"/>
  <c r="G1878" i="1"/>
  <c r="L1878" i="1"/>
  <c r="P1878" i="1"/>
  <c r="U1878" i="1" s="1"/>
  <c r="V1878" i="1"/>
  <c r="W1878" i="1"/>
  <c r="A1879" i="1"/>
  <c r="B1879" i="1"/>
  <c r="C1879" i="1"/>
  <c r="H1879" i="1" s="1"/>
  <c r="E1879" i="1"/>
  <c r="F1879" i="1"/>
  <c r="G1879" i="1"/>
  <c r="L1879" i="1"/>
  <c r="P1879" i="1"/>
  <c r="U1879" i="1" s="1"/>
  <c r="V1879" i="1"/>
  <c r="W1879" i="1"/>
  <c r="A1880" i="1"/>
  <c r="B1880" i="1"/>
  <c r="C1880" i="1"/>
  <c r="H1880" i="1" s="1"/>
  <c r="E1880" i="1"/>
  <c r="F1880" i="1"/>
  <c r="G1880" i="1"/>
  <c r="L1880" i="1"/>
  <c r="P1880" i="1"/>
  <c r="U1880" i="1" s="1"/>
  <c r="V1880" i="1"/>
  <c r="W1880" i="1"/>
  <c r="A1881" i="1"/>
  <c r="B1881" i="1"/>
  <c r="C1881" i="1"/>
  <c r="H1881" i="1" s="1"/>
  <c r="E1881" i="1"/>
  <c r="F1881" i="1"/>
  <c r="G1881" i="1"/>
  <c r="L1881" i="1"/>
  <c r="P1881" i="1"/>
  <c r="U1881" i="1" s="1"/>
  <c r="V1881" i="1"/>
  <c r="W1881" i="1"/>
  <c r="A1882" i="1"/>
  <c r="B1882" i="1"/>
  <c r="C1882" i="1"/>
  <c r="H1882" i="1" s="1"/>
  <c r="E1882" i="1"/>
  <c r="F1882" i="1"/>
  <c r="G1882" i="1"/>
  <c r="L1882" i="1"/>
  <c r="P1882" i="1"/>
  <c r="U1882" i="1" s="1"/>
  <c r="V1882" i="1"/>
  <c r="W1882" i="1"/>
  <c r="A1883" i="1"/>
  <c r="B1883" i="1"/>
  <c r="C1883" i="1"/>
  <c r="H1883" i="1" s="1"/>
  <c r="E1883" i="1"/>
  <c r="F1883" i="1"/>
  <c r="G1883" i="1"/>
  <c r="L1883" i="1"/>
  <c r="P1883" i="1"/>
  <c r="U1883" i="1" s="1"/>
  <c r="V1883" i="1"/>
  <c r="W1883" i="1"/>
  <c r="A1884" i="1"/>
  <c r="B1884" i="1"/>
  <c r="C1884" i="1"/>
  <c r="H1884" i="1" s="1"/>
  <c r="E1884" i="1"/>
  <c r="F1884" i="1"/>
  <c r="G1884" i="1"/>
  <c r="L1884" i="1"/>
  <c r="P1884" i="1"/>
  <c r="U1884" i="1" s="1"/>
  <c r="V1884" i="1"/>
  <c r="W1884" i="1"/>
  <c r="A1885" i="1"/>
  <c r="B1885" i="1"/>
  <c r="C1885" i="1"/>
  <c r="H1885" i="1" s="1"/>
  <c r="E1885" i="1"/>
  <c r="F1885" i="1"/>
  <c r="G1885" i="1"/>
  <c r="L1885" i="1"/>
  <c r="P1885" i="1"/>
  <c r="U1885" i="1" s="1"/>
  <c r="V1885" i="1"/>
  <c r="W1885" i="1"/>
  <c r="A1886" i="1"/>
  <c r="B1886" i="1"/>
  <c r="C1886" i="1"/>
  <c r="H1886" i="1" s="1"/>
  <c r="E1886" i="1"/>
  <c r="F1886" i="1"/>
  <c r="G1886" i="1"/>
  <c r="L1886" i="1"/>
  <c r="P1886" i="1"/>
  <c r="U1886" i="1" s="1"/>
  <c r="V1886" i="1"/>
  <c r="W1886" i="1"/>
  <c r="A1887" i="1"/>
  <c r="B1887" i="1"/>
  <c r="C1887" i="1"/>
  <c r="H1887" i="1" s="1"/>
  <c r="E1887" i="1"/>
  <c r="F1887" i="1"/>
  <c r="G1887" i="1"/>
  <c r="L1887" i="1"/>
  <c r="P1887" i="1"/>
  <c r="U1887" i="1" s="1"/>
  <c r="V1887" i="1"/>
  <c r="W1887" i="1"/>
  <c r="A1888" i="1"/>
  <c r="B1888" i="1"/>
  <c r="C1888" i="1"/>
  <c r="H1888" i="1" s="1"/>
  <c r="E1888" i="1"/>
  <c r="F1888" i="1"/>
  <c r="G1888" i="1"/>
  <c r="L1888" i="1"/>
  <c r="P1888" i="1"/>
  <c r="U1888" i="1" s="1"/>
  <c r="V1888" i="1"/>
  <c r="W1888" i="1"/>
  <c r="A1889" i="1"/>
  <c r="B1889" i="1"/>
  <c r="C1889" i="1"/>
  <c r="H1889" i="1" s="1"/>
  <c r="E1889" i="1"/>
  <c r="F1889" i="1"/>
  <c r="G1889" i="1"/>
  <c r="L1889" i="1"/>
  <c r="P1889" i="1"/>
  <c r="U1889" i="1" s="1"/>
  <c r="V1889" i="1"/>
  <c r="W1889" i="1"/>
  <c r="A1890" i="1"/>
  <c r="B1890" i="1"/>
  <c r="C1890" i="1"/>
  <c r="H1890" i="1" s="1"/>
  <c r="E1890" i="1"/>
  <c r="F1890" i="1"/>
  <c r="G1890" i="1"/>
  <c r="L1890" i="1"/>
  <c r="P1890" i="1"/>
  <c r="U1890" i="1" s="1"/>
  <c r="V1890" i="1"/>
  <c r="W1890" i="1"/>
  <c r="A1891" i="1"/>
  <c r="B1891" i="1"/>
  <c r="C1891" i="1"/>
  <c r="H1891" i="1" s="1"/>
  <c r="E1891" i="1"/>
  <c r="F1891" i="1"/>
  <c r="G1891" i="1"/>
  <c r="L1891" i="1"/>
  <c r="P1891" i="1"/>
  <c r="U1891" i="1" s="1"/>
  <c r="V1891" i="1"/>
  <c r="W1891" i="1"/>
  <c r="A1892" i="1"/>
  <c r="B1892" i="1"/>
  <c r="C1892" i="1"/>
  <c r="H1892" i="1" s="1"/>
  <c r="E1892" i="1"/>
  <c r="F1892" i="1"/>
  <c r="G1892" i="1"/>
  <c r="L1892" i="1"/>
  <c r="P1892" i="1"/>
  <c r="U1892" i="1" s="1"/>
  <c r="V1892" i="1"/>
  <c r="W1892" i="1"/>
  <c r="A1893" i="1"/>
  <c r="B1893" i="1"/>
  <c r="C1893" i="1"/>
  <c r="H1893" i="1" s="1"/>
  <c r="E1893" i="1"/>
  <c r="F1893" i="1"/>
  <c r="G1893" i="1"/>
  <c r="L1893" i="1"/>
  <c r="P1893" i="1"/>
  <c r="U1893" i="1" s="1"/>
  <c r="V1893" i="1"/>
  <c r="W1893" i="1"/>
  <c r="A1894" i="1"/>
  <c r="B1894" i="1"/>
  <c r="C1894" i="1"/>
  <c r="H1894" i="1" s="1"/>
  <c r="E1894" i="1"/>
  <c r="F1894" i="1"/>
  <c r="G1894" i="1"/>
  <c r="L1894" i="1"/>
  <c r="P1894" i="1"/>
  <c r="U1894" i="1" s="1"/>
  <c r="V1894" i="1"/>
  <c r="W1894" i="1"/>
  <c r="A1895" i="1"/>
  <c r="B1895" i="1"/>
  <c r="C1895" i="1"/>
  <c r="H1895" i="1" s="1"/>
  <c r="E1895" i="1"/>
  <c r="F1895" i="1"/>
  <c r="G1895" i="1"/>
  <c r="L1895" i="1"/>
  <c r="P1895" i="1"/>
  <c r="U1895" i="1" s="1"/>
  <c r="V1895" i="1"/>
  <c r="W1895" i="1"/>
  <c r="A1896" i="1"/>
  <c r="B1896" i="1"/>
  <c r="C1896" i="1"/>
  <c r="H1896" i="1" s="1"/>
  <c r="E1896" i="1"/>
  <c r="F1896" i="1"/>
  <c r="G1896" i="1"/>
  <c r="L1896" i="1"/>
  <c r="P1896" i="1"/>
  <c r="U1896" i="1" s="1"/>
  <c r="V1896" i="1"/>
  <c r="W1896" i="1"/>
  <c r="A1897" i="1"/>
  <c r="B1897" i="1"/>
  <c r="C1897" i="1"/>
  <c r="H1897" i="1" s="1"/>
  <c r="E1897" i="1"/>
  <c r="F1897" i="1"/>
  <c r="G1897" i="1"/>
  <c r="L1897" i="1"/>
  <c r="P1897" i="1"/>
  <c r="U1897" i="1" s="1"/>
  <c r="V1897" i="1"/>
  <c r="W1897" i="1"/>
  <c r="A1898" i="1"/>
  <c r="B1898" i="1"/>
  <c r="C1898" i="1"/>
  <c r="H1898" i="1" s="1"/>
  <c r="E1898" i="1"/>
  <c r="F1898" i="1"/>
  <c r="G1898" i="1"/>
  <c r="L1898" i="1"/>
  <c r="P1898" i="1"/>
  <c r="U1898" i="1" s="1"/>
  <c r="V1898" i="1"/>
  <c r="W1898" i="1"/>
  <c r="A1899" i="1"/>
  <c r="B1899" i="1"/>
  <c r="C1899" i="1"/>
  <c r="H1899" i="1" s="1"/>
  <c r="E1899" i="1"/>
  <c r="F1899" i="1"/>
  <c r="G1899" i="1"/>
  <c r="L1899" i="1"/>
  <c r="P1899" i="1"/>
  <c r="U1899" i="1" s="1"/>
  <c r="V1899" i="1"/>
  <c r="W1899" i="1"/>
  <c r="A1900" i="1"/>
  <c r="B1900" i="1"/>
  <c r="C1900" i="1"/>
  <c r="H1900" i="1" s="1"/>
  <c r="E1900" i="1"/>
  <c r="F1900" i="1"/>
  <c r="G1900" i="1"/>
  <c r="L1900" i="1"/>
  <c r="P1900" i="1"/>
  <c r="U1900" i="1" s="1"/>
  <c r="V1900" i="1"/>
  <c r="W1900" i="1"/>
  <c r="A1901" i="1"/>
  <c r="B1901" i="1"/>
  <c r="C1901" i="1"/>
  <c r="H1901" i="1" s="1"/>
  <c r="E1901" i="1"/>
  <c r="F1901" i="1"/>
  <c r="G1901" i="1"/>
  <c r="L1901" i="1"/>
  <c r="P1901" i="1"/>
  <c r="U1901" i="1" s="1"/>
  <c r="V1901" i="1"/>
  <c r="W1901" i="1"/>
  <c r="A1902" i="1"/>
  <c r="B1902" i="1"/>
  <c r="C1902" i="1"/>
  <c r="H1902" i="1" s="1"/>
  <c r="E1902" i="1"/>
  <c r="F1902" i="1"/>
  <c r="G1902" i="1"/>
  <c r="L1902" i="1"/>
  <c r="P1902" i="1"/>
  <c r="U1902" i="1" s="1"/>
  <c r="V1902" i="1"/>
  <c r="W1902" i="1"/>
  <c r="A1903" i="1"/>
  <c r="B1903" i="1"/>
  <c r="C1903" i="1"/>
  <c r="H1903" i="1" s="1"/>
  <c r="E1903" i="1"/>
  <c r="F1903" i="1"/>
  <c r="G1903" i="1"/>
  <c r="L1903" i="1"/>
  <c r="P1903" i="1"/>
  <c r="U1903" i="1" s="1"/>
  <c r="V1903" i="1"/>
  <c r="W1903" i="1"/>
  <c r="A1904" i="1"/>
  <c r="B1904" i="1"/>
  <c r="C1904" i="1"/>
  <c r="H1904" i="1" s="1"/>
  <c r="E1904" i="1"/>
  <c r="F1904" i="1"/>
  <c r="G1904" i="1"/>
  <c r="L1904" i="1"/>
  <c r="P1904" i="1"/>
  <c r="U1904" i="1" s="1"/>
  <c r="V1904" i="1"/>
  <c r="W1904" i="1"/>
  <c r="A1905" i="1"/>
  <c r="B1905" i="1"/>
  <c r="C1905" i="1"/>
  <c r="H1905" i="1" s="1"/>
  <c r="E1905" i="1"/>
  <c r="F1905" i="1"/>
  <c r="G1905" i="1"/>
  <c r="L1905" i="1"/>
  <c r="P1905" i="1"/>
  <c r="U1905" i="1" s="1"/>
  <c r="V1905" i="1"/>
  <c r="W1905" i="1"/>
  <c r="A1906" i="1"/>
  <c r="B1906" i="1"/>
  <c r="C1906" i="1"/>
  <c r="H1906" i="1" s="1"/>
  <c r="E1906" i="1"/>
  <c r="F1906" i="1"/>
  <c r="G1906" i="1"/>
  <c r="L1906" i="1"/>
  <c r="P1906" i="1"/>
  <c r="U1906" i="1" s="1"/>
  <c r="V1906" i="1"/>
  <c r="W1906" i="1"/>
  <c r="A1907" i="1"/>
  <c r="B1907" i="1"/>
  <c r="C1907" i="1"/>
  <c r="H1907" i="1" s="1"/>
  <c r="E1907" i="1"/>
  <c r="F1907" i="1"/>
  <c r="G1907" i="1"/>
  <c r="L1907" i="1"/>
  <c r="P1907" i="1"/>
  <c r="U1907" i="1" s="1"/>
  <c r="V1907" i="1"/>
  <c r="W1907" i="1"/>
  <c r="A1908" i="1"/>
  <c r="B1908" i="1"/>
  <c r="C1908" i="1"/>
  <c r="H1908" i="1" s="1"/>
  <c r="E1908" i="1"/>
  <c r="F1908" i="1"/>
  <c r="G1908" i="1"/>
  <c r="L1908" i="1"/>
  <c r="P1908" i="1"/>
  <c r="U1908" i="1" s="1"/>
  <c r="V1908" i="1"/>
  <c r="W1908" i="1"/>
  <c r="A1909" i="1"/>
  <c r="B1909" i="1"/>
  <c r="C1909" i="1"/>
  <c r="H1909" i="1" s="1"/>
  <c r="E1909" i="1"/>
  <c r="F1909" i="1"/>
  <c r="G1909" i="1"/>
  <c r="L1909" i="1"/>
  <c r="P1909" i="1"/>
  <c r="U1909" i="1" s="1"/>
  <c r="V1909" i="1"/>
  <c r="W1909" i="1"/>
  <c r="A1910" i="1"/>
  <c r="B1910" i="1"/>
  <c r="C1910" i="1"/>
  <c r="H1910" i="1" s="1"/>
  <c r="E1910" i="1"/>
  <c r="F1910" i="1"/>
  <c r="G1910" i="1"/>
  <c r="L1910" i="1"/>
  <c r="P1910" i="1"/>
  <c r="U1910" i="1" s="1"/>
  <c r="V1910" i="1"/>
  <c r="W1910" i="1"/>
  <c r="A1911" i="1"/>
  <c r="B1911" i="1"/>
  <c r="C1911" i="1"/>
  <c r="H1911" i="1" s="1"/>
  <c r="E1911" i="1"/>
  <c r="F1911" i="1"/>
  <c r="G1911" i="1"/>
  <c r="L1911" i="1"/>
  <c r="P1911" i="1"/>
  <c r="U1911" i="1" s="1"/>
  <c r="V1911" i="1"/>
  <c r="W1911" i="1"/>
  <c r="A1912" i="1"/>
  <c r="B1912" i="1"/>
  <c r="C1912" i="1"/>
  <c r="H1912" i="1" s="1"/>
  <c r="E1912" i="1"/>
  <c r="F1912" i="1"/>
  <c r="G1912" i="1"/>
  <c r="L1912" i="1"/>
  <c r="P1912" i="1"/>
  <c r="U1912" i="1" s="1"/>
  <c r="V1912" i="1"/>
  <c r="W1912" i="1"/>
  <c r="A1913" i="1"/>
  <c r="B1913" i="1"/>
  <c r="C1913" i="1"/>
  <c r="H1913" i="1" s="1"/>
  <c r="E1913" i="1"/>
  <c r="F1913" i="1"/>
  <c r="G1913" i="1"/>
  <c r="L1913" i="1"/>
  <c r="P1913" i="1"/>
  <c r="U1913" i="1" s="1"/>
  <c r="V1913" i="1"/>
  <c r="W1913" i="1"/>
  <c r="A1914" i="1"/>
  <c r="B1914" i="1"/>
  <c r="C1914" i="1"/>
  <c r="H1914" i="1" s="1"/>
  <c r="E1914" i="1"/>
  <c r="F1914" i="1"/>
  <c r="G1914" i="1"/>
  <c r="L1914" i="1"/>
  <c r="P1914" i="1"/>
  <c r="U1914" i="1" s="1"/>
  <c r="V1914" i="1"/>
  <c r="W1914" i="1"/>
  <c r="A1915" i="1"/>
  <c r="B1915" i="1"/>
  <c r="C1915" i="1"/>
  <c r="H1915" i="1" s="1"/>
  <c r="E1915" i="1"/>
  <c r="F1915" i="1"/>
  <c r="G1915" i="1"/>
  <c r="L1915" i="1"/>
  <c r="P1915" i="1"/>
  <c r="U1915" i="1" s="1"/>
  <c r="V1915" i="1"/>
  <c r="W1915" i="1"/>
  <c r="A1916" i="1"/>
  <c r="B1916" i="1"/>
  <c r="C1916" i="1"/>
  <c r="H1916" i="1" s="1"/>
  <c r="E1916" i="1"/>
  <c r="F1916" i="1"/>
  <c r="G1916" i="1"/>
  <c r="L1916" i="1"/>
  <c r="P1916" i="1"/>
  <c r="U1916" i="1" s="1"/>
  <c r="V1916" i="1"/>
  <c r="W1916" i="1"/>
  <c r="A1917" i="1"/>
  <c r="B1917" i="1"/>
  <c r="C1917" i="1"/>
  <c r="H1917" i="1" s="1"/>
  <c r="E1917" i="1"/>
  <c r="F1917" i="1"/>
  <c r="G1917" i="1"/>
  <c r="L1917" i="1"/>
  <c r="P1917" i="1"/>
  <c r="U1917" i="1" s="1"/>
  <c r="V1917" i="1"/>
  <c r="W1917" i="1"/>
  <c r="A1918" i="1"/>
  <c r="B1918" i="1"/>
  <c r="C1918" i="1"/>
  <c r="H1918" i="1" s="1"/>
  <c r="E1918" i="1"/>
  <c r="F1918" i="1"/>
  <c r="G1918" i="1"/>
  <c r="L1918" i="1"/>
  <c r="P1918" i="1"/>
  <c r="U1918" i="1" s="1"/>
  <c r="V1918" i="1"/>
  <c r="W1918" i="1"/>
  <c r="A1919" i="1"/>
  <c r="B1919" i="1"/>
  <c r="C1919" i="1"/>
  <c r="H1919" i="1" s="1"/>
  <c r="E1919" i="1"/>
  <c r="F1919" i="1"/>
  <c r="G1919" i="1"/>
  <c r="L1919" i="1"/>
  <c r="P1919" i="1"/>
  <c r="U1919" i="1" s="1"/>
  <c r="V1919" i="1"/>
  <c r="W1919" i="1"/>
  <c r="A1920" i="1"/>
  <c r="B1920" i="1"/>
  <c r="C1920" i="1"/>
  <c r="H1920" i="1" s="1"/>
  <c r="E1920" i="1"/>
  <c r="F1920" i="1"/>
  <c r="G1920" i="1"/>
  <c r="L1920" i="1"/>
  <c r="P1920" i="1"/>
  <c r="U1920" i="1" s="1"/>
  <c r="V1920" i="1"/>
  <c r="W1920" i="1"/>
  <c r="A1921" i="1"/>
  <c r="B1921" i="1"/>
  <c r="C1921" i="1"/>
  <c r="H1921" i="1" s="1"/>
  <c r="E1921" i="1"/>
  <c r="F1921" i="1"/>
  <c r="G1921" i="1"/>
  <c r="L1921" i="1"/>
  <c r="P1921" i="1"/>
  <c r="U1921" i="1" s="1"/>
  <c r="V1921" i="1"/>
  <c r="W1921" i="1"/>
  <c r="A1922" i="1"/>
  <c r="B1922" i="1"/>
  <c r="C1922" i="1"/>
  <c r="H1922" i="1" s="1"/>
  <c r="E1922" i="1"/>
  <c r="F1922" i="1"/>
  <c r="G1922" i="1"/>
  <c r="L1922" i="1"/>
  <c r="P1922" i="1"/>
  <c r="U1922" i="1" s="1"/>
  <c r="V1922" i="1"/>
  <c r="W1922" i="1"/>
  <c r="A1923" i="1"/>
  <c r="B1923" i="1"/>
  <c r="C1923" i="1"/>
  <c r="H1923" i="1" s="1"/>
  <c r="E1923" i="1"/>
  <c r="F1923" i="1"/>
  <c r="G1923" i="1"/>
  <c r="L1923" i="1"/>
  <c r="P1923" i="1"/>
  <c r="U1923" i="1" s="1"/>
  <c r="V1923" i="1"/>
  <c r="W1923" i="1"/>
  <c r="A1924" i="1"/>
  <c r="B1924" i="1"/>
  <c r="C1924" i="1"/>
  <c r="H1924" i="1" s="1"/>
  <c r="E1924" i="1"/>
  <c r="F1924" i="1"/>
  <c r="G1924" i="1"/>
  <c r="L1924" i="1"/>
  <c r="P1924" i="1"/>
  <c r="U1924" i="1" s="1"/>
  <c r="V1924" i="1"/>
  <c r="W1924" i="1"/>
  <c r="A1925" i="1"/>
  <c r="B1925" i="1"/>
  <c r="C1925" i="1"/>
  <c r="H1925" i="1" s="1"/>
  <c r="E1925" i="1"/>
  <c r="F1925" i="1"/>
  <c r="G1925" i="1"/>
  <c r="L1925" i="1"/>
  <c r="P1925" i="1"/>
  <c r="U1925" i="1" s="1"/>
  <c r="V1925" i="1"/>
  <c r="W1925" i="1"/>
  <c r="A1926" i="1"/>
  <c r="B1926" i="1"/>
  <c r="C1926" i="1"/>
  <c r="H1926" i="1" s="1"/>
  <c r="E1926" i="1"/>
  <c r="F1926" i="1"/>
  <c r="G1926" i="1"/>
  <c r="L1926" i="1"/>
  <c r="P1926" i="1"/>
  <c r="U1926" i="1" s="1"/>
  <c r="V1926" i="1"/>
  <c r="W1926" i="1"/>
  <c r="A1927" i="1"/>
  <c r="B1927" i="1"/>
  <c r="C1927" i="1"/>
  <c r="H1927" i="1" s="1"/>
  <c r="E1927" i="1"/>
  <c r="F1927" i="1"/>
  <c r="G1927" i="1"/>
  <c r="L1927" i="1"/>
  <c r="P1927" i="1"/>
  <c r="U1927" i="1" s="1"/>
  <c r="V1927" i="1"/>
  <c r="W1927" i="1"/>
  <c r="A1928" i="1"/>
  <c r="B1928" i="1"/>
  <c r="C1928" i="1"/>
  <c r="H1928" i="1" s="1"/>
  <c r="E1928" i="1"/>
  <c r="F1928" i="1"/>
  <c r="G1928" i="1"/>
  <c r="L1928" i="1"/>
  <c r="P1928" i="1"/>
  <c r="U1928" i="1" s="1"/>
  <c r="V1928" i="1"/>
  <c r="W1928" i="1"/>
  <c r="A1929" i="1"/>
  <c r="B1929" i="1"/>
  <c r="C1929" i="1"/>
  <c r="H1929" i="1" s="1"/>
  <c r="E1929" i="1"/>
  <c r="F1929" i="1"/>
  <c r="G1929" i="1"/>
  <c r="L1929" i="1"/>
  <c r="P1929" i="1"/>
  <c r="U1929" i="1" s="1"/>
  <c r="V1929" i="1"/>
  <c r="W1929" i="1"/>
  <c r="A1930" i="1"/>
  <c r="B1930" i="1"/>
  <c r="C1930" i="1"/>
  <c r="H1930" i="1" s="1"/>
  <c r="E1930" i="1"/>
  <c r="F1930" i="1"/>
  <c r="G1930" i="1"/>
  <c r="L1930" i="1"/>
  <c r="P1930" i="1"/>
  <c r="U1930" i="1" s="1"/>
  <c r="V1930" i="1"/>
  <c r="W1930" i="1"/>
  <c r="A1931" i="1"/>
  <c r="B1931" i="1"/>
  <c r="C1931" i="1"/>
  <c r="H1931" i="1" s="1"/>
  <c r="E1931" i="1"/>
  <c r="F1931" i="1"/>
  <c r="G1931" i="1"/>
  <c r="L1931" i="1"/>
  <c r="P1931" i="1"/>
  <c r="U1931" i="1" s="1"/>
  <c r="V1931" i="1"/>
  <c r="W1931" i="1"/>
  <c r="A1932" i="1"/>
  <c r="B1932" i="1"/>
  <c r="C1932" i="1"/>
  <c r="H1932" i="1" s="1"/>
  <c r="E1932" i="1"/>
  <c r="F1932" i="1"/>
  <c r="G1932" i="1"/>
  <c r="L1932" i="1"/>
  <c r="P1932" i="1"/>
  <c r="U1932" i="1" s="1"/>
  <c r="V1932" i="1"/>
  <c r="W1932" i="1"/>
  <c r="A1933" i="1"/>
  <c r="B1933" i="1"/>
  <c r="C1933" i="1"/>
  <c r="H1933" i="1" s="1"/>
  <c r="E1933" i="1"/>
  <c r="F1933" i="1"/>
  <c r="G1933" i="1"/>
  <c r="L1933" i="1"/>
  <c r="P1933" i="1"/>
  <c r="U1933" i="1" s="1"/>
  <c r="V1933" i="1"/>
  <c r="W1933" i="1"/>
  <c r="A1934" i="1"/>
  <c r="B1934" i="1"/>
  <c r="C1934" i="1"/>
  <c r="H1934" i="1" s="1"/>
  <c r="E1934" i="1"/>
  <c r="F1934" i="1"/>
  <c r="G1934" i="1"/>
  <c r="L1934" i="1"/>
  <c r="P1934" i="1"/>
  <c r="U1934" i="1" s="1"/>
  <c r="V1934" i="1"/>
  <c r="W1934" i="1"/>
  <c r="A1935" i="1"/>
  <c r="B1935" i="1"/>
  <c r="C1935" i="1"/>
  <c r="H1935" i="1" s="1"/>
  <c r="E1935" i="1"/>
  <c r="F1935" i="1"/>
  <c r="G1935" i="1"/>
  <c r="L1935" i="1"/>
  <c r="P1935" i="1"/>
  <c r="U1935" i="1" s="1"/>
  <c r="V1935" i="1"/>
  <c r="W1935" i="1"/>
  <c r="A1936" i="1"/>
  <c r="B1936" i="1"/>
  <c r="C1936" i="1"/>
  <c r="H1936" i="1" s="1"/>
  <c r="E1936" i="1"/>
  <c r="F1936" i="1"/>
  <c r="G1936" i="1"/>
  <c r="L1936" i="1"/>
  <c r="P1936" i="1"/>
  <c r="U1936" i="1" s="1"/>
  <c r="V1936" i="1"/>
  <c r="W1936" i="1"/>
  <c r="A1937" i="1"/>
  <c r="B1937" i="1"/>
  <c r="C1937" i="1"/>
  <c r="H1937" i="1" s="1"/>
  <c r="E1937" i="1"/>
  <c r="F1937" i="1"/>
  <c r="G1937" i="1"/>
  <c r="L1937" i="1"/>
  <c r="P1937" i="1"/>
  <c r="U1937" i="1" s="1"/>
  <c r="V1937" i="1"/>
  <c r="W1937" i="1"/>
  <c r="A1938" i="1"/>
  <c r="B1938" i="1"/>
  <c r="C1938" i="1"/>
  <c r="H1938" i="1" s="1"/>
  <c r="E1938" i="1"/>
  <c r="F1938" i="1"/>
  <c r="G1938" i="1"/>
  <c r="L1938" i="1"/>
  <c r="P1938" i="1"/>
  <c r="U1938" i="1" s="1"/>
  <c r="V1938" i="1"/>
  <c r="W1938" i="1"/>
  <c r="A1939" i="1"/>
  <c r="B1939" i="1"/>
  <c r="C1939" i="1"/>
  <c r="H1939" i="1" s="1"/>
  <c r="E1939" i="1"/>
  <c r="F1939" i="1"/>
  <c r="G1939" i="1"/>
  <c r="L1939" i="1"/>
  <c r="P1939" i="1"/>
  <c r="U1939" i="1" s="1"/>
  <c r="V1939" i="1"/>
  <c r="W1939" i="1"/>
  <c r="A1940" i="1"/>
  <c r="B1940" i="1"/>
  <c r="C1940" i="1"/>
  <c r="H1940" i="1" s="1"/>
  <c r="E1940" i="1"/>
  <c r="F1940" i="1"/>
  <c r="G1940" i="1"/>
  <c r="L1940" i="1"/>
  <c r="P1940" i="1"/>
  <c r="U1940" i="1" s="1"/>
  <c r="V1940" i="1"/>
  <c r="W1940" i="1"/>
  <c r="A1941" i="1"/>
  <c r="B1941" i="1"/>
  <c r="C1941" i="1"/>
  <c r="H1941" i="1" s="1"/>
  <c r="E1941" i="1"/>
  <c r="F1941" i="1"/>
  <c r="G1941" i="1"/>
  <c r="L1941" i="1"/>
  <c r="P1941" i="1"/>
  <c r="U1941" i="1" s="1"/>
  <c r="V1941" i="1"/>
  <c r="W1941" i="1"/>
  <c r="A1942" i="1"/>
  <c r="B1942" i="1"/>
  <c r="C1942" i="1"/>
  <c r="H1942" i="1" s="1"/>
  <c r="E1942" i="1"/>
  <c r="F1942" i="1"/>
  <c r="G1942" i="1"/>
  <c r="L1942" i="1"/>
  <c r="P1942" i="1"/>
  <c r="U1942" i="1" s="1"/>
  <c r="V1942" i="1"/>
  <c r="W1942" i="1"/>
  <c r="A1943" i="1"/>
  <c r="B1943" i="1"/>
  <c r="C1943" i="1"/>
  <c r="H1943" i="1" s="1"/>
  <c r="E1943" i="1"/>
  <c r="F1943" i="1"/>
  <c r="G1943" i="1"/>
  <c r="L1943" i="1"/>
  <c r="P1943" i="1"/>
  <c r="U1943" i="1" s="1"/>
  <c r="V1943" i="1"/>
  <c r="W1943" i="1"/>
  <c r="A1944" i="1"/>
  <c r="B1944" i="1"/>
  <c r="C1944" i="1"/>
  <c r="H1944" i="1" s="1"/>
  <c r="E1944" i="1"/>
  <c r="F1944" i="1"/>
  <c r="G1944" i="1"/>
  <c r="L1944" i="1"/>
  <c r="P1944" i="1"/>
  <c r="U1944" i="1" s="1"/>
  <c r="V1944" i="1"/>
  <c r="W1944" i="1"/>
  <c r="A1945" i="1"/>
  <c r="B1945" i="1"/>
  <c r="C1945" i="1"/>
  <c r="H1945" i="1" s="1"/>
  <c r="E1945" i="1"/>
  <c r="F1945" i="1"/>
  <c r="G1945" i="1"/>
  <c r="L1945" i="1"/>
  <c r="P1945" i="1"/>
  <c r="U1945" i="1" s="1"/>
  <c r="V1945" i="1"/>
  <c r="W1945" i="1"/>
  <c r="A1946" i="1"/>
  <c r="B1946" i="1"/>
  <c r="C1946" i="1"/>
  <c r="H1946" i="1" s="1"/>
  <c r="E1946" i="1"/>
  <c r="F1946" i="1"/>
  <c r="G1946" i="1"/>
  <c r="L1946" i="1"/>
  <c r="P1946" i="1"/>
  <c r="U1946" i="1" s="1"/>
  <c r="V1946" i="1"/>
  <c r="W1946" i="1"/>
  <c r="A1947" i="1"/>
  <c r="B1947" i="1"/>
  <c r="C1947" i="1"/>
  <c r="H1947" i="1" s="1"/>
  <c r="E1947" i="1"/>
  <c r="F1947" i="1"/>
  <c r="G1947" i="1"/>
  <c r="L1947" i="1"/>
  <c r="P1947" i="1"/>
  <c r="U1947" i="1" s="1"/>
  <c r="V1947" i="1"/>
  <c r="W1947" i="1"/>
  <c r="A1948" i="1"/>
  <c r="B1948" i="1"/>
  <c r="C1948" i="1"/>
  <c r="H1948" i="1" s="1"/>
  <c r="E1948" i="1"/>
  <c r="F1948" i="1"/>
  <c r="G1948" i="1"/>
  <c r="L1948" i="1"/>
  <c r="P1948" i="1"/>
  <c r="U1948" i="1" s="1"/>
  <c r="V1948" i="1"/>
  <c r="W1948" i="1"/>
  <c r="A1949" i="1"/>
  <c r="B1949" i="1"/>
  <c r="C1949" i="1"/>
  <c r="H1949" i="1" s="1"/>
  <c r="E1949" i="1"/>
  <c r="F1949" i="1"/>
  <c r="G1949" i="1"/>
  <c r="L1949" i="1"/>
  <c r="P1949" i="1"/>
  <c r="U1949" i="1" s="1"/>
  <c r="V1949" i="1"/>
  <c r="W1949" i="1"/>
  <c r="A1950" i="1"/>
  <c r="B1950" i="1"/>
  <c r="C1950" i="1"/>
  <c r="H1950" i="1" s="1"/>
  <c r="E1950" i="1"/>
  <c r="F1950" i="1"/>
  <c r="G1950" i="1"/>
  <c r="L1950" i="1"/>
  <c r="P1950" i="1"/>
  <c r="U1950" i="1" s="1"/>
  <c r="V1950" i="1"/>
  <c r="W1950" i="1"/>
  <c r="A1951" i="1"/>
  <c r="B1951" i="1"/>
  <c r="C1951" i="1"/>
  <c r="H1951" i="1" s="1"/>
  <c r="E1951" i="1"/>
  <c r="F1951" i="1"/>
  <c r="G1951" i="1"/>
  <c r="L1951" i="1"/>
  <c r="P1951" i="1"/>
  <c r="U1951" i="1" s="1"/>
  <c r="V1951" i="1"/>
  <c r="W1951" i="1"/>
  <c r="A1952" i="1"/>
  <c r="B1952" i="1"/>
  <c r="C1952" i="1"/>
  <c r="H1952" i="1" s="1"/>
  <c r="E1952" i="1"/>
  <c r="F1952" i="1"/>
  <c r="G1952" i="1"/>
  <c r="L1952" i="1"/>
  <c r="P1952" i="1"/>
  <c r="U1952" i="1" s="1"/>
  <c r="V1952" i="1"/>
  <c r="W1952" i="1"/>
  <c r="A1953" i="1"/>
  <c r="B1953" i="1"/>
  <c r="C1953" i="1"/>
  <c r="H1953" i="1" s="1"/>
  <c r="E1953" i="1"/>
  <c r="F1953" i="1"/>
  <c r="G1953" i="1"/>
  <c r="L1953" i="1"/>
  <c r="P1953" i="1"/>
  <c r="U1953" i="1" s="1"/>
  <c r="V1953" i="1"/>
  <c r="W1953" i="1"/>
  <c r="A1954" i="1"/>
  <c r="B1954" i="1"/>
  <c r="C1954" i="1"/>
  <c r="H1954" i="1" s="1"/>
  <c r="E1954" i="1"/>
  <c r="F1954" i="1"/>
  <c r="G1954" i="1"/>
  <c r="L1954" i="1"/>
  <c r="P1954" i="1"/>
  <c r="U1954" i="1" s="1"/>
  <c r="V1954" i="1"/>
  <c r="W1954" i="1"/>
  <c r="A1955" i="1"/>
  <c r="B1955" i="1"/>
  <c r="C1955" i="1"/>
  <c r="H1955" i="1" s="1"/>
  <c r="E1955" i="1"/>
  <c r="F1955" i="1"/>
  <c r="G1955" i="1"/>
  <c r="L1955" i="1"/>
  <c r="P1955" i="1"/>
  <c r="U1955" i="1" s="1"/>
  <c r="V1955" i="1"/>
  <c r="W1955" i="1"/>
  <c r="A1956" i="1"/>
  <c r="B1956" i="1"/>
  <c r="C1956" i="1"/>
  <c r="H1956" i="1" s="1"/>
  <c r="E1956" i="1"/>
  <c r="F1956" i="1"/>
  <c r="G1956" i="1"/>
  <c r="L1956" i="1"/>
  <c r="P1956" i="1"/>
  <c r="U1956" i="1" s="1"/>
  <c r="V1956" i="1"/>
  <c r="W1956" i="1"/>
  <c r="A1957" i="1"/>
  <c r="B1957" i="1"/>
  <c r="C1957" i="1"/>
  <c r="H1957" i="1" s="1"/>
  <c r="E1957" i="1"/>
  <c r="F1957" i="1"/>
  <c r="G1957" i="1"/>
  <c r="L1957" i="1"/>
  <c r="P1957" i="1"/>
  <c r="U1957" i="1" s="1"/>
  <c r="V1957" i="1"/>
  <c r="W1957" i="1"/>
  <c r="A1958" i="1"/>
  <c r="B1958" i="1"/>
  <c r="C1958" i="1"/>
  <c r="H1958" i="1" s="1"/>
  <c r="E1958" i="1"/>
  <c r="F1958" i="1"/>
  <c r="G1958" i="1"/>
  <c r="L1958" i="1"/>
  <c r="P1958" i="1"/>
  <c r="U1958" i="1" s="1"/>
  <c r="V1958" i="1"/>
  <c r="W1958" i="1"/>
  <c r="A1959" i="1"/>
  <c r="B1959" i="1"/>
  <c r="C1959" i="1"/>
  <c r="H1959" i="1" s="1"/>
  <c r="E1959" i="1"/>
  <c r="F1959" i="1"/>
  <c r="G1959" i="1"/>
  <c r="L1959" i="1"/>
  <c r="P1959" i="1"/>
  <c r="U1959" i="1" s="1"/>
  <c r="V1959" i="1"/>
  <c r="W1959" i="1"/>
  <c r="A1960" i="1"/>
  <c r="B1960" i="1"/>
  <c r="C1960" i="1"/>
  <c r="H1960" i="1" s="1"/>
  <c r="E1960" i="1"/>
  <c r="F1960" i="1"/>
  <c r="G1960" i="1"/>
  <c r="L1960" i="1"/>
  <c r="P1960" i="1"/>
  <c r="U1960" i="1" s="1"/>
  <c r="V1960" i="1"/>
  <c r="W1960" i="1"/>
  <c r="A1961" i="1"/>
  <c r="B1961" i="1"/>
  <c r="C1961" i="1"/>
  <c r="H1961" i="1" s="1"/>
  <c r="E1961" i="1"/>
  <c r="F1961" i="1"/>
  <c r="G1961" i="1"/>
  <c r="L1961" i="1"/>
  <c r="P1961" i="1"/>
  <c r="U1961" i="1" s="1"/>
  <c r="V1961" i="1"/>
  <c r="W1961" i="1"/>
  <c r="A1962" i="1"/>
  <c r="B1962" i="1"/>
  <c r="C1962" i="1"/>
  <c r="H1962" i="1" s="1"/>
  <c r="E1962" i="1"/>
  <c r="F1962" i="1"/>
  <c r="G1962" i="1"/>
  <c r="L1962" i="1"/>
  <c r="P1962" i="1"/>
  <c r="U1962" i="1" s="1"/>
  <c r="V1962" i="1"/>
  <c r="W1962" i="1"/>
  <c r="A1963" i="1"/>
  <c r="B1963" i="1"/>
  <c r="C1963" i="1"/>
  <c r="H1963" i="1" s="1"/>
  <c r="E1963" i="1"/>
  <c r="F1963" i="1"/>
  <c r="G1963" i="1"/>
  <c r="L1963" i="1"/>
  <c r="P1963" i="1"/>
  <c r="U1963" i="1" s="1"/>
  <c r="V1963" i="1"/>
  <c r="W1963" i="1"/>
  <c r="A1964" i="1"/>
  <c r="B1964" i="1"/>
  <c r="C1964" i="1"/>
  <c r="H1964" i="1" s="1"/>
  <c r="E1964" i="1"/>
  <c r="F1964" i="1"/>
  <c r="G1964" i="1"/>
  <c r="L1964" i="1"/>
  <c r="P1964" i="1"/>
  <c r="U1964" i="1" s="1"/>
  <c r="V1964" i="1"/>
  <c r="W1964" i="1"/>
  <c r="A1965" i="1"/>
  <c r="B1965" i="1"/>
  <c r="C1965" i="1"/>
  <c r="H1965" i="1" s="1"/>
  <c r="E1965" i="1"/>
  <c r="F1965" i="1"/>
  <c r="G1965" i="1"/>
  <c r="L1965" i="1"/>
  <c r="P1965" i="1"/>
  <c r="U1965" i="1" s="1"/>
  <c r="V1965" i="1"/>
  <c r="W1965" i="1"/>
  <c r="A1966" i="1"/>
  <c r="B1966" i="1"/>
  <c r="C1966" i="1"/>
  <c r="H1966" i="1" s="1"/>
  <c r="E1966" i="1"/>
  <c r="F1966" i="1"/>
  <c r="G1966" i="1"/>
  <c r="L1966" i="1"/>
  <c r="P1966" i="1"/>
  <c r="U1966" i="1" s="1"/>
  <c r="V1966" i="1"/>
  <c r="W1966" i="1"/>
  <c r="A1967" i="1"/>
  <c r="B1967" i="1"/>
  <c r="C1967" i="1"/>
  <c r="H1967" i="1" s="1"/>
  <c r="E1967" i="1"/>
  <c r="F1967" i="1"/>
  <c r="G1967" i="1"/>
  <c r="L1967" i="1"/>
  <c r="P1967" i="1"/>
  <c r="U1967" i="1" s="1"/>
  <c r="V1967" i="1"/>
  <c r="W1967" i="1"/>
  <c r="A1968" i="1"/>
  <c r="B1968" i="1"/>
  <c r="C1968" i="1"/>
  <c r="H1968" i="1" s="1"/>
  <c r="E1968" i="1"/>
  <c r="F1968" i="1"/>
  <c r="G1968" i="1"/>
  <c r="L1968" i="1"/>
  <c r="P1968" i="1"/>
  <c r="U1968" i="1" s="1"/>
  <c r="V1968" i="1"/>
  <c r="W1968" i="1"/>
  <c r="A1969" i="1"/>
  <c r="B1969" i="1"/>
  <c r="C1969" i="1"/>
  <c r="H1969" i="1" s="1"/>
  <c r="E1969" i="1"/>
  <c r="F1969" i="1"/>
  <c r="G1969" i="1"/>
  <c r="L1969" i="1"/>
  <c r="P1969" i="1"/>
  <c r="U1969" i="1" s="1"/>
  <c r="V1969" i="1"/>
  <c r="W1969" i="1"/>
  <c r="A1970" i="1"/>
  <c r="B1970" i="1"/>
  <c r="C1970" i="1"/>
  <c r="H1970" i="1" s="1"/>
  <c r="E1970" i="1"/>
  <c r="F1970" i="1"/>
  <c r="G1970" i="1"/>
  <c r="L1970" i="1"/>
  <c r="P1970" i="1"/>
  <c r="U1970" i="1" s="1"/>
  <c r="V1970" i="1"/>
  <c r="W1970" i="1"/>
  <c r="A1971" i="1"/>
  <c r="B1971" i="1"/>
  <c r="C1971" i="1"/>
  <c r="H1971" i="1" s="1"/>
  <c r="E1971" i="1"/>
  <c r="F1971" i="1"/>
  <c r="G1971" i="1"/>
  <c r="L1971" i="1"/>
  <c r="P1971" i="1"/>
  <c r="U1971" i="1" s="1"/>
  <c r="V1971" i="1"/>
  <c r="W1971" i="1"/>
  <c r="A1972" i="1"/>
  <c r="B1972" i="1"/>
  <c r="C1972" i="1"/>
  <c r="H1972" i="1" s="1"/>
  <c r="E1972" i="1"/>
  <c r="F1972" i="1"/>
  <c r="G1972" i="1"/>
  <c r="L1972" i="1"/>
  <c r="P1972" i="1"/>
  <c r="U1972" i="1" s="1"/>
  <c r="V1972" i="1"/>
  <c r="W1972" i="1"/>
  <c r="A1973" i="1"/>
  <c r="B1973" i="1"/>
  <c r="C1973" i="1"/>
  <c r="H1973" i="1" s="1"/>
  <c r="E1973" i="1"/>
  <c r="F1973" i="1"/>
  <c r="G1973" i="1"/>
  <c r="L1973" i="1"/>
  <c r="P1973" i="1"/>
  <c r="U1973" i="1" s="1"/>
  <c r="V1973" i="1"/>
  <c r="W1973" i="1"/>
  <c r="A1974" i="1"/>
  <c r="B1974" i="1"/>
  <c r="C1974" i="1"/>
  <c r="H1974" i="1" s="1"/>
  <c r="E1974" i="1"/>
  <c r="F1974" i="1"/>
  <c r="G1974" i="1"/>
  <c r="L1974" i="1"/>
  <c r="P1974" i="1"/>
  <c r="U1974" i="1" s="1"/>
  <c r="V1974" i="1"/>
  <c r="W1974" i="1"/>
  <c r="A1975" i="1"/>
  <c r="B1975" i="1"/>
  <c r="C1975" i="1"/>
  <c r="H1975" i="1" s="1"/>
  <c r="E1975" i="1"/>
  <c r="F1975" i="1"/>
  <c r="G1975" i="1"/>
  <c r="L1975" i="1"/>
  <c r="P1975" i="1"/>
  <c r="U1975" i="1" s="1"/>
  <c r="V1975" i="1"/>
  <c r="W1975" i="1"/>
  <c r="A1976" i="1"/>
  <c r="B1976" i="1"/>
  <c r="C1976" i="1"/>
  <c r="H1976" i="1" s="1"/>
  <c r="E1976" i="1"/>
  <c r="F1976" i="1"/>
  <c r="G1976" i="1"/>
  <c r="L1976" i="1"/>
  <c r="P1976" i="1"/>
  <c r="U1976" i="1" s="1"/>
  <c r="V1976" i="1"/>
  <c r="W1976" i="1"/>
  <c r="A1977" i="1"/>
  <c r="B1977" i="1"/>
  <c r="C1977" i="1"/>
  <c r="H1977" i="1" s="1"/>
  <c r="E1977" i="1"/>
  <c r="F1977" i="1"/>
  <c r="G1977" i="1"/>
  <c r="L1977" i="1"/>
  <c r="P1977" i="1"/>
  <c r="U1977" i="1" s="1"/>
  <c r="V1977" i="1"/>
  <c r="W1977" i="1"/>
  <c r="A1978" i="1"/>
  <c r="B1978" i="1"/>
  <c r="C1978" i="1"/>
  <c r="H1978" i="1" s="1"/>
  <c r="E1978" i="1"/>
  <c r="F1978" i="1"/>
  <c r="G1978" i="1"/>
  <c r="L1978" i="1"/>
  <c r="P1978" i="1"/>
  <c r="U1978" i="1" s="1"/>
  <c r="V1978" i="1"/>
  <c r="W1978" i="1"/>
  <c r="A1979" i="1"/>
  <c r="B1979" i="1"/>
  <c r="C1979" i="1"/>
  <c r="H1979" i="1" s="1"/>
  <c r="E1979" i="1"/>
  <c r="F1979" i="1"/>
  <c r="G1979" i="1"/>
  <c r="L1979" i="1"/>
  <c r="P1979" i="1"/>
  <c r="U1979" i="1" s="1"/>
  <c r="V1979" i="1"/>
  <c r="W1979" i="1"/>
  <c r="A1980" i="1"/>
  <c r="B1980" i="1"/>
  <c r="C1980" i="1"/>
  <c r="H1980" i="1" s="1"/>
  <c r="E1980" i="1"/>
  <c r="F1980" i="1"/>
  <c r="G1980" i="1"/>
  <c r="L1980" i="1"/>
  <c r="P1980" i="1"/>
  <c r="U1980" i="1" s="1"/>
  <c r="V1980" i="1"/>
  <c r="W1980" i="1"/>
  <c r="A1981" i="1"/>
  <c r="B1981" i="1"/>
  <c r="C1981" i="1"/>
  <c r="H1981" i="1" s="1"/>
  <c r="E1981" i="1"/>
  <c r="F1981" i="1"/>
  <c r="G1981" i="1"/>
  <c r="L1981" i="1"/>
  <c r="P1981" i="1"/>
  <c r="U1981" i="1" s="1"/>
  <c r="V1981" i="1"/>
  <c r="W1981" i="1"/>
  <c r="V871" i="1"/>
  <c r="U965" i="1" l="1"/>
  <c r="U970" i="1"/>
  <c r="U978" i="1"/>
  <c r="U975" i="1"/>
  <c r="U929" i="1"/>
  <c r="U974" i="1"/>
  <c r="U971" i="1"/>
  <c r="U969" i="1"/>
  <c r="U966" i="1"/>
  <c r="U959" i="1"/>
  <c r="U972" i="1"/>
  <c r="U973" i="1"/>
  <c r="U963" i="1"/>
  <c r="U960" i="1"/>
  <c r="U976" i="1"/>
  <c r="U962" i="1"/>
  <c r="U967" i="1"/>
  <c r="U957" i="1"/>
  <c r="U954" i="1"/>
  <c r="U951" i="1"/>
  <c r="U968" i="1"/>
  <c r="U964" i="1"/>
  <c r="U961" i="1"/>
  <c r="U952" i="1"/>
  <c r="U939" i="1"/>
  <c r="U953" i="1"/>
  <c r="U941" i="1"/>
  <c r="U938" i="1"/>
  <c r="U940" i="1"/>
  <c r="U949" i="1"/>
  <c r="U936" i="1"/>
  <c r="U948" i="1"/>
  <c r="U958" i="1"/>
  <c r="U955" i="1"/>
  <c r="U924" i="1"/>
  <c r="U956" i="1"/>
  <c r="U950" i="1"/>
  <c r="U945" i="1"/>
  <c r="U944" i="1"/>
  <c r="U943" i="1"/>
  <c r="U942" i="1"/>
  <c r="U937" i="1"/>
  <c r="U932" i="1"/>
  <c r="U923" i="1"/>
  <c r="U931" i="1"/>
  <c r="U912" i="1"/>
  <c r="U919" i="1"/>
  <c r="U930" i="1"/>
  <c r="U921" i="1"/>
  <c r="U934" i="1"/>
  <c r="U933" i="1"/>
  <c r="U922" i="1"/>
  <c r="U926" i="1"/>
  <c r="U915" i="1"/>
  <c r="U916" i="1"/>
  <c r="U925" i="1"/>
  <c r="U920" i="1"/>
  <c r="U917" i="1"/>
  <c r="U914" i="1"/>
  <c r="U911" i="1"/>
  <c r="U918" i="1"/>
  <c r="U908" i="1"/>
  <c r="U913" i="1"/>
  <c r="U905" i="1"/>
  <c r="U909" i="1"/>
  <c r="U906" i="1"/>
  <c r="U910" i="1"/>
  <c r="U907" i="1"/>
  <c r="U904" i="1"/>
  <c r="U903" i="1"/>
  <c r="U901" i="1"/>
  <c r="U902" i="1"/>
  <c r="G3" i="2"/>
  <c r="H3" i="2" s="1"/>
  <c r="I3" i="2" s="1"/>
  <c r="J3" i="2" s="1"/>
  <c r="K3" i="2" s="1"/>
  <c r="L3" i="2" s="1"/>
  <c r="M3" i="2" s="1"/>
  <c r="N3" i="2" s="1"/>
  <c r="O3" i="2" s="1"/>
  <c r="P3" i="2" s="1"/>
  <c r="Q3" i="2" s="1"/>
  <c r="R3" i="2" s="1"/>
  <c r="S3" i="2" s="1"/>
  <c r="T3" i="2" s="1"/>
  <c r="U3" i="2" s="1"/>
  <c r="V3" i="2" s="1"/>
  <c r="W3" i="2" s="1"/>
  <c r="X3" i="2" s="1"/>
  <c r="Y3" i="2" s="1"/>
  <c r="Z3" i="2" s="1"/>
  <c r="AA3" i="2" s="1"/>
  <c r="AB3" i="2" s="1"/>
  <c r="AC3" i="2" s="1"/>
  <c r="AD3" i="2" s="1"/>
  <c r="AE3" i="2" s="1"/>
  <c r="AF3" i="2" s="1"/>
  <c r="AG3" i="2" s="1"/>
  <c r="AH3" i="2" s="1"/>
  <c r="AI3" i="2" s="1"/>
  <c r="AJ3" i="2" s="1"/>
  <c r="AK3" i="2" s="1"/>
  <c r="AL3" i="2" s="1"/>
  <c r="AM3" i="2" s="1"/>
  <c r="AN3" i="2" s="1"/>
  <c r="AO3" i="2" s="1"/>
  <c r="AP3" i="2" s="1"/>
  <c r="AQ3" i="2" s="1"/>
  <c r="AR3" i="2" s="1"/>
  <c r="AS3" i="2" s="1"/>
  <c r="AT3" i="2" s="1"/>
  <c r="AU3" i="2" s="1"/>
  <c r="AV3" i="2" s="1"/>
  <c r="AW3" i="2" s="1"/>
  <c r="AX3" i="2" s="1"/>
  <c r="AY3" i="2" s="1"/>
  <c r="AZ3" i="2" s="1"/>
  <c r="BA3" i="2" s="1"/>
  <c r="BB3" i="2" s="1"/>
  <c r="BC3" i="2" s="1"/>
  <c r="BD3" i="2" s="1"/>
  <c r="BE3" i="2" s="1"/>
  <c r="BF3" i="2" s="1"/>
  <c r="BG3" i="2" s="1"/>
  <c r="BH3" i="2" s="1"/>
  <c r="BI3" i="2" s="1"/>
  <c r="BJ3" i="2" s="1"/>
  <c r="BK3" i="2" s="1"/>
  <c r="BL3" i="2" s="1"/>
  <c r="BM3" i="2" s="1"/>
  <c r="BN3" i="2" s="1"/>
  <c r="BO3" i="2" s="1"/>
  <c r="BP3" i="2" s="1"/>
  <c r="BQ3" i="2" s="1"/>
  <c r="BR3" i="2" s="1"/>
  <c r="BS3" i="2" s="1"/>
  <c r="BT3" i="2" s="1"/>
  <c r="BU3" i="2" s="1"/>
  <c r="BV3" i="2" s="1"/>
  <c r="BW3" i="2" s="1"/>
  <c r="BX3" i="2" s="1"/>
  <c r="BY3" i="2" s="1"/>
  <c r="BZ3" i="2" s="1"/>
  <c r="CA3" i="2" s="1"/>
  <c r="CB3" i="2" s="1"/>
  <c r="CC3" i="2" s="1"/>
  <c r="CD3" i="2" s="1"/>
  <c r="CE3" i="2" s="1"/>
  <c r="CF3" i="2" s="1"/>
  <c r="CG3" i="2" s="1"/>
  <c r="CH3" i="2" s="1"/>
  <c r="CI3" i="2" s="1"/>
  <c r="CJ3" i="2" s="1"/>
  <c r="CK3" i="2" s="1"/>
  <c r="CL3" i="2" s="1"/>
  <c r="CM3" i="2" s="1"/>
  <c r="CN3" i="2" s="1"/>
  <c r="CO3" i="2" s="1"/>
  <c r="CP3" i="2" s="1"/>
  <c r="CQ3" i="2" s="1"/>
  <c r="CR3" i="2" s="1"/>
  <c r="CS3" i="2" s="1"/>
  <c r="CT3" i="2" s="1"/>
  <c r="CU3" i="2" s="1"/>
  <c r="CV3" i="2" s="1"/>
  <c r="CW3" i="2" s="1"/>
  <c r="CX3" i="2" s="1"/>
  <c r="CY3" i="2" s="1"/>
  <c r="CZ3" i="2" s="1"/>
  <c r="DA3" i="2" s="1"/>
  <c r="DB3" i="2" s="1"/>
  <c r="DC3" i="2" s="1"/>
  <c r="DD3" i="2" s="1"/>
  <c r="DE3" i="2" s="1"/>
  <c r="DF3" i="2" s="1"/>
  <c r="DG3" i="2" s="1"/>
  <c r="DH3" i="2" s="1"/>
  <c r="DI3" i="2" s="1"/>
  <c r="DJ3" i="2" s="1"/>
  <c r="DK3" i="2" s="1"/>
  <c r="DL3" i="2" s="1"/>
  <c r="DM3" i="2" s="1"/>
  <c r="DN3" i="2" s="1"/>
  <c r="DO3" i="2" s="1"/>
  <c r="DP3" i="2" s="1"/>
  <c r="DQ3" i="2" s="1"/>
  <c r="DR3" i="2" s="1"/>
  <c r="DS3" i="2" s="1"/>
  <c r="DT3" i="2" s="1"/>
  <c r="DU3" i="2" s="1"/>
  <c r="DV3" i="2" s="1"/>
  <c r="DW3" i="2" s="1"/>
  <c r="DX3" i="2" s="1"/>
  <c r="DY3" i="2" s="1"/>
  <c r="DZ3" i="2" s="1"/>
  <c r="EA3" i="2" s="1"/>
  <c r="EB3" i="2" s="1"/>
  <c r="EC3" i="2" s="1"/>
  <c r="ED3" i="2" s="1"/>
  <c r="EE3" i="2" s="1"/>
  <c r="EF3" i="2" s="1"/>
  <c r="EG3" i="2" s="1"/>
  <c r="EH3" i="2" s="1"/>
  <c r="EI3" i="2" s="1"/>
  <c r="EJ3" i="2" s="1"/>
  <c r="EK3" i="2" s="1"/>
  <c r="EL3" i="2" s="1"/>
  <c r="EM3" i="2" s="1"/>
  <c r="EN3" i="2" s="1"/>
  <c r="EO3" i="2" s="1"/>
  <c r="EP3" i="2" s="1"/>
  <c r="EQ3" i="2" s="1"/>
  <c r="ER3" i="2" s="1"/>
  <c r="ES3" i="2" s="1"/>
  <c r="ET3" i="2" s="1"/>
  <c r="EU3" i="2" s="1"/>
  <c r="EV3" i="2" s="1"/>
  <c r="EW3" i="2" s="1"/>
  <c r="EX3" i="2" s="1"/>
  <c r="EY3" i="2" s="1"/>
  <c r="EZ3" i="2" s="1"/>
  <c r="FA3" i="2" s="1"/>
  <c r="FB3" i="2" s="1"/>
  <c r="FC3" i="2" s="1"/>
  <c r="FD3" i="2" s="1"/>
  <c r="FE3" i="2" s="1"/>
  <c r="FF3" i="2" s="1"/>
  <c r="FG3" i="2" s="1"/>
  <c r="FH3" i="2" s="1"/>
  <c r="FI3" i="2" s="1"/>
  <c r="FJ3" i="2" s="1"/>
  <c r="FK3" i="2" s="1"/>
  <c r="FL3" i="2" s="1"/>
  <c r="FM3" i="2" s="1"/>
  <c r="FN3" i="2" s="1"/>
  <c r="FO3" i="2" s="1"/>
  <c r="FP3" i="2" s="1"/>
  <c r="FQ3" i="2" s="1"/>
  <c r="FR3" i="2" s="1"/>
  <c r="FS3" i="2" s="1"/>
  <c r="FT3" i="2" s="1"/>
  <c r="FU3" i="2" s="1"/>
  <c r="FV3" i="2" s="1"/>
  <c r="FW3" i="2" s="1"/>
  <c r="FX3" i="2" s="1"/>
  <c r="FY3" i="2" s="1"/>
  <c r="FZ3" i="2" s="1"/>
  <c r="GA3" i="2" s="1"/>
  <c r="GB3" i="2" s="1"/>
  <c r="GC3" i="2" s="1"/>
  <c r="GD3" i="2" s="1"/>
  <c r="GE3" i="2" s="1"/>
  <c r="GF3" i="2" s="1"/>
  <c r="GG3" i="2" s="1"/>
  <c r="GH3" i="2" s="1"/>
  <c r="GI3" i="2" s="1"/>
  <c r="GJ3" i="2" s="1"/>
  <c r="GK3" i="2" s="1"/>
  <c r="GL3" i="2" s="1"/>
  <c r="GM3" i="2" s="1"/>
  <c r="GN3" i="2" s="1"/>
  <c r="GO3" i="2" s="1"/>
  <c r="GP3" i="2" s="1"/>
  <c r="GQ3" i="2" s="1"/>
  <c r="GR3" i="2" s="1"/>
  <c r="GS3" i="2" s="1"/>
  <c r="GT3" i="2" s="1"/>
  <c r="GU3" i="2" s="1"/>
  <c r="GV3" i="2" s="1"/>
  <c r="GW3" i="2" s="1"/>
  <c r="GX3" i="2" s="1"/>
  <c r="GY3" i="2" s="1"/>
  <c r="GZ3" i="2" s="1"/>
  <c r="HA3" i="2" s="1"/>
  <c r="HB3" i="2" s="1"/>
  <c r="HC3" i="2" s="1"/>
  <c r="HD3" i="2" s="1"/>
  <c r="HE3" i="2" s="1"/>
  <c r="HF3" i="2" s="1"/>
  <c r="HG3" i="2" s="1"/>
  <c r="HH3" i="2" s="1"/>
  <c r="HI3" i="2" s="1"/>
  <c r="HJ3" i="2" s="1"/>
  <c r="HK3" i="2" s="1"/>
  <c r="HL3" i="2" s="1"/>
  <c r="HM3" i="2" s="1"/>
  <c r="HN3" i="2" s="1"/>
  <c r="HO3" i="2" s="1"/>
  <c r="HP3" i="2" s="1"/>
  <c r="HQ3" i="2" s="1"/>
  <c r="HR3" i="2" s="1"/>
  <c r="HS3" i="2" s="1"/>
  <c r="HT3" i="2" s="1"/>
  <c r="HU3" i="2" s="1"/>
  <c r="HV3" i="2" s="1"/>
  <c r="HW3" i="2" s="1"/>
  <c r="HX3" i="2" s="1"/>
  <c r="HY3" i="2" s="1"/>
  <c r="HZ3" i="2" s="1"/>
  <c r="IA3" i="2" s="1"/>
  <c r="IB3" i="2" s="1"/>
  <c r="IC3" i="2" s="1"/>
  <c r="ID3" i="2" s="1"/>
  <c r="IE3" i="2" s="1"/>
  <c r="IF3" i="2" s="1"/>
  <c r="IG3" i="2" s="1"/>
  <c r="IH3" i="2" s="1"/>
  <c r="II3" i="2" s="1"/>
  <c r="IJ3" i="2" s="1"/>
  <c r="IK3" i="2" s="1"/>
  <c r="IL3" i="2" s="1"/>
  <c r="IM3" i="2" s="1"/>
  <c r="IN3" i="2" s="1"/>
  <c r="IO3" i="2" s="1"/>
  <c r="IP3" i="2" s="1"/>
  <c r="IQ3" i="2" s="1"/>
  <c r="IR3" i="2" s="1"/>
  <c r="IS3" i="2" s="1"/>
  <c r="IT3" i="2" s="1"/>
  <c r="IU3" i="2" s="1"/>
  <c r="IV3" i="2" s="1"/>
  <c r="IW3" i="2" s="1"/>
  <c r="IX3" i="2" s="1"/>
  <c r="IY3" i="2" s="1"/>
  <c r="IZ3" i="2" l="1"/>
  <c r="JA3" i="2" s="1"/>
  <c r="JB3" i="2" s="1"/>
  <c r="JC3" i="2" s="1"/>
  <c r="JD3" i="2" s="1"/>
  <c r="JE3" i="2" s="1"/>
  <c r="JF3" i="2" s="1"/>
  <c r="JG3" i="2" s="1"/>
  <c r="JH3" i="2" s="1"/>
  <c r="JI3" i="2" s="1"/>
  <c r="JJ3" i="2" s="1"/>
  <c r="JK3" i="2" s="1"/>
  <c r="JL3" i="2" s="1"/>
  <c r="JM3" i="2" s="1"/>
  <c r="JN3" i="2" s="1"/>
  <c r="JO3" i="2" s="1"/>
  <c r="JP3" i="2" s="1"/>
  <c r="JQ3" i="2" s="1"/>
  <c r="JR3" i="2" s="1"/>
  <c r="JS3" i="2" s="1"/>
  <c r="JT3" i="2" s="1"/>
  <c r="JU3" i="2" s="1"/>
  <c r="JV3" i="2" s="1"/>
  <c r="JW3" i="2" s="1"/>
  <c r="JX3" i="2" s="1"/>
  <c r="JY3" i="2" s="1"/>
  <c r="JZ3" i="2" s="1"/>
  <c r="KA3" i="2" s="1"/>
  <c r="KB3" i="2" s="1"/>
  <c r="KC3" i="2" s="1"/>
  <c r="KD3" i="2" s="1"/>
  <c r="KE3" i="2" s="1"/>
  <c r="KF3" i="2" s="1"/>
  <c r="KG3" i="2" s="1"/>
  <c r="KH3" i="2" s="1"/>
  <c r="KI3" i="2" s="1"/>
  <c r="KJ3" i="2" s="1"/>
  <c r="KK3" i="2" s="1"/>
  <c r="KL3" i="2" s="1"/>
  <c r="KM3" i="2" s="1"/>
  <c r="KN3" i="2" s="1"/>
  <c r="KO3" i="2" s="1"/>
  <c r="KP3" i="2" s="1"/>
  <c r="KQ3" i="2" s="1"/>
  <c r="KR3" i="2" s="1"/>
  <c r="KS3" i="2" s="1"/>
  <c r="KT3" i="2" s="1"/>
  <c r="KU3" i="2" s="1"/>
  <c r="KV3" i="2" s="1"/>
  <c r="KW3" i="2" s="1"/>
  <c r="KX3" i="2" s="1"/>
  <c r="KY3" i="2" s="1"/>
  <c r="KZ3" i="2" s="1"/>
  <c r="LA3" i="2" s="1"/>
  <c r="LB3" i="2" s="1"/>
  <c r="LC3" i="2" s="1"/>
  <c r="LD3" i="2" s="1"/>
  <c r="LE3" i="2" s="1"/>
  <c r="LF3" i="2" s="1"/>
  <c r="LG3" i="2" s="1"/>
  <c r="LH3" i="2" s="1"/>
  <c r="LI3" i="2" s="1"/>
  <c r="LJ3" i="2" s="1"/>
  <c r="LK3" i="2" s="1"/>
  <c r="LL3" i="2" s="1"/>
  <c r="LM3" i="2" s="1"/>
  <c r="LN3" i="2" s="1"/>
  <c r="LO3" i="2" s="1"/>
  <c r="LP3" i="2" s="1"/>
  <c r="LQ3" i="2" s="1"/>
  <c r="LR3" i="2" s="1"/>
  <c r="LS3" i="2" s="1"/>
  <c r="LT3" i="2" s="1"/>
  <c r="LU3" i="2" s="1"/>
  <c r="LV3" i="2" s="1"/>
  <c r="LW3" i="2" s="1"/>
  <c r="LX3" i="2" s="1"/>
  <c r="LY3" i="2" s="1"/>
  <c r="LZ3" i="2" s="1"/>
  <c r="MA3" i="2" s="1"/>
  <c r="P869" i="1"/>
  <c r="P870" i="1"/>
  <c r="P871" i="1"/>
  <c r="U871" i="1" s="1"/>
  <c r="C871" i="1"/>
  <c r="H871" i="1" s="1"/>
  <c r="P879" i="1" l="1"/>
  <c r="V879" i="1"/>
  <c r="P880" i="1"/>
  <c r="V880" i="1"/>
  <c r="P881" i="1"/>
  <c r="V881" i="1"/>
  <c r="P882" i="1"/>
  <c r="V882" i="1"/>
  <c r="P883" i="1"/>
  <c r="V883" i="1"/>
  <c r="P884" i="1"/>
  <c r="V884" i="1"/>
  <c r="P885" i="1"/>
  <c r="V885" i="1"/>
  <c r="P886" i="1"/>
  <c r="V886" i="1"/>
  <c r="P887" i="1"/>
  <c r="V887" i="1"/>
  <c r="P888" i="1"/>
  <c r="V888" i="1"/>
  <c r="P889" i="1"/>
  <c r="V889" i="1"/>
  <c r="P890" i="1"/>
  <c r="V890" i="1"/>
  <c r="P892" i="1"/>
  <c r="V892" i="1"/>
  <c r="P893" i="1"/>
  <c r="V893" i="1"/>
  <c r="P894" i="1"/>
  <c r="V894" i="1"/>
  <c r="P895" i="1"/>
  <c r="V895" i="1"/>
  <c r="P896" i="1"/>
  <c r="V896" i="1"/>
  <c r="P897" i="1"/>
  <c r="V897" i="1"/>
  <c r="P898" i="1"/>
  <c r="V898" i="1"/>
  <c r="P899" i="1"/>
  <c r="V899" i="1"/>
  <c r="P900" i="1"/>
  <c r="V900" i="1"/>
  <c r="C879" i="1"/>
  <c r="H879" i="1" s="1"/>
  <c r="C880" i="1"/>
  <c r="H880" i="1" s="1"/>
  <c r="C881" i="1"/>
  <c r="H881" i="1" s="1"/>
  <c r="C882" i="1"/>
  <c r="H882" i="1" s="1"/>
  <c r="C883" i="1"/>
  <c r="H883" i="1" s="1"/>
  <c r="C884" i="1"/>
  <c r="H884" i="1" s="1"/>
  <c r="C885" i="1"/>
  <c r="H885" i="1" s="1"/>
  <c r="C886" i="1"/>
  <c r="H886" i="1" s="1"/>
  <c r="C887" i="1"/>
  <c r="H887" i="1" s="1"/>
  <c r="C888" i="1"/>
  <c r="H888" i="1" s="1"/>
  <c r="C889" i="1"/>
  <c r="H889" i="1" s="1"/>
  <c r="C890" i="1"/>
  <c r="H890" i="1" s="1"/>
  <c r="C892" i="1"/>
  <c r="H892" i="1" s="1"/>
  <c r="C893" i="1"/>
  <c r="H893" i="1" s="1"/>
  <c r="C894" i="1"/>
  <c r="H894" i="1" s="1"/>
  <c r="C895" i="1"/>
  <c r="H895" i="1" s="1"/>
  <c r="C896" i="1"/>
  <c r="H896" i="1" s="1"/>
  <c r="C897" i="1"/>
  <c r="H897" i="1" s="1"/>
  <c r="C898" i="1"/>
  <c r="H898" i="1" s="1"/>
  <c r="C899" i="1"/>
  <c r="H899" i="1" s="1"/>
  <c r="C900" i="1"/>
  <c r="H900" i="1" s="1"/>
  <c r="U899" i="1" l="1"/>
  <c r="U900" i="1"/>
  <c r="U897" i="1"/>
  <c r="U896" i="1"/>
  <c r="U893" i="1"/>
  <c r="U898" i="1"/>
  <c r="U895" i="1"/>
  <c r="U892" i="1"/>
  <c r="U894" i="1"/>
  <c r="U889" i="1"/>
  <c r="U890" i="1"/>
  <c r="U888" i="1"/>
  <c r="U884" i="1"/>
  <c r="U887" i="1"/>
  <c r="U886" i="1"/>
  <c r="U885" i="1"/>
  <c r="U883" i="1"/>
  <c r="U879" i="1"/>
  <c r="U882" i="1"/>
  <c r="U881" i="1"/>
  <c r="U880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72" i="1"/>
  <c r="P873" i="1"/>
  <c r="P874" i="1"/>
  <c r="P875" i="1"/>
  <c r="P876" i="1"/>
  <c r="P877" i="1"/>
  <c r="P878" i="1"/>
  <c r="P844" i="1"/>
  <c r="P845" i="1"/>
  <c r="A27" i="3"/>
  <c r="B27" i="3" s="1"/>
  <c r="A28" i="3"/>
  <c r="F28" i="3" s="1"/>
  <c r="A19" i="3"/>
  <c r="B19" i="3" s="1"/>
  <c r="A20" i="3"/>
  <c r="F20" i="3" s="1"/>
  <c r="A21" i="3"/>
  <c r="F21" i="3" s="1"/>
  <c r="A22" i="3"/>
  <c r="F22" i="3" s="1"/>
  <c r="A23" i="3"/>
  <c r="B23" i="3" s="1"/>
  <c r="A24" i="3"/>
  <c r="B24" i="3" s="1"/>
  <c r="A25" i="3"/>
  <c r="B25" i="3" s="1"/>
  <c r="A26" i="3"/>
  <c r="F26" i="3" s="1"/>
  <c r="F25" i="3" l="1"/>
  <c r="F19" i="3"/>
  <c r="F23" i="3"/>
  <c r="B21" i="3"/>
  <c r="F24" i="3"/>
  <c r="B22" i="3"/>
  <c r="B28" i="3"/>
  <c r="C28" i="3" s="1"/>
  <c r="I28" i="3" s="1"/>
  <c r="J28" i="3" s="1"/>
  <c r="F27" i="3"/>
  <c r="B20" i="3"/>
  <c r="B26" i="3"/>
  <c r="P842" i="1" l="1"/>
  <c r="P843" i="1"/>
  <c r="P840" i="1" l="1"/>
  <c r="P841" i="1"/>
  <c r="P836" i="1"/>
  <c r="P837" i="1"/>
  <c r="P838" i="1"/>
  <c r="P839" i="1"/>
  <c r="P835" i="1" l="1"/>
  <c r="P834" i="1"/>
  <c r="P832" i="1" l="1"/>
  <c r="P831" i="1" l="1"/>
  <c r="P833" i="1" l="1"/>
  <c r="P828" i="1" l="1"/>
  <c r="P829" i="1"/>
  <c r="P830" i="1"/>
  <c r="P826" i="1"/>
  <c r="P827" i="1"/>
  <c r="P825" i="1"/>
  <c r="P819" i="1"/>
  <c r="P824" i="1" l="1"/>
  <c r="P823" i="1" l="1"/>
  <c r="P822" i="1" l="1"/>
  <c r="P820" i="1"/>
  <c r="P818" i="1"/>
  <c r="P821" i="1" l="1"/>
  <c r="P817" i="1"/>
  <c r="P814" i="1"/>
  <c r="P816" i="1"/>
  <c r="P815" i="1" l="1"/>
  <c r="P812" i="1"/>
  <c r="P813" i="1"/>
  <c r="P811" i="1" l="1"/>
  <c r="P810" i="1"/>
  <c r="P809" i="1"/>
  <c r="P808" i="1"/>
  <c r="V798" i="1" l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U833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U861" i="1"/>
  <c r="V861" i="1"/>
  <c r="U862" i="1"/>
  <c r="V862" i="1"/>
  <c r="U863" i="1"/>
  <c r="V863" i="1"/>
  <c r="U864" i="1"/>
  <c r="V864" i="1"/>
  <c r="U865" i="1"/>
  <c r="V865" i="1"/>
  <c r="U866" i="1"/>
  <c r="V866" i="1"/>
  <c r="U867" i="1"/>
  <c r="V867" i="1"/>
  <c r="U868" i="1"/>
  <c r="V868" i="1"/>
  <c r="U869" i="1"/>
  <c r="V869" i="1"/>
  <c r="U870" i="1"/>
  <c r="V870" i="1"/>
  <c r="U872" i="1"/>
  <c r="V872" i="1"/>
  <c r="V873" i="1"/>
  <c r="V874" i="1"/>
  <c r="V875" i="1"/>
  <c r="V876" i="1"/>
  <c r="V877" i="1"/>
  <c r="V878" i="1"/>
  <c r="V797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73" i="1"/>
  <c r="U874" i="1"/>
  <c r="U875" i="1"/>
  <c r="U876" i="1"/>
  <c r="U877" i="1"/>
  <c r="U878" i="1"/>
  <c r="C822" i="1"/>
  <c r="H822" i="1" s="1"/>
  <c r="C823" i="1"/>
  <c r="H823" i="1" s="1"/>
  <c r="C824" i="1"/>
  <c r="H824" i="1" s="1"/>
  <c r="C825" i="1"/>
  <c r="H825" i="1" s="1"/>
  <c r="C826" i="1"/>
  <c r="H826" i="1" s="1"/>
  <c r="C827" i="1"/>
  <c r="H827" i="1" s="1"/>
  <c r="C828" i="1"/>
  <c r="H828" i="1" s="1"/>
  <c r="C829" i="1"/>
  <c r="H829" i="1" s="1"/>
  <c r="C830" i="1"/>
  <c r="H830" i="1" s="1"/>
  <c r="C831" i="1"/>
  <c r="H831" i="1" s="1"/>
  <c r="C832" i="1"/>
  <c r="H832" i="1" s="1"/>
  <c r="C833" i="1"/>
  <c r="H833" i="1" s="1"/>
  <c r="C834" i="1"/>
  <c r="H834" i="1" s="1"/>
  <c r="C835" i="1"/>
  <c r="H835" i="1" s="1"/>
  <c r="C836" i="1"/>
  <c r="H836" i="1" s="1"/>
  <c r="C837" i="1"/>
  <c r="H837" i="1" s="1"/>
  <c r="C838" i="1"/>
  <c r="H838" i="1" s="1"/>
  <c r="C839" i="1"/>
  <c r="H839" i="1" s="1"/>
  <c r="C840" i="1"/>
  <c r="H840" i="1" s="1"/>
  <c r="C841" i="1"/>
  <c r="H841" i="1" s="1"/>
  <c r="C842" i="1"/>
  <c r="H842" i="1" s="1"/>
  <c r="C843" i="1"/>
  <c r="H843" i="1" s="1"/>
  <c r="C844" i="1"/>
  <c r="H844" i="1" s="1"/>
  <c r="C845" i="1"/>
  <c r="H845" i="1" s="1"/>
  <c r="C846" i="1"/>
  <c r="H846" i="1" s="1"/>
  <c r="C847" i="1"/>
  <c r="H847" i="1" s="1"/>
  <c r="C848" i="1"/>
  <c r="H848" i="1" s="1"/>
  <c r="C849" i="1"/>
  <c r="H849" i="1" s="1"/>
  <c r="C850" i="1"/>
  <c r="H850" i="1" s="1"/>
  <c r="C851" i="1"/>
  <c r="H851" i="1" s="1"/>
  <c r="C852" i="1"/>
  <c r="H852" i="1" s="1"/>
  <c r="C853" i="1"/>
  <c r="H853" i="1" s="1"/>
  <c r="C854" i="1"/>
  <c r="H854" i="1" s="1"/>
  <c r="C855" i="1"/>
  <c r="H855" i="1" s="1"/>
  <c r="C856" i="1"/>
  <c r="H856" i="1" s="1"/>
  <c r="C857" i="1"/>
  <c r="H857" i="1" s="1"/>
  <c r="C858" i="1"/>
  <c r="H858" i="1" s="1"/>
  <c r="C859" i="1"/>
  <c r="H859" i="1" s="1"/>
  <c r="C860" i="1"/>
  <c r="H860" i="1" s="1"/>
  <c r="C861" i="1"/>
  <c r="H861" i="1" s="1"/>
  <c r="C862" i="1"/>
  <c r="H862" i="1" s="1"/>
  <c r="C863" i="1"/>
  <c r="H863" i="1" s="1"/>
  <c r="C864" i="1"/>
  <c r="H864" i="1" s="1"/>
  <c r="C865" i="1"/>
  <c r="H865" i="1" s="1"/>
  <c r="C866" i="1"/>
  <c r="H866" i="1" s="1"/>
  <c r="C867" i="1"/>
  <c r="H867" i="1" s="1"/>
  <c r="C868" i="1"/>
  <c r="H868" i="1" s="1"/>
  <c r="C869" i="1"/>
  <c r="H869" i="1" s="1"/>
  <c r="C870" i="1"/>
  <c r="H870" i="1" s="1"/>
  <c r="C872" i="1"/>
  <c r="H872" i="1" s="1"/>
  <c r="C873" i="1"/>
  <c r="H873" i="1" s="1"/>
  <c r="C874" i="1"/>
  <c r="H874" i="1" s="1"/>
  <c r="C875" i="1"/>
  <c r="H875" i="1" s="1"/>
  <c r="C876" i="1"/>
  <c r="H876" i="1" s="1"/>
  <c r="C877" i="1"/>
  <c r="H877" i="1" s="1"/>
  <c r="C878" i="1"/>
  <c r="H878" i="1" s="1"/>
  <c r="C814" i="1"/>
  <c r="H814" i="1" s="1"/>
  <c r="C815" i="1"/>
  <c r="H815" i="1" s="1"/>
  <c r="C816" i="1"/>
  <c r="H816" i="1" s="1"/>
  <c r="C817" i="1"/>
  <c r="H817" i="1" s="1"/>
  <c r="C818" i="1"/>
  <c r="H818" i="1" s="1"/>
  <c r="C819" i="1"/>
  <c r="H819" i="1" s="1"/>
  <c r="C820" i="1"/>
  <c r="H820" i="1" s="1"/>
  <c r="C821" i="1"/>
  <c r="H821" i="1" s="1"/>
  <c r="V796" i="1"/>
  <c r="P805" i="1" l="1"/>
  <c r="P806" i="1"/>
  <c r="P807" i="1"/>
  <c r="P798" i="1"/>
  <c r="P799" i="1"/>
  <c r="U808" i="1"/>
  <c r="U809" i="1"/>
  <c r="U810" i="1"/>
  <c r="U811" i="1"/>
  <c r="U812" i="1"/>
  <c r="U813" i="1"/>
  <c r="C807" i="1"/>
  <c r="H807" i="1" s="1"/>
  <c r="C808" i="1"/>
  <c r="H808" i="1" s="1"/>
  <c r="C809" i="1"/>
  <c r="H809" i="1" s="1"/>
  <c r="C810" i="1"/>
  <c r="H810" i="1" s="1"/>
  <c r="C811" i="1"/>
  <c r="H811" i="1" s="1"/>
  <c r="C812" i="1"/>
  <c r="H812" i="1" s="1"/>
  <c r="C813" i="1"/>
  <c r="H813" i="1" s="1"/>
  <c r="U807" i="1" l="1"/>
  <c r="P804" i="1"/>
  <c r="P803" i="1"/>
  <c r="P802" i="1"/>
  <c r="P801" i="1"/>
  <c r="P800" i="1"/>
  <c r="P797" i="1"/>
  <c r="P796" i="1"/>
  <c r="V791" i="1" l="1"/>
  <c r="V792" i="1"/>
  <c r="V793" i="1"/>
  <c r="V794" i="1"/>
  <c r="V795" i="1"/>
  <c r="P795" i="1" l="1"/>
  <c r="P794" i="1" l="1"/>
  <c r="P793" i="1" l="1"/>
  <c r="P791" i="1"/>
  <c r="P792" i="1"/>
  <c r="U797" i="1" l="1"/>
  <c r="U798" i="1"/>
  <c r="U799" i="1"/>
  <c r="U800" i="1"/>
  <c r="U801" i="1"/>
  <c r="U802" i="1"/>
  <c r="U803" i="1"/>
  <c r="U804" i="1"/>
  <c r="U805" i="1"/>
  <c r="U806" i="1"/>
  <c r="C797" i="1"/>
  <c r="H797" i="1" s="1"/>
  <c r="C798" i="1"/>
  <c r="H798" i="1" s="1"/>
  <c r="C799" i="1"/>
  <c r="H799" i="1" s="1"/>
  <c r="C800" i="1"/>
  <c r="H800" i="1" s="1"/>
  <c r="C801" i="1"/>
  <c r="H801" i="1" s="1"/>
  <c r="C802" i="1"/>
  <c r="H802" i="1" s="1"/>
  <c r="C803" i="1"/>
  <c r="H803" i="1" s="1"/>
  <c r="C804" i="1"/>
  <c r="H804" i="1" s="1"/>
  <c r="C805" i="1"/>
  <c r="H805" i="1" s="1"/>
  <c r="C806" i="1"/>
  <c r="H806" i="1" s="1"/>
  <c r="X790" i="1" l="1"/>
  <c r="V790" i="1"/>
  <c r="P790" i="1"/>
  <c r="U791" i="1" l="1"/>
  <c r="U792" i="1"/>
  <c r="U793" i="1"/>
  <c r="U794" i="1"/>
  <c r="U795" i="1"/>
  <c r="U796" i="1"/>
  <c r="C790" i="1" l="1"/>
  <c r="H790" i="1" s="1"/>
  <c r="C791" i="1"/>
  <c r="H791" i="1" s="1"/>
  <c r="C792" i="1"/>
  <c r="H792" i="1" s="1"/>
  <c r="C793" i="1"/>
  <c r="H793" i="1" s="1"/>
  <c r="C794" i="1"/>
  <c r="H794" i="1" s="1"/>
  <c r="C795" i="1"/>
  <c r="H795" i="1" s="1"/>
  <c r="C796" i="1"/>
  <c r="H796" i="1" s="1"/>
  <c r="C789" i="1" l="1"/>
  <c r="H789" i="1" s="1"/>
  <c r="C788" i="1"/>
  <c r="H788" i="1" s="1"/>
  <c r="C787" i="1"/>
  <c r="H787" i="1" s="1"/>
  <c r="C786" i="1"/>
  <c r="H786" i="1" s="1"/>
  <c r="C785" i="1"/>
  <c r="H785" i="1" s="1"/>
  <c r="C784" i="1"/>
  <c r="H784" i="1" s="1"/>
  <c r="C783" i="1"/>
  <c r="H783" i="1" s="1"/>
  <c r="C782" i="1"/>
  <c r="H782" i="1" s="1"/>
  <c r="C781" i="1"/>
  <c r="H781" i="1" s="1"/>
  <c r="C780" i="1"/>
  <c r="H780" i="1" s="1"/>
  <c r="C779" i="1"/>
  <c r="H779" i="1" s="1"/>
  <c r="C778" i="1"/>
  <c r="H778" i="1" s="1"/>
  <c r="C777" i="1"/>
  <c r="H777" i="1" s="1"/>
  <c r="C776" i="1"/>
  <c r="H776" i="1" s="1"/>
  <c r="C775" i="1"/>
  <c r="H775" i="1" s="1"/>
  <c r="C774" i="1"/>
  <c r="H774" i="1" s="1"/>
  <c r="C773" i="1"/>
  <c r="H773" i="1" s="1"/>
  <c r="C772" i="1"/>
  <c r="H772" i="1" s="1"/>
  <c r="C771" i="1"/>
  <c r="H771" i="1" s="1"/>
  <c r="C770" i="1"/>
  <c r="H770" i="1" s="1"/>
  <c r="C769" i="1"/>
  <c r="H769" i="1" s="1"/>
  <c r="C768" i="1"/>
  <c r="H768" i="1" s="1"/>
  <c r="C767" i="1"/>
  <c r="H767" i="1" s="1"/>
  <c r="C766" i="1"/>
  <c r="H766" i="1" s="1"/>
  <c r="C765" i="1"/>
  <c r="H765" i="1" s="1"/>
  <c r="C764" i="1"/>
  <c r="H764" i="1" s="1"/>
  <c r="C763" i="1"/>
  <c r="H763" i="1" s="1"/>
  <c r="C762" i="1"/>
  <c r="H762" i="1" s="1"/>
  <c r="C761" i="1"/>
  <c r="H761" i="1" s="1"/>
  <c r="C760" i="1"/>
  <c r="H760" i="1" s="1"/>
  <c r="C759" i="1"/>
  <c r="H759" i="1" s="1"/>
  <c r="C758" i="1"/>
  <c r="H758" i="1" s="1"/>
  <c r="C757" i="1"/>
  <c r="H757" i="1" s="1"/>
  <c r="C756" i="1"/>
  <c r="H756" i="1" s="1"/>
  <c r="C755" i="1"/>
  <c r="H755" i="1" s="1"/>
  <c r="C754" i="1"/>
  <c r="H754" i="1" s="1"/>
  <c r="C753" i="1"/>
  <c r="H753" i="1" s="1"/>
  <c r="C752" i="1"/>
  <c r="H752" i="1" s="1"/>
  <c r="C751" i="1"/>
  <c r="H751" i="1" s="1"/>
  <c r="C750" i="1"/>
  <c r="H750" i="1" s="1"/>
  <c r="C749" i="1"/>
  <c r="H749" i="1" s="1"/>
  <c r="C748" i="1"/>
  <c r="H748" i="1" s="1"/>
  <c r="C747" i="1"/>
  <c r="H747" i="1" s="1"/>
  <c r="C746" i="1"/>
  <c r="H746" i="1" s="1"/>
  <c r="C745" i="1"/>
  <c r="H745" i="1" s="1"/>
  <c r="C744" i="1"/>
  <c r="H744" i="1" s="1"/>
  <c r="C743" i="1"/>
  <c r="H743" i="1" s="1"/>
  <c r="C742" i="1"/>
  <c r="H742" i="1" s="1"/>
  <c r="C741" i="1"/>
  <c r="H741" i="1" s="1"/>
  <c r="C740" i="1"/>
  <c r="H740" i="1" s="1"/>
  <c r="C739" i="1"/>
  <c r="H739" i="1" s="1"/>
  <c r="C738" i="1"/>
  <c r="H738" i="1" s="1"/>
  <c r="C737" i="1"/>
  <c r="H737" i="1" s="1"/>
  <c r="C736" i="1"/>
  <c r="H736" i="1" s="1"/>
  <c r="C735" i="1"/>
  <c r="H735" i="1" s="1"/>
  <c r="C734" i="1"/>
  <c r="H734" i="1" s="1"/>
  <c r="C733" i="1"/>
  <c r="H733" i="1" s="1"/>
  <c r="C732" i="1"/>
  <c r="H732" i="1" s="1"/>
  <c r="C731" i="1"/>
  <c r="H731" i="1" s="1"/>
  <c r="C730" i="1"/>
  <c r="H730" i="1" s="1"/>
  <c r="C729" i="1"/>
  <c r="H729" i="1" s="1"/>
  <c r="C728" i="1"/>
  <c r="H728" i="1" s="1"/>
  <c r="C727" i="1"/>
  <c r="H727" i="1" s="1"/>
  <c r="C726" i="1"/>
  <c r="H726" i="1" s="1"/>
  <c r="C725" i="1"/>
  <c r="H725" i="1" s="1"/>
  <c r="C724" i="1"/>
  <c r="H724" i="1" s="1"/>
  <c r="C723" i="1"/>
  <c r="H723" i="1" s="1"/>
  <c r="C722" i="1"/>
  <c r="H722" i="1" s="1"/>
  <c r="C721" i="1"/>
  <c r="H721" i="1" s="1"/>
  <c r="C720" i="1"/>
  <c r="H720" i="1" s="1"/>
  <c r="C719" i="1"/>
  <c r="H719" i="1" s="1"/>
  <c r="C718" i="1"/>
  <c r="H718" i="1" s="1"/>
  <c r="C717" i="1"/>
  <c r="H717" i="1" s="1"/>
  <c r="C716" i="1"/>
  <c r="H716" i="1" s="1"/>
  <c r="C715" i="1"/>
  <c r="H715" i="1" s="1"/>
  <c r="C714" i="1"/>
  <c r="H714" i="1" s="1"/>
  <c r="C713" i="1"/>
  <c r="H713" i="1" s="1"/>
  <c r="C712" i="1"/>
  <c r="H712" i="1" s="1"/>
  <c r="C711" i="1"/>
  <c r="H711" i="1" s="1"/>
  <c r="C710" i="1"/>
  <c r="H710" i="1" s="1"/>
  <c r="C709" i="1"/>
  <c r="H709" i="1" s="1"/>
  <c r="C708" i="1"/>
  <c r="H708" i="1" s="1"/>
  <c r="C707" i="1"/>
  <c r="H707" i="1" s="1"/>
  <c r="C706" i="1"/>
  <c r="H706" i="1" s="1"/>
  <c r="C705" i="1"/>
  <c r="H705" i="1" s="1"/>
  <c r="C704" i="1"/>
  <c r="H704" i="1" s="1"/>
  <c r="C703" i="1"/>
  <c r="H703" i="1" s="1"/>
  <c r="C702" i="1"/>
  <c r="H702" i="1" s="1"/>
  <c r="C701" i="1"/>
  <c r="H701" i="1" s="1"/>
  <c r="C700" i="1"/>
  <c r="H700" i="1" s="1"/>
  <c r="C699" i="1"/>
  <c r="H699" i="1" s="1"/>
  <c r="C698" i="1"/>
  <c r="H698" i="1" s="1"/>
  <c r="C697" i="1"/>
  <c r="H697" i="1" s="1"/>
  <c r="C696" i="1"/>
  <c r="H696" i="1" s="1"/>
  <c r="C695" i="1"/>
  <c r="H695" i="1" s="1"/>
  <c r="C694" i="1"/>
  <c r="H694" i="1" s="1"/>
  <c r="C693" i="1"/>
  <c r="H693" i="1" s="1"/>
  <c r="C692" i="1"/>
  <c r="H692" i="1" s="1"/>
  <c r="C691" i="1"/>
  <c r="H691" i="1" s="1"/>
  <c r="C690" i="1"/>
  <c r="H690" i="1" s="1"/>
  <c r="C689" i="1"/>
  <c r="H689" i="1" s="1"/>
  <c r="C688" i="1"/>
  <c r="H688" i="1" s="1"/>
  <c r="C687" i="1"/>
  <c r="H687" i="1" s="1"/>
  <c r="C686" i="1"/>
  <c r="H686" i="1" s="1"/>
  <c r="C685" i="1"/>
  <c r="H685" i="1" s="1"/>
  <c r="C684" i="1"/>
  <c r="H684" i="1" s="1"/>
  <c r="C683" i="1"/>
  <c r="H683" i="1" s="1"/>
  <c r="C682" i="1"/>
  <c r="H682" i="1" s="1"/>
  <c r="C681" i="1"/>
  <c r="H681" i="1" s="1"/>
  <c r="C680" i="1"/>
  <c r="H680" i="1" s="1"/>
  <c r="C679" i="1"/>
  <c r="H679" i="1" s="1"/>
  <c r="C678" i="1"/>
  <c r="H678" i="1" s="1"/>
  <c r="C677" i="1"/>
  <c r="H677" i="1" s="1"/>
  <c r="C676" i="1"/>
  <c r="H676" i="1" s="1"/>
  <c r="C675" i="1"/>
  <c r="H675" i="1" s="1"/>
  <c r="C674" i="1"/>
  <c r="H674" i="1" s="1"/>
  <c r="C673" i="1"/>
  <c r="H673" i="1" s="1"/>
  <c r="C672" i="1"/>
  <c r="H672" i="1" s="1"/>
  <c r="C671" i="1"/>
  <c r="H671" i="1" s="1"/>
  <c r="C670" i="1"/>
  <c r="H670" i="1" s="1"/>
  <c r="C669" i="1"/>
  <c r="H669" i="1" s="1"/>
  <c r="C668" i="1"/>
  <c r="H668" i="1" s="1"/>
  <c r="C667" i="1"/>
  <c r="H667" i="1" s="1"/>
  <c r="C666" i="1"/>
  <c r="H666" i="1" s="1"/>
  <c r="C665" i="1"/>
  <c r="H665" i="1" s="1"/>
  <c r="C664" i="1"/>
  <c r="H664" i="1" s="1"/>
  <c r="C663" i="1"/>
  <c r="H663" i="1" s="1"/>
  <c r="C662" i="1"/>
  <c r="H662" i="1" s="1"/>
  <c r="C661" i="1"/>
  <c r="H661" i="1" s="1"/>
  <c r="C660" i="1"/>
  <c r="H660" i="1" s="1"/>
  <c r="C659" i="1"/>
  <c r="H659" i="1" s="1"/>
  <c r="C658" i="1"/>
  <c r="H658" i="1" s="1"/>
  <c r="C657" i="1"/>
  <c r="H657" i="1" s="1"/>
  <c r="C656" i="1"/>
  <c r="H656" i="1" s="1"/>
  <c r="C655" i="1"/>
  <c r="H655" i="1" s="1"/>
  <c r="C654" i="1"/>
  <c r="H654" i="1" s="1"/>
  <c r="C653" i="1"/>
  <c r="H653" i="1" s="1"/>
  <c r="C652" i="1"/>
  <c r="H652" i="1" s="1"/>
  <c r="C651" i="1"/>
  <c r="H651" i="1" s="1"/>
  <c r="C650" i="1"/>
  <c r="H650" i="1" s="1"/>
  <c r="C649" i="1"/>
  <c r="H649" i="1" s="1"/>
  <c r="C648" i="1"/>
  <c r="H648" i="1" s="1"/>
  <c r="C647" i="1"/>
  <c r="H647" i="1" s="1"/>
  <c r="C646" i="1"/>
  <c r="H646" i="1" s="1"/>
  <c r="C645" i="1"/>
  <c r="H645" i="1" s="1"/>
  <c r="C644" i="1"/>
  <c r="H644" i="1" s="1"/>
  <c r="C643" i="1"/>
  <c r="H643" i="1" s="1"/>
  <c r="C642" i="1"/>
  <c r="H642" i="1" s="1"/>
  <c r="C641" i="1"/>
  <c r="H641" i="1" s="1"/>
  <c r="C640" i="1"/>
  <c r="H640" i="1" s="1"/>
  <c r="C639" i="1"/>
  <c r="H639" i="1" s="1"/>
  <c r="C638" i="1"/>
  <c r="H638" i="1" s="1"/>
  <c r="C637" i="1"/>
  <c r="H637" i="1" s="1"/>
  <c r="C636" i="1"/>
  <c r="H636" i="1" s="1"/>
  <c r="C635" i="1"/>
  <c r="H635" i="1" s="1"/>
  <c r="C634" i="1"/>
  <c r="H634" i="1" s="1"/>
  <c r="C633" i="1"/>
  <c r="H633" i="1" s="1"/>
  <c r="C632" i="1"/>
  <c r="H632" i="1" s="1"/>
  <c r="C631" i="1"/>
  <c r="H631" i="1" s="1"/>
  <c r="C630" i="1"/>
  <c r="H630" i="1" s="1"/>
  <c r="C629" i="1"/>
  <c r="H629" i="1" s="1"/>
  <c r="C628" i="1"/>
  <c r="H628" i="1" s="1"/>
  <c r="C627" i="1"/>
  <c r="H627" i="1" s="1"/>
  <c r="C626" i="1"/>
  <c r="H626" i="1" s="1"/>
  <c r="C625" i="1"/>
  <c r="H625" i="1" s="1"/>
  <c r="C624" i="1"/>
  <c r="H624" i="1" s="1"/>
  <c r="C623" i="1"/>
  <c r="H623" i="1" s="1"/>
  <c r="C622" i="1"/>
  <c r="H622" i="1" s="1"/>
  <c r="C621" i="1"/>
  <c r="H621" i="1" s="1"/>
  <c r="C620" i="1"/>
  <c r="H620" i="1" s="1"/>
  <c r="C619" i="1"/>
  <c r="H619" i="1" s="1"/>
  <c r="C618" i="1"/>
  <c r="H618" i="1" s="1"/>
  <c r="C617" i="1"/>
  <c r="H617" i="1" s="1"/>
  <c r="C616" i="1"/>
  <c r="H616" i="1" s="1"/>
  <c r="C615" i="1"/>
  <c r="H615" i="1" s="1"/>
  <c r="C614" i="1"/>
  <c r="H614" i="1" s="1"/>
  <c r="C613" i="1"/>
  <c r="H613" i="1" s="1"/>
  <c r="C612" i="1"/>
  <c r="H612" i="1" s="1"/>
  <c r="C611" i="1"/>
  <c r="H611" i="1" s="1"/>
  <c r="C610" i="1"/>
  <c r="H610" i="1" s="1"/>
  <c r="C609" i="1"/>
  <c r="H609" i="1" s="1"/>
  <c r="C608" i="1"/>
  <c r="H608" i="1" s="1"/>
  <c r="C607" i="1"/>
  <c r="H607" i="1" s="1"/>
  <c r="C606" i="1"/>
  <c r="H606" i="1" s="1"/>
  <c r="C605" i="1"/>
  <c r="H605" i="1" s="1"/>
  <c r="C604" i="1"/>
  <c r="H604" i="1" s="1"/>
  <c r="C603" i="1"/>
  <c r="H603" i="1" s="1"/>
  <c r="C602" i="1"/>
  <c r="H602" i="1" s="1"/>
  <c r="C601" i="1"/>
  <c r="H601" i="1" s="1"/>
  <c r="C600" i="1"/>
  <c r="H600" i="1" s="1"/>
  <c r="C599" i="1"/>
  <c r="H599" i="1" s="1"/>
  <c r="C598" i="1"/>
  <c r="H598" i="1" s="1"/>
  <c r="C597" i="1"/>
  <c r="H597" i="1" s="1"/>
  <c r="C596" i="1"/>
  <c r="H596" i="1" s="1"/>
  <c r="C595" i="1"/>
  <c r="H595" i="1" s="1"/>
  <c r="C594" i="1"/>
  <c r="H594" i="1" s="1"/>
  <c r="C593" i="1"/>
  <c r="H593" i="1" s="1"/>
  <c r="C592" i="1"/>
  <c r="H592" i="1" s="1"/>
  <c r="C591" i="1"/>
  <c r="H591" i="1" s="1"/>
  <c r="C590" i="1"/>
  <c r="H590" i="1" s="1"/>
  <c r="C589" i="1"/>
  <c r="H589" i="1" s="1"/>
  <c r="C588" i="1"/>
  <c r="H588" i="1" s="1"/>
  <c r="C587" i="1"/>
  <c r="H587" i="1" s="1"/>
  <c r="C586" i="1"/>
  <c r="H586" i="1" s="1"/>
  <c r="C585" i="1"/>
  <c r="H585" i="1" s="1"/>
  <c r="C584" i="1"/>
  <c r="H584" i="1" s="1"/>
  <c r="C583" i="1"/>
  <c r="H583" i="1" s="1"/>
  <c r="C582" i="1"/>
  <c r="H582" i="1" s="1"/>
  <c r="C581" i="1"/>
  <c r="H581" i="1" s="1"/>
  <c r="C580" i="1"/>
  <c r="H580" i="1" s="1"/>
  <c r="C579" i="1"/>
  <c r="H579" i="1" s="1"/>
  <c r="C578" i="1"/>
  <c r="H578" i="1" s="1"/>
  <c r="C577" i="1"/>
  <c r="H577" i="1" s="1"/>
  <c r="C576" i="1"/>
  <c r="H576" i="1" s="1"/>
  <c r="C575" i="1"/>
  <c r="H575" i="1" s="1"/>
  <c r="C574" i="1"/>
  <c r="H574" i="1" s="1"/>
  <c r="C573" i="1"/>
  <c r="H573" i="1" s="1"/>
  <c r="C572" i="1"/>
  <c r="H572" i="1" s="1"/>
  <c r="C571" i="1"/>
  <c r="H571" i="1" s="1"/>
  <c r="C570" i="1"/>
  <c r="H570" i="1" s="1"/>
  <c r="C569" i="1"/>
  <c r="H569" i="1" s="1"/>
  <c r="C568" i="1"/>
  <c r="H568" i="1" s="1"/>
  <c r="C567" i="1"/>
  <c r="H567" i="1" s="1"/>
  <c r="C566" i="1"/>
  <c r="H566" i="1" s="1"/>
  <c r="C565" i="1"/>
  <c r="H565" i="1" s="1"/>
  <c r="C564" i="1"/>
  <c r="H564" i="1" s="1"/>
  <c r="C563" i="1"/>
  <c r="H563" i="1" s="1"/>
  <c r="C562" i="1"/>
  <c r="H562" i="1" s="1"/>
  <c r="C561" i="1"/>
  <c r="H561" i="1" s="1"/>
  <c r="C560" i="1"/>
  <c r="H560" i="1" s="1"/>
  <c r="C559" i="1"/>
  <c r="H559" i="1" s="1"/>
  <c r="C558" i="1"/>
  <c r="H558" i="1" s="1"/>
  <c r="C557" i="1"/>
  <c r="H557" i="1" s="1"/>
  <c r="C556" i="1"/>
  <c r="H556" i="1" s="1"/>
  <c r="C555" i="1"/>
  <c r="H555" i="1" s="1"/>
  <c r="C554" i="1"/>
  <c r="H554" i="1" s="1"/>
  <c r="C553" i="1"/>
  <c r="H553" i="1" s="1"/>
  <c r="C552" i="1"/>
  <c r="H552" i="1" s="1"/>
  <c r="C551" i="1"/>
  <c r="H551" i="1" s="1"/>
  <c r="C550" i="1"/>
  <c r="H550" i="1" s="1"/>
  <c r="C549" i="1"/>
  <c r="H549" i="1" s="1"/>
  <c r="C548" i="1"/>
  <c r="H548" i="1" s="1"/>
  <c r="C547" i="1"/>
  <c r="H547" i="1" s="1"/>
  <c r="C546" i="1"/>
  <c r="H546" i="1" s="1"/>
  <c r="C545" i="1"/>
  <c r="H545" i="1" s="1"/>
  <c r="C544" i="1"/>
  <c r="H544" i="1" s="1"/>
  <c r="C543" i="1"/>
  <c r="H543" i="1" s="1"/>
  <c r="C542" i="1"/>
  <c r="H542" i="1" s="1"/>
  <c r="C541" i="1"/>
  <c r="H541" i="1" s="1"/>
  <c r="C540" i="1"/>
  <c r="H540" i="1" s="1"/>
  <c r="C539" i="1"/>
  <c r="H539" i="1" s="1"/>
  <c r="C538" i="1"/>
  <c r="H538" i="1" s="1"/>
  <c r="C537" i="1"/>
  <c r="H537" i="1" s="1"/>
  <c r="C536" i="1"/>
  <c r="H536" i="1" s="1"/>
  <c r="C535" i="1"/>
  <c r="H535" i="1" s="1"/>
  <c r="C534" i="1"/>
  <c r="H534" i="1" s="1"/>
  <c r="C533" i="1"/>
  <c r="H533" i="1" s="1"/>
  <c r="C532" i="1"/>
  <c r="H532" i="1" s="1"/>
  <c r="C531" i="1"/>
  <c r="H531" i="1" s="1"/>
  <c r="C530" i="1"/>
  <c r="H530" i="1" s="1"/>
  <c r="C529" i="1"/>
  <c r="H529" i="1" s="1"/>
  <c r="C528" i="1"/>
  <c r="H528" i="1" s="1"/>
  <c r="C527" i="1"/>
  <c r="H527" i="1" s="1"/>
  <c r="C526" i="1"/>
  <c r="H526" i="1" s="1"/>
  <c r="C525" i="1"/>
  <c r="H525" i="1" s="1"/>
  <c r="C524" i="1"/>
  <c r="H524" i="1" s="1"/>
  <c r="C523" i="1"/>
  <c r="H523" i="1" s="1"/>
  <c r="C522" i="1"/>
  <c r="H522" i="1" s="1"/>
  <c r="C521" i="1"/>
  <c r="H521" i="1" s="1"/>
  <c r="C520" i="1"/>
  <c r="H520" i="1" s="1"/>
  <c r="C519" i="1"/>
  <c r="H519" i="1" s="1"/>
  <c r="C518" i="1"/>
  <c r="H518" i="1" s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89" i="1"/>
  <c r="C491" i="1"/>
  <c r="C490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5" i="1"/>
  <c r="C466" i="1"/>
  <c r="C463" i="1"/>
  <c r="C461" i="1"/>
  <c r="C460" i="1"/>
  <c r="C459" i="1"/>
  <c r="C458" i="1"/>
  <c r="C456" i="1"/>
  <c r="C455" i="1"/>
  <c r="C453" i="1"/>
  <c r="C454" i="1"/>
  <c r="C452" i="1"/>
  <c r="C451" i="1"/>
  <c r="C450" i="1"/>
  <c r="C449" i="1"/>
  <c r="C448" i="1"/>
  <c r="C447" i="1"/>
  <c r="C446" i="1"/>
  <c r="C445" i="1"/>
  <c r="C444" i="1"/>
  <c r="C443" i="1"/>
  <c r="C442" i="1"/>
  <c r="C437" i="1"/>
  <c r="C441" i="1"/>
  <c r="C440" i="1"/>
  <c r="C439" i="1"/>
  <c r="C438" i="1"/>
  <c r="C436" i="1"/>
  <c r="C435" i="1"/>
  <c r="C434" i="1"/>
  <c r="C433" i="1"/>
  <c r="C432" i="1"/>
  <c r="C422" i="1"/>
  <c r="C430" i="1"/>
  <c r="C431" i="1"/>
  <c r="C420" i="1"/>
  <c r="C419" i="1"/>
  <c r="C418" i="1"/>
  <c r="C417" i="1"/>
  <c r="C416" i="1"/>
  <c r="C411" i="1"/>
  <c r="C407" i="1"/>
  <c r="C403" i="1"/>
  <c r="C397" i="1"/>
  <c r="C389" i="1"/>
  <c r="C398" i="1"/>
  <c r="C387" i="1"/>
  <c r="C382" i="1"/>
  <c r="C378" i="1"/>
  <c r="C376" i="1"/>
  <c r="C371" i="1"/>
  <c r="C377" i="1"/>
  <c r="C363" i="1"/>
  <c r="C358" i="1"/>
  <c r="C355" i="1"/>
  <c r="C352" i="1"/>
  <c r="C345" i="1"/>
  <c r="C341" i="1"/>
  <c r="C335" i="1"/>
  <c r="C330" i="1"/>
  <c r="C325" i="1"/>
  <c r="C321" i="1"/>
  <c r="C316" i="1"/>
  <c r="C307" i="1"/>
  <c r="C301" i="1"/>
  <c r="C297" i="1"/>
  <c r="C296" i="1"/>
  <c r="C292" i="1"/>
  <c r="C304" i="1"/>
  <c r="C284" i="1"/>
  <c r="C281" i="1"/>
  <c r="C271" i="1"/>
  <c r="C266" i="1"/>
  <c r="C263" i="1"/>
  <c r="C259" i="1"/>
  <c r="C253" i="1"/>
  <c r="C252" i="1"/>
  <c r="C246" i="1"/>
  <c r="C242" i="1"/>
  <c r="C238" i="1"/>
  <c r="C236" i="1"/>
  <c r="C229" i="1"/>
  <c r="C225" i="1"/>
  <c r="C222" i="1"/>
  <c r="C215" i="1"/>
  <c r="C208" i="1"/>
  <c r="C203" i="1"/>
  <c r="C194" i="1"/>
  <c r="C189" i="1"/>
  <c r="C185" i="1"/>
  <c r="C182" i="1"/>
  <c r="C176" i="1"/>
  <c r="C171" i="1"/>
  <c r="C166" i="1"/>
  <c r="C161" i="1"/>
  <c r="C158" i="1"/>
  <c r="C153" i="1"/>
  <c r="C147" i="1"/>
  <c r="C141" i="1"/>
  <c r="C136" i="1"/>
  <c r="C135" i="1"/>
  <c r="C126" i="1"/>
  <c r="C121" i="1"/>
  <c r="C115" i="1"/>
  <c r="C112" i="1"/>
  <c r="C107" i="1"/>
  <c r="C102" i="1"/>
  <c r="C96" i="1"/>
  <c r="C92" i="1"/>
  <c r="C87" i="1"/>
  <c r="C83" i="1"/>
  <c r="C77" i="1"/>
  <c r="C71" i="1"/>
  <c r="C66" i="1"/>
  <c r="C62" i="1"/>
  <c r="C57" i="1"/>
  <c r="C52" i="1"/>
  <c r="C47" i="1"/>
  <c r="C42" i="1"/>
  <c r="C37" i="1"/>
  <c r="C32" i="1"/>
  <c r="C27" i="1"/>
  <c r="C22" i="1"/>
  <c r="C17" i="1"/>
  <c r="C12" i="1"/>
  <c r="C427" i="1"/>
  <c r="C425" i="1"/>
  <c r="C423" i="1"/>
  <c r="C414" i="1"/>
  <c r="C410" i="1"/>
  <c r="C406" i="1"/>
  <c r="C399" i="1"/>
  <c r="C393" i="1"/>
  <c r="C391" i="1"/>
  <c r="C386" i="1"/>
  <c r="C385" i="1"/>
  <c r="C380" i="1"/>
  <c r="C373" i="1"/>
  <c r="C368" i="1"/>
  <c r="C366" i="1"/>
  <c r="C360" i="1"/>
  <c r="C356" i="1"/>
  <c r="C353" i="1"/>
  <c r="C348" i="1"/>
  <c r="C344" i="1"/>
  <c r="C339" i="1"/>
  <c r="C331" i="1"/>
  <c r="C326" i="1"/>
  <c r="C323" i="1"/>
  <c r="C319" i="1"/>
  <c r="C315" i="1"/>
  <c r="C309" i="1"/>
  <c r="C305" i="1"/>
  <c r="C279" i="1"/>
  <c r="C272" i="1"/>
  <c r="C267" i="1"/>
  <c r="C261" i="1"/>
  <c r="C262" i="1"/>
  <c r="C254" i="1"/>
  <c r="C251" i="1"/>
  <c r="C248" i="1"/>
  <c r="C285" i="1"/>
  <c r="C235" i="1"/>
  <c r="C233" i="1"/>
  <c r="C227" i="1"/>
  <c r="C224" i="1"/>
  <c r="C218" i="1"/>
  <c r="C213" i="1"/>
  <c r="C209" i="1"/>
  <c r="C205" i="1"/>
  <c r="C201" i="1"/>
  <c r="C196" i="1"/>
  <c r="C192" i="1"/>
  <c r="C188" i="1"/>
  <c r="C183" i="1"/>
  <c r="C178" i="1"/>
  <c r="C174" i="1"/>
  <c r="C170" i="1"/>
  <c r="C164" i="1"/>
  <c r="C163" i="1"/>
  <c r="C156" i="1"/>
  <c r="C151" i="1"/>
  <c r="C148" i="1"/>
  <c r="C143" i="1"/>
  <c r="C137" i="1"/>
  <c r="C132" i="1"/>
  <c r="C128" i="1"/>
  <c r="C123" i="1"/>
  <c r="C118" i="1"/>
  <c r="C113" i="1"/>
  <c r="C108" i="1"/>
  <c r="C103" i="1"/>
  <c r="C98" i="1"/>
  <c r="C93" i="1"/>
  <c r="C88" i="1"/>
  <c r="C82" i="1"/>
  <c r="C81" i="1"/>
  <c r="C74" i="1"/>
  <c r="C69" i="1"/>
  <c r="C64" i="1"/>
  <c r="C59" i="1"/>
  <c r="C55" i="1"/>
  <c r="C50" i="1"/>
  <c r="C45" i="1"/>
  <c r="C40" i="1"/>
  <c r="C35" i="1"/>
  <c r="C30" i="1"/>
  <c r="C25" i="1"/>
  <c r="C19" i="1"/>
  <c r="C15" i="1"/>
  <c r="C421" i="1"/>
  <c r="C412" i="1"/>
  <c r="C409" i="1"/>
  <c r="C405" i="1"/>
  <c r="C402" i="1"/>
  <c r="C400" i="1"/>
  <c r="C396" i="1"/>
  <c r="C392" i="1"/>
  <c r="C390" i="1"/>
  <c r="C384" i="1"/>
  <c r="C381" i="1"/>
  <c r="C374" i="1"/>
  <c r="C369" i="1"/>
  <c r="C365" i="1"/>
  <c r="C361" i="1"/>
  <c r="C351" i="1"/>
  <c r="C346" i="1"/>
  <c r="C342" i="1"/>
  <c r="C337" i="1"/>
  <c r="C332" i="1"/>
  <c r="C327" i="1"/>
  <c r="C324" i="1"/>
  <c r="C317" i="1"/>
  <c r="C313" i="1"/>
  <c r="C311" i="1"/>
  <c r="C310" i="1"/>
  <c r="C306" i="1"/>
  <c r="C300" i="1"/>
  <c r="C299" i="1"/>
  <c r="C288" i="1"/>
  <c r="C287" i="1"/>
  <c r="C277" i="1"/>
  <c r="C275" i="1"/>
  <c r="C268" i="1"/>
  <c r="C264" i="1"/>
  <c r="C258" i="1"/>
  <c r="C256" i="1"/>
  <c r="C250" i="1"/>
  <c r="C247" i="1"/>
  <c r="C243" i="1"/>
  <c r="C239" i="1"/>
  <c r="C234" i="1"/>
  <c r="C231" i="1"/>
  <c r="C226" i="1"/>
  <c r="C221" i="1"/>
  <c r="C216" i="1"/>
  <c r="C212" i="1"/>
  <c r="C206" i="1"/>
  <c r="C202" i="1"/>
  <c r="C199" i="1"/>
  <c r="C193" i="1"/>
  <c r="C190" i="1"/>
  <c r="C181" i="1"/>
  <c r="C177" i="1"/>
  <c r="C168" i="1"/>
  <c r="C160" i="1"/>
  <c r="C157" i="1"/>
  <c r="C152" i="1"/>
  <c r="C146" i="1"/>
  <c r="C142" i="1"/>
  <c r="C138" i="1"/>
  <c r="C131" i="1"/>
  <c r="C127" i="1"/>
  <c r="C122" i="1"/>
  <c r="C116" i="1"/>
  <c r="C111" i="1"/>
  <c r="C106" i="1"/>
  <c r="C101" i="1"/>
  <c r="C97" i="1"/>
  <c r="C91" i="1"/>
  <c r="C85" i="1"/>
  <c r="C79" i="1"/>
  <c r="C75" i="1"/>
  <c r="C70" i="1"/>
  <c r="C67" i="1"/>
  <c r="C61" i="1"/>
  <c r="C56" i="1"/>
  <c r="C51" i="1"/>
  <c r="C46" i="1"/>
  <c r="C41" i="1"/>
  <c r="C36" i="1"/>
  <c r="C31" i="1"/>
  <c r="C26" i="1"/>
  <c r="C21" i="1"/>
  <c r="C16" i="1"/>
  <c r="C11" i="1"/>
  <c r="C429" i="1"/>
  <c r="C428" i="1"/>
  <c r="C426" i="1"/>
  <c r="C424" i="1"/>
  <c r="C415" i="1"/>
  <c r="C413" i="1"/>
  <c r="C408" i="1"/>
  <c r="C404" i="1"/>
  <c r="C401" i="1"/>
  <c r="C395" i="1"/>
  <c r="C394" i="1"/>
  <c r="C388" i="1"/>
  <c r="C383" i="1"/>
  <c r="C379" i="1"/>
  <c r="C375" i="1"/>
  <c r="C370" i="1"/>
  <c r="C367" i="1"/>
  <c r="C362" i="1"/>
  <c r="C357" i="1"/>
  <c r="C354" i="1"/>
  <c r="C350" i="1"/>
  <c r="C347" i="1"/>
  <c r="C343" i="1"/>
  <c r="C338" i="1"/>
  <c r="C334" i="1"/>
  <c r="C328" i="1"/>
  <c r="C322" i="1"/>
  <c r="C312" i="1"/>
  <c r="C303" i="1"/>
  <c r="C295" i="1"/>
  <c r="C293" i="1"/>
  <c r="C290" i="1"/>
  <c r="C286" i="1"/>
  <c r="C282" i="1"/>
  <c r="C278" i="1"/>
  <c r="C274" i="1"/>
  <c r="C270" i="1"/>
  <c r="C257" i="1"/>
  <c r="C255" i="1"/>
  <c r="C249" i="1"/>
  <c r="C245" i="1"/>
  <c r="C244" i="1"/>
  <c r="C241" i="1"/>
  <c r="C240" i="1"/>
  <c r="C230" i="1"/>
  <c r="C220" i="1"/>
  <c r="C219" i="1"/>
  <c r="C211" i="1"/>
  <c r="C207" i="1"/>
  <c r="C200" i="1"/>
  <c r="C197" i="1"/>
  <c r="C191" i="1"/>
  <c r="C186" i="1"/>
  <c r="C180" i="1"/>
  <c r="C175" i="1"/>
  <c r="C172" i="1"/>
  <c r="C167" i="1"/>
  <c r="C162" i="1"/>
  <c r="C155" i="1"/>
  <c r="C150" i="1"/>
  <c r="C144" i="1"/>
  <c r="C140" i="1"/>
  <c r="C134" i="1"/>
  <c r="C129" i="1"/>
  <c r="C124" i="1"/>
  <c r="C119" i="1"/>
  <c r="C117" i="1"/>
  <c r="C109" i="1"/>
  <c r="C104" i="1"/>
  <c r="C99" i="1"/>
  <c r="C94" i="1"/>
  <c r="C89" i="1"/>
  <c r="C84" i="1"/>
  <c r="C78" i="1"/>
  <c r="C73" i="1"/>
  <c r="C68" i="1"/>
  <c r="C63" i="1"/>
  <c r="C58" i="1"/>
  <c r="C53" i="1"/>
  <c r="C48" i="1"/>
  <c r="C43" i="1"/>
  <c r="C38" i="1"/>
  <c r="C33" i="1"/>
  <c r="C28" i="1"/>
  <c r="C23" i="1"/>
  <c r="C18" i="1"/>
  <c r="C13" i="1"/>
  <c r="C10" i="1"/>
  <c r="C8" i="1"/>
  <c r="C6" i="1"/>
  <c r="C372" i="1"/>
  <c r="C364" i="1"/>
  <c r="C359" i="1"/>
  <c r="C349" i="1"/>
  <c r="C340" i="1"/>
  <c r="C336" i="1"/>
  <c r="C333" i="1"/>
  <c r="C329" i="1"/>
  <c r="C320" i="1"/>
  <c r="C318" i="1"/>
  <c r="C314" i="1"/>
  <c r="C308" i="1"/>
  <c r="C302" i="1"/>
  <c r="C298" i="1"/>
  <c r="C294" i="1"/>
  <c r="C291" i="1"/>
  <c r="C289" i="1"/>
  <c r="C283" i="1"/>
  <c r="C280" i="1"/>
  <c r="C276" i="1"/>
  <c r="C269" i="1"/>
  <c r="C265" i="1"/>
  <c r="C260" i="1"/>
  <c r="C273" i="1"/>
  <c r="C237" i="1"/>
  <c r="C232" i="1"/>
  <c r="C228" i="1"/>
  <c r="C223" i="1"/>
  <c r="C217" i="1"/>
  <c r="C214" i="1"/>
  <c r="C210" i="1"/>
  <c r="C204" i="1"/>
  <c r="C198" i="1"/>
  <c r="C195" i="1"/>
  <c r="C187" i="1"/>
  <c r="C184" i="1"/>
  <c r="C179" i="1"/>
  <c r="C173" i="1"/>
  <c r="C169" i="1"/>
  <c r="C165" i="1"/>
  <c r="C159" i="1"/>
  <c r="C154" i="1"/>
  <c r="C149" i="1"/>
  <c r="C145" i="1"/>
  <c r="C139" i="1"/>
  <c r="C133" i="1"/>
  <c r="C130" i="1"/>
  <c r="C125" i="1"/>
  <c r="C120" i="1"/>
  <c r="C114" i="1"/>
  <c r="C110" i="1"/>
  <c r="C105" i="1"/>
  <c r="C100" i="1"/>
  <c r="C95" i="1"/>
  <c r="C90" i="1"/>
  <c r="C86" i="1"/>
  <c r="C80" i="1"/>
  <c r="C76" i="1"/>
  <c r="C72" i="1"/>
  <c r="C65" i="1"/>
  <c r="C60" i="1"/>
  <c r="C54" i="1"/>
  <c r="C49" i="1"/>
  <c r="C44" i="1"/>
  <c r="C39" i="1"/>
  <c r="C34" i="1"/>
  <c r="C29" i="1"/>
  <c r="C24" i="1"/>
  <c r="C20" i="1"/>
  <c r="C14" i="1"/>
  <c r="C9" i="1"/>
  <c r="C7" i="1"/>
  <c r="P760" i="1"/>
  <c r="P761" i="1"/>
  <c r="B470" i="1" l="1"/>
  <c r="B464" i="1"/>
  <c r="B462" i="1"/>
  <c r="A462" i="1" s="1"/>
  <c r="B457" i="1"/>
  <c r="B940" i="1"/>
  <c r="E940" i="1" s="1"/>
  <c r="B995" i="1"/>
  <c r="B986" i="1"/>
  <c r="B990" i="1"/>
  <c r="B987" i="1"/>
  <c r="B992" i="1"/>
  <c r="B994" i="1"/>
  <c r="B988" i="1"/>
  <c r="B989" i="1"/>
  <c r="B993" i="1"/>
  <c r="B991" i="1"/>
  <c r="B979" i="1"/>
  <c r="B980" i="1"/>
  <c r="B975" i="1"/>
  <c r="B981" i="1"/>
  <c r="B983" i="1"/>
  <c r="B977" i="1"/>
  <c r="B982" i="1"/>
  <c r="B976" i="1"/>
  <c r="B984" i="1"/>
  <c r="B978" i="1"/>
  <c r="B985" i="1"/>
  <c r="B970" i="1"/>
  <c r="B969" i="1"/>
  <c r="B974" i="1"/>
  <c r="B971" i="1"/>
  <c r="B972" i="1"/>
  <c r="B973" i="1"/>
  <c r="B968" i="1"/>
  <c r="B962" i="1"/>
  <c r="B963" i="1"/>
  <c r="B964" i="1"/>
  <c r="B966" i="1"/>
  <c r="B965" i="1"/>
  <c r="B967" i="1"/>
  <c r="B958" i="1"/>
  <c r="B959" i="1"/>
  <c r="B956" i="1"/>
  <c r="B960" i="1"/>
  <c r="B954" i="1"/>
  <c r="B961" i="1"/>
  <c r="B955" i="1"/>
  <c r="B957" i="1"/>
  <c r="B946" i="1"/>
  <c r="B951" i="1"/>
  <c r="B953" i="1"/>
  <c r="B947" i="1"/>
  <c r="B948" i="1"/>
  <c r="B949" i="1"/>
  <c r="B950" i="1"/>
  <c r="B945" i="1"/>
  <c r="B952" i="1"/>
  <c r="B944" i="1"/>
  <c r="B936" i="1"/>
  <c r="B939" i="1"/>
  <c r="B943" i="1"/>
  <c r="B938" i="1"/>
  <c r="B937" i="1"/>
  <c r="B942" i="1"/>
  <c r="B941" i="1"/>
  <c r="B935" i="1"/>
  <c r="B927" i="1"/>
  <c r="B931" i="1"/>
  <c r="B932" i="1"/>
  <c r="B934" i="1"/>
  <c r="B929" i="1"/>
  <c r="B933" i="1"/>
  <c r="B930" i="1"/>
  <c r="B928" i="1"/>
  <c r="B912" i="1"/>
  <c r="B922" i="1"/>
  <c r="B920" i="1"/>
  <c r="A920" i="1" s="1"/>
  <c r="B916" i="1"/>
  <c r="B917" i="1"/>
  <c r="B918" i="1"/>
  <c r="B926" i="1"/>
  <c r="B921" i="1"/>
  <c r="B915" i="1"/>
  <c r="B923" i="1"/>
  <c r="B924" i="1"/>
  <c r="B925" i="1"/>
  <c r="B919" i="1"/>
  <c r="B907" i="1"/>
  <c r="B911" i="1"/>
  <c r="B906" i="1"/>
  <c r="B908" i="1"/>
  <c r="B910" i="1"/>
  <c r="B909" i="1"/>
  <c r="B913" i="1"/>
  <c r="B914" i="1"/>
  <c r="B896" i="1"/>
  <c r="B904" i="1"/>
  <c r="B902" i="1"/>
  <c r="B905" i="1"/>
  <c r="B903" i="1"/>
  <c r="B901" i="1"/>
  <c r="B900" i="1"/>
  <c r="B898" i="1"/>
  <c r="B897" i="1"/>
  <c r="B899" i="1"/>
  <c r="B891" i="1"/>
  <c r="B890" i="1"/>
  <c r="B889" i="1"/>
  <c r="B892" i="1"/>
  <c r="B895" i="1"/>
  <c r="B894" i="1"/>
  <c r="B893" i="1"/>
  <c r="B887" i="1"/>
  <c r="B888" i="1"/>
  <c r="B886" i="1"/>
  <c r="B885" i="1"/>
  <c r="B884" i="1"/>
  <c r="B871" i="1"/>
  <c r="B876" i="1"/>
  <c r="B875" i="1"/>
  <c r="B879" i="1"/>
  <c r="A879" i="1" s="1"/>
  <c r="B881" i="1"/>
  <c r="A881" i="1" s="1"/>
  <c r="B880" i="1"/>
  <c r="A880" i="1" s="1"/>
  <c r="B883" i="1"/>
  <c r="A883" i="1" s="1"/>
  <c r="B882" i="1"/>
  <c r="A882" i="1" s="1"/>
  <c r="B873" i="1"/>
  <c r="B877" i="1"/>
  <c r="B878" i="1"/>
  <c r="B874" i="1"/>
  <c r="B863" i="1"/>
  <c r="B868" i="1"/>
  <c r="B872" i="1"/>
  <c r="B864" i="1"/>
  <c r="B869" i="1"/>
  <c r="B870" i="1"/>
  <c r="B867" i="1"/>
  <c r="B866" i="1"/>
  <c r="B862" i="1"/>
  <c r="B865" i="1"/>
  <c r="B861" i="1"/>
  <c r="B860" i="1"/>
  <c r="B859" i="1"/>
  <c r="B858" i="1"/>
  <c r="B857" i="1"/>
  <c r="B856" i="1"/>
  <c r="B855" i="1"/>
  <c r="B854" i="1"/>
  <c r="B853" i="1"/>
  <c r="B852" i="1"/>
  <c r="B851" i="1"/>
  <c r="B844" i="1"/>
  <c r="B849" i="1"/>
  <c r="B847" i="1"/>
  <c r="B845" i="1"/>
  <c r="B842" i="1"/>
  <c r="B846" i="1"/>
  <c r="B848" i="1"/>
  <c r="B850" i="1"/>
  <c r="B843" i="1"/>
  <c r="B840" i="1"/>
  <c r="B839" i="1"/>
  <c r="B835" i="1"/>
  <c r="B834" i="1"/>
  <c r="B838" i="1"/>
  <c r="B837" i="1"/>
  <c r="B841" i="1"/>
  <c r="B836" i="1"/>
  <c r="B833" i="1"/>
  <c r="B824" i="1"/>
  <c r="B830" i="1"/>
  <c r="B823" i="1"/>
  <c r="B827" i="1"/>
  <c r="B831" i="1"/>
  <c r="B832" i="1"/>
  <c r="B822" i="1"/>
  <c r="B825" i="1"/>
  <c r="B828" i="1"/>
  <c r="B826" i="1"/>
  <c r="B829" i="1"/>
  <c r="B817" i="1"/>
  <c r="B821" i="1"/>
  <c r="B816" i="1"/>
  <c r="B819" i="1"/>
  <c r="B818" i="1"/>
  <c r="B814" i="1"/>
  <c r="B815" i="1"/>
  <c r="B820" i="1"/>
  <c r="B812" i="1"/>
  <c r="B808" i="1"/>
  <c r="B807" i="1"/>
  <c r="B813" i="1"/>
  <c r="B811" i="1"/>
  <c r="B810" i="1"/>
  <c r="B809" i="1"/>
  <c r="B802" i="1"/>
  <c r="B806" i="1"/>
  <c r="B799" i="1"/>
  <c r="B798" i="1"/>
  <c r="B797" i="1"/>
  <c r="B803" i="1"/>
  <c r="B801" i="1"/>
  <c r="B800" i="1"/>
  <c r="B804" i="1"/>
  <c r="B805" i="1"/>
  <c r="B794" i="1"/>
  <c r="B796" i="1"/>
  <c r="B793" i="1"/>
  <c r="B792" i="1"/>
  <c r="B795" i="1"/>
  <c r="B791" i="1"/>
  <c r="B790" i="1"/>
  <c r="P759" i="1"/>
  <c r="B739" i="18"/>
  <c r="B740" i="18"/>
  <c r="B741" i="18"/>
  <c r="B742" i="18"/>
  <c r="B743" i="18"/>
  <c r="G743" i="18" s="1"/>
  <c r="B744" i="18"/>
  <c r="G744" i="18" s="1"/>
  <c r="B745" i="18"/>
  <c r="G745" i="18" s="1"/>
  <c r="B746" i="18"/>
  <c r="G746" i="18" s="1"/>
  <c r="B747" i="18"/>
  <c r="B748" i="18"/>
  <c r="B749" i="18"/>
  <c r="B750" i="18"/>
  <c r="B751" i="18"/>
  <c r="B752" i="18"/>
  <c r="G752" i="18" s="1"/>
  <c r="B753" i="18"/>
  <c r="G753" i="18" s="1"/>
  <c r="B754" i="18"/>
  <c r="B755" i="18"/>
  <c r="G755" i="18" s="1"/>
  <c r="B756" i="18"/>
  <c r="B757" i="18"/>
  <c r="B758" i="18"/>
  <c r="B759" i="18"/>
  <c r="B760" i="18"/>
  <c r="G760" i="18" s="1"/>
  <c r="B761" i="18"/>
  <c r="G761" i="18" s="1"/>
  <c r="B762" i="18"/>
  <c r="G762" i="18" s="1"/>
  <c r="B763" i="18"/>
  <c r="G763" i="18" s="1"/>
  <c r="B764" i="18"/>
  <c r="B765" i="18"/>
  <c r="B766" i="18"/>
  <c r="B767" i="18"/>
  <c r="B768" i="18"/>
  <c r="G768" i="18" s="1"/>
  <c r="B769" i="18"/>
  <c r="G769" i="18" s="1"/>
  <c r="B770" i="18"/>
  <c r="B771" i="18"/>
  <c r="B772" i="18"/>
  <c r="B773" i="18"/>
  <c r="B774" i="18"/>
  <c r="B775" i="18"/>
  <c r="B776" i="18"/>
  <c r="G776" i="18" s="1"/>
  <c r="B777" i="18"/>
  <c r="B778" i="18"/>
  <c r="G778" i="18" s="1"/>
  <c r="A464" i="1" l="1"/>
  <c r="A457" i="1"/>
  <c r="A991" i="1"/>
  <c r="E991" i="1"/>
  <c r="E993" i="1"/>
  <c r="A993" i="1"/>
  <c r="A989" i="1"/>
  <c r="E989" i="1"/>
  <c r="A988" i="1"/>
  <c r="E988" i="1"/>
  <c r="A994" i="1"/>
  <c r="E994" i="1"/>
  <c r="A992" i="1"/>
  <c r="E992" i="1"/>
  <c r="A987" i="1"/>
  <c r="E987" i="1"/>
  <c r="A990" i="1"/>
  <c r="E990" i="1"/>
  <c r="A986" i="1"/>
  <c r="E986" i="1"/>
  <c r="A995" i="1"/>
  <c r="E995" i="1"/>
  <c r="A985" i="1"/>
  <c r="E985" i="1"/>
  <c r="A978" i="1"/>
  <c r="E978" i="1"/>
  <c r="E984" i="1"/>
  <c r="A984" i="1"/>
  <c r="A976" i="1"/>
  <c r="E976" i="1"/>
  <c r="E977" i="1"/>
  <c r="A977" i="1"/>
  <c r="E983" i="1"/>
  <c r="A983" i="1"/>
  <c r="A982" i="1"/>
  <c r="E982" i="1"/>
  <c r="A981" i="1"/>
  <c r="E981" i="1"/>
  <c r="A975" i="1"/>
  <c r="E975" i="1"/>
  <c r="A980" i="1"/>
  <c r="E980" i="1"/>
  <c r="A979" i="1"/>
  <c r="E979" i="1"/>
  <c r="E968" i="1"/>
  <c r="A968" i="1"/>
  <c r="A973" i="1"/>
  <c r="E973" i="1"/>
  <c r="E972" i="1"/>
  <c r="A972" i="1"/>
  <c r="A971" i="1"/>
  <c r="E971" i="1"/>
  <c r="E974" i="1"/>
  <c r="A974" i="1"/>
  <c r="A969" i="1"/>
  <c r="E969" i="1"/>
  <c r="E970" i="1"/>
  <c r="A970" i="1"/>
  <c r="E967" i="1"/>
  <c r="A967" i="1"/>
  <c r="A965" i="1"/>
  <c r="E965" i="1"/>
  <c r="E966" i="1"/>
  <c r="A966" i="1"/>
  <c r="E964" i="1"/>
  <c r="A964" i="1"/>
  <c r="A963" i="1"/>
  <c r="E963" i="1"/>
  <c r="E962" i="1"/>
  <c r="A962" i="1"/>
  <c r="A957" i="1"/>
  <c r="E957" i="1"/>
  <c r="A955" i="1"/>
  <c r="E955" i="1"/>
  <c r="A961" i="1"/>
  <c r="E961" i="1"/>
  <c r="E954" i="1"/>
  <c r="A954" i="1"/>
  <c r="E960" i="1"/>
  <c r="A960" i="1"/>
  <c r="A956" i="1"/>
  <c r="E956" i="1"/>
  <c r="E959" i="1"/>
  <c r="A959" i="1"/>
  <c r="A958" i="1"/>
  <c r="E958" i="1"/>
  <c r="E952" i="1"/>
  <c r="A952" i="1"/>
  <c r="A945" i="1"/>
  <c r="E945" i="1"/>
  <c r="A950" i="1"/>
  <c r="E950" i="1"/>
  <c r="A949" i="1"/>
  <c r="E949" i="1"/>
  <c r="E948" i="1"/>
  <c r="A948" i="1"/>
  <c r="E947" i="1"/>
  <c r="A947" i="1"/>
  <c r="E953" i="1"/>
  <c r="A953" i="1"/>
  <c r="A951" i="1"/>
  <c r="E951" i="1"/>
  <c r="A946" i="1"/>
  <c r="E946" i="1"/>
  <c r="A944" i="1"/>
  <c r="E944" i="1"/>
  <c r="A941" i="1"/>
  <c r="E941" i="1"/>
  <c r="A940" i="1"/>
  <c r="E942" i="1"/>
  <c r="A942" i="1"/>
  <c r="A937" i="1"/>
  <c r="E937" i="1"/>
  <c r="E938" i="1"/>
  <c r="A938" i="1"/>
  <c r="A943" i="1"/>
  <c r="E943" i="1"/>
  <c r="E939" i="1"/>
  <c r="A939" i="1"/>
  <c r="E936" i="1"/>
  <c r="A936" i="1"/>
  <c r="A928" i="1"/>
  <c r="E928" i="1"/>
  <c r="A933" i="1"/>
  <c r="E933" i="1"/>
  <c r="A934" i="1"/>
  <c r="E934" i="1"/>
  <c r="A929" i="1"/>
  <c r="E929" i="1"/>
  <c r="E932" i="1"/>
  <c r="A932" i="1"/>
  <c r="A931" i="1"/>
  <c r="E931" i="1"/>
  <c r="E930" i="1"/>
  <c r="A930" i="1"/>
  <c r="A927" i="1"/>
  <c r="E927" i="1"/>
  <c r="A935" i="1"/>
  <c r="E935" i="1"/>
  <c r="E919" i="1"/>
  <c r="A919" i="1"/>
  <c r="A923" i="1"/>
  <c r="E923" i="1"/>
  <c r="A915" i="1"/>
  <c r="E915" i="1"/>
  <c r="E918" i="1"/>
  <c r="A918" i="1"/>
  <c r="E917" i="1"/>
  <c r="A917" i="1"/>
  <c r="A916" i="1"/>
  <c r="E916" i="1"/>
  <c r="E921" i="1"/>
  <c r="A921" i="1"/>
  <c r="E920" i="1"/>
  <c r="A925" i="1"/>
  <c r="E925" i="1"/>
  <c r="A924" i="1"/>
  <c r="E924" i="1"/>
  <c r="A926" i="1"/>
  <c r="E926" i="1"/>
  <c r="A922" i="1"/>
  <c r="E922" i="1"/>
  <c r="E914" i="1"/>
  <c r="A914" i="1"/>
  <c r="E913" i="1"/>
  <c r="A913" i="1"/>
  <c r="E909" i="1"/>
  <c r="A909" i="1"/>
  <c r="A910" i="1"/>
  <c r="E910" i="1"/>
  <c r="E908" i="1"/>
  <c r="A908" i="1"/>
  <c r="E912" i="1"/>
  <c r="A912" i="1"/>
  <c r="E906" i="1"/>
  <c r="A906" i="1"/>
  <c r="A911" i="1"/>
  <c r="E911" i="1"/>
  <c r="A907" i="1"/>
  <c r="E907" i="1"/>
  <c r="A899" i="1"/>
  <c r="E899" i="1"/>
  <c r="A897" i="1"/>
  <c r="E897" i="1"/>
  <c r="A898" i="1"/>
  <c r="E898" i="1"/>
  <c r="A900" i="1"/>
  <c r="E900" i="1"/>
  <c r="E901" i="1"/>
  <c r="A901" i="1"/>
  <c r="A903" i="1"/>
  <c r="E903" i="1"/>
  <c r="A905" i="1"/>
  <c r="E905" i="1"/>
  <c r="E902" i="1"/>
  <c r="A902" i="1"/>
  <c r="A904" i="1"/>
  <c r="E904" i="1"/>
  <c r="E896" i="1"/>
  <c r="A896" i="1"/>
  <c r="E891" i="1"/>
  <c r="A891" i="1"/>
  <c r="E895" i="1"/>
  <c r="A895" i="1"/>
  <c r="A885" i="1"/>
  <c r="E885" i="1"/>
  <c r="A888" i="1"/>
  <c r="E888" i="1"/>
  <c r="E887" i="1"/>
  <c r="A887" i="1"/>
  <c r="A893" i="1"/>
  <c r="E893" i="1"/>
  <c r="E894" i="1"/>
  <c r="A894" i="1"/>
  <c r="A892" i="1"/>
  <c r="E892" i="1"/>
  <c r="E871" i="1"/>
  <c r="A871" i="1"/>
  <c r="A889" i="1"/>
  <c r="E889" i="1"/>
  <c r="E884" i="1"/>
  <c r="A884" i="1"/>
  <c r="A886" i="1"/>
  <c r="E886" i="1"/>
  <c r="A890" i="1"/>
  <c r="E890" i="1"/>
  <c r="A874" i="1"/>
  <c r="E874" i="1"/>
  <c r="A878" i="1"/>
  <c r="E878" i="1"/>
  <c r="E877" i="1"/>
  <c r="A877" i="1"/>
  <c r="E873" i="1"/>
  <c r="A873" i="1"/>
  <c r="E882" i="1"/>
  <c r="E883" i="1"/>
  <c r="E880" i="1"/>
  <c r="E881" i="1"/>
  <c r="E879" i="1"/>
  <c r="E875" i="1"/>
  <c r="A875" i="1"/>
  <c r="A876" i="1"/>
  <c r="E876" i="1"/>
  <c r="E866" i="1"/>
  <c r="A866" i="1"/>
  <c r="A869" i="1"/>
  <c r="E869" i="1"/>
  <c r="A872" i="1"/>
  <c r="E872" i="1"/>
  <c r="E861" i="1"/>
  <c r="A861" i="1"/>
  <c r="A865" i="1"/>
  <c r="E865" i="1"/>
  <c r="E867" i="1"/>
  <c r="A867" i="1"/>
  <c r="E868" i="1"/>
  <c r="A868" i="1"/>
  <c r="E862" i="1"/>
  <c r="A862" i="1"/>
  <c r="E870" i="1"/>
  <c r="A870" i="1"/>
  <c r="E864" i="1"/>
  <c r="A864" i="1"/>
  <c r="A863" i="1"/>
  <c r="E863" i="1"/>
  <c r="E851" i="1"/>
  <c r="A851" i="1"/>
  <c r="E852" i="1"/>
  <c r="A852" i="1"/>
  <c r="E853" i="1"/>
  <c r="A853" i="1"/>
  <c r="E854" i="1"/>
  <c r="A854" i="1"/>
  <c r="E855" i="1"/>
  <c r="A855" i="1"/>
  <c r="E856" i="1"/>
  <c r="A856" i="1"/>
  <c r="E857" i="1"/>
  <c r="A857" i="1"/>
  <c r="E858" i="1"/>
  <c r="A858" i="1"/>
  <c r="E859" i="1"/>
  <c r="A859" i="1"/>
  <c r="E860" i="1"/>
  <c r="A860" i="1"/>
  <c r="A843" i="1"/>
  <c r="E843" i="1"/>
  <c r="E846" i="1"/>
  <c r="A846" i="1"/>
  <c r="E842" i="1"/>
  <c r="A842" i="1"/>
  <c r="E848" i="1"/>
  <c r="A848" i="1"/>
  <c r="A845" i="1"/>
  <c r="E845" i="1"/>
  <c r="A850" i="1"/>
  <c r="E850" i="1"/>
  <c r="E847" i="1"/>
  <c r="A847" i="1"/>
  <c r="E849" i="1"/>
  <c r="A849" i="1"/>
  <c r="E844" i="1"/>
  <c r="A844" i="1"/>
  <c r="A841" i="1"/>
  <c r="E841" i="1"/>
  <c r="A837" i="1"/>
  <c r="E837" i="1"/>
  <c r="A836" i="1"/>
  <c r="E836" i="1"/>
  <c r="A838" i="1"/>
  <c r="E838" i="1"/>
  <c r="A834" i="1"/>
  <c r="E834" i="1"/>
  <c r="E835" i="1"/>
  <c r="A835" i="1"/>
  <c r="A839" i="1"/>
  <c r="E839" i="1"/>
  <c r="A840" i="1"/>
  <c r="E840" i="1"/>
  <c r="A833" i="1"/>
  <c r="E833" i="1"/>
  <c r="E826" i="1"/>
  <c r="A826" i="1"/>
  <c r="E828" i="1"/>
  <c r="A828" i="1"/>
  <c r="E832" i="1"/>
  <c r="A832" i="1"/>
  <c r="A831" i="1"/>
  <c r="E831" i="1"/>
  <c r="A827" i="1"/>
  <c r="E827" i="1"/>
  <c r="A825" i="1"/>
  <c r="E825" i="1"/>
  <c r="A823" i="1"/>
  <c r="E823" i="1"/>
  <c r="A829" i="1"/>
  <c r="E829" i="1"/>
  <c r="A822" i="1"/>
  <c r="E822" i="1"/>
  <c r="A830" i="1"/>
  <c r="E830" i="1"/>
  <c r="E824" i="1"/>
  <c r="A824" i="1"/>
  <c r="E815" i="1"/>
  <c r="A815" i="1"/>
  <c r="E814" i="1"/>
  <c r="A814" i="1"/>
  <c r="E818" i="1"/>
  <c r="A818" i="1"/>
  <c r="A819" i="1"/>
  <c r="E819" i="1"/>
  <c r="E816" i="1"/>
  <c r="A816" i="1"/>
  <c r="E820" i="1"/>
  <c r="A820" i="1"/>
  <c r="E821" i="1"/>
  <c r="A821" i="1"/>
  <c r="E817" i="1"/>
  <c r="A817" i="1"/>
  <c r="A809" i="1"/>
  <c r="E809" i="1"/>
  <c r="A810" i="1"/>
  <c r="E810" i="1"/>
  <c r="A811" i="1"/>
  <c r="E811" i="1"/>
  <c r="A813" i="1"/>
  <c r="E813" i="1"/>
  <c r="A807" i="1"/>
  <c r="E807" i="1"/>
  <c r="A808" i="1"/>
  <c r="E808" i="1"/>
  <c r="A812" i="1"/>
  <c r="E812" i="1"/>
  <c r="E795" i="1"/>
  <c r="A800" i="1"/>
  <c r="E800" i="1"/>
  <c r="A801" i="1"/>
  <c r="E801" i="1"/>
  <c r="A803" i="1"/>
  <c r="E803" i="1"/>
  <c r="A797" i="1"/>
  <c r="E797" i="1"/>
  <c r="A798" i="1"/>
  <c r="E798" i="1"/>
  <c r="A799" i="1"/>
  <c r="E799" i="1"/>
  <c r="A805" i="1"/>
  <c r="E805" i="1"/>
  <c r="A806" i="1"/>
  <c r="E806" i="1"/>
  <c r="A804" i="1"/>
  <c r="E804" i="1"/>
  <c r="A802" i="1"/>
  <c r="E802" i="1"/>
  <c r="A790" i="1"/>
  <c r="E790" i="1"/>
  <c r="A791" i="1"/>
  <c r="E791" i="1"/>
  <c r="A795" i="1"/>
  <c r="A792" i="1"/>
  <c r="E792" i="1"/>
  <c r="A793" i="1"/>
  <c r="E793" i="1"/>
  <c r="A796" i="1"/>
  <c r="E796" i="1"/>
  <c r="A794" i="1"/>
  <c r="E794" i="1"/>
  <c r="G770" i="18"/>
  <c r="G771" i="18"/>
  <c r="G777" i="18"/>
  <c r="G754" i="18"/>
  <c r="G773" i="18"/>
  <c r="G772" i="18"/>
  <c r="G747" i="18"/>
  <c r="G739" i="18"/>
  <c r="G764" i="18"/>
  <c r="G756" i="18"/>
  <c r="G748" i="18"/>
  <c r="G740" i="18"/>
  <c r="G765" i="18"/>
  <c r="G757" i="18"/>
  <c r="G749" i="18"/>
  <c r="G741" i="18"/>
  <c r="G774" i="18"/>
  <c r="G758" i="18"/>
  <c r="G750" i="18"/>
  <c r="G742" i="18"/>
  <c r="G775" i="18"/>
  <c r="G767" i="18"/>
  <c r="G759" i="18"/>
  <c r="G751" i="18"/>
  <c r="G766" i="18"/>
  <c r="V711" i="1" l="1"/>
  <c r="W871" i="1" l="1"/>
  <c r="W873" i="1"/>
  <c r="X715" i="1"/>
  <c r="V715" i="1"/>
  <c r="P715" i="1"/>
  <c r="U715" i="1" l="1"/>
  <c r="F1" i="12" l="1"/>
  <c r="F2" i="12"/>
  <c r="F5" i="12" s="1"/>
  <c r="F3" i="12"/>
  <c r="D1" i="12"/>
  <c r="D2" i="12"/>
  <c r="D5" i="12" s="1"/>
  <c r="D3" i="12"/>
  <c r="V713" i="1" l="1"/>
  <c r="U713" i="1"/>
  <c r="U711" i="1"/>
  <c r="B14" i="18" l="1"/>
  <c r="B15" i="18"/>
  <c r="B16" i="18"/>
  <c r="B17" i="18"/>
  <c r="B18" i="18"/>
  <c r="G18" i="18" s="1"/>
  <c r="B19" i="18"/>
  <c r="G19" i="18" s="1"/>
  <c r="B20" i="18"/>
  <c r="G20" i="18" s="1"/>
  <c r="B21" i="18"/>
  <c r="G21" i="18" s="1"/>
  <c r="B22" i="18"/>
  <c r="G22" i="18" s="1"/>
  <c r="B23" i="18"/>
  <c r="B24" i="18"/>
  <c r="B25" i="18"/>
  <c r="B26" i="18"/>
  <c r="B27" i="18"/>
  <c r="G27" i="18" s="1"/>
  <c r="B28" i="18"/>
  <c r="G28" i="18" s="1"/>
  <c r="B29" i="18"/>
  <c r="G29" i="18" s="1"/>
  <c r="B30" i="18"/>
  <c r="G30" i="18" s="1"/>
  <c r="B31" i="18"/>
  <c r="G31" i="18" s="1"/>
  <c r="B32" i="18"/>
  <c r="B33" i="18"/>
  <c r="B34" i="18"/>
  <c r="B35" i="18"/>
  <c r="G35" i="18" s="1"/>
  <c r="B36" i="18"/>
  <c r="G36" i="18" s="1"/>
  <c r="B37" i="18"/>
  <c r="G37" i="18" s="1"/>
  <c r="B38" i="18"/>
  <c r="G38" i="18" s="1"/>
  <c r="B39" i="18"/>
  <c r="G39" i="18" s="1"/>
  <c r="B40" i="18"/>
  <c r="B41" i="18"/>
  <c r="B42" i="18"/>
  <c r="B43" i="18"/>
  <c r="G43" i="18" s="1"/>
  <c r="B44" i="18"/>
  <c r="G44" i="18" s="1"/>
  <c r="B45" i="18"/>
  <c r="G45" i="18" s="1"/>
  <c r="B46" i="18"/>
  <c r="B47" i="18"/>
  <c r="G47" i="18" s="1"/>
  <c r="B48" i="18"/>
  <c r="B49" i="18"/>
  <c r="B50" i="18"/>
  <c r="B51" i="18"/>
  <c r="G51" i="18" s="1"/>
  <c r="B52" i="18"/>
  <c r="G52" i="18" s="1"/>
  <c r="B53" i="18"/>
  <c r="G53" i="18" s="1"/>
  <c r="B54" i="18"/>
  <c r="G54" i="18" s="1"/>
  <c r="B55" i="18"/>
  <c r="B56" i="18"/>
  <c r="B57" i="18"/>
  <c r="B58" i="18"/>
  <c r="B59" i="18"/>
  <c r="G59" i="18" s="1"/>
  <c r="B60" i="18"/>
  <c r="G60" i="18" s="1"/>
  <c r="B61" i="18"/>
  <c r="G61" i="18" s="1"/>
  <c r="B62" i="18"/>
  <c r="G62" i="18" s="1"/>
  <c r="B63" i="18"/>
  <c r="B64" i="18"/>
  <c r="G64" i="18" s="1"/>
  <c r="B65" i="18"/>
  <c r="B66" i="18"/>
  <c r="B67" i="18"/>
  <c r="G67" i="18" s="1"/>
  <c r="B68" i="18"/>
  <c r="G68" i="18" s="1"/>
  <c r="B69" i="18"/>
  <c r="G69" i="18" s="1"/>
  <c r="B70" i="18"/>
  <c r="G70" i="18" s="1"/>
  <c r="B71" i="18"/>
  <c r="B72" i="18"/>
  <c r="B73" i="18"/>
  <c r="G73" i="18" s="1"/>
  <c r="B74" i="18"/>
  <c r="B75" i="18"/>
  <c r="G75" i="18" s="1"/>
  <c r="B76" i="18"/>
  <c r="B77" i="18"/>
  <c r="G77" i="18" s="1"/>
  <c r="B78" i="18"/>
  <c r="B79" i="18"/>
  <c r="G79" i="18" s="1"/>
  <c r="B80" i="18"/>
  <c r="B81" i="18"/>
  <c r="G81" i="18" s="1"/>
  <c r="B82" i="18"/>
  <c r="G82" i="18" s="1"/>
  <c r="B83" i="18"/>
  <c r="B84" i="18"/>
  <c r="G84" i="18" s="1"/>
  <c r="B85" i="18"/>
  <c r="G85" i="18" s="1"/>
  <c r="B86" i="18"/>
  <c r="G86" i="18" s="1"/>
  <c r="B87" i="18"/>
  <c r="B88" i="18"/>
  <c r="G88" i="18" s="1"/>
  <c r="B89" i="18"/>
  <c r="G89" i="18" s="1"/>
  <c r="B90" i="18"/>
  <c r="B91" i="18"/>
  <c r="G91" i="18" s="1"/>
  <c r="B92" i="18"/>
  <c r="G92" i="18" s="1"/>
  <c r="B93" i="18"/>
  <c r="G93" i="18" s="1"/>
  <c r="B94" i="18"/>
  <c r="B95" i="18"/>
  <c r="B96" i="18"/>
  <c r="G96" i="18" s="1"/>
  <c r="B97" i="18"/>
  <c r="B98" i="18"/>
  <c r="B99" i="18"/>
  <c r="G99" i="18" s="1"/>
  <c r="B100" i="18"/>
  <c r="G100" i="18" s="1"/>
  <c r="B101" i="18"/>
  <c r="G101" i="18" s="1"/>
  <c r="B102" i="18"/>
  <c r="B103" i="18"/>
  <c r="G103" i="18" s="1"/>
  <c r="B104" i="18"/>
  <c r="G104" i="18" s="1"/>
  <c r="B105" i="18"/>
  <c r="B106" i="18"/>
  <c r="B107" i="18"/>
  <c r="B108" i="18"/>
  <c r="G108" i="18" s="1"/>
  <c r="B109" i="18"/>
  <c r="G109" i="18" s="1"/>
  <c r="B110" i="18"/>
  <c r="B111" i="18"/>
  <c r="G111" i="18" s="1"/>
  <c r="B112" i="18"/>
  <c r="B113" i="18"/>
  <c r="B114" i="18"/>
  <c r="B115" i="18"/>
  <c r="B116" i="18"/>
  <c r="G116" i="18" s="1"/>
  <c r="B117" i="18"/>
  <c r="G117" i="18" s="1"/>
  <c r="B118" i="18"/>
  <c r="B119" i="18"/>
  <c r="B120" i="18"/>
  <c r="G120" i="18" s="1"/>
  <c r="B121" i="18"/>
  <c r="G121" i="18" s="1"/>
  <c r="B122" i="18"/>
  <c r="G122" i="18" s="1"/>
  <c r="B123" i="18"/>
  <c r="G123" i="18" s="1"/>
  <c r="B124" i="18"/>
  <c r="B125" i="18"/>
  <c r="G125" i="18" s="1"/>
  <c r="B126" i="18"/>
  <c r="B127" i="18"/>
  <c r="G127" i="18" s="1"/>
  <c r="B128" i="18"/>
  <c r="B129" i="18"/>
  <c r="G129" i="18" s="1"/>
  <c r="B130" i="18"/>
  <c r="G130" i="18" s="1"/>
  <c r="B131" i="18"/>
  <c r="G131" i="18" s="1"/>
  <c r="B132" i="18"/>
  <c r="G132" i="18" s="1"/>
  <c r="B133" i="18"/>
  <c r="G133" i="18" s="1"/>
  <c r="B134" i="18"/>
  <c r="B135" i="18"/>
  <c r="B136" i="18"/>
  <c r="B137" i="18"/>
  <c r="B138" i="18"/>
  <c r="G138" i="18" s="1"/>
  <c r="B139" i="18"/>
  <c r="G139" i="18" s="1"/>
  <c r="B140" i="18"/>
  <c r="G140" i="18" s="1"/>
  <c r="B141" i="18"/>
  <c r="B142" i="18"/>
  <c r="G142" i="18" s="1"/>
  <c r="B143" i="18"/>
  <c r="G143" i="18" s="1"/>
  <c r="B144" i="18"/>
  <c r="G144" i="18" s="1"/>
  <c r="B145" i="18"/>
  <c r="G145" i="18" s="1"/>
  <c r="B146" i="18"/>
  <c r="B147" i="18"/>
  <c r="G147" i="18" s="1"/>
  <c r="B148" i="18"/>
  <c r="G148" i="18" s="1"/>
  <c r="B149" i="18"/>
  <c r="B150" i="18"/>
  <c r="B151" i="18"/>
  <c r="G151" i="18" s="1"/>
  <c r="B152" i="18"/>
  <c r="G152" i="18" s="1"/>
  <c r="B153" i="18"/>
  <c r="G153" i="18" s="1"/>
  <c r="B154" i="18"/>
  <c r="B155" i="18"/>
  <c r="B156" i="18"/>
  <c r="G156" i="18" s="1"/>
  <c r="B157" i="18"/>
  <c r="B158" i="18"/>
  <c r="B159" i="18"/>
  <c r="G159" i="18" s="1"/>
  <c r="B160" i="18"/>
  <c r="G160" i="18" s="1"/>
  <c r="B161" i="18"/>
  <c r="G161" i="18" s="1"/>
  <c r="B162" i="18"/>
  <c r="B163" i="18"/>
  <c r="G163" i="18" s="1"/>
  <c r="B164" i="18"/>
  <c r="G164" i="18" s="1"/>
  <c r="B165" i="18"/>
  <c r="B166" i="18"/>
  <c r="B167" i="18"/>
  <c r="G167" i="18" s="1"/>
  <c r="B168" i="18"/>
  <c r="G168" i="18" s="1"/>
  <c r="B169" i="18"/>
  <c r="G169" i="18" s="1"/>
  <c r="B170" i="18"/>
  <c r="B171" i="18"/>
  <c r="B172" i="18"/>
  <c r="G172" i="18" s="1"/>
  <c r="B173" i="18"/>
  <c r="B174" i="18"/>
  <c r="B175" i="18"/>
  <c r="G175" i="18" s="1"/>
  <c r="B176" i="18"/>
  <c r="G176" i="18" s="1"/>
  <c r="B177" i="18"/>
  <c r="G177" i="18" s="1"/>
  <c r="B178" i="18"/>
  <c r="G178" i="18" s="1"/>
  <c r="B179" i="18"/>
  <c r="B180" i="18"/>
  <c r="G180" i="18" s="1"/>
  <c r="B181" i="18"/>
  <c r="G181" i="18" s="1"/>
  <c r="B182" i="18"/>
  <c r="B183" i="18"/>
  <c r="G183" i="18" s="1"/>
  <c r="B184" i="18"/>
  <c r="B185" i="18"/>
  <c r="G185" i="18" s="1"/>
  <c r="B186" i="18"/>
  <c r="B187" i="18"/>
  <c r="G187" i="18" s="1"/>
  <c r="B188" i="18"/>
  <c r="G188" i="18" s="1"/>
  <c r="B189" i="18"/>
  <c r="G189" i="18" s="1"/>
  <c r="B190" i="18"/>
  <c r="B191" i="18"/>
  <c r="G191" i="18" s="1"/>
  <c r="B192" i="18"/>
  <c r="B193" i="18"/>
  <c r="G193" i="18" s="1"/>
  <c r="B194" i="18"/>
  <c r="B195" i="18"/>
  <c r="G195" i="18" s="1"/>
  <c r="B196" i="18"/>
  <c r="G196" i="18" s="1"/>
  <c r="B197" i="18"/>
  <c r="G197" i="18" s="1"/>
  <c r="B198" i="18"/>
  <c r="B199" i="18"/>
  <c r="G199" i="18" s="1"/>
  <c r="B200" i="18"/>
  <c r="B201" i="18"/>
  <c r="G201" i="18" s="1"/>
  <c r="B202" i="18"/>
  <c r="B203" i="18"/>
  <c r="G203" i="18" s="1"/>
  <c r="B204" i="18"/>
  <c r="G204" i="18" s="1"/>
  <c r="B205" i="18"/>
  <c r="G205" i="18" s="1"/>
  <c r="B206" i="18"/>
  <c r="B207" i="18"/>
  <c r="G207" i="18" s="1"/>
  <c r="B208" i="18"/>
  <c r="B209" i="18"/>
  <c r="G209" i="18" s="1"/>
  <c r="B210" i="18"/>
  <c r="B211" i="18"/>
  <c r="G211" i="18" s="1"/>
  <c r="B212" i="18"/>
  <c r="G212" i="18" s="1"/>
  <c r="B213" i="18"/>
  <c r="G213" i="18" s="1"/>
  <c r="B214" i="18"/>
  <c r="B215" i="18"/>
  <c r="G215" i="18" s="1"/>
  <c r="B216" i="18"/>
  <c r="B217" i="18"/>
  <c r="G217" i="18" s="1"/>
  <c r="B218" i="18"/>
  <c r="B219" i="18"/>
  <c r="G219" i="18" s="1"/>
  <c r="B220" i="18"/>
  <c r="G220" i="18" s="1"/>
  <c r="B221" i="18"/>
  <c r="G221" i="18" s="1"/>
  <c r="B222" i="18"/>
  <c r="B223" i="18"/>
  <c r="G223" i="18" s="1"/>
  <c r="B224" i="18"/>
  <c r="B225" i="18"/>
  <c r="G225" i="18" s="1"/>
  <c r="B226" i="18"/>
  <c r="B227" i="18"/>
  <c r="G227" i="18" s="1"/>
  <c r="B228" i="18"/>
  <c r="G228" i="18" s="1"/>
  <c r="B229" i="18"/>
  <c r="G229" i="18" s="1"/>
  <c r="B230" i="18"/>
  <c r="B231" i="18"/>
  <c r="G231" i="18" s="1"/>
  <c r="B232" i="18"/>
  <c r="B233" i="18"/>
  <c r="G233" i="18" s="1"/>
  <c r="B234" i="18"/>
  <c r="B235" i="18"/>
  <c r="G235" i="18" s="1"/>
  <c r="B236" i="18"/>
  <c r="G236" i="18" s="1"/>
  <c r="B237" i="18"/>
  <c r="G237" i="18" s="1"/>
  <c r="B238" i="18"/>
  <c r="B239" i="18"/>
  <c r="G239" i="18" s="1"/>
  <c r="B240" i="18"/>
  <c r="B241" i="18"/>
  <c r="G241" i="18" s="1"/>
  <c r="B242" i="18"/>
  <c r="B243" i="18"/>
  <c r="G243" i="18" s="1"/>
  <c r="B244" i="18"/>
  <c r="G244" i="18" s="1"/>
  <c r="B245" i="18"/>
  <c r="G245" i="18" s="1"/>
  <c r="B246" i="18"/>
  <c r="B247" i="18"/>
  <c r="B248" i="18"/>
  <c r="G248" i="18" s="1"/>
  <c r="B249" i="18"/>
  <c r="G249" i="18" s="1"/>
  <c r="B250" i="18"/>
  <c r="B251" i="18"/>
  <c r="B252" i="18"/>
  <c r="G252" i="18" s="1"/>
  <c r="B253" i="18"/>
  <c r="B254" i="18"/>
  <c r="B255" i="18"/>
  <c r="B256" i="18"/>
  <c r="G256" i="18" s="1"/>
  <c r="B257" i="18"/>
  <c r="G257" i="18" s="1"/>
  <c r="B258" i="18"/>
  <c r="G258" i="18" s="1"/>
  <c r="B259" i="18"/>
  <c r="B260" i="18"/>
  <c r="G260" i="18" s="1"/>
  <c r="B261" i="18"/>
  <c r="B262" i="18"/>
  <c r="B263" i="18"/>
  <c r="G263" i="18" s="1"/>
  <c r="B264" i="18"/>
  <c r="G264" i="18" s="1"/>
  <c r="B265" i="18"/>
  <c r="G265" i="18" s="1"/>
  <c r="B266" i="18"/>
  <c r="G266" i="18" s="1"/>
  <c r="B267" i="18"/>
  <c r="B268" i="18"/>
  <c r="B269" i="18"/>
  <c r="G269" i="18" s="1"/>
  <c r="B270" i="18"/>
  <c r="G270" i="18" s="1"/>
  <c r="B271" i="18"/>
  <c r="G271" i="18" s="1"/>
  <c r="B272" i="18"/>
  <c r="G272" i="18" s="1"/>
  <c r="B273" i="18"/>
  <c r="B274" i="18"/>
  <c r="G274" i="18" s="1"/>
  <c r="B275" i="18"/>
  <c r="B276" i="18"/>
  <c r="G276" i="18" s="1"/>
  <c r="B277" i="18"/>
  <c r="B278" i="18"/>
  <c r="G278" i="18" s="1"/>
  <c r="B279" i="18"/>
  <c r="G279" i="18" s="1"/>
  <c r="B280" i="18"/>
  <c r="B281" i="18"/>
  <c r="B282" i="18"/>
  <c r="G282" i="18" s="1"/>
  <c r="B283" i="18"/>
  <c r="B284" i="18"/>
  <c r="B285" i="18"/>
  <c r="B286" i="18"/>
  <c r="G286" i="18" s="1"/>
  <c r="B287" i="18"/>
  <c r="G287" i="18" s="1"/>
  <c r="B288" i="18"/>
  <c r="B289" i="18"/>
  <c r="G289" i="18" s="1"/>
  <c r="B290" i="18"/>
  <c r="G290" i="18" s="1"/>
  <c r="B291" i="18"/>
  <c r="G291" i="18" s="1"/>
  <c r="B292" i="18"/>
  <c r="B293" i="18"/>
  <c r="G293" i="18" s="1"/>
  <c r="B294" i="18"/>
  <c r="B295" i="18"/>
  <c r="G295" i="18" s="1"/>
  <c r="B296" i="18"/>
  <c r="B297" i="18"/>
  <c r="G297" i="18" s="1"/>
  <c r="B298" i="18"/>
  <c r="G298" i="18" s="1"/>
  <c r="B299" i="18"/>
  <c r="G299" i="18" s="1"/>
  <c r="B300" i="18"/>
  <c r="B301" i="18"/>
  <c r="G301" i="18" s="1"/>
  <c r="B302" i="18"/>
  <c r="G302" i="18" s="1"/>
  <c r="B303" i="18"/>
  <c r="G303" i="18" s="1"/>
  <c r="B304" i="18"/>
  <c r="G304" i="18" s="1"/>
  <c r="B305" i="18"/>
  <c r="B306" i="18"/>
  <c r="G306" i="18" s="1"/>
  <c r="B307" i="18"/>
  <c r="B308" i="18"/>
  <c r="B309" i="18"/>
  <c r="B310" i="18"/>
  <c r="B311" i="18"/>
  <c r="G311" i="18" s="1"/>
  <c r="B312" i="18"/>
  <c r="G312" i="18" s="1"/>
  <c r="B313" i="18"/>
  <c r="G313" i="18" s="1"/>
  <c r="B314" i="18"/>
  <c r="B315" i="18"/>
  <c r="B316" i="18"/>
  <c r="G316" i="18" s="1"/>
  <c r="B317" i="18"/>
  <c r="B318" i="18"/>
  <c r="B319" i="18"/>
  <c r="G319" i="18" s="1"/>
  <c r="B320" i="18"/>
  <c r="B321" i="18"/>
  <c r="B322" i="18"/>
  <c r="B323" i="18"/>
  <c r="G323" i="18" s="1"/>
  <c r="B324" i="18"/>
  <c r="B325" i="18"/>
  <c r="G325" i="18" s="1"/>
  <c r="B326" i="18"/>
  <c r="G326" i="18" s="1"/>
  <c r="B327" i="18"/>
  <c r="G327" i="18" s="1"/>
  <c r="B328" i="18"/>
  <c r="B329" i="18"/>
  <c r="B330" i="18"/>
  <c r="B331" i="18"/>
  <c r="G331" i="18" s="1"/>
  <c r="B332" i="18"/>
  <c r="G332" i="18" s="1"/>
  <c r="B333" i="18"/>
  <c r="G333" i="18" s="1"/>
  <c r="B334" i="18"/>
  <c r="G334" i="18" s="1"/>
  <c r="B335" i="18"/>
  <c r="G335" i="18" s="1"/>
  <c r="B336" i="18"/>
  <c r="B337" i="18"/>
  <c r="B338" i="18"/>
  <c r="B339" i="18"/>
  <c r="G339" i="18" s="1"/>
  <c r="B340" i="18"/>
  <c r="G340" i="18" s="1"/>
  <c r="B341" i="18"/>
  <c r="G341" i="18" s="1"/>
  <c r="B342" i="18"/>
  <c r="G342" i="18" s="1"/>
  <c r="B343" i="18"/>
  <c r="G343" i="18" s="1"/>
  <c r="B344" i="18"/>
  <c r="B345" i="18"/>
  <c r="B346" i="18"/>
  <c r="B347" i="18"/>
  <c r="G347" i="18" s="1"/>
  <c r="B348" i="18"/>
  <c r="G348" i="18" s="1"/>
  <c r="B349" i="18"/>
  <c r="G349" i="18" s="1"/>
  <c r="B350" i="18"/>
  <c r="G350" i="18" s="1"/>
  <c r="B351" i="18"/>
  <c r="G351" i="18" s="1"/>
  <c r="B352" i="18"/>
  <c r="B353" i="18"/>
  <c r="B354" i="18"/>
  <c r="B355" i="18"/>
  <c r="G355" i="18" s="1"/>
  <c r="B356" i="18"/>
  <c r="B357" i="18"/>
  <c r="B358" i="18"/>
  <c r="G358" i="18" s="1"/>
  <c r="B359" i="18"/>
  <c r="G359" i="18" s="1"/>
  <c r="B360" i="18"/>
  <c r="B361" i="18"/>
  <c r="G361" i="18" s="1"/>
  <c r="B362" i="18"/>
  <c r="G362" i="18" s="1"/>
  <c r="B363" i="18"/>
  <c r="G363" i="18" s="1"/>
  <c r="B364" i="18"/>
  <c r="B365" i="18"/>
  <c r="G365" i="18" s="1"/>
  <c r="B366" i="18"/>
  <c r="G366" i="18" s="1"/>
  <c r="B367" i="18"/>
  <c r="G367" i="18" s="1"/>
  <c r="B368" i="18"/>
  <c r="B369" i="18"/>
  <c r="G369" i="18" s="1"/>
  <c r="B370" i="18"/>
  <c r="G370" i="18" s="1"/>
  <c r="B371" i="18"/>
  <c r="G371" i="18" s="1"/>
  <c r="B372" i="18"/>
  <c r="B373" i="18"/>
  <c r="B374" i="18"/>
  <c r="G374" i="18" s="1"/>
  <c r="B375" i="18"/>
  <c r="G375" i="18" s="1"/>
  <c r="B376" i="18"/>
  <c r="B377" i="18"/>
  <c r="G377" i="18" s="1"/>
  <c r="B378" i="18"/>
  <c r="B379" i="18"/>
  <c r="G379" i="18" s="1"/>
  <c r="B380" i="18"/>
  <c r="B381" i="18"/>
  <c r="B382" i="18"/>
  <c r="G382" i="18" s="1"/>
  <c r="B383" i="18"/>
  <c r="B384" i="18"/>
  <c r="B385" i="18"/>
  <c r="B386" i="18"/>
  <c r="B387" i="18"/>
  <c r="G387" i="18" s="1"/>
  <c r="B388" i="18"/>
  <c r="G388" i="18" s="1"/>
  <c r="B389" i="18"/>
  <c r="G389" i="18" s="1"/>
  <c r="B390" i="18"/>
  <c r="G390" i="18" s="1"/>
  <c r="B391" i="18"/>
  <c r="B392" i="18"/>
  <c r="B393" i="18"/>
  <c r="B394" i="18"/>
  <c r="B395" i="18"/>
  <c r="G395" i="18" s="1"/>
  <c r="B396" i="18"/>
  <c r="G396" i="18" s="1"/>
  <c r="B397" i="18"/>
  <c r="G397" i="18" s="1"/>
  <c r="B398" i="18"/>
  <c r="G398" i="18" s="1"/>
  <c r="B399" i="18"/>
  <c r="B400" i="18"/>
  <c r="B401" i="18"/>
  <c r="B402" i="18"/>
  <c r="B403" i="18"/>
  <c r="G403" i="18" s="1"/>
  <c r="B404" i="18"/>
  <c r="G404" i="18" s="1"/>
  <c r="B405" i="18"/>
  <c r="G405" i="18" s="1"/>
  <c r="B406" i="18"/>
  <c r="G406" i="18" s="1"/>
  <c r="B407" i="18"/>
  <c r="B408" i="18"/>
  <c r="B409" i="18"/>
  <c r="B410" i="18"/>
  <c r="B411" i="18"/>
  <c r="G411" i="18" s="1"/>
  <c r="B412" i="18"/>
  <c r="B413" i="18"/>
  <c r="G413" i="18" s="1"/>
  <c r="B414" i="18"/>
  <c r="G414" i="18" s="1"/>
  <c r="B415" i="18"/>
  <c r="B416" i="18"/>
  <c r="B417" i="18"/>
  <c r="B418" i="18"/>
  <c r="B419" i="18"/>
  <c r="G419" i="18" s="1"/>
  <c r="B420" i="18"/>
  <c r="G420" i="18" s="1"/>
  <c r="B421" i="18"/>
  <c r="G421" i="18" s="1"/>
  <c r="B422" i="18"/>
  <c r="G422" i="18" s="1"/>
  <c r="B423" i="18"/>
  <c r="G423" i="18" s="1"/>
  <c r="B424" i="18"/>
  <c r="G424" i="18" s="1"/>
  <c r="B425" i="18"/>
  <c r="B426" i="18"/>
  <c r="B427" i="18"/>
  <c r="B428" i="18"/>
  <c r="G428" i="18" s="1"/>
  <c r="B429" i="18"/>
  <c r="G429" i="18" s="1"/>
  <c r="B430" i="18"/>
  <c r="G430" i="18" s="1"/>
  <c r="B431" i="18"/>
  <c r="G431" i="18" s="1"/>
  <c r="B432" i="18"/>
  <c r="B433" i="18"/>
  <c r="G433" i="18" s="1"/>
  <c r="B434" i="18"/>
  <c r="B435" i="18"/>
  <c r="B436" i="18"/>
  <c r="G436" i="18" s="1"/>
  <c r="B437" i="18"/>
  <c r="G437" i="18" s="1"/>
  <c r="B438" i="18"/>
  <c r="G438" i="18" s="1"/>
  <c r="B439" i="18"/>
  <c r="G439" i="18" s="1"/>
  <c r="B440" i="18"/>
  <c r="G440" i="18" s="1"/>
  <c r="B441" i="18"/>
  <c r="G441" i="18" s="1"/>
  <c r="B442" i="18"/>
  <c r="B443" i="18"/>
  <c r="G443" i="18" s="1"/>
  <c r="B444" i="18"/>
  <c r="B445" i="18"/>
  <c r="G445" i="18" s="1"/>
  <c r="B446" i="18"/>
  <c r="G446" i="18" s="1"/>
  <c r="B447" i="18"/>
  <c r="B448" i="18"/>
  <c r="B449" i="18"/>
  <c r="G449" i="18" s="1"/>
  <c r="B450" i="18"/>
  <c r="B451" i="18"/>
  <c r="B452" i="18"/>
  <c r="G452" i="18" s="1"/>
  <c r="B453" i="18"/>
  <c r="B454" i="18"/>
  <c r="G454" i="18" s="1"/>
  <c r="B455" i="18"/>
  <c r="G455" i="18" s="1"/>
  <c r="B456" i="18"/>
  <c r="G456" i="18" s="1"/>
  <c r="B457" i="18"/>
  <c r="B458" i="18"/>
  <c r="B459" i="18"/>
  <c r="B460" i="18"/>
  <c r="G460" i="18" s="1"/>
  <c r="B461" i="18"/>
  <c r="B462" i="18"/>
  <c r="G462" i="18" s="1"/>
  <c r="B463" i="18"/>
  <c r="G463" i="18" s="1"/>
  <c r="B464" i="18"/>
  <c r="G464" i="18" s="1"/>
  <c r="B465" i="18"/>
  <c r="B466" i="18"/>
  <c r="B467" i="18"/>
  <c r="B468" i="18"/>
  <c r="G468" i="18" s="1"/>
  <c r="B469" i="18"/>
  <c r="B470" i="18"/>
  <c r="G470" i="18" s="1"/>
  <c r="B471" i="18"/>
  <c r="G471" i="18" s="1"/>
  <c r="B472" i="18"/>
  <c r="G472" i="18" s="1"/>
  <c r="B473" i="18"/>
  <c r="B474" i="18"/>
  <c r="B475" i="18"/>
  <c r="B476" i="18"/>
  <c r="G476" i="18" s="1"/>
  <c r="B477" i="18"/>
  <c r="B478" i="18"/>
  <c r="G478" i="18" s="1"/>
  <c r="B479" i="18"/>
  <c r="G479" i="18" s="1"/>
  <c r="B480" i="18"/>
  <c r="G480" i="18" s="1"/>
  <c r="B481" i="18"/>
  <c r="B482" i="18"/>
  <c r="B483" i="18"/>
  <c r="B484" i="18"/>
  <c r="G484" i="18" s="1"/>
  <c r="B485" i="18"/>
  <c r="B486" i="18"/>
  <c r="G486" i="18" s="1"/>
  <c r="B487" i="18"/>
  <c r="G487" i="18" s="1"/>
  <c r="B488" i="18"/>
  <c r="G488" i="18" s="1"/>
  <c r="B489" i="18"/>
  <c r="B490" i="18"/>
  <c r="B491" i="18"/>
  <c r="B492" i="18"/>
  <c r="G492" i="18" s="1"/>
  <c r="B493" i="18"/>
  <c r="B494" i="18"/>
  <c r="G494" i="18" s="1"/>
  <c r="B495" i="18"/>
  <c r="G495" i="18" s="1"/>
  <c r="B496" i="18"/>
  <c r="G496" i="18" s="1"/>
  <c r="B497" i="18"/>
  <c r="B498" i="18"/>
  <c r="B499" i="18"/>
  <c r="B500" i="18"/>
  <c r="G500" i="18" s="1"/>
  <c r="B501" i="18"/>
  <c r="B502" i="18"/>
  <c r="G502" i="18" s="1"/>
  <c r="B503" i="18"/>
  <c r="G503" i="18" s="1"/>
  <c r="B504" i="18"/>
  <c r="G504" i="18" s="1"/>
  <c r="B505" i="18"/>
  <c r="B506" i="18"/>
  <c r="B507" i="18"/>
  <c r="B508" i="18"/>
  <c r="G508" i="18" s="1"/>
  <c r="B509" i="18"/>
  <c r="B510" i="18"/>
  <c r="G510" i="18" s="1"/>
  <c r="B511" i="18"/>
  <c r="G511" i="18" s="1"/>
  <c r="B512" i="18"/>
  <c r="G512" i="18" s="1"/>
  <c r="B513" i="18"/>
  <c r="B514" i="18"/>
  <c r="B515" i="18"/>
  <c r="B516" i="18"/>
  <c r="G516" i="18" s="1"/>
  <c r="B517" i="18"/>
  <c r="B518" i="18"/>
  <c r="G518" i="18" s="1"/>
  <c r="B519" i="18"/>
  <c r="G519" i="18" s="1"/>
  <c r="B520" i="18"/>
  <c r="G520" i="18" s="1"/>
  <c r="B521" i="18"/>
  <c r="B522" i="18"/>
  <c r="G522" i="18" s="1"/>
  <c r="B523" i="18"/>
  <c r="G523" i="18" s="1"/>
  <c r="B524" i="18"/>
  <c r="G524" i="18" s="1"/>
  <c r="B525" i="18"/>
  <c r="G525" i="18" s="1"/>
  <c r="B526" i="18"/>
  <c r="G526" i="18" s="1"/>
  <c r="B527" i="18"/>
  <c r="B528" i="18"/>
  <c r="G528" i="18" s="1"/>
  <c r="B529" i="18"/>
  <c r="G529" i="18" s="1"/>
  <c r="B530" i="18"/>
  <c r="G530" i="18" s="1"/>
  <c r="B531" i="18"/>
  <c r="G531" i="18" s="1"/>
  <c r="B532" i="18"/>
  <c r="G532" i="18" s="1"/>
  <c r="B533" i="18"/>
  <c r="B534" i="18"/>
  <c r="G534" i="18" s="1"/>
  <c r="B535" i="18"/>
  <c r="G535" i="18" s="1"/>
  <c r="B536" i="18"/>
  <c r="G536" i="18" s="1"/>
  <c r="B537" i="18"/>
  <c r="G537" i="18" s="1"/>
  <c r="B538" i="18"/>
  <c r="G538" i="18" s="1"/>
  <c r="B539" i="18"/>
  <c r="G539" i="18" s="1"/>
  <c r="B540" i="18"/>
  <c r="G540" i="18" s="1"/>
  <c r="B541" i="18"/>
  <c r="G541" i="18" s="1"/>
  <c r="B542" i="18"/>
  <c r="B543" i="18"/>
  <c r="G543" i="18" s="1"/>
  <c r="B544" i="18"/>
  <c r="G544" i="18" s="1"/>
  <c r="B545" i="18"/>
  <c r="B546" i="18"/>
  <c r="G546" i="18" s="1"/>
  <c r="B547" i="18"/>
  <c r="G547" i="18" s="1"/>
  <c r="B548" i="18"/>
  <c r="G548" i="18" s="1"/>
  <c r="B549" i="18"/>
  <c r="B550" i="18"/>
  <c r="G550" i="18" s="1"/>
  <c r="B551" i="18"/>
  <c r="G551" i="18" s="1"/>
  <c r="B552" i="18"/>
  <c r="G552" i="18" s="1"/>
  <c r="B553" i="18"/>
  <c r="B554" i="18"/>
  <c r="G554" i="18" s="1"/>
  <c r="B555" i="18"/>
  <c r="G555" i="18" s="1"/>
  <c r="B556" i="18"/>
  <c r="G556" i="18" s="1"/>
  <c r="B557" i="18"/>
  <c r="B558" i="18"/>
  <c r="G558" i="18" s="1"/>
  <c r="B559" i="18"/>
  <c r="G559" i="18" s="1"/>
  <c r="B560" i="18"/>
  <c r="G560" i="18" s="1"/>
  <c r="B561" i="18"/>
  <c r="B562" i="18"/>
  <c r="G562" i="18" s="1"/>
  <c r="B563" i="18"/>
  <c r="G563" i="18" s="1"/>
  <c r="B564" i="18"/>
  <c r="G564" i="18" s="1"/>
  <c r="B565" i="18"/>
  <c r="B566" i="18"/>
  <c r="B567" i="18"/>
  <c r="G567" i="18" s="1"/>
  <c r="B568" i="18"/>
  <c r="G568" i="18" s="1"/>
  <c r="B569" i="18"/>
  <c r="B570" i="18"/>
  <c r="G570" i="18" s="1"/>
  <c r="B571" i="18"/>
  <c r="G571" i="18" s="1"/>
  <c r="B572" i="18"/>
  <c r="G572" i="18" s="1"/>
  <c r="B573" i="18"/>
  <c r="B574" i="18"/>
  <c r="G574" i="18" s="1"/>
  <c r="B575" i="18"/>
  <c r="G575" i="18" s="1"/>
  <c r="B576" i="18"/>
  <c r="G576" i="18" s="1"/>
  <c r="B577" i="18"/>
  <c r="B578" i="18"/>
  <c r="G578" i="18" s="1"/>
  <c r="B579" i="18"/>
  <c r="G579" i="18" s="1"/>
  <c r="B580" i="18"/>
  <c r="G580" i="18" s="1"/>
  <c r="B581" i="18"/>
  <c r="B582" i="18"/>
  <c r="G582" i="18" s="1"/>
  <c r="B583" i="18"/>
  <c r="G583" i="18" s="1"/>
  <c r="B584" i="18"/>
  <c r="G584" i="18" s="1"/>
  <c r="B585" i="18"/>
  <c r="B586" i="18"/>
  <c r="G586" i="18" s="1"/>
  <c r="B587" i="18"/>
  <c r="G587" i="18" s="1"/>
  <c r="B588" i="18"/>
  <c r="G588" i="18" s="1"/>
  <c r="B589" i="18"/>
  <c r="B590" i="18"/>
  <c r="G590" i="18" s="1"/>
  <c r="B591" i="18"/>
  <c r="G591" i="18" s="1"/>
  <c r="B592" i="18"/>
  <c r="G592" i="18" s="1"/>
  <c r="B593" i="18"/>
  <c r="G593" i="18" s="1"/>
  <c r="B594" i="18"/>
  <c r="B595" i="18"/>
  <c r="G595" i="18" s="1"/>
  <c r="B596" i="18"/>
  <c r="G596" i="18" s="1"/>
  <c r="B597" i="18"/>
  <c r="B598" i="18"/>
  <c r="G598" i="18" s="1"/>
  <c r="B599" i="18"/>
  <c r="B600" i="18"/>
  <c r="B601" i="18"/>
  <c r="G601" i="18" s="1"/>
  <c r="B602" i="18"/>
  <c r="B603" i="18"/>
  <c r="G603" i="18" s="1"/>
  <c r="B604" i="18"/>
  <c r="G604" i="18" s="1"/>
  <c r="B605" i="18"/>
  <c r="G605" i="18" s="1"/>
  <c r="B606" i="18"/>
  <c r="B607" i="18"/>
  <c r="B608" i="18"/>
  <c r="B609" i="18"/>
  <c r="G609" i="18" s="1"/>
  <c r="B610" i="18"/>
  <c r="B611" i="18"/>
  <c r="G611" i="18" s="1"/>
  <c r="B612" i="18"/>
  <c r="G612" i="18" s="1"/>
  <c r="B613" i="18"/>
  <c r="G613" i="18" s="1"/>
  <c r="B614" i="18"/>
  <c r="B615" i="18"/>
  <c r="B616" i="18"/>
  <c r="B617" i="18"/>
  <c r="G617" i="18" s="1"/>
  <c r="B618" i="18"/>
  <c r="B619" i="18"/>
  <c r="G619" i="18" s="1"/>
  <c r="B620" i="18"/>
  <c r="G620" i="18" s="1"/>
  <c r="B621" i="18"/>
  <c r="G621" i="18" s="1"/>
  <c r="B622" i="18"/>
  <c r="B623" i="18"/>
  <c r="B624" i="18"/>
  <c r="B625" i="18"/>
  <c r="G625" i="18" s="1"/>
  <c r="B626" i="18"/>
  <c r="B627" i="18"/>
  <c r="G627" i="18" s="1"/>
  <c r="B628" i="18"/>
  <c r="G628" i="18" s="1"/>
  <c r="B629" i="18"/>
  <c r="G629" i="18" s="1"/>
  <c r="B630" i="18"/>
  <c r="B631" i="18"/>
  <c r="B632" i="18"/>
  <c r="B633" i="18"/>
  <c r="G633" i="18" s="1"/>
  <c r="B634" i="18"/>
  <c r="B635" i="18"/>
  <c r="G635" i="18" s="1"/>
  <c r="B636" i="18"/>
  <c r="G636" i="18" s="1"/>
  <c r="B637" i="18"/>
  <c r="G637" i="18" s="1"/>
  <c r="B638" i="18"/>
  <c r="B639" i="18"/>
  <c r="B640" i="18"/>
  <c r="B641" i="18"/>
  <c r="G641" i="18" s="1"/>
  <c r="B642" i="18"/>
  <c r="B643" i="18"/>
  <c r="G643" i="18" s="1"/>
  <c r="B644" i="18"/>
  <c r="G644" i="18" s="1"/>
  <c r="B645" i="18"/>
  <c r="G645" i="18" s="1"/>
  <c r="B646" i="18"/>
  <c r="B647" i="18"/>
  <c r="B648" i="18"/>
  <c r="B649" i="18"/>
  <c r="G649" i="18" s="1"/>
  <c r="B650" i="18"/>
  <c r="B651" i="18"/>
  <c r="G651" i="18" s="1"/>
  <c r="B652" i="18"/>
  <c r="G652" i="18" s="1"/>
  <c r="B653" i="18"/>
  <c r="G653" i="18" s="1"/>
  <c r="B654" i="18"/>
  <c r="B655" i="18"/>
  <c r="B656" i="18"/>
  <c r="B657" i="18"/>
  <c r="G657" i="18" s="1"/>
  <c r="B658" i="18"/>
  <c r="B659" i="18"/>
  <c r="G659" i="18" s="1"/>
  <c r="B660" i="18"/>
  <c r="G660" i="18" s="1"/>
  <c r="B661" i="18"/>
  <c r="G661" i="18" s="1"/>
  <c r="B662" i="18"/>
  <c r="B663" i="18"/>
  <c r="B664" i="18"/>
  <c r="G664" i="18" s="1"/>
  <c r="B665" i="18"/>
  <c r="G665" i="18" s="1"/>
  <c r="B666" i="18"/>
  <c r="B667" i="18"/>
  <c r="B668" i="18"/>
  <c r="G668" i="18" s="1"/>
  <c r="B669" i="18"/>
  <c r="G669" i="18" s="1"/>
  <c r="B670" i="18"/>
  <c r="B671" i="18"/>
  <c r="G671" i="18" s="1"/>
  <c r="B672" i="18"/>
  <c r="G672" i="18" s="1"/>
  <c r="B673" i="18"/>
  <c r="G673" i="18" s="1"/>
  <c r="B674" i="18"/>
  <c r="G674" i="18" s="1"/>
  <c r="B675" i="18"/>
  <c r="G675" i="18" s="1"/>
  <c r="B676" i="18"/>
  <c r="G676" i="18" s="1"/>
  <c r="B677" i="18"/>
  <c r="G677" i="18" s="1"/>
  <c r="B678" i="18"/>
  <c r="G678" i="18" s="1"/>
  <c r="B679" i="18"/>
  <c r="B680" i="18"/>
  <c r="G680" i="18" s="1"/>
  <c r="B681" i="18"/>
  <c r="G681" i="18" s="1"/>
  <c r="B682" i="18"/>
  <c r="G682" i="18" s="1"/>
  <c r="B683" i="18"/>
  <c r="B684" i="18"/>
  <c r="G684" i="18" s="1"/>
  <c r="B685" i="18"/>
  <c r="G685" i="18" s="1"/>
  <c r="B686" i="18"/>
  <c r="G686" i="18" s="1"/>
  <c r="B687" i="18"/>
  <c r="G687" i="18" s="1"/>
  <c r="B688" i="18"/>
  <c r="B689" i="18"/>
  <c r="B690" i="18"/>
  <c r="B691" i="18"/>
  <c r="G691" i="18" s="1"/>
  <c r="B692" i="18"/>
  <c r="G692" i="18" s="1"/>
  <c r="B693" i="18"/>
  <c r="G693" i="18" s="1"/>
  <c r="B694" i="18"/>
  <c r="G694" i="18" s="1"/>
  <c r="B695" i="18"/>
  <c r="G695" i="18" s="1"/>
  <c r="B696" i="18"/>
  <c r="B697" i="18"/>
  <c r="B698" i="18"/>
  <c r="B699" i="18"/>
  <c r="G699" i="18" s="1"/>
  <c r="B700" i="18"/>
  <c r="G700" i="18" s="1"/>
  <c r="B701" i="18"/>
  <c r="G701" i="18" s="1"/>
  <c r="B702" i="18"/>
  <c r="G702" i="18" s="1"/>
  <c r="B703" i="18"/>
  <c r="G703" i="18" s="1"/>
  <c r="B704" i="18"/>
  <c r="B705" i="18"/>
  <c r="B706" i="18"/>
  <c r="B707" i="18"/>
  <c r="G707" i="18" s="1"/>
  <c r="B708" i="18"/>
  <c r="G708" i="18" s="1"/>
  <c r="B709" i="18"/>
  <c r="G709" i="18" s="1"/>
  <c r="B710" i="18"/>
  <c r="G710" i="18" s="1"/>
  <c r="B711" i="18"/>
  <c r="G711" i="18" s="1"/>
  <c r="B712" i="18"/>
  <c r="B713" i="18"/>
  <c r="B714" i="18"/>
  <c r="B715" i="18"/>
  <c r="G715" i="18" s="1"/>
  <c r="B716" i="18"/>
  <c r="G716" i="18" s="1"/>
  <c r="B717" i="18"/>
  <c r="G717" i="18" s="1"/>
  <c r="B718" i="18"/>
  <c r="G718" i="18" s="1"/>
  <c r="B719" i="18"/>
  <c r="G719" i="18" s="1"/>
  <c r="B720" i="18"/>
  <c r="B721" i="18"/>
  <c r="B722" i="18"/>
  <c r="B723" i="18"/>
  <c r="G723" i="18" s="1"/>
  <c r="B724" i="18"/>
  <c r="G724" i="18" s="1"/>
  <c r="B725" i="18"/>
  <c r="G725" i="18" s="1"/>
  <c r="B726" i="18"/>
  <c r="G726" i="18" s="1"/>
  <c r="B727" i="18"/>
  <c r="G727" i="18" s="1"/>
  <c r="B728" i="18"/>
  <c r="B729" i="18"/>
  <c r="B730" i="18"/>
  <c r="B731" i="18"/>
  <c r="G731" i="18" s="1"/>
  <c r="B732" i="18"/>
  <c r="G732" i="18" s="1"/>
  <c r="B733" i="18"/>
  <c r="G733" i="18" s="1"/>
  <c r="B734" i="18"/>
  <c r="B735" i="18"/>
  <c r="B736" i="18"/>
  <c r="B737" i="18"/>
  <c r="B738" i="18"/>
  <c r="G412" i="18" l="1"/>
  <c r="G735" i="18"/>
  <c r="G734" i="18"/>
  <c r="G475" i="18"/>
  <c r="G648" i="18"/>
  <c r="G285" i="18"/>
  <c r="G654" i="18"/>
  <c r="G666" i="18"/>
  <c r="G736" i="18"/>
  <c r="G728" i="18"/>
  <c r="G720" i="18"/>
  <c r="G712" i="18"/>
  <c r="G704" i="18"/>
  <c r="G696" i="18"/>
  <c r="G688" i="18"/>
  <c r="G683" i="18"/>
  <c r="G632" i="18"/>
  <c r="G599" i="18"/>
  <c r="G521" i="18"/>
  <c r="G549" i="18"/>
  <c r="G662" i="18"/>
  <c r="G705" i="18"/>
  <c r="G697" i="18"/>
  <c r="G689" i="18"/>
  <c r="G679" i="18"/>
  <c r="G667" i="18"/>
  <c r="G623" i="18"/>
  <c r="G566" i="18"/>
  <c r="G646" i="18"/>
  <c r="G615" i="18"/>
  <c r="G602" i="18"/>
  <c r="G585" i="18"/>
  <c r="G545" i="18"/>
  <c r="G498" i="18"/>
  <c r="G506" i="18"/>
  <c r="G721" i="18"/>
  <c r="G713" i="18"/>
  <c r="G730" i="18"/>
  <c r="G722" i="18"/>
  <c r="G714" i="18"/>
  <c r="G706" i="18"/>
  <c r="G698" i="18"/>
  <c r="G690" i="18"/>
  <c r="G663" i="18"/>
  <c r="G658" i="18"/>
  <c r="G640" i="18"/>
  <c r="G616" i="18"/>
  <c r="G515" i="18"/>
  <c r="G624" i="18"/>
  <c r="G737" i="18"/>
  <c r="G729" i="18"/>
  <c r="G738" i="18"/>
  <c r="G647" i="18"/>
  <c r="G607" i="18"/>
  <c r="G650" i="18"/>
  <c r="G444" i="18"/>
  <c r="G337" i="18"/>
  <c r="G639" i="18"/>
  <c r="G608" i="18"/>
  <c r="G594" i="18"/>
  <c r="G670" i="18"/>
  <c r="G656" i="18"/>
  <c r="G655" i="18"/>
  <c r="G642" i="18"/>
  <c r="G631" i="18"/>
  <c r="G542" i="18"/>
  <c r="G527" i="18"/>
  <c r="G638" i="18"/>
  <c r="G630" i="18"/>
  <c r="G622" i="18"/>
  <c r="G614" i="18"/>
  <c r="G606" i="18"/>
  <c r="G577" i="18"/>
  <c r="G573" i="18"/>
  <c r="G569" i="18"/>
  <c r="G294" i="18"/>
  <c r="G474" i="18"/>
  <c r="G384" i="18"/>
  <c r="G557" i="18"/>
  <c r="G553" i="18"/>
  <c r="G533" i="18"/>
  <c r="G467" i="18"/>
  <c r="G517" i="18"/>
  <c r="G514" i="18"/>
  <c r="G634" i="18"/>
  <c r="G626" i="18"/>
  <c r="G618" i="18"/>
  <c r="G610" i="18"/>
  <c r="G597" i="18"/>
  <c r="G581" i="18"/>
  <c r="G600" i="18"/>
  <c r="G589" i="18"/>
  <c r="G565" i="18"/>
  <c r="G561" i="18"/>
  <c r="G317" i="18"/>
  <c r="G491" i="18"/>
  <c r="G458" i="18"/>
  <c r="G507" i="18"/>
  <c r="G482" i="18"/>
  <c r="G451" i="18"/>
  <c r="G509" i="18"/>
  <c r="G499" i="18"/>
  <c r="G466" i="18"/>
  <c r="G432" i="18"/>
  <c r="G360" i="18"/>
  <c r="G490" i="18"/>
  <c r="G459" i="18"/>
  <c r="G393" i="18"/>
  <c r="G353" i="18"/>
  <c r="G483" i="18"/>
  <c r="G450" i="18"/>
  <c r="G447" i="18"/>
  <c r="G513" i="18"/>
  <c r="G505" i="18"/>
  <c r="G497" i="18"/>
  <c r="G489" i="18"/>
  <c r="G481" i="18"/>
  <c r="G473" i="18"/>
  <c r="G465" i="18"/>
  <c r="G457" i="18"/>
  <c r="G434" i="18"/>
  <c r="G427" i="18"/>
  <c r="G417" i="18"/>
  <c r="G408" i="18"/>
  <c r="G381" i="18"/>
  <c r="G426" i="18"/>
  <c r="G401" i="18"/>
  <c r="G378" i="18"/>
  <c r="G357" i="18"/>
  <c r="G267" i="18"/>
  <c r="G425" i="18"/>
  <c r="G392" i="18"/>
  <c r="G415" i="18"/>
  <c r="G385" i="18"/>
  <c r="G376" i="18"/>
  <c r="G354" i="18"/>
  <c r="G322" i="18"/>
  <c r="G501" i="18"/>
  <c r="G493" i="18"/>
  <c r="G485" i="18"/>
  <c r="G477" i="18"/>
  <c r="G469" i="18"/>
  <c r="G461" i="18"/>
  <c r="G453" i="18"/>
  <c r="G448" i="18"/>
  <c r="G409" i="18"/>
  <c r="G442" i="18"/>
  <c r="G435" i="18"/>
  <c r="G416" i="18"/>
  <c r="G400" i="18"/>
  <c r="G346" i="18"/>
  <c r="G407" i="18"/>
  <c r="G399" i="18"/>
  <c r="G391" i="18"/>
  <c r="G383" i="18"/>
  <c r="G380" i="18"/>
  <c r="G356" i="18"/>
  <c r="G330" i="18"/>
  <c r="G314" i="18"/>
  <c r="G305" i="18"/>
  <c r="G352" i="18"/>
  <c r="G300" i="18"/>
  <c r="G277" i="18"/>
  <c r="G275" i="18"/>
  <c r="G372" i="18"/>
  <c r="G338" i="18"/>
  <c r="G321" i="18"/>
  <c r="G281" i="18"/>
  <c r="G418" i="18"/>
  <c r="G410" i="18"/>
  <c r="G402" i="18"/>
  <c r="G394" i="18"/>
  <c r="G386" i="18"/>
  <c r="G368" i="18"/>
  <c r="G184" i="18"/>
  <c r="G373" i="18"/>
  <c r="G329" i="18"/>
  <c r="G364" i="18"/>
  <c r="G345" i="18"/>
  <c r="G308" i="18"/>
  <c r="G296" i="18"/>
  <c r="G261" i="18"/>
  <c r="G251" i="18"/>
  <c r="G344" i="18"/>
  <c r="G336" i="18"/>
  <c r="G328" i="18"/>
  <c r="G320" i="18"/>
  <c r="G310" i="18"/>
  <c r="G307" i="18"/>
  <c r="G288" i="18"/>
  <c r="G284" i="18"/>
  <c r="G273" i="18"/>
  <c r="G259" i="18"/>
  <c r="G283" i="18"/>
  <c r="G158" i="18"/>
  <c r="G247" i="18"/>
  <c r="G324" i="18"/>
  <c r="G318" i="18"/>
  <c r="G315" i="18"/>
  <c r="G309" i="18"/>
  <c r="G292" i="18"/>
  <c r="G280" i="18"/>
  <c r="G255" i="18"/>
  <c r="G253" i="18"/>
  <c r="G190" i="18"/>
  <c r="G186" i="18"/>
  <c r="G182" i="18"/>
  <c r="G171" i="18"/>
  <c r="G134" i="18"/>
  <c r="G246" i="18"/>
  <c r="G119" i="18"/>
  <c r="G254" i="18"/>
  <c r="G242" i="18"/>
  <c r="G234" i="18"/>
  <c r="G226" i="18"/>
  <c r="G218" i="18"/>
  <c r="G210" i="18"/>
  <c r="G202" i="18"/>
  <c r="G194" i="18"/>
  <c r="G162" i="18"/>
  <c r="G262" i="18"/>
  <c r="G238" i="18"/>
  <c r="G230" i="18"/>
  <c r="G222" i="18"/>
  <c r="G214" i="18"/>
  <c r="G206" i="18"/>
  <c r="G198" i="18"/>
  <c r="G192" i="18"/>
  <c r="G179" i="18"/>
  <c r="G170" i="18"/>
  <c r="G80" i="18"/>
  <c r="G240" i="18"/>
  <c r="G232" i="18"/>
  <c r="G224" i="18"/>
  <c r="G216" i="18"/>
  <c r="G208" i="18"/>
  <c r="G200" i="18"/>
  <c r="G155" i="18"/>
  <c r="G268" i="18"/>
  <c r="G250" i="18"/>
  <c r="G166" i="18"/>
  <c r="G174" i="18"/>
  <c r="G146" i="18"/>
  <c r="G154" i="18"/>
  <c r="G137" i="18"/>
  <c r="G150" i="18"/>
  <c r="G128" i="18"/>
  <c r="G136" i="18"/>
  <c r="G124" i="18"/>
  <c r="G76" i="18"/>
  <c r="G78" i="18"/>
  <c r="G66" i="18"/>
  <c r="G112" i="18"/>
  <c r="G95" i="18"/>
  <c r="G71" i="18"/>
  <c r="G173" i="18"/>
  <c r="G165" i="18"/>
  <c r="G157" i="18"/>
  <c r="G149" i="18"/>
  <c r="G141" i="18"/>
  <c r="G83" i="18"/>
  <c r="G135" i="18"/>
  <c r="G126" i="18"/>
  <c r="G115" i="18"/>
  <c r="G110" i="18"/>
  <c r="G113" i="18"/>
  <c r="G94" i="18"/>
  <c r="G98" i="18"/>
  <c r="G72" i="18"/>
  <c r="G55" i="18"/>
  <c r="G49" i="18"/>
  <c r="G74" i="18"/>
  <c r="G118" i="18"/>
  <c r="G107" i="18"/>
  <c r="G106" i="18"/>
  <c r="G102" i="18"/>
  <c r="G46" i="18"/>
  <c r="G114" i="18"/>
  <c r="G90" i="18"/>
  <c r="G41" i="18"/>
  <c r="G63" i="18"/>
  <c r="G105" i="18"/>
  <c r="G97" i="18"/>
  <c r="G87" i="18"/>
  <c r="G65" i="18"/>
  <c r="G58" i="18"/>
  <c r="G40" i="18"/>
  <c r="G15" i="18"/>
  <c r="G32" i="18"/>
  <c r="G33" i="18"/>
  <c r="G23" i="18"/>
  <c r="G57" i="18"/>
  <c r="G56" i="18"/>
  <c r="G34" i="18"/>
  <c r="G50" i="18"/>
  <c r="G16" i="18"/>
  <c r="G48" i="18"/>
  <c r="G42" i="18"/>
  <c r="G24" i="18"/>
  <c r="G14" i="18"/>
  <c r="G25" i="18"/>
  <c r="G17" i="18"/>
  <c r="G26" i="18"/>
  <c r="V672" i="1" l="1"/>
  <c r="U672" i="1" l="1"/>
  <c r="U790" i="1" l="1"/>
  <c r="X789" i="1"/>
  <c r="V789" i="1"/>
  <c r="P789" i="1"/>
  <c r="B789" i="1"/>
  <c r="E789" i="1" s="1"/>
  <c r="X788" i="1"/>
  <c r="V788" i="1"/>
  <c r="P788" i="1"/>
  <c r="X787" i="1"/>
  <c r="V787" i="1"/>
  <c r="P787" i="1"/>
  <c r="X786" i="1"/>
  <c r="V786" i="1"/>
  <c r="P786" i="1"/>
  <c r="X785" i="1"/>
  <c r="V785" i="1"/>
  <c r="P785" i="1"/>
  <c r="B785" i="1"/>
  <c r="X784" i="1"/>
  <c r="V784" i="1"/>
  <c r="P784" i="1"/>
  <c r="B784" i="1"/>
  <c r="E784" i="1" s="1"/>
  <c r="X783" i="1"/>
  <c r="V783" i="1"/>
  <c r="P783" i="1"/>
  <c r="B783" i="1"/>
  <c r="X782" i="1"/>
  <c r="V782" i="1"/>
  <c r="P782" i="1"/>
  <c r="B782" i="1"/>
  <c r="E782" i="1" s="1"/>
  <c r="X781" i="1"/>
  <c r="V781" i="1"/>
  <c r="P781" i="1"/>
  <c r="X780" i="1"/>
  <c r="V780" i="1"/>
  <c r="P780" i="1"/>
  <c r="X779" i="1"/>
  <c r="V779" i="1"/>
  <c r="P779" i="1"/>
  <c r="X778" i="1"/>
  <c r="V778" i="1"/>
  <c r="P778" i="1"/>
  <c r="X777" i="1"/>
  <c r="V777" i="1"/>
  <c r="P777" i="1"/>
  <c r="X776" i="1"/>
  <c r="V776" i="1"/>
  <c r="P776" i="1"/>
  <c r="X775" i="1"/>
  <c r="V775" i="1"/>
  <c r="P775" i="1"/>
  <c r="X774" i="1"/>
  <c r="V774" i="1"/>
  <c r="P774" i="1"/>
  <c r="X773" i="1"/>
  <c r="V773" i="1"/>
  <c r="P773" i="1"/>
  <c r="X772" i="1"/>
  <c r="V772" i="1"/>
  <c r="P772" i="1"/>
  <c r="X771" i="1"/>
  <c r="V771" i="1"/>
  <c r="P771" i="1"/>
  <c r="X770" i="1"/>
  <c r="V770" i="1"/>
  <c r="P770" i="1"/>
  <c r="X769" i="1"/>
  <c r="V769" i="1"/>
  <c r="P769" i="1"/>
  <c r="X768" i="1"/>
  <c r="V768" i="1"/>
  <c r="P768" i="1"/>
  <c r="X767" i="1"/>
  <c r="V767" i="1"/>
  <c r="P767" i="1"/>
  <c r="X766" i="1"/>
  <c r="V766" i="1"/>
  <c r="P766" i="1"/>
  <c r="X765" i="1"/>
  <c r="V765" i="1"/>
  <c r="P765" i="1"/>
  <c r="X764" i="1"/>
  <c r="V764" i="1"/>
  <c r="P764" i="1"/>
  <c r="X763" i="1"/>
  <c r="V763" i="1"/>
  <c r="P763" i="1"/>
  <c r="X762" i="1"/>
  <c r="V762" i="1"/>
  <c r="P762" i="1"/>
  <c r="X761" i="1"/>
  <c r="V761" i="1"/>
  <c r="U761" i="1"/>
  <c r="X760" i="1"/>
  <c r="V760" i="1"/>
  <c r="U760" i="1"/>
  <c r="X759" i="1"/>
  <c r="V759" i="1"/>
  <c r="U759" i="1"/>
  <c r="X758" i="1"/>
  <c r="V758" i="1"/>
  <c r="P758" i="1"/>
  <c r="X757" i="1"/>
  <c r="V757" i="1"/>
  <c r="P757" i="1"/>
  <c r="X756" i="1"/>
  <c r="V756" i="1"/>
  <c r="P756" i="1"/>
  <c r="X755" i="1"/>
  <c r="V755" i="1"/>
  <c r="P755" i="1"/>
  <c r="X754" i="1"/>
  <c r="V754" i="1"/>
  <c r="P754" i="1"/>
  <c r="X753" i="1"/>
  <c r="V753" i="1"/>
  <c r="P753" i="1"/>
  <c r="X752" i="1"/>
  <c r="V752" i="1"/>
  <c r="P752" i="1"/>
  <c r="X751" i="1"/>
  <c r="V751" i="1"/>
  <c r="P751" i="1"/>
  <c r="X750" i="1"/>
  <c r="V750" i="1"/>
  <c r="P750" i="1"/>
  <c r="X749" i="1"/>
  <c r="V749" i="1"/>
  <c r="P749" i="1"/>
  <c r="U749" i="1" s="1"/>
  <c r="X748" i="1"/>
  <c r="V748" i="1"/>
  <c r="P748" i="1"/>
  <c r="U748" i="1" s="1"/>
  <c r="X747" i="1"/>
  <c r="V747" i="1"/>
  <c r="P747" i="1"/>
  <c r="U747" i="1" s="1"/>
  <c r="X746" i="1"/>
  <c r="V746" i="1"/>
  <c r="P746" i="1"/>
  <c r="U746" i="1" s="1"/>
  <c r="X744" i="1"/>
  <c r="V744" i="1"/>
  <c r="P744" i="1"/>
  <c r="U744" i="1" s="1"/>
  <c r="X743" i="1"/>
  <c r="V743" i="1"/>
  <c r="P743" i="1"/>
  <c r="U743" i="1" s="1"/>
  <c r="X742" i="1"/>
  <c r="V742" i="1"/>
  <c r="P742" i="1"/>
  <c r="U742" i="1" s="1"/>
  <c r="X741" i="1"/>
  <c r="V741" i="1"/>
  <c r="P741" i="1"/>
  <c r="U741" i="1" s="1"/>
  <c r="X740" i="1"/>
  <c r="V740" i="1"/>
  <c r="P740" i="1"/>
  <c r="X739" i="1"/>
  <c r="V739" i="1"/>
  <c r="P739" i="1"/>
  <c r="X738" i="1"/>
  <c r="V738" i="1"/>
  <c r="P738" i="1"/>
  <c r="X737" i="1"/>
  <c r="V737" i="1"/>
  <c r="P737" i="1"/>
  <c r="X745" i="1"/>
  <c r="V745" i="1"/>
  <c r="P745" i="1"/>
  <c r="U745" i="1" s="1"/>
  <c r="X736" i="1"/>
  <c r="V736" i="1"/>
  <c r="P736" i="1"/>
  <c r="X735" i="1"/>
  <c r="V735" i="1"/>
  <c r="P735" i="1"/>
  <c r="X734" i="1"/>
  <c r="V734" i="1"/>
  <c r="P734" i="1"/>
  <c r="X733" i="1"/>
  <c r="V733" i="1"/>
  <c r="P733" i="1"/>
  <c r="X732" i="1"/>
  <c r="V732" i="1"/>
  <c r="P732" i="1"/>
  <c r="X731" i="1"/>
  <c r="V731" i="1"/>
  <c r="P731" i="1"/>
  <c r="X730" i="1"/>
  <c r="V730" i="1"/>
  <c r="P730" i="1"/>
  <c r="X729" i="1"/>
  <c r="V729" i="1"/>
  <c r="P729" i="1"/>
  <c r="X728" i="1"/>
  <c r="V728" i="1"/>
  <c r="P728" i="1"/>
  <c r="X727" i="1"/>
  <c r="V727" i="1"/>
  <c r="P727" i="1"/>
  <c r="X726" i="1"/>
  <c r="V726" i="1"/>
  <c r="P726" i="1"/>
  <c r="X725" i="1"/>
  <c r="V725" i="1"/>
  <c r="P725" i="1"/>
  <c r="X724" i="1"/>
  <c r="V724" i="1"/>
  <c r="P724" i="1"/>
  <c r="X723" i="1"/>
  <c r="V723" i="1"/>
  <c r="P723" i="1"/>
  <c r="X722" i="1"/>
  <c r="V722" i="1"/>
  <c r="P722" i="1"/>
  <c r="X721" i="1"/>
  <c r="V721" i="1"/>
  <c r="P721" i="1"/>
  <c r="X720" i="1"/>
  <c r="V720" i="1"/>
  <c r="P720" i="1"/>
  <c r="X719" i="1"/>
  <c r="V719" i="1"/>
  <c r="P719" i="1"/>
  <c r="X718" i="1"/>
  <c r="V718" i="1"/>
  <c r="P718" i="1"/>
  <c r="X717" i="1"/>
  <c r="V717" i="1"/>
  <c r="P717" i="1"/>
  <c r="X716" i="1"/>
  <c r="V716" i="1"/>
  <c r="P716" i="1"/>
  <c r="X714" i="1"/>
  <c r="V714" i="1"/>
  <c r="P714" i="1"/>
  <c r="X713" i="1"/>
  <c r="X712" i="1"/>
  <c r="V712" i="1"/>
  <c r="X711" i="1"/>
  <c r="X710" i="1"/>
  <c r="V710" i="1"/>
  <c r="X709" i="1"/>
  <c r="V709" i="1"/>
  <c r="X708" i="1"/>
  <c r="V708" i="1"/>
  <c r="X707" i="1"/>
  <c r="V707" i="1"/>
  <c r="X706" i="1"/>
  <c r="V706" i="1"/>
  <c r="X705" i="1"/>
  <c r="V705" i="1"/>
  <c r="X704" i="1"/>
  <c r="V704" i="1"/>
  <c r="U704" i="1"/>
  <c r="X703" i="1"/>
  <c r="V703" i="1"/>
  <c r="X702" i="1"/>
  <c r="V702" i="1"/>
  <c r="X701" i="1"/>
  <c r="V701" i="1"/>
  <c r="X700" i="1"/>
  <c r="V700" i="1"/>
  <c r="X699" i="1"/>
  <c r="V699" i="1"/>
  <c r="X698" i="1"/>
  <c r="V698" i="1"/>
  <c r="X697" i="1"/>
  <c r="V697" i="1"/>
  <c r="U697" i="1"/>
  <c r="X696" i="1"/>
  <c r="V696" i="1"/>
  <c r="X695" i="1"/>
  <c r="V695" i="1"/>
  <c r="X694" i="1"/>
  <c r="V694" i="1"/>
  <c r="X693" i="1"/>
  <c r="V693" i="1"/>
  <c r="X692" i="1"/>
  <c r="V692" i="1"/>
  <c r="X691" i="1"/>
  <c r="V691" i="1"/>
  <c r="U691" i="1"/>
  <c r="X690" i="1"/>
  <c r="V690" i="1"/>
  <c r="U690" i="1"/>
  <c r="X689" i="1"/>
  <c r="V689" i="1"/>
  <c r="U689" i="1"/>
  <c r="X688" i="1"/>
  <c r="V688" i="1"/>
  <c r="U688" i="1"/>
  <c r="X687" i="1"/>
  <c r="V687" i="1"/>
  <c r="U687" i="1"/>
  <c r="X686" i="1"/>
  <c r="V686" i="1"/>
  <c r="U686" i="1"/>
  <c r="X685" i="1"/>
  <c r="V685" i="1"/>
  <c r="U685" i="1"/>
  <c r="X684" i="1"/>
  <c r="V684" i="1"/>
  <c r="U684" i="1"/>
  <c r="X683" i="1"/>
  <c r="V683" i="1"/>
  <c r="U683" i="1"/>
  <c r="X682" i="1"/>
  <c r="V682" i="1"/>
  <c r="U682" i="1"/>
  <c r="X681" i="1"/>
  <c r="V681" i="1"/>
  <c r="U681" i="1"/>
  <c r="X680" i="1"/>
  <c r="V680" i="1"/>
  <c r="X679" i="1"/>
  <c r="V679" i="1"/>
  <c r="X678" i="1"/>
  <c r="V678" i="1"/>
  <c r="U678" i="1"/>
  <c r="X677" i="1"/>
  <c r="V677" i="1"/>
  <c r="U677" i="1"/>
  <c r="X676" i="1"/>
  <c r="V676" i="1"/>
  <c r="X675" i="1"/>
  <c r="V675" i="1"/>
  <c r="X674" i="1"/>
  <c r="V674" i="1"/>
  <c r="X673" i="1"/>
  <c r="V673" i="1"/>
  <c r="X670" i="1"/>
  <c r="V670" i="1"/>
  <c r="X669" i="1"/>
  <c r="V669" i="1"/>
  <c r="X668" i="1"/>
  <c r="V668" i="1"/>
  <c r="X667" i="1"/>
  <c r="V667" i="1"/>
  <c r="X666" i="1"/>
  <c r="V666" i="1"/>
  <c r="X665" i="1"/>
  <c r="V665" i="1"/>
  <c r="X664" i="1"/>
  <c r="V664" i="1"/>
  <c r="X663" i="1"/>
  <c r="V663" i="1"/>
  <c r="X671" i="1"/>
  <c r="V671" i="1"/>
  <c r="X662" i="1"/>
  <c r="V662" i="1"/>
  <c r="X661" i="1"/>
  <c r="V661" i="1"/>
  <c r="X660" i="1"/>
  <c r="V660" i="1"/>
  <c r="X659" i="1"/>
  <c r="V659" i="1"/>
  <c r="X658" i="1"/>
  <c r="V658" i="1"/>
  <c r="X657" i="1"/>
  <c r="V657" i="1"/>
  <c r="X656" i="1"/>
  <c r="V656" i="1"/>
  <c r="X655" i="1"/>
  <c r="V655" i="1"/>
  <c r="X654" i="1"/>
  <c r="V654" i="1"/>
  <c r="X653" i="1"/>
  <c r="V653" i="1"/>
  <c r="X652" i="1"/>
  <c r="V652" i="1"/>
  <c r="X651" i="1"/>
  <c r="V651" i="1"/>
  <c r="X650" i="1"/>
  <c r="V650" i="1"/>
  <c r="X649" i="1"/>
  <c r="V649" i="1"/>
  <c r="X648" i="1"/>
  <c r="V648" i="1"/>
  <c r="X647" i="1"/>
  <c r="V647" i="1"/>
  <c r="X646" i="1"/>
  <c r="V646" i="1"/>
  <c r="X645" i="1"/>
  <c r="V645" i="1"/>
  <c r="X644" i="1"/>
  <c r="V644" i="1"/>
  <c r="X643" i="1"/>
  <c r="V643" i="1"/>
  <c r="X642" i="1"/>
  <c r="V642" i="1"/>
  <c r="X641" i="1"/>
  <c r="V641" i="1"/>
  <c r="X640" i="1"/>
  <c r="V640" i="1"/>
  <c r="X639" i="1"/>
  <c r="V639" i="1"/>
  <c r="X638" i="1"/>
  <c r="V638" i="1"/>
  <c r="X637" i="1"/>
  <c r="V637" i="1"/>
  <c r="X636" i="1"/>
  <c r="V636" i="1"/>
  <c r="X635" i="1"/>
  <c r="V635" i="1"/>
  <c r="X634" i="1"/>
  <c r="V634" i="1"/>
  <c r="X633" i="1"/>
  <c r="V633" i="1"/>
  <c r="X632" i="1"/>
  <c r="V632" i="1"/>
  <c r="X631" i="1"/>
  <c r="V631" i="1"/>
  <c r="X630" i="1"/>
  <c r="V630" i="1"/>
  <c r="X629" i="1"/>
  <c r="V629" i="1"/>
  <c r="V628" i="1"/>
  <c r="X627" i="1"/>
  <c r="V627" i="1"/>
  <c r="X626" i="1"/>
  <c r="V626" i="1"/>
  <c r="X625" i="1"/>
  <c r="V625" i="1"/>
  <c r="X624" i="1"/>
  <c r="V624" i="1"/>
  <c r="X623" i="1"/>
  <c r="V623" i="1"/>
  <c r="X622" i="1"/>
  <c r="V622" i="1"/>
  <c r="X621" i="1"/>
  <c r="V621" i="1"/>
  <c r="X620" i="1"/>
  <c r="V620" i="1"/>
  <c r="X619" i="1"/>
  <c r="V619" i="1"/>
  <c r="X618" i="1"/>
  <c r="V618" i="1"/>
  <c r="X617" i="1"/>
  <c r="V617" i="1"/>
  <c r="X616" i="1"/>
  <c r="V616" i="1"/>
  <c r="X615" i="1"/>
  <c r="V615" i="1"/>
  <c r="X614" i="1"/>
  <c r="V614" i="1"/>
  <c r="X613" i="1"/>
  <c r="V613" i="1"/>
  <c r="X612" i="1"/>
  <c r="V612" i="1"/>
  <c r="X611" i="1"/>
  <c r="V611" i="1"/>
  <c r="X610" i="1"/>
  <c r="V610" i="1"/>
  <c r="X609" i="1"/>
  <c r="V609" i="1"/>
  <c r="X608" i="1"/>
  <c r="V608" i="1"/>
  <c r="X607" i="1"/>
  <c r="V607" i="1"/>
  <c r="X606" i="1"/>
  <c r="V606" i="1"/>
  <c r="X605" i="1"/>
  <c r="V605" i="1"/>
  <c r="X604" i="1"/>
  <c r="V604" i="1"/>
  <c r="X603" i="1"/>
  <c r="V603" i="1"/>
  <c r="X602" i="1"/>
  <c r="V602" i="1"/>
  <c r="X601" i="1"/>
  <c r="V601" i="1"/>
  <c r="X600" i="1"/>
  <c r="V600" i="1"/>
  <c r="X599" i="1"/>
  <c r="V599" i="1"/>
  <c r="X598" i="1"/>
  <c r="V598" i="1"/>
  <c r="X597" i="1"/>
  <c r="V597" i="1"/>
  <c r="X596" i="1"/>
  <c r="V596" i="1"/>
  <c r="X595" i="1"/>
  <c r="V595" i="1"/>
  <c r="X594" i="1"/>
  <c r="V594" i="1"/>
  <c r="X593" i="1"/>
  <c r="V593" i="1"/>
  <c r="X592" i="1"/>
  <c r="V592" i="1"/>
  <c r="X591" i="1"/>
  <c r="V591" i="1"/>
  <c r="X590" i="1"/>
  <c r="V590" i="1"/>
  <c r="X589" i="1"/>
  <c r="V589" i="1"/>
  <c r="X588" i="1"/>
  <c r="V588" i="1"/>
  <c r="X587" i="1"/>
  <c r="V587" i="1"/>
  <c r="X586" i="1"/>
  <c r="V586" i="1"/>
  <c r="X585" i="1"/>
  <c r="V585" i="1"/>
  <c r="X584" i="1"/>
  <c r="V584" i="1"/>
  <c r="X583" i="1"/>
  <c r="V583" i="1"/>
  <c r="X582" i="1"/>
  <c r="V582" i="1"/>
  <c r="X581" i="1"/>
  <c r="V581" i="1"/>
  <c r="X580" i="1"/>
  <c r="V580" i="1"/>
  <c r="X579" i="1"/>
  <c r="V579" i="1"/>
  <c r="X578" i="1"/>
  <c r="V578" i="1"/>
  <c r="X577" i="1"/>
  <c r="V577" i="1"/>
  <c r="X576" i="1"/>
  <c r="V576" i="1"/>
  <c r="X575" i="1"/>
  <c r="V575" i="1"/>
  <c r="X574" i="1"/>
  <c r="V574" i="1"/>
  <c r="X573" i="1"/>
  <c r="V573" i="1"/>
  <c r="X572" i="1"/>
  <c r="V572" i="1"/>
  <c r="X571" i="1"/>
  <c r="V571" i="1"/>
  <c r="X570" i="1"/>
  <c r="V570" i="1"/>
  <c r="X569" i="1"/>
  <c r="V569" i="1"/>
  <c r="X568" i="1"/>
  <c r="V568" i="1"/>
  <c r="X567" i="1"/>
  <c r="V567" i="1"/>
  <c r="X566" i="1"/>
  <c r="V566" i="1"/>
  <c r="X565" i="1"/>
  <c r="V565" i="1"/>
  <c r="X564" i="1"/>
  <c r="V564" i="1"/>
  <c r="X563" i="1"/>
  <c r="V563" i="1"/>
  <c r="X562" i="1"/>
  <c r="V562" i="1"/>
  <c r="X561" i="1"/>
  <c r="V561" i="1"/>
  <c r="X560" i="1"/>
  <c r="V560" i="1"/>
  <c r="X559" i="1"/>
  <c r="V559" i="1"/>
  <c r="X558" i="1"/>
  <c r="V558" i="1"/>
  <c r="X557" i="1"/>
  <c r="V557" i="1"/>
  <c r="X556" i="1"/>
  <c r="V556" i="1"/>
  <c r="X555" i="1"/>
  <c r="V555" i="1"/>
  <c r="X554" i="1"/>
  <c r="V554" i="1"/>
  <c r="X553" i="1"/>
  <c r="V553" i="1"/>
  <c r="X552" i="1"/>
  <c r="V552" i="1"/>
  <c r="X551" i="1"/>
  <c r="V551" i="1"/>
  <c r="X550" i="1"/>
  <c r="V550" i="1"/>
  <c r="X549" i="1"/>
  <c r="V549" i="1"/>
  <c r="X548" i="1"/>
  <c r="V548" i="1"/>
  <c r="X547" i="1"/>
  <c r="V547" i="1"/>
  <c r="X546" i="1"/>
  <c r="V546" i="1"/>
  <c r="X545" i="1"/>
  <c r="V545" i="1"/>
  <c r="X544" i="1"/>
  <c r="V544" i="1"/>
  <c r="X543" i="1"/>
  <c r="V543" i="1"/>
  <c r="X542" i="1"/>
  <c r="V542" i="1"/>
  <c r="X541" i="1"/>
  <c r="V541" i="1"/>
  <c r="X540" i="1"/>
  <c r="V540" i="1"/>
  <c r="X539" i="1"/>
  <c r="V539" i="1"/>
  <c r="X538" i="1"/>
  <c r="V538" i="1"/>
  <c r="U538" i="1"/>
  <c r="V537" i="1"/>
  <c r="V536" i="1"/>
  <c r="X535" i="1"/>
  <c r="V535" i="1"/>
  <c r="X534" i="1"/>
  <c r="V534" i="1"/>
  <c r="X533" i="1"/>
  <c r="V533" i="1"/>
  <c r="X532" i="1"/>
  <c r="V532" i="1"/>
  <c r="X531" i="1"/>
  <c r="V531" i="1"/>
  <c r="X530" i="1"/>
  <c r="V530" i="1"/>
  <c r="X529" i="1"/>
  <c r="V529" i="1"/>
  <c r="X528" i="1"/>
  <c r="V528" i="1"/>
  <c r="X527" i="1"/>
  <c r="V527" i="1"/>
  <c r="X526" i="1"/>
  <c r="V526" i="1"/>
  <c r="X525" i="1"/>
  <c r="V525" i="1"/>
  <c r="X524" i="1"/>
  <c r="V524" i="1"/>
  <c r="X523" i="1"/>
  <c r="V523" i="1"/>
  <c r="X522" i="1"/>
  <c r="V522" i="1"/>
  <c r="X521" i="1"/>
  <c r="V521" i="1"/>
  <c r="X520" i="1"/>
  <c r="V520" i="1"/>
  <c r="X519" i="1"/>
  <c r="V519" i="1"/>
  <c r="X518" i="1"/>
  <c r="V518" i="1"/>
  <c r="X517" i="1"/>
  <c r="V517" i="1"/>
  <c r="X516" i="1"/>
  <c r="V516" i="1"/>
  <c r="X515" i="1"/>
  <c r="V515" i="1"/>
  <c r="X514" i="1"/>
  <c r="V514" i="1"/>
  <c r="X513" i="1"/>
  <c r="V513" i="1"/>
  <c r="X512" i="1"/>
  <c r="V512" i="1"/>
  <c r="X511" i="1"/>
  <c r="V511" i="1"/>
  <c r="X510" i="1"/>
  <c r="V510" i="1"/>
  <c r="X509" i="1"/>
  <c r="V509" i="1"/>
  <c r="X508" i="1"/>
  <c r="V508" i="1"/>
  <c r="X507" i="1"/>
  <c r="V507" i="1"/>
  <c r="X506" i="1"/>
  <c r="V506" i="1"/>
  <c r="X505" i="1"/>
  <c r="V505" i="1"/>
  <c r="X504" i="1"/>
  <c r="V504" i="1"/>
  <c r="X503" i="1"/>
  <c r="V503" i="1"/>
  <c r="X502" i="1"/>
  <c r="V502" i="1"/>
  <c r="X501" i="1"/>
  <c r="V501" i="1"/>
  <c r="X500" i="1"/>
  <c r="V500" i="1"/>
  <c r="X499" i="1"/>
  <c r="V499" i="1"/>
  <c r="X498" i="1"/>
  <c r="V498" i="1"/>
  <c r="X497" i="1"/>
  <c r="V497" i="1"/>
  <c r="X496" i="1"/>
  <c r="V496" i="1"/>
  <c r="X495" i="1"/>
  <c r="V495" i="1"/>
  <c r="X494" i="1"/>
  <c r="V494" i="1"/>
  <c r="X493" i="1"/>
  <c r="V493" i="1"/>
  <c r="X492" i="1"/>
  <c r="V492" i="1"/>
  <c r="X489" i="1"/>
  <c r="X491" i="1"/>
  <c r="X490" i="1"/>
  <c r="X488" i="1"/>
  <c r="X487" i="1"/>
  <c r="V487" i="1"/>
  <c r="X486" i="1"/>
  <c r="V486" i="1"/>
  <c r="X485" i="1"/>
  <c r="V485" i="1"/>
  <c r="X484" i="1"/>
  <c r="V484" i="1"/>
  <c r="X483" i="1"/>
  <c r="V483" i="1"/>
  <c r="X482" i="1"/>
  <c r="V482" i="1"/>
  <c r="X481" i="1"/>
  <c r="V481" i="1"/>
  <c r="X480" i="1"/>
  <c r="V480" i="1"/>
  <c r="X479" i="1"/>
  <c r="V479" i="1"/>
  <c r="X478" i="1"/>
  <c r="V478" i="1"/>
  <c r="X477" i="1"/>
  <c r="V477" i="1"/>
  <c r="X476" i="1"/>
  <c r="V476" i="1"/>
  <c r="X475" i="1"/>
  <c r="V475" i="1"/>
  <c r="X474" i="1"/>
  <c r="V474" i="1"/>
  <c r="X473" i="1"/>
  <c r="V473" i="1"/>
  <c r="X472" i="1"/>
  <c r="V472" i="1"/>
  <c r="X471" i="1"/>
  <c r="V471" i="1"/>
  <c r="X470" i="1"/>
  <c r="V470" i="1"/>
  <c r="X469" i="1"/>
  <c r="V469" i="1"/>
  <c r="X468" i="1"/>
  <c r="V468" i="1"/>
  <c r="X467" i="1"/>
  <c r="V467" i="1"/>
  <c r="X465" i="1"/>
  <c r="X466" i="1"/>
  <c r="V466" i="1"/>
  <c r="X463" i="1"/>
  <c r="V463" i="1"/>
  <c r="X461" i="1"/>
  <c r="V461" i="1"/>
  <c r="X460" i="1"/>
  <c r="V460" i="1"/>
  <c r="X459" i="1"/>
  <c r="V459" i="1"/>
  <c r="X458" i="1"/>
  <c r="V458" i="1"/>
  <c r="X457" i="1"/>
  <c r="V457" i="1"/>
  <c r="X456" i="1"/>
  <c r="V456" i="1"/>
  <c r="X455" i="1"/>
  <c r="V455" i="1"/>
  <c r="X453" i="1"/>
  <c r="V453" i="1"/>
  <c r="X454" i="1"/>
  <c r="V454" i="1"/>
  <c r="X452" i="1"/>
  <c r="V452" i="1"/>
  <c r="X451" i="1"/>
  <c r="V451" i="1"/>
  <c r="X450" i="1"/>
  <c r="V450" i="1"/>
  <c r="X449" i="1"/>
  <c r="V449" i="1"/>
  <c r="X448" i="1"/>
  <c r="V448" i="1"/>
  <c r="X447" i="1"/>
  <c r="V447" i="1"/>
  <c r="X446" i="1"/>
  <c r="V446" i="1"/>
  <c r="X445" i="1"/>
  <c r="V445" i="1"/>
  <c r="X444" i="1"/>
  <c r="V444" i="1"/>
  <c r="U444" i="1"/>
  <c r="X443" i="1"/>
  <c r="V443" i="1"/>
  <c r="X442" i="1"/>
  <c r="V442" i="1"/>
  <c r="X437" i="1"/>
  <c r="V437" i="1"/>
  <c r="X441" i="1"/>
  <c r="V441" i="1"/>
  <c r="X440" i="1"/>
  <c r="V440" i="1"/>
  <c r="X439" i="1"/>
  <c r="V439" i="1"/>
  <c r="X438" i="1"/>
  <c r="V438" i="1"/>
  <c r="X436" i="1"/>
  <c r="V436" i="1"/>
  <c r="X435" i="1"/>
  <c r="V435" i="1"/>
  <c r="X434" i="1"/>
  <c r="V434" i="1"/>
  <c r="X433" i="1"/>
  <c r="V433" i="1"/>
  <c r="X432" i="1"/>
  <c r="V432" i="1"/>
  <c r="X422" i="1"/>
  <c r="V422" i="1"/>
  <c r="X430" i="1"/>
  <c r="V430" i="1"/>
  <c r="X431" i="1"/>
  <c r="V431" i="1"/>
  <c r="X420" i="1"/>
  <c r="V420" i="1"/>
  <c r="X419" i="1"/>
  <c r="V419" i="1"/>
  <c r="X418" i="1"/>
  <c r="V418" i="1"/>
  <c r="X417" i="1"/>
  <c r="V417" i="1"/>
  <c r="X416" i="1"/>
  <c r="V416" i="1"/>
  <c r="X411" i="1"/>
  <c r="V411" i="1"/>
  <c r="X407" i="1"/>
  <c r="V407" i="1"/>
  <c r="X403" i="1"/>
  <c r="V403" i="1"/>
  <c r="X397" i="1"/>
  <c r="V397" i="1"/>
  <c r="X389" i="1"/>
  <c r="V389" i="1"/>
  <c r="X398" i="1"/>
  <c r="V398" i="1"/>
  <c r="X387" i="1"/>
  <c r="V387" i="1"/>
  <c r="X382" i="1"/>
  <c r="V382" i="1"/>
  <c r="X378" i="1"/>
  <c r="V378" i="1"/>
  <c r="X376" i="1"/>
  <c r="V376" i="1"/>
  <c r="X371" i="1"/>
  <c r="V371" i="1"/>
  <c r="X377" i="1"/>
  <c r="V377" i="1"/>
  <c r="X363" i="1"/>
  <c r="V363" i="1"/>
  <c r="X358" i="1"/>
  <c r="V358" i="1"/>
  <c r="X355" i="1"/>
  <c r="V355" i="1"/>
  <c r="X352" i="1"/>
  <c r="V352" i="1"/>
  <c r="X345" i="1"/>
  <c r="V345" i="1"/>
  <c r="X341" i="1"/>
  <c r="V341" i="1"/>
  <c r="X335" i="1"/>
  <c r="V335" i="1"/>
  <c r="X330" i="1"/>
  <c r="V330" i="1"/>
  <c r="X325" i="1"/>
  <c r="V325" i="1"/>
  <c r="X321" i="1"/>
  <c r="V321" i="1"/>
  <c r="X316" i="1"/>
  <c r="V316" i="1"/>
  <c r="X307" i="1"/>
  <c r="V307" i="1"/>
  <c r="X301" i="1"/>
  <c r="V301" i="1"/>
  <c r="X297" i="1"/>
  <c r="V297" i="1"/>
  <c r="X296" i="1"/>
  <c r="V296" i="1"/>
  <c r="X292" i="1"/>
  <c r="V292" i="1"/>
  <c r="X304" i="1"/>
  <c r="V304" i="1"/>
  <c r="X284" i="1"/>
  <c r="V284" i="1"/>
  <c r="X281" i="1"/>
  <c r="V281" i="1"/>
  <c r="X271" i="1"/>
  <c r="V271" i="1"/>
  <c r="X266" i="1"/>
  <c r="V266" i="1"/>
  <c r="X263" i="1"/>
  <c r="V263" i="1"/>
  <c r="X259" i="1"/>
  <c r="V259" i="1"/>
  <c r="X253" i="1"/>
  <c r="V253" i="1"/>
  <c r="X252" i="1"/>
  <c r="V252" i="1"/>
  <c r="X246" i="1"/>
  <c r="V246" i="1"/>
  <c r="X242" i="1"/>
  <c r="V242" i="1"/>
  <c r="X238" i="1"/>
  <c r="V238" i="1"/>
  <c r="X236" i="1"/>
  <c r="V236" i="1"/>
  <c r="X229" i="1"/>
  <c r="V229" i="1"/>
  <c r="X225" i="1"/>
  <c r="V225" i="1"/>
  <c r="X222" i="1"/>
  <c r="V222" i="1"/>
  <c r="X215" i="1"/>
  <c r="V215" i="1"/>
  <c r="X208" i="1"/>
  <c r="V208" i="1"/>
  <c r="X203" i="1"/>
  <c r="V203" i="1"/>
  <c r="X194" i="1"/>
  <c r="V194" i="1"/>
  <c r="X189" i="1"/>
  <c r="V189" i="1"/>
  <c r="X185" i="1"/>
  <c r="V185" i="1"/>
  <c r="X182" i="1"/>
  <c r="V182" i="1"/>
  <c r="X176" i="1"/>
  <c r="V176" i="1"/>
  <c r="X171" i="1"/>
  <c r="V171" i="1"/>
  <c r="X166" i="1"/>
  <c r="V166" i="1"/>
  <c r="X161" i="1"/>
  <c r="V161" i="1"/>
  <c r="X158" i="1"/>
  <c r="V158" i="1"/>
  <c r="X153" i="1"/>
  <c r="V153" i="1"/>
  <c r="X147" i="1"/>
  <c r="V147" i="1"/>
  <c r="X141" i="1"/>
  <c r="V141" i="1"/>
  <c r="X136" i="1"/>
  <c r="V136" i="1"/>
  <c r="X135" i="1"/>
  <c r="V135" i="1"/>
  <c r="X126" i="1"/>
  <c r="V126" i="1"/>
  <c r="X121" i="1"/>
  <c r="V121" i="1"/>
  <c r="X115" i="1"/>
  <c r="V115" i="1"/>
  <c r="X112" i="1"/>
  <c r="V112" i="1"/>
  <c r="X107" i="1"/>
  <c r="V107" i="1"/>
  <c r="X102" i="1"/>
  <c r="V102" i="1"/>
  <c r="X96" i="1"/>
  <c r="V96" i="1"/>
  <c r="X92" i="1"/>
  <c r="V92" i="1"/>
  <c r="X87" i="1"/>
  <c r="V87" i="1"/>
  <c r="X83" i="1"/>
  <c r="V83" i="1"/>
  <c r="X77" i="1"/>
  <c r="V77" i="1"/>
  <c r="X71" i="1"/>
  <c r="V71" i="1"/>
  <c r="X66" i="1"/>
  <c r="V66" i="1"/>
  <c r="X62" i="1"/>
  <c r="V62" i="1"/>
  <c r="X57" i="1"/>
  <c r="V57" i="1"/>
  <c r="X52" i="1"/>
  <c r="V52" i="1"/>
  <c r="X47" i="1"/>
  <c r="V47" i="1"/>
  <c r="X42" i="1"/>
  <c r="V42" i="1"/>
  <c r="X37" i="1"/>
  <c r="V37" i="1"/>
  <c r="X32" i="1"/>
  <c r="V32" i="1"/>
  <c r="X27" i="1"/>
  <c r="V27" i="1"/>
  <c r="X22" i="1"/>
  <c r="V22" i="1"/>
  <c r="X17" i="1"/>
  <c r="V17" i="1"/>
  <c r="X12" i="1"/>
  <c r="V12" i="1"/>
  <c r="X427" i="1"/>
  <c r="V427" i="1"/>
  <c r="X425" i="1"/>
  <c r="V425" i="1"/>
  <c r="X423" i="1"/>
  <c r="V423" i="1"/>
  <c r="X414" i="1"/>
  <c r="V414" i="1"/>
  <c r="X410" i="1"/>
  <c r="V410" i="1"/>
  <c r="X406" i="1"/>
  <c r="V406" i="1"/>
  <c r="X399" i="1"/>
  <c r="V399" i="1"/>
  <c r="X393" i="1"/>
  <c r="V393" i="1"/>
  <c r="X391" i="1"/>
  <c r="V391" i="1"/>
  <c r="X386" i="1"/>
  <c r="V386" i="1"/>
  <c r="X385" i="1"/>
  <c r="V385" i="1"/>
  <c r="X380" i="1"/>
  <c r="V380" i="1"/>
  <c r="X373" i="1"/>
  <c r="V373" i="1"/>
  <c r="X368" i="1"/>
  <c r="V368" i="1"/>
  <c r="X366" i="1"/>
  <c r="V366" i="1"/>
  <c r="X360" i="1"/>
  <c r="V360" i="1"/>
  <c r="X356" i="1"/>
  <c r="V356" i="1"/>
  <c r="X353" i="1"/>
  <c r="V353" i="1"/>
  <c r="X348" i="1"/>
  <c r="V348" i="1"/>
  <c r="X344" i="1"/>
  <c r="V344" i="1"/>
  <c r="X339" i="1"/>
  <c r="V339" i="1"/>
  <c r="X331" i="1"/>
  <c r="V331" i="1"/>
  <c r="X326" i="1"/>
  <c r="V326" i="1"/>
  <c r="X323" i="1"/>
  <c r="V323" i="1"/>
  <c r="X319" i="1"/>
  <c r="V319" i="1"/>
  <c r="X315" i="1"/>
  <c r="V315" i="1"/>
  <c r="X309" i="1"/>
  <c r="V309" i="1"/>
  <c r="X305" i="1"/>
  <c r="V305" i="1"/>
  <c r="X279" i="1"/>
  <c r="V279" i="1"/>
  <c r="X272" i="1"/>
  <c r="V272" i="1"/>
  <c r="X267" i="1"/>
  <c r="V267" i="1"/>
  <c r="X261" i="1"/>
  <c r="V261" i="1"/>
  <c r="X262" i="1"/>
  <c r="V262" i="1"/>
  <c r="X254" i="1"/>
  <c r="V254" i="1"/>
  <c r="X251" i="1"/>
  <c r="V251" i="1"/>
  <c r="X248" i="1"/>
  <c r="V248" i="1"/>
  <c r="X285" i="1"/>
  <c r="V285" i="1"/>
  <c r="X235" i="1"/>
  <c r="V235" i="1"/>
  <c r="X233" i="1"/>
  <c r="V233" i="1"/>
  <c r="X227" i="1"/>
  <c r="V227" i="1"/>
  <c r="X224" i="1"/>
  <c r="V224" i="1"/>
  <c r="X218" i="1"/>
  <c r="V218" i="1"/>
  <c r="X213" i="1"/>
  <c r="V213" i="1"/>
  <c r="X209" i="1"/>
  <c r="V209" i="1"/>
  <c r="X205" i="1"/>
  <c r="V205" i="1"/>
  <c r="X201" i="1"/>
  <c r="V201" i="1"/>
  <c r="X196" i="1"/>
  <c r="V196" i="1"/>
  <c r="X192" i="1"/>
  <c r="V192" i="1"/>
  <c r="X188" i="1"/>
  <c r="V188" i="1"/>
  <c r="X183" i="1"/>
  <c r="V183" i="1"/>
  <c r="X178" i="1"/>
  <c r="V178" i="1"/>
  <c r="X174" i="1"/>
  <c r="V174" i="1"/>
  <c r="X170" i="1"/>
  <c r="V170" i="1"/>
  <c r="X164" i="1"/>
  <c r="V164" i="1"/>
  <c r="X163" i="1"/>
  <c r="V163" i="1"/>
  <c r="X156" i="1"/>
  <c r="V156" i="1"/>
  <c r="X151" i="1"/>
  <c r="V151" i="1"/>
  <c r="U151" i="1"/>
  <c r="X148" i="1"/>
  <c r="V148" i="1"/>
  <c r="X143" i="1"/>
  <c r="V143" i="1"/>
  <c r="X137" i="1"/>
  <c r="V137" i="1"/>
  <c r="X132" i="1"/>
  <c r="V132" i="1"/>
  <c r="X128" i="1"/>
  <c r="V128" i="1"/>
  <c r="X123" i="1"/>
  <c r="V123" i="1"/>
  <c r="X118" i="1"/>
  <c r="V118" i="1"/>
  <c r="X113" i="1"/>
  <c r="V113" i="1"/>
  <c r="X108" i="1"/>
  <c r="V108" i="1"/>
  <c r="X103" i="1"/>
  <c r="V103" i="1"/>
  <c r="X98" i="1"/>
  <c r="V98" i="1"/>
  <c r="X93" i="1"/>
  <c r="V93" i="1"/>
  <c r="X88" i="1"/>
  <c r="V88" i="1"/>
  <c r="X82" i="1"/>
  <c r="V82" i="1"/>
  <c r="X81" i="1"/>
  <c r="V81" i="1"/>
  <c r="X74" i="1"/>
  <c r="V74" i="1"/>
  <c r="X69" i="1"/>
  <c r="V69" i="1"/>
  <c r="X64" i="1"/>
  <c r="V64" i="1"/>
  <c r="X59" i="1"/>
  <c r="V59" i="1"/>
  <c r="X55" i="1"/>
  <c r="V55" i="1"/>
  <c r="X50" i="1"/>
  <c r="V50" i="1"/>
  <c r="X45" i="1"/>
  <c r="V45" i="1"/>
  <c r="X40" i="1"/>
  <c r="V40" i="1"/>
  <c r="X35" i="1"/>
  <c r="V35" i="1"/>
  <c r="X30" i="1"/>
  <c r="V30" i="1"/>
  <c r="X25" i="1"/>
  <c r="V25" i="1"/>
  <c r="X19" i="1"/>
  <c r="V19" i="1"/>
  <c r="X15" i="1"/>
  <c r="V15" i="1"/>
  <c r="X202" i="1"/>
  <c r="V202" i="1"/>
  <c r="X199" i="1"/>
  <c r="V199" i="1"/>
  <c r="X193" i="1"/>
  <c r="V193" i="1"/>
  <c r="X190" i="1"/>
  <c r="V190" i="1"/>
  <c r="X181" i="1"/>
  <c r="V181" i="1"/>
  <c r="X177" i="1"/>
  <c r="V177" i="1"/>
  <c r="X168" i="1"/>
  <c r="V168" i="1"/>
  <c r="X160" i="1"/>
  <c r="V160" i="1"/>
  <c r="X157" i="1"/>
  <c r="V157" i="1"/>
  <c r="X152" i="1"/>
  <c r="V152" i="1"/>
  <c r="X146" i="1"/>
  <c r="V146" i="1"/>
  <c r="X142" i="1"/>
  <c r="V142" i="1"/>
  <c r="X138" i="1"/>
  <c r="V138" i="1"/>
  <c r="X131" i="1"/>
  <c r="V131" i="1"/>
  <c r="X127" i="1"/>
  <c r="V127" i="1"/>
  <c r="X122" i="1"/>
  <c r="V122" i="1"/>
  <c r="X116" i="1"/>
  <c r="V116" i="1"/>
  <c r="X111" i="1"/>
  <c r="V111" i="1"/>
  <c r="X106" i="1"/>
  <c r="V106" i="1"/>
  <c r="X101" i="1"/>
  <c r="V101" i="1"/>
  <c r="X97" i="1"/>
  <c r="V97" i="1"/>
  <c r="X91" i="1"/>
  <c r="V91" i="1"/>
  <c r="X85" i="1"/>
  <c r="V85" i="1"/>
  <c r="X79" i="1"/>
  <c r="V79" i="1"/>
  <c r="X75" i="1"/>
  <c r="V75" i="1"/>
  <c r="X70" i="1"/>
  <c r="V70" i="1"/>
  <c r="X67" i="1"/>
  <c r="V67" i="1"/>
  <c r="X61" i="1"/>
  <c r="V61" i="1"/>
  <c r="V56" i="1"/>
  <c r="V51" i="1"/>
  <c r="V46" i="1"/>
  <c r="V41" i="1"/>
  <c r="V36" i="1"/>
  <c r="V31" i="1"/>
  <c r="V26" i="1"/>
  <c r="V21" i="1"/>
  <c r="V16" i="1"/>
  <c r="V11" i="1"/>
  <c r="V429" i="1"/>
  <c r="V428" i="1"/>
  <c r="V426" i="1"/>
  <c r="V424" i="1"/>
  <c r="V415" i="1"/>
  <c r="V413" i="1"/>
  <c r="V408" i="1"/>
  <c r="V404" i="1"/>
  <c r="V401" i="1"/>
  <c r="V395" i="1"/>
  <c r="V394" i="1"/>
  <c r="V388" i="1"/>
  <c r="V383" i="1"/>
  <c r="V379" i="1"/>
  <c r="V375" i="1"/>
  <c r="V370" i="1"/>
  <c r="V367" i="1"/>
  <c r="V362" i="1"/>
  <c r="V357" i="1"/>
  <c r="V354" i="1"/>
  <c r="V350" i="1"/>
  <c r="V347" i="1"/>
  <c r="V343" i="1"/>
  <c r="V338" i="1"/>
  <c r="V334" i="1"/>
  <c r="V328" i="1"/>
  <c r="V322" i="1"/>
  <c r="V312" i="1"/>
  <c r="V303" i="1"/>
  <c r="V295" i="1"/>
  <c r="V293" i="1"/>
  <c r="V290" i="1"/>
  <c r="V286" i="1"/>
  <c r="V282" i="1"/>
  <c r="V278" i="1"/>
  <c r="V274" i="1"/>
  <c r="V270" i="1"/>
  <c r="V257" i="1"/>
  <c r="V255" i="1"/>
  <c r="V249" i="1"/>
  <c r="V245" i="1"/>
  <c r="V244" i="1"/>
  <c r="V241" i="1"/>
  <c r="V240" i="1"/>
  <c r="V230" i="1"/>
  <c r="V220" i="1"/>
  <c r="V219" i="1"/>
  <c r="V211" i="1"/>
  <c r="V207" i="1"/>
  <c r="V200" i="1"/>
  <c r="V197" i="1"/>
  <c r="V191" i="1"/>
  <c r="V186" i="1"/>
  <c r="V180" i="1"/>
  <c r="V175" i="1"/>
  <c r="V172" i="1"/>
  <c r="V167" i="1"/>
  <c r="V162" i="1"/>
  <c r="V155" i="1"/>
  <c r="V150" i="1"/>
  <c r="V144" i="1"/>
  <c r="V140" i="1"/>
  <c r="V134" i="1"/>
  <c r="V129" i="1"/>
  <c r="V124" i="1"/>
  <c r="V119" i="1"/>
  <c r="V117" i="1"/>
  <c r="V109" i="1"/>
  <c r="V104" i="1"/>
  <c r="V99" i="1"/>
  <c r="V94" i="1"/>
  <c r="V89" i="1"/>
  <c r="V84" i="1"/>
  <c r="V78" i="1"/>
  <c r="V73" i="1"/>
  <c r="V68" i="1"/>
  <c r="V63" i="1"/>
  <c r="V58" i="1"/>
  <c r="V53" i="1"/>
  <c r="V48" i="1"/>
  <c r="V43" i="1"/>
  <c r="V38" i="1"/>
  <c r="V33" i="1"/>
  <c r="V28" i="1"/>
  <c r="V23" i="1"/>
  <c r="V18" i="1"/>
  <c r="V13" i="1"/>
  <c r="V10" i="1"/>
  <c r="V8" i="1"/>
  <c r="V6" i="1"/>
  <c r="V372" i="1"/>
  <c r="V364" i="1"/>
  <c r="V359" i="1"/>
  <c r="V349" i="1"/>
  <c r="V340" i="1"/>
  <c r="V336" i="1"/>
  <c r="V333" i="1"/>
  <c r="V329" i="1"/>
  <c r="V320" i="1"/>
  <c r="V318" i="1"/>
  <c r="V314" i="1"/>
  <c r="V308" i="1"/>
  <c r="V302" i="1"/>
  <c r="V298" i="1"/>
  <c r="V294" i="1"/>
  <c r="V291" i="1"/>
  <c r="V289" i="1"/>
  <c r="V283" i="1"/>
  <c r="V280" i="1"/>
  <c r="V276" i="1"/>
  <c r="V269" i="1"/>
  <c r="V265" i="1"/>
  <c r="V260" i="1"/>
  <c r="V273" i="1"/>
  <c r="V237" i="1"/>
  <c r="V232" i="1"/>
  <c r="V228" i="1"/>
  <c r="V223" i="1"/>
  <c r="V217" i="1"/>
  <c r="V214" i="1"/>
  <c r="V210" i="1"/>
  <c r="V204" i="1"/>
  <c r="V198" i="1"/>
  <c r="V195" i="1"/>
  <c r="V187" i="1"/>
  <c r="V184" i="1"/>
  <c r="V179" i="1"/>
  <c r="V173" i="1"/>
  <c r="V169" i="1"/>
  <c r="V165" i="1"/>
  <c r="V159" i="1"/>
  <c r="V154" i="1"/>
  <c r="V149" i="1"/>
  <c r="V145" i="1"/>
  <c r="V139" i="1"/>
  <c r="V133" i="1"/>
  <c r="V130" i="1"/>
  <c r="V125" i="1"/>
  <c r="V120" i="1"/>
  <c r="V114" i="1"/>
  <c r="V110" i="1"/>
  <c r="V105" i="1"/>
  <c r="V100" i="1"/>
  <c r="V95" i="1"/>
  <c r="V90" i="1"/>
  <c r="V86" i="1"/>
  <c r="V80" i="1"/>
  <c r="V76" i="1"/>
  <c r="U76" i="1"/>
  <c r="V72" i="1"/>
  <c r="V65" i="1"/>
  <c r="V60" i="1"/>
  <c r="V54" i="1"/>
  <c r="V49" i="1"/>
  <c r="V44" i="1"/>
  <c r="V39" i="1"/>
  <c r="V34" i="1"/>
  <c r="V29" i="1"/>
  <c r="V24" i="1"/>
  <c r="V20" i="1"/>
  <c r="V14" i="1"/>
  <c r="V9" i="1"/>
  <c r="V7" i="1"/>
  <c r="L7" i="1"/>
  <c r="V5" i="1"/>
  <c r="P5" i="1"/>
  <c r="L5" i="1"/>
  <c r="U788" i="1" l="1"/>
  <c r="U787" i="1"/>
  <c r="U784" i="1"/>
  <c r="U789" i="1"/>
  <c r="U783" i="1"/>
  <c r="U781" i="1"/>
  <c r="U786" i="1"/>
  <c r="A789" i="1"/>
  <c r="U785" i="1"/>
  <c r="U779" i="1"/>
  <c r="U776" i="1"/>
  <c r="U774" i="1"/>
  <c r="U775" i="1"/>
  <c r="U773" i="1"/>
  <c r="U782" i="1"/>
  <c r="U780" i="1"/>
  <c r="U778" i="1"/>
  <c r="U777" i="1"/>
  <c r="A783" i="1"/>
  <c r="E783" i="1"/>
  <c r="E785" i="1"/>
  <c r="B787" i="1"/>
  <c r="E787" i="1" s="1"/>
  <c r="A785" i="1"/>
  <c r="B786" i="1"/>
  <c r="B788" i="1"/>
  <c r="A784" i="1"/>
  <c r="A782" i="1"/>
  <c r="U772" i="1"/>
  <c r="U771" i="1"/>
  <c r="U770" i="1"/>
  <c r="U766" i="1"/>
  <c r="B776" i="1"/>
  <c r="B772" i="1"/>
  <c r="E772" i="1" s="1"/>
  <c r="B771" i="1"/>
  <c r="E771" i="1" s="1"/>
  <c r="B775" i="1"/>
  <c r="U768" i="1"/>
  <c r="B770" i="1"/>
  <c r="U765" i="1"/>
  <c r="U767" i="1"/>
  <c r="B777" i="1"/>
  <c r="U769" i="1"/>
  <c r="B774" i="1"/>
  <c r="B779" i="1"/>
  <c r="B773" i="1"/>
  <c r="E773" i="1" s="1"/>
  <c r="B778" i="1"/>
  <c r="E778" i="1" s="1"/>
  <c r="B781" i="1"/>
  <c r="E781" i="1" s="1"/>
  <c r="B780" i="1"/>
  <c r="E780" i="1" s="1"/>
  <c r="U763" i="1"/>
  <c r="U764" i="1"/>
  <c r="U753" i="1"/>
  <c r="U762" i="1"/>
  <c r="U757" i="1"/>
  <c r="U751" i="1"/>
  <c r="U756" i="1"/>
  <c r="U758" i="1"/>
  <c r="U752" i="1"/>
  <c r="U750" i="1"/>
  <c r="B762" i="1"/>
  <c r="E762" i="1" s="1"/>
  <c r="B761" i="1"/>
  <c r="E761" i="1" s="1"/>
  <c r="B768" i="1"/>
  <c r="B763" i="1"/>
  <c r="E763" i="1" s="1"/>
  <c r="B765" i="1"/>
  <c r="E765" i="1" s="1"/>
  <c r="B769" i="1"/>
  <c r="E769" i="1" s="1"/>
  <c r="B767" i="1"/>
  <c r="B766" i="1"/>
  <c r="E766" i="1" s="1"/>
  <c r="B764" i="1"/>
  <c r="E764" i="1" s="1"/>
  <c r="U755" i="1"/>
  <c r="U754" i="1"/>
  <c r="B750" i="1"/>
  <c r="E750" i="1" s="1"/>
  <c r="B753" i="1"/>
  <c r="B752" i="1"/>
  <c r="B760" i="1"/>
  <c r="B755" i="1"/>
  <c r="E755" i="1" s="1"/>
  <c r="B751" i="1"/>
  <c r="E751" i="1" s="1"/>
  <c r="B756" i="1"/>
  <c r="E756" i="1" s="1"/>
  <c r="B754" i="1"/>
  <c r="E754" i="1" s="1"/>
  <c r="B759" i="1"/>
  <c r="E759" i="1" s="1"/>
  <c r="B758" i="1"/>
  <c r="E758" i="1" s="1"/>
  <c r="B757" i="1"/>
  <c r="E757" i="1" s="1"/>
  <c r="U739" i="1"/>
  <c r="U738" i="1"/>
  <c r="U740" i="1"/>
  <c r="U737" i="1"/>
  <c r="U735" i="1"/>
  <c r="B737" i="1"/>
  <c r="B742" i="1"/>
  <c r="B743" i="1"/>
  <c r="B746" i="1"/>
  <c r="E746" i="1" s="1"/>
  <c r="B744" i="1"/>
  <c r="B747" i="1"/>
  <c r="B748" i="1"/>
  <c r="B741" i="1"/>
  <c r="E741" i="1" s="1"/>
  <c r="B749" i="1"/>
  <c r="E749" i="1" s="1"/>
  <c r="U736" i="1"/>
  <c r="U733" i="1"/>
  <c r="U731" i="1"/>
  <c r="U734" i="1"/>
  <c r="U732" i="1"/>
  <c r="U730" i="1"/>
  <c r="U729" i="1"/>
  <c r="U726" i="1"/>
  <c r="U728" i="1"/>
  <c r="U721" i="1"/>
  <c r="U723" i="1"/>
  <c r="U724" i="1"/>
  <c r="U725" i="1"/>
  <c r="U727" i="1"/>
  <c r="B731" i="1"/>
  <c r="B734" i="1"/>
  <c r="E734" i="1" s="1"/>
  <c r="B739" i="1"/>
  <c r="B745" i="1"/>
  <c r="B740" i="1"/>
  <c r="B733" i="1"/>
  <c r="B738" i="1"/>
  <c r="E738" i="1" s="1"/>
  <c r="B736" i="1"/>
  <c r="E736" i="1" s="1"/>
  <c r="B735" i="1"/>
  <c r="E735" i="1" s="1"/>
  <c r="B732" i="1"/>
  <c r="E732" i="1" s="1"/>
  <c r="U718" i="1"/>
  <c r="U720" i="1"/>
  <c r="U722" i="1"/>
  <c r="U714" i="1"/>
  <c r="U717" i="1"/>
  <c r="U719" i="1"/>
  <c r="B656" i="1"/>
  <c r="E656" i="1" s="1"/>
  <c r="B632" i="1"/>
  <c r="E632" i="1" s="1"/>
  <c r="B721" i="1"/>
  <c r="B723" i="1"/>
  <c r="B729" i="1"/>
  <c r="U716" i="1"/>
  <c r="B726" i="1"/>
  <c r="E726" i="1" s="1"/>
  <c r="B730" i="1"/>
  <c r="B727" i="1"/>
  <c r="B722" i="1"/>
  <c r="B724" i="1"/>
  <c r="E724" i="1" s="1"/>
  <c r="B725" i="1"/>
  <c r="E725" i="1" s="1"/>
  <c r="B728" i="1"/>
  <c r="E728" i="1" s="1"/>
  <c r="U712" i="1"/>
  <c r="U705" i="1"/>
  <c r="U710" i="1"/>
  <c r="U709" i="1"/>
  <c r="U708" i="1"/>
  <c r="U702" i="1"/>
  <c r="B715" i="1"/>
  <c r="U707" i="1"/>
  <c r="U706" i="1"/>
  <c r="U703" i="1"/>
  <c r="B526" i="1"/>
  <c r="B574" i="1"/>
  <c r="E574" i="1" s="1"/>
  <c r="B711" i="1"/>
  <c r="B720" i="1"/>
  <c r="B710" i="1"/>
  <c r="B718" i="1"/>
  <c r="B712" i="1"/>
  <c r="B717" i="1"/>
  <c r="B719" i="1"/>
  <c r="B716" i="1"/>
  <c r="B714" i="1"/>
  <c r="B713" i="1"/>
  <c r="U700" i="1"/>
  <c r="U701" i="1"/>
  <c r="U699" i="1"/>
  <c r="U698" i="1"/>
  <c r="U695" i="1"/>
  <c r="U692" i="1"/>
  <c r="U694" i="1"/>
  <c r="U693" i="1"/>
  <c r="U671" i="1"/>
  <c r="U696" i="1"/>
  <c r="B704" i="1"/>
  <c r="E704" i="1" s="1"/>
  <c r="B702" i="1"/>
  <c r="B709" i="1"/>
  <c r="E709" i="1" s="1"/>
  <c r="B703" i="1"/>
  <c r="E703" i="1" s="1"/>
  <c r="B706" i="1"/>
  <c r="E706" i="1" s="1"/>
  <c r="B705" i="1"/>
  <c r="E705" i="1" s="1"/>
  <c r="B707" i="1"/>
  <c r="A707" i="1" s="1"/>
  <c r="B708" i="1"/>
  <c r="U679" i="1"/>
  <c r="B692" i="1"/>
  <c r="A692" i="1" s="1"/>
  <c r="B696" i="1"/>
  <c r="E696" i="1" s="1"/>
  <c r="B697" i="1"/>
  <c r="E697" i="1" s="1"/>
  <c r="B700" i="1"/>
  <c r="E700" i="1" s="1"/>
  <c r="B695" i="1"/>
  <c r="E695" i="1" s="1"/>
  <c r="B699" i="1"/>
  <c r="E699" i="1" s="1"/>
  <c r="B694" i="1"/>
  <c r="A694" i="1" s="1"/>
  <c r="B698" i="1"/>
  <c r="A698" i="1" s="1"/>
  <c r="B701" i="1"/>
  <c r="A701" i="1" s="1"/>
  <c r="B693" i="1"/>
  <c r="U680" i="1"/>
  <c r="U675" i="1"/>
  <c r="B683" i="1"/>
  <c r="U674" i="1"/>
  <c r="B685" i="1"/>
  <c r="A685" i="1" s="1"/>
  <c r="B682" i="1"/>
  <c r="A682" i="1" s="1"/>
  <c r="B681" i="1"/>
  <c r="A681" i="1" s="1"/>
  <c r="B690" i="1"/>
  <c r="A690" i="1" s="1"/>
  <c r="B686" i="1"/>
  <c r="E686" i="1" s="1"/>
  <c r="B689" i="1"/>
  <c r="E689" i="1" s="1"/>
  <c r="B688" i="1"/>
  <c r="E688" i="1" s="1"/>
  <c r="B687" i="1"/>
  <c r="E687" i="1" s="1"/>
  <c r="B691" i="1"/>
  <c r="E691" i="1" s="1"/>
  <c r="B684" i="1"/>
  <c r="U676" i="1"/>
  <c r="U668" i="1"/>
  <c r="U669" i="1"/>
  <c r="U670" i="1"/>
  <c r="U673" i="1"/>
  <c r="B669" i="1"/>
  <c r="E669" i="1" s="1"/>
  <c r="U667" i="1"/>
  <c r="B668" i="1"/>
  <c r="E668" i="1" s="1"/>
  <c r="U663" i="1"/>
  <c r="B672" i="1"/>
  <c r="E672" i="1" s="1"/>
  <c r="B663" i="1"/>
  <c r="E663" i="1" s="1"/>
  <c r="B673" i="1"/>
  <c r="E673" i="1" s="1"/>
  <c r="U662" i="1"/>
  <c r="U666" i="1"/>
  <c r="U664" i="1"/>
  <c r="U665" i="1"/>
  <c r="B676" i="1"/>
  <c r="B677" i="1"/>
  <c r="E677" i="1" s="1"/>
  <c r="B674" i="1"/>
  <c r="B680" i="1"/>
  <c r="B679" i="1"/>
  <c r="B678" i="1"/>
  <c r="B675" i="1"/>
  <c r="E675" i="1" s="1"/>
  <c r="U624" i="1"/>
  <c r="U418" i="1"/>
  <c r="U403" i="1"/>
  <c r="U592" i="1"/>
  <c r="U190" i="1"/>
  <c r="U101" i="1"/>
  <c r="U61" i="1"/>
  <c r="U419" i="1"/>
  <c r="U629" i="1"/>
  <c r="U645" i="1"/>
  <c r="U653" i="1"/>
  <c r="U661" i="1"/>
  <c r="U404" i="1"/>
  <c r="U335" i="1"/>
  <c r="U598" i="1"/>
  <c r="U606" i="1"/>
  <c r="U656" i="1"/>
  <c r="U149" i="1"/>
  <c r="U120" i="1"/>
  <c r="U198" i="1"/>
  <c r="U425" i="1"/>
  <c r="U83" i="1"/>
  <c r="U481" i="1"/>
  <c r="U30" i="1"/>
  <c r="U170" i="1"/>
  <c r="U450" i="1"/>
  <c r="U500" i="1"/>
  <c r="U508" i="1"/>
  <c r="U595" i="1"/>
  <c r="U131" i="1"/>
  <c r="U132" i="1"/>
  <c r="U66" i="1"/>
  <c r="U355" i="1"/>
  <c r="U597" i="1"/>
  <c r="U613" i="1"/>
  <c r="U621" i="1"/>
  <c r="U232" i="1"/>
  <c r="U68" i="1"/>
  <c r="U119" i="1"/>
  <c r="U75" i="1"/>
  <c r="U202" i="1"/>
  <c r="U523" i="1"/>
  <c r="U536" i="1"/>
  <c r="U543" i="1"/>
  <c r="U177" i="1"/>
  <c r="U272" i="1"/>
  <c r="U540" i="1"/>
  <c r="U556" i="1"/>
  <c r="U585" i="1"/>
  <c r="U167" i="1"/>
  <c r="U344" i="1"/>
  <c r="U433" i="1"/>
  <c r="B20" i="1"/>
  <c r="U331" i="1"/>
  <c r="U517" i="1"/>
  <c r="U520" i="1"/>
  <c r="U618" i="1"/>
  <c r="U623" i="1"/>
  <c r="U647" i="1"/>
  <c r="U210" i="1"/>
  <c r="U228" i="1"/>
  <c r="U117" i="1"/>
  <c r="U375" i="1"/>
  <c r="U174" i="1"/>
  <c r="U461" i="1"/>
  <c r="U482" i="1"/>
  <c r="U530" i="1"/>
  <c r="U604" i="1"/>
  <c r="U628" i="1"/>
  <c r="U641" i="1"/>
  <c r="U657" i="1"/>
  <c r="U415" i="1"/>
  <c r="U426" i="1"/>
  <c r="U429" i="1"/>
  <c r="U56" i="1"/>
  <c r="U67" i="1"/>
  <c r="U45" i="1"/>
  <c r="U17" i="1"/>
  <c r="U161" i="1"/>
  <c r="U439" i="1"/>
  <c r="U456" i="1"/>
  <c r="U524" i="1"/>
  <c r="U563" i="1"/>
  <c r="U579" i="1"/>
  <c r="U582" i="1"/>
  <c r="U587" i="1"/>
  <c r="U315" i="1"/>
  <c r="U353" i="1"/>
  <c r="U386" i="1"/>
  <c r="U147" i="1"/>
  <c r="U154" i="1"/>
  <c r="U165" i="1"/>
  <c r="U195" i="1"/>
  <c r="U220" i="1"/>
  <c r="U240" i="1"/>
  <c r="U249" i="1"/>
  <c r="U257" i="1"/>
  <c r="U338" i="1"/>
  <c r="U354" i="1"/>
  <c r="U370" i="1"/>
  <c r="U518" i="1"/>
  <c r="U632" i="1"/>
  <c r="U213" i="1"/>
  <c r="U251" i="1"/>
  <c r="U309" i="1"/>
  <c r="U348" i="1"/>
  <c r="U385" i="1"/>
  <c r="U546" i="1"/>
  <c r="U557" i="1"/>
  <c r="U650" i="1"/>
  <c r="U307" i="1"/>
  <c r="U352" i="1"/>
  <c r="U382" i="1"/>
  <c r="U455" i="1"/>
  <c r="U505" i="1"/>
  <c r="U535" i="1"/>
  <c r="U537" i="1"/>
  <c r="U545" i="1"/>
  <c r="U553" i="1"/>
  <c r="U569" i="1"/>
  <c r="U607" i="1"/>
  <c r="U615" i="1"/>
  <c r="U634" i="1"/>
  <c r="U82" i="1"/>
  <c r="U102" i="1"/>
  <c r="U141" i="1"/>
  <c r="U129" i="1"/>
  <c r="U140" i="1"/>
  <c r="U150" i="1"/>
  <c r="U172" i="1"/>
  <c r="U282" i="1"/>
  <c r="U69" i="1"/>
  <c r="U108" i="1"/>
  <c r="U366" i="1"/>
  <c r="U399" i="1"/>
  <c r="U499" i="1"/>
  <c r="U515" i="1"/>
  <c r="U555" i="1"/>
  <c r="U576" i="1"/>
  <c r="U584" i="1"/>
  <c r="U609" i="1"/>
  <c r="U655" i="1"/>
  <c r="U110" i="1"/>
  <c r="U187" i="1"/>
  <c r="U91" i="1"/>
  <c r="U430" i="1"/>
  <c r="U541" i="1"/>
  <c r="U549" i="1"/>
  <c r="U565" i="1"/>
  <c r="U660" i="1"/>
  <c r="U5" i="1"/>
  <c r="U260" i="1"/>
  <c r="U53" i="1"/>
  <c r="U63" i="1"/>
  <c r="U81" i="1"/>
  <c r="U136" i="1"/>
  <c r="U292" i="1"/>
  <c r="U330" i="1"/>
  <c r="U630" i="1"/>
  <c r="U121" i="1"/>
  <c r="U316" i="1"/>
  <c r="U435" i="1"/>
  <c r="U451" i="1"/>
  <c r="U479" i="1"/>
  <c r="U528" i="1"/>
  <c r="U570" i="1"/>
  <c r="U207" i="1"/>
  <c r="U270" i="1"/>
  <c r="U286" i="1"/>
  <c r="U293" i="1"/>
  <c r="U303" i="1"/>
  <c r="U322" i="1"/>
  <c r="U334" i="1"/>
  <c r="U343" i="1"/>
  <c r="U357" i="1"/>
  <c r="U50" i="1"/>
  <c r="U431" i="1"/>
  <c r="U448" i="1"/>
  <c r="U533" i="1"/>
  <c r="U551" i="1"/>
  <c r="U602" i="1"/>
  <c r="U610" i="1"/>
  <c r="U383" i="1"/>
  <c r="U74" i="1"/>
  <c r="U113" i="1"/>
  <c r="U224" i="1"/>
  <c r="U262" i="1"/>
  <c r="U319" i="1"/>
  <c r="U368" i="1"/>
  <c r="U22" i="1"/>
  <c r="U62" i="1"/>
  <c r="U297" i="1"/>
  <c r="U640" i="1"/>
  <c r="U124" i="1"/>
  <c r="U328" i="1"/>
  <c r="U347" i="1"/>
  <c r="U362" i="1"/>
  <c r="U143" i="1"/>
  <c r="U42" i="1"/>
  <c r="U126" i="1"/>
  <c r="U182" i="1"/>
  <c r="U225" i="1"/>
  <c r="U259" i="1"/>
  <c r="U389" i="1"/>
  <c r="U445" i="1"/>
  <c r="U458" i="1"/>
  <c r="U494" i="1"/>
  <c r="U502" i="1"/>
  <c r="U510" i="1"/>
  <c r="U550" i="1"/>
  <c r="U572" i="1"/>
  <c r="U580" i="1"/>
  <c r="U589" i="1"/>
  <c r="U594" i="1"/>
  <c r="U611" i="1"/>
  <c r="U617" i="1"/>
  <c r="U631" i="1"/>
  <c r="U648" i="1"/>
  <c r="U230" i="1"/>
  <c r="U97" i="1"/>
  <c r="U138" i="1"/>
  <c r="U201" i="1"/>
  <c r="U235" i="1"/>
  <c r="U423" i="1"/>
  <c r="U208" i="1"/>
  <c r="U296" i="1"/>
  <c r="U416" i="1"/>
  <c r="U204" i="1"/>
  <c r="U9" i="1"/>
  <c r="U80" i="1"/>
  <c r="U20" i="1"/>
  <c r="U130" i="1"/>
  <c r="U273" i="1"/>
  <c r="U265" i="1"/>
  <c r="U276" i="1"/>
  <c r="U283" i="1"/>
  <c r="U388" i="1"/>
  <c r="U55" i="1"/>
  <c r="U406" i="1"/>
  <c r="U37" i="1"/>
  <c r="U253" i="1"/>
  <c r="U398" i="1"/>
  <c r="U417" i="1"/>
  <c r="U460" i="1"/>
  <c r="U501" i="1"/>
  <c r="U504" i="1"/>
  <c r="U512" i="1"/>
  <c r="U560" i="1"/>
  <c r="U566" i="1"/>
  <c r="U577" i="1"/>
  <c r="U608" i="1"/>
  <c r="U619" i="1"/>
  <c r="U622" i="1"/>
  <c r="U639" i="1"/>
  <c r="U642" i="1"/>
  <c r="U658" i="1"/>
  <c r="B14" i="1"/>
  <c r="U159" i="1"/>
  <c r="U78" i="1"/>
  <c r="U109" i="1"/>
  <c r="U278" i="1"/>
  <c r="U367" i="1"/>
  <c r="U413" i="1"/>
  <c r="U11" i="1"/>
  <c r="U31" i="1"/>
  <c r="U51" i="1"/>
  <c r="U35" i="1"/>
  <c r="U93" i="1"/>
  <c r="U123" i="1"/>
  <c r="U196" i="1"/>
  <c r="U233" i="1"/>
  <c r="U267" i="1"/>
  <c r="U391" i="1"/>
  <c r="U427" i="1"/>
  <c r="U107" i="1"/>
  <c r="U203" i="1"/>
  <c r="U242" i="1"/>
  <c r="U281" i="1"/>
  <c r="U378" i="1"/>
  <c r="U411" i="1"/>
  <c r="U478" i="1"/>
  <c r="U484" i="1"/>
  <c r="U498" i="1"/>
  <c r="U506" i="1"/>
  <c r="U509" i="1"/>
  <c r="U529" i="1"/>
  <c r="U554" i="1"/>
  <c r="U568" i="1"/>
  <c r="U571" i="1"/>
  <c r="U593" i="1"/>
  <c r="U601" i="1"/>
  <c r="U627" i="1"/>
  <c r="U7" i="1"/>
  <c r="U114" i="1"/>
  <c r="U217" i="1"/>
  <c r="U162" i="1"/>
  <c r="U116" i="1"/>
  <c r="U157" i="1"/>
  <c r="U148" i="1"/>
  <c r="U218" i="1"/>
  <c r="U254" i="1"/>
  <c r="U47" i="1"/>
  <c r="U115" i="1"/>
  <c r="U185" i="1"/>
  <c r="U229" i="1"/>
  <c r="U263" i="1"/>
  <c r="U377" i="1"/>
  <c r="U449" i="1"/>
  <c r="U452" i="1"/>
  <c r="U459" i="1"/>
  <c r="U503" i="1"/>
  <c r="U534" i="1"/>
  <c r="U539" i="1"/>
  <c r="U559" i="1"/>
  <c r="U573" i="1"/>
  <c r="U581" i="1"/>
  <c r="U590" i="1"/>
  <c r="U86" i="1"/>
  <c r="U24" i="1"/>
  <c r="U237" i="1"/>
  <c r="U73" i="1"/>
  <c r="U180" i="1"/>
  <c r="U191" i="1"/>
  <c r="U200" i="1"/>
  <c r="U244" i="1"/>
  <c r="U274" i="1"/>
  <c r="U118" i="1"/>
  <c r="U194" i="1"/>
  <c r="U238" i="1"/>
  <c r="U271" i="1"/>
  <c r="U483" i="1"/>
  <c r="U497" i="1"/>
  <c r="U516" i="1"/>
  <c r="U522" i="1"/>
  <c r="U531" i="1"/>
  <c r="U564" i="1"/>
  <c r="U578" i="1"/>
  <c r="U603" i="1"/>
  <c r="U626" i="1"/>
  <c r="U169" i="1"/>
  <c r="U179" i="1"/>
  <c r="U291" i="1"/>
  <c r="U298" i="1"/>
  <c r="U308" i="1"/>
  <c r="U318" i="1"/>
  <c r="U329" i="1"/>
  <c r="U336" i="1"/>
  <c r="U349" i="1"/>
  <c r="U364" i="1"/>
  <c r="U6" i="1"/>
  <c r="U10" i="1"/>
  <c r="U18" i="1"/>
  <c r="U28" i="1"/>
  <c r="U38" i="1"/>
  <c r="U58" i="1"/>
  <c r="U95" i="1"/>
  <c r="U125" i="1"/>
  <c r="U181" i="1"/>
  <c r="U89" i="1"/>
  <c r="U99" i="1"/>
  <c r="U395" i="1"/>
  <c r="U39" i="1"/>
  <c r="U49" i="1"/>
  <c r="U72" i="1"/>
  <c r="U90" i="1"/>
  <c r="U100" i="1"/>
  <c r="U173" i="1"/>
  <c r="U269" i="1"/>
  <c r="U280" i="1"/>
  <c r="U289" i="1"/>
  <c r="U29" i="1"/>
  <c r="U60" i="1"/>
  <c r="U139" i="1"/>
  <c r="U248" i="1"/>
  <c r="U339" i="1"/>
  <c r="U414" i="1"/>
  <c r="U96" i="1"/>
  <c r="U158" i="1"/>
  <c r="U222" i="1"/>
  <c r="U321" i="1"/>
  <c r="U521" i="1"/>
  <c r="U544" i="1"/>
  <c r="U547" i="1"/>
  <c r="U588" i="1"/>
  <c r="U616" i="1"/>
  <c r="U659" i="1"/>
  <c r="U94" i="1"/>
  <c r="U26" i="1"/>
  <c r="U122" i="1"/>
  <c r="U152" i="1"/>
  <c r="U48" i="1"/>
  <c r="U219" i="1"/>
  <c r="U241" i="1"/>
  <c r="U16" i="1"/>
  <c r="U106" i="1"/>
  <c r="B7" i="1"/>
  <c r="B29" i="1"/>
  <c r="U105" i="1"/>
  <c r="U184" i="1"/>
  <c r="B269" i="1"/>
  <c r="B280" i="1"/>
  <c r="B289" i="1"/>
  <c r="U104" i="1"/>
  <c r="U245" i="1"/>
  <c r="U255" i="1"/>
  <c r="U36" i="1"/>
  <c r="U46" i="1"/>
  <c r="U85" i="1"/>
  <c r="U15" i="1"/>
  <c r="U164" i="1"/>
  <c r="U178" i="1"/>
  <c r="U192" i="1"/>
  <c r="U205" i="1"/>
  <c r="U305" i="1"/>
  <c r="U373" i="1"/>
  <c r="U32" i="1"/>
  <c r="U77" i="1"/>
  <c r="U246" i="1"/>
  <c r="U358" i="1"/>
  <c r="U371" i="1"/>
  <c r="U432" i="1"/>
  <c r="U438" i="1"/>
  <c r="U443" i="1"/>
  <c r="U453" i="1"/>
  <c r="U487" i="1"/>
  <c r="U493" i="1"/>
  <c r="U496" i="1"/>
  <c r="U514" i="1"/>
  <c r="U526" i="1"/>
  <c r="U562" i="1"/>
  <c r="U600" i="1"/>
  <c r="U612" i="1"/>
  <c r="U637" i="1"/>
  <c r="U643" i="1"/>
  <c r="U652" i="1"/>
  <c r="U532" i="1"/>
  <c r="U146" i="1"/>
  <c r="U59" i="1"/>
  <c r="U137" i="1"/>
  <c r="U285" i="1"/>
  <c r="U410" i="1"/>
  <c r="U166" i="1"/>
  <c r="U434" i="1"/>
  <c r="U552" i="1"/>
  <c r="U651" i="1"/>
  <c r="U654" i="1"/>
  <c r="U424" i="1"/>
  <c r="U160" i="1"/>
  <c r="B375" i="1"/>
  <c r="U214" i="1"/>
  <c r="U302" i="1"/>
  <c r="U333" i="1"/>
  <c r="U372" i="1"/>
  <c r="U23" i="1"/>
  <c r="U43" i="1"/>
  <c r="U40" i="1"/>
  <c r="U163" i="1"/>
  <c r="U326" i="1"/>
  <c r="U356" i="1"/>
  <c r="U57" i="1"/>
  <c r="U341" i="1"/>
  <c r="U420" i="1"/>
  <c r="U442" i="1"/>
  <c r="U447" i="1"/>
  <c r="U454" i="1"/>
  <c r="U480" i="1"/>
  <c r="U486" i="1"/>
  <c r="U495" i="1"/>
  <c r="U507" i="1"/>
  <c r="U513" i="1"/>
  <c r="U519" i="1"/>
  <c r="U542" i="1"/>
  <c r="U558" i="1"/>
  <c r="U561" i="1"/>
  <c r="U574" i="1"/>
  <c r="U586" i="1"/>
  <c r="U596" i="1"/>
  <c r="U599" i="1"/>
  <c r="U605" i="1"/>
  <c r="U633" i="1"/>
  <c r="U428" i="1"/>
  <c r="U133" i="1"/>
  <c r="U314" i="1"/>
  <c r="U340" i="1"/>
  <c r="U8" i="1"/>
  <c r="U33" i="1"/>
  <c r="U134" i="1"/>
  <c r="U394" i="1"/>
  <c r="U21" i="1"/>
  <c r="U79" i="1"/>
  <c r="B24" i="1"/>
  <c r="U145" i="1"/>
  <c r="U223" i="1"/>
  <c r="U144" i="1"/>
  <c r="U401" i="1"/>
  <c r="U41" i="1"/>
  <c r="U88" i="1"/>
  <c r="U209" i="1"/>
  <c r="U279" i="1"/>
  <c r="U380" i="1"/>
  <c r="U27" i="1"/>
  <c r="U87" i="1"/>
  <c r="U176" i="1"/>
  <c r="U397" i="1"/>
  <c r="U436" i="1"/>
  <c r="U440" i="1"/>
  <c r="U492" i="1"/>
  <c r="U525" i="1"/>
  <c r="U548" i="1"/>
  <c r="U614" i="1"/>
  <c r="U620" i="1"/>
  <c r="U294" i="1"/>
  <c r="U320" i="1"/>
  <c r="U359" i="1"/>
  <c r="U13" i="1"/>
  <c r="U211" i="1"/>
  <c r="U199" i="1"/>
  <c r="B9" i="1"/>
  <c r="U14" i="1"/>
  <c r="U34" i="1"/>
  <c r="U44" i="1"/>
  <c r="U54" i="1"/>
  <c r="U65" i="1"/>
  <c r="U84" i="1"/>
  <c r="U155" i="1"/>
  <c r="U175" i="1"/>
  <c r="U186" i="1"/>
  <c r="U197" i="1"/>
  <c r="U290" i="1"/>
  <c r="U295" i="1"/>
  <c r="U312" i="1"/>
  <c r="U350" i="1"/>
  <c r="U379" i="1"/>
  <c r="U408" i="1"/>
  <c r="U142" i="1"/>
  <c r="U183" i="1"/>
  <c r="U363" i="1"/>
  <c r="U376" i="1"/>
  <c r="U387" i="1"/>
  <c r="U407" i="1"/>
  <c r="U437" i="1"/>
  <c r="U446" i="1"/>
  <c r="U485" i="1"/>
  <c r="U635" i="1"/>
  <c r="B336" i="1"/>
  <c r="B197" i="1"/>
  <c r="B241" i="1"/>
  <c r="B177" i="1"/>
  <c r="B108" i="1"/>
  <c r="B5" i="1"/>
  <c r="B86" i="1"/>
  <c r="B95" i="1"/>
  <c r="B105" i="1"/>
  <c r="B114" i="1"/>
  <c r="B125" i="1"/>
  <c r="B133" i="1"/>
  <c r="B145" i="1"/>
  <c r="B154" i="1"/>
  <c r="B165" i="1"/>
  <c r="B173" i="1"/>
  <c r="B184" i="1"/>
  <c r="B195" i="1"/>
  <c r="B204" i="1"/>
  <c r="B214" i="1"/>
  <c r="B223" i="1"/>
  <c r="B232" i="1"/>
  <c r="B273" i="1"/>
  <c r="B298" i="1"/>
  <c r="B302" i="1"/>
  <c r="B314" i="1"/>
  <c r="B320" i="1"/>
  <c r="B78" i="1"/>
  <c r="B167" i="1"/>
  <c r="B191" i="1"/>
  <c r="B278" i="1"/>
  <c r="B404" i="1"/>
  <c r="B415" i="1"/>
  <c r="B70" i="1"/>
  <c r="B291" i="1"/>
  <c r="B619" i="1"/>
  <c r="B671" i="1"/>
  <c r="E671" i="1" s="1"/>
  <c r="B664" i="1"/>
  <c r="E664" i="1" s="1"/>
  <c r="B640" i="1"/>
  <c r="E640" i="1" s="1"/>
  <c r="B626" i="1"/>
  <c r="E626" i="1" s="1"/>
  <c r="B601" i="1"/>
  <c r="E601" i="1" s="1"/>
  <c r="B660" i="1"/>
  <c r="E660" i="1" s="1"/>
  <c r="B652" i="1"/>
  <c r="E652" i="1" s="1"/>
  <c r="B649" i="1"/>
  <c r="E649" i="1" s="1"/>
  <c r="B613" i="1"/>
  <c r="E613" i="1" s="1"/>
  <c r="B603" i="1"/>
  <c r="B628" i="1"/>
  <c r="E628" i="1" s="1"/>
  <c r="B641" i="1"/>
  <c r="B623" i="1"/>
  <c r="E623" i="1" s="1"/>
  <c r="B657" i="1"/>
  <c r="E657" i="1" s="1"/>
  <c r="B648" i="1"/>
  <c r="E648" i="1" s="1"/>
  <c r="B594" i="1"/>
  <c r="E594" i="1" s="1"/>
  <c r="B633" i="1"/>
  <c r="E633" i="1" s="1"/>
  <c r="B621" i="1"/>
  <c r="E621" i="1" s="1"/>
  <c r="B599" i="1"/>
  <c r="E599" i="1" s="1"/>
  <c r="B578" i="1"/>
  <c r="E578" i="1" s="1"/>
  <c r="B547" i="1"/>
  <c r="E547" i="1" s="1"/>
  <c r="B539" i="1"/>
  <c r="E539" i="1" s="1"/>
  <c r="B537" i="1"/>
  <c r="E537" i="1" s="1"/>
  <c r="B532" i="1"/>
  <c r="B566" i="1"/>
  <c r="B627" i="1"/>
  <c r="E627" i="1" s="1"/>
  <c r="B617" i="1"/>
  <c r="E617" i="1" s="1"/>
  <c r="B570" i="1"/>
  <c r="E570" i="1" s="1"/>
  <c r="B582" i="1"/>
  <c r="E582" i="1" s="1"/>
  <c r="B522" i="1"/>
  <c r="E522" i="1" s="1"/>
  <c r="B508" i="1"/>
  <c r="B588" i="1"/>
  <c r="E588" i="1" s="1"/>
  <c r="B553" i="1"/>
  <c r="E553" i="1" s="1"/>
  <c r="B551" i="1"/>
  <c r="E551" i="1" s="1"/>
  <c r="B514" i="1"/>
  <c r="B503" i="1"/>
  <c r="B495" i="1"/>
  <c r="B487" i="1"/>
  <c r="B561" i="1"/>
  <c r="E561" i="1" s="1"/>
  <c r="B560" i="1"/>
  <c r="E560" i="1" s="1"/>
  <c r="B536" i="1"/>
  <c r="E536" i="1" s="1"/>
  <c r="B498" i="1"/>
  <c r="B491" i="1"/>
  <c r="B545" i="1"/>
  <c r="B543" i="1"/>
  <c r="E543" i="1" s="1"/>
  <c r="B530" i="1"/>
  <c r="E530" i="1" s="1"/>
  <c r="B609" i="1"/>
  <c r="E609" i="1" s="1"/>
  <c r="B586" i="1"/>
  <c r="E586" i="1" s="1"/>
  <c r="B557" i="1"/>
  <c r="E557" i="1" s="1"/>
  <c r="B516" i="1"/>
  <c r="B512" i="1"/>
  <c r="B509" i="1"/>
  <c r="B481" i="1"/>
  <c r="B504" i="1"/>
  <c r="B499" i="1"/>
  <c r="B452" i="1"/>
  <c r="B440" i="1"/>
  <c r="B422" i="1"/>
  <c r="B416" i="1"/>
  <c r="B497" i="1"/>
  <c r="B489" i="1"/>
  <c r="B479" i="1"/>
  <c r="B471" i="1"/>
  <c r="B461" i="1"/>
  <c r="B447" i="1"/>
  <c r="B442" i="1"/>
  <c r="B434" i="1"/>
  <c r="B565" i="1"/>
  <c r="E565" i="1" s="1"/>
  <c r="B524" i="1"/>
  <c r="E524" i="1" s="1"/>
  <c r="B506" i="1"/>
  <c r="B490" i="1"/>
  <c r="B475" i="1"/>
  <c r="B466" i="1"/>
  <c r="B455" i="1"/>
  <c r="B450" i="1"/>
  <c r="B438" i="1"/>
  <c r="B483" i="1"/>
  <c r="B458" i="1"/>
  <c r="B419" i="1"/>
  <c r="B468" i="1"/>
  <c r="B153" i="1"/>
  <c r="B112" i="1"/>
  <c r="B71" i="1"/>
  <c r="B32" i="1"/>
  <c r="B414" i="1"/>
  <c r="B380" i="1"/>
  <c r="B344" i="1"/>
  <c r="B305" i="1"/>
  <c r="B248" i="1"/>
  <c r="B209" i="1"/>
  <c r="B448" i="1"/>
  <c r="B418" i="1"/>
  <c r="B382" i="1"/>
  <c r="B341" i="1"/>
  <c r="B297" i="1"/>
  <c r="B284" i="1"/>
  <c r="B246" i="1"/>
  <c r="B208" i="1"/>
  <c r="B166" i="1"/>
  <c r="B126" i="1"/>
  <c r="B87" i="1"/>
  <c r="B538" i="1"/>
  <c r="E538" i="1" s="1"/>
  <c r="B473" i="1"/>
  <c r="B460" i="1"/>
  <c r="B443" i="1"/>
  <c r="B397" i="1"/>
  <c r="B482" i="1"/>
  <c r="B431" i="1"/>
  <c r="B377" i="1"/>
  <c r="B358" i="1"/>
  <c r="B321" i="1"/>
  <c r="B143" i="1"/>
  <c r="B170" i="1"/>
  <c r="B151" i="1"/>
  <c r="B35" i="1"/>
  <c r="B405" i="1"/>
  <c r="B355" i="1"/>
  <c r="B335" i="1"/>
  <c r="B316" i="1"/>
  <c r="B296" i="1"/>
  <c r="B183" i="1"/>
  <c r="B123" i="1"/>
  <c r="B113" i="1"/>
  <c r="B93" i="1"/>
  <c r="B82" i="1"/>
  <c r="B74" i="1"/>
  <c r="B50" i="1"/>
  <c r="B439" i="1"/>
  <c r="B389" i="1"/>
  <c r="B148" i="1"/>
  <c r="B132" i="1"/>
  <c r="B40" i="1"/>
  <c r="B409" i="1"/>
  <c r="B263" i="1"/>
  <c r="B229" i="1"/>
  <c r="B185" i="1"/>
  <c r="B147" i="1"/>
  <c r="B107" i="1"/>
  <c r="B66" i="1"/>
  <c r="B27" i="1"/>
  <c r="B435" i="1"/>
  <c r="B174" i="1"/>
  <c r="B281" i="1"/>
  <c r="B259" i="1"/>
  <c r="B242" i="1"/>
  <c r="B225" i="1"/>
  <c r="B203" i="1"/>
  <c r="B182" i="1"/>
  <c r="B161" i="1"/>
  <c r="B141" i="1"/>
  <c r="B121" i="1"/>
  <c r="B102" i="1"/>
  <c r="B83" i="1"/>
  <c r="B62" i="1"/>
  <c r="B42" i="1"/>
  <c r="B22" i="1"/>
  <c r="B254" i="1"/>
  <c r="B386" i="1"/>
  <c r="B285" i="1"/>
  <c r="B235" i="1"/>
  <c r="B164" i="1"/>
  <c r="B421" i="1"/>
  <c r="B390" i="1"/>
  <c r="B67" i="1"/>
  <c r="B373" i="1"/>
  <c r="B368" i="1"/>
  <c r="B425" i="1"/>
  <c r="B279" i="1"/>
  <c r="B272" i="1"/>
  <c r="B374" i="1"/>
  <c r="B332" i="1"/>
  <c r="B410" i="1"/>
  <c r="B406" i="1"/>
  <c r="B218" i="1"/>
  <c r="B311" i="1"/>
  <c r="B275" i="1"/>
  <c r="B239" i="1"/>
  <c r="B168" i="1"/>
  <c r="B127" i="1"/>
  <c r="B85" i="1"/>
  <c r="B55" i="1"/>
  <c r="B45" i="1"/>
  <c r="B287" i="1"/>
  <c r="B216" i="1"/>
  <c r="B11" i="1"/>
  <c r="B370" i="1"/>
  <c r="B354" i="1"/>
  <c r="B315" i="1"/>
  <c r="B247" i="1"/>
  <c r="B21" i="1"/>
  <c r="B367" i="1"/>
  <c r="B322" i="1"/>
  <c r="B331" i="1"/>
  <c r="B402" i="1"/>
  <c r="B231" i="1"/>
  <c r="B212" i="1"/>
  <c r="B190" i="1"/>
  <c r="B31" i="1"/>
  <c r="B350" i="1"/>
  <c r="B53" i="1"/>
  <c r="B43" i="1"/>
  <c r="B33" i="1"/>
  <c r="B23" i="1"/>
  <c r="B13" i="1"/>
  <c r="B8" i="1"/>
  <c r="B372" i="1"/>
  <c r="B359" i="1"/>
  <c r="B340" i="1"/>
  <c r="B333" i="1"/>
  <c r="B353" i="1"/>
  <c r="B339" i="1"/>
  <c r="B392" i="1"/>
  <c r="B381" i="1"/>
  <c r="B142" i="1"/>
  <c r="B41" i="1"/>
  <c r="B295" i="1"/>
  <c r="B286" i="1"/>
  <c r="B257" i="1"/>
  <c r="B245" i="1"/>
  <c r="B220" i="1"/>
  <c r="B84" i="1"/>
  <c r="B73" i="1"/>
  <c r="B63" i="1"/>
  <c r="B30" i="1"/>
  <c r="B181" i="1"/>
  <c r="B101" i="1"/>
  <c r="B51" i="1"/>
  <c r="B362" i="1"/>
  <c r="B334" i="1"/>
  <c r="B205" i="1"/>
  <c r="B118" i="1"/>
  <c r="B412" i="1"/>
  <c r="B288" i="1"/>
  <c r="B97" i="1"/>
  <c r="B424" i="1"/>
  <c r="B351" i="1"/>
  <c r="B337" i="1"/>
  <c r="B317" i="1"/>
  <c r="B250" i="1"/>
  <c r="B75" i="1"/>
  <c r="B428" i="1"/>
  <c r="B343" i="1"/>
  <c r="B328" i="1"/>
  <c r="B76" i="1"/>
  <c r="B329" i="1"/>
  <c r="B255" i="1"/>
  <c r="B388" i="1"/>
  <c r="B38" i="1"/>
  <c r="B99" i="1"/>
  <c r="B119" i="1"/>
  <c r="B140" i="1"/>
  <c r="B162" i="1"/>
  <c r="B186" i="1"/>
  <c r="B211" i="1"/>
  <c r="B249" i="1"/>
  <c r="B274" i="1"/>
  <c r="B293" i="1"/>
  <c r="B312" i="1"/>
  <c r="B338" i="1"/>
  <c r="B413" i="1"/>
  <c r="B396" i="1"/>
  <c r="B15" i="1"/>
  <c r="B88" i="1"/>
  <c r="B54" i="1"/>
  <c r="B124" i="1"/>
  <c r="B240" i="1"/>
  <c r="B264" i="1"/>
  <c r="B260" i="1"/>
  <c r="B68" i="1"/>
  <c r="B180" i="1"/>
  <c r="B230" i="1"/>
  <c r="B270" i="1"/>
  <c r="B290" i="1"/>
  <c r="B357" i="1"/>
  <c r="B202" i="1"/>
  <c r="B34" i="1"/>
  <c r="B65" i="1"/>
  <c r="B364" i="1"/>
  <c r="B144" i="1"/>
  <c r="B80" i="1"/>
  <c r="B90" i="1"/>
  <c r="B100" i="1"/>
  <c r="B110" i="1"/>
  <c r="B120" i="1"/>
  <c r="B130" i="1"/>
  <c r="A130" i="1" s="1"/>
  <c r="B139" i="1"/>
  <c r="B149" i="1"/>
  <c r="B159" i="1"/>
  <c r="B169" i="1"/>
  <c r="B179" i="1"/>
  <c r="B187" i="1"/>
  <c r="B198" i="1"/>
  <c r="B210" i="1"/>
  <c r="B217" i="1"/>
  <c r="B228" i="1"/>
  <c r="B237" i="1"/>
  <c r="B265" i="1"/>
  <c r="B349" i="1"/>
  <c r="B18" i="1"/>
  <c r="B207" i="1"/>
  <c r="B303" i="1"/>
  <c r="B347" i="1"/>
  <c r="B383" i="1"/>
  <c r="B61" i="1"/>
  <c r="B122" i="1"/>
  <c r="B157" i="1"/>
  <c r="B327" i="1"/>
  <c r="B81" i="1"/>
  <c r="B201" i="1"/>
  <c r="B28" i="1"/>
  <c r="B44" i="1"/>
  <c r="B318" i="1"/>
  <c r="B104" i="1"/>
  <c r="B219" i="1"/>
  <c r="B39" i="1"/>
  <c r="B72" i="1"/>
  <c r="B276" i="1"/>
  <c r="B48" i="1"/>
  <c r="B89" i="1"/>
  <c r="B94" i="1"/>
  <c r="B117" i="1"/>
  <c r="B134" i="1"/>
  <c r="B155" i="1"/>
  <c r="B175" i="1"/>
  <c r="B200" i="1"/>
  <c r="B244" i="1"/>
  <c r="B395" i="1"/>
  <c r="B138" i="1"/>
  <c r="B324" i="1"/>
  <c r="B294" i="1"/>
  <c r="B308" i="1"/>
  <c r="B10" i="1"/>
  <c r="B49" i="1"/>
  <c r="B60" i="1"/>
  <c r="B283" i="1"/>
  <c r="B6" i="1"/>
  <c r="B58" i="1"/>
  <c r="B109" i="1"/>
  <c r="B129" i="1"/>
  <c r="B150" i="1"/>
  <c r="B172" i="1"/>
  <c r="B282" i="1"/>
  <c r="B116" i="1"/>
  <c r="B429" i="1"/>
  <c r="B91" i="1"/>
  <c r="B256" i="1"/>
  <c r="B258" i="1"/>
  <c r="B310" i="1"/>
  <c r="B19" i="1"/>
  <c r="B426" i="1"/>
  <c r="B79" i="1"/>
  <c r="B131" i="1"/>
  <c r="U193" i="1"/>
  <c r="B299" i="1"/>
  <c r="B300" i="1"/>
  <c r="B342" i="1"/>
  <c r="B128" i="1"/>
  <c r="B17" i="1"/>
  <c r="B379" i="1"/>
  <c r="B394" i="1"/>
  <c r="B401" i="1"/>
  <c r="B408" i="1"/>
  <c r="B56" i="1"/>
  <c r="B106" i="1"/>
  <c r="B111" i="1"/>
  <c r="B160" i="1"/>
  <c r="B69" i="1"/>
  <c r="B46" i="1"/>
  <c r="B146" i="1"/>
  <c r="B152" i="1"/>
  <c r="B206" i="1"/>
  <c r="B233" i="1"/>
  <c r="B399" i="1"/>
  <c r="B36" i="1"/>
  <c r="U70" i="1"/>
  <c r="U127" i="1"/>
  <c r="B193" i="1"/>
  <c r="B199" i="1"/>
  <c r="B243" i="1"/>
  <c r="B384" i="1"/>
  <c r="B25" i="1"/>
  <c r="B385" i="1"/>
  <c r="B26" i="1"/>
  <c r="U111" i="1"/>
  <c r="U168" i="1"/>
  <c r="B234" i="1"/>
  <c r="B277" i="1"/>
  <c r="B369" i="1"/>
  <c r="B98" i="1"/>
  <c r="B16" i="1"/>
  <c r="B221" i="1"/>
  <c r="B226" i="1"/>
  <c r="B268" i="1"/>
  <c r="B306" i="1"/>
  <c r="B313" i="1"/>
  <c r="B346" i="1"/>
  <c r="B400" i="1"/>
  <c r="B163" i="1"/>
  <c r="B348" i="1"/>
  <c r="U64" i="1"/>
  <c r="U103" i="1"/>
  <c r="B251" i="1"/>
  <c r="B326" i="1"/>
  <c r="B57" i="1"/>
  <c r="B96" i="1"/>
  <c r="B136" i="1"/>
  <c r="B176" i="1"/>
  <c r="B222" i="1"/>
  <c r="B253" i="1"/>
  <c r="B376" i="1"/>
  <c r="B361" i="1"/>
  <c r="B407" i="1"/>
  <c r="B456" i="1"/>
  <c r="B365" i="1"/>
  <c r="U19" i="1"/>
  <c r="U25" i="1"/>
  <c r="B213" i="1"/>
  <c r="B267" i="1"/>
  <c r="B423" i="1"/>
  <c r="B59" i="1"/>
  <c r="B64" i="1"/>
  <c r="B103" i="1"/>
  <c r="B309" i="1"/>
  <c r="B366" i="1"/>
  <c r="B224" i="1"/>
  <c r="B262" i="1"/>
  <c r="B319" i="1"/>
  <c r="B356" i="1"/>
  <c r="B391" i="1"/>
  <c r="B427" i="1"/>
  <c r="B47" i="1"/>
  <c r="U301" i="1"/>
  <c r="U345" i="1"/>
  <c r="B430" i="1"/>
  <c r="B37" i="1"/>
  <c r="B77" i="1"/>
  <c r="B115" i="1"/>
  <c r="B158" i="1"/>
  <c r="B189" i="1"/>
  <c r="B194" i="1"/>
  <c r="B236" i="1"/>
  <c r="B238" i="1"/>
  <c r="B266" i="1"/>
  <c r="B271" i="1"/>
  <c r="B528" i="1"/>
  <c r="E528" i="1" s="1"/>
  <c r="U156" i="1"/>
  <c r="U188" i="1"/>
  <c r="U304" i="1"/>
  <c r="U325" i="1"/>
  <c r="U441" i="1"/>
  <c r="B449" i="1"/>
  <c r="B178" i="1"/>
  <c r="U227" i="1"/>
  <c r="U261" i="1"/>
  <c r="U323" i="1"/>
  <c r="U360" i="1"/>
  <c r="U393" i="1"/>
  <c r="U12" i="1"/>
  <c r="U52" i="1"/>
  <c r="U92" i="1"/>
  <c r="U135" i="1"/>
  <c r="U171" i="1"/>
  <c r="U215" i="1"/>
  <c r="U252" i="1"/>
  <c r="B420" i="1"/>
  <c r="B137" i="1"/>
  <c r="B307" i="1"/>
  <c r="B352" i="1"/>
  <c r="B451" i="1"/>
  <c r="B196" i="1"/>
  <c r="U71" i="1"/>
  <c r="U112" i="1"/>
  <c r="U153" i="1"/>
  <c r="U189" i="1"/>
  <c r="U236" i="1"/>
  <c r="U266" i="1"/>
  <c r="B411" i="1"/>
  <c r="B437" i="1"/>
  <c r="B502" i="1"/>
  <c r="U98" i="1"/>
  <c r="U128" i="1"/>
  <c r="B156" i="1"/>
  <c r="B188" i="1"/>
  <c r="B192" i="1"/>
  <c r="B304" i="1"/>
  <c r="B292" i="1"/>
  <c r="B325" i="1"/>
  <c r="B330" i="1"/>
  <c r="B363" i="1"/>
  <c r="B436" i="1"/>
  <c r="B227" i="1"/>
  <c r="B261" i="1"/>
  <c r="B323" i="1"/>
  <c r="B360" i="1"/>
  <c r="B393" i="1"/>
  <c r="B12" i="1"/>
  <c r="B52" i="1"/>
  <c r="B92" i="1"/>
  <c r="B135" i="1"/>
  <c r="B171" i="1"/>
  <c r="B215" i="1"/>
  <c r="B252" i="1"/>
  <c r="B301" i="1"/>
  <c r="B345" i="1"/>
  <c r="B378" i="1"/>
  <c r="B432" i="1"/>
  <c r="B444" i="1"/>
  <c r="B417" i="1"/>
  <c r="B485" i="1"/>
  <c r="B517" i="1"/>
  <c r="B459" i="1"/>
  <c r="B494" i="1"/>
  <c r="B371" i="1"/>
  <c r="B446" i="1"/>
  <c r="B453" i="1"/>
  <c r="B387" i="1"/>
  <c r="B398" i="1"/>
  <c r="B403" i="1"/>
  <c r="B433" i="1"/>
  <c r="B493" i="1"/>
  <c r="B441" i="1"/>
  <c r="B445" i="1"/>
  <c r="B454" i="1"/>
  <c r="B469" i="1"/>
  <c r="B474" i="1"/>
  <c r="B484" i="1"/>
  <c r="B501" i="1"/>
  <c r="B507" i="1"/>
  <c r="B520" i="1"/>
  <c r="E520" i="1" s="1"/>
  <c r="B525" i="1"/>
  <c r="E525" i="1" s="1"/>
  <c r="B558" i="1"/>
  <c r="E558" i="1" s="1"/>
  <c r="B477" i="1"/>
  <c r="B492" i="1"/>
  <c r="B523" i="1"/>
  <c r="E523" i="1" s="1"/>
  <c r="B463" i="1"/>
  <c r="B478" i="1"/>
  <c r="B500" i="1"/>
  <c r="B540" i="1"/>
  <c r="E540" i="1" s="1"/>
  <c r="B550" i="1"/>
  <c r="E550" i="1" s="1"/>
  <c r="U457" i="1"/>
  <c r="B465" i="1"/>
  <c r="B476" i="1"/>
  <c r="B488" i="1"/>
  <c r="B510" i="1"/>
  <c r="B585" i="1"/>
  <c r="B496" i="1"/>
  <c r="A496" i="1" s="1"/>
  <c r="B556" i="1"/>
  <c r="E556" i="1" s="1"/>
  <c r="B467" i="1"/>
  <c r="B472" i="1"/>
  <c r="B480" i="1"/>
  <c r="B486" i="1"/>
  <c r="B581" i="1"/>
  <c r="E581" i="1" s="1"/>
  <c r="U527" i="1"/>
  <c r="B533" i="1"/>
  <c r="E533" i="1" s="1"/>
  <c r="B548" i="1"/>
  <c r="E548" i="1" s="1"/>
  <c r="B564" i="1"/>
  <c r="E564" i="1" s="1"/>
  <c r="B576" i="1"/>
  <c r="E576" i="1" s="1"/>
  <c r="B518" i="1"/>
  <c r="E518" i="1" s="1"/>
  <c r="B531" i="1"/>
  <c r="E531" i="1" s="1"/>
  <c r="B546" i="1"/>
  <c r="E546" i="1" s="1"/>
  <c r="B563" i="1"/>
  <c r="E563" i="1" s="1"/>
  <c r="B575" i="1"/>
  <c r="E575" i="1" s="1"/>
  <c r="B580" i="1"/>
  <c r="E580" i="1" s="1"/>
  <c r="B590" i="1"/>
  <c r="E590" i="1" s="1"/>
  <c r="B636" i="1"/>
  <c r="E636" i="1" s="1"/>
  <c r="B511" i="1"/>
  <c r="B555" i="1"/>
  <c r="E555" i="1" s="1"/>
  <c r="B584" i="1"/>
  <c r="E584" i="1" s="1"/>
  <c r="B505" i="1"/>
  <c r="A505" i="1" s="1"/>
  <c r="B513" i="1"/>
  <c r="B519" i="1"/>
  <c r="E519" i="1" s="1"/>
  <c r="B529" i="1"/>
  <c r="E529" i="1" s="1"/>
  <c r="B541" i="1"/>
  <c r="E541" i="1" s="1"/>
  <c r="B544" i="1"/>
  <c r="E544" i="1" s="1"/>
  <c r="B573" i="1"/>
  <c r="E573" i="1" s="1"/>
  <c r="B521" i="1"/>
  <c r="E521" i="1" s="1"/>
  <c r="B527" i="1"/>
  <c r="E527" i="1" s="1"/>
  <c r="B534" i="1"/>
  <c r="E534" i="1" s="1"/>
  <c r="B542" i="1"/>
  <c r="E542" i="1" s="1"/>
  <c r="B549" i="1"/>
  <c r="E549" i="1" s="1"/>
  <c r="B618" i="1"/>
  <c r="E618" i="1" s="1"/>
  <c r="U511" i="1"/>
  <c r="B515" i="1"/>
  <c r="B535" i="1"/>
  <c r="E535" i="1" s="1"/>
  <c r="B552" i="1"/>
  <c r="E552" i="1" s="1"/>
  <c r="B572" i="1"/>
  <c r="E572" i="1" s="1"/>
  <c r="B577" i="1"/>
  <c r="E577" i="1" s="1"/>
  <c r="B596" i="1"/>
  <c r="E596" i="1" s="1"/>
  <c r="B634" i="1"/>
  <c r="E634" i="1" s="1"/>
  <c r="B604" i="1"/>
  <c r="E604" i="1" s="1"/>
  <c r="B610" i="1"/>
  <c r="E610" i="1" s="1"/>
  <c r="B635" i="1"/>
  <c r="E635" i="1" s="1"/>
  <c r="B658" i="1"/>
  <c r="E658" i="1" s="1"/>
  <c r="B670" i="1"/>
  <c r="B571" i="1"/>
  <c r="E571" i="1" s="1"/>
  <c r="B598" i="1"/>
  <c r="E598" i="1" s="1"/>
  <c r="B602" i="1"/>
  <c r="E602" i="1" s="1"/>
  <c r="B615" i="1"/>
  <c r="E615" i="1" s="1"/>
  <c r="B644" i="1"/>
  <c r="E644" i="1" s="1"/>
  <c r="B614" i="1"/>
  <c r="E614" i="1" s="1"/>
  <c r="B559" i="1"/>
  <c r="E559" i="1" s="1"/>
  <c r="B567" i="1"/>
  <c r="E567" i="1" s="1"/>
  <c r="B595" i="1"/>
  <c r="E595" i="1" s="1"/>
  <c r="B597" i="1"/>
  <c r="E597" i="1" s="1"/>
  <c r="B607" i="1"/>
  <c r="E607" i="1" s="1"/>
  <c r="B554" i="1"/>
  <c r="E554" i="1" s="1"/>
  <c r="B562" i="1"/>
  <c r="E562" i="1" s="1"/>
  <c r="B579" i="1"/>
  <c r="E579" i="1" s="1"/>
  <c r="B592" i="1"/>
  <c r="E592" i="1" s="1"/>
  <c r="B593" i="1"/>
  <c r="E593" i="1" s="1"/>
  <c r="B568" i="1"/>
  <c r="E568" i="1" s="1"/>
  <c r="B569" i="1"/>
  <c r="E569" i="1" s="1"/>
  <c r="B587" i="1"/>
  <c r="E587" i="1" s="1"/>
  <c r="B589" i="1"/>
  <c r="E589" i="1" s="1"/>
  <c r="B605" i="1"/>
  <c r="E605" i="1" s="1"/>
  <c r="B611" i="1"/>
  <c r="E611" i="1" s="1"/>
  <c r="B620" i="1"/>
  <c r="E620" i="1" s="1"/>
  <c r="U567" i="1"/>
  <c r="U575" i="1"/>
  <c r="U583" i="1"/>
  <c r="U591" i="1"/>
  <c r="U625" i="1"/>
  <c r="B645" i="1"/>
  <c r="E645" i="1" s="1"/>
  <c r="B646" i="1"/>
  <c r="E646" i="1" s="1"/>
  <c r="B647" i="1"/>
  <c r="E647" i="1" s="1"/>
  <c r="B612" i="1"/>
  <c r="E612" i="1" s="1"/>
  <c r="B622" i="1"/>
  <c r="E622" i="1" s="1"/>
  <c r="U636" i="1"/>
  <c r="U638" i="1"/>
  <c r="B642" i="1"/>
  <c r="E642" i="1" s="1"/>
  <c r="B643" i="1"/>
  <c r="U649" i="1"/>
  <c r="B583" i="1"/>
  <c r="E583" i="1" s="1"/>
  <c r="B591" i="1"/>
  <c r="E591" i="1" s="1"/>
  <c r="B600" i="1"/>
  <c r="E600" i="1" s="1"/>
  <c r="B629" i="1"/>
  <c r="E629" i="1" s="1"/>
  <c r="B630" i="1"/>
  <c r="E630" i="1" s="1"/>
  <c r="B631" i="1"/>
  <c r="E631" i="1" s="1"/>
  <c r="B665" i="1"/>
  <c r="E665" i="1" s="1"/>
  <c r="B608" i="1"/>
  <c r="E608" i="1" s="1"/>
  <c r="B653" i="1"/>
  <c r="E653" i="1" s="1"/>
  <c r="B654" i="1"/>
  <c r="E654" i="1" s="1"/>
  <c r="B655" i="1"/>
  <c r="E655" i="1" s="1"/>
  <c r="B659" i="1"/>
  <c r="E659" i="1" s="1"/>
  <c r="B667" i="1"/>
  <c r="E667" i="1" s="1"/>
  <c r="B616" i="1"/>
  <c r="E616" i="1" s="1"/>
  <c r="B625" i="1"/>
  <c r="E625" i="1" s="1"/>
  <c r="U644" i="1"/>
  <c r="U646" i="1"/>
  <c r="B650" i="1"/>
  <c r="E650" i="1" s="1"/>
  <c r="B651" i="1"/>
  <c r="E651" i="1" s="1"/>
  <c r="B606" i="1"/>
  <c r="E606" i="1" s="1"/>
  <c r="B637" i="1"/>
  <c r="E637" i="1" s="1"/>
  <c r="B638" i="1"/>
  <c r="E638" i="1" s="1"/>
  <c r="B639" i="1"/>
  <c r="E639" i="1" s="1"/>
  <c r="B662" i="1"/>
  <c r="E662" i="1" s="1"/>
  <c r="B666" i="1"/>
  <c r="E666" i="1" s="1"/>
  <c r="B624" i="1"/>
  <c r="E624" i="1" s="1"/>
  <c r="B661" i="1"/>
  <c r="B13" i="18"/>
  <c r="T13" i="18"/>
  <c r="T14" i="18"/>
  <c r="T15" i="18"/>
  <c r="S16" i="18"/>
  <c r="S17" i="18" s="1"/>
  <c r="E517" i="1" l="1"/>
  <c r="E515" i="1"/>
  <c r="E514" i="1"/>
  <c r="C538" i="18" s="1"/>
  <c r="J538" i="18" s="1"/>
  <c r="E513" i="1"/>
  <c r="C537" i="18" s="1"/>
  <c r="D537" i="18" s="1"/>
  <c r="L537" i="18" s="1"/>
  <c r="E512" i="1"/>
  <c r="C536" i="18" s="1"/>
  <c r="D536" i="18" s="1"/>
  <c r="L536" i="18" s="1"/>
  <c r="C557" i="18"/>
  <c r="J557" i="18" s="1"/>
  <c r="C676" i="18"/>
  <c r="D676" i="18" s="1"/>
  <c r="L676" i="18" s="1"/>
  <c r="C571" i="18"/>
  <c r="J571" i="18" s="1"/>
  <c r="C563" i="18"/>
  <c r="D563" i="18" s="1"/>
  <c r="L563" i="18" s="1"/>
  <c r="C598" i="18"/>
  <c r="I598" i="18" s="1"/>
  <c r="C637" i="18"/>
  <c r="D637" i="18" s="1"/>
  <c r="L637" i="18" s="1"/>
  <c r="C639" i="18"/>
  <c r="I639" i="18" s="1"/>
  <c r="C544" i="18"/>
  <c r="J544" i="18" s="1"/>
  <c r="C618" i="18"/>
  <c r="D618" i="18" s="1"/>
  <c r="L618" i="18" s="1"/>
  <c r="C620" i="18"/>
  <c r="I620" i="18" s="1"/>
  <c r="C554" i="18"/>
  <c r="D554" i="18" s="1"/>
  <c r="L554" i="18" s="1"/>
  <c r="C668" i="18"/>
  <c r="D668" i="18" s="1"/>
  <c r="L668" i="18" s="1"/>
  <c r="C681" i="18"/>
  <c r="D681" i="18" s="1"/>
  <c r="L681" i="18" s="1"/>
  <c r="C660" i="18"/>
  <c r="I660" i="18" s="1"/>
  <c r="C546" i="18"/>
  <c r="D546" i="18" s="1"/>
  <c r="L546" i="18" s="1"/>
  <c r="C567" i="18"/>
  <c r="J567" i="18" s="1"/>
  <c r="C677" i="18"/>
  <c r="J677" i="18" s="1"/>
  <c r="C614" i="18"/>
  <c r="J614" i="18" s="1"/>
  <c r="C616" i="18"/>
  <c r="I616" i="18" s="1"/>
  <c r="C631" i="18"/>
  <c r="D631" i="18" s="1"/>
  <c r="L631" i="18" s="1"/>
  <c r="C612" i="18"/>
  <c r="D612" i="18" s="1"/>
  <c r="L612" i="18" s="1"/>
  <c r="C541" i="18"/>
  <c r="I541" i="18" s="1"/>
  <c r="C728" i="18"/>
  <c r="D728" i="18" s="1"/>
  <c r="L728" i="18" s="1"/>
  <c r="P728" i="18" s="1"/>
  <c r="C581" i="18"/>
  <c r="D581" i="18" s="1"/>
  <c r="L581" i="18" s="1"/>
  <c r="C635" i="18"/>
  <c r="J635" i="18" s="1"/>
  <c r="C575" i="18"/>
  <c r="I575" i="18" s="1"/>
  <c r="C656" i="18"/>
  <c r="D656" i="18" s="1"/>
  <c r="L656" i="18" s="1"/>
  <c r="P656" i="18" s="1"/>
  <c r="C680" i="18"/>
  <c r="D680" i="18" s="1"/>
  <c r="L680" i="18" s="1"/>
  <c r="C658" i="18"/>
  <c r="I658" i="18" s="1"/>
  <c r="C653" i="18"/>
  <c r="D653" i="18" s="1"/>
  <c r="L653" i="18" s="1"/>
  <c r="C630" i="18"/>
  <c r="I630" i="18" s="1"/>
  <c r="C657" i="18"/>
  <c r="I657" i="18" s="1"/>
  <c r="C577" i="18"/>
  <c r="I577" i="18" s="1"/>
  <c r="C607" i="18"/>
  <c r="I607" i="18" s="1"/>
  <c r="C711" i="18"/>
  <c r="D711" i="18" s="1"/>
  <c r="L711" i="18" s="1"/>
  <c r="C648" i="18"/>
  <c r="J648" i="18" s="1"/>
  <c r="C688" i="18"/>
  <c r="J688" i="18" s="1"/>
  <c r="C585" i="18"/>
  <c r="D585" i="18" s="1"/>
  <c r="L585" i="18" s="1"/>
  <c r="C633" i="18"/>
  <c r="D633" i="18" s="1"/>
  <c r="L633" i="18" s="1"/>
  <c r="C696" i="18"/>
  <c r="I696" i="18" s="1"/>
  <c r="C712" i="18"/>
  <c r="D712" i="18" s="1"/>
  <c r="L712" i="18" s="1"/>
  <c r="C723" i="18"/>
  <c r="I723" i="18" s="1"/>
  <c r="C729" i="18"/>
  <c r="D729" i="18" s="1"/>
  <c r="L729" i="18" s="1"/>
  <c r="C602" i="18"/>
  <c r="J602" i="18" s="1"/>
  <c r="C661" i="18"/>
  <c r="J661" i="18" s="1"/>
  <c r="C654" i="18"/>
  <c r="I654" i="18" s="1"/>
  <c r="C638" i="18"/>
  <c r="D638" i="18" s="1"/>
  <c r="L638" i="18" s="1"/>
  <c r="C583" i="18"/>
  <c r="J583" i="18" s="1"/>
  <c r="C611" i="18"/>
  <c r="D611" i="18" s="1"/>
  <c r="L611" i="18" s="1"/>
  <c r="C617" i="18"/>
  <c r="J617" i="18" s="1"/>
  <c r="C672" i="18"/>
  <c r="D672" i="18" s="1"/>
  <c r="L672" i="18" s="1"/>
  <c r="P672" i="18" s="1"/>
  <c r="C720" i="18"/>
  <c r="J720" i="18" s="1"/>
  <c r="C690" i="18"/>
  <c r="J690" i="18" s="1"/>
  <c r="C641" i="18"/>
  <c r="D641" i="18" s="1"/>
  <c r="L641" i="18" s="1"/>
  <c r="C719" i="18"/>
  <c r="D719" i="18" s="1"/>
  <c r="L719" i="18" s="1"/>
  <c r="C682" i="18"/>
  <c r="I682" i="18" s="1"/>
  <c r="C652" i="18"/>
  <c r="D652" i="18" s="1"/>
  <c r="L652" i="18" s="1"/>
  <c r="C587" i="18"/>
  <c r="J587" i="18" s="1"/>
  <c r="C561" i="18"/>
  <c r="J561" i="18" s="1"/>
  <c r="C674" i="18"/>
  <c r="D674" i="18" s="1"/>
  <c r="L674" i="18" s="1"/>
  <c r="C678" i="18"/>
  <c r="D678" i="18" s="1"/>
  <c r="L678" i="18" s="1"/>
  <c r="C623" i="18"/>
  <c r="J623" i="18" s="1"/>
  <c r="C645" i="18"/>
  <c r="J645" i="18" s="1"/>
  <c r="C591" i="18"/>
  <c r="J591" i="18" s="1"/>
  <c r="C594" i="18"/>
  <c r="I594" i="18" s="1"/>
  <c r="C600" i="18"/>
  <c r="I600" i="18" s="1"/>
  <c r="C565" i="18"/>
  <c r="D565" i="18" s="1"/>
  <c r="L565" i="18" s="1"/>
  <c r="C603" i="18"/>
  <c r="J603" i="18" s="1"/>
  <c r="C579" i="18"/>
  <c r="D579" i="18" s="1"/>
  <c r="L579" i="18" s="1"/>
  <c r="P579" i="18" s="1"/>
  <c r="C573" i="18"/>
  <c r="J573" i="18" s="1"/>
  <c r="C551" i="18"/>
  <c r="D551" i="18" s="1"/>
  <c r="L551" i="18" s="1"/>
  <c r="C547" i="18"/>
  <c r="J547" i="18" s="1"/>
  <c r="C605" i="18"/>
  <c r="J605" i="18" s="1"/>
  <c r="C570" i="18"/>
  <c r="D570" i="18" s="1"/>
  <c r="L570" i="18" s="1"/>
  <c r="C691" i="18"/>
  <c r="D691" i="18" s="1"/>
  <c r="L691" i="18" s="1"/>
  <c r="C542" i="18"/>
  <c r="D542" i="18" s="1"/>
  <c r="L542" i="18" s="1"/>
  <c r="C647" i="18"/>
  <c r="J647" i="18" s="1"/>
  <c r="C588" i="18"/>
  <c r="I588" i="18" s="1"/>
  <c r="C593" i="18"/>
  <c r="I593" i="18" s="1"/>
  <c r="C601" i="18"/>
  <c r="I601" i="18" s="1"/>
  <c r="C649" i="18"/>
  <c r="I649" i="18" s="1"/>
  <c r="C566" i="18"/>
  <c r="D566" i="18" s="1"/>
  <c r="L566" i="18" s="1"/>
  <c r="C624" i="18"/>
  <c r="J624" i="18" s="1"/>
  <c r="C689" i="18"/>
  <c r="D689" i="18" s="1"/>
  <c r="L689" i="18" s="1"/>
  <c r="C606" i="18"/>
  <c r="J606" i="18" s="1"/>
  <c r="C670" i="18"/>
  <c r="D670" i="18" s="1"/>
  <c r="L670" i="18" s="1"/>
  <c r="C615" i="18"/>
  <c r="D615" i="18" s="1"/>
  <c r="L615" i="18" s="1"/>
  <c r="C582" i="18"/>
  <c r="I582" i="18" s="1"/>
  <c r="C586" i="18"/>
  <c r="D586" i="18" s="1"/>
  <c r="L586" i="18" s="1"/>
  <c r="C548" i="18"/>
  <c r="J548" i="18" s="1"/>
  <c r="C640" i="18"/>
  <c r="D640" i="18" s="1"/>
  <c r="L640" i="18" s="1"/>
  <c r="C622" i="18"/>
  <c r="D622" i="18" s="1"/>
  <c r="L622" i="18" s="1"/>
  <c r="C651" i="18"/>
  <c r="I651" i="18" s="1"/>
  <c r="C663" i="18"/>
  <c r="J663" i="18" s="1"/>
  <c r="C692" i="18"/>
  <c r="I692" i="18" s="1"/>
  <c r="C710" i="18"/>
  <c r="J710" i="18" s="1"/>
  <c r="C673" i="18"/>
  <c r="I673" i="18" s="1"/>
  <c r="C595" i="18"/>
  <c r="J595" i="18" s="1"/>
  <c r="C669" i="18"/>
  <c r="I669" i="18" s="1"/>
  <c r="C634" i="18"/>
  <c r="J634" i="18" s="1"/>
  <c r="C558" i="18"/>
  <c r="J558" i="18" s="1"/>
  <c r="C604" i="18"/>
  <c r="J604" i="18" s="1"/>
  <c r="C543" i="18"/>
  <c r="D543" i="18" s="1"/>
  <c r="L543" i="18" s="1"/>
  <c r="C574" i="18"/>
  <c r="D574" i="18" s="1"/>
  <c r="L574" i="18" s="1"/>
  <c r="C650" i="18"/>
  <c r="D650" i="18" s="1"/>
  <c r="L650" i="18" s="1"/>
  <c r="P650" i="18" s="1"/>
  <c r="C644" i="18"/>
  <c r="J644" i="18" s="1"/>
  <c r="C687" i="18"/>
  <c r="J687" i="18" s="1"/>
  <c r="C646" i="18"/>
  <c r="J646" i="18" s="1"/>
  <c r="C662" i="18"/>
  <c r="I662" i="18" s="1"/>
  <c r="C628" i="18"/>
  <c r="J628" i="18" s="1"/>
  <c r="C596" i="18"/>
  <c r="I596" i="18" s="1"/>
  <c r="C578" i="18"/>
  <c r="J578" i="18" s="1"/>
  <c r="C580" i="18"/>
  <c r="I580" i="18" s="1"/>
  <c r="C559" i="18"/>
  <c r="J559" i="18" s="1"/>
  <c r="C576" i="18"/>
  <c r="J576" i="18" s="1"/>
  <c r="C636" i="18"/>
  <c r="J636" i="18" s="1"/>
  <c r="C655" i="18"/>
  <c r="J655" i="18" s="1"/>
  <c r="C679" i="18"/>
  <c r="D679" i="18" s="1"/>
  <c r="L679" i="18" s="1"/>
  <c r="C597" i="18"/>
  <c r="D597" i="18" s="1"/>
  <c r="L597" i="18" s="1"/>
  <c r="C632" i="18"/>
  <c r="J632" i="18" s="1"/>
  <c r="C584" i="18"/>
  <c r="J584" i="18" s="1"/>
  <c r="C560" i="18"/>
  <c r="J560" i="18" s="1"/>
  <c r="C671" i="18"/>
  <c r="I671" i="18" s="1"/>
  <c r="C675" i="18"/>
  <c r="D675" i="18" s="1"/>
  <c r="L675" i="18" s="1"/>
  <c r="C695" i="18"/>
  <c r="J695" i="18" s="1"/>
  <c r="C686" i="18"/>
  <c r="J686" i="18" s="1"/>
  <c r="C610" i="18"/>
  <c r="J610" i="18" s="1"/>
  <c r="C625" i="18"/>
  <c r="D625" i="18" s="1"/>
  <c r="L625" i="18" s="1"/>
  <c r="P625" i="18" s="1"/>
  <c r="C564" i="18"/>
  <c r="J564" i="18" s="1"/>
  <c r="C659" i="18"/>
  <c r="J659" i="18" s="1"/>
  <c r="C599" i="18"/>
  <c r="D599" i="18" s="1"/>
  <c r="L599" i="18" s="1"/>
  <c r="C629" i="18"/>
  <c r="J629" i="18" s="1"/>
  <c r="C592" i="18"/>
  <c r="D592" i="18" s="1"/>
  <c r="L592" i="18" s="1"/>
  <c r="C621" i="18"/>
  <c r="I621" i="18" s="1"/>
  <c r="C619" i="18"/>
  <c r="D619" i="18" s="1"/>
  <c r="L619" i="18" s="1"/>
  <c r="C572" i="18"/>
  <c r="J572" i="18" s="1"/>
  <c r="C552" i="18"/>
  <c r="I552" i="18" s="1"/>
  <c r="C613" i="18"/>
  <c r="J613" i="18" s="1"/>
  <c r="C553" i="18"/>
  <c r="D553" i="18" s="1"/>
  <c r="L553" i="18" s="1"/>
  <c r="C545" i="18"/>
  <c r="J545" i="18" s="1"/>
  <c r="C562" i="18"/>
  <c r="J562" i="18" s="1"/>
  <c r="C683" i="18"/>
  <c r="I683" i="18" s="1"/>
  <c r="C727" i="18"/>
  <c r="I727" i="18" s="1"/>
  <c r="T16" i="18"/>
  <c r="E12" i="1"/>
  <c r="F12" i="1"/>
  <c r="E421" i="1"/>
  <c r="E11" i="1"/>
  <c r="F11" i="1"/>
  <c r="E6" i="1"/>
  <c r="E5" i="1"/>
  <c r="F5" i="1"/>
  <c r="E13" i="18" s="1"/>
  <c r="E722" i="1"/>
  <c r="A727" i="1"/>
  <c r="E727" i="1"/>
  <c r="C749" i="18" s="1"/>
  <c r="E730" i="1"/>
  <c r="E729" i="1"/>
  <c r="C751" i="18" s="1"/>
  <c r="J751" i="18" s="1"/>
  <c r="A721" i="1"/>
  <c r="E721" i="1"/>
  <c r="A733" i="1"/>
  <c r="E733" i="1"/>
  <c r="C755" i="18" s="1"/>
  <c r="E740" i="1"/>
  <c r="A745" i="1"/>
  <c r="E745" i="1"/>
  <c r="E739" i="1"/>
  <c r="C762" i="18" s="1"/>
  <c r="I762" i="18" s="1"/>
  <c r="E731" i="1"/>
  <c r="C754" i="18" s="1"/>
  <c r="A748" i="1"/>
  <c r="E748" i="1"/>
  <c r="A747" i="1"/>
  <c r="E747" i="1"/>
  <c r="C771" i="18" s="1"/>
  <c r="A744" i="1"/>
  <c r="E744" i="1"/>
  <c r="E743" i="1"/>
  <c r="E742" i="1"/>
  <c r="C767" i="18" s="1"/>
  <c r="D767" i="18" s="1"/>
  <c r="L767" i="18" s="1"/>
  <c r="P767" i="18" s="1"/>
  <c r="E737" i="1"/>
  <c r="C760" i="18" s="1"/>
  <c r="I760" i="18" s="1"/>
  <c r="A760" i="1"/>
  <c r="E760" i="1"/>
  <c r="A752" i="1"/>
  <c r="E752" i="1"/>
  <c r="C777" i="18" s="1"/>
  <c r="A753" i="1"/>
  <c r="E753" i="1"/>
  <c r="A767" i="1"/>
  <c r="E767" i="1"/>
  <c r="A768" i="1"/>
  <c r="E768" i="1"/>
  <c r="A779" i="1"/>
  <c r="E779" i="1"/>
  <c r="A774" i="1"/>
  <c r="E774" i="1"/>
  <c r="A777" i="1"/>
  <c r="E777" i="1"/>
  <c r="A770" i="1"/>
  <c r="E770" i="1"/>
  <c r="A775" i="1"/>
  <c r="E775" i="1"/>
  <c r="A776" i="1"/>
  <c r="E776" i="1"/>
  <c r="A788" i="1"/>
  <c r="E788" i="1"/>
  <c r="E786" i="1"/>
  <c r="A786" i="1"/>
  <c r="A787" i="1"/>
  <c r="A771" i="1"/>
  <c r="A772" i="1"/>
  <c r="A762" i="1"/>
  <c r="A778" i="1"/>
  <c r="A781" i="1"/>
  <c r="A773" i="1"/>
  <c r="A780" i="1"/>
  <c r="A763" i="1"/>
  <c r="A761" i="1"/>
  <c r="A769" i="1"/>
  <c r="A766" i="1"/>
  <c r="A765" i="1"/>
  <c r="A764" i="1"/>
  <c r="A755" i="1"/>
  <c r="A750" i="1"/>
  <c r="A759" i="1"/>
  <c r="A754" i="1"/>
  <c r="A751" i="1"/>
  <c r="A756" i="1"/>
  <c r="A758" i="1"/>
  <c r="A757" i="1"/>
  <c r="C775" i="18"/>
  <c r="C776" i="18"/>
  <c r="A743" i="1"/>
  <c r="A742" i="1"/>
  <c r="A746" i="1"/>
  <c r="C772" i="18"/>
  <c r="A749" i="1"/>
  <c r="A741" i="1"/>
  <c r="A734" i="1"/>
  <c r="A737" i="1"/>
  <c r="A739" i="1"/>
  <c r="A731" i="1"/>
  <c r="A740" i="1"/>
  <c r="F765" i="18"/>
  <c r="E765" i="18"/>
  <c r="F764" i="18"/>
  <c r="E764" i="18"/>
  <c r="A738" i="1"/>
  <c r="A736" i="1"/>
  <c r="C758" i="18"/>
  <c r="A732" i="1"/>
  <c r="A735" i="1"/>
  <c r="C757" i="18"/>
  <c r="A729" i="1"/>
  <c r="E702" i="1"/>
  <c r="C726" i="18" s="1"/>
  <c r="E516" i="1"/>
  <c r="E566" i="1"/>
  <c r="C589" i="18" s="1"/>
  <c r="E603" i="1"/>
  <c r="C626" i="18" s="1"/>
  <c r="E661" i="1"/>
  <c r="C684" i="18" s="1"/>
  <c r="E532" i="1"/>
  <c r="C556" i="18" s="1"/>
  <c r="E683" i="1"/>
  <c r="E619" i="1"/>
  <c r="C643" i="18" s="1"/>
  <c r="A723" i="1"/>
  <c r="E723" i="1"/>
  <c r="C746" i="18" s="1"/>
  <c r="E585" i="1"/>
  <c r="C608" i="18" s="1"/>
  <c r="E545" i="1"/>
  <c r="C568" i="18" s="1"/>
  <c r="E641" i="1"/>
  <c r="C664" i="18" s="1"/>
  <c r="A730" i="1"/>
  <c r="A722" i="1"/>
  <c r="A726" i="1"/>
  <c r="C748" i="18"/>
  <c r="A728" i="1"/>
  <c r="A725" i="1"/>
  <c r="C747" i="18"/>
  <c r="A724" i="1"/>
  <c r="A715" i="1"/>
  <c r="E715" i="1"/>
  <c r="A526" i="1"/>
  <c r="E526" i="1"/>
  <c r="C550" i="18" s="1"/>
  <c r="E716" i="1"/>
  <c r="A716" i="1"/>
  <c r="A719" i="1"/>
  <c r="E719" i="1"/>
  <c r="A717" i="1"/>
  <c r="E717" i="1"/>
  <c r="E712" i="1"/>
  <c r="A712" i="1"/>
  <c r="A718" i="1"/>
  <c r="E718" i="1"/>
  <c r="E710" i="1"/>
  <c r="A710" i="1"/>
  <c r="A713" i="1"/>
  <c r="E713" i="1"/>
  <c r="E720" i="1"/>
  <c r="A720" i="1"/>
  <c r="A714" i="1"/>
  <c r="E714" i="1"/>
  <c r="E711" i="1"/>
  <c r="A711" i="1"/>
  <c r="G13" i="18"/>
  <c r="A706" i="1"/>
  <c r="A709" i="1"/>
  <c r="A703" i="1"/>
  <c r="A705" i="1"/>
  <c r="A704" i="1"/>
  <c r="A702" i="1"/>
  <c r="E707" i="1"/>
  <c r="C730" i="18" s="1"/>
  <c r="E708" i="1"/>
  <c r="A708" i="1"/>
  <c r="E670" i="1"/>
  <c r="C693" i="18" s="1"/>
  <c r="A670" i="1"/>
  <c r="E694" i="1"/>
  <c r="C718" i="18" s="1"/>
  <c r="A699" i="1"/>
  <c r="E692" i="1"/>
  <c r="C715" i="18" s="1"/>
  <c r="A697" i="1"/>
  <c r="E701" i="1"/>
  <c r="C724" i="18" s="1"/>
  <c r="E698" i="1"/>
  <c r="C721" i="18" s="1"/>
  <c r="A696" i="1"/>
  <c r="A700" i="1"/>
  <c r="A695" i="1"/>
  <c r="E693" i="1"/>
  <c r="A693" i="1"/>
  <c r="E685" i="1"/>
  <c r="E681" i="1"/>
  <c r="A689" i="1"/>
  <c r="A687" i="1"/>
  <c r="A375" i="1"/>
  <c r="E690" i="1"/>
  <c r="C713" i="18" s="1"/>
  <c r="E682" i="1"/>
  <c r="A683" i="1"/>
  <c r="A686" i="1"/>
  <c r="A688" i="1"/>
  <c r="A691" i="1"/>
  <c r="E684" i="1"/>
  <c r="A684" i="1"/>
  <c r="E643" i="1"/>
  <c r="C666" i="18" s="1"/>
  <c r="A383" i="1"/>
  <c r="A676" i="1"/>
  <c r="E676" i="1"/>
  <c r="C699" i="18" s="1"/>
  <c r="A29" i="1"/>
  <c r="A678" i="1"/>
  <c r="E678" i="1"/>
  <c r="C701" i="18" s="1"/>
  <c r="A20" i="1"/>
  <c r="A679" i="1"/>
  <c r="E679" i="1"/>
  <c r="A680" i="1"/>
  <c r="E680" i="1"/>
  <c r="A9" i="1"/>
  <c r="A289" i="1"/>
  <c r="A674" i="1"/>
  <c r="E674" i="1"/>
  <c r="C697" i="18" s="1"/>
  <c r="A672" i="1"/>
  <c r="E695" i="18"/>
  <c r="A677" i="1"/>
  <c r="A675" i="1"/>
  <c r="A673" i="1"/>
  <c r="A7" i="1"/>
  <c r="A280" i="1"/>
  <c r="A269" i="1"/>
  <c r="A14" i="1"/>
  <c r="A24" i="1"/>
  <c r="A595" i="1"/>
  <c r="A480" i="1"/>
  <c r="A135" i="1"/>
  <c r="A77" i="1"/>
  <c r="A300" i="1"/>
  <c r="A58" i="1"/>
  <c r="A228" i="1"/>
  <c r="A288" i="1"/>
  <c r="A231" i="1"/>
  <c r="A263" i="1"/>
  <c r="A475" i="1"/>
  <c r="A617" i="1"/>
  <c r="A665" i="1"/>
  <c r="A647" i="1"/>
  <c r="A602" i="1"/>
  <c r="A580" i="1"/>
  <c r="A576" i="1"/>
  <c r="A472" i="1"/>
  <c r="A550" i="1"/>
  <c r="A501" i="1"/>
  <c r="A493" i="1"/>
  <c r="A378" i="1"/>
  <c r="A92" i="1"/>
  <c r="A436" i="1"/>
  <c r="A420" i="1"/>
  <c r="A266" i="1"/>
  <c r="A37" i="1"/>
  <c r="A423" i="1"/>
  <c r="A222" i="1"/>
  <c r="A57" i="1"/>
  <c r="A163" i="1"/>
  <c r="A226" i="1"/>
  <c r="A369" i="1"/>
  <c r="A385" i="1"/>
  <c r="A36" i="1"/>
  <c r="A146" i="1"/>
  <c r="A106" i="1"/>
  <c r="A299" i="1"/>
  <c r="A6" i="1"/>
  <c r="A48" i="1"/>
  <c r="A157" i="1"/>
  <c r="A217" i="1"/>
  <c r="A139" i="1"/>
  <c r="A364" i="1"/>
  <c r="A68" i="1"/>
  <c r="A124" i="1"/>
  <c r="A338" i="1"/>
  <c r="A211" i="1"/>
  <c r="A329" i="1"/>
  <c r="A75" i="1"/>
  <c r="A412" i="1"/>
  <c r="A30" i="1"/>
  <c r="A295" i="1"/>
  <c r="A353" i="1"/>
  <c r="A33" i="1"/>
  <c r="A402" i="1"/>
  <c r="A354" i="1"/>
  <c r="A127" i="1"/>
  <c r="A406" i="1"/>
  <c r="A373" i="1"/>
  <c r="A254" i="1"/>
  <c r="A161" i="1"/>
  <c r="A435" i="1"/>
  <c r="A409" i="1"/>
  <c r="A82" i="1"/>
  <c r="A355" i="1"/>
  <c r="A377" i="1"/>
  <c r="A538" i="1"/>
  <c r="A341" i="1"/>
  <c r="A380" i="1"/>
  <c r="A458" i="1"/>
  <c r="A490" i="1"/>
  <c r="A452" i="1"/>
  <c r="A557" i="1"/>
  <c r="A498" i="1"/>
  <c r="A551" i="1"/>
  <c r="E574" i="18"/>
  <c r="A627" i="1"/>
  <c r="A621" i="1"/>
  <c r="E644" i="18"/>
  <c r="A628" i="1"/>
  <c r="A601" i="1"/>
  <c r="A70" i="1"/>
  <c r="A78" i="1"/>
  <c r="A214" i="1"/>
  <c r="A133" i="1"/>
  <c r="A5" i="1"/>
  <c r="F517" i="1" s="1"/>
  <c r="A336" i="1"/>
  <c r="A667" i="1"/>
  <c r="A546" i="1"/>
  <c r="A485" i="1"/>
  <c r="A319" i="1"/>
  <c r="A310" i="1"/>
  <c r="A207" i="1"/>
  <c r="A339" i="1"/>
  <c r="A386" i="1"/>
  <c r="A473" i="1"/>
  <c r="A660" i="1"/>
  <c r="A642" i="1"/>
  <c r="A567" i="1"/>
  <c r="E544" i="18"/>
  <c r="A521" i="1"/>
  <c r="A668" i="1"/>
  <c r="A638" i="1"/>
  <c r="A655" i="1"/>
  <c r="A646" i="1"/>
  <c r="A589" i="1"/>
  <c r="A579" i="1"/>
  <c r="A559" i="1"/>
  <c r="A610" i="1"/>
  <c r="A618" i="1"/>
  <c r="A519" i="1"/>
  <c r="A467" i="1"/>
  <c r="A585" i="1"/>
  <c r="A476" i="1"/>
  <c r="A540" i="1"/>
  <c r="A477" i="1"/>
  <c r="A52" i="1"/>
  <c r="A323" i="1"/>
  <c r="A363" i="1"/>
  <c r="A188" i="1"/>
  <c r="A437" i="1"/>
  <c r="A528" i="1"/>
  <c r="A238" i="1"/>
  <c r="A391" i="1"/>
  <c r="A309" i="1"/>
  <c r="A326" i="1"/>
  <c r="A221" i="1"/>
  <c r="A277" i="1"/>
  <c r="A199" i="1"/>
  <c r="A258" i="1"/>
  <c r="A150" i="1"/>
  <c r="A308" i="1"/>
  <c r="A200" i="1"/>
  <c r="A44" i="1"/>
  <c r="A122" i="1"/>
  <c r="A18" i="1"/>
  <c r="A210" i="1"/>
  <c r="A290" i="1"/>
  <c r="A54" i="1"/>
  <c r="A312" i="1"/>
  <c r="A186" i="1"/>
  <c r="A99" i="1"/>
  <c r="A250" i="1"/>
  <c r="A118" i="1"/>
  <c r="A63" i="1"/>
  <c r="A41" i="1"/>
  <c r="A333" i="1"/>
  <c r="A43" i="1"/>
  <c r="A331" i="1"/>
  <c r="A370" i="1"/>
  <c r="A168" i="1"/>
  <c r="A410" i="1"/>
  <c r="A67" i="1"/>
  <c r="A22" i="1"/>
  <c r="A182" i="1"/>
  <c r="A27" i="1"/>
  <c r="A40" i="1"/>
  <c r="A93" i="1"/>
  <c r="A405" i="1"/>
  <c r="A431" i="1"/>
  <c r="A87" i="1"/>
  <c r="A382" i="1"/>
  <c r="A414" i="1"/>
  <c r="A483" i="1"/>
  <c r="A506" i="1"/>
  <c r="A471" i="1"/>
  <c r="A499" i="1"/>
  <c r="A586" i="1"/>
  <c r="A536" i="1"/>
  <c r="E559" i="18"/>
  <c r="A553" i="1"/>
  <c r="A566" i="1"/>
  <c r="A633" i="1"/>
  <c r="A632" i="1"/>
  <c r="A626" i="1"/>
  <c r="A415" i="1"/>
  <c r="A320" i="1"/>
  <c r="A204" i="1"/>
  <c r="A125" i="1"/>
  <c r="A108" i="1"/>
  <c r="A605" i="1"/>
  <c r="A470" i="1"/>
  <c r="A360" i="1"/>
  <c r="A366" i="1"/>
  <c r="A111" i="1"/>
  <c r="A244" i="1"/>
  <c r="A149" i="1"/>
  <c r="A119" i="1"/>
  <c r="A315" i="1"/>
  <c r="A335" i="1"/>
  <c r="A344" i="1"/>
  <c r="A516" i="1"/>
  <c r="A629" i="1"/>
  <c r="A592" i="1"/>
  <c r="A596" i="1"/>
  <c r="A661" i="1"/>
  <c r="A654" i="1"/>
  <c r="A600" i="1"/>
  <c r="A587" i="1"/>
  <c r="A562" i="1"/>
  <c r="A598" i="1"/>
  <c r="A604" i="1"/>
  <c r="A577" i="1"/>
  <c r="A573" i="1"/>
  <c r="A513" i="1"/>
  <c r="A531" i="1"/>
  <c r="A564" i="1"/>
  <c r="A463" i="1"/>
  <c r="A484" i="1"/>
  <c r="A453" i="1"/>
  <c r="A371" i="1"/>
  <c r="A345" i="1"/>
  <c r="A156" i="1"/>
  <c r="A451" i="1"/>
  <c r="A236" i="1"/>
  <c r="A430" i="1"/>
  <c r="A262" i="1"/>
  <c r="A103" i="1"/>
  <c r="A365" i="1"/>
  <c r="A361" i="1"/>
  <c r="A176" i="1"/>
  <c r="A400" i="1"/>
  <c r="A234" i="1"/>
  <c r="A193" i="1"/>
  <c r="A399" i="1"/>
  <c r="A56" i="1"/>
  <c r="A17" i="1"/>
  <c r="A426" i="1"/>
  <c r="A256" i="1"/>
  <c r="A116" i="1"/>
  <c r="A283" i="1"/>
  <c r="A175" i="1"/>
  <c r="A276" i="1"/>
  <c r="A61" i="1"/>
  <c r="A198" i="1"/>
  <c r="A120" i="1"/>
  <c r="A65" i="1"/>
  <c r="A260" i="1"/>
  <c r="A293" i="1"/>
  <c r="A38" i="1"/>
  <c r="A317" i="1"/>
  <c r="A205" i="1"/>
  <c r="A73" i="1"/>
  <c r="A142" i="1"/>
  <c r="A340" i="1"/>
  <c r="A53" i="1"/>
  <c r="A322" i="1"/>
  <c r="A11" i="1"/>
  <c r="A332" i="1"/>
  <c r="A390" i="1"/>
  <c r="A42" i="1"/>
  <c r="A203" i="1"/>
  <c r="A66" i="1"/>
  <c r="A132" i="1"/>
  <c r="A113" i="1"/>
  <c r="A35" i="1"/>
  <c r="A482" i="1"/>
  <c r="A126" i="1"/>
  <c r="A418" i="1"/>
  <c r="A32" i="1"/>
  <c r="A438" i="1"/>
  <c r="A524" i="1"/>
  <c r="A479" i="1"/>
  <c r="A504" i="1"/>
  <c r="A609" i="1"/>
  <c r="A560" i="1"/>
  <c r="A588" i="1"/>
  <c r="A532" i="1"/>
  <c r="A594" i="1"/>
  <c r="A603" i="1"/>
  <c r="A640" i="1"/>
  <c r="A404" i="1"/>
  <c r="A314" i="1"/>
  <c r="A195" i="1"/>
  <c r="A114" i="1"/>
  <c r="A643" i="1"/>
  <c r="A527" i="1"/>
  <c r="A387" i="1"/>
  <c r="A196" i="1"/>
  <c r="A69" i="1"/>
  <c r="A172" i="1"/>
  <c r="A318" i="1"/>
  <c r="A240" i="1"/>
  <c r="A286" i="1"/>
  <c r="A85" i="1"/>
  <c r="A174" i="1"/>
  <c r="A297" i="1"/>
  <c r="A641" i="1"/>
  <c r="A639" i="1"/>
  <c r="A637" i="1"/>
  <c r="A591" i="1"/>
  <c r="A645" i="1"/>
  <c r="A620" i="1"/>
  <c r="A569" i="1"/>
  <c r="A554" i="1"/>
  <c r="A614" i="1"/>
  <c r="A571" i="1"/>
  <c r="A572" i="1"/>
  <c r="A549" i="1"/>
  <c r="A544" i="1"/>
  <c r="A511" i="1"/>
  <c r="A575" i="1"/>
  <c r="A518" i="1"/>
  <c r="A548" i="1"/>
  <c r="A556" i="1"/>
  <c r="A510" i="1"/>
  <c r="A474" i="1"/>
  <c r="A433" i="1"/>
  <c r="A494" i="1"/>
  <c r="A417" i="1"/>
  <c r="A301" i="1"/>
  <c r="A12" i="1"/>
  <c r="A261" i="1"/>
  <c r="A330" i="1"/>
  <c r="A411" i="1"/>
  <c r="A194" i="1"/>
  <c r="A47" i="1"/>
  <c r="A64" i="1"/>
  <c r="A267" i="1"/>
  <c r="A456" i="1"/>
  <c r="A376" i="1"/>
  <c r="A251" i="1"/>
  <c r="A346" i="1"/>
  <c r="A25" i="1"/>
  <c r="A233" i="1"/>
  <c r="A46" i="1"/>
  <c r="A129" i="1"/>
  <c r="A60" i="1"/>
  <c r="A294" i="1"/>
  <c r="A155" i="1"/>
  <c r="A72" i="1"/>
  <c r="A28" i="1"/>
  <c r="A349" i="1"/>
  <c r="A187" i="1"/>
  <c r="A110" i="1"/>
  <c r="A34" i="1"/>
  <c r="A270" i="1"/>
  <c r="A88" i="1"/>
  <c r="A274" i="1"/>
  <c r="A162" i="1"/>
  <c r="A76" i="1"/>
  <c r="A337" i="1"/>
  <c r="A334" i="1"/>
  <c r="A84" i="1"/>
  <c r="A359" i="1"/>
  <c r="A350" i="1"/>
  <c r="A367" i="1"/>
  <c r="A216" i="1"/>
  <c r="A374" i="1"/>
  <c r="A421" i="1"/>
  <c r="A62" i="1"/>
  <c r="A225" i="1"/>
  <c r="A107" i="1"/>
  <c r="A148" i="1"/>
  <c r="A123" i="1"/>
  <c r="A151" i="1"/>
  <c r="A397" i="1"/>
  <c r="A166" i="1"/>
  <c r="A448" i="1"/>
  <c r="A71" i="1"/>
  <c r="A450" i="1"/>
  <c r="A565" i="1"/>
  <c r="A489" i="1"/>
  <c r="A530" i="1"/>
  <c r="A561" i="1"/>
  <c r="A508" i="1"/>
  <c r="A537" i="1"/>
  <c r="A648" i="1"/>
  <c r="A613" i="1"/>
  <c r="A664" i="1"/>
  <c r="A278" i="1"/>
  <c r="A302" i="1"/>
  <c r="A184" i="1"/>
  <c r="A105" i="1"/>
  <c r="A177" i="1"/>
  <c r="A651" i="1"/>
  <c r="A515" i="1"/>
  <c r="A441" i="1"/>
  <c r="A271" i="1"/>
  <c r="A79" i="1"/>
  <c r="A89" i="1"/>
  <c r="A413" i="1"/>
  <c r="A218" i="1"/>
  <c r="A358" i="1"/>
  <c r="A440" i="1"/>
  <c r="A491" i="1"/>
  <c r="A223" i="1"/>
  <c r="A650" i="1"/>
  <c r="A662" i="1"/>
  <c r="A624" i="1"/>
  <c r="A625" i="1"/>
  <c r="A653" i="1"/>
  <c r="A583" i="1"/>
  <c r="A622" i="1"/>
  <c r="A607" i="1"/>
  <c r="A552" i="1"/>
  <c r="A542" i="1"/>
  <c r="A636" i="1"/>
  <c r="A563" i="1"/>
  <c r="A581" i="1"/>
  <c r="A500" i="1"/>
  <c r="A558" i="1"/>
  <c r="A469" i="1"/>
  <c r="A252" i="1"/>
  <c r="A325" i="1"/>
  <c r="A352" i="1"/>
  <c r="A189" i="1"/>
  <c r="A356" i="1"/>
  <c r="A136" i="1"/>
  <c r="A313" i="1"/>
  <c r="A16" i="1"/>
  <c r="A26" i="1"/>
  <c r="A384" i="1"/>
  <c r="A206" i="1"/>
  <c r="A160" i="1"/>
  <c r="A408" i="1"/>
  <c r="A128" i="1"/>
  <c r="A91" i="1"/>
  <c r="A282" i="1"/>
  <c r="A49" i="1"/>
  <c r="A324" i="1"/>
  <c r="A134" i="1"/>
  <c r="A39" i="1"/>
  <c r="A179" i="1"/>
  <c r="A100" i="1"/>
  <c r="A202" i="1"/>
  <c r="A230" i="1"/>
  <c r="A15" i="1"/>
  <c r="A351" i="1"/>
  <c r="A362" i="1"/>
  <c r="A220" i="1"/>
  <c r="A372" i="1"/>
  <c r="A31" i="1"/>
  <c r="A21" i="1"/>
  <c r="A287" i="1"/>
  <c r="A239" i="1"/>
  <c r="A272" i="1"/>
  <c r="A164" i="1"/>
  <c r="A83" i="1"/>
  <c r="A242" i="1"/>
  <c r="A147" i="1"/>
  <c r="A389" i="1"/>
  <c r="A183" i="1"/>
  <c r="A170" i="1"/>
  <c r="A443" i="1"/>
  <c r="A208" i="1"/>
  <c r="A209" i="1"/>
  <c r="A112" i="1"/>
  <c r="A455" i="1"/>
  <c r="A434" i="1"/>
  <c r="A497" i="1"/>
  <c r="A481" i="1"/>
  <c r="A543" i="1"/>
  <c r="A487" i="1"/>
  <c r="A522" i="1"/>
  <c r="A539" i="1"/>
  <c r="A657" i="1"/>
  <c r="A649" i="1"/>
  <c r="A671" i="1"/>
  <c r="A298" i="1"/>
  <c r="A173" i="1"/>
  <c r="A95" i="1"/>
  <c r="A615" i="1"/>
  <c r="A492" i="1"/>
  <c r="A449" i="1"/>
  <c r="A152" i="1"/>
  <c r="A327" i="1"/>
  <c r="A428" i="1"/>
  <c r="A368" i="1"/>
  <c r="A74" i="1"/>
  <c r="A419" i="1"/>
  <c r="A599" i="1"/>
  <c r="A659" i="1"/>
  <c r="A606" i="1"/>
  <c r="A616" i="1"/>
  <c r="A608" i="1"/>
  <c r="A631" i="1"/>
  <c r="A568" i="1"/>
  <c r="A658" i="1"/>
  <c r="A541" i="1"/>
  <c r="A584" i="1"/>
  <c r="A533" i="1"/>
  <c r="A486" i="1"/>
  <c r="A465" i="1"/>
  <c r="A523" i="1"/>
  <c r="A525" i="1"/>
  <c r="A454" i="1"/>
  <c r="A403" i="1"/>
  <c r="A446" i="1"/>
  <c r="A459" i="1"/>
  <c r="A444" i="1"/>
  <c r="A215" i="1"/>
  <c r="A393" i="1"/>
  <c r="A227" i="1"/>
  <c r="A292" i="1"/>
  <c r="A307" i="1"/>
  <c r="A178" i="1"/>
  <c r="A158" i="1"/>
  <c r="A224" i="1"/>
  <c r="A59" i="1"/>
  <c r="A213" i="1"/>
  <c r="A407" i="1"/>
  <c r="A306" i="1"/>
  <c r="A401" i="1"/>
  <c r="A342" i="1"/>
  <c r="A109" i="1"/>
  <c r="A138" i="1"/>
  <c r="A117" i="1"/>
  <c r="A219" i="1"/>
  <c r="A201" i="1"/>
  <c r="A347" i="1"/>
  <c r="A265" i="1"/>
  <c r="A169" i="1"/>
  <c r="A90" i="1"/>
  <c r="A249" i="1"/>
  <c r="A140" i="1"/>
  <c r="A388" i="1"/>
  <c r="A328" i="1"/>
  <c r="A424" i="1"/>
  <c r="A51" i="1"/>
  <c r="A245" i="1"/>
  <c r="A381" i="1"/>
  <c r="A8" i="1"/>
  <c r="A190" i="1"/>
  <c r="A45" i="1"/>
  <c r="A275" i="1"/>
  <c r="A279" i="1"/>
  <c r="A235" i="1"/>
  <c r="A102" i="1"/>
  <c r="A259" i="1"/>
  <c r="A185" i="1"/>
  <c r="A439" i="1"/>
  <c r="A296" i="1"/>
  <c r="A143" i="1"/>
  <c r="A460" i="1"/>
  <c r="A246" i="1"/>
  <c r="A248" i="1"/>
  <c r="A153" i="1"/>
  <c r="A442" i="1"/>
  <c r="A416" i="1"/>
  <c r="A509" i="1"/>
  <c r="A545" i="1"/>
  <c r="A495" i="1"/>
  <c r="A582" i="1"/>
  <c r="A547" i="1"/>
  <c r="A663" i="1"/>
  <c r="A652" i="1"/>
  <c r="A619" i="1"/>
  <c r="A191" i="1"/>
  <c r="A273" i="1"/>
  <c r="A165" i="1"/>
  <c r="A86" i="1"/>
  <c r="A241" i="1"/>
  <c r="A669" i="1"/>
  <c r="A635" i="1"/>
  <c r="A507" i="1"/>
  <c r="A192" i="1"/>
  <c r="A379" i="1"/>
  <c r="A10" i="1"/>
  <c r="A144" i="1"/>
  <c r="A181" i="1"/>
  <c r="A23" i="1"/>
  <c r="A141" i="1"/>
  <c r="A461" i="1"/>
  <c r="A514" i="1"/>
  <c r="A145" i="1"/>
  <c r="A666" i="1"/>
  <c r="E653" i="18"/>
  <c r="A630" i="1"/>
  <c r="A612" i="1"/>
  <c r="A611" i="1"/>
  <c r="A593" i="1"/>
  <c r="A597" i="1"/>
  <c r="A644" i="1"/>
  <c r="A634" i="1"/>
  <c r="A535" i="1"/>
  <c r="A534" i="1"/>
  <c r="A529" i="1"/>
  <c r="A555" i="1"/>
  <c r="A590" i="1"/>
  <c r="A488" i="1"/>
  <c r="A478" i="1"/>
  <c r="A520" i="1"/>
  <c r="A445" i="1"/>
  <c r="A398" i="1"/>
  <c r="A517" i="1"/>
  <c r="A432" i="1"/>
  <c r="A171" i="1"/>
  <c r="A304" i="1"/>
  <c r="A502" i="1"/>
  <c r="A137" i="1"/>
  <c r="A115" i="1"/>
  <c r="A427" i="1"/>
  <c r="A253" i="1"/>
  <c r="A96" i="1"/>
  <c r="A348" i="1"/>
  <c r="A268" i="1"/>
  <c r="A98" i="1"/>
  <c r="A243" i="1"/>
  <c r="A394" i="1"/>
  <c r="A131" i="1"/>
  <c r="A19" i="1"/>
  <c r="A429" i="1"/>
  <c r="A395" i="1"/>
  <c r="A94" i="1"/>
  <c r="A104" i="1"/>
  <c r="A81" i="1"/>
  <c r="A303" i="1"/>
  <c r="A237" i="1"/>
  <c r="A159" i="1"/>
  <c r="A80" i="1"/>
  <c r="A357" i="1"/>
  <c r="A180" i="1"/>
  <c r="A264" i="1"/>
  <c r="A396" i="1"/>
  <c r="A255" i="1"/>
  <c r="A343" i="1"/>
  <c r="A97" i="1"/>
  <c r="A101" i="1"/>
  <c r="A257" i="1"/>
  <c r="A392" i="1"/>
  <c r="A13" i="1"/>
  <c r="A212" i="1"/>
  <c r="A247" i="1"/>
  <c r="A55" i="1"/>
  <c r="A311" i="1"/>
  <c r="A425" i="1"/>
  <c r="A285" i="1"/>
  <c r="A121" i="1"/>
  <c r="A281" i="1"/>
  <c r="A229" i="1"/>
  <c r="A50" i="1"/>
  <c r="A316" i="1"/>
  <c r="A321" i="1"/>
  <c r="A284" i="1"/>
  <c r="A305" i="1"/>
  <c r="A468" i="1"/>
  <c r="A466" i="1"/>
  <c r="A447" i="1"/>
  <c r="A422" i="1"/>
  <c r="A512" i="1"/>
  <c r="A574" i="1"/>
  <c r="A503" i="1"/>
  <c r="A570" i="1"/>
  <c r="E593" i="18"/>
  <c r="A578" i="1"/>
  <c r="A623" i="1"/>
  <c r="A656" i="1"/>
  <c r="A291" i="1"/>
  <c r="A167" i="1"/>
  <c r="A232" i="1"/>
  <c r="A154" i="1"/>
  <c r="A197" i="1"/>
  <c r="T17" i="18"/>
  <c r="S18" i="18"/>
  <c r="G517" i="1" l="1"/>
  <c r="H517" i="1"/>
  <c r="F516" i="1"/>
  <c r="G516" i="1" s="1"/>
  <c r="C539" i="18"/>
  <c r="F515" i="1"/>
  <c r="G515" i="1" s="1"/>
  <c r="F514" i="1"/>
  <c r="G514" i="1" s="1"/>
  <c r="F512" i="1"/>
  <c r="H512" i="1" s="1"/>
  <c r="F513" i="1"/>
  <c r="G513" i="1" s="1"/>
  <c r="F511" i="1"/>
  <c r="F510" i="1"/>
  <c r="F421" i="1"/>
  <c r="H421" i="1" s="1"/>
  <c r="F509" i="1"/>
  <c r="F508" i="1"/>
  <c r="F507" i="1"/>
  <c r="F506" i="1"/>
  <c r="F505" i="1"/>
  <c r="F503" i="1"/>
  <c r="F501" i="1"/>
  <c r="F502" i="1"/>
  <c r="F504" i="1"/>
  <c r="F500" i="1"/>
  <c r="F499" i="1"/>
  <c r="F498" i="1"/>
  <c r="F496" i="1"/>
  <c r="F495" i="1"/>
  <c r="F497" i="1"/>
  <c r="F491" i="1"/>
  <c r="F492" i="1"/>
  <c r="F489" i="1"/>
  <c r="F494" i="1"/>
  <c r="F493" i="1"/>
  <c r="F490" i="1"/>
  <c r="F488" i="1"/>
  <c r="F487" i="1"/>
  <c r="F486" i="1"/>
  <c r="F485" i="1"/>
  <c r="F484" i="1"/>
  <c r="F483" i="1"/>
  <c r="F482" i="1"/>
  <c r="F481" i="1"/>
  <c r="F480" i="1"/>
  <c r="F478" i="1"/>
  <c r="F479" i="1"/>
  <c r="F477" i="1"/>
  <c r="J676" i="18"/>
  <c r="O676" i="18" s="1"/>
  <c r="I676" i="18"/>
  <c r="N676" i="18" s="1"/>
  <c r="F476" i="1"/>
  <c r="F475" i="1"/>
  <c r="F474" i="1"/>
  <c r="D557" i="18"/>
  <c r="L557" i="18" s="1"/>
  <c r="P557" i="18" s="1"/>
  <c r="I557" i="18"/>
  <c r="I571" i="18"/>
  <c r="D571" i="18"/>
  <c r="L571" i="18" s="1"/>
  <c r="D598" i="18"/>
  <c r="L598" i="18" s="1"/>
  <c r="N598" i="18" s="1"/>
  <c r="J598" i="18"/>
  <c r="I637" i="18"/>
  <c r="N637" i="18" s="1"/>
  <c r="J637" i="18"/>
  <c r="O637" i="18" s="1"/>
  <c r="I563" i="18"/>
  <c r="N563" i="18" s="1"/>
  <c r="J563" i="18"/>
  <c r="O563" i="18" s="1"/>
  <c r="D620" i="18"/>
  <c r="L620" i="18" s="1"/>
  <c r="N620" i="18" s="1"/>
  <c r="J620" i="18"/>
  <c r="D544" i="18"/>
  <c r="L544" i="18" s="1"/>
  <c r="P544" i="18" s="1"/>
  <c r="Q544" i="18" s="1"/>
  <c r="I544" i="18"/>
  <c r="J639" i="18"/>
  <c r="H544" i="18"/>
  <c r="J668" i="18"/>
  <c r="O668" i="18" s="1"/>
  <c r="I618" i="18"/>
  <c r="N618" i="18" s="1"/>
  <c r="J618" i="18"/>
  <c r="O618" i="18" s="1"/>
  <c r="D639" i="18"/>
  <c r="L639" i="18" s="1"/>
  <c r="P639" i="18" s="1"/>
  <c r="I668" i="18"/>
  <c r="N668" i="18" s="1"/>
  <c r="I681" i="18"/>
  <c r="N681" i="18" s="1"/>
  <c r="J554" i="18"/>
  <c r="O554" i="18" s="1"/>
  <c r="I554" i="18"/>
  <c r="N554" i="18" s="1"/>
  <c r="J660" i="18"/>
  <c r="J546" i="18"/>
  <c r="O546" i="18" s="1"/>
  <c r="J681" i="18"/>
  <c r="O681" i="18" s="1"/>
  <c r="I677" i="18"/>
  <c r="D677" i="18"/>
  <c r="L677" i="18" s="1"/>
  <c r="I546" i="18"/>
  <c r="N546" i="18" s="1"/>
  <c r="I536" i="18"/>
  <c r="N536" i="18" s="1"/>
  <c r="J536" i="18"/>
  <c r="O536" i="18" s="1"/>
  <c r="D660" i="18"/>
  <c r="L660" i="18" s="1"/>
  <c r="N660" i="18" s="1"/>
  <c r="I567" i="18"/>
  <c r="I614" i="18"/>
  <c r="D567" i="18"/>
  <c r="L567" i="18" s="1"/>
  <c r="O567" i="18" s="1"/>
  <c r="J616" i="18"/>
  <c r="D614" i="18"/>
  <c r="L614" i="18" s="1"/>
  <c r="I656" i="18"/>
  <c r="N656" i="18" s="1"/>
  <c r="D616" i="18"/>
  <c r="L616" i="18" s="1"/>
  <c r="P616" i="18" s="1"/>
  <c r="D582" i="18"/>
  <c r="L582" i="18" s="1"/>
  <c r="N582" i="18" s="1"/>
  <c r="F472" i="1"/>
  <c r="I586" i="18"/>
  <c r="N586" i="18" s="1"/>
  <c r="F473" i="1"/>
  <c r="J570" i="18"/>
  <c r="O570" i="18" s="1"/>
  <c r="J611" i="18"/>
  <c r="O611" i="18" s="1"/>
  <c r="J621" i="18"/>
  <c r="J582" i="18"/>
  <c r="J692" i="18"/>
  <c r="I538" i="18"/>
  <c r="J580" i="18"/>
  <c r="D692" i="18"/>
  <c r="L692" i="18" s="1"/>
  <c r="N692" i="18" s="1"/>
  <c r="D621" i="18"/>
  <c r="L621" i="18" s="1"/>
  <c r="P621" i="18" s="1"/>
  <c r="I573" i="18"/>
  <c r="D603" i="18"/>
  <c r="L603" i="18" s="1"/>
  <c r="O603" i="18" s="1"/>
  <c r="J689" i="18"/>
  <c r="O689" i="18" s="1"/>
  <c r="J657" i="18"/>
  <c r="I581" i="18"/>
  <c r="N581" i="18" s="1"/>
  <c r="I728" i="18"/>
  <c r="N728" i="18" s="1"/>
  <c r="D607" i="18"/>
  <c r="L607" i="18" s="1"/>
  <c r="N607" i="18" s="1"/>
  <c r="J581" i="18"/>
  <c r="O581" i="18" s="1"/>
  <c r="J631" i="18"/>
  <c r="O631" i="18" s="1"/>
  <c r="J656" i="18"/>
  <c r="O656" i="18" s="1"/>
  <c r="D630" i="18"/>
  <c r="L630" i="18" s="1"/>
  <c r="N630" i="18" s="1"/>
  <c r="J585" i="18"/>
  <c r="O585" i="18" s="1"/>
  <c r="D696" i="18"/>
  <c r="L696" i="18" s="1"/>
  <c r="N696" i="18" s="1"/>
  <c r="J630" i="18"/>
  <c r="J696" i="18"/>
  <c r="I647" i="18"/>
  <c r="I572" i="18"/>
  <c r="I611" i="18"/>
  <c r="N611" i="18" s="1"/>
  <c r="I603" i="18"/>
  <c r="J673" i="18"/>
  <c r="J619" i="18"/>
  <c r="O619" i="18" s="1"/>
  <c r="I631" i="18"/>
  <c r="N631" i="18" s="1"/>
  <c r="J612" i="18"/>
  <c r="O612" i="18" s="1"/>
  <c r="J653" i="18"/>
  <c r="O653" i="18" s="1"/>
  <c r="I610" i="18"/>
  <c r="I629" i="18"/>
  <c r="D591" i="18"/>
  <c r="L591" i="18" s="1"/>
  <c r="P591" i="18" s="1"/>
  <c r="D654" i="18"/>
  <c r="L654" i="18" s="1"/>
  <c r="N654" i="18" s="1"/>
  <c r="D577" i="18"/>
  <c r="L577" i="18" s="1"/>
  <c r="P577" i="18" s="1"/>
  <c r="D575" i="18"/>
  <c r="L575" i="18" s="1"/>
  <c r="P575" i="18" s="1"/>
  <c r="J577" i="18"/>
  <c r="J586" i="18"/>
  <c r="O586" i="18" s="1"/>
  <c r="J575" i="18"/>
  <c r="I645" i="18"/>
  <c r="J607" i="18"/>
  <c r="D602" i="18"/>
  <c r="L602" i="18" s="1"/>
  <c r="P602" i="18" s="1"/>
  <c r="I672" i="18"/>
  <c r="N672" i="18" s="1"/>
  <c r="J672" i="18"/>
  <c r="O672" i="18" s="1"/>
  <c r="D632" i="18"/>
  <c r="L632" i="18" s="1"/>
  <c r="P632" i="18" s="1"/>
  <c r="J541" i="18"/>
  <c r="I690" i="18"/>
  <c r="I553" i="18"/>
  <c r="N553" i="18" s="1"/>
  <c r="I632" i="18"/>
  <c r="D644" i="18"/>
  <c r="L644" i="18" s="1"/>
  <c r="P644" i="18" s="1"/>
  <c r="D629" i="18"/>
  <c r="L629" i="18" s="1"/>
  <c r="P629" i="18" s="1"/>
  <c r="D690" i="18"/>
  <c r="L690" i="18" s="1"/>
  <c r="P690" i="18" s="1"/>
  <c r="J675" i="18"/>
  <c r="O675" i="18" s="1"/>
  <c r="D635" i="18"/>
  <c r="L635" i="18" s="1"/>
  <c r="P635" i="18" s="1"/>
  <c r="I635" i="18"/>
  <c r="J553" i="18"/>
  <c r="O553" i="18" s="1"/>
  <c r="I623" i="18"/>
  <c r="I551" i="18"/>
  <c r="N551" i="18" s="1"/>
  <c r="J566" i="18"/>
  <c r="O566" i="18" s="1"/>
  <c r="D588" i="18"/>
  <c r="L588" i="18" s="1"/>
  <c r="N588" i="18" s="1"/>
  <c r="I561" i="18"/>
  <c r="I612" i="18"/>
  <c r="N612" i="18" s="1"/>
  <c r="D548" i="18"/>
  <c r="L548" i="18" s="1"/>
  <c r="O548" i="18" s="1"/>
  <c r="D657" i="18"/>
  <c r="L657" i="18" s="1"/>
  <c r="N657" i="18" s="1"/>
  <c r="J551" i="18"/>
  <c r="O551" i="18" s="1"/>
  <c r="J638" i="18"/>
  <c r="O638" i="18" s="1"/>
  <c r="C744" i="18"/>
  <c r="J744" i="18" s="1"/>
  <c r="J728" i="18"/>
  <c r="O728" i="18" s="1"/>
  <c r="D541" i="18"/>
  <c r="L541" i="18" s="1"/>
  <c r="P541" i="18" s="1"/>
  <c r="D610" i="18"/>
  <c r="L610" i="18" s="1"/>
  <c r="D634" i="18"/>
  <c r="L634" i="18" s="1"/>
  <c r="P634" i="18" s="1"/>
  <c r="J588" i="18"/>
  <c r="D561" i="18"/>
  <c r="L561" i="18" s="1"/>
  <c r="O561" i="18" s="1"/>
  <c r="D604" i="18"/>
  <c r="L604" i="18" s="1"/>
  <c r="P604" i="18" s="1"/>
  <c r="I579" i="18"/>
  <c r="N579" i="18" s="1"/>
  <c r="J579" i="18"/>
  <c r="O579" i="18" s="1"/>
  <c r="I687" i="18"/>
  <c r="I652" i="18"/>
  <c r="N652" i="18" s="1"/>
  <c r="I691" i="18"/>
  <c r="N691" i="18" s="1"/>
  <c r="J691" i="18"/>
  <c r="O691" i="18" s="1"/>
  <c r="I675" i="18"/>
  <c r="N675" i="18" s="1"/>
  <c r="H653" i="18"/>
  <c r="M653" i="18" s="1"/>
  <c r="I653" i="18"/>
  <c r="N653" i="18" s="1"/>
  <c r="J650" i="18"/>
  <c r="O650" i="18" s="1"/>
  <c r="J680" i="18"/>
  <c r="O680" i="18" s="1"/>
  <c r="D658" i="18"/>
  <c r="L658" i="18" s="1"/>
  <c r="N658" i="18" s="1"/>
  <c r="J658" i="18"/>
  <c r="I680" i="18"/>
  <c r="N680" i="18" s="1"/>
  <c r="C752" i="18"/>
  <c r="I752" i="18" s="1"/>
  <c r="I711" i="18"/>
  <c r="N711" i="18" s="1"/>
  <c r="I595" i="18"/>
  <c r="D564" i="18"/>
  <c r="L564" i="18" s="1"/>
  <c r="O564" i="18" s="1"/>
  <c r="D606" i="18"/>
  <c r="L606" i="18" s="1"/>
  <c r="O606" i="18" s="1"/>
  <c r="D552" i="18"/>
  <c r="L552" i="18" s="1"/>
  <c r="J552" i="18"/>
  <c r="I574" i="18"/>
  <c r="N574" i="18" s="1"/>
  <c r="I670" i="18"/>
  <c r="N670" i="18" s="1"/>
  <c r="J670" i="18"/>
  <c r="O670" i="18" s="1"/>
  <c r="D648" i="18"/>
  <c r="L648" i="18" s="1"/>
  <c r="P648" i="18" s="1"/>
  <c r="H593" i="18"/>
  <c r="I648" i="18"/>
  <c r="J669" i="18"/>
  <c r="J727" i="18"/>
  <c r="I619" i="18"/>
  <c r="N619" i="18" s="1"/>
  <c r="I622" i="18"/>
  <c r="N622" i="18" s="1"/>
  <c r="J600" i="18"/>
  <c r="J679" i="18"/>
  <c r="O679" i="18" s="1"/>
  <c r="I636" i="18"/>
  <c r="I655" i="18"/>
  <c r="D594" i="18"/>
  <c r="L594" i="18" s="1"/>
  <c r="N594" i="18" s="1"/>
  <c r="I679" i="18"/>
  <c r="N679" i="18" s="1"/>
  <c r="J662" i="18"/>
  <c r="J723" i="18"/>
  <c r="C740" i="18"/>
  <c r="D740" i="18" s="1"/>
  <c r="L740" i="18" s="1"/>
  <c r="D636" i="18"/>
  <c r="L636" i="18" s="1"/>
  <c r="O636" i="18" s="1"/>
  <c r="D673" i="18"/>
  <c r="L673" i="18" s="1"/>
  <c r="D655" i="18"/>
  <c r="L655" i="18" s="1"/>
  <c r="P655" i="18" s="1"/>
  <c r="I543" i="18"/>
  <c r="N543" i="18" s="1"/>
  <c r="I625" i="18"/>
  <c r="N625" i="18" s="1"/>
  <c r="J683" i="18"/>
  <c r="I578" i="18"/>
  <c r="D662" i="18"/>
  <c r="L662" i="18" s="1"/>
  <c r="D723" i="18"/>
  <c r="L723" i="18" s="1"/>
  <c r="P723" i="18" s="1"/>
  <c r="C738" i="18"/>
  <c r="J738" i="18" s="1"/>
  <c r="D727" i="18"/>
  <c r="L727" i="18" s="1"/>
  <c r="N727" i="18" s="1"/>
  <c r="J711" i="18"/>
  <c r="O711" i="18" s="1"/>
  <c r="J543" i="18"/>
  <c r="O543" i="18" s="1"/>
  <c r="D601" i="18"/>
  <c r="L601" i="18" s="1"/>
  <c r="N601" i="18" s="1"/>
  <c r="J596" i="18"/>
  <c r="J712" i="18"/>
  <c r="O712" i="18" s="1"/>
  <c r="I564" i="18"/>
  <c r="I719" i="18"/>
  <c r="N719" i="18" s="1"/>
  <c r="I584" i="18"/>
  <c r="I606" i="18"/>
  <c r="D595" i="18"/>
  <c r="L595" i="18" s="1"/>
  <c r="P595" i="18" s="1"/>
  <c r="I613" i="18"/>
  <c r="J574" i="18"/>
  <c r="O574" i="18" s="1"/>
  <c r="D572" i="18"/>
  <c r="L572" i="18" s="1"/>
  <c r="O572" i="18" s="1"/>
  <c r="J565" i="18"/>
  <c r="O565" i="18" s="1"/>
  <c r="I640" i="18"/>
  <c r="N640" i="18" s="1"/>
  <c r="J625" i="18"/>
  <c r="O625" i="18" s="1"/>
  <c r="J719" i="18"/>
  <c r="O719" i="18" s="1"/>
  <c r="J593" i="18"/>
  <c r="D600" i="18"/>
  <c r="L600" i="18" s="1"/>
  <c r="P600" i="18" s="1"/>
  <c r="I605" i="18"/>
  <c r="I688" i="18"/>
  <c r="I712" i="18"/>
  <c r="N712" i="18" s="1"/>
  <c r="H574" i="18"/>
  <c r="M574" i="18" s="1"/>
  <c r="D671" i="18"/>
  <c r="L671" i="18" s="1"/>
  <c r="N671" i="18" s="1"/>
  <c r="D584" i="18"/>
  <c r="L584" i="18" s="1"/>
  <c r="P584" i="18" s="1"/>
  <c r="I615" i="18"/>
  <c r="N615" i="18" s="1"/>
  <c r="I583" i="18"/>
  <c r="I689" i="18"/>
  <c r="N689" i="18" s="1"/>
  <c r="I591" i="18"/>
  <c r="I644" i="18"/>
  <c r="I602" i="18"/>
  <c r="D623" i="18"/>
  <c r="L623" i="18" s="1"/>
  <c r="J640" i="18"/>
  <c r="O640" i="18" s="1"/>
  <c r="I548" i="18"/>
  <c r="J641" i="18"/>
  <c r="O641" i="18" s="1"/>
  <c r="D683" i="18"/>
  <c r="L683" i="18" s="1"/>
  <c r="N683" i="18" s="1"/>
  <c r="D593" i="18"/>
  <c r="L593" i="18" s="1"/>
  <c r="P593" i="18" s="1"/>
  <c r="I729" i="18"/>
  <c r="N729" i="18" s="1"/>
  <c r="D605" i="18"/>
  <c r="L605" i="18" s="1"/>
  <c r="I604" i="18"/>
  <c r="I585" i="18"/>
  <c r="N585" i="18" s="1"/>
  <c r="D688" i="18"/>
  <c r="L688" i="18" s="1"/>
  <c r="C742" i="18"/>
  <c r="J742" i="18" s="1"/>
  <c r="C768" i="18"/>
  <c r="I768" i="18" s="1"/>
  <c r="I565" i="18"/>
  <c r="N565" i="18" s="1"/>
  <c r="D583" i="18"/>
  <c r="L583" i="18" s="1"/>
  <c r="O583" i="18" s="1"/>
  <c r="I641" i="18"/>
  <c r="N641" i="18" s="1"/>
  <c r="J601" i="18"/>
  <c r="I560" i="18"/>
  <c r="J615" i="18"/>
  <c r="O615" i="18" s="1"/>
  <c r="I547" i="18"/>
  <c r="I537" i="18"/>
  <c r="N537" i="18" s="1"/>
  <c r="I597" i="18"/>
  <c r="N597" i="18" s="1"/>
  <c r="J729" i="18"/>
  <c r="O729" i="18" s="1"/>
  <c r="I628" i="18"/>
  <c r="D545" i="18"/>
  <c r="L545" i="18" s="1"/>
  <c r="D560" i="18"/>
  <c r="L560" i="18" s="1"/>
  <c r="O560" i="18" s="1"/>
  <c r="D547" i="18"/>
  <c r="L547" i="18" s="1"/>
  <c r="O547" i="18" s="1"/>
  <c r="I650" i="18"/>
  <c r="N650" i="18" s="1"/>
  <c r="I599" i="18"/>
  <c r="N599" i="18" s="1"/>
  <c r="I592" i="18"/>
  <c r="N592" i="18" s="1"/>
  <c r="J651" i="18"/>
  <c r="J537" i="18"/>
  <c r="O537" i="18" s="1"/>
  <c r="J594" i="18"/>
  <c r="J597" i="18"/>
  <c r="O597" i="18" s="1"/>
  <c r="D669" i="18"/>
  <c r="L669" i="18" s="1"/>
  <c r="P669" i="18" s="1"/>
  <c r="D578" i="18"/>
  <c r="L578" i="18" s="1"/>
  <c r="O578" i="18" s="1"/>
  <c r="D628" i="18"/>
  <c r="L628" i="18" s="1"/>
  <c r="O628" i="18" s="1"/>
  <c r="I545" i="18"/>
  <c r="C540" i="18"/>
  <c r="J540" i="18" s="1"/>
  <c r="J622" i="18"/>
  <c r="O622" i="18" s="1"/>
  <c r="C761" i="18"/>
  <c r="D761" i="18" s="1"/>
  <c r="L761" i="18" s="1"/>
  <c r="I726" i="18"/>
  <c r="J726" i="18"/>
  <c r="D726" i="18"/>
  <c r="L726" i="18" s="1"/>
  <c r="P726" i="18" s="1"/>
  <c r="I576" i="18"/>
  <c r="I638" i="18"/>
  <c r="N638" i="18" s="1"/>
  <c r="C707" i="18"/>
  <c r="D707" i="18" s="1"/>
  <c r="L707" i="18" s="1"/>
  <c r="I587" i="18"/>
  <c r="D647" i="18"/>
  <c r="L647" i="18" s="1"/>
  <c r="P647" i="18" s="1"/>
  <c r="D663" i="18"/>
  <c r="L663" i="18" s="1"/>
  <c r="P663" i="18" s="1"/>
  <c r="D624" i="18"/>
  <c r="L624" i="18" s="1"/>
  <c r="P624" i="18" s="1"/>
  <c r="C750" i="18"/>
  <c r="I750" i="18" s="1"/>
  <c r="H559" i="18"/>
  <c r="C704" i="18"/>
  <c r="I704" i="18" s="1"/>
  <c r="C731" i="18"/>
  <c r="I731" i="18" s="1"/>
  <c r="J671" i="18"/>
  <c r="D587" i="18"/>
  <c r="L587" i="18" s="1"/>
  <c r="O587" i="18" s="1"/>
  <c r="D710" i="18"/>
  <c r="L710" i="18" s="1"/>
  <c r="O710" i="18" s="1"/>
  <c r="D617" i="18"/>
  <c r="L617" i="18" s="1"/>
  <c r="O617" i="18" s="1"/>
  <c r="I663" i="18"/>
  <c r="D559" i="18"/>
  <c r="L559" i="18" s="1"/>
  <c r="O559" i="18" s="1"/>
  <c r="D613" i="18"/>
  <c r="L613" i="18" s="1"/>
  <c r="P613" i="18" s="1"/>
  <c r="J649" i="18"/>
  <c r="J599" i="18"/>
  <c r="O599" i="18" s="1"/>
  <c r="J652" i="18"/>
  <c r="O652" i="18" s="1"/>
  <c r="I624" i="18"/>
  <c r="J678" i="18"/>
  <c r="O678" i="18" s="1"/>
  <c r="J674" i="18"/>
  <c r="O674" i="18" s="1"/>
  <c r="I720" i="18"/>
  <c r="I646" i="18"/>
  <c r="J633" i="18"/>
  <c r="O633" i="18" s="1"/>
  <c r="D558" i="18"/>
  <c r="L558" i="18" s="1"/>
  <c r="P558" i="18" s="1"/>
  <c r="C735" i="18"/>
  <c r="I735" i="18" s="1"/>
  <c r="C756" i="18"/>
  <c r="D756" i="18" s="1"/>
  <c r="L756" i="18" s="1"/>
  <c r="P756" i="18" s="1"/>
  <c r="J592" i="18"/>
  <c r="O592" i="18" s="1"/>
  <c r="D645" i="18"/>
  <c r="L645" i="18" s="1"/>
  <c r="P645" i="18" s="1"/>
  <c r="D576" i="18"/>
  <c r="L576" i="18" s="1"/>
  <c r="D720" i="18"/>
  <c r="L720" i="18" s="1"/>
  <c r="P720" i="18" s="1"/>
  <c r="D538" i="18"/>
  <c r="L538" i="18" s="1"/>
  <c r="P538" i="18" s="1"/>
  <c r="I710" i="18"/>
  <c r="D646" i="18"/>
  <c r="L646" i="18" s="1"/>
  <c r="P646" i="18" s="1"/>
  <c r="I617" i="18"/>
  <c r="I559" i="18"/>
  <c r="D649" i="18"/>
  <c r="L649" i="18" s="1"/>
  <c r="P649" i="18" s="1"/>
  <c r="D659" i="18"/>
  <c r="L659" i="18" s="1"/>
  <c r="J682" i="18"/>
  <c r="D661" i="18"/>
  <c r="L661" i="18" s="1"/>
  <c r="I678" i="18"/>
  <c r="N678" i="18" s="1"/>
  <c r="D695" i="18"/>
  <c r="L695" i="18" s="1"/>
  <c r="P695" i="18" s="1"/>
  <c r="I674" i="18"/>
  <c r="N674" i="18" s="1"/>
  <c r="I686" i="18"/>
  <c r="I633" i="18"/>
  <c r="N633" i="18" s="1"/>
  <c r="I558" i="18"/>
  <c r="J542" i="18"/>
  <c r="O542" i="18" s="1"/>
  <c r="D562" i="18"/>
  <c r="L562" i="18" s="1"/>
  <c r="O562" i="18" s="1"/>
  <c r="D573" i="18"/>
  <c r="L573" i="18" s="1"/>
  <c r="O573" i="18" s="1"/>
  <c r="D687" i="18"/>
  <c r="L687" i="18" s="1"/>
  <c r="P687" i="18" s="1"/>
  <c r="D580" i="18"/>
  <c r="L580" i="18" s="1"/>
  <c r="I659" i="18"/>
  <c r="D682" i="18"/>
  <c r="L682" i="18" s="1"/>
  <c r="N682" i="18" s="1"/>
  <c r="J654" i="18"/>
  <c r="D651" i="18"/>
  <c r="L651" i="18" s="1"/>
  <c r="N651" i="18" s="1"/>
  <c r="I661" i="18"/>
  <c r="I634" i="18"/>
  <c r="I695" i="18"/>
  <c r="D686" i="18"/>
  <c r="L686" i="18" s="1"/>
  <c r="P686" i="18" s="1"/>
  <c r="I570" i="18"/>
  <c r="N570" i="18" s="1"/>
  <c r="D596" i="18"/>
  <c r="L596" i="18" s="1"/>
  <c r="P596" i="18" s="1"/>
  <c r="I542" i="18"/>
  <c r="N542" i="18" s="1"/>
  <c r="I562" i="18"/>
  <c r="I566" i="18"/>
  <c r="N566" i="18" s="1"/>
  <c r="H644" i="18"/>
  <c r="H695" i="18"/>
  <c r="C702" i="18"/>
  <c r="J702" i="18" s="1"/>
  <c r="C705" i="18"/>
  <c r="D705" i="18" s="1"/>
  <c r="L705" i="18" s="1"/>
  <c r="C716" i="18"/>
  <c r="J716" i="18" s="1"/>
  <c r="C778" i="18"/>
  <c r="I778" i="18" s="1"/>
  <c r="D643" i="18"/>
  <c r="L643" i="18" s="1"/>
  <c r="P643" i="18" s="1"/>
  <c r="I643" i="18"/>
  <c r="J643" i="18"/>
  <c r="J550" i="18"/>
  <c r="I550" i="18"/>
  <c r="D550" i="18"/>
  <c r="L550" i="18" s="1"/>
  <c r="J718" i="18"/>
  <c r="I718" i="18"/>
  <c r="D718" i="18"/>
  <c r="L718" i="18" s="1"/>
  <c r="I556" i="18"/>
  <c r="J556" i="18"/>
  <c r="D556" i="18"/>
  <c r="L556" i="18" s="1"/>
  <c r="P556" i="18" s="1"/>
  <c r="C769" i="18"/>
  <c r="J769" i="18" s="1"/>
  <c r="C759" i="18"/>
  <c r="I759" i="18" s="1"/>
  <c r="C685" i="18"/>
  <c r="C590" i="18"/>
  <c r="C703" i="18"/>
  <c r="J703" i="18" s="1"/>
  <c r="C708" i="18"/>
  <c r="J708" i="18" s="1"/>
  <c r="C763" i="18"/>
  <c r="J763" i="18" s="1"/>
  <c r="C709" i="18"/>
  <c r="C609" i="18"/>
  <c r="C627" i="18"/>
  <c r="C739" i="18"/>
  <c r="D739" i="18" s="1"/>
  <c r="L739" i="18" s="1"/>
  <c r="C745" i="18"/>
  <c r="J745" i="18" s="1"/>
  <c r="C770" i="18"/>
  <c r="I770" i="18" s="1"/>
  <c r="C773" i="18"/>
  <c r="I773" i="18" s="1"/>
  <c r="C732" i="18"/>
  <c r="C569" i="18"/>
  <c r="C717" i="18"/>
  <c r="I717" i="18" s="1"/>
  <c r="C743" i="18"/>
  <c r="I743" i="18" s="1"/>
  <c r="C694" i="18"/>
  <c r="C667" i="18"/>
  <c r="C665" i="18"/>
  <c r="C741" i="18"/>
  <c r="D741" i="18" s="1"/>
  <c r="L741" i="18" s="1"/>
  <c r="C753" i="18"/>
  <c r="D753" i="18" s="1"/>
  <c r="L753" i="18" s="1"/>
  <c r="P753" i="18" s="1"/>
  <c r="C700" i="18"/>
  <c r="C722" i="18"/>
  <c r="C714" i="18"/>
  <c r="C698" i="18"/>
  <c r="F471" i="1"/>
  <c r="F470" i="1"/>
  <c r="F469" i="1"/>
  <c r="F468" i="1"/>
  <c r="C491" i="18"/>
  <c r="F467" i="1"/>
  <c r="F464" i="1"/>
  <c r="C489" i="18"/>
  <c r="C488" i="18"/>
  <c r="F466" i="1"/>
  <c r="F465" i="1"/>
  <c r="F462" i="1"/>
  <c r="F463" i="1"/>
  <c r="F461" i="1"/>
  <c r="F460" i="1"/>
  <c r="F459" i="1"/>
  <c r="F7" i="1"/>
  <c r="F457" i="1"/>
  <c r="F458" i="1"/>
  <c r="F456" i="1"/>
  <c r="F455" i="1"/>
  <c r="F450" i="1"/>
  <c r="F452" i="1"/>
  <c r="F454" i="1"/>
  <c r="F453" i="1"/>
  <c r="F451" i="1"/>
  <c r="F449" i="1"/>
  <c r="F448" i="1"/>
  <c r="F446" i="1"/>
  <c r="F447" i="1"/>
  <c r="F445" i="1"/>
  <c r="F443" i="1"/>
  <c r="F444" i="1"/>
  <c r="F437" i="1"/>
  <c r="F442" i="1"/>
  <c r="F441" i="1"/>
  <c r="F440" i="1"/>
  <c r="F439" i="1"/>
  <c r="F438" i="1"/>
  <c r="F434" i="1"/>
  <c r="F435" i="1"/>
  <c r="F436" i="1"/>
  <c r="F433" i="1"/>
  <c r="F432" i="1"/>
  <c r="F422" i="1"/>
  <c r="F430" i="1"/>
  <c r="F93" i="1"/>
  <c r="F19" i="1"/>
  <c r="F305" i="1"/>
  <c r="F419" i="1"/>
  <c r="F420" i="1"/>
  <c r="F411" i="1"/>
  <c r="F188" i="1"/>
  <c r="F431" i="1"/>
  <c r="F427" i="1"/>
  <c r="F417" i="1"/>
  <c r="F268" i="1"/>
  <c r="F383" i="1"/>
  <c r="F418" i="1"/>
  <c r="C443" i="18"/>
  <c r="F153" i="1"/>
  <c r="F259" i="1"/>
  <c r="F189" i="1"/>
  <c r="F301" i="1"/>
  <c r="F208" i="1"/>
  <c r="F83" i="1"/>
  <c r="F403" i="1"/>
  <c r="F71" i="1"/>
  <c r="F225" i="1"/>
  <c r="F345" i="1"/>
  <c r="F352" i="1"/>
  <c r="F126" i="1"/>
  <c r="F57" i="1"/>
  <c r="F371" i="1"/>
  <c r="F382" i="1"/>
  <c r="F22" i="1"/>
  <c r="F92" i="1"/>
  <c r="F316" i="1"/>
  <c r="F355" i="1"/>
  <c r="F77" i="1"/>
  <c r="F358" i="1"/>
  <c r="F246" i="1"/>
  <c r="F292" i="1"/>
  <c r="F389" i="1"/>
  <c r="F376" i="1"/>
  <c r="F166" i="1"/>
  <c r="F62" i="1"/>
  <c r="F52" i="1"/>
  <c r="F281" i="1"/>
  <c r="F66" i="1"/>
  <c r="F407" i="1"/>
  <c r="F263" i="1"/>
  <c r="F87" i="1"/>
  <c r="F96" i="1"/>
  <c r="F297" i="1"/>
  <c r="F222" i="1"/>
  <c r="F161" i="1"/>
  <c r="F271" i="1"/>
  <c r="F176" i="1"/>
  <c r="F102" i="1"/>
  <c r="F284" i="1"/>
  <c r="F171" i="1"/>
  <c r="F296" i="1"/>
  <c r="F253" i="1"/>
  <c r="F252" i="1"/>
  <c r="F158" i="1"/>
  <c r="F147" i="1"/>
  <c r="F194" i="1"/>
  <c r="F229" i="1"/>
  <c r="F397" i="1"/>
  <c r="F236" i="1"/>
  <c r="F378" i="1"/>
  <c r="F304" i="1"/>
  <c r="F203" i="1"/>
  <c r="F238" i="1"/>
  <c r="F121" i="1"/>
  <c r="F27" i="1"/>
  <c r="F37" i="1"/>
  <c r="F335" i="1"/>
  <c r="F341" i="1"/>
  <c r="F17" i="1"/>
  <c r="F307" i="1"/>
  <c r="F321" i="1"/>
  <c r="F416" i="1"/>
  <c r="F185" i="1"/>
  <c r="F47" i="1"/>
  <c r="F398" i="1"/>
  <c r="F112" i="1"/>
  <c r="F242" i="1"/>
  <c r="F325" i="1"/>
  <c r="F387" i="1"/>
  <c r="F107" i="1"/>
  <c r="F330" i="1"/>
  <c r="F141" i="1"/>
  <c r="F32" i="1"/>
  <c r="F42" i="1"/>
  <c r="F363" i="1"/>
  <c r="F215" i="1"/>
  <c r="F182" i="1"/>
  <c r="F266" i="1"/>
  <c r="F115" i="1"/>
  <c r="F377" i="1"/>
  <c r="F136" i="1"/>
  <c r="F135" i="1"/>
  <c r="G12" i="1"/>
  <c r="H12" i="1"/>
  <c r="F425" i="1"/>
  <c r="F170" i="1"/>
  <c r="F151" i="1"/>
  <c r="F118" i="1"/>
  <c r="F423" i="1"/>
  <c r="F30" i="1"/>
  <c r="F74" i="1"/>
  <c r="F218" i="1"/>
  <c r="F391" i="1"/>
  <c r="F81" i="1"/>
  <c r="F254" i="1"/>
  <c r="F248" i="1"/>
  <c r="F45" i="1"/>
  <c r="F360" i="1"/>
  <c r="F183" i="1"/>
  <c r="F69" i="1"/>
  <c r="F393" i="1"/>
  <c r="F123" i="1"/>
  <c r="F385" i="1"/>
  <c r="F55" i="1"/>
  <c r="F205" i="1"/>
  <c r="F262" i="1"/>
  <c r="F40" i="1"/>
  <c r="F88" i="1"/>
  <c r="F319" i="1"/>
  <c r="F108" i="1"/>
  <c r="F373" i="1"/>
  <c r="F348" i="1"/>
  <c r="F227" i="1"/>
  <c r="F174" i="1"/>
  <c r="F315" i="1"/>
  <c r="F178" i="1"/>
  <c r="F279" i="1"/>
  <c r="F366" i="1"/>
  <c r="F261" i="1"/>
  <c r="F224" i="1"/>
  <c r="F143" i="1"/>
  <c r="F399" i="1"/>
  <c r="F285" i="1"/>
  <c r="F164" i="1"/>
  <c r="F25" i="1"/>
  <c r="F50" i="1"/>
  <c r="F148" i="1"/>
  <c r="F326" i="1"/>
  <c r="F35" i="1"/>
  <c r="F15" i="1"/>
  <c r="F233" i="1"/>
  <c r="F410" i="1"/>
  <c r="F128" i="1"/>
  <c r="F137" i="1"/>
  <c r="F380" i="1"/>
  <c r="F406" i="1"/>
  <c r="F59" i="1"/>
  <c r="F103" i="1"/>
  <c r="F386" i="1"/>
  <c r="F339" i="1"/>
  <c r="F192" i="1"/>
  <c r="F267" i="1"/>
  <c r="F132" i="1"/>
  <c r="F235" i="1"/>
  <c r="F309" i="1"/>
  <c r="F209" i="1"/>
  <c r="F272" i="1"/>
  <c r="F251" i="1"/>
  <c r="F323" i="1"/>
  <c r="F201" i="1"/>
  <c r="F213" i="1"/>
  <c r="F113" i="1"/>
  <c r="F98" i="1"/>
  <c r="F414" i="1"/>
  <c r="F331" i="1"/>
  <c r="F163" i="1"/>
  <c r="F156" i="1"/>
  <c r="F82" i="1"/>
  <c r="F353" i="1"/>
  <c r="F356" i="1"/>
  <c r="F344" i="1"/>
  <c r="F368" i="1"/>
  <c r="F64" i="1"/>
  <c r="F196" i="1"/>
  <c r="F190" i="1"/>
  <c r="F202" i="1"/>
  <c r="F234" i="1"/>
  <c r="F21" i="1"/>
  <c r="F310" i="1"/>
  <c r="F313" i="1"/>
  <c r="F216" i="1"/>
  <c r="F300" i="1"/>
  <c r="F346" i="1"/>
  <c r="F106" i="1"/>
  <c r="F177" i="1"/>
  <c r="F41" i="1"/>
  <c r="F111" i="1"/>
  <c r="F409" i="1"/>
  <c r="F75" i="1"/>
  <c r="F160" i="1"/>
  <c r="F365" i="1"/>
  <c r="F288" i="1"/>
  <c r="F226" i="1"/>
  <c r="F392" i="1"/>
  <c r="F256" i="1"/>
  <c r="F381" i="1"/>
  <c r="F327" i="1"/>
  <c r="F306" i="1"/>
  <c r="F31" i="1"/>
  <c r="F299" i="1"/>
  <c r="F70" i="1"/>
  <c r="F56" i="1"/>
  <c r="F361" i="1"/>
  <c r="F142" i="1"/>
  <c r="F146" i="1"/>
  <c r="F405" i="1"/>
  <c r="F250" i="1"/>
  <c r="F152" i="1"/>
  <c r="F127" i="1"/>
  <c r="F61" i="1"/>
  <c r="F85" i="1"/>
  <c r="F122" i="1"/>
  <c r="F206" i="1"/>
  <c r="F311" i="1"/>
  <c r="F101" i="1"/>
  <c r="F243" i="1"/>
  <c r="F275" i="1"/>
  <c r="F51" i="1"/>
  <c r="F258" i="1"/>
  <c r="F239" i="1"/>
  <c r="F36" i="1"/>
  <c r="F374" i="1"/>
  <c r="F337" i="1"/>
  <c r="F46" i="1"/>
  <c r="F390" i="1"/>
  <c r="F317" i="1"/>
  <c r="F26" i="1"/>
  <c r="F67" i="1"/>
  <c r="F116" i="1"/>
  <c r="F193" i="1"/>
  <c r="F402" i="1"/>
  <c r="F138" i="1"/>
  <c r="F199" i="1"/>
  <c r="F231" i="1"/>
  <c r="F324" i="1"/>
  <c r="F247" i="1"/>
  <c r="F97" i="1"/>
  <c r="F264" i="1"/>
  <c r="F384" i="1"/>
  <c r="F287" i="1"/>
  <c r="F351" i="1"/>
  <c r="F277" i="1"/>
  <c r="F396" i="1"/>
  <c r="F369" i="1"/>
  <c r="F332" i="1"/>
  <c r="F342" i="1"/>
  <c r="F400" i="1"/>
  <c r="F168" i="1"/>
  <c r="F79" i="1"/>
  <c r="F16" i="1"/>
  <c r="F412" i="1"/>
  <c r="F131" i="1"/>
  <c r="F221" i="1"/>
  <c r="F181" i="1"/>
  <c r="F91" i="1"/>
  <c r="F212" i="1"/>
  <c r="F157" i="1"/>
  <c r="C215" i="18"/>
  <c r="C216" i="18"/>
  <c r="C217" i="18"/>
  <c r="C214" i="18"/>
  <c r="C221" i="18"/>
  <c r="C222" i="18"/>
  <c r="C220" i="18"/>
  <c r="C218" i="18"/>
  <c r="C223" i="18"/>
  <c r="C219" i="18"/>
  <c r="H11" i="1"/>
  <c r="G11" i="1"/>
  <c r="F245" i="1"/>
  <c r="F338" i="1"/>
  <c r="F375" i="1"/>
  <c r="F162" i="1"/>
  <c r="F150" i="1"/>
  <c r="F350" i="1"/>
  <c r="F68" i="1"/>
  <c r="F241" i="1"/>
  <c r="F255" i="1"/>
  <c r="F28" i="1"/>
  <c r="F426" i="1"/>
  <c r="F63" i="1"/>
  <c r="F144" i="1"/>
  <c r="F354" i="1"/>
  <c r="F274" i="1"/>
  <c r="F191" i="1"/>
  <c r="F99" i="1"/>
  <c r="F104" i="1"/>
  <c r="F278" i="1"/>
  <c r="F312" i="1"/>
  <c r="F134" i="1"/>
  <c r="F424" i="1"/>
  <c r="F155" i="1"/>
  <c r="F415" i="1"/>
  <c r="F413" i="1"/>
  <c r="F408" i="1"/>
  <c r="F84" i="1"/>
  <c r="F303" i="1"/>
  <c r="F322" i="1"/>
  <c r="F211" i="1"/>
  <c r="F48" i="1"/>
  <c r="F78" i="1"/>
  <c r="F388" i="1"/>
  <c r="F89" i="1"/>
  <c r="F33" i="1"/>
  <c r="F270" i="1"/>
  <c r="F23" i="1"/>
  <c r="F293" i="1"/>
  <c r="F117" i="1"/>
  <c r="F257" i="1"/>
  <c r="F240" i="1"/>
  <c r="F109" i="1"/>
  <c r="F328" i="1"/>
  <c r="F129" i="1"/>
  <c r="F220" i="1"/>
  <c r="F207" i="1"/>
  <c r="F197" i="1"/>
  <c r="F334" i="1"/>
  <c r="F200" i="1"/>
  <c r="F53" i="1"/>
  <c r="F180" i="1"/>
  <c r="F244" i="1"/>
  <c r="F370" i="1"/>
  <c r="F249" i="1"/>
  <c r="F395" i="1"/>
  <c r="F295" i="1"/>
  <c r="F94" i="1"/>
  <c r="F286" i="1"/>
  <c r="F124" i="1"/>
  <c r="F58" i="1"/>
  <c r="F343" i="1"/>
  <c r="F357" i="1"/>
  <c r="F394" i="1"/>
  <c r="F404" i="1"/>
  <c r="F140" i="1"/>
  <c r="F401" i="1"/>
  <c r="F362" i="1"/>
  <c r="F175" i="1"/>
  <c r="F367" i="1"/>
  <c r="F186" i="1"/>
  <c r="F172" i="1"/>
  <c r="F73" i="1"/>
  <c r="F347" i="1"/>
  <c r="F282" i="1"/>
  <c r="F43" i="1"/>
  <c r="F230" i="1"/>
  <c r="F167" i="1"/>
  <c r="F38" i="1"/>
  <c r="F429" i="1"/>
  <c r="F428" i="1"/>
  <c r="F290" i="1"/>
  <c r="F379" i="1"/>
  <c r="F119" i="1"/>
  <c r="F219" i="1"/>
  <c r="F320" i="1"/>
  <c r="F349" i="1"/>
  <c r="F133" i="1"/>
  <c r="F18" i="1"/>
  <c r="F364" i="1"/>
  <c r="F372" i="1"/>
  <c r="F6" i="1"/>
  <c r="H6" i="1" s="1"/>
  <c r="F10" i="1"/>
  <c r="F13" i="1"/>
  <c r="F8" i="1"/>
  <c r="F359" i="1"/>
  <c r="F24" i="1"/>
  <c r="F110" i="1"/>
  <c r="F169" i="1"/>
  <c r="F184" i="1"/>
  <c r="F34" i="1"/>
  <c r="F265" i="1"/>
  <c r="F329" i="1"/>
  <c r="F276" i="1"/>
  <c r="F214" i="1"/>
  <c r="F44" i="1"/>
  <c r="F145" i="1"/>
  <c r="F159" i="1"/>
  <c r="F14" i="1"/>
  <c r="F273" i="1"/>
  <c r="F217" i="1"/>
  <c r="F95" i="1"/>
  <c r="F187" i="1"/>
  <c r="F289" i="1"/>
  <c r="F302" i="1"/>
  <c r="F120" i="1"/>
  <c r="F114" i="1"/>
  <c r="F65" i="1"/>
  <c r="F49" i="1"/>
  <c r="F333" i="1"/>
  <c r="F283" i="1"/>
  <c r="F223" i="1"/>
  <c r="F237" i="1"/>
  <c r="F269" i="1"/>
  <c r="F100" i="1"/>
  <c r="F9" i="1"/>
  <c r="F291" i="1"/>
  <c r="F60" i="1"/>
  <c r="F173" i="1"/>
  <c r="F39" i="1"/>
  <c r="F336" i="1"/>
  <c r="F76" i="1"/>
  <c r="F198" i="1"/>
  <c r="F195" i="1"/>
  <c r="F130" i="1"/>
  <c r="F20" i="1"/>
  <c r="F149" i="1"/>
  <c r="F232" i="1"/>
  <c r="F54" i="1"/>
  <c r="F318" i="1"/>
  <c r="F86" i="1"/>
  <c r="F179" i="1"/>
  <c r="F125" i="1"/>
  <c r="F340" i="1"/>
  <c r="F29" i="1"/>
  <c r="F280" i="1"/>
  <c r="F298" i="1"/>
  <c r="F308" i="1"/>
  <c r="F105" i="1"/>
  <c r="F260" i="1"/>
  <c r="F72" i="1"/>
  <c r="F314" i="1"/>
  <c r="F210" i="1"/>
  <c r="F228" i="1"/>
  <c r="F90" i="1"/>
  <c r="F80" i="1"/>
  <c r="F154" i="1"/>
  <c r="F165" i="1"/>
  <c r="F294" i="1"/>
  <c r="F204" i="1"/>
  <c r="F139" i="1"/>
  <c r="J762" i="18"/>
  <c r="D762" i="18"/>
  <c r="L762" i="18" s="1"/>
  <c r="N762" i="18" s="1"/>
  <c r="D760" i="18"/>
  <c r="L760" i="18" s="1"/>
  <c r="P760" i="18" s="1"/>
  <c r="J760" i="18"/>
  <c r="I751" i="18"/>
  <c r="D751" i="18"/>
  <c r="L751" i="18" s="1"/>
  <c r="O751" i="18" s="1"/>
  <c r="J767" i="18"/>
  <c r="O767" i="18" s="1"/>
  <c r="I767" i="18"/>
  <c r="N767" i="18" s="1"/>
  <c r="I777" i="18"/>
  <c r="J777" i="18"/>
  <c r="D777" i="18"/>
  <c r="L777" i="18" s="1"/>
  <c r="J776" i="18"/>
  <c r="D776" i="18"/>
  <c r="L776" i="18" s="1"/>
  <c r="I776" i="18"/>
  <c r="I775" i="18"/>
  <c r="J775" i="18"/>
  <c r="D775" i="18"/>
  <c r="L775" i="18" s="1"/>
  <c r="E774" i="18"/>
  <c r="E766" i="18"/>
  <c r="C774" i="18"/>
  <c r="I771" i="18"/>
  <c r="J771" i="18"/>
  <c r="D771" i="18"/>
  <c r="L771" i="18" s="1"/>
  <c r="C766" i="18"/>
  <c r="I772" i="18"/>
  <c r="J772" i="18"/>
  <c r="D772" i="18"/>
  <c r="L772" i="18" s="1"/>
  <c r="F759" i="18"/>
  <c r="C765" i="18"/>
  <c r="I765" i="18" s="1"/>
  <c r="I747" i="18"/>
  <c r="J747" i="18"/>
  <c r="D747" i="18"/>
  <c r="L747" i="18" s="1"/>
  <c r="J749" i="18"/>
  <c r="I749" i="18"/>
  <c r="D749" i="18"/>
  <c r="L749" i="18" s="1"/>
  <c r="J748" i="18"/>
  <c r="D748" i="18"/>
  <c r="L748" i="18" s="1"/>
  <c r="I748" i="18"/>
  <c r="J746" i="18"/>
  <c r="I746" i="18"/>
  <c r="D746" i="18"/>
  <c r="L746" i="18" s="1"/>
  <c r="C764" i="18"/>
  <c r="J764" i="18" s="1"/>
  <c r="I754" i="18"/>
  <c r="D754" i="18"/>
  <c r="L754" i="18" s="1"/>
  <c r="J754" i="18"/>
  <c r="I758" i="18"/>
  <c r="D758" i="18"/>
  <c r="L758" i="18" s="1"/>
  <c r="J758" i="18"/>
  <c r="J755" i="18"/>
  <c r="I755" i="18"/>
  <c r="D755" i="18"/>
  <c r="L755" i="18" s="1"/>
  <c r="J757" i="18"/>
  <c r="I757" i="18"/>
  <c r="D757" i="18"/>
  <c r="L757" i="18" s="1"/>
  <c r="E758" i="18"/>
  <c r="H758" i="18" s="1"/>
  <c r="E753" i="18"/>
  <c r="E762" i="18"/>
  <c r="H762" i="18" s="1"/>
  <c r="E756" i="18"/>
  <c r="E763" i="18"/>
  <c r="E755" i="18"/>
  <c r="H755" i="18" s="1"/>
  <c r="I684" i="18"/>
  <c r="J684" i="18"/>
  <c r="D684" i="18"/>
  <c r="L684" i="18" s="1"/>
  <c r="J626" i="18"/>
  <c r="D626" i="18"/>
  <c r="L626" i="18" s="1"/>
  <c r="I626" i="18"/>
  <c r="J589" i="18"/>
  <c r="D589" i="18"/>
  <c r="L589" i="18" s="1"/>
  <c r="P589" i="18" s="1"/>
  <c r="I589" i="18"/>
  <c r="D539" i="18"/>
  <c r="L539" i="18" s="1"/>
  <c r="P539" i="18" s="1"/>
  <c r="I539" i="18"/>
  <c r="J539" i="18"/>
  <c r="J568" i="18"/>
  <c r="D568" i="18"/>
  <c r="L568" i="18" s="1"/>
  <c r="P568" i="18" s="1"/>
  <c r="I568" i="18"/>
  <c r="J664" i="18"/>
  <c r="D664" i="18"/>
  <c r="L664" i="18" s="1"/>
  <c r="P664" i="18" s="1"/>
  <c r="I664" i="18"/>
  <c r="J608" i="18"/>
  <c r="I608" i="18"/>
  <c r="D608" i="18"/>
  <c r="L608" i="18" s="1"/>
  <c r="C642" i="18"/>
  <c r="C725" i="18"/>
  <c r="C706" i="18"/>
  <c r="C555" i="18"/>
  <c r="E743" i="18"/>
  <c r="E751" i="18"/>
  <c r="H751" i="18" s="1"/>
  <c r="E749" i="18"/>
  <c r="H749" i="18" s="1"/>
  <c r="E752" i="18"/>
  <c r="C549" i="18"/>
  <c r="C733" i="18"/>
  <c r="C736" i="18"/>
  <c r="C734" i="18"/>
  <c r="F737" i="18"/>
  <c r="F738" i="18"/>
  <c r="C737" i="18"/>
  <c r="P681" i="18"/>
  <c r="P611" i="18"/>
  <c r="P619" i="18"/>
  <c r="D693" i="18"/>
  <c r="L693" i="18" s="1"/>
  <c r="I693" i="18"/>
  <c r="J693" i="18"/>
  <c r="P676" i="18"/>
  <c r="P691" i="18"/>
  <c r="D721" i="18"/>
  <c r="L721" i="18" s="1"/>
  <c r="P721" i="18" s="1"/>
  <c r="I721" i="18"/>
  <c r="J721" i="18"/>
  <c r="P670" i="18"/>
  <c r="P689" i="18"/>
  <c r="P719" i="18"/>
  <c r="P679" i="18"/>
  <c r="P570" i="18"/>
  <c r="P712" i="18"/>
  <c r="P537" i="18"/>
  <c r="P638" i="18"/>
  <c r="P674" i="18"/>
  <c r="P542" i="18"/>
  <c r="P675" i="18"/>
  <c r="D697" i="18"/>
  <c r="L697" i="18" s="1"/>
  <c r="I697" i="18"/>
  <c r="J697" i="18"/>
  <c r="D699" i="18"/>
  <c r="L699" i="18" s="1"/>
  <c r="I699" i="18"/>
  <c r="J699" i="18"/>
  <c r="D724" i="18"/>
  <c r="L724" i="18" s="1"/>
  <c r="P724" i="18" s="1"/>
  <c r="J724" i="18"/>
  <c r="I724" i="18"/>
  <c r="P615" i="18"/>
  <c r="P592" i="18"/>
  <c r="P641" i="18"/>
  <c r="P551" i="18"/>
  <c r="P554" i="18"/>
  <c r="P668" i="18"/>
  <c r="P711" i="18"/>
  <c r="P599" i="18"/>
  <c r="P640" i="18"/>
  <c r="P678" i="18"/>
  <c r="P585" i="18"/>
  <c r="P563" i="18"/>
  <c r="P637" i="18"/>
  <c r="I715" i="18"/>
  <c r="D715" i="18"/>
  <c r="L715" i="18" s="1"/>
  <c r="J715" i="18"/>
  <c r="D730" i="18"/>
  <c r="L730" i="18" s="1"/>
  <c r="P730" i="18" s="1"/>
  <c r="J730" i="18"/>
  <c r="I730" i="18"/>
  <c r="P536" i="18"/>
  <c r="P543" i="18"/>
  <c r="P581" i="18"/>
  <c r="P566" i="18"/>
  <c r="P553" i="18"/>
  <c r="P574" i="18"/>
  <c r="P653" i="18"/>
  <c r="P586" i="18"/>
  <c r="P633" i="18"/>
  <c r="P680" i="18"/>
  <c r="I701" i="18"/>
  <c r="J701" i="18"/>
  <c r="D701" i="18"/>
  <c r="L701" i="18" s="1"/>
  <c r="D666" i="18"/>
  <c r="L666" i="18" s="1"/>
  <c r="J666" i="18"/>
  <c r="I666" i="18"/>
  <c r="D713" i="18"/>
  <c r="L713" i="18" s="1"/>
  <c r="P713" i="18" s="1"/>
  <c r="I713" i="18"/>
  <c r="J713" i="18"/>
  <c r="P546" i="18"/>
  <c r="P612" i="18"/>
  <c r="P565" i="18"/>
  <c r="P597" i="18"/>
  <c r="P729" i="18"/>
  <c r="P631" i="18"/>
  <c r="P618" i="18"/>
  <c r="P652" i="18"/>
  <c r="P622" i="18"/>
  <c r="E729" i="18"/>
  <c r="H729" i="18" s="1"/>
  <c r="M729" i="18" s="1"/>
  <c r="E727" i="18"/>
  <c r="H727" i="18" s="1"/>
  <c r="E732" i="18"/>
  <c r="E726" i="18"/>
  <c r="H726" i="18" s="1"/>
  <c r="E730" i="18"/>
  <c r="H730" i="18" s="1"/>
  <c r="E728" i="18"/>
  <c r="H728" i="18" s="1"/>
  <c r="M728" i="18" s="1"/>
  <c r="E718" i="18"/>
  <c r="H718" i="18" s="1"/>
  <c r="E719" i="18"/>
  <c r="H719" i="18" s="1"/>
  <c r="M719" i="18" s="1"/>
  <c r="E722" i="18"/>
  <c r="E724" i="18"/>
  <c r="H724" i="18" s="1"/>
  <c r="E723" i="18"/>
  <c r="H723" i="18" s="1"/>
  <c r="E717" i="18"/>
  <c r="E720" i="18"/>
  <c r="H720" i="18" s="1"/>
  <c r="E715" i="18"/>
  <c r="H715" i="18" s="1"/>
  <c r="E705" i="18"/>
  <c r="E711" i="18"/>
  <c r="H711" i="18" s="1"/>
  <c r="M711" i="18" s="1"/>
  <c r="E712" i="18"/>
  <c r="H712" i="18" s="1"/>
  <c r="M712" i="18" s="1"/>
  <c r="E713" i="18"/>
  <c r="H713" i="18" s="1"/>
  <c r="E704" i="18"/>
  <c r="E708" i="18"/>
  <c r="E709" i="18"/>
  <c r="F695" i="18"/>
  <c r="E700" i="18"/>
  <c r="E703" i="18"/>
  <c r="E699" i="18"/>
  <c r="H699" i="18" s="1"/>
  <c r="F593" i="18"/>
  <c r="G5" i="1"/>
  <c r="H5" i="1"/>
  <c r="F13" i="18" s="1"/>
  <c r="F559" i="18"/>
  <c r="F574" i="18"/>
  <c r="F653" i="18"/>
  <c r="F644" i="18"/>
  <c r="F544" i="18"/>
  <c r="T18" i="18"/>
  <c r="S19" i="18"/>
  <c r="H516" i="1" l="1"/>
  <c r="F540" i="18" s="1"/>
  <c r="H515" i="1"/>
  <c r="F539" i="18" s="1"/>
  <c r="H514" i="1"/>
  <c r="G512" i="1"/>
  <c r="H513" i="1"/>
  <c r="F537" i="18" s="1"/>
  <c r="G421" i="1"/>
  <c r="W421" i="1" s="1"/>
  <c r="E19" i="18"/>
  <c r="N571" i="18"/>
  <c r="N557" i="18"/>
  <c r="O557" i="18"/>
  <c r="P620" i="18"/>
  <c r="P598" i="18"/>
  <c r="O571" i="18"/>
  <c r="P571" i="18"/>
  <c r="O598" i="18"/>
  <c r="N639" i="18"/>
  <c r="O639" i="18"/>
  <c r="O544" i="18"/>
  <c r="O620" i="18"/>
  <c r="N544" i="18"/>
  <c r="M544" i="18"/>
  <c r="N677" i="18"/>
  <c r="N688" i="18"/>
  <c r="O677" i="18"/>
  <c r="P677" i="18"/>
  <c r="O660" i="18"/>
  <c r="P660" i="18"/>
  <c r="O673" i="18"/>
  <c r="N614" i="18"/>
  <c r="P696" i="18"/>
  <c r="P567" i="18"/>
  <c r="P614" i="18"/>
  <c r="N567" i="18"/>
  <c r="O614" i="18"/>
  <c r="O616" i="18"/>
  <c r="N616" i="18"/>
  <c r="P692" i="18"/>
  <c r="P582" i="18"/>
  <c r="O582" i="18"/>
  <c r="P727" i="18"/>
  <c r="Q727" i="18" s="1"/>
  <c r="P603" i="18"/>
  <c r="P588" i="18"/>
  <c r="O696" i="18"/>
  <c r="O634" i="18"/>
  <c r="O692" i="18"/>
  <c r="O591" i="18"/>
  <c r="O604" i="18"/>
  <c r="N621" i="18"/>
  <c r="O727" i="18"/>
  <c r="O621" i="18"/>
  <c r="O580" i="18"/>
  <c r="N603" i="18"/>
  <c r="N575" i="18"/>
  <c r="N623" i="18"/>
  <c r="P630" i="18"/>
  <c r="O630" i="18"/>
  <c r="O607" i="18"/>
  <c r="I705" i="18"/>
  <c r="N705" i="18" s="1"/>
  <c r="P607" i="18"/>
  <c r="H709" i="18"/>
  <c r="O602" i="18"/>
  <c r="O690" i="18"/>
  <c r="P561" i="18"/>
  <c r="N561" i="18"/>
  <c r="N604" i="18"/>
  <c r="P654" i="18"/>
  <c r="O654" i="18"/>
  <c r="O588" i="18"/>
  <c r="N663" i="18"/>
  <c r="N610" i="18"/>
  <c r="O635" i="18"/>
  <c r="N635" i="18"/>
  <c r="H752" i="18"/>
  <c r="N591" i="18"/>
  <c r="M593" i="18"/>
  <c r="O577" i="18"/>
  <c r="N577" i="18"/>
  <c r="P560" i="18"/>
  <c r="O575" i="18"/>
  <c r="N593" i="18"/>
  <c r="J752" i="18"/>
  <c r="N602" i="18"/>
  <c r="D708" i="18"/>
  <c r="L708" i="18" s="1"/>
  <c r="P708" i="18" s="1"/>
  <c r="N634" i="18"/>
  <c r="J735" i="18"/>
  <c r="H717" i="18"/>
  <c r="O610" i="18"/>
  <c r="D735" i="18"/>
  <c r="L735" i="18" s="1"/>
  <c r="P735" i="18" s="1"/>
  <c r="O629" i="18"/>
  <c r="D778" i="18"/>
  <c r="L778" i="18" s="1"/>
  <c r="P778" i="18" s="1"/>
  <c r="N690" i="18"/>
  <c r="N644" i="18"/>
  <c r="O541" i="18"/>
  <c r="N629" i="18"/>
  <c r="N632" i="18"/>
  <c r="P610" i="18"/>
  <c r="D752" i="18"/>
  <c r="L752" i="18" s="1"/>
  <c r="N752" i="18" s="1"/>
  <c r="I756" i="18"/>
  <c r="N756" i="18" s="1"/>
  <c r="O644" i="18"/>
  <c r="N541" i="18"/>
  <c r="M644" i="18"/>
  <c r="N645" i="18"/>
  <c r="J750" i="18"/>
  <c r="H756" i="18"/>
  <c r="M756" i="18" s="1"/>
  <c r="N673" i="18"/>
  <c r="P673" i="18"/>
  <c r="D744" i="18"/>
  <c r="L744" i="18" s="1"/>
  <c r="P744" i="18" s="1"/>
  <c r="O632" i="18"/>
  <c r="P657" i="18"/>
  <c r="P617" i="18"/>
  <c r="I738" i="18"/>
  <c r="O657" i="18"/>
  <c r="D738" i="18"/>
  <c r="L738" i="18" s="1"/>
  <c r="P738" i="18" s="1"/>
  <c r="N548" i="18"/>
  <c r="I702" i="18"/>
  <c r="P573" i="18"/>
  <c r="P587" i="18"/>
  <c r="I744" i="18"/>
  <c r="P548" i="18"/>
  <c r="J778" i="18"/>
  <c r="O663" i="18"/>
  <c r="D731" i="18"/>
  <c r="L731" i="18" s="1"/>
  <c r="N731" i="18" s="1"/>
  <c r="E161" i="18"/>
  <c r="D717" i="18"/>
  <c r="L717" i="18" s="1"/>
  <c r="M727" i="18"/>
  <c r="J717" i="18"/>
  <c r="O648" i="18"/>
  <c r="O658" i="18"/>
  <c r="N564" i="18"/>
  <c r="N545" i="18"/>
  <c r="N648" i="18"/>
  <c r="P564" i="18"/>
  <c r="P682" i="18"/>
  <c r="J731" i="18"/>
  <c r="H743" i="18"/>
  <c r="D743" i="18"/>
  <c r="L743" i="18" s="1"/>
  <c r="P743" i="18" s="1"/>
  <c r="D704" i="18"/>
  <c r="L704" i="18" s="1"/>
  <c r="O686" i="18"/>
  <c r="N572" i="18"/>
  <c r="P658" i="18"/>
  <c r="J743" i="18"/>
  <c r="O552" i="18"/>
  <c r="D702" i="18"/>
  <c r="L702" i="18" s="1"/>
  <c r="J740" i="18"/>
  <c r="O740" i="18" s="1"/>
  <c r="N647" i="18"/>
  <c r="N723" i="18"/>
  <c r="H703" i="18"/>
  <c r="P606" i="18"/>
  <c r="J770" i="18"/>
  <c r="D770" i="18"/>
  <c r="L770" i="18" s="1"/>
  <c r="N770" i="18" s="1"/>
  <c r="N606" i="18"/>
  <c r="O601" i="18"/>
  <c r="O662" i="18"/>
  <c r="N636" i="18"/>
  <c r="N662" i="18"/>
  <c r="P662" i="18"/>
  <c r="P552" i="18"/>
  <c r="N552" i="18"/>
  <c r="N560" i="18"/>
  <c r="H705" i="18"/>
  <c r="M705" i="18" s="1"/>
  <c r="P671" i="18"/>
  <c r="P601" i="18"/>
  <c r="D773" i="18"/>
  <c r="L773" i="18" s="1"/>
  <c r="N773" i="18" s="1"/>
  <c r="N661" i="18"/>
  <c r="I708" i="18"/>
  <c r="O720" i="18"/>
  <c r="J761" i="18"/>
  <c r="O761" i="18" s="1"/>
  <c r="D768" i="18"/>
  <c r="L768" i="18" s="1"/>
  <c r="P768" i="18" s="1"/>
  <c r="O669" i="18"/>
  <c r="O718" i="18"/>
  <c r="N726" i="18"/>
  <c r="O593" i="18"/>
  <c r="N584" i="18"/>
  <c r="O723" i="18"/>
  <c r="N547" i="18"/>
  <c r="M723" i="18"/>
  <c r="N595" i="18"/>
  <c r="D763" i="18"/>
  <c r="L763" i="18" s="1"/>
  <c r="P763" i="18" s="1"/>
  <c r="N624" i="18"/>
  <c r="P636" i="18"/>
  <c r="N655" i="18"/>
  <c r="O624" i="18"/>
  <c r="D716" i="18"/>
  <c r="L716" i="18" s="1"/>
  <c r="P716" i="18" s="1"/>
  <c r="P562" i="18"/>
  <c r="O645" i="18"/>
  <c r="P559" i="18"/>
  <c r="Q559" i="18" s="1"/>
  <c r="O646" i="18"/>
  <c r="O613" i="18"/>
  <c r="N628" i="18"/>
  <c r="M559" i="18"/>
  <c r="O688" i="18"/>
  <c r="O695" i="18"/>
  <c r="P661" i="18"/>
  <c r="N562" i="18"/>
  <c r="O594" i="18"/>
  <c r="N646" i="18"/>
  <c r="P683" i="18"/>
  <c r="O661" i="18"/>
  <c r="O655" i="18"/>
  <c r="J759" i="18"/>
  <c r="D742" i="18"/>
  <c r="L742" i="18" s="1"/>
  <c r="P742" i="18" s="1"/>
  <c r="D769" i="18"/>
  <c r="L769" i="18" s="1"/>
  <c r="P769" i="18" s="1"/>
  <c r="J756" i="18"/>
  <c r="O756" i="18" s="1"/>
  <c r="N556" i="18"/>
  <c r="N686" i="18"/>
  <c r="N659" i="18"/>
  <c r="I540" i="18"/>
  <c r="N583" i="18"/>
  <c r="N605" i="18"/>
  <c r="N613" i="18"/>
  <c r="I739" i="18"/>
  <c r="N739" i="18" s="1"/>
  <c r="H704" i="18"/>
  <c r="P688" i="18"/>
  <c r="P545" i="18"/>
  <c r="J739" i="18"/>
  <c r="O739" i="18" s="1"/>
  <c r="I769" i="18"/>
  <c r="H722" i="18"/>
  <c r="P628" i="18"/>
  <c r="P594" i="18"/>
  <c r="P572" i="18"/>
  <c r="N600" i="18"/>
  <c r="O651" i="18"/>
  <c r="J704" i="18"/>
  <c r="O683" i="18"/>
  <c r="I707" i="18"/>
  <c r="N707" i="18" s="1"/>
  <c r="D759" i="18"/>
  <c r="L759" i="18" s="1"/>
  <c r="P759" i="18" s="1"/>
  <c r="I740" i="18"/>
  <c r="N740" i="18" s="1"/>
  <c r="I742" i="18"/>
  <c r="D540" i="18"/>
  <c r="L540" i="18" s="1"/>
  <c r="P540" i="18" s="1"/>
  <c r="O545" i="18"/>
  <c r="M695" i="18"/>
  <c r="O556" i="18"/>
  <c r="N695" i="18"/>
  <c r="O682" i="18"/>
  <c r="H700" i="18"/>
  <c r="P651" i="18"/>
  <c r="J707" i="18"/>
  <c r="O707" i="18" s="1"/>
  <c r="N550" i="18"/>
  <c r="N559" i="18"/>
  <c r="N576" i="18"/>
  <c r="O671" i="18"/>
  <c r="O726" i="18"/>
  <c r="N578" i="18"/>
  <c r="N669" i="18"/>
  <c r="M720" i="18"/>
  <c r="P578" i="18"/>
  <c r="N649" i="18"/>
  <c r="O538" i="18"/>
  <c r="D703" i="18"/>
  <c r="L703" i="18" s="1"/>
  <c r="P703" i="18" s="1"/>
  <c r="N587" i="18"/>
  <c r="H708" i="18"/>
  <c r="M726" i="18"/>
  <c r="N710" i="18"/>
  <c r="O558" i="18"/>
  <c r="P659" i="18"/>
  <c r="P605" i="18"/>
  <c r="N718" i="18"/>
  <c r="N580" i="18"/>
  <c r="O596" i="18"/>
  <c r="N538" i="18"/>
  <c r="P623" i="18"/>
  <c r="I703" i="18"/>
  <c r="H763" i="18"/>
  <c r="I761" i="18"/>
  <c r="N761" i="18" s="1"/>
  <c r="I741" i="18"/>
  <c r="N741" i="18" s="1"/>
  <c r="I763" i="18"/>
  <c r="E34" i="18"/>
  <c r="O649" i="18"/>
  <c r="P580" i="18"/>
  <c r="E27" i="18"/>
  <c r="J705" i="18"/>
  <c r="O705" i="18" s="1"/>
  <c r="O623" i="18"/>
  <c r="J773" i="18"/>
  <c r="H732" i="18"/>
  <c r="P710" i="18"/>
  <c r="N558" i="18"/>
  <c r="O600" i="18"/>
  <c r="O595" i="18"/>
  <c r="N687" i="18"/>
  <c r="J741" i="18"/>
  <c r="O741" i="18" s="1"/>
  <c r="J768" i="18"/>
  <c r="E28" i="18"/>
  <c r="M718" i="18"/>
  <c r="N617" i="18"/>
  <c r="D750" i="18"/>
  <c r="L750" i="18" s="1"/>
  <c r="P750" i="18" s="1"/>
  <c r="O659" i="18"/>
  <c r="E15" i="18"/>
  <c r="P547" i="18"/>
  <c r="I716" i="18"/>
  <c r="O647" i="18"/>
  <c r="O687" i="18"/>
  <c r="O584" i="18"/>
  <c r="N720" i="18"/>
  <c r="I753" i="18"/>
  <c r="N753" i="18" s="1"/>
  <c r="O605" i="18"/>
  <c r="P718" i="18"/>
  <c r="Q718" i="18" s="1"/>
  <c r="P583" i="18"/>
  <c r="H753" i="18"/>
  <c r="M753" i="18" s="1"/>
  <c r="J753" i="18"/>
  <c r="O753" i="18" s="1"/>
  <c r="E260" i="18"/>
  <c r="N596" i="18"/>
  <c r="N643" i="18"/>
  <c r="O643" i="18"/>
  <c r="N573" i="18"/>
  <c r="E30" i="18"/>
  <c r="P550" i="18"/>
  <c r="P576" i="18"/>
  <c r="O576" i="18"/>
  <c r="O550" i="18"/>
  <c r="I745" i="18"/>
  <c r="E41" i="18"/>
  <c r="E18" i="18"/>
  <c r="D745" i="18"/>
  <c r="L745" i="18" s="1"/>
  <c r="O745" i="18" s="1"/>
  <c r="E259" i="18"/>
  <c r="D700" i="18"/>
  <c r="L700" i="18" s="1"/>
  <c r="J700" i="18"/>
  <c r="I700" i="18"/>
  <c r="J569" i="18"/>
  <c r="I569" i="18"/>
  <c r="D569" i="18"/>
  <c r="L569" i="18" s="1"/>
  <c r="I709" i="18"/>
  <c r="J709" i="18"/>
  <c r="D709" i="18"/>
  <c r="L709" i="18" s="1"/>
  <c r="I732" i="18"/>
  <c r="J732" i="18"/>
  <c r="D732" i="18"/>
  <c r="L732" i="18" s="1"/>
  <c r="E246" i="18"/>
  <c r="E163" i="18"/>
  <c r="E473" i="18"/>
  <c r="E14" i="18"/>
  <c r="J665" i="18"/>
  <c r="D665" i="18"/>
  <c r="L665" i="18" s="1"/>
  <c r="I665" i="18"/>
  <c r="E273" i="18"/>
  <c r="D667" i="18"/>
  <c r="L667" i="18" s="1"/>
  <c r="I667" i="18"/>
  <c r="J667" i="18"/>
  <c r="J590" i="18"/>
  <c r="I590" i="18"/>
  <c r="D590" i="18"/>
  <c r="L590" i="18" s="1"/>
  <c r="J698" i="18"/>
  <c r="I698" i="18"/>
  <c r="D698" i="18"/>
  <c r="L698" i="18" s="1"/>
  <c r="J694" i="18"/>
  <c r="I694" i="18"/>
  <c r="D694" i="18"/>
  <c r="L694" i="18" s="1"/>
  <c r="D685" i="18"/>
  <c r="L685" i="18" s="1"/>
  <c r="J685" i="18"/>
  <c r="I685" i="18"/>
  <c r="D714" i="18"/>
  <c r="L714" i="18" s="1"/>
  <c r="J714" i="18"/>
  <c r="I714" i="18"/>
  <c r="J627" i="18"/>
  <c r="I627" i="18"/>
  <c r="D627" i="18"/>
  <c r="L627" i="18" s="1"/>
  <c r="E412" i="18"/>
  <c r="J722" i="18"/>
  <c r="I722" i="18"/>
  <c r="D722" i="18"/>
  <c r="L722" i="18" s="1"/>
  <c r="D609" i="18"/>
  <c r="L609" i="18" s="1"/>
  <c r="I609" i="18"/>
  <c r="J609" i="18"/>
  <c r="J491" i="18"/>
  <c r="I491" i="18"/>
  <c r="D491" i="18"/>
  <c r="L491" i="18" s="1"/>
  <c r="I489" i="18"/>
  <c r="J489" i="18"/>
  <c r="D489" i="18"/>
  <c r="L489" i="18" s="1"/>
  <c r="D488" i="18"/>
  <c r="L488" i="18" s="1"/>
  <c r="I488" i="18"/>
  <c r="J488" i="18"/>
  <c r="E282" i="18"/>
  <c r="I443" i="18"/>
  <c r="D443" i="18"/>
  <c r="L443" i="18" s="1"/>
  <c r="J443" i="18"/>
  <c r="E16" i="18"/>
  <c r="E97" i="18"/>
  <c r="I214" i="18"/>
  <c r="J214" i="18"/>
  <c r="D214" i="18"/>
  <c r="L214" i="18" s="1"/>
  <c r="D216" i="18"/>
  <c r="L216" i="18" s="1"/>
  <c r="J216" i="18"/>
  <c r="I216" i="18"/>
  <c r="I222" i="18"/>
  <c r="J222" i="18"/>
  <c r="D222" i="18"/>
  <c r="L222" i="18" s="1"/>
  <c r="D221" i="18"/>
  <c r="L221" i="18" s="1"/>
  <c r="I221" i="18"/>
  <c r="J221" i="18"/>
  <c r="J223" i="18"/>
  <c r="I223" i="18"/>
  <c r="D223" i="18"/>
  <c r="L223" i="18" s="1"/>
  <c r="J220" i="18"/>
  <c r="I220" i="18"/>
  <c r="D220" i="18"/>
  <c r="L220" i="18" s="1"/>
  <c r="J217" i="18"/>
  <c r="D217" i="18"/>
  <c r="L217" i="18" s="1"/>
  <c r="I217" i="18"/>
  <c r="J215" i="18"/>
  <c r="I215" i="18"/>
  <c r="D215" i="18"/>
  <c r="L215" i="18" s="1"/>
  <c r="D219" i="18"/>
  <c r="L219" i="18" s="1"/>
  <c r="I219" i="18"/>
  <c r="J219" i="18"/>
  <c r="J218" i="18"/>
  <c r="D218" i="18"/>
  <c r="L218" i="18" s="1"/>
  <c r="I218" i="18"/>
  <c r="E118" i="18"/>
  <c r="E17" i="18"/>
  <c r="E104" i="18"/>
  <c r="E67" i="18"/>
  <c r="E65" i="18"/>
  <c r="E69" i="18"/>
  <c r="G6" i="1"/>
  <c r="Q574" i="18"/>
  <c r="Q653" i="18"/>
  <c r="Q644" i="18"/>
  <c r="Q695" i="18"/>
  <c r="Q593" i="18"/>
  <c r="N760" i="18"/>
  <c r="J765" i="18"/>
  <c r="D765" i="18"/>
  <c r="L765" i="18" s="1"/>
  <c r="M765" i="18" s="1"/>
  <c r="H765" i="18"/>
  <c r="P751" i="18"/>
  <c r="O762" i="18"/>
  <c r="O760" i="18"/>
  <c r="P762" i="18"/>
  <c r="M762" i="18"/>
  <c r="N751" i="18"/>
  <c r="M751" i="18"/>
  <c r="W786" i="1"/>
  <c r="W788" i="1"/>
  <c r="W778" i="1"/>
  <c r="W780" i="1"/>
  <c r="W773" i="1"/>
  <c r="W774" i="1"/>
  <c r="H764" i="18"/>
  <c r="W764" i="1"/>
  <c r="W763" i="1"/>
  <c r="W766" i="1"/>
  <c r="W769" i="1"/>
  <c r="W765" i="1"/>
  <c r="W757" i="1"/>
  <c r="W756" i="1"/>
  <c r="W758" i="1"/>
  <c r="E778" i="18"/>
  <c r="H778" i="18" s="1"/>
  <c r="F778" i="18"/>
  <c r="E775" i="18"/>
  <c r="H775" i="18" s="1"/>
  <c r="M775" i="18" s="1"/>
  <c r="F775" i="18"/>
  <c r="E776" i="18"/>
  <c r="H776" i="18" s="1"/>
  <c r="M776" i="18" s="1"/>
  <c r="F776" i="18"/>
  <c r="E777" i="18"/>
  <c r="H777" i="18" s="1"/>
  <c r="M777" i="18" s="1"/>
  <c r="F777" i="18"/>
  <c r="N775" i="18"/>
  <c r="P775" i="18"/>
  <c r="O775" i="18"/>
  <c r="P777" i="18"/>
  <c r="O777" i="18"/>
  <c r="N777" i="18"/>
  <c r="P776" i="18"/>
  <c r="N776" i="18"/>
  <c r="O776" i="18"/>
  <c r="F774" i="18"/>
  <c r="E772" i="18"/>
  <c r="H772" i="18" s="1"/>
  <c r="M772" i="18" s="1"/>
  <c r="F772" i="18"/>
  <c r="E767" i="18"/>
  <c r="H767" i="18" s="1"/>
  <c r="M767" i="18" s="1"/>
  <c r="Q767" i="18" s="1"/>
  <c r="F767" i="18"/>
  <c r="E768" i="18"/>
  <c r="H768" i="18" s="1"/>
  <c r="F768" i="18"/>
  <c r="F766" i="18"/>
  <c r="E770" i="18"/>
  <c r="H770" i="18" s="1"/>
  <c r="F770" i="18"/>
  <c r="E773" i="18"/>
  <c r="H773" i="18" s="1"/>
  <c r="F773" i="18"/>
  <c r="E771" i="18"/>
  <c r="H771" i="18" s="1"/>
  <c r="M771" i="18" s="1"/>
  <c r="F771" i="18"/>
  <c r="E769" i="18"/>
  <c r="H769" i="18" s="1"/>
  <c r="F769" i="18"/>
  <c r="D766" i="18"/>
  <c r="L766" i="18" s="1"/>
  <c r="J766" i="18"/>
  <c r="I766" i="18"/>
  <c r="H766" i="18"/>
  <c r="O771" i="18"/>
  <c r="P771" i="18"/>
  <c r="N771" i="18"/>
  <c r="N772" i="18"/>
  <c r="P772" i="18"/>
  <c r="Q772" i="18" s="1"/>
  <c r="O772" i="18"/>
  <c r="D774" i="18"/>
  <c r="L774" i="18" s="1"/>
  <c r="J774" i="18"/>
  <c r="H774" i="18"/>
  <c r="I774" i="18"/>
  <c r="W745" i="1"/>
  <c r="Q753" i="18"/>
  <c r="Q756" i="18"/>
  <c r="E760" i="18"/>
  <c r="H760" i="18" s="1"/>
  <c r="M760" i="18" s="1"/>
  <c r="F760" i="18"/>
  <c r="O608" i="18"/>
  <c r="E759" i="18"/>
  <c r="H759" i="18" s="1"/>
  <c r="O684" i="18"/>
  <c r="M758" i="18"/>
  <c r="O626" i="18"/>
  <c r="M749" i="18"/>
  <c r="O568" i="18"/>
  <c r="N626" i="18"/>
  <c r="P684" i="18"/>
  <c r="N608" i="18"/>
  <c r="N748" i="18"/>
  <c r="O748" i="18"/>
  <c r="P748" i="18"/>
  <c r="P740" i="18"/>
  <c r="P739" i="18"/>
  <c r="P749" i="18"/>
  <c r="O749" i="18"/>
  <c r="N749" i="18"/>
  <c r="N589" i="18"/>
  <c r="N684" i="18"/>
  <c r="O746" i="18"/>
  <c r="P746" i="18"/>
  <c r="N746" i="18"/>
  <c r="N747" i="18"/>
  <c r="O747" i="18"/>
  <c r="P747" i="18"/>
  <c r="P741" i="18"/>
  <c r="D764" i="18"/>
  <c r="L764" i="18" s="1"/>
  <c r="M764" i="18" s="1"/>
  <c r="O754" i="18"/>
  <c r="I764" i="18"/>
  <c r="M755" i="18"/>
  <c r="P761" i="18"/>
  <c r="N755" i="18"/>
  <c r="O755" i="18"/>
  <c r="P755" i="18"/>
  <c r="N757" i="18"/>
  <c r="O757" i="18"/>
  <c r="P757" i="18"/>
  <c r="N754" i="18"/>
  <c r="P754" i="18"/>
  <c r="N758" i="18"/>
  <c r="P758" i="18"/>
  <c r="O758" i="18"/>
  <c r="F758" i="18"/>
  <c r="E741" i="18"/>
  <c r="H741" i="18" s="1"/>
  <c r="M741" i="18" s="1"/>
  <c r="E740" i="18"/>
  <c r="H740" i="18" s="1"/>
  <c r="M740" i="18" s="1"/>
  <c r="F742" i="18"/>
  <c r="E742" i="18"/>
  <c r="H742" i="18" s="1"/>
  <c r="E739" i="18"/>
  <c r="H739" i="18" s="1"/>
  <c r="M739" i="18" s="1"/>
  <c r="E746" i="18"/>
  <c r="H746" i="18" s="1"/>
  <c r="M746" i="18" s="1"/>
  <c r="E748" i="18"/>
  <c r="H748" i="18" s="1"/>
  <c r="M748" i="18" s="1"/>
  <c r="E750" i="18"/>
  <c r="H750" i="18" s="1"/>
  <c r="F744" i="18"/>
  <c r="E744" i="18"/>
  <c r="H744" i="18" s="1"/>
  <c r="E745" i="18"/>
  <c r="H745" i="18" s="1"/>
  <c r="E747" i="18"/>
  <c r="H747" i="18" s="1"/>
  <c r="M747" i="18" s="1"/>
  <c r="E761" i="18"/>
  <c r="H761" i="18" s="1"/>
  <c r="M761" i="18" s="1"/>
  <c r="E754" i="18"/>
  <c r="H754" i="18" s="1"/>
  <c r="M754" i="18" s="1"/>
  <c r="F757" i="18"/>
  <c r="E757" i="18"/>
  <c r="H757" i="18" s="1"/>
  <c r="M757" i="18" s="1"/>
  <c r="O664" i="18"/>
  <c r="P626" i="18"/>
  <c r="F763" i="18"/>
  <c r="P608" i="18"/>
  <c r="F756" i="18"/>
  <c r="F761" i="18"/>
  <c r="F762" i="18"/>
  <c r="F754" i="18"/>
  <c r="F753" i="18"/>
  <c r="N568" i="18"/>
  <c r="F755" i="18"/>
  <c r="E725" i="18"/>
  <c r="H725" i="18" s="1"/>
  <c r="N664" i="18"/>
  <c r="O589" i="18"/>
  <c r="O539" i="18"/>
  <c r="N539" i="18"/>
  <c r="F747" i="18"/>
  <c r="E706" i="18"/>
  <c r="H706" i="18" s="1"/>
  <c r="F745" i="18"/>
  <c r="D706" i="18"/>
  <c r="L706" i="18" s="1"/>
  <c r="J706" i="18"/>
  <c r="I706" i="18"/>
  <c r="J642" i="18"/>
  <c r="D642" i="18"/>
  <c r="L642" i="18" s="1"/>
  <c r="I642" i="18"/>
  <c r="F608" i="18"/>
  <c r="F725" i="18"/>
  <c r="I555" i="18"/>
  <c r="J555" i="18"/>
  <c r="D555" i="18"/>
  <c r="L555" i="18" s="1"/>
  <c r="I725" i="18"/>
  <c r="D725" i="18"/>
  <c r="L725" i="18" s="1"/>
  <c r="J725" i="18"/>
  <c r="F748" i="18"/>
  <c r="F746" i="18"/>
  <c r="F750" i="18"/>
  <c r="F752" i="18"/>
  <c r="F749" i="18"/>
  <c r="F751" i="18"/>
  <c r="F743" i="18"/>
  <c r="W715" i="1"/>
  <c r="I549" i="18"/>
  <c r="J549" i="18"/>
  <c r="D549" i="18"/>
  <c r="L549" i="18" s="1"/>
  <c r="Q729" i="18"/>
  <c r="Q726" i="18"/>
  <c r="Q728" i="18"/>
  <c r="M724" i="18"/>
  <c r="F736" i="18"/>
  <c r="E736" i="18"/>
  <c r="H736" i="18" s="1"/>
  <c r="E734" i="18"/>
  <c r="H734" i="18" s="1"/>
  <c r="D734" i="18"/>
  <c r="L734" i="18" s="1"/>
  <c r="J734" i="18"/>
  <c r="I734" i="18"/>
  <c r="J737" i="18"/>
  <c r="I737" i="18"/>
  <c r="D737" i="18"/>
  <c r="L737" i="18" s="1"/>
  <c r="F734" i="18"/>
  <c r="J736" i="18"/>
  <c r="D736" i="18"/>
  <c r="L736" i="18" s="1"/>
  <c r="I736" i="18"/>
  <c r="W716" i="1"/>
  <c r="E738" i="18"/>
  <c r="H738" i="18" s="1"/>
  <c r="F735" i="18"/>
  <c r="E735" i="18"/>
  <c r="H735" i="18" s="1"/>
  <c r="D733" i="18"/>
  <c r="L733" i="18" s="1"/>
  <c r="I733" i="18"/>
  <c r="J733" i="18"/>
  <c r="W714" i="1"/>
  <c r="E737" i="18"/>
  <c r="H737" i="18" s="1"/>
  <c r="W710" i="1"/>
  <c r="Q723" i="18"/>
  <c r="M730" i="18"/>
  <c r="M715" i="18"/>
  <c r="O724" i="18"/>
  <c r="Q720" i="18"/>
  <c r="M713" i="18"/>
  <c r="N730" i="18"/>
  <c r="O713" i="18"/>
  <c r="N713" i="18"/>
  <c r="E402" i="18"/>
  <c r="E235" i="18"/>
  <c r="E75" i="18"/>
  <c r="E216" i="18"/>
  <c r="H216" i="18" s="1"/>
  <c r="E64" i="18"/>
  <c r="E481" i="18"/>
  <c r="E670" i="18"/>
  <c r="H670" i="18" s="1"/>
  <c r="M670" i="18" s="1"/>
  <c r="Q670" i="18" s="1"/>
  <c r="E427" i="18"/>
  <c r="E203" i="18"/>
  <c r="E56" i="18"/>
  <c r="E240" i="18"/>
  <c r="E38" i="18"/>
  <c r="E186" i="18"/>
  <c r="E120" i="18"/>
  <c r="E51" i="18"/>
  <c r="E647" i="18"/>
  <c r="H647" i="18" s="1"/>
  <c r="M647" i="18" s="1"/>
  <c r="Q647" i="18" s="1"/>
  <c r="E682" i="18"/>
  <c r="H682" i="18" s="1"/>
  <c r="M682" i="18" s="1"/>
  <c r="E184" i="18"/>
  <c r="E171" i="18"/>
  <c r="E638" i="18"/>
  <c r="H638" i="18" s="1"/>
  <c r="M638" i="18" s="1"/>
  <c r="Q638" i="18" s="1"/>
  <c r="E86" i="18"/>
  <c r="E95" i="18"/>
  <c r="E110" i="18"/>
  <c r="E26" i="18"/>
  <c r="E143" i="18"/>
  <c r="E139" i="18"/>
  <c r="F565" i="18"/>
  <c r="E565" i="18"/>
  <c r="H565" i="18" s="1"/>
  <c r="M565" i="18" s="1"/>
  <c r="Q565" i="18" s="1"/>
  <c r="F591" i="18"/>
  <c r="E591" i="18"/>
  <c r="H591" i="18" s="1"/>
  <c r="M591" i="18" s="1"/>
  <c r="Q591" i="18" s="1"/>
  <c r="E218" i="18"/>
  <c r="H218" i="18" s="1"/>
  <c r="E436" i="18"/>
  <c r="F594" i="18"/>
  <c r="E594" i="18"/>
  <c r="H594" i="18" s="1"/>
  <c r="M594" i="18" s="1"/>
  <c r="E479" i="18"/>
  <c r="E123" i="18"/>
  <c r="E446" i="18"/>
  <c r="E539" i="18"/>
  <c r="H539" i="18" s="1"/>
  <c r="M539" i="18" s="1"/>
  <c r="E377" i="18"/>
  <c r="E228" i="18"/>
  <c r="F587" i="18"/>
  <c r="E587" i="18"/>
  <c r="H587" i="18" s="1"/>
  <c r="M587" i="18" s="1"/>
  <c r="E248" i="18"/>
  <c r="E115" i="18"/>
  <c r="E477" i="18"/>
  <c r="E362" i="18"/>
  <c r="E79" i="18"/>
  <c r="E168" i="18"/>
  <c r="E681" i="18"/>
  <c r="H681" i="18" s="1"/>
  <c r="M681" i="18" s="1"/>
  <c r="Q681" i="18" s="1"/>
  <c r="E392" i="18"/>
  <c r="E275" i="18"/>
  <c r="E164" i="18"/>
  <c r="E236" i="18"/>
  <c r="E401" i="18"/>
  <c r="E611" i="18"/>
  <c r="H611" i="18" s="1"/>
  <c r="M611" i="18" s="1"/>
  <c r="Q611" i="18" s="1"/>
  <c r="E325" i="18"/>
  <c r="E155" i="18"/>
  <c r="E340" i="18"/>
  <c r="E515" i="18"/>
  <c r="E114" i="18"/>
  <c r="E232" i="18"/>
  <c r="E126" i="18"/>
  <c r="E549" i="18"/>
  <c r="H549" i="18" s="1"/>
  <c r="F580" i="18"/>
  <c r="E580" i="18"/>
  <c r="H580" i="18" s="1"/>
  <c r="M580" i="18" s="1"/>
  <c r="E499" i="18"/>
  <c r="E372" i="18"/>
  <c r="E84" i="18"/>
  <c r="E159" i="18"/>
  <c r="E453" i="18"/>
  <c r="E409" i="18"/>
  <c r="E318" i="18"/>
  <c r="E280" i="18"/>
  <c r="E424" i="18"/>
  <c r="E595" i="18"/>
  <c r="H595" i="18" s="1"/>
  <c r="M595" i="18" s="1"/>
  <c r="Q595" i="18" s="1"/>
  <c r="E440" i="18"/>
  <c r="E200" i="18"/>
  <c r="E468" i="18"/>
  <c r="E651" i="18"/>
  <c r="H651" i="18" s="1"/>
  <c r="M651" i="18" s="1"/>
  <c r="E677" i="18"/>
  <c r="H677" i="18" s="1"/>
  <c r="M677" i="18" s="1"/>
  <c r="E262" i="18"/>
  <c r="E378" i="18"/>
  <c r="E498" i="18"/>
  <c r="E156" i="18"/>
  <c r="E268" i="18"/>
  <c r="E615" i="18"/>
  <c r="H615" i="18" s="1"/>
  <c r="M615" i="18" s="1"/>
  <c r="Q615" i="18" s="1"/>
  <c r="E395" i="18"/>
  <c r="E487" i="18"/>
  <c r="E299" i="18"/>
  <c r="E295" i="18"/>
  <c r="E349" i="18"/>
  <c r="E407" i="18"/>
  <c r="E356" i="18"/>
  <c r="F564" i="18"/>
  <c r="E564" i="18"/>
  <c r="H564" i="18" s="1"/>
  <c r="M564" i="18" s="1"/>
  <c r="F561" i="18"/>
  <c r="E561" i="18"/>
  <c r="H561" i="18" s="1"/>
  <c r="M561" i="18" s="1"/>
  <c r="E337" i="18"/>
  <c r="E328" i="18"/>
  <c r="E134" i="18"/>
  <c r="E158" i="18"/>
  <c r="E669" i="18"/>
  <c r="H669" i="18" s="1"/>
  <c r="M669" i="18" s="1"/>
  <c r="Q669" i="18" s="1"/>
  <c r="E150" i="18"/>
  <c r="E55" i="18"/>
  <c r="E373" i="18"/>
  <c r="E431" i="18"/>
  <c r="E300" i="18"/>
  <c r="F570" i="18"/>
  <c r="E570" i="18"/>
  <c r="H570" i="18" s="1"/>
  <c r="M570" i="18" s="1"/>
  <c r="Q570" i="18" s="1"/>
  <c r="E573" i="18"/>
  <c r="H573" i="18" s="1"/>
  <c r="M573" i="18" s="1"/>
  <c r="F554" i="18"/>
  <c r="E554" i="18"/>
  <c r="H554" i="18" s="1"/>
  <c r="M554" i="18" s="1"/>
  <c r="Q554" i="18" s="1"/>
  <c r="F566" i="18"/>
  <c r="E566" i="18"/>
  <c r="H566" i="18" s="1"/>
  <c r="M566" i="18" s="1"/>
  <c r="Q566" i="18" s="1"/>
  <c r="E417" i="18"/>
  <c r="E87" i="18"/>
  <c r="F616" i="18"/>
  <c r="E616" i="18"/>
  <c r="H616" i="18" s="1"/>
  <c r="M616" i="18" s="1"/>
  <c r="Q616" i="18" s="1"/>
  <c r="E96" i="18"/>
  <c r="E127" i="18"/>
  <c r="E352" i="18"/>
  <c r="E257" i="18"/>
  <c r="E527" i="18"/>
  <c r="F598" i="18"/>
  <c r="E598" i="18"/>
  <c r="H598" i="18" s="1"/>
  <c r="M598" i="18" s="1"/>
  <c r="E459" i="18"/>
  <c r="E213" i="18"/>
  <c r="E109" i="18"/>
  <c r="F635" i="18"/>
  <c r="E635" i="18"/>
  <c r="H635" i="18" s="1"/>
  <c r="M635" i="18" s="1"/>
  <c r="Q635" i="18" s="1"/>
  <c r="E359" i="18"/>
  <c r="E382" i="18"/>
  <c r="F640" i="18"/>
  <c r="E640" i="18"/>
  <c r="H640" i="18" s="1"/>
  <c r="M640" i="18" s="1"/>
  <c r="Q640" i="18" s="1"/>
  <c r="E438" i="18"/>
  <c r="E37" i="18"/>
  <c r="E315" i="18"/>
  <c r="F581" i="18"/>
  <c r="E581" i="18"/>
  <c r="H581" i="18" s="1"/>
  <c r="M581" i="18" s="1"/>
  <c r="Q581" i="18" s="1"/>
  <c r="E73" i="18"/>
  <c r="E505" i="18"/>
  <c r="E33" i="18"/>
  <c r="E386" i="18"/>
  <c r="E182" i="18"/>
  <c r="E531" i="18"/>
  <c r="E607" i="18"/>
  <c r="H607" i="18" s="1"/>
  <c r="M607" i="18" s="1"/>
  <c r="E491" i="18"/>
  <c r="H491" i="18" s="1"/>
  <c r="E212" i="18"/>
  <c r="E456" i="18"/>
  <c r="E343" i="18"/>
  <c r="E457" i="18"/>
  <c r="E454" i="18"/>
  <c r="E576" i="18"/>
  <c r="H576" i="18" s="1"/>
  <c r="M576" i="18" s="1"/>
  <c r="E361" i="18"/>
  <c r="E636" i="18"/>
  <c r="H636" i="18" s="1"/>
  <c r="M636" i="18" s="1"/>
  <c r="E327" i="18"/>
  <c r="E98" i="18"/>
  <c r="E312" i="18"/>
  <c r="E389" i="18"/>
  <c r="E81" i="18"/>
  <c r="E279" i="18"/>
  <c r="E292" i="18"/>
  <c r="E46" i="18"/>
  <c r="E263" i="18"/>
  <c r="E344" i="18"/>
  <c r="E506" i="18"/>
  <c r="E422" i="18"/>
  <c r="E314" i="18"/>
  <c r="E338" i="18"/>
  <c r="E80" i="18"/>
  <c r="F663" i="18"/>
  <c r="E663" i="18"/>
  <c r="H663" i="18" s="1"/>
  <c r="M663" i="18" s="1"/>
  <c r="Q663" i="18" s="1"/>
  <c r="F613" i="18"/>
  <c r="E613" i="18"/>
  <c r="H613" i="18" s="1"/>
  <c r="M613" i="18" s="1"/>
  <c r="Q613" i="18" s="1"/>
  <c r="E152" i="18"/>
  <c r="E621" i="18"/>
  <c r="H621" i="18" s="1"/>
  <c r="M621" i="18" s="1"/>
  <c r="Q621" i="18" s="1"/>
  <c r="F693" i="18"/>
  <c r="E693" i="18"/>
  <c r="H693" i="18" s="1"/>
  <c r="M693" i="18" s="1"/>
  <c r="E419" i="18"/>
  <c r="E302" i="18"/>
  <c r="E490" i="18"/>
  <c r="E258" i="18"/>
  <c r="E326" i="18"/>
  <c r="E286" i="18"/>
  <c r="F563" i="18"/>
  <c r="E563" i="18"/>
  <c r="H563" i="18" s="1"/>
  <c r="M563" i="18" s="1"/>
  <c r="Q563" i="18" s="1"/>
  <c r="E656" i="18"/>
  <c r="H656" i="18" s="1"/>
  <c r="M656" i="18" s="1"/>
  <c r="Q656" i="18" s="1"/>
  <c r="E211" i="18"/>
  <c r="E502" i="18"/>
  <c r="E322" i="18"/>
  <c r="E462" i="18"/>
  <c r="E201" i="18"/>
  <c r="E177" i="18"/>
  <c r="E229" i="18"/>
  <c r="E144" i="18"/>
  <c r="E628" i="18"/>
  <c r="H628" i="18" s="1"/>
  <c r="M628" i="18" s="1"/>
  <c r="E94" i="18"/>
  <c r="E151" i="18"/>
  <c r="E272" i="18"/>
  <c r="E174" i="18"/>
  <c r="E385" i="18"/>
  <c r="E355" i="18"/>
  <c r="E516" i="18"/>
  <c r="E347" i="18"/>
  <c r="E331" i="18"/>
  <c r="E176" i="18"/>
  <c r="E364" i="18"/>
  <c r="F560" i="18"/>
  <c r="E560" i="18"/>
  <c r="H560" i="18" s="1"/>
  <c r="M560" i="18" s="1"/>
  <c r="E403" i="18"/>
  <c r="E418" i="18"/>
  <c r="E642" i="18"/>
  <c r="H642" i="18" s="1"/>
  <c r="E153" i="18"/>
  <c r="E452" i="18"/>
  <c r="E398" i="18"/>
  <c r="E269" i="18"/>
  <c r="E460" i="18"/>
  <c r="E342" i="18"/>
  <c r="F215" i="18"/>
  <c r="E215" i="18"/>
  <c r="H215" i="18" s="1"/>
  <c r="E577" i="18"/>
  <c r="H577" i="18" s="1"/>
  <c r="M577" i="18" s="1"/>
  <c r="Q577" i="18" s="1"/>
  <c r="E514" i="18"/>
  <c r="E659" i="18"/>
  <c r="H659" i="18" s="1"/>
  <c r="M659" i="18" s="1"/>
  <c r="E317" i="18"/>
  <c r="E222" i="18"/>
  <c r="H222" i="18" s="1"/>
  <c r="F219" i="18"/>
  <c r="E219" i="18"/>
  <c r="H219" i="18" s="1"/>
  <c r="E70" i="18"/>
  <c r="E221" i="18"/>
  <c r="H221" i="18" s="1"/>
  <c r="E455" i="18"/>
  <c r="E74" i="18"/>
  <c r="F619" i="18"/>
  <c r="E619" i="18"/>
  <c r="H619" i="18" s="1"/>
  <c r="M619" i="18" s="1"/>
  <c r="Q619" i="18" s="1"/>
  <c r="E445" i="18"/>
  <c r="E426" i="18"/>
  <c r="E32" i="18"/>
  <c r="E239" i="18"/>
  <c r="E413" i="18"/>
  <c r="E205" i="18"/>
  <c r="E313" i="18"/>
  <c r="E227" i="18"/>
  <c r="E507" i="18"/>
  <c r="F547" i="18"/>
  <c r="E547" i="18"/>
  <c r="H547" i="18" s="1"/>
  <c r="M547" i="18" s="1"/>
  <c r="E444" i="18"/>
  <c r="E82" i="18"/>
  <c r="E405" i="18"/>
  <c r="E680" i="18"/>
  <c r="H680" i="18" s="1"/>
  <c r="M680" i="18" s="1"/>
  <c r="Q680" i="18" s="1"/>
  <c r="E154" i="18"/>
  <c r="E238" i="18"/>
  <c r="E125" i="18"/>
  <c r="E242" i="18"/>
  <c r="E489" i="18"/>
  <c r="H489" i="18" s="1"/>
  <c r="E633" i="18"/>
  <c r="H633" i="18" s="1"/>
  <c r="M633" i="18" s="1"/>
  <c r="Q633" i="18" s="1"/>
  <c r="E288" i="18"/>
  <c r="E252" i="18"/>
  <c r="E274" i="18"/>
  <c r="E428" i="18"/>
  <c r="E304" i="18"/>
  <c r="E306" i="18"/>
  <c r="E501" i="18"/>
  <c r="F650" i="18"/>
  <c r="E650" i="18"/>
  <c r="H650" i="18" s="1"/>
  <c r="M650" i="18" s="1"/>
  <c r="Q650" i="18" s="1"/>
  <c r="E575" i="18"/>
  <c r="H575" i="18" s="1"/>
  <c r="M575" i="18" s="1"/>
  <c r="Q575" i="18" s="1"/>
  <c r="E447" i="18"/>
  <c r="E420" i="18"/>
  <c r="E478" i="18"/>
  <c r="E701" i="18"/>
  <c r="H701" i="18" s="1"/>
  <c r="M701" i="18" s="1"/>
  <c r="F716" i="18"/>
  <c r="E716" i="18"/>
  <c r="H716" i="18" s="1"/>
  <c r="P715" i="18"/>
  <c r="N715" i="18"/>
  <c r="F632" i="18"/>
  <c r="E632" i="18"/>
  <c r="H632" i="18" s="1"/>
  <c r="M632" i="18" s="1"/>
  <c r="Q632" i="18" s="1"/>
  <c r="F223" i="18"/>
  <c r="E223" i="18"/>
  <c r="H223" i="18" s="1"/>
  <c r="E645" i="18"/>
  <c r="H645" i="18" s="1"/>
  <c r="M645" i="18" s="1"/>
  <c r="Q645" i="18" s="1"/>
  <c r="E504" i="18"/>
  <c r="E129" i="18"/>
  <c r="F692" i="18"/>
  <c r="E692" i="18"/>
  <c r="H692" i="18" s="1"/>
  <c r="M692" i="18" s="1"/>
  <c r="E525" i="18"/>
  <c r="E90" i="18"/>
  <c r="E437" i="18"/>
  <c r="E354" i="18"/>
  <c r="E233" i="18"/>
  <c r="E309" i="18"/>
  <c r="E702" i="18"/>
  <c r="H702" i="18" s="1"/>
  <c r="E721" i="18"/>
  <c r="H721" i="18" s="1"/>
  <c r="M721" i="18" s="1"/>
  <c r="E733" i="18"/>
  <c r="H733" i="18" s="1"/>
  <c r="Q711" i="18"/>
  <c r="Q712" i="18"/>
  <c r="E603" i="18"/>
  <c r="H603" i="18" s="1"/>
  <c r="M603" i="18" s="1"/>
  <c r="E188" i="18"/>
  <c r="E234" i="18"/>
  <c r="E623" i="18"/>
  <c r="H623" i="18" s="1"/>
  <c r="M623" i="18" s="1"/>
  <c r="E583" i="18"/>
  <c r="H583" i="18" s="1"/>
  <c r="M583" i="18" s="1"/>
  <c r="F553" i="18"/>
  <c r="E553" i="18"/>
  <c r="H553" i="18" s="1"/>
  <c r="M553" i="18" s="1"/>
  <c r="Q553" i="18" s="1"/>
  <c r="E178" i="18"/>
  <c r="E639" i="18"/>
  <c r="H639" i="18" s="1"/>
  <c r="M639" i="18" s="1"/>
  <c r="Q639" i="18" s="1"/>
  <c r="E484" i="18"/>
  <c r="F614" i="18"/>
  <c r="E614" i="18"/>
  <c r="H614" i="18" s="1"/>
  <c r="M614" i="18" s="1"/>
  <c r="E57" i="18"/>
  <c r="E334" i="18"/>
  <c r="E684" i="18"/>
  <c r="H684" i="18" s="1"/>
  <c r="M684" i="18" s="1"/>
  <c r="E380" i="18"/>
  <c r="E71" i="18"/>
  <c r="E673" i="18"/>
  <c r="H673" i="18" s="1"/>
  <c r="M673" i="18" s="1"/>
  <c r="F694" i="18"/>
  <c r="E694" i="18"/>
  <c r="H694" i="18" s="1"/>
  <c r="E135" i="18"/>
  <c r="E537" i="18"/>
  <c r="H537" i="18" s="1"/>
  <c r="M537" i="18" s="1"/>
  <c r="Q537" i="18" s="1"/>
  <c r="E411" i="18"/>
  <c r="E371" i="18"/>
  <c r="E195" i="18"/>
  <c r="E471" i="18"/>
  <c r="E24" i="18"/>
  <c r="E425" i="18"/>
  <c r="E368" i="18"/>
  <c r="E528" i="18"/>
  <c r="E208" i="18"/>
  <c r="E192" i="18"/>
  <c r="E254" i="18"/>
  <c r="E91" i="18"/>
  <c r="E61" i="18"/>
  <c r="E121" i="18"/>
  <c r="E509" i="18"/>
  <c r="E690" i="18"/>
  <c r="H690" i="18" s="1"/>
  <c r="M690" i="18" s="1"/>
  <c r="Q690" i="18" s="1"/>
  <c r="E353" i="18"/>
  <c r="E610" i="18"/>
  <c r="H610" i="18" s="1"/>
  <c r="M610" i="18" s="1"/>
  <c r="E660" i="18"/>
  <c r="H660" i="18" s="1"/>
  <c r="M660" i="18" s="1"/>
  <c r="E103" i="18"/>
  <c r="E250" i="18"/>
  <c r="E556" i="18"/>
  <c r="H556" i="18" s="1"/>
  <c r="M556" i="18" s="1"/>
  <c r="Q556" i="18" s="1"/>
  <c r="E298" i="18"/>
  <c r="E166" i="18"/>
  <c r="E336" i="18"/>
  <c r="E688" i="18"/>
  <c r="H688" i="18" s="1"/>
  <c r="M688" i="18" s="1"/>
  <c r="E198" i="18"/>
  <c r="E290" i="18"/>
  <c r="E36" i="18"/>
  <c r="E441" i="18"/>
  <c r="E226" i="18"/>
  <c r="E169" i="18"/>
  <c r="E251" i="18"/>
  <c r="E172" i="18"/>
  <c r="E265" i="18"/>
  <c r="E366" i="18"/>
  <c r="F624" i="18"/>
  <c r="E624" i="18"/>
  <c r="H624" i="18" s="1"/>
  <c r="M624" i="18" s="1"/>
  <c r="Q624" i="18" s="1"/>
  <c r="E365" i="18"/>
  <c r="E652" i="18"/>
  <c r="H652" i="18" s="1"/>
  <c r="M652" i="18" s="1"/>
  <c r="Q652" i="18" s="1"/>
  <c r="E626" i="18"/>
  <c r="H626" i="18" s="1"/>
  <c r="M626" i="18" s="1"/>
  <c r="E271" i="18"/>
  <c r="E586" i="18"/>
  <c r="H586" i="18" s="1"/>
  <c r="M586" i="18" s="1"/>
  <c r="Q586" i="18" s="1"/>
  <c r="E545" i="18"/>
  <c r="H545" i="18" s="1"/>
  <c r="M545" i="18" s="1"/>
  <c r="E261" i="18"/>
  <c r="E162" i="18"/>
  <c r="E374" i="18"/>
  <c r="E207" i="18"/>
  <c r="F568" i="18"/>
  <c r="E568" i="18"/>
  <c r="H568" i="18" s="1"/>
  <c r="M568" i="18" s="1"/>
  <c r="E78" i="18"/>
  <c r="F217" i="18"/>
  <c r="E217" i="18"/>
  <c r="H217" i="18" s="1"/>
  <c r="E20" i="18"/>
  <c r="E698" i="18"/>
  <c r="H698" i="18" s="1"/>
  <c r="E731" i="18"/>
  <c r="H731" i="18" s="1"/>
  <c r="P705" i="18"/>
  <c r="P707" i="18"/>
  <c r="E157" i="18"/>
  <c r="E435" i="18"/>
  <c r="E245" i="18"/>
  <c r="E661" i="18"/>
  <c r="H661" i="18" s="1"/>
  <c r="M661" i="18" s="1"/>
  <c r="E494" i="18"/>
  <c r="F627" i="18"/>
  <c r="E627" i="18"/>
  <c r="H627" i="18" s="1"/>
  <c r="E643" i="18"/>
  <c r="H643" i="18" s="1"/>
  <c r="M643" i="18" s="1"/>
  <c r="Q643" i="18" s="1"/>
  <c r="E584" i="18"/>
  <c r="H584" i="18" s="1"/>
  <c r="M584" i="18" s="1"/>
  <c r="Q584" i="18" s="1"/>
  <c r="E130" i="18"/>
  <c r="E548" i="18"/>
  <c r="H548" i="18" s="1"/>
  <c r="M548" i="18" s="1"/>
  <c r="E530" i="18"/>
  <c r="E285" i="18"/>
  <c r="E678" i="18"/>
  <c r="H678" i="18" s="1"/>
  <c r="M678" i="18" s="1"/>
  <c r="Q678" i="18" s="1"/>
  <c r="E181" i="18"/>
  <c r="E99" i="18"/>
  <c r="E230" i="18"/>
  <c r="E283" i="18"/>
  <c r="E294" i="18"/>
  <c r="E49" i="18"/>
  <c r="E629" i="18"/>
  <c r="H629" i="18" s="1"/>
  <c r="M629" i="18" s="1"/>
  <c r="Q629" i="18" s="1"/>
  <c r="E375" i="18"/>
  <c r="E193" i="18"/>
  <c r="E243" i="18"/>
  <c r="F551" i="18"/>
  <c r="E551" i="18"/>
  <c r="H551" i="18" s="1"/>
  <c r="M551" i="18" s="1"/>
  <c r="Q551" i="18" s="1"/>
  <c r="E301" i="18"/>
  <c r="E132" i="18"/>
  <c r="E376" i="18"/>
  <c r="E523" i="18"/>
  <c r="E72" i="18"/>
  <c r="E321" i="18"/>
  <c r="E209" i="18"/>
  <c r="E289" i="18"/>
  <c r="E522" i="18"/>
  <c r="E264" i="18"/>
  <c r="E367" i="18"/>
  <c r="E62" i="18"/>
  <c r="E23" i="18"/>
  <c r="E696" i="18"/>
  <c r="H696" i="18" s="1"/>
  <c r="M696" i="18" s="1"/>
  <c r="E686" i="18"/>
  <c r="H686" i="18" s="1"/>
  <c r="M686" i="18" s="1"/>
  <c r="Q686" i="18" s="1"/>
  <c r="O699" i="18"/>
  <c r="O697" i="18"/>
  <c r="E167" i="18"/>
  <c r="E133" i="18"/>
  <c r="E165" i="18"/>
  <c r="E108" i="18"/>
  <c r="E346" i="18"/>
  <c r="E569" i="18"/>
  <c r="H569" i="18" s="1"/>
  <c r="E335" i="18"/>
  <c r="E482" i="18"/>
  <c r="E52" i="18"/>
  <c r="E538" i="18"/>
  <c r="H538" i="18" s="1"/>
  <c r="M538" i="18" s="1"/>
  <c r="Q538" i="18" s="1"/>
  <c r="F562" i="18"/>
  <c r="E562" i="18"/>
  <c r="H562" i="18" s="1"/>
  <c r="M562" i="18" s="1"/>
  <c r="F220" i="18"/>
  <c r="E220" i="18"/>
  <c r="H220" i="18" s="1"/>
  <c r="E297" i="18"/>
  <c r="F601" i="18"/>
  <c r="E601" i="18"/>
  <c r="H601" i="18" s="1"/>
  <c r="M601" i="18" s="1"/>
  <c r="E140" i="18"/>
  <c r="E189" i="18"/>
  <c r="E116" i="18"/>
  <c r="E596" i="18"/>
  <c r="H596" i="18" s="1"/>
  <c r="M596" i="18" s="1"/>
  <c r="Q596" i="18" s="1"/>
  <c r="E310" i="18"/>
  <c r="E604" i="18"/>
  <c r="H604" i="18" s="1"/>
  <c r="M604" i="18" s="1"/>
  <c r="Q604" i="18" s="1"/>
  <c r="F631" i="18"/>
  <c r="E631" i="18"/>
  <c r="H631" i="18" s="1"/>
  <c r="M631" i="18" s="1"/>
  <c r="Q631" i="18" s="1"/>
  <c r="E278" i="18"/>
  <c r="E657" i="18"/>
  <c r="H657" i="18" s="1"/>
  <c r="M657" i="18" s="1"/>
  <c r="E44" i="18"/>
  <c r="E137" i="18"/>
  <c r="E100" i="18"/>
  <c r="F665" i="18"/>
  <c r="E665" i="18"/>
  <c r="H665" i="18" s="1"/>
  <c r="E391" i="18"/>
  <c r="E350" i="18"/>
  <c r="F617" i="18"/>
  <c r="E617" i="18"/>
  <c r="H617" i="18" s="1"/>
  <c r="M617" i="18" s="1"/>
  <c r="E579" i="18"/>
  <c r="H579" i="18" s="1"/>
  <c r="M579" i="18" s="1"/>
  <c r="Q579" i="18" s="1"/>
  <c r="E190" i="18"/>
  <c r="E85" i="18"/>
  <c r="E404" i="18"/>
  <c r="E620" i="18"/>
  <c r="H620" i="18" s="1"/>
  <c r="M620" i="18" s="1"/>
  <c r="E89" i="18"/>
  <c r="E571" i="18"/>
  <c r="H571" i="18" s="1"/>
  <c r="M571" i="18" s="1"/>
  <c r="E147" i="18"/>
  <c r="E128" i="18"/>
  <c r="F582" i="18"/>
  <c r="E582" i="18"/>
  <c r="H582" i="18" s="1"/>
  <c r="M582" i="18" s="1"/>
  <c r="E649" i="18"/>
  <c r="H649" i="18" s="1"/>
  <c r="M649" i="18" s="1"/>
  <c r="Q649" i="18" s="1"/>
  <c r="E324" i="18"/>
  <c r="E475" i="18"/>
  <c r="E687" i="18"/>
  <c r="H687" i="18" s="1"/>
  <c r="M687" i="18" s="1"/>
  <c r="Q687" i="18" s="1"/>
  <c r="E307" i="18"/>
  <c r="E463" i="18"/>
  <c r="E383" i="18"/>
  <c r="E138" i="18"/>
  <c r="E360" i="18"/>
  <c r="E111" i="18"/>
  <c r="E54" i="18"/>
  <c r="E173" i="18"/>
  <c r="E664" i="18"/>
  <c r="H664" i="18" s="1"/>
  <c r="M664" i="18" s="1"/>
  <c r="E388" i="18"/>
  <c r="E131" i="18"/>
  <c r="E654" i="18"/>
  <c r="H654" i="18" s="1"/>
  <c r="M654" i="18" s="1"/>
  <c r="E532" i="18"/>
  <c r="E247" i="18"/>
  <c r="E555" i="18"/>
  <c r="H555" i="18" s="1"/>
  <c r="E339" i="18"/>
  <c r="E330" i="18"/>
  <c r="E185" i="18"/>
  <c r="E572" i="18"/>
  <c r="H572" i="18" s="1"/>
  <c r="M572" i="18" s="1"/>
  <c r="E483" i="18"/>
  <c r="E443" i="18"/>
  <c r="H443" i="18" s="1"/>
  <c r="E461" i="18"/>
  <c r="E42" i="18"/>
  <c r="E105" i="18"/>
  <c r="E390" i="18"/>
  <c r="E284" i="18"/>
  <c r="E60" i="18"/>
  <c r="E22" i="18"/>
  <c r="E666" i="18"/>
  <c r="H666" i="18" s="1"/>
  <c r="M666" i="18" s="1"/>
  <c r="O666" i="18"/>
  <c r="O730" i="18"/>
  <c r="N699" i="18"/>
  <c r="O721" i="18"/>
  <c r="E88" i="18"/>
  <c r="E597" i="18"/>
  <c r="H597" i="18" s="1"/>
  <c r="M597" i="18" s="1"/>
  <c r="Q597" i="18" s="1"/>
  <c r="E199" i="18"/>
  <c r="E602" i="18"/>
  <c r="H602" i="18" s="1"/>
  <c r="M602" i="18" s="1"/>
  <c r="Q602" i="18" s="1"/>
  <c r="E277" i="18"/>
  <c r="E449" i="18"/>
  <c r="E668" i="18"/>
  <c r="H668" i="18" s="1"/>
  <c r="M668" i="18" s="1"/>
  <c r="Q668" i="18" s="1"/>
  <c r="E458" i="18"/>
  <c r="E672" i="18"/>
  <c r="H672" i="18" s="1"/>
  <c r="M672" i="18" s="1"/>
  <c r="Q672" i="18" s="1"/>
  <c r="E311" i="18"/>
  <c r="E107" i="18"/>
  <c r="E683" i="18"/>
  <c r="H683" i="18" s="1"/>
  <c r="M683" i="18" s="1"/>
  <c r="E170" i="18"/>
  <c r="E93" i="18"/>
  <c r="E293" i="18"/>
  <c r="E470" i="18"/>
  <c r="E416" i="18"/>
  <c r="E393" i="18"/>
  <c r="E519" i="18"/>
  <c r="E319" i="18"/>
  <c r="E543" i="18"/>
  <c r="H543" i="18" s="1"/>
  <c r="M543" i="18" s="1"/>
  <c r="Q543" i="18" s="1"/>
  <c r="E495" i="18"/>
  <c r="E503" i="18"/>
  <c r="E146" i="18"/>
  <c r="F691" i="18"/>
  <c r="E691" i="18"/>
  <c r="H691" i="18" s="1"/>
  <c r="M691" i="18" s="1"/>
  <c r="Q691" i="18" s="1"/>
  <c r="E609" i="18"/>
  <c r="H609" i="18" s="1"/>
  <c r="E66" i="18"/>
  <c r="F550" i="18"/>
  <c r="E550" i="18"/>
  <c r="H550" i="18" s="1"/>
  <c r="M550" i="18" s="1"/>
  <c r="E117" i="18"/>
  <c r="F685" i="18"/>
  <c r="E685" i="18"/>
  <c r="H685" i="18" s="1"/>
  <c r="E303" i="18"/>
  <c r="E476" i="18"/>
  <c r="E511" i="18"/>
  <c r="E450" i="18"/>
  <c r="E253" i="18"/>
  <c r="E244" i="18"/>
  <c r="E351" i="18"/>
  <c r="E542" i="18"/>
  <c r="H542" i="18" s="1"/>
  <c r="M542" i="18" s="1"/>
  <c r="Q542" i="18" s="1"/>
  <c r="E291" i="18"/>
  <c r="E63" i="18"/>
  <c r="E112" i="18"/>
  <c r="E50" i="18"/>
  <c r="E396" i="18"/>
  <c r="E316" i="18"/>
  <c r="F558" i="18"/>
  <c r="E558" i="18"/>
  <c r="H558" i="18" s="1"/>
  <c r="M558" i="18" s="1"/>
  <c r="Q558" i="18" s="1"/>
  <c r="E225" i="18"/>
  <c r="F600" i="18"/>
  <c r="E600" i="18"/>
  <c r="H600" i="18" s="1"/>
  <c r="M600" i="18" s="1"/>
  <c r="Q600" i="18" s="1"/>
  <c r="E270" i="18"/>
  <c r="E196" i="18"/>
  <c r="E149" i="18"/>
  <c r="E637" i="18"/>
  <c r="H637" i="18" s="1"/>
  <c r="M637" i="18" s="1"/>
  <c r="Q637" i="18" s="1"/>
  <c r="E432" i="18"/>
  <c r="E469" i="18"/>
  <c r="E180" i="18"/>
  <c r="E465" i="18"/>
  <c r="E124" i="18"/>
  <c r="E400" i="18"/>
  <c r="E592" i="18"/>
  <c r="H592" i="18" s="1"/>
  <c r="M592" i="18" s="1"/>
  <c r="Q592" i="18" s="1"/>
  <c r="E387" i="18"/>
  <c r="E332" i="18"/>
  <c r="E106" i="18"/>
  <c r="E68" i="18"/>
  <c r="E534" i="18"/>
  <c r="F671" i="18"/>
  <c r="E671" i="18"/>
  <c r="H671" i="18" s="1"/>
  <c r="M671" i="18" s="1"/>
  <c r="E142" i="18"/>
  <c r="E486" i="18"/>
  <c r="E605" i="18"/>
  <c r="H605" i="18" s="1"/>
  <c r="M605" i="18" s="1"/>
  <c r="E689" i="18"/>
  <c r="H689" i="18" s="1"/>
  <c r="M689" i="18" s="1"/>
  <c r="Q689" i="18" s="1"/>
  <c r="E45" i="18"/>
  <c r="E305" i="18"/>
  <c r="E281" i="18"/>
  <c r="E122" i="18"/>
  <c r="F710" i="18"/>
  <c r="E710" i="18"/>
  <c r="H710" i="18" s="1"/>
  <c r="M710" i="18" s="1"/>
  <c r="P666" i="18"/>
  <c r="N666" i="18"/>
  <c r="N724" i="18"/>
  <c r="M699" i="18"/>
  <c r="P699" i="18"/>
  <c r="N697" i="18"/>
  <c r="P697" i="18"/>
  <c r="Q719" i="18"/>
  <c r="N721" i="18"/>
  <c r="E333" i="18"/>
  <c r="E434" i="18"/>
  <c r="E266" i="18"/>
  <c r="E517" i="18"/>
  <c r="E421" i="18"/>
  <c r="E48" i="18"/>
  <c r="E136" i="18"/>
  <c r="E29" i="18"/>
  <c r="E148" i="18"/>
  <c r="F618" i="18"/>
  <c r="E618" i="18"/>
  <c r="H618" i="18" s="1"/>
  <c r="M618" i="18" s="1"/>
  <c r="Q618" i="18" s="1"/>
  <c r="E40" i="18"/>
  <c r="E448" i="18"/>
  <c r="E197" i="18"/>
  <c r="E567" i="18"/>
  <c r="H567" i="18" s="1"/>
  <c r="M567" i="18" s="1"/>
  <c r="E399" i="18"/>
  <c r="E206" i="18"/>
  <c r="E546" i="18"/>
  <c r="H546" i="18" s="1"/>
  <c r="M546" i="18" s="1"/>
  <c r="Q546" i="18" s="1"/>
  <c r="E415" i="18"/>
  <c r="E175" i="18"/>
  <c r="E585" i="18"/>
  <c r="H585" i="18" s="1"/>
  <c r="M585" i="18" s="1"/>
  <c r="Q585" i="18" s="1"/>
  <c r="E59" i="18"/>
  <c r="E267" i="18"/>
  <c r="E641" i="18"/>
  <c r="H641" i="18" s="1"/>
  <c r="M641" i="18" s="1"/>
  <c r="Q641" i="18" s="1"/>
  <c r="E589" i="18"/>
  <c r="H589" i="18" s="1"/>
  <c r="M589" i="18" s="1"/>
  <c r="E53" i="18"/>
  <c r="E76" i="18"/>
  <c r="E83" i="18"/>
  <c r="E648" i="18"/>
  <c r="H648" i="18" s="1"/>
  <c r="M648" i="18" s="1"/>
  <c r="Q648" i="18" s="1"/>
  <c r="E520" i="18"/>
  <c r="E518" i="18"/>
  <c r="E540" i="18"/>
  <c r="H540" i="18" s="1"/>
  <c r="E526" i="18"/>
  <c r="F630" i="18"/>
  <c r="E630" i="18"/>
  <c r="H630" i="18" s="1"/>
  <c r="M630" i="18" s="1"/>
  <c r="E408" i="18"/>
  <c r="E512" i="18"/>
  <c r="E608" i="18"/>
  <c r="H608" i="18" s="1"/>
  <c r="M608" i="18" s="1"/>
  <c r="E493" i="18"/>
  <c r="E249" i="18"/>
  <c r="E35" i="18"/>
  <c r="E513" i="18"/>
  <c r="E474" i="18"/>
  <c r="E47" i="18"/>
  <c r="E552" i="18"/>
  <c r="H552" i="18" s="1"/>
  <c r="M552" i="18" s="1"/>
  <c r="E320" i="18"/>
  <c r="E102" i="18"/>
  <c r="E496" i="18"/>
  <c r="E423" i="18"/>
  <c r="E363" i="18"/>
  <c r="E541" i="18"/>
  <c r="H541" i="18" s="1"/>
  <c r="M541" i="18" s="1"/>
  <c r="Q541" i="18" s="1"/>
  <c r="E255" i="18"/>
  <c r="E231" i="18"/>
  <c r="E397" i="18"/>
  <c r="E578" i="18"/>
  <c r="H578" i="18" s="1"/>
  <c r="M578" i="18" s="1"/>
  <c r="E485" i="18"/>
  <c r="E676" i="18"/>
  <c r="H676" i="18" s="1"/>
  <c r="M676" i="18" s="1"/>
  <c r="Q676" i="18" s="1"/>
  <c r="E430" i="18"/>
  <c r="E590" i="18"/>
  <c r="H590" i="18" s="1"/>
  <c r="E160" i="18"/>
  <c r="E145" i="18"/>
  <c r="E533" i="18"/>
  <c r="E141" i="18"/>
  <c r="E113" i="18"/>
  <c r="E472" i="18"/>
  <c r="E675" i="18"/>
  <c r="H675" i="18" s="1"/>
  <c r="M675" i="18" s="1"/>
  <c r="Q675" i="18" s="1"/>
  <c r="E634" i="18"/>
  <c r="H634" i="18" s="1"/>
  <c r="M634" i="18" s="1"/>
  <c r="Q634" i="18" s="1"/>
  <c r="E329" i="18"/>
  <c r="E467" i="18"/>
  <c r="E524" i="18"/>
  <c r="E381" i="18"/>
  <c r="E25" i="18"/>
  <c r="F707" i="18"/>
  <c r="E707" i="18"/>
  <c r="H707" i="18" s="1"/>
  <c r="M707" i="18" s="1"/>
  <c r="O701" i="18"/>
  <c r="P701" i="18"/>
  <c r="N701" i="18"/>
  <c r="O693" i="18"/>
  <c r="N693" i="18"/>
  <c r="P693" i="18"/>
  <c r="E557" i="18"/>
  <c r="H557" i="18" s="1"/>
  <c r="M557" i="18" s="1"/>
  <c r="Q557" i="18" s="1"/>
  <c r="E39" i="18"/>
  <c r="E370" i="18"/>
  <c r="E521" i="18"/>
  <c r="E308" i="18"/>
  <c r="E529" i="18"/>
  <c r="E358" i="18"/>
  <c r="E92" i="18"/>
  <c r="E179" i="18"/>
  <c r="E204" i="18"/>
  <c r="E480" i="18"/>
  <c r="E194" i="18"/>
  <c r="E341" i="18"/>
  <c r="E625" i="18"/>
  <c r="H625" i="18" s="1"/>
  <c r="M625" i="18" s="1"/>
  <c r="Q625" i="18" s="1"/>
  <c r="E508" i="18"/>
  <c r="E655" i="18"/>
  <c r="H655" i="18" s="1"/>
  <c r="M655" i="18" s="1"/>
  <c r="Q655" i="18" s="1"/>
  <c r="E101" i="18"/>
  <c r="E357" i="18"/>
  <c r="E588" i="18"/>
  <c r="H588" i="18" s="1"/>
  <c r="M588" i="18" s="1"/>
  <c r="E241" i="18"/>
  <c r="E439" i="18"/>
  <c r="E442" i="18"/>
  <c r="E237" i="18"/>
  <c r="F662" i="18"/>
  <c r="E662" i="18"/>
  <c r="H662" i="18" s="1"/>
  <c r="M662" i="18" s="1"/>
  <c r="E599" i="18"/>
  <c r="H599" i="18" s="1"/>
  <c r="M599" i="18" s="1"/>
  <c r="Q599" i="18" s="1"/>
  <c r="E323" i="18"/>
  <c r="E500" i="18"/>
  <c r="E77" i="18"/>
  <c r="E191" i="18"/>
  <c r="E369" i="18"/>
  <c r="E606" i="18"/>
  <c r="H606" i="18" s="1"/>
  <c r="M606" i="18" s="1"/>
  <c r="E622" i="18"/>
  <c r="H622" i="18" s="1"/>
  <c r="M622" i="18" s="1"/>
  <c r="Q622" i="18" s="1"/>
  <c r="F658" i="18"/>
  <c r="E658" i="18"/>
  <c r="H658" i="18" s="1"/>
  <c r="M658" i="18" s="1"/>
  <c r="E406" i="18"/>
  <c r="E646" i="18"/>
  <c r="H646" i="18" s="1"/>
  <c r="M646" i="18" s="1"/>
  <c r="Q646" i="18" s="1"/>
  <c r="E224" i="18"/>
  <c r="E488" i="18"/>
  <c r="H488" i="18" s="1"/>
  <c r="E429" i="18"/>
  <c r="E43" i="18"/>
  <c r="E276" i="18"/>
  <c r="E287" i="18"/>
  <c r="E492" i="18"/>
  <c r="E510" i="18"/>
  <c r="E210" i="18"/>
  <c r="E464" i="18"/>
  <c r="E119" i="18"/>
  <c r="E348" i="18"/>
  <c r="E536" i="18"/>
  <c r="H536" i="18" s="1"/>
  <c r="M536" i="18" s="1"/>
  <c r="Q536" i="18" s="1"/>
  <c r="E296" i="18"/>
  <c r="E497" i="18"/>
  <c r="E183" i="18"/>
  <c r="E58" i="18"/>
  <c r="E384" i="18"/>
  <c r="F214" i="18"/>
  <c r="E214" i="18"/>
  <c r="H214" i="18" s="1"/>
  <c r="E451" i="18"/>
  <c r="E535" i="18"/>
  <c r="E379" i="18"/>
  <c r="E345" i="18"/>
  <c r="F612" i="18"/>
  <c r="E612" i="18"/>
  <c r="H612" i="18" s="1"/>
  <c r="M612" i="18" s="1"/>
  <c r="Q612" i="18" s="1"/>
  <c r="E187" i="18"/>
  <c r="E202" i="18"/>
  <c r="E394" i="18"/>
  <c r="E410" i="18"/>
  <c r="E256" i="18"/>
  <c r="E414" i="18"/>
  <c r="E667" i="18"/>
  <c r="H667" i="18" s="1"/>
  <c r="E466" i="18"/>
  <c r="E674" i="18"/>
  <c r="H674" i="18" s="1"/>
  <c r="M674" i="18" s="1"/>
  <c r="Q674" i="18" s="1"/>
  <c r="E433" i="18"/>
  <c r="E31" i="18"/>
  <c r="E679" i="18"/>
  <c r="H679" i="18" s="1"/>
  <c r="M679" i="18" s="1"/>
  <c r="Q679" i="18" s="1"/>
  <c r="E21" i="18"/>
  <c r="E697" i="18"/>
  <c r="H697" i="18" s="1"/>
  <c r="M697" i="18" s="1"/>
  <c r="F714" i="18"/>
  <c r="E714" i="18"/>
  <c r="H714" i="18" s="1"/>
  <c r="O715" i="18"/>
  <c r="F731" i="18"/>
  <c r="F733" i="18"/>
  <c r="F728" i="18"/>
  <c r="F730" i="18"/>
  <c r="F726" i="18"/>
  <c r="F732" i="18"/>
  <c r="F727" i="18"/>
  <c r="F729" i="18"/>
  <c r="F721" i="18"/>
  <c r="F723" i="18"/>
  <c r="F724" i="18"/>
  <c r="F722" i="18"/>
  <c r="F719" i="18"/>
  <c r="F718" i="18"/>
  <c r="F715" i="18"/>
  <c r="F720" i="18"/>
  <c r="F717" i="18"/>
  <c r="F704" i="18"/>
  <c r="F713" i="18"/>
  <c r="F712" i="18"/>
  <c r="F711" i="18"/>
  <c r="F705" i="18"/>
  <c r="F709" i="18"/>
  <c r="F708" i="18"/>
  <c r="F706" i="18"/>
  <c r="W672" i="1"/>
  <c r="F699" i="18"/>
  <c r="F703" i="18"/>
  <c r="F700" i="18"/>
  <c r="W551" i="1"/>
  <c r="W630" i="1"/>
  <c r="W570" i="1"/>
  <c r="W621" i="1"/>
  <c r="W521" i="1"/>
  <c r="W536" i="1"/>
  <c r="W5" i="1"/>
  <c r="S20" i="18"/>
  <c r="T19" i="18"/>
  <c r="M488" i="18" l="1"/>
  <c r="Q598" i="18"/>
  <c r="Q620" i="18"/>
  <c r="Q571" i="18"/>
  <c r="Q677" i="18"/>
  <c r="Q660" i="18"/>
  <c r="Q567" i="18"/>
  <c r="Q696" i="18"/>
  <c r="Q603" i="18"/>
  <c r="Q692" i="18"/>
  <c r="Q573" i="18"/>
  <c r="Q582" i="18"/>
  <c r="Q614" i="18"/>
  <c r="Q588" i="18"/>
  <c r="Q682" i="18"/>
  <c r="O744" i="18"/>
  <c r="M744" i="18"/>
  <c r="Q578" i="18"/>
  <c r="Q654" i="18"/>
  <c r="Q560" i="18"/>
  <c r="O778" i="18"/>
  <c r="Q630" i="18"/>
  <c r="P731" i="18"/>
  <c r="Q731" i="18" s="1"/>
  <c r="Q587" i="18"/>
  <c r="Q607" i="18"/>
  <c r="M709" i="18"/>
  <c r="O731" i="18"/>
  <c r="M731" i="18"/>
  <c r="Q561" i="18"/>
  <c r="O716" i="18"/>
  <c r="Q657" i="18"/>
  <c r="Q688" i="18"/>
  <c r="O708" i="18"/>
  <c r="Q610" i="18"/>
  <c r="N708" i="18"/>
  <c r="M708" i="18"/>
  <c r="M778" i="18"/>
  <c r="Q617" i="18"/>
  <c r="Q564" i="18"/>
  <c r="O752" i="18"/>
  <c r="M702" i="18"/>
  <c r="M735" i="18"/>
  <c r="O735" i="18"/>
  <c r="N743" i="18"/>
  <c r="Q673" i="18"/>
  <c r="O717" i="18"/>
  <c r="M704" i="18"/>
  <c r="N735" i="18"/>
  <c r="N744" i="18"/>
  <c r="P717" i="18"/>
  <c r="Q717" i="18" s="1"/>
  <c r="N778" i="18"/>
  <c r="N702" i="18"/>
  <c r="M717" i="18"/>
  <c r="P752" i="18"/>
  <c r="Q752" i="18" s="1"/>
  <c r="M698" i="18"/>
  <c r="M752" i="18"/>
  <c r="Q580" i="18"/>
  <c r="N717" i="18"/>
  <c r="N704" i="18"/>
  <c r="Q671" i="18"/>
  <c r="Q548" i="18"/>
  <c r="Q552" i="18"/>
  <c r="Q658" i="18"/>
  <c r="O738" i="18"/>
  <c r="O704" i="18"/>
  <c r="P704" i="18"/>
  <c r="Q704" i="18" s="1"/>
  <c r="N738" i="18"/>
  <c r="M743" i="18"/>
  <c r="Q547" i="18"/>
  <c r="M738" i="18"/>
  <c r="Q636" i="18"/>
  <c r="Q628" i="18"/>
  <c r="O743" i="18"/>
  <c r="P702" i="18"/>
  <c r="Q702" i="18" s="1"/>
  <c r="O702" i="18"/>
  <c r="M590" i="18"/>
  <c r="P773" i="18"/>
  <c r="Q773" i="18" s="1"/>
  <c r="Q662" i="18"/>
  <c r="M750" i="18"/>
  <c r="O750" i="18"/>
  <c r="N716" i="18"/>
  <c r="Q562" i="18"/>
  <c r="P770" i="18"/>
  <c r="Q770" i="18" s="1"/>
  <c r="M716" i="18"/>
  <c r="N750" i="18"/>
  <c r="O770" i="18"/>
  <c r="M770" i="18"/>
  <c r="M703" i="18"/>
  <c r="M742" i="18"/>
  <c r="Q605" i="18"/>
  <c r="M685" i="18"/>
  <c r="Q606" i="18"/>
  <c r="M627" i="18"/>
  <c r="M773" i="18"/>
  <c r="O773" i="18"/>
  <c r="O769" i="18"/>
  <c r="N769" i="18"/>
  <c r="O759" i="18"/>
  <c r="Q601" i="18"/>
  <c r="N759" i="18"/>
  <c r="O768" i="18"/>
  <c r="Q572" i="18"/>
  <c r="N768" i="18"/>
  <c r="M768" i="18"/>
  <c r="M763" i="18"/>
  <c r="Q683" i="18"/>
  <c r="M714" i="18"/>
  <c r="O763" i="18"/>
  <c r="N763" i="18"/>
  <c r="M769" i="18"/>
  <c r="M722" i="18"/>
  <c r="M667" i="18"/>
  <c r="Q576" i="18"/>
  <c r="O742" i="18"/>
  <c r="M759" i="18"/>
  <c r="M732" i="18"/>
  <c r="M540" i="18"/>
  <c r="Q540" i="18" s="1"/>
  <c r="N742" i="18"/>
  <c r="M745" i="18"/>
  <c r="N745" i="18"/>
  <c r="O540" i="18"/>
  <c r="Q661" i="18"/>
  <c r="Q545" i="18"/>
  <c r="Q583" i="18"/>
  <c r="N540" i="18"/>
  <c r="Q651" i="18"/>
  <c r="P745" i="18"/>
  <c r="Q745" i="18" s="1"/>
  <c r="Q623" i="18"/>
  <c r="Q594" i="18"/>
  <c r="M700" i="18"/>
  <c r="O703" i="18"/>
  <c r="Q659" i="18"/>
  <c r="N703" i="18"/>
  <c r="Q710" i="18"/>
  <c r="Q550" i="18"/>
  <c r="M609" i="18"/>
  <c r="M694" i="18"/>
  <c r="M665" i="18"/>
  <c r="M569" i="18"/>
  <c r="P714" i="18"/>
  <c r="Q714" i="18" s="1"/>
  <c r="N714" i="18"/>
  <c r="O714" i="18"/>
  <c r="P698" i="18"/>
  <c r="Q698" i="18" s="1"/>
  <c r="O698" i="18"/>
  <c r="N698" i="18"/>
  <c r="N667" i="18"/>
  <c r="P667" i="18"/>
  <c r="Q667" i="18" s="1"/>
  <c r="O667" i="18"/>
  <c r="P627" i="18"/>
  <c r="Q627" i="18" s="1"/>
  <c r="N627" i="18"/>
  <c r="O627" i="18"/>
  <c r="N590" i="18"/>
  <c r="P590" i="18"/>
  <c r="Q590" i="18" s="1"/>
  <c r="O590" i="18"/>
  <c r="P732" i="18"/>
  <c r="Q732" i="18" s="1"/>
  <c r="O732" i="18"/>
  <c r="N732" i="18"/>
  <c r="P569" i="18"/>
  <c r="O569" i="18"/>
  <c r="N569" i="18"/>
  <c r="N685" i="18"/>
  <c r="O685" i="18"/>
  <c r="P685" i="18"/>
  <c r="Q685" i="18" s="1"/>
  <c r="O665" i="18"/>
  <c r="P665" i="18"/>
  <c r="Q665" i="18" s="1"/>
  <c r="N665" i="18"/>
  <c r="O609" i="18"/>
  <c r="P609" i="18"/>
  <c r="Q609" i="18" s="1"/>
  <c r="N609" i="18"/>
  <c r="N694" i="18"/>
  <c r="O694" i="18"/>
  <c r="P694" i="18"/>
  <c r="Q694" i="18" s="1"/>
  <c r="P722" i="18"/>
  <c r="Q722" i="18" s="1"/>
  <c r="N722" i="18"/>
  <c r="O722" i="18"/>
  <c r="O709" i="18"/>
  <c r="P709" i="18"/>
  <c r="Q709" i="18" s="1"/>
  <c r="N709" i="18"/>
  <c r="N700" i="18"/>
  <c r="P700" i="18"/>
  <c r="Q700" i="18" s="1"/>
  <c r="O700" i="18"/>
  <c r="M491" i="18"/>
  <c r="O491" i="18"/>
  <c r="N491" i="18"/>
  <c r="P491" i="18"/>
  <c r="Q491" i="18" s="1"/>
  <c r="M489" i="18"/>
  <c r="O489" i="18"/>
  <c r="N489" i="18"/>
  <c r="P489" i="18"/>
  <c r="Q489" i="18" s="1"/>
  <c r="O488" i="18"/>
  <c r="N488" i="18"/>
  <c r="P488" i="18"/>
  <c r="Q488" i="18" s="1"/>
  <c r="M223" i="18"/>
  <c r="M214" i="18"/>
  <c r="M443" i="18"/>
  <c r="M216" i="18"/>
  <c r="M222" i="18"/>
  <c r="M218" i="18"/>
  <c r="M221" i="18"/>
  <c r="M215" i="18"/>
  <c r="M217" i="18"/>
  <c r="M220" i="18"/>
  <c r="M219" i="18"/>
  <c r="P443" i="18"/>
  <c r="Q443" i="18" s="1"/>
  <c r="O443" i="18"/>
  <c r="N443" i="18"/>
  <c r="N215" i="18"/>
  <c r="O215" i="18"/>
  <c r="P215" i="18"/>
  <c r="O217" i="18"/>
  <c r="P217" i="18"/>
  <c r="N217" i="18"/>
  <c r="N221" i="18"/>
  <c r="P221" i="18"/>
  <c r="O221" i="18"/>
  <c r="P218" i="18"/>
  <c r="O218" i="18"/>
  <c r="N218" i="18"/>
  <c r="P222" i="18"/>
  <c r="O222" i="18"/>
  <c r="N222" i="18"/>
  <c r="N216" i="18"/>
  <c r="P216" i="18"/>
  <c r="O216" i="18"/>
  <c r="N223" i="18"/>
  <c r="O223" i="18"/>
  <c r="P223" i="18"/>
  <c r="P219" i="18"/>
  <c r="N219" i="18"/>
  <c r="O219" i="18"/>
  <c r="P220" i="18"/>
  <c r="O220" i="18"/>
  <c r="N220" i="18"/>
  <c r="P214" i="18"/>
  <c r="O214" i="18"/>
  <c r="N214" i="18"/>
  <c r="W965" i="1"/>
  <c r="W978" i="1"/>
  <c r="W975" i="1"/>
  <c r="W970" i="1"/>
  <c r="W974" i="1"/>
  <c r="W959" i="1"/>
  <c r="W976" i="1"/>
  <c r="W966" i="1"/>
  <c r="W973" i="1"/>
  <c r="W971" i="1"/>
  <c r="W972" i="1"/>
  <c r="W969" i="1"/>
  <c r="W963" i="1"/>
  <c r="W960" i="1"/>
  <c r="W962" i="1"/>
  <c r="W967" i="1"/>
  <c r="W951" i="1"/>
  <c r="W957" i="1"/>
  <c r="W968" i="1"/>
  <c r="W954" i="1"/>
  <c r="W964" i="1"/>
  <c r="W952" i="1"/>
  <c r="W953" i="1"/>
  <c r="W961" i="1"/>
  <c r="W941" i="1"/>
  <c r="W929" i="1"/>
  <c r="W958" i="1"/>
  <c r="W939" i="1"/>
  <c r="W938" i="1"/>
  <c r="W948" i="1"/>
  <c r="W949" i="1"/>
  <c r="W956" i="1"/>
  <c r="W955" i="1"/>
  <c r="W940" i="1"/>
  <c r="W936" i="1"/>
  <c r="W950" i="1"/>
  <c r="W946" i="1"/>
  <c r="W947" i="1"/>
  <c r="W945" i="1"/>
  <c r="W944" i="1"/>
  <c r="W943" i="1"/>
  <c r="W942" i="1"/>
  <c r="W924" i="1"/>
  <c r="W937" i="1"/>
  <c r="W931" i="1"/>
  <c r="W912" i="1"/>
  <c r="W935" i="1"/>
  <c r="W927" i="1"/>
  <c r="W933" i="1"/>
  <c r="W928" i="1"/>
  <c r="W921" i="1"/>
  <c r="W932" i="1"/>
  <c r="W934" i="1"/>
  <c r="W930" i="1"/>
  <c r="W919" i="1"/>
  <c r="W923" i="1"/>
  <c r="W926" i="1"/>
  <c r="W916" i="1"/>
  <c r="W915" i="1"/>
  <c r="W922" i="1"/>
  <c r="W925" i="1"/>
  <c r="W920" i="1"/>
  <c r="W917" i="1"/>
  <c r="W918" i="1"/>
  <c r="W914" i="1"/>
  <c r="W911" i="1"/>
  <c r="W910" i="1"/>
  <c r="W913" i="1"/>
  <c r="W907" i="1"/>
  <c r="W909" i="1"/>
  <c r="W908" i="1"/>
  <c r="W906" i="1"/>
  <c r="W905" i="1"/>
  <c r="W904" i="1"/>
  <c r="W903" i="1"/>
  <c r="W902" i="1"/>
  <c r="W899" i="1"/>
  <c r="W901" i="1"/>
  <c r="W897" i="1"/>
  <c r="W900" i="1"/>
  <c r="W896" i="1"/>
  <c r="W893" i="1"/>
  <c r="W898" i="1"/>
  <c r="W895" i="1"/>
  <c r="W892" i="1"/>
  <c r="W894" i="1"/>
  <c r="W891" i="1"/>
  <c r="W890" i="1"/>
  <c r="W889" i="1"/>
  <c r="W888" i="1"/>
  <c r="W885" i="1"/>
  <c r="W887" i="1"/>
  <c r="W886" i="1"/>
  <c r="W884" i="1"/>
  <c r="W883" i="1"/>
  <c r="W881" i="1"/>
  <c r="W869" i="1"/>
  <c r="W879" i="1"/>
  <c r="W882" i="1"/>
  <c r="W878" i="1"/>
  <c r="W880" i="1"/>
  <c r="W877" i="1"/>
  <c r="W876" i="1"/>
  <c r="W875" i="1"/>
  <c r="W872" i="1"/>
  <c r="W870" i="1"/>
  <c r="W874" i="1"/>
  <c r="W866" i="1"/>
  <c r="W867" i="1"/>
  <c r="W868" i="1"/>
  <c r="W863" i="1"/>
  <c r="W865" i="1"/>
  <c r="W854" i="1"/>
  <c r="W862" i="1"/>
  <c r="W861" i="1"/>
  <c r="W864" i="1"/>
  <c r="W858" i="1"/>
  <c r="W859" i="1"/>
  <c r="W860" i="1"/>
  <c r="W857" i="1"/>
  <c r="W856" i="1"/>
  <c r="W851" i="1"/>
  <c r="W853" i="1"/>
  <c r="W852" i="1"/>
  <c r="W855" i="1"/>
  <c r="W850" i="1"/>
  <c r="W849" i="1"/>
  <c r="W847" i="1"/>
  <c r="W842" i="1"/>
  <c r="W848" i="1"/>
  <c r="W844" i="1"/>
  <c r="W846" i="1"/>
  <c r="W845" i="1"/>
  <c r="W840" i="1"/>
  <c r="W843" i="1"/>
  <c r="W839" i="1"/>
  <c r="W837" i="1"/>
  <c r="W838" i="1"/>
  <c r="W836" i="1"/>
  <c r="W841" i="1"/>
  <c r="W835" i="1"/>
  <c r="W834" i="1"/>
  <c r="W829" i="1"/>
  <c r="W832" i="1"/>
  <c r="W826" i="1"/>
  <c r="W831" i="1"/>
  <c r="W833" i="1"/>
  <c r="W828" i="1"/>
  <c r="W827" i="1"/>
  <c r="W830" i="1"/>
  <c r="W825" i="1"/>
  <c r="W824" i="1"/>
  <c r="W819" i="1"/>
  <c r="W823" i="1"/>
  <c r="W822" i="1"/>
  <c r="W818" i="1"/>
  <c r="W820" i="1"/>
  <c r="W821" i="1"/>
  <c r="W817" i="1"/>
  <c r="W814" i="1"/>
  <c r="P765" i="18"/>
  <c r="Q765" i="18" s="1"/>
  <c r="N765" i="18"/>
  <c r="O765" i="18"/>
  <c r="W815" i="1"/>
  <c r="W816" i="1"/>
  <c r="W811" i="1"/>
  <c r="W812" i="1"/>
  <c r="W806" i="1"/>
  <c r="W813" i="1"/>
  <c r="W810" i="1"/>
  <c r="W809" i="1"/>
  <c r="W808" i="1"/>
  <c r="W798" i="1"/>
  <c r="W803" i="1"/>
  <c r="W807" i="1"/>
  <c r="W799" i="1"/>
  <c r="W801" i="1"/>
  <c r="W805" i="1"/>
  <c r="W802" i="1"/>
  <c r="W804" i="1"/>
  <c r="W800" i="1"/>
  <c r="W797" i="1"/>
  <c r="W791" i="1"/>
  <c r="W796" i="1"/>
  <c r="W792" i="1"/>
  <c r="W795" i="1"/>
  <c r="W794" i="1"/>
  <c r="W793" i="1"/>
  <c r="W787" i="1"/>
  <c r="W784" i="1"/>
  <c r="W790" i="1"/>
  <c r="Q760" i="18"/>
  <c r="Q762" i="18"/>
  <c r="W789" i="1"/>
  <c r="Q744" i="18"/>
  <c r="Q751" i="18"/>
  <c r="W783" i="1"/>
  <c r="W781" i="1"/>
  <c r="Q768" i="18"/>
  <c r="W779" i="1"/>
  <c r="W785" i="1"/>
  <c r="W776" i="1"/>
  <c r="Q763" i="18"/>
  <c r="W782" i="1"/>
  <c r="W777" i="1"/>
  <c r="W775" i="1"/>
  <c r="W771" i="1"/>
  <c r="W772" i="1"/>
  <c r="W770" i="1"/>
  <c r="W760" i="1"/>
  <c r="W768" i="1"/>
  <c r="W767" i="1"/>
  <c r="W762" i="1"/>
  <c r="W753" i="1"/>
  <c r="Q778" i="18"/>
  <c r="Q776" i="18"/>
  <c r="W751" i="1"/>
  <c r="W761" i="1"/>
  <c r="W752" i="1"/>
  <c r="Q777" i="18"/>
  <c r="W755" i="1"/>
  <c r="W759" i="1"/>
  <c r="Q775" i="18"/>
  <c r="W750" i="1"/>
  <c r="W754" i="1"/>
  <c r="W749" i="1"/>
  <c r="W748" i="1"/>
  <c r="W746" i="1"/>
  <c r="Q759" i="18"/>
  <c r="W747" i="1"/>
  <c r="Q771" i="18"/>
  <c r="W742" i="1"/>
  <c r="W744" i="1"/>
  <c r="Q769" i="18"/>
  <c r="W741" i="1"/>
  <c r="W743" i="1"/>
  <c r="W740" i="1"/>
  <c r="W739" i="1"/>
  <c r="W738" i="1"/>
  <c r="W737" i="1"/>
  <c r="Q761" i="18"/>
  <c r="W735" i="1"/>
  <c r="Q757" i="18"/>
  <c r="Q684" i="18"/>
  <c r="M774" i="18"/>
  <c r="O774" i="18"/>
  <c r="N774" i="18"/>
  <c r="P774" i="18"/>
  <c r="M766" i="18"/>
  <c r="N766" i="18"/>
  <c r="O766" i="18"/>
  <c r="P766" i="18"/>
  <c r="W736" i="1"/>
  <c r="Q758" i="18"/>
  <c r="W733" i="1"/>
  <c r="Q755" i="18"/>
  <c r="W732" i="1"/>
  <c r="Q754" i="18"/>
  <c r="W731" i="1"/>
  <c r="W734" i="1"/>
  <c r="Q750" i="18"/>
  <c r="W729" i="1"/>
  <c r="W730" i="1"/>
  <c r="W728" i="1"/>
  <c r="W726" i="1"/>
  <c r="Q748" i="18"/>
  <c r="Q743" i="18"/>
  <c r="Q589" i="18"/>
  <c r="Q626" i="18"/>
  <c r="Q664" i="18"/>
  <c r="Q749" i="18"/>
  <c r="W727" i="1"/>
  <c r="W725" i="1"/>
  <c r="Q747" i="18"/>
  <c r="Q746" i="18"/>
  <c r="Q741" i="18"/>
  <c r="Q739" i="18"/>
  <c r="P764" i="18"/>
  <c r="Q764" i="18" s="1"/>
  <c r="O764" i="18"/>
  <c r="Q742" i="18"/>
  <c r="N764" i="18"/>
  <c r="Q608" i="18"/>
  <c r="Q740" i="18"/>
  <c r="Q568" i="18"/>
  <c r="W722" i="1"/>
  <c r="W720" i="1"/>
  <c r="W723" i="1"/>
  <c r="W724" i="1"/>
  <c r="W718" i="1"/>
  <c r="F740" i="18"/>
  <c r="W719" i="1"/>
  <c r="F741" i="18"/>
  <c r="W717" i="1"/>
  <c r="F739" i="18"/>
  <c r="Q539" i="18"/>
  <c r="M555" i="18"/>
  <c r="W721" i="1"/>
  <c r="M642" i="18"/>
  <c r="W711" i="1"/>
  <c r="N642" i="18"/>
  <c r="O642" i="18"/>
  <c r="P642" i="18"/>
  <c r="O555" i="18"/>
  <c r="P555" i="18"/>
  <c r="N555" i="18"/>
  <c r="N725" i="18"/>
  <c r="P725" i="18"/>
  <c r="O725" i="18"/>
  <c r="P706" i="18"/>
  <c r="O706" i="18"/>
  <c r="N706" i="18"/>
  <c r="M725" i="18"/>
  <c r="M706" i="18"/>
  <c r="Q738" i="18"/>
  <c r="W713" i="1"/>
  <c r="W708" i="1"/>
  <c r="W712" i="1"/>
  <c r="Q735" i="18"/>
  <c r="W709" i="1"/>
  <c r="Q724" i="18"/>
  <c r="M549" i="18"/>
  <c r="W707" i="1"/>
  <c r="P549" i="18"/>
  <c r="O549" i="18"/>
  <c r="N549" i="18"/>
  <c r="Q730" i="18"/>
  <c r="W704" i="1"/>
  <c r="W706" i="1"/>
  <c r="W703" i="1"/>
  <c r="W705" i="1"/>
  <c r="W702" i="1"/>
  <c r="M733" i="18"/>
  <c r="O733" i="18"/>
  <c r="N733" i="18"/>
  <c r="P733" i="18"/>
  <c r="N736" i="18"/>
  <c r="O736" i="18"/>
  <c r="P736" i="18"/>
  <c r="M734" i="18"/>
  <c r="P734" i="18"/>
  <c r="O734" i="18"/>
  <c r="N734" i="18"/>
  <c r="P737" i="18"/>
  <c r="N737" i="18"/>
  <c r="O737" i="18"/>
  <c r="M737" i="18"/>
  <c r="M736" i="18"/>
  <c r="W609" i="1"/>
  <c r="W547" i="1"/>
  <c r="W541" i="1"/>
  <c r="W575" i="1"/>
  <c r="W701" i="1"/>
  <c r="Q721" i="18"/>
  <c r="W700" i="1"/>
  <c r="W699" i="1"/>
  <c r="W698" i="1"/>
  <c r="W516" i="1"/>
  <c r="W612" i="1"/>
  <c r="W590" i="1"/>
  <c r="W537" i="1"/>
  <c r="W585" i="1"/>
  <c r="W697" i="1"/>
  <c r="W564" i="1"/>
  <c r="W538" i="1"/>
  <c r="W596" i="1"/>
  <c r="W627" i="1"/>
  <c r="W639" i="1"/>
  <c r="W695" i="1"/>
  <c r="W671" i="1"/>
  <c r="W540" i="1"/>
  <c r="W577" i="1"/>
  <c r="Q713" i="18"/>
  <c r="W517" i="1"/>
  <c r="W594" i="1"/>
  <c r="W601" i="1"/>
  <c r="Q699" i="18"/>
  <c r="W559" i="1"/>
  <c r="W571" i="1"/>
  <c r="W535" i="1"/>
  <c r="W514" i="1"/>
  <c r="W531" i="1"/>
  <c r="W687" i="1"/>
  <c r="W578" i="1"/>
  <c r="W669" i="1"/>
  <c r="W528" i="1"/>
  <c r="W648" i="1"/>
  <c r="W668" i="1"/>
  <c r="W545" i="1"/>
  <c r="W608" i="1"/>
  <c r="W542" i="1"/>
  <c r="W595" i="1"/>
  <c r="W691" i="1"/>
  <c r="W527" i="1"/>
  <c r="W593" i="1"/>
  <c r="W670" i="1"/>
  <c r="W693" i="1"/>
  <c r="W642" i="1"/>
  <c r="W640" i="1"/>
  <c r="W662" i="1"/>
  <c r="W557" i="1"/>
  <c r="W539" i="1"/>
  <c r="W524" i="1"/>
  <c r="W512" i="1"/>
  <c r="W568" i="1"/>
  <c r="W558" i="1"/>
  <c r="W543" i="1"/>
  <c r="W617" i="1"/>
  <c r="W646" i="1"/>
  <c r="F669" i="18"/>
  <c r="W619" i="1"/>
  <c r="F642" i="18"/>
  <c r="W553" i="1"/>
  <c r="F576" i="18"/>
  <c r="W567" i="1"/>
  <c r="F590" i="18"/>
  <c r="W588" i="1"/>
  <c r="F611" i="18"/>
  <c r="W657" i="1"/>
  <c r="F680" i="18"/>
  <c r="W565" i="1"/>
  <c r="F588" i="18"/>
  <c r="W673" i="1"/>
  <c r="F696" i="18"/>
  <c r="Q693" i="18"/>
  <c r="Q701" i="18"/>
  <c r="Q708" i="18"/>
  <c r="F443" i="18"/>
  <c r="W663" i="1"/>
  <c r="F686" i="18"/>
  <c r="W520" i="1"/>
  <c r="F543" i="18"/>
  <c r="W611" i="1"/>
  <c r="F634" i="18"/>
  <c r="W606" i="1"/>
  <c r="F629" i="18"/>
  <c r="W599" i="1"/>
  <c r="F622" i="18"/>
  <c r="F216" i="18"/>
  <c r="W562" i="1"/>
  <c r="F585" i="18"/>
  <c r="W561" i="1"/>
  <c r="F584" i="18"/>
  <c r="W665" i="1"/>
  <c r="F688" i="18"/>
  <c r="W654" i="1"/>
  <c r="F677" i="18"/>
  <c r="W6" i="1"/>
  <c r="W631" i="1"/>
  <c r="F654" i="18"/>
  <c r="W616" i="1"/>
  <c r="F639" i="18"/>
  <c r="W635" i="1"/>
  <c r="W574" i="1"/>
  <c r="F597" i="18"/>
  <c r="W586" i="1"/>
  <c r="F609" i="18"/>
  <c r="W660" i="1"/>
  <c r="F683" i="18"/>
  <c r="W579" i="1"/>
  <c r="F602" i="18"/>
  <c r="W529" i="1"/>
  <c r="F552" i="18"/>
  <c r="W546" i="1"/>
  <c r="F569" i="18"/>
  <c r="W11" i="1"/>
  <c r="W622" i="1"/>
  <c r="F645" i="18"/>
  <c r="W674" i="1"/>
  <c r="F697" i="18"/>
  <c r="Q697" i="18"/>
  <c r="Q666" i="18"/>
  <c r="Q703" i="18"/>
  <c r="Q715" i="18"/>
  <c r="W623" i="1"/>
  <c r="F646" i="18"/>
  <c r="W643" i="1"/>
  <c r="F666" i="18"/>
  <c r="W515" i="1"/>
  <c r="F538" i="18"/>
  <c r="W650" i="1"/>
  <c r="F673" i="18"/>
  <c r="W636" i="1"/>
  <c r="F659" i="18"/>
  <c r="W597" i="1"/>
  <c r="F620" i="18"/>
  <c r="W549" i="1"/>
  <c r="F572" i="18"/>
  <c r="W614" i="1"/>
  <c r="F637" i="18"/>
  <c r="W633" i="1"/>
  <c r="F656" i="18"/>
  <c r="W653" i="1"/>
  <c r="F676" i="18"/>
  <c r="W591" i="1"/>
  <c r="W544" i="1"/>
  <c r="F567" i="18"/>
  <c r="W625" i="1"/>
  <c r="F648" i="18"/>
  <c r="W602" i="1"/>
  <c r="F625" i="18"/>
  <c r="W518" i="1"/>
  <c r="F541" i="18"/>
  <c r="W664" i="1"/>
  <c r="F687" i="18"/>
  <c r="W628" i="1"/>
  <c r="F651" i="18"/>
  <c r="W598" i="1"/>
  <c r="F621" i="18"/>
  <c r="W610" i="1"/>
  <c r="F633" i="18"/>
  <c r="W548" i="1"/>
  <c r="F571" i="18"/>
  <c r="W581" i="1"/>
  <c r="F604" i="18"/>
  <c r="W589" i="1"/>
  <c r="W629" i="1"/>
  <c r="F652" i="18"/>
  <c r="W532" i="1"/>
  <c r="F555" i="18"/>
  <c r="W675" i="1"/>
  <c r="F698" i="18"/>
  <c r="F491" i="18"/>
  <c r="W666" i="1"/>
  <c r="F689" i="18"/>
  <c r="W651" i="1"/>
  <c r="F674" i="18"/>
  <c r="W645" i="1"/>
  <c r="F668" i="18"/>
  <c r="F218" i="18"/>
  <c r="W626" i="1"/>
  <c r="F649" i="18"/>
  <c r="W603" i="1"/>
  <c r="F626" i="18"/>
  <c r="W607" i="1"/>
  <c r="W649" i="1"/>
  <c r="F672" i="18"/>
  <c r="F489" i="18"/>
  <c r="W667" i="1"/>
  <c r="F690" i="18"/>
  <c r="W583" i="1"/>
  <c r="F606" i="18"/>
  <c r="W641" i="1"/>
  <c r="F664" i="18"/>
  <c r="F222" i="18"/>
  <c r="W522" i="1"/>
  <c r="F545" i="18"/>
  <c r="W569" i="1"/>
  <c r="F592" i="18"/>
  <c r="W678" i="1"/>
  <c r="F701" i="18"/>
  <c r="W592" i="1"/>
  <c r="F615" i="18"/>
  <c r="W679" i="1"/>
  <c r="F702" i="18"/>
  <c r="W656" i="1"/>
  <c r="F679" i="18"/>
  <c r="Q707" i="18"/>
  <c r="W615" i="1"/>
  <c r="F638" i="18"/>
  <c r="W533" i="1"/>
  <c r="F556" i="18"/>
  <c r="W584" i="1"/>
  <c r="F607" i="18"/>
  <c r="W624" i="1"/>
  <c r="F647" i="18"/>
  <c r="W572" i="1"/>
  <c r="F595" i="18"/>
  <c r="W550" i="1"/>
  <c r="F573" i="18"/>
  <c r="W632" i="1"/>
  <c r="F655" i="18"/>
  <c r="W525" i="1"/>
  <c r="F548" i="18"/>
  <c r="W526" i="1"/>
  <c r="F549" i="18"/>
  <c r="W638" i="1"/>
  <c r="F661" i="18"/>
  <c r="W566" i="1"/>
  <c r="F589" i="18"/>
  <c r="W634" i="1"/>
  <c r="F657" i="18"/>
  <c r="W534" i="1"/>
  <c r="F557" i="18"/>
  <c r="W555" i="1"/>
  <c r="F578" i="18"/>
  <c r="W600" i="1"/>
  <c r="F623" i="18"/>
  <c r="W613" i="1"/>
  <c r="F636" i="18"/>
  <c r="W576" i="1"/>
  <c r="F599" i="18"/>
  <c r="W637" i="1"/>
  <c r="F660" i="18"/>
  <c r="W12" i="1"/>
  <c r="F221" i="18"/>
  <c r="W604" i="1"/>
  <c r="W661" i="1"/>
  <c r="F684" i="18"/>
  <c r="W618" i="1"/>
  <c r="F641" i="18"/>
  <c r="W523" i="1"/>
  <c r="F546" i="18"/>
  <c r="W552" i="1"/>
  <c r="F575" i="18"/>
  <c r="W554" i="1"/>
  <c r="F577" i="18"/>
  <c r="W655" i="1"/>
  <c r="F678" i="18"/>
  <c r="W563" i="1"/>
  <c r="F586" i="18"/>
  <c r="W684" i="1"/>
  <c r="W556" i="1"/>
  <c r="F579" i="18"/>
  <c r="F488" i="18"/>
  <c r="W605" i="1"/>
  <c r="F628" i="18"/>
  <c r="W659" i="1"/>
  <c r="F682" i="18"/>
  <c r="W658" i="1"/>
  <c r="F681" i="18"/>
  <c r="W582" i="1"/>
  <c r="F605" i="18"/>
  <c r="W519" i="1"/>
  <c r="F542" i="18"/>
  <c r="W587" i="1"/>
  <c r="F610" i="18"/>
  <c r="W620" i="1"/>
  <c r="F643" i="18"/>
  <c r="W513" i="1"/>
  <c r="F536" i="18"/>
  <c r="W530" i="1"/>
  <c r="W560" i="1"/>
  <c r="F583" i="18"/>
  <c r="W647" i="1"/>
  <c r="F670" i="18"/>
  <c r="W580" i="1"/>
  <c r="F603" i="18"/>
  <c r="W573" i="1"/>
  <c r="F596" i="18"/>
  <c r="W644" i="1"/>
  <c r="F667" i="18"/>
  <c r="W652" i="1"/>
  <c r="F675" i="18"/>
  <c r="Q716" i="18"/>
  <c r="Q705" i="18"/>
  <c r="W694" i="1"/>
  <c r="W696" i="1"/>
  <c r="W692" i="1"/>
  <c r="W690" i="1"/>
  <c r="W685" i="1"/>
  <c r="W688" i="1"/>
  <c r="W686" i="1"/>
  <c r="W689" i="1"/>
  <c r="W680" i="1"/>
  <c r="W682" i="1"/>
  <c r="W683" i="1"/>
  <c r="W681" i="1"/>
  <c r="W677" i="1"/>
  <c r="W676" i="1"/>
  <c r="T20" i="18"/>
  <c r="S21" i="18"/>
  <c r="Q569" i="18" l="1"/>
  <c r="Q221" i="18"/>
  <c r="Q216" i="18"/>
  <c r="Q214" i="18"/>
  <c r="Q220" i="18"/>
  <c r="Q219" i="18"/>
  <c r="Q215" i="18"/>
  <c r="Q222" i="18"/>
  <c r="Q218" i="18"/>
  <c r="Q217" i="18"/>
  <c r="Q223" i="18"/>
  <c r="Q774" i="18"/>
  <c r="Q766" i="18"/>
  <c r="Q737" i="18"/>
  <c r="Q642" i="18"/>
  <c r="Q734" i="18"/>
  <c r="Q555" i="18"/>
  <c r="Q706" i="18"/>
  <c r="Q725" i="18"/>
  <c r="Q736" i="18"/>
  <c r="Q733" i="18"/>
  <c r="Q549" i="18"/>
  <c r="T21" i="18"/>
  <c r="S22" i="18"/>
  <c r="S23" i="18" l="1"/>
  <c r="T22" i="18"/>
  <c r="S24" i="18" l="1"/>
  <c r="T23" i="18"/>
  <c r="T24" i="18" l="1"/>
  <c r="S25" i="18"/>
  <c r="T25" i="18" l="1"/>
  <c r="S26" i="18"/>
  <c r="S27" i="18" l="1"/>
  <c r="T26" i="18"/>
  <c r="T27" i="18" l="1"/>
  <c r="S28" i="18"/>
  <c r="T28" i="18" l="1"/>
  <c r="S29" i="18"/>
  <c r="T29" i="18" l="1"/>
  <c r="S30" i="18"/>
  <c r="S31" i="18" l="1"/>
  <c r="T30" i="18"/>
  <c r="T31" i="18" l="1"/>
  <c r="S32" i="18"/>
  <c r="T32" i="18" l="1"/>
  <c r="S33" i="18"/>
  <c r="T33" i="18" l="1"/>
  <c r="S34" i="18"/>
  <c r="S35" i="18" l="1"/>
  <c r="T34" i="18"/>
  <c r="D5" i="36"/>
  <c r="D6" i="36" s="1"/>
  <c r="D7" i="36" s="1"/>
  <c r="D8" i="36" s="1"/>
  <c r="D9" i="36" s="1"/>
  <c r="D10" i="36" s="1"/>
  <c r="D11" i="36" s="1"/>
  <c r="D12" i="36" s="1"/>
  <c r="D13" i="36" s="1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D85" i="36" s="1"/>
  <c r="D86" i="36" s="1"/>
  <c r="D87" i="36" s="1"/>
  <c r="D88" i="36" s="1"/>
  <c r="D89" i="36" s="1"/>
  <c r="D90" i="36" s="1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55" i="36" s="1"/>
  <c r="D156" i="36" s="1"/>
  <c r="D157" i="36" s="1"/>
  <c r="D158" i="36" s="1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D219" i="36" s="1"/>
  <c r="D220" i="36" s="1"/>
  <c r="D221" i="36" s="1"/>
  <c r="D222" i="36" s="1"/>
  <c r="D223" i="36" s="1"/>
  <c r="D224" i="36" s="1"/>
  <c r="D225" i="36" s="1"/>
  <c r="D226" i="36" s="1"/>
  <c r="D227" i="36" s="1"/>
  <c r="D228" i="36" s="1"/>
  <c r="D229" i="36" s="1"/>
  <c r="D230" i="36" s="1"/>
  <c r="D231" i="36" s="1"/>
  <c r="D232" i="36" s="1"/>
  <c r="D233" i="36" s="1"/>
  <c r="D234" i="36" s="1"/>
  <c r="D235" i="36" s="1"/>
  <c r="D236" i="36" s="1"/>
  <c r="D237" i="36" s="1"/>
  <c r="D238" i="36" s="1"/>
  <c r="D239" i="36" s="1"/>
  <c r="D240" i="36" s="1"/>
  <c r="D241" i="36" s="1"/>
  <c r="D242" i="36" s="1"/>
  <c r="D243" i="36" s="1"/>
  <c r="D244" i="36" s="1"/>
  <c r="D245" i="36" s="1"/>
  <c r="D246" i="36" s="1"/>
  <c r="D247" i="36" s="1"/>
  <c r="D248" i="36" s="1"/>
  <c r="D249" i="36" s="1"/>
  <c r="D250" i="36" s="1"/>
  <c r="D251" i="36" s="1"/>
  <c r="D252" i="36" s="1"/>
  <c r="D253" i="36" s="1"/>
  <c r="D254" i="36" s="1"/>
  <c r="D255" i="36" s="1"/>
  <c r="D256" i="36" s="1"/>
  <c r="D257" i="36" s="1"/>
  <c r="D258" i="36" s="1"/>
  <c r="D259" i="36" s="1"/>
  <c r="D260" i="36" s="1"/>
  <c r="D261" i="36" s="1"/>
  <c r="D262" i="36" s="1"/>
  <c r="D263" i="36" s="1"/>
  <c r="D264" i="36" s="1"/>
  <c r="D265" i="36" s="1"/>
  <c r="D266" i="36" s="1"/>
  <c r="D267" i="36" s="1"/>
  <c r="D268" i="36" s="1"/>
  <c r="D269" i="36" s="1"/>
  <c r="D270" i="36" s="1"/>
  <c r="D271" i="36" s="1"/>
  <c r="D272" i="36" s="1"/>
  <c r="D273" i="36" s="1"/>
  <c r="D274" i="36" s="1"/>
  <c r="D275" i="36" s="1"/>
  <c r="D276" i="36" s="1"/>
  <c r="D277" i="36" s="1"/>
  <c r="D278" i="36" s="1"/>
  <c r="D279" i="36" s="1"/>
  <c r="D280" i="36" s="1"/>
  <c r="D281" i="36" s="1"/>
  <c r="D282" i="36" s="1"/>
  <c r="D283" i="36" s="1"/>
  <c r="D284" i="36" s="1"/>
  <c r="D285" i="36" s="1"/>
  <c r="D286" i="36" s="1"/>
  <c r="D287" i="36" s="1"/>
  <c r="D288" i="36" s="1"/>
  <c r="D289" i="36" s="1"/>
  <c r="D290" i="36" s="1"/>
  <c r="D291" i="36" s="1"/>
  <c r="D292" i="36" s="1"/>
  <c r="D293" i="36" s="1"/>
  <c r="D294" i="36" s="1"/>
  <c r="D295" i="36" s="1"/>
  <c r="D296" i="36" s="1"/>
  <c r="D297" i="36" s="1"/>
  <c r="D298" i="36" s="1"/>
  <c r="D299" i="36" s="1"/>
  <c r="D300" i="36" s="1"/>
  <c r="D301" i="36" s="1"/>
  <c r="D302" i="36" s="1"/>
  <c r="D303" i="36" s="1"/>
  <c r="D304" i="36" s="1"/>
  <c r="D305" i="36" s="1"/>
  <c r="D306" i="36" s="1"/>
  <c r="D307" i="36" s="1"/>
  <c r="D308" i="36" s="1"/>
  <c r="D309" i="36" s="1"/>
  <c r="D310" i="36" s="1"/>
  <c r="D311" i="36" s="1"/>
  <c r="D312" i="36" s="1"/>
  <c r="D313" i="36" s="1"/>
  <c r="D314" i="36" s="1"/>
  <c r="D315" i="36" s="1"/>
  <c r="D316" i="36" s="1"/>
  <c r="D317" i="36" s="1"/>
  <c r="D318" i="36" s="1"/>
  <c r="D319" i="36" s="1"/>
  <c r="D320" i="36" s="1"/>
  <c r="D321" i="36" s="1"/>
  <c r="D322" i="36" s="1"/>
  <c r="D323" i="36" s="1"/>
  <c r="D324" i="36" s="1"/>
  <c r="D325" i="36" s="1"/>
  <c r="D326" i="36" s="1"/>
  <c r="D327" i="36" s="1"/>
  <c r="D328" i="36" s="1"/>
  <c r="D329" i="36" s="1"/>
  <c r="D330" i="36" s="1"/>
  <c r="D331" i="36" s="1"/>
  <c r="D332" i="36" s="1"/>
  <c r="D333" i="36" s="1"/>
  <c r="D334" i="36" s="1"/>
  <c r="D335" i="36" s="1"/>
  <c r="D336" i="36" s="1"/>
  <c r="D337" i="36" s="1"/>
  <c r="D338" i="36" s="1"/>
  <c r="D339" i="36" s="1"/>
  <c r="D340" i="36" s="1"/>
  <c r="D341" i="36" s="1"/>
  <c r="D342" i="36" s="1"/>
  <c r="D343" i="36" s="1"/>
  <c r="D344" i="36" s="1"/>
  <c r="D345" i="36" s="1"/>
  <c r="D346" i="36" s="1"/>
  <c r="D347" i="36" s="1"/>
  <c r="D348" i="36" s="1"/>
  <c r="D349" i="36" s="1"/>
  <c r="D350" i="36" s="1"/>
  <c r="D351" i="36" s="1"/>
  <c r="D352" i="36" s="1"/>
  <c r="D353" i="36" s="1"/>
  <c r="D354" i="36" s="1"/>
  <c r="D355" i="36" s="1"/>
  <c r="D356" i="36" s="1"/>
  <c r="D357" i="36" s="1"/>
  <c r="D358" i="36" s="1"/>
  <c r="D359" i="36" s="1"/>
  <c r="D360" i="36" s="1"/>
  <c r="D361" i="36" s="1"/>
  <c r="D362" i="36" s="1"/>
  <c r="D363" i="36" s="1"/>
  <c r="D364" i="36" s="1"/>
  <c r="D365" i="36" s="1"/>
  <c r="D366" i="36" s="1"/>
  <c r="D367" i="36" s="1"/>
  <c r="D368" i="36" s="1"/>
  <c r="D369" i="36" s="1"/>
  <c r="D370" i="36" s="1"/>
  <c r="D371" i="36" s="1"/>
  <c r="D372" i="36" s="1"/>
  <c r="D373" i="36" s="1"/>
  <c r="D374" i="36" s="1"/>
  <c r="D375" i="36" s="1"/>
  <c r="D376" i="36" s="1"/>
  <c r="D377" i="36" s="1"/>
  <c r="D378" i="36" s="1"/>
  <c r="D379" i="36" s="1"/>
  <c r="D380" i="36" s="1"/>
  <c r="D381" i="36" s="1"/>
  <c r="D382" i="36" s="1"/>
  <c r="D383" i="36" s="1"/>
  <c r="D384" i="36" s="1"/>
  <c r="D385" i="36" s="1"/>
  <c r="D386" i="36" s="1"/>
  <c r="D387" i="36" s="1"/>
  <c r="D388" i="36" s="1"/>
  <c r="D389" i="36" s="1"/>
  <c r="D390" i="36" s="1"/>
  <c r="D391" i="36" s="1"/>
  <c r="D392" i="36" s="1"/>
  <c r="D393" i="36" s="1"/>
  <c r="D394" i="36" s="1"/>
  <c r="D395" i="36" s="1"/>
  <c r="D396" i="36" s="1"/>
  <c r="D397" i="36" s="1"/>
  <c r="D398" i="36" s="1"/>
  <c r="D399" i="36" s="1"/>
  <c r="D400" i="36" s="1"/>
  <c r="D401" i="36" s="1"/>
  <c r="D402" i="36" s="1"/>
  <c r="D403" i="36" s="1"/>
  <c r="D404" i="36" s="1"/>
  <c r="D405" i="36" s="1"/>
  <c r="D406" i="36" s="1"/>
  <c r="D407" i="36" s="1"/>
  <c r="D408" i="36" s="1"/>
  <c r="D409" i="36" s="1"/>
  <c r="D410" i="36" s="1"/>
  <c r="D411" i="36" s="1"/>
  <c r="D412" i="36" s="1"/>
  <c r="D413" i="36" s="1"/>
  <c r="D414" i="36" s="1"/>
  <c r="D415" i="36" s="1"/>
  <c r="D416" i="36" s="1"/>
  <c r="D417" i="36" s="1"/>
  <c r="D418" i="36" s="1"/>
  <c r="D419" i="36" s="1"/>
  <c r="D420" i="36" s="1"/>
  <c r="D421" i="36" s="1"/>
  <c r="D422" i="36" s="1"/>
  <c r="D423" i="36" s="1"/>
  <c r="D424" i="36" s="1"/>
  <c r="D425" i="36" s="1"/>
  <c r="D426" i="36" s="1"/>
  <c r="D427" i="36" s="1"/>
  <c r="D428" i="36" s="1"/>
  <c r="D429" i="36" s="1"/>
  <c r="D430" i="36" s="1"/>
  <c r="D431" i="36" s="1"/>
  <c r="D432" i="36" s="1"/>
  <c r="D433" i="36" s="1"/>
  <c r="D434" i="36" s="1"/>
  <c r="D435" i="36" s="1"/>
  <c r="D436" i="36" s="1"/>
  <c r="D437" i="36" s="1"/>
  <c r="D438" i="36" s="1"/>
  <c r="D439" i="36" s="1"/>
  <c r="D440" i="36" s="1"/>
  <c r="D441" i="36" s="1"/>
  <c r="D442" i="36" s="1"/>
  <c r="D443" i="36" s="1"/>
  <c r="D444" i="36" s="1"/>
  <c r="D445" i="36" s="1"/>
  <c r="D446" i="36" s="1"/>
  <c r="D447" i="36" s="1"/>
  <c r="D448" i="36" s="1"/>
  <c r="D449" i="36" s="1"/>
  <c r="D450" i="36" s="1"/>
  <c r="D451" i="36" s="1"/>
  <c r="D452" i="36" s="1"/>
  <c r="D453" i="36" s="1"/>
  <c r="D454" i="36" s="1"/>
  <c r="D455" i="36" s="1"/>
  <c r="D456" i="36" s="1"/>
  <c r="D457" i="36" s="1"/>
  <c r="D458" i="36" s="1"/>
  <c r="D459" i="36" s="1"/>
  <c r="D460" i="36" s="1"/>
  <c r="D461" i="36" s="1"/>
  <c r="D462" i="36" s="1"/>
  <c r="D463" i="36" s="1"/>
  <c r="D464" i="36" s="1"/>
  <c r="D465" i="36" s="1"/>
  <c r="D466" i="36" s="1"/>
  <c r="D467" i="36" s="1"/>
  <c r="D468" i="36" s="1"/>
  <c r="D469" i="36" s="1"/>
  <c r="D470" i="36" s="1"/>
  <c r="D471" i="36" s="1"/>
  <c r="D472" i="36" s="1"/>
  <c r="D473" i="36" s="1"/>
  <c r="D474" i="36" s="1"/>
  <c r="D475" i="36" s="1"/>
  <c r="D476" i="36" s="1"/>
  <c r="D477" i="36" s="1"/>
  <c r="D478" i="36" s="1"/>
  <c r="D479" i="36" s="1"/>
  <c r="D480" i="36" s="1"/>
  <c r="D481" i="36" s="1"/>
  <c r="D482" i="36" s="1"/>
  <c r="D483" i="36" s="1"/>
  <c r="D484" i="36" s="1"/>
  <c r="D485" i="36" s="1"/>
  <c r="D486" i="36" s="1"/>
  <c r="D487" i="36" s="1"/>
  <c r="D488" i="36" s="1"/>
  <c r="D489" i="36" s="1"/>
  <c r="D490" i="36" s="1"/>
  <c r="D491" i="36" s="1"/>
  <c r="D492" i="36" s="1"/>
  <c r="D493" i="36" s="1"/>
  <c r="D494" i="36" s="1"/>
  <c r="D495" i="36" s="1"/>
  <c r="D496" i="36" s="1"/>
  <c r="D497" i="36" s="1"/>
  <c r="D498" i="36" s="1"/>
  <c r="D499" i="36" s="1"/>
  <c r="D500" i="36" s="1"/>
  <c r="D501" i="36" s="1"/>
  <c r="D502" i="36" s="1"/>
  <c r="D503" i="36" s="1"/>
  <c r="D504" i="36" s="1"/>
  <c r="D505" i="36" s="1"/>
  <c r="D506" i="36" s="1"/>
  <c r="D507" i="36" s="1"/>
  <c r="D508" i="36" s="1"/>
  <c r="D509" i="36" s="1"/>
  <c r="D510" i="36" s="1"/>
  <c r="D511" i="36" s="1"/>
  <c r="D512" i="36" s="1"/>
  <c r="D513" i="36" s="1"/>
  <c r="D514" i="36" s="1"/>
  <c r="D515" i="36" s="1"/>
  <c r="D516" i="36" s="1"/>
  <c r="D517" i="36" s="1"/>
  <c r="D518" i="36" s="1"/>
  <c r="D519" i="36" s="1"/>
  <c r="D520" i="36" s="1"/>
  <c r="D521" i="36" s="1"/>
  <c r="D522" i="36" s="1"/>
  <c r="D523" i="36" s="1"/>
  <c r="D524" i="36" s="1"/>
  <c r="D525" i="36" s="1"/>
  <c r="D526" i="36" s="1"/>
  <c r="D527" i="36" s="1"/>
  <c r="D528" i="36" s="1"/>
  <c r="D529" i="36" s="1"/>
  <c r="D530" i="36" s="1"/>
  <c r="D531" i="36" s="1"/>
  <c r="D532" i="36" s="1"/>
  <c r="D533" i="36" s="1"/>
  <c r="D534" i="36" s="1"/>
  <c r="D535" i="36" s="1"/>
  <c r="D536" i="36" s="1"/>
  <c r="D537" i="36" s="1"/>
  <c r="D538" i="36" s="1"/>
  <c r="D539" i="36" s="1"/>
  <c r="D540" i="36" s="1"/>
  <c r="D541" i="36" s="1"/>
  <c r="D542" i="36" s="1"/>
  <c r="D543" i="36" s="1"/>
  <c r="D544" i="36" s="1"/>
  <c r="D545" i="36" s="1"/>
  <c r="D546" i="36" s="1"/>
  <c r="D547" i="36" s="1"/>
  <c r="D548" i="36" s="1"/>
  <c r="D549" i="36" s="1"/>
  <c r="D550" i="36" s="1"/>
  <c r="D551" i="36" s="1"/>
  <c r="D552" i="36" s="1"/>
  <c r="D553" i="36" s="1"/>
  <c r="D554" i="36" s="1"/>
  <c r="D555" i="36" s="1"/>
  <c r="D556" i="36" s="1"/>
  <c r="D557" i="36" s="1"/>
  <c r="D558" i="36" s="1"/>
  <c r="D559" i="36" s="1"/>
  <c r="D560" i="36" s="1"/>
  <c r="D561" i="36" s="1"/>
  <c r="D562" i="36" s="1"/>
  <c r="D563" i="36" s="1"/>
  <c r="D564" i="36" s="1"/>
  <c r="D565" i="36" s="1"/>
  <c r="D566" i="36" s="1"/>
  <c r="D567" i="36" s="1"/>
  <c r="D568" i="36" s="1"/>
  <c r="D569" i="36" s="1"/>
  <c r="D570" i="36" s="1"/>
  <c r="D571" i="36" s="1"/>
  <c r="D572" i="36" s="1"/>
  <c r="D573" i="36" s="1"/>
  <c r="D574" i="36" s="1"/>
  <c r="D575" i="36" s="1"/>
  <c r="D576" i="36" s="1"/>
  <c r="D577" i="36" s="1"/>
  <c r="D578" i="36" s="1"/>
  <c r="D579" i="36" s="1"/>
  <c r="D580" i="36" s="1"/>
  <c r="D581" i="36" s="1"/>
  <c r="D582" i="36" s="1"/>
  <c r="D583" i="36" s="1"/>
  <c r="D584" i="36" s="1"/>
  <c r="D585" i="36" s="1"/>
  <c r="D586" i="36" s="1"/>
  <c r="D587" i="36" s="1"/>
  <c r="D588" i="36" s="1"/>
  <c r="D589" i="36" s="1"/>
  <c r="D590" i="36" s="1"/>
  <c r="D591" i="36" s="1"/>
  <c r="D592" i="36" s="1"/>
  <c r="D593" i="36" s="1"/>
  <c r="D594" i="36" s="1"/>
  <c r="D595" i="36" s="1"/>
  <c r="D596" i="36" s="1"/>
  <c r="D597" i="36" s="1"/>
  <c r="D598" i="36" s="1"/>
  <c r="D599" i="36" s="1"/>
  <c r="D600" i="36" s="1"/>
  <c r="D601" i="36" s="1"/>
  <c r="D602" i="36" s="1"/>
  <c r="D603" i="36" s="1"/>
  <c r="D604" i="36" s="1"/>
  <c r="D605" i="36" s="1"/>
  <c r="D606" i="36" s="1"/>
  <c r="D607" i="36" s="1"/>
  <c r="D608" i="36" s="1"/>
  <c r="D609" i="36" s="1"/>
  <c r="D610" i="36" s="1"/>
  <c r="D611" i="36" s="1"/>
  <c r="D612" i="36" s="1"/>
  <c r="D613" i="36" s="1"/>
  <c r="D614" i="36" s="1"/>
  <c r="D615" i="36" s="1"/>
  <c r="D616" i="36" s="1"/>
  <c r="D617" i="36" s="1"/>
  <c r="D618" i="36" s="1"/>
  <c r="D619" i="36" s="1"/>
  <c r="D620" i="36" s="1"/>
  <c r="D621" i="36" s="1"/>
  <c r="D622" i="36" s="1"/>
  <c r="D623" i="36" s="1"/>
  <c r="D624" i="36" s="1"/>
  <c r="D625" i="36" s="1"/>
  <c r="D626" i="36" s="1"/>
  <c r="D627" i="36" s="1"/>
  <c r="D628" i="36" s="1"/>
  <c r="D629" i="36" s="1"/>
  <c r="D630" i="36" s="1"/>
  <c r="D631" i="36" s="1"/>
  <c r="D632" i="36" s="1"/>
  <c r="D633" i="36" s="1"/>
  <c r="D634" i="36" s="1"/>
  <c r="D635" i="36" s="1"/>
  <c r="D636" i="36" s="1"/>
  <c r="D637" i="36" s="1"/>
  <c r="D638" i="36" s="1"/>
  <c r="D639" i="36" s="1"/>
  <c r="D640" i="36" s="1"/>
  <c r="D641" i="36" s="1"/>
  <c r="D642" i="36" s="1"/>
  <c r="D643" i="36" s="1"/>
  <c r="D644" i="36" s="1"/>
  <c r="D645" i="36" s="1"/>
  <c r="D646" i="36" s="1"/>
  <c r="D647" i="36" s="1"/>
  <c r="D648" i="36" s="1"/>
  <c r="D649" i="36" s="1"/>
  <c r="D650" i="36" s="1"/>
  <c r="D651" i="36" s="1"/>
  <c r="D652" i="36" s="1"/>
  <c r="D653" i="36" s="1"/>
  <c r="D654" i="36" s="1"/>
  <c r="D655" i="36" s="1"/>
  <c r="D656" i="36" s="1"/>
  <c r="D657" i="36" s="1"/>
  <c r="D658" i="36" s="1"/>
  <c r="D659" i="36" s="1"/>
  <c r="D660" i="36" s="1"/>
  <c r="D661" i="36" s="1"/>
  <c r="D662" i="36" s="1"/>
  <c r="D663" i="36" s="1"/>
  <c r="D664" i="36" s="1"/>
  <c r="D665" i="36" s="1"/>
  <c r="D666" i="36" s="1"/>
  <c r="D667" i="36" s="1"/>
  <c r="D668" i="36" s="1"/>
  <c r="D669" i="36" s="1"/>
  <c r="D670" i="36" s="1"/>
  <c r="D671" i="36" s="1"/>
  <c r="D672" i="36" s="1"/>
  <c r="D673" i="36" s="1"/>
  <c r="D674" i="36" s="1"/>
  <c r="D675" i="36" s="1"/>
  <c r="D676" i="36" s="1"/>
  <c r="D677" i="36" s="1"/>
  <c r="D678" i="36" s="1"/>
  <c r="D679" i="36" s="1"/>
  <c r="D680" i="36" s="1"/>
  <c r="D681" i="36" s="1"/>
  <c r="D682" i="36" s="1"/>
  <c r="D683" i="36" s="1"/>
  <c r="D684" i="36" s="1"/>
  <c r="D685" i="36" s="1"/>
  <c r="D686" i="36" s="1"/>
  <c r="D687" i="36" s="1"/>
  <c r="D688" i="36" s="1"/>
  <c r="D689" i="36" s="1"/>
  <c r="D690" i="36" s="1"/>
  <c r="D691" i="36" s="1"/>
  <c r="D692" i="36" s="1"/>
  <c r="D693" i="36" s="1"/>
  <c r="D694" i="36" s="1"/>
  <c r="D695" i="36" s="1"/>
  <c r="D696" i="36" s="1"/>
  <c r="D697" i="36" s="1"/>
  <c r="D698" i="36" s="1"/>
  <c r="D699" i="36" s="1"/>
  <c r="D700" i="36" s="1"/>
  <c r="D701" i="36" s="1"/>
  <c r="D702" i="36" s="1"/>
  <c r="D703" i="36" s="1"/>
  <c r="D704" i="36" s="1"/>
  <c r="D705" i="36" s="1"/>
  <c r="D706" i="36" s="1"/>
  <c r="D707" i="36" s="1"/>
  <c r="D708" i="36" s="1"/>
  <c r="D709" i="36" s="1"/>
  <c r="D710" i="36" s="1"/>
  <c r="D711" i="36" s="1"/>
  <c r="D712" i="36" s="1"/>
  <c r="D713" i="36" s="1"/>
  <c r="D714" i="36" s="1"/>
  <c r="D715" i="36" s="1"/>
  <c r="D716" i="36" s="1"/>
  <c r="D717" i="36" s="1"/>
  <c r="D718" i="36" s="1"/>
  <c r="D719" i="36" s="1"/>
  <c r="D720" i="36" s="1"/>
  <c r="D721" i="36" s="1"/>
  <c r="D722" i="36" s="1"/>
  <c r="D723" i="36" s="1"/>
  <c r="D724" i="36" s="1"/>
  <c r="D725" i="36" s="1"/>
  <c r="D726" i="36" s="1"/>
  <c r="D727" i="36" s="1"/>
  <c r="D728" i="36" s="1"/>
  <c r="D729" i="36" s="1"/>
  <c r="D730" i="36" s="1"/>
  <c r="D731" i="36" s="1"/>
  <c r="D732" i="36" s="1"/>
  <c r="D733" i="36" s="1"/>
  <c r="D734" i="36" s="1"/>
  <c r="D735" i="36" s="1"/>
  <c r="D736" i="36" s="1"/>
  <c r="D737" i="36" s="1"/>
  <c r="D738" i="36" s="1"/>
  <c r="D739" i="36" s="1"/>
  <c r="D740" i="36" s="1"/>
  <c r="D741" i="36" s="1"/>
  <c r="D742" i="36" s="1"/>
  <c r="D743" i="36" s="1"/>
  <c r="D744" i="36" s="1"/>
  <c r="D745" i="36" s="1"/>
  <c r="D746" i="36" s="1"/>
  <c r="D747" i="36" s="1"/>
  <c r="D748" i="36" s="1"/>
  <c r="D749" i="36" s="1"/>
  <c r="D750" i="36" s="1"/>
  <c r="D751" i="36" s="1"/>
  <c r="D752" i="36" s="1"/>
  <c r="D753" i="36" s="1"/>
  <c r="D754" i="36" s="1"/>
  <c r="D755" i="36" s="1"/>
  <c r="D756" i="36" s="1"/>
  <c r="D757" i="36" s="1"/>
  <c r="D758" i="36" s="1"/>
  <c r="D759" i="36" s="1"/>
  <c r="D760" i="36" s="1"/>
  <c r="D761" i="36" s="1"/>
  <c r="D762" i="36" s="1"/>
  <c r="D763" i="36" s="1"/>
  <c r="D764" i="36" s="1"/>
  <c r="D765" i="36" s="1"/>
  <c r="D766" i="36" s="1"/>
  <c r="D767" i="36" s="1"/>
  <c r="D768" i="36" s="1"/>
  <c r="D769" i="36" s="1"/>
  <c r="D770" i="36" s="1"/>
  <c r="D771" i="36" s="1"/>
  <c r="D772" i="36" s="1"/>
  <c r="D773" i="36" s="1"/>
  <c r="D774" i="36" s="1"/>
  <c r="D775" i="36" s="1"/>
  <c r="D776" i="36" s="1"/>
  <c r="D777" i="36" s="1"/>
  <c r="D778" i="36" s="1"/>
  <c r="D779" i="36" s="1"/>
  <c r="D780" i="36" s="1"/>
  <c r="D781" i="36" s="1"/>
  <c r="D782" i="36" s="1"/>
  <c r="D783" i="36" s="1"/>
  <c r="D784" i="36" s="1"/>
  <c r="D785" i="36" s="1"/>
  <c r="D786" i="36" s="1"/>
  <c r="D787" i="36" s="1"/>
  <c r="D788" i="36" s="1"/>
  <c r="D789" i="36" s="1"/>
  <c r="D790" i="36" s="1"/>
  <c r="D791" i="36" s="1"/>
  <c r="D792" i="36" s="1"/>
  <c r="D793" i="36" s="1"/>
  <c r="D794" i="36" s="1"/>
  <c r="D795" i="36" s="1"/>
  <c r="D796" i="36" s="1"/>
  <c r="D797" i="36" s="1"/>
  <c r="D798" i="36" s="1"/>
  <c r="D799" i="36" s="1"/>
  <c r="D800" i="36" s="1"/>
  <c r="D801" i="36" s="1"/>
  <c r="D802" i="36" s="1"/>
  <c r="D803" i="36" s="1"/>
  <c r="D804" i="36" s="1"/>
  <c r="D805" i="36" s="1"/>
  <c r="D806" i="36" s="1"/>
  <c r="D807" i="36" s="1"/>
  <c r="D808" i="36" s="1"/>
  <c r="D809" i="36" s="1"/>
  <c r="D810" i="36" s="1"/>
  <c r="F3" i="36"/>
  <c r="B4" i="36"/>
  <c r="B5" i="36" s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B421" i="36" s="1"/>
  <c r="B422" i="36" s="1"/>
  <c r="B423" i="36" s="1"/>
  <c r="B424" i="36" s="1"/>
  <c r="B425" i="36" s="1"/>
  <c r="B426" i="36" s="1"/>
  <c r="B427" i="36" s="1"/>
  <c r="B428" i="36" s="1"/>
  <c r="B429" i="36" s="1"/>
  <c r="B430" i="36" s="1"/>
  <c r="B431" i="36" s="1"/>
  <c r="B432" i="36" s="1"/>
  <c r="B433" i="36" s="1"/>
  <c r="B434" i="36" s="1"/>
  <c r="B435" i="36" s="1"/>
  <c r="B436" i="36" s="1"/>
  <c r="B437" i="36" s="1"/>
  <c r="B438" i="36" s="1"/>
  <c r="B439" i="36" s="1"/>
  <c r="B440" i="36" s="1"/>
  <c r="B441" i="36" s="1"/>
  <c r="B442" i="36" s="1"/>
  <c r="B443" i="36" s="1"/>
  <c r="B444" i="36" s="1"/>
  <c r="B445" i="36" s="1"/>
  <c r="B446" i="36" s="1"/>
  <c r="B447" i="36" s="1"/>
  <c r="B448" i="36" s="1"/>
  <c r="B449" i="36" s="1"/>
  <c r="B450" i="36" s="1"/>
  <c r="B451" i="36" s="1"/>
  <c r="B452" i="36" s="1"/>
  <c r="B453" i="36" s="1"/>
  <c r="B454" i="36" s="1"/>
  <c r="B455" i="36" s="1"/>
  <c r="B456" i="36" s="1"/>
  <c r="B457" i="36" s="1"/>
  <c r="B458" i="36" s="1"/>
  <c r="B459" i="36" s="1"/>
  <c r="B460" i="36" s="1"/>
  <c r="B461" i="36" s="1"/>
  <c r="B462" i="36" s="1"/>
  <c r="B463" i="36" s="1"/>
  <c r="B464" i="36" s="1"/>
  <c r="B465" i="36" s="1"/>
  <c r="B466" i="36" s="1"/>
  <c r="B467" i="36" s="1"/>
  <c r="B468" i="36" s="1"/>
  <c r="B469" i="36" s="1"/>
  <c r="B470" i="36" s="1"/>
  <c r="B471" i="36" s="1"/>
  <c r="B472" i="36" s="1"/>
  <c r="B473" i="36" s="1"/>
  <c r="B474" i="36" s="1"/>
  <c r="B475" i="36" s="1"/>
  <c r="B476" i="36" s="1"/>
  <c r="B477" i="36" s="1"/>
  <c r="B478" i="36" s="1"/>
  <c r="B479" i="36" s="1"/>
  <c r="B480" i="36" s="1"/>
  <c r="B481" i="36" s="1"/>
  <c r="B482" i="36" s="1"/>
  <c r="B483" i="36" s="1"/>
  <c r="B484" i="36" s="1"/>
  <c r="B485" i="36" s="1"/>
  <c r="B486" i="36" s="1"/>
  <c r="B487" i="36" s="1"/>
  <c r="B488" i="36" s="1"/>
  <c r="B489" i="36" s="1"/>
  <c r="B490" i="36" s="1"/>
  <c r="B491" i="36" s="1"/>
  <c r="B492" i="36" s="1"/>
  <c r="B493" i="36" s="1"/>
  <c r="B494" i="36" s="1"/>
  <c r="B495" i="36" s="1"/>
  <c r="B496" i="36" s="1"/>
  <c r="B497" i="36" s="1"/>
  <c r="B498" i="36" s="1"/>
  <c r="B499" i="36" s="1"/>
  <c r="B500" i="36" s="1"/>
  <c r="B501" i="36" s="1"/>
  <c r="B502" i="36" s="1"/>
  <c r="B503" i="36" s="1"/>
  <c r="B504" i="36" s="1"/>
  <c r="B505" i="36" s="1"/>
  <c r="B506" i="36" s="1"/>
  <c r="B507" i="36" s="1"/>
  <c r="B508" i="36" s="1"/>
  <c r="B509" i="36" s="1"/>
  <c r="B510" i="36" s="1"/>
  <c r="B511" i="36" s="1"/>
  <c r="B512" i="36" s="1"/>
  <c r="B513" i="36" s="1"/>
  <c r="B514" i="36" s="1"/>
  <c r="B515" i="36" s="1"/>
  <c r="B516" i="36" s="1"/>
  <c r="B517" i="36" s="1"/>
  <c r="B518" i="36" s="1"/>
  <c r="B519" i="36" s="1"/>
  <c r="B520" i="36" s="1"/>
  <c r="B521" i="36" s="1"/>
  <c r="B522" i="36" s="1"/>
  <c r="B523" i="36" s="1"/>
  <c r="B524" i="36" s="1"/>
  <c r="B525" i="36" s="1"/>
  <c r="B526" i="36" s="1"/>
  <c r="B527" i="36" s="1"/>
  <c r="B528" i="36" s="1"/>
  <c r="B529" i="36" s="1"/>
  <c r="B530" i="36" s="1"/>
  <c r="B531" i="36" s="1"/>
  <c r="B532" i="36" s="1"/>
  <c r="B533" i="36" s="1"/>
  <c r="B534" i="36" s="1"/>
  <c r="B535" i="36" s="1"/>
  <c r="B536" i="36" s="1"/>
  <c r="B537" i="36" s="1"/>
  <c r="B538" i="36" s="1"/>
  <c r="B539" i="36" s="1"/>
  <c r="B540" i="36" s="1"/>
  <c r="B541" i="36" s="1"/>
  <c r="B542" i="36" s="1"/>
  <c r="B543" i="36" s="1"/>
  <c r="B544" i="36" s="1"/>
  <c r="B545" i="36" s="1"/>
  <c r="B546" i="36" s="1"/>
  <c r="B547" i="36" s="1"/>
  <c r="B548" i="36" s="1"/>
  <c r="B549" i="36" s="1"/>
  <c r="B550" i="36" s="1"/>
  <c r="B551" i="36" s="1"/>
  <c r="B552" i="36" s="1"/>
  <c r="B553" i="36" s="1"/>
  <c r="B554" i="36" s="1"/>
  <c r="B555" i="36" s="1"/>
  <c r="B556" i="36" s="1"/>
  <c r="B557" i="36" s="1"/>
  <c r="B558" i="36" s="1"/>
  <c r="B559" i="36" s="1"/>
  <c r="B560" i="36" s="1"/>
  <c r="B561" i="36" s="1"/>
  <c r="B562" i="36" s="1"/>
  <c r="B563" i="36" s="1"/>
  <c r="B564" i="36" s="1"/>
  <c r="B565" i="36" s="1"/>
  <c r="B566" i="36" s="1"/>
  <c r="B567" i="36" s="1"/>
  <c r="B568" i="36" s="1"/>
  <c r="B569" i="36" s="1"/>
  <c r="B570" i="36" s="1"/>
  <c r="B571" i="36" s="1"/>
  <c r="B572" i="36" s="1"/>
  <c r="B573" i="36" s="1"/>
  <c r="B574" i="36" s="1"/>
  <c r="B575" i="36" s="1"/>
  <c r="B576" i="36" s="1"/>
  <c r="B577" i="36" s="1"/>
  <c r="B578" i="36" s="1"/>
  <c r="B579" i="36" s="1"/>
  <c r="B580" i="36" s="1"/>
  <c r="B581" i="36" s="1"/>
  <c r="B582" i="36" s="1"/>
  <c r="B583" i="36" s="1"/>
  <c r="B584" i="36" s="1"/>
  <c r="B585" i="36" s="1"/>
  <c r="B586" i="36" s="1"/>
  <c r="B587" i="36" s="1"/>
  <c r="B588" i="36" s="1"/>
  <c r="B589" i="36" s="1"/>
  <c r="B590" i="36" s="1"/>
  <c r="B591" i="36" s="1"/>
  <c r="B592" i="36" s="1"/>
  <c r="B593" i="36" s="1"/>
  <c r="B594" i="36" s="1"/>
  <c r="B595" i="36" s="1"/>
  <c r="B596" i="36" s="1"/>
  <c r="B597" i="36" s="1"/>
  <c r="B598" i="36" s="1"/>
  <c r="B599" i="36" s="1"/>
  <c r="B600" i="36" s="1"/>
  <c r="B601" i="36" s="1"/>
  <c r="B602" i="36" s="1"/>
  <c r="B603" i="36" s="1"/>
  <c r="B604" i="36" s="1"/>
  <c r="B605" i="36" s="1"/>
  <c r="B606" i="36" s="1"/>
  <c r="B607" i="36" s="1"/>
  <c r="B608" i="36" s="1"/>
  <c r="B609" i="36" s="1"/>
  <c r="B610" i="36" s="1"/>
  <c r="B611" i="36" s="1"/>
  <c r="B612" i="36" s="1"/>
  <c r="B613" i="36" s="1"/>
  <c r="B614" i="36" s="1"/>
  <c r="B615" i="36" s="1"/>
  <c r="B616" i="36" s="1"/>
  <c r="B617" i="36" s="1"/>
  <c r="B618" i="36" s="1"/>
  <c r="B619" i="36" s="1"/>
  <c r="B620" i="36" s="1"/>
  <c r="B621" i="36" s="1"/>
  <c r="B622" i="36" s="1"/>
  <c r="B623" i="36" s="1"/>
  <c r="B624" i="36" s="1"/>
  <c r="B625" i="36" s="1"/>
  <c r="B626" i="36" s="1"/>
  <c r="B627" i="36" s="1"/>
  <c r="B628" i="36" s="1"/>
  <c r="B629" i="36" s="1"/>
  <c r="B630" i="36" s="1"/>
  <c r="B631" i="36" s="1"/>
  <c r="B632" i="36" s="1"/>
  <c r="B633" i="36" s="1"/>
  <c r="B634" i="36" s="1"/>
  <c r="B635" i="36" s="1"/>
  <c r="B636" i="36" s="1"/>
  <c r="B637" i="36" s="1"/>
  <c r="B638" i="36" s="1"/>
  <c r="B639" i="36" s="1"/>
  <c r="B640" i="36" s="1"/>
  <c r="B641" i="36" s="1"/>
  <c r="B642" i="36" s="1"/>
  <c r="B643" i="36" s="1"/>
  <c r="B644" i="36" s="1"/>
  <c r="B645" i="36" s="1"/>
  <c r="B646" i="36" s="1"/>
  <c r="B647" i="36" s="1"/>
  <c r="B648" i="36" s="1"/>
  <c r="B649" i="36" s="1"/>
  <c r="B650" i="36" s="1"/>
  <c r="B651" i="36" s="1"/>
  <c r="B652" i="36" s="1"/>
  <c r="B653" i="36" s="1"/>
  <c r="B654" i="36" s="1"/>
  <c r="B655" i="36" s="1"/>
  <c r="B656" i="36" s="1"/>
  <c r="B657" i="36" s="1"/>
  <c r="B658" i="36" s="1"/>
  <c r="B659" i="36" s="1"/>
  <c r="B660" i="36" s="1"/>
  <c r="B661" i="36" s="1"/>
  <c r="B662" i="36" s="1"/>
  <c r="B663" i="36" s="1"/>
  <c r="B664" i="36" s="1"/>
  <c r="B665" i="36" s="1"/>
  <c r="B666" i="36" s="1"/>
  <c r="B667" i="36" s="1"/>
  <c r="B668" i="36" s="1"/>
  <c r="B669" i="36" s="1"/>
  <c r="B670" i="36" s="1"/>
  <c r="B671" i="36" s="1"/>
  <c r="B672" i="36" s="1"/>
  <c r="B673" i="36" s="1"/>
  <c r="B674" i="36" s="1"/>
  <c r="B675" i="36" s="1"/>
  <c r="B676" i="36" s="1"/>
  <c r="B677" i="36" s="1"/>
  <c r="B678" i="36" s="1"/>
  <c r="B679" i="36" s="1"/>
  <c r="B680" i="36" s="1"/>
  <c r="B681" i="36" s="1"/>
  <c r="B682" i="36" s="1"/>
  <c r="B683" i="36" s="1"/>
  <c r="B684" i="36" s="1"/>
  <c r="B685" i="36" s="1"/>
  <c r="B686" i="36" s="1"/>
  <c r="B687" i="36" s="1"/>
  <c r="B688" i="36" s="1"/>
  <c r="B689" i="36" s="1"/>
  <c r="B690" i="36" s="1"/>
  <c r="B691" i="36" s="1"/>
  <c r="B692" i="36" s="1"/>
  <c r="B693" i="36" s="1"/>
  <c r="B694" i="36" s="1"/>
  <c r="B695" i="36" s="1"/>
  <c r="B696" i="36" s="1"/>
  <c r="B697" i="36" s="1"/>
  <c r="B698" i="36" s="1"/>
  <c r="B699" i="36" s="1"/>
  <c r="B700" i="36" s="1"/>
  <c r="B701" i="36" s="1"/>
  <c r="B702" i="36" s="1"/>
  <c r="B703" i="36" s="1"/>
  <c r="B704" i="36" s="1"/>
  <c r="B705" i="36" s="1"/>
  <c r="B706" i="36" s="1"/>
  <c r="B707" i="36" s="1"/>
  <c r="B708" i="36" s="1"/>
  <c r="B709" i="36" s="1"/>
  <c r="B710" i="36" s="1"/>
  <c r="B711" i="36" s="1"/>
  <c r="B712" i="36" s="1"/>
  <c r="B713" i="36" s="1"/>
  <c r="B714" i="36" s="1"/>
  <c r="B715" i="36" s="1"/>
  <c r="B716" i="36" s="1"/>
  <c r="B717" i="36" s="1"/>
  <c r="B718" i="36" s="1"/>
  <c r="B719" i="36" s="1"/>
  <c r="B720" i="36" s="1"/>
  <c r="B721" i="36" s="1"/>
  <c r="B722" i="36" s="1"/>
  <c r="B723" i="36" s="1"/>
  <c r="B724" i="36" s="1"/>
  <c r="B725" i="36" s="1"/>
  <c r="B726" i="36" s="1"/>
  <c r="B727" i="36" s="1"/>
  <c r="B728" i="36" s="1"/>
  <c r="B729" i="36" s="1"/>
  <c r="B730" i="36" s="1"/>
  <c r="B731" i="36" s="1"/>
  <c r="B732" i="36" s="1"/>
  <c r="B733" i="36" s="1"/>
  <c r="B734" i="36" s="1"/>
  <c r="B735" i="36" s="1"/>
  <c r="B736" i="36" s="1"/>
  <c r="B737" i="36" s="1"/>
  <c r="B738" i="36" s="1"/>
  <c r="B739" i="36" s="1"/>
  <c r="B740" i="36" s="1"/>
  <c r="B741" i="36" s="1"/>
  <c r="B742" i="36" s="1"/>
  <c r="B743" i="36" s="1"/>
  <c r="B744" i="36" s="1"/>
  <c r="B745" i="36" s="1"/>
  <c r="B746" i="36" s="1"/>
  <c r="B747" i="36" s="1"/>
  <c r="B748" i="36" s="1"/>
  <c r="B749" i="36" s="1"/>
  <c r="B750" i="36" s="1"/>
  <c r="B751" i="36" s="1"/>
  <c r="B752" i="36" s="1"/>
  <c r="B753" i="36" s="1"/>
  <c r="B754" i="36" s="1"/>
  <c r="B755" i="36" s="1"/>
  <c r="B756" i="36" s="1"/>
  <c r="B757" i="36" s="1"/>
  <c r="B758" i="36" s="1"/>
  <c r="B759" i="36" s="1"/>
  <c r="B760" i="36" s="1"/>
  <c r="B761" i="36" s="1"/>
  <c r="B762" i="36" s="1"/>
  <c r="B763" i="36" s="1"/>
  <c r="B764" i="36" s="1"/>
  <c r="B765" i="36" s="1"/>
  <c r="B766" i="36" s="1"/>
  <c r="B767" i="36" s="1"/>
  <c r="B768" i="36" s="1"/>
  <c r="B769" i="36" s="1"/>
  <c r="B770" i="36" s="1"/>
  <c r="B771" i="36" s="1"/>
  <c r="B772" i="36" s="1"/>
  <c r="B773" i="36" s="1"/>
  <c r="B774" i="36" s="1"/>
  <c r="B775" i="36" s="1"/>
  <c r="B776" i="36" s="1"/>
  <c r="B777" i="36" s="1"/>
  <c r="B778" i="36" s="1"/>
  <c r="B779" i="36" s="1"/>
  <c r="B780" i="36" s="1"/>
  <c r="B781" i="36" s="1"/>
  <c r="B782" i="36" s="1"/>
  <c r="B783" i="36" s="1"/>
  <c r="B784" i="36" s="1"/>
  <c r="B785" i="36" s="1"/>
  <c r="B786" i="36" s="1"/>
  <c r="B787" i="36" s="1"/>
  <c r="B788" i="36" s="1"/>
  <c r="B789" i="36" s="1"/>
  <c r="B790" i="36" s="1"/>
  <c r="B791" i="36" s="1"/>
  <c r="B792" i="36" s="1"/>
  <c r="B793" i="36" s="1"/>
  <c r="B794" i="36" s="1"/>
  <c r="B795" i="36" s="1"/>
  <c r="B796" i="36" s="1"/>
  <c r="B797" i="36" s="1"/>
  <c r="B798" i="36" s="1"/>
  <c r="B799" i="36" s="1"/>
  <c r="B800" i="36" s="1"/>
  <c r="B801" i="36" s="1"/>
  <c r="B802" i="36" s="1"/>
  <c r="B803" i="36" s="1"/>
  <c r="B804" i="36" s="1"/>
  <c r="B805" i="36" s="1"/>
  <c r="B806" i="36" s="1"/>
  <c r="B807" i="36" s="1"/>
  <c r="B808" i="36" s="1"/>
  <c r="B809" i="36" s="1"/>
  <c r="B810" i="36" s="1"/>
  <c r="D1" i="35"/>
  <c r="E1" i="35"/>
  <c r="F1" i="35"/>
  <c r="G1" i="35"/>
  <c r="H1" i="35"/>
  <c r="I1" i="35"/>
  <c r="J1" i="35"/>
  <c r="K1" i="35"/>
  <c r="L1" i="35"/>
  <c r="M1" i="35"/>
  <c r="N1" i="35"/>
  <c r="O1" i="35"/>
  <c r="P1" i="35"/>
  <c r="Q1" i="35"/>
  <c r="R1" i="35"/>
  <c r="S1" i="35"/>
  <c r="T1" i="35"/>
  <c r="U1" i="35"/>
  <c r="V1" i="35"/>
  <c r="W1" i="35"/>
  <c r="X1" i="35"/>
  <c r="D2" i="35"/>
  <c r="E2" i="35"/>
  <c r="F2" i="35"/>
  <c r="G2" i="35"/>
  <c r="H2" i="35"/>
  <c r="I2" i="35"/>
  <c r="J2" i="35"/>
  <c r="K2" i="35"/>
  <c r="L2" i="35"/>
  <c r="M2" i="35"/>
  <c r="N2" i="35"/>
  <c r="O2" i="35"/>
  <c r="P2" i="35"/>
  <c r="Q2" i="35"/>
  <c r="R2" i="35"/>
  <c r="S2" i="35"/>
  <c r="T2" i="35"/>
  <c r="T5" i="35" s="1"/>
  <c r="U2" i="35"/>
  <c r="V2" i="35"/>
  <c r="W2" i="35"/>
  <c r="X2" i="35"/>
  <c r="D3" i="35"/>
  <c r="E3" i="35"/>
  <c r="F3" i="35"/>
  <c r="G3" i="35"/>
  <c r="H3" i="35"/>
  <c r="I3" i="35"/>
  <c r="J3" i="35"/>
  <c r="K3" i="35"/>
  <c r="L3" i="35"/>
  <c r="M3" i="35"/>
  <c r="N3" i="35"/>
  <c r="O3" i="35"/>
  <c r="P3" i="35"/>
  <c r="Q3" i="35"/>
  <c r="B6" i="35"/>
  <c r="A6" i="34"/>
  <c r="B6" i="34" s="1"/>
  <c r="A7" i="34"/>
  <c r="A8" i="34"/>
  <c r="I8" i="34" s="1"/>
  <c r="A9" i="34"/>
  <c r="I9" i="34" s="1"/>
  <c r="A10" i="34"/>
  <c r="I10" i="34" s="1"/>
  <c r="A11" i="34"/>
  <c r="B11" i="34" s="1"/>
  <c r="A12" i="34"/>
  <c r="F12" i="34" s="1"/>
  <c r="P12" i="34"/>
  <c r="A13" i="34"/>
  <c r="B13" i="34" s="1"/>
  <c r="A14" i="34"/>
  <c r="I14" i="34" s="1"/>
  <c r="A15" i="34"/>
  <c r="B15" i="34" s="1"/>
  <c r="A16" i="34"/>
  <c r="F16" i="34" s="1"/>
  <c r="A17" i="34"/>
  <c r="B17" i="34" s="1"/>
  <c r="A18" i="34"/>
  <c r="F18" i="34" s="1"/>
  <c r="A19" i="34"/>
  <c r="B19" i="34" s="1"/>
  <c r="A20" i="34"/>
  <c r="F20" i="34" s="1"/>
  <c r="A21" i="34"/>
  <c r="F21" i="34" s="1"/>
  <c r="A22" i="34"/>
  <c r="B22" i="34" s="1"/>
  <c r="A23" i="34"/>
  <c r="F23" i="34" s="1"/>
  <c r="A24" i="34"/>
  <c r="F24" i="34" s="1"/>
  <c r="A25" i="34"/>
  <c r="F25" i="34" s="1"/>
  <c r="A26" i="34"/>
  <c r="F26" i="34" s="1"/>
  <c r="B26" i="34"/>
  <c r="C3" i="34"/>
  <c r="B20" i="34" l="1"/>
  <c r="E20" i="34" s="1"/>
  <c r="I17" i="34"/>
  <c r="B25" i="34"/>
  <c r="E25" i="34" s="1"/>
  <c r="F17" i="34"/>
  <c r="E17" i="34" s="1"/>
  <c r="F22" i="34"/>
  <c r="E22" i="34" s="1"/>
  <c r="F14" i="34"/>
  <c r="B14" i="34"/>
  <c r="B23" i="34"/>
  <c r="E23" i="34" s="1"/>
  <c r="I20" i="34"/>
  <c r="N5" i="35"/>
  <c r="N6" i="35" s="1"/>
  <c r="I25" i="34"/>
  <c r="F5" i="35"/>
  <c r="F6" i="35" s="1"/>
  <c r="Q5" i="35"/>
  <c r="Q6" i="35" s="1"/>
  <c r="I5" i="35"/>
  <c r="I6" i="35" s="1"/>
  <c r="J5" i="35"/>
  <c r="J6" i="35" s="1"/>
  <c r="P5" i="35"/>
  <c r="P6" i="35" s="1"/>
  <c r="H5" i="35"/>
  <c r="H6" i="35" s="1"/>
  <c r="M5" i="35"/>
  <c r="M6" i="35" s="1"/>
  <c r="K5" i="35"/>
  <c r="K6" i="35" s="1"/>
  <c r="I12" i="34"/>
  <c r="B16" i="34"/>
  <c r="E16" i="34" s="1"/>
  <c r="I18" i="34"/>
  <c r="B21" i="34"/>
  <c r="E21" i="34" s="1"/>
  <c r="B18" i="34"/>
  <c r="E18" i="34" s="1"/>
  <c r="I22" i="34"/>
  <c r="I16" i="34"/>
  <c r="B12" i="34"/>
  <c r="E12" i="34" s="1"/>
  <c r="I24" i="34"/>
  <c r="I11" i="34"/>
  <c r="I26" i="34"/>
  <c r="B24" i="34"/>
  <c r="E24" i="34" s="1"/>
  <c r="I19" i="34"/>
  <c r="I21" i="34"/>
  <c r="I23" i="34"/>
  <c r="B8" i="34"/>
  <c r="I7" i="34"/>
  <c r="I6" i="34"/>
  <c r="F15" i="34"/>
  <c r="E15" i="34" s="1"/>
  <c r="I15" i="34"/>
  <c r="F13" i="34"/>
  <c r="E13" i="34" s="1"/>
  <c r="I13" i="34"/>
  <c r="T35" i="18"/>
  <c r="S36" i="18"/>
  <c r="E26" i="34"/>
  <c r="E5" i="35"/>
  <c r="E6" i="35" s="1"/>
  <c r="G5" i="35"/>
  <c r="G6" i="35" s="1"/>
  <c r="O5" i="35"/>
  <c r="O6" i="35" s="1"/>
  <c r="D5" i="35"/>
  <c r="D6" i="35" s="1"/>
  <c r="L5" i="35"/>
  <c r="L6" i="35" s="1"/>
  <c r="B7" i="35"/>
  <c r="B10" i="34"/>
  <c r="B7" i="34"/>
  <c r="F19" i="34"/>
  <c r="E19" i="34" s="1"/>
  <c r="F11" i="34"/>
  <c r="E11" i="34" s="1"/>
  <c r="B9" i="34"/>
  <c r="E14" i="34" l="1"/>
  <c r="E7" i="35"/>
  <c r="D7" i="35"/>
  <c r="T36" i="18"/>
  <c r="S37" i="18"/>
  <c r="J7" i="35"/>
  <c r="K7" i="35"/>
  <c r="L7" i="35"/>
  <c r="H7" i="35"/>
  <c r="I7" i="35"/>
  <c r="O7" i="35"/>
  <c r="P7" i="35"/>
  <c r="N7" i="35"/>
  <c r="B8" i="35"/>
  <c r="F7" i="35"/>
  <c r="M7" i="35"/>
  <c r="G7" i="35"/>
  <c r="Q7" i="35"/>
  <c r="E8" i="35" l="1"/>
  <c r="D8" i="35"/>
  <c r="T37" i="18"/>
  <c r="S38" i="18"/>
  <c r="L8" i="35"/>
  <c r="M8" i="35"/>
  <c r="F8" i="35"/>
  <c r="N8" i="35"/>
  <c r="K8" i="35"/>
  <c r="B9" i="35"/>
  <c r="O8" i="35"/>
  <c r="I8" i="35"/>
  <c r="J8" i="35"/>
  <c r="Q8" i="35"/>
  <c r="G8" i="35"/>
  <c r="P8" i="35"/>
  <c r="H8" i="35"/>
  <c r="D24" i="3"/>
  <c r="E9" i="35" l="1"/>
  <c r="D9" i="35"/>
  <c r="D23" i="3"/>
  <c r="C24" i="3"/>
  <c r="I24" i="3" s="1"/>
  <c r="J24" i="3" s="1"/>
  <c r="D22" i="3"/>
  <c r="D21" i="3"/>
  <c r="D20" i="3"/>
  <c r="D25" i="3"/>
  <c r="D26" i="3"/>
  <c r="D23" i="34"/>
  <c r="C23" i="34" s="1"/>
  <c r="J23" i="34" s="1"/>
  <c r="K23" i="34" s="1"/>
  <c r="D24" i="34"/>
  <c r="D26" i="34"/>
  <c r="D20" i="34"/>
  <c r="D25" i="34"/>
  <c r="D22" i="34"/>
  <c r="G22" i="34" s="1"/>
  <c r="H22" i="34" s="1"/>
  <c r="D21" i="34"/>
  <c r="S39" i="18"/>
  <c r="T38" i="18"/>
  <c r="F9" i="35"/>
  <c r="N9" i="35"/>
  <c r="G9" i="35"/>
  <c r="O9" i="35"/>
  <c r="H9" i="35"/>
  <c r="P9" i="35"/>
  <c r="Q9" i="35"/>
  <c r="I9" i="35"/>
  <c r="B10" i="35"/>
  <c r="K9" i="35"/>
  <c r="J9" i="35"/>
  <c r="L9" i="35"/>
  <c r="M9" i="35"/>
  <c r="E10" i="35" l="1"/>
  <c r="D10" i="35"/>
  <c r="C23" i="3"/>
  <c r="I23" i="3" s="1"/>
  <c r="J23" i="3" s="1"/>
  <c r="C26" i="3"/>
  <c r="I26" i="3" s="1"/>
  <c r="J26" i="3" s="1"/>
  <c r="C25" i="3"/>
  <c r="I25" i="3" s="1"/>
  <c r="J25" i="3" s="1"/>
  <c r="C20" i="3"/>
  <c r="I20" i="3" s="1"/>
  <c r="J20" i="3" s="1"/>
  <c r="C21" i="3"/>
  <c r="I21" i="3" s="1"/>
  <c r="J21" i="3" s="1"/>
  <c r="C22" i="3"/>
  <c r="I22" i="3" s="1"/>
  <c r="J22" i="3" s="1"/>
  <c r="C22" i="34"/>
  <c r="J22" i="34" s="1"/>
  <c r="K22" i="34" s="1"/>
  <c r="G23" i="34"/>
  <c r="H23" i="34" s="1"/>
  <c r="T39" i="18"/>
  <c r="S40" i="18"/>
  <c r="C24" i="34"/>
  <c r="J24" i="34" s="1"/>
  <c r="K24" i="34" s="1"/>
  <c r="G24" i="34"/>
  <c r="H24" i="34" s="1"/>
  <c r="C25" i="34"/>
  <c r="J25" i="34" s="1"/>
  <c r="K25" i="34" s="1"/>
  <c r="G25" i="34"/>
  <c r="H25" i="34" s="1"/>
  <c r="C26" i="34"/>
  <c r="J26" i="34" s="1"/>
  <c r="K26" i="34" s="1"/>
  <c r="G26" i="34"/>
  <c r="H26" i="34" s="1"/>
  <c r="C20" i="34"/>
  <c r="J20" i="34" s="1"/>
  <c r="K20" i="34" s="1"/>
  <c r="G20" i="34"/>
  <c r="H20" i="34" s="1"/>
  <c r="C21" i="34"/>
  <c r="J21" i="34" s="1"/>
  <c r="K21" i="34" s="1"/>
  <c r="G21" i="34"/>
  <c r="H21" i="34" s="1"/>
  <c r="H10" i="35"/>
  <c r="P10" i="35"/>
  <c r="I10" i="35"/>
  <c r="Q10" i="35"/>
  <c r="B11" i="35"/>
  <c r="J10" i="35"/>
  <c r="F10" i="35"/>
  <c r="G10" i="35"/>
  <c r="O10" i="35"/>
  <c r="M10" i="35"/>
  <c r="N10" i="35"/>
  <c r="L10" i="35"/>
  <c r="K10" i="35"/>
  <c r="E11" i="35" l="1"/>
  <c r="D11" i="35"/>
  <c r="O11" i="35"/>
  <c r="S41" i="18"/>
  <c r="T40" i="18"/>
  <c r="J11" i="35"/>
  <c r="K11" i="35"/>
  <c r="L11" i="35"/>
  <c r="I11" i="35"/>
  <c r="M11" i="35"/>
  <c r="N11" i="35"/>
  <c r="Q11" i="35"/>
  <c r="G11" i="35"/>
  <c r="H11" i="35"/>
  <c r="F11" i="35"/>
  <c r="B12" i="35"/>
  <c r="P11" i="35"/>
  <c r="E12" i="35" l="1"/>
  <c r="D12" i="35"/>
  <c r="S42" i="18"/>
  <c r="T41" i="18"/>
  <c r="L12" i="35"/>
  <c r="M12" i="35"/>
  <c r="F12" i="35"/>
  <c r="N12" i="35"/>
  <c r="O12" i="35"/>
  <c r="P12" i="35"/>
  <c r="H12" i="35"/>
  <c r="I12" i="35"/>
  <c r="B13" i="35"/>
  <c r="K12" i="35"/>
  <c r="Q12" i="35"/>
  <c r="J12" i="35"/>
  <c r="G12" i="35"/>
  <c r="E13" i="35" l="1"/>
  <c r="D13" i="35"/>
  <c r="S43" i="18"/>
  <c r="T42" i="18"/>
  <c r="F13" i="35"/>
  <c r="N13" i="35"/>
  <c r="G13" i="35"/>
  <c r="O13" i="35"/>
  <c r="H13" i="35"/>
  <c r="P13" i="35"/>
  <c r="J13" i="35"/>
  <c r="Q13" i="35"/>
  <c r="I13" i="35"/>
  <c r="L13" i="35"/>
  <c r="B14" i="35"/>
  <c r="K13" i="35"/>
  <c r="M13" i="35"/>
  <c r="E14" i="35" l="1"/>
  <c r="D14" i="35"/>
  <c r="S44" i="18"/>
  <c r="T43" i="18"/>
  <c r="H14" i="35"/>
  <c r="P14" i="35"/>
  <c r="I14" i="35"/>
  <c r="Q14" i="35"/>
  <c r="B15" i="35"/>
  <c r="J14" i="35"/>
  <c r="G14" i="35"/>
  <c r="K14" i="35"/>
  <c r="N14" i="35"/>
  <c r="O14" i="35"/>
  <c r="F14" i="35"/>
  <c r="L14" i="35"/>
  <c r="M14" i="35"/>
  <c r="E15" i="35" l="1"/>
  <c r="D15" i="35"/>
  <c r="S45" i="18"/>
  <c r="T44" i="18"/>
  <c r="J15" i="35"/>
  <c r="K15" i="35"/>
  <c r="L15" i="35"/>
  <c r="M15" i="35"/>
  <c r="N15" i="35"/>
  <c r="B16" i="35"/>
  <c r="H15" i="35"/>
  <c r="I15" i="35"/>
  <c r="P15" i="35"/>
  <c r="O15" i="35"/>
  <c r="Q15" i="35"/>
  <c r="G15" i="35"/>
  <c r="F15" i="35"/>
  <c r="E16" i="35" l="1"/>
  <c r="D16" i="35"/>
  <c r="T45" i="18"/>
  <c r="S46" i="18"/>
  <c r="L16" i="35"/>
  <c r="M16" i="35"/>
  <c r="F16" i="35"/>
  <c r="N16" i="35"/>
  <c r="P16" i="35"/>
  <c r="Q16" i="35"/>
  <c r="G16" i="35"/>
  <c r="H16" i="35"/>
  <c r="J16" i="35"/>
  <c r="I16" i="35"/>
  <c r="K16" i="35"/>
  <c r="O16" i="35"/>
  <c r="B17" i="35"/>
  <c r="E17" i="35" l="1"/>
  <c r="D17" i="35"/>
  <c r="T46" i="18"/>
  <c r="S47" i="18"/>
  <c r="F17" i="35"/>
  <c r="N17" i="35"/>
  <c r="G17" i="35"/>
  <c r="O17" i="35"/>
  <c r="H17" i="35"/>
  <c r="P17" i="35"/>
  <c r="I17" i="35"/>
  <c r="Q17" i="35"/>
  <c r="B18" i="35"/>
  <c r="L17" i="35"/>
  <c r="K17" i="35"/>
  <c r="J17" i="35"/>
  <c r="M17" i="35"/>
  <c r="E18" i="35" l="1"/>
  <c r="D18" i="35"/>
  <c r="T47" i="18"/>
  <c r="S48" i="18"/>
  <c r="H18" i="35"/>
  <c r="P18" i="35"/>
  <c r="I18" i="35"/>
  <c r="Q18" i="35"/>
  <c r="B19" i="35"/>
  <c r="J18" i="35"/>
  <c r="K18" i="35"/>
  <c r="L18" i="35"/>
  <c r="M18" i="35"/>
  <c r="N18" i="35"/>
  <c r="G18" i="35"/>
  <c r="O18" i="35"/>
  <c r="F18" i="35"/>
  <c r="E19" i="35" l="1"/>
  <c r="D19" i="35"/>
  <c r="T48" i="18"/>
  <c r="S49" i="18"/>
  <c r="J19" i="35"/>
  <c r="K19" i="35"/>
  <c r="L19" i="35"/>
  <c r="N19" i="35"/>
  <c r="B20" i="35"/>
  <c r="O19" i="35"/>
  <c r="G19" i="35"/>
  <c r="H19" i="35"/>
  <c r="M19" i="35"/>
  <c r="F19" i="35"/>
  <c r="I19" i="35"/>
  <c r="P19" i="35"/>
  <c r="Q19" i="35"/>
  <c r="A5" i="2"/>
  <c r="E20" i="35" l="1"/>
  <c r="D20" i="35"/>
  <c r="S50" i="18"/>
  <c r="T49" i="18"/>
  <c r="L20" i="35"/>
  <c r="M20" i="35"/>
  <c r="F20" i="35"/>
  <c r="N20" i="35"/>
  <c r="Q20" i="35"/>
  <c r="G20" i="35"/>
  <c r="I20" i="35"/>
  <c r="B21" i="35"/>
  <c r="K20" i="35"/>
  <c r="O20" i="35"/>
  <c r="J20" i="35"/>
  <c r="P20" i="35"/>
  <c r="H20" i="35"/>
  <c r="E21" i="35" l="1"/>
  <c r="D21" i="35"/>
  <c r="T50" i="18"/>
  <c r="S51" i="18"/>
  <c r="F21" i="35"/>
  <c r="N21" i="35"/>
  <c r="G21" i="35"/>
  <c r="O21" i="35"/>
  <c r="H21" i="35"/>
  <c r="P21" i="35"/>
  <c r="I21" i="35"/>
  <c r="J21" i="35"/>
  <c r="M21" i="35"/>
  <c r="Q21" i="35"/>
  <c r="B22" i="35"/>
  <c r="K21" i="35"/>
  <c r="L21" i="35"/>
  <c r="E22" i="35" l="1"/>
  <c r="D22" i="35"/>
  <c r="S52" i="18"/>
  <c r="T51" i="18"/>
  <c r="H22" i="35"/>
  <c r="P22" i="35"/>
  <c r="I22" i="35"/>
  <c r="Q22" i="35"/>
  <c r="B23" i="35"/>
  <c r="J22" i="35"/>
  <c r="L22" i="35"/>
  <c r="M22" i="35"/>
  <c r="G22" i="35"/>
  <c r="K22" i="35"/>
  <c r="O22" i="35"/>
  <c r="N22" i="35"/>
  <c r="F22" i="35"/>
  <c r="E23" i="35" l="1"/>
  <c r="D23" i="35"/>
  <c r="S53" i="18"/>
  <c r="T52" i="18"/>
  <c r="J23" i="35"/>
  <c r="K23" i="35"/>
  <c r="L23" i="35"/>
  <c r="O23" i="35"/>
  <c r="P23" i="35"/>
  <c r="F23" i="35"/>
  <c r="G23" i="35"/>
  <c r="I23" i="35"/>
  <c r="B24" i="35"/>
  <c r="Q23" i="35"/>
  <c r="M23" i="35"/>
  <c r="H23" i="35"/>
  <c r="N23" i="35"/>
  <c r="E24" i="35" l="1"/>
  <c r="D24" i="35"/>
  <c r="T53" i="18"/>
  <c r="S54" i="18"/>
  <c r="L24" i="35"/>
  <c r="M24" i="35"/>
  <c r="F24" i="35"/>
  <c r="N24" i="35"/>
  <c r="G24" i="35"/>
  <c r="H24" i="35"/>
  <c r="P24" i="35"/>
  <c r="Q24" i="35"/>
  <c r="B25" i="35"/>
  <c r="I24" i="35"/>
  <c r="J24" i="35"/>
  <c r="K24" i="35"/>
  <c r="O24" i="35"/>
  <c r="D10" i="19" a="1"/>
  <c r="D9" i="19" a="1"/>
  <c r="D8" i="19" a="1"/>
  <c r="D7" i="19" a="1"/>
  <c r="C3" i="3"/>
  <c r="E25" i="35" l="1"/>
  <c r="D25" i="35"/>
  <c r="T54" i="18"/>
  <c r="S55" i="18"/>
  <c r="F25" i="35"/>
  <c r="N25" i="35"/>
  <c r="G25" i="35"/>
  <c r="O25" i="35"/>
  <c r="H25" i="35"/>
  <c r="P25" i="35"/>
  <c r="J25" i="35"/>
  <c r="K25" i="35"/>
  <c r="B26" i="35"/>
  <c r="L25" i="35"/>
  <c r="M25" i="35"/>
  <c r="I25" i="35"/>
  <c r="E26" i="35" l="1"/>
  <c r="D26" i="35"/>
  <c r="T55" i="18"/>
  <c r="S56" i="18"/>
  <c r="H26" i="35"/>
  <c r="I26" i="35"/>
  <c r="B27" i="35"/>
  <c r="J26" i="35"/>
  <c r="M26" i="35"/>
  <c r="N26" i="35"/>
  <c r="F26" i="35"/>
  <c r="G26" i="35"/>
  <c r="L26" i="35"/>
  <c r="K26" i="35"/>
  <c r="E27" i="35" l="1"/>
  <c r="D27" i="35"/>
  <c r="T56" i="18"/>
  <c r="S57" i="18"/>
  <c r="J27" i="35"/>
  <c r="K27" i="35"/>
  <c r="L27" i="35"/>
  <c r="F27" i="35"/>
  <c r="H27" i="35"/>
  <c r="M27" i="35"/>
  <c r="B28" i="35"/>
  <c r="I27" i="35"/>
  <c r="G27" i="35"/>
  <c r="N27" i="35"/>
  <c r="D17" i="34"/>
  <c r="O4" i="29"/>
  <c r="O13" i="29" s="1"/>
  <c r="X38" i="29"/>
  <c r="X37" i="29"/>
  <c r="X36" i="29"/>
  <c r="C16" i="29" s="1"/>
  <c r="C15" i="29" s="1"/>
  <c r="M15" i="29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J16" i="29"/>
  <c r="J17" i="29" s="1"/>
  <c r="X35" i="29"/>
  <c r="X34" i="29"/>
  <c r="X33" i="29"/>
  <c r="X32" i="29"/>
  <c r="X31" i="29"/>
  <c r="X30" i="29"/>
  <c r="X29" i="29"/>
  <c r="X28" i="29"/>
  <c r="X27" i="29"/>
  <c r="C10" i="29" a="1"/>
  <c r="C9" i="29" a="1"/>
  <c r="C8" i="29" a="1"/>
  <c r="C7" i="29" a="1"/>
  <c r="C6" i="29" a="1"/>
  <c r="C5" i="29" a="1"/>
  <c r="D13" i="34"/>
  <c r="A284" i="30"/>
  <c r="A285" i="30"/>
  <c r="A286" i="30"/>
  <c r="A288" i="30"/>
  <c r="A289" i="30"/>
  <c r="A292" i="30"/>
  <c r="A293" i="30"/>
  <c r="A296" i="30"/>
  <c r="A298" i="30"/>
  <c r="A300" i="30"/>
  <c r="A303" i="30"/>
  <c r="A304" i="30"/>
  <c r="A305" i="30"/>
  <c r="A306" i="30"/>
  <c r="A307" i="30"/>
  <c r="A308" i="30"/>
  <c r="A309" i="30"/>
  <c r="A310" i="30"/>
  <c r="A312" i="30"/>
  <c r="A313" i="30"/>
  <c r="A314" i="30"/>
  <c r="A315" i="30"/>
  <c r="A316" i="30"/>
  <c r="A317" i="30"/>
  <c r="A319" i="30"/>
  <c r="A320" i="30"/>
  <c r="A321" i="30"/>
  <c r="A322" i="30"/>
  <c r="A323" i="30"/>
  <c r="A324" i="30"/>
  <c r="A326" i="30"/>
  <c r="A327" i="30"/>
  <c r="A329" i="30"/>
  <c r="A330" i="30"/>
  <c r="A331" i="30"/>
  <c r="A333" i="30"/>
  <c r="A334" i="30"/>
  <c r="A335" i="30"/>
  <c r="A336" i="30"/>
  <c r="A337" i="30"/>
  <c r="A339" i="30"/>
  <c r="A340" i="30"/>
  <c r="A341" i="30"/>
  <c r="A342" i="30"/>
  <c r="A344" i="30"/>
  <c r="A345" i="30"/>
  <c r="A346" i="30"/>
  <c r="A349" i="30"/>
  <c r="A351" i="30"/>
  <c r="A352" i="30"/>
  <c r="A356" i="30"/>
  <c r="A357" i="30"/>
  <c r="A358" i="30"/>
  <c r="A360" i="30"/>
  <c r="A361" i="30"/>
  <c r="A362" i="30"/>
  <c r="A363" i="30"/>
  <c r="A366" i="30"/>
  <c r="A368" i="30"/>
  <c r="A369" i="30"/>
  <c r="A370" i="30"/>
  <c r="A371" i="30"/>
  <c r="A372" i="30"/>
  <c r="A373" i="30"/>
  <c r="A376" i="30"/>
  <c r="A378" i="30"/>
  <c r="A379" i="30"/>
  <c r="A380" i="30"/>
  <c r="A381" i="30"/>
  <c r="A382" i="30"/>
  <c r="A383" i="30"/>
  <c r="A386" i="30"/>
  <c r="A387" i="30"/>
  <c r="A389" i="30"/>
  <c r="A392" i="30"/>
  <c r="A393" i="30"/>
  <c r="A394" i="30"/>
  <c r="A397" i="30"/>
  <c r="A400" i="30"/>
  <c r="A401" i="30"/>
  <c r="A402" i="30"/>
  <c r="A403" i="30"/>
  <c r="A404" i="30"/>
  <c r="A405" i="30"/>
  <c r="A412" i="30"/>
  <c r="A413" i="30"/>
  <c r="A415" i="30"/>
  <c r="A417" i="30"/>
  <c r="A419" i="30"/>
  <c r="A420" i="30"/>
  <c r="A422" i="30"/>
  <c r="A425" i="30"/>
  <c r="A429" i="30"/>
  <c r="A430" i="30"/>
  <c r="A431" i="30"/>
  <c r="A432" i="30"/>
  <c r="A435" i="30"/>
  <c r="A437" i="30"/>
  <c r="A439" i="30"/>
  <c r="A441" i="30"/>
  <c r="A443" i="30"/>
  <c r="A444" i="30"/>
  <c r="A447" i="30"/>
  <c r="A449" i="30"/>
  <c r="A452" i="30"/>
  <c r="A453" i="30"/>
  <c r="A454" i="30"/>
  <c r="A456" i="30"/>
  <c r="A460" i="30"/>
  <c r="A461" i="30"/>
  <c r="A462" i="30"/>
  <c r="A464" i="30"/>
  <c r="A469" i="30"/>
  <c r="A472" i="30"/>
  <c r="A475" i="30"/>
  <c r="A476" i="30"/>
  <c r="A477" i="30"/>
  <c r="A478" i="30"/>
  <c r="A480" i="30"/>
  <c r="A482" i="30"/>
  <c r="A484" i="30"/>
  <c r="A486" i="30"/>
  <c r="A489" i="30"/>
  <c r="A491" i="30"/>
  <c r="A492" i="30"/>
  <c r="A493" i="30"/>
  <c r="A501" i="30"/>
  <c r="A503" i="30"/>
  <c r="A504" i="30"/>
  <c r="A506" i="30"/>
  <c r="A507" i="30"/>
  <c r="A509" i="30"/>
  <c r="A511" i="30"/>
  <c r="A514" i="30"/>
  <c r="A516" i="30"/>
  <c r="A518" i="30"/>
  <c r="A519" i="30"/>
  <c r="A521" i="30"/>
  <c r="A526" i="30"/>
  <c r="A527" i="30"/>
  <c r="A529" i="30"/>
  <c r="A530" i="30"/>
  <c r="A532" i="30"/>
  <c r="A534" i="30"/>
  <c r="A535" i="30"/>
  <c r="A538" i="30"/>
  <c r="A539" i="30"/>
  <c r="A543" i="30"/>
  <c r="A545" i="30"/>
  <c r="A546" i="30"/>
  <c r="A548" i="30"/>
  <c r="A553" i="30"/>
  <c r="A555" i="30"/>
  <c r="A559" i="30"/>
  <c r="A561" i="30"/>
  <c r="A565" i="30"/>
  <c r="A567" i="30"/>
  <c r="A570" i="30"/>
  <c r="A574" i="30"/>
  <c r="A576" i="30"/>
  <c r="A579" i="30"/>
  <c r="A581" i="30"/>
  <c r="A582" i="30"/>
  <c r="A585" i="30"/>
  <c r="A588" i="30"/>
  <c r="A590" i="30"/>
  <c r="A591" i="30"/>
  <c r="A592" i="30"/>
  <c r="A595" i="30"/>
  <c r="A600" i="30"/>
  <c r="A601" i="30"/>
  <c r="A603" i="30"/>
  <c r="A604" i="30"/>
  <c r="A607" i="30"/>
  <c r="A609" i="30"/>
  <c r="A613" i="30"/>
  <c r="A619" i="30"/>
  <c r="A621" i="30"/>
  <c r="A624" i="30"/>
  <c r="A625" i="30"/>
  <c r="A629" i="30"/>
  <c r="A633" i="30"/>
  <c r="A635" i="30"/>
  <c r="A641" i="30"/>
  <c r="A642" i="30"/>
  <c r="A643" i="30"/>
  <c r="A646" i="30"/>
  <c r="A652" i="30"/>
  <c r="A657" i="30"/>
  <c r="A658" i="30"/>
  <c r="A659" i="30"/>
  <c r="A662" i="30"/>
  <c r="A665" i="30"/>
  <c r="A666" i="30"/>
  <c r="A669" i="30"/>
  <c r="A672" i="30"/>
  <c r="A679" i="30"/>
  <c r="A681" i="30"/>
  <c r="A682" i="30"/>
  <c r="A685" i="30"/>
  <c r="A687" i="30"/>
  <c r="A688" i="30"/>
  <c r="A689" i="30"/>
  <c r="A692" i="30"/>
  <c r="A693" i="30"/>
  <c r="A695" i="30"/>
  <c r="A696" i="30"/>
  <c r="A697" i="30"/>
  <c r="A698" i="30"/>
  <c r="A702" i="30"/>
  <c r="A703" i="30"/>
  <c r="A706" i="30"/>
  <c r="A709" i="30"/>
  <c r="A711" i="30"/>
  <c r="A721" i="30"/>
  <c r="A722" i="30"/>
  <c r="A726" i="30"/>
  <c r="A30" i="30"/>
  <c r="G9" i="10"/>
  <c r="G8" i="10"/>
  <c r="D16" i="34"/>
  <c r="A15" i="3"/>
  <c r="A16" i="3"/>
  <c r="A17" i="3"/>
  <c r="A18" i="3"/>
  <c r="G7" i="10"/>
  <c r="G6" i="10"/>
  <c r="C5" i="10"/>
  <c r="C1" i="21"/>
  <c r="A147" i="30"/>
  <c r="A148" i="30"/>
  <c r="A149" i="30"/>
  <c r="A151" i="30"/>
  <c r="A152" i="30"/>
  <c r="A174" i="30"/>
  <c r="A175" i="30"/>
  <c r="A176" i="30"/>
  <c r="A181" i="30"/>
  <c r="A6" i="2"/>
  <c r="D2" i="24"/>
  <c r="C13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B13" i="23"/>
  <c r="E3" i="12"/>
  <c r="G3" i="12"/>
  <c r="H3" i="12"/>
  <c r="J3" i="16"/>
  <c r="K3" i="16"/>
  <c r="L3" i="16"/>
  <c r="I3" i="16"/>
  <c r="A14" i="3"/>
  <c r="F14" i="3" s="1"/>
  <c r="A11" i="3"/>
  <c r="B11" i="3" s="1"/>
  <c r="A12" i="3"/>
  <c r="B12" i="3" s="1"/>
  <c r="A13" i="3"/>
  <c r="F13" i="3" s="1"/>
  <c r="F12" i="19"/>
  <c r="F21" i="19" s="1"/>
  <c r="F13" i="19"/>
  <c r="F14" i="19"/>
  <c r="F23" i="19" s="1"/>
  <c r="F15" i="19"/>
  <c r="F16" i="19"/>
  <c r="F25" i="19" s="1"/>
  <c r="D25" i="19" s="1" a="1"/>
  <c r="F17" i="19"/>
  <c r="D17" i="19" s="1" a="1"/>
  <c r="F18" i="19"/>
  <c r="D18" i="19" s="1" a="1"/>
  <c r="F19" i="19"/>
  <c r="D19" i="19" s="1" a="1"/>
  <c r="F11" i="19"/>
  <c r="U5" i="4"/>
  <c r="U6" i="4"/>
  <c r="U7" i="4"/>
  <c r="U8" i="4"/>
  <c r="U9" i="4"/>
  <c r="U10" i="4"/>
  <c r="U11" i="4"/>
  <c r="U12" i="4"/>
  <c r="U13" i="4"/>
  <c r="U14" i="4"/>
  <c r="U4" i="4"/>
  <c r="C3" i="20"/>
  <c r="H2" i="12"/>
  <c r="H5" i="12" s="1"/>
  <c r="G2" i="12"/>
  <c r="F5" i="16"/>
  <c r="E2" i="12"/>
  <c r="A27" i="30"/>
  <c r="A25" i="30"/>
  <c r="A24" i="30"/>
  <c r="A21" i="30"/>
  <c r="A19" i="30"/>
  <c r="A17" i="30"/>
  <c r="A14" i="30"/>
  <c r="A13" i="30"/>
  <c r="A11" i="30"/>
  <c r="A9" i="30"/>
  <c r="A6" i="30"/>
  <c r="A5" i="30"/>
  <c r="A29" i="30"/>
  <c r="A34" i="30"/>
  <c r="A38" i="30"/>
  <c r="A41" i="30"/>
  <c r="A42" i="30"/>
  <c r="A43" i="30"/>
  <c r="A45" i="30"/>
  <c r="A48" i="30"/>
  <c r="A49" i="30"/>
  <c r="A51" i="30"/>
  <c r="A55" i="30"/>
  <c r="A57" i="30"/>
  <c r="A60" i="30"/>
  <c r="A61" i="30"/>
  <c r="A64" i="30"/>
  <c r="A65" i="30"/>
  <c r="A67" i="30"/>
  <c r="A68" i="30"/>
  <c r="A70" i="30"/>
  <c r="A71" i="30"/>
  <c r="A73" i="30"/>
  <c r="A78" i="30"/>
  <c r="A79" i="30"/>
  <c r="A82" i="30"/>
  <c r="A83" i="30"/>
  <c r="A87" i="30"/>
  <c r="A89" i="30"/>
  <c r="A90" i="30"/>
  <c r="A94" i="30"/>
  <c r="A95" i="30"/>
  <c r="A98" i="30"/>
  <c r="A101" i="30"/>
  <c r="A102" i="30"/>
  <c r="A105" i="30"/>
  <c r="A107" i="30"/>
  <c r="A111" i="30"/>
  <c r="A112" i="30"/>
  <c r="A113" i="30"/>
  <c r="A115" i="30"/>
  <c r="A118" i="30"/>
  <c r="A119" i="30"/>
  <c r="A120" i="30"/>
  <c r="A121" i="30"/>
  <c r="A122" i="30"/>
  <c r="A125" i="30"/>
  <c r="A126" i="30"/>
  <c r="A130" i="30"/>
  <c r="A135" i="30"/>
  <c r="A137" i="30"/>
  <c r="A138" i="30"/>
  <c r="A139" i="30"/>
  <c r="A140" i="30"/>
  <c r="A143" i="30"/>
  <c r="A144" i="30"/>
  <c r="A154" i="30"/>
  <c r="A158" i="30"/>
  <c r="A161" i="30"/>
  <c r="A162" i="30"/>
  <c r="A163" i="30"/>
  <c r="A187" i="30"/>
  <c r="A201" i="30"/>
  <c r="A204" i="30"/>
  <c r="A207" i="30"/>
  <c r="A208" i="30"/>
  <c r="A212" i="30"/>
  <c r="A214" i="30"/>
  <c r="A216" i="30"/>
  <c r="A218" i="30"/>
  <c r="A219" i="30"/>
  <c r="A227" i="30"/>
  <c r="A228" i="30"/>
  <c r="A231" i="30"/>
  <c r="A232" i="30"/>
  <c r="A234" i="30"/>
  <c r="A235" i="30"/>
  <c r="A236" i="30"/>
  <c r="A242" i="30"/>
  <c r="A245" i="30"/>
  <c r="A246" i="30"/>
  <c r="A249" i="30"/>
  <c r="A252" i="30"/>
  <c r="A253" i="30"/>
  <c r="A257" i="30"/>
  <c r="A258" i="30"/>
  <c r="A263" i="30"/>
  <c r="A264" i="30"/>
  <c r="A266" i="30"/>
  <c r="A271" i="30"/>
  <c r="A272" i="30"/>
  <c r="A273" i="30"/>
  <c r="A274" i="30"/>
  <c r="A275" i="30"/>
  <c r="A276" i="30"/>
  <c r="A278" i="30"/>
  <c r="A282" i="30"/>
  <c r="A28" i="30"/>
  <c r="AB90" i="4"/>
  <c r="AB91" i="4"/>
  <c r="AB92" i="4"/>
  <c r="AB93" i="4"/>
  <c r="AB94" i="4"/>
  <c r="AB95" i="4"/>
  <c r="AB96" i="4"/>
  <c r="W90" i="4"/>
  <c r="W91" i="4"/>
  <c r="W92" i="4"/>
  <c r="W93" i="4"/>
  <c r="W94" i="4"/>
  <c r="W95" i="4"/>
  <c r="W96" i="4"/>
  <c r="AB83" i="4"/>
  <c r="AB84" i="4"/>
  <c r="AB85" i="4"/>
  <c r="AB86" i="4"/>
  <c r="AB87" i="4"/>
  <c r="AB88" i="4"/>
  <c r="AB89" i="4"/>
  <c r="W83" i="4"/>
  <c r="W84" i="4"/>
  <c r="W85" i="4"/>
  <c r="W86" i="4"/>
  <c r="W87" i="4"/>
  <c r="W88" i="4"/>
  <c r="W89" i="4"/>
  <c r="AB82" i="4"/>
  <c r="AB81" i="4"/>
  <c r="AB80" i="4"/>
  <c r="W80" i="4"/>
  <c r="W81" i="4"/>
  <c r="W82" i="4"/>
  <c r="B6" i="16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H3" i="16"/>
  <c r="G3" i="16"/>
  <c r="F3" i="16"/>
  <c r="E3" i="16"/>
  <c r="D3" i="16"/>
  <c r="M2" i="4"/>
  <c r="T14" i="4"/>
  <c r="R14" i="4" s="1"/>
  <c r="T13" i="4"/>
  <c r="R13" i="4" s="1"/>
  <c r="T12" i="4"/>
  <c r="R12" i="4" s="1"/>
  <c r="T11" i="4"/>
  <c r="R11" i="4" s="1"/>
  <c r="T10" i="4"/>
  <c r="R10" i="4" s="1"/>
  <c r="T9" i="4"/>
  <c r="R9" i="4" s="1"/>
  <c r="T8" i="4"/>
  <c r="R8" i="4" s="1"/>
  <c r="T7" i="4"/>
  <c r="R7" i="4" s="1"/>
  <c r="T6" i="4"/>
  <c r="R6" i="4" s="1"/>
  <c r="T5" i="4"/>
  <c r="R5" i="4" s="1"/>
  <c r="T4" i="4"/>
  <c r="R4" i="4" s="1"/>
  <c r="Q6" i="4"/>
  <c r="Q5" i="4"/>
  <c r="Q4" i="4"/>
  <c r="P6" i="4"/>
  <c r="P5" i="4"/>
  <c r="P4" i="4"/>
  <c r="AB21" i="4"/>
  <c r="Q8" i="4" s="1"/>
  <c r="W21" i="4"/>
  <c r="AB20" i="4"/>
  <c r="P8" i="4" s="1"/>
  <c r="W20" i="4"/>
  <c r="AB19" i="4"/>
  <c r="W19" i="4"/>
  <c r="AB18" i="4"/>
  <c r="W18" i="4"/>
  <c r="AB17" i="4"/>
  <c r="W17" i="4"/>
  <c r="AB16" i="4"/>
  <c r="W16" i="4"/>
  <c r="AB15" i="4"/>
  <c r="W15" i="4"/>
  <c r="AB14" i="4"/>
  <c r="W14" i="4"/>
  <c r="AB13" i="4"/>
  <c r="W13" i="4"/>
  <c r="D14" i="14"/>
  <c r="D15" i="14"/>
  <c r="D16" i="14"/>
  <c r="D17" i="14"/>
  <c r="D18" i="14"/>
  <c r="D19" i="14"/>
  <c r="D26" i="14"/>
  <c r="D28" i="14"/>
  <c r="D29" i="14"/>
  <c r="D30" i="14"/>
  <c r="D31" i="14"/>
  <c r="D32" i="14"/>
  <c r="D33" i="14"/>
  <c r="D34" i="14"/>
  <c r="D35" i="14"/>
  <c r="D36" i="14"/>
  <c r="D38" i="14"/>
  <c r="D41" i="14"/>
  <c r="D42" i="14"/>
  <c r="D43" i="14"/>
  <c r="D44" i="14"/>
  <c r="D45" i="14"/>
  <c r="D12" i="14"/>
  <c r="D11" i="14"/>
  <c r="D40" i="14"/>
  <c r="D39" i="14"/>
  <c r="D37" i="14"/>
  <c r="D27" i="14"/>
  <c r="D25" i="14"/>
  <c r="D24" i="14"/>
  <c r="D23" i="14"/>
  <c r="D22" i="14"/>
  <c r="D21" i="14"/>
  <c r="D20" i="14"/>
  <c r="D13" i="14"/>
  <c r="D8" i="14"/>
  <c r="D6" i="14"/>
  <c r="D7" i="14"/>
  <c r="D9" i="14"/>
  <c r="D10" i="14"/>
  <c r="G1" i="12"/>
  <c r="E1" i="12"/>
  <c r="H1" i="12"/>
  <c r="B6" i="12"/>
  <c r="C10" i="10"/>
  <c r="C9" i="10"/>
  <c r="C8" i="10"/>
  <c r="C7" i="10"/>
  <c r="C6" i="10"/>
  <c r="M36" i="4"/>
  <c r="N45" i="4" s="1"/>
  <c r="AB52" i="4"/>
  <c r="AB53" i="4"/>
  <c r="AB54" i="4"/>
  <c r="AB55" i="4"/>
  <c r="AB56" i="4"/>
  <c r="P12" i="4" s="1"/>
  <c r="AB57" i="4"/>
  <c r="Q12" i="4" s="1"/>
  <c r="AB58" i="4"/>
  <c r="AB59" i="4"/>
  <c r="AB60" i="4"/>
  <c r="AB61" i="4"/>
  <c r="AB62" i="4"/>
  <c r="AB63" i="4"/>
  <c r="AB64" i="4"/>
  <c r="AB65" i="4"/>
  <c r="P13" i="4" s="1"/>
  <c r="AB66" i="4"/>
  <c r="Q13" i="4" s="1"/>
  <c r="AB67" i="4"/>
  <c r="AB68" i="4"/>
  <c r="AB69" i="4"/>
  <c r="AB70" i="4"/>
  <c r="AB71" i="4"/>
  <c r="AB72" i="4"/>
  <c r="AB73" i="4"/>
  <c r="AB74" i="4"/>
  <c r="P14" i="4" s="1"/>
  <c r="AB75" i="4"/>
  <c r="Q14" i="4" s="1"/>
  <c r="AB76" i="4"/>
  <c r="AB77" i="4"/>
  <c r="AB78" i="4"/>
  <c r="AB79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45" i="4"/>
  <c r="W46" i="4"/>
  <c r="W47" i="4"/>
  <c r="W48" i="4"/>
  <c r="W49" i="4"/>
  <c r="W50" i="4"/>
  <c r="W51" i="4"/>
  <c r="AB45" i="4"/>
  <c r="AB46" i="4"/>
  <c r="AB47" i="4"/>
  <c r="P11" i="4" s="1"/>
  <c r="AB48" i="4"/>
  <c r="Q11" i="4" s="1"/>
  <c r="AB49" i="4"/>
  <c r="AB50" i="4"/>
  <c r="AB51" i="4"/>
  <c r="AB39" i="4"/>
  <c r="Q10" i="4" s="1"/>
  <c r="AB40" i="4"/>
  <c r="AB41" i="4"/>
  <c r="AB42" i="4"/>
  <c r="AB43" i="4"/>
  <c r="AB44" i="4"/>
  <c r="W39" i="4"/>
  <c r="W40" i="4"/>
  <c r="W41" i="4"/>
  <c r="W42" i="4"/>
  <c r="W43" i="4"/>
  <c r="W44" i="4"/>
  <c r="W32" i="4"/>
  <c r="W33" i="4"/>
  <c r="W34" i="4"/>
  <c r="W35" i="4"/>
  <c r="W36" i="4"/>
  <c r="W37" i="4"/>
  <c r="W38" i="4"/>
  <c r="AB32" i="4"/>
  <c r="AB33" i="4"/>
  <c r="AB34" i="4"/>
  <c r="AB35" i="4"/>
  <c r="AB36" i="4"/>
  <c r="AB37" i="4"/>
  <c r="AB38" i="4"/>
  <c r="P10" i="4" s="1"/>
  <c r="W25" i="4"/>
  <c r="W26" i="4"/>
  <c r="W27" i="4"/>
  <c r="W28" i="4"/>
  <c r="W29" i="4"/>
  <c r="W30" i="4"/>
  <c r="W31" i="4"/>
  <c r="AB25" i="4"/>
  <c r="AB26" i="4"/>
  <c r="AB27" i="4"/>
  <c r="AB28" i="4"/>
  <c r="AB29" i="4"/>
  <c r="P9" i="4" s="1"/>
  <c r="AB30" i="4"/>
  <c r="Q9" i="4" s="1"/>
  <c r="AB31" i="4"/>
  <c r="W22" i="4"/>
  <c r="W23" i="4"/>
  <c r="W24" i="4"/>
  <c r="AB22" i="4"/>
  <c r="AB23" i="4"/>
  <c r="AB24" i="4"/>
  <c r="AB11" i="4"/>
  <c r="P7" i="4" s="1"/>
  <c r="AB12" i="4"/>
  <c r="Q7" i="4" s="1"/>
  <c r="W11" i="4"/>
  <c r="W12" i="4"/>
  <c r="W5" i="4"/>
  <c r="W4" i="4"/>
  <c r="AB10" i="4"/>
  <c r="AB9" i="4"/>
  <c r="AB8" i="4"/>
  <c r="AB7" i="4"/>
  <c r="AB6" i="4"/>
  <c r="AB5" i="4"/>
  <c r="AB4" i="4"/>
  <c r="W10" i="4"/>
  <c r="W9" i="4"/>
  <c r="W8" i="4"/>
  <c r="W7" i="4"/>
  <c r="W6" i="4"/>
  <c r="F3" i="6"/>
  <c r="A8" i="2"/>
  <c r="A7" i="2"/>
  <c r="A4" i="2"/>
  <c r="B4" i="6"/>
  <c r="A7" i="3"/>
  <c r="B7" i="3" s="1"/>
  <c r="A8" i="3"/>
  <c r="B8" i="3" s="1"/>
  <c r="A9" i="3"/>
  <c r="A10" i="3"/>
  <c r="A6" i="3"/>
  <c r="B6" i="3" s="1"/>
  <c r="A84" i="30"/>
  <c r="D6" i="20" l="1"/>
  <c r="D6" i="3"/>
  <c r="C6" i="3" s="1"/>
  <c r="D6" i="34"/>
  <c r="C6" i="34" s="1"/>
  <c r="C4" i="29" a="1"/>
  <c r="E28" i="35"/>
  <c r="B5" i="6"/>
  <c r="F20" i="19"/>
  <c r="M10" i="4"/>
  <c r="N9" i="4"/>
  <c r="N8" i="4"/>
  <c r="N10" i="4"/>
  <c r="N44" i="4"/>
  <c r="N40" i="4"/>
  <c r="N43" i="4"/>
  <c r="N48" i="4"/>
  <c r="M6" i="4"/>
  <c r="F30" i="19"/>
  <c r="O13" i="4"/>
  <c r="F27" i="19"/>
  <c r="F36" i="19" s="1"/>
  <c r="G11" i="10"/>
  <c r="F28" i="19"/>
  <c r="D28" i="19" s="1" a="1"/>
  <c r="N42" i="4"/>
  <c r="N41" i="4"/>
  <c r="O5" i="4"/>
  <c r="F22" i="19"/>
  <c r="N39" i="4"/>
  <c r="N6" i="4"/>
  <c r="M8" i="4"/>
  <c r="O12" i="4"/>
  <c r="N12" i="4"/>
  <c r="O7" i="4"/>
  <c r="M12" i="4"/>
  <c r="F32" i="19"/>
  <c r="N11" i="4"/>
  <c r="N5" i="4"/>
  <c r="M11" i="4"/>
  <c r="O11" i="4"/>
  <c r="M7" i="4"/>
  <c r="O6" i="4"/>
  <c r="N14" i="4"/>
  <c r="M13" i="4"/>
  <c r="N7" i="4"/>
  <c r="E23" i="3"/>
  <c r="G23" i="3" s="1"/>
  <c r="H23" i="3" s="1"/>
  <c r="E19" i="3"/>
  <c r="E22" i="3"/>
  <c r="G22" i="3" s="1"/>
  <c r="H22" i="3" s="1"/>
  <c r="E28" i="3"/>
  <c r="G28" i="3" s="1"/>
  <c r="H28" i="3" s="1"/>
  <c r="E25" i="3"/>
  <c r="G25" i="3" s="1"/>
  <c r="H25" i="3" s="1"/>
  <c r="E21" i="3"/>
  <c r="G21" i="3" s="1"/>
  <c r="H21" i="3" s="1"/>
  <c r="E20" i="3"/>
  <c r="G20" i="3" s="1"/>
  <c r="H20" i="3" s="1"/>
  <c r="E26" i="3"/>
  <c r="G26" i="3" s="1"/>
  <c r="H26" i="3" s="1"/>
  <c r="E24" i="3"/>
  <c r="G24" i="3" s="1"/>
  <c r="H24" i="3" s="1"/>
  <c r="E27" i="3"/>
  <c r="N4" i="4"/>
  <c r="E17" i="1"/>
  <c r="E16" i="1"/>
  <c r="E10" i="1"/>
  <c r="E15" i="1"/>
  <c r="E8" i="1"/>
  <c r="E7" i="1"/>
  <c r="O14" i="4"/>
  <c r="M14" i="4"/>
  <c r="O10" i="4"/>
  <c r="O9" i="4"/>
  <c r="M5" i="4"/>
  <c r="O4" i="4"/>
  <c r="M4" i="4"/>
  <c r="O8" i="4"/>
  <c r="N13" i="4"/>
  <c r="E9" i="24"/>
  <c r="E16" i="24"/>
  <c r="E8" i="24"/>
  <c r="E15" i="24"/>
  <c r="E20" i="24"/>
  <c r="E14" i="24"/>
  <c r="E12" i="24"/>
  <c r="E11" i="24"/>
  <c r="E18" i="24"/>
  <c r="E10" i="24"/>
  <c r="E13" i="24"/>
  <c r="E17" i="24"/>
  <c r="E19" i="24"/>
  <c r="M9" i="4"/>
  <c r="F26" i="19"/>
  <c r="N47" i="4"/>
  <c r="N46" i="4"/>
  <c r="F34" i="19"/>
  <c r="F24" i="19"/>
  <c r="N38" i="4"/>
  <c r="D28" i="35"/>
  <c r="F12" i="3"/>
  <c r="E12" i="3" s="1"/>
  <c r="D19" i="3"/>
  <c r="C19" i="3" s="1"/>
  <c r="I19" i="3" s="1"/>
  <c r="J19" i="3" s="1"/>
  <c r="I8" i="20"/>
  <c r="B9" i="3"/>
  <c r="B13" i="3"/>
  <c r="E13" i="3" s="1"/>
  <c r="B14" i="3"/>
  <c r="E14" i="3" s="1"/>
  <c r="D19" i="34"/>
  <c r="D18" i="3"/>
  <c r="D18" i="34"/>
  <c r="B7" i="12"/>
  <c r="D6" i="12"/>
  <c r="F6" i="12"/>
  <c r="B8" i="20"/>
  <c r="I10" i="20"/>
  <c r="B10" i="20"/>
  <c r="S58" i="18"/>
  <c r="T57" i="18"/>
  <c r="D12" i="34"/>
  <c r="C16" i="34"/>
  <c r="J16" i="34" s="1"/>
  <c r="K16" i="34" s="1"/>
  <c r="G16" i="34"/>
  <c r="H16" i="34" s="1"/>
  <c r="D15" i="3"/>
  <c r="D15" i="34"/>
  <c r="D14" i="34"/>
  <c r="C13" i="34"/>
  <c r="J13" i="34" s="1"/>
  <c r="K13" i="34" s="1"/>
  <c r="G13" i="34"/>
  <c r="H13" i="34" s="1"/>
  <c r="C17" i="34"/>
  <c r="J17" i="34" s="1"/>
  <c r="K17" i="34" s="1"/>
  <c r="G17" i="34"/>
  <c r="H17" i="34" s="1"/>
  <c r="L28" i="35"/>
  <c r="F28" i="35"/>
  <c r="H28" i="35"/>
  <c r="I28" i="35"/>
  <c r="J28" i="35"/>
  <c r="K28" i="35"/>
  <c r="B29" i="35"/>
  <c r="G28" i="35"/>
  <c r="E5" i="12"/>
  <c r="E6" i="12" s="1"/>
  <c r="B7" i="20"/>
  <c r="I7" i="20"/>
  <c r="B18" i="3"/>
  <c r="F18" i="3"/>
  <c r="B17" i="3"/>
  <c r="F17" i="3"/>
  <c r="B16" i="3"/>
  <c r="F16" i="3"/>
  <c r="B15" i="3"/>
  <c r="F15" i="3"/>
  <c r="A215" i="30"/>
  <c r="F11" i="3"/>
  <c r="E11" i="3" s="1"/>
  <c r="B10" i="3"/>
  <c r="B9" i="20"/>
  <c r="D13" i="3"/>
  <c r="D16" i="3"/>
  <c r="D11" i="34"/>
  <c r="D12" i="3"/>
  <c r="D17" i="3"/>
  <c r="D14" i="3"/>
  <c r="C13" i="24"/>
  <c r="F13" i="24" s="1"/>
  <c r="D12" i="16"/>
  <c r="A569" i="30"/>
  <c r="A299" i="30"/>
  <c r="A455" i="30"/>
  <c r="A495" i="30"/>
  <c r="A424" i="30"/>
  <c r="A353" i="30"/>
  <c r="A328" i="30"/>
  <c r="A408" i="30"/>
  <c r="A409" i="30"/>
  <c r="A544" i="30"/>
  <c r="A81" i="30"/>
  <c r="A470" i="30"/>
  <c r="A598" i="30"/>
  <c r="A542" i="30"/>
  <c r="A718" i="30"/>
  <c r="A3" i="30"/>
  <c r="A550" i="30"/>
  <c r="A558" i="30"/>
  <c r="A446" i="30"/>
  <c r="A566" i="30"/>
  <c r="A634" i="30"/>
  <c r="A347" i="30"/>
  <c r="A295" i="30"/>
  <c r="A680" i="30"/>
  <c r="A283" i="30"/>
  <c r="C17" i="24"/>
  <c r="F17" i="24" s="1"/>
  <c r="A712" i="30"/>
  <c r="A291" i="30"/>
  <c r="A623" i="30"/>
  <c r="A485" i="30"/>
  <c r="A209" i="30"/>
  <c r="A638" i="30"/>
  <c r="A374" i="30"/>
  <c r="A620" i="30"/>
  <c r="A35" i="30"/>
  <c r="A498" i="30"/>
  <c r="A388" i="30"/>
  <c r="A578" i="30"/>
  <c r="A396" i="30"/>
  <c r="A210" i="30"/>
  <c r="A269" i="30"/>
  <c r="A254" i="30"/>
  <c r="A411" i="30"/>
  <c r="A192" i="30"/>
  <c r="A367" i="30"/>
  <c r="A611" i="30"/>
  <c r="A390" i="30"/>
  <c r="A287" i="30"/>
  <c r="A375" i="30"/>
  <c r="A605" i="30"/>
  <c r="A96" i="30"/>
  <c r="A398" i="30"/>
  <c r="A200" i="30"/>
  <c r="A343" i="30"/>
  <c r="A690" i="30"/>
  <c r="A675" i="30"/>
  <c r="A612" i="30"/>
  <c r="A713" i="30"/>
  <c r="A365" i="30"/>
  <c r="A508" i="30"/>
  <c r="A124" i="30"/>
  <c r="A359" i="30"/>
  <c r="A593" i="30"/>
  <c r="A563" i="30"/>
  <c r="A524" i="30"/>
  <c r="A644" i="30"/>
  <c r="A145" i="30"/>
  <c r="A53" i="30"/>
  <c r="A294" i="30"/>
  <c r="A395" i="30"/>
  <c r="A128" i="30"/>
  <c r="A673" i="30"/>
  <c r="A183" i="30"/>
  <c r="A385" i="30"/>
  <c r="A423" i="30"/>
  <c r="A551" i="30"/>
  <c r="A705" i="30"/>
  <c r="A632" i="30"/>
  <c r="A354" i="30"/>
  <c r="A650" i="30"/>
  <c r="A301" i="30"/>
  <c r="A348" i="30"/>
  <c r="A302" i="30"/>
  <c r="A654" i="30"/>
  <c r="A599" i="30"/>
  <c r="A719" i="30"/>
  <c r="A617" i="30"/>
  <c r="A640" i="30"/>
  <c r="A537" i="30"/>
  <c r="A674" i="30"/>
  <c r="A355" i="30"/>
  <c r="A58" i="30"/>
  <c r="A648" i="30"/>
  <c r="A615" i="30"/>
  <c r="A497" i="30"/>
  <c r="A513" i="30"/>
  <c r="A474" i="30"/>
  <c r="A450" i="30"/>
  <c r="A434" i="30"/>
  <c r="A426" i="30"/>
  <c r="A418" i="30"/>
  <c r="A410" i="30"/>
  <c r="A433" i="30"/>
  <c r="A488" i="30"/>
  <c r="A440" i="30"/>
  <c r="A457" i="30"/>
  <c r="A448" i="30"/>
  <c r="A465" i="30"/>
  <c r="A479" i="30"/>
  <c r="A406" i="30"/>
  <c r="D24" i="16"/>
  <c r="J5" i="16"/>
  <c r="D41" i="16"/>
  <c r="D9" i="16"/>
  <c r="K5" i="16"/>
  <c r="D32" i="16"/>
  <c r="D18" i="16"/>
  <c r="D15" i="16"/>
  <c r="D8" i="16"/>
  <c r="D16" i="16"/>
  <c r="D10" i="16"/>
  <c r="D34" i="16"/>
  <c r="D20" i="16"/>
  <c r="D13" i="16"/>
  <c r="D42" i="16"/>
  <c r="D40" i="16"/>
  <c r="D35" i="16"/>
  <c r="D30" i="16"/>
  <c r="D27" i="16"/>
  <c r="D21" i="16"/>
  <c r="D6" i="16"/>
  <c r="F28" i="16"/>
  <c r="F12" i="16"/>
  <c r="F26" i="16"/>
  <c r="F8" i="16"/>
  <c r="F7" i="16"/>
  <c r="F9" i="16"/>
  <c r="F20" i="16"/>
  <c r="F18" i="16"/>
  <c r="F36" i="16"/>
  <c r="F22" i="16"/>
  <c r="F19" i="16"/>
  <c r="F16" i="16"/>
  <c r="F15" i="16"/>
  <c r="F6" i="16"/>
  <c r="F40" i="16"/>
  <c r="F35" i="16"/>
  <c r="F34" i="16"/>
  <c r="F32" i="16"/>
  <c r="F17" i="16"/>
  <c r="F38" i="16"/>
  <c r="F14" i="16"/>
  <c r="F37" i="16"/>
  <c r="F23" i="16"/>
  <c r="F21" i="16"/>
  <c r="F33" i="16"/>
  <c r="F31" i="16"/>
  <c r="F30" i="16"/>
  <c r="F39" i="16"/>
  <c r="F29" i="16"/>
  <c r="F27" i="16"/>
  <c r="F13" i="16"/>
  <c r="F11" i="16"/>
  <c r="F10" i="16"/>
  <c r="D38" i="16"/>
  <c r="D31" i="16"/>
  <c r="D23" i="16"/>
  <c r="D19" i="16"/>
  <c r="D14" i="16"/>
  <c r="D11" i="16"/>
  <c r="D33" i="16"/>
  <c r="D5" i="16"/>
  <c r="D39" i="16"/>
  <c r="D37" i="16"/>
  <c r="D29" i="16"/>
  <c r="D22" i="16"/>
  <c r="D17" i="16"/>
  <c r="D7" i="16"/>
  <c r="D36" i="16"/>
  <c r="D28" i="16"/>
  <c r="L5" i="16"/>
  <c r="H6" i="12"/>
  <c r="G5" i="12"/>
  <c r="G6" i="12" s="1"/>
  <c r="A44" i="30"/>
  <c r="A2" i="30"/>
  <c r="A184" i="30"/>
  <c r="A168" i="30"/>
  <c r="A160" i="30"/>
  <c r="A132" i="30"/>
  <c r="A86" i="30"/>
  <c r="A197" i="30"/>
  <c r="A54" i="30"/>
  <c r="A39" i="30"/>
  <c r="A31" i="30"/>
  <c r="A7" i="30"/>
  <c r="A15" i="30"/>
  <c r="A23" i="30"/>
  <c r="A262" i="30"/>
  <c r="A123" i="30"/>
  <c r="A59" i="30"/>
  <c r="A195" i="30"/>
  <c r="A66" i="30"/>
  <c r="A221" i="30"/>
  <c r="A63" i="30"/>
  <c r="A520" i="30"/>
  <c r="A483" i="30"/>
  <c r="A645" i="30"/>
  <c r="A628" i="30"/>
  <c r="A622" i="30"/>
  <c r="A584" i="30"/>
  <c r="A700" i="30"/>
  <c r="A512" i="30"/>
  <c r="C19" i="24"/>
  <c r="F19" i="24" s="1"/>
  <c r="A438" i="30"/>
  <c r="A606" i="30"/>
  <c r="A505" i="30"/>
  <c r="A451" i="30"/>
  <c r="A583" i="30"/>
  <c r="A560" i="30"/>
  <c r="A668" i="30"/>
  <c r="A77" i="30"/>
  <c r="A62" i="30"/>
  <c r="A186" i="30"/>
  <c r="A459" i="30"/>
  <c r="A715" i="30"/>
  <c r="C14" i="24"/>
  <c r="F14" i="24" s="1"/>
  <c r="A597" i="30"/>
  <c r="A490" i="30"/>
  <c r="A445" i="30"/>
  <c r="A724" i="30"/>
  <c r="A716" i="30"/>
  <c r="A708" i="30"/>
  <c r="A414" i="30"/>
  <c r="A407" i="30"/>
  <c r="A399" i="30"/>
  <c r="A391" i="30"/>
  <c r="A332" i="30"/>
  <c r="A244" i="30"/>
  <c r="A164" i="30"/>
  <c r="A250" i="30"/>
  <c r="A76" i="30"/>
  <c r="A33" i="30"/>
  <c r="A179" i="30"/>
  <c r="A694" i="30"/>
  <c r="A686" i="30"/>
  <c r="A678" i="30"/>
  <c r="A384" i="30"/>
  <c r="A377" i="30"/>
  <c r="A325" i="30"/>
  <c r="A318" i="30"/>
  <c r="A279" i="30"/>
  <c r="A193" i="30"/>
  <c r="A127" i="30"/>
  <c r="A4" i="30"/>
  <c r="A12" i="30"/>
  <c r="A20" i="30"/>
  <c r="A421" i="30"/>
  <c r="A338" i="30"/>
  <c r="A466" i="30"/>
  <c r="A458" i="30"/>
  <c r="A436" i="30"/>
  <c r="A133" i="30"/>
  <c r="A40" i="30"/>
  <c r="A549" i="30"/>
  <c r="A533" i="30"/>
  <c r="A525" i="30"/>
  <c r="A517" i="30"/>
  <c r="A510" i="30"/>
  <c r="A502" i="30"/>
  <c r="A494" i="30"/>
  <c r="A473" i="30"/>
  <c r="A47" i="30"/>
  <c r="A618" i="30"/>
  <c r="A602" i="30"/>
  <c r="A594" i="30"/>
  <c r="A587" i="30"/>
  <c r="A580" i="30"/>
  <c r="A572" i="30"/>
  <c r="A564" i="30"/>
  <c r="A556" i="30"/>
  <c r="A350" i="30"/>
  <c r="A297" i="30"/>
  <c r="A290" i="30"/>
  <c r="A8" i="30"/>
  <c r="A16" i="30"/>
  <c r="A364" i="30"/>
  <c r="A268" i="30"/>
  <c r="A230" i="30"/>
  <c r="A541" i="30"/>
  <c r="A655" i="30"/>
  <c r="A647" i="30"/>
  <c r="A639" i="30"/>
  <c r="A631" i="30"/>
  <c r="A311" i="30"/>
  <c r="A277" i="30"/>
  <c r="A265" i="30"/>
  <c r="A248" i="30"/>
  <c r="A155" i="30"/>
  <c r="A108" i="30"/>
  <c r="A10" i="30"/>
  <c r="A18" i="30"/>
  <c r="A22" i="30"/>
  <c r="A26" i="30"/>
  <c r="A182" i="30"/>
  <c r="A661" i="30"/>
  <c r="A442" i="30"/>
  <c r="A714" i="30"/>
  <c r="A225" i="30"/>
  <c r="A206" i="30"/>
  <c r="C15" i="24"/>
  <c r="F15" i="24" s="1"/>
  <c r="A471" i="30"/>
  <c r="A554" i="30"/>
  <c r="A699" i="30"/>
  <c r="A562" i="30"/>
  <c r="A523" i="30"/>
  <c r="A260" i="30"/>
  <c r="A156" i="30"/>
  <c r="A547" i="30"/>
  <c r="A196" i="30"/>
  <c r="A88" i="30"/>
  <c r="A74" i="30"/>
  <c r="A50" i="30"/>
  <c r="A220" i="30"/>
  <c r="A233" i="30"/>
  <c r="A226" i="30"/>
  <c r="A136" i="30"/>
  <c r="A247" i="30"/>
  <c r="A141" i="30"/>
  <c r="C11" i="24"/>
  <c r="F11" i="24" s="1"/>
  <c r="A280" i="30"/>
  <c r="A251" i="30"/>
  <c r="A194" i="30"/>
  <c r="A85" i="30"/>
  <c r="A255" i="30"/>
  <c r="A205" i="30"/>
  <c r="A198" i="30"/>
  <c r="A97" i="30"/>
  <c r="A91" i="30"/>
  <c r="A261" i="30"/>
  <c r="A104" i="30"/>
  <c r="A116" i="30"/>
  <c r="A46" i="30"/>
  <c r="A267" i="30"/>
  <c r="A217" i="30"/>
  <c r="A169" i="30"/>
  <c r="A159" i="30"/>
  <c r="A100" i="30"/>
  <c r="A80" i="30"/>
  <c r="A56" i="30"/>
  <c r="A52" i="30"/>
  <c r="A185" i="30"/>
  <c r="A166" i="30"/>
  <c r="A75" i="30"/>
  <c r="A36" i="30"/>
  <c r="C16" i="24"/>
  <c r="F16" i="24" s="1"/>
  <c r="C9" i="24"/>
  <c r="F9" i="24" s="1"/>
  <c r="C20" i="24"/>
  <c r="F20" i="24" s="1"/>
  <c r="C18" i="24"/>
  <c r="F18" i="24" s="1"/>
  <c r="C10" i="24"/>
  <c r="F10" i="24" s="1"/>
  <c r="C8" i="24"/>
  <c r="F8" i="24" s="1"/>
  <c r="A178" i="30"/>
  <c r="A173" i="30"/>
  <c r="A213" i="30"/>
  <c r="C12" i="24"/>
  <c r="F12" i="24" s="1"/>
  <c r="A150" i="30"/>
  <c r="A586" i="30"/>
  <c r="A627" i="30"/>
  <c r="A573" i="30"/>
  <c r="A649" i="30"/>
  <c r="A481" i="30"/>
  <c r="A707" i="30"/>
  <c r="A522" i="30"/>
  <c r="A614" i="30"/>
  <c r="A663" i="30"/>
  <c r="A536" i="30"/>
  <c r="A487" i="30"/>
  <c r="A468" i="30"/>
  <c r="A463" i="30"/>
  <c r="A671" i="30"/>
  <c r="A677" i="30"/>
  <c r="A691" i="30"/>
  <c r="A557" i="30"/>
  <c r="A717" i="30"/>
  <c r="A656" i="30"/>
  <c r="A725" i="30"/>
  <c r="D10" i="24"/>
  <c r="D12" i="24"/>
  <c r="D14" i="24"/>
  <c r="D8" i="24"/>
  <c r="D15" i="24"/>
  <c r="D18" i="24"/>
  <c r="D20" i="24"/>
  <c r="D9" i="24"/>
  <c r="D19" i="24"/>
  <c r="D17" i="24"/>
  <c r="D11" i="24"/>
  <c r="D16" i="24"/>
  <c r="D13" i="24"/>
  <c r="A203" i="30"/>
  <c r="A165" i="30"/>
  <c r="A134" i="30"/>
  <c r="A229" i="30"/>
  <c r="A222" i="30"/>
  <c r="A211" i="30"/>
  <c r="A32" i="30"/>
  <c r="A256" i="30"/>
  <c r="A241" i="30"/>
  <c r="A142" i="30"/>
  <c r="A69" i="30"/>
  <c r="A281" i="30"/>
  <c r="A240" i="30"/>
  <c r="A153" i="30"/>
  <c r="A92" i="30"/>
  <c r="A37" i="30"/>
  <c r="A270" i="30"/>
  <c r="A167" i="30"/>
  <c r="A157" i="30"/>
  <c r="A172" i="30"/>
  <c r="A129" i="30"/>
  <c r="A109" i="30"/>
  <c r="A103" i="30"/>
  <c r="A224" i="30"/>
  <c r="A202" i="30"/>
  <c r="A170" i="30"/>
  <c r="A243" i="30"/>
  <c r="A223" i="30"/>
  <c r="A191" i="30"/>
  <c r="A171" i="30"/>
  <c r="A114" i="30"/>
  <c r="A239" i="30"/>
  <c r="A190" i="30"/>
  <c r="A106" i="30"/>
  <c r="A238" i="30"/>
  <c r="A199" i="30"/>
  <c r="A189" i="30"/>
  <c r="A131" i="30"/>
  <c r="A117" i="30"/>
  <c r="A72" i="30"/>
  <c r="A259" i="30"/>
  <c r="A188" i="30"/>
  <c r="A99" i="30"/>
  <c r="A93" i="30"/>
  <c r="A237" i="30"/>
  <c r="A110" i="30"/>
  <c r="A180" i="30"/>
  <c r="A177" i="30"/>
  <c r="A146" i="30"/>
  <c r="A653" i="30"/>
  <c r="A723" i="30"/>
  <c r="A636" i="30"/>
  <c r="A710" i="30"/>
  <c r="A704" i="30"/>
  <c r="A667" i="30"/>
  <c r="A626" i="30"/>
  <c r="A616" i="30"/>
  <c r="A610" i="30"/>
  <c r="A575" i="30"/>
  <c r="A496" i="30"/>
  <c r="A727" i="30"/>
  <c r="A552" i="30"/>
  <c r="A664" i="30"/>
  <c r="A720" i="30"/>
  <c r="A515" i="30"/>
  <c r="A651" i="30"/>
  <c r="A676" i="30"/>
  <c r="A500" i="30"/>
  <c r="A684" i="30"/>
  <c r="A630" i="30"/>
  <c r="A670" i="30"/>
  <c r="A589" i="30"/>
  <c r="A608" i="30"/>
  <c r="A577" i="30"/>
  <c r="A637" i="30"/>
  <c r="A701" i="30"/>
  <c r="A416" i="30"/>
  <c r="A528" i="30"/>
  <c r="A568" i="30"/>
  <c r="A427" i="30"/>
  <c r="A467" i="30"/>
  <c r="A499" i="30"/>
  <c r="A531" i="30"/>
  <c r="A571" i="30"/>
  <c r="A683" i="30"/>
  <c r="A540" i="30"/>
  <c r="A428" i="30"/>
  <c r="A596" i="30"/>
  <c r="A660" i="30"/>
  <c r="F37" i="19" l="1"/>
  <c r="D37" i="19" s="1" a="1"/>
  <c r="D27" i="19" a="1"/>
  <c r="F29" i="19"/>
  <c r="B6" i="6"/>
  <c r="E13" i="1" s="1"/>
  <c r="G13" i="1" s="1"/>
  <c r="E21" i="1"/>
  <c r="E9" i="1"/>
  <c r="C17" i="18" s="1"/>
  <c r="E22" i="1"/>
  <c r="E19" i="1"/>
  <c r="C29" i="18" s="1"/>
  <c r="E29" i="35"/>
  <c r="C478" i="18"/>
  <c r="J478" i="18" s="1"/>
  <c r="F39" i="19"/>
  <c r="F48" i="19" s="1"/>
  <c r="G7" i="12"/>
  <c r="H7" i="12"/>
  <c r="H7" i="16" s="1"/>
  <c r="F31" i="19"/>
  <c r="E7" i="12"/>
  <c r="E7" i="16" s="1"/>
  <c r="G15" i="1"/>
  <c r="H15" i="1"/>
  <c r="C19" i="18"/>
  <c r="C20" i="18"/>
  <c r="F41" i="19"/>
  <c r="D29" i="35"/>
  <c r="D26" i="19" a="1"/>
  <c r="F35" i="19"/>
  <c r="H7" i="1"/>
  <c r="F14" i="18" s="1"/>
  <c r="C14" i="18"/>
  <c r="G7" i="1"/>
  <c r="C15" i="18"/>
  <c r="C18" i="18"/>
  <c r="C16" i="18"/>
  <c r="G10" i="1"/>
  <c r="H10" i="1"/>
  <c r="H16" i="1"/>
  <c r="G16" i="1"/>
  <c r="F33" i="19"/>
  <c r="C25" i="18"/>
  <c r="D34" i="19" a="1"/>
  <c r="F43" i="19"/>
  <c r="D36" i="19" a="1"/>
  <c r="F45" i="19"/>
  <c r="C24" i="18"/>
  <c r="H8" i="1"/>
  <c r="G8" i="1"/>
  <c r="G17" i="1"/>
  <c r="H17" i="1"/>
  <c r="G19" i="3"/>
  <c r="H19" i="3" s="1"/>
  <c r="J6" i="16"/>
  <c r="I6" i="16"/>
  <c r="I7" i="16"/>
  <c r="C13" i="3"/>
  <c r="I13" i="3" s="1"/>
  <c r="J13" i="3" s="1"/>
  <c r="C14" i="3"/>
  <c r="I14" i="3" s="1"/>
  <c r="J14" i="3" s="1"/>
  <c r="B8" i="12"/>
  <c r="F7" i="12"/>
  <c r="D7" i="12"/>
  <c r="T58" i="18"/>
  <c r="S59" i="18"/>
  <c r="C13" i="18"/>
  <c r="C15" i="3"/>
  <c r="I15" i="3" s="1"/>
  <c r="J15" i="3" s="1"/>
  <c r="C14" i="34"/>
  <c r="J14" i="34" s="1"/>
  <c r="K14" i="34" s="1"/>
  <c r="G14" i="34"/>
  <c r="H14" i="34" s="1"/>
  <c r="C15" i="34"/>
  <c r="J15" i="34" s="1"/>
  <c r="K15" i="34" s="1"/>
  <c r="G15" i="34"/>
  <c r="H15" i="34" s="1"/>
  <c r="G18" i="34"/>
  <c r="H18" i="34" s="1"/>
  <c r="C18" i="34"/>
  <c r="J18" i="34" s="1"/>
  <c r="K18" i="34" s="1"/>
  <c r="C19" i="34"/>
  <c r="J19" i="34" s="1"/>
  <c r="K19" i="34" s="1"/>
  <c r="G19" i="34"/>
  <c r="H19" i="34" s="1"/>
  <c r="C12" i="34"/>
  <c r="J12" i="34" s="1"/>
  <c r="K12" i="34" s="1"/>
  <c r="G12" i="34"/>
  <c r="H12" i="34" s="1"/>
  <c r="C11" i="34"/>
  <c r="J11" i="34" s="1"/>
  <c r="K11" i="34" s="1"/>
  <c r="G11" i="34"/>
  <c r="H11" i="34" s="1"/>
  <c r="F29" i="35"/>
  <c r="G29" i="35"/>
  <c r="H29" i="35"/>
  <c r="K29" i="35"/>
  <c r="B30" i="35"/>
  <c r="L29" i="35"/>
  <c r="I29" i="35"/>
  <c r="J29" i="35"/>
  <c r="C18" i="3"/>
  <c r="I18" i="3" s="1"/>
  <c r="J18" i="3" s="1"/>
  <c r="C17" i="3"/>
  <c r="I17" i="3" s="1"/>
  <c r="J17" i="3" s="1"/>
  <c r="E17" i="3"/>
  <c r="G17" i="3" s="1"/>
  <c r="H17" i="3" s="1"/>
  <c r="E18" i="3"/>
  <c r="G18" i="3" s="1"/>
  <c r="H18" i="3" s="1"/>
  <c r="C16" i="3"/>
  <c r="I16" i="3" s="1"/>
  <c r="J16" i="3" s="1"/>
  <c r="E15" i="3"/>
  <c r="G15" i="3" s="1"/>
  <c r="H15" i="3" s="1"/>
  <c r="E16" i="3"/>
  <c r="G16" i="3" s="1"/>
  <c r="H16" i="3" s="1"/>
  <c r="D16" i="19" a="1"/>
  <c r="C6" i="20"/>
  <c r="D11" i="3"/>
  <c r="C11" i="3" s="1"/>
  <c r="I11" i="3" s="1"/>
  <c r="J11" i="3" s="1"/>
  <c r="G14" i="3"/>
  <c r="H14" i="3" s="1"/>
  <c r="C12" i="3"/>
  <c r="I12" i="3" s="1"/>
  <c r="J12" i="3" s="1"/>
  <c r="G12" i="3"/>
  <c r="H12" i="3" s="1"/>
  <c r="G13" i="3"/>
  <c r="H13" i="3" s="1"/>
  <c r="C21" i="18" l="1"/>
  <c r="F46" i="19"/>
  <c r="D46" i="19" s="1" a="1"/>
  <c r="F38" i="19"/>
  <c r="E14" i="1"/>
  <c r="G14" i="1" s="1"/>
  <c r="E26" i="1"/>
  <c r="H26" i="1" s="1"/>
  <c r="E27" i="1"/>
  <c r="H27" i="1" s="1"/>
  <c r="E25" i="1"/>
  <c r="G25" i="1" s="1"/>
  <c r="H9" i="1"/>
  <c r="F17" i="18" s="1"/>
  <c r="H13" i="1"/>
  <c r="W13" i="1" s="1"/>
  <c r="C22" i="18"/>
  <c r="I22" i="18" s="1"/>
  <c r="G9" i="1"/>
  <c r="H21" i="1"/>
  <c r="H22" i="1"/>
  <c r="G22" i="1"/>
  <c r="G21" i="1"/>
  <c r="B7" i="6"/>
  <c r="G19" i="1"/>
  <c r="H19" i="1"/>
  <c r="F25" i="18"/>
  <c r="F24" i="18"/>
  <c r="F15" i="18"/>
  <c r="F18" i="18"/>
  <c r="F16" i="18"/>
  <c r="E30" i="35"/>
  <c r="I478" i="18"/>
  <c r="H478" i="18"/>
  <c r="D478" i="18"/>
  <c r="L478" i="18" s="1"/>
  <c r="N478" i="18" s="1"/>
  <c r="F478" i="18"/>
  <c r="F476" i="18"/>
  <c r="F40" i="19"/>
  <c r="W17" i="1"/>
  <c r="W16" i="1"/>
  <c r="F57" i="19"/>
  <c r="H14" i="18"/>
  <c r="J14" i="18"/>
  <c r="D14" i="18"/>
  <c r="L14" i="18" s="1"/>
  <c r="I14" i="18"/>
  <c r="D35" i="19" a="1"/>
  <c r="F44" i="19"/>
  <c r="D43" i="19" a="1"/>
  <c r="F52" i="19"/>
  <c r="H15" i="18"/>
  <c r="I15" i="18"/>
  <c r="J15" i="18"/>
  <c r="D15" i="18"/>
  <c r="L15" i="18" s="1"/>
  <c r="D30" i="35"/>
  <c r="F50" i="19"/>
  <c r="D45" i="19" a="1"/>
  <c r="F54" i="19"/>
  <c r="W10" i="1"/>
  <c r="F55" i="19"/>
  <c r="I18" i="18"/>
  <c r="J18" i="18"/>
  <c r="H18" i="18"/>
  <c r="D18" i="18"/>
  <c r="L18" i="18" s="1"/>
  <c r="F42" i="19"/>
  <c r="J16" i="18"/>
  <c r="I16" i="18"/>
  <c r="D16" i="18"/>
  <c r="L16" i="18" s="1"/>
  <c r="H16" i="18"/>
  <c r="D20" i="18"/>
  <c r="L20" i="18" s="1"/>
  <c r="J20" i="18"/>
  <c r="I20" i="18"/>
  <c r="H20" i="18"/>
  <c r="J19" i="18"/>
  <c r="D19" i="18"/>
  <c r="L19" i="18" s="1"/>
  <c r="I19" i="18"/>
  <c r="H19" i="18"/>
  <c r="D24" i="18"/>
  <c r="L24" i="18" s="1"/>
  <c r="I24" i="18"/>
  <c r="J24" i="18"/>
  <c r="H24" i="18"/>
  <c r="J29" i="18"/>
  <c r="I29" i="18"/>
  <c r="D29" i="18"/>
  <c r="L29" i="18" s="1"/>
  <c r="H29" i="18"/>
  <c r="I17" i="18"/>
  <c r="D17" i="18"/>
  <c r="L17" i="18" s="1"/>
  <c r="J17" i="18"/>
  <c r="H17" i="18"/>
  <c r="D21" i="18"/>
  <c r="L21" i="18" s="1"/>
  <c r="I21" i="18"/>
  <c r="J21" i="18"/>
  <c r="H21" i="18"/>
  <c r="W8" i="1"/>
  <c r="I25" i="18"/>
  <c r="J25" i="18"/>
  <c r="D25" i="18"/>
  <c r="L25" i="18" s="1"/>
  <c r="H25" i="18"/>
  <c r="W7" i="1"/>
  <c r="W15" i="1"/>
  <c r="J7" i="16"/>
  <c r="L6" i="16"/>
  <c r="L7" i="16"/>
  <c r="K6" i="16"/>
  <c r="K7" i="16"/>
  <c r="B9" i="12"/>
  <c r="F8" i="12"/>
  <c r="D8" i="12"/>
  <c r="I8" i="16"/>
  <c r="G8" i="12"/>
  <c r="G8" i="16" s="1"/>
  <c r="E8" i="12"/>
  <c r="E8" i="16" s="1"/>
  <c r="H8" i="12"/>
  <c r="H8" i="16" s="1"/>
  <c r="H13" i="18"/>
  <c r="J13" i="18"/>
  <c r="D13" i="18"/>
  <c r="L13" i="18" s="1"/>
  <c r="I13" i="18"/>
  <c r="S60" i="18"/>
  <c r="T59" i="18"/>
  <c r="H30" i="35"/>
  <c r="I30" i="35"/>
  <c r="B31" i="35"/>
  <c r="J30" i="35"/>
  <c r="F30" i="35"/>
  <c r="K30" i="35"/>
  <c r="L30" i="35"/>
  <c r="G30" i="35"/>
  <c r="G11" i="3"/>
  <c r="H11" i="3" s="1"/>
  <c r="W9" i="21"/>
  <c r="W10" i="21"/>
  <c r="S8" i="21"/>
  <c r="S5" i="21"/>
  <c r="X9" i="21"/>
  <c r="S6" i="21"/>
  <c r="S9" i="21"/>
  <c r="W8" i="21"/>
  <c r="T4" i="21"/>
  <c r="T6" i="21"/>
  <c r="T11" i="21"/>
  <c r="T9" i="21"/>
  <c r="T7" i="21"/>
  <c r="T8" i="21"/>
  <c r="T10" i="21"/>
  <c r="T5" i="21"/>
  <c r="F4" i="21"/>
  <c r="T3" i="21"/>
  <c r="F6" i="21"/>
  <c r="F7" i="21"/>
  <c r="F5" i="21"/>
  <c r="E11" i="21"/>
  <c r="J8" i="21"/>
  <c r="X6" i="21"/>
  <c r="I9" i="21"/>
  <c r="I7" i="21"/>
  <c r="V3" i="21"/>
  <c r="E3" i="21"/>
  <c r="AF8" i="21"/>
  <c r="AF10" i="21"/>
  <c r="AF9" i="21"/>
  <c r="AF3" i="21"/>
  <c r="AF7" i="21"/>
  <c r="AF11" i="21"/>
  <c r="AF5" i="21"/>
  <c r="AF6" i="21"/>
  <c r="AF4" i="21"/>
  <c r="V11" i="21"/>
  <c r="V6" i="21"/>
  <c r="S10" i="21"/>
  <c r="E7" i="21"/>
  <c r="X4" i="21"/>
  <c r="G10" i="21"/>
  <c r="G7" i="21"/>
  <c r="U6" i="21"/>
  <c r="G6" i="21"/>
  <c r="U4" i="21"/>
  <c r="U5" i="21"/>
  <c r="G8" i="21"/>
  <c r="U8" i="21"/>
  <c r="G11" i="21"/>
  <c r="U7" i="21"/>
  <c r="U11" i="21"/>
  <c r="G5" i="21"/>
  <c r="U10" i="21"/>
  <c r="U3" i="21"/>
  <c r="G4" i="21"/>
  <c r="G3" i="21"/>
  <c r="U9" i="21"/>
  <c r="I10" i="21"/>
  <c r="W4" i="21"/>
  <c r="V5" i="21"/>
  <c r="V10" i="21"/>
  <c r="V8" i="21"/>
  <c r="E10" i="21"/>
  <c r="E5" i="21"/>
  <c r="J6" i="21"/>
  <c r="X10" i="21"/>
  <c r="AD7" i="21"/>
  <c r="AD10" i="21"/>
  <c r="P11" i="21"/>
  <c r="AD4" i="21"/>
  <c r="P4" i="21"/>
  <c r="P8" i="21"/>
  <c r="AD9" i="21"/>
  <c r="P6" i="21"/>
  <c r="AD11" i="21"/>
  <c r="P5" i="21"/>
  <c r="AD5" i="21"/>
  <c r="P9" i="21"/>
  <c r="AD6" i="21"/>
  <c r="AD3" i="21"/>
  <c r="P3" i="21"/>
  <c r="P7" i="21"/>
  <c r="P10" i="21"/>
  <c r="AD8" i="21"/>
  <c r="W3" i="21"/>
  <c r="I6" i="21"/>
  <c r="H7" i="21"/>
  <c r="S4" i="21"/>
  <c r="S11" i="21"/>
  <c r="S7" i="21"/>
  <c r="J10" i="21"/>
  <c r="AB11" i="21"/>
  <c r="N4" i="21"/>
  <c r="AB8" i="21"/>
  <c r="N6" i="21"/>
  <c r="AB5" i="21"/>
  <c r="N7" i="21"/>
  <c r="AB10" i="21"/>
  <c r="N8" i="21"/>
  <c r="AB9" i="21"/>
  <c r="N11" i="21"/>
  <c r="AB6" i="21"/>
  <c r="N9" i="21"/>
  <c r="N10" i="21"/>
  <c r="AB3" i="21"/>
  <c r="AB4" i="21"/>
  <c r="AB7" i="21"/>
  <c r="N5" i="21"/>
  <c r="N3" i="21"/>
  <c r="W11" i="21"/>
  <c r="I3" i="21"/>
  <c r="V9" i="21"/>
  <c r="H6" i="21"/>
  <c r="E9" i="21"/>
  <c r="E6" i="21"/>
  <c r="X7" i="21"/>
  <c r="X5" i="21"/>
  <c r="J9" i="21"/>
  <c r="AE4" i="21"/>
  <c r="AE5" i="21"/>
  <c r="AE6" i="21"/>
  <c r="AE8" i="21"/>
  <c r="AE3" i="21"/>
  <c r="AE11" i="21"/>
  <c r="AE7" i="21"/>
  <c r="AE9" i="21"/>
  <c r="AE10" i="21"/>
  <c r="AC11" i="21"/>
  <c r="O3" i="21"/>
  <c r="AC8" i="21"/>
  <c r="O11" i="21"/>
  <c r="AC5" i="21"/>
  <c r="AC9" i="21"/>
  <c r="O5" i="21"/>
  <c r="AC6" i="21"/>
  <c r="O8" i="21"/>
  <c r="AC10" i="21"/>
  <c r="O9" i="21"/>
  <c r="AC7" i="21"/>
  <c r="O6" i="21"/>
  <c r="AC4" i="21"/>
  <c r="AC3" i="21"/>
  <c r="O7" i="21"/>
  <c r="O4" i="21"/>
  <c r="O10" i="21"/>
  <c r="W7" i="21"/>
  <c r="V7" i="21"/>
  <c r="H9" i="21"/>
  <c r="E8" i="21"/>
  <c r="X11" i="21"/>
  <c r="X8" i="21"/>
  <c r="J3" i="21"/>
  <c r="L8" i="21"/>
  <c r="L9" i="21"/>
  <c r="L10" i="21"/>
  <c r="L6" i="21"/>
  <c r="Z5" i="21"/>
  <c r="Z6" i="21"/>
  <c r="Z9" i="21"/>
  <c r="L7" i="21"/>
  <c r="Z8" i="21"/>
  <c r="Z10" i="21"/>
  <c r="L5" i="21"/>
  <c r="L11" i="21"/>
  <c r="Z11" i="21"/>
  <c r="L4" i="21"/>
  <c r="L3" i="21"/>
  <c r="Z4" i="21"/>
  <c r="Z3" i="21"/>
  <c r="Z7" i="21"/>
  <c r="W6" i="21"/>
  <c r="I4" i="21"/>
  <c r="F41" i="16"/>
  <c r="D43" i="16"/>
  <c r="V4" i="21"/>
  <c r="H5" i="21"/>
  <c r="E4" i="21"/>
  <c r="S3" i="21"/>
  <c r="I11" i="21"/>
  <c r="X3" i="21"/>
  <c r="J5" i="21"/>
  <c r="AA8" i="21"/>
  <c r="AA7" i="21"/>
  <c r="AA3" i="21"/>
  <c r="M8" i="21"/>
  <c r="M10" i="21"/>
  <c r="AA10" i="21"/>
  <c r="M3" i="21"/>
  <c r="AA6" i="21"/>
  <c r="M7" i="21"/>
  <c r="AA5" i="21"/>
  <c r="M4" i="21"/>
  <c r="AA4" i="21"/>
  <c r="M6" i="21"/>
  <c r="M11" i="21"/>
  <c r="M9" i="21"/>
  <c r="AA11" i="21"/>
  <c r="M5" i="21"/>
  <c r="AA9" i="21"/>
  <c r="W5" i="21"/>
  <c r="I8" i="21"/>
  <c r="F29" i="18" l="1"/>
  <c r="F47" i="19"/>
  <c r="H25" i="1"/>
  <c r="F34" i="18" s="1"/>
  <c r="C34" i="18"/>
  <c r="C23" i="18"/>
  <c r="I23" i="18" s="1"/>
  <c r="G27" i="1"/>
  <c r="W27" i="1" s="1"/>
  <c r="H14" i="1"/>
  <c r="F23" i="18" s="1"/>
  <c r="G26" i="1"/>
  <c r="W26" i="1" s="1"/>
  <c r="W9" i="1"/>
  <c r="J22" i="18"/>
  <c r="D22" i="18"/>
  <c r="L22" i="18" s="1"/>
  <c r="N22" i="18" s="1"/>
  <c r="H22" i="18"/>
  <c r="W21" i="1"/>
  <c r="W22" i="1"/>
  <c r="W19" i="1"/>
  <c r="B8" i="6"/>
  <c r="E24" i="1" s="1"/>
  <c r="E32" i="1"/>
  <c r="E30" i="1"/>
  <c r="E31" i="1"/>
  <c r="E20" i="1"/>
  <c r="E18" i="1"/>
  <c r="C26" i="18" s="1"/>
  <c r="E31" i="35"/>
  <c r="M478" i="18"/>
  <c r="O478" i="18"/>
  <c r="P478" i="18"/>
  <c r="Q478" i="18" s="1"/>
  <c r="F49" i="19"/>
  <c r="M17" i="18"/>
  <c r="O20" i="18"/>
  <c r="N20" i="18"/>
  <c r="M20" i="18"/>
  <c r="P20" i="18"/>
  <c r="Q20" i="18" s="1"/>
  <c r="D44" i="19" a="1"/>
  <c r="F53" i="19"/>
  <c r="P17" i="18"/>
  <c r="Q17" i="18" s="1"/>
  <c r="N17" i="18"/>
  <c r="O17" i="18"/>
  <c r="P24" i="18"/>
  <c r="Q24" i="18" s="1"/>
  <c r="N24" i="18"/>
  <c r="O24" i="18"/>
  <c r="M24" i="18"/>
  <c r="F59" i="19"/>
  <c r="M21" i="18"/>
  <c r="P21" i="18"/>
  <c r="Q21" i="18" s="1"/>
  <c r="O21" i="18"/>
  <c r="N21" i="18"/>
  <c r="F51" i="19"/>
  <c r="N25" i="18"/>
  <c r="O25" i="18"/>
  <c r="P25" i="18"/>
  <c r="Q25" i="18" s="1"/>
  <c r="M25" i="18"/>
  <c r="F66" i="19"/>
  <c r="O18" i="18"/>
  <c r="P18" i="18"/>
  <c r="Q18" i="18" s="1"/>
  <c r="N18" i="18"/>
  <c r="M18" i="18"/>
  <c r="D55" i="19" a="1"/>
  <c r="F64" i="19"/>
  <c r="P29" i="18"/>
  <c r="Q29" i="18" s="1"/>
  <c r="N29" i="18"/>
  <c r="O29" i="18"/>
  <c r="M29" i="18"/>
  <c r="O19" i="18"/>
  <c r="P19" i="18"/>
  <c r="Q19" i="18" s="1"/>
  <c r="M19" i="18"/>
  <c r="N19" i="18"/>
  <c r="D52" i="19" a="1"/>
  <c r="F61" i="19"/>
  <c r="N14" i="18"/>
  <c r="O14" i="18"/>
  <c r="P14" i="18"/>
  <c r="Q14" i="18" s="1"/>
  <c r="M14" i="18"/>
  <c r="D31" i="35"/>
  <c r="P16" i="18"/>
  <c r="Q16" i="18" s="1"/>
  <c r="O16" i="18"/>
  <c r="N16" i="18"/>
  <c r="M16" i="18"/>
  <c r="D54" i="19" a="1"/>
  <c r="F63" i="19"/>
  <c r="N15" i="18"/>
  <c r="P15" i="18"/>
  <c r="Q15" i="18" s="1"/>
  <c r="O15" i="18"/>
  <c r="M15" i="18"/>
  <c r="L8" i="16"/>
  <c r="J8" i="16"/>
  <c r="K8" i="16"/>
  <c r="B10" i="12"/>
  <c r="D9" i="12"/>
  <c r="F9" i="12"/>
  <c r="H9" i="12"/>
  <c r="H9" i="16" s="1"/>
  <c r="G9" i="12"/>
  <c r="G9" i="16" s="1"/>
  <c r="E9" i="12"/>
  <c r="E9" i="16" s="1"/>
  <c r="I9" i="16"/>
  <c r="M13" i="18"/>
  <c r="P13" i="18"/>
  <c r="N13" i="18"/>
  <c r="O13" i="18"/>
  <c r="S61" i="18"/>
  <c r="T60" i="18"/>
  <c r="J31" i="35"/>
  <c r="K31" i="35"/>
  <c r="L31" i="35"/>
  <c r="F31" i="35"/>
  <c r="G31" i="35"/>
  <c r="H31" i="35"/>
  <c r="I31" i="35"/>
  <c r="B32" i="35"/>
  <c r="F42" i="16"/>
  <c r="F22" i="18" l="1"/>
  <c r="F56" i="19"/>
  <c r="E37" i="1"/>
  <c r="H37" i="1" s="1"/>
  <c r="E23" i="1"/>
  <c r="C30" i="18" s="1"/>
  <c r="J30" i="18" s="1"/>
  <c r="W25" i="1"/>
  <c r="H23" i="18"/>
  <c r="E35" i="1"/>
  <c r="H35" i="1" s="1"/>
  <c r="E36" i="1"/>
  <c r="G36" i="1" s="1"/>
  <c r="D23" i="18"/>
  <c r="L23" i="18" s="1"/>
  <c r="N23" i="18" s="1"/>
  <c r="H34" i="18"/>
  <c r="D34" i="18"/>
  <c r="L34" i="18" s="1"/>
  <c r="J34" i="18"/>
  <c r="I34" i="18"/>
  <c r="W14" i="1"/>
  <c r="J23" i="18"/>
  <c r="I26" i="18"/>
  <c r="J26" i="18"/>
  <c r="D26" i="18"/>
  <c r="L26" i="18" s="1"/>
  <c r="H26" i="18"/>
  <c r="O22" i="18"/>
  <c r="P22" i="18"/>
  <c r="Q22" i="18" s="1"/>
  <c r="M22" i="18"/>
  <c r="G30" i="1"/>
  <c r="H30" i="1"/>
  <c r="C39" i="18"/>
  <c r="H24" i="1"/>
  <c r="G24" i="1"/>
  <c r="C33" i="18"/>
  <c r="G18" i="1"/>
  <c r="H18" i="1"/>
  <c r="C27" i="18"/>
  <c r="B9" i="6"/>
  <c r="E40" i="1" s="1"/>
  <c r="C28" i="18"/>
  <c r="H20" i="1"/>
  <c r="G20" i="1"/>
  <c r="G32" i="1"/>
  <c r="H32" i="1"/>
  <c r="H31" i="1"/>
  <c r="G31" i="1"/>
  <c r="E32" i="35"/>
  <c r="F58" i="19"/>
  <c r="D64" i="19" a="1"/>
  <c r="F73" i="19"/>
  <c r="D63" i="19" a="1"/>
  <c r="F72" i="19"/>
  <c r="F68" i="19"/>
  <c r="D32" i="35"/>
  <c r="F65" i="19"/>
  <c r="D61" i="19" a="1"/>
  <c r="F70" i="19"/>
  <c r="F60" i="19"/>
  <c r="F75" i="19"/>
  <c r="D53" i="19" a="1"/>
  <c r="F62" i="19"/>
  <c r="L9" i="16"/>
  <c r="J9" i="16"/>
  <c r="K9" i="16"/>
  <c r="B11" i="12"/>
  <c r="F10" i="12"/>
  <c r="D10" i="12"/>
  <c r="L10" i="16"/>
  <c r="G10" i="12"/>
  <c r="G10" i="16" s="1"/>
  <c r="E10" i="12"/>
  <c r="E10" i="16" s="1"/>
  <c r="H10" i="12"/>
  <c r="H10" i="16" s="1"/>
  <c r="I10" i="16"/>
  <c r="Q13" i="18"/>
  <c r="T61" i="18"/>
  <c r="S62" i="18"/>
  <c r="L32" i="35"/>
  <c r="F32" i="35"/>
  <c r="I32" i="35"/>
  <c r="J32" i="35"/>
  <c r="K32" i="35"/>
  <c r="H32" i="35"/>
  <c r="B33" i="35"/>
  <c r="G32" i="35"/>
  <c r="F43" i="16"/>
  <c r="D44" i="16"/>
  <c r="C31" i="18" l="1"/>
  <c r="G37" i="1"/>
  <c r="W37" i="1" s="1"/>
  <c r="P23" i="18"/>
  <c r="Q23" i="18" s="1"/>
  <c r="I30" i="18"/>
  <c r="H30" i="18"/>
  <c r="D30" i="18"/>
  <c r="L30" i="18" s="1"/>
  <c r="O23" i="18"/>
  <c r="C32" i="18"/>
  <c r="D32" i="18" s="1"/>
  <c r="L32" i="18" s="1"/>
  <c r="H23" i="1"/>
  <c r="F32" i="18" s="1"/>
  <c r="G23" i="1"/>
  <c r="H36" i="1"/>
  <c r="W36" i="1" s="1"/>
  <c r="G35" i="1"/>
  <c r="W35" i="1" s="1"/>
  <c r="C44" i="18"/>
  <c r="H44" i="18" s="1"/>
  <c r="M23" i="18"/>
  <c r="E41" i="1"/>
  <c r="G41" i="1" s="1"/>
  <c r="M34" i="18"/>
  <c r="O34" i="18"/>
  <c r="N34" i="18"/>
  <c r="P34" i="18"/>
  <c r="Q34" i="18" s="1"/>
  <c r="F30" i="18"/>
  <c r="F28" i="18"/>
  <c r="F27" i="18"/>
  <c r="F26" i="18"/>
  <c r="F33" i="18"/>
  <c r="F39" i="18"/>
  <c r="M26" i="18"/>
  <c r="N26" i="18"/>
  <c r="P26" i="18"/>
  <c r="Q26" i="18" s="1"/>
  <c r="O26" i="18"/>
  <c r="W24" i="1"/>
  <c r="W20" i="1"/>
  <c r="W31" i="1"/>
  <c r="W18" i="1"/>
  <c r="W32" i="1"/>
  <c r="J39" i="18"/>
  <c r="I39" i="18"/>
  <c r="H39" i="18"/>
  <c r="D39" i="18"/>
  <c r="L39" i="18" s="1"/>
  <c r="D28" i="18"/>
  <c r="L28" i="18" s="1"/>
  <c r="I28" i="18"/>
  <c r="J28" i="18"/>
  <c r="H28" i="18"/>
  <c r="W30" i="1"/>
  <c r="B10" i="6"/>
  <c r="E45" i="1" s="1"/>
  <c r="E28" i="1"/>
  <c r="C35" i="18" s="1"/>
  <c r="E42" i="1"/>
  <c r="E29" i="1"/>
  <c r="C36" i="18" s="1"/>
  <c r="J33" i="18"/>
  <c r="I33" i="18"/>
  <c r="D33" i="18"/>
  <c r="L33" i="18" s="1"/>
  <c r="H33" i="18"/>
  <c r="G40" i="1"/>
  <c r="H40" i="1"/>
  <c r="C49" i="18"/>
  <c r="J27" i="18"/>
  <c r="D27" i="18"/>
  <c r="L27" i="18" s="1"/>
  <c r="I27" i="18"/>
  <c r="H27" i="18"/>
  <c r="E33" i="35"/>
  <c r="F67" i="19"/>
  <c r="F74" i="19"/>
  <c r="D73" i="19" a="1"/>
  <c r="F82" i="19"/>
  <c r="F84" i="19"/>
  <c r="F77" i="19"/>
  <c r="F69" i="19"/>
  <c r="D70" i="19" a="1"/>
  <c r="F79" i="19"/>
  <c r="D72" i="19" a="1"/>
  <c r="F81" i="19"/>
  <c r="D62" i="19" a="1"/>
  <c r="F71" i="19"/>
  <c r="D33" i="35"/>
  <c r="J10" i="16"/>
  <c r="K10" i="16"/>
  <c r="B12" i="12"/>
  <c r="D11" i="12"/>
  <c r="F11" i="12"/>
  <c r="L11" i="16"/>
  <c r="K11" i="16"/>
  <c r="G11" i="12"/>
  <c r="G11" i="16" s="1"/>
  <c r="E11" i="12"/>
  <c r="E11" i="16" s="1"/>
  <c r="I11" i="16"/>
  <c r="H11" i="12"/>
  <c r="H11" i="16" s="1"/>
  <c r="T62" i="18"/>
  <c r="S63" i="18"/>
  <c r="F33" i="35"/>
  <c r="G33" i="35"/>
  <c r="H33" i="35"/>
  <c r="L33" i="35"/>
  <c r="I33" i="35"/>
  <c r="K33" i="35"/>
  <c r="B34" i="35"/>
  <c r="J33" i="35"/>
  <c r="F44" i="16"/>
  <c r="D45" i="16"/>
  <c r="F44" i="18" l="1"/>
  <c r="F31" i="18"/>
  <c r="H31" i="18"/>
  <c r="J31" i="18"/>
  <c r="D31" i="18"/>
  <c r="L31" i="18" s="1"/>
  <c r="I31" i="18"/>
  <c r="W23" i="1"/>
  <c r="I32" i="18"/>
  <c r="N32" i="18" s="1"/>
  <c r="J32" i="18"/>
  <c r="O32" i="18" s="1"/>
  <c r="M30" i="18"/>
  <c r="P30" i="18"/>
  <c r="Q30" i="18" s="1"/>
  <c r="O30" i="18"/>
  <c r="N30" i="18"/>
  <c r="H32" i="18"/>
  <c r="M32" i="18" s="1"/>
  <c r="D44" i="18"/>
  <c r="L44" i="18" s="1"/>
  <c r="P44" i="18" s="1"/>
  <c r="Q44" i="18" s="1"/>
  <c r="I44" i="18"/>
  <c r="J44" i="18"/>
  <c r="H41" i="1"/>
  <c r="W41" i="1" s="1"/>
  <c r="E46" i="1"/>
  <c r="H46" i="1" s="1"/>
  <c r="E47" i="1"/>
  <c r="H47" i="1" s="1"/>
  <c r="I36" i="18"/>
  <c r="H36" i="18"/>
  <c r="J36" i="18"/>
  <c r="D36" i="18"/>
  <c r="L36" i="18" s="1"/>
  <c r="D35" i="18"/>
  <c r="L35" i="18" s="1"/>
  <c r="I35" i="18"/>
  <c r="J35" i="18"/>
  <c r="H35" i="18"/>
  <c r="N27" i="18"/>
  <c r="M27" i="18"/>
  <c r="P27" i="18"/>
  <c r="O27" i="18"/>
  <c r="G28" i="1"/>
  <c r="C37" i="18"/>
  <c r="H28" i="1"/>
  <c r="F35" i="18" s="1"/>
  <c r="W40" i="1"/>
  <c r="M33" i="18"/>
  <c r="P33" i="18"/>
  <c r="Q33" i="18" s="1"/>
  <c r="N33" i="18"/>
  <c r="O33" i="18"/>
  <c r="N28" i="18"/>
  <c r="M28" i="18"/>
  <c r="P28" i="18"/>
  <c r="Q28" i="18" s="1"/>
  <c r="O28" i="18"/>
  <c r="P39" i="18"/>
  <c r="Q39" i="18" s="1"/>
  <c r="N39" i="18"/>
  <c r="M39" i="18"/>
  <c r="O39" i="18"/>
  <c r="G29" i="1"/>
  <c r="H29" i="1"/>
  <c r="C38" i="18"/>
  <c r="G42" i="1"/>
  <c r="H42" i="1"/>
  <c r="P32" i="18"/>
  <c r="Q32" i="18" s="1"/>
  <c r="H49" i="18"/>
  <c r="J49" i="18"/>
  <c r="I49" i="18"/>
  <c r="D49" i="18"/>
  <c r="L49" i="18" s="1"/>
  <c r="H45" i="1"/>
  <c r="G45" i="1"/>
  <c r="B11" i="6"/>
  <c r="E52" i="1" s="1"/>
  <c r="E33" i="1"/>
  <c r="C40" i="18" s="1"/>
  <c r="E34" i="1"/>
  <c r="E34" i="35"/>
  <c r="D34" i="35"/>
  <c r="F76" i="19"/>
  <c r="F78" i="19"/>
  <c r="D71" i="19" a="1"/>
  <c r="F80" i="19"/>
  <c r="D81" i="19" a="1"/>
  <c r="F90" i="19"/>
  <c r="D82" i="19" a="1"/>
  <c r="F91" i="19"/>
  <c r="F93" i="19"/>
  <c r="D79" i="19" a="1"/>
  <c r="F88" i="19"/>
  <c r="F83" i="19"/>
  <c r="F86" i="19"/>
  <c r="J11" i="16"/>
  <c r="B13" i="12"/>
  <c r="D12" i="12"/>
  <c r="F12" i="12"/>
  <c r="H12" i="12"/>
  <c r="H12" i="16" s="1"/>
  <c r="E12" i="12"/>
  <c r="E12" i="16" s="1"/>
  <c r="L12" i="16"/>
  <c r="K12" i="16"/>
  <c r="I12" i="16"/>
  <c r="G12" i="12"/>
  <c r="G12" i="16" s="1"/>
  <c r="S64" i="18"/>
  <c r="T63" i="18"/>
  <c r="H34" i="35"/>
  <c r="I34" i="35"/>
  <c r="B35" i="35"/>
  <c r="J34" i="35"/>
  <c r="G34" i="35"/>
  <c r="F34" i="35"/>
  <c r="K34" i="35"/>
  <c r="L34" i="35"/>
  <c r="D46" i="16"/>
  <c r="C41" i="18" l="1"/>
  <c r="F54" i="18"/>
  <c r="F36" i="18"/>
  <c r="O31" i="18"/>
  <c r="P31" i="18"/>
  <c r="Q31" i="18" s="1"/>
  <c r="M31" i="18"/>
  <c r="N31" i="18"/>
  <c r="C54" i="18"/>
  <c r="D54" i="18" s="1"/>
  <c r="L54" i="18" s="1"/>
  <c r="M44" i="18"/>
  <c r="N44" i="18"/>
  <c r="O44" i="18"/>
  <c r="G47" i="1"/>
  <c r="W47" i="1" s="1"/>
  <c r="G46" i="1"/>
  <c r="W46" i="1" s="1"/>
  <c r="D41" i="18"/>
  <c r="L41" i="18" s="1"/>
  <c r="J41" i="18"/>
  <c r="H41" i="18"/>
  <c r="I41" i="18"/>
  <c r="J40" i="18"/>
  <c r="I40" i="18"/>
  <c r="D40" i="18"/>
  <c r="L40" i="18" s="1"/>
  <c r="H40" i="18"/>
  <c r="F49" i="18"/>
  <c r="M35" i="18"/>
  <c r="P35" i="18"/>
  <c r="Q35" i="18" s="1"/>
  <c r="N35" i="18"/>
  <c r="O35" i="18"/>
  <c r="N36" i="18"/>
  <c r="P36" i="18"/>
  <c r="Q36" i="18" s="1"/>
  <c r="M36" i="18"/>
  <c r="O36" i="18"/>
  <c r="W45" i="1"/>
  <c r="G52" i="1"/>
  <c r="H52" i="1"/>
  <c r="W42" i="1"/>
  <c r="F19" i="18"/>
  <c r="F38" i="18"/>
  <c r="W29" i="1"/>
  <c r="W28" i="1"/>
  <c r="F37" i="18"/>
  <c r="M49" i="18"/>
  <c r="N49" i="18"/>
  <c r="P49" i="18"/>
  <c r="Q49" i="18" s="1"/>
  <c r="O49" i="18"/>
  <c r="Q27" i="18"/>
  <c r="B12" i="6"/>
  <c r="E57" i="1" s="1"/>
  <c r="E39" i="1"/>
  <c r="E51" i="1"/>
  <c r="E38" i="1"/>
  <c r="C45" i="18" s="1"/>
  <c r="E50" i="1"/>
  <c r="C42" i="18"/>
  <c r="H33" i="1"/>
  <c r="G33" i="1"/>
  <c r="H38" i="18"/>
  <c r="I38" i="18"/>
  <c r="D38" i="18"/>
  <c r="L38" i="18" s="1"/>
  <c r="J38" i="18"/>
  <c r="G34" i="1"/>
  <c r="H34" i="1"/>
  <c r="C43" i="18"/>
  <c r="H37" i="18"/>
  <c r="D37" i="18"/>
  <c r="L37" i="18" s="1"/>
  <c r="I37" i="18"/>
  <c r="J37" i="18"/>
  <c r="E35" i="35"/>
  <c r="F85" i="19"/>
  <c r="F102" i="19"/>
  <c r="D91" i="19" a="1"/>
  <c r="F100" i="19"/>
  <c r="D80" i="19" a="1"/>
  <c r="F89" i="19"/>
  <c r="F95" i="19"/>
  <c r="D90" i="19" a="1"/>
  <c r="F99" i="19"/>
  <c r="F92" i="19"/>
  <c r="D35" i="35"/>
  <c r="F87" i="19"/>
  <c r="D88" i="19" a="1"/>
  <c r="F97" i="19"/>
  <c r="J12" i="16"/>
  <c r="B14" i="12"/>
  <c r="F13" i="12"/>
  <c r="D13" i="12"/>
  <c r="K13" i="16"/>
  <c r="L13" i="16"/>
  <c r="H13" i="12"/>
  <c r="H13" i="16" s="1"/>
  <c r="I13" i="16"/>
  <c r="E13" i="12"/>
  <c r="E13" i="16" s="1"/>
  <c r="G13" i="12"/>
  <c r="G13" i="16" s="1"/>
  <c r="S65" i="18"/>
  <c r="T64" i="18"/>
  <c r="J35" i="35"/>
  <c r="K35" i="35"/>
  <c r="L35" i="35"/>
  <c r="G35" i="35"/>
  <c r="H35" i="35"/>
  <c r="B36" i="35"/>
  <c r="F35" i="35"/>
  <c r="I35" i="35"/>
  <c r="F45" i="16"/>
  <c r="F46" i="16"/>
  <c r="D47" i="16"/>
  <c r="I54" i="18" l="1"/>
  <c r="C46" i="18"/>
  <c r="I46" i="18" s="1"/>
  <c r="F41" i="18"/>
  <c r="H54" i="18"/>
  <c r="J54" i="18"/>
  <c r="F42" i="18"/>
  <c r="F40" i="18"/>
  <c r="J45" i="18"/>
  <c r="H45" i="18"/>
  <c r="I45" i="18"/>
  <c r="D45" i="18"/>
  <c r="L45" i="18" s="1"/>
  <c r="D46" i="18"/>
  <c r="L46" i="18" s="1"/>
  <c r="H46" i="18"/>
  <c r="J46" i="18"/>
  <c r="O40" i="18"/>
  <c r="P40" i="18"/>
  <c r="Q40" i="18" s="1"/>
  <c r="M40" i="18"/>
  <c r="N40" i="18"/>
  <c r="O41" i="18"/>
  <c r="P41" i="18"/>
  <c r="Q41" i="18" s="1"/>
  <c r="N41" i="18"/>
  <c r="M41" i="18"/>
  <c r="W33" i="1"/>
  <c r="B13" i="6"/>
  <c r="E61" i="1" s="1"/>
  <c r="E56" i="1"/>
  <c r="E43" i="1"/>
  <c r="C50" i="18" s="1"/>
  <c r="J42" i="18"/>
  <c r="D42" i="18"/>
  <c r="L42" i="18" s="1"/>
  <c r="I42" i="18"/>
  <c r="H42" i="18"/>
  <c r="C47" i="18"/>
  <c r="H38" i="1"/>
  <c r="G38" i="1"/>
  <c r="F20" i="18"/>
  <c r="F43" i="18"/>
  <c r="W34" i="1"/>
  <c r="G57" i="1"/>
  <c r="H57" i="1"/>
  <c r="H51" i="1"/>
  <c r="G51" i="1"/>
  <c r="J43" i="18"/>
  <c r="I43" i="18"/>
  <c r="H43" i="18"/>
  <c r="D43" i="18"/>
  <c r="L43" i="18" s="1"/>
  <c r="G39" i="1"/>
  <c r="H39" i="1"/>
  <c r="F46" i="18" s="1"/>
  <c r="C48" i="18"/>
  <c r="M54" i="18"/>
  <c r="N54" i="18"/>
  <c r="P54" i="18"/>
  <c r="Q54" i="18" s="1"/>
  <c r="O54" i="18"/>
  <c r="H50" i="1"/>
  <c r="G50" i="1"/>
  <c r="C59" i="18"/>
  <c r="W52" i="1"/>
  <c r="M38" i="18"/>
  <c r="N38" i="18"/>
  <c r="P38" i="18"/>
  <c r="Q38" i="18" s="1"/>
  <c r="O38" i="18"/>
  <c r="N37" i="18"/>
  <c r="M37" i="18"/>
  <c r="P37" i="18"/>
  <c r="O37" i="18"/>
  <c r="E36" i="35"/>
  <c r="F94" i="19"/>
  <c r="D99" i="19" a="1"/>
  <c r="F108" i="19"/>
  <c r="F104" i="19"/>
  <c r="D97" i="19" a="1"/>
  <c r="F106" i="19"/>
  <c r="D89" i="19" a="1"/>
  <c r="F98" i="19"/>
  <c r="F96" i="19"/>
  <c r="D100" i="19" a="1"/>
  <c r="F109" i="19"/>
  <c r="D36" i="35"/>
  <c r="F101" i="19"/>
  <c r="F111" i="19"/>
  <c r="J13" i="16"/>
  <c r="B15" i="12"/>
  <c r="D14" i="12"/>
  <c r="F14" i="12"/>
  <c r="I14" i="16"/>
  <c r="K14" i="16"/>
  <c r="E14" i="12"/>
  <c r="E14" i="16" s="1"/>
  <c r="L14" i="16"/>
  <c r="H14" i="12"/>
  <c r="H14" i="16" s="1"/>
  <c r="G14" i="12"/>
  <c r="G14" i="16" s="1"/>
  <c r="S66" i="18"/>
  <c r="T65" i="18"/>
  <c r="F36" i="35"/>
  <c r="I36" i="35"/>
  <c r="B37" i="35"/>
  <c r="J36" i="35"/>
  <c r="G36" i="35"/>
  <c r="L36" i="35"/>
  <c r="K36" i="35"/>
  <c r="H36" i="35"/>
  <c r="D48" i="16"/>
  <c r="F59" i="18" l="1"/>
  <c r="E49" i="1"/>
  <c r="F47" i="18"/>
  <c r="F45" i="18"/>
  <c r="I50" i="18"/>
  <c r="D50" i="18"/>
  <c r="L50" i="18" s="1"/>
  <c r="H50" i="18"/>
  <c r="J50" i="18"/>
  <c r="O46" i="18"/>
  <c r="M46" i="18"/>
  <c r="P46" i="18"/>
  <c r="Q46" i="18" s="1"/>
  <c r="N46" i="18"/>
  <c r="M45" i="18"/>
  <c r="O45" i="18"/>
  <c r="N45" i="18"/>
  <c r="P45" i="18"/>
  <c r="Q45" i="18" s="1"/>
  <c r="W38" i="1"/>
  <c r="W57" i="1"/>
  <c r="W50" i="1"/>
  <c r="F21" i="18"/>
  <c r="F48" i="18"/>
  <c r="G61" i="1"/>
  <c r="H61" i="1"/>
  <c r="I59" i="18"/>
  <c r="D59" i="18"/>
  <c r="L59" i="18" s="1"/>
  <c r="J59" i="18"/>
  <c r="H59" i="18"/>
  <c r="M42" i="18"/>
  <c r="N42" i="18"/>
  <c r="P42" i="18"/>
  <c r="Q42" i="18" s="1"/>
  <c r="O42" i="18"/>
  <c r="W39" i="1"/>
  <c r="I47" i="18"/>
  <c r="H47" i="18"/>
  <c r="J47" i="18"/>
  <c r="D47" i="18"/>
  <c r="L47" i="18" s="1"/>
  <c r="N43" i="18"/>
  <c r="O43" i="18"/>
  <c r="P43" i="18"/>
  <c r="Q43" i="18" s="1"/>
  <c r="M43" i="18"/>
  <c r="Q37" i="18"/>
  <c r="H43" i="1"/>
  <c r="G43" i="1"/>
  <c r="G56" i="1"/>
  <c r="H56" i="1"/>
  <c r="H48" i="18"/>
  <c r="D48" i="18"/>
  <c r="L48" i="18" s="1"/>
  <c r="J48" i="18"/>
  <c r="I48" i="18"/>
  <c r="W51" i="1"/>
  <c r="B14" i="6"/>
  <c r="E37" i="35"/>
  <c r="F103" i="19"/>
  <c r="F105" i="19"/>
  <c r="D106" i="19" a="1"/>
  <c r="F115" i="19"/>
  <c r="F113" i="19"/>
  <c r="F120" i="19"/>
  <c r="F110" i="19"/>
  <c r="D108" i="19" a="1"/>
  <c r="F117" i="19"/>
  <c r="D98" i="19" a="1"/>
  <c r="F107" i="19"/>
  <c r="D37" i="35"/>
  <c r="D109" i="19" a="1"/>
  <c r="F118" i="19"/>
  <c r="J14" i="16"/>
  <c r="B16" i="12"/>
  <c r="F15" i="12"/>
  <c r="D15" i="12"/>
  <c r="L15" i="16"/>
  <c r="H15" i="12"/>
  <c r="H15" i="16" s="1"/>
  <c r="E15" i="12"/>
  <c r="E15" i="16" s="1"/>
  <c r="I15" i="16"/>
  <c r="K15" i="16"/>
  <c r="G15" i="12"/>
  <c r="G15" i="16" s="1"/>
  <c r="S67" i="18"/>
  <c r="T66" i="18"/>
  <c r="K37" i="35"/>
  <c r="L37" i="35"/>
  <c r="G37" i="35"/>
  <c r="J37" i="35"/>
  <c r="F37" i="35"/>
  <c r="B38" i="35"/>
  <c r="H37" i="35"/>
  <c r="I37" i="35"/>
  <c r="D49" i="16"/>
  <c r="C58" i="18" l="1"/>
  <c r="J58" i="18" s="1"/>
  <c r="G49" i="1"/>
  <c r="H49" i="1"/>
  <c r="F58" i="18" s="1"/>
  <c r="F50" i="18"/>
  <c r="O50" i="18"/>
  <c r="P50" i="18"/>
  <c r="Q50" i="18" s="1"/>
  <c r="M50" i="18"/>
  <c r="N50" i="18"/>
  <c r="W43" i="1"/>
  <c r="W61" i="1"/>
  <c r="W56" i="1"/>
  <c r="P59" i="18"/>
  <c r="Q59" i="18" s="1"/>
  <c r="O59" i="18"/>
  <c r="M59" i="18"/>
  <c r="N59" i="18"/>
  <c r="B15" i="6"/>
  <c r="E69" i="1" s="1"/>
  <c r="E67" i="1"/>
  <c r="E54" i="1"/>
  <c r="E66" i="1"/>
  <c r="P48" i="18"/>
  <c r="Q48" i="18" s="1"/>
  <c r="N48" i="18"/>
  <c r="O48" i="18"/>
  <c r="M48" i="18"/>
  <c r="E38" i="35"/>
  <c r="O47" i="18"/>
  <c r="P47" i="18"/>
  <c r="N47" i="18"/>
  <c r="M47" i="18"/>
  <c r="F112" i="19"/>
  <c r="F122" i="19"/>
  <c r="D115" i="19" a="1"/>
  <c r="F124" i="19"/>
  <c r="D107" i="19" a="1"/>
  <c r="F116" i="19"/>
  <c r="D118" i="19" a="1"/>
  <c r="F127" i="19"/>
  <c r="F129" i="19"/>
  <c r="D117" i="19" a="1"/>
  <c r="F126" i="19"/>
  <c r="F114" i="19"/>
  <c r="D38" i="35"/>
  <c r="F119" i="19"/>
  <c r="J15" i="16"/>
  <c r="B17" i="12"/>
  <c r="F16" i="12"/>
  <c r="D16" i="12"/>
  <c r="K16" i="16"/>
  <c r="G16" i="12"/>
  <c r="G16" i="16" s="1"/>
  <c r="H16" i="12"/>
  <c r="H16" i="16" s="1"/>
  <c r="I16" i="16"/>
  <c r="L16" i="16"/>
  <c r="E16" i="12"/>
  <c r="E16" i="16" s="1"/>
  <c r="S68" i="18"/>
  <c r="T67" i="18"/>
  <c r="F38" i="35"/>
  <c r="G38" i="35"/>
  <c r="J38" i="35"/>
  <c r="L38" i="35"/>
  <c r="H38" i="35"/>
  <c r="B39" i="35"/>
  <c r="K38" i="35"/>
  <c r="I38" i="35"/>
  <c r="D58" i="18" l="1"/>
  <c r="L58" i="18" s="1"/>
  <c r="P58" i="18" s="1"/>
  <c r="Q58" i="18" s="1"/>
  <c r="H58" i="18"/>
  <c r="I58" i="18"/>
  <c r="N58" i="18" s="1"/>
  <c r="W49" i="1"/>
  <c r="B16" i="6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E511" i="1" s="1"/>
  <c r="E39" i="35"/>
  <c r="H67" i="1"/>
  <c r="G67" i="1"/>
  <c r="O58" i="18"/>
  <c r="Q47" i="18"/>
  <c r="G66" i="1"/>
  <c r="H66" i="1"/>
  <c r="H69" i="1"/>
  <c r="G69" i="1"/>
  <c r="G54" i="1"/>
  <c r="H54" i="1"/>
  <c r="F121" i="19"/>
  <c r="D116" i="19" a="1"/>
  <c r="F125" i="19"/>
  <c r="D124" i="19" a="1"/>
  <c r="F133" i="19"/>
  <c r="F128" i="19"/>
  <c r="F123" i="19"/>
  <c r="D127" i="19" a="1"/>
  <c r="F136" i="19"/>
  <c r="D126" i="19" a="1"/>
  <c r="F135" i="19"/>
  <c r="F131" i="19"/>
  <c r="D39" i="35"/>
  <c r="F138" i="19"/>
  <c r="J16" i="16"/>
  <c r="B18" i="12"/>
  <c r="D17" i="12"/>
  <c r="F17" i="12"/>
  <c r="K17" i="16"/>
  <c r="E17" i="12"/>
  <c r="E17" i="16" s="1"/>
  <c r="H17" i="12"/>
  <c r="H17" i="16" s="1"/>
  <c r="G17" i="12"/>
  <c r="G17" i="16" s="1"/>
  <c r="I17" i="16"/>
  <c r="L17" i="16"/>
  <c r="S69" i="18"/>
  <c r="T68" i="18"/>
  <c r="G39" i="35"/>
  <c r="H39" i="35"/>
  <c r="J39" i="35"/>
  <c r="K39" i="35"/>
  <c r="B40" i="35"/>
  <c r="L39" i="35"/>
  <c r="F39" i="35"/>
  <c r="I39" i="35"/>
  <c r="M58" i="18" l="1"/>
  <c r="G511" i="1"/>
  <c r="H511" i="1"/>
  <c r="F535" i="18" s="1"/>
  <c r="C535" i="18"/>
  <c r="E88" i="1"/>
  <c r="G88" i="1" s="1"/>
  <c r="E433" i="1"/>
  <c r="H433" i="1" s="1"/>
  <c r="E262" i="1"/>
  <c r="G262" i="1" s="1"/>
  <c r="E177" i="1"/>
  <c r="G177" i="1" s="1"/>
  <c r="E495" i="1"/>
  <c r="E481" i="1"/>
  <c r="E475" i="1"/>
  <c r="E488" i="1"/>
  <c r="E510" i="1"/>
  <c r="E506" i="1"/>
  <c r="E505" i="1"/>
  <c r="E486" i="1"/>
  <c r="E483" i="1"/>
  <c r="E499" i="1"/>
  <c r="E497" i="1"/>
  <c r="E482" i="1"/>
  <c r="E490" i="1"/>
  <c r="E476" i="1"/>
  <c r="E508" i="1"/>
  <c r="E479" i="1"/>
  <c r="E507" i="1"/>
  <c r="E503" i="1"/>
  <c r="E491" i="1"/>
  <c r="E477" i="1"/>
  <c r="E494" i="1"/>
  <c r="E480" i="1"/>
  <c r="E501" i="1"/>
  <c r="E500" i="1"/>
  <c r="E498" i="1"/>
  <c r="E502" i="1"/>
  <c r="E474" i="1"/>
  <c r="E478" i="1"/>
  <c r="E504" i="1"/>
  <c r="E489" i="1"/>
  <c r="E484" i="1"/>
  <c r="E493" i="1"/>
  <c r="E487" i="1"/>
  <c r="E496" i="1"/>
  <c r="E509" i="1"/>
  <c r="E492" i="1"/>
  <c r="E485" i="1"/>
  <c r="W67" i="1"/>
  <c r="W69" i="1"/>
  <c r="W54" i="1"/>
  <c r="E196" i="1"/>
  <c r="E122" i="1"/>
  <c r="E206" i="1"/>
  <c r="E264" i="1"/>
  <c r="E422" i="1"/>
  <c r="E55" i="1"/>
  <c r="C63" i="18" s="1"/>
  <c r="D63" i="18" s="1"/>
  <c r="L63" i="18" s="1"/>
  <c r="E395" i="1"/>
  <c r="E202" i="1"/>
  <c r="E151" i="1"/>
  <c r="E189" i="1"/>
  <c r="E265" i="1"/>
  <c r="E470" i="1"/>
  <c r="E269" i="1"/>
  <c r="E48" i="1"/>
  <c r="E356" i="1"/>
  <c r="E107" i="1"/>
  <c r="E325" i="1"/>
  <c r="E416" i="1"/>
  <c r="E432" i="1"/>
  <c r="E258" i="1"/>
  <c r="E249" i="1"/>
  <c r="E235" i="1"/>
  <c r="E233" i="1"/>
  <c r="E44" i="1"/>
  <c r="E106" i="1"/>
  <c r="E199" i="1"/>
  <c r="E321" i="1"/>
  <c r="E355" i="1"/>
  <c r="E282" i="1"/>
  <c r="E311" i="1"/>
  <c r="E63" i="1"/>
  <c r="E287" i="1"/>
  <c r="E190" i="1"/>
  <c r="E336" i="1"/>
  <c r="E59" i="1"/>
  <c r="C66" i="18" s="1"/>
  <c r="E351" i="1"/>
  <c r="E289" i="1"/>
  <c r="E243" i="1"/>
  <c r="E393" i="1"/>
  <c r="F8" i="20"/>
  <c r="E93" i="1"/>
  <c r="E341" i="1"/>
  <c r="E166" i="1"/>
  <c r="E158" i="1"/>
  <c r="F6" i="34"/>
  <c r="E125" i="1"/>
  <c r="E420" i="1"/>
  <c r="E408" i="1"/>
  <c r="E178" i="1"/>
  <c r="E409" i="1"/>
  <c r="E116" i="1"/>
  <c r="E391" i="1"/>
  <c r="E216" i="1"/>
  <c r="E179" i="1"/>
  <c r="E273" i="1"/>
  <c r="E259" i="1"/>
  <c r="E152" i="1"/>
  <c r="E79" i="1"/>
  <c r="E333" i="1"/>
  <c r="E285" i="1"/>
  <c r="E87" i="1"/>
  <c r="E295" i="1"/>
  <c r="E113" i="1"/>
  <c r="E62" i="1"/>
  <c r="E426" i="1"/>
  <c r="E281" i="1"/>
  <c r="E245" i="1"/>
  <c r="E445" i="1"/>
  <c r="E446" i="1"/>
  <c r="E431" i="1"/>
  <c r="E274" i="1"/>
  <c r="E252" i="1"/>
  <c r="E339" i="1"/>
  <c r="E134" i="1"/>
  <c r="E212" i="1"/>
  <c r="E207" i="1"/>
  <c r="E108" i="1"/>
  <c r="E364" i="1"/>
  <c r="E306" i="1"/>
  <c r="E361" i="1"/>
  <c r="E80" i="1"/>
  <c r="E286" i="1"/>
  <c r="E185" i="1"/>
  <c r="E357" i="1"/>
  <c r="E400" i="1"/>
  <c r="E105" i="1"/>
  <c r="E466" i="1"/>
  <c r="E320" i="1"/>
  <c r="E428" i="1"/>
  <c r="E405" i="1"/>
  <c r="E208" i="1"/>
  <c r="E437" i="1"/>
  <c r="E174" i="1"/>
  <c r="F6" i="3"/>
  <c r="E242" i="1"/>
  <c r="E53" i="1"/>
  <c r="E444" i="1"/>
  <c r="E236" i="1"/>
  <c r="E385" i="1"/>
  <c r="F7" i="20"/>
  <c r="E382" i="1"/>
  <c r="E203" i="1"/>
  <c r="E210" i="1"/>
  <c r="E350" i="1"/>
  <c r="E334" i="1"/>
  <c r="E173" i="1"/>
  <c r="E335" i="1"/>
  <c r="E70" i="1"/>
  <c r="E64" i="1"/>
  <c r="E386" i="1"/>
  <c r="E218" i="1"/>
  <c r="E343" i="1"/>
  <c r="E68" i="1"/>
  <c r="E71" i="1"/>
  <c r="E296" i="1"/>
  <c r="E348" i="1"/>
  <c r="E298" i="1"/>
  <c r="E226" i="1"/>
  <c r="E366" i="1"/>
  <c r="E163" i="1"/>
  <c r="E128" i="1"/>
  <c r="E117" i="1"/>
  <c r="E413" i="1"/>
  <c r="E238" i="1"/>
  <c r="E101" i="1"/>
  <c r="E378" i="1"/>
  <c r="E387" i="1"/>
  <c r="E145" i="1"/>
  <c r="E92" i="1"/>
  <c r="E129" i="1"/>
  <c r="E447" i="1"/>
  <c r="E284" i="1"/>
  <c r="E75" i="1"/>
  <c r="E223" i="1"/>
  <c r="E138" i="1"/>
  <c r="E424" i="1"/>
  <c r="E329" i="1"/>
  <c r="E246" i="1"/>
  <c r="E160" i="1"/>
  <c r="E435" i="1"/>
  <c r="E77" i="1"/>
  <c r="E91" i="1"/>
  <c r="E331" i="1"/>
  <c r="E171" i="1"/>
  <c r="E436" i="1"/>
  <c r="E294" i="1"/>
  <c r="E469" i="1"/>
  <c r="E183" i="1"/>
  <c r="F10" i="20"/>
  <c r="E344" i="1"/>
  <c r="E73" i="1"/>
  <c r="E260" i="1"/>
  <c r="E314" i="1"/>
  <c r="E140" i="1"/>
  <c r="E219" i="1"/>
  <c r="E154" i="1"/>
  <c r="E322" i="1"/>
  <c r="E461" i="1"/>
  <c r="E237" i="1"/>
  <c r="E103" i="1"/>
  <c r="E120" i="1"/>
  <c r="E313" i="1"/>
  <c r="E360" i="1"/>
  <c r="E292" i="1"/>
  <c r="E425" i="1"/>
  <c r="E201" i="1"/>
  <c r="E448" i="1"/>
  <c r="E124" i="1"/>
  <c r="E268" i="1"/>
  <c r="E191" i="1"/>
  <c r="E130" i="1"/>
  <c r="E362" i="1"/>
  <c r="E195" i="1"/>
  <c r="E283" i="1"/>
  <c r="E278" i="1"/>
  <c r="E65" i="1"/>
  <c r="E147" i="1"/>
  <c r="E443" i="1"/>
  <c r="E230" i="1"/>
  <c r="E205" i="1"/>
  <c r="E109" i="1"/>
  <c r="E365" i="1"/>
  <c r="E398" i="1"/>
  <c r="E96" i="1"/>
  <c r="E153" i="1"/>
  <c r="E127" i="1"/>
  <c r="E142" i="1"/>
  <c r="E458" i="1"/>
  <c r="E463" i="1"/>
  <c r="E112" i="1"/>
  <c r="E380" i="1"/>
  <c r="E404" i="1"/>
  <c r="F10" i="34"/>
  <c r="E239" i="1"/>
  <c r="E449" i="1"/>
  <c r="F9" i="3"/>
  <c r="E9" i="3" s="1"/>
  <c r="E135" i="1"/>
  <c r="E143" i="1"/>
  <c r="E396" i="1"/>
  <c r="E266" i="1"/>
  <c r="E136" i="1"/>
  <c r="E403" i="1"/>
  <c r="E100" i="1"/>
  <c r="E231" i="1"/>
  <c r="E255" i="1"/>
  <c r="E290" i="1"/>
  <c r="E454" i="1"/>
  <c r="E375" i="1"/>
  <c r="E248" i="1"/>
  <c r="E272" i="1"/>
  <c r="E157" i="1"/>
  <c r="E346" i="1"/>
  <c r="E301" i="1"/>
  <c r="E90" i="1"/>
  <c r="E406" i="1"/>
  <c r="E332" i="1"/>
  <c r="E324" i="1"/>
  <c r="E401" i="1"/>
  <c r="E302" i="1"/>
  <c r="E229" i="1"/>
  <c r="E347" i="1"/>
  <c r="E363" i="1"/>
  <c r="E417" i="1"/>
  <c r="E369" i="1"/>
  <c r="E74" i="1"/>
  <c r="E438" i="1"/>
  <c r="E340" i="1"/>
  <c r="E263" i="1"/>
  <c r="E317" i="1"/>
  <c r="E149" i="1"/>
  <c r="E452" i="1"/>
  <c r="E299" i="1"/>
  <c r="E83" i="1"/>
  <c r="E418" i="1"/>
  <c r="E188" i="1"/>
  <c r="E184" i="1"/>
  <c r="E376" i="1"/>
  <c r="E342" i="1"/>
  <c r="E192" i="1"/>
  <c r="E373" i="1"/>
  <c r="E60" i="1"/>
  <c r="E352" i="1"/>
  <c r="E303" i="1"/>
  <c r="E462" i="1"/>
  <c r="E172" i="1"/>
  <c r="E254" i="1"/>
  <c r="E349" i="1"/>
  <c r="F6" i="20"/>
  <c r="E323" i="1"/>
  <c r="E271" i="1"/>
  <c r="E72" i="1"/>
  <c r="E354" i="1"/>
  <c r="E316" i="1"/>
  <c r="E228" i="1"/>
  <c r="E137" i="1"/>
  <c r="E423" i="1"/>
  <c r="E389" i="1"/>
  <c r="E434" i="1"/>
  <c r="C452" i="18" s="1"/>
  <c r="E460" i="1"/>
  <c r="E326" i="1"/>
  <c r="E379" i="1"/>
  <c r="E390" i="1"/>
  <c r="E394" i="1"/>
  <c r="E358" i="1"/>
  <c r="E104" i="1"/>
  <c r="E465" i="1"/>
  <c r="E95" i="1"/>
  <c r="E473" i="1"/>
  <c r="E115" i="1"/>
  <c r="E338" i="1"/>
  <c r="E85" i="1"/>
  <c r="E234" i="1"/>
  <c r="E186" i="1"/>
  <c r="E131" i="1"/>
  <c r="E123" i="1"/>
  <c r="E139" i="1"/>
  <c r="E193" i="1"/>
  <c r="E110" i="1"/>
  <c r="E168" i="1"/>
  <c r="F9" i="20"/>
  <c r="E9" i="20" s="1"/>
  <c r="E451" i="1"/>
  <c r="E279" i="1"/>
  <c r="E467" i="1"/>
  <c r="E345" i="1"/>
  <c r="E209" i="1"/>
  <c r="E371" i="1"/>
  <c r="E353" i="1"/>
  <c r="E141" i="1"/>
  <c r="E175" i="1"/>
  <c r="E307" i="1"/>
  <c r="E312" i="1"/>
  <c r="E102" i="1"/>
  <c r="F10" i="3"/>
  <c r="E99" i="1"/>
  <c r="E133" i="1"/>
  <c r="E82" i="1"/>
  <c r="E305" i="1"/>
  <c r="E267" i="1"/>
  <c r="E169" i="1"/>
  <c r="E220" i="1"/>
  <c r="E441" i="1"/>
  <c r="E121" i="1"/>
  <c r="E308" i="1"/>
  <c r="F8" i="3"/>
  <c r="E126" i="1"/>
  <c r="E159" i="1"/>
  <c r="E384" i="1"/>
  <c r="E270" i="1"/>
  <c r="E275" i="1"/>
  <c r="E318" i="1"/>
  <c r="E162" i="1"/>
  <c r="E244" i="1"/>
  <c r="E327" i="1"/>
  <c r="E58" i="1"/>
  <c r="C65" i="18" s="1"/>
  <c r="E164" i="1"/>
  <c r="E407" i="1"/>
  <c r="E277" i="1"/>
  <c r="F7" i="34"/>
  <c r="E84" i="1"/>
  <c r="E146" i="1"/>
  <c r="E197" i="1"/>
  <c r="E204" i="1"/>
  <c r="E468" i="1"/>
  <c r="E388" i="1"/>
  <c r="E293" i="1"/>
  <c r="E148" i="1"/>
  <c r="E161" i="1"/>
  <c r="E180" i="1"/>
  <c r="E457" i="1"/>
  <c r="E429" i="1"/>
  <c r="E450" i="1"/>
  <c r="E459" i="1"/>
  <c r="E170" i="1"/>
  <c r="E383" i="1"/>
  <c r="E328" i="1"/>
  <c r="E419" i="1"/>
  <c r="E240" i="1"/>
  <c r="E402" i="1"/>
  <c r="E368" i="1"/>
  <c r="E250" i="1"/>
  <c r="E253" i="1"/>
  <c r="E310" i="1"/>
  <c r="E440" i="1"/>
  <c r="E471" i="1"/>
  <c r="E215" i="1"/>
  <c r="E221" i="1"/>
  <c r="E392" i="1"/>
  <c r="E297" i="1"/>
  <c r="E374" i="1"/>
  <c r="E156" i="1"/>
  <c r="E251" i="1"/>
  <c r="E370" i="1"/>
  <c r="E144" i="1"/>
  <c r="E214" i="1"/>
  <c r="E430" i="1"/>
  <c r="E181" i="1"/>
  <c r="E359" i="1"/>
  <c r="E377" i="1"/>
  <c r="E78" i="1"/>
  <c r="E198" i="1"/>
  <c r="E194" i="1"/>
  <c r="E76" i="1"/>
  <c r="E412" i="1"/>
  <c r="E187" i="1"/>
  <c r="E232" i="1"/>
  <c r="E288" i="1"/>
  <c r="E455" i="1"/>
  <c r="E337" i="1"/>
  <c r="E213" i="1"/>
  <c r="E118" i="1"/>
  <c r="E300" i="1"/>
  <c r="E319" i="1"/>
  <c r="E257" i="1"/>
  <c r="E165" i="1"/>
  <c r="E227" i="1"/>
  <c r="E119" i="1"/>
  <c r="E225" i="1"/>
  <c r="E411" i="1"/>
  <c r="E167" i="1"/>
  <c r="E211" i="1"/>
  <c r="E372" i="1"/>
  <c r="E399" i="1"/>
  <c r="F8" i="34"/>
  <c r="E397" i="1"/>
  <c r="E200" i="1"/>
  <c r="E276" i="1"/>
  <c r="E315" i="1"/>
  <c r="E86" i="1"/>
  <c r="E247" i="1"/>
  <c r="E217" i="1"/>
  <c r="F9" i="34"/>
  <c r="E9" i="34" s="1"/>
  <c r="E414" i="1"/>
  <c r="E222" i="1"/>
  <c r="E472" i="1"/>
  <c r="E241" i="1"/>
  <c r="E381" i="1"/>
  <c r="E97" i="1"/>
  <c r="E89" i="1"/>
  <c r="E182" i="1"/>
  <c r="E256" i="1"/>
  <c r="E224" i="1"/>
  <c r="E304" i="1"/>
  <c r="E291" i="1"/>
  <c r="E415" i="1"/>
  <c r="E81" i="1"/>
  <c r="E439" i="1"/>
  <c r="E367" i="1"/>
  <c r="E111" i="1"/>
  <c r="E98" i="1"/>
  <c r="E456" i="1"/>
  <c r="E442" i="1"/>
  <c r="E330" i="1"/>
  <c r="E176" i="1"/>
  <c r="E280" i="1"/>
  <c r="E427" i="1"/>
  <c r="E410" i="1"/>
  <c r="E453" i="1"/>
  <c r="E464" i="1"/>
  <c r="E132" i="1"/>
  <c r="F7" i="3"/>
  <c r="E261" i="1"/>
  <c r="E114" i="1"/>
  <c r="E309" i="1"/>
  <c r="E150" i="1"/>
  <c r="E155" i="1"/>
  <c r="E94" i="1"/>
  <c r="E40" i="35"/>
  <c r="H177" i="1"/>
  <c r="I63" i="18"/>
  <c r="J63" i="18"/>
  <c r="W66" i="1"/>
  <c r="D40" i="35"/>
  <c r="F130" i="19"/>
  <c r="F132" i="19"/>
  <c r="F147" i="19"/>
  <c r="F137" i="19"/>
  <c r="D136" i="19" a="1"/>
  <c r="F145" i="19"/>
  <c r="D133" i="19" a="1"/>
  <c r="F142" i="19"/>
  <c r="F140" i="19"/>
  <c r="D125" i="19" a="1"/>
  <c r="F134" i="19"/>
  <c r="D135" i="19" a="1"/>
  <c r="F144" i="19"/>
  <c r="J17" i="16"/>
  <c r="B19" i="12"/>
  <c r="F18" i="12"/>
  <c r="D18" i="12"/>
  <c r="I18" i="16"/>
  <c r="L18" i="16"/>
  <c r="K18" i="16"/>
  <c r="E18" i="12"/>
  <c r="E18" i="16" s="1"/>
  <c r="H18" i="12"/>
  <c r="H18" i="16" s="1"/>
  <c r="G18" i="12"/>
  <c r="G18" i="16" s="1"/>
  <c r="S70" i="18"/>
  <c r="T69" i="18"/>
  <c r="I40" i="35"/>
  <c r="B41" i="35"/>
  <c r="J40" i="35"/>
  <c r="H40" i="35"/>
  <c r="L40" i="35"/>
  <c r="G40" i="35"/>
  <c r="F40" i="35"/>
  <c r="K40" i="35"/>
  <c r="C70" i="18" l="1"/>
  <c r="C78" i="18"/>
  <c r="H78" i="18" s="1"/>
  <c r="C75" i="18"/>
  <c r="D75" i="18" s="1"/>
  <c r="L75" i="18" s="1"/>
  <c r="C76" i="18"/>
  <c r="C51" i="18"/>
  <c r="H51" i="18" s="1"/>
  <c r="C52" i="18"/>
  <c r="C55" i="18"/>
  <c r="C56" i="18"/>
  <c r="H63" i="18"/>
  <c r="M63" i="18" s="1"/>
  <c r="C60" i="18"/>
  <c r="C61" i="18"/>
  <c r="C186" i="18"/>
  <c r="H186" i="18" s="1"/>
  <c r="W511" i="1"/>
  <c r="C280" i="18"/>
  <c r="I280" i="18" s="1"/>
  <c r="J535" i="18"/>
  <c r="D535" i="18"/>
  <c r="L535" i="18" s="1"/>
  <c r="I535" i="18"/>
  <c r="H535" i="18"/>
  <c r="C97" i="18"/>
  <c r="J97" i="18" s="1"/>
  <c r="H262" i="1"/>
  <c r="W262" i="1" s="1"/>
  <c r="G433" i="1"/>
  <c r="W433" i="1" s="1"/>
  <c r="H88" i="1"/>
  <c r="W88" i="1" s="1"/>
  <c r="J78" i="18"/>
  <c r="D78" i="18"/>
  <c r="L78" i="18" s="1"/>
  <c r="C526" i="18"/>
  <c r="H502" i="1"/>
  <c r="F526" i="18" s="1"/>
  <c r="G502" i="1"/>
  <c r="C506" i="18"/>
  <c r="G482" i="1"/>
  <c r="H482" i="1"/>
  <c r="F506" i="18" s="1"/>
  <c r="C516" i="18"/>
  <c r="H492" i="1"/>
  <c r="F516" i="18" s="1"/>
  <c r="G492" i="1"/>
  <c r="C502" i="18"/>
  <c r="G480" i="1"/>
  <c r="H480" i="1"/>
  <c r="C510" i="18"/>
  <c r="H486" i="1"/>
  <c r="F510" i="18" s="1"/>
  <c r="G486" i="1"/>
  <c r="C525" i="18"/>
  <c r="G501" i="1"/>
  <c r="H501" i="1"/>
  <c r="F525" i="18" s="1"/>
  <c r="H509" i="1"/>
  <c r="F533" i="18" s="1"/>
  <c r="G509" i="1"/>
  <c r="C533" i="18"/>
  <c r="C518" i="18"/>
  <c r="H494" i="1"/>
  <c r="F518" i="18" s="1"/>
  <c r="G494" i="1"/>
  <c r="C529" i="18"/>
  <c r="H505" i="1"/>
  <c r="F529" i="18" s="1"/>
  <c r="G505" i="1"/>
  <c r="C520" i="18"/>
  <c r="G496" i="1"/>
  <c r="H496" i="1"/>
  <c r="F520" i="18" s="1"/>
  <c r="C501" i="18"/>
  <c r="H477" i="1"/>
  <c r="F501" i="18" s="1"/>
  <c r="G477" i="1"/>
  <c r="C530" i="18"/>
  <c r="H506" i="1"/>
  <c r="F530" i="18" s="1"/>
  <c r="G506" i="1"/>
  <c r="C522" i="18"/>
  <c r="G498" i="1"/>
  <c r="H498" i="1"/>
  <c r="F522" i="18" s="1"/>
  <c r="C507" i="18"/>
  <c r="G483" i="1"/>
  <c r="H483" i="1"/>
  <c r="F507" i="18" s="1"/>
  <c r="C511" i="18"/>
  <c r="G487" i="1"/>
  <c r="H487" i="1"/>
  <c r="F511" i="18" s="1"/>
  <c r="C514" i="18"/>
  <c r="H491" i="1"/>
  <c r="G491" i="1"/>
  <c r="C534" i="18"/>
  <c r="G510" i="1"/>
  <c r="H510" i="1"/>
  <c r="F534" i="18" s="1"/>
  <c r="C521" i="18"/>
  <c r="H497" i="1"/>
  <c r="F521" i="18" s="1"/>
  <c r="G497" i="1"/>
  <c r="C517" i="18"/>
  <c r="G493" i="1"/>
  <c r="H493" i="1"/>
  <c r="F517" i="18" s="1"/>
  <c r="C527" i="18"/>
  <c r="G503" i="1"/>
  <c r="H503" i="1"/>
  <c r="F527" i="18" s="1"/>
  <c r="C512" i="18"/>
  <c r="G488" i="1"/>
  <c r="H488" i="1"/>
  <c r="F512" i="18" s="1"/>
  <c r="C524" i="18"/>
  <c r="G500" i="1"/>
  <c r="H500" i="1"/>
  <c r="F524" i="18" s="1"/>
  <c r="C509" i="18"/>
  <c r="H485" i="1"/>
  <c r="F509" i="18" s="1"/>
  <c r="G485" i="1"/>
  <c r="C508" i="18"/>
  <c r="H484" i="1"/>
  <c r="F508" i="18" s="1"/>
  <c r="G484" i="1"/>
  <c r="C531" i="18"/>
  <c r="G507" i="1"/>
  <c r="H507" i="1"/>
  <c r="F531" i="18" s="1"/>
  <c r="C499" i="18"/>
  <c r="G475" i="1"/>
  <c r="H475" i="1"/>
  <c r="F499" i="18" s="1"/>
  <c r="C515" i="18"/>
  <c r="H489" i="1"/>
  <c r="G489" i="1"/>
  <c r="C504" i="18"/>
  <c r="G479" i="1"/>
  <c r="H479" i="1"/>
  <c r="C505" i="18"/>
  <c r="G481" i="1"/>
  <c r="H481" i="1"/>
  <c r="F505" i="18" s="1"/>
  <c r="C528" i="18"/>
  <c r="G504" i="1"/>
  <c r="H504" i="1"/>
  <c r="F528" i="18" s="1"/>
  <c r="C532" i="18"/>
  <c r="G508" i="1"/>
  <c r="H508" i="1"/>
  <c r="F532" i="18" s="1"/>
  <c r="C519" i="18"/>
  <c r="H495" i="1"/>
  <c r="F519" i="18" s="1"/>
  <c r="G495" i="1"/>
  <c r="C523" i="18"/>
  <c r="G499" i="1"/>
  <c r="H499" i="1"/>
  <c r="F523" i="18" s="1"/>
  <c r="C503" i="18"/>
  <c r="G478" i="1"/>
  <c r="H478" i="1"/>
  <c r="C500" i="18"/>
  <c r="G476" i="1"/>
  <c r="H476" i="1"/>
  <c r="F500" i="18" s="1"/>
  <c r="C498" i="18"/>
  <c r="G474" i="1"/>
  <c r="H474" i="1"/>
  <c r="F498" i="18" s="1"/>
  <c r="C513" i="18"/>
  <c r="H490" i="1"/>
  <c r="G490" i="1"/>
  <c r="J65" i="18"/>
  <c r="I65" i="18"/>
  <c r="D65" i="18"/>
  <c r="L65" i="18" s="1"/>
  <c r="H65" i="18"/>
  <c r="D60" i="18"/>
  <c r="L60" i="18" s="1"/>
  <c r="I60" i="18"/>
  <c r="H60" i="18"/>
  <c r="J60" i="18"/>
  <c r="H66" i="18"/>
  <c r="D66" i="18"/>
  <c r="L66" i="18" s="1"/>
  <c r="I66" i="18"/>
  <c r="J66" i="18"/>
  <c r="I70" i="18"/>
  <c r="H70" i="18"/>
  <c r="D70" i="18"/>
  <c r="L70" i="18" s="1"/>
  <c r="J70" i="18"/>
  <c r="J51" i="18"/>
  <c r="J55" i="18"/>
  <c r="H55" i="18"/>
  <c r="D55" i="18"/>
  <c r="L55" i="18" s="1"/>
  <c r="I55" i="18"/>
  <c r="W177" i="1"/>
  <c r="E41" i="35"/>
  <c r="C276" i="18"/>
  <c r="G256" i="1"/>
  <c r="H256" i="1"/>
  <c r="H319" i="1"/>
  <c r="C337" i="18"/>
  <c r="G319" i="1"/>
  <c r="C448" i="18"/>
  <c r="H429" i="1"/>
  <c r="G429" i="1"/>
  <c r="H121" i="1"/>
  <c r="G121" i="1"/>
  <c r="C130" i="18"/>
  <c r="C344" i="18"/>
  <c r="G326" i="1"/>
  <c r="H326" i="1"/>
  <c r="H299" i="1"/>
  <c r="G299" i="1"/>
  <c r="C318" i="18"/>
  <c r="H231" i="1"/>
  <c r="G231" i="1"/>
  <c r="C252" i="18"/>
  <c r="C74" i="18"/>
  <c r="G65" i="1"/>
  <c r="H65" i="1"/>
  <c r="F74" i="18" s="1"/>
  <c r="C192" i="18"/>
  <c r="G183" i="1"/>
  <c r="H183" i="1"/>
  <c r="C241" i="18"/>
  <c r="G223" i="1"/>
  <c r="H223" i="1"/>
  <c r="C458" i="18"/>
  <c r="H437" i="1"/>
  <c r="G437" i="1"/>
  <c r="C382" i="18"/>
  <c r="H364" i="1"/>
  <c r="G364" i="1"/>
  <c r="H62" i="1"/>
  <c r="C71" i="18"/>
  <c r="G62" i="1"/>
  <c r="G351" i="1"/>
  <c r="H351" i="1"/>
  <c r="C379" i="18"/>
  <c r="C253" i="18"/>
  <c r="G235" i="1"/>
  <c r="H235" i="1"/>
  <c r="H202" i="1"/>
  <c r="C211" i="18"/>
  <c r="G202" i="1"/>
  <c r="C209" i="18"/>
  <c r="H200" i="1"/>
  <c r="G200" i="1"/>
  <c r="H440" i="1"/>
  <c r="C457" i="18"/>
  <c r="G440" i="1"/>
  <c r="C459" i="18"/>
  <c r="H441" i="1"/>
  <c r="G441" i="1"/>
  <c r="G460" i="1"/>
  <c r="C481" i="18"/>
  <c r="H460" i="1"/>
  <c r="G324" i="1"/>
  <c r="H324" i="1"/>
  <c r="C345" i="18"/>
  <c r="C296" i="18"/>
  <c r="H278" i="1"/>
  <c r="G278" i="1"/>
  <c r="H75" i="1"/>
  <c r="G75" i="1"/>
  <c r="C84" i="18"/>
  <c r="C352" i="18"/>
  <c r="H334" i="1"/>
  <c r="G334" i="1"/>
  <c r="C122" i="18"/>
  <c r="H113" i="1"/>
  <c r="G113" i="1"/>
  <c r="H330" i="1"/>
  <c r="G330" i="1"/>
  <c r="C348" i="18"/>
  <c r="C98" i="18"/>
  <c r="G89" i="1"/>
  <c r="H89" i="1"/>
  <c r="G118" i="1"/>
  <c r="H118" i="1"/>
  <c r="C127" i="18"/>
  <c r="C329" i="18"/>
  <c r="H310" i="1"/>
  <c r="G310" i="1"/>
  <c r="H220" i="1"/>
  <c r="G220" i="1"/>
  <c r="C238" i="18"/>
  <c r="C257" i="18"/>
  <c r="H234" i="1"/>
  <c r="G234" i="1"/>
  <c r="H462" i="1"/>
  <c r="C482" i="18"/>
  <c r="G462" i="1"/>
  <c r="H332" i="1"/>
  <c r="G332" i="1"/>
  <c r="C355" i="18"/>
  <c r="G458" i="1"/>
  <c r="C479" i="18"/>
  <c r="H458" i="1"/>
  <c r="G103" i="1"/>
  <c r="H103" i="1"/>
  <c r="C112" i="18"/>
  <c r="H284" i="1"/>
  <c r="C302" i="18"/>
  <c r="G284" i="1"/>
  <c r="H350" i="1"/>
  <c r="F368" i="18" s="1"/>
  <c r="C368" i="18"/>
  <c r="G350" i="1"/>
  <c r="H207" i="1"/>
  <c r="G207" i="1"/>
  <c r="C225" i="18"/>
  <c r="H295" i="1"/>
  <c r="G295" i="1"/>
  <c r="C313" i="18"/>
  <c r="H336" i="1"/>
  <c r="G336" i="1"/>
  <c r="C354" i="18"/>
  <c r="G258" i="1"/>
  <c r="C282" i="18"/>
  <c r="H258" i="1"/>
  <c r="C64" i="18"/>
  <c r="G55" i="1"/>
  <c r="H55" i="1"/>
  <c r="E8" i="34"/>
  <c r="H253" i="1"/>
  <c r="G253" i="1"/>
  <c r="C271" i="18"/>
  <c r="G169" i="1"/>
  <c r="H169" i="1"/>
  <c r="C178" i="18"/>
  <c r="G389" i="1"/>
  <c r="H389" i="1"/>
  <c r="C408" i="18"/>
  <c r="H406" i="1"/>
  <c r="G406" i="1"/>
  <c r="C424" i="18"/>
  <c r="H142" i="1"/>
  <c r="G142" i="1"/>
  <c r="C151" i="18"/>
  <c r="G237" i="1"/>
  <c r="C255" i="18"/>
  <c r="H237" i="1"/>
  <c r="C465" i="18"/>
  <c r="G447" i="1"/>
  <c r="H447" i="1"/>
  <c r="G298" i="1"/>
  <c r="C316" i="18"/>
  <c r="H298" i="1"/>
  <c r="F316" i="18" s="1"/>
  <c r="C447" i="18"/>
  <c r="G428" i="1"/>
  <c r="H428" i="1"/>
  <c r="F447" i="18" s="1"/>
  <c r="C234" i="18"/>
  <c r="G212" i="1"/>
  <c r="H212" i="1"/>
  <c r="G420" i="1"/>
  <c r="H420" i="1"/>
  <c r="F438" i="18" s="1"/>
  <c r="C438" i="18"/>
  <c r="H190" i="1"/>
  <c r="G190" i="1"/>
  <c r="C199" i="18"/>
  <c r="C451" i="18"/>
  <c r="G432" i="1"/>
  <c r="H432" i="1"/>
  <c r="F451" i="18" s="1"/>
  <c r="H422" i="1"/>
  <c r="G422" i="1"/>
  <c r="C440" i="18"/>
  <c r="C159" i="18"/>
  <c r="H150" i="1"/>
  <c r="G150" i="1"/>
  <c r="C475" i="18"/>
  <c r="G456" i="1"/>
  <c r="H456" i="1"/>
  <c r="G381" i="1"/>
  <c r="C402" i="18"/>
  <c r="H381" i="1"/>
  <c r="H399" i="1"/>
  <c r="C417" i="18"/>
  <c r="G399" i="1"/>
  <c r="C360" i="18"/>
  <c r="H337" i="1"/>
  <c r="G337" i="1"/>
  <c r="G214" i="1"/>
  <c r="H214" i="1"/>
  <c r="C232" i="18"/>
  <c r="C274" i="18"/>
  <c r="G250" i="1"/>
  <c r="H250" i="1"/>
  <c r="C157" i="18"/>
  <c r="H148" i="1"/>
  <c r="G148" i="1"/>
  <c r="C262" i="18"/>
  <c r="H244" i="1"/>
  <c r="G244" i="1"/>
  <c r="G267" i="1"/>
  <c r="H267" i="1"/>
  <c r="C285" i="18"/>
  <c r="G345" i="1"/>
  <c r="C363" i="18"/>
  <c r="H345" i="1"/>
  <c r="H338" i="1"/>
  <c r="C356" i="18"/>
  <c r="G338" i="1"/>
  <c r="G423" i="1"/>
  <c r="C441" i="18"/>
  <c r="H423" i="1"/>
  <c r="G352" i="1"/>
  <c r="H352" i="1"/>
  <c r="C370" i="18"/>
  <c r="C281" i="18"/>
  <c r="H263" i="1"/>
  <c r="G263" i="1"/>
  <c r="G90" i="1"/>
  <c r="H90" i="1"/>
  <c r="C99" i="18"/>
  <c r="H266" i="1"/>
  <c r="F284" i="18" s="1"/>
  <c r="G266" i="1"/>
  <c r="C284" i="18"/>
  <c r="C136" i="18"/>
  <c r="G127" i="1"/>
  <c r="H127" i="1"/>
  <c r="C380" i="18"/>
  <c r="H362" i="1"/>
  <c r="G362" i="1"/>
  <c r="H461" i="1"/>
  <c r="C483" i="18"/>
  <c r="G461" i="1"/>
  <c r="G171" i="1"/>
  <c r="H171" i="1"/>
  <c r="C180" i="18"/>
  <c r="C138" i="18"/>
  <c r="G129" i="1"/>
  <c r="H129" i="1"/>
  <c r="G348" i="1"/>
  <c r="C366" i="18"/>
  <c r="H348" i="1"/>
  <c r="C212" i="18"/>
  <c r="H203" i="1"/>
  <c r="G203" i="1"/>
  <c r="H320" i="1"/>
  <c r="G320" i="1"/>
  <c r="C338" i="18"/>
  <c r="H134" i="1"/>
  <c r="G134" i="1"/>
  <c r="C143" i="18"/>
  <c r="H285" i="1"/>
  <c r="G285" i="1"/>
  <c r="C303" i="18"/>
  <c r="H125" i="1"/>
  <c r="G125" i="1"/>
  <c r="C134" i="18"/>
  <c r="H287" i="1"/>
  <c r="C306" i="18"/>
  <c r="G287" i="1"/>
  <c r="G416" i="1"/>
  <c r="H416" i="1"/>
  <c r="C434" i="18"/>
  <c r="H264" i="1"/>
  <c r="C286" i="18"/>
  <c r="G264" i="1"/>
  <c r="G309" i="1"/>
  <c r="H309" i="1"/>
  <c r="F327" i="18" s="1"/>
  <c r="C327" i="18"/>
  <c r="C107" i="18"/>
  <c r="H98" i="1"/>
  <c r="G98" i="1"/>
  <c r="G241" i="1"/>
  <c r="H241" i="1"/>
  <c r="C259" i="18"/>
  <c r="C390" i="18"/>
  <c r="H372" i="1"/>
  <c r="G372" i="1"/>
  <c r="C474" i="18"/>
  <c r="H455" i="1"/>
  <c r="F474" i="18" s="1"/>
  <c r="G455" i="1"/>
  <c r="G144" i="1"/>
  <c r="C153" i="18"/>
  <c r="H144" i="1"/>
  <c r="C386" i="18"/>
  <c r="H368" i="1"/>
  <c r="G368" i="1"/>
  <c r="G293" i="1"/>
  <c r="C311" i="18"/>
  <c r="H293" i="1"/>
  <c r="G162" i="1"/>
  <c r="C171" i="18"/>
  <c r="H162" i="1"/>
  <c r="H305" i="1"/>
  <c r="G305" i="1"/>
  <c r="C323" i="18"/>
  <c r="C490" i="18"/>
  <c r="H467" i="1"/>
  <c r="G467" i="1"/>
  <c r="C124" i="18"/>
  <c r="G115" i="1"/>
  <c r="H115" i="1"/>
  <c r="C146" i="18"/>
  <c r="G137" i="1"/>
  <c r="H137" i="1"/>
  <c r="G60" i="1"/>
  <c r="H60" i="1"/>
  <c r="F69" i="18" s="1"/>
  <c r="C69" i="18"/>
  <c r="H340" i="1"/>
  <c r="G340" i="1"/>
  <c r="C358" i="18"/>
  <c r="G301" i="1"/>
  <c r="H301" i="1"/>
  <c r="C319" i="18"/>
  <c r="C418" i="18"/>
  <c r="G396" i="1"/>
  <c r="H396" i="1"/>
  <c r="C162" i="18"/>
  <c r="H153" i="1"/>
  <c r="G153" i="1"/>
  <c r="H130" i="1"/>
  <c r="G130" i="1"/>
  <c r="C139" i="18"/>
  <c r="H322" i="1"/>
  <c r="C340" i="18"/>
  <c r="G322" i="1"/>
  <c r="C349" i="18"/>
  <c r="H331" i="1"/>
  <c r="F349" i="18" s="1"/>
  <c r="G331" i="1"/>
  <c r="C101" i="18"/>
  <c r="G92" i="1"/>
  <c r="H92" i="1"/>
  <c r="G296" i="1"/>
  <c r="H296" i="1"/>
  <c r="C314" i="18"/>
  <c r="G382" i="1"/>
  <c r="H382" i="1"/>
  <c r="C400" i="18"/>
  <c r="C487" i="18"/>
  <c r="G466" i="1"/>
  <c r="H466" i="1"/>
  <c r="F487" i="18" s="1"/>
  <c r="C357" i="18"/>
  <c r="H339" i="1"/>
  <c r="F357" i="18" s="1"/>
  <c r="G339" i="1"/>
  <c r="H333" i="1"/>
  <c r="F351" i="18" s="1"/>
  <c r="C351" i="18"/>
  <c r="G333" i="1"/>
  <c r="E6" i="34"/>
  <c r="G6" i="34" s="1"/>
  <c r="H6" i="34" s="1"/>
  <c r="J6" i="34"/>
  <c r="K6" i="34" s="1"/>
  <c r="C72" i="18"/>
  <c r="H63" i="1"/>
  <c r="G63" i="1"/>
  <c r="G325" i="1"/>
  <c r="H325" i="1"/>
  <c r="F343" i="18" s="1"/>
  <c r="C343" i="18"/>
  <c r="G206" i="1"/>
  <c r="H206" i="1"/>
  <c r="C230" i="18"/>
  <c r="C123" i="18"/>
  <c r="G114" i="1"/>
  <c r="H114" i="1"/>
  <c r="G111" i="1"/>
  <c r="H111" i="1"/>
  <c r="C120" i="18"/>
  <c r="C496" i="18"/>
  <c r="H472" i="1"/>
  <c r="G472" i="1"/>
  <c r="G211" i="1"/>
  <c r="C229" i="18"/>
  <c r="H211" i="1"/>
  <c r="F229" i="18" s="1"/>
  <c r="C317" i="18"/>
  <c r="H288" i="1"/>
  <c r="G288" i="1"/>
  <c r="C388" i="18"/>
  <c r="G370" i="1"/>
  <c r="H370" i="1"/>
  <c r="H402" i="1"/>
  <c r="C423" i="18"/>
  <c r="G402" i="1"/>
  <c r="H388" i="1"/>
  <c r="F406" i="18" s="1"/>
  <c r="G388" i="1"/>
  <c r="C406" i="18"/>
  <c r="G318" i="1"/>
  <c r="H318" i="1"/>
  <c r="F336" i="18" s="1"/>
  <c r="C336" i="18"/>
  <c r="H82" i="1"/>
  <c r="G82" i="1"/>
  <c r="C91" i="18"/>
  <c r="C297" i="18"/>
  <c r="H279" i="1"/>
  <c r="G279" i="1"/>
  <c r="G473" i="1"/>
  <c r="H473" i="1"/>
  <c r="F497" i="18" s="1"/>
  <c r="C497" i="18"/>
  <c r="H228" i="1"/>
  <c r="G228" i="1"/>
  <c r="C246" i="18"/>
  <c r="G373" i="1"/>
  <c r="H373" i="1"/>
  <c r="C391" i="18"/>
  <c r="H438" i="1"/>
  <c r="C460" i="18"/>
  <c r="G438" i="1"/>
  <c r="C369" i="18"/>
  <c r="G346" i="1"/>
  <c r="H346" i="1"/>
  <c r="C152" i="18"/>
  <c r="H143" i="1"/>
  <c r="G143" i="1"/>
  <c r="C105" i="18"/>
  <c r="H96" i="1"/>
  <c r="G96" i="1"/>
  <c r="G191" i="1"/>
  <c r="H191" i="1"/>
  <c r="C200" i="18"/>
  <c r="C163" i="18"/>
  <c r="G154" i="1"/>
  <c r="H154" i="1"/>
  <c r="H91" i="1"/>
  <c r="C100" i="18"/>
  <c r="G91" i="1"/>
  <c r="G145" i="1"/>
  <c r="C154" i="18"/>
  <c r="H145" i="1"/>
  <c r="H71" i="1"/>
  <c r="G71" i="1"/>
  <c r="C80" i="18"/>
  <c r="E7" i="20"/>
  <c r="H105" i="1"/>
  <c r="C114" i="18"/>
  <c r="G105" i="1"/>
  <c r="H252" i="1"/>
  <c r="F270" i="18" s="1"/>
  <c r="G252" i="1"/>
  <c r="C270" i="18"/>
  <c r="C88" i="18"/>
  <c r="G79" i="1"/>
  <c r="H79" i="1"/>
  <c r="C167" i="18"/>
  <c r="H158" i="1"/>
  <c r="G158" i="1"/>
  <c r="H311" i="1"/>
  <c r="G311" i="1"/>
  <c r="C331" i="18"/>
  <c r="G107" i="1"/>
  <c r="H107" i="1"/>
  <c r="C116" i="18"/>
  <c r="G122" i="1"/>
  <c r="H122" i="1"/>
  <c r="C131" i="18"/>
  <c r="C279" i="18"/>
  <c r="H261" i="1"/>
  <c r="F279" i="18" s="1"/>
  <c r="G261" i="1"/>
  <c r="G367" i="1"/>
  <c r="H367" i="1"/>
  <c r="F385" i="18" s="1"/>
  <c r="C385" i="18"/>
  <c r="G222" i="1"/>
  <c r="H222" i="1"/>
  <c r="F240" i="18" s="1"/>
  <c r="C240" i="18"/>
  <c r="C176" i="18"/>
  <c r="G167" i="1"/>
  <c r="H167" i="1"/>
  <c r="G232" i="1"/>
  <c r="H232" i="1"/>
  <c r="C250" i="18"/>
  <c r="G251" i="1"/>
  <c r="C269" i="18"/>
  <c r="H251" i="1"/>
  <c r="F269" i="18" s="1"/>
  <c r="C258" i="18"/>
  <c r="G240" i="1"/>
  <c r="H240" i="1"/>
  <c r="F258" i="18" s="1"/>
  <c r="C492" i="18"/>
  <c r="H468" i="1"/>
  <c r="G468" i="1"/>
  <c r="C295" i="18"/>
  <c r="H275" i="1"/>
  <c r="G275" i="1"/>
  <c r="C142" i="18"/>
  <c r="G133" i="1"/>
  <c r="H133" i="1"/>
  <c r="G451" i="1"/>
  <c r="C470" i="18"/>
  <c r="H451" i="1"/>
  <c r="G95" i="1"/>
  <c r="C104" i="18"/>
  <c r="H95" i="1"/>
  <c r="H316" i="1"/>
  <c r="C334" i="18"/>
  <c r="G316" i="1"/>
  <c r="C201" i="18"/>
  <c r="H192" i="1"/>
  <c r="G192" i="1"/>
  <c r="C83" i="18"/>
  <c r="H74" i="1"/>
  <c r="G74" i="1"/>
  <c r="G157" i="1"/>
  <c r="H157" i="1"/>
  <c r="C166" i="18"/>
  <c r="C144" i="18"/>
  <c r="G135" i="1"/>
  <c r="H135" i="1"/>
  <c r="C416" i="18"/>
  <c r="H398" i="1"/>
  <c r="F416" i="18" s="1"/>
  <c r="G398" i="1"/>
  <c r="H268" i="1"/>
  <c r="G268" i="1"/>
  <c r="C293" i="18"/>
  <c r="H219" i="1"/>
  <c r="F237" i="18" s="1"/>
  <c r="C237" i="18"/>
  <c r="G219" i="1"/>
  <c r="C86" i="18"/>
  <c r="H77" i="1"/>
  <c r="G77" i="1"/>
  <c r="G387" i="1"/>
  <c r="H387" i="1"/>
  <c r="F405" i="18" s="1"/>
  <c r="C405" i="18"/>
  <c r="C77" i="18"/>
  <c r="H68" i="1"/>
  <c r="F76" i="18" s="1"/>
  <c r="G68" i="1"/>
  <c r="H385" i="1"/>
  <c r="C403" i="18"/>
  <c r="G385" i="1"/>
  <c r="H400" i="1"/>
  <c r="G400" i="1"/>
  <c r="C420" i="18"/>
  <c r="G274" i="1"/>
  <c r="H274" i="1"/>
  <c r="F292" i="18" s="1"/>
  <c r="C292" i="18"/>
  <c r="G152" i="1"/>
  <c r="C161" i="18"/>
  <c r="H152" i="1"/>
  <c r="C175" i="18"/>
  <c r="G166" i="1"/>
  <c r="H166" i="1"/>
  <c r="H282" i="1"/>
  <c r="G282" i="1"/>
  <c r="C300" i="18"/>
  <c r="G356" i="1"/>
  <c r="H356" i="1"/>
  <c r="C374" i="18"/>
  <c r="G196" i="1"/>
  <c r="H196" i="1"/>
  <c r="C205" i="18"/>
  <c r="C484" i="18"/>
  <c r="H463" i="1"/>
  <c r="G463" i="1"/>
  <c r="G187" i="1"/>
  <c r="C196" i="18"/>
  <c r="H187" i="1"/>
  <c r="E10" i="3"/>
  <c r="C342" i="18"/>
  <c r="H323" i="1"/>
  <c r="F342" i="18" s="1"/>
  <c r="G323" i="1"/>
  <c r="C347" i="18"/>
  <c r="H329" i="1"/>
  <c r="F347" i="18" s="1"/>
  <c r="G329" i="1"/>
  <c r="H393" i="1"/>
  <c r="G393" i="1"/>
  <c r="C411" i="18"/>
  <c r="C283" i="18"/>
  <c r="G265" i="1"/>
  <c r="H265" i="1"/>
  <c r="F283" i="18" s="1"/>
  <c r="C294" i="18"/>
  <c r="H276" i="1"/>
  <c r="G276" i="1"/>
  <c r="G377" i="1"/>
  <c r="H377" i="1"/>
  <c r="C395" i="18"/>
  <c r="H407" i="1"/>
  <c r="G407" i="1"/>
  <c r="C425" i="18"/>
  <c r="C140" i="18"/>
  <c r="G131" i="1"/>
  <c r="H131" i="1"/>
  <c r="H254" i="1"/>
  <c r="G254" i="1"/>
  <c r="C272" i="18"/>
  <c r="G112" i="1"/>
  <c r="C121" i="18"/>
  <c r="H112" i="1"/>
  <c r="G163" i="1"/>
  <c r="H163" i="1"/>
  <c r="C172" i="18"/>
  <c r="H182" i="1"/>
  <c r="C191" i="18"/>
  <c r="G182" i="1"/>
  <c r="C324" i="18"/>
  <c r="G300" i="1"/>
  <c r="H300" i="1"/>
  <c r="G457" i="1"/>
  <c r="H457" i="1"/>
  <c r="F477" i="18" s="1"/>
  <c r="C477" i="18"/>
  <c r="H164" i="1"/>
  <c r="C173" i="18"/>
  <c r="G164" i="1"/>
  <c r="G186" i="1"/>
  <c r="C195" i="18"/>
  <c r="H186" i="1"/>
  <c r="H452" i="1"/>
  <c r="G452" i="1"/>
  <c r="C471" i="18"/>
  <c r="C109" i="18"/>
  <c r="G100" i="1"/>
  <c r="H100" i="1"/>
  <c r="C493" i="18"/>
  <c r="H469" i="1"/>
  <c r="G469" i="1"/>
  <c r="C384" i="18"/>
  <c r="H366" i="1"/>
  <c r="F384" i="18" s="1"/>
  <c r="G366" i="1"/>
  <c r="C226" i="18"/>
  <c r="G208" i="1"/>
  <c r="H208" i="1"/>
  <c r="G108" i="1"/>
  <c r="H108" i="1"/>
  <c r="C117" i="18"/>
  <c r="H178" i="1"/>
  <c r="G178" i="1"/>
  <c r="C187" i="18"/>
  <c r="H59" i="1"/>
  <c r="C68" i="18"/>
  <c r="G59" i="1"/>
  <c r="C267" i="18"/>
  <c r="G249" i="1"/>
  <c r="H249" i="1"/>
  <c r="F267" i="18" s="1"/>
  <c r="D452" i="18"/>
  <c r="L452" i="18" s="1"/>
  <c r="H452" i="18"/>
  <c r="J452" i="18"/>
  <c r="I452" i="18"/>
  <c r="G94" i="1"/>
  <c r="H94" i="1"/>
  <c r="C103" i="18"/>
  <c r="H397" i="1"/>
  <c r="F415" i="18" s="1"/>
  <c r="C415" i="18"/>
  <c r="G397" i="1"/>
  <c r="C190" i="18"/>
  <c r="H181" i="1"/>
  <c r="G181" i="1"/>
  <c r="G180" i="1"/>
  <c r="H180" i="1"/>
  <c r="C189" i="18"/>
  <c r="G371" i="1"/>
  <c r="C389" i="18"/>
  <c r="H371" i="1"/>
  <c r="F389" i="18" s="1"/>
  <c r="C453" i="18"/>
  <c r="H434" i="1"/>
  <c r="G434" i="1"/>
  <c r="C158" i="18"/>
  <c r="G149" i="1"/>
  <c r="H149" i="1"/>
  <c r="C421" i="18"/>
  <c r="G403" i="1"/>
  <c r="H403" i="1"/>
  <c r="G283" i="1"/>
  <c r="H283" i="1"/>
  <c r="F301" i="18" s="1"/>
  <c r="C301" i="18"/>
  <c r="C312" i="18"/>
  <c r="G294" i="1"/>
  <c r="H294" i="1"/>
  <c r="F312" i="18" s="1"/>
  <c r="G226" i="1"/>
  <c r="H226" i="1"/>
  <c r="F249" i="18" s="1"/>
  <c r="C249" i="18"/>
  <c r="C427" i="18"/>
  <c r="G405" i="1"/>
  <c r="H405" i="1"/>
  <c r="G408" i="1"/>
  <c r="H408" i="1"/>
  <c r="C426" i="18"/>
  <c r="N63" i="18"/>
  <c r="O63" i="18"/>
  <c r="P63" i="18"/>
  <c r="Q63" i="18" s="1"/>
  <c r="H155" i="1"/>
  <c r="C164" i="18"/>
  <c r="G155" i="1"/>
  <c r="G442" i="1"/>
  <c r="H442" i="1"/>
  <c r="C461" i="18"/>
  <c r="G97" i="1"/>
  <c r="C106" i="18"/>
  <c r="H97" i="1"/>
  <c r="C476" i="18"/>
  <c r="G430" i="1"/>
  <c r="H430" i="1"/>
  <c r="C450" i="18"/>
  <c r="H327" i="1"/>
  <c r="G327" i="1"/>
  <c r="C350" i="18"/>
  <c r="G209" i="1"/>
  <c r="H209" i="1"/>
  <c r="C227" i="18"/>
  <c r="H85" i="1"/>
  <c r="C94" i="18"/>
  <c r="G85" i="1"/>
  <c r="C341" i="18"/>
  <c r="G317" i="1"/>
  <c r="H317" i="1"/>
  <c r="G136" i="1"/>
  <c r="H136" i="1"/>
  <c r="C145" i="18"/>
  <c r="G195" i="1"/>
  <c r="H195" i="1"/>
  <c r="C204" i="18"/>
  <c r="C455" i="18"/>
  <c r="G436" i="1"/>
  <c r="H436" i="1"/>
  <c r="F455" i="18" s="1"/>
  <c r="C96" i="18"/>
  <c r="H87" i="1"/>
  <c r="G87" i="1"/>
  <c r="E7" i="3"/>
  <c r="H439" i="1"/>
  <c r="G439" i="1"/>
  <c r="C456" i="18"/>
  <c r="G414" i="1"/>
  <c r="H414" i="1"/>
  <c r="C432" i="18"/>
  <c r="G411" i="1"/>
  <c r="H411" i="1"/>
  <c r="C429" i="18"/>
  <c r="C165" i="18"/>
  <c r="H156" i="1"/>
  <c r="G156" i="1"/>
  <c r="C437" i="18"/>
  <c r="G419" i="1"/>
  <c r="H419" i="1"/>
  <c r="F437" i="18" s="1"/>
  <c r="G204" i="1"/>
  <c r="C213" i="18"/>
  <c r="H204" i="1"/>
  <c r="G270" i="1"/>
  <c r="H270" i="1"/>
  <c r="C288" i="18"/>
  <c r="H99" i="1"/>
  <c r="G99" i="1"/>
  <c r="C108" i="18"/>
  <c r="C486" i="18"/>
  <c r="G465" i="1"/>
  <c r="H465" i="1"/>
  <c r="F486" i="18" s="1"/>
  <c r="C133" i="18"/>
  <c r="H124" i="1"/>
  <c r="G124" i="1"/>
  <c r="C454" i="18"/>
  <c r="H435" i="1"/>
  <c r="F454" i="18" s="1"/>
  <c r="G435" i="1"/>
  <c r="H378" i="1"/>
  <c r="G378" i="1"/>
  <c r="C396" i="18"/>
  <c r="H236" i="1"/>
  <c r="F254" i="18" s="1"/>
  <c r="G236" i="1"/>
  <c r="C254" i="18"/>
  <c r="C449" i="18"/>
  <c r="G431" i="1"/>
  <c r="H431" i="1"/>
  <c r="C439" i="18"/>
  <c r="H412" i="1"/>
  <c r="F439" i="18" s="1"/>
  <c r="G412" i="1"/>
  <c r="G328" i="1"/>
  <c r="C346" i="18"/>
  <c r="H328" i="1"/>
  <c r="F346" i="18" s="1"/>
  <c r="C206" i="18"/>
  <c r="H197" i="1"/>
  <c r="G197" i="1"/>
  <c r="G168" i="1"/>
  <c r="H168" i="1"/>
  <c r="C177" i="18"/>
  <c r="G72" i="1"/>
  <c r="H72" i="1"/>
  <c r="C81" i="18"/>
  <c r="C394" i="18"/>
  <c r="G376" i="1"/>
  <c r="H376" i="1"/>
  <c r="F394" i="18" s="1"/>
  <c r="C266" i="18"/>
  <c r="H248" i="1"/>
  <c r="F266" i="18" s="1"/>
  <c r="G248" i="1"/>
  <c r="C468" i="18"/>
  <c r="H449" i="1"/>
  <c r="G449" i="1"/>
  <c r="G109" i="1"/>
  <c r="H109" i="1"/>
  <c r="C118" i="18"/>
  <c r="C332" i="18"/>
  <c r="G314" i="1"/>
  <c r="H314" i="1"/>
  <c r="C169" i="18"/>
  <c r="H160" i="1"/>
  <c r="G160" i="1"/>
  <c r="C110" i="18"/>
  <c r="G101" i="1"/>
  <c r="H101" i="1"/>
  <c r="C236" i="18"/>
  <c r="G218" i="1"/>
  <c r="H218" i="1"/>
  <c r="F236" i="18" s="1"/>
  <c r="G185" i="1"/>
  <c r="H185" i="1"/>
  <c r="C194" i="18"/>
  <c r="C464" i="18"/>
  <c r="H446" i="1"/>
  <c r="G446" i="1"/>
  <c r="C291" i="18"/>
  <c r="G273" i="1"/>
  <c r="H273" i="1"/>
  <c r="F291" i="18" s="1"/>
  <c r="H93" i="1"/>
  <c r="F102" i="18" s="1"/>
  <c r="C102" i="18"/>
  <c r="G93" i="1"/>
  <c r="C339" i="18"/>
  <c r="H321" i="1"/>
  <c r="F339" i="18" s="1"/>
  <c r="G321" i="1"/>
  <c r="H269" i="1"/>
  <c r="F287" i="18" s="1"/>
  <c r="C287" i="18"/>
  <c r="G269" i="1"/>
  <c r="P75" i="18"/>
  <c r="Q75" i="18" s="1"/>
  <c r="H415" i="1"/>
  <c r="F433" i="18" s="1"/>
  <c r="G415" i="1"/>
  <c r="C433" i="18"/>
  <c r="C128" i="18"/>
  <c r="G119" i="1"/>
  <c r="H119" i="1"/>
  <c r="C85" i="18"/>
  <c r="G76" i="1"/>
  <c r="H76" i="1"/>
  <c r="C401" i="18"/>
  <c r="H383" i="1"/>
  <c r="G383" i="1"/>
  <c r="G159" i="1"/>
  <c r="H159" i="1"/>
  <c r="C168" i="18"/>
  <c r="C111" i="18"/>
  <c r="G102" i="1"/>
  <c r="H102" i="1"/>
  <c r="H358" i="1"/>
  <c r="G358" i="1"/>
  <c r="C376" i="18"/>
  <c r="H184" i="1"/>
  <c r="G184" i="1"/>
  <c r="C193" i="18"/>
  <c r="H363" i="1"/>
  <c r="F381" i="18" s="1"/>
  <c r="G363" i="1"/>
  <c r="C381" i="18"/>
  <c r="C261" i="18"/>
  <c r="H239" i="1"/>
  <c r="G239" i="1"/>
  <c r="C210" i="18"/>
  <c r="H201" i="1"/>
  <c r="G201" i="1"/>
  <c r="H246" i="1"/>
  <c r="G246" i="1"/>
  <c r="C264" i="18"/>
  <c r="H238" i="1"/>
  <c r="F256" i="18" s="1"/>
  <c r="C256" i="18"/>
  <c r="G238" i="1"/>
  <c r="G286" i="1"/>
  <c r="H286" i="1"/>
  <c r="F304" i="18" s="1"/>
  <c r="C304" i="18"/>
  <c r="E8" i="20"/>
  <c r="C208" i="18"/>
  <c r="G199" i="1"/>
  <c r="H199" i="1"/>
  <c r="F208" i="18" s="1"/>
  <c r="C494" i="18"/>
  <c r="H470" i="1"/>
  <c r="G470" i="1"/>
  <c r="J186" i="18"/>
  <c r="I186" i="18"/>
  <c r="G291" i="1"/>
  <c r="H291" i="1"/>
  <c r="C309" i="18"/>
  <c r="C245" i="18"/>
  <c r="G227" i="1"/>
  <c r="H227" i="1"/>
  <c r="F245" i="18" s="1"/>
  <c r="C203" i="18"/>
  <c r="G194" i="1"/>
  <c r="H194" i="1"/>
  <c r="F203" i="18" s="1"/>
  <c r="H170" i="1"/>
  <c r="C179" i="18"/>
  <c r="G170" i="1"/>
  <c r="G126" i="1"/>
  <c r="C135" i="18"/>
  <c r="H126" i="1"/>
  <c r="C202" i="18"/>
  <c r="G193" i="1"/>
  <c r="H193" i="1"/>
  <c r="E10" i="34"/>
  <c r="H230" i="1"/>
  <c r="F248" i="18" s="1"/>
  <c r="C248" i="18"/>
  <c r="G230" i="1"/>
  <c r="H425" i="1"/>
  <c r="G425" i="1"/>
  <c r="C444" i="18"/>
  <c r="H73" i="1"/>
  <c r="G73" i="1"/>
  <c r="C82" i="18"/>
  <c r="G413" i="1"/>
  <c r="C431" i="18"/>
  <c r="H413" i="1"/>
  <c r="F431" i="18" s="1"/>
  <c r="C260" i="18"/>
  <c r="H242" i="1"/>
  <c r="G242" i="1"/>
  <c r="C89" i="18"/>
  <c r="H80" i="1"/>
  <c r="G80" i="1"/>
  <c r="H245" i="1"/>
  <c r="F263" i="18" s="1"/>
  <c r="G245" i="1"/>
  <c r="C263" i="18"/>
  <c r="C239" i="18"/>
  <c r="H216" i="1"/>
  <c r="G216" i="1"/>
  <c r="C115" i="18"/>
  <c r="G106" i="1"/>
  <c r="H106" i="1"/>
  <c r="C428" i="18"/>
  <c r="H410" i="1"/>
  <c r="F428" i="18" s="1"/>
  <c r="G410" i="1"/>
  <c r="C322" i="18"/>
  <c r="G304" i="1"/>
  <c r="H304" i="1"/>
  <c r="F322" i="18" s="1"/>
  <c r="C95" i="18"/>
  <c r="H86" i="1"/>
  <c r="G86" i="1"/>
  <c r="C174" i="18"/>
  <c r="H165" i="1"/>
  <c r="G165" i="1"/>
  <c r="G198" i="1"/>
  <c r="H198" i="1"/>
  <c r="C207" i="18"/>
  <c r="C244" i="18"/>
  <c r="G221" i="1"/>
  <c r="H221" i="1"/>
  <c r="G459" i="1"/>
  <c r="C480" i="18"/>
  <c r="H459" i="1"/>
  <c r="F480" i="18" s="1"/>
  <c r="E7" i="34"/>
  <c r="E8" i="3"/>
  <c r="C325" i="18"/>
  <c r="G307" i="1"/>
  <c r="H307" i="1"/>
  <c r="H139" i="1"/>
  <c r="C148" i="18"/>
  <c r="G139" i="1"/>
  <c r="G390" i="1"/>
  <c r="C410" i="18"/>
  <c r="H390" i="1"/>
  <c r="E6" i="20"/>
  <c r="G6" i="20" s="1"/>
  <c r="J6" i="20"/>
  <c r="K6" i="20" s="1"/>
  <c r="G418" i="1"/>
  <c r="H418" i="1"/>
  <c r="F436" i="18" s="1"/>
  <c r="C436" i="18"/>
  <c r="H229" i="1"/>
  <c r="F247" i="18" s="1"/>
  <c r="G229" i="1"/>
  <c r="C247" i="18"/>
  <c r="G290" i="1"/>
  <c r="H290" i="1"/>
  <c r="F308" i="18" s="1"/>
  <c r="C308" i="18"/>
  <c r="G404" i="1"/>
  <c r="H404" i="1"/>
  <c r="F422" i="18" s="1"/>
  <c r="C422" i="18"/>
  <c r="C462" i="18"/>
  <c r="G443" i="1"/>
  <c r="H443" i="1"/>
  <c r="H292" i="1"/>
  <c r="F310" i="18" s="1"/>
  <c r="C310" i="18"/>
  <c r="G292" i="1"/>
  <c r="C362" i="18"/>
  <c r="G344" i="1"/>
  <c r="H344" i="1"/>
  <c r="F362" i="18" s="1"/>
  <c r="G424" i="1"/>
  <c r="H424" i="1"/>
  <c r="F442" i="18" s="1"/>
  <c r="C442" i="18"/>
  <c r="H117" i="1"/>
  <c r="C126" i="18"/>
  <c r="G117" i="1"/>
  <c r="C79" i="18"/>
  <c r="H70" i="1"/>
  <c r="G70" i="1"/>
  <c r="E6" i="3"/>
  <c r="G6" i="3" s="1"/>
  <c r="I6" i="3"/>
  <c r="J6" i="3" s="1"/>
  <c r="H361" i="1"/>
  <c r="G361" i="1"/>
  <c r="C383" i="18"/>
  <c r="G281" i="1"/>
  <c r="C299" i="18"/>
  <c r="H281" i="1"/>
  <c r="F299" i="18" s="1"/>
  <c r="G391" i="1"/>
  <c r="H391" i="1"/>
  <c r="C409" i="18"/>
  <c r="C265" i="18"/>
  <c r="G243" i="1"/>
  <c r="H243" i="1"/>
  <c r="H44" i="1"/>
  <c r="F52" i="18" s="1"/>
  <c r="G44" i="1"/>
  <c r="C53" i="18"/>
  <c r="H189" i="1"/>
  <c r="F198" i="18" s="1"/>
  <c r="C198" i="18"/>
  <c r="G189" i="1"/>
  <c r="G280" i="1"/>
  <c r="H280" i="1"/>
  <c r="F298" i="18" s="1"/>
  <c r="C298" i="18"/>
  <c r="G471" i="1"/>
  <c r="C495" i="18"/>
  <c r="H471" i="1"/>
  <c r="F495" i="18" s="1"/>
  <c r="C150" i="18"/>
  <c r="H141" i="1"/>
  <c r="G141" i="1"/>
  <c r="H401" i="1"/>
  <c r="F419" i="18" s="1"/>
  <c r="G401" i="1"/>
  <c r="C419" i="18"/>
  <c r="C335" i="18"/>
  <c r="G313" i="1"/>
  <c r="H313" i="1"/>
  <c r="F335" i="18" s="1"/>
  <c r="C182" i="18"/>
  <c r="H173" i="1"/>
  <c r="G173" i="1"/>
  <c r="G409" i="1"/>
  <c r="H409" i="1"/>
  <c r="C430" i="18"/>
  <c r="H176" i="1"/>
  <c r="F185" i="18" s="1"/>
  <c r="G176" i="1"/>
  <c r="C185" i="18"/>
  <c r="G359" i="1"/>
  <c r="C377" i="18"/>
  <c r="H359" i="1"/>
  <c r="C371" i="18"/>
  <c r="G353" i="1"/>
  <c r="H353" i="1"/>
  <c r="C181" i="18"/>
  <c r="H172" i="1"/>
  <c r="G172" i="1"/>
  <c r="C129" i="18"/>
  <c r="H120" i="1"/>
  <c r="F129" i="18" s="1"/>
  <c r="G120" i="1"/>
  <c r="H395" i="1"/>
  <c r="F413" i="18" s="1"/>
  <c r="C413" i="18"/>
  <c r="G395" i="1"/>
  <c r="C67" i="18"/>
  <c r="H58" i="1"/>
  <c r="G58" i="1"/>
  <c r="H213" i="1"/>
  <c r="F231" i="18" s="1"/>
  <c r="C231" i="18"/>
  <c r="G213" i="1"/>
  <c r="C170" i="18"/>
  <c r="G161" i="1"/>
  <c r="H161" i="1"/>
  <c r="H303" i="1"/>
  <c r="F321" i="18" s="1"/>
  <c r="G303" i="1"/>
  <c r="C321" i="18"/>
  <c r="C228" i="18"/>
  <c r="G210" i="1"/>
  <c r="H210" i="1"/>
  <c r="F228" i="18" s="1"/>
  <c r="G354" i="1"/>
  <c r="C372" i="18"/>
  <c r="H354" i="1"/>
  <c r="G342" i="1"/>
  <c r="H342" i="1"/>
  <c r="C364" i="18"/>
  <c r="C392" i="18"/>
  <c r="H369" i="1"/>
  <c r="G369" i="1"/>
  <c r="G272" i="1"/>
  <c r="C290" i="18"/>
  <c r="H272" i="1"/>
  <c r="F290" i="18" s="1"/>
  <c r="G365" i="1"/>
  <c r="C387" i="18"/>
  <c r="H365" i="1"/>
  <c r="H140" i="1"/>
  <c r="C149" i="18"/>
  <c r="G140" i="1"/>
  <c r="G343" i="1"/>
  <c r="H343" i="1"/>
  <c r="F361" i="18" s="1"/>
  <c r="C361" i="18"/>
  <c r="H357" i="1"/>
  <c r="F375" i="18" s="1"/>
  <c r="C375" i="18"/>
  <c r="G357" i="1"/>
  <c r="C277" i="18"/>
  <c r="G259" i="1"/>
  <c r="H259" i="1"/>
  <c r="G341" i="1"/>
  <c r="C359" i="18"/>
  <c r="H341" i="1"/>
  <c r="F359" i="18" s="1"/>
  <c r="H355" i="1"/>
  <c r="F373" i="18" s="1"/>
  <c r="G355" i="1"/>
  <c r="C373" i="18"/>
  <c r="H48" i="1"/>
  <c r="F56" i="18" s="1"/>
  <c r="C57" i="18"/>
  <c r="G48" i="1"/>
  <c r="G132" i="1"/>
  <c r="H132" i="1"/>
  <c r="C141" i="18"/>
  <c r="C90" i="18"/>
  <c r="G81" i="1"/>
  <c r="H81" i="1"/>
  <c r="C243" i="18"/>
  <c r="H225" i="1"/>
  <c r="F243" i="18" s="1"/>
  <c r="G225" i="1"/>
  <c r="C399" i="18"/>
  <c r="G374" i="1"/>
  <c r="H374" i="1"/>
  <c r="C407" i="18"/>
  <c r="H384" i="1"/>
  <c r="G384" i="1"/>
  <c r="H104" i="1"/>
  <c r="C113" i="18"/>
  <c r="G104" i="1"/>
  <c r="C435" i="18"/>
  <c r="H417" i="1"/>
  <c r="F435" i="18" s="1"/>
  <c r="G417" i="1"/>
  <c r="H448" i="1"/>
  <c r="F467" i="18" s="1"/>
  <c r="C467" i="18"/>
  <c r="G448" i="1"/>
  <c r="H444" i="1"/>
  <c r="C463" i="18"/>
  <c r="G444" i="1"/>
  <c r="G464" i="1"/>
  <c r="C485" i="18"/>
  <c r="H464" i="1"/>
  <c r="F485" i="18" s="1"/>
  <c r="C235" i="18"/>
  <c r="G217" i="1"/>
  <c r="H217" i="1"/>
  <c r="F235" i="18" s="1"/>
  <c r="C315" i="18"/>
  <c r="G297" i="1"/>
  <c r="H297" i="1"/>
  <c r="F315" i="18" s="1"/>
  <c r="H146" i="1"/>
  <c r="C155" i="18"/>
  <c r="G146" i="1"/>
  <c r="G110" i="1"/>
  <c r="C119" i="18"/>
  <c r="H110" i="1"/>
  <c r="G271" i="1"/>
  <c r="H271" i="1"/>
  <c r="F289" i="18" s="1"/>
  <c r="C289" i="18"/>
  <c r="H375" i="1"/>
  <c r="F393" i="18" s="1"/>
  <c r="C393" i="18"/>
  <c r="G375" i="1"/>
  <c r="C224" i="18"/>
  <c r="H205" i="1"/>
  <c r="G205" i="1"/>
  <c r="H260" i="1"/>
  <c r="F278" i="18" s="1"/>
  <c r="G260" i="1"/>
  <c r="C278" i="18"/>
  <c r="G386" i="1"/>
  <c r="H386" i="1"/>
  <c r="F404" i="18" s="1"/>
  <c r="C404" i="18"/>
  <c r="C62" i="18"/>
  <c r="H53" i="1"/>
  <c r="F61" i="18" s="1"/>
  <c r="G53" i="1"/>
  <c r="G445" i="1"/>
  <c r="H445" i="1"/>
  <c r="F466" i="18" s="1"/>
  <c r="C466" i="18"/>
  <c r="H179" i="1"/>
  <c r="C188" i="18"/>
  <c r="G179" i="1"/>
  <c r="H453" i="1"/>
  <c r="G453" i="1"/>
  <c r="C472" i="18"/>
  <c r="H247" i="1"/>
  <c r="F268" i="18" s="1"/>
  <c r="C268" i="18"/>
  <c r="G247" i="1"/>
  <c r="H392" i="1"/>
  <c r="C414" i="18"/>
  <c r="G392" i="1"/>
  <c r="C93" i="18"/>
  <c r="H84" i="1"/>
  <c r="G84" i="1"/>
  <c r="H312" i="1"/>
  <c r="F330" i="18" s="1"/>
  <c r="C330" i="18"/>
  <c r="G312" i="1"/>
  <c r="H394" i="1"/>
  <c r="F412" i="18" s="1"/>
  <c r="G394" i="1"/>
  <c r="C412" i="18"/>
  <c r="C197" i="18"/>
  <c r="G188" i="1"/>
  <c r="H188" i="1"/>
  <c r="C365" i="18"/>
  <c r="H347" i="1"/>
  <c r="F365" i="18" s="1"/>
  <c r="G347" i="1"/>
  <c r="C473" i="18"/>
  <c r="G454" i="1"/>
  <c r="H454" i="1"/>
  <c r="F473" i="18" s="1"/>
  <c r="C73" i="18"/>
  <c r="G64" i="1"/>
  <c r="H64" i="1"/>
  <c r="G427" i="1"/>
  <c r="H427" i="1"/>
  <c r="F446" i="18" s="1"/>
  <c r="C446" i="18"/>
  <c r="G224" i="1"/>
  <c r="C242" i="18"/>
  <c r="H224" i="1"/>
  <c r="F242" i="18" s="1"/>
  <c r="G315" i="1"/>
  <c r="C333" i="18"/>
  <c r="H315" i="1"/>
  <c r="F333" i="18" s="1"/>
  <c r="C275" i="18"/>
  <c r="G257" i="1"/>
  <c r="H257" i="1"/>
  <c r="F275" i="18" s="1"/>
  <c r="C87" i="18"/>
  <c r="H78" i="1"/>
  <c r="G78" i="1"/>
  <c r="G215" i="1"/>
  <c r="C233" i="18"/>
  <c r="H215" i="1"/>
  <c r="F233" i="18" s="1"/>
  <c r="H450" i="1"/>
  <c r="F469" i="18" s="1"/>
  <c r="G450" i="1"/>
  <c r="C469" i="18"/>
  <c r="C305" i="18"/>
  <c r="G277" i="1"/>
  <c r="H277" i="1"/>
  <c r="G308" i="1"/>
  <c r="H308" i="1"/>
  <c r="F326" i="18" s="1"/>
  <c r="C326" i="18"/>
  <c r="C184" i="18"/>
  <c r="H175" i="1"/>
  <c r="G175" i="1"/>
  <c r="G123" i="1"/>
  <c r="H123" i="1"/>
  <c r="C132" i="18"/>
  <c r="H379" i="1"/>
  <c r="C397" i="18"/>
  <c r="G379" i="1"/>
  <c r="G349" i="1"/>
  <c r="C367" i="18"/>
  <c r="H349" i="1"/>
  <c r="F367" i="18" s="1"/>
  <c r="H83" i="1"/>
  <c r="G83" i="1"/>
  <c r="C92" i="18"/>
  <c r="H302" i="1"/>
  <c r="F320" i="18" s="1"/>
  <c r="C320" i="18"/>
  <c r="G302" i="1"/>
  <c r="H255" i="1"/>
  <c r="F273" i="18" s="1"/>
  <c r="G255" i="1"/>
  <c r="C273" i="18"/>
  <c r="C398" i="18"/>
  <c r="G380" i="1"/>
  <c r="H380" i="1"/>
  <c r="F398" i="18" s="1"/>
  <c r="H147" i="1"/>
  <c r="G147" i="1"/>
  <c r="C156" i="18"/>
  <c r="G360" i="1"/>
  <c r="H360" i="1"/>
  <c r="F378" i="18" s="1"/>
  <c r="C378" i="18"/>
  <c r="E10" i="20"/>
  <c r="G138" i="1"/>
  <c r="C147" i="18"/>
  <c r="H138" i="1"/>
  <c r="H128" i="1"/>
  <c r="C137" i="18"/>
  <c r="G128" i="1"/>
  <c r="H335" i="1"/>
  <c r="F353" i="18" s="1"/>
  <c r="G335" i="1"/>
  <c r="C353" i="18"/>
  <c r="C183" i="18"/>
  <c r="H174" i="1"/>
  <c r="G174" i="1"/>
  <c r="G306" i="1"/>
  <c r="H306" i="1"/>
  <c r="C328" i="18"/>
  <c r="H426" i="1"/>
  <c r="F445" i="18" s="1"/>
  <c r="G426" i="1"/>
  <c r="C445" i="18"/>
  <c r="C125" i="18"/>
  <c r="G116" i="1"/>
  <c r="H116" i="1"/>
  <c r="F125" i="18" s="1"/>
  <c r="H289" i="1"/>
  <c r="F307" i="18" s="1"/>
  <c r="C307" i="18"/>
  <c r="G289" i="1"/>
  <c r="G233" i="1"/>
  <c r="H233" i="1"/>
  <c r="F251" i="18" s="1"/>
  <c r="C251" i="18"/>
  <c r="C160" i="18"/>
  <c r="G151" i="1"/>
  <c r="H151" i="1"/>
  <c r="F160" i="18" s="1"/>
  <c r="F139" i="19"/>
  <c r="D145" i="19" a="1"/>
  <c r="F154" i="19"/>
  <c r="D144" i="19" a="1"/>
  <c r="F153" i="19"/>
  <c r="D134" i="19" a="1"/>
  <c r="F143" i="19"/>
  <c r="F156" i="19"/>
  <c r="F146" i="19"/>
  <c r="F149" i="19"/>
  <c r="F141" i="19"/>
  <c r="D41" i="35"/>
  <c r="D142" i="19" a="1"/>
  <c r="F151" i="19"/>
  <c r="J18" i="16"/>
  <c r="B20" i="12"/>
  <c r="D19" i="12"/>
  <c r="F19" i="12"/>
  <c r="H19" i="12"/>
  <c r="H19" i="16" s="1"/>
  <c r="E19" i="12"/>
  <c r="E19" i="16" s="1"/>
  <c r="L19" i="16"/>
  <c r="I19" i="16"/>
  <c r="G19" i="12"/>
  <c r="G19" i="16" s="1"/>
  <c r="K19" i="16"/>
  <c r="S71" i="18"/>
  <c r="T70" i="18"/>
  <c r="K41" i="35"/>
  <c r="L41" i="35"/>
  <c r="B42" i="35"/>
  <c r="H41" i="35"/>
  <c r="I41" i="35"/>
  <c r="J41" i="35"/>
  <c r="G41" i="35"/>
  <c r="F41" i="35"/>
  <c r="F194" i="18" l="1"/>
  <c r="F190" i="18"/>
  <c r="I75" i="18"/>
  <c r="N75" i="18" s="1"/>
  <c r="H75" i="18"/>
  <c r="M75" i="18" s="1"/>
  <c r="F414" i="18"/>
  <c r="J75" i="18"/>
  <c r="O75" i="18" s="1"/>
  <c r="F132" i="18"/>
  <c r="F113" i="18"/>
  <c r="F119" i="18"/>
  <c r="F407" i="18"/>
  <c r="F170" i="18"/>
  <c r="D51" i="18"/>
  <c r="L51" i="18" s="1"/>
  <c r="P51" i="18" s="1"/>
  <c r="Q51" i="18" s="1"/>
  <c r="I51" i="18"/>
  <c r="F115" i="18"/>
  <c r="F193" i="18"/>
  <c r="F161" i="18"/>
  <c r="F92" i="18"/>
  <c r="F121" i="18"/>
  <c r="F210" i="18"/>
  <c r="F147" i="18"/>
  <c r="F456" i="18"/>
  <c r="F73" i="18"/>
  <c r="F96" i="18"/>
  <c r="F137" i="18"/>
  <c r="F165" i="18"/>
  <c r="F244" i="18"/>
  <c r="F399" i="18"/>
  <c r="F156" i="18"/>
  <c r="F430" i="18"/>
  <c r="F184" i="18"/>
  <c r="F369" i="18"/>
  <c r="F328" i="18"/>
  <c r="F305" i="18"/>
  <c r="F224" i="18"/>
  <c r="F149" i="18"/>
  <c r="F387" i="18"/>
  <c r="F449" i="18"/>
  <c r="F459" i="18"/>
  <c r="F504" i="18"/>
  <c r="F79" i="18"/>
  <c r="F183" i="18"/>
  <c r="F502" i="18"/>
  <c r="F134" i="18"/>
  <c r="F105" i="18"/>
  <c r="F86" i="18"/>
  <c r="F173" i="18"/>
  <c r="F118" i="18"/>
  <c r="F110" i="18"/>
  <c r="F128" i="18"/>
  <c r="F89" i="18"/>
  <c r="F410" i="18"/>
  <c r="F155" i="18"/>
  <c r="F64" i="18"/>
  <c r="F63" i="18"/>
  <c r="J61" i="18"/>
  <c r="D61" i="18"/>
  <c r="L61" i="18" s="1"/>
  <c r="H61" i="18"/>
  <c r="I61" i="18"/>
  <c r="F93" i="18"/>
  <c r="F164" i="18"/>
  <c r="F157" i="18"/>
  <c r="F482" i="18"/>
  <c r="F169" i="18"/>
  <c r="F213" i="18"/>
  <c r="F350" i="18"/>
  <c r="F140" i="18"/>
  <c r="F295" i="18"/>
  <c r="F423" i="18"/>
  <c r="F120" i="18"/>
  <c r="J56" i="18"/>
  <c r="H56" i="18"/>
  <c r="D56" i="18"/>
  <c r="L56" i="18" s="1"/>
  <c r="I56" i="18"/>
  <c r="F202" i="18"/>
  <c r="F261" i="18"/>
  <c r="F465" i="18"/>
  <c r="F209" i="18"/>
  <c r="F126" i="18"/>
  <c r="F207" i="18"/>
  <c r="F197" i="18"/>
  <c r="F464" i="18"/>
  <c r="F450" i="18"/>
  <c r="I52" i="18"/>
  <c r="J52" i="18"/>
  <c r="H52" i="18"/>
  <c r="D52" i="18"/>
  <c r="L52" i="18" s="1"/>
  <c r="F150" i="18"/>
  <c r="F341" i="18"/>
  <c r="F144" i="18"/>
  <c r="J280" i="18"/>
  <c r="F141" i="18"/>
  <c r="F383" i="18"/>
  <c r="F174" i="18"/>
  <c r="F81" i="18"/>
  <c r="F189" i="18"/>
  <c r="H280" i="18"/>
  <c r="H76" i="18"/>
  <c r="D76" i="18"/>
  <c r="L76" i="18" s="1"/>
  <c r="J76" i="18"/>
  <c r="I76" i="18"/>
  <c r="F239" i="18"/>
  <c r="D186" i="18"/>
  <c r="L186" i="18" s="1"/>
  <c r="F265" i="18"/>
  <c r="F95" i="18"/>
  <c r="F82" i="18"/>
  <c r="F503" i="18"/>
  <c r="I78" i="18"/>
  <c r="N78" i="18" s="1"/>
  <c r="W509" i="1"/>
  <c r="W510" i="1"/>
  <c r="D97" i="18"/>
  <c r="L97" i="18" s="1"/>
  <c r="P97" i="18" s="1"/>
  <c r="Q97" i="18" s="1"/>
  <c r="H97" i="18"/>
  <c r="I97" i="18"/>
  <c r="D280" i="18"/>
  <c r="L280" i="18" s="1"/>
  <c r="P280" i="18" s="1"/>
  <c r="M78" i="18"/>
  <c r="P78" i="18"/>
  <c r="Q78" i="18" s="1"/>
  <c r="M535" i="18"/>
  <c r="O78" i="18"/>
  <c r="P535" i="18"/>
  <c r="Q535" i="18" s="1"/>
  <c r="N535" i="18"/>
  <c r="O535" i="18"/>
  <c r="W499" i="1"/>
  <c r="W493" i="1"/>
  <c r="W477" i="1"/>
  <c r="W502" i="1"/>
  <c r="W485" i="1"/>
  <c r="W483" i="1"/>
  <c r="W479" i="1"/>
  <c r="D42" i="35"/>
  <c r="W474" i="1"/>
  <c r="W506" i="1"/>
  <c r="W504" i="1"/>
  <c r="W503" i="1"/>
  <c r="W500" i="1"/>
  <c r="W508" i="1"/>
  <c r="W476" i="1"/>
  <c r="W478" i="1"/>
  <c r="D508" i="18"/>
  <c r="L508" i="18" s="1"/>
  <c r="P508" i="18" s="1"/>
  <c r="J508" i="18"/>
  <c r="I508" i="18"/>
  <c r="H508" i="18"/>
  <c r="I520" i="18"/>
  <c r="D520" i="18"/>
  <c r="L520" i="18" s="1"/>
  <c r="J520" i="18"/>
  <c r="H520" i="18"/>
  <c r="J523" i="18"/>
  <c r="D523" i="18"/>
  <c r="L523" i="18" s="1"/>
  <c r="I523" i="18"/>
  <c r="H523" i="18"/>
  <c r="I517" i="18"/>
  <c r="D517" i="18"/>
  <c r="L517" i="18" s="1"/>
  <c r="J517" i="18"/>
  <c r="H517" i="18"/>
  <c r="W505" i="1"/>
  <c r="J510" i="18"/>
  <c r="I510" i="18"/>
  <c r="D510" i="18"/>
  <c r="L510" i="18" s="1"/>
  <c r="H510" i="18"/>
  <c r="W490" i="1"/>
  <c r="F513" i="18"/>
  <c r="W495" i="1"/>
  <c r="I504" i="18"/>
  <c r="J504" i="18"/>
  <c r="D504" i="18"/>
  <c r="L504" i="18" s="1"/>
  <c r="H504" i="18"/>
  <c r="W497" i="1"/>
  <c r="D507" i="18"/>
  <c r="L507" i="18" s="1"/>
  <c r="P507" i="18" s="1"/>
  <c r="J507" i="18"/>
  <c r="I507" i="18"/>
  <c r="H507" i="18"/>
  <c r="D513" i="18"/>
  <c r="L513" i="18" s="1"/>
  <c r="J513" i="18"/>
  <c r="I513" i="18"/>
  <c r="H513" i="18"/>
  <c r="D509" i="18"/>
  <c r="L509" i="18" s="1"/>
  <c r="P509" i="18" s="1"/>
  <c r="I509" i="18"/>
  <c r="J509" i="18"/>
  <c r="H509" i="18"/>
  <c r="I529" i="18"/>
  <c r="J529" i="18"/>
  <c r="D529" i="18"/>
  <c r="L529" i="18" s="1"/>
  <c r="H529" i="18"/>
  <c r="W480" i="1"/>
  <c r="J519" i="18"/>
  <c r="D519" i="18"/>
  <c r="L519" i="18" s="1"/>
  <c r="I519" i="18"/>
  <c r="H519" i="18"/>
  <c r="W489" i="1"/>
  <c r="F515" i="18"/>
  <c r="I521" i="18"/>
  <c r="D521" i="18"/>
  <c r="L521" i="18" s="1"/>
  <c r="J521" i="18"/>
  <c r="H521" i="18"/>
  <c r="W498" i="1"/>
  <c r="W494" i="1"/>
  <c r="J502" i="18"/>
  <c r="I502" i="18"/>
  <c r="D502" i="18"/>
  <c r="L502" i="18" s="1"/>
  <c r="H502" i="18"/>
  <c r="I515" i="18"/>
  <c r="D515" i="18"/>
  <c r="L515" i="18" s="1"/>
  <c r="J515" i="18"/>
  <c r="H515" i="18"/>
  <c r="I522" i="18"/>
  <c r="D522" i="18"/>
  <c r="L522" i="18" s="1"/>
  <c r="J522" i="18"/>
  <c r="H522" i="18"/>
  <c r="W492" i="1"/>
  <c r="I476" i="18"/>
  <c r="D476" i="18"/>
  <c r="L476" i="18" s="1"/>
  <c r="J476" i="18"/>
  <c r="H476" i="18"/>
  <c r="J498" i="18"/>
  <c r="I498" i="18"/>
  <c r="D498" i="18"/>
  <c r="L498" i="18" s="1"/>
  <c r="H498" i="18"/>
  <c r="D524" i="18"/>
  <c r="L524" i="18" s="1"/>
  <c r="P524" i="18" s="1"/>
  <c r="I524" i="18"/>
  <c r="J524" i="18"/>
  <c r="H524" i="18"/>
  <c r="I518" i="18"/>
  <c r="J518" i="18"/>
  <c r="D518" i="18"/>
  <c r="L518" i="18" s="1"/>
  <c r="H518" i="18"/>
  <c r="D532" i="18"/>
  <c r="L532" i="18" s="1"/>
  <c r="P532" i="18" s="1"/>
  <c r="I532" i="18"/>
  <c r="J532" i="18"/>
  <c r="H532" i="18"/>
  <c r="W475" i="1"/>
  <c r="D534" i="18"/>
  <c r="L534" i="18" s="1"/>
  <c r="P534" i="18" s="1"/>
  <c r="I534" i="18"/>
  <c r="J534" i="18"/>
  <c r="H534" i="18"/>
  <c r="I533" i="18"/>
  <c r="J533" i="18"/>
  <c r="D533" i="18"/>
  <c r="L533" i="18" s="1"/>
  <c r="H533" i="18"/>
  <c r="D516" i="18"/>
  <c r="L516" i="18" s="1"/>
  <c r="P516" i="18" s="1"/>
  <c r="I516" i="18"/>
  <c r="J516" i="18"/>
  <c r="H516" i="18"/>
  <c r="I499" i="18"/>
  <c r="J499" i="18"/>
  <c r="D499" i="18"/>
  <c r="L499" i="18" s="1"/>
  <c r="H499" i="18"/>
  <c r="W488" i="1"/>
  <c r="J530" i="18"/>
  <c r="D530" i="18"/>
  <c r="L530" i="18" s="1"/>
  <c r="I530" i="18"/>
  <c r="H530" i="18"/>
  <c r="I500" i="18"/>
  <c r="D500" i="18"/>
  <c r="L500" i="18" s="1"/>
  <c r="J500" i="18"/>
  <c r="H500" i="18"/>
  <c r="J512" i="18"/>
  <c r="D512" i="18"/>
  <c r="L512" i="18" s="1"/>
  <c r="I512" i="18"/>
  <c r="H512" i="18"/>
  <c r="W491" i="1"/>
  <c r="F514" i="18"/>
  <c r="W482" i="1"/>
  <c r="J528" i="18"/>
  <c r="I528" i="18"/>
  <c r="D528" i="18"/>
  <c r="L528" i="18" s="1"/>
  <c r="H528" i="18"/>
  <c r="W507" i="1"/>
  <c r="I514" i="18"/>
  <c r="D514" i="18"/>
  <c r="L514" i="18" s="1"/>
  <c r="J514" i="18"/>
  <c r="H514" i="18"/>
  <c r="I506" i="18"/>
  <c r="J506" i="18"/>
  <c r="D506" i="18"/>
  <c r="L506" i="18" s="1"/>
  <c r="H506" i="18"/>
  <c r="D531" i="18"/>
  <c r="L531" i="18" s="1"/>
  <c r="P531" i="18" s="1"/>
  <c r="J531" i="18"/>
  <c r="I531" i="18"/>
  <c r="H531" i="18"/>
  <c r="J501" i="18"/>
  <c r="D501" i="18"/>
  <c r="L501" i="18" s="1"/>
  <c r="I501" i="18"/>
  <c r="H501" i="18"/>
  <c r="W501" i="1"/>
  <c r="I503" i="18"/>
  <c r="J503" i="18"/>
  <c r="D503" i="18"/>
  <c r="L503" i="18" s="1"/>
  <c r="H503" i="18"/>
  <c r="W481" i="1"/>
  <c r="W484" i="1"/>
  <c r="D527" i="18"/>
  <c r="L527" i="18" s="1"/>
  <c r="P527" i="18" s="1"/>
  <c r="I527" i="18"/>
  <c r="J527" i="18"/>
  <c r="H527" i="18"/>
  <c r="W487" i="1"/>
  <c r="J525" i="18"/>
  <c r="I525" i="18"/>
  <c r="D525" i="18"/>
  <c r="L525" i="18" s="1"/>
  <c r="H525" i="18"/>
  <c r="J505" i="18"/>
  <c r="I505" i="18"/>
  <c r="D505" i="18"/>
  <c r="L505" i="18" s="1"/>
  <c r="H505" i="18"/>
  <c r="D511" i="18"/>
  <c r="L511" i="18" s="1"/>
  <c r="P511" i="18" s="1"/>
  <c r="I511" i="18"/>
  <c r="J511" i="18"/>
  <c r="H511" i="18"/>
  <c r="W496" i="1"/>
  <c r="W486" i="1"/>
  <c r="I526" i="18"/>
  <c r="J526" i="18"/>
  <c r="D526" i="18"/>
  <c r="L526" i="18" s="1"/>
  <c r="H526" i="18"/>
  <c r="F397" i="18"/>
  <c r="F472" i="18"/>
  <c r="F188" i="18"/>
  <c r="F186" i="18"/>
  <c r="F62" i="18"/>
  <c r="F60" i="18"/>
  <c r="F463" i="18"/>
  <c r="F90" i="18"/>
  <c r="F57" i="18"/>
  <c r="F55" i="18"/>
  <c r="F277" i="18"/>
  <c r="F392" i="18"/>
  <c r="F364" i="18"/>
  <c r="F372" i="18"/>
  <c r="F67" i="18"/>
  <c r="F65" i="18"/>
  <c r="F181" i="18"/>
  <c r="F371" i="18"/>
  <c r="F377" i="18"/>
  <c r="F182" i="18"/>
  <c r="F53" i="18"/>
  <c r="F51" i="18"/>
  <c r="F409" i="18"/>
  <c r="F462" i="18"/>
  <c r="F148" i="18"/>
  <c r="F325" i="18"/>
  <c r="F260" i="18"/>
  <c r="F444" i="18"/>
  <c r="F135" i="18"/>
  <c r="F179" i="18"/>
  <c r="F309" i="18"/>
  <c r="F264" i="18"/>
  <c r="F376" i="18"/>
  <c r="F111" i="18"/>
  <c r="F168" i="18"/>
  <c r="F401" i="18"/>
  <c r="F85" i="18"/>
  <c r="F332" i="18"/>
  <c r="F468" i="18"/>
  <c r="F177" i="18"/>
  <c r="F206" i="18"/>
  <c r="F396" i="18"/>
  <c r="F133" i="18"/>
  <c r="F108" i="18"/>
  <c r="F288" i="18"/>
  <c r="F429" i="18"/>
  <c r="F432" i="18"/>
  <c r="F204" i="18"/>
  <c r="F145" i="18"/>
  <c r="F94" i="18"/>
  <c r="F227" i="18"/>
  <c r="F106" i="18"/>
  <c r="F461" i="18"/>
  <c r="F426" i="18"/>
  <c r="F427" i="18"/>
  <c r="F421" i="18"/>
  <c r="F158" i="18"/>
  <c r="F453" i="18"/>
  <c r="F452" i="18"/>
  <c r="F68" i="18"/>
  <c r="F66" i="18"/>
  <c r="F187" i="18"/>
  <c r="F117" i="18"/>
  <c r="F226" i="18"/>
  <c r="F109" i="18"/>
  <c r="F471" i="18"/>
  <c r="F195" i="18"/>
  <c r="F324" i="18"/>
  <c r="F191" i="18"/>
  <c r="F172" i="18"/>
  <c r="F272" i="18"/>
  <c r="F425" i="18"/>
  <c r="F395" i="18"/>
  <c r="F294" i="18"/>
  <c r="F411" i="18"/>
  <c r="F196" i="18"/>
  <c r="F484" i="18"/>
  <c r="F205" i="18"/>
  <c r="F374" i="18"/>
  <c r="F300" i="18"/>
  <c r="F175" i="18"/>
  <c r="F420" i="18"/>
  <c r="F403" i="18"/>
  <c r="F77" i="18"/>
  <c r="F75" i="18"/>
  <c r="F293" i="18"/>
  <c r="F166" i="18"/>
  <c r="F83" i="18"/>
  <c r="F201" i="18"/>
  <c r="F334" i="18"/>
  <c r="F104" i="18"/>
  <c r="F470" i="18"/>
  <c r="F142" i="18"/>
  <c r="F131" i="18"/>
  <c r="F116" i="18"/>
  <c r="F331" i="18"/>
  <c r="F167" i="18"/>
  <c r="F88" i="18"/>
  <c r="F114" i="18"/>
  <c r="F80" i="18"/>
  <c r="F78" i="18"/>
  <c r="F154" i="18"/>
  <c r="F100" i="18"/>
  <c r="F163" i="18"/>
  <c r="F200" i="18"/>
  <c r="F152" i="18"/>
  <c r="F460" i="18"/>
  <c r="F391" i="18"/>
  <c r="F246" i="18"/>
  <c r="F297" i="18"/>
  <c r="F91" i="18"/>
  <c r="F388" i="18"/>
  <c r="F317" i="18"/>
  <c r="F496" i="18"/>
  <c r="F123" i="18"/>
  <c r="F230" i="18"/>
  <c r="F72" i="18"/>
  <c r="F70" i="18"/>
  <c r="F400" i="18"/>
  <c r="F314" i="18"/>
  <c r="F101" i="18"/>
  <c r="F340" i="18"/>
  <c r="F139" i="18"/>
  <c r="F162" i="18"/>
  <c r="F418" i="18"/>
  <c r="F319" i="18"/>
  <c r="F358" i="18"/>
  <c r="F146" i="18"/>
  <c r="F124" i="18"/>
  <c r="F490" i="18"/>
  <c r="F323" i="18"/>
  <c r="F171" i="18"/>
  <c r="F311" i="18"/>
  <c r="F386" i="18"/>
  <c r="F153" i="18"/>
  <c r="F390" i="18"/>
  <c r="F259" i="18"/>
  <c r="F107" i="18"/>
  <c r="F286" i="18"/>
  <c r="F434" i="18"/>
  <c r="F306" i="18"/>
  <c r="F303" i="18"/>
  <c r="F143" i="18"/>
  <c r="F338" i="18"/>
  <c r="F212" i="18"/>
  <c r="F366" i="18"/>
  <c r="F138" i="18"/>
  <c r="F180" i="18"/>
  <c r="F483" i="18"/>
  <c r="F380" i="18"/>
  <c r="F136" i="18"/>
  <c r="F99" i="18"/>
  <c r="F97" i="18"/>
  <c r="F281" i="18"/>
  <c r="F280" i="18"/>
  <c r="F370" i="18"/>
  <c r="F441" i="18"/>
  <c r="F356" i="18"/>
  <c r="F363" i="18"/>
  <c r="F285" i="18"/>
  <c r="F262" i="18"/>
  <c r="F274" i="18"/>
  <c r="F232" i="18"/>
  <c r="F360" i="18"/>
  <c r="F417" i="18"/>
  <c r="F402" i="18"/>
  <c r="F475" i="18"/>
  <c r="F159" i="18"/>
  <c r="F440" i="18"/>
  <c r="F199" i="18"/>
  <c r="F234" i="18"/>
  <c r="F255" i="18"/>
  <c r="F151" i="18"/>
  <c r="F424" i="18"/>
  <c r="F408" i="18"/>
  <c r="F178" i="18"/>
  <c r="F271" i="18"/>
  <c r="F282" i="18"/>
  <c r="F354" i="18"/>
  <c r="F313" i="18"/>
  <c r="F225" i="18"/>
  <c r="F302" i="18"/>
  <c r="F112" i="18"/>
  <c r="F479" i="18"/>
  <c r="F355" i="18"/>
  <c r="F257" i="18"/>
  <c r="F238" i="18"/>
  <c r="F329" i="18"/>
  <c r="F127" i="18"/>
  <c r="F98" i="18"/>
  <c r="F348" i="18"/>
  <c r="F122" i="18"/>
  <c r="F352" i="18"/>
  <c r="F84" i="18"/>
  <c r="F296" i="18"/>
  <c r="F345" i="18"/>
  <c r="F481" i="18"/>
  <c r="F457" i="18"/>
  <c r="F211" i="18"/>
  <c r="F253" i="18"/>
  <c r="F379" i="18"/>
  <c r="F71" i="18"/>
  <c r="F382" i="18"/>
  <c r="F458" i="18"/>
  <c r="F241" i="18"/>
  <c r="F192" i="18"/>
  <c r="F252" i="18"/>
  <c r="F318" i="18"/>
  <c r="F344" i="18"/>
  <c r="F130" i="18"/>
  <c r="F448" i="18"/>
  <c r="F337" i="18"/>
  <c r="O55" i="18"/>
  <c r="M55" i="18"/>
  <c r="P55" i="18"/>
  <c r="Q55" i="18" s="1"/>
  <c r="N55" i="18"/>
  <c r="N51" i="18"/>
  <c r="N70" i="18"/>
  <c r="O70" i="18"/>
  <c r="P70" i="18"/>
  <c r="Q70" i="18" s="1"/>
  <c r="M70" i="18"/>
  <c r="M66" i="18"/>
  <c r="N66" i="18"/>
  <c r="P66" i="18"/>
  <c r="Q66" i="18" s="1"/>
  <c r="O66" i="18"/>
  <c r="O60" i="18"/>
  <c r="N60" i="18"/>
  <c r="M60" i="18"/>
  <c r="P60" i="18"/>
  <c r="Q60" i="18" s="1"/>
  <c r="P65" i="18"/>
  <c r="Q65" i="18" s="1"/>
  <c r="N65" i="18"/>
  <c r="O65" i="18"/>
  <c r="M65" i="18"/>
  <c r="E42" i="35"/>
  <c r="F493" i="18"/>
  <c r="F494" i="18"/>
  <c r="F492" i="18"/>
  <c r="W62" i="1"/>
  <c r="W473" i="1"/>
  <c r="W347" i="1"/>
  <c r="W312" i="1"/>
  <c r="W44" i="1"/>
  <c r="W165" i="1"/>
  <c r="W242" i="1"/>
  <c r="W449" i="1"/>
  <c r="W236" i="1"/>
  <c r="W323" i="1"/>
  <c r="W85" i="1"/>
  <c r="W150" i="1"/>
  <c r="W201" i="1"/>
  <c r="W289" i="1"/>
  <c r="W83" i="1"/>
  <c r="W260" i="1"/>
  <c r="W146" i="1"/>
  <c r="W384" i="1"/>
  <c r="W369" i="1"/>
  <c r="W229" i="1"/>
  <c r="W358" i="1"/>
  <c r="W181" i="1"/>
  <c r="W366" i="1"/>
  <c r="W77" i="1"/>
  <c r="W311" i="1"/>
  <c r="W82" i="1"/>
  <c r="W320" i="1"/>
  <c r="W336" i="1"/>
  <c r="W330" i="1"/>
  <c r="W355" i="1"/>
  <c r="W288" i="1"/>
  <c r="W105" i="1"/>
  <c r="W202" i="1"/>
  <c r="W319" i="1"/>
  <c r="W399" i="1"/>
  <c r="W175" i="1"/>
  <c r="W425" i="1"/>
  <c r="W184" i="1"/>
  <c r="W468" i="1"/>
  <c r="W153" i="1"/>
  <c r="W372" i="1"/>
  <c r="W134" i="1"/>
  <c r="W190" i="1"/>
  <c r="W84" i="1"/>
  <c r="W173" i="1"/>
  <c r="W70" i="1"/>
  <c r="W469" i="1"/>
  <c r="W276" i="1"/>
  <c r="W400" i="1"/>
  <c r="W71" i="1"/>
  <c r="W96" i="1"/>
  <c r="W98" i="1"/>
  <c r="W362" i="1"/>
  <c r="W337" i="1"/>
  <c r="W295" i="1"/>
  <c r="W364" i="1"/>
  <c r="W207" i="1"/>
  <c r="W441" i="1"/>
  <c r="W437" i="1"/>
  <c r="W124" i="1"/>
  <c r="W439" i="1"/>
  <c r="W463" i="1"/>
  <c r="W398" i="1"/>
  <c r="W252" i="1"/>
  <c r="W130" i="1"/>
  <c r="W284" i="1"/>
  <c r="W434" i="1"/>
  <c r="W282" i="1"/>
  <c r="W228" i="1"/>
  <c r="W125" i="1"/>
  <c r="W244" i="1"/>
  <c r="W422" i="1"/>
  <c r="W334" i="1"/>
  <c r="W231" i="1"/>
  <c r="W121" i="1"/>
  <c r="W341" i="1"/>
  <c r="W390" i="1"/>
  <c r="W126" i="1"/>
  <c r="W204" i="1"/>
  <c r="W382" i="1"/>
  <c r="W264" i="1"/>
  <c r="W461" i="1"/>
  <c r="W339" i="1"/>
  <c r="W263" i="1"/>
  <c r="W234" i="1"/>
  <c r="W200" i="1"/>
  <c r="W179" i="1"/>
  <c r="W48" i="1"/>
  <c r="W292" i="1"/>
  <c r="W164" i="1"/>
  <c r="W287" i="1"/>
  <c r="W335" i="1"/>
  <c r="W147" i="1"/>
  <c r="W205" i="1"/>
  <c r="W444" i="1"/>
  <c r="W172" i="1"/>
  <c r="W93" i="1"/>
  <c r="W197" i="1"/>
  <c r="W99" i="1"/>
  <c r="W59" i="1"/>
  <c r="W158" i="1"/>
  <c r="W331" i="1"/>
  <c r="W368" i="1"/>
  <c r="W203" i="1"/>
  <c r="W253" i="1"/>
  <c r="W220" i="1"/>
  <c r="W113" i="1"/>
  <c r="W429" i="1"/>
  <c r="W380" i="1"/>
  <c r="W448" i="1"/>
  <c r="W140" i="1"/>
  <c r="W342" i="1"/>
  <c r="W443" i="1"/>
  <c r="W193" i="1"/>
  <c r="W385" i="1"/>
  <c r="W251" i="1"/>
  <c r="W211" i="1"/>
  <c r="W466" i="1"/>
  <c r="W322" i="1"/>
  <c r="W301" i="1"/>
  <c r="W458" i="1"/>
  <c r="W460" i="1"/>
  <c r="W379" i="1"/>
  <c r="W375" i="1"/>
  <c r="W209" i="1"/>
  <c r="W155" i="1"/>
  <c r="W315" i="1"/>
  <c r="W225" i="1"/>
  <c r="W117" i="1"/>
  <c r="W216" i="1"/>
  <c r="W413" i="1"/>
  <c r="W160" i="1"/>
  <c r="W435" i="1"/>
  <c r="W178" i="1"/>
  <c r="W254" i="1"/>
  <c r="W143" i="1"/>
  <c r="W388" i="1"/>
  <c r="W472" i="1"/>
  <c r="W255" i="1"/>
  <c r="W417" i="1"/>
  <c r="W391" i="1"/>
  <c r="W304" i="1"/>
  <c r="W73" i="1"/>
  <c r="W286" i="1"/>
  <c r="W363" i="1"/>
  <c r="W383" i="1"/>
  <c r="W446" i="1"/>
  <c r="W376" i="1"/>
  <c r="W412" i="1"/>
  <c r="W294" i="1"/>
  <c r="W300" i="1"/>
  <c r="W166" i="1"/>
  <c r="W68" i="1"/>
  <c r="W275" i="1"/>
  <c r="W91" i="1"/>
  <c r="W402" i="1"/>
  <c r="W309" i="1"/>
  <c r="W285" i="1"/>
  <c r="W148" i="1"/>
  <c r="W432" i="1"/>
  <c r="W55" i="1"/>
  <c r="W350" i="1"/>
  <c r="W299" i="1"/>
  <c r="W75" i="1"/>
  <c r="W306" i="1"/>
  <c r="W215" i="1"/>
  <c r="W464" i="1"/>
  <c r="W104" i="1"/>
  <c r="W259" i="1"/>
  <c r="W189" i="1"/>
  <c r="W281" i="1"/>
  <c r="W424" i="1"/>
  <c r="W419" i="1"/>
  <c r="W430" i="1"/>
  <c r="W111" i="1"/>
  <c r="W60" i="1"/>
  <c r="W381" i="1"/>
  <c r="W389" i="1"/>
  <c r="W89" i="1"/>
  <c r="W278" i="1"/>
  <c r="W326" i="1"/>
  <c r="W174" i="1"/>
  <c r="W394" i="1"/>
  <c r="W176" i="1"/>
  <c r="W141" i="1"/>
  <c r="W80" i="1"/>
  <c r="W470" i="1"/>
  <c r="W407" i="1"/>
  <c r="W329" i="1"/>
  <c r="W152" i="1"/>
  <c r="W438" i="1"/>
  <c r="W333" i="1"/>
  <c r="W162" i="1"/>
  <c r="W258" i="1"/>
  <c r="W138" i="1"/>
  <c r="W224" i="1"/>
  <c r="W453" i="1"/>
  <c r="W357" i="1"/>
  <c r="W303" i="1"/>
  <c r="W120" i="1"/>
  <c r="W361" i="1"/>
  <c r="W230" i="1"/>
  <c r="W246" i="1"/>
  <c r="W321" i="1"/>
  <c r="W156" i="1"/>
  <c r="W87" i="1"/>
  <c r="I412" i="18"/>
  <c r="J412" i="18"/>
  <c r="H412" i="18"/>
  <c r="D412" i="18"/>
  <c r="L412" i="18" s="1"/>
  <c r="D413" i="18"/>
  <c r="L413" i="18" s="1"/>
  <c r="H413" i="18"/>
  <c r="I413" i="18"/>
  <c r="J413" i="18"/>
  <c r="I244" i="18"/>
  <c r="H244" i="18"/>
  <c r="J244" i="18"/>
  <c r="D244" i="18"/>
  <c r="L244" i="18" s="1"/>
  <c r="D287" i="18"/>
  <c r="L287" i="18" s="1"/>
  <c r="I287" i="18"/>
  <c r="J287" i="18"/>
  <c r="H287" i="18"/>
  <c r="I194" i="18"/>
  <c r="D194" i="18"/>
  <c r="L194" i="18" s="1"/>
  <c r="H194" i="18"/>
  <c r="J194" i="18"/>
  <c r="D332" i="18"/>
  <c r="L332" i="18" s="1"/>
  <c r="J332" i="18"/>
  <c r="I332" i="18"/>
  <c r="H332" i="18"/>
  <c r="I133" i="18"/>
  <c r="J133" i="18"/>
  <c r="H133" i="18"/>
  <c r="D133" i="18"/>
  <c r="L133" i="18" s="1"/>
  <c r="I161" i="18"/>
  <c r="D161" i="18"/>
  <c r="L161" i="18" s="1"/>
  <c r="H161" i="18"/>
  <c r="J161" i="18"/>
  <c r="H369" i="18"/>
  <c r="J369" i="18"/>
  <c r="D369" i="18"/>
  <c r="L369" i="18" s="1"/>
  <c r="I369" i="18"/>
  <c r="H171" i="18"/>
  <c r="I171" i="18"/>
  <c r="J171" i="18"/>
  <c r="D171" i="18"/>
  <c r="L171" i="18" s="1"/>
  <c r="H356" i="18"/>
  <c r="J356" i="18"/>
  <c r="I356" i="18"/>
  <c r="D356" i="18"/>
  <c r="L356" i="18" s="1"/>
  <c r="D472" i="18"/>
  <c r="L472" i="18" s="1"/>
  <c r="I472" i="18"/>
  <c r="H472" i="18"/>
  <c r="J472" i="18"/>
  <c r="D119" i="18"/>
  <c r="L119" i="18" s="1"/>
  <c r="I119" i="18"/>
  <c r="J119" i="18"/>
  <c r="H119" i="18"/>
  <c r="D113" i="18"/>
  <c r="L113" i="18" s="1"/>
  <c r="I113" i="18"/>
  <c r="H113" i="18"/>
  <c r="J113" i="18"/>
  <c r="D141" i="18"/>
  <c r="L141" i="18" s="1"/>
  <c r="I141" i="18"/>
  <c r="J141" i="18"/>
  <c r="H141" i="18"/>
  <c r="D290" i="18"/>
  <c r="L290" i="18" s="1"/>
  <c r="H290" i="18"/>
  <c r="J290" i="18"/>
  <c r="I290" i="18"/>
  <c r="J198" i="18"/>
  <c r="D198" i="18"/>
  <c r="L198" i="18" s="1"/>
  <c r="H198" i="18"/>
  <c r="I198" i="18"/>
  <c r="H383" i="18"/>
  <c r="I383" i="18"/>
  <c r="D383" i="18"/>
  <c r="L383" i="18" s="1"/>
  <c r="J383" i="18"/>
  <c r="H428" i="18"/>
  <c r="D428" i="18"/>
  <c r="L428" i="18" s="1"/>
  <c r="I428" i="18"/>
  <c r="J428" i="18"/>
  <c r="W76" i="1"/>
  <c r="W72" i="1"/>
  <c r="W283" i="1"/>
  <c r="W154" i="1"/>
  <c r="J297" i="18"/>
  <c r="I297" i="18"/>
  <c r="H297" i="18"/>
  <c r="D297" i="18"/>
  <c r="L297" i="18" s="1"/>
  <c r="H99" i="18"/>
  <c r="J99" i="18"/>
  <c r="D99" i="18"/>
  <c r="L99" i="18" s="1"/>
  <c r="I99" i="18"/>
  <c r="J302" i="18"/>
  <c r="D302" i="18"/>
  <c r="L302" i="18" s="1"/>
  <c r="H302" i="18"/>
  <c r="I302" i="18"/>
  <c r="W272" i="1"/>
  <c r="W185" i="1"/>
  <c r="H177" i="18"/>
  <c r="D177" i="18"/>
  <c r="L177" i="18" s="1"/>
  <c r="I177" i="18"/>
  <c r="J177" i="18"/>
  <c r="W465" i="1"/>
  <c r="W180" i="1"/>
  <c r="I226" i="18"/>
  <c r="D226" i="18"/>
  <c r="L226" i="18" s="1"/>
  <c r="J226" i="18"/>
  <c r="H226" i="18"/>
  <c r="I172" i="18"/>
  <c r="H172" i="18"/>
  <c r="J172" i="18"/>
  <c r="D172" i="18"/>
  <c r="L172" i="18" s="1"/>
  <c r="W135" i="1"/>
  <c r="J492" i="18"/>
  <c r="H492" i="18"/>
  <c r="I492" i="18"/>
  <c r="D492" i="18"/>
  <c r="L492" i="18" s="1"/>
  <c r="J163" i="18"/>
  <c r="D163" i="18"/>
  <c r="L163" i="18" s="1"/>
  <c r="H163" i="18"/>
  <c r="I163" i="18"/>
  <c r="J460" i="18"/>
  <c r="I460" i="18"/>
  <c r="H460" i="18"/>
  <c r="D460" i="18"/>
  <c r="L460" i="18" s="1"/>
  <c r="I388" i="18"/>
  <c r="D388" i="18"/>
  <c r="L388" i="18" s="1"/>
  <c r="J388" i="18"/>
  <c r="H388" i="18"/>
  <c r="I338" i="18"/>
  <c r="H338" i="18"/>
  <c r="D338" i="18"/>
  <c r="L338" i="18" s="1"/>
  <c r="J338" i="18"/>
  <c r="W456" i="1"/>
  <c r="J438" i="18"/>
  <c r="D438" i="18"/>
  <c r="L438" i="18" s="1"/>
  <c r="H438" i="18"/>
  <c r="I438" i="18"/>
  <c r="J465" i="18"/>
  <c r="I465" i="18"/>
  <c r="D465" i="18"/>
  <c r="L465" i="18" s="1"/>
  <c r="H465" i="18"/>
  <c r="D348" i="18"/>
  <c r="L348" i="18" s="1"/>
  <c r="H348" i="18"/>
  <c r="J348" i="18"/>
  <c r="I348" i="18"/>
  <c r="D296" i="18"/>
  <c r="L296" i="18" s="1"/>
  <c r="H296" i="18"/>
  <c r="I296" i="18"/>
  <c r="J296" i="18"/>
  <c r="W183" i="1"/>
  <c r="W360" i="1"/>
  <c r="W64" i="1"/>
  <c r="W132" i="1"/>
  <c r="J375" i="18"/>
  <c r="D375" i="18"/>
  <c r="L375" i="18" s="1"/>
  <c r="H375" i="18"/>
  <c r="I375" i="18"/>
  <c r="H430" i="18"/>
  <c r="D430" i="18"/>
  <c r="L430" i="18" s="1"/>
  <c r="I430" i="18"/>
  <c r="J430" i="18"/>
  <c r="D362" i="18"/>
  <c r="L362" i="18" s="1"/>
  <c r="J362" i="18"/>
  <c r="H362" i="18"/>
  <c r="I362" i="18"/>
  <c r="I89" i="18"/>
  <c r="J89" i="18"/>
  <c r="D89" i="18"/>
  <c r="L89" i="18" s="1"/>
  <c r="H89" i="18"/>
  <c r="D494" i="18"/>
  <c r="L494" i="18" s="1"/>
  <c r="J494" i="18"/>
  <c r="H494" i="18"/>
  <c r="I494" i="18"/>
  <c r="W403" i="1"/>
  <c r="D123" i="18"/>
  <c r="L123" i="18" s="1"/>
  <c r="J123" i="18"/>
  <c r="H123" i="18"/>
  <c r="I123" i="18"/>
  <c r="W92" i="1"/>
  <c r="I146" i="18"/>
  <c r="J146" i="18"/>
  <c r="D146" i="18"/>
  <c r="L146" i="18" s="1"/>
  <c r="H146" i="18"/>
  <c r="J259" i="18"/>
  <c r="D259" i="18"/>
  <c r="L259" i="18" s="1"/>
  <c r="H259" i="18"/>
  <c r="I259" i="18"/>
  <c r="W90" i="1"/>
  <c r="D232" i="18"/>
  <c r="L232" i="18" s="1"/>
  <c r="J232" i="18"/>
  <c r="H232" i="18"/>
  <c r="I232" i="18"/>
  <c r="W169" i="1"/>
  <c r="D209" i="18"/>
  <c r="L209" i="18" s="1"/>
  <c r="I209" i="18"/>
  <c r="J209" i="18"/>
  <c r="H209" i="18"/>
  <c r="J353" i="18"/>
  <c r="D353" i="18"/>
  <c r="L353" i="18" s="1"/>
  <c r="I353" i="18"/>
  <c r="H353" i="18"/>
  <c r="H330" i="18"/>
  <c r="D330" i="18"/>
  <c r="L330" i="18" s="1"/>
  <c r="J330" i="18"/>
  <c r="I330" i="18"/>
  <c r="I325" i="18"/>
  <c r="H325" i="18"/>
  <c r="D325" i="18"/>
  <c r="L325" i="18" s="1"/>
  <c r="J325" i="18"/>
  <c r="W119" i="1"/>
  <c r="W218" i="1"/>
  <c r="I108" i="18"/>
  <c r="J108" i="18"/>
  <c r="D108" i="18"/>
  <c r="L108" i="18" s="1"/>
  <c r="H108" i="18"/>
  <c r="H96" i="18"/>
  <c r="J96" i="18"/>
  <c r="I96" i="18"/>
  <c r="D96" i="18"/>
  <c r="L96" i="18" s="1"/>
  <c r="D94" i="18"/>
  <c r="L94" i="18" s="1"/>
  <c r="H94" i="18"/>
  <c r="I94" i="18"/>
  <c r="J94" i="18"/>
  <c r="H267" i="18"/>
  <c r="I267" i="18"/>
  <c r="J267" i="18"/>
  <c r="D267" i="18"/>
  <c r="L267" i="18" s="1"/>
  <c r="H374" i="18"/>
  <c r="J374" i="18"/>
  <c r="I374" i="18"/>
  <c r="D374" i="18"/>
  <c r="L374" i="18" s="1"/>
  <c r="W95" i="1"/>
  <c r="H101" i="18"/>
  <c r="J101" i="18"/>
  <c r="D101" i="18"/>
  <c r="L101" i="18" s="1"/>
  <c r="I101" i="18"/>
  <c r="W293" i="1"/>
  <c r="H483" i="18"/>
  <c r="D483" i="18"/>
  <c r="L483" i="18" s="1"/>
  <c r="I483" i="18"/>
  <c r="J483" i="18"/>
  <c r="W345" i="1"/>
  <c r="W420" i="1"/>
  <c r="I255" i="18"/>
  <c r="H255" i="18"/>
  <c r="J255" i="18"/>
  <c r="D255" i="18"/>
  <c r="L255" i="18" s="1"/>
  <c r="J271" i="18"/>
  <c r="H271" i="18"/>
  <c r="D271" i="18"/>
  <c r="L271" i="18" s="1"/>
  <c r="I271" i="18"/>
  <c r="J238" i="18"/>
  <c r="I238" i="18"/>
  <c r="D238" i="18"/>
  <c r="L238" i="18" s="1"/>
  <c r="H238" i="18"/>
  <c r="W308" i="1"/>
  <c r="J188" i="18"/>
  <c r="H188" i="18"/>
  <c r="D188" i="18"/>
  <c r="L188" i="18" s="1"/>
  <c r="I188" i="18"/>
  <c r="I407" i="18"/>
  <c r="J407" i="18"/>
  <c r="D407" i="18"/>
  <c r="L407" i="18" s="1"/>
  <c r="H407" i="18"/>
  <c r="J57" i="18"/>
  <c r="I57" i="18"/>
  <c r="D57" i="18"/>
  <c r="L57" i="18" s="1"/>
  <c r="H57" i="18"/>
  <c r="J361" i="18"/>
  <c r="D361" i="18"/>
  <c r="L361" i="18" s="1"/>
  <c r="H361" i="18"/>
  <c r="I361" i="18"/>
  <c r="W161" i="1"/>
  <c r="W199" i="1"/>
  <c r="J128" i="18"/>
  <c r="H128" i="18"/>
  <c r="D128" i="18"/>
  <c r="L128" i="18" s="1"/>
  <c r="I128" i="18"/>
  <c r="J236" i="18"/>
  <c r="D236" i="18"/>
  <c r="L236" i="18" s="1"/>
  <c r="H236" i="18"/>
  <c r="I236" i="18"/>
  <c r="D429" i="18"/>
  <c r="L429" i="18" s="1"/>
  <c r="H429" i="18"/>
  <c r="J429" i="18"/>
  <c r="I429" i="18"/>
  <c r="D461" i="18"/>
  <c r="L461" i="18" s="1"/>
  <c r="I461" i="18"/>
  <c r="J461" i="18"/>
  <c r="H461" i="18"/>
  <c r="W405" i="1"/>
  <c r="D190" i="18"/>
  <c r="L190" i="18" s="1"/>
  <c r="J190" i="18"/>
  <c r="H190" i="18"/>
  <c r="I190" i="18"/>
  <c r="D384" i="18"/>
  <c r="L384" i="18" s="1"/>
  <c r="I384" i="18"/>
  <c r="J384" i="18"/>
  <c r="H384" i="18"/>
  <c r="H173" i="18"/>
  <c r="J173" i="18"/>
  <c r="I173" i="18"/>
  <c r="D173" i="18"/>
  <c r="L173" i="18" s="1"/>
  <c r="W377" i="1"/>
  <c r="J420" i="18"/>
  <c r="I420" i="18"/>
  <c r="H420" i="18"/>
  <c r="D420" i="18"/>
  <c r="L420" i="18" s="1"/>
  <c r="H86" i="18"/>
  <c r="D86" i="18"/>
  <c r="L86" i="18" s="1"/>
  <c r="I86" i="18"/>
  <c r="J86" i="18"/>
  <c r="D258" i="18"/>
  <c r="L258" i="18" s="1"/>
  <c r="H258" i="18"/>
  <c r="I258" i="18"/>
  <c r="J258" i="18"/>
  <c r="J80" i="18"/>
  <c r="D80" i="18"/>
  <c r="L80" i="18" s="1"/>
  <c r="H80" i="18"/>
  <c r="I80" i="18"/>
  <c r="W191" i="1"/>
  <c r="I336" i="18"/>
  <c r="H336" i="18"/>
  <c r="D336" i="18"/>
  <c r="L336" i="18" s="1"/>
  <c r="J336" i="18"/>
  <c r="D317" i="18"/>
  <c r="L317" i="18" s="1"/>
  <c r="H317" i="18"/>
  <c r="I317" i="18"/>
  <c r="J317" i="18"/>
  <c r="J418" i="18"/>
  <c r="H418" i="18"/>
  <c r="I418" i="18"/>
  <c r="D418" i="18"/>
  <c r="L418" i="18" s="1"/>
  <c r="W115" i="1"/>
  <c r="W241" i="1"/>
  <c r="D306" i="18"/>
  <c r="L306" i="18" s="1"/>
  <c r="I306" i="18"/>
  <c r="J306" i="18"/>
  <c r="H306" i="18"/>
  <c r="D285" i="18"/>
  <c r="L285" i="18" s="1"/>
  <c r="I285" i="18"/>
  <c r="J285" i="18"/>
  <c r="H285" i="18"/>
  <c r="W214" i="1"/>
  <c r="W237" i="1"/>
  <c r="J313" i="18"/>
  <c r="I313" i="18"/>
  <c r="D313" i="18"/>
  <c r="L313" i="18" s="1"/>
  <c r="H313" i="18"/>
  <c r="W103" i="1"/>
  <c r="W324" i="1"/>
  <c r="W65" i="1"/>
  <c r="J90" i="18"/>
  <c r="I90" i="18"/>
  <c r="D90" i="18"/>
  <c r="L90" i="18" s="1"/>
  <c r="H90" i="18"/>
  <c r="J228" i="18"/>
  <c r="I228" i="18"/>
  <c r="D228" i="18"/>
  <c r="L228" i="18" s="1"/>
  <c r="H228" i="18"/>
  <c r="H185" i="18"/>
  <c r="J185" i="18"/>
  <c r="D185" i="18"/>
  <c r="L185" i="18" s="1"/>
  <c r="I185" i="18"/>
  <c r="H148" i="18"/>
  <c r="J148" i="18"/>
  <c r="I148" i="18"/>
  <c r="D148" i="18"/>
  <c r="L148" i="18" s="1"/>
  <c r="D241" i="18"/>
  <c r="L241" i="18" s="1"/>
  <c r="H241" i="18"/>
  <c r="I241" i="18"/>
  <c r="J241" i="18"/>
  <c r="I378" i="18"/>
  <c r="J378" i="18"/>
  <c r="D378" i="18"/>
  <c r="L378" i="18" s="1"/>
  <c r="H378" i="18"/>
  <c r="W427" i="1"/>
  <c r="D321" i="18"/>
  <c r="L321" i="18" s="1"/>
  <c r="H321" i="18"/>
  <c r="J321" i="18"/>
  <c r="I321" i="18"/>
  <c r="D118" i="18"/>
  <c r="L118" i="18" s="1"/>
  <c r="H118" i="18"/>
  <c r="I118" i="18"/>
  <c r="J118" i="18"/>
  <c r="H437" i="18"/>
  <c r="I437" i="18"/>
  <c r="J437" i="18"/>
  <c r="D437" i="18"/>
  <c r="L437" i="18" s="1"/>
  <c r="P452" i="18"/>
  <c r="Q452" i="18" s="1"/>
  <c r="N452" i="18"/>
  <c r="O452" i="18"/>
  <c r="M452" i="18"/>
  <c r="D240" i="18"/>
  <c r="L240" i="18" s="1"/>
  <c r="J240" i="18"/>
  <c r="H240" i="18"/>
  <c r="I240" i="18"/>
  <c r="H114" i="18"/>
  <c r="J114" i="18"/>
  <c r="D114" i="18"/>
  <c r="L114" i="18" s="1"/>
  <c r="I114" i="18"/>
  <c r="W370" i="1"/>
  <c r="W296" i="1"/>
  <c r="W250" i="1"/>
  <c r="W447" i="1"/>
  <c r="J184" i="18"/>
  <c r="I184" i="18"/>
  <c r="D184" i="18"/>
  <c r="L184" i="18" s="1"/>
  <c r="H184" i="18"/>
  <c r="W110" i="1"/>
  <c r="H247" i="18"/>
  <c r="J247" i="18"/>
  <c r="D247" i="18"/>
  <c r="L247" i="18" s="1"/>
  <c r="I247" i="18"/>
  <c r="J376" i="18"/>
  <c r="I376" i="18"/>
  <c r="D376" i="18"/>
  <c r="L376" i="18" s="1"/>
  <c r="H376" i="18"/>
  <c r="I449" i="18"/>
  <c r="J449" i="18"/>
  <c r="D449" i="18"/>
  <c r="L449" i="18" s="1"/>
  <c r="H449" i="18"/>
  <c r="W387" i="1"/>
  <c r="I91" i="18"/>
  <c r="D91" i="18"/>
  <c r="L91" i="18" s="1"/>
  <c r="H91" i="18"/>
  <c r="J91" i="18"/>
  <c r="W137" i="1"/>
  <c r="J354" i="18"/>
  <c r="I354" i="18"/>
  <c r="H354" i="18"/>
  <c r="D354" i="18"/>
  <c r="L354" i="18" s="1"/>
  <c r="W351" i="1"/>
  <c r="J150" i="18"/>
  <c r="D150" i="18"/>
  <c r="L150" i="18" s="1"/>
  <c r="I150" i="18"/>
  <c r="H150" i="18"/>
  <c r="W307" i="1"/>
  <c r="W194" i="1"/>
  <c r="W109" i="1"/>
  <c r="I254" i="18"/>
  <c r="H254" i="18"/>
  <c r="J254" i="18"/>
  <c r="D254" i="18"/>
  <c r="L254" i="18" s="1"/>
  <c r="D486" i="18"/>
  <c r="L486" i="18" s="1"/>
  <c r="J486" i="18"/>
  <c r="I486" i="18"/>
  <c r="H486" i="18"/>
  <c r="I106" i="18"/>
  <c r="J106" i="18"/>
  <c r="D106" i="18"/>
  <c r="L106" i="18" s="1"/>
  <c r="H106" i="18"/>
  <c r="J347" i="18"/>
  <c r="I347" i="18"/>
  <c r="D347" i="18"/>
  <c r="L347" i="18" s="1"/>
  <c r="H347" i="18"/>
  <c r="J104" i="18"/>
  <c r="I104" i="18"/>
  <c r="H104" i="18"/>
  <c r="D104" i="18"/>
  <c r="L104" i="18" s="1"/>
  <c r="W168" i="1"/>
  <c r="W274" i="1"/>
  <c r="I166" i="18"/>
  <c r="H166" i="18"/>
  <c r="D166" i="18"/>
  <c r="L166" i="18" s="1"/>
  <c r="J166" i="18"/>
  <c r="J391" i="18"/>
  <c r="I391" i="18"/>
  <c r="D391" i="18"/>
  <c r="L391" i="18" s="1"/>
  <c r="H391" i="18"/>
  <c r="D230" i="18"/>
  <c r="L230" i="18" s="1"/>
  <c r="I230" i="18"/>
  <c r="H230" i="18"/>
  <c r="J230" i="18"/>
  <c r="W257" i="1"/>
  <c r="H392" i="18"/>
  <c r="I392" i="18"/>
  <c r="D392" i="18"/>
  <c r="L392" i="18" s="1"/>
  <c r="J392" i="18"/>
  <c r="W409" i="1"/>
  <c r="J495" i="18"/>
  <c r="D495" i="18"/>
  <c r="L495" i="18" s="1"/>
  <c r="I495" i="18"/>
  <c r="H495" i="18"/>
  <c r="I310" i="18"/>
  <c r="J310" i="18"/>
  <c r="D310" i="18"/>
  <c r="L310" i="18" s="1"/>
  <c r="H310" i="18"/>
  <c r="D436" i="18"/>
  <c r="L436" i="18" s="1"/>
  <c r="H436" i="18"/>
  <c r="J436" i="18"/>
  <c r="I436" i="18"/>
  <c r="J367" i="18"/>
  <c r="I367" i="18"/>
  <c r="D367" i="18"/>
  <c r="L367" i="18" s="1"/>
  <c r="H367" i="18"/>
  <c r="H275" i="18"/>
  <c r="J275" i="18"/>
  <c r="D275" i="18"/>
  <c r="L275" i="18" s="1"/>
  <c r="I275" i="18"/>
  <c r="W454" i="1"/>
  <c r="J463" i="18"/>
  <c r="I463" i="18"/>
  <c r="H463" i="18"/>
  <c r="D463" i="18"/>
  <c r="L463" i="18" s="1"/>
  <c r="J364" i="18"/>
  <c r="D364" i="18"/>
  <c r="L364" i="18" s="1"/>
  <c r="H364" i="18"/>
  <c r="I364" i="18"/>
  <c r="J170" i="18"/>
  <c r="I170" i="18"/>
  <c r="D170" i="18"/>
  <c r="L170" i="18" s="1"/>
  <c r="H170" i="18"/>
  <c r="W471" i="1"/>
  <c r="J174" i="18"/>
  <c r="D174" i="18"/>
  <c r="L174" i="18" s="1"/>
  <c r="H174" i="18"/>
  <c r="I174" i="18"/>
  <c r="H260" i="18"/>
  <c r="J260" i="18"/>
  <c r="I260" i="18"/>
  <c r="D260" i="18"/>
  <c r="L260" i="18" s="1"/>
  <c r="W227" i="1"/>
  <c r="J208" i="18"/>
  <c r="I208" i="18"/>
  <c r="H208" i="18"/>
  <c r="D208" i="18"/>
  <c r="L208" i="18" s="1"/>
  <c r="H210" i="18"/>
  <c r="J210" i="18"/>
  <c r="I210" i="18"/>
  <c r="D210" i="18"/>
  <c r="L210" i="18" s="1"/>
  <c r="W102" i="1"/>
  <c r="H433" i="18"/>
  <c r="I433" i="18"/>
  <c r="D433" i="18"/>
  <c r="L433" i="18" s="1"/>
  <c r="J433" i="18"/>
  <c r="J102" i="18"/>
  <c r="I102" i="18"/>
  <c r="H102" i="18"/>
  <c r="D102" i="18"/>
  <c r="L102" i="18" s="1"/>
  <c r="D468" i="18"/>
  <c r="L468" i="18" s="1"/>
  <c r="H468" i="18"/>
  <c r="J468" i="18"/>
  <c r="I468" i="18"/>
  <c r="I396" i="18"/>
  <c r="H396" i="18"/>
  <c r="J396" i="18"/>
  <c r="D396" i="18"/>
  <c r="L396" i="18" s="1"/>
  <c r="W436" i="1"/>
  <c r="J227" i="18"/>
  <c r="I227" i="18"/>
  <c r="D227" i="18"/>
  <c r="L227" i="18" s="1"/>
  <c r="H227" i="18"/>
  <c r="D427" i="18"/>
  <c r="L427" i="18" s="1"/>
  <c r="H427" i="18"/>
  <c r="J427" i="18"/>
  <c r="I427" i="18"/>
  <c r="W149" i="1"/>
  <c r="W397" i="1"/>
  <c r="I68" i="18"/>
  <c r="J68" i="18"/>
  <c r="D68" i="18"/>
  <c r="L68" i="18" s="1"/>
  <c r="H68" i="18"/>
  <c r="J121" i="18"/>
  <c r="D121" i="18"/>
  <c r="L121" i="18" s="1"/>
  <c r="H121" i="18"/>
  <c r="I121" i="18"/>
  <c r="I342" i="18"/>
  <c r="J342" i="18"/>
  <c r="H342" i="18"/>
  <c r="D342" i="18"/>
  <c r="L342" i="18" s="1"/>
  <c r="W356" i="1"/>
  <c r="W219" i="1"/>
  <c r="W157" i="1"/>
  <c r="I470" i="18"/>
  <c r="J470" i="18"/>
  <c r="D470" i="18"/>
  <c r="L470" i="18" s="1"/>
  <c r="H470" i="18"/>
  <c r="W367" i="1"/>
  <c r="W373" i="1"/>
  <c r="W206" i="1"/>
  <c r="J357" i="18"/>
  <c r="I357" i="18"/>
  <c r="D357" i="18"/>
  <c r="L357" i="18" s="1"/>
  <c r="H357" i="18"/>
  <c r="D319" i="18"/>
  <c r="L319" i="18" s="1"/>
  <c r="I319" i="18"/>
  <c r="J319" i="18"/>
  <c r="H319" i="18"/>
  <c r="I124" i="18"/>
  <c r="H124" i="18"/>
  <c r="D124" i="18"/>
  <c r="L124" i="18" s="1"/>
  <c r="J124" i="18"/>
  <c r="J281" i="18"/>
  <c r="D281" i="18"/>
  <c r="L281" i="18" s="1"/>
  <c r="I281" i="18"/>
  <c r="H281" i="18"/>
  <c r="I159" i="18"/>
  <c r="D159" i="18"/>
  <c r="L159" i="18" s="1"/>
  <c r="J159" i="18"/>
  <c r="H159" i="18"/>
  <c r="W212" i="1"/>
  <c r="H151" i="18"/>
  <c r="J151" i="18"/>
  <c r="I151" i="18"/>
  <c r="D151" i="18"/>
  <c r="L151" i="18" s="1"/>
  <c r="J74" i="18"/>
  <c r="I74" i="18"/>
  <c r="D74" i="18"/>
  <c r="L74" i="18" s="1"/>
  <c r="H74" i="18"/>
  <c r="W116" i="1"/>
  <c r="W128" i="1"/>
  <c r="W349" i="1"/>
  <c r="W277" i="1"/>
  <c r="I473" i="18"/>
  <c r="D473" i="18"/>
  <c r="L473" i="18" s="1"/>
  <c r="H473" i="18"/>
  <c r="J473" i="18"/>
  <c r="I466" i="18"/>
  <c r="D466" i="18"/>
  <c r="L466" i="18" s="1"/>
  <c r="H466" i="18"/>
  <c r="J466" i="18"/>
  <c r="J224" i="18"/>
  <c r="I224" i="18"/>
  <c r="D224" i="18"/>
  <c r="L224" i="18" s="1"/>
  <c r="H224" i="18"/>
  <c r="W297" i="1"/>
  <c r="W374" i="1"/>
  <c r="D373" i="18"/>
  <c r="L373" i="18" s="1"/>
  <c r="H373" i="18"/>
  <c r="J373" i="18"/>
  <c r="I373" i="18"/>
  <c r="W343" i="1"/>
  <c r="W213" i="1"/>
  <c r="J181" i="18"/>
  <c r="I181" i="18"/>
  <c r="H181" i="18"/>
  <c r="D181" i="18"/>
  <c r="L181" i="18" s="1"/>
  <c r="D298" i="18"/>
  <c r="L298" i="18" s="1"/>
  <c r="H298" i="18"/>
  <c r="I298" i="18"/>
  <c r="J298" i="18"/>
  <c r="W243" i="1"/>
  <c r="W418" i="1"/>
  <c r="W86" i="1"/>
  <c r="W106" i="1"/>
  <c r="D245" i="18"/>
  <c r="L245" i="18" s="1"/>
  <c r="H245" i="18"/>
  <c r="J245" i="18"/>
  <c r="I245" i="18"/>
  <c r="W239" i="1"/>
  <c r="D111" i="18"/>
  <c r="L111" i="18" s="1"/>
  <c r="I111" i="18"/>
  <c r="H111" i="18"/>
  <c r="J111" i="18"/>
  <c r="W415" i="1"/>
  <c r="W101" i="1"/>
  <c r="W248" i="1"/>
  <c r="D206" i="18"/>
  <c r="L206" i="18" s="1"/>
  <c r="J206" i="18"/>
  <c r="I206" i="18"/>
  <c r="H206" i="18"/>
  <c r="W378" i="1"/>
  <c r="D288" i="18"/>
  <c r="L288" i="18" s="1"/>
  <c r="I288" i="18"/>
  <c r="J288" i="18"/>
  <c r="H288" i="18"/>
  <c r="W411" i="1"/>
  <c r="H455" i="18"/>
  <c r="J455" i="18"/>
  <c r="I455" i="18"/>
  <c r="D455" i="18"/>
  <c r="L455" i="18" s="1"/>
  <c r="W442" i="1"/>
  <c r="D249" i="18"/>
  <c r="L249" i="18" s="1"/>
  <c r="H249" i="18"/>
  <c r="I249" i="18"/>
  <c r="J249" i="18"/>
  <c r="I158" i="18"/>
  <c r="J158" i="18"/>
  <c r="H158" i="18"/>
  <c r="D158" i="18"/>
  <c r="L158" i="18" s="1"/>
  <c r="J415" i="18"/>
  <c r="I415" i="18"/>
  <c r="D415" i="18"/>
  <c r="L415" i="18" s="1"/>
  <c r="H415" i="18"/>
  <c r="D477" i="18"/>
  <c r="L477" i="18" s="1"/>
  <c r="H477" i="18"/>
  <c r="I477" i="18"/>
  <c r="J477" i="18"/>
  <c r="W112" i="1"/>
  <c r="D300" i="18"/>
  <c r="L300" i="18" s="1"/>
  <c r="H300" i="18"/>
  <c r="I300" i="18"/>
  <c r="J300" i="18"/>
  <c r="H237" i="18"/>
  <c r="J237" i="18"/>
  <c r="D237" i="18"/>
  <c r="L237" i="18" s="1"/>
  <c r="I237" i="18"/>
  <c r="W74" i="1"/>
  <c r="W451" i="1"/>
  <c r="I269" i="18"/>
  <c r="H269" i="18"/>
  <c r="D269" i="18"/>
  <c r="L269" i="18" s="1"/>
  <c r="J269" i="18"/>
  <c r="W261" i="1"/>
  <c r="J167" i="18"/>
  <c r="I167" i="18"/>
  <c r="H167" i="18"/>
  <c r="D167" i="18"/>
  <c r="L167" i="18" s="1"/>
  <c r="J246" i="18"/>
  <c r="I246" i="18"/>
  <c r="H246" i="18"/>
  <c r="D246" i="18"/>
  <c r="L246" i="18" s="1"/>
  <c r="W318" i="1"/>
  <c r="J229" i="18"/>
  <c r="I229" i="18"/>
  <c r="H229" i="18"/>
  <c r="D229" i="18"/>
  <c r="L229" i="18" s="1"/>
  <c r="D343" i="18"/>
  <c r="L343" i="18" s="1"/>
  <c r="J343" i="18"/>
  <c r="I343" i="18"/>
  <c r="H343" i="18"/>
  <c r="H349" i="18"/>
  <c r="J349" i="18"/>
  <c r="D349" i="18"/>
  <c r="L349" i="18" s="1"/>
  <c r="I349" i="18"/>
  <c r="W467" i="1"/>
  <c r="D386" i="18"/>
  <c r="L386" i="18" s="1"/>
  <c r="J386" i="18"/>
  <c r="H386" i="18"/>
  <c r="I386" i="18"/>
  <c r="J134" i="18"/>
  <c r="I134" i="18"/>
  <c r="D134" i="18"/>
  <c r="L134" i="18" s="1"/>
  <c r="H134" i="18"/>
  <c r="D212" i="18"/>
  <c r="L212" i="18" s="1"/>
  <c r="H212" i="18"/>
  <c r="J212" i="18"/>
  <c r="I212" i="18"/>
  <c r="D370" i="18"/>
  <c r="L370" i="18" s="1"/>
  <c r="J370" i="18"/>
  <c r="H370" i="18"/>
  <c r="I370" i="18"/>
  <c r="W267" i="1"/>
  <c r="I440" i="18"/>
  <c r="H440" i="18"/>
  <c r="J440" i="18"/>
  <c r="D440" i="18"/>
  <c r="L440" i="18" s="1"/>
  <c r="I234" i="18"/>
  <c r="H234" i="18"/>
  <c r="D234" i="18"/>
  <c r="L234" i="18" s="1"/>
  <c r="J234" i="18"/>
  <c r="W142" i="1"/>
  <c r="D479" i="18"/>
  <c r="L479" i="18" s="1"/>
  <c r="P479" i="18" s="1"/>
  <c r="Q479" i="18" s="1"/>
  <c r="H479" i="18"/>
  <c r="I479" i="18"/>
  <c r="J479" i="18"/>
  <c r="W310" i="1"/>
  <c r="J122" i="18"/>
  <c r="I122" i="18"/>
  <c r="D122" i="18"/>
  <c r="L122" i="18" s="1"/>
  <c r="H122" i="18"/>
  <c r="I481" i="18"/>
  <c r="H481" i="18"/>
  <c r="D481" i="18"/>
  <c r="L481" i="18" s="1"/>
  <c r="J481" i="18"/>
  <c r="H252" i="18"/>
  <c r="D252" i="18"/>
  <c r="L252" i="18" s="1"/>
  <c r="J252" i="18"/>
  <c r="I252" i="18"/>
  <c r="I448" i="18"/>
  <c r="J448" i="18"/>
  <c r="D448" i="18"/>
  <c r="L448" i="18" s="1"/>
  <c r="H448" i="18"/>
  <c r="H251" i="18"/>
  <c r="I251" i="18"/>
  <c r="J251" i="18"/>
  <c r="D251" i="18"/>
  <c r="L251" i="18" s="1"/>
  <c r="D179" i="18"/>
  <c r="L179" i="18" s="1"/>
  <c r="I179" i="18"/>
  <c r="J179" i="18"/>
  <c r="H179" i="18"/>
  <c r="I189" i="18"/>
  <c r="D189" i="18"/>
  <c r="L189" i="18" s="1"/>
  <c r="H189" i="18"/>
  <c r="J189" i="18"/>
  <c r="J191" i="18"/>
  <c r="D191" i="18"/>
  <c r="L191" i="18" s="1"/>
  <c r="H191" i="18"/>
  <c r="I191" i="18"/>
  <c r="I425" i="18"/>
  <c r="D425" i="18"/>
  <c r="L425" i="18" s="1"/>
  <c r="H425" i="18"/>
  <c r="J425" i="18"/>
  <c r="J484" i="18"/>
  <c r="H484" i="18"/>
  <c r="D484" i="18"/>
  <c r="L484" i="18" s="1"/>
  <c r="I484" i="18"/>
  <c r="I405" i="18"/>
  <c r="D405" i="18"/>
  <c r="L405" i="18" s="1"/>
  <c r="H405" i="18"/>
  <c r="J405" i="18"/>
  <c r="J416" i="18"/>
  <c r="I416" i="18"/>
  <c r="H416" i="18"/>
  <c r="D416" i="18"/>
  <c r="L416" i="18" s="1"/>
  <c r="H334" i="18"/>
  <c r="I334" i="18"/>
  <c r="D334" i="18"/>
  <c r="L334" i="18" s="1"/>
  <c r="J334" i="18"/>
  <c r="D176" i="18"/>
  <c r="L176" i="18" s="1"/>
  <c r="J176" i="18"/>
  <c r="H176" i="18"/>
  <c r="I176" i="18"/>
  <c r="J180" i="18"/>
  <c r="I180" i="18"/>
  <c r="D180" i="18"/>
  <c r="L180" i="18" s="1"/>
  <c r="H180" i="18"/>
  <c r="I282" i="18"/>
  <c r="H282" i="18"/>
  <c r="D282" i="18"/>
  <c r="L282" i="18" s="1"/>
  <c r="J282" i="18"/>
  <c r="J379" i="18"/>
  <c r="D379" i="18"/>
  <c r="L379" i="18" s="1"/>
  <c r="I379" i="18"/>
  <c r="H379" i="18"/>
  <c r="W386" i="1"/>
  <c r="J277" i="18"/>
  <c r="D277" i="18"/>
  <c r="L277" i="18" s="1"/>
  <c r="H277" i="18"/>
  <c r="I277" i="18"/>
  <c r="W290" i="1"/>
  <c r="J207" i="18"/>
  <c r="I207" i="18"/>
  <c r="D207" i="18"/>
  <c r="L207" i="18" s="1"/>
  <c r="H207" i="18"/>
  <c r="W431" i="1"/>
  <c r="W317" i="1"/>
  <c r="H426" i="18"/>
  <c r="D426" i="18"/>
  <c r="L426" i="18" s="1"/>
  <c r="I426" i="18"/>
  <c r="J426" i="18"/>
  <c r="W208" i="1"/>
  <c r="H205" i="18"/>
  <c r="D205" i="18"/>
  <c r="L205" i="18" s="1"/>
  <c r="I205" i="18"/>
  <c r="J205" i="18"/>
  <c r="W107" i="1"/>
  <c r="D434" i="18"/>
  <c r="L434" i="18" s="1"/>
  <c r="H434" i="18"/>
  <c r="J434" i="18"/>
  <c r="I434" i="18"/>
  <c r="H178" i="18"/>
  <c r="I178" i="18"/>
  <c r="D178" i="18"/>
  <c r="L178" i="18" s="1"/>
  <c r="J178" i="18"/>
  <c r="I98" i="18"/>
  <c r="D98" i="18"/>
  <c r="L98" i="18" s="1"/>
  <c r="J98" i="18"/>
  <c r="H98" i="18"/>
  <c r="I344" i="18"/>
  <c r="J344" i="18"/>
  <c r="H344" i="18"/>
  <c r="D344" i="18"/>
  <c r="L344" i="18" s="1"/>
  <c r="W233" i="1"/>
  <c r="H92" i="18"/>
  <c r="D92" i="18"/>
  <c r="L92" i="18" s="1"/>
  <c r="J92" i="18"/>
  <c r="I92" i="18"/>
  <c r="W78" i="1"/>
  <c r="F87" i="18"/>
  <c r="D278" i="18"/>
  <c r="L278" i="18" s="1"/>
  <c r="H278" i="18"/>
  <c r="J278" i="18"/>
  <c r="I278" i="18"/>
  <c r="W344" i="1"/>
  <c r="H85" i="18"/>
  <c r="J85" i="18"/>
  <c r="D85" i="18"/>
  <c r="L85" i="18" s="1"/>
  <c r="I85" i="18"/>
  <c r="J195" i="18"/>
  <c r="H195" i="18"/>
  <c r="D195" i="18"/>
  <c r="L195" i="18" s="1"/>
  <c r="I195" i="18"/>
  <c r="I292" i="18"/>
  <c r="H292" i="18"/>
  <c r="D292" i="18"/>
  <c r="L292" i="18" s="1"/>
  <c r="J292" i="18"/>
  <c r="D331" i="18"/>
  <c r="L331" i="18" s="1"/>
  <c r="H331" i="18"/>
  <c r="J331" i="18"/>
  <c r="I331" i="18"/>
  <c r="W114" i="1"/>
  <c r="H351" i="18"/>
  <c r="D351" i="18"/>
  <c r="L351" i="18" s="1"/>
  <c r="I351" i="18"/>
  <c r="J351" i="18"/>
  <c r="J162" i="18"/>
  <c r="I162" i="18"/>
  <c r="H162" i="18"/>
  <c r="D162" i="18"/>
  <c r="L162" i="18" s="1"/>
  <c r="D390" i="18"/>
  <c r="L390" i="18" s="1"/>
  <c r="H390" i="18"/>
  <c r="I390" i="18"/>
  <c r="J390" i="18"/>
  <c r="W171" i="1"/>
  <c r="H274" i="18"/>
  <c r="D274" i="18"/>
  <c r="L274" i="18" s="1"/>
  <c r="I274" i="18"/>
  <c r="J274" i="18"/>
  <c r="I130" i="18"/>
  <c r="D130" i="18"/>
  <c r="L130" i="18" s="1"/>
  <c r="H130" i="18"/>
  <c r="J130" i="18"/>
  <c r="D183" i="18"/>
  <c r="L183" i="18" s="1"/>
  <c r="I183" i="18"/>
  <c r="H183" i="18"/>
  <c r="J183" i="18"/>
  <c r="J326" i="18"/>
  <c r="I326" i="18"/>
  <c r="H326" i="18"/>
  <c r="D326" i="18"/>
  <c r="L326" i="18" s="1"/>
  <c r="I87" i="18"/>
  <c r="H87" i="18"/>
  <c r="D87" i="18"/>
  <c r="L87" i="18" s="1"/>
  <c r="J87" i="18"/>
  <c r="H53" i="18"/>
  <c r="I53" i="18"/>
  <c r="J53" i="18"/>
  <c r="D53" i="18"/>
  <c r="L53" i="18" s="1"/>
  <c r="W198" i="1"/>
  <c r="J248" i="18"/>
  <c r="H248" i="18"/>
  <c r="I248" i="18"/>
  <c r="D248" i="18"/>
  <c r="L248" i="18" s="1"/>
  <c r="W408" i="1"/>
  <c r="W249" i="1"/>
  <c r="W186" i="1"/>
  <c r="D395" i="18"/>
  <c r="L395" i="18" s="1"/>
  <c r="H395" i="18"/>
  <c r="J395" i="18"/>
  <c r="I395" i="18"/>
  <c r="W196" i="1"/>
  <c r="D144" i="18"/>
  <c r="L144" i="18" s="1"/>
  <c r="H144" i="18"/>
  <c r="I144" i="18"/>
  <c r="J144" i="18"/>
  <c r="W222" i="1"/>
  <c r="D311" i="18"/>
  <c r="L311" i="18" s="1"/>
  <c r="I311" i="18"/>
  <c r="J311" i="18"/>
  <c r="H311" i="18"/>
  <c r="W416" i="1"/>
  <c r="D363" i="18"/>
  <c r="L363" i="18" s="1"/>
  <c r="J363" i="18"/>
  <c r="I363" i="18"/>
  <c r="H363" i="18"/>
  <c r="I475" i="18"/>
  <c r="J475" i="18"/>
  <c r="H475" i="18"/>
  <c r="D475" i="18"/>
  <c r="L475" i="18" s="1"/>
  <c r="D112" i="18"/>
  <c r="L112" i="18" s="1"/>
  <c r="J112" i="18"/>
  <c r="I112" i="18"/>
  <c r="H112" i="18"/>
  <c r="I257" i="18"/>
  <c r="D257" i="18"/>
  <c r="L257" i="18" s="1"/>
  <c r="H257" i="18"/>
  <c r="J257" i="18"/>
  <c r="J345" i="18"/>
  <c r="D345" i="18"/>
  <c r="L345" i="18" s="1"/>
  <c r="I345" i="18"/>
  <c r="H345" i="18"/>
  <c r="D192" i="18"/>
  <c r="L192" i="18" s="1"/>
  <c r="J192" i="18"/>
  <c r="H192" i="18"/>
  <c r="I192" i="18"/>
  <c r="J307" i="18"/>
  <c r="I307" i="18"/>
  <c r="D307" i="18"/>
  <c r="L307" i="18" s="1"/>
  <c r="H307" i="18"/>
  <c r="I156" i="18"/>
  <c r="J156" i="18"/>
  <c r="D156" i="18"/>
  <c r="L156" i="18" s="1"/>
  <c r="H156" i="18"/>
  <c r="D73" i="18"/>
  <c r="L73" i="18" s="1"/>
  <c r="J73" i="18"/>
  <c r="H73" i="18"/>
  <c r="I73" i="18"/>
  <c r="D155" i="18"/>
  <c r="L155" i="18" s="1"/>
  <c r="I155" i="18"/>
  <c r="J155" i="18"/>
  <c r="H155" i="18"/>
  <c r="D203" i="18"/>
  <c r="L203" i="18" s="1"/>
  <c r="J203" i="18"/>
  <c r="H203" i="18"/>
  <c r="I203" i="18"/>
  <c r="I339" i="18"/>
  <c r="J339" i="18"/>
  <c r="D339" i="18"/>
  <c r="L339" i="18" s="1"/>
  <c r="H339" i="18"/>
  <c r="I165" i="18"/>
  <c r="D165" i="18"/>
  <c r="L165" i="18" s="1"/>
  <c r="J165" i="18"/>
  <c r="H165" i="18"/>
  <c r="W97" i="1"/>
  <c r="D421" i="18"/>
  <c r="L421" i="18" s="1"/>
  <c r="H421" i="18"/>
  <c r="J421" i="18"/>
  <c r="I421" i="18"/>
  <c r="W163" i="1"/>
  <c r="W240" i="1"/>
  <c r="H385" i="18"/>
  <c r="D385" i="18"/>
  <c r="L385" i="18" s="1"/>
  <c r="J385" i="18"/>
  <c r="I385" i="18"/>
  <c r="W396" i="1"/>
  <c r="D71" i="18"/>
  <c r="L71" i="18" s="1"/>
  <c r="J71" i="18"/>
  <c r="H71" i="18"/>
  <c r="I71" i="18"/>
  <c r="J125" i="18"/>
  <c r="I125" i="18"/>
  <c r="D125" i="18"/>
  <c r="L125" i="18" s="1"/>
  <c r="H125" i="18"/>
  <c r="D137" i="18"/>
  <c r="L137" i="18" s="1"/>
  <c r="I137" i="18"/>
  <c r="J137" i="18"/>
  <c r="H137" i="18"/>
  <c r="J305" i="18"/>
  <c r="D305" i="18"/>
  <c r="L305" i="18" s="1"/>
  <c r="H305" i="18"/>
  <c r="I305" i="18"/>
  <c r="J333" i="18"/>
  <c r="D333" i="18"/>
  <c r="L333" i="18" s="1"/>
  <c r="I333" i="18"/>
  <c r="H333" i="18"/>
  <c r="H93" i="18"/>
  <c r="I93" i="18"/>
  <c r="J93" i="18"/>
  <c r="D93" i="18"/>
  <c r="L93" i="18" s="1"/>
  <c r="H315" i="18"/>
  <c r="D315" i="18"/>
  <c r="L315" i="18" s="1"/>
  <c r="I315" i="18"/>
  <c r="J315" i="18"/>
  <c r="D399" i="18"/>
  <c r="L399" i="18" s="1"/>
  <c r="I399" i="18"/>
  <c r="H399" i="18"/>
  <c r="J399" i="18"/>
  <c r="I231" i="18"/>
  <c r="J231" i="18"/>
  <c r="D231" i="18"/>
  <c r="L231" i="18" s="1"/>
  <c r="H231" i="18"/>
  <c r="H182" i="18"/>
  <c r="J182" i="18"/>
  <c r="I182" i="18"/>
  <c r="D182" i="18"/>
  <c r="L182" i="18" s="1"/>
  <c r="D265" i="18"/>
  <c r="L265" i="18" s="1"/>
  <c r="J265" i="18"/>
  <c r="H265" i="18"/>
  <c r="I265" i="18"/>
  <c r="J79" i="18"/>
  <c r="H79" i="18"/>
  <c r="D79" i="18"/>
  <c r="L79" i="18" s="1"/>
  <c r="I79" i="18"/>
  <c r="I115" i="18"/>
  <c r="J115" i="18"/>
  <c r="D115" i="18"/>
  <c r="L115" i="18" s="1"/>
  <c r="H115" i="18"/>
  <c r="J431" i="18"/>
  <c r="D431" i="18"/>
  <c r="L431" i="18" s="1"/>
  <c r="H431" i="18"/>
  <c r="I431" i="18"/>
  <c r="D309" i="18"/>
  <c r="L309" i="18" s="1"/>
  <c r="H309" i="18"/>
  <c r="J309" i="18"/>
  <c r="I309" i="18"/>
  <c r="I168" i="18"/>
  <c r="D168" i="18"/>
  <c r="L168" i="18" s="1"/>
  <c r="J168" i="18"/>
  <c r="H168" i="18"/>
  <c r="I110" i="18"/>
  <c r="J110" i="18"/>
  <c r="D110" i="18"/>
  <c r="L110" i="18" s="1"/>
  <c r="H110" i="18"/>
  <c r="D432" i="18"/>
  <c r="L432" i="18" s="1"/>
  <c r="I432" i="18"/>
  <c r="J432" i="18"/>
  <c r="H432" i="18"/>
  <c r="D204" i="18"/>
  <c r="L204" i="18" s="1"/>
  <c r="H204" i="18"/>
  <c r="I204" i="18"/>
  <c r="J204" i="18"/>
  <c r="J187" i="18"/>
  <c r="D187" i="18"/>
  <c r="L187" i="18" s="1"/>
  <c r="I187" i="18"/>
  <c r="H187" i="18"/>
  <c r="J493" i="18"/>
  <c r="D493" i="18"/>
  <c r="L493" i="18" s="1"/>
  <c r="I493" i="18"/>
  <c r="H493" i="18"/>
  <c r="J272" i="18"/>
  <c r="D272" i="18"/>
  <c r="L272" i="18" s="1"/>
  <c r="I272" i="18"/>
  <c r="H272" i="18"/>
  <c r="H105" i="18"/>
  <c r="I105" i="18"/>
  <c r="D105" i="18"/>
  <c r="L105" i="18" s="1"/>
  <c r="J105" i="18"/>
  <c r="I406" i="18"/>
  <c r="J406" i="18"/>
  <c r="D406" i="18"/>
  <c r="L406" i="18" s="1"/>
  <c r="H406" i="18"/>
  <c r="J107" i="18"/>
  <c r="I107" i="18"/>
  <c r="D107" i="18"/>
  <c r="L107" i="18" s="1"/>
  <c r="H107" i="18"/>
  <c r="J380" i="18"/>
  <c r="D380" i="18"/>
  <c r="L380" i="18" s="1"/>
  <c r="I380" i="18"/>
  <c r="H380" i="18"/>
  <c r="D360" i="18"/>
  <c r="L360" i="18" s="1"/>
  <c r="J360" i="18"/>
  <c r="I360" i="18"/>
  <c r="H360" i="18"/>
  <c r="H225" i="18"/>
  <c r="J225" i="18"/>
  <c r="D225" i="18"/>
  <c r="L225" i="18" s="1"/>
  <c r="I225" i="18"/>
  <c r="J382" i="18"/>
  <c r="D382" i="18"/>
  <c r="L382" i="18" s="1"/>
  <c r="H382" i="18"/>
  <c r="I382" i="18"/>
  <c r="D398" i="18"/>
  <c r="L398" i="18" s="1"/>
  <c r="J398" i="18"/>
  <c r="H398" i="18"/>
  <c r="I398" i="18"/>
  <c r="J397" i="18"/>
  <c r="D397" i="18"/>
  <c r="L397" i="18" s="1"/>
  <c r="H397" i="18"/>
  <c r="I397" i="18"/>
  <c r="I469" i="18"/>
  <c r="D469" i="18"/>
  <c r="L469" i="18" s="1"/>
  <c r="J469" i="18"/>
  <c r="H469" i="18"/>
  <c r="W392" i="1"/>
  <c r="W445" i="1"/>
  <c r="I393" i="18"/>
  <c r="D393" i="18"/>
  <c r="L393" i="18" s="1"/>
  <c r="J393" i="18"/>
  <c r="H393" i="18"/>
  <c r="D467" i="18"/>
  <c r="L467" i="18" s="1"/>
  <c r="I467" i="18"/>
  <c r="J467" i="18"/>
  <c r="H467" i="18"/>
  <c r="I95" i="18"/>
  <c r="J95" i="18"/>
  <c r="D95" i="18"/>
  <c r="L95" i="18" s="1"/>
  <c r="H95" i="18"/>
  <c r="I445" i="18"/>
  <c r="J445" i="18"/>
  <c r="D445" i="18"/>
  <c r="L445" i="18" s="1"/>
  <c r="H445" i="18"/>
  <c r="H149" i="18"/>
  <c r="D149" i="18"/>
  <c r="L149" i="18" s="1"/>
  <c r="I149" i="18"/>
  <c r="J149" i="18"/>
  <c r="W353" i="1"/>
  <c r="W280" i="1"/>
  <c r="D409" i="18"/>
  <c r="L409" i="18" s="1"/>
  <c r="H409" i="18"/>
  <c r="J409" i="18"/>
  <c r="I409" i="18"/>
  <c r="I462" i="18"/>
  <c r="J462" i="18"/>
  <c r="H462" i="18"/>
  <c r="D462" i="18"/>
  <c r="L462" i="18" s="1"/>
  <c r="I202" i="18"/>
  <c r="D202" i="18"/>
  <c r="L202" i="18" s="1"/>
  <c r="J202" i="18"/>
  <c r="H202" i="18"/>
  <c r="J304" i="18"/>
  <c r="D304" i="18"/>
  <c r="L304" i="18" s="1"/>
  <c r="H304" i="18"/>
  <c r="I304" i="18"/>
  <c r="J261" i="18"/>
  <c r="H261" i="18"/>
  <c r="I261" i="18"/>
  <c r="D261" i="18"/>
  <c r="L261" i="18" s="1"/>
  <c r="W273" i="1"/>
  <c r="J266" i="18"/>
  <c r="D266" i="18"/>
  <c r="L266" i="18" s="1"/>
  <c r="I266" i="18"/>
  <c r="H266" i="18"/>
  <c r="I346" i="18"/>
  <c r="D346" i="18"/>
  <c r="L346" i="18" s="1"/>
  <c r="J346" i="18"/>
  <c r="H346" i="18"/>
  <c r="W270" i="1"/>
  <c r="D350" i="18"/>
  <c r="L350" i="18" s="1"/>
  <c r="H350" i="18"/>
  <c r="I350" i="18"/>
  <c r="J350" i="18"/>
  <c r="J164" i="18"/>
  <c r="D164" i="18"/>
  <c r="L164" i="18" s="1"/>
  <c r="I164" i="18"/>
  <c r="H164" i="18"/>
  <c r="W226" i="1"/>
  <c r="D103" i="18"/>
  <c r="L103" i="18" s="1"/>
  <c r="H103" i="18"/>
  <c r="J103" i="18"/>
  <c r="I103" i="18"/>
  <c r="W457" i="1"/>
  <c r="I403" i="18"/>
  <c r="H403" i="18"/>
  <c r="J403" i="18"/>
  <c r="D403" i="18"/>
  <c r="L403" i="18" s="1"/>
  <c r="D293" i="18"/>
  <c r="L293" i="18" s="1"/>
  <c r="J293" i="18"/>
  <c r="I293" i="18"/>
  <c r="H293" i="18"/>
  <c r="D83" i="18"/>
  <c r="L83" i="18" s="1"/>
  <c r="J83" i="18"/>
  <c r="I83" i="18"/>
  <c r="H83" i="18"/>
  <c r="W133" i="1"/>
  <c r="J250" i="18"/>
  <c r="I250" i="18"/>
  <c r="H250" i="18"/>
  <c r="D250" i="18"/>
  <c r="L250" i="18" s="1"/>
  <c r="H279" i="18"/>
  <c r="I279" i="18"/>
  <c r="D279" i="18"/>
  <c r="L279" i="18" s="1"/>
  <c r="J279" i="18"/>
  <c r="W79" i="1"/>
  <c r="D154" i="18"/>
  <c r="L154" i="18" s="1"/>
  <c r="J154" i="18"/>
  <c r="I154" i="18"/>
  <c r="H154" i="18"/>
  <c r="W325" i="1"/>
  <c r="H487" i="18"/>
  <c r="D487" i="18"/>
  <c r="L487" i="18" s="1"/>
  <c r="J487" i="18"/>
  <c r="I487" i="18"/>
  <c r="D340" i="18"/>
  <c r="L340" i="18" s="1"/>
  <c r="J340" i="18"/>
  <c r="I340" i="18"/>
  <c r="H340" i="18"/>
  <c r="J358" i="18"/>
  <c r="H358" i="18"/>
  <c r="I358" i="18"/>
  <c r="D358" i="18"/>
  <c r="L358" i="18" s="1"/>
  <c r="D490" i="18"/>
  <c r="L490" i="18" s="1"/>
  <c r="I490" i="18"/>
  <c r="J490" i="18"/>
  <c r="H490" i="18"/>
  <c r="J153" i="18"/>
  <c r="I153" i="18"/>
  <c r="D153" i="18"/>
  <c r="L153" i="18" s="1"/>
  <c r="H153" i="18"/>
  <c r="H327" i="18"/>
  <c r="I327" i="18"/>
  <c r="J327" i="18"/>
  <c r="D327" i="18"/>
  <c r="L327" i="18" s="1"/>
  <c r="J366" i="18"/>
  <c r="D366" i="18"/>
  <c r="L366" i="18" s="1"/>
  <c r="I366" i="18"/>
  <c r="H366" i="18"/>
  <c r="W352" i="1"/>
  <c r="W428" i="1"/>
  <c r="J424" i="18"/>
  <c r="D424" i="18"/>
  <c r="L424" i="18" s="1"/>
  <c r="I424" i="18"/>
  <c r="H424" i="18"/>
  <c r="D355" i="18"/>
  <c r="L355" i="18" s="1"/>
  <c r="H355" i="18"/>
  <c r="I355" i="18"/>
  <c r="J355" i="18"/>
  <c r="I329" i="18"/>
  <c r="J329" i="18"/>
  <c r="D329" i="18"/>
  <c r="L329" i="18" s="1"/>
  <c r="H329" i="18"/>
  <c r="H211" i="18"/>
  <c r="D211" i="18"/>
  <c r="L211" i="18" s="1"/>
  <c r="J211" i="18"/>
  <c r="I211" i="18"/>
  <c r="D337" i="18"/>
  <c r="L337" i="18" s="1"/>
  <c r="J337" i="18"/>
  <c r="I337" i="18"/>
  <c r="H337" i="18"/>
  <c r="W426" i="1"/>
  <c r="J273" i="18"/>
  <c r="I273" i="18"/>
  <c r="D273" i="18"/>
  <c r="L273" i="18" s="1"/>
  <c r="H273" i="18"/>
  <c r="W450" i="1"/>
  <c r="J365" i="18"/>
  <c r="I365" i="18"/>
  <c r="D365" i="18"/>
  <c r="L365" i="18" s="1"/>
  <c r="H365" i="18"/>
  <c r="I414" i="18"/>
  <c r="D414" i="18"/>
  <c r="L414" i="18" s="1"/>
  <c r="H414" i="18"/>
  <c r="J414" i="18"/>
  <c r="W53" i="1"/>
  <c r="W217" i="1"/>
  <c r="D372" i="18"/>
  <c r="L372" i="18" s="1"/>
  <c r="H372" i="18"/>
  <c r="J372" i="18"/>
  <c r="I372" i="18"/>
  <c r="W58" i="1"/>
  <c r="D371" i="18"/>
  <c r="L371" i="18" s="1"/>
  <c r="I371" i="18"/>
  <c r="H371" i="18"/>
  <c r="J371" i="18"/>
  <c r="W313" i="1"/>
  <c r="D126" i="18"/>
  <c r="L126" i="18" s="1"/>
  <c r="J126" i="18"/>
  <c r="I126" i="18"/>
  <c r="H126" i="18"/>
  <c r="I422" i="18"/>
  <c r="D422" i="18"/>
  <c r="L422" i="18" s="1"/>
  <c r="J422" i="18"/>
  <c r="H422" i="18"/>
  <c r="D480" i="18"/>
  <c r="L480" i="18" s="1"/>
  <c r="J480" i="18"/>
  <c r="I480" i="18"/>
  <c r="H480" i="18"/>
  <c r="I82" i="18"/>
  <c r="D82" i="18"/>
  <c r="L82" i="18" s="1"/>
  <c r="H82" i="18"/>
  <c r="J82" i="18"/>
  <c r="W291" i="1"/>
  <c r="D381" i="18"/>
  <c r="L381" i="18" s="1"/>
  <c r="H381" i="18"/>
  <c r="I381" i="18"/>
  <c r="J381" i="18"/>
  <c r="W159" i="1"/>
  <c r="J291" i="18"/>
  <c r="H291" i="18"/>
  <c r="D291" i="18"/>
  <c r="L291" i="18" s="1"/>
  <c r="I291" i="18"/>
  <c r="W328" i="1"/>
  <c r="W414" i="1"/>
  <c r="W195" i="1"/>
  <c r="W327" i="1"/>
  <c r="D453" i="18"/>
  <c r="L453" i="18" s="1"/>
  <c r="J453" i="18"/>
  <c r="I453" i="18"/>
  <c r="H453" i="18"/>
  <c r="W94" i="1"/>
  <c r="F103" i="18"/>
  <c r="W100" i="1"/>
  <c r="W265" i="1"/>
  <c r="H196" i="18"/>
  <c r="D196" i="18"/>
  <c r="L196" i="18" s="1"/>
  <c r="J196" i="18"/>
  <c r="I196" i="18"/>
  <c r="W268" i="1"/>
  <c r="W192" i="1"/>
  <c r="D142" i="18"/>
  <c r="L142" i="18" s="1"/>
  <c r="H142" i="18"/>
  <c r="J142" i="18"/>
  <c r="I142" i="18"/>
  <c r="W232" i="1"/>
  <c r="F250" i="18"/>
  <c r="H131" i="18"/>
  <c r="J131" i="18"/>
  <c r="I131" i="18"/>
  <c r="D131" i="18"/>
  <c r="L131" i="18" s="1"/>
  <c r="D88" i="18"/>
  <c r="L88" i="18" s="1"/>
  <c r="I88" i="18"/>
  <c r="J88" i="18"/>
  <c r="H88" i="18"/>
  <c r="W145" i="1"/>
  <c r="J497" i="18"/>
  <c r="I497" i="18"/>
  <c r="H497" i="18"/>
  <c r="D497" i="18"/>
  <c r="L497" i="18" s="1"/>
  <c r="W63" i="1"/>
  <c r="D400" i="18"/>
  <c r="L400" i="18" s="1"/>
  <c r="I400" i="18"/>
  <c r="J400" i="18"/>
  <c r="H400" i="18"/>
  <c r="W340" i="1"/>
  <c r="H323" i="18"/>
  <c r="I323" i="18"/>
  <c r="J323" i="18"/>
  <c r="D323" i="18"/>
  <c r="L323" i="18" s="1"/>
  <c r="W144" i="1"/>
  <c r="J303" i="18"/>
  <c r="H303" i="18"/>
  <c r="I303" i="18"/>
  <c r="D303" i="18"/>
  <c r="L303" i="18" s="1"/>
  <c r="W348" i="1"/>
  <c r="W127" i="1"/>
  <c r="I262" i="18"/>
  <c r="H262" i="18"/>
  <c r="D262" i="18"/>
  <c r="L262" i="18" s="1"/>
  <c r="J262" i="18"/>
  <c r="J417" i="18"/>
  <c r="H417" i="18"/>
  <c r="I417" i="18"/>
  <c r="D417" i="18"/>
  <c r="L417" i="18" s="1"/>
  <c r="J447" i="18"/>
  <c r="I447" i="18"/>
  <c r="D447" i="18"/>
  <c r="L447" i="18" s="1"/>
  <c r="H447" i="18"/>
  <c r="W406" i="1"/>
  <c r="W332" i="1"/>
  <c r="I127" i="18"/>
  <c r="H127" i="18"/>
  <c r="J127" i="18"/>
  <c r="D127" i="18"/>
  <c r="L127" i="18" s="1"/>
  <c r="D352" i="18"/>
  <c r="L352" i="18" s="1"/>
  <c r="H352" i="18"/>
  <c r="J352" i="18"/>
  <c r="I352" i="18"/>
  <c r="J318" i="18"/>
  <c r="I318" i="18"/>
  <c r="D318" i="18"/>
  <c r="L318" i="18" s="1"/>
  <c r="H318" i="18"/>
  <c r="I320" i="18"/>
  <c r="J320" i="18"/>
  <c r="H320" i="18"/>
  <c r="D320" i="18"/>
  <c r="L320" i="18" s="1"/>
  <c r="I264" i="18"/>
  <c r="D264" i="18"/>
  <c r="L264" i="18" s="1"/>
  <c r="J264" i="18"/>
  <c r="H264" i="18"/>
  <c r="D341" i="18"/>
  <c r="L341" i="18" s="1"/>
  <c r="I341" i="18"/>
  <c r="H341" i="18"/>
  <c r="J341" i="18"/>
  <c r="D200" i="18"/>
  <c r="L200" i="18" s="1"/>
  <c r="J200" i="18"/>
  <c r="I200" i="18"/>
  <c r="H200" i="18"/>
  <c r="H129" i="18"/>
  <c r="D129" i="18"/>
  <c r="L129" i="18" s="1"/>
  <c r="I129" i="18"/>
  <c r="J129" i="18"/>
  <c r="J294" i="18"/>
  <c r="D294" i="18"/>
  <c r="L294" i="18" s="1"/>
  <c r="H294" i="18"/>
  <c r="I294" i="18"/>
  <c r="J147" i="18"/>
  <c r="D147" i="18"/>
  <c r="L147" i="18" s="1"/>
  <c r="I147" i="18"/>
  <c r="H147" i="18"/>
  <c r="J132" i="18"/>
  <c r="I132" i="18"/>
  <c r="H132" i="18"/>
  <c r="D132" i="18"/>
  <c r="L132" i="18" s="1"/>
  <c r="I242" i="18"/>
  <c r="D242" i="18"/>
  <c r="L242" i="18" s="1"/>
  <c r="H242" i="18"/>
  <c r="J242" i="18"/>
  <c r="D289" i="18"/>
  <c r="L289" i="18" s="1"/>
  <c r="J289" i="18"/>
  <c r="I289" i="18"/>
  <c r="H289" i="18"/>
  <c r="W354" i="1"/>
  <c r="D145" i="18"/>
  <c r="L145" i="18" s="1"/>
  <c r="P145" i="18" s="1"/>
  <c r="Q145" i="18" s="1"/>
  <c r="J145" i="18"/>
  <c r="H145" i="18"/>
  <c r="I145" i="18"/>
  <c r="J109" i="18"/>
  <c r="H109" i="18"/>
  <c r="D109" i="18"/>
  <c r="L109" i="18" s="1"/>
  <c r="I109" i="18"/>
  <c r="J283" i="18"/>
  <c r="I283" i="18"/>
  <c r="D283" i="18"/>
  <c r="L283" i="18" s="1"/>
  <c r="H283" i="18"/>
  <c r="W187" i="1"/>
  <c r="J270" i="18"/>
  <c r="D270" i="18"/>
  <c r="L270" i="18" s="1"/>
  <c r="I270" i="18"/>
  <c r="H270" i="18"/>
  <c r="I152" i="18"/>
  <c r="J152" i="18"/>
  <c r="H152" i="18"/>
  <c r="D152" i="18"/>
  <c r="L152" i="18" s="1"/>
  <c r="I496" i="18"/>
  <c r="D496" i="18"/>
  <c r="L496" i="18" s="1"/>
  <c r="H496" i="18"/>
  <c r="J496" i="18"/>
  <c r="J139" i="18"/>
  <c r="D139" i="18"/>
  <c r="L139" i="18" s="1"/>
  <c r="H139" i="18"/>
  <c r="I139" i="18"/>
  <c r="W305" i="1"/>
  <c r="W455" i="1"/>
  <c r="H136" i="18"/>
  <c r="J136" i="18"/>
  <c r="D136" i="18"/>
  <c r="L136" i="18" s="1"/>
  <c r="I136" i="18"/>
  <c r="I441" i="18"/>
  <c r="D441" i="18"/>
  <c r="L441" i="18" s="1"/>
  <c r="J441" i="18"/>
  <c r="H441" i="18"/>
  <c r="J84" i="18"/>
  <c r="D84" i="18"/>
  <c r="L84" i="18" s="1"/>
  <c r="H84" i="18"/>
  <c r="I84" i="18"/>
  <c r="H459" i="18"/>
  <c r="D459" i="18"/>
  <c r="L459" i="18" s="1"/>
  <c r="J459" i="18"/>
  <c r="I459" i="18"/>
  <c r="I458" i="18"/>
  <c r="D458" i="18"/>
  <c r="L458" i="18" s="1"/>
  <c r="J458" i="18"/>
  <c r="H458" i="18"/>
  <c r="W256" i="1"/>
  <c r="F276" i="18"/>
  <c r="W129" i="1"/>
  <c r="D284" i="18"/>
  <c r="L284" i="18" s="1"/>
  <c r="H284" i="18"/>
  <c r="I284" i="18"/>
  <c r="J284" i="18"/>
  <c r="W423" i="1"/>
  <c r="I451" i="18"/>
  <c r="H451" i="18"/>
  <c r="D451" i="18"/>
  <c r="L451" i="18" s="1"/>
  <c r="J451" i="18"/>
  <c r="I316" i="18"/>
  <c r="J316" i="18"/>
  <c r="H316" i="18"/>
  <c r="D316" i="18"/>
  <c r="L316" i="18" s="1"/>
  <c r="H408" i="18"/>
  <c r="I408" i="18"/>
  <c r="D408" i="18"/>
  <c r="L408" i="18" s="1"/>
  <c r="J408" i="18"/>
  <c r="H64" i="18"/>
  <c r="I64" i="18"/>
  <c r="D64" i="18"/>
  <c r="L64" i="18" s="1"/>
  <c r="J64" i="18"/>
  <c r="H368" i="18"/>
  <c r="D368" i="18"/>
  <c r="L368" i="18" s="1"/>
  <c r="I368" i="18"/>
  <c r="J368" i="18"/>
  <c r="W462" i="1"/>
  <c r="W118" i="1"/>
  <c r="W440" i="1"/>
  <c r="W235" i="1"/>
  <c r="D235" i="18"/>
  <c r="L235" i="18" s="1"/>
  <c r="J235" i="18"/>
  <c r="I235" i="18"/>
  <c r="H235" i="18"/>
  <c r="D243" i="18"/>
  <c r="L243" i="18" s="1"/>
  <c r="I243" i="18"/>
  <c r="J243" i="18"/>
  <c r="H243" i="18"/>
  <c r="I359" i="18"/>
  <c r="J359" i="18"/>
  <c r="D359" i="18"/>
  <c r="L359" i="18" s="1"/>
  <c r="H359" i="18"/>
  <c r="D335" i="18"/>
  <c r="L335" i="18" s="1"/>
  <c r="I335" i="18"/>
  <c r="J335" i="18"/>
  <c r="H335" i="18"/>
  <c r="D410" i="18"/>
  <c r="L410" i="18" s="1"/>
  <c r="I410" i="18"/>
  <c r="H410" i="18"/>
  <c r="J410" i="18"/>
  <c r="W459" i="1"/>
  <c r="D239" i="18"/>
  <c r="L239" i="18" s="1"/>
  <c r="H239" i="18"/>
  <c r="J239" i="18"/>
  <c r="I239" i="18"/>
  <c r="H135" i="18"/>
  <c r="I135" i="18"/>
  <c r="D135" i="18"/>
  <c r="L135" i="18" s="1"/>
  <c r="J135" i="18"/>
  <c r="M186" i="18"/>
  <c r="N186" i="18"/>
  <c r="O186" i="18"/>
  <c r="P186" i="18"/>
  <c r="I169" i="18"/>
  <c r="H169" i="18"/>
  <c r="D169" i="18"/>
  <c r="L169" i="18" s="1"/>
  <c r="J169" i="18"/>
  <c r="H454" i="18"/>
  <c r="D454" i="18"/>
  <c r="L454" i="18" s="1"/>
  <c r="J454" i="18"/>
  <c r="I454" i="18"/>
  <c r="J213" i="18"/>
  <c r="H213" i="18"/>
  <c r="I213" i="18"/>
  <c r="D213" i="18"/>
  <c r="L213" i="18" s="1"/>
  <c r="D456" i="18"/>
  <c r="L456" i="18" s="1"/>
  <c r="I456" i="18"/>
  <c r="J456" i="18"/>
  <c r="H456" i="18"/>
  <c r="H117" i="18"/>
  <c r="I117" i="18"/>
  <c r="J117" i="18"/>
  <c r="D117" i="18"/>
  <c r="L117" i="18" s="1"/>
  <c r="W151" i="1"/>
  <c r="D328" i="18"/>
  <c r="L328" i="18" s="1"/>
  <c r="J328" i="18"/>
  <c r="I328" i="18"/>
  <c r="H328" i="18"/>
  <c r="W188" i="1"/>
  <c r="W247" i="1"/>
  <c r="I62" i="18"/>
  <c r="J62" i="18"/>
  <c r="H62" i="18"/>
  <c r="D62" i="18"/>
  <c r="L62" i="18" s="1"/>
  <c r="I387" i="18"/>
  <c r="J387" i="18"/>
  <c r="D387" i="18"/>
  <c r="L387" i="18" s="1"/>
  <c r="H387" i="18"/>
  <c r="J67" i="18"/>
  <c r="I67" i="18"/>
  <c r="H67" i="18"/>
  <c r="D67" i="18"/>
  <c r="L67" i="18" s="1"/>
  <c r="J377" i="18"/>
  <c r="I377" i="18"/>
  <c r="D377" i="18"/>
  <c r="L377" i="18" s="1"/>
  <c r="H377" i="18"/>
  <c r="I419" i="18"/>
  <c r="J419" i="18"/>
  <c r="H419" i="18"/>
  <c r="D419" i="18"/>
  <c r="L419" i="18" s="1"/>
  <c r="I442" i="18"/>
  <c r="J442" i="18"/>
  <c r="D442" i="18"/>
  <c r="L442" i="18" s="1"/>
  <c r="H442" i="18"/>
  <c r="W404" i="1"/>
  <c r="H322" i="18"/>
  <c r="D322" i="18"/>
  <c r="L322" i="18" s="1"/>
  <c r="I322" i="18"/>
  <c r="J322" i="18"/>
  <c r="J263" i="18"/>
  <c r="I263" i="18"/>
  <c r="D263" i="18"/>
  <c r="L263" i="18" s="1"/>
  <c r="H263" i="18"/>
  <c r="W238" i="1"/>
  <c r="D394" i="18"/>
  <c r="L394" i="18" s="1"/>
  <c r="J394" i="18"/>
  <c r="H394" i="18"/>
  <c r="I394" i="18"/>
  <c r="J450" i="18"/>
  <c r="I450" i="18"/>
  <c r="D450" i="18"/>
  <c r="L450" i="18" s="1"/>
  <c r="H450" i="18"/>
  <c r="I312" i="18"/>
  <c r="H312" i="18"/>
  <c r="D312" i="18"/>
  <c r="L312" i="18" s="1"/>
  <c r="J312" i="18"/>
  <c r="I389" i="18"/>
  <c r="D389" i="18"/>
  <c r="L389" i="18" s="1"/>
  <c r="J389" i="18"/>
  <c r="H389" i="18"/>
  <c r="J471" i="18"/>
  <c r="I471" i="18"/>
  <c r="D471" i="18"/>
  <c r="L471" i="18" s="1"/>
  <c r="H471" i="18"/>
  <c r="J324" i="18"/>
  <c r="I324" i="18"/>
  <c r="H324" i="18"/>
  <c r="D324" i="18"/>
  <c r="L324" i="18" s="1"/>
  <c r="W131" i="1"/>
  <c r="D411" i="18"/>
  <c r="L411" i="18" s="1"/>
  <c r="I411" i="18"/>
  <c r="H411" i="18"/>
  <c r="J411" i="18"/>
  <c r="J175" i="18"/>
  <c r="I175" i="18"/>
  <c r="D175" i="18"/>
  <c r="L175" i="18" s="1"/>
  <c r="H175" i="18"/>
  <c r="I201" i="18"/>
  <c r="H201" i="18"/>
  <c r="D201" i="18"/>
  <c r="L201" i="18" s="1"/>
  <c r="J201" i="18"/>
  <c r="W167" i="1"/>
  <c r="F176" i="18"/>
  <c r="W122" i="1"/>
  <c r="I100" i="18"/>
  <c r="D100" i="18"/>
  <c r="L100" i="18" s="1"/>
  <c r="H100" i="18"/>
  <c r="J100" i="18"/>
  <c r="I423" i="18"/>
  <c r="D423" i="18"/>
  <c r="L423" i="18" s="1"/>
  <c r="J423" i="18"/>
  <c r="H423" i="18"/>
  <c r="I120" i="18"/>
  <c r="D120" i="18"/>
  <c r="L120" i="18" s="1"/>
  <c r="H120" i="18"/>
  <c r="J120" i="18"/>
  <c r="I72" i="18"/>
  <c r="H72" i="18"/>
  <c r="D72" i="18"/>
  <c r="L72" i="18" s="1"/>
  <c r="J72" i="18"/>
  <c r="J69" i="18"/>
  <c r="H69" i="18"/>
  <c r="I69" i="18"/>
  <c r="D69" i="18"/>
  <c r="L69" i="18" s="1"/>
  <c r="J160" i="18"/>
  <c r="D160" i="18"/>
  <c r="L160" i="18" s="1"/>
  <c r="H160" i="18"/>
  <c r="I160" i="18"/>
  <c r="W302" i="1"/>
  <c r="W123" i="1"/>
  <c r="D233" i="18"/>
  <c r="L233" i="18" s="1"/>
  <c r="H233" i="18"/>
  <c r="I233" i="18"/>
  <c r="J233" i="18"/>
  <c r="J446" i="18"/>
  <c r="D446" i="18"/>
  <c r="L446" i="18" s="1"/>
  <c r="I446" i="18"/>
  <c r="H446" i="18"/>
  <c r="H197" i="18"/>
  <c r="D197" i="18"/>
  <c r="L197" i="18" s="1"/>
  <c r="I197" i="18"/>
  <c r="J197" i="18"/>
  <c r="J268" i="18"/>
  <c r="D268" i="18"/>
  <c r="L268" i="18" s="1"/>
  <c r="I268" i="18"/>
  <c r="H268" i="18"/>
  <c r="J404" i="18"/>
  <c r="I404" i="18"/>
  <c r="H404" i="18"/>
  <c r="D404" i="18"/>
  <c r="L404" i="18" s="1"/>
  <c r="W271" i="1"/>
  <c r="D485" i="18"/>
  <c r="L485" i="18" s="1"/>
  <c r="H485" i="18"/>
  <c r="J485" i="18"/>
  <c r="I485" i="18"/>
  <c r="D435" i="18"/>
  <c r="L435" i="18" s="1"/>
  <c r="J435" i="18"/>
  <c r="I435" i="18"/>
  <c r="H435" i="18"/>
  <c r="W81" i="1"/>
  <c r="W365" i="1"/>
  <c r="W210" i="1"/>
  <c r="W395" i="1"/>
  <c r="W359" i="1"/>
  <c r="W401" i="1"/>
  <c r="J299" i="18"/>
  <c r="D299" i="18"/>
  <c r="L299" i="18" s="1"/>
  <c r="I299" i="18"/>
  <c r="H299" i="18"/>
  <c r="I308" i="18"/>
  <c r="J308" i="18"/>
  <c r="D308" i="18"/>
  <c r="L308" i="18" s="1"/>
  <c r="H308" i="18"/>
  <c r="W139" i="1"/>
  <c r="W221" i="1"/>
  <c r="W410" i="1"/>
  <c r="W245" i="1"/>
  <c r="I444" i="18"/>
  <c r="J444" i="18"/>
  <c r="D444" i="18"/>
  <c r="L444" i="18" s="1"/>
  <c r="H444" i="18"/>
  <c r="W170" i="1"/>
  <c r="D256" i="18"/>
  <c r="L256" i="18" s="1"/>
  <c r="I256" i="18"/>
  <c r="H256" i="18"/>
  <c r="J256" i="18"/>
  <c r="J193" i="18"/>
  <c r="I193" i="18"/>
  <c r="D193" i="18"/>
  <c r="L193" i="18" s="1"/>
  <c r="H193" i="18"/>
  <c r="J401" i="18"/>
  <c r="H401" i="18"/>
  <c r="D401" i="18"/>
  <c r="L401" i="18" s="1"/>
  <c r="I401" i="18"/>
  <c r="W269" i="1"/>
  <c r="I464" i="18"/>
  <c r="J464" i="18"/>
  <c r="D464" i="18"/>
  <c r="L464" i="18" s="1"/>
  <c r="H464" i="18"/>
  <c r="W314" i="1"/>
  <c r="J81" i="18"/>
  <c r="I81" i="18"/>
  <c r="D81" i="18"/>
  <c r="L81" i="18" s="1"/>
  <c r="H81" i="18"/>
  <c r="J439" i="18"/>
  <c r="H439" i="18"/>
  <c r="I439" i="18"/>
  <c r="D439" i="18"/>
  <c r="L439" i="18" s="1"/>
  <c r="W136" i="1"/>
  <c r="J301" i="18"/>
  <c r="I301" i="18"/>
  <c r="D301" i="18"/>
  <c r="L301" i="18" s="1"/>
  <c r="H301" i="18"/>
  <c r="W371" i="1"/>
  <c r="W108" i="1"/>
  <c r="W452" i="1"/>
  <c r="W182" i="1"/>
  <c r="D140" i="18"/>
  <c r="L140" i="18" s="1"/>
  <c r="I140" i="18"/>
  <c r="H140" i="18"/>
  <c r="J140" i="18"/>
  <c r="W393" i="1"/>
  <c r="I77" i="18"/>
  <c r="H77" i="18"/>
  <c r="D77" i="18"/>
  <c r="L77" i="18" s="1"/>
  <c r="J77" i="18"/>
  <c r="W316" i="1"/>
  <c r="J295" i="18"/>
  <c r="D295" i="18"/>
  <c r="L295" i="18" s="1"/>
  <c r="I295" i="18"/>
  <c r="H295" i="18"/>
  <c r="J116" i="18"/>
  <c r="H116" i="18"/>
  <c r="I116" i="18"/>
  <c r="D116" i="18"/>
  <c r="L116" i="18" s="1"/>
  <c r="W346" i="1"/>
  <c r="W279" i="1"/>
  <c r="D314" i="18"/>
  <c r="L314" i="18" s="1"/>
  <c r="H314" i="18"/>
  <c r="J314" i="18"/>
  <c r="I314" i="18"/>
  <c r="D474" i="18"/>
  <c r="L474" i="18" s="1"/>
  <c r="H474" i="18"/>
  <c r="J474" i="18"/>
  <c r="I474" i="18"/>
  <c r="J286" i="18"/>
  <c r="H286" i="18"/>
  <c r="I286" i="18"/>
  <c r="D286" i="18"/>
  <c r="L286" i="18" s="1"/>
  <c r="D143" i="18"/>
  <c r="L143" i="18" s="1"/>
  <c r="I143" i="18"/>
  <c r="J143" i="18"/>
  <c r="H143" i="18"/>
  <c r="J138" i="18"/>
  <c r="I138" i="18"/>
  <c r="H138" i="18"/>
  <c r="D138" i="18"/>
  <c r="L138" i="18" s="1"/>
  <c r="W266" i="1"/>
  <c r="W338" i="1"/>
  <c r="I157" i="18"/>
  <c r="H157" i="18"/>
  <c r="D157" i="18"/>
  <c r="L157" i="18" s="1"/>
  <c r="J157" i="18"/>
  <c r="J402" i="18"/>
  <c r="D402" i="18"/>
  <c r="L402" i="18" s="1"/>
  <c r="I402" i="18"/>
  <c r="H402" i="18"/>
  <c r="I199" i="18"/>
  <c r="D199" i="18"/>
  <c r="L199" i="18" s="1"/>
  <c r="J199" i="18"/>
  <c r="H199" i="18"/>
  <c r="W298" i="1"/>
  <c r="I482" i="18"/>
  <c r="J482" i="18"/>
  <c r="H482" i="18"/>
  <c r="D482" i="18"/>
  <c r="L482" i="18" s="1"/>
  <c r="H457" i="18"/>
  <c r="D457" i="18"/>
  <c r="L457" i="18" s="1"/>
  <c r="I457" i="18"/>
  <c r="J457" i="18"/>
  <c r="D253" i="18"/>
  <c r="L253" i="18" s="1"/>
  <c r="I253" i="18"/>
  <c r="J253" i="18"/>
  <c r="H253" i="18"/>
  <c r="W223" i="1"/>
  <c r="D276" i="18"/>
  <c r="L276" i="18" s="1"/>
  <c r="J276" i="18"/>
  <c r="I276" i="18"/>
  <c r="H276" i="18"/>
  <c r="F148" i="19"/>
  <c r="D143" i="19" a="1"/>
  <c r="F152" i="19"/>
  <c r="F150" i="19"/>
  <c r="F165" i="19"/>
  <c r="D153" i="19" a="1"/>
  <c r="F162" i="19"/>
  <c r="F158" i="19"/>
  <c r="D154" i="19" a="1"/>
  <c r="F163" i="19"/>
  <c r="D151" i="19" a="1"/>
  <c r="F160" i="19"/>
  <c r="F155" i="19"/>
  <c r="J19" i="16"/>
  <c r="B21" i="12"/>
  <c r="D20" i="12"/>
  <c r="F20" i="12"/>
  <c r="H20" i="12"/>
  <c r="H20" i="16" s="1"/>
  <c r="G20" i="12"/>
  <c r="G20" i="16" s="1"/>
  <c r="L20" i="16"/>
  <c r="E20" i="12"/>
  <c r="E20" i="16" s="1"/>
  <c r="I20" i="16"/>
  <c r="K20" i="16"/>
  <c r="S72" i="18"/>
  <c r="T71" i="18"/>
  <c r="F42" i="35"/>
  <c r="B43" i="35"/>
  <c r="H42" i="35"/>
  <c r="J42" i="35"/>
  <c r="I42" i="35"/>
  <c r="G42" i="35"/>
  <c r="L42" i="35"/>
  <c r="K42" i="35"/>
  <c r="M51" i="18" l="1"/>
  <c r="O51" i="18"/>
  <c r="P52" i="18"/>
  <c r="Q52" i="18" s="1"/>
  <c r="M52" i="18"/>
  <c r="N52" i="18"/>
  <c r="O52" i="18"/>
  <c r="O56" i="18"/>
  <c r="N56" i="18"/>
  <c r="P56" i="18"/>
  <c r="Q56" i="18" s="1"/>
  <c r="M56" i="18"/>
  <c r="N76" i="18"/>
  <c r="O76" i="18"/>
  <c r="M76" i="18"/>
  <c r="P76" i="18"/>
  <c r="Q76" i="18" s="1"/>
  <c r="N61" i="18"/>
  <c r="O61" i="18"/>
  <c r="P61" i="18"/>
  <c r="Q61" i="18" s="1"/>
  <c r="M61" i="18"/>
  <c r="O97" i="18"/>
  <c r="M280" i="18"/>
  <c r="O280" i="18"/>
  <c r="N280" i="18"/>
  <c r="M97" i="18"/>
  <c r="N97" i="18"/>
  <c r="D43" i="35"/>
  <c r="M512" i="18"/>
  <c r="M519" i="18"/>
  <c r="M498" i="18"/>
  <c r="M520" i="18"/>
  <c r="M518" i="18"/>
  <c r="M529" i="18"/>
  <c r="O507" i="18"/>
  <c r="N508" i="18"/>
  <c r="N507" i="18"/>
  <c r="M508" i="18"/>
  <c r="Q508" i="18" s="1"/>
  <c r="M510" i="18"/>
  <c r="M507" i="18"/>
  <c r="Q507" i="18" s="1"/>
  <c r="N511" i="18"/>
  <c r="O531" i="18"/>
  <c r="M524" i="18"/>
  <c r="Q524" i="18" s="1"/>
  <c r="M509" i="18"/>
  <c r="Q509" i="18" s="1"/>
  <c r="M534" i="18"/>
  <c r="Q534" i="18" s="1"/>
  <c r="O524" i="18"/>
  <c r="O509" i="18"/>
  <c r="M523" i="18"/>
  <c r="O511" i="18"/>
  <c r="N527" i="18"/>
  <c r="N531" i="18"/>
  <c r="M522" i="18"/>
  <c r="M521" i="18"/>
  <c r="P517" i="18"/>
  <c r="O517" i="18"/>
  <c r="N517" i="18"/>
  <c r="N504" i="18"/>
  <c r="M504" i="18"/>
  <c r="O504" i="18"/>
  <c r="P504" i="18"/>
  <c r="Q504" i="18" s="1"/>
  <c r="N522" i="18"/>
  <c r="O522" i="18"/>
  <c r="P522" i="18"/>
  <c r="Q522" i="18" s="1"/>
  <c r="P521" i="18"/>
  <c r="N521" i="18"/>
  <c r="O521" i="18"/>
  <c r="M505" i="18"/>
  <c r="M506" i="18"/>
  <c r="O534" i="18"/>
  <c r="N524" i="18"/>
  <c r="N509" i="18"/>
  <c r="O505" i="18"/>
  <c r="P505" i="18"/>
  <c r="Q505" i="18" s="1"/>
  <c r="N505" i="18"/>
  <c r="N506" i="18"/>
  <c r="O506" i="18"/>
  <c r="P506" i="18"/>
  <c r="Q506" i="18" s="1"/>
  <c r="N534" i="18"/>
  <c r="P523" i="18"/>
  <c r="Q523" i="18" s="1"/>
  <c r="O523" i="18"/>
  <c r="N523" i="18"/>
  <c r="O530" i="18"/>
  <c r="N530" i="18"/>
  <c r="P530" i="18"/>
  <c r="Q530" i="18" s="1"/>
  <c r="N503" i="18"/>
  <c r="P503" i="18"/>
  <c r="Q503" i="18" s="1"/>
  <c r="O503" i="18"/>
  <c r="M503" i="18"/>
  <c r="M499" i="18"/>
  <c r="O499" i="18"/>
  <c r="N499" i="18"/>
  <c r="P499" i="18"/>
  <c r="Q499" i="18" s="1"/>
  <c r="O498" i="18"/>
  <c r="N498" i="18"/>
  <c r="P498" i="18"/>
  <c r="Q498" i="18" s="1"/>
  <c r="N515" i="18"/>
  <c r="M515" i="18"/>
  <c r="P515" i="18"/>
  <c r="Q515" i="18" s="1"/>
  <c r="O515" i="18"/>
  <c r="M525" i="18"/>
  <c r="O512" i="18"/>
  <c r="N512" i="18"/>
  <c r="P512" i="18"/>
  <c r="Q512" i="18" s="1"/>
  <c r="M532" i="18"/>
  <c r="Q532" i="18" s="1"/>
  <c r="O526" i="18"/>
  <c r="M526" i="18"/>
  <c r="N526" i="18"/>
  <c r="P526" i="18"/>
  <c r="Q526" i="18" s="1"/>
  <c r="N525" i="18"/>
  <c r="P525" i="18"/>
  <c r="Q525" i="18" s="1"/>
  <c r="O525" i="18"/>
  <c r="M516" i="18"/>
  <c r="Q516" i="18" s="1"/>
  <c r="O532" i="18"/>
  <c r="P519" i="18"/>
  <c r="Q519" i="18" s="1"/>
  <c r="O519" i="18"/>
  <c r="N519" i="18"/>
  <c r="N513" i="18"/>
  <c r="P513" i="18"/>
  <c r="Q513" i="18" s="1"/>
  <c r="O513" i="18"/>
  <c r="M513" i="18"/>
  <c r="N510" i="18"/>
  <c r="P510" i="18"/>
  <c r="Q510" i="18" s="1"/>
  <c r="O510" i="18"/>
  <c r="N520" i="18"/>
  <c r="O520" i="18"/>
  <c r="P520" i="18"/>
  <c r="Q520" i="18" s="1"/>
  <c r="M501" i="18"/>
  <c r="P514" i="18"/>
  <c r="Q514" i="18" s="1"/>
  <c r="N514" i="18"/>
  <c r="O514" i="18"/>
  <c r="M514" i="18"/>
  <c r="O516" i="18"/>
  <c r="N532" i="18"/>
  <c r="O502" i="18"/>
  <c r="M502" i="18"/>
  <c r="N502" i="18"/>
  <c r="P502" i="18"/>
  <c r="Q502" i="18" s="1"/>
  <c r="N516" i="18"/>
  <c r="O501" i="18"/>
  <c r="P501" i="18"/>
  <c r="Q501" i="18" s="1"/>
  <c r="N501" i="18"/>
  <c r="P500" i="18"/>
  <c r="M500" i="18"/>
  <c r="O500" i="18"/>
  <c r="N500" i="18"/>
  <c r="O476" i="18"/>
  <c r="M476" i="18"/>
  <c r="P476" i="18"/>
  <c r="Q476" i="18" s="1"/>
  <c r="N476" i="18"/>
  <c r="M527" i="18"/>
  <c r="Q527" i="18" s="1"/>
  <c r="M528" i="18"/>
  <c r="N518" i="18"/>
  <c r="P518" i="18"/>
  <c r="Q518" i="18" s="1"/>
  <c r="O518" i="18"/>
  <c r="P529" i="18"/>
  <c r="Q529" i="18" s="1"/>
  <c r="N529" i="18"/>
  <c r="O529" i="18"/>
  <c r="M517" i="18"/>
  <c r="O508" i="18"/>
  <c r="M511" i="18"/>
  <c r="Q511" i="18" s="1"/>
  <c r="O527" i="18"/>
  <c r="M531" i="18"/>
  <c r="Q531" i="18" s="1"/>
  <c r="O528" i="18"/>
  <c r="N528" i="18"/>
  <c r="P528" i="18"/>
  <c r="Q528" i="18" s="1"/>
  <c r="M530" i="18"/>
  <c r="N533" i="18"/>
  <c r="M533" i="18"/>
  <c r="O533" i="18"/>
  <c r="P533" i="18"/>
  <c r="Q533" i="18" s="1"/>
  <c r="E43" i="35"/>
  <c r="N446" i="18"/>
  <c r="M189" i="18"/>
  <c r="O145" i="18"/>
  <c r="M479" i="18"/>
  <c r="N176" i="18"/>
  <c r="Q186" i="18"/>
  <c r="N145" i="18"/>
  <c r="M333" i="18"/>
  <c r="M176" i="18"/>
  <c r="O479" i="18"/>
  <c r="N240" i="18"/>
  <c r="M145" i="18"/>
  <c r="N479" i="18"/>
  <c r="N103" i="18"/>
  <c r="M141" i="18"/>
  <c r="O141" i="18"/>
  <c r="M495" i="18"/>
  <c r="O341" i="18"/>
  <c r="N341" i="18"/>
  <c r="P341" i="18"/>
  <c r="M341" i="18"/>
  <c r="M453" i="18"/>
  <c r="O453" i="18"/>
  <c r="N453" i="18"/>
  <c r="P453" i="18"/>
  <c r="Q453" i="18" s="1"/>
  <c r="M397" i="18"/>
  <c r="N397" i="18"/>
  <c r="O397" i="18"/>
  <c r="P397" i="18"/>
  <c r="P122" i="18"/>
  <c r="Q122" i="18" s="1"/>
  <c r="M122" i="18"/>
  <c r="N122" i="18"/>
  <c r="O122" i="18"/>
  <c r="P300" i="18"/>
  <c r="O300" i="18"/>
  <c r="N300" i="18"/>
  <c r="M300" i="18"/>
  <c r="P101" i="18"/>
  <c r="Q101" i="18" s="1"/>
  <c r="M101" i="18"/>
  <c r="N101" i="18"/>
  <c r="O101" i="18"/>
  <c r="P133" i="18"/>
  <c r="Q133" i="18" s="1"/>
  <c r="N133" i="18"/>
  <c r="O133" i="18"/>
  <c r="M133" i="18"/>
  <c r="O152" i="18"/>
  <c r="P152" i="18"/>
  <c r="N152" i="18"/>
  <c r="M152" i="18"/>
  <c r="N102" i="18"/>
  <c r="P102" i="18"/>
  <c r="Q102" i="18" s="1"/>
  <c r="O102" i="18"/>
  <c r="M102" i="18"/>
  <c r="M114" i="18"/>
  <c r="O114" i="18"/>
  <c r="P114" i="18"/>
  <c r="Q114" i="18" s="1"/>
  <c r="N114" i="18"/>
  <c r="M325" i="18"/>
  <c r="N325" i="18"/>
  <c r="O325" i="18"/>
  <c r="P325" i="18"/>
  <c r="O164" i="18"/>
  <c r="M164" i="18"/>
  <c r="P164" i="18"/>
  <c r="N164" i="18"/>
  <c r="O269" i="18"/>
  <c r="N269" i="18"/>
  <c r="P269" i="18"/>
  <c r="M269" i="18"/>
  <c r="N245" i="18"/>
  <c r="P245" i="18"/>
  <c r="O245" i="18"/>
  <c r="M245" i="18"/>
  <c r="M173" i="18"/>
  <c r="O173" i="18"/>
  <c r="P173" i="18"/>
  <c r="N173" i="18"/>
  <c r="N255" i="18"/>
  <c r="O255" i="18"/>
  <c r="P255" i="18"/>
  <c r="M255" i="18"/>
  <c r="M171" i="18"/>
  <c r="N171" i="18"/>
  <c r="O171" i="18"/>
  <c r="P171" i="18"/>
  <c r="P264" i="18"/>
  <c r="M264" i="18"/>
  <c r="N264" i="18"/>
  <c r="O264" i="18"/>
  <c r="O293" i="18"/>
  <c r="P293" i="18"/>
  <c r="M293" i="18"/>
  <c r="N293" i="18"/>
  <c r="M130" i="18"/>
  <c r="O130" i="18"/>
  <c r="N130" i="18"/>
  <c r="P130" i="18"/>
  <c r="Q130" i="18" s="1"/>
  <c r="O64" i="18"/>
  <c r="M64" i="18"/>
  <c r="P64" i="18"/>
  <c r="Q64" i="18" s="1"/>
  <c r="N64" i="18"/>
  <c r="N340" i="18"/>
  <c r="O340" i="18"/>
  <c r="M340" i="18"/>
  <c r="P340" i="18"/>
  <c r="O393" i="18"/>
  <c r="N393" i="18"/>
  <c r="M393" i="18"/>
  <c r="P393" i="18"/>
  <c r="M395" i="18"/>
  <c r="P395" i="18"/>
  <c r="O395" i="18"/>
  <c r="N395" i="18"/>
  <c r="O178" i="18"/>
  <c r="M178" i="18"/>
  <c r="N178" i="18"/>
  <c r="P178" i="18"/>
  <c r="O121" i="18"/>
  <c r="P121" i="18"/>
  <c r="Q121" i="18" s="1"/>
  <c r="M121" i="18"/>
  <c r="N121" i="18"/>
  <c r="N90" i="18"/>
  <c r="P90" i="18"/>
  <c r="Q90" i="18" s="1"/>
  <c r="O90" i="18"/>
  <c r="M90" i="18"/>
  <c r="P96" i="18"/>
  <c r="Q96" i="18" s="1"/>
  <c r="N96" i="18"/>
  <c r="O96" i="18"/>
  <c r="M96" i="18"/>
  <c r="P301" i="18"/>
  <c r="N301" i="18"/>
  <c r="M301" i="18"/>
  <c r="O301" i="18"/>
  <c r="P456" i="18"/>
  <c r="Q456" i="18" s="1"/>
  <c r="M456" i="18"/>
  <c r="N456" i="18"/>
  <c r="O456" i="18"/>
  <c r="M459" i="18"/>
  <c r="P459" i="18"/>
  <c r="Q459" i="18" s="1"/>
  <c r="N459" i="18"/>
  <c r="O459" i="18"/>
  <c r="M129" i="18"/>
  <c r="P129" i="18"/>
  <c r="Q129" i="18" s="1"/>
  <c r="O129" i="18"/>
  <c r="N129" i="18"/>
  <c r="P131" i="18"/>
  <c r="Q131" i="18" s="1"/>
  <c r="O131" i="18"/>
  <c r="N131" i="18"/>
  <c r="M131" i="18"/>
  <c r="N424" i="18"/>
  <c r="O424" i="18"/>
  <c r="P424" i="18"/>
  <c r="M424" i="18"/>
  <c r="N250" i="18"/>
  <c r="M250" i="18"/>
  <c r="P250" i="18"/>
  <c r="O250" i="18"/>
  <c r="O398" i="18"/>
  <c r="M398" i="18"/>
  <c r="P398" i="18"/>
  <c r="N398" i="18"/>
  <c r="N79" i="18"/>
  <c r="P79" i="18"/>
  <c r="Q79" i="18" s="1"/>
  <c r="O79" i="18"/>
  <c r="M79" i="18"/>
  <c r="M203" i="18"/>
  <c r="P203" i="18"/>
  <c r="O203" i="18"/>
  <c r="N203" i="18"/>
  <c r="N307" i="18"/>
  <c r="P307" i="18"/>
  <c r="M307" i="18"/>
  <c r="O307" i="18"/>
  <c r="O426" i="18"/>
  <c r="P426" i="18"/>
  <c r="M426" i="18"/>
  <c r="N426" i="18"/>
  <c r="P189" i="18"/>
  <c r="N189" i="18"/>
  <c r="O189" i="18"/>
  <c r="P386" i="18"/>
  <c r="N386" i="18"/>
  <c r="M386" i="18"/>
  <c r="O386" i="18"/>
  <c r="P477" i="18"/>
  <c r="Q477" i="18" s="1"/>
  <c r="O477" i="18"/>
  <c r="M477" i="18"/>
  <c r="N477" i="18"/>
  <c r="N455" i="18"/>
  <c r="O455" i="18"/>
  <c r="M455" i="18"/>
  <c r="P455" i="18"/>
  <c r="Q455" i="18" s="1"/>
  <c r="N473" i="18"/>
  <c r="O473" i="18"/>
  <c r="P473" i="18"/>
  <c r="Q473" i="18" s="1"/>
  <c r="M473" i="18"/>
  <c r="O151" i="18"/>
  <c r="N151" i="18"/>
  <c r="P151" i="18"/>
  <c r="M151" i="18"/>
  <c r="P124" i="18"/>
  <c r="Q124" i="18" s="1"/>
  <c r="N124" i="18"/>
  <c r="M124" i="18"/>
  <c r="O124" i="18"/>
  <c r="O260" i="18"/>
  <c r="M260" i="18"/>
  <c r="P260" i="18"/>
  <c r="N260" i="18"/>
  <c r="N118" i="18"/>
  <c r="O118" i="18"/>
  <c r="M118" i="18"/>
  <c r="P118" i="18"/>
  <c r="Q118" i="18" s="1"/>
  <c r="P148" i="18"/>
  <c r="O148" i="18"/>
  <c r="N148" i="18"/>
  <c r="M148" i="18"/>
  <c r="M362" i="18"/>
  <c r="O362" i="18"/>
  <c r="P362" i="18"/>
  <c r="N362" i="18"/>
  <c r="N253" i="18"/>
  <c r="M253" i="18"/>
  <c r="O253" i="18"/>
  <c r="P253" i="18"/>
  <c r="O77" i="18"/>
  <c r="P77" i="18"/>
  <c r="Q77" i="18" s="1"/>
  <c r="N77" i="18"/>
  <c r="M77" i="18"/>
  <c r="M256" i="18"/>
  <c r="P256" i="18"/>
  <c r="O256" i="18"/>
  <c r="N256" i="18"/>
  <c r="N450" i="18"/>
  <c r="P450" i="18"/>
  <c r="Q450" i="18" s="1"/>
  <c r="O450" i="18"/>
  <c r="M450" i="18"/>
  <c r="O322" i="18"/>
  <c r="P322" i="18"/>
  <c r="N322" i="18"/>
  <c r="M322" i="18"/>
  <c r="M213" i="18"/>
  <c r="N213" i="18"/>
  <c r="P213" i="18"/>
  <c r="O213" i="18"/>
  <c r="P410" i="18"/>
  <c r="M410" i="18"/>
  <c r="N410" i="18"/>
  <c r="O410" i="18"/>
  <c r="M291" i="18"/>
  <c r="P291" i="18"/>
  <c r="O291" i="18"/>
  <c r="N291" i="18"/>
  <c r="P365" i="18"/>
  <c r="N365" i="18"/>
  <c r="M365" i="18"/>
  <c r="O365" i="18"/>
  <c r="M380" i="18"/>
  <c r="P380" i="18"/>
  <c r="O380" i="18"/>
  <c r="N380" i="18"/>
  <c r="O333" i="18"/>
  <c r="N333" i="18"/>
  <c r="P333" i="18"/>
  <c r="M421" i="18"/>
  <c r="N421" i="18"/>
  <c r="P421" i="18"/>
  <c r="O421" i="18"/>
  <c r="M351" i="18"/>
  <c r="N351" i="18"/>
  <c r="P351" i="18"/>
  <c r="O351" i="18"/>
  <c r="N92" i="18"/>
  <c r="M92" i="18"/>
  <c r="O92" i="18"/>
  <c r="P92" i="18"/>
  <c r="Q92" i="18" s="1"/>
  <c r="P176" i="18"/>
  <c r="O176" i="18"/>
  <c r="P484" i="18"/>
  <c r="Q484" i="18" s="1"/>
  <c r="M484" i="18"/>
  <c r="O484" i="18"/>
  <c r="N484" i="18"/>
  <c r="O246" i="18"/>
  <c r="P246" i="18"/>
  <c r="N246" i="18"/>
  <c r="M246" i="18"/>
  <c r="O373" i="18"/>
  <c r="P373" i="18"/>
  <c r="N373" i="18"/>
  <c r="M373" i="18"/>
  <c r="O470" i="18"/>
  <c r="M470" i="18"/>
  <c r="N470" i="18"/>
  <c r="P470" i="18"/>
  <c r="Q470" i="18" s="1"/>
  <c r="N433" i="18"/>
  <c r="P433" i="18"/>
  <c r="O433" i="18"/>
  <c r="M433" i="18"/>
  <c r="N364" i="18"/>
  <c r="O364" i="18"/>
  <c r="P364" i="18"/>
  <c r="M364" i="18"/>
  <c r="M166" i="18"/>
  <c r="P166" i="18"/>
  <c r="O166" i="18"/>
  <c r="N166" i="18"/>
  <c r="M106" i="18"/>
  <c r="O106" i="18"/>
  <c r="P106" i="18"/>
  <c r="Q106" i="18" s="1"/>
  <c r="N106" i="18"/>
  <c r="N258" i="18"/>
  <c r="P258" i="18"/>
  <c r="M258" i="18"/>
  <c r="O258" i="18"/>
  <c r="N374" i="18"/>
  <c r="P374" i="18"/>
  <c r="O374" i="18"/>
  <c r="M374" i="18"/>
  <c r="M330" i="18"/>
  <c r="N330" i="18"/>
  <c r="P330" i="18"/>
  <c r="O330" i="18"/>
  <c r="O232" i="18"/>
  <c r="M232" i="18"/>
  <c r="P232" i="18"/>
  <c r="N232" i="18"/>
  <c r="M123" i="18"/>
  <c r="O123" i="18"/>
  <c r="P123" i="18"/>
  <c r="Q123" i="18" s="1"/>
  <c r="N123" i="18"/>
  <c r="P226" i="18"/>
  <c r="N226" i="18"/>
  <c r="O226" i="18"/>
  <c r="M226" i="18"/>
  <c r="M314" i="18"/>
  <c r="P314" i="18"/>
  <c r="N314" i="18"/>
  <c r="O314" i="18"/>
  <c r="P197" i="18"/>
  <c r="O197" i="18"/>
  <c r="N197" i="18"/>
  <c r="M197" i="18"/>
  <c r="M160" i="18"/>
  <c r="O160" i="18"/>
  <c r="N160" i="18"/>
  <c r="P160" i="18"/>
  <c r="M67" i="18"/>
  <c r="N67" i="18"/>
  <c r="O67" i="18"/>
  <c r="P67" i="18"/>
  <c r="Q67" i="18" s="1"/>
  <c r="N270" i="18"/>
  <c r="O270" i="18"/>
  <c r="P270" i="18"/>
  <c r="M270" i="18"/>
  <c r="P371" i="18"/>
  <c r="N371" i="18"/>
  <c r="O371" i="18"/>
  <c r="M371" i="18"/>
  <c r="O211" i="18"/>
  <c r="P211" i="18"/>
  <c r="M211" i="18"/>
  <c r="N211" i="18"/>
  <c r="M487" i="18"/>
  <c r="N487" i="18"/>
  <c r="O487" i="18"/>
  <c r="P487" i="18"/>
  <c r="Q487" i="18" s="1"/>
  <c r="P350" i="18"/>
  <c r="M350" i="18"/>
  <c r="N350" i="18"/>
  <c r="O350" i="18"/>
  <c r="P204" i="18"/>
  <c r="O204" i="18"/>
  <c r="N204" i="18"/>
  <c r="M204" i="18"/>
  <c r="P326" i="18"/>
  <c r="O326" i="18"/>
  <c r="M326" i="18"/>
  <c r="N326" i="18"/>
  <c r="P274" i="18"/>
  <c r="N274" i="18"/>
  <c r="O274" i="18"/>
  <c r="M274" i="18"/>
  <c r="M379" i="18"/>
  <c r="O379" i="18"/>
  <c r="N379" i="18"/>
  <c r="P379" i="18"/>
  <c r="O252" i="18"/>
  <c r="N252" i="18"/>
  <c r="P252" i="18"/>
  <c r="M252" i="18"/>
  <c r="O370" i="18"/>
  <c r="M370" i="18"/>
  <c r="P370" i="18"/>
  <c r="N370" i="18"/>
  <c r="P415" i="18"/>
  <c r="M415" i="18"/>
  <c r="O415" i="18"/>
  <c r="N415" i="18"/>
  <c r="M68" i="18"/>
  <c r="N68" i="18"/>
  <c r="O68" i="18"/>
  <c r="P68" i="18"/>
  <c r="Q68" i="18" s="1"/>
  <c r="P396" i="18"/>
  <c r="N396" i="18"/>
  <c r="O396" i="18"/>
  <c r="M396" i="18"/>
  <c r="P392" i="18"/>
  <c r="O392" i="18"/>
  <c r="M392" i="18"/>
  <c r="N392" i="18"/>
  <c r="M184" i="18"/>
  <c r="P184" i="18"/>
  <c r="N184" i="18"/>
  <c r="O184" i="18"/>
  <c r="P240" i="18"/>
  <c r="M240" i="18"/>
  <c r="O240" i="18"/>
  <c r="O285" i="18"/>
  <c r="M285" i="18"/>
  <c r="N285" i="18"/>
  <c r="P285" i="18"/>
  <c r="N317" i="18"/>
  <c r="P317" i="18"/>
  <c r="O317" i="18"/>
  <c r="M317" i="18"/>
  <c r="M361" i="18"/>
  <c r="N361" i="18"/>
  <c r="P361" i="18"/>
  <c r="O361" i="18"/>
  <c r="N296" i="18"/>
  <c r="M296" i="18"/>
  <c r="P296" i="18"/>
  <c r="O296" i="18"/>
  <c r="M163" i="18"/>
  <c r="O163" i="18"/>
  <c r="P163" i="18"/>
  <c r="N163" i="18"/>
  <c r="N119" i="18"/>
  <c r="O119" i="18"/>
  <c r="P119" i="18"/>
  <c r="Q119" i="18" s="1"/>
  <c r="M119" i="18"/>
  <c r="M369" i="18"/>
  <c r="O369" i="18"/>
  <c r="N369" i="18"/>
  <c r="P369" i="18"/>
  <c r="P332" i="18"/>
  <c r="N332" i="18"/>
  <c r="O332" i="18"/>
  <c r="M332" i="18"/>
  <c r="M202" i="18"/>
  <c r="O202" i="18"/>
  <c r="P202" i="18"/>
  <c r="N202" i="18"/>
  <c r="O132" i="18"/>
  <c r="N132" i="18"/>
  <c r="P132" i="18"/>
  <c r="Q132" i="18" s="1"/>
  <c r="M132" i="18"/>
  <c r="O273" i="18"/>
  <c r="P273" i="18"/>
  <c r="M273" i="18"/>
  <c r="N273" i="18"/>
  <c r="P416" i="18"/>
  <c r="M416" i="18"/>
  <c r="N416" i="18"/>
  <c r="O416" i="18"/>
  <c r="P319" i="18"/>
  <c r="N319" i="18"/>
  <c r="O319" i="18"/>
  <c r="M319" i="18"/>
  <c r="P104" i="18"/>
  <c r="Q104" i="18" s="1"/>
  <c r="M104" i="18"/>
  <c r="N104" i="18"/>
  <c r="O104" i="18"/>
  <c r="P354" i="18"/>
  <c r="O354" i="18"/>
  <c r="N354" i="18"/>
  <c r="M354" i="18"/>
  <c r="O306" i="18"/>
  <c r="N306" i="18"/>
  <c r="P306" i="18"/>
  <c r="M306" i="18"/>
  <c r="M420" i="18"/>
  <c r="N420" i="18"/>
  <c r="O420" i="18"/>
  <c r="P420" i="18"/>
  <c r="M236" i="18"/>
  <c r="P236" i="18"/>
  <c r="O236" i="18"/>
  <c r="N236" i="18"/>
  <c r="O494" i="18"/>
  <c r="M494" i="18"/>
  <c r="N494" i="18"/>
  <c r="P494" i="18"/>
  <c r="Q494" i="18" s="1"/>
  <c r="P348" i="18"/>
  <c r="O348" i="18"/>
  <c r="N348" i="18"/>
  <c r="M348" i="18"/>
  <c r="M99" i="18"/>
  <c r="N99" i="18"/>
  <c r="P99" i="18"/>
  <c r="Q99" i="18" s="1"/>
  <c r="O99" i="18"/>
  <c r="M472" i="18"/>
  <c r="N472" i="18"/>
  <c r="O472" i="18"/>
  <c r="P472" i="18"/>
  <c r="Q472" i="18" s="1"/>
  <c r="N81" i="18"/>
  <c r="P81" i="18"/>
  <c r="Q81" i="18" s="1"/>
  <c r="O81" i="18"/>
  <c r="M81" i="18"/>
  <c r="P183" i="18"/>
  <c r="O183" i="18"/>
  <c r="M183" i="18"/>
  <c r="N183" i="18"/>
  <c r="P292" i="18"/>
  <c r="N292" i="18"/>
  <c r="M292" i="18"/>
  <c r="O292" i="18"/>
  <c r="N205" i="18"/>
  <c r="O205" i="18"/>
  <c r="M205" i="18"/>
  <c r="P205" i="18"/>
  <c r="P343" i="18"/>
  <c r="N343" i="18"/>
  <c r="M343" i="18"/>
  <c r="O343" i="18"/>
  <c r="N468" i="18"/>
  <c r="O468" i="18"/>
  <c r="P468" i="18"/>
  <c r="Q468" i="18" s="1"/>
  <c r="M468" i="18"/>
  <c r="O275" i="18"/>
  <c r="M275" i="18"/>
  <c r="N275" i="18"/>
  <c r="P275" i="18"/>
  <c r="M230" i="18"/>
  <c r="O230" i="18"/>
  <c r="N230" i="18"/>
  <c r="P230" i="18"/>
  <c r="M228" i="18"/>
  <c r="O228" i="18"/>
  <c r="P228" i="18"/>
  <c r="N228" i="18"/>
  <c r="N128" i="18"/>
  <c r="O128" i="18"/>
  <c r="P128" i="18"/>
  <c r="Q128" i="18" s="1"/>
  <c r="M128" i="18"/>
  <c r="N172" i="18"/>
  <c r="M172" i="18"/>
  <c r="P172" i="18"/>
  <c r="O172" i="18"/>
  <c r="O297" i="18"/>
  <c r="M297" i="18"/>
  <c r="N297" i="18"/>
  <c r="P297" i="18"/>
  <c r="O276" i="18"/>
  <c r="M276" i="18"/>
  <c r="P276" i="18"/>
  <c r="N276" i="18"/>
  <c r="O62" i="18"/>
  <c r="N62" i="18"/>
  <c r="P62" i="18"/>
  <c r="Q62" i="18" s="1"/>
  <c r="M62" i="18"/>
  <c r="N169" i="18"/>
  <c r="O169" i="18"/>
  <c r="M169" i="18"/>
  <c r="P169" i="18"/>
  <c r="P368" i="18"/>
  <c r="O368" i="18"/>
  <c r="M368" i="18"/>
  <c r="N368" i="18"/>
  <c r="P458" i="18"/>
  <c r="Q458" i="18" s="1"/>
  <c r="M458" i="18"/>
  <c r="O458" i="18"/>
  <c r="N458" i="18"/>
  <c r="P242" i="18"/>
  <c r="M242" i="18"/>
  <c r="O242" i="18"/>
  <c r="N242" i="18"/>
  <c r="P266" i="18"/>
  <c r="O266" i="18"/>
  <c r="N266" i="18"/>
  <c r="M266" i="18"/>
  <c r="N467" i="18"/>
  <c r="M467" i="18"/>
  <c r="O467" i="18"/>
  <c r="P467" i="18"/>
  <c r="Q467" i="18" s="1"/>
  <c r="N156" i="18"/>
  <c r="O156" i="18"/>
  <c r="M156" i="18"/>
  <c r="P156" i="18"/>
  <c r="M278" i="18"/>
  <c r="O278" i="18"/>
  <c r="N278" i="18"/>
  <c r="P278" i="18"/>
  <c r="M191" i="18"/>
  <c r="O191" i="18"/>
  <c r="P191" i="18"/>
  <c r="N191" i="18"/>
  <c r="M229" i="18"/>
  <c r="P229" i="18"/>
  <c r="O229" i="18"/>
  <c r="N229" i="18"/>
  <c r="O466" i="18"/>
  <c r="M466" i="18"/>
  <c r="N466" i="18"/>
  <c r="P466" i="18"/>
  <c r="Q466" i="18" s="1"/>
  <c r="M295" i="18"/>
  <c r="P295" i="18"/>
  <c r="O295" i="18"/>
  <c r="N295" i="18"/>
  <c r="P451" i="18"/>
  <c r="Q451" i="18" s="1"/>
  <c r="M451" i="18"/>
  <c r="N451" i="18"/>
  <c r="O451" i="18"/>
  <c r="P136" i="18"/>
  <c r="Q136" i="18" s="1"/>
  <c r="O136" i="18"/>
  <c r="M136" i="18"/>
  <c r="N136" i="18"/>
  <c r="N279" i="18"/>
  <c r="O279" i="18"/>
  <c r="M279" i="18"/>
  <c r="P279" i="18"/>
  <c r="P187" i="18"/>
  <c r="N187" i="18"/>
  <c r="M187" i="18"/>
  <c r="O187" i="18"/>
  <c r="N448" i="18"/>
  <c r="M448" i="18"/>
  <c r="P448" i="18"/>
  <c r="Q448" i="18" s="1"/>
  <c r="O448" i="18"/>
  <c r="M391" i="18"/>
  <c r="N391" i="18"/>
  <c r="O391" i="18"/>
  <c r="P391" i="18"/>
  <c r="O474" i="18"/>
  <c r="P474" i="18"/>
  <c r="Q474" i="18" s="1"/>
  <c r="M474" i="18"/>
  <c r="N474" i="18"/>
  <c r="P268" i="18"/>
  <c r="O268" i="18"/>
  <c r="M268" i="18"/>
  <c r="N268" i="18"/>
  <c r="M414" i="18"/>
  <c r="O414" i="18"/>
  <c r="P414" i="18"/>
  <c r="N414" i="18"/>
  <c r="P105" i="18"/>
  <c r="Q105" i="18" s="1"/>
  <c r="N105" i="18"/>
  <c r="M105" i="18"/>
  <c r="O105" i="18"/>
  <c r="M231" i="18"/>
  <c r="N231" i="18"/>
  <c r="O231" i="18"/>
  <c r="P231" i="18"/>
  <c r="M125" i="18"/>
  <c r="N125" i="18"/>
  <c r="P125" i="18"/>
  <c r="Q125" i="18" s="1"/>
  <c r="O125" i="18"/>
  <c r="O363" i="18"/>
  <c r="M363" i="18"/>
  <c r="N363" i="18"/>
  <c r="P363" i="18"/>
  <c r="M249" i="18"/>
  <c r="N249" i="18"/>
  <c r="O249" i="18"/>
  <c r="P249" i="18"/>
  <c r="M113" i="18"/>
  <c r="N113" i="18"/>
  <c r="P113" i="18"/>
  <c r="Q113" i="18" s="1"/>
  <c r="O113" i="18"/>
  <c r="P243" i="18"/>
  <c r="O243" i="18"/>
  <c r="N243" i="18"/>
  <c r="M243" i="18"/>
  <c r="O262" i="18"/>
  <c r="N262" i="18"/>
  <c r="M262" i="18"/>
  <c r="P262" i="18"/>
  <c r="M88" i="18"/>
  <c r="P88" i="18"/>
  <c r="Q88" i="18" s="1"/>
  <c r="N88" i="18"/>
  <c r="O88" i="18"/>
  <c r="M403" i="18"/>
  <c r="N403" i="18"/>
  <c r="O403" i="18"/>
  <c r="P403" i="18"/>
  <c r="N462" i="18"/>
  <c r="M462" i="18"/>
  <c r="P462" i="18"/>
  <c r="Q462" i="18" s="1"/>
  <c r="O462" i="18"/>
  <c r="O168" i="18"/>
  <c r="M168" i="18"/>
  <c r="P168" i="18"/>
  <c r="N168" i="18"/>
  <c r="M257" i="18"/>
  <c r="O257" i="18"/>
  <c r="N257" i="18"/>
  <c r="P257" i="18"/>
  <c r="M87" i="18"/>
  <c r="O87" i="18"/>
  <c r="N87" i="18"/>
  <c r="P87" i="18"/>
  <c r="Q87" i="18" s="1"/>
  <c r="N198" i="18"/>
  <c r="P198" i="18"/>
  <c r="M198" i="18"/>
  <c r="O198" i="18"/>
  <c r="M464" i="18"/>
  <c r="P464" i="18"/>
  <c r="Q464" i="18" s="1"/>
  <c r="N464" i="18"/>
  <c r="O464" i="18"/>
  <c r="O435" i="18"/>
  <c r="M435" i="18"/>
  <c r="P435" i="18"/>
  <c r="Q435" i="18" s="1"/>
  <c r="N435" i="18"/>
  <c r="P201" i="18"/>
  <c r="M201" i="18"/>
  <c r="N201" i="18"/>
  <c r="O201" i="18"/>
  <c r="N320" i="18"/>
  <c r="M320" i="18"/>
  <c r="P320" i="18"/>
  <c r="O320" i="18"/>
  <c r="M196" i="18"/>
  <c r="N196" i="18"/>
  <c r="O196" i="18"/>
  <c r="P196" i="18"/>
  <c r="M445" i="18"/>
  <c r="O445" i="18"/>
  <c r="P445" i="18"/>
  <c r="Q445" i="18" s="1"/>
  <c r="N445" i="18"/>
  <c r="N402" i="18"/>
  <c r="M402" i="18"/>
  <c r="P402" i="18"/>
  <c r="O402" i="18"/>
  <c r="M299" i="18"/>
  <c r="O299" i="18"/>
  <c r="N299" i="18"/>
  <c r="P299" i="18"/>
  <c r="O471" i="18"/>
  <c r="M471" i="18"/>
  <c r="P471" i="18"/>
  <c r="Q471" i="18" s="1"/>
  <c r="N471" i="18"/>
  <c r="N408" i="18"/>
  <c r="O408" i="18"/>
  <c r="P408" i="18"/>
  <c r="M408" i="18"/>
  <c r="N480" i="18"/>
  <c r="M480" i="18"/>
  <c r="O480" i="18"/>
  <c r="P480" i="18"/>
  <c r="Q480" i="18" s="1"/>
  <c r="M311" i="18"/>
  <c r="O311" i="18"/>
  <c r="N311" i="18"/>
  <c r="P311" i="18"/>
  <c r="P349" i="18"/>
  <c r="O349" i="18"/>
  <c r="M349" i="18"/>
  <c r="N349" i="18"/>
  <c r="O449" i="18"/>
  <c r="N449" i="18"/>
  <c r="P449" i="18"/>
  <c r="Q449" i="18" s="1"/>
  <c r="M449" i="18"/>
  <c r="P143" i="18"/>
  <c r="Q143" i="18" s="1"/>
  <c r="O143" i="18"/>
  <c r="M143" i="18"/>
  <c r="N143" i="18"/>
  <c r="O485" i="18"/>
  <c r="P485" i="18"/>
  <c r="Q485" i="18" s="1"/>
  <c r="M485" i="18"/>
  <c r="N485" i="18"/>
  <c r="P69" i="18"/>
  <c r="Q69" i="18" s="1"/>
  <c r="N69" i="18"/>
  <c r="M69" i="18"/>
  <c r="O69" i="18"/>
  <c r="O175" i="18"/>
  <c r="P175" i="18"/>
  <c r="M175" i="18"/>
  <c r="N175" i="18"/>
  <c r="P135" i="18"/>
  <c r="Q135" i="18" s="1"/>
  <c r="O135" i="18"/>
  <c r="M135" i="18"/>
  <c r="N135" i="18"/>
  <c r="N84" i="18"/>
  <c r="O84" i="18"/>
  <c r="M84" i="18"/>
  <c r="P84" i="18"/>
  <c r="Q84" i="18" s="1"/>
  <c r="M303" i="18"/>
  <c r="N303" i="18"/>
  <c r="P303" i="18"/>
  <c r="O303" i="18"/>
  <c r="O107" i="18"/>
  <c r="M107" i="18"/>
  <c r="N107" i="18"/>
  <c r="P107" i="18"/>
  <c r="Q107" i="18" s="1"/>
  <c r="O155" i="18"/>
  <c r="P155" i="18"/>
  <c r="M155" i="18"/>
  <c r="N155" i="18"/>
  <c r="O112" i="18"/>
  <c r="N112" i="18"/>
  <c r="P112" i="18"/>
  <c r="Q112" i="18" s="1"/>
  <c r="M112" i="18"/>
  <c r="M286" i="18"/>
  <c r="P286" i="18"/>
  <c r="O286" i="18"/>
  <c r="N286" i="18"/>
  <c r="M328" i="18"/>
  <c r="N328" i="18"/>
  <c r="P328" i="18"/>
  <c r="O328" i="18"/>
  <c r="O318" i="18"/>
  <c r="N318" i="18"/>
  <c r="P318" i="18"/>
  <c r="M318" i="18"/>
  <c r="O447" i="18"/>
  <c r="P447" i="18"/>
  <c r="Q447" i="18" s="1"/>
  <c r="M447" i="18"/>
  <c r="N447" i="18"/>
  <c r="P497" i="18"/>
  <c r="N497" i="18"/>
  <c r="O497" i="18"/>
  <c r="M497" i="18"/>
  <c r="O329" i="18"/>
  <c r="M329" i="18"/>
  <c r="N329" i="18"/>
  <c r="P329" i="18"/>
  <c r="P304" i="18"/>
  <c r="O304" i="18"/>
  <c r="M304" i="18"/>
  <c r="N304" i="18"/>
  <c r="N475" i="18"/>
  <c r="M475" i="18"/>
  <c r="P475" i="18"/>
  <c r="Q475" i="18" s="1"/>
  <c r="O475" i="18"/>
  <c r="M434" i="18"/>
  <c r="P434" i="18"/>
  <c r="Q434" i="18" s="1"/>
  <c r="N434" i="18"/>
  <c r="O434" i="18"/>
  <c r="O282" i="18"/>
  <c r="M282" i="18"/>
  <c r="P282" i="18"/>
  <c r="N282" i="18"/>
  <c r="P179" i="18"/>
  <c r="M179" i="18"/>
  <c r="N179" i="18"/>
  <c r="O179" i="18"/>
  <c r="P234" i="18"/>
  <c r="M234" i="18"/>
  <c r="N234" i="18"/>
  <c r="O234" i="18"/>
  <c r="P167" i="18"/>
  <c r="M167" i="18"/>
  <c r="O167" i="18"/>
  <c r="N167" i="18"/>
  <c r="P224" i="18"/>
  <c r="O224" i="18"/>
  <c r="M224" i="18"/>
  <c r="N224" i="18"/>
  <c r="O210" i="18"/>
  <c r="P210" i="18"/>
  <c r="M210" i="18"/>
  <c r="N210" i="18"/>
  <c r="P185" i="18"/>
  <c r="O185" i="18"/>
  <c r="N185" i="18"/>
  <c r="M185" i="18"/>
  <c r="M57" i="18"/>
  <c r="O57" i="18"/>
  <c r="P57" i="18"/>
  <c r="Q57" i="18" s="1"/>
  <c r="N57" i="18"/>
  <c r="M267" i="18"/>
  <c r="P267" i="18"/>
  <c r="N267" i="18"/>
  <c r="O267" i="18"/>
  <c r="O259" i="18"/>
  <c r="N259" i="18"/>
  <c r="M259" i="18"/>
  <c r="P259" i="18"/>
  <c r="N412" i="18"/>
  <c r="M412" i="18"/>
  <c r="O412" i="18"/>
  <c r="P412" i="18"/>
  <c r="P482" i="18"/>
  <c r="Q482" i="18" s="1"/>
  <c r="M482" i="18"/>
  <c r="N482" i="18"/>
  <c r="O482" i="18"/>
  <c r="M446" i="18"/>
  <c r="P446" i="18"/>
  <c r="Q446" i="18" s="1"/>
  <c r="O446" i="18"/>
  <c r="M316" i="18"/>
  <c r="O316" i="18"/>
  <c r="N316" i="18"/>
  <c r="P316" i="18"/>
  <c r="P283" i="18"/>
  <c r="N283" i="18"/>
  <c r="M283" i="18"/>
  <c r="O283" i="18"/>
  <c r="O358" i="18"/>
  <c r="N358" i="18"/>
  <c r="P358" i="18"/>
  <c r="M358" i="18"/>
  <c r="P346" i="18"/>
  <c r="N346" i="18"/>
  <c r="O346" i="18"/>
  <c r="M346" i="18"/>
  <c r="N225" i="18"/>
  <c r="M225" i="18"/>
  <c r="O225" i="18"/>
  <c r="P225" i="18"/>
  <c r="N432" i="18"/>
  <c r="O432" i="18"/>
  <c r="M432" i="18"/>
  <c r="P432" i="18"/>
  <c r="O192" i="18"/>
  <c r="P192" i="18"/>
  <c r="N192" i="18"/>
  <c r="M192" i="18"/>
  <c r="N425" i="18"/>
  <c r="O425" i="18"/>
  <c r="M425" i="18"/>
  <c r="P425" i="18"/>
  <c r="P212" i="18"/>
  <c r="M212" i="18"/>
  <c r="N212" i="18"/>
  <c r="O212" i="18"/>
  <c r="N111" i="18"/>
  <c r="P111" i="18"/>
  <c r="Q111" i="18" s="1"/>
  <c r="O111" i="18"/>
  <c r="M111" i="18"/>
  <c r="M181" i="18"/>
  <c r="P181" i="18"/>
  <c r="N181" i="18"/>
  <c r="O181" i="18"/>
  <c r="O174" i="18"/>
  <c r="M174" i="18"/>
  <c r="N174" i="18"/>
  <c r="P174" i="18"/>
  <c r="N394" i="18"/>
  <c r="P394" i="18"/>
  <c r="O394" i="18"/>
  <c r="M394" i="18"/>
  <c r="N387" i="18"/>
  <c r="O387" i="18"/>
  <c r="P387" i="18"/>
  <c r="M387" i="18"/>
  <c r="O117" i="18"/>
  <c r="P117" i="18"/>
  <c r="Q117" i="18" s="1"/>
  <c r="M117" i="18"/>
  <c r="N117" i="18"/>
  <c r="P454" i="18"/>
  <c r="Q454" i="18" s="1"/>
  <c r="O454" i="18"/>
  <c r="M454" i="18"/>
  <c r="N454" i="18"/>
  <c r="M359" i="18"/>
  <c r="O359" i="18"/>
  <c r="P359" i="18"/>
  <c r="N359" i="18"/>
  <c r="O289" i="18"/>
  <c r="N289" i="18"/>
  <c r="P289" i="18"/>
  <c r="M289" i="18"/>
  <c r="O372" i="18"/>
  <c r="M372" i="18"/>
  <c r="N372" i="18"/>
  <c r="P372" i="18"/>
  <c r="P103" i="18"/>
  <c r="Q103" i="18" s="1"/>
  <c r="M103" i="18"/>
  <c r="O103" i="18"/>
  <c r="O493" i="18"/>
  <c r="P493" i="18"/>
  <c r="Q493" i="18" s="1"/>
  <c r="M493" i="18"/>
  <c r="N493" i="18"/>
  <c r="O431" i="18"/>
  <c r="P431" i="18"/>
  <c r="M431" i="18"/>
  <c r="N431" i="18"/>
  <c r="M182" i="18"/>
  <c r="O182" i="18"/>
  <c r="N182" i="18"/>
  <c r="P182" i="18"/>
  <c r="M315" i="18"/>
  <c r="P315" i="18"/>
  <c r="O315" i="18"/>
  <c r="N315" i="18"/>
  <c r="P331" i="18"/>
  <c r="O331" i="18"/>
  <c r="M331" i="18"/>
  <c r="N331" i="18"/>
  <c r="P74" i="18"/>
  <c r="Q74" i="18" s="1"/>
  <c r="N74" i="18"/>
  <c r="M74" i="18"/>
  <c r="O74" i="18"/>
  <c r="M159" i="18"/>
  <c r="P159" i="18"/>
  <c r="O159" i="18"/>
  <c r="N159" i="18"/>
  <c r="M342" i="18"/>
  <c r="O342" i="18"/>
  <c r="N342" i="18"/>
  <c r="P342" i="18"/>
  <c r="P310" i="18"/>
  <c r="M310" i="18"/>
  <c r="O310" i="18"/>
  <c r="N310" i="18"/>
  <c r="O486" i="18"/>
  <c r="N486" i="18"/>
  <c r="M486" i="18"/>
  <c r="P486" i="18"/>
  <c r="Q486" i="18" s="1"/>
  <c r="N376" i="18"/>
  <c r="O376" i="18"/>
  <c r="M376" i="18"/>
  <c r="P376" i="18"/>
  <c r="M437" i="18"/>
  <c r="N437" i="18"/>
  <c r="O437" i="18"/>
  <c r="P437" i="18"/>
  <c r="Q437" i="18" s="1"/>
  <c r="P378" i="18"/>
  <c r="N378" i="18"/>
  <c r="O378" i="18"/>
  <c r="M378" i="18"/>
  <c r="N375" i="18"/>
  <c r="M375" i="18"/>
  <c r="P375" i="18"/>
  <c r="O375" i="18"/>
  <c r="N177" i="18"/>
  <c r="P177" i="18"/>
  <c r="O177" i="18"/>
  <c r="M177" i="18"/>
  <c r="P356" i="18"/>
  <c r="O356" i="18"/>
  <c r="M356" i="18"/>
  <c r="N356" i="18"/>
  <c r="N161" i="18"/>
  <c r="P161" i="18"/>
  <c r="O161" i="18"/>
  <c r="M161" i="18"/>
  <c r="M193" i="18"/>
  <c r="O193" i="18"/>
  <c r="P193" i="18"/>
  <c r="N193" i="18"/>
  <c r="O72" i="18"/>
  <c r="N72" i="18"/>
  <c r="M72" i="18"/>
  <c r="P72" i="18"/>
  <c r="Q72" i="18" s="1"/>
  <c r="O323" i="18"/>
  <c r="M323" i="18"/>
  <c r="P323" i="18"/>
  <c r="N323" i="18"/>
  <c r="O142" i="18"/>
  <c r="N142" i="18"/>
  <c r="P142" i="18"/>
  <c r="Q142" i="18" s="1"/>
  <c r="M142" i="18"/>
  <c r="P93" i="18"/>
  <c r="Q93" i="18" s="1"/>
  <c r="O93" i="18"/>
  <c r="N93" i="18"/>
  <c r="M93" i="18"/>
  <c r="M345" i="18"/>
  <c r="N345" i="18"/>
  <c r="P345" i="18"/>
  <c r="O345" i="18"/>
  <c r="N162" i="18"/>
  <c r="M162" i="18"/>
  <c r="P162" i="18"/>
  <c r="O162" i="18"/>
  <c r="O180" i="18"/>
  <c r="N180" i="18"/>
  <c r="P180" i="18"/>
  <c r="M180" i="18"/>
  <c r="O208" i="18"/>
  <c r="M208" i="18"/>
  <c r="P208" i="18"/>
  <c r="N208" i="18"/>
  <c r="M418" i="18"/>
  <c r="P418" i="18"/>
  <c r="N418" i="18"/>
  <c r="O418" i="18"/>
  <c r="O407" i="18"/>
  <c r="P407" i="18"/>
  <c r="M407" i="18"/>
  <c r="N407" i="18"/>
  <c r="O411" i="18"/>
  <c r="N411" i="18"/>
  <c r="P411" i="18"/>
  <c r="M411" i="18"/>
  <c r="M263" i="18"/>
  <c r="O263" i="18"/>
  <c r="N263" i="18"/>
  <c r="P263" i="18"/>
  <c r="M239" i="18"/>
  <c r="O239" i="18"/>
  <c r="N239" i="18"/>
  <c r="P239" i="18"/>
  <c r="M109" i="18"/>
  <c r="N109" i="18"/>
  <c r="P109" i="18"/>
  <c r="Q109" i="18" s="1"/>
  <c r="O109" i="18"/>
  <c r="M115" i="18"/>
  <c r="N115" i="18"/>
  <c r="O115" i="18"/>
  <c r="P115" i="18"/>
  <c r="Q115" i="18" s="1"/>
  <c r="M137" i="18"/>
  <c r="O137" i="18"/>
  <c r="N137" i="18"/>
  <c r="P137" i="18"/>
  <c r="Q137" i="18" s="1"/>
  <c r="N98" i="18"/>
  <c r="O98" i="18"/>
  <c r="P98" i="18"/>
  <c r="Q98" i="18" s="1"/>
  <c r="M98" i="18"/>
  <c r="O427" i="18"/>
  <c r="N427" i="18"/>
  <c r="M427" i="18"/>
  <c r="P427" i="18"/>
  <c r="P170" i="18"/>
  <c r="O170" i="18"/>
  <c r="M170" i="18"/>
  <c r="N170" i="18"/>
  <c r="O80" i="18"/>
  <c r="P80" i="18"/>
  <c r="Q80" i="18" s="1"/>
  <c r="N80" i="18"/>
  <c r="M80" i="18"/>
  <c r="P209" i="18"/>
  <c r="N209" i="18"/>
  <c r="M209" i="18"/>
  <c r="O209" i="18"/>
  <c r="M460" i="18"/>
  <c r="O460" i="18"/>
  <c r="P460" i="18"/>
  <c r="Q460" i="18" s="1"/>
  <c r="N460" i="18"/>
  <c r="O287" i="18"/>
  <c r="M287" i="18"/>
  <c r="P287" i="18"/>
  <c r="N287" i="18"/>
  <c r="P138" i="18"/>
  <c r="Q138" i="18" s="1"/>
  <c r="M138" i="18"/>
  <c r="N138" i="18"/>
  <c r="O138" i="18"/>
  <c r="O233" i="18"/>
  <c r="P233" i="18"/>
  <c r="N233" i="18"/>
  <c r="M233" i="18"/>
  <c r="P312" i="18"/>
  <c r="M312" i="18"/>
  <c r="N312" i="18"/>
  <c r="O312" i="18"/>
  <c r="M352" i="18"/>
  <c r="O352" i="18"/>
  <c r="P352" i="18"/>
  <c r="N352" i="18"/>
  <c r="P126" i="18"/>
  <c r="Q126" i="18" s="1"/>
  <c r="N126" i="18"/>
  <c r="O126" i="18"/>
  <c r="M126" i="18"/>
  <c r="M355" i="18"/>
  <c r="P355" i="18"/>
  <c r="N355" i="18"/>
  <c r="O355" i="18"/>
  <c r="O149" i="18"/>
  <c r="M149" i="18"/>
  <c r="N149" i="18"/>
  <c r="P149" i="18"/>
  <c r="M277" i="18"/>
  <c r="N277" i="18"/>
  <c r="O277" i="18"/>
  <c r="P277" i="18"/>
  <c r="N281" i="18"/>
  <c r="M281" i="18"/>
  <c r="P281" i="18"/>
  <c r="O281" i="18"/>
  <c r="M347" i="18"/>
  <c r="O347" i="18"/>
  <c r="P347" i="18"/>
  <c r="N347" i="18"/>
  <c r="N247" i="18"/>
  <c r="P247" i="18"/>
  <c r="M247" i="18"/>
  <c r="O247" i="18"/>
  <c r="M244" i="18"/>
  <c r="P244" i="18"/>
  <c r="O244" i="18"/>
  <c r="N244" i="18"/>
  <c r="M308" i="18"/>
  <c r="O308" i="18"/>
  <c r="N308" i="18"/>
  <c r="P308" i="18"/>
  <c r="O324" i="18"/>
  <c r="N324" i="18"/>
  <c r="P324" i="18"/>
  <c r="M324" i="18"/>
  <c r="M127" i="18"/>
  <c r="P127" i="18"/>
  <c r="Q127" i="18" s="1"/>
  <c r="O127" i="18"/>
  <c r="N127" i="18"/>
  <c r="O82" i="18"/>
  <c r="N82" i="18"/>
  <c r="M82" i="18"/>
  <c r="P82" i="18"/>
  <c r="Q82" i="18" s="1"/>
  <c r="P360" i="18"/>
  <c r="M360" i="18"/>
  <c r="O360" i="18"/>
  <c r="N360" i="18"/>
  <c r="M405" i="18"/>
  <c r="P405" i="18"/>
  <c r="N405" i="18"/>
  <c r="O405" i="18"/>
  <c r="M227" i="18"/>
  <c r="O227" i="18"/>
  <c r="N227" i="18"/>
  <c r="P227" i="18"/>
  <c r="O495" i="18"/>
  <c r="P495" i="18"/>
  <c r="Q495" i="18" s="1"/>
  <c r="N495" i="18"/>
  <c r="M94" i="18"/>
  <c r="O94" i="18"/>
  <c r="N94" i="18"/>
  <c r="P94" i="18"/>
  <c r="Q94" i="18" s="1"/>
  <c r="N199" i="18"/>
  <c r="O199" i="18"/>
  <c r="M199" i="18"/>
  <c r="P199" i="18"/>
  <c r="P377" i="18"/>
  <c r="N377" i="18"/>
  <c r="M377" i="18"/>
  <c r="O377" i="18"/>
  <c r="N337" i="18"/>
  <c r="O337" i="18"/>
  <c r="P337" i="18"/>
  <c r="M337" i="18"/>
  <c r="N153" i="18"/>
  <c r="O153" i="18"/>
  <c r="P153" i="18"/>
  <c r="M153" i="18"/>
  <c r="M261" i="18"/>
  <c r="N261" i="18"/>
  <c r="P261" i="18"/>
  <c r="O261" i="18"/>
  <c r="O195" i="18"/>
  <c r="N195" i="18"/>
  <c r="M195" i="18"/>
  <c r="P195" i="18"/>
  <c r="O206" i="18"/>
  <c r="M206" i="18"/>
  <c r="N206" i="18"/>
  <c r="P206" i="18"/>
  <c r="P367" i="18"/>
  <c r="O367" i="18"/>
  <c r="N367" i="18"/>
  <c r="M367" i="18"/>
  <c r="M91" i="18"/>
  <c r="O91" i="18"/>
  <c r="P91" i="18"/>
  <c r="Q91" i="18" s="1"/>
  <c r="N91" i="18"/>
  <c r="N241" i="18"/>
  <c r="M241" i="18"/>
  <c r="P241" i="18"/>
  <c r="O241" i="18"/>
  <c r="P461" i="18"/>
  <c r="Q461" i="18" s="1"/>
  <c r="O461" i="18"/>
  <c r="N461" i="18"/>
  <c r="M461" i="18"/>
  <c r="O188" i="18"/>
  <c r="N188" i="18"/>
  <c r="P188" i="18"/>
  <c r="M188" i="18"/>
  <c r="N438" i="18"/>
  <c r="O438" i="18"/>
  <c r="P438" i="18"/>
  <c r="Q438" i="18" s="1"/>
  <c r="M438" i="18"/>
  <c r="M120" i="18"/>
  <c r="N120" i="18"/>
  <c r="P120" i="18"/>
  <c r="Q120" i="18" s="1"/>
  <c r="O120" i="18"/>
  <c r="P235" i="18"/>
  <c r="M235" i="18"/>
  <c r="O235" i="18"/>
  <c r="N235" i="18"/>
  <c r="P400" i="18"/>
  <c r="M400" i="18"/>
  <c r="N400" i="18"/>
  <c r="O400" i="18"/>
  <c r="P382" i="18"/>
  <c r="M382" i="18"/>
  <c r="O382" i="18"/>
  <c r="N382" i="18"/>
  <c r="M272" i="18"/>
  <c r="P272" i="18"/>
  <c r="O272" i="18"/>
  <c r="N272" i="18"/>
  <c r="P248" i="18"/>
  <c r="O248" i="18"/>
  <c r="N248" i="18"/>
  <c r="M248" i="18"/>
  <c r="N85" i="18"/>
  <c r="M85" i="18"/>
  <c r="P85" i="18"/>
  <c r="Q85" i="18" s="1"/>
  <c r="O85" i="18"/>
  <c r="N334" i="18"/>
  <c r="O334" i="18"/>
  <c r="P334" i="18"/>
  <c r="M334" i="18"/>
  <c r="O237" i="18"/>
  <c r="M237" i="18"/>
  <c r="P237" i="18"/>
  <c r="N237" i="18"/>
  <c r="M463" i="18"/>
  <c r="O463" i="18"/>
  <c r="P463" i="18"/>
  <c r="Q463" i="18" s="1"/>
  <c r="N463" i="18"/>
  <c r="M150" i="18"/>
  <c r="O150" i="18"/>
  <c r="P150" i="18"/>
  <c r="N150" i="18"/>
  <c r="M429" i="18"/>
  <c r="P429" i="18"/>
  <c r="O429" i="18"/>
  <c r="N429" i="18"/>
  <c r="P430" i="18"/>
  <c r="O430" i="18"/>
  <c r="N430" i="18"/>
  <c r="M430" i="18"/>
  <c r="M338" i="18"/>
  <c r="P338" i="18"/>
  <c r="N338" i="18"/>
  <c r="O338" i="18"/>
  <c r="N302" i="18"/>
  <c r="M302" i="18"/>
  <c r="O302" i="18"/>
  <c r="P302" i="18"/>
  <c r="N457" i="18"/>
  <c r="M457" i="18"/>
  <c r="O457" i="18"/>
  <c r="P457" i="18"/>
  <c r="Q457" i="18" s="1"/>
  <c r="O439" i="18"/>
  <c r="N439" i="18"/>
  <c r="M439" i="18"/>
  <c r="P439" i="18"/>
  <c r="Q439" i="18" s="1"/>
  <c r="P444" i="18"/>
  <c r="Q444" i="18" s="1"/>
  <c r="O444" i="18"/>
  <c r="M444" i="18"/>
  <c r="N444" i="18"/>
  <c r="N423" i="18"/>
  <c r="P423" i="18"/>
  <c r="M423" i="18"/>
  <c r="O423" i="18"/>
  <c r="N284" i="18"/>
  <c r="M284" i="18"/>
  <c r="P284" i="18"/>
  <c r="O284" i="18"/>
  <c r="M139" i="18"/>
  <c r="P139" i="18"/>
  <c r="Q139" i="18" s="1"/>
  <c r="N139" i="18"/>
  <c r="O139" i="18"/>
  <c r="P147" i="18"/>
  <c r="Q147" i="18" s="1"/>
  <c r="O147" i="18"/>
  <c r="M147" i="18"/>
  <c r="N147" i="18"/>
  <c r="P95" i="18"/>
  <c r="Q95" i="18" s="1"/>
  <c r="M95" i="18"/>
  <c r="O95" i="18"/>
  <c r="N95" i="18"/>
  <c r="P309" i="18"/>
  <c r="N309" i="18"/>
  <c r="O309" i="18"/>
  <c r="M309" i="18"/>
  <c r="P399" i="18"/>
  <c r="N399" i="18"/>
  <c r="O399" i="18"/>
  <c r="M399" i="18"/>
  <c r="N71" i="18"/>
  <c r="O71" i="18"/>
  <c r="M71" i="18"/>
  <c r="P71" i="18"/>
  <c r="Q71" i="18" s="1"/>
  <c r="M344" i="18"/>
  <c r="O344" i="18"/>
  <c r="P344" i="18"/>
  <c r="N344" i="18"/>
  <c r="M321" i="18"/>
  <c r="O321" i="18"/>
  <c r="P321" i="18"/>
  <c r="N321" i="18"/>
  <c r="O336" i="18"/>
  <c r="P336" i="18"/>
  <c r="N336" i="18"/>
  <c r="M336" i="18"/>
  <c r="M86" i="18"/>
  <c r="O86" i="18"/>
  <c r="P86" i="18"/>
  <c r="Q86" i="18" s="1"/>
  <c r="N86" i="18"/>
  <c r="N384" i="18"/>
  <c r="M384" i="18"/>
  <c r="P384" i="18"/>
  <c r="O384" i="18"/>
  <c r="O238" i="18"/>
  <c r="N238" i="18"/>
  <c r="M238" i="18"/>
  <c r="P238" i="18"/>
  <c r="P108" i="18"/>
  <c r="Q108" i="18" s="1"/>
  <c r="O108" i="18"/>
  <c r="M108" i="18"/>
  <c r="N108" i="18"/>
  <c r="O492" i="18"/>
  <c r="P492" i="18"/>
  <c r="Q492" i="18" s="1"/>
  <c r="N492" i="18"/>
  <c r="M492" i="18"/>
  <c r="N290" i="18"/>
  <c r="M290" i="18"/>
  <c r="O290" i="18"/>
  <c r="P290" i="18"/>
  <c r="P413" i="18"/>
  <c r="M413" i="18"/>
  <c r="N413" i="18"/>
  <c r="O413" i="18"/>
  <c r="N116" i="18"/>
  <c r="O116" i="18"/>
  <c r="P116" i="18"/>
  <c r="Q116" i="18" s="1"/>
  <c r="M116" i="18"/>
  <c r="N401" i="18"/>
  <c r="M401" i="18"/>
  <c r="O401" i="18"/>
  <c r="P401" i="18"/>
  <c r="M442" i="18"/>
  <c r="P442" i="18"/>
  <c r="Q442" i="18" s="1"/>
  <c r="N442" i="18"/>
  <c r="O442" i="18"/>
  <c r="O335" i="18"/>
  <c r="P335" i="18"/>
  <c r="N335" i="18"/>
  <c r="M335" i="18"/>
  <c r="P200" i="18"/>
  <c r="M200" i="18"/>
  <c r="N200" i="18"/>
  <c r="O200" i="18"/>
  <c r="N490" i="18"/>
  <c r="P490" i="18"/>
  <c r="Q490" i="18" s="1"/>
  <c r="M490" i="18"/>
  <c r="O490" i="18"/>
  <c r="O469" i="18"/>
  <c r="N469" i="18"/>
  <c r="M469" i="18"/>
  <c r="P469" i="18"/>
  <c r="Q469" i="18" s="1"/>
  <c r="P305" i="18"/>
  <c r="M305" i="18"/>
  <c r="N305" i="18"/>
  <c r="O305" i="18"/>
  <c r="P165" i="18"/>
  <c r="M165" i="18"/>
  <c r="O165" i="18"/>
  <c r="N165" i="18"/>
  <c r="P207" i="18"/>
  <c r="M207" i="18"/>
  <c r="O207" i="18"/>
  <c r="N207" i="18"/>
  <c r="P481" i="18"/>
  <c r="Q481" i="18" s="1"/>
  <c r="O481" i="18"/>
  <c r="N481" i="18"/>
  <c r="M481" i="18"/>
  <c r="O158" i="18"/>
  <c r="M158" i="18"/>
  <c r="N158" i="18"/>
  <c r="P158" i="18"/>
  <c r="M298" i="18"/>
  <c r="N298" i="18"/>
  <c r="P298" i="18"/>
  <c r="O298" i="18"/>
  <c r="M436" i="18"/>
  <c r="P436" i="18"/>
  <c r="Q436" i="18" s="1"/>
  <c r="O436" i="18"/>
  <c r="N436" i="18"/>
  <c r="M483" i="18"/>
  <c r="P483" i="18"/>
  <c r="Q483" i="18" s="1"/>
  <c r="O483" i="18"/>
  <c r="N483" i="18"/>
  <c r="P353" i="18"/>
  <c r="M353" i="18"/>
  <c r="O353" i="18"/>
  <c r="N353" i="18"/>
  <c r="M428" i="18"/>
  <c r="P428" i="18"/>
  <c r="N428" i="18"/>
  <c r="O428" i="18"/>
  <c r="M194" i="18"/>
  <c r="O194" i="18"/>
  <c r="P194" i="18"/>
  <c r="N194" i="18"/>
  <c r="O157" i="18"/>
  <c r="P157" i="18"/>
  <c r="M157" i="18"/>
  <c r="N157" i="18"/>
  <c r="N404" i="18"/>
  <c r="M404" i="18"/>
  <c r="P404" i="18"/>
  <c r="O404" i="18"/>
  <c r="O422" i="18"/>
  <c r="M422" i="18"/>
  <c r="P422" i="18"/>
  <c r="N422" i="18"/>
  <c r="M366" i="18"/>
  <c r="N366" i="18"/>
  <c r="P366" i="18"/>
  <c r="O366" i="18"/>
  <c r="N409" i="18"/>
  <c r="P409" i="18"/>
  <c r="O409" i="18"/>
  <c r="M409" i="18"/>
  <c r="N265" i="18"/>
  <c r="O265" i="18"/>
  <c r="M265" i="18"/>
  <c r="P265" i="18"/>
  <c r="M251" i="18"/>
  <c r="O251" i="18"/>
  <c r="N251" i="18"/>
  <c r="P251" i="18"/>
  <c r="M140" i="18"/>
  <c r="P140" i="18"/>
  <c r="Q140" i="18" s="1"/>
  <c r="N140" i="18"/>
  <c r="O140" i="18"/>
  <c r="O100" i="18"/>
  <c r="N100" i="18"/>
  <c r="P100" i="18"/>
  <c r="Q100" i="18" s="1"/>
  <c r="M100" i="18"/>
  <c r="M389" i="18"/>
  <c r="P389" i="18"/>
  <c r="N389" i="18"/>
  <c r="O389" i="18"/>
  <c r="M419" i="18"/>
  <c r="O419" i="18"/>
  <c r="P419" i="18"/>
  <c r="N419" i="18"/>
  <c r="O441" i="18"/>
  <c r="M441" i="18"/>
  <c r="P441" i="18"/>
  <c r="Q441" i="18" s="1"/>
  <c r="N441" i="18"/>
  <c r="P496" i="18"/>
  <c r="Q496" i="18" s="1"/>
  <c r="O496" i="18"/>
  <c r="N496" i="18"/>
  <c r="M496" i="18"/>
  <c r="O294" i="18"/>
  <c r="M294" i="18"/>
  <c r="P294" i="18"/>
  <c r="N294" i="18"/>
  <c r="P417" i="18"/>
  <c r="O417" i="18"/>
  <c r="N417" i="18"/>
  <c r="M417" i="18"/>
  <c r="M381" i="18"/>
  <c r="P381" i="18"/>
  <c r="O381" i="18"/>
  <c r="N381" i="18"/>
  <c r="P327" i="18"/>
  <c r="N327" i="18"/>
  <c r="M327" i="18"/>
  <c r="O327" i="18"/>
  <c r="P154" i="18"/>
  <c r="O154" i="18"/>
  <c r="N154" i="18"/>
  <c r="M154" i="18"/>
  <c r="M83" i="18"/>
  <c r="O83" i="18"/>
  <c r="N83" i="18"/>
  <c r="P83" i="18"/>
  <c r="Q83" i="18" s="1"/>
  <c r="P406" i="18"/>
  <c r="O406" i="18"/>
  <c r="M406" i="18"/>
  <c r="N406" i="18"/>
  <c r="N110" i="18"/>
  <c r="O110" i="18"/>
  <c r="P110" i="18"/>
  <c r="Q110" i="18" s="1"/>
  <c r="M110" i="18"/>
  <c r="M385" i="18"/>
  <c r="N385" i="18"/>
  <c r="O385" i="18"/>
  <c r="P385" i="18"/>
  <c r="M339" i="18"/>
  <c r="P339" i="18"/>
  <c r="O339" i="18"/>
  <c r="N339" i="18"/>
  <c r="O73" i="18"/>
  <c r="N73" i="18"/>
  <c r="P73" i="18"/>
  <c r="Q73" i="18" s="1"/>
  <c r="M73" i="18"/>
  <c r="N144" i="18"/>
  <c r="P144" i="18"/>
  <c r="Q144" i="18" s="1"/>
  <c r="O144" i="18"/>
  <c r="M144" i="18"/>
  <c r="N53" i="18"/>
  <c r="O53" i="18"/>
  <c r="P53" i="18"/>
  <c r="M53" i="18"/>
  <c r="P390" i="18"/>
  <c r="N390" i="18"/>
  <c r="O390" i="18"/>
  <c r="M390" i="18"/>
  <c r="N440" i="18"/>
  <c r="O440" i="18"/>
  <c r="P440" i="18"/>
  <c r="Q440" i="18" s="1"/>
  <c r="M440" i="18"/>
  <c r="O134" i="18"/>
  <c r="N134" i="18"/>
  <c r="P134" i="18"/>
  <c r="Q134" i="18" s="1"/>
  <c r="M134" i="18"/>
  <c r="N288" i="18"/>
  <c r="O288" i="18"/>
  <c r="M288" i="18"/>
  <c r="P288" i="18"/>
  <c r="O357" i="18"/>
  <c r="P357" i="18"/>
  <c r="N357" i="18"/>
  <c r="M357" i="18"/>
  <c r="P254" i="18"/>
  <c r="M254" i="18"/>
  <c r="O254" i="18"/>
  <c r="N254" i="18"/>
  <c r="O313" i="18"/>
  <c r="M313" i="18"/>
  <c r="N313" i="18"/>
  <c r="P313" i="18"/>
  <c r="N190" i="18"/>
  <c r="P190" i="18"/>
  <c r="M190" i="18"/>
  <c r="O190" i="18"/>
  <c r="O271" i="18"/>
  <c r="P271" i="18"/>
  <c r="M271" i="18"/>
  <c r="N271" i="18"/>
  <c r="N146" i="18"/>
  <c r="P146" i="18"/>
  <c r="Q146" i="18" s="1"/>
  <c r="O146" i="18"/>
  <c r="M146" i="18"/>
  <c r="P89" i="18"/>
  <c r="Q89" i="18" s="1"/>
  <c r="M89" i="18"/>
  <c r="O89" i="18"/>
  <c r="N89" i="18"/>
  <c r="N465" i="18"/>
  <c r="O465" i="18"/>
  <c r="P465" i="18"/>
  <c r="Q465" i="18" s="1"/>
  <c r="M465" i="18"/>
  <c r="N388" i="18"/>
  <c r="O388" i="18"/>
  <c r="M388" i="18"/>
  <c r="P388" i="18"/>
  <c r="M383" i="18"/>
  <c r="O383" i="18"/>
  <c r="N383" i="18"/>
  <c r="P383" i="18"/>
  <c r="P141" i="18"/>
  <c r="Q141" i="18" s="1"/>
  <c r="N141" i="18"/>
  <c r="F157" i="19"/>
  <c r="D162" i="19" a="1"/>
  <c r="F171" i="19"/>
  <c r="F174" i="19"/>
  <c r="F164" i="19"/>
  <c r="D160" i="19" a="1"/>
  <c r="F169" i="19"/>
  <c r="F159" i="19"/>
  <c r="D163" i="19" a="1"/>
  <c r="F172" i="19"/>
  <c r="D152" i="19" a="1"/>
  <c r="F161" i="19"/>
  <c r="F167" i="19"/>
  <c r="J20" i="16"/>
  <c r="B22" i="12"/>
  <c r="F21" i="12"/>
  <c r="D21" i="12"/>
  <c r="K21" i="16"/>
  <c r="L21" i="16"/>
  <c r="H21" i="12"/>
  <c r="H21" i="16" s="1"/>
  <c r="G21" i="12"/>
  <c r="G21" i="16" s="1"/>
  <c r="E21" i="12"/>
  <c r="E21" i="16" s="1"/>
  <c r="I21" i="16"/>
  <c r="S73" i="18"/>
  <c r="T72" i="18"/>
  <c r="G43" i="35"/>
  <c r="H43" i="35"/>
  <c r="B44" i="35"/>
  <c r="F43" i="35"/>
  <c r="I43" i="35"/>
  <c r="J43" i="35"/>
  <c r="K43" i="35"/>
  <c r="L43" i="35"/>
  <c r="Q149" i="18" l="1"/>
  <c r="Q280" i="18"/>
  <c r="Q521" i="18"/>
  <c r="Q500" i="18"/>
  <c r="E44" i="35"/>
  <c r="Q517" i="18"/>
  <c r="Q148" i="18"/>
  <c r="Q251" i="18"/>
  <c r="Q239" i="18"/>
  <c r="Q182" i="18"/>
  <c r="Q403" i="18"/>
  <c r="Q412" i="18"/>
  <c r="Q329" i="18"/>
  <c r="Q333" i="18"/>
  <c r="Q227" i="18"/>
  <c r="Q357" i="18"/>
  <c r="Q389" i="18"/>
  <c r="Q265" i="18"/>
  <c r="Q238" i="18"/>
  <c r="Q336" i="18"/>
  <c r="Q347" i="18"/>
  <c r="Q263" i="18"/>
  <c r="Q418" i="18"/>
  <c r="Q259" i="18"/>
  <c r="Q299" i="18"/>
  <c r="Q231" i="18"/>
  <c r="Q420" i="18"/>
  <c r="Q240" i="18"/>
  <c r="Q226" i="18"/>
  <c r="Q164" i="18"/>
  <c r="Q308" i="18"/>
  <c r="Q379" i="18"/>
  <c r="Q340" i="18"/>
  <c r="Q171" i="18"/>
  <c r="Q397" i="18"/>
  <c r="V71" i="18"/>
  <c r="Y71" i="18" s="1"/>
  <c r="Q384" i="18"/>
  <c r="Q411" i="18"/>
  <c r="Q331" i="18"/>
  <c r="Q192" i="18"/>
  <c r="Q303" i="18"/>
  <c r="Q402" i="18"/>
  <c r="Q266" i="18"/>
  <c r="Q343" i="18"/>
  <c r="Q348" i="18"/>
  <c r="Q306" i="18"/>
  <c r="Q319" i="18"/>
  <c r="Q202" i="18"/>
  <c r="Q258" i="18"/>
  <c r="Q246" i="18"/>
  <c r="Q151" i="18"/>
  <c r="Q307" i="18"/>
  <c r="Q385" i="18"/>
  <c r="Q158" i="18"/>
  <c r="Q376" i="18"/>
  <c r="Q363" i="18"/>
  <c r="Q391" i="18"/>
  <c r="Q205" i="18"/>
  <c r="Q432" i="18"/>
  <c r="Q388" i="18"/>
  <c r="Q199" i="18"/>
  <c r="Q277" i="18"/>
  <c r="Q156" i="18"/>
  <c r="Q275" i="18"/>
  <c r="Q285" i="18"/>
  <c r="Q253" i="18"/>
  <c r="Q359" i="18"/>
  <c r="Q317" i="18"/>
  <c r="Q232" i="18"/>
  <c r="Q400" i="18"/>
  <c r="Q193" i="18"/>
  <c r="Q365" i="18"/>
  <c r="Q370" i="18"/>
  <c r="Q322" i="18"/>
  <c r="Q200" i="18"/>
  <c r="Q430" i="18"/>
  <c r="Q282" i="18"/>
  <c r="Q242" i="18"/>
  <c r="Q203" i="18"/>
  <c r="Q291" i="18"/>
  <c r="Q269" i="18"/>
  <c r="Q254" i="18"/>
  <c r="Q154" i="18"/>
  <c r="Q305" i="18"/>
  <c r="Q153" i="18"/>
  <c r="Q405" i="18"/>
  <c r="Q352" i="18"/>
  <c r="Q372" i="18"/>
  <c r="Q225" i="18"/>
  <c r="Q354" i="18"/>
  <c r="Q296" i="18"/>
  <c r="Q260" i="18"/>
  <c r="Q393" i="18"/>
  <c r="Q271" i="18"/>
  <c r="Q335" i="18"/>
  <c r="Q423" i="18"/>
  <c r="Q302" i="18"/>
  <c r="Q429" i="18"/>
  <c r="Q272" i="18"/>
  <c r="Q206" i="18"/>
  <c r="Q324" i="18"/>
  <c r="Q161" i="18"/>
  <c r="Q212" i="18"/>
  <c r="Q283" i="18"/>
  <c r="Q155" i="18"/>
  <c r="Q311" i="18"/>
  <c r="Q196" i="18"/>
  <c r="Q257" i="18"/>
  <c r="Q229" i="18"/>
  <c r="Q236" i="18"/>
  <c r="Q273" i="18"/>
  <c r="Q369" i="18"/>
  <c r="Q396" i="18"/>
  <c r="Q252" i="18"/>
  <c r="Q326" i="18"/>
  <c r="Q176" i="18"/>
  <c r="Q189" i="18"/>
  <c r="Q255" i="18"/>
  <c r="Q233" i="18"/>
  <c r="Q177" i="18"/>
  <c r="Q197" i="18"/>
  <c r="Q165" i="18"/>
  <c r="Q309" i="18"/>
  <c r="Q180" i="18"/>
  <c r="Q408" i="18"/>
  <c r="Q421" i="18"/>
  <c r="Q419" i="18"/>
  <c r="Q224" i="18"/>
  <c r="Q414" i="18"/>
  <c r="Q159" i="18"/>
  <c r="Q330" i="18"/>
  <c r="Q424" i="18"/>
  <c r="Q294" i="18"/>
  <c r="Q194" i="18"/>
  <c r="Q235" i="18"/>
  <c r="Q367" i="18"/>
  <c r="Q247" i="18"/>
  <c r="Q162" i="18"/>
  <c r="Q174" i="18"/>
  <c r="Q349" i="18"/>
  <c r="Q243" i="18"/>
  <c r="Q332" i="18"/>
  <c r="Q422" i="18"/>
  <c r="Q334" i="18"/>
  <c r="Q287" i="18"/>
  <c r="Q323" i="18"/>
  <c r="Q425" i="18"/>
  <c r="Q316" i="18"/>
  <c r="Q167" i="18"/>
  <c r="Q328" i="18"/>
  <c r="Q276" i="18"/>
  <c r="Q292" i="18"/>
  <c r="Q211" i="18"/>
  <c r="Q160" i="18"/>
  <c r="Q166" i="18"/>
  <c r="Q362" i="18"/>
  <c r="Q364" i="18"/>
  <c r="Q380" i="18"/>
  <c r="Q256" i="18"/>
  <c r="Q398" i="18"/>
  <c r="Q173" i="18"/>
  <c r="Q300" i="18"/>
  <c r="Q341" i="18"/>
  <c r="Q53" i="18"/>
  <c r="X63" i="18"/>
  <c r="X13" i="18"/>
  <c r="V39" i="18"/>
  <c r="U39" i="18" s="1"/>
  <c r="W16" i="18"/>
  <c r="V53" i="18"/>
  <c r="V25" i="18"/>
  <c r="V51" i="18"/>
  <c r="W64" i="18"/>
  <c r="X15" i="18"/>
  <c r="V44" i="18"/>
  <c r="X65" i="18"/>
  <c r="V56" i="18"/>
  <c r="V42" i="18"/>
  <c r="V55" i="18"/>
  <c r="V65" i="18"/>
  <c r="X23" i="18"/>
  <c r="W68" i="18"/>
  <c r="V46" i="18"/>
  <c r="V52" i="18"/>
  <c r="V14" i="18"/>
  <c r="V29" i="18"/>
  <c r="V68" i="18"/>
  <c r="W22" i="18"/>
  <c r="X68" i="18"/>
  <c r="V59" i="18"/>
  <c r="V54" i="18"/>
  <c r="V67" i="18"/>
  <c r="V32" i="18"/>
  <c r="U32" i="18" s="1"/>
  <c r="W67" i="18"/>
  <c r="W17" i="18"/>
  <c r="V47" i="18"/>
  <c r="V23" i="18"/>
  <c r="V20" i="18"/>
  <c r="V57" i="18"/>
  <c r="W24" i="18"/>
  <c r="X17" i="18"/>
  <c r="V61" i="18"/>
  <c r="W23" i="18"/>
  <c r="W15" i="18"/>
  <c r="V43" i="18"/>
  <c r="W65" i="18"/>
  <c r="V50" i="18"/>
  <c r="V49" i="18"/>
  <c r="V21" i="18"/>
  <c r="W13" i="18"/>
  <c r="W63" i="18"/>
  <c r="V45" i="18"/>
  <c r="X14" i="18"/>
  <c r="W61" i="18"/>
  <c r="V31" i="18"/>
  <c r="X67" i="18"/>
  <c r="V48" i="18"/>
  <c r="X18" i="18"/>
  <c r="V22" i="18"/>
  <c r="V24" i="18"/>
  <c r="W21" i="18"/>
  <c r="V62" i="18"/>
  <c r="W66" i="18"/>
  <c r="X62" i="18"/>
  <c r="V40" i="18"/>
  <c r="U40" i="18" s="1"/>
  <c r="X66" i="18"/>
  <c r="V36" i="18"/>
  <c r="X24" i="18"/>
  <c r="V37" i="18"/>
  <c r="V60" i="18"/>
  <c r="X22" i="18"/>
  <c r="X21" i="18"/>
  <c r="V30" i="18"/>
  <c r="V66" i="18"/>
  <c r="W14" i="18"/>
  <c r="V41" i="18"/>
  <c r="V16" i="18"/>
  <c r="V26" i="18"/>
  <c r="X64" i="18"/>
  <c r="W69" i="18"/>
  <c r="X69" i="18"/>
  <c r="V69" i="18"/>
  <c r="V70" i="18"/>
  <c r="W70" i="18"/>
  <c r="X70" i="18"/>
  <c r="Q409" i="18"/>
  <c r="Q358" i="18"/>
  <c r="Q350" i="18"/>
  <c r="Q250" i="18"/>
  <c r="Q353" i="18"/>
  <c r="Q284" i="18"/>
  <c r="Q261" i="18"/>
  <c r="Q244" i="18"/>
  <c r="Q179" i="18"/>
  <c r="Q163" i="18"/>
  <c r="Q417" i="18"/>
  <c r="Q237" i="18"/>
  <c r="Q209" i="18"/>
  <c r="Q375" i="18"/>
  <c r="Q304" i="18"/>
  <c r="Q201" i="18"/>
  <c r="Q416" i="18"/>
  <c r="Q395" i="18"/>
  <c r="X71" i="18"/>
  <c r="Q413" i="18"/>
  <c r="Q241" i="18"/>
  <c r="Q337" i="18"/>
  <c r="Q378" i="18"/>
  <c r="Q185" i="18"/>
  <c r="Q268" i="18"/>
  <c r="Q373" i="18"/>
  <c r="Q410" i="18"/>
  <c r="Q288" i="18"/>
  <c r="Q428" i="18"/>
  <c r="Q195" i="18"/>
  <c r="Q289" i="18"/>
  <c r="Q249" i="18"/>
  <c r="Q297" i="18"/>
  <c r="Q204" i="18"/>
  <c r="Q390" i="18"/>
  <c r="Q406" i="18"/>
  <c r="Q404" i="18"/>
  <c r="Q298" i="18"/>
  <c r="Q207" i="18"/>
  <c r="Q321" i="18"/>
  <c r="Q399" i="18"/>
  <c r="Q382" i="18"/>
  <c r="Q312" i="18"/>
  <c r="Q170" i="18"/>
  <c r="Q208" i="18"/>
  <c r="Q356" i="18"/>
  <c r="Q310" i="18"/>
  <c r="Q181" i="18"/>
  <c r="Q234" i="18"/>
  <c r="Q497" i="18"/>
  <c r="V34" i="18"/>
  <c r="V38" i="18"/>
  <c r="V33" i="18"/>
  <c r="W18" i="18"/>
  <c r="V13" i="18"/>
  <c r="X20" i="18"/>
  <c r="V58" i="18"/>
  <c r="V19" i="18"/>
  <c r="X61" i="18"/>
  <c r="X16" i="18"/>
  <c r="X19" i="18"/>
  <c r="W62" i="18"/>
  <c r="V63" i="18"/>
  <c r="V64" i="18"/>
  <c r="V18" i="18"/>
  <c r="V35" i="18"/>
  <c r="W20" i="18"/>
  <c r="V28" i="18"/>
  <c r="V17" i="18"/>
  <c r="V27" i="18"/>
  <c r="W19" i="18"/>
  <c r="V15" i="18"/>
  <c r="Q320" i="18"/>
  <c r="Q168" i="18"/>
  <c r="Q187" i="18"/>
  <c r="Q368" i="18"/>
  <c r="Q183" i="18"/>
  <c r="Q184" i="18"/>
  <c r="Q213" i="18"/>
  <c r="Q178" i="18"/>
  <c r="Q325" i="18"/>
  <c r="Q152" i="18"/>
  <c r="Q267" i="18"/>
  <c r="Q198" i="18"/>
  <c r="Q415" i="18"/>
  <c r="Q270" i="18"/>
  <c r="Q264" i="18"/>
  <c r="Q344" i="18"/>
  <c r="Q188" i="18"/>
  <c r="Q377" i="18"/>
  <c r="Q172" i="18"/>
  <c r="Q433" i="18"/>
  <c r="Q245" i="18"/>
  <c r="Q157" i="18"/>
  <c r="Q315" i="18"/>
  <c r="Q392" i="18"/>
  <c r="Q274" i="18"/>
  <c r="Q366" i="18"/>
  <c r="Q248" i="18"/>
  <c r="Q394" i="18"/>
  <c r="Q318" i="18"/>
  <c r="Q314" i="18"/>
  <c r="Q386" i="18"/>
  <c r="Q407" i="18"/>
  <c r="W71" i="18"/>
  <c r="Q327" i="18"/>
  <c r="Q150" i="18"/>
  <c r="Q345" i="18"/>
  <c r="Q191" i="18"/>
  <c r="Q228" i="18"/>
  <c r="Q361" i="18"/>
  <c r="Q374" i="18"/>
  <c r="Q426" i="18"/>
  <c r="Q293" i="18"/>
  <c r="Q190" i="18"/>
  <c r="Q290" i="18"/>
  <c r="Q360" i="18"/>
  <c r="Q431" i="18"/>
  <c r="Q383" i="18"/>
  <c r="Q313" i="18"/>
  <c r="Q339" i="18"/>
  <c r="Q381" i="18"/>
  <c r="Q401" i="18"/>
  <c r="Q338" i="18"/>
  <c r="Q281" i="18"/>
  <c r="Q355" i="18"/>
  <c r="Q427" i="18"/>
  <c r="Q342" i="18"/>
  <c r="Q387" i="18"/>
  <c r="Q346" i="18"/>
  <c r="Q210" i="18"/>
  <c r="Q286" i="18"/>
  <c r="Q175" i="18"/>
  <c r="Q262" i="18"/>
  <c r="Q279" i="18"/>
  <c r="Q295" i="18"/>
  <c r="Q278" i="18"/>
  <c r="Q169" i="18"/>
  <c r="Q230" i="18"/>
  <c r="Q371" i="18"/>
  <c r="Q351" i="18"/>
  <c r="Q301" i="18"/>
  <c r="F166" i="19"/>
  <c r="D161" i="19" a="1"/>
  <c r="F170" i="19"/>
  <c r="F183" i="19"/>
  <c r="D169" i="19" a="1"/>
  <c r="F178" i="19"/>
  <c r="F173" i="19"/>
  <c r="D44" i="35"/>
  <c r="D171" i="19" a="1"/>
  <c r="F180" i="19"/>
  <c r="F176" i="19"/>
  <c r="D172" i="19" a="1"/>
  <c r="F181" i="19"/>
  <c r="F168" i="19"/>
  <c r="J21" i="16"/>
  <c r="B23" i="12"/>
  <c r="D22" i="12"/>
  <c r="F22" i="12"/>
  <c r="E22" i="12"/>
  <c r="E22" i="16" s="1"/>
  <c r="G22" i="12"/>
  <c r="G22" i="16" s="1"/>
  <c r="H22" i="12"/>
  <c r="H22" i="16" s="1"/>
  <c r="L22" i="16"/>
  <c r="I22" i="16"/>
  <c r="V72" i="18"/>
  <c r="W72" i="18"/>
  <c r="X72" i="18"/>
  <c r="S74" i="18"/>
  <c r="T73" i="18"/>
  <c r="I44" i="35"/>
  <c r="B45" i="35"/>
  <c r="J44" i="35"/>
  <c r="F44" i="35"/>
  <c r="H44" i="35"/>
  <c r="K44" i="35"/>
  <c r="G44" i="35"/>
  <c r="L44" i="35"/>
  <c r="E45" i="35" l="1"/>
  <c r="U71" i="18"/>
  <c r="W51" i="18"/>
  <c r="Y51" i="18" s="1"/>
  <c r="X58" i="18"/>
  <c r="X43" i="18"/>
  <c r="X31" i="18"/>
  <c r="W41" i="18"/>
  <c r="Y41" i="18" s="1"/>
  <c r="X50" i="18"/>
  <c r="X57" i="18"/>
  <c r="W53" i="18"/>
  <c r="Y53" i="18" s="1"/>
  <c r="W42" i="18"/>
  <c r="Y42" i="18" s="1"/>
  <c r="W36" i="18"/>
  <c r="Y36" i="18" s="1"/>
  <c r="X51" i="18"/>
  <c r="W55" i="18"/>
  <c r="Y55" i="18" s="1"/>
  <c r="X38" i="18"/>
  <c r="W28" i="18"/>
  <c r="Y28" i="18" s="1"/>
  <c r="W29" i="18"/>
  <c r="Y29" i="18" s="1"/>
  <c r="X28" i="18"/>
  <c r="W58" i="18"/>
  <c r="Y58" i="18" s="1"/>
  <c r="W52" i="18"/>
  <c r="Y52" i="18" s="1"/>
  <c r="W39" i="18"/>
  <c r="Y39" i="18" s="1"/>
  <c r="X33" i="18"/>
  <c r="X30" i="18"/>
  <c r="W45" i="18"/>
  <c r="Y45" i="18" s="1"/>
  <c r="X54" i="18"/>
  <c r="W37" i="18"/>
  <c r="Y37" i="18" s="1"/>
  <c r="W26" i="18"/>
  <c r="Y26" i="18" s="1"/>
  <c r="X34" i="18"/>
  <c r="X49" i="18"/>
  <c r="X29" i="18"/>
  <c r="W27" i="18"/>
  <c r="Y27" i="18" s="1"/>
  <c r="W46" i="18"/>
  <c r="Y46" i="18" s="1"/>
  <c r="W32" i="18"/>
  <c r="Y32" i="18" s="1"/>
  <c r="X53" i="18"/>
  <c r="X36" i="18"/>
  <c r="W43" i="18"/>
  <c r="Y43" i="18" s="1"/>
  <c r="X55" i="18"/>
  <c r="W40" i="18"/>
  <c r="Y40" i="18" s="1"/>
  <c r="W47" i="18"/>
  <c r="Y47" i="18" s="1"/>
  <c r="U41" i="18"/>
  <c r="W33" i="18"/>
  <c r="Y33" i="18" s="1"/>
  <c r="X60" i="18"/>
  <c r="U55" i="18"/>
  <c r="X39" i="18"/>
  <c r="U70" i="18"/>
  <c r="Y70" i="18"/>
  <c r="U59" i="18"/>
  <c r="U69" i="18"/>
  <c r="Y69" i="18"/>
  <c r="U30" i="18"/>
  <c r="X52" i="18"/>
  <c r="U50" i="18"/>
  <c r="X37" i="18"/>
  <c r="U52" i="18"/>
  <c r="U51" i="18"/>
  <c r="X27" i="18"/>
  <c r="X59" i="18"/>
  <c r="U65" i="18"/>
  <c r="Y65" i="18"/>
  <c r="W25" i="18"/>
  <c r="Y25" i="18" s="1"/>
  <c r="W60" i="18"/>
  <c r="Y60" i="18" s="1"/>
  <c r="W56" i="18"/>
  <c r="Y56" i="18" s="1"/>
  <c r="U42" i="18"/>
  <c r="W49" i="18"/>
  <c r="Y49" i="18" s="1"/>
  <c r="Y62" i="18"/>
  <c r="U62" i="18"/>
  <c r="X48" i="18"/>
  <c r="W44" i="18"/>
  <c r="Y44" i="18" s="1"/>
  <c r="W48" i="18"/>
  <c r="Y48" i="18" s="1"/>
  <c r="W54" i="18"/>
  <c r="Y54" i="18" s="1"/>
  <c r="W35" i="18"/>
  <c r="Y35" i="18" s="1"/>
  <c r="X46" i="18"/>
  <c r="U25" i="18"/>
  <c r="U49" i="18"/>
  <c r="U27" i="18"/>
  <c r="X35" i="18"/>
  <c r="U43" i="18"/>
  <c r="U56" i="18"/>
  <c r="Y13" i="18"/>
  <c r="U13" i="18"/>
  <c r="U48" i="18"/>
  <c r="Y18" i="18"/>
  <c r="U18" i="18"/>
  <c r="U21" i="18"/>
  <c r="Y21" i="18"/>
  <c r="U63" i="18"/>
  <c r="Y63" i="18"/>
  <c r="X40" i="18"/>
  <c r="X45" i="18"/>
  <c r="Y67" i="18"/>
  <c r="U67" i="18"/>
  <c r="X25" i="18"/>
  <c r="W38" i="18"/>
  <c r="Y38" i="18" s="1"/>
  <c r="U66" i="18"/>
  <c r="Y66" i="18"/>
  <c r="U14" i="18"/>
  <c r="Y14" i="18"/>
  <c r="U17" i="18"/>
  <c r="Y17" i="18"/>
  <c r="U20" i="18"/>
  <c r="Y20" i="18"/>
  <c r="X26" i="18"/>
  <c r="X42" i="18"/>
  <c r="U45" i="18"/>
  <c r="X56" i="18"/>
  <c r="U26" i="18"/>
  <c r="U60" i="18"/>
  <c r="Y24" i="18"/>
  <c r="U24" i="18"/>
  <c r="W59" i="18"/>
  <c r="Y59" i="18" s="1"/>
  <c r="U46" i="18"/>
  <c r="U28" i="18"/>
  <c r="Y16" i="18"/>
  <c r="U16" i="18"/>
  <c r="U37" i="18"/>
  <c r="U22" i="18"/>
  <c r="Y22" i="18"/>
  <c r="X47" i="18"/>
  <c r="W30" i="18"/>
  <c r="Y30" i="18" s="1"/>
  <c r="Y23" i="18"/>
  <c r="U23" i="18"/>
  <c r="W50" i="18"/>
  <c r="Y50" i="18" s="1"/>
  <c r="U35" i="18"/>
  <c r="W34" i="18"/>
  <c r="Y34" i="18" s="1"/>
  <c r="U15" i="18"/>
  <c r="Y15" i="18"/>
  <c r="U36" i="18"/>
  <c r="Y64" i="18"/>
  <c r="U64" i="18"/>
  <c r="Y61" i="18"/>
  <c r="U61" i="18"/>
  <c r="U44" i="18"/>
  <c r="U33" i="18"/>
  <c r="X32" i="18"/>
  <c r="U38" i="18"/>
  <c r="U54" i="18"/>
  <c r="U29" i="18"/>
  <c r="U34" i="18"/>
  <c r="U31" i="18"/>
  <c r="U57" i="18"/>
  <c r="Y19" i="18"/>
  <c r="U19" i="18"/>
  <c r="W31" i="18"/>
  <c r="Y31" i="18" s="1"/>
  <c r="U53" i="18"/>
  <c r="U58" i="18"/>
  <c r="X41" i="18"/>
  <c r="X44" i="18"/>
  <c r="W57" i="18"/>
  <c r="Y57" i="18" s="1"/>
  <c r="U47" i="18"/>
  <c r="U68" i="18"/>
  <c r="Y68" i="18"/>
  <c r="F175" i="19"/>
  <c r="D45" i="35"/>
  <c r="F182" i="19"/>
  <c r="F177" i="19"/>
  <c r="D181" i="19" a="1"/>
  <c r="F190" i="19"/>
  <c r="D178" i="19" a="1"/>
  <c r="F187" i="19"/>
  <c r="F192" i="19"/>
  <c r="F185" i="19"/>
  <c r="D170" i="19" a="1"/>
  <c r="F179" i="19"/>
  <c r="D180" i="19" a="1"/>
  <c r="F189" i="19"/>
  <c r="J22" i="16"/>
  <c r="B24" i="12"/>
  <c r="F23" i="12"/>
  <c r="D23" i="12"/>
  <c r="E23" i="12"/>
  <c r="E23" i="16" s="1"/>
  <c r="I23" i="16"/>
  <c r="G23" i="12"/>
  <c r="G23" i="16" s="1"/>
  <c r="H23" i="12"/>
  <c r="H23" i="16" s="1"/>
  <c r="W73" i="18"/>
  <c r="V73" i="18"/>
  <c r="X73" i="18"/>
  <c r="S75" i="18"/>
  <c r="T74" i="18"/>
  <c r="U72" i="18"/>
  <c r="Y72" i="18"/>
  <c r="K45" i="35"/>
  <c r="L45" i="35"/>
  <c r="F45" i="35"/>
  <c r="G45" i="35"/>
  <c r="H45" i="35"/>
  <c r="J45" i="35"/>
  <c r="B46" i="35"/>
  <c r="I45" i="35"/>
  <c r="E46" i="35" l="1"/>
  <c r="F184" i="19"/>
  <c r="D187" i="19" a="1"/>
  <c r="F196" i="19"/>
  <c r="D179" i="19" a="1"/>
  <c r="F188" i="19"/>
  <c r="F191" i="19"/>
  <c r="D189" i="19" a="1"/>
  <c r="F198" i="19"/>
  <c r="F186" i="19"/>
  <c r="F194" i="19"/>
  <c r="F201" i="19"/>
  <c r="D46" i="35"/>
  <c r="D190" i="19" a="1"/>
  <c r="F199" i="19"/>
  <c r="B25" i="12"/>
  <c r="F24" i="12"/>
  <c r="D24" i="12"/>
  <c r="H24" i="12"/>
  <c r="H24" i="16" s="1"/>
  <c r="K24" i="16"/>
  <c r="E24" i="12"/>
  <c r="E24" i="16" s="1"/>
  <c r="I24" i="16"/>
  <c r="G24" i="12"/>
  <c r="G24" i="16" s="1"/>
  <c r="X74" i="18"/>
  <c r="V74" i="18"/>
  <c r="W74" i="18"/>
  <c r="T75" i="18"/>
  <c r="S76" i="18"/>
  <c r="U73" i="18"/>
  <c r="Y73" i="18"/>
  <c r="F46" i="35"/>
  <c r="K46" i="35"/>
  <c r="H46" i="35"/>
  <c r="L46" i="35"/>
  <c r="J46" i="35"/>
  <c r="G46" i="35"/>
  <c r="I46" i="35"/>
  <c r="B47" i="35"/>
  <c r="E47" i="35" l="1"/>
  <c r="F193" i="19"/>
  <c r="D199" i="19" a="1"/>
  <c r="F208" i="19"/>
  <c r="F200" i="19"/>
  <c r="F195" i="19"/>
  <c r="F210" i="19"/>
  <c r="D188" i="19" a="1"/>
  <c r="F197" i="19"/>
  <c r="D196" i="19" a="1"/>
  <c r="F205" i="19"/>
  <c r="D198" i="19" a="1"/>
  <c r="F207" i="19"/>
  <c r="D47" i="35"/>
  <c r="F203" i="19"/>
  <c r="B26" i="12"/>
  <c r="D25" i="12"/>
  <c r="F25" i="12"/>
  <c r="E25" i="12"/>
  <c r="G25" i="12"/>
  <c r="G25" i="16" s="1"/>
  <c r="L25" i="16"/>
  <c r="J25" i="16"/>
  <c r="K25" i="16"/>
  <c r="H25" i="12"/>
  <c r="H25" i="16" s="1"/>
  <c r="T76" i="18"/>
  <c r="S77" i="18"/>
  <c r="W75" i="18"/>
  <c r="X75" i="18"/>
  <c r="V75" i="18"/>
  <c r="U74" i="18"/>
  <c r="Y74" i="18"/>
  <c r="G47" i="35"/>
  <c r="H47" i="35"/>
  <c r="K47" i="35"/>
  <c r="F47" i="35"/>
  <c r="L47" i="35"/>
  <c r="J47" i="35"/>
  <c r="I47" i="35"/>
  <c r="B48" i="35"/>
  <c r="E48" i="35" l="1"/>
  <c r="F202" i="19"/>
  <c r="D197" i="19" a="1"/>
  <c r="F206" i="19"/>
  <c r="D207" i="19" a="1"/>
  <c r="F216" i="19"/>
  <c r="F209" i="19"/>
  <c r="F204" i="19"/>
  <c r="D205" i="19" a="1"/>
  <c r="F214" i="19"/>
  <c r="D208" i="19" a="1"/>
  <c r="F217" i="19"/>
  <c r="F219" i="19"/>
  <c r="F212" i="19"/>
  <c r="D48" i="35"/>
  <c r="B27" i="12"/>
  <c r="F26" i="12"/>
  <c r="D26" i="12"/>
  <c r="L26" i="16"/>
  <c r="K26" i="16"/>
  <c r="J26" i="16"/>
  <c r="E26" i="12"/>
  <c r="H26" i="12"/>
  <c r="H26" i="16" s="1"/>
  <c r="G26" i="12"/>
  <c r="G26" i="16" s="1"/>
  <c r="Y75" i="18"/>
  <c r="U75" i="18"/>
  <c r="T77" i="18"/>
  <c r="S78" i="18"/>
  <c r="W76" i="18"/>
  <c r="X76" i="18"/>
  <c r="V76" i="18"/>
  <c r="I48" i="35"/>
  <c r="B49" i="35"/>
  <c r="J48" i="35"/>
  <c r="F48" i="35"/>
  <c r="K48" i="35"/>
  <c r="L48" i="35"/>
  <c r="G48" i="35"/>
  <c r="H48" i="35"/>
  <c r="E49" i="35" l="1"/>
  <c r="D49" i="35"/>
  <c r="F211" i="19"/>
  <c r="F213" i="19"/>
  <c r="F221" i="19"/>
  <c r="D216" i="19" a="1"/>
  <c r="F225" i="19"/>
  <c r="F218" i="19"/>
  <c r="D214" i="19" a="1"/>
  <c r="F223" i="19"/>
  <c r="F228" i="19"/>
  <c r="D206" i="19" a="1"/>
  <c r="F215" i="19"/>
  <c r="D217" i="19" a="1"/>
  <c r="F226" i="19"/>
  <c r="B28" i="12"/>
  <c r="D27" i="12"/>
  <c r="F27" i="12"/>
  <c r="H27" i="12"/>
  <c r="H27" i="16" s="1"/>
  <c r="J27" i="16"/>
  <c r="E27" i="12"/>
  <c r="E27" i="16" s="1"/>
  <c r="K27" i="16"/>
  <c r="L27" i="16"/>
  <c r="G27" i="12"/>
  <c r="U76" i="18"/>
  <c r="Y76" i="18"/>
  <c r="T78" i="18"/>
  <c r="S79" i="18"/>
  <c r="V77" i="18"/>
  <c r="X77" i="18"/>
  <c r="W77" i="18"/>
  <c r="K49" i="35"/>
  <c r="F49" i="35"/>
  <c r="I49" i="35"/>
  <c r="H49" i="35"/>
  <c r="B50" i="35"/>
  <c r="J49" i="35"/>
  <c r="G49" i="35"/>
  <c r="E50" i="35" l="1"/>
  <c r="F220" i="19"/>
  <c r="D223" i="19" a="1"/>
  <c r="F232" i="19"/>
  <c r="D226" i="19" a="1"/>
  <c r="F235" i="19"/>
  <c r="D215" i="19" a="1"/>
  <c r="F224" i="19"/>
  <c r="F230" i="19"/>
  <c r="F237" i="19"/>
  <c r="D50" i="35"/>
  <c r="F227" i="19"/>
  <c r="D225" i="19" a="1"/>
  <c r="F234" i="19"/>
  <c r="F222" i="19"/>
  <c r="B29" i="12"/>
  <c r="D28" i="12"/>
  <c r="F28" i="12"/>
  <c r="K28" i="16"/>
  <c r="J28" i="16"/>
  <c r="H28" i="12"/>
  <c r="E28" i="12"/>
  <c r="E28" i="16" s="1"/>
  <c r="I28" i="16"/>
  <c r="G28" i="12"/>
  <c r="L28" i="16"/>
  <c r="Y77" i="18"/>
  <c r="U77" i="18"/>
  <c r="S80" i="18"/>
  <c r="T80" i="18" s="1"/>
  <c r="T79" i="18"/>
  <c r="X78" i="18"/>
  <c r="V78" i="18"/>
  <c r="W78" i="18"/>
  <c r="F50" i="35"/>
  <c r="H50" i="35"/>
  <c r="B51" i="35"/>
  <c r="G50" i="35"/>
  <c r="I50" i="35"/>
  <c r="E51" i="35" l="1"/>
  <c r="F229" i="19"/>
  <c r="D51" i="35"/>
  <c r="D224" i="19" a="1"/>
  <c r="F233" i="19"/>
  <c r="F231" i="19"/>
  <c r="D235" i="19" a="1"/>
  <c r="F244" i="19"/>
  <c r="D234" i="19" a="1"/>
  <c r="F243" i="19"/>
  <c r="D232" i="19" a="1"/>
  <c r="F241" i="19"/>
  <c r="F236" i="19"/>
  <c r="F246" i="19"/>
  <c r="F239" i="19"/>
  <c r="B30" i="12"/>
  <c r="F29" i="12"/>
  <c r="D29" i="12"/>
  <c r="J29" i="16"/>
  <c r="E29" i="12"/>
  <c r="E29" i="16" s="1"/>
  <c r="G29" i="12"/>
  <c r="K29" i="16"/>
  <c r="I29" i="16"/>
  <c r="L29" i="16"/>
  <c r="H29" i="12"/>
  <c r="Y78" i="18"/>
  <c r="U78" i="18"/>
  <c r="V79" i="18"/>
  <c r="W79" i="18"/>
  <c r="X79" i="18"/>
  <c r="W80" i="18"/>
  <c r="X80" i="18"/>
  <c r="V80" i="18"/>
  <c r="G51" i="35"/>
  <c r="H51" i="35"/>
  <c r="B52" i="35"/>
  <c r="F51" i="35"/>
  <c r="I51" i="35"/>
  <c r="D52" i="35" l="1"/>
  <c r="F238" i="19"/>
  <c r="D233" i="19" a="1"/>
  <c r="F242" i="19"/>
  <c r="D243" i="19" a="1"/>
  <c r="F252" i="19"/>
  <c r="F240" i="19"/>
  <c r="F255" i="19"/>
  <c r="F245" i="19"/>
  <c r="D244" i="19" a="1"/>
  <c r="F253" i="19"/>
  <c r="F248" i="19"/>
  <c r="D241" i="19" a="1"/>
  <c r="F250" i="19"/>
  <c r="B31" i="12"/>
  <c r="D30" i="12"/>
  <c r="F30" i="12"/>
  <c r="L30" i="16"/>
  <c r="H30" i="12"/>
  <c r="H30" i="16" s="1"/>
  <c r="E30" i="12"/>
  <c r="E30" i="16" s="1"/>
  <c r="J30" i="16"/>
  <c r="K30" i="16"/>
  <c r="I30" i="16"/>
  <c r="G30" i="12"/>
  <c r="G30" i="16" s="1"/>
  <c r="U80" i="18"/>
  <c r="Y80" i="18"/>
  <c r="U79" i="18"/>
  <c r="Y79" i="18"/>
  <c r="B53" i="35"/>
  <c r="G52" i="35"/>
  <c r="H52" i="35"/>
  <c r="D53" i="35" l="1"/>
  <c r="F247" i="19"/>
  <c r="D250" i="19" a="1"/>
  <c r="F259" i="19"/>
  <c r="D252" i="19" a="1"/>
  <c r="F261" i="19"/>
  <c r="F254" i="19"/>
  <c r="F264" i="19"/>
  <c r="F257" i="19"/>
  <c r="D253" i="19" a="1"/>
  <c r="F262" i="19"/>
  <c r="D242" i="19" a="1"/>
  <c r="F251" i="19"/>
  <c r="F249" i="19"/>
  <c r="B32" i="12"/>
  <c r="F31" i="12"/>
  <c r="D31" i="12"/>
  <c r="L31" i="16"/>
  <c r="I31" i="16"/>
  <c r="K31" i="16"/>
  <c r="J31" i="16"/>
  <c r="E31" i="12"/>
  <c r="E31" i="16" s="1"/>
  <c r="G31" i="12"/>
  <c r="G31" i="16" s="1"/>
  <c r="H31" i="12"/>
  <c r="H31" i="16" s="1"/>
  <c r="G53" i="35"/>
  <c r="H53" i="35"/>
  <c r="B54" i="35"/>
  <c r="F256" i="19" l="1"/>
  <c r="D262" i="19" a="1"/>
  <c r="F271" i="19"/>
  <c r="F273" i="19"/>
  <c r="F266" i="19"/>
  <c r="F263" i="19"/>
  <c r="D261" i="19" a="1"/>
  <c r="F270" i="19"/>
  <c r="F258" i="19"/>
  <c r="D251" i="19" a="1"/>
  <c r="F260" i="19"/>
  <c r="D259" i="19" a="1"/>
  <c r="F268" i="19"/>
  <c r="B33" i="12"/>
  <c r="F32" i="12"/>
  <c r="D32" i="12"/>
  <c r="L32" i="16"/>
  <c r="J32" i="16"/>
  <c r="I32" i="16"/>
  <c r="K32" i="16"/>
  <c r="E32" i="12"/>
  <c r="E32" i="16" s="1"/>
  <c r="G32" i="12"/>
  <c r="G32" i="16" s="1"/>
  <c r="H32" i="12"/>
  <c r="H32" i="16" s="1"/>
  <c r="G54" i="35"/>
  <c r="H54" i="35"/>
  <c r="B55" i="35"/>
  <c r="F265" i="19" l="1"/>
  <c r="D270" i="19" a="1"/>
  <c r="F279" i="19"/>
  <c r="D268" i="19" a="1"/>
  <c r="F277" i="19"/>
  <c r="F275" i="19"/>
  <c r="F272" i="19"/>
  <c r="F282" i="19"/>
  <c r="D260" i="19" a="1"/>
  <c r="F269" i="19"/>
  <c r="F267" i="19"/>
  <c r="D271" i="19" a="1"/>
  <c r="F280" i="19"/>
  <c r="B34" i="12"/>
  <c r="D33" i="12"/>
  <c r="F33" i="12"/>
  <c r="I33" i="16"/>
  <c r="G33" i="12"/>
  <c r="G33" i="16" s="1"/>
  <c r="E33" i="12"/>
  <c r="E33" i="16" s="1"/>
  <c r="J33" i="16"/>
  <c r="K33" i="16"/>
  <c r="L33" i="16"/>
  <c r="H33" i="12"/>
  <c r="H33" i="16" s="1"/>
  <c r="H55" i="35"/>
  <c r="B56" i="35"/>
  <c r="F274" i="19" l="1"/>
  <c r="F281" i="19"/>
  <c r="F291" i="19"/>
  <c r="F276" i="19"/>
  <c r="D280" i="19" a="1"/>
  <c r="F289" i="19"/>
  <c r="F284" i="19"/>
  <c r="D277" i="19" a="1"/>
  <c r="F286" i="19"/>
  <c r="D279" i="19" a="1"/>
  <c r="F288" i="19"/>
  <c r="D269" i="19" a="1"/>
  <c r="F278" i="19"/>
  <c r="B35" i="12"/>
  <c r="F34" i="12"/>
  <c r="D34" i="12"/>
  <c r="J34" i="16"/>
  <c r="L34" i="16"/>
  <c r="H34" i="12"/>
  <c r="H34" i="16" s="1"/>
  <c r="K34" i="16"/>
  <c r="E34" i="12"/>
  <c r="E34" i="16" s="1"/>
  <c r="G34" i="12"/>
  <c r="G34" i="16" s="1"/>
  <c r="I34" i="16"/>
  <c r="B57" i="35"/>
  <c r="F283" i="19" l="1"/>
  <c r="D278" i="19" a="1"/>
  <c r="F287" i="19"/>
  <c r="F293" i="19"/>
  <c r="F300" i="19"/>
  <c r="D289" i="19" a="1"/>
  <c r="F298" i="19"/>
  <c r="F285" i="19"/>
  <c r="D288" i="19" a="1"/>
  <c r="F297" i="19"/>
  <c r="D286" i="19" a="1"/>
  <c r="F295" i="19"/>
  <c r="F290" i="19"/>
  <c r="B36" i="12"/>
  <c r="D35" i="12"/>
  <c r="F35" i="12"/>
  <c r="L35" i="16"/>
  <c r="J35" i="16"/>
  <c r="E35" i="12"/>
  <c r="E35" i="16" s="1"/>
  <c r="K35" i="16"/>
  <c r="I35" i="16"/>
  <c r="H35" i="12"/>
  <c r="H35" i="16" s="1"/>
  <c r="G35" i="12"/>
  <c r="G35" i="16" s="1"/>
  <c r="B58" i="35"/>
  <c r="F292" i="19" l="1"/>
  <c r="F309" i="19"/>
  <c r="F302" i="19"/>
  <c r="D298" i="19" a="1"/>
  <c r="F307" i="19"/>
  <c r="F299" i="19"/>
  <c r="D297" i="19" a="1"/>
  <c r="F306" i="19"/>
  <c r="D287" i="19" a="1"/>
  <c r="F296" i="19"/>
  <c r="F294" i="19"/>
  <c r="D295" i="19" a="1"/>
  <c r="F304" i="19"/>
  <c r="B37" i="12"/>
  <c r="D36" i="12"/>
  <c r="F36" i="12"/>
  <c r="L36" i="16"/>
  <c r="H36" i="12"/>
  <c r="H36" i="16" s="1"/>
  <c r="E36" i="12"/>
  <c r="E36" i="16" s="1"/>
  <c r="J36" i="16"/>
  <c r="K36" i="16"/>
  <c r="I36" i="16"/>
  <c r="G36" i="12"/>
  <c r="G36" i="16" s="1"/>
  <c r="B59" i="35"/>
  <c r="F301" i="19" l="1"/>
  <c r="F308" i="19"/>
  <c r="F303" i="19"/>
  <c r="D306" i="19" a="1"/>
  <c r="F315" i="19"/>
  <c r="D307" i="19" a="1"/>
  <c r="F316" i="19"/>
  <c r="D304" i="19" a="1"/>
  <c r="F313" i="19"/>
  <c r="D296" i="19" a="1"/>
  <c r="F305" i="19"/>
  <c r="F318" i="19"/>
  <c r="F311" i="19"/>
  <c r="B38" i="12"/>
  <c r="F37" i="12"/>
  <c r="D37" i="12"/>
  <c r="G37" i="12"/>
  <c r="G37" i="16" s="1"/>
  <c r="I37" i="16"/>
  <c r="L37" i="16"/>
  <c r="J37" i="16"/>
  <c r="K37" i="16"/>
  <c r="E37" i="12"/>
  <c r="E37" i="16" s="1"/>
  <c r="H37" i="12"/>
  <c r="H37" i="16" s="1"/>
  <c r="B60" i="35"/>
  <c r="H10" i="21"/>
  <c r="J7" i="21"/>
  <c r="H8" i="21"/>
  <c r="H3" i="21"/>
  <c r="H4" i="21"/>
  <c r="F310" i="19" l="1"/>
  <c r="D313" i="19" a="1"/>
  <c r="F322" i="19"/>
  <c r="D315" i="19" a="1"/>
  <c r="F324" i="19"/>
  <c r="F312" i="19"/>
  <c r="D316" i="19" a="1"/>
  <c r="F325" i="19"/>
  <c r="F320" i="19"/>
  <c r="F327" i="19"/>
  <c r="F317" i="19"/>
  <c r="D305" i="19" a="1"/>
  <c r="F314" i="19"/>
  <c r="B39" i="12"/>
  <c r="D38" i="12"/>
  <c r="F38" i="12"/>
  <c r="J38" i="16"/>
  <c r="G38" i="12"/>
  <c r="G38" i="16" s="1"/>
  <c r="H38" i="12"/>
  <c r="H38" i="16" s="1"/>
  <c r="K38" i="16"/>
  <c r="L38" i="16"/>
  <c r="E38" i="12"/>
  <c r="E38" i="16" s="1"/>
  <c r="I38" i="16"/>
  <c r="E52" i="35"/>
  <c r="E53" i="35" s="1"/>
  <c r="E54" i="35" s="1"/>
  <c r="E55" i="35" s="1"/>
  <c r="E56" i="35" s="1"/>
  <c r="E57" i="35" s="1"/>
  <c r="E58" i="35" s="1"/>
  <c r="E59" i="35" s="1"/>
  <c r="E60" i="35" s="1"/>
  <c r="S5" i="35"/>
  <c r="S6" i="35" s="1"/>
  <c r="S7" i="35" s="1"/>
  <c r="S8" i="35" s="1"/>
  <c r="S9" i="35" s="1"/>
  <c r="S10" i="35" s="1"/>
  <c r="S11" i="35" s="1"/>
  <c r="S12" i="35" s="1"/>
  <c r="S13" i="35" s="1"/>
  <c r="S14" i="35" s="1"/>
  <c r="S15" i="35" s="1"/>
  <c r="S16" i="35" s="1"/>
  <c r="S17" i="35" s="1"/>
  <c r="S18" i="35" s="1"/>
  <c r="S19" i="35" s="1"/>
  <c r="S20" i="35" s="1"/>
  <c r="S21" i="35" s="1"/>
  <c r="S22" i="35" s="1"/>
  <c r="S23" i="35" s="1"/>
  <c r="S24" i="35" s="1"/>
  <c r="S25" i="35" s="1"/>
  <c r="S26" i="35" s="1"/>
  <c r="S27" i="35" s="1"/>
  <c r="S28" i="35" s="1"/>
  <c r="S29" i="35" s="1"/>
  <c r="S30" i="35" s="1"/>
  <c r="S31" i="35" s="1"/>
  <c r="S32" i="35" s="1"/>
  <c r="S33" i="35" s="1"/>
  <c r="S34" i="35" s="1"/>
  <c r="S35" i="35" s="1"/>
  <c r="S36" i="35" s="1"/>
  <c r="S37" i="35" s="1"/>
  <c r="S38" i="35" s="1"/>
  <c r="S39" i="35" s="1"/>
  <c r="S40" i="35" s="1"/>
  <c r="S41" i="35" s="1"/>
  <c r="S42" i="35" s="1"/>
  <c r="S43" i="35" s="1"/>
  <c r="S44" i="35" s="1"/>
  <c r="S45" i="35" s="1"/>
  <c r="S46" i="35" s="1"/>
  <c r="S47" i="35" s="1"/>
  <c r="S48" i="35" s="1"/>
  <c r="S49" i="35" s="1"/>
  <c r="S50" i="35" s="1"/>
  <c r="S51" i="35" s="1"/>
  <c r="S52" i="35" s="1"/>
  <c r="S53" i="35" s="1"/>
  <c r="S54" i="35" s="1"/>
  <c r="S55" i="35" s="1"/>
  <c r="S56" i="35" s="1"/>
  <c r="S57" i="35" s="1"/>
  <c r="S58" i="35" s="1"/>
  <c r="S59" i="35" s="1"/>
  <c r="S60" i="35" s="1"/>
  <c r="Q25" i="35"/>
  <c r="Q26" i="35" s="1"/>
  <c r="Q27" i="35" s="1"/>
  <c r="Q28" i="35" s="1"/>
  <c r="Q29" i="35" s="1"/>
  <c r="Q30" i="35" s="1"/>
  <c r="Q31" i="35" s="1"/>
  <c r="Q32" i="35" s="1"/>
  <c r="Q33" i="35" s="1"/>
  <c r="Q34" i="35" s="1"/>
  <c r="Q35" i="35" s="1"/>
  <c r="Q36" i="35" s="1"/>
  <c r="Q37" i="35" s="1"/>
  <c r="Q38" i="35" s="1"/>
  <c r="Q39" i="35" s="1"/>
  <c r="Q40" i="35" s="1"/>
  <c r="Q41" i="35" s="1"/>
  <c r="Q42" i="35" s="1"/>
  <c r="Q43" i="35" s="1"/>
  <c r="Q44" i="35" s="1"/>
  <c r="Q45" i="35" s="1"/>
  <c r="Q46" i="35" s="1"/>
  <c r="Q47" i="35" s="1"/>
  <c r="Q48" i="35" s="1"/>
  <c r="Q49" i="35" s="1"/>
  <c r="Q50" i="35" s="1"/>
  <c r="Q51" i="35" s="1"/>
  <c r="Q52" i="35" s="1"/>
  <c r="Q53" i="35" s="1"/>
  <c r="Q54" i="35" s="1"/>
  <c r="Q55" i="35" s="1"/>
  <c r="Q56" i="35" s="1"/>
  <c r="Q57" i="35" s="1"/>
  <c r="Q58" i="35" s="1"/>
  <c r="Q59" i="35" s="1"/>
  <c r="Q60" i="35" s="1"/>
  <c r="W5" i="35"/>
  <c r="W6" i="35" s="1"/>
  <c r="W7" i="35" s="1"/>
  <c r="W8" i="35" s="1"/>
  <c r="W9" i="35" s="1"/>
  <c r="W10" i="35" s="1"/>
  <c r="W11" i="35" s="1"/>
  <c r="W12" i="35" s="1"/>
  <c r="W13" i="35" s="1"/>
  <c r="W14" i="35" s="1"/>
  <c r="W15" i="35" s="1"/>
  <c r="W16" i="35" s="1"/>
  <c r="W17" i="35" s="1"/>
  <c r="W18" i="35" s="1"/>
  <c r="W19" i="35" s="1"/>
  <c r="W20" i="35" s="1"/>
  <c r="W21" i="35" s="1"/>
  <c r="W22" i="35" s="1"/>
  <c r="W23" i="35" s="1"/>
  <c r="W24" i="35" s="1"/>
  <c r="W25" i="35" s="1"/>
  <c r="W26" i="35" s="1"/>
  <c r="W27" i="35" s="1"/>
  <c r="W28" i="35" s="1"/>
  <c r="W29" i="35" s="1"/>
  <c r="W30" i="35" s="1"/>
  <c r="W31" i="35" s="1"/>
  <c r="W32" i="35" s="1"/>
  <c r="W33" i="35" s="1"/>
  <c r="W34" i="35" s="1"/>
  <c r="W35" i="35" s="1"/>
  <c r="W36" i="35" s="1"/>
  <c r="W37" i="35" s="1"/>
  <c r="W38" i="35" s="1"/>
  <c r="W39" i="35" s="1"/>
  <c r="W40" i="35" s="1"/>
  <c r="W41" i="35" s="1"/>
  <c r="W42" i="35" s="1"/>
  <c r="W43" i="35" s="1"/>
  <c r="W44" i="35" s="1"/>
  <c r="W45" i="35" s="1"/>
  <c r="W46" i="35" s="1"/>
  <c r="W47" i="35" s="1"/>
  <c r="W48" i="35" s="1"/>
  <c r="W49" i="35" s="1"/>
  <c r="W50" i="35" s="1"/>
  <c r="W51" i="35" s="1"/>
  <c r="W52" i="35" s="1"/>
  <c r="W53" i="35" s="1"/>
  <c r="W54" i="35" s="1"/>
  <c r="W55" i="35" s="1"/>
  <c r="W56" i="35" s="1"/>
  <c r="W57" i="35" s="1"/>
  <c r="W58" i="35" s="1"/>
  <c r="W59" i="35" s="1"/>
  <c r="W60" i="35" s="1"/>
  <c r="T6" i="35"/>
  <c r="T7" i="35" s="1"/>
  <c r="T8" i="35" s="1"/>
  <c r="T9" i="35" s="1"/>
  <c r="T10" i="35" s="1"/>
  <c r="T11" i="35" s="1"/>
  <c r="T12" i="35" s="1"/>
  <c r="T13" i="35" s="1"/>
  <c r="T14" i="35" s="1"/>
  <c r="T15" i="35" s="1"/>
  <c r="T16" i="35" s="1"/>
  <c r="T17" i="35" s="1"/>
  <c r="T18" i="35" s="1"/>
  <c r="T19" i="35" s="1"/>
  <c r="T20" i="35" s="1"/>
  <c r="T21" i="35" s="1"/>
  <c r="T22" i="35" s="1"/>
  <c r="T23" i="35" s="1"/>
  <c r="T24" i="35" s="1"/>
  <c r="T25" i="35" s="1"/>
  <c r="T26" i="35" s="1"/>
  <c r="T27" i="35" s="1"/>
  <c r="T28" i="35" s="1"/>
  <c r="T29" i="35" s="1"/>
  <c r="T30" i="35" s="1"/>
  <c r="T31" i="35" s="1"/>
  <c r="T32" i="35" s="1"/>
  <c r="T33" i="35" s="1"/>
  <c r="T34" i="35" s="1"/>
  <c r="T35" i="35" s="1"/>
  <c r="T36" i="35" s="1"/>
  <c r="T37" i="35" s="1"/>
  <c r="T38" i="35" s="1"/>
  <c r="T39" i="35" s="1"/>
  <c r="T40" i="35" s="1"/>
  <c r="T41" i="35" s="1"/>
  <c r="T42" i="35" s="1"/>
  <c r="T43" i="35" s="1"/>
  <c r="T44" i="35" s="1"/>
  <c r="T45" i="35" s="1"/>
  <c r="T46" i="35" s="1"/>
  <c r="T47" i="35" s="1"/>
  <c r="T48" i="35" s="1"/>
  <c r="T49" i="35" s="1"/>
  <c r="T50" i="35" s="1"/>
  <c r="T51" i="35" s="1"/>
  <c r="T52" i="35" s="1"/>
  <c r="T53" i="35" s="1"/>
  <c r="T54" i="35" s="1"/>
  <c r="T55" i="35" s="1"/>
  <c r="T56" i="35" s="1"/>
  <c r="T57" i="35" s="1"/>
  <c r="T58" i="35" s="1"/>
  <c r="T59" i="35" s="1"/>
  <c r="T60" i="35" s="1"/>
  <c r="N28" i="35"/>
  <c r="N29" i="35" s="1"/>
  <c r="N30" i="35" s="1"/>
  <c r="N31" i="35" s="1"/>
  <c r="N32" i="35" s="1"/>
  <c r="N33" i="35" s="1"/>
  <c r="N34" i="35" s="1"/>
  <c r="N35" i="35" s="1"/>
  <c r="N36" i="35" s="1"/>
  <c r="N37" i="35" s="1"/>
  <c r="N38" i="35" s="1"/>
  <c r="N39" i="35" s="1"/>
  <c r="N40" i="35" s="1"/>
  <c r="N41" i="35" s="1"/>
  <c r="N42" i="35" s="1"/>
  <c r="N43" i="35" s="1"/>
  <c r="N44" i="35" s="1"/>
  <c r="N45" i="35" s="1"/>
  <c r="N46" i="35" s="1"/>
  <c r="N47" i="35" s="1"/>
  <c r="N48" i="35" s="1"/>
  <c r="N49" i="35" s="1"/>
  <c r="N50" i="35" s="1"/>
  <c r="N51" i="35" s="1"/>
  <c r="N52" i="35" s="1"/>
  <c r="N53" i="35" s="1"/>
  <c r="N54" i="35" s="1"/>
  <c r="N55" i="35" s="1"/>
  <c r="N56" i="35" s="1"/>
  <c r="N57" i="35" s="1"/>
  <c r="N58" i="35" s="1"/>
  <c r="N59" i="35" s="1"/>
  <c r="N60" i="35" s="1"/>
  <c r="M28" i="35"/>
  <c r="M29" i="35" s="1"/>
  <c r="M30" i="35" s="1"/>
  <c r="M31" i="35" s="1"/>
  <c r="M32" i="35" s="1"/>
  <c r="M33" i="35" s="1"/>
  <c r="M34" i="35" s="1"/>
  <c r="M35" i="35" s="1"/>
  <c r="M36" i="35" s="1"/>
  <c r="M37" i="35" s="1"/>
  <c r="M38" i="35" s="1"/>
  <c r="M39" i="35" s="1"/>
  <c r="M40" i="35" s="1"/>
  <c r="M41" i="35" s="1"/>
  <c r="M42" i="35" s="1"/>
  <c r="M43" i="35" s="1"/>
  <c r="M44" i="35" s="1"/>
  <c r="M45" i="35" s="1"/>
  <c r="M46" i="35" s="1"/>
  <c r="M47" i="35" s="1"/>
  <c r="M48" i="35" s="1"/>
  <c r="M49" i="35" s="1"/>
  <c r="M50" i="35" s="1"/>
  <c r="M51" i="35" s="1"/>
  <c r="M52" i="35" s="1"/>
  <c r="M53" i="35" s="1"/>
  <c r="M54" i="35" s="1"/>
  <c r="M55" i="35" s="1"/>
  <c r="M56" i="35" s="1"/>
  <c r="M57" i="35" s="1"/>
  <c r="M58" i="35" s="1"/>
  <c r="M59" i="35" s="1"/>
  <c r="M60" i="35" s="1"/>
  <c r="X5" i="35"/>
  <c r="X6" i="35" s="1"/>
  <c r="X7" i="35" s="1"/>
  <c r="X8" i="35" s="1"/>
  <c r="X9" i="35" s="1"/>
  <c r="X10" i="35" s="1"/>
  <c r="X11" i="35" s="1"/>
  <c r="X12" i="35" s="1"/>
  <c r="X13" i="35" s="1"/>
  <c r="X14" i="35" s="1"/>
  <c r="X15" i="35" s="1"/>
  <c r="X16" i="35" s="1"/>
  <c r="X17" i="35" s="1"/>
  <c r="X18" i="35" s="1"/>
  <c r="X19" i="35" s="1"/>
  <c r="X20" i="35" s="1"/>
  <c r="X21" i="35" s="1"/>
  <c r="X22" i="35" s="1"/>
  <c r="X23" i="35" s="1"/>
  <c r="X24" i="35" s="1"/>
  <c r="X25" i="35" s="1"/>
  <c r="X26" i="35" s="1"/>
  <c r="X27" i="35" s="1"/>
  <c r="X28" i="35" s="1"/>
  <c r="X29" i="35" s="1"/>
  <c r="X30" i="35" s="1"/>
  <c r="X31" i="35" s="1"/>
  <c r="X32" i="35" s="1"/>
  <c r="X33" i="35" s="1"/>
  <c r="X34" i="35" s="1"/>
  <c r="X35" i="35" s="1"/>
  <c r="X36" i="35" s="1"/>
  <c r="X37" i="35" s="1"/>
  <c r="X38" i="35" s="1"/>
  <c r="X39" i="35" s="1"/>
  <c r="X40" i="35" s="1"/>
  <c r="X41" i="35" s="1"/>
  <c r="X42" i="35" s="1"/>
  <c r="X43" i="35" s="1"/>
  <c r="X44" i="35" s="1"/>
  <c r="X45" i="35" s="1"/>
  <c r="X46" i="35" s="1"/>
  <c r="X47" i="35" s="1"/>
  <c r="X48" i="35" s="1"/>
  <c r="X49" i="35" s="1"/>
  <c r="X50" i="35" s="1"/>
  <c r="X51" i="35" s="1"/>
  <c r="X52" i="35" s="1"/>
  <c r="X53" i="35" s="1"/>
  <c r="X54" i="35" s="1"/>
  <c r="X55" i="35" s="1"/>
  <c r="X56" i="35" s="1"/>
  <c r="X57" i="35" s="1"/>
  <c r="X58" i="35" s="1"/>
  <c r="X59" i="35" s="1"/>
  <c r="X60" i="35" s="1"/>
  <c r="U5" i="35"/>
  <c r="U6" i="35" s="1"/>
  <c r="U7" i="35" s="1"/>
  <c r="U8" i="35" s="1"/>
  <c r="U9" i="35" s="1"/>
  <c r="U10" i="35" s="1"/>
  <c r="U11" i="35" s="1"/>
  <c r="U12" i="35" s="1"/>
  <c r="U13" i="35" s="1"/>
  <c r="U14" i="35" s="1"/>
  <c r="U15" i="35" s="1"/>
  <c r="U16" i="35" s="1"/>
  <c r="U17" i="35" s="1"/>
  <c r="U18" i="35" s="1"/>
  <c r="U19" i="35" s="1"/>
  <c r="U20" i="35" s="1"/>
  <c r="U21" i="35" s="1"/>
  <c r="U22" i="35" s="1"/>
  <c r="U23" i="35" s="1"/>
  <c r="U24" i="35" s="1"/>
  <c r="U25" i="35" s="1"/>
  <c r="U26" i="35" s="1"/>
  <c r="U27" i="35" s="1"/>
  <c r="U28" i="35" s="1"/>
  <c r="U29" i="35" s="1"/>
  <c r="U30" i="35" s="1"/>
  <c r="U31" i="35" s="1"/>
  <c r="U32" i="35" s="1"/>
  <c r="U33" i="35" s="1"/>
  <c r="U34" i="35" s="1"/>
  <c r="U35" i="35" s="1"/>
  <c r="U36" i="35" s="1"/>
  <c r="U37" i="35" s="1"/>
  <c r="U38" i="35" s="1"/>
  <c r="U39" i="35" s="1"/>
  <c r="U40" i="35" s="1"/>
  <c r="U41" i="35" s="1"/>
  <c r="U42" i="35" s="1"/>
  <c r="U43" i="35" s="1"/>
  <c r="U44" i="35" s="1"/>
  <c r="U45" i="35" s="1"/>
  <c r="U46" i="35" s="1"/>
  <c r="U47" i="35" s="1"/>
  <c r="U48" i="35" s="1"/>
  <c r="U49" i="35" s="1"/>
  <c r="U50" i="35" s="1"/>
  <c r="U51" i="35" s="1"/>
  <c r="U52" i="35" s="1"/>
  <c r="U53" i="35" s="1"/>
  <c r="U54" i="35" s="1"/>
  <c r="U55" i="35" s="1"/>
  <c r="U56" i="35" s="1"/>
  <c r="U57" i="35" s="1"/>
  <c r="U58" i="35" s="1"/>
  <c r="U59" i="35" s="1"/>
  <c r="U60" i="35" s="1"/>
  <c r="O26" i="35"/>
  <c r="O27" i="35" s="1"/>
  <c r="O28" i="35" s="1"/>
  <c r="O29" i="35" s="1"/>
  <c r="O30" i="35" s="1"/>
  <c r="O31" i="35" s="1"/>
  <c r="O32" i="35" s="1"/>
  <c r="O33" i="35" s="1"/>
  <c r="O34" i="35" s="1"/>
  <c r="O35" i="35" s="1"/>
  <c r="O36" i="35" s="1"/>
  <c r="O37" i="35" s="1"/>
  <c r="O38" i="35" s="1"/>
  <c r="O39" i="35" s="1"/>
  <c r="O40" i="35" s="1"/>
  <c r="O41" i="35" s="1"/>
  <c r="O42" i="35" s="1"/>
  <c r="O43" i="35" s="1"/>
  <c r="O44" i="35" s="1"/>
  <c r="O45" i="35" s="1"/>
  <c r="O46" i="35" s="1"/>
  <c r="O47" i="35" s="1"/>
  <c r="O48" i="35" s="1"/>
  <c r="O49" i="35" s="1"/>
  <c r="O50" i="35" s="1"/>
  <c r="O51" i="35" s="1"/>
  <c r="O52" i="35" s="1"/>
  <c r="O53" i="35" s="1"/>
  <c r="O54" i="35" s="1"/>
  <c r="O55" i="35" s="1"/>
  <c r="O56" i="35" s="1"/>
  <c r="O57" i="35" s="1"/>
  <c r="O58" i="35" s="1"/>
  <c r="O59" i="35" s="1"/>
  <c r="O60" i="35" s="1"/>
  <c r="P26" i="35"/>
  <c r="P27" i="35" s="1"/>
  <c r="P28" i="35" s="1"/>
  <c r="P29" i="35" s="1"/>
  <c r="P30" i="35" s="1"/>
  <c r="P31" i="35" s="1"/>
  <c r="P32" i="35" s="1"/>
  <c r="P33" i="35" s="1"/>
  <c r="P34" i="35" s="1"/>
  <c r="P35" i="35" s="1"/>
  <c r="P36" i="35" s="1"/>
  <c r="P37" i="35" s="1"/>
  <c r="P38" i="35" s="1"/>
  <c r="P39" i="35" s="1"/>
  <c r="P40" i="35" s="1"/>
  <c r="P41" i="35" s="1"/>
  <c r="P42" i="35" s="1"/>
  <c r="P43" i="35" s="1"/>
  <c r="P44" i="35" s="1"/>
  <c r="P45" i="35" s="1"/>
  <c r="P46" i="35" s="1"/>
  <c r="P47" i="35" s="1"/>
  <c r="P48" i="35" s="1"/>
  <c r="P49" i="35" s="1"/>
  <c r="P50" i="35" s="1"/>
  <c r="P51" i="35" s="1"/>
  <c r="P52" i="35" s="1"/>
  <c r="P53" i="35" s="1"/>
  <c r="P54" i="35" s="1"/>
  <c r="P55" i="35" s="1"/>
  <c r="P56" i="35" s="1"/>
  <c r="P57" i="35" s="1"/>
  <c r="P58" i="35" s="1"/>
  <c r="P59" i="35" s="1"/>
  <c r="P60" i="35" s="1"/>
  <c r="V5" i="35"/>
  <c r="V6" i="35" s="1"/>
  <c r="V7" i="35" s="1"/>
  <c r="V8" i="35" s="1"/>
  <c r="V9" i="35" s="1"/>
  <c r="V10" i="35" s="1"/>
  <c r="V11" i="35" s="1"/>
  <c r="V12" i="35" s="1"/>
  <c r="V13" i="35" s="1"/>
  <c r="V14" i="35" s="1"/>
  <c r="V15" i="35" s="1"/>
  <c r="V16" i="35" s="1"/>
  <c r="V17" i="35" s="1"/>
  <c r="V18" i="35" s="1"/>
  <c r="V19" i="35" s="1"/>
  <c r="V20" i="35" s="1"/>
  <c r="V21" i="35" s="1"/>
  <c r="V22" i="35" s="1"/>
  <c r="V23" i="35" s="1"/>
  <c r="V24" i="35" s="1"/>
  <c r="V25" i="35" s="1"/>
  <c r="V26" i="35" s="1"/>
  <c r="V27" i="35" s="1"/>
  <c r="V28" i="35" s="1"/>
  <c r="V29" i="35" s="1"/>
  <c r="V30" i="35" s="1"/>
  <c r="V31" i="35" s="1"/>
  <c r="V32" i="35" s="1"/>
  <c r="V33" i="35" s="1"/>
  <c r="V34" i="35" s="1"/>
  <c r="V35" i="35" s="1"/>
  <c r="V36" i="35" s="1"/>
  <c r="V37" i="35" s="1"/>
  <c r="V38" i="35" s="1"/>
  <c r="V39" i="35" s="1"/>
  <c r="V40" i="35" s="1"/>
  <c r="V41" i="35" s="1"/>
  <c r="V42" i="35" s="1"/>
  <c r="V43" i="35" s="1"/>
  <c r="V44" i="35" s="1"/>
  <c r="V45" i="35" s="1"/>
  <c r="V46" i="35" s="1"/>
  <c r="V47" i="35" s="1"/>
  <c r="V48" i="35" s="1"/>
  <c r="V49" i="35" s="1"/>
  <c r="V50" i="35" s="1"/>
  <c r="V51" i="35" s="1"/>
  <c r="V52" i="35" s="1"/>
  <c r="V53" i="35" s="1"/>
  <c r="V54" i="35" s="1"/>
  <c r="V55" i="35" s="1"/>
  <c r="V56" i="35" s="1"/>
  <c r="V57" i="35" s="1"/>
  <c r="V58" i="35" s="1"/>
  <c r="V59" i="35" s="1"/>
  <c r="V60" i="35" s="1"/>
  <c r="R5" i="35"/>
  <c r="R6" i="35" s="1"/>
  <c r="R7" i="35" s="1"/>
  <c r="R8" i="35" s="1"/>
  <c r="R9" i="35" s="1"/>
  <c r="R10" i="35" s="1"/>
  <c r="R11" i="35" s="1"/>
  <c r="R12" i="35" s="1"/>
  <c r="R13" i="35" s="1"/>
  <c r="R14" i="35" s="1"/>
  <c r="R15" i="35" s="1"/>
  <c r="R16" i="35" s="1"/>
  <c r="R17" i="35" s="1"/>
  <c r="R18" i="35" s="1"/>
  <c r="R19" i="35" s="1"/>
  <c r="R20" i="35" s="1"/>
  <c r="R21" i="35" s="1"/>
  <c r="R22" i="35" s="1"/>
  <c r="R23" i="35" s="1"/>
  <c r="R24" i="35" s="1"/>
  <c r="R25" i="35" s="1"/>
  <c r="R26" i="35" s="1"/>
  <c r="R27" i="35" s="1"/>
  <c r="R28" i="35" s="1"/>
  <c r="R29" i="35" s="1"/>
  <c r="R30" i="35" s="1"/>
  <c r="R31" i="35" s="1"/>
  <c r="R32" i="35" s="1"/>
  <c r="R33" i="35" s="1"/>
  <c r="R34" i="35" s="1"/>
  <c r="R35" i="35" s="1"/>
  <c r="R36" i="35" s="1"/>
  <c r="R37" i="35" s="1"/>
  <c r="R38" i="35" s="1"/>
  <c r="R39" i="35" s="1"/>
  <c r="R40" i="35" s="1"/>
  <c r="R41" i="35" s="1"/>
  <c r="R42" i="35" s="1"/>
  <c r="R43" i="35" s="1"/>
  <c r="R44" i="35" s="1"/>
  <c r="R45" i="35" s="1"/>
  <c r="R46" i="35" s="1"/>
  <c r="R47" i="35" s="1"/>
  <c r="R48" i="35" s="1"/>
  <c r="R49" i="35" s="1"/>
  <c r="R50" i="35" s="1"/>
  <c r="R51" i="35" s="1"/>
  <c r="R52" i="35" s="1"/>
  <c r="R53" i="35" s="1"/>
  <c r="R54" i="35" s="1"/>
  <c r="R55" i="35" s="1"/>
  <c r="R56" i="35" s="1"/>
  <c r="R57" i="35" s="1"/>
  <c r="R58" i="35" s="1"/>
  <c r="R59" i="35" s="1"/>
  <c r="R60" i="35" s="1"/>
  <c r="L49" i="35"/>
  <c r="L50" i="35" s="1"/>
  <c r="L51" i="35" s="1"/>
  <c r="L52" i="35" s="1"/>
  <c r="L53" i="35" s="1"/>
  <c r="L54" i="35" s="1"/>
  <c r="L55" i="35" s="1"/>
  <c r="L56" i="35" s="1"/>
  <c r="L57" i="35" s="1"/>
  <c r="L58" i="35" s="1"/>
  <c r="L59" i="35" s="1"/>
  <c r="L60" i="35" s="1"/>
  <c r="J50" i="35"/>
  <c r="J51" i="35" s="1"/>
  <c r="J52" i="35" s="1"/>
  <c r="J53" i="35" s="1"/>
  <c r="J54" i="35" s="1"/>
  <c r="J55" i="35" s="1"/>
  <c r="J56" i="35" s="1"/>
  <c r="J57" i="35" s="1"/>
  <c r="J58" i="35" s="1"/>
  <c r="J59" i="35" s="1"/>
  <c r="J60" i="35" s="1"/>
  <c r="K50" i="35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I52" i="35"/>
  <c r="I53" i="35" s="1"/>
  <c r="I54" i="35" s="1"/>
  <c r="I55" i="35" s="1"/>
  <c r="I56" i="35" s="1"/>
  <c r="I57" i="35" s="1"/>
  <c r="I58" i="35" s="1"/>
  <c r="I59" i="35" s="1"/>
  <c r="I60" i="35" s="1"/>
  <c r="F52" i="35"/>
  <c r="F53" i="35" s="1"/>
  <c r="F54" i="35" s="1"/>
  <c r="F55" i="35" s="1"/>
  <c r="F56" i="35" s="1"/>
  <c r="F57" i="35" s="1"/>
  <c r="F58" i="35" s="1"/>
  <c r="F59" i="35" s="1"/>
  <c r="F60" i="35" s="1"/>
  <c r="G55" i="35"/>
  <c r="G56" i="35" s="1"/>
  <c r="G57" i="35" s="1"/>
  <c r="G58" i="35" s="1"/>
  <c r="G59" i="35" s="1"/>
  <c r="G60" i="35" s="1"/>
  <c r="H56" i="35"/>
  <c r="H57" i="35" s="1"/>
  <c r="H58" i="35" s="1"/>
  <c r="H59" i="35" s="1"/>
  <c r="H60" i="35" s="1"/>
  <c r="B61" i="35"/>
  <c r="F10" i="21"/>
  <c r="F9" i="21"/>
  <c r="F3" i="21"/>
  <c r="G9" i="21"/>
  <c r="F11" i="21"/>
  <c r="F8" i="21"/>
  <c r="H11" i="21"/>
  <c r="K4" i="21"/>
  <c r="K5" i="21"/>
  <c r="K11" i="21"/>
  <c r="K10" i="21"/>
  <c r="K6" i="21"/>
  <c r="D6" i="21" s="1"/>
  <c r="K8" i="21"/>
  <c r="K7" i="21"/>
  <c r="D7" i="21" s="1"/>
  <c r="K9" i="21"/>
  <c r="K3" i="21"/>
  <c r="F47" i="16"/>
  <c r="D50" i="16"/>
  <c r="J11" i="21"/>
  <c r="J4" i="21"/>
  <c r="I5" i="21"/>
  <c r="Y6" i="21"/>
  <c r="R6" i="21" s="1"/>
  <c r="Y11" i="21"/>
  <c r="R11" i="21" s="1"/>
  <c r="Y3" i="21"/>
  <c r="R3" i="21" s="1"/>
  <c r="Y5" i="21"/>
  <c r="R5" i="21" s="1"/>
  <c r="Y9" i="21"/>
  <c r="R9" i="21" s="1"/>
  <c r="Y8" i="21"/>
  <c r="R8" i="21" s="1"/>
  <c r="Y10" i="21"/>
  <c r="R10" i="21" s="1"/>
  <c r="Y7" i="21"/>
  <c r="R7" i="21" s="1"/>
  <c r="Y4" i="21"/>
  <c r="R4" i="21" s="1"/>
  <c r="F319" i="19" l="1"/>
  <c r="F329" i="19"/>
  <c r="D325" i="19" a="1"/>
  <c r="F334" i="19"/>
  <c r="F321" i="19"/>
  <c r="D314" i="19" a="1"/>
  <c r="F323" i="19"/>
  <c r="D324" i="19" a="1"/>
  <c r="F333" i="19"/>
  <c r="E61" i="35"/>
  <c r="F326" i="19"/>
  <c r="D322" i="19" a="1"/>
  <c r="F331" i="19"/>
  <c r="F336" i="19"/>
  <c r="B40" i="12"/>
  <c r="F39" i="12"/>
  <c r="D39" i="12"/>
  <c r="G39" i="12"/>
  <c r="G39" i="16" s="1"/>
  <c r="H39" i="12"/>
  <c r="H39" i="16" s="1"/>
  <c r="I39" i="16"/>
  <c r="K39" i="16"/>
  <c r="E39" i="12"/>
  <c r="E39" i="16" s="1"/>
  <c r="L39" i="16"/>
  <c r="J39" i="16"/>
  <c r="D4" i="21"/>
  <c r="B4" i="21" s="1"/>
  <c r="D3" i="21"/>
  <c r="B3" i="21" s="1"/>
  <c r="K61" i="35"/>
  <c r="S61" i="35"/>
  <c r="P61" i="35"/>
  <c r="B62" i="35"/>
  <c r="H61" i="35"/>
  <c r="Q61" i="35"/>
  <c r="N61" i="35"/>
  <c r="F61" i="35"/>
  <c r="T61" i="35"/>
  <c r="M61" i="35"/>
  <c r="O61" i="35"/>
  <c r="R61" i="35"/>
  <c r="V61" i="35"/>
  <c r="X61" i="35"/>
  <c r="I61" i="35"/>
  <c r="J61" i="35"/>
  <c r="U61" i="35"/>
  <c r="W61" i="35"/>
  <c r="L61" i="35"/>
  <c r="D5" i="21"/>
  <c r="B5" i="21" s="1"/>
  <c r="D10" i="21"/>
  <c r="B10" i="21" s="1"/>
  <c r="D9" i="21"/>
  <c r="B9" i="21" s="1"/>
  <c r="D8" i="21"/>
  <c r="B8" i="21" s="1"/>
  <c r="B6" i="21"/>
  <c r="D11" i="21"/>
  <c r="B11" i="21" s="1"/>
  <c r="B7" i="21"/>
  <c r="D51" i="16"/>
  <c r="F328" i="19" l="1"/>
  <c r="E62" i="35"/>
  <c r="F330" i="19"/>
  <c r="F345" i="19"/>
  <c r="D333" i="19" a="1"/>
  <c r="F342" i="19"/>
  <c r="D334" i="19" a="1"/>
  <c r="F343" i="19"/>
  <c r="D331" i="19" a="1"/>
  <c r="F340" i="19"/>
  <c r="D323" i="19" a="1"/>
  <c r="F332" i="19"/>
  <c r="F338" i="19"/>
  <c r="F335" i="19"/>
  <c r="B41" i="12"/>
  <c r="F40" i="12"/>
  <c r="D40" i="12"/>
  <c r="G40" i="12"/>
  <c r="G40" i="16" s="1"/>
  <c r="E40" i="12"/>
  <c r="E40" i="16" s="1"/>
  <c r="H40" i="12"/>
  <c r="H40" i="16" s="1"/>
  <c r="I40" i="16"/>
  <c r="K40" i="16"/>
  <c r="L40" i="16"/>
  <c r="J40" i="16"/>
  <c r="D54" i="35"/>
  <c r="D55" i="35" s="1"/>
  <c r="D56" i="35" s="1"/>
  <c r="D57" i="35" s="1"/>
  <c r="D58" i="35" s="1"/>
  <c r="D59" i="35" s="1"/>
  <c r="D60" i="35" s="1"/>
  <c r="D61" i="35" s="1"/>
  <c r="D62" i="35" s="1"/>
  <c r="M62" i="35"/>
  <c r="U62" i="35"/>
  <c r="L62" i="35"/>
  <c r="V62" i="35"/>
  <c r="N62" i="35"/>
  <c r="W62" i="35"/>
  <c r="F62" i="35"/>
  <c r="Q62" i="35"/>
  <c r="I62" i="35"/>
  <c r="T62" i="35"/>
  <c r="H62" i="35"/>
  <c r="B63" i="35"/>
  <c r="J62" i="35"/>
  <c r="K62" i="35"/>
  <c r="P62" i="35"/>
  <c r="O62" i="35"/>
  <c r="R62" i="35"/>
  <c r="S62" i="35"/>
  <c r="X62" i="35"/>
  <c r="A10" i="21"/>
  <c r="A11" i="21"/>
  <c r="A7" i="21"/>
  <c r="A4" i="21"/>
  <c r="A9" i="21"/>
  <c r="A5" i="21"/>
  <c r="A8" i="21"/>
  <c r="A6" i="21"/>
  <c r="A3" i="21"/>
  <c r="F48" i="16"/>
  <c r="D63" i="35" l="1"/>
  <c r="F337" i="19"/>
  <c r="D342" i="19" a="1"/>
  <c r="F351" i="19"/>
  <c r="F354" i="19"/>
  <c r="F344" i="19"/>
  <c r="F347" i="19"/>
  <c r="F339" i="19"/>
  <c r="D343" i="19" a="1"/>
  <c r="F352" i="19"/>
  <c r="D332" i="19" a="1"/>
  <c r="F341" i="19"/>
  <c r="D340" i="19" a="1"/>
  <c r="F349" i="19"/>
  <c r="E63" i="35"/>
  <c r="B42" i="12"/>
  <c r="D41" i="12"/>
  <c r="F41" i="12"/>
  <c r="E41" i="12"/>
  <c r="E41" i="16" s="1"/>
  <c r="I41" i="16"/>
  <c r="H41" i="12"/>
  <c r="H41" i="16" s="1"/>
  <c r="G41" i="12"/>
  <c r="G41" i="16" s="1"/>
  <c r="L41" i="16"/>
  <c r="K41" i="16"/>
  <c r="J41" i="16"/>
  <c r="O63" i="35"/>
  <c r="W63" i="35"/>
  <c r="I63" i="35"/>
  <c r="R63" i="35"/>
  <c r="J63" i="35"/>
  <c r="S63" i="35"/>
  <c r="F63" i="35"/>
  <c r="T63" i="35"/>
  <c r="L63" i="35"/>
  <c r="X63" i="35"/>
  <c r="Q63" i="35"/>
  <c r="U63" i="35"/>
  <c r="V63" i="35"/>
  <c r="K63" i="35"/>
  <c r="N63" i="35"/>
  <c r="P63" i="35"/>
  <c r="B64" i="35"/>
  <c r="H63" i="35"/>
  <c r="M63" i="35"/>
  <c r="D52" i="16"/>
  <c r="D53" i="16"/>
  <c r="F49" i="16"/>
  <c r="D64" i="35" l="1"/>
  <c r="F346" i="19"/>
  <c r="D352" i="19" a="1"/>
  <c r="F361" i="19"/>
  <c r="E64" i="35"/>
  <c r="F356" i="19"/>
  <c r="F353" i="19"/>
  <c r="F348" i="19"/>
  <c r="D349" i="19" a="1"/>
  <c r="F358" i="19"/>
  <c r="F363" i="19"/>
  <c r="D341" i="19" a="1"/>
  <c r="F350" i="19"/>
  <c r="D351" i="19" a="1"/>
  <c r="F360" i="19"/>
  <c r="B43" i="12"/>
  <c r="F42" i="12"/>
  <c r="D42" i="12"/>
  <c r="G42" i="12"/>
  <c r="G42" i="16" s="1"/>
  <c r="I42" i="16"/>
  <c r="H42" i="12"/>
  <c r="H42" i="16" s="1"/>
  <c r="E42" i="12"/>
  <c r="E42" i="16" s="1"/>
  <c r="L42" i="16"/>
  <c r="K42" i="16"/>
  <c r="J42" i="16"/>
  <c r="I64" i="35"/>
  <c r="Q64" i="35"/>
  <c r="B65" i="35"/>
  <c r="N64" i="35"/>
  <c r="W64" i="35"/>
  <c r="F64" i="35"/>
  <c r="O64" i="35"/>
  <c r="X64" i="35"/>
  <c r="J64" i="35"/>
  <c r="U64" i="35"/>
  <c r="M64" i="35"/>
  <c r="L64" i="35"/>
  <c r="P64" i="35"/>
  <c r="R64" i="35"/>
  <c r="T64" i="35"/>
  <c r="H64" i="35"/>
  <c r="S64" i="35"/>
  <c r="V64" i="35"/>
  <c r="K64" i="35"/>
  <c r="F50" i="16"/>
  <c r="D54" i="16"/>
  <c r="D65" i="35" l="1"/>
  <c r="F355" i="19"/>
  <c r="D358" i="19" a="1"/>
  <c r="F367" i="19"/>
  <c r="D360" i="19" a="1"/>
  <c r="F369" i="19"/>
  <c r="D350" i="19" a="1"/>
  <c r="F359" i="19"/>
  <c r="F365" i="19"/>
  <c r="F362" i="19"/>
  <c r="F372" i="19"/>
  <c r="E65" i="35"/>
  <c r="D361" i="19" a="1"/>
  <c r="F370" i="19"/>
  <c r="F357" i="19"/>
  <c r="B44" i="12"/>
  <c r="D43" i="12"/>
  <c r="F43" i="12"/>
  <c r="H43" i="12"/>
  <c r="H43" i="16" s="1"/>
  <c r="G43" i="12"/>
  <c r="G43" i="16" s="1"/>
  <c r="E43" i="12"/>
  <c r="E43" i="16" s="1"/>
  <c r="L43" i="16"/>
  <c r="K65" i="35"/>
  <c r="S65" i="35"/>
  <c r="J65" i="35"/>
  <c r="T65" i="35"/>
  <c r="L65" i="35"/>
  <c r="U65" i="35"/>
  <c r="M65" i="35"/>
  <c r="X65" i="35"/>
  <c r="P65" i="35"/>
  <c r="W65" i="35"/>
  <c r="H65" i="35"/>
  <c r="B66" i="35"/>
  <c r="I65" i="35"/>
  <c r="O65" i="35"/>
  <c r="F65" i="35"/>
  <c r="N65" i="35"/>
  <c r="Q65" i="35"/>
  <c r="R65" i="35"/>
  <c r="V65" i="35"/>
  <c r="D55" i="16"/>
  <c r="F51" i="16"/>
  <c r="D66" i="35" l="1"/>
  <c r="F364" i="19"/>
  <c r="F366" i="19"/>
  <c r="D369" i="19" a="1"/>
  <c r="F378" i="19"/>
  <c r="F371" i="19"/>
  <c r="F374" i="19"/>
  <c r="D359" i="19" a="1"/>
  <c r="F368" i="19"/>
  <c r="D370" i="19" a="1"/>
  <c r="F379" i="19"/>
  <c r="D367" i="19" a="1"/>
  <c r="F376" i="19"/>
  <c r="E66" i="35"/>
  <c r="F381" i="19"/>
  <c r="J44" i="16"/>
  <c r="J43" i="16"/>
  <c r="D44" i="12"/>
  <c r="F44" i="12"/>
  <c r="B45" i="12"/>
  <c r="H44" i="12"/>
  <c r="H44" i="16" s="1"/>
  <c r="G44" i="12"/>
  <c r="G44" i="16" s="1"/>
  <c r="E44" i="12"/>
  <c r="E44" i="16" s="1"/>
  <c r="L44" i="16"/>
  <c r="K44" i="16"/>
  <c r="K43" i="16"/>
  <c r="I44" i="16"/>
  <c r="I43" i="16"/>
  <c r="M66" i="35"/>
  <c r="U66" i="35"/>
  <c r="P66" i="35"/>
  <c r="B67" i="35"/>
  <c r="H66" i="35"/>
  <c r="Q66" i="35"/>
  <c r="N66" i="35"/>
  <c r="F66" i="35"/>
  <c r="S66" i="35"/>
  <c r="R66" i="35"/>
  <c r="T66" i="35"/>
  <c r="V66" i="35"/>
  <c r="J66" i="35"/>
  <c r="X66" i="35"/>
  <c r="L66" i="35"/>
  <c r="O66" i="35"/>
  <c r="W66" i="35"/>
  <c r="I66" i="35"/>
  <c r="K66" i="35"/>
  <c r="D56" i="16"/>
  <c r="F52" i="16"/>
  <c r="D67" i="35" l="1"/>
  <c r="E67" i="35"/>
  <c r="F373" i="19"/>
  <c r="F390" i="19"/>
  <c r="D368" i="19" a="1"/>
  <c r="F377" i="19"/>
  <c r="D376" i="19" a="1"/>
  <c r="F385" i="19"/>
  <c r="D378" i="19" a="1"/>
  <c r="F387" i="19"/>
  <c r="F383" i="19"/>
  <c r="F375" i="19"/>
  <c r="F380" i="19"/>
  <c r="D379" i="19" a="1"/>
  <c r="F388" i="19"/>
  <c r="B46" i="12"/>
  <c r="F45" i="12"/>
  <c r="D45" i="12"/>
  <c r="H45" i="12"/>
  <c r="H45" i="16" s="1"/>
  <c r="G45" i="12"/>
  <c r="G45" i="16" s="1"/>
  <c r="I45" i="16"/>
  <c r="E45" i="12"/>
  <c r="E45" i="16" s="1"/>
  <c r="K45" i="16"/>
  <c r="L45" i="16"/>
  <c r="J45" i="16"/>
  <c r="O67" i="35"/>
  <c r="W67" i="35"/>
  <c r="L67" i="35"/>
  <c r="P67" i="35"/>
  <c r="B68" i="35"/>
  <c r="I67" i="35"/>
  <c r="S67" i="35"/>
  <c r="K67" i="35"/>
  <c r="X67" i="35"/>
  <c r="M67" i="35"/>
  <c r="N67" i="35"/>
  <c r="R67" i="35"/>
  <c r="U67" i="35"/>
  <c r="V67" i="35"/>
  <c r="F67" i="35"/>
  <c r="H67" i="35"/>
  <c r="T67" i="35"/>
  <c r="J67" i="35"/>
  <c r="Q67" i="35"/>
  <c r="D57" i="16"/>
  <c r="F53" i="16"/>
  <c r="D68" i="35" l="1"/>
  <c r="F382" i="19"/>
  <c r="F392" i="19"/>
  <c r="D387" i="19" a="1"/>
  <c r="F396" i="19"/>
  <c r="E68" i="35"/>
  <c r="D385" i="19" a="1"/>
  <c r="F394" i="19"/>
  <c r="D377" i="19" a="1"/>
  <c r="F386" i="19"/>
  <c r="F389" i="19"/>
  <c r="F384" i="19"/>
  <c r="F399" i="19"/>
  <c r="D388" i="19" a="1"/>
  <c r="F397" i="19"/>
  <c r="B47" i="12"/>
  <c r="D46" i="12"/>
  <c r="F46" i="12"/>
  <c r="H46" i="12"/>
  <c r="H46" i="16" s="1"/>
  <c r="G46" i="12"/>
  <c r="G46" i="16" s="1"/>
  <c r="I46" i="16"/>
  <c r="E46" i="12"/>
  <c r="E46" i="16" s="1"/>
  <c r="K46" i="16"/>
  <c r="J46" i="16"/>
  <c r="L46" i="16"/>
  <c r="I68" i="35"/>
  <c r="Q68" i="35"/>
  <c r="B69" i="35"/>
  <c r="L68" i="35"/>
  <c r="U68" i="35"/>
  <c r="F68" i="35"/>
  <c r="O68" i="35"/>
  <c r="X68" i="35"/>
  <c r="N68" i="35"/>
  <c r="P68" i="35"/>
  <c r="R68" i="35"/>
  <c r="H68" i="35"/>
  <c r="T68" i="35"/>
  <c r="W68" i="35"/>
  <c r="J68" i="35"/>
  <c r="K68" i="35"/>
  <c r="V68" i="35"/>
  <c r="S68" i="35"/>
  <c r="M68" i="35"/>
  <c r="D58" i="16"/>
  <c r="F54" i="16"/>
  <c r="D69" i="35" l="1"/>
  <c r="F391" i="19"/>
  <c r="F398" i="19"/>
  <c r="D397" i="19" a="1"/>
  <c r="F406" i="19"/>
  <c r="E69" i="35"/>
  <c r="D396" i="19" a="1"/>
  <c r="F405" i="19"/>
  <c r="F408" i="19"/>
  <c r="D386" i="19" a="1"/>
  <c r="F395" i="19"/>
  <c r="F401" i="19"/>
  <c r="F393" i="19"/>
  <c r="D394" i="19" a="1"/>
  <c r="F403" i="19"/>
  <c r="B48" i="12"/>
  <c r="F47" i="12"/>
  <c r="D47" i="12"/>
  <c r="H47" i="12"/>
  <c r="G47" i="12"/>
  <c r="G47" i="16" s="1"/>
  <c r="I47" i="16"/>
  <c r="E47" i="12"/>
  <c r="E47" i="16" s="1"/>
  <c r="K47" i="16"/>
  <c r="J47" i="16"/>
  <c r="L47" i="16"/>
  <c r="K69" i="35"/>
  <c r="S69" i="35"/>
  <c r="H69" i="35"/>
  <c r="Q69" i="35"/>
  <c r="L69" i="35"/>
  <c r="U69" i="35"/>
  <c r="P69" i="35"/>
  <c r="F69" i="35"/>
  <c r="R69" i="35"/>
  <c r="T69" i="35"/>
  <c r="J69" i="35"/>
  <c r="W69" i="35"/>
  <c r="B70" i="35"/>
  <c r="I69" i="35"/>
  <c r="M69" i="35"/>
  <c r="N69" i="35"/>
  <c r="O69" i="35"/>
  <c r="V69" i="35"/>
  <c r="X69" i="35"/>
  <c r="F55" i="16"/>
  <c r="D59" i="16"/>
  <c r="D70" i="35" l="1"/>
  <c r="F400" i="19"/>
  <c r="D395" i="19" a="1"/>
  <c r="F404" i="19"/>
  <c r="D403" i="19" a="1"/>
  <c r="F412" i="19"/>
  <c r="F402" i="19"/>
  <c r="E70" i="35"/>
  <c r="F417" i="19"/>
  <c r="D405" i="19" a="1"/>
  <c r="F414" i="19"/>
  <c r="D406" i="19" a="1"/>
  <c r="F415" i="19"/>
  <c r="F410" i="19"/>
  <c r="F407" i="19"/>
  <c r="B49" i="12"/>
  <c r="F48" i="12"/>
  <c r="D48" i="12"/>
  <c r="G48" i="12"/>
  <c r="G48" i="16" s="1"/>
  <c r="E48" i="12"/>
  <c r="E48" i="16" s="1"/>
  <c r="I48" i="16"/>
  <c r="K48" i="16"/>
  <c r="J48" i="16"/>
  <c r="L48" i="16"/>
  <c r="H48" i="12"/>
  <c r="H48" i="16" s="1"/>
  <c r="H47" i="16"/>
  <c r="M70" i="35"/>
  <c r="U70" i="35"/>
  <c r="N70" i="35"/>
  <c r="W70" i="35"/>
  <c r="H70" i="35"/>
  <c r="Q70" i="35"/>
  <c r="S70" i="35"/>
  <c r="I70" i="35"/>
  <c r="T70" i="35"/>
  <c r="J70" i="35"/>
  <c r="V70" i="35"/>
  <c r="L70" i="35"/>
  <c r="B71" i="35"/>
  <c r="F70" i="35"/>
  <c r="K70" i="35"/>
  <c r="O70" i="35"/>
  <c r="P70" i="35"/>
  <c r="X70" i="35"/>
  <c r="R70" i="35"/>
  <c r="D60" i="16"/>
  <c r="F56" i="16"/>
  <c r="D71" i="35" l="1"/>
  <c r="F409" i="19"/>
  <c r="D414" i="19" a="1"/>
  <c r="F423" i="19"/>
  <c r="D412" i="19" a="1"/>
  <c r="F421" i="19"/>
  <c r="E71" i="35"/>
  <c r="F411" i="19"/>
  <c r="F416" i="19"/>
  <c r="F419" i="19"/>
  <c r="D404" i="19" a="1"/>
  <c r="F413" i="19"/>
  <c r="D415" i="19" a="1"/>
  <c r="F424" i="19"/>
  <c r="F426" i="19"/>
  <c r="B50" i="12"/>
  <c r="D49" i="12"/>
  <c r="F49" i="12"/>
  <c r="H49" i="12"/>
  <c r="H49" i="16" s="1"/>
  <c r="G49" i="12"/>
  <c r="G49" i="16" s="1"/>
  <c r="I49" i="16"/>
  <c r="E49" i="12"/>
  <c r="E49" i="16" s="1"/>
  <c r="K49" i="16"/>
  <c r="O71" i="35"/>
  <c r="W71" i="35"/>
  <c r="J71" i="35"/>
  <c r="S71" i="35"/>
  <c r="M71" i="35"/>
  <c r="I71" i="35"/>
  <c r="U71" i="35"/>
  <c r="K71" i="35"/>
  <c r="V71" i="35"/>
  <c r="L71" i="35"/>
  <c r="X71" i="35"/>
  <c r="P71" i="35"/>
  <c r="F71" i="35"/>
  <c r="H71" i="35"/>
  <c r="N71" i="35"/>
  <c r="Q71" i="35"/>
  <c r="R71" i="35"/>
  <c r="B72" i="35"/>
  <c r="T71" i="35"/>
  <c r="D61" i="16"/>
  <c r="F57" i="16"/>
  <c r="D72" i="35" l="1"/>
  <c r="F418" i="19"/>
  <c r="F428" i="19"/>
  <c r="F425" i="19"/>
  <c r="F420" i="19"/>
  <c r="E72" i="35"/>
  <c r="D421" i="19" a="1"/>
  <c r="F430" i="19"/>
  <c r="D424" i="19" a="1"/>
  <c r="F433" i="19"/>
  <c r="D413" i="19" a="1"/>
  <c r="F422" i="19"/>
  <c r="D423" i="19" a="1"/>
  <c r="F432" i="19"/>
  <c r="F435" i="19"/>
  <c r="J50" i="16"/>
  <c r="J49" i="16"/>
  <c r="B51" i="12"/>
  <c r="F50" i="12"/>
  <c r="D50" i="12"/>
  <c r="H50" i="12"/>
  <c r="H50" i="16" s="1"/>
  <c r="G50" i="12"/>
  <c r="G50" i="16" s="1"/>
  <c r="E50" i="12"/>
  <c r="E50" i="16" s="1"/>
  <c r="I50" i="16"/>
  <c r="K50" i="16"/>
  <c r="L50" i="16"/>
  <c r="L49" i="16"/>
  <c r="I72" i="35"/>
  <c r="Q72" i="35"/>
  <c r="B73" i="35"/>
  <c r="F72" i="35"/>
  <c r="O72" i="35"/>
  <c r="X72" i="35"/>
  <c r="J72" i="35"/>
  <c r="T72" i="35"/>
  <c r="K72" i="35"/>
  <c r="U72" i="35"/>
  <c r="L72" i="35"/>
  <c r="V72" i="35"/>
  <c r="N72" i="35"/>
  <c r="H72" i="35"/>
  <c r="M72" i="35"/>
  <c r="P72" i="35"/>
  <c r="R72" i="35"/>
  <c r="S72" i="35"/>
  <c r="W72" i="35"/>
  <c r="D62" i="16"/>
  <c r="F58" i="16"/>
  <c r="D73" i="35" l="1"/>
  <c r="F427" i="19"/>
  <c r="D433" i="19" a="1"/>
  <c r="F442" i="19"/>
  <c r="F429" i="19"/>
  <c r="F444" i="19"/>
  <c r="F434" i="19"/>
  <c r="D432" i="19" a="1"/>
  <c r="F441" i="19"/>
  <c r="D430" i="19" a="1"/>
  <c r="F439" i="19"/>
  <c r="F437" i="19"/>
  <c r="D422" i="19" a="1"/>
  <c r="F431" i="19"/>
  <c r="E73" i="35"/>
  <c r="B52" i="12"/>
  <c r="D51" i="12"/>
  <c r="F51" i="12"/>
  <c r="G51" i="12"/>
  <c r="G51" i="16" s="1"/>
  <c r="H51" i="12"/>
  <c r="H51" i="16" s="1"/>
  <c r="E51" i="12"/>
  <c r="E51" i="16" s="1"/>
  <c r="I51" i="16"/>
  <c r="K51" i="16"/>
  <c r="L51" i="16"/>
  <c r="J51" i="16"/>
  <c r="K73" i="35"/>
  <c r="S73" i="35"/>
  <c r="L73" i="35"/>
  <c r="U73" i="35"/>
  <c r="H73" i="35"/>
  <c r="R73" i="35"/>
  <c r="I73" i="35"/>
  <c r="T73" i="35"/>
  <c r="J73" i="35"/>
  <c r="V73" i="35"/>
  <c r="N73" i="35"/>
  <c r="X73" i="35"/>
  <c r="F73" i="35"/>
  <c r="M73" i="35"/>
  <c r="O73" i="35"/>
  <c r="P73" i="35"/>
  <c r="W73" i="35"/>
  <c r="B74" i="35"/>
  <c r="Q73" i="35"/>
  <c r="D63" i="16"/>
  <c r="F59" i="16"/>
  <c r="D74" i="35" l="1"/>
  <c r="F436" i="19"/>
  <c r="F443" i="19"/>
  <c r="E74" i="35"/>
  <c r="F446" i="19"/>
  <c r="F453" i="19"/>
  <c r="F438" i="19"/>
  <c r="D431" i="19" a="1"/>
  <c r="F440" i="19"/>
  <c r="D439" i="19" a="1"/>
  <c r="F448" i="19"/>
  <c r="D442" i="19" a="1"/>
  <c r="F451" i="19"/>
  <c r="D441" i="19" a="1"/>
  <c r="F450" i="19"/>
  <c r="B53" i="12"/>
  <c r="D52" i="12"/>
  <c r="F52" i="12"/>
  <c r="H52" i="12"/>
  <c r="H52" i="16" s="1"/>
  <c r="G52" i="12"/>
  <c r="G52" i="16" s="1"/>
  <c r="E52" i="12"/>
  <c r="E52" i="16" s="1"/>
  <c r="I52" i="16"/>
  <c r="K52" i="16"/>
  <c r="J52" i="16"/>
  <c r="L52" i="16"/>
  <c r="M74" i="35"/>
  <c r="U74" i="35"/>
  <c r="H74" i="35"/>
  <c r="Q74" i="35"/>
  <c r="R74" i="35"/>
  <c r="I74" i="35"/>
  <c r="S74" i="35"/>
  <c r="J74" i="35"/>
  <c r="T74" i="35"/>
  <c r="L74" i="35"/>
  <c r="W74" i="35"/>
  <c r="B75" i="35"/>
  <c r="F74" i="35"/>
  <c r="K74" i="35"/>
  <c r="N74" i="35"/>
  <c r="O74" i="35"/>
  <c r="P74" i="35"/>
  <c r="V74" i="35"/>
  <c r="X74" i="35"/>
  <c r="F60" i="16"/>
  <c r="D64" i="16"/>
  <c r="D75" i="35" l="1"/>
  <c r="F445" i="19"/>
  <c r="F447" i="19"/>
  <c r="D451" i="19" a="1"/>
  <c r="F460" i="19"/>
  <c r="F455" i="19"/>
  <c r="D450" i="19" a="1"/>
  <c r="F459" i="19"/>
  <c r="D448" i="19" a="1"/>
  <c r="F457" i="19"/>
  <c r="E75" i="35"/>
  <c r="F452" i="19"/>
  <c r="F462" i="19"/>
  <c r="D440" i="19" a="1"/>
  <c r="F449" i="19"/>
  <c r="B54" i="12"/>
  <c r="F53" i="12"/>
  <c r="D53" i="12"/>
  <c r="G53" i="12"/>
  <c r="G53" i="16" s="1"/>
  <c r="H53" i="12"/>
  <c r="E53" i="12"/>
  <c r="E53" i="16" s="1"/>
  <c r="I53" i="16"/>
  <c r="K53" i="16"/>
  <c r="L53" i="16"/>
  <c r="J53" i="16"/>
  <c r="L75" i="35"/>
  <c r="T75" i="35"/>
  <c r="F75" i="35"/>
  <c r="O75" i="35"/>
  <c r="X75" i="35"/>
  <c r="P75" i="35"/>
  <c r="B76" i="35"/>
  <c r="H75" i="35"/>
  <c r="Q75" i="35"/>
  <c r="J75" i="35"/>
  <c r="S75" i="35"/>
  <c r="V75" i="35"/>
  <c r="W75" i="35"/>
  <c r="I75" i="35"/>
  <c r="K75" i="35"/>
  <c r="M75" i="35"/>
  <c r="U75" i="35"/>
  <c r="N75" i="35"/>
  <c r="R75" i="35"/>
  <c r="D65" i="16"/>
  <c r="F61" i="16"/>
  <c r="D76" i="35" l="1"/>
  <c r="E76" i="35"/>
  <c r="F454" i="19"/>
  <c r="D449" i="19" a="1"/>
  <c r="F458" i="19"/>
  <c r="F471" i="19"/>
  <c r="D459" i="19" a="1"/>
  <c r="F468" i="19"/>
  <c r="D460" i="19" a="1"/>
  <c r="F469" i="19"/>
  <c r="F461" i="19"/>
  <c r="F464" i="19"/>
  <c r="F456" i="19"/>
  <c r="D457" i="19" a="1"/>
  <c r="F466" i="19"/>
  <c r="B55" i="12"/>
  <c r="D54" i="12"/>
  <c r="F54" i="12"/>
  <c r="G54" i="12"/>
  <c r="G54" i="16" s="1"/>
  <c r="E54" i="12"/>
  <c r="E54" i="16" s="1"/>
  <c r="I54" i="16"/>
  <c r="K54" i="16"/>
  <c r="J54" i="16"/>
  <c r="L54" i="16"/>
  <c r="H54" i="12"/>
  <c r="H54" i="16" s="1"/>
  <c r="H53" i="16"/>
  <c r="F76" i="35"/>
  <c r="N76" i="35"/>
  <c r="V76" i="35"/>
  <c r="K76" i="35"/>
  <c r="T76" i="35"/>
  <c r="L76" i="35"/>
  <c r="U76" i="35"/>
  <c r="M76" i="35"/>
  <c r="W76" i="35"/>
  <c r="P76" i="35"/>
  <c r="B77" i="35"/>
  <c r="R76" i="35"/>
  <c r="S76" i="35"/>
  <c r="X76" i="35"/>
  <c r="H76" i="35"/>
  <c r="I76" i="35"/>
  <c r="Q76" i="35"/>
  <c r="O76" i="35"/>
  <c r="J76" i="35"/>
  <c r="D66" i="16"/>
  <c r="F62" i="16"/>
  <c r="D77" i="35" l="1"/>
  <c r="F463" i="19"/>
  <c r="D468" i="19" a="1"/>
  <c r="F477" i="19"/>
  <c r="E77" i="35"/>
  <c r="F465" i="19"/>
  <c r="F480" i="19"/>
  <c r="D469" i="19" a="1"/>
  <c r="F478" i="19"/>
  <c r="D466" i="19" a="1"/>
  <c r="F475" i="19"/>
  <c r="F473" i="19"/>
  <c r="D458" i="19" a="1"/>
  <c r="F467" i="19"/>
  <c r="F470" i="19"/>
  <c r="B56" i="12"/>
  <c r="F55" i="12"/>
  <c r="D55" i="12"/>
  <c r="H55" i="12"/>
  <c r="H55" i="16" s="1"/>
  <c r="G55" i="12"/>
  <c r="G55" i="16" s="1"/>
  <c r="E55" i="12"/>
  <c r="E55" i="16" s="1"/>
  <c r="I55" i="16"/>
  <c r="K55" i="16"/>
  <c r="L55" i="16"/>
  <c r="J55" i="16"/>
  <c r="H77" i="35"/>
  <c r="P77" i="35"/>
  <c r="X77" i="35"/>
  <c r="Q77" i="35"/>
  <c r="I77" i="35"/>
  <c r="R77" i="35"/>
  <c r="J77" i="35"/>
  <c r="S77" i="35"/>
  <c r="L77" i="35"/>
  <c r="U77" i="35"/>
  <c r="N77" i="35"/>
  <c r="O77" i="35"/>
  <c r="T77" i="35"/>
  <c r="V77" i="35"/>
  <c r="W77" i="35"/>
  <c r="F77" i="35"/>
  <c r="K77" i="35"/>
  <c r="M77" i="35"/>
  <c r="B78" i="35"/>
  <c r="D67" i="16"/>
  <c r="F63" i="16"/>
  <c r="D78" i="35" l="1"/>
  <c r="F472" i="19"/>
  <c r="D475" i="19" a="1"/>
  <c r="F484" i="19"/>
  <c r="D478" i="19" a="1"/>
  <c r="F487" i="19"/>
  <c r="F489" i="19"/>
  <c r="F479" i="19"/>
  <c r="F474" i="19"/>
  <c r="E78" i="35"/>
  <c r="D467" i="19" a="1"/>
  <c r="F476" i="19"/>
  <c r="D477" i="19" a="1"/>
  <c r="F486" i="19"/>
  <c r="F482" i="19"/>
  <c r="B57" i="12"/>
  <c r="F56" i="12"/>
  <c r="D56" i="12"/>
  <c r="H56" i="12"/>
  <c r="H56" i="16" s="1"/>
  <c r="G56" i="12"/>
  <c r="G56" i="16" s="1"/>
  <c r="I56" i="16"/>
  <c r="E56" i="12"/>
  <c r="E56" i="16" s="1"/>
  <c r="K56" i="16"/>
  <c r="J56" i="16"/>
  <c r="L56" i="16"/>
  <c r="J78" i="35"/>
  <c r="R78" i="35"/>
  <c r="M78" i="35"/>
  <c r="V78" i="35"/>
  <c r="N78" i="35"/>
  <c r="W78" i="35"/>
  <c r="F78" i="35"/>
  <c r="O78" i="35"/>
  <c r="X78" i="35"/>
  <c r="H78" i="35"/>
  <c r="Q78" i="35"/>
  <c r="K78" i="35"/>
  <c r="L78" i="35"/>
  <c r="P78" i="35"/>
  <c r="S78" i="35"/>
  <c r="T78" i="35"/>
  <c r="B79" i="35"/>
  <c r="I78" i="35"/>
  <c r="U78" i="35"/>
  <c r="D68" i="16"/>
  <c r="F64" i="16"/>
  <c r="D79" i="35" l="1"/>
  <c r="F481" i="19"/>
  <c r="F488" i="19"/>
  <c r="F483" i="19"/>
  <c r="F491" i="19"/>
  <c r="D486" i="19" a="1"/>
  <c r="F495" i="19"/>
  <c r="F498" i="19"/>
  <c r="D487" i="19" a="1"/>
  <c r="F496" i="19"/>
  <c r="F493" i="19"/>
  <c r="D484" i="19" a="1"/>
  <c r="D476" i="19" a="1"/>
  <c r="F485" i="19"/>
  <c r="E79" i="35"/>
  <c r="B58" i="12"/>
  <c r="D57" i="12"/>
  <c r="F57" i="12"/>
  <c r="H57" i="12"/>
  <c r="H57" i="16" s="1"/>
  <c r="G57" i="12"/>
  <c r="G57" i="16" s="1"/>
  <c r="E57" i="12"/>
  <c r="E57" i="16" s="1"/>
  <c r="I57" i="16"/>
  <c r="K57" i="16"/>
  <c r="J57" i="16"/>
  <c r="L57" i="16"/>
  <c r="H79" i="35"/>
  <c r="P79" i="35"/>
  <c r="X79" i="35"/>
  <c r="I79" i="35"/>
  <c r="Q79" i="35"/>
  <c r="B80" i="35"/>
  <c r="J79" i="35"/>
  <c r="R79" i="35"/>
  <c r="L79" i="35"/>
  <c r="T79" i="35"/>
  <c r="F79" i="35"/>
  <c r="V79" i="35"/>
  <c r="W79" i="35"/>
  <c r="K79" i="35"/>
  <c r="M79" i="35"/>
  <c r="N79" i="35"/>
  <c r="O79" i="35"/>
  <c r="S79" i="35"/>
  <c r="U79" i="35"/>
  <c r="F65" i="16"/>
  <c r="D69" i="16"/>
  <c r="D80" i="35" l="1"/>
  <c r="F490" i="19"/>
  <c r="F500" i="19"/>
  <c r="E80" i="35"/>
  <c r="F497" i="19"/>
  <c r="F507" i="19"/>
  <c r="D495" i="19" a="1"/>
  <c r="F504" i="19"/>
  <c r="F492" i="19"/>
  <c r="D493" i="19" a="1"/>
  <c r="F502" i="19"/>
  <c r="D485" i="19" a="1"/>
  <c r="F494" i="19"/>
  <c r="D496" i="19" a="1"/>
  <c r="F505" i="19"/>
  <c r="B59" i="12"/>
  <c r="F58" i="12"/>
  <c r="D58" i="12"/>
  <c r="H58" i="12"/>
  <c r="H58" i="16" s="1"/>
  <c r="G58" i="12"/>
  <c r="G58" i="16" s="1"/>
  <c r="E58" i="12"/>
  <c r="E58" i="16" s="1"/>
  <c r="I58" i="16"/>
  <c r="K58" i="16"/>
  <c r="J58" i="16"/>
  <c r="L58" i="16"/>
  <c r="J80" i="35"/>
  <c r="R80" i="35"/>
  <c r="K80" i="35"/>
  <c r="S80" i="35"/>
  <c r="L80" i="35"/>
  <c r="T80" i="35"/>
  <c r="F80" i="35"/>
  <c r="N80" i="35"/>
  <c r="V80" i="35"/>
  <c r="P80" i="35"/>
  <c r="Q80" i="35"/>
  <c r="U80" i="35"/>
  <c r="W80" i="35"/>
  <c r="H80" i="35"/>
  <c r="X80" i="35"/>
  <c r="B81" i="35"/>
  <c r="M80" i="35"/>
  <c r="O80" i="35"/>
  <c r="I80" i="35"/>
  <c r="D70" i="16"/>
  <c r="F66" i="16"/>
  <c r="D81" i="35" l="1"/>
  <c r="F499" i="19"/>
  <c r="D494" i="19" a="1"/>
  <c r="F503" i="19"/>
  <c r="E81" i="35"/>
  <c r="F516" i="19"/>
  <c r="D505" i="19" a="1"/>
  <c r="F514" i="19"/>
  <c r="F506" i="19"/>
  <c r="D504" i="19" a="1"/>
  <c r="F513" i="19"/>
  <c r="D502" i="19" a="1"/>
  <c r="F511" i="19"/>
  <c r="F509" i="19"/>
  <c r="F501" i="19"/>
  <c r="B60" i="12"/>
  <c r="D59" i="12"/>
  <c r="F59" i="12"/>
  <c r="H59" i="12"/>
  <c r="H59" i="16" s="1"/>
  <c r="G59" i="12"/>
  <c r="G59" i="16" s="1"/>
  <c r="I59" i="16"/>
  <c r="E59" i="12"/>
  <c r="E59" i="16" s="1"/>
  <c r="K59" i="16"/>
  <c r="L59" i="16"/>
  <c r="J59" i="16"/>
  <c r="L81" i="35"/>
  <c r="T81" i="35"/>
  <c r="M81" i="35"/>
  <c r="U81" i="35"/>
  <c r="F81" i="35"/>
  <c r="N81" i="35"/>
  <c r="V81" i="35"/>
  <c r="H81" i="35"/>
  <c r="P81" i="35"/>
  <c r="X81" i="35"/>
  <c r="J81" i="35"/>
  <c r="K81" i="35"/>
  <c r="O81" i="35"/>
  <c r="Q81" i="35"/>
  <c r="R81" i="35"/>
  <c r="B82" i="35"/>
  <c r="I81" i="35"/>
  <c r="S81" i="35"/>
  <c r="W81" i="35"/>
  <c r="D71" i="16"/>
  <c r="F67" i="16"/>
  <c r="D82" i="35" l="1"/>
  <c r="F508" i="19"/>
  <c r="D513" i="19" a="1"/>
  <c r="F522" i="19"/>
  <c r="F515" i="19"/>
  <c r="F510" i="19"/>
  <c r="D514" i="19" a="1"/>
  <c r="F523" i="19"/>
  <c r="D511" i="19" a="1"/>
  <c r="F520" i="19"/>
  <c r="E82" i="35"/>
  <c r="D503" i="19" a="1"/>
  <c r="F512" i="19"/>
  <c r="F518" i="19"/>
  <c r="F525" i="19"/>
  <c r="B61" i="12"/>
  <c r="D60" i="12"/>
  <c r="F60" i="12"/>
  <c r="H60" i="12"/>
  <c r="H60" i="16" s="1"/>
  <c r="G60" i="12"/>
  <c r="G60" i="16" s="1"/>
  <c r="E60" i="12"/>
  <c r="E60" i="16" s="1"/>
  <c r="I60" i="16"/>
  <c r="K60" i="16"/>
  <c r="J60" i="16"/>
  <c r="L60" i="16"/>
  <c r="F82" i="35"/>
  <c r="N82" i="35"/>
  <c r="V82" i="35"/>
  <c r="O82" i="35"/>
  <c r="W82" i="35"/>
  <c r="H82" i="35"/>
  <c r="P82" i="35"/>
  <c r="X82" i="35"/>
  <c r="J82" i="35"/>
  <c r="R82" i="35"/>
  <c r="T82" i="35"/>
  <c r="U82" i="35"/>
  <c r="I82" i="35"/>
  <c r="B83" i="35"/>
  <c r="K82" i="35"/>
  <c r="L82" i="35"/>
  <c r="S82" i="35"/>
  <c r="M82" i="35"/>
  <c r="Q82" i="35"/>
  <c r="D72" i="16"/>
  <c r="F68" i="16"/>
  <c r="D83" i="35" l="1"/>
  <c r="F517" i="19"/>
  <c r="E83" i="35"/>
  <c r="D523" i="19" a="1"/>
  <c r="F532" i="19"/>
  <c r="F519" i="19"/>
  <c r="F524" i="19"/>
  <c r="F527" i="19"/>
  <c r="F534" i="19"/>
  <c r="D522" i="19" a="1"/>
  <c r="F531" i="19"/>
  <c r="D512" i="19" a="1"/>
  <c r="F521" i="19"/>
  <c r="D520" i="19" a="1"/>
  <c r="F529" i="19"/>
  <c r="B62" i="12"/>
  <c r="F61" i="12"/>
  <c r="D61" i="12"/>
  <c r="H61" i="12"/>
  <c r="H61" i="16" s="1"/>
  <c r="I61" i="16"/>
  <c r="E61" i="12"/>
  <c r="E61" i="16" s="1"/>
  <c r="K61" i="16"/>
  <c r="J61" i="16"/>
  <c r="L61" i="16"/>
  <c r="H83" i="35"/>
  <c r="P83" i="35"/>
  <c r="X83" i="35"/>
  <c r="I83" i="35"/>
  <c r="Q83" i="35"/>
  <c r="B84" i="35"/>
  <c r="J83" i="35"/>
  <c r="R83" i="35"/>
  <c r="L83" i="35"/>
  <c r="T83" i="35"/>
  <c r="N83" i="35"/>
  <c r="O83" i="35"/>
  <c r="S83" i="35"/>
  <c r="U83" i="35"/>
  <c r="F83" i="35"/>
  <c r="V83" i="35"/>
  <c r="K83" i="35"/>
  <c r="M83" i="35"/>
  <c r="W83" i="35"/>
  <c r="D73" i="16"/>
  <c r="F69" i="16"/>
  <c r="D84" i="35" l="1"/>
  <c r="F526" i="19"/>
  <c r="D529" i="19" a="1"/>
  <c r="F538" i="19"/>
  <c r="F533" i="19"/>
  <c r="F528" i="19"/>
  <c r="D521" i="19" a="1"/>
  <c r="F530" i="19"/>
  <c r="D531" i="19" a="1"/>
  <c r="F540" i="19"/>
  <c r="D532" i="19" a="1"/>
  <c r="F541" i="19"/>
  <c r="F543" i="19"/>
  <c r="E84" i="35"/>
  <c r="F536" i="19"/>
  <c r="B63" i="12"/>
  <c r="D62" i="12"/>
  <c r="F62" i="12"/>
  <c r="H62" i="12"/>
  <c r="H62" i="16" s="1"/>
  <c r="E62" i="12"/>
  <c r="E62" i="16" s="1"/>
  <c r="I62" i="16"/>
  <c r="K62" i="16"/>
  <c r="L62" i="16"/>
  <c r="J62" i="16"/>
  <c r="J84" i="35"/>
  <c r="R84" i="35"/>
  <c r="K84" i="35"/>
  <c r="S84" i="35"/>
  <c r="L84" i="35"/>
  <c r="T84" i="35"/>
  <c r="F84" i="35"/>
  <c r="N84" i="35"/>
  <c r="V84" i="35"/>
  <c r="H84" i="35"/>
  <c r="X84" i="35"/>
  <c r="I84" i="35"/>
  <c r="B85" i="35"/>
  <c r="M84" i="35"/>
  <c r="O84" i="35"/>
  <c r="P84" i="35"/>
  <c r="U84" i="35"/>
  <c r="Q84" i="35"/>
  <c r="W84" i="35"/>
  <c r="F70" i="16"/>
  <c r="D74" i="16"/>
  <c r="D85" i="35" l="1"/>
  <c r="F535" i="19"/>
  <c r="F545" i="19"/>
  <c r="E85" i="35"/>
  <c r="F552" i="19"/>
  <c r="F542" i="19"/>
  <c r="D541" i="19" a="1"/>
  <c r="F550" i="19"/>
  <c r="D538" i="19" a="1"/>
  <c r="F547" i="19"/>
  <c r="D530" i="19" a="1"/>
  <c r="F539" i="19"/>
  <c r="F537" i="19"/>
  <c r="D540" i="19" a="1"/>
  <c r="F549" i="19"/>
  <c r="B64" i="12"/>
  <c r="F63" i="12"/>
  <c r="D63" i="12"/>
  <c r="H63" i="12"/>
  <c r="H63" i="16" s="1"/>
  <c r="I63" i="16"/>
  <c r="E63" i="12"/>
  <c r="E63" i="16" s="1"/>
  <c r="K63" i="16"/>
  <c r="J63" i="16"/>
  <c r="L63" i="16"/>
  <c r="L85" i="35"/>
  <c r="T85" i="35"/>
  <c r="M85" i="35"/>
  <c r="U85" i="35"/>
  <c r="F85" i="35"/>
  <c r="N85" i="35"/>
  <c r="V85" i="35"/>
  <c r="H85" i="35"/>
  <c r="P85" i="35"/>
  <c r="X85" i="35"/>
  <c r="R85" i="35"/>
  <c r="S85" i="35"/>
  <c r="W85" i="35"/>
  <c r="I85" i="35"/>
  <c r="B86" i="35"/>
  <c r="J85" i="35"/>
  <c r="K85" i="35"/>
  <c r="O85" i="35"/>
  <c r="Q85" i="35"/>
  <c r="D75" i="16"/>
  <c r="F71" i="16"/>
  <c r="D86" i="35" l="1"/>
  <c r="F544" i="19"/>
  <c r="D547" i="19" a="1"/>
  <c r="F556" i="19"/>
  <c r="D549" i="19" a="1"/>
  <c r="F558" i="19"/>
  <c r="F546" i="19"/>
  <c r="F561" i="19"/>
  <c r="D550" i="19" a="1"/>
  <c r="F559" i="19"/>
  <c r="F551" i="19"/>
  <c r="E86" i="35"/>
  <c r="F554" i="19"/>
  <c r="D539" i="19" a="1"/>
  <c r="F548" i="19"/>
  <c r="B65" i="12"/>
  <c r="F64" i="12"/>
  <c r="D64" i="12"/>
  <c r="H64" i="12"/>
  <c r="H64" i="16" s="1"/>
  <c r="E64" i="12"/>
  <c r="E64" i="16" s="1"/>
  <c r="I64" i="16"/>
  <c r="K64" i="16"/>
  <c r="L64" i="16"/>
  <c r="J64" i="16"/>
  <c r="F86" i="35"/>
  <c r="N86" i="35"/>
  <c r="V86" i="35"/>
  <c r="O86" i="35"/>
  <c r="W86" i="35"/>
  <c r="H86" i="35"/>
  <c r="P86" i="35"/>
  <c r="X86" i="35"/>
  <c r="J86" i="35"/>
  <c r="R86" i="35"/>
  <c r="L86" i="35"/>
  <c r="M86" i="35"/>
  <c r="Q86" i="35"/>
  <c r="S86" i="35"/>
  <c r="T86" i="35"/>
  <c r="U86" i="35"/>
  <c r="I86" i="35"/>
  <c r="B87" i="35"/>
  <c r="K86" i="35"/>
  <c r="D76" i="16"/>
  <c r="F72" i="16"/>
  <c r="D87" i="35" l="1"/>
  <c r="F553" i="19"/>
  <c r="D559" i="19" a="1"/>
  <c r="F568" i="19"/>
  <c r="F570" i="19"/>
  <c r="D558" i="19" a="1"/>
  <c r="F567" i="19"/>
  <c r="E87" i="35"/>
  <c r="D548" i="19" a="1"/>
  <c r="F557" i="19"/>
  <c r="F563" i="19"/>
  <c r="D556" i="19" a="1"/>
  <c r="F565" i="19"/>
  <c r="F555" i="19"/>
  <c r="F560" i="19"/>
  <c r="F65" i="12"/>
  <c r="B66" i="12"/>
  <c r="D65" i="12"/>
  <c r="H65" i="12"/>
  <c r="H65" i="16" s="1"/>
  <c r="E65" i="12"/>
  <c r="E65" i="16" s="1"/>
  <c r="I65" i="16"/>
  <c r="K65" i="16"/>
  <c r="J65" i="16"/>
  <c r="L65" i="16"/>
  <c r="H87" i="35"/>
  <c r="P87" i="35"/>
  <c r="X87" i="35"/>
  <c r="I87" i="35"/>
  <c r="Q87" i="35"/>
  <c r="B88" i="35"/>
  <c r="J87" i="35"/>
  <c r="R87" i="35"/>
  <c r="L87" i="35"/>
  <c r="T87" i="35"/>
  <c r="F87" i="35"/>
  <c r="V87" i="35"/>
  <c r="W87" i="35"/>
  <c r="K87" i="35"/>
  <c r="M87" i="35"/>
  <c r="N87" i="35"/>
  <c r="O87" i="35"/>
  <c r="U87" i="35"/>
  <c r="S87" i="35"/>
  <c r="F73" i="16"/>
  <c r="D77" i="16"/>
  <c r="D88" i="35" l="1"/>
  <c r="F562" i="19"/>
  <c r="F572" i="19"/>
  <c r="F569" i="19"/>
  <c r="D567" i="19" a="1"/>
  <c r="F576" i="19"/>
  <c r="E88" i="35"/>
  <c r="F564" i="19"/>
  <c r="F579" i="19"/>
  <c r="D557" i="19" a="1"/>
  <c r="F566" i="19"/>
  <c r="D565" i="19" a="1"/>
  <c r="F574" i="19"/>
  <c r="D568" i="19" a="1"/>
  <c r="F577" i="19"/>
  <c r="F66" i="12"/>
  <c r="B67" i="12"/>
  <c r="D66" i="12"/>
  <c r="H66" i="12"/>
  <c r="H66" i="16" s="1"/>
  <c r="E66" i="12"/>
  <c r="E66" i="16" s="1"/>
  <c r="I66" i="16"/>
  <c r="L66" i="16"/>
  <c r="J66" i="16"/>
  <c r="J88" i="35"/>
  <c r="R88" i="35"/>
  <c r="K88" i="35"/>
  <c r="S88" i="35"/>
  <c r="L88" i="35"/>
  <c r="T88" i="35"/>
  <c r="F88" i="35"/>
  <c r="N88" i="35"/>
  <c r="V88" i="35"/>
  <c r="P88" i="35"/>
  <c r="Q88" i="35"/>
  <c r="U88" i="35"/>
  <c r="W88" i="35"/>
  <c r="H88" i="35"/>
  <c r="X88" i="35"/>
  <c r="O88" i="35"/>
  <c r="M88" i="35"/>
  <c r="B89" i="35"/>
  <c r="I88" i="35"/>
  <c r="D78" i="16"/>
  <c r="F74" i="16"/>
  <c r="D89" i="35" l="1"/>
  <c r="F571" i="19"/>
  <c r="F588" i="19"/>
  <c r="F578" i="19"/>
  <c r="D574" i="19" a="1"/>
  <c r="F583" i="19"/>
  <c r="F573" i="19"/>
  <c r="E89" i="35"/>
  <c r="D577" i="19" a="1"/>
  <c r="F586" i="19"/>
  <c r="F581" i="19"/>
  <c r="D576" i="19" a="1"/>
  <c r="F585" i="19"/>
  <c r="D566" i="19" a="1"/>
  <c r="F575" i="19"/>
  <c r="F67" i="12"/>
  <c r="K66" i="16"/>
  <c r="K67" i="16"/>
  <c r="B68" i="12"/>
  <c r="D67" i="12"/>
  <c r="H67" i="12"/>
  <c r="H67" i="16" s="1"/>
  <c r="E67" i="12"/>
  <c r="E67" i="16" s="1"/>
  <c r="I67" i="16"/>
  <c r="J67" i="16"/>
  <c r="L67" i="16"/>
  <c r="L89" i="35"/>
  <c r="T89" i="35"/>
  <c r="M89" i="35"/>
  <c r="U89" i="35"/>
  <c r="F89" i="35"/>
  <c r="N89" i="35"/>
  <c r="V89" i="35"/>
  <c r="H89" i="35"/>
  <c r="P89" i="35"/>
  <c r="X89" i="35"/>
  <c r="J89" i="35"/>
  <c r="K89" i="35"/>
  <c r="O89" i="35"/>
  <c r="Q89" i="35"/>
  <c r="R89" i="35"/>
  <c r="B90" i="35"/>
  <c r="W89" i="35"/>
  <c r="I89" i="35"/>
  <c r="S89" i="35"/>
  <c r="D79" i="16"/>
  <c r="F75" i="16"/>
  <c r="D90" i="35" l="1"/>
  <c r="F580" i="19"/>
  <c r="E90" i="35"/>
  <c r="D583" i="19" a="1"/>
  <c r="F592" i="19"/>
  <c r="D585" i="19" a="1"/>
  <c r="F594" i="19"/>
  <c r="D575" i="19" a="1"/>
  <c r="F584" i="19"/>
  <c r="F587" i="19"/>
  <c r="F590" i="19"/>
  <c r="F582" i="19"/>
  <c r="F597" i="19"/>
  <c r="D586" i="19" a="1"/>
  <c r="F595" i="19"/>
  <c r="B69" i="12"/>
  <c r="D68" i="12"/>
  <c r="F68" i="12"/>
  <c r="H68" i="12"/>
  <c r="H68" i="16" s="1"/>
  <c r="E68" i="12"/>
  <c r="E68" i="16" s="1"/>
  <c r="I68" i="16"/>
  <c r="K68" i="16"/>
  <c r="J68" i="16"/>
  <c r="L68" i="16"/>
  <c r="F90" i="35"/>
  <c r="N90" i="35"/>
  <c r="V90" i="35"/>
  <c r="O90" i="35"/>
  <c r="W90" i="35"/>
  <c r="H90" i="35"/>
  <c r="P90" i="35"/>
  <c r="X90" i="35"/>
  <c r="J90" i="35"/>
  <c r="R90" i="35"/>
  <c r="T90" i="35"/>
  <c r="U90" i="35"/>
  <c r="I90" i="35"/>
  <c r="B91" i="35"/>
  <c r="K90" i="35"/>
  <c r="L90" i="35"/>
  <c r="Q90" i="35"/>
  <c r="M90" i="35"/>
  <c r="S90" i="35"/>
  <c r="D80" i="16"/>
  <c r="F76" i="16"/>
  <c r="D91" i="35" l="1"/>
  <c r="F589" i="19"/>
  <c r="D584" i="19" a="1"/>
  <c r="F593" i="19"/>
  <c r="D594" i="19" a="1"/>
  <c r="F603" i="19"/>
  <c r="D595" i="19" a="1"/>
  <c r="F604" i="19"/>
  <c r="F591" i="19"/>
  <c r="D592" i="19" a="1"/>
  <c r="F601" i="19"/>
  <c r="F606" i="19"/>
  <c r="F599" i="19"/>
  <c r="E91" i="35"/>
  <c r="F596" i="19"/>
  <c r="B70" i="12"/>
  <c r="F69" i="12"/>
  <c r="D69" i="12"/>
  <c r="H69" i="12"/>
  <c r="H69" i="16" s="1"/>
  <c r="E69" i="12"/>
  <c r="E69" i="16" s="1"/>
  <c r="I69" i="16"/>
  <c r="K69" i="16"/>
  <c r="L69" i="16"/>
  <c r="J69" i="16"/>
  <c r="H91" i="35"/>
  <c r="P91" i="35"/>
  <c r="X91" i="35"/>
  <c r="I91" i="35"/>
  <c r="Q91" i="35"/>
  <c r="B92" i="35"/>
  <c r="J91" i="35"/>
  <c r="R91" i="35"/>
  <c r="L91" i="35"/>
  <c r="T91" i="35"/>
  <c r="N91" i="35"/>
  <c r="O91" i="35"/>
  <c r="S91" i="35"/>
  <c r="U91" i="35"/>
  <c r="F91" i="35"/>
  <c r="V91" i="35"/>
  <c r="W91" i="35"/>
  <c r="K91" i="35"/>
  <c r="M91" i="35"/>
  <c r="D81" i="16"/>
  <c r="F77" i="16"/>
  <c r="D92" i="35" l="1"/>
  <c r="F598" i="19"/>
  <c r="D603" i="19" a="1"/>
  <c r="F612" i="19"/>
  <c r="E92" i="35"/>
  <c r="F608" i="19"/>
  <c r="D593" i="19" a="1"/>
  <c r="F602" i="19"/>
  <c r="F600" i="19"/>
  <c r="F615" i="19"/>
  <c r="D604" i="19" a="1"/>
  <c r="F613" i="19"/>
  <c r="F605" i="19"/>
  <c r="D601" i="19" a="1"/>
  <c r="F610" i="19"/>
  <c r="B71" i="12"/>
  <c r="D70" i="12"/>
  <c r="F70" i="12"/>
  <c r="H70" i="12"/>
  <c r="H70" i="16" s="1"/>
  <c r="E70" i="12"/>
  <c r="E70" i="16" s="1"/>
  <c r="I70" i="16"/>
  <c r="K70" i="16"/>
  <c r="J70" i="16"/>
  <c r="L70" i="16"/>
  <c r="J92" i="35"/>
  <c r="R92" i="35"/>
  <c r="K92" i="35"/>
  <c r="S92" i="35"/>
  <c r="L92" i="35"/>
  <c r="T92" i="35"/>
  <c r="F92" i="35"/>
  <c r="N92" i="35"/>
  <c r="V92" i="35"/>
  <c r="H92" i="35"/>
  <c r="X92" i="35"/>
  <c r="I92" i="35"/>
  <c r="B93" i="35"/>
  <c r="M92" i="35"/>
  <c r="O92" i="35"/>
  <c r="P92" i="35"/>
  <c r="Q92" i="35"/>
  <c r="U92" i="35"/>
  <c r="W92" i="35"/>
  <c r="F78" i="16"/>
  <c r="D82" i="16"/>
  <c r="D93" i="35" l="1"/>
  <c r="F607" i="19"/>
  <c r="F624" i="19"/>
  <c r="D610" i="19" a="1"/>
  <c r="F619" i="19"/>
  <c r="F617" i="19"/>
  <c r="F609" i="19"/>
  <c r="D602" i="19" a="1"/>
  <c r="F611" i="19"/>
  <c r="D613" i="19" a="1"/>
  <c r="F622" i="19"/>
  <c r="E93" i="35"/>
  <c r="F614" i="19"/>
  <c r="D612" i="19" a="1"/>
  <c r="F621" i="19"/>
  <c r="B72" i="12"/>
  <c r="F71" i="12"/>
  <c r="D71" i="12"/>
  <c r="H71" i="12"/>
  <c r="H71" i="16" s="1"/>
  <c r="E71" i="12"/>
  <c r="E71" i="16" s="1"/>
  <c r="I71" i="16"/>
  <c r="K71" i="16"/>
  <c r="L71" i="16"/>
  <c r="J71" i="16"/>
  <c r="L93" i="35"/>
  <c r="T93" i="35"/>
  <c r="M93" i="35"/>
  <c r="U93" i="35"/>
  <c r="F93" i="35"/>
  <c r="N93" i="35"/>
  <c r="V93" i="35"/>
  <c r="H93" i="35"/>
  <c r="P93" i="35"/>
  <c r="X93" i="35"/>
  <c r="R93" i="35"/>
  <c r="S93" i="35"/>
  <c r="W93" i="35"/>
  <c r="I93" i="35"/>
  <c r="B94" i="35"/>
  <c r="J93" i="35"/>
  <c r="K93" i="35"/>
  <c r="Q93" i="35"/>
  <c r="O93" i="35"/>
  <c r="D83" i="16"/>
  <c r="F79" i="16"/>
  <c r="F72" i="12" l="1"/>
  <c r="D94" i="35"/>
  <c r="F616" i="19"/>
  <c r="D611" i="19" a="1"/>
  <c r="F620" i="19"/>
  <c r="D621" i="19" a="1"/>
  <c r="F630" i="19"/>
  <c r="D619" i="19" a="1"/>
  <c r="F628" i="19"/>
  <c r="F623" i="19"/>
  <c r="F626" i="19"/>
  <c r="F633" i="19"/>
  <c r="F618" i="19"/>
  <c r="E94" i="35"/>
  <c r="D622" i="19" a="1"/>
  <c r="F631" i="19"/>
  <c r="B73" i="12"/>
  <c r="D72" i="12"/>
  <c r="H72" i="12"/>
  <c r="H72" i="16" s="1"/>
  <c r="E72" i="12"/>
  <c r="E72" i="16" s="1"/>
  <c r="I72" i="16"/>
  <c r="K72" i="16"/>
  <c r="J72" i="16"/>
  <c r="L72" i="16"/>
  <c r="F94" i="35"/>
  <c r="N94" i="35"/>
  <c r="V94" i="35"/>
  <c r="O94" i="35"/>
  <c r="W94" i="35"/>
  <c r="H94" i="35"/>
  <c r="P94" i="35"/>
  <c r="X94" i="35"/>
  <c r="J94" i="35"/>
  <c r="R94" i="35"/>
  <c r="L94" i="35"/>
  <c r="M94" i="35"/>
  <c r="Q94" i="35"/>
  <c r="S94" i="35"/>
  <c r="T94" i="35"/>
  <c r="K94" i="35"/>
  <c r="I94" i="35"/>
  <c r="U94" i="35"/>
  <c r="B95" i="35"/>
  <c r="D84" i="16"/>
  <c r="F80" i="16"/>
  <c r="D95" i="35" l="1"/>
  <c r="F625" i="19"/>
  <c r="D631" i="19" a="1"/>
  <c r="F640" i="19"/>
  <c r="D630" i="19" a="1"/>
  <c r="F639" i="19"/>
  <c r="E95" i="35"/>
  <c r="F635" i="19"/>
  <c r="F627" i="19"/>
  <c r="D620" i="19" a="1"/>
  <c r="F629" i="19"/>
  <c r="D628" i="19" a="1"/>
  <c r="F637" i="19"/>
  <c r="F632" i="19"/>
  <c r="F642" i="19"/>
  <c r="B74" i="12"/>
  <c r="D73" i="12"/>
  <c r="F73" i="12"/>
  <c r="H73" i="12"/>
  <c r="H73" i="16" s="1"/>
  <c r="E73" i="12"/>
  <c r="E73" i="16" s="1"/>
  <c r="I73" i="16"/>
  <c r="K73" i="16"/>
  <c r="L73" i="16"/>
  <c r="J73" i="16"/>
  <c r="H95" i="35"/>
  <c r="P95" i="35"/>
  <c r="X95" i="35"/>
  <c r="I95" i="35"/>
  <c r="Q95" i="35"/>
  <c r="B96" i="35"/>
  <c r="J95" i="35"/>
  <c r="R95" i="35"/>
  <c r="L95" i="35"/>
  <c r="T95" i="35"/>
  <c r="F95" i="35"/>
  <c r="V95" i="35"/>
  <c r="W95" i="35"/>
  <c r="K95" i="35"/>
  <c r="M95" i="35"/>
  <c r="N95" i="35"/>
  <c r="S95" i="35"/>
  <c r="U95" i="35"/>
  <c r="O95" i="35"/>
  <c r="D85" i="16"/>
  <c r="F81" i="16"/>
  <c r="D96" i="35" l="1"/>
  <c r="F634" i="19"/>
  <c r="F636" i="19"/>
  <c r="F651" i="19"/>
  <c r="D639" i="19" a="1"/>
  <c r="F648" i="19"/>
  <c r="F641" i="19"/>
  <c r="F644" i="19"/>
  <c r="D637" i="19" a="1"/>
  <c r="F646" i="19"/>
  <c r="D640" i="19" a="1"/>
  <c r="F649" i="19"/>
  <c r="E96" i="35"/>
  <c r="D629" i="19" a="1"/>
  <c r="F638" i="19"/>
  <c r="B75" i="12"/>
  <c r="F74" i="12"/>
  <c r="D74" i="12"/>
  <c r="H74" i="12"/>
  <c r="H74" i="16" s="1"/>
  <c r="E74" i="12"/>
  <c r="E74" i="16" s="1"/>
  <c r="I74" i="16"/>
  <c r="K74" i="16"/>
  <c r="J74" i="16"/>
  <c r="L74" i="16"/>
  <c r="J96" i="35"/>
  <c r="R96" i="35"/>
  <c r="K96" i="35"/>
  <c r="S96" i="35"/>
  <c r="L96" i="35"/>
  <c r="T96" i="35"/>
  <c r="F96" i="35"/>
  <c r="N96" i="35"/>
  <c r="V96" i="35"/>
  <c r="P96" i="35"/>
  <c r="Q96" i="35"/>
  <c r="U96" i="35"/>
  <c r="W96" i="35"/>
  <c r="H96" i="35"/>
  <c r="X96" i="35"/>
  <c r="M96" i="35"/>
  <c r="O96" i="35"/>
  <c r="I96" i="35"/>
  <c r="B97" i="35"/>
  <c r="D86" i="16"/>
  <c r="F82" i="16"/>
  <c r="D97" i="35" l="1"/>
  <c r="F643" i="19"/>
  <c r="E97" i="35"/>
  <c r="D649" i="19" a="1"/>
  <c r="F658" i="19"/>
  <c r="F660" i="19"/>
  <c r="D648" i="19" a="1"/>
  <c r="F657" i="19"/>
  <c r="D646" i="19" a="1"/>
  <c r="F655" i="19"/>
  <c r="F645" i="19"/>
  <c r="F650" i="19"/>
  <c r="D638" i="19" a="1"/>
  <c r="F647" i="19"/>
  <c r="F653" i="19"/>
  <c r="B76" i="12"/>
  <c r="D75" i="12"/>
  <c r="F75" i="12"/>
  <c r="H75" i="12"/>
  <c r="H75" i="16" s="1"/>
  <c r="E75" i="12"/>
  <c r="E75" i="16" s="1"/>
  <c r="I75" i="16"/>
  <c r="K75" i="16"/>
  <c r="J75" i="16"/>
  <c r="L75" i="16"/>
  <c r="L97" i="35"/>
  <c r="T97" i="35"/>
  <c r="M97" i="35"/>
  <c r="U97" i="35"/>
  <c r="F97" i="35"/>
  <c r="N97" i="35"/>
  <c r="V97" i="35"/>
  <c r="H97" i="35"/>
  <c r="P97" i="35"/>
  <c r="X97" i="35"/>
  <c r="J97" i="35"/>
  <c r="K97" i="35"/>
  <c r="O97" i="35"/>
  <c r="Q97" i="35"/>
  <c r="R97" i="35"/>
  <c r="W97" i="35"/>
  <c r="B98" i="35"/>
  <c r="S97" i="35"/>
  <c r="I97" i="35"/>
  <c r="F83" i="16"/>
  <c r="D87" i="16"/>
  <c r="D98" i="35" l="1"/>
  <c r="F652" i="19"/>
  <c r="D655" i="19" a="1"/>
  <c r="F664" i="19"/>
  <c r="F662" i="19"/>
  <c r="D658" i="19" a="1"/>
  <c r="F667" i="19"/>
  <c r="F659" i="19"/>
  <c r="D657" i="19" a="1"/>
  <c r="F666" i="19"/>
  <c r="F669" i="19"/>
  <c r="D647" i="19" a="1"/>
  <c r="F656" i="19"/>
  <c r="F654" i="19"/>
  <c r="E98" i="35"/>
  <c r="B77" i="12"/>
  <c r="D76" i="12"/>
  <c r="F76" i="12"/>
  <c r="H76" i="12"/>
  <c r="H76" i="16" s="1"/>
  <c r="E76" i="12"/>
  <c r="E76" i="16" s="1"/>
  <c r="I76" i="16"/>
  <c r="K76" i="16"/>
  <c r="L76" i="16"/>
  <c r="J76" i="16"/>
  <c r="F98" i="35"/>
  <c r="N98" i="35"/>
  <c r="V98" i="35"/>
  <c r="O98" i="35"/>
  <c r="W98" i="35"/>
  <c r="H98" i="35"/>
  <c r="P98" i="35"/>
  <c r="X98" i="35"/>
  <c r="J98" i="35"/>
  <c r="R98" i="35"/>
  <c r="T98" i="35"/>
  <c r="U98" i="35"/>
  <c r="I98" i="35"/>
  <c r="B99" i="35"/>
  <c r="K98" i="35"/>
  <c r="L98" i="35"/>
  <c r="M98" i="35"/>
  <c r="Q98" i="35"/>
  <c r="S98" i="35"/>
  <c r="D88" i="16"/>
  <c r="F84" i="16"/>
  <c r="E99" i="35" l="1"/>
  <c r="D99" i="35"/>
  <c r="F661" i="19"/>
  <c r="D656" i="19" a="1"/>
  <c r="F665" i="19"/>
  <c r="F671" i="19"/>
  <c r="F663" i="19"/>
  <c r="F678" i="19"/>
  <c r="D664" i="19" a="1"/>
  <c r="F673" i="19"/>
  <c r="F668" i="19"/>
  <c r="D667" i="19" a="1"/>
  <c r="F676" i="19"/>
  <c r="D666" i="19" a="1"/>
  <c r="F675" i="19"/>
  <c r="B78" i="12"/>
  <c r="F77" i="12"/>
  <c r="D77" i="12"/>
  <c r="H77" i="12"/>
  <c r="H77" i="16" s="1"/>
  <c r="E77" i="12"/>
  <c r="E77" i="16" s="1"/>
  <c r="I77" i="16"/>
  <c r="K77" i="16"/>
  <c r="J77" i="16"/>
  <c r="L77" i="16"/>
  <c r="H99" i="35"/>
  <c r="P99" i="35"/>
  <c r="X99" i="35"/>
  <c r="I99" i="35"/>
  <c r="Q99" i="35"/>
  <c r="B100" i="35"/>
  <c r="J99" i="35"/>
  <c r="R99" i="35"/>
  <c r="L99" i="35"/>
  <c r="T99" i="35"/>
  <c r="N99" i="35"/>
  <c r="O99" i="35"/>
  <c r="S99" i="35"/>
  <c r="U99" i="35"/>
  <c r="F99" i="35"/>
  <c r="V99" i="35"/>
  <c r="W99" i="35"/>
  <c r="M99" i="35"/>
  <c r="K99" i="35"/>
  <c r="D89" i="16"/>
  <c r="F85" i="16"/>
  <c r="D100" i="35" l="1"/>
  <c r="F670" i="19"/>
  <c r="F687" i="19"/>
  <c r="E100" i="35"/>
  <c r="D675" i="19" a="1"/>
  <c r="F684" i="19"/>
  <c r="F680" i="19"/>
  <c r="D676" i="19" a="1"/>
  <c r="F685" i="19"/>
  <c r="F672" i="19"/>
  <c r="D665" i="19" a="1"/>
  <c r="F674" i="19"/>
  <c r="F677" i="19"/>
  <c r="D673" i="19" a="1"/>
  <c r="F682" i="19"/>
  <c r="B79" i="12"/>
  <c r="F78" i="12"/>
  <c r="H78" i="12"/>
  <c r="H78" i="16" s="1"/>
  <c r="E78" i="12"/>
  <c r="E78" i="16" s="1"/>
  <c r="I78" i="16"/>
  <c r="K78" i="16"/>
  <c r="L78" i="16"/>
  <c r="J78" i="16"/>
  <c r="J100" i="35"/>
  <c r="R100" i="35"/>
  <c r="K100" i="35"/>
  <c r="S100" i="35"/>
  <c r="L100" i="35"/>
  <c r="T100" i="35"/>
  <c r="F100" i="35"/>
  <c r="N100" i="35"/>
  <c r="V100" i="35"/>
  <c r="H100" i="35"/>
  <c r="X100" i="35"/>
  <c r="I100" i="35"/>
  <c r="B101" i="35"/>
  <c r="M100" i="35"/>
  <c r="O100" i="35"/>
  <c r="P100" i="35"/>
  <c r="Q100" i="35"/>
  <c r="U100" i="35"/>
  <c r="W100" i="35"/>
  <c r="D90" i="16"/>
  <c r="F86" i="16"/>
  <c r="D101" i="35" l="1"/>
  <c r="F679" i="19"/>
  <c r="D685" i="19" a="1"/>
  <c r="F694" i="19"/>
  <c r="F686" i="19"/>
  <c r="F689" i="19"/>
  <c r="D684" i="19" a="1"/>
  <c r="F693" i="19"/>
  <c r="D674" i="19" a="1"/>
  <c r="F683" i="19"/>
  <c r="E101" i="35"/>
  <c r="F696" i="19"/>
  <c r="D682" i="19" a="1"/>
  <c r="F691" i="19"/>
  <c r="F681" i="19"/>
  <c r="B80" i="12"/>
  <c r="F79" i="12"/>
  <c r="H79" i="12"/>
  <c r="H79" i="16" s="1"/>
  <c r="E79" i="12"/>
  <c r="E79" i="16" s="1"/>
  <c r="I79" i="16"/>
  <c r="K79" i="16"/>
  <c r="L79" i="16"/>
  <c r="J79" i="16"/>
  <c r="L101" i="35"/>
  <c r="T101" i="35"/>
  <c r="M101" i="35"/>
  <c r="U101" i="35"/>
  <c r="F101" i="35"/>
  <c r="N101" i="35"/>
  <c r="V101" i="35"/>
  <c r="H101" i="35"/>
  <c r="P101" i="35"/>
  <c r="X101" i="35"/>
  <c r="R101" i="35"/>
  <c r="S101" i="35"/>
  <c r="W101" i="35"/>
  <c r="I101" i="35"/>
  <c r="B102" i="35"/>
  <c r="J101" i="35"/>
  <c r="Q101" i="35"/>
  <c r="O101" i="35"/>
  <c r="K101" i="35"/>
  <c r="D91" i="16"/>
  <c r="F87" i="16"/>
  <c r="D102" i="35" l="1"/>
  <c r="F688" i="19"/>
  <c r="F690" i="19"/>
  <c r="F695" i="19"/>
  <c r="D693" i="19" a="1"/>
  <c r="F702" i="19"/>
  <c r="D691" i="19" a="1"/>
  <c r="F700" i="19"/>
  <c r="F705" i="19"/>
  <c r="F698" i="19"/>
  <c r="D694" i="19" a="1"/>
  <c r="F703" i="19"/>
  <c r="E102" i="35"/>
  <c r="D683" i="19" a="1"/>
  <c r="F692" i="19"/>
  <c r="B81" i="12"/>
  <c r="F80" i="12"/>
  <c r="H80" i="12"/>
  <c r="H80" i="16" s="1"/>
  <c r="E80" i="12"/>
  <c r="E80" i="16" s="1"/>
  <c r="I80" i="16"/>
  <c r="K80" i="16"/>
  <c r="J80" i="16"/>
  <c r="L80" i="16"/>
  <c r="F102" i="35"/>
  <c r="N102" i="35"/>
  <c r="V102" i="35"/>
  <c r="O102" i="35"/>
  <c r="W102" i="35"/>
  <c r="H102" i="35"/>
  <c r="P102" i="35"/>
  <c r="X102" i="35"/>
  <c r="J102" i="35"/>
  <c r="R102" i="35"/>
  <c r="L102" i="35"/>
  <c r="M102" i="35"/>
  <c r="Q102" i="35"/>
  <c r="S102" i="35"/>
  <c r="T102" i="35"/>
  <c r="I102" i="35"/>
  <c r="K102" i="35"/>
  <c r="U102" i="35"/>
  <c r="B103" i="35"/>
  <c r="F88" i="16"/>
  <c r="D92" i="16"/>
  <c r="D103" i="35" l="1"/>
  <c r="F697" i="19"/>
  <c r="D700" i="19" a="1"/>
  <c r="F709" i="19"/>
  <c r="D692" i="19" a="1"/>
  <c r="F701" i="19"/>
  <c r="D703" i="19" a="1"/>
  <c r="F712" i="19"/>
  <c r="F704" i="19"/>
  <c r="F714" i="19"/>
  <c r="D702" i="19" a="1"/>
  <c r="F711" i="19"/>
  <c r="E103" i="35"/>
  <c r="F699" i="19"/>
  <c r="F707" i="19"/>
  <c r="B82" i="12"/>
  <c r="F81" i="12"/>
  <c r="H81" i="12"/>
  <c r="H81" i="16" s="1"/>
  <c r="I81" i="16"/>
  <c r="E81" i="12"/>
  <c r="E81" i="16" s="1"/>
  <c r="K81" i="16"/>
  <c r="L81" i="16"/>
  <c r="J81" i="16"/>
  <c r="H103" i="35"/>
  <c r="P103" i="35"/>
  <c r="X103" i="35"/>
  <c r="I103" i="35"/>
  <c r="Q103" i="35"/>
  <c r="B104" i="35"/>
  <c r="J103" i="35"/>
  <c r="R103" i="35"/>
  <c r="L103" i="35"/>
  <c r="T103" i="35"/>
  <c r="F103" i="35"/>
  <c r="V103" i="35"/>
  <c r="W103" i="35"/>
  <c r="K103" i="35"/>
  <c r="M103" i="35"/>
  <c r="N103" i="35"/>
  <c r="S103" i="35"/>
  <c r="U103" i="35"/>
  <c r="O103" i="35"/>
  <c r="D93" i="16"/>
  <c r="F89" i="16"/>
  <c r="D104" i="35" l="1"/>
  <c r="F706" i="19"/>
  <c r="F723" i="19"/>
  <c r="F713" i="19"/>
  <c r="D712" i="19" a="1"/>
  <c r="F721" i="19"/>
  <c r="F708" i="19"/>
  <c r="D701" i="19" a="1"/>
  <c r="F710" i="19"/>
  <c r="F716" i="19"/>
  <c r="D709" i="19" a="1"/>
  <c r="F718" i="19"/>
  <c r="E104" i="35"/>
  <c r="D711" i="19" a="1"/>
  <c r="F720" i="19"/>
  <c r="B83" i="12"/>
  <c r="F82" i="12"/>
  <c r="H82" i="12"/>
  <c r="H82" i="16" s="1"/>
  <c r="E82" i="12"/>
  <c r="E82" i="16" s="1"/>
  <c r="I82" i="16"/>
  <c r="K82" i="16"/>
  <c r="J82" i="16"/>
  <c r="L82" i="16"/>
  <c r="J104" i="35"/>
  <c r="R104" i="35"/>
  <c r="K104" i="35"/>
  <c r="S104" i="35"/>
  <c r="L104" i="35"/>
  <c r="T104" i="35"/>
  <c r="F104" i="35"/>
  <c r="N104" i="35"/>
  <c r="V104" i="35"/>
  <c r="P104" i="35"/>
  <c r="Q104" i="35"/>
  <c r="U104" i="35"/>
  <c r="W104" i="35"/>
  <c r="H104" i="35"/>
  <c r="X104" i="35"/>
  <c r="I104" i="35"/>
  <c r="M104" i="35"/>
  <c r="O104" i="35"/>
  <c r="B105" i="35"/>
  <c r="D94" i="16"/>
  <c r="F90" i="16"/>
  <c r="D105" i="35" l="1"/>
  <c r="F715" i="19"/>
  <c r="F717" i="19"/>
  <c r="E105" i="35"/>
  <c r="D710" i="19" a="1"/>
  <c r="F719" i="19"/>
  <c r="D721" i="19" a="1"/>
  <c r="F730" i="19"/>
  <c r="F722" i="19"/>
  <c r="D718" i="19" a="1"/>
  <c r="F727" i="19"/>
  <c r="F732" i="19"/>
  <c r="D720" i="19" a="1"/>
  <c r="F729" i="19"/>
  <c r="F725" i="19"/>
  <c r="B84" i="12"/>
  <c r="F83" i="12"/>
  <c r="H83" i="12"/>
  <c r="H83" i="16" s="1"/>
  <c r="E83" i="12"/>
  <c r="E83" i="16" s="1"/>
  <c r="I83" i="16"/>
  <c r="K83" i="16"/>
  <c r="L83" i="16"/>
  <c r="J83" i="16"/>
  <c r="L105" i="35"/>
  <c r="T105" i="35"/>
  <c r="M105" i="35"/>
  <c r="U105" i="35"/>
  <c r="F105" i="35"/>
  <c r="N105" i="35"/>
  <c r="V105" i="35"/>
  <c r="H105" i="35"/>
  <c r="P105" i="35"/>
  <c r="X105" i="35"/>
  <c r="J105" i="35"/>
  <c r="K105" i="35"/>
  <c r="O105" i="35"/>
  <c r="Q105" i="35"/>
  <c r="R105" i="35"/>
  <c r="B106" i="35"/>
  <c r="S105" i="35"/>
  <c r="W105" i="35"/>
  <c r="I105" i="35"/>
  <c r="D95" i="16"/>
  <c r="F91" i="16"/>
  <c r="D106" i="35" l="1"/>
  <c r="F724" i="19"/>
  <c r="D727" i="19" a="1"/>
  <c r="F736" i="19"/>
  <c r="F731" i="19"/>
  <c r="D730" i="19" a="1"/>
  <c r="F739" i="19"/>
  <c r="D729" i="19" a="1"/>
  <c r="F738" i="19"/>
  <c r="E106" i="35"/>
  <c r="F734" i="19"/>
  <c r="F726" i="19"/>
  <c r="D719" i="19" a="1"/>
  <c r="F728" i="19"/>
  <c r="F741" i="19"/>
  <c r="B85" i="12"/>
  <c r="F84" i="12"/>
  <c r="H84" i="12"/>
  <c r="H84" i="16" s="1"/>
  <c r="E84" i="12"/>
  <c r="E84" i="16" s="1"/>
  <c r="I84" i="16"/>
  <c r="K84" i="16"/>
  <c r="L84" i="16"/>
  <c r="J84" i="16"/>
  <c r="F106" i="35"/>
  <c r="N106" i="35"/>
  <c r="V106" i="35"/>
  <c r="O106" i="35"/>
  <c r="W106" i="35"/>
  <c r="H106" i="35"/>
  <c r="P106" i="35"/>
  <c r="X106" i="35"/>
  <c r="J106" i="35"/>
  <c r="R106" i="35"/>
  <c r="T106" i="35"/>
  <c r="U106" i="35"/>
  <c r="I106" i="35"/>
  <c r="B107" i="35"/>
  <c r="K106" i="35"/>
  <c r="L106" i="35"/>
  <c r="M106" i="35"/>
  <c r="Q106" i="35"/>
  <c r="S106" i="35"/>
  <c r="D96" i="16"/>
  <c r="F92" i="16"/>
  <c r="E107" i="35" l="1"/>
  <c r="D107" i="35"/>
  <c r="F733" i="19"/>
  <c r="F743" i="19"/>
  <c r="F750" i="19"/>
  <c r="F740" i="19"/>
  <c r="D738" i="19" a="1"/>
  <c r="F747" i="19"/>
  <c r="D736" i="19" a="1"/>
  <c r="F745" i="19"/>
  <c r="D739" i="19" a="1"/>
  <c r="F748" i="19"/>
  <c r="D728" i="19" a="1"/>
  <c r="F737" i="19"/>
  <c r="F735" i="19"/>
  <c r="B86" i="12"/>
  <c r="F85" i="12"/>
  <c r="H85" i="12"/>
  <c r="H85" i="16" s="1"/>
  <c r="E85" i="12"/>
  <c r="E85" i="16" s="1"/>
  <c r="I85" i="16"/>
  <c r="K85" i="16"/>
  <c r="L85" i="16"/>
  <c r="J85" i="16"/>
  <c r="H107" i="35"/>
  <c r="P107" i="35"/>
  <c r="X107" i="35"/>
  <c r="I107" i="35"/>
  <c r="Q107" i="35"/>
  <c r="B108" i="35"/>
  <c r="J107" i="35"/>
  <c r="R107" i="35"/>
  <c r="L107" i="35"/>
  <c r="T107" i="35"/>
  <c r="N107" i="35"/>
  <c r="O107" i="35"/>
  <c r="S107" i="35"/>
  <c r="U107" i="35"/>
  <c r="F107" i="35"/>
  <c r="V107" i="35"/>
  <c r="W107" i="35"/>
  <c r="K107" i="35"/>
  <c r="M107" i="35"/>
  <c r="F93" i="16"/>
  <c r="D97" i="16"/>
  <c r="D108" i="35" l="1"/>
  <c r="F742" i="19"/>
  <c r="F759" i="19"/>
  <c r="D737" i="19" a="1"/>
  <c r="F746" i="19"/>
  <c r="D748" i="19" a="1"/>
  <c r="F757" i="19"/>
  <c r="F749" i="19"/>
  <c r="F752" i="19"/>
  <c r="F744" i="19"/>
  <c r="E108" i="35"/>
  <c r="D747" i="19" a="1"/>
  <c r="F756" i="19"/>
  <c r="D745" i="19" a="1"/>
  <c r="F754" i="19"/>
  <c r="B87" i="12"/>
  <c r="F86" i="12"/>
  <c r="H86" i="12"/>
  <c r="H86" i="16" s="1"/>
  <c r="E86" i="12"/>
  <c r="E86" i="16" s="1"/>
  <c r="I86" i="16"/>
  <c r="K86" i="16"/>
  <c r="J86" i="16"/>
  <c r="L86" i="16"/>
  <c r="J108" i="35"/>
  <c r="R108" i="35"/>
  <c r="K108" i="35"/>
  <c r="S108" i="35"/>
  <c r="L108" i="35"/>
  <c r="T108" i="35"/>
  <c r="F108" i="35"/>
  <c r="N108" i="35"/>
  <c r="V108" i="35"/>
  <c r="H108" i="35"/>
  <c r="X108" i="35"/>
  <c r="I108" i="35"/>
  <c r="B109" i="35"/>
  <c r="M108" i="35"/>
  <c r="O108" i="35"/>
  <c r="P108" i="35"/>
  <c r="Q108" i="35"/>
  <c r="U108" i="35"/>
  <c r="W108" i="35"/>
  <c r="D98" i="16"/>
  <c r="F94" i="16"/>
  <c r="D109" i="35" l="1"/>
  <c r="F751" i="19"/>
  <c r="D756" i="19" a="1"/>
  <c r="F765" i="19"/>
  <c r="D754" i="19" a="1"/>
  <c r="F763" i="19"/>
  <c r="F758" i="19"/>
  <c r="D757" i="19" a="1"/>
  <c r="F766" i="19"/>
  <c r="E109" i="35"/>
  <c r="F753" i="19"/>
  <c r="F768" i="19"/>
  <c r="D746" i="19" a="1"/>
  <c r="F755" i="19"/>
  <c r="F761" i="19"/>
  <c r="B88" i="12"/>
  <c r="F87" i="12"/>
  <c r="H87" i="12"/>
  <c r="H87" i="16" s="1"/>
  <c r="E87" i="12"/>
  <c r="E87" i="16" s="1"/>
  <c r="I87" i="16"/>
  <c r="K87" i="16"/>
  <c r="L87" i="16"/>
  <c r="J87" i="16"/>
  <c r="L109" i="35"/>
  <c r="T109" i="35"/>
  <c r="M109" i="35"/>
  <c r="U109" i="35"/>
  <c r="F109" i="35"/>
  <c r="N109" i="35"/>
  <c r="V109" i="35"/>
  <c r="H109" i="35"/>
  <c r="P109" i="35"/>
  <c r="X109" i="35"/>
  <c r="R109" i="35"/>
  <c r="S109" i="35"/>
  <c r="W109" i="35"/>
  <c r="I109" i="35"/>
  <c r="B110" i="35"/>
  <c r="J109" i="35"/>
  <c r="O109" i="35"/>
  <c r="Q109" i="35"/>
  <c r="K109" i="35"/>
  <c r="D99" i="16"/>
  <c r="F95" i="16"/>
  <c r="D110" i="35" l="1"/>
  <c r="E110" i="35"/>
  <c r="F760" i="19"/>
  <c r="D766" i="19" a="1"/>
  <c r="F775" i="19"/>
  <c r="F767" i="19"/>
  <c r="F770" i="19"/>
  <c r="D765" i="19" a="1"/>
  <c r="F774" i="19"/>
  <c r="D763" i="19" a="1"/>
  <c r="F772" i="19"/>
  <c r="D755" i="19" a="1"/>
  <c r="F764" i="19"/>
  <c r="F777" i="19"/>
  <c r="F762" i="19"/>
  <c r="B89" i="12"/>
  <c r="F88" i="12"/>
  <c r="H88" i="12"/>
  <c r="H88" i="16" s="1"/>
  <c r="E88" i="12"/>
  <c r="E88" i="16" s="1"/>
  <c r="I88" i="16"/>
  <c r="K88" i="16"/>
  <c r="J88" i="16"/>
  <c r="L88" i="16"/>
  <c r="F110" i="35"/>
  <c r="N110" i="35"/>
  <c r="V110" i="35"/>
  <c r="O110" i="35"/>
  <c r="W110" i="35"/>
  <c r="H110" i="35"/>
  <c r="P110" i="35"/>
  <c r="X110" i="35"/>
  <c r="J110" i="35"/>
  <c r="R110" i="35"/>
  <c r="L110" i="35"/>
  <c r="M110" i="35"/>
  <c r="Q110" i="35"/>
  <c r="S110" i="35"/>
  <c r="T110" i="35"/>
  <c r="I110" i="35"/>
  <c r="K110" i="35"/>
  <c r="U110" i="35"/>
  <c r="B111" i="35"/>
  <c r="D100" i="16"/>
  <c r="F96" i="16"/>
  <c r="D111" i="35" l="1"/>
  <c r="F769" i="19"/>
  <c r="D774" i="19" a="1"/>
  <c r="F783" i="19"/>
  <c r="F771" i="19"/>
  <c r="F786" i="19"/>
  <c r="D764" i="19" a="1"/>
  <c r="F773" i="19"/>
  <c r="D775" i="19" a="1"/>
  <c r="F784" i="19"/>
  <c r="F779" i="19"/>
  <c r="F776" i="19"/>
  <c r="D772" i="19" a="1"/>
  <c r="F781" i="19"/>
  <c r="E111" i="35"/>
  <c r="B90" i="12"/>
  <c r="F89" i="12"/>
  <c r="H89" i="12"/>
  <c r="H89" i="16" s="1"/>
  <c r="I89" i="16"/>
  <c r="E89" i="12"/>
  <c r="E89" i="16" s="1"/>
  <c r="K89" i="16"/>
  <c r="L89" i="16"/>
  <c r="J89" i="16"/>
  <c r="H111" i="35"/>
  <c r="P111" i="35"/>
  <c r="X111" i="35"/>
  <c r="I111" i="35"/>
  <c r="Q111" i="35"/>
  <c r="B112" i="35"/>
  <c r="J111" i="35"/>
  <c r="R111" i="35"/>
  <c r="L111" i="35"/>
  <c r="T111" i="35"/>
  <c r="F111" i="35"/>
  <c r="V111" i="35"/>
  <c r="W111" i="35"/>
  <c r="K111" i="35"/>
  <c r="M111" i="35"/>
  <c r="N111" i="35"/>
  <c r="U111" i="35"/>
  <c r="O111" i="35"/>
  <c r="S111" i="35"/>
  <c r="D101" i="16"/>
  <c r="F97" i="16"/>
  <c r="D112" i="35" l="1"/>
  <c r="F778" i="19"/>
  <c r="F785" i="19"/>
  <c r="F780" i="19"/>
  <c r="D773" i="19" a="1"/>
  <c r="F782" i="19"/>
  <c r="E112" i="35"/>
  <c r="D781" i="19" a="1"/>
  <c r="F790" i="19"/>
  <c r="F788" i="19"/>
  <c r="D783" i="19" a="1"/>
  <c r="F792" i="19"/>
  <c r="F795" i="19"/>
  <c r="D784" i="19" a="1"/>
  <c r="F793" i="19"/>
  <c r="B91" i="12"/>
  <c r="F90" i="12"/>
  <c r="H90" i="12"/>
  <c r="H90" i="16" s="1"/>
  <c r="E90" i="12"/>
  <c r="E90" i="16" s="1"/>
  <c r="I90" i="16"/>
  <c r="K90" i="16"/>
  <c r="J90" i="16"/>
  <c r="L90" i="16"/>
  <c r="J112" i="35"/>
  <c r="R112" i="35"/>
  <c r="K112" i="35"/>
  <c r="S112" i="35"/>
  <c r="L112" i="35"/>
  <c r="T112" i="35"/>
  <c r="F112" i="35"/>
  <c r="N112" i="35"/>
  <c r="V112" i="35"/>
  <c r="P112" i="35"/>
  <c r="Q112" i="35"/>
  <c r="U112" i="35"/>
  <c r="W112" i="35"/>
  <c r="H112" i="35"/>
  <c r="X112" i="35"/>
  <c r="I112" i="35"/>
  <c r="M112" i="35"/>
  <c r="O112" i="35"/>
  <c r="B113" i="35"/>
  <c r="F98" i="16"/>
  <c r="D102" i="16"/>
  <c r="D113" i="35" l="1"/>
  <c r="F787" i="19"/>
  <c r="D790" i="19" a="1"/>
  <c r="F799" i="19"/>
  <c r="E113" i="35"/>
  <c r="D782" i="19" a="1"/>
  <c r="F791" i="19"/>
  <c r="D793" i="19" a="1"/>
  <c r="F802" i="19"/>
  <c r="F804" i="19"/>
  <c r="F789" i="19"/>
  <c r="D792" i="19" a="1"/>
  <c r="F801" i="19"/>
  <c r="F794" i="19"/>
  <c r="F797" i="19"/>
  <c r="B92" i="12"/>
  <c r="F91" i="12"/>
  <c r="H91" i="12"/>
  <c r="H91" i="16" s="1"/>
  <c r="E91" i="12"/>
  <c r="E91" i="16" s="1"/>
  <c r="I91" i="16"/>
  <c r="K91" i="16"/>
  <c r="J91" i="16"/>
  <c r="L91" i="16"/>
  <c r="L113" i="35"/>
  <c r="T113" i="35"/>
  <c r="M113" i="35"/>
  <c r="U113" i="35"/>
  <c r="F113" i="35"/>
  <c r="N113" i="35"/>
  <c r="V113" i="35"/>
  <c r="H113" i="35"/>
  <c r="P113" i="35"/>
  <c r="X113" i="35"/>
  <c r="J113" i="35"/>
  <c r="K113" i="35"/>
  <c r="O113" i="35"/>
  <c r="Q113" i="35"/>
  <c r="R113" i="35"/>
  <c r="W113" i="35"/>
  <c r="S113" i="35"/>
  <c r="B114" i="35"/>
  <c r="I113" i="35"/>
  <c r="D103" i="16"/>
  <c r="F99" i="16"/>
  <c r="D114" i="35" l="1"/>
  <c r="F796" i="19"/>
  <c r="F798" i="19"/>
  <c r="F813" i="19"/>
  <c r="D802" i="19" a="1"/>
  <c r="F811" i="19"/>
  <c r="E114" i="35"/>
  <c r="F806" i="19"/>
  <c r="D791" i="19" a="1"/>
  <c r="F800" i="19"/>
  <c r="D799" i="19" a="1"/>
  <c r="F808" i="19"/>
  <c r="F803" i="19"/>
  <c r="D801" i="19" a="1"/>
  <c r="F810" i="19"/>
  <c r="B93" i="12"/>
  <c r="F92" i="12"/>
  <c r="H92" i="12"/>
  <c r="H92" i="16" s="1"/>
  <c r="E92" i="12"/>
  <c r="E92" i="16" s="1"/>
  <c r="I92" i="16"/>
  <c r="K92" i="16"/>
  <c r="L92" i="16"/>
  <c r="J92" i="16"/>
  <c r="F114" i="35"/>
  <c r="N114" i="35"/>
  <c r="V114" i="35"/>
  <c r="O114" i="35"/>
  <c r="W114" i="35"/>
  <c r="H114" i="35"/>
  <c r="P114" i="35"/>
  <c r="X114" i="35"/>
  <c r="J114" i="35"/>
  <c r="R114" i="35"/>
  <c r="T114" i="35"/>
  <c r="U114" i="35"/>
  <c r="I114" i="35"/>
  <c r="B115" i="35"/>
  <c r="K114" i="35"/>
  <c r="L114" i="35"/>
  <c r="M114" i="35"/>
  <c r="Q114" i="35"/>
  <c r="S114" i="35"/>
  <c r="D104" i="16"/>
  <c r="F100" i="16"/>
  <c r="E115" i="35" l="1"/>
  <c r="D115" i="35"/>
  <c r="F805" i="19"/>
  <c r="D800" i="19" a="1"/>
  <c r="F809" i="19"/>
  <c r="F812" i="19"/>
  <c r="F822" i="19"/>
  <c r="F815" i="19"/>
  <c r="D811" i="19" a="1"/>
  <c r="F820" i="19"/>
  <c r="F807" i="19"/>
  <c r="D810" i="19" a="1"/>
  <c r="F819" i="19"/>
  <c r="D808" i="19" a="1"/>
  <c r="F817" i="19"/>
  <c r="B94" i="12"/>
  <c r="F93" i="12"/>
  <c r="H93" i="12"/>
  <c r="H93" i="16" s="1"/>
  <c r="E93" i="12"/>
  <c r="E93" i="16" s="1"/>
  <c r="I93" i="16"/>
  <c r="K93" i="16"/>
  <c r="J93" i="16"/>
  <c r="L93" i="16"/>
  <c r="H115" i="35"/>
  <c r="P115" i="35"/>
  <c r="X115" i="35"/>
  <c r="I115" i="35"/>
  <c r="Q115" i="35"/>
  <c r="B116" i="35"/>
  <c r="J115" i="35"/>
  <c r="R115" i="35"/>
  <c r="L115" i="35"/>
  <c r="T115" i="35"/>
  <c r="N115" i="35"/>
  <c r="O115" i="35"/>
  <c r="S115" i="35"/>
  <c r="U115" i="35"/>
  <c r="F115" i="35"/>
  <c r="V115" i="35"/>
  <c r="W115" i="35"/>
  <c r="K115" i="35"/>
  <c r="M115" i="35"/>
  <c r="D105" i="16"/>
  <c r="F101" i="16"/>
  <c r="D116" i="35" l="1"/>
  <c r="F814" i="19"/>
  <c r="D820" i="19" a="1"/>
  <c r="F829" i="19"/>
  <c r="F824" i="19"/>
  <c r="E116" i="35"/>
  <c r="F831" i="19"/>
  <c r="F821" i="19"/>
  <c r="D819" i="19" a="1"/>
  <c r="F828" i="19"/>
  <c r="D809" i="19" a="1"/>
  <c r="F818" i="19"/>
  <c r="D817" i="19" a="1"/>
  <c r="F826" i="19"/>
  <c r="F816" i="19"/>
  <c r="B95" i="12"/>
  <c r="F94" i="12"/>
  <c r="H94" i="12"/>
  <c r="H94" i="16" s="1"/>
  <c r="I94" i="16"/>
  <c r="E94" i="12"/>
  <c r="E94" i="16" s="1"/>
  <c r="K94" i="16"/>
  <c r="L94" i="16"/>
  <c r="J94" i="16"/>
  <c r="J116" i="35"/>
  <c r="R116" i="35"/>
  <c r="K116" i="35"/>
  <c r="S116" i="35"/>
  <c r="L116" i="35"/>
  <c r="T116" i="35"/>
  <c r="F116" i="35"/>
  <c r="N116" i="35"/>
  <c r="V116" i="35"/>
  <c r="H116" i="35"/>
  <c r="X116" i="35"/>
  <c r="I116" i="35"/>
  <c r="B117" i="35"/>
  <c r="M116" i="35"/>
  <c r="O116" i="35"/>
  <c r="P116" i="35"/>
  <c r="Q116" i="35"/>
  <c r="W116" i="35"/>
  <c r="U116" i="35"/>
  <c r="D106" i="16"/>
  <c r="F102" i="16"/>
  <c r="D117" i="35" l="1"/>
  <c r="F823" i="19"/>
  <c r="D828" i="19" a="1"/>
  <c r="F837" i="19"/>
  <c r="F833" i="19"/>
  <c r="F825" i="19"/>
  <c r="D826" i="19" a="1"/>
  <c r="F835" i="19"/>
  <c r="D829" i="19" a="1"/>
  <c r="F838" i="19"/>
  <c r="D818" i="19" a="1"/>
  <c r="F827" i="19"/>
  <c r="F830" i="19"/>
  <c r="F840" i="19"/>
  <c r="E117" i="35"/>
  <c r="B96" i="12"/>
  <c r="F95" i="12"/>
  <c r="H95" i="12"/>
  <c r="H95" i="16" s="1"/>
  <c r="E95" i="12"/>
  <c r="E95" i="16" s="1"/>
  <c r="I95" i="16"/>
  <c r="K95" i="16"/>
  <c r="L95" i="16"/>
  <c r="J95" i="16"/>
  <c r="L117" i="35"/>
  <c r="M117" i="35"/>
  <c r="U117" i="35"/>
  <c r="F117" i="35"/>
  <c r="N117" i="35"/>
  <c r="H117" i="35"/>
  <c r="P117" i="35"/>
  <c r="R117" i="35"/>
  <c r="S117" i="35"/>
  <c r="T117" i="35"/>
  <c r="I117" i="35"/>
  <c r="V117" i="35"/>
  <c r="J117" i="35"/>
  <c r="W117" i="35"/>
  <c r="Q117" i="35"/>
  <c r="O117" i="35"/>
  <c r="X117" i="35"/>
  <c r="K117" i="35"/>
  <c r="B118" i="35"/>
  <c r="F103" i="16"/>
  <c r="D107" i="16"/>
  <c r="D118" i="35" l="1"/>
  <c r="F832" i="19"/>
  <c r="E118" i="35"/>
  <c r="F839" i="19"/>
  <c r="F842" i="19"/>
  <c r="D835" i="19" a="1"/>
  <c r="F844" i="19"/>
  <c r="F849" i="19"/>
  <c r="D827" i="19" a="1"/>
  <c r="F836" i="19"/>
  <c r="D837" i="19" a="1"/>
  <c r="F846" i="19"/>
  <c r="F834" i="19"/>
  <c r="D838" i="19" a="1"/>
  <c r="F847" i="19"/>
  <c r="B97" i="12"/>
  <c r="F96" i="12"/>
  <c r="H96" i="12"/>
  <c r="H96" i="16" s="1"/>
  <c r="E96" i="12"/>
  <c r="E96" i="16" s="1"/>
  <c r="I96" i="16"/>
  <c r="K96" i="16"/>
  <c r="L96" i="16"/>
  <c r="J96" i="16"/>
  <c r="M118" i="35"/>
  <c r="U118" i="35"/>
  <c r="F118" i="35"/>
  <c r="N118" i="35"/>
  <c r="V118" i="35"/>
  <c r="O118" i="35"/>
  <c r="W118" i="35"/>
  <c r="H118" i="35"/>
  <c r="P118" i="35"/>
  <c r="X118" i="35"/>
  <c r="I118" i="35"/>
  <c r="Q118" i="35"/>
  <c r="B119" i="35"/>
  <c r="S118" i="35"/>
  <c r="L118" i="35"/>
  <c r="T118" i="35"/>
  <c r="K118" i="35"/>
  <c r="R118" i="35"/>
  <c r="J118" i="35"/>
  <c r="D108" i="16"/>
  <c r="F104" i="16"/>
  <c r="D119" i="35" l="1"/>
  <c r="F841" i="19"/>
  <c r="F858" i="19"/>
  <c r="D847" i="19" a="1"/>
  <c r="F856" i="19"/>
  <c r="D844" i="19" a="1"/>
  <c r="F853" i="19"/>
  <c r="D846" i="19" a="1"/>
  <c r="F855" i="19"/>
  <c r="F848" i="19"/>
  <c r="F843" i="19"/>
  <c r="F851" i="19"/>
  <c r="D836" i="19" a="1"/>
  <c r="F845" i="19"/>
  <c r="E119" i="35"/>
  <c r="B98" i="12"/>
  <c r="F97" i="12"/>
  <c r="H97" i="12"/>
  <c r="H97" i="16" s="1"/>
  <c r="E97" i="12"/>
  <c r="E97" i="16" s="1"/>
  <c r="I97" i="16"/>
  <c r="K97" i="16"/>
  <c r="L97" i="16"/>
  <c r="J97" i="16"/>
  <c r="O119" i="35"/>
  <c r="W119" i="35"/>
  <c r="H119" i="35"/>
  <c r="P119" i="35"/>
  <c r="X119" i="35"/>
  <c r="I119" i="35"/>
  <c r="Q119" i="35"/>
  <c r="B120" i="35"/>
  <c r="J119" i="35"/>
  <c r="R119" i="35"/>
  <c r="K119" i="35"/>
  <c r="S119" i="35"/>
  <c r="T119" i="35"/>
  <c r="N119" i="35"/>
  <c r="U119" i="35"/>
  <c r="M119" i="35"/>
  <c r="V119" i="35"/>
  <c r="L119" i="35"/>
  <c r="F119" i="35"/>
  <c r="D109" i="16"/>
  <c r="F105" i="16"/>
  <c r="D120" i="35" l="1"/>
  <c r="F850" i="19"/>
  <c r="D855" i="19" a="1"/>
  <c r="F864" i="19"/>
  <c r="D853" i="19" a="1"/>
  <c r="F862" i="19"/>
  <c r="F860" i="19"/>
  <c r="D856" i="19" a="1"/>
  <c r="F865" i="19"/>
  <c r="D845" i="19" a="1"/>
  <c r="F854" i="19"/>
  <c r="E120" i="35"/>
  <c r="F852" i="19"/>
  <c r="F867" i="19"/>
  <c r="F857" i="19"/>
  <c r="B99" i="12"/>
  <c r="F98" i="12"/>
  <c r="H98" i="12"/>
  <c r="H98" i="16" s="1"/>
  <c r="E98" i="12"/>
  <c r="E98" i="16" s="1"/>
  <c r="I98" i="16"/>
  <c r="K98" i="16"/>
  <c r="L98" i="16"/>
  <c r="J98" i="16"/>
  <c r="I120" i="35"/>
  <c r="Q120" i="35"/>
  <c r="B121" i="35"/>
  <c r="J120" i="35"/>
  <c r="R120" i="35"/>
  <c r="K120" i="35"/>
  <c r="S120" i="35"/>
  <c r="L120" i="35"/>
  <c r="T120" i="35"/>
  <c r="M120" i="35"/>
  <c r="U120" i="35"/>
  <c r="P120" i="35"/>
  <c r="N120" i="35"/>
  <c r="V120" i="35"/>
  <c r="H120" i="35"/>
  <c r="O120" i="35"/>
  <c r="W120" i="35"/>
  <c r="F120" i="35"/>
  <c r="X120" i="35"/>
  <c r="D110" i="16"/>
  <c r="F106" i="16"/>
  <c r="D121" i="35" l="1"/>
  <c r="E121" i="35"/>
  <c r="F859" i="19"/>
  <c r="D865" i="19" a="1"/>
  <c r="F874" i="19"/>
  <c r="F869" i="19"/>
  <c r="D862" i="19" a="1"/>
  <c r="F871" i="19"/>
  <c r="F866" i="19"/>
  <c r="F876" i="19"/>
  <c r="D864" i="19" a="1"/>
  <c r="F873" i="19"/>
  <c r="D854" i="19" a="1"/>
  <c r="F863" i="19"/>
  <c r="F861" i="19"/>
  <c r="B100" i="12"/>
  <c r="F99" i="12"/>
  <c r="H99" i="12"/>
  <c r="H99" i="16" s="1"/>
  <c r="E99" i="12"/>
  <c r="E99" i="16" s="1"/>
  <c r="I99" i="16"/>
  <c r="K99" i="16"/>
  <c r="L99" i="16"/>
  <c r="J99" i="16"/>
  <c r="K121" i="35"/>
  <c r="S121" i="35"/>
  <c r="L121" i="35"/>
  <c r="T121" i="35"/>
  <c r="M121" i="35"/>
  <c r="U121" i="35"/>
  <c r="F121" i="35"/>
  <c r="N121" i="35"/>
  <c r="V121" i="35"/>
  <c r="O121" i="35"/>
  <c r="W121" i="35"/>
  <c r="Q121" i="35"/>
  <c r="P121" i="35"/>
  <c r="R121" i="35"/>
  <c r="J121" i="35"/>
  <c r="X121" i="35"/>
  <c r="B122" i="35"/>
  <c r="I121" i="35"/>
  <c r="H121" i="35"/>
  <c r="D111" i="16"/>
  <c r="F107" i="16"/>
  <c r="D122" i="35" l="1"/>
  <c r="F868" i="19"/>
  <c r="F885" i="19"/>
  <c r="F870" i="19"/>
  <c r="F878" i="19"/>
  <c r="D873" i="19" a="1"/>
  <c r="F882" i="19"/>
  <c r="D874" i="19" a="1"/>
  <c r="F883" i="19"/>
  <c r="D871" i="19" a="1"/>
  <c r="F880" i="19"/>
  <c r="F875" i="19"/>
  <c r="D863" i="19" a="1"/>
  <c r="F872" i="19"/>
  <c r="E122" i="35"/>
  <c r="B101" i="12"/>
  <c r="F100" i="12"/>
  <c r="H100" i="12"/>
  <c r="H100" i="16" s="1"/>
  <c r="E100" i="12"/>
  <c r="E100" i="16" s="1"/>
  <c r="I100" i="16"/>
  <c r="K100" i="16"/>
  <c r="L100" i="16"/>
  <c r="J100" i="16"/>
  <c r="M122" i="35"/>
  <c r="U122" i="35"/>
  <c r="F122" i="35"/>
  <c r="N122" i="35"/>
  <c r="V122" i="35"/>
  <c r="O122" i="35"/>
  <c r="W122" i="35"/>
  <c r="H122" i="35"/>
  <c r="P122" i="35"/>
  <c r="X122" i="35"/>
  <c r="I122" i="35"/>
  <c r="Q122" i="35"/>
  <c r="B123" i="35"/>
  <c r="R122" i="35"/>
  <c r="K122" i="35"/>
  <c r="S122" i="35"/>
  <c r="L122" i="35"/>
  <c r="T122" i="35"/>
  <c r="J122" i="35"/>
  <c r="F108" i="16"/>
  <c r="D112" i="16"/>
  <c r="E123" i="35" l="1"/>
  <c r="D123" i="35"/>
  <c r="F877" i="19"/>
  <c r="D872" i="19" a="1"/>
  <c r="F881" i="19"/>
  <c r="F879" i="19"/>
  <c r="D882" i="19" a="1"/>
  <c r="F891" i="19"/>
  <c r="F884" i="19"/>
  <c r="F894" i="19"/>
  <c r="F887" i="19"/>
  <c r="D883" i="19" a="1"/>
  <c r="F892" i="19"/>
  <c r="D880" i="19" a="1"/>
  <c r="F889" i="19"/>
  <c r="B102" i="12"/>
  <c r="F101" i="12"/>
  <c r="H101" i="12"/>
  <c r="H101" i="16" s="1"/>
  <c r="E101" i="12"/>
  <c r="E101" i="16" s="1"/>
  <c r="I101" i="16"/>
  <c r="K101" i="16"/>
  <c r="L101" i="16"/>
  <c r="J101" i="16"/>
  <c r="O123" i="35"/>
  <c r="W123" i="35"/>
  <c r="H123" i="35"/>
  <c r="P123" i="35"/>
  <c r="X123" i="35"/>
  <c r="I123" i="35"/>
  <c r="Q123" i="35"/>
  <c r="B124" i="35"/>
  <c r="J123" i="35"/>
  <c r="R123" i="35"/>
  <c r="K123" i="35"/>
  <c r="S123" i="35"/>
  <c r="N123" i="35"/>
  <c r="M123" i="35"/>
  <c r="T123" i="35"/>
  <c r="F123" i="35"/>
  <c r="L123" i="35"/>
  <c r="U123" i="35"/>
  <c r="V123" i="35"/>
  <c r="D113" i="16"/>
  <c r="F109" i="16"/>
  <c r="D124" i="35" l="1"/>
  <c r="F886" i="19"/>
  <c r="F893" i="19"/>
  <c r="D891" i="19" a="1"/>
  <c r="F900" i="19"/>
  <c r="D892" i="19" a="1"/>
  <c r="F901" i="19"/>
  <c r="F888" i="19"/>
  <c r="F896" i="19"/>
  <c r="D889" i="19" a="1"/>
  <c r="F898" i="19"/>
  <c r="D881" i="19" a="1"/>
  <c r="F890" i="19"/>
  <c r="E124" i="35"/>
  <c r="F903" i="19"/>
  <c r="B103" i="12"/>
  <c r="F102" i="12"/>
  <c r="H102" i="12"/>
  <c r="H102" i="16" s="1"/>
  <c r="E102" i="12"/>
  <c r="E102" i="16" s="1"/>
  <c r="I102" i="16"/>
  <c r="K102" i="16"/>
  <c r="L102" i="16"/>
  <c r="J102" i="16"/>
  <c r="I124" i="35"/>
  <c r="Q124" i="35"/>
  <c r="B125" i="35"/>
  <c r="J124" i="35"/>
  <c r="R124" i="35"/>
  <c r="K124" i="35"/>
  <c r="S124" i="35"/>
  <c r="L124" i="35"/>
  <c r="T124" i="35"/>
  <c r="M124" i="35"/>
  <c r="U124" i="35"/>
  <c r="O124" i="35"/>
  <c r="H124" i="35"/>
  <c r="P124" i="35"/>
  <c r="N124" i="35"/>
  <c r="V124" i="35"/>
  <c r="W124" i="35"/>
  <c r="F124" i="35"/>
  <c r="X124" i="35"/>
  <c r="D114" i="16"/>
  <c r="F110" i="16"/>
  <c r="D125" i="35" l="1"/>
  <c r="F895" i="19"/>
  <c r="F897" i="19"/>
  <c r="F912" i="19"/>
  <c r="D901" i="19" a="1"/>
  <c r="F910" i="19"/>
  <c r="D900" i="19" a="1"/>
  <c r="F909" i="19"/>
  <c r="D890" i="19" a="1"/>
  <c r="F899" i="19"/>
  <c r="D898" i="19" a="1"/>
  <c r="F907" i="19"/>
  <c r="F902" i="19"/>
  <c r="E125" i="35"/>
  <c r="F905" i="19"/>
  <c r="B104" i="12"/>
  <c r="H103" i="12"/>
  <c r="H103" i="16" s="1"/>
  <c r="E103" i="12"/>
  <c r="E103" i="16" s="1"/>
  <c r="I103" i="16"/>
  <c r="K103" i="16"/>
  <c r="J103" i="16"/>
  <c r="L103" i="16"/>
  <c r="K125" i="35"/>
  <c r="S125" i="35"/>
  <c r="L125" i="35"/>
  <c r="T125" i="35"/>
  <c r="M125" i="35"/>
  <c r="U125" i="35"/>
  <c r="F125" i="35"/>
  <c r="N125" i="35"/>
  <c r="V125" i="35"/>
  <c r="O125" i="35"/>
  <c r="W125" i="35"/>
  <c r="P125" i="35"/>
  <c r="I125" i="35"/>
  <c r="J125" i="35"/>
  <c r="Q125" i="35"/>
  <c r="H125" i="35"/>
  <c r="R125" i="35"/>
  <c r="X125" i="35"/>
  <c r="B126" i="35"/>
  <c r="D115" i="16"/>
  <c r="F111" i="16"/>
  <c r="D126" i="35" l="1"/>
  <c r="F904" i="19"/>
  <c r="D909" i="19" a="1"/>
  <c r="F918" i="19"/>
  <c r="E126" i="35"/>
  <c r="F911" i="19"/>
  <c r="F921" i="19"/>
  <c r="D907" i="19" a="1"/>
  <c r="F916" i="19"/>
  <c r="F906" i="19"/>
  <c r="F914" i="19"/>
  <c r="D910" i="19" a="1"/>
  <c r="F919" i="19"/>
  <c r="D899" i="19" a="1"/>
  <c r="F908" i="19"/>
  <c r="B105" i="12"/>
  <c r="H104" i="12"/>
  <c r="H104" i="16" s="1"/>
  <c r="E104" i="12"/>
  <c r="E104" i="16" s="1"/>
  <c r="I104" i="16"/>
  <c r="K104" i="16"/>
  <c r="J104" i="16"/>
  <c r="L104" i="16"/>
  <c r="M126" i="35"/>
  <c r="U126" i="35"/>
  <c r="F126" i="35"/>
  <c r="N126" i="35"/>
  <c r="V126" i="35"/>
  <c r="O126" i="35"/>
  <c r="W126" i="35"/>
  <c r="H126" i="35"/>
  <c r="P126" i="35"/>
  <c r="X126" i="35"/>
  <c r="I126" i="35"/>
  <c r="Q126" i="35"/>
  <c r="B127" i="35"/>
  <c r="L126" i="35"/>
  <c r="R126" i="35"/>
  <c r="J126" i="35"/>
  <c r="K126" i="35"/>
  <c r="S126" i="35"/>
  <c r="T126" i="35"/>
  <c r="D116" i="16"/>
  <c r="F112" i="16"/>
  <c r="D127" i="35" l="1"/>
  <c r="F913" i="19"/>
  <c r="D916" i="19" a="1"/>
  <c r="F925" i="19"/>
  <c r="D908" i="19" a="1"/>
  <c r="F917" i="19"/>
  <c r="D919" i="19" a="1"/>
  <c r="F928" i="19"/>
  <c r="F920" i="19"/>
  <c r="E127" i="35"/>
  <c r="D918" i="19" a="1"/>
  <c r="F927" i="19"/>
  <c r="F930" i="19"/>
  <c r="F923" i="19"/>
  <c r="F915" i="19"/>
  <c r="B106" i="12"/>
  <c r="H105" i="12"/>
  <c r="H105" i="16" s="1"/>
  <c r="I105" i="16"/>
  <c r="E105" i="12"/>
  <c r="E105" i="16" s="1"/>
  <c r="K105" i="16"/>
  <c r="J105" i="16"/>
  <c r="L105" i="16"/>
  <c r="O127" i="35"/>
  <c r="W127" i="35"/>
  <c r="H127" i="35"/>
  <c r="P127" i="35"/>
  <c r="X127" i="35"/>
  <c r="I127" i="35"/>
  <c r="Q127" i="35"/>
  <c r="B128" i="35"/>
  <c r="J127" i="35"/>
  <c r="R127" i="35"/>
  <c r="K127" i="35"/>
  <c r="S127" i="35"/>
  <c r="M127" i="35"/>
  <c r="F127" i="35"/>
  <c r="L127" i="35"/>
  <c r="N127" i="35"/>
  <c r="T127" i="35"/>
  <c r="U127" i="35"/>
  <c r="V127" i="35"/>
  <c r="D117" i="16"/>
  <c r="F113" i="16"/>
  <c r="D128" i="35" l="1"/>
  <c r="E128" i="35"/>
  <c r="F922" i="19"/>
  <c r="F924" i="19"/>
  <c r="F932" i="19"/>
  <c r="D917" i="19" a="1"/>
  <c r="F926" i="19"/>
  <c r="D928" i="19" a="1"/>
  <c r="F937" i="19"/>
  <c r="F939" i="19"/>
  <c r="D925" i="19" a="1"/>
  <c r="F934" i="19"/>
  <c r="F929" i="19"/>
  <c r="D927" i="19" a="1"/>
  <c r="F936" i="19"/>
  <c r="B107" i="12"/>
  <c r="H106" i="12"/>
  <c r="H106" i="16" s="1"/>
  <c r="E106" i="12"/>
  <c r="E106" i="16" s="1"/>
  <c r="I106" i="16"/>
  <c r="K106" i="16"/>
  <c r="L106" i="16"/>
  <c r="J106" i="16"/>
  <c r="I128" i="35"/>
  <c r="Q128" i="35"/>
  <c r="B129" i="35"/>
  <c r="J128" i="35"/>
  <c r="R128" i="35"/>
  <c r="K128" i="35"/>
  <c r="S128" i="35"/>
  <c r="L128" i="35"/>
  <c r="T128" i="35"/>
  <c r="M128" i="35"/>
  <c r="U128" i="35"/>
  <c r="N128" i="35"/>
  <c r="O128" i="35"/>
  <c r="X128" i="35"/>
  <c r="H128" i="35"/>
  <c r="P128" i="35"/>
  <c r="V128" i="35"/>
  <c r="F128" i="35"/>
  <c r="W128" i="35"/>
  <c r="D118" i="16"/>
  <c r="F114" i="16"/>
  <c r="D129" i="35" l="1"/>
  <c r="F931" i="19"/>
  <c r="D937" i="19" a="1"/>
  <c r="F946" i="19"/>
  <c r="D936" i="19" a="1"/>
  <c r="F945" i="19"/>
  <c r="E129" i="35"/>
  <c r="F933" i="19"/>
  <c r="F941" i="19"/>
  <c r="F938" i="19"/>
  <c r="D934" i="19" a="1"/>
  <c r="F943" i="19"/>
  <c r="D926" i="19" a="1"/>
  <c r="F935" i="19"/>
  <c r="F948" i="19"/>
  <c r="B108" i="12"/>
  <c r="H107" i="12"/>
  <c r="H107" i="16" s="1"/>
  <c r="E107" i="12"/>
  <c r="E107" i="16" s="1"/>
  <c r="I107" i="16"/>
  <c r="K107" i="16"/>
  <c r="L107" i="16"/>
  <c r="J107" i="16"/>
  <c r="K129" i="35"/>
  <c r="S129" i="35"/>
  <c r="L129" i="35"/>
  <c r="T129" i="35"/>
  <c r="M129" i="35"/>
  <c r="U129" i="35"/>
  <c r="F129" i="35"/>
  <c r="N129" i="35"/>
  <c r="V129" i="35"/>
  <c r="O129" i="35"/>
  <c r="W129" i="35"/>
  <c r="J129" i="35"/>
  <c r="H129" i="35"/>
  <c r="I129" i="35"/>
  <c r="P129" i="35"/>
  <c r="Q129" i="35"/>
  <c r="R129" i="35"/>
  <c r="B130" i="35"/>
  <c r="X129" i="35"/>
  <c r="D119" i="16"/>
  <c r="F115" i="16"/>
  <c r="D130" i="35" l="1"/>
  <c r="F940" i="19"/>
  <c r="F947" i="19"/>
  <c r="E130" i="35"/>
  <c r="D945" i="19" a="1"/>
  <c r="F954" i="19"/>
  <c r="F957" i="19"/>
  <c r="D935" i="19" a="1"/>
  <c r="F944" i="19"/>
  <c r="D946" i="19" a="1"/>
  <c r="F955" i="19"/>
  <c r="F950" i="19"/>
  <c r="F942" i="19"/>
  <c r="D943" i="19" a="1"/>
  <c r="F952" i="19"/>
  <c r="B109" i="12"/>
  <c r="H108" i="12"/>
  <c r="H108" i="16" s="1"/>
  <c r="I108" i="16"/>
  <c r="E108" i="12"/>
  <c r="E108" i="16" s="1"/>
  <c r="K108" i="16"/>
  <c r="J108" i="16"/>
  <c r="L108" i="16"/>
  <c r="M130" i="35"/>
  <c r="U130" i="35"/>
  <c r="F130" i="35"/>
  <c r="N130" i="35"/>
  <c r="V130" i="35"/>
  <c r="O130" i="35"/>
  <c r="W130" i="35"/>
  <c r="H130" i="35"/>
  <c r="P130" i="35"/>
  <c r="X130" i="35"/>
  <c r="I130" i="35"/>
  <c r="Q130" i="35"/>
  <c r="B131" i="35"/>
  <c r="K130" i="35"/>
  <c r="L130" i="35"/>
  <c r="J130" i="35"/>
  <c r="R130" i="35"/>
  <c r="S130" i="35"/>
  <c r="T130" i="35"/>
  <c r="D120" i="16"/>
  <c r="F116" i="16"/>
  <c r="D131" i="35" l="1"/>
  <c r="F949" i="19"/>
  <c r="D955" i="19" a="1"/>
  <c r="F964" i="19"/>
  <c r="D954" i="19" a="1"/>
  <c r="F963" i="19"/>
  <c r="D952" i="19" a="1"/>
  <c r="F961" i="19"/>
  <c r="F966" i="19"/>
  <c r="F951" i="19"/>
  <c r="E131" i="35"/>
  <c r="D944" i="19" a="1"/>
  <c r="F953" i="19"/>
  <c r="F956" i="19"/>
  <c r="F959" i="19"/>
  <c r="B110" i="12"/>
  <c r="E109" i="12"/>
  <c r="E109" i="16" s="1"/>
  <c r="I109" i="16"/>
  <c r="K109" i="16"/>
  <c r="L109" i="16"/>
  <c r="J109" i="16"/>
  <c r="O131" i="35"/>
  <c r="W131" i="35"/>
  <c r="H131" i="35"/>
  <c r="P131" i="35"/>
  <c r="X131" i="35"/>
  <c r="I131" i="35"/>
  <c r="Q131" i="35"/>
  <c r="B132" i="35"/>
  <c r="J131" i="35"/>
  <c r="R131" i="35"/>
  <c r="K131" i="35"/>
  <c r="S131" i="35"/>
  <c r="L131" i="35"/>
  <c r="F131" i="35"/>
  <c r="M131" i="35"/>
  <c r="N131" i="35"/>
  <c r="T131" i="35"/>
  <c r="V131" i="35"/>
  <c r="U131" i="35"/>
  <c r="D121" i="16"/>
  <c r="F117" i="16"/>
  <c r="D132" i="35" l="1"/>
  <c r="F958" i="19"/>
  <c r="D961" i="19" a="1"/>
  <c r="F970" i="19"/>
  <c r="F965" i="19"/>
  <c r="D963" i="19" a="1"/>
  <c r="F972" i="19"/>
  <c r="F968" i="19"/>
  <c r="D953" i="19" a="1"/>
  <c r="F962" i="19"/>
  <c r="F975" i="19"/>
  <c r="D964" i="19" a="1"/>
  <c r="F973" i="19"/>
  <c r="E132" i="35"/>
  <c r="F960" i="19"/>
  <c r="B111" i="12"/>
  <c r="E110" i="12"/>
  <c r="E110" i="16" s="1"/>
  <c r="I110" i="16"/>
  <c r="K110" i="16"/>
  <c r="L110" i="16"/>
  <c r="J110" i="16"/>
  <c r="I132" i="35"/>
  <c r="Q132" i="35"/>
  <c r="B133" i="35"/>
  <c r="J132" i="35"/>
  <c r="R132" i="35"/>
  <c r="K132" i="35"/>
  <c r="S132" i="35"/>
  <c r="L132" i="35"/>
  <c r="T132" i="35"/>
  <c r="M132" i="35"/>
  <c r="U132" i="35"/>
  <c r="H132" i="35"/>
  <c r="F132" i="35"/>
  <c r="N132" i="35"/>
  <c r="W132" i="35"/>
  <c r="X132" i="35"/>
  <c r="O132" i="35"/>
  <c r="P132" i="35"/>
  <c r="V132" i="35"/>
  <c r="F118" i="16"/>
  <c r="D122" i="16"/>
  <c r="D133" i="35" l="1"/>
  <c r="F967" i="19"/>
  <c r="F977" i="19"/>
  <c r="F974" i="19"/>
  <c r="E133" i="35"/>
  <c r="D973" i="19" a="1"/>
  <c r="F982" i="19"/>
  <c r="D970" i="19" a="1"/>
  <c r="F979" i="19"/>
  <c r="D962" i="19" a="1"/>
  <c r="F971" i="19"/>
  <c r="F969" i="19"/>
  <c r="D972" i="19" a="1"/>
  <c r="F981" i="19"/>
  <c r="F984" i="19"/>
  <c r="B112" i="12"/>
  <c r="E111" i="12"/>
  <c r="E111" i="16" s="1"/>
  <c r="I111" i="16"/>
  <c r="K111" i="16"/>
  <c r="L111" i="16"/>
  <c r="J111" i="16"/>
  <c r="K133" i="35"/>
  <c r="S133" i="35"/>
  <c r="L133" i="35"/>
  <c r="T133" i="35"/>
  <c r="M133" i="35"/>
  <c r="U133" i="35"/>
  <c r="F133" i="35"/>
  <c r="N133" i="35"/>
  <c r="V133" i="35"/>
  <c r="O133" i="35"/>
  <c r="W133" i="35"/>
  <c r="I133" i="35"/>
  <c r="B134" i="35"/>
  <c r="H133" i="35"/>
  <c r="J133" i="35"/>
  <c r="P133" i="35"/>
  <c r="Q133" i="35"/>
  <c r="X133" i="35"/>
  <c r="R133" i="35"/>
  <c r="D123" i="16"/>
  <c r="F119" i="16"/>
  <c r="E134" i="35" l="1"/>
  <c r="D134" i="35"/>
  <c r="F976" i="19"/>
  <c r="D979" i="19" a="1"/>
  <c r="F988" i="19"/>
  <c r="F983" i="19"/>
  <c r="D982" i="19" a="1"/>
  <c r="F991" i="19"/>
  <c r="F993" i="19"/>
  <c r="D981" i="19" a="1"/>
  <c r="F990" i="19"/>
  <c r="F978" i="19"/>
  <c r="F986" i="19"/>
  <c r="D971" i="19" a="1"/>
  <c r="F980" i="19"/>
  <c r="B113" i="12"/>
  <c r="E112" i="12"/>
  <c r="E112" i="16" s="1"/>
  <c r="I112" i="16"/>
  <c r="K112" i="16"/>
  <c r="L112" i="16"/>
  <c r="J112" i="16"/>
  <c r="M134" i="35"/>
  <c r="U134" i="35"/>
  <c r="F134" i="35"/>
  <c r="N134" i="35"/>
  <c r="V134" i="35"/>
  <c r="O134" i="35"/>
  <c r="W134" i="35"/>
  <c r="H134" i="35"/>
  <c r="P134" i="35"/>
  <c r="X134" i="35"/>
  <c r="I134" i="35"/>
  <c r="Q134" i="35"/>
  <c r="B135" i="35"/>
  <c r="J134" i="35"/>
  <c r="K134" i="35"/>
  <c r="T134" i="35"/>
  <c r="L134" i="35"/>
  <c r="R134" i="35"/>
  <c r="S134" i="35"/>
  <c r="D124" i="16"/>
  <c r="F120" i="16"/>
  <c r="D135" i="35" l="1"/>
  <c r="E135" i="35"/>
  <c r="F985" i="19"/>
  <c r="F995" i="19"/>
  <c r="F992" i="19"/>
  <c r="D980" i="19" a="1"/>
  <c r="F989" i="19"/>
  <c r="F987" i="19"/>
  <c r="D988" i="19" a="1"/>
  <c r="F997" i="19"/>
  <c r="D991" i="19" a="1"/>
  <c r="F1000" i="19"/>
  <c r="F1002" i="19"/>
  <c r="D990" i="19" a="1"/>
  <c r="F999" i="19"/>
  <c r="B114" i="12"/>
  <c r="B115" i="12" s="1"/>
  <c r="E113" i="12"/>
  <c r="E113" i="16" s="1"/>
  <c r="I113" i="16"/>
  <c r="K113" i="16"/>
  <c r="J113" i="16"/>
  <c r="L113" i="16"/>
  <c r="O135" i="35"/>
  <c r="W135" i="35"/>
  <c r="H135" i="35"/>
  <c r="P135" i="35"/>
  <c r="X135" i="35"/>
  <c r="I135" i="35"/>
  <c r="Q135" i="35"/>
  <c r="B136" i="35"/>
  <c r="J135" i="35"/>
  <c r="R135" i="35"/>
  <c r="K135" i="35"/>
  <c r="S135" i="35"/>
  <c r="F135" i="35"/>
  <c r="V135" i="35"/>
  <c r="L135" i="35"/>
  <c r="M135" i="35"/>
  <c r="N135" i="35"/>
  <c r="U135" i="35"/>
  <c r="T135" i="35"/>
  <c r="D125" i="16"/>
  <c r="F121" i="16"/>
  <c r="D136" i="35" l="1"/>
  <c r="F994" i="19"/>
  <c r="D997" i="19" a="1"/>
  <c r="F1006" i="19"/>
  <c r="F996" i="19"/>
  <c r="F1011" i="19"/>
  <c r="F1001" i="19"/>
  <c r="D989" i="19" a="1"/>
  <c r="F998" i="19"/>
  <c r="F1004" i="19"/>
  <c r="D999" i="19" a="1"/>
  <c r="F1008" i="19"/>
  <c r="D1000" i="19" a="1"/>
  <c r="F1009" i="19"/>
  <c r="E136" i="35"/>
  <c r="I114" i="16"/>
  <c r="E114" i="12"/>
  <c r="E114" i="16" s="1"/>
  <c r="K114" i="16"/>
  <c r="L114" i="16"/>
  <c r="J114" i="16"/>
  <c r="I136" i="35"/>
  <c r="Q136" i="35"/>
  <c r="B137" i="35"/>
  <c r="J136" i="35"/>
  <c r="R136" i="35"/>
  <c r="K136" i="35"/>
  <c r="S136" i="35"/>
  <c r="L136" i="35"/>
  <c r="T136" i="35"/>
  <c r="M136" i="35"/>
  <c r="U136" i="35"/>
  <c r="X136" i="35"/>
  <c r="H136" i="35"/>
  <c r="V136" i="35"/>
  <c r="W136" i="35"/>
  <c r="F136" i="35"/>
  <c r="N136" i="35"/>
  <c r="O136" i="35"/>
  <c r="P136" i="35"/>
  <c r="D126" i="16"/>
  <c r="F122" i="16"/>
  <c r="D137" i="35" l="1"/>
  <c r="E137" i="35"/>
  <c r="F1003" i="19"/>
  <c r="D1009" i="19" a="1"/>
  <c r="F1018" i="19"/>
  <c r="D1008" i="19" a="1"/>
  <c r="F1017" i="19"/>
  <c r="F1005" i="19"/>
  <c r="D998" i="19" a="1"/>
  <c r="F1007" i="19"/>
  <c r="F1010" i="19"/>
  <c r="F1013" i="19"/>
  <c r="D1006" i="19" a="1"/>
  <c r="F1015" i="19"/>
  <c r="F1020" i="19"/>
  <c r="I115" i="16"/>
  <c r="K115" i="16"/>
  <c r="L115" i="16"/>
  <c r="J115" i="16"/>
  <c r="K137" i="35"/>
  <c r="S137" i="35"/>
  <c r="L137" i="35"/>
  <c r="T137" i="35"/>
  <c r="M137" i="35"/>
  <c r="U137" i="35"/>
  <c r="F137" i="35"/>
  <c r="N137" i="35"/>
  <c r="V137" i="35"/>
  <c r="O137" i="35"/>
  <c r="W137" i="35"/>
  <c r="H137" i="35"/>
  <c r="X137" i="35"/>
  <c r="I137" i="35"/>
  <c r="B138" i="35"/>
  <c r="J137" i="35"/>
  <c r="P137" i="35"/>
  <c r="R137" i="35"/>
  <c r="Q137" i="35"/>
  <c r="F123" i="16"/>
  <c r="D127" i="16"/>
  <c r="D138" i="35" l="1"/>
  <c r="F1012" i="19"/>
  <c r="F1019" i="19"/>
  <c r="F1014" i="19"/>
  <c r="F1029" i="19"/>
  <c r="D1007" i="19" a="1"/>
  <c r="F1016" i="19"/>
  <c r="D1015" i="19" a="1"/>
  <c r="F1024" i="19"/>
  <c r="E138" i="35"/>
  <c r="D1018" i="19" a="1"/>
  <c r="F1027" i="19"/>
  <c r="D1017" i="19" a="1"/>
  <c r="F1026" i="19"/>
  <c r="F1022" i="19"/>
  <c r="B117" i="12"/>
  <c r="I116" i="16"/>
  <c r="K116" i="16"/>
  <c r="L116" i="16"/>
  <c r="J116" i="16"/>
  <c r="M138" i="35"/>
  <c r="U138" i="35"/>
  <c r="F138" i="35"/>
  <c r="N138" i="35"/>
  <c r="V138" i="35"/>
  <c r="O138" i="35"/>
  <c r="W138" i="35"/>
  <c r="H138" i="35"/>
  <c r="P138" i="35"/>
  <c r="X138" i="35"/>
  <c r="I138" i="35"/>
  <c r="Q138" i="35"/>
  <c r="B139" i="35"/>
  <c r="J138" i="35"/>
  <c r="S138" i="35"/>
  <c r="T138" i="35"/>
  <c r="K138" i="35"/>
  <c r="L138" i="35"/>
  <c r="R138" i="35"/>
  <c r="D128" i="16"/>
  <c r="F124" i="16"/>
  <c r="D139" i="35" l="1"/>
  <c r="F1021" i="19"/>
  <c r="F1023" i="19"/>
  <c r="D1026" i="19" a="1"/>
  <c r="F1035" i="19"/>
  <c r="D1016" i="19" a="1"/>
  <c r="F1025" i="19"/>
  <c r="D1027" i="19" a="1"/>
  <c r="F1036" i="19"/>
  <c r="F1031" i="19"/>
  <c r="F1028" i="19"/>
  <c r="F1038" i="19"/>
  <c r="E139" i="35"/>
  <c r="D1024" i="19" a="1"/>
  <c r="F1033" i="19"/>
  <c r="B118" i="12"/>
  <c r="I117" i="16"/>
  <c r="K117" i="16"/>
  <c r="L117" i="16"/>
  <c r="J117" i="16"/>
  <c r="O139" i="35"/>
  <c r="W139" i="35"/>
  <c r="H139" i="35"/>
  <c r="P139" i="35"/>
  <c r="X139" i="35"/>
  <c r="I139" i="35"/>
  <c r="Q139" i="35"/>
  <c r="B140" i="35"/>
  <c r="J139" i="35"/>
  <c r="R139" i="35"/>
  <c r="K139" i="35"/>
  <c r="S139" i="35"/>
  <c r="U139" i="35"/>
  <c r="F139" i="35"/>
  <c r="V139" i="35"/>
  <c r="L139" i="35"/>
  <c r="M139" i="35"/>
  <c r="T139" i="35"/>
  <c r="N139" i="35"/>
  <c r="D129" i="16"/>
  <c r="F125" i="16"/>
  <c r="D140" i="35" l="1"/>
  <c r="F1030" i="19"/>
  <c r="D1036" i="19" a="1"/>
  <c r="F1045" i="19"/>
  <c r="D1025" i="19" a="1"/>
  <c r="F1034" i="19"/>
  <c r="E140" i="35"/>
  <c r="F1047" i="19"/>
  <c r="D1035" i="19" a="1"/>
  <c r="F1044" i="19"/>
  <c r="F1037" i="19"/>
  <c r="F1032" i="19"/>
  <c r="D1033" i="19" a="1"/>
  <c r="F1042" i="19"/>
  <c r="F1040" i="19"/>
  <c r="B119" i="12"/>
  <c r="I118" i="16"/>
  <c r="K118" i="16"/>
  <c r="L118" i="16"/>
  <c r="J118" i="16"/>
  <c r="I140" i="35"/>
  <c r="Q140" i="35"/>
  <c r="B141" i="35"/>
  <c r="J140" i="35"/>
  <c r="R140" i="35"/>
  <c r="K140" i="35"/>
  <c r="S140" i="35"/>
  <c r="L140" i="35"/>
  <c r="T140" i="35"/>
  <c r="M140" i="35"/>
  <c r="U140" i="35"/>
  <c r="F140" i="35"/>
  <c r="X140" i="35"/>
  <c r="W140" i="35"/>
  <c r="P140" i="35"/>
  <c r="V140" i="35"/>
  <c r="H140" i="35"/>
  <c r="N140" i="35"/>
  <c r="O140" i="35"/>
  <c r="F126" i="16"/>
  <c r="D130" i="16"/>
  <c r="D141" i="35" l="1"/>
  <c r="F1039" i="19"/>
  <c r="F1049" i="19"/>
  <c r="D1042" i="19" a="1"/>
  <c r="F1051" i="19"/>
  <c r="E141" i="35"/>
  <c r="D1034" i="19" a="1"/>
  <c r="F1043" i="19"/>
  <c r="D1044" i="19" a="1"/>
  <c r="F1053" i="19"/>
  <c r="F1041" i="19"/>
  <c r="D1045" i="19" a="1"/>
  <c r="F1054" i="19"/>
  <c r="F1056" i="19"/>
  <c r="F1046" i="19"/>
  <c r="B120" i="12"/>
  <c r="I119" i="16"/>
  <c r="K119" i="16"/>
  <c r="L119" i="16"/>
  <c r="J119" i="16"/>
  <c r="K141" i="35"/>
  <c r="S141" i="35"/>
  <c r="L141" i="35"/>
  <c r="T141" i="35"/>
  <c r="M141" i="35"/>
  <c r="U141" i="35"/>
  <c r="F141" i="35"/>
  <c r="N141" i="35"/>
  <c r="V141" i="35"/>
  <c r="O141" i="35"/>
  <c r="W141" i="35"/>
  <c r="B142" i="35"/>
  <c r="R141" i="35"/>
  <c r="H141" i="35"/>
  <c r="X141" i="35"/>
  <c r="I141" i="35"/>
  <c r="J141" i="35"/>
  <c r="Q141" i="35"/>
  <c r="P141" i="35"/>
  <c r="D131" i="16"/>
  <c r="F127" i="16"/>
  <c r="E142" i="35" l="1"/>
  <c r="D142" i="35"/>
  <c r="F1048" i="19"/>
  <c r="D1053" i="19" a="1"/>
  <c r="F1062" i="19"/>
  <c r="D1043" i="19" a="1"/>
  <c r="F1052" i="19"/>
  <c r="F1065" i="19"/>
  <c r="F1058" i="19"/>
  <c r="D1054" i="19" a="1"/>
  <c r="F1063" i="19"/>
  <c r="F1050" i="19"/>
  <c r="F1055" i="19"/>
  <c r="D1051" i="19" a="1"/>
  <c r="F1060" i="19"/>
  <c r="B121" i="12"/>
  <c r="I120" i="16"/>
  <c r="K120" i="16"/>
  <c r="L120" i="16"/>
  <c r="J120" i="16"/>
  <c r="M142" i="35"/>
  <c r="U142" i="35"/>
  <c r="F142" i="35"/>
  <c r="N142" i="35"/>
  <c r="V142" i="35"/>
  <c r="O142" i="35"/>
  <c r="W142" i="35"/>
  <c r="H142" i="35"/>
  <c r="P142" i="35"/>
  <c r="X142" i="35"/>
  <c r="I142" i="35"/>
  <c r="Q142" i="35"/>
  <c r="B143" i="35"/>
  <c r="T142" i="35"/>
  <c r="R142" i="35"/>
  <c r="S142" i="35"/>
  <c r="J142" i="35"/>
  <c r="K142" i="35"/>
  <c r="L142" i="35"/>
  <c r="D132" i="16"/>
  <c r="F128" i="16"/>
  <c r="D143" i="35" l="1"/>
  <c r="E143" i="35"/>
  <c r="F1057" i="19"/>
  <c r="F1067" i="19"/>
  <c r="D1052" i="19" a="1"/>
  <c r="F1061" i="19"/>
  <c r="F1074" i="19"/>
  <c r="D1060" i="19" a="1"/>
  <c r="F1069" i="19"/>
  <c r="D1062" i="19" a="1"/>
  <c r="F1071" i="19"/>
  <c r="D1063" i="19" a="1"/>
  <c r="F1072" i="19"/>
  <c r="F1064" i="19"/>
  <c r="F1059" i="19"/>
  <c r="B122" i="12"/>
  <c r="I121" i="16"/>
  <c r="K121" i="16"/>
  <c r="L121" i="16"/>
  <c r="J121" i="16"/>
  <c r="O143" i="35"/>
  <c r="W143" i="35"/>
  <c r="H143" i="35"/>
  <c r="P143" i="35"/>
  <c r="X143" i="35"/>
  <c r="I143" i="35"/>
  <c r="Q143" i="35"/>
  <c r="B144" i="35"/>
  <c r="J143" i="35"/>
  <c r="R143" i="35"/>
  <c r="K143" i="35"/>
  <c r="S143" i="35"/>
  <c r="V143" i="35"/>
  <c r="T143" i="35"/>
  <c r="U143" i="35"/>
  <c r="F143" i="35"/>
  <c r="L143" i="35"/>
  <c r="N143" i="35"/>
  <c r="M143" i="35"/>
  <c r="F129" i="16"/>
  <c r="D133" i="16"/>
  <c r="D144" i="35" l="1"/>
  <c r="F1066" i="19"/>
  <c r="D1071" i="19" a="1"/>
  <c r="F1080" i="19"/>
  <c r="F1083" i="19"/>
  <c r="F1068" i="19"/>
  <c r="D1069" i="19" a="1"/>
  <c r="F1078" i="19"/>
  <c r="F1073" i="19"/>
  <c r="F1076" i="19"/>
  <c r="D1061" i="19" a="1"/>
  <c r="F1070" i="19"/>
  <c r="D1072" i="19" a="1"/>
  <c r="F1081" i="19"/>
  <c r="E144" i="35"/>
  <c r="B123" i="12"/>
  <c r="I122" i="16"/>
  <c r="K122" i="16"/>
  <c r="L122" i="16"/>
  <c r="J122" i="16"/>
  <c r="I144" i="35"/>
  <c r="Q144" i="35"/>
  <c r="B145" i="35"/>
  <c r="J144" i="35"/>
  <c r="R144" i="35"/>
  <c r="K144" i="35"/>
  <c r="S144" i="35"/>
  <c r="L144" i="35"/>
  <c r="T144" i="35"/>
  <c r="M144" i="35"/>
  <c r="U144" i="35"/>
  <c r="W144" i="35"/>
  <c r="V144" i="35"/>
  <c r="F144" i="35"/>
  <c r="X144" i="35"/>
  <c r="O144" i="35"/>
  <c r="P144" i="35"/>
  <c r="H144" i="35"/>
  <c r="N144" i="35"/>
  <c r="D134" i="16"/>
  <c r="F130" i="16"/>
  <c r="D145" i="35" l="1"/>
  <c r="E145" i="35"/>
  <c r="F1075" i="19"/>
  <c r="F1077" i="19"/>
  <c r="D1081" i="19" a="1"/>
  <c r="F1090" i="19"/>
  <c r="D1070" i="19" a="1"/>
  <c r="F1079" i="19"/>
  <c r="F1092" i="19"/>
  <c r="D1078" i="19" a="1"/>
  <c r="F1087" i="19"/>
  <c r="F1085" i="19"/>
  <c r="D1080" i="19" a="1"/>
  <c r="F1089" i="19"/>
  <c r="F1082" i="19"/>
  <c r="B124" i="12"/>
  <c r="I123" i="16"/>
  <c r="K123" i="16"/>
  <c r="L123" i="16"/>
  <c r="J123" i="16"/>
  <c r="K145" i="35"/>
  <c r="S145" i="35"/>
  <c r="L145" i="35"/>
  <c r="T145" i="35"/>
  <c r="M145" i="35"/>
  <c r="U145" i="35"/>
  <c r="F145" i="35"/>
  <c r="N145" i="35"/>
  <c r="V145" i="35"/>
  <c r="O145" i="35"/>
  <c r="W145" i="35"/>
  <c r="X145" i="35"/>
  <c r="Q145" i="35"/>
  <c r="B146" i="35"/>
  <c r="R145" i="35"/>
  <c r="H145" i="35"/>
  <c r="I145" i="35"/>
  <c r="P145" i="35"/>
  <c r="J145" i="35"/>
  <c r="D135" i="16"/>
  <c r="F131" i="16"/>
  <c r="D146" i="35" l="1"/>
  <c r="F1084" i="19"/>
  <c r="D1087" i="19" a="1"/>
  <c r="F1096" i="19"/>
  <c r="F1091" i="19"/>
  <c r="F1094" i="19"/>
  <c r="E146" i="35"/>
  <c r="D1079" i="19" a="1"/>
  <c r="F1088" i="19"/>
  <c r="D1089" i="19" a="1"/>
  <c r="F1098" i="19"/>
  <c r="D1090" i="19" a="1"/>
  <c r="F1099" i="19"/>
  <c r="F1086" i="19"/>
  <c r="F1101" i="19"/>
  <c r="B125" i="12"/>
  <c r="I124" i="16"/>
  <c r="K124" i="16"/>
  <c r="L124" i="16"/>
  <c r="J124" i="16"/>
  <c r="M146" i="35"/>
  <c r="U146" i="35"/>
  <c r="F146" i="35"/>
  <c r="N146" i="35"/>
  <c r="V146" i="35"/>
  <c r="O146" i="35"/>
  <c r="W146" i="35"/>
  <c r="H146" i="35"/>
  <c r="P146" i="35"/>
  <c r="X146" i="35"/>
  <c r="I146" i="35"/>
  <c r="Q146" i="35"/>
  <c r="B147" i="35"/>
  <c r="T146" i="35"/>
  <c r="S146" i="35"/>
  <c r="L146" i="35"/>
  <c r="R146" i="35"/>
  <c r="J146" i="35"/>
  <c r="K146" i="35"/>
  <c r="D136" i="16"/>
  <c r="F132" i="16"/>
  <c r="E147" i="35" l="1"/>
  <c r="D147" i="35"/>
  <c r="F1093" i="19"/>
  <c r="D1098" i="19" a="1"/>
  <c r="F1107" i="19"/>
  <c r="F1103" i="19"/>
  <c r="F1100" i="19"/>
  <c r="F1110" i="19"/>
  <c r="F1095" i="19"/>
  <c r="D1096" i="19" a="1"/>
  <c r="F1105" i="19"/>
  <c r="D1088" i="19" a="1"/>
  <c r="F1097" i="19"/>
  <c r="D1099" i="19" a="1"/>
  <c r="F1108" i="19"/>
  <c r="B126" i="12"/>
  <c r="I125" i="16"/>
  <c r="K125" i="16"/>
  <c r="L125" i="16"/>
  <c r="J125" i="16"/>
  <c r="O147" i="35"/>
  <c r="W147" i="35"/>
  <c r="H147" i="35"/>
  <c r="P147" i="35"/>
  <c r="X147" i="35"/>
  <c r="I147" i="35"/>
  <c r="Q147" i="35"/>
  <c r="B148" i="35"/>
  <c r="J147" i="35"/>
  <c r="R147" i="35"/>
  <c r="K147" i="35"/>
  <c r="S147" i="35"/>
  <c r="U147" i="35"/>
  <c r="N147" i="35"/>
  <c r="V147" i="35"/>
  <c r="T147" i="35"/>
  <c r="F147" i="35"/>
  <c r="M147" i="35"/>
  <c r="L147" i="35"/>
  <c r="D137" i="16"/>
  <c r="F133" i="16"/>
  <c r="D148" i="35" l="1"/>
  <c r="E148" i="35"/>
  <c r="F1102" i="19"/>
  <c r="F1119" i="19"/>
  <c r="F1109" i="19"/>
  <c r="D1108" i="19" a="1"/>
  <c r="F1117" i="19"/>
  <c r="F1112" i="19"/>
  <c r="D1097" i="19" a="1"/>
  <c r="F1106" i="19"/>
  <c r="D1105" i="19" a="1"/>
  <c r="F1114" i="19"/>
  <c r="D1107" i="19" a="1"/>
  <c r="F1116" i="19"/>
  <c r="F1104" i="19"/>
  <c r="B127" i="12"/>
  <c r="I126" i="16"/>
  <c r="K126" i="16"/>
  <c r="L126" i="16"/>
  <c r="J126" i="16"/>
  <c r="I148" i="35"/>
  <c r="Q148" i="35"/>
  <c r="J148" i="35"/>
  <c r="K148" i="35"/>
  <c r="S148" i="35"/>
  <c r="L148" i="35"/>
  <c r="M148" i="35"/>
  <c r="U148" i="35"/>
  <c r="R148" i="35"/>
  <c r="P148" i="35"/>
  <c r="T148" i="35"/>
  <c r="N148" i="35"/>
  <c r="O148" i="35"/>
  <c r="F148" i="35"/>
  <c r="V148" i="35"/>
  <c r="W148" i="35"/>
  <c r="B149" i="35"/>
  <c r="H148" i="35"/>
  <c r="X148" i="35"/>
  <c r="F134" i="16"/>
  <c r="D138" i="16"/>
  <c r="D149" i="35" l="1"/>
  <c r="F1111" i="19"/>
  <c r="F1113" i="19"/>
  <c r="D1117" i="19" a="1"/>
  <c r="F1126" i="19"/>
  <c r="F1118" i="19"/>
  <c r="F1121" i="19"/>
  <c r="D1116" i="19" a="1"/>
  <c r="F1125" i="19"/>
  <c r="E149" i="35"/>
  <c r="D1114" i="19" a="1"/>
  <c r="F1123" i="19"/>
  <c r="F1128" i="19"/>
  <c r="D1106" i="19" a="1"/>
  <c r="F1115" i="19"/>
  <c r="B128" i="12"/>
  <c r="I127" i="16"/>
  <c r="K127" i="16"/>
  <c r="L127" i="16"/>
  <c r="J127" i="16"/>
  <c r="F149" i="35"/>
  <c r="N149" i="35"/>
  <c r="V149" i="35"/>
  <c r="P149" i="35"/>
  <c r="T149" i="35"/>
  <c r="M149" i="35"/>
  <c r="O149" i="35"/>
  <c r="W149" i="35"/>
  <c r="K149" i="35"/>
  <c r="L149" i="35"/>
  <c r="U149" i="35"/>
  <c r="H149" i="35"/>
  <c r="X149" i="35"/>
  <c r="I149" i="35"/>
  <c r="Q149" i="35"/>
  <c r="S149" i="35"/>
  <c r="J149" i="35"/>
  <c r="R149" i="35"/>
  <c r="D139" i="16"/>
  <c r="F135" i="16"/>
  <c r="F1120" i="19" l="1"/>
  <c r="D1125" i="19" a="1"/>
  <c r="F1134" i="19"/>
  <c r="F1127" i="19"/>
  <c r="D1115" i="19" a="1"/>
  <c r="F1124" i="19"/>
  <c r="D1126" i="19" a="1"/>
  <c r="F1135" i="19"/>
  <c r="F1137" i="19"/>
  <c r="D1123" i="19" a="1"/>
  <c r="F1132" i="19"/>
  <c r="F1130" i="19"/>
  <c r="F1122" i="19"/>
  <c r="B129" i="12"/>
  <c r="I128" i="16"/>
  <c r="K128" i="16"/>
  <c r="L128" i="16"/>
  <c r="J128" i="16"/>
  <c r="D140" i="16"/>
  <c r="F136" i="16"/>
  <c r="F1129" i="19" l="1"/>
  <c r="D1135" i="19" a="1"/>
  <c r="F1144" i="19"/>
  <c r="F1146" i="19"/>
  <c r="D1124" i="19" a="1"/>
  <c r="F1133" i="19"/>
  <c r="F1139" i="19"/>
  <c r="F1136" i="19"/>
  <c r="D1132" i="19" a="1"/>
  <c r="F1141" i="19"/>
  <c r="D1134" i="19" a="1"/>
  <c r="F1143" i="19"/>
  <c r="F1131" i="19"/>
  <c r="B130" i="12"/>
  <c r="I129" i="16"/>
  <c r="K129" i="16"/>
  <c r="L129" i="16"/>
  <c r="J129" i="16"/>
  <c r="D141" i="16"/>
  <c r="F137" i="16"/>
  <c r="F1138" i="19" l="1"/>
  <c r="D1141" i="19" a="1"/>
  <c r="F1150" i="19"/>
  <c r="F1145" i="19"/>
  <c r="F1155" i="19"/>
  <c r="D1133" i="19" a="1"/>
  <c r="F1142" i="19"/>
  <c r="F1148" i="19"/>
  <c r="D1144" i="19" a="1"/>
  <c r="F1153" i="19"/>
  <c r="F1140" i="19"/>
  <c r="D1143" i="19" a="1"/>
  <c r="F1152" i="19"/>
  <c r="B131" i="12"/>
  <c r="I130" i="16"/>
  <c r="K130" i="16"/>
  <c r="J130" i="16"/>
  <c r="L130" i="16"/>
  <c r="D142" i="16"/>
  <c r="F138" i="16"/>
  <c r="F1147" i="19" l="1"/>
  <c r="D1153" i="19" a="1"/>
  <c r="F1162" i="19"/>
  <c r="D1142" i="19" a="1"/>
  <c r="F1151" i="19"/>
  <c r="F1154" i="19"/>
  <c r="F1157" i="19"/>
  <c r="D1152" i="19" a="1"/>
  <c r="F1161" i="19"/>
  <c r="F1149" i="19"/>
  <c r="D1150" i="19" a="1"/>
  <c r="F1159" i="19"/>
  <c r="F1164" i="19"/>
  <c r="B132" i="12"/>
  <c r="I131" i="16"/>
  <c r="K131" i="16"/>
  <c r="J131" i="16"/>
  <c r="L131" i="16"/>
  <c r="D143" i="16"/>
  <c r="F139" i="16"/>
  <c r="F1156" i="19" l="1"/>
  <c r="F1158" i="19"/>
  <c r="D1161" i="19" a="1"/>
  <c r="F1170" i="19"/>
  <c r="D1151" i="19" a="1"/>
  <c r="F1160" i="19"/>
  <c r="F1166" i="19"/>
  <c r="F1173" i="19"/>
  <c r="F1163" i="19"/>
  <c r="D1162" i="19" a="1"/>
  <c r="F1171" i="19"/>
  <c r="D1159" i="19" a="1"/>
  <c r="F1168" i="19"/>
  <c r="B133" i="12"/>
  <c r="I132" i="16"/>
  <c r="K132" i="16"/>
  <c r="L132" i="16"/>
  <c r="J132" i="16"/>
  <c r="D144" i="16"/>
  <c r="F140" i="16"/>
  <c r="F1165" i="19" l="1"/>
  <c r="F1172" i="19"/>
  <c r="D1171" i="19" a="1"/>
  <c r="F1180" i="19"/>
  <c r="D1170" i="19" a="1"/>
  <c r="F1179" i="19"/>
  <c r="F1182" i="19"/>
  <c r="F1175" i="19"/>
  <c r="D1168" i="19" a="1"/>
  <c r="F1177" i="19"/>
  <c r="F1167" i="19"/>
  <c r="D1160" i="19" a="1"/>
  <c r="F1169" i="19"/>
  <c r="B134" i="12"/>
  <c r="I133" i="16"/>
  <c r="K133" i="16"/>
  <c r="L133" i="16"/>
  <c r="J133" i="16"/>
  <c r="D145" i="16"/>
  <c r="F141" i="16"/>
  <c r="F1174" i="19" l="1"/>
  <c r="D1179" i="19" a="1"/>
  <c r="F1188" i="19"/>
  <c r="F1184" i="19"/>
  <c r="D1180" i="19" a="1"/>
  <c r="F1189" i="19"/>
  <c r="D1177" i="19" a="1"/>
  <c r="F1186" i="19"/>
  <c r="F1191" i="19"/>
  <c r="D1169" i="19" a="1"/>
  <c r="F1178" i="19"/>
  <c r="F1176" i="19"/>
  <c r="F1181" i="19"/>
  <c r="B135" i="12"/>
  <c r="I134" i="16"/>
  <c r="K134" i="16"/>
  <c r="L134" i="16"/>
  <c r="J134" i="16"/>
  <c r="D146" i="16"/>
  <c r="F142" i="16"/>
  <c r="F1183" i="19" l="1"/>
  <c r="F1193" i="19"/>
  <c r="F1200" i="19"/>
  <c r="D1186" i="19" a="1"/>
  <c r="F1195" i="19"/>
  <c r="D1189" i="19" a="1"/>
  <c r="F1198" i="19"/>
  <c r="D1178" i="19" a="1"/>
  <c r="F1187" i="19"/>
  <c r="D1188" i="19" a="1"/>
  <c r="F1197" i="19"/>
  <c r="F1190" i="19"/>
  <c r="F1185" i="19"/>
  <c r="B136" i="12"/>
  <c r="I135" i="16"/>
  <c r="K135" i="16"/>
  <c r="L135" i="16"/>
  <c r="J135" i="16"/>
  <c r="F143" i="16"/>
  <c r="D147" i="16"/>
  <c r="F1192" i="19" l="1"/>
  <c r="D1197" i="19" a="1"/>
  <c r="F1206" i="19"/>
  <c r="D1198" i="19" a="1"/>
  <c r="F1207" i="19"/>
  <c r="F1194" i="19"/>
  <c r="F1209" i="19"/>
  <c r="D1187" i="19" a="1"/>
  <c r="F1196" i="19"/>
  <c r="F1202" i="19"/>
  <c r="D1195" i="19" a="1"/>
  <c r="F1204" i="19"/>
  <c r="F1199" i="19"/>
  <c r="B137" i="12"/>
  <c r="I136" i="16"/>
  <c r="K136" i="16"/>
  <c r="J136" i="16"/>
  <c r="L136" i="16"/>
  <c r="D149" i="16"/>
  <c r="D148" i="16"/>
  <c r="F144" i="16"/>
  <c r="F1201" i="19" l="1"/>
  <c r="D1207" i="19" a="1"/>
  <c r="F1216" i="19"/>
  <c r="D1196" i="19" a="1"/>
  <c r="F1205" i="19"/>
  <c r="F1208" i="19"/>
  <c r="D1204" i="19" a="1"/>
  <c r="F1213" i="19"/>
  <c r="D1206" i="19" a="1"/>
  <c r="F1215" i="19"/>
  <c r="F1211" i="19"/>
  <c r="F1218" i="19"/>
  <c r="F1203" i="19"/>
  <c r="B138" i="12"/>
  <c r="I137" i="16"/>
  <c r="K137" i="16"/>
  <c r="L137" i="16"/>
  <c r="J137" i="16"/>
  <c r="F145" i="16"/>
  <c r="F1210" i="19" l="1"/>
  <c r="D1215" i="19" a="1"/>
  <c r="F1224" i="19"/>
  <c r="D1213" i="19" a="1"/>
  <c r="F1222" i="19"/>
  <c r="F1217" i="19"/>
  <c r="F1212" i="19"/>
  <c r="D1205" i="19" a="1"/>
  <c r="F1214" i="19"/>
  <c r="F1220" i="19"/>
  <c r="D1216" i="19" a="1"/>
  <c r="F1225" i="19"/>
  <c r="F1227" i="19"/>
  <c r="B139" i="12"/>
  <c r="I138" i="16"/>
  <c r="K138" i="16"/>
  <c r="J138" i="16"/>
  <c r="L138" i="16"/>
  <c r="F146" i="16"/>
  <c r="F1219" i="19" l="1"/>
  <c r="F1226" i="19"/>
  <c r="F1236" i="19"/>
  <c r="F1221" i="19"/>
  <c r="F1229" i="19"/>
  <c r="D1224" i="19" a="1"/>
  <c r="F1233" i="19"/>
  <c r="D1214" i="19" a="1"/>
  <c r="F1223" i="19"/>
  <c r="D1222" i="19" a="1"/>
  <c r="F1231" i="19"/>
  <c r="D1225" i="19" a="1"/>
  <c r="F1234" i="19"/>
  <c r="B140" i="12"/>
  <c r="I139" i="16"/>
  <c r="K139" i="16"/>
  <c r="J139" i="16"/>
  <c r="L139" i="16"/>
  <c r="F147" i="16"/>
  <c r="F1228" i="19" l="1"/>
  <c r="D1233" i="19" a="1"/>
  <c r="F1242" i="19"/>
  <c r="F1238" i="19"/>
  <c r="F1235" i="19"/>
  <c r="F1230" i="19"/>
  <c r="D1231" i="19" a="1"/>
  <c r="F1240" i="19"/>
  <c r="D1223" i="19" a="1"/>
  <c r="F1232" i="19"/>
  <c r="D1234" i="19" a="1"/>
  <c r="F1243" i="19"/>
  <c r="F1245" i="19"/>
  <c r="B141" i="12"/>
  <c r="I140" i="16"/>
  <c r="K140" i="16"/>
  <c r="L140" i="16"/>
  <c r="J140" i="16"/>
  <c r="F148" i="16"/>
  <c r="F149" i="16"/>
  <c r="F1237" i="19" l="1"/>
  <c r="F1254" i="19"/>
  <c r="D1240" i="19" a="1"/>
  <c r="F1249" i="19"/>
  <c r="D1243" i="19" a="1"/>
  <c r="F1252" i="19"/>
  <c r="F1239" i="19"/>
  <c r="F1247" i="19"/>
  <c r="D1242" i="19" a="1"/>
  <c r="F1251" i="19"/>
  <c r="D1232" i="19" a="1"/>
  <c r="F1241" i="19"/>
  <c r="F1244" i="19"/>
  <c r="B142" i="12"/>
  <c r="I141" i="16"/>
  <c r="K141" i="16"/>
  <c r="L141" i="16"/>
  <c r="J141" i="16"/>
  <c r="F1246" i="19" l="1"/>
  <c r="F1248" i="19"/>
  <c r="F1253" i="19"/>
  <c r="D1249" i="19" a="1"/>
  <c r="F1258" i="19"/>
  <c r="D1251" i="19" a="1"/>
  <c r="F1260" i="19"/>
  <c r="F1263" i="19"/>
  <c r="F1256" i="19"/>
  <c r="D1252" i="19" a="1"/>
  <c r="F1261" i="19"/>
  <c r="D1241" i="19" a="1"/>
  <c r="F1250" i="19"/>
  <c r="B143" i="12"/>
  <c r="I142" i="16"/>
  <c r="K142" i="16"/>
  <c r="J142" i="16"/>
  <c r="L142" i="16"/>
  <c r="F1255" i="19" l="1"/>
  <c r="D1260" i="19" a="1"/>
  <c r="F1269" i="19"/>
  <c r="D1261" i="19" a="1"/>
  <c r="F1270" i="19"/>
  <c r="F1262" i="19"/>
  <c r="D1250" i="19" a="1"/>
  <c r="F1259" i="19"/>
  <c r="D1258" i="19" a="1"/>
  <c r="F1267" i="19"/>
  <c r="F1265" i="19"/>
  <c r="F1257" i="19"/>
  <c r="F1272" i="19"/>
  <c r="B144" i="12"/>
  <c r="I143" i="16"/>
  <c r="K143" i="16"/>
  <c r="L143" i="16"/>
  <c r="J143" i="16"/>
  <c r="F1264" i="19" l="1"/>
  <c r="D1267" i="19" a="1"/>
  <c r="F1276" i="19"/>
  <c r="F1271" i="19"/>
  <c r="D1259" i="19" a="1"/>
  <c r="F1268" i="19"/>
  <c r="F1274" i="19"/>
  <c r="D1269" i="19" a="1"/>
  <c r="F1278" i="19"/>
  <c r="F1281" i="19"/>
  <c r="D1270" i="19" a="1"/>
  <c r="F1279" i="19"/>
  <c r="F1266" i="19"/>
  <c r="B145" i="12"/>
  <c r="I144" i="16"/>
  <c r="K144" i="16"/>
  <c r="L144" i="16"/>
  <c r="J144" i="16"/>
  <c r="F1273" i="19" l="1"/>
  <c r="D1278" i="19" a="1"/>
  <c r="F1287" i="19"/>
  <c r="F1275" i="19"/>
  <c r="D1268" i="19" a="1"/>
  <c r="F1277" i="19"/>
  <c r="F1280" i="19"/>
  <c r="D1279" i="19" a="1"/>
  <c r="F1288" i="19"/>
  <c r="F1290" i="19"/>
  <c r="D1276" i="19" a="1"/>
  <c r="F1285" i="19"/>
  <c r="F1283" i="19"/>
  <c r="B146" i="12"/>
  <c r="I145" i="16"/>
  <c r="K145" i="16"/>
  <c r="J145" i="16"/>
  <c r="L145" i="16"/>
  <c r="G61" i="35"/>
  <c r="G62" i="35" s="1"/>
  <c r="G63" i="35" s="1"/>
  <c r="G64" i="35" s="1"/>
  <c r="G65" i="35" s="1"/>
  <c r="G66" i="35" s="1"/>
  <c r="G67" i="35" s="1"/>
  <c r="G68" i="35" s="1"/>
  <c r="G69" i="35" s="1"/>
  <c r="G70" i="35" s="1"/>
  <c r="G71" i="35" s="1"/>
  <c r="G72" i="35" s="1"/>
  <c r="G73" i="35" s="1"/>
  <c r="G74" i="35" s="1"/>
  <c r="G75" i="35" s="1"/>
  <c r="G76" i="35" s="1"/>
  <c r="G77" i="35" s="1"/>
  <c r="G78" i="35" s="1"/>
  <c r="G79" i="35" s="1"/>
  <c r="G80" i="35" s="1"/>
  <c r="G81" i="35" s="1"/>
  <c r="G82" i="35" s="1"/>
  <c r="G83" i="35" s="1"/>
  <c r="G84" i="35" s="1"/>
  <c r="G85" i="35" s="1"/>
  <c r="G86" i="35" s="1"/>
  <c r="G87" i="35" s="1"/>
  <c r="G88" i="35" s="1"/>
  <c r="G89" i="35" s="1"/>
  <c r="G90" i="35" s="1"/>
  <c r="G91" i="35" s="1"/>
  <c r="G92" i="35" s="1"/>
  <c r="G93" i="35" s="1"/>
  <c r="G94" i="35" s="1"/>
  <c r="G95" i="35" s="1"/>
  <c r="G96" i="35" s="1"/>
  <c r="G97" i="35" s="1"/>
  <c r="G98" i="35" s="1"/>
  <c r="G99" i="35" s="1"/>
  <c r="G100" i="35" s="1"/>
  <c r="G101" i="35" s="1"/>
  <c r="G102" i="35" s="1"/>
  <c r="G103" i="35" s="1"/>
  <c r="G104" i="35" s="1"/>
  <c r="G105" i="35" s="1"/>
  <c r="G106" i="35" s="1"/>
  <c r="G107" i="35" s="1"/>
  <c r="G108" i="35" s="1"/>
  <c r="G109" i="35" s="1"/>
  <c r="G110" i="35" s="1"/>
  <c r="G111" i="35" s="1"/>
  <c r="G112" i="35" s="1"/>
  <c r="G113" i="35" s="1"/>
  <c r="G114" i="35" s="1"/>
  <c r="G115" i="35" s="1"/>
  <c r="G116" i="35" s="1"/>
  <c r="G117" i="35" s="1"/>
  <c r="G118" i="35" s="1"/>
  <c r="G119" i="35" s="1"/>
  <c r="G120" i="35" s="1"/>
  <c r="G121" i="35" s="1"/>
  <c r="G122" i="35" s="1"/>
  <c r="G123" i="35" s="1"/>
  <c r="G124" i="35" s="1"/>
  <c r="G125" i="35" s="1"/>
  <c r="G126" i="35" s="1"/>
  <c r="G127" i="35" s="1"/>
  <c r="G128" i="35" s="1"/>
  <c r="G129" i="35" s="1"/>
  <c r="G130" i="35" s="1"/>
  <c r="G131" i="35" s="1"/>
  <c r="G132" i="35" s="1"/>
  <c r="G133" i="35" s="1"/>
  <c r="G134" i="35" s="1"/>
  <c r="G135" i="35" s="1"/>
  <c r="G136" i="35" s="1"/>
  <c r="G137" i="35" s="1"/>
  <c r="G138" i="35" s="1"/>
  <c r="G139" i="35" s="1"/>
  <c r="G140" i="35" s="1"/>
  <c r="G141" i="35" s="1"/>
  <c r="G142" i="35" s="1"/>
  <c r="G143" i="35" s="1"/>
  <c r="G144" i="35" s="1"/>
  <c r="G145" i="35" s="1"/>
  <c r="G146" i="35" s="1"/>
  <c r="G147" i="35" s="1"/>
  <c r="G148" i="35" s="1"/>
  <c r="G149" i="35" s="1"/>
  <c r="G61" i="12"/>
  <c r="F1282" i="19" l="1"/>
  <c r="F1289" i="19"/>
  <c r="D1288" i="19" a="1"/>
  <c r="F1297" i="19"/>
  <c r="F1292" i="19"/>
  <c r="D1277" i="19" a="1"/>
  <c r="F1286" i="19"/>
  <c r="F1284" i="19"/>
  <c r="F1299" i="19"/>
  <c r="D1287" i="19" a="1"/>
  <c r="F1296" i="19"/>
  <c r="D1285" i="19" a="1"/>
  <c r="F1294" i="19"/>
  <c r="B147" i="12"/>
  <c r="I146" i="16"/>
  <c r="K146" i="16"/>
  <c r="L146" i="16"/>
  <c r="J146" i="16"/>
  <c r="G61" i="16"/>
  <c r="G62" i="12"/>
  <c r="F1291" i="19" l="1"/>
  <c r="D1286" i="19" a="1"/>
  <c r="F1295" i="19"/>
  <c r="F1293" i="19"/>
  <c r="F1301" i="19"/>
  <c r="D1296" i="19" a="1"/>
  <c r="F1305" i="19"/>
  <c r="F1308" i="19"/>
  <c r="F1298" i="19"/>
  <c r="D1294" i="19" a="1"/>
  <c r="F1303" i="19"/>
  <c r="D1297" i="19" a="1"/>
  <c r="F1306" i="19"/>
  <c r="B148" i="12"/>
  <c r="I147" i="16"/>
  <c r="K147" i="16"/>
  <c r="L147" i="16"/>
  <c r="J147" i="16"/>
  <c r="G62" i="16"/>
  <c r="G63" i="12"/>
  <c r="F1300" i="19" l="1"/>
  <c r="D1305" i="19" a="1"/>
  <c r="F1314" i="19"/>
  <c r="F1310" i="19"/>
  <c r="F1317" i="19"/>
  <c r="D1306" i="19" a="1"/>
  <c r="F1315" i="19"/>
  <c r="F1307" i="19"/>
  <c r="D1295" i="19" a="1"/>
  <c r="F1304" i="19"/>
  <c r="D1303" i="19" a="1"/>
  <c r="F1312" i="19"/>
  <c r="F1302" i="19"/>
  <c r="B149" i="12"/>
  <c r="I148" i="16"/>
  <c r="K148" i="16"/>
  <c r="L148" i="16"/>
  <c r="J148" i="16"/>
  <c r="G63" i="16"/>
  <c r="G64" i="12"/>
  <c r="F1309" i="19" l="1"/>
  <c r="F1316" i="19"/>
  <c r="D1315" i="19" a="1"/>
  <c r="F1324" i="19"/>
  <c r="F1319" i="19"/>
  <c r="F1311" i="19"/>
  <c r="F1326" i="19"/>
  <c r="D1304" i="19" a="1"/>
  <c r="F1313" i="19"/>
  <c r="D1314" i="19" a="1"/>
  <c r="F1323" i="19"/>
  <c r="D1312" i="19" a="1"/>
  <c r="F1321" i="19"/>
  <c r="I149" i="16"/>
  <c r="K149" i="16"/>
  <c r="L149" i="16"/>
  <c r="J149" i="16"/>
  <c r="G64" i="16"/>
  <c r="G65" i="12"/>
  <c r="F1318" i="19" l="1"/>
  <c r="F1320" i="19"/>
  <c r="F1335" i="19"/>
  <c r="F1328" i="19"/>
  <c r="D1321" i="19" a="1"/>
  <c r="F1330" i="19"/>
  <c r="D1323" i="19" a="1"/>
  <c r="F1332" i="19"/>
  <c r="D1324" i="19" a="1"/>
  <c r="F1333" i="19"/>
  <c r="D1313" i="19" a="1"/>
  <c r="F1322" i="19"/>
  <c r="F1325" i="19"/>
  <c r="G65" i="16"/>
  <c r="G66" i="12"/>
  <c r="F1327" i="19" l="1"/>
  <c r="D1332" i="19" a="1"/>
  <c r="F1341" i="19"/>
  <c r="F1337" i="19"/>
  <c r="D1322" i="19" a="1"/>
  <c r="F1331" i="19"/>
  <c r="F1344" i="19"/>
  <c r="D1330" i="19" a="1"/>
  <c r="F1339" i="19"/>
  <c r="D1333" i="19" a="1"/>
  <c r="F1342" i="19"/>
  <c r="F1329" i="19"/>
  <c r="F1334" i="19"/>
  <c r="G66" i="16"/>
  <c r="G67" i="12"/>
  <c r="F1336" i="19" l="1"/>
  <c r="D1339" i="19" a="1"/>
  <c r="F1348" i="19"/>
  <c r="F1343" i="19"/>
  <c r="D1342" i="19" a="1"/>
  <c r="F1351" i="19"/>
  <c r="D1341" i="19" a="1"/>
  <c r="F1350" i="19"/>
  <c r="F1353" i="19"/>
  <c r="D1331" i="19" a="1"/>
  <c r="F1340" i="19"/>
  <c r="F1338" i="19"/>
  <c r="F1346" i="19"/>
  <c r="G67" i="16"/>
  <c r="G68" i="12"/>
  <c r="F1345" i="19" l="1"/>
  <c r="F1362" i="19"/>
  <c r="D1350" i="19" a="1"/>
  <c r="F1359" i="19"/>
  <c r="D1351" i="19" a="1"/>
  <c r="F1360" i="19"/>
  <c r="F1347" i="19"/>
  <c r="D1348" i="19" a="1"/>
  <c r="F1357" i="19"/>
  <c r="F1355" i="19"/>
  <c r="F1352" i="19"/>
  <c r="D1340" i="19" a="1"/>
  <c r="F1349" i="19"/>
  <c r="G68" i="16"/>
  <c r="G69" i="12"/>
  <c r="F1354" i="19" l="1"/>
  <c r="D1357" i="19" a="1"/>
  <c r="F1366" i="19"/>
  <c r="F1356" i="19"/>
  <c r="D1360" i="19" a="1"/>
  <c r="F1369" i="19"/>
  <c r="D1349" i="19" a="1"/>
  <c r="F1358" i="19"/>
  <c r="F1361" i="19"/>
  <c r="D1359" i="19" a="1"/>
  <c r="F1368" i="19"/>
  <c r="F1364" i="19"/>
  <c r="F1371" i="19"/>
  <c r="G69" i="16"/>
  <c r="G70" i="12"/>
  <c r="F1363" i="19" l="1"/>
  <c r="F1370" i="19"/>
  <c r="D1358" i="19" a="1"/>
  <c r="F1367" i="19"/>
  <c r="F1380" i="19"/>
  <c r="D1369" i="19" a="1"/>
  <c r="F1378" i="19"/>
  <c r="D1368" i="19" a="1"/>
  <c r="F1377" i="19"/>
  <c r="D1366" i="19" a="1"/>
  <c r="F1375" i="19"/>
  <c r="F1373" i="19"/>
  <c r="F1365" i="19"/>
  <c r="G71" i="12"/>
  <c r="G70" i="16"/>
  <c r="F1372" i="19" l="1"/>
  <c r="D1375" i="19" a="1"/>
  <c r="F1384" i="19"/>
  <c r="D1377" i="19" a="1"/>
  <c r="F1386" i="19"/>
  <c r="D1378" i="19" a="1"/>
  <c r="F1387" i="19"/>
  <c r="D1367" i="19" a="1"/>
  <c r="F1376" i="19"/>
  <c r="F1379" i="19"/>
  <c r="F1374" i="19"/>
  <c r="F1389" i="19"/>
  <c r="F1382" i="19"/>
  <c r="G71" i="16"/>
  <c r="G72" i="12"/>
  <c r="F1381" i="19" l="1"/>
  <c r="F1383" i="19"/>
  <c r="F1388" i="19"/>
  <c r="D1376" i="19" a="1"/>
  <c r="F1385" i="19"/>
  <c r="F1398" i="19"/>
  <c r="D1384" i="19" a="1"/>
  <c r="F1393" i="19"/>
  <c r="D1387" i="19" a="1"/>
  <c r="F1396" i="19"/>
  <c r="F1391" i="19"/>
  <c r="D1386" i="19" a="1"/>
  <c r="F1395" i="19"/>
  <c r="G72" i="16"/>
  <c r="G73" i="12"/>
  <c r="F1390" i="19" l="1"/>
  <c r="D1393" i="19" a="1"/>
  <c r="F1402" i="19"/>
  <c r="F1407" i="19"/>
  <c r="F1400" i="19"/>
  <c r="F1397" i="19"/>
  <c r="F1392" i="19"/>
  <c r="D1395" i="19" a="1"/>
  <c r="F1404" i="19"/>
  <c r="D1385" i="19" a="1"/>
  <c r="F1394" i="19"/>
  <c r="D1396" i="19" a="1"/>
  <c r="F1405" i="19"/>
  <c r="G73" i="16"/>
  <c r="G74" i="12"/>
  <c r="F1399" i="19" l="1"/>
  <c r="F1401" i="19"/>
  <c r="F1406" i="19"/>
  <c r="D1405" i="19" a="1"/>
  <c r="F1414" i="19"/>
  <c r="F1409" i="19"/>
  <c r="D1394" i="19" a="1"/>
  <c r="F1403" i="19"/>
  <c r="F1416" i="19"/>
  <c r="D1404" i="19" a="1"/>
  <c r="F1413" i="19"/>
  <c r="D1402" i="19" a="1"/>
  <c r="F1411" i="19"/>
  <c r="G74" i="16"/>
  <c r="G75" i="12"/>
  <c r="F1408" i="19" l="1"/>
  <c r="D1403" i="19" a="1"/>
  <c r="F1412" i="19"/>
  <c r="F1418" i="19"/>
  <c r="F1415" i="19"/>
  <c r="D1414" i="19" a="1"/>
  <c r="F1423" i="19"/>
  <c r="D1413" i="19" a="1"/>
  <c r="F1422" i="19"/>
  <c r="D1411" i="19" a="1"/>
  <c r="F1420" i="19"/>
  <c r="F1410" i="19"/>
  <c r="F1425" i="19"/>
  <c r="G75" i="16"/>
  <c r="G76" i="12"/>
  <c r="F1417" i="19" l="1"/>
  <c r="D1422" i="19" a="1"/>
  <c r="F1431" i="19"/>
  <c r="D1423" i="19" a="1"/>
  <c r="F1432" i="19"/>
  <c r="F1424" i="19"/>
  <c r="D1420" i="19" a="1"/>
  <c r="F1429" i="19"/>
  <c r="D1412" i="19" a="1"/>
  <c r="F1421" i="19"/>
  <c r="F1434" i="19"/>
  <c r="F1419" i="19"/>
  <c r="F1427" i="19"/>
  <c r="G76" i="16"/>
  <c r="G77" i="12"/>
  <c r="F1426" i="19" l="1"/>
  <c r="F1433" i="19"/>
  <c r="F1428" i="19"/>
  <c r="D1431" i="19" a="1"/>
  <c r="F1440" i="19"/>
  <c r="D1421" i="19" a="1"/>
  <c r="F1430" i="19"/>
  <c r="D1429" i="19" a="1"/>
  <c r="F1438" i="19"/>
  <c r="F1436" i="19"/>
  <c r="D1432" i="19" a="1"/>
  <c r="F1441" i="19"/>
  <c r="F1443" i="19"/>
  <c r="G77" i="16"/>
  <c r="G78" i="12"/>
  <c r="F1435" i="19" l="1"/>
  <c r="D1430" i="19" a="1"/>
  <c r="F1439" i="19"/>
  <c r="D1440" i="19" a="1"/>
  <c r="F1449" i="19"/>
  <c r="F1452" i="19"/>
  <c r="F1437" i="19"/>
  <c r="D1441" i="19" a="1"/>
  <c r="F1450" i="19"/>
  <c r="F1442" i="19"/>
  <c r="F1445" i="19"/>
  <c r="D1438" i="19" a="1"/>
  <c r="F1447" i="19"/>
  <c r="G78" i="16"/>
  <c r="G79" i="12"/>
  <c r="F1444" i="19" l="1"/>
  <c r="D1449" i="19" a="1"/>
  <c r="F1458" i="19"/>
  <c r="D1450" i="19" a="1"/>
  <c r="F1459" i="19"/>
  <c r="F1446" i="19"/>
  <c r="F1461" i="19"/>
  <c r="F1451" i="19"/>
  <c r="D1439" i="19" a="1"/>
  <c r="F1448" i="19"/>
  <c r="D1447" i="19" a="1"/>
  <c r="F1456" i="19"/>
  <c r="F1454" i="19"/>
  <c r="G79" i="16"/>
  <c r="G80" i="12"/>
  <c r="F1453" i="19" l="1"/>
  <c r="F1455" i="19"/>
  <c r="F1460" i="19"/>
  <c r="F1470" i="19"/>
  <c r="D1448" i="19" a="1"/>
  <c r="F1457" i="19"/>
  <c r="D1458" i="19" a="1"/>
  <c r="F1467" i="19"/>
  <c r="F1463" i="19"/>
  <c r="D1459" i="19" a="1"/>
  <c r="F1468" i="19"/>
  <c r="D1456" i="19" a="1"/>
  <c r="F1465" i="19"/>
  <c r="G80" i="16"/>
  <c r="G81" i="12"/>
  <c r="F1462" i="19" l="1"/>
  <c r="D1457" i="19" a="1"/>
  <c r="F1466" i="19"/>
  <c r="D1467" i="19" a="1"/>
  <c r="F1476" i="19"/>
  <c r="F1469" i="19"/>
  <c r="F1472" i="19"/>
  <c r="F1464" i="19"/>
  <c r="D1465" i="19" a="1"/>
  <c r="F1474" i="19"/>
  <c r="F1479" i="19"/>
  <c r="D1468" i="19" a="1"/>
  <c r="F1477" i="19"/>
  <c r="G81" i="16"/>
  <c r="G82" i="12"/>
  <c r="F1471" i="19" l="1"/>
  <c r="F1481" i="19"/>
  <c r="F1478" i="19"/>
  <c r="F1473" i="19"/>
  <c r="D1466" i="19" a="1"/>
  <c r="F1475" i="19"/>
  <c r="D1477" i="19" a="1"/>
  <c r="F1486" i="19"/>
  <c r="D1476" i="19" a="1"/>
  <c r="F1485" i="19"/>
  <c r="F1488" i="19"/>
  <c r="D1474" i="19" a="1"/>
  <c r="F1483" i="19"/>
  <c r="G82" i="16"/>
  <c r="G83" i="12"/>
  <c r="F1480" i="19" l="1"/>
  <c r="D1486" i="19" a="1"/>
  <c r="F1495" i="19"/>
  <c r="F1487" i="19"/>
  <c r="D1485" i="19" a="1"/>
  <c r="F1494" i="19"/>
  <c r="D1475" i="19" a="1"/>
  <c r="F1484" i="19"/>
  <c r="F1490" i="19"/>
  <c r="D1483" i="19" a="1"/>
  <c r="F1492" i="19"/>
  <c r="F1482" i="19"/>
  <c r="F1497" i="19"/>
  <c r="G83" i="16"/>
  <c r="G84" i="12"/>
  <c r="F1489" i="19" l="1"/>
  <c r="F1506" i="19"/>
  <c r="D1494" i="19" a="1"/>
  <c r="F1503" i="19"/>
  <c r="D1492" i="19" a="1"/>
  <c r="F1501" i="19"/>
  <c r="D1484" i="19" a="1"/>
  <c r="F1493" i="19"/>
  <c r="F1491" i="19"/>
  <c r="D1495" i="19" a="1"/>
  <c r="F1504" i="19"/>
  <c r="F1499" i="19"/>
  <c r="F1496" i="19"/>
  <c r="G84" i="16"/>
  <c r="G85" i="12"/>
  <c r="F1498" i="19" l="1"/>
  <c r="D1493" i="19" a="1"/>
  <c r="F1502" i="19"/>
  <c r="D1501" i="19" a="1"/>
  <c r="F1510" i="19"/>
  <c r="F1500" i="19"/>
  <c r="D1503" i="19" a="1"/>
  <c r="F1512" i="19"/>
  <c r="F1515" i="19"/>
  <c r="F1505" i="19"/>
  <c r="F1508" i="19"/>
  <c r="D1504" i="19" a="1"/>
  <c r="F1513" i="19"/>
  <c r="G85" i="16"/>
  <c r="G86" i="12"/>
  <c r="F1507" i="19" l="1"/>
  <c r="D1510" i="19" a="1"/>
  <c r="F1519" i="19"/>
  <c r="D1513" i="19" a="1"/>
  <c r="F1522" i="19"/>
  <c r="F1517" i="19"/>
  <c r="D1502" i="19" a="1"/>
  <c r="F1511" i="19"/>
  <c r="F1514" i="19"/>
  <c r="F1524" i="19"/>
  <c r="D1512" i="19" a="1"/>
  <c r="F1521" i="19"/>
  <c r="F1509" i="19"/>
  <c r="G86" i="16"/>
  <c r="G87" i="12"/>
  <c r="F1516" i="19" l="1"/>
  <c r="F1523" i="19"/>
  <c r="D1511" i="19" a="1"/>
  <c r="F1520" i="19"/>
  <c r="F1518" i="19"/>
  <c r="F1526" i="19"/>
  <c r="D1521" i="19" a="1"/>
  <c r="F1530" i="19"/>
  <c r="D1519" i="19" a="1"/>
  <c r="F1528" i="19"/>
  <c r="D1522" i="19" a="1"/>
  <c r="F1531" i="19"/>
  <c r="F1533" i="19"/>
  <c r="G87" i="16"/>
  <c r="G88" i="12"/>
  <c r="F1525" i="19" l="1"/>
  <c r="F1535" i="19"/>
  <c r="D1528" i="19" a="1"/>
  <c r="F1537" i="19"/>
  <c r="D1530" i="19" a="1"/>
  <c r="F1539" i="19"/>
  <c r="F1542" i="19"/>
  <c r="F1527" i="19"/>
  <c r="F1532" i="19"/>
  <c r="D1531" i="19" a="1"/>
  <c r="F1540" i="19"/>
  <c r="D1520" i="19" a="1"/>
  <c r="F1529" i="19"/>
  <c r="G88" i="16"/>
  <c r="G89" i="12"/>
  <c r="F1534" i="19" l="1"/>
  <c r="F1536" i="19"/>
  <c r="F1551" i="19"/>
  <c r="D1529" i="19" a="1"/>
  <c r="F1538" i="19"/>
  <c r="D1539" i="19" a="1"/>
  <c r="F1548" i="19"/>
  <c r="D1540" i="19" a="1"/>
  <c r="F1549" i="19"/>
  <c r="D1537" i="19" a="1"/>
  <c r="F1546" i="19"/>
  <c r="F1541" i="19"/>
  <c r="F1544" i="19"/>
  <c r="G89" i="16"/>
  <c r="G90" i="12"/>
  <c r="F1543" i="19" l="1"/>
  <c r="F1553" i="19"/>
  <c r="F1560" i="19"/>
  <c r="D1546" i="19" a="1"/>
  <c r="F1555" i="19"/>
  <c r="D1549" i="19" a="1"/>
  <c r="F1558" i="19"/>
  <c r="D1548" i="19" a="1"/>
  <c r="F1557" i="19"/>
  <c r="D1538" i="19" a="1"/>
  <c r="F1547" i="19"/>
  <c r="F1550" i="19"/>
  <c r="F1545" i="19"/>
  <c r="G90" i="16"/>
  <c r="G91" i="12"/>
  <c r="F1552" i="19" l="1"/>
  <c r="D1555" i="19" a="1"/>
  <c r="F1564" i="19"/>
  <c r="F1559" i="19"/>
  <c r="F1569" i="19"/>
  <c r="D1547" i="19" a="1"/>
  <c r="F1556" i="19"/>
  <c r="F1562" i="19"/>
  <c r="D1557" i="19" a="1"/>
  <c r="F1566" i="19"/>
  <c r="D1558" i="19" a="1"/>
  <c r="F1567" i="19"/>
  <c r="F1554" i="19"/>
  <c r="G91" i="16"/>
  <c r="G92" i="12"/>
  <c r="F1561" i="19" l="1"/>
  <c r="F1571" i="19"/>
  <c r="D1556" i="19" a="1"/>
  <c r="F1565" i="19"/>
  <c r="F1563" i="19"/>
  <c r="D1566" i="19" a="1"/>
  <c r="F1575" i="19"/>
  <c r="F1568" i="19"/>
  <c r="F1578" i="19"/>
  <c r="D1567" i="19" a="1"/>
  <c r="F1576" i="19"/>
  <c r="D1564" i="19" a="1"/>
  <c r="F1573" i="19"/>
  <c r="G92" i="16"/>
  <c r="G93" i="12"/>
  <c r="F1570" i="19" l="1"/>
  <c r="F1577" i="19"/>
  <c r="D1575" i="19" a="1"/>
  <c r="F1584" i="19"/>
  <c r="D1573" i="19" a="1"/>
  <c r="F1582" i="19"/>
  <c r="F1572" i="19"/>
  <c r="F1580" i="19"/>
  <c r="D1576" i="19" a="1"/>
  <c r="F1585" i="19"/>
  <c r="D1565" i="19" a="1"/>
  <c r="F1574" i="19"/>
  <c r="F1587" i="19"/>
  <c r="G93" i="16"/>
  <c r="G94" i="12"/>
  <c r="F1579" i="19" l="1"/>
  <c r="F1589" i="19"/>
  <c r="D1574" i="19" a="1"/>
  <c r="F1583" i="19"/>
  <c r="D1582" i="19" a="1"/>
  <c r="F1591" i="19"/>
  <c r="F1596" i="19"/>
  <c r="F1581" i="19"/>
  <c r="D1585" i="19" a="1"/>
  <c r="F1594" i="19"/>
  <c r="F1586" i="19"/>
  <c r="D1584" i="19" a="1"/>
  <c r="F1593" i="19"/>
  <c r="G94" i="16"/>
  <c r="G95" i="12"/>
  <c r="F1588" i="19" l="1"/>
  <c r="F1590" i="19"/>
  <c r="D1593" i="19" a="1"/>
  <c r="F1602" i="19"/>
  <c r="D1591" i="19" a="1"/>
  <c r="F1600" i="19"/>
  <c r="F1595" i="19"/>
  <c r="D1583" i="19" a="1"/>
  <c r="F1592" i="19"/>
  <c r="D1594" i="19" a="1"/>
  <c r="F1603" i="19"/>
  <c r="F1598" i="19"/>
  <c r="F1605" i="19"/>
  <c r="G95" i="16"/>
  <c r="G96" i="12"/>
  <c r="F1597" i="19" l="1"/>
  <c r="F1604" i="19"/>
  <c r="F1607" i="19"/>
  <c r="F1599" i="19"/>
  <c r="D1600" i="19" a="1"/>
  <c r="F1609" i="19"/>
  <c r="D1592" i="19" a="1"/>
  <c r="F1601" i="19"/>
  <c r="F1614" i="19"/>
  <c r="D1602" i="19" a="1"/>
  <c r="F1611" i="19"/>
  <c r="D1603" i="19" a="1"/>
  <c r="F1612" i="19"/>
  <c r="G96" i="16"/>
  <c r="G97" i="12"/>
  <c r="F1606" i="19" l="1"/>
  <c r="D1601" i="19" a="1"/>
  <c r="F1610" i="19"/>
  <c r="D1609" i="19" a="1"/>
  <c r="F1618" i="19"/>
  <c r="F1608" i="19"/>
  <c r="D1612" i="19" a="1"/>
  <c r="F1621" i="19"/>
  <c r="F1616" i="19"/>
  <c r="D1611" i="19" a="1"/>
  <c r="F1620" i="19"/>
  <c r="F1613" i="19"/>
  <c r="F1623" i="19"/>
  <c r="G97" i="16"/>
  <c r="G98" i="12"/>
  <c r="F1615" i="19" l="1"/>
  <c r="F1625" i="19"/>
  <c r="D1621" i="19" a="1"/>
  <c r="F1630" i="19"/>
  <c r="D1610" i="19" a="1"/>
  <c r="F1619" i="19"/>
  <c r="F1617" i="19"/>
  <c r="F1632" i="19"/>
  <c r="D1618" i="19" a="1"/>
  <c r="F1627" i="19"/>
  <c r="F1622" i="19"/>
  <c r="D1620" i="19" a="1"/>
  <c r="F1629" i="19"/>
  <c r="G98" i="16"/>
  <c r="G99" i="12"/>
  <c r="F1624" i="19" l="1"/>
  <c r="D1630" i="19" a="1"/>
  <c r="F1639" i="19"/>
  <c r="D1629" i="19" a="1"/>
  <c r="F1638" i="19"/>
  <c r="D1619" i="19" a="1"/>
  <c r="F1628" i="19"/>
  <c r="F1626" i="19"/>
  <c r="F1631" i="19"/>
  <c r="F1634" i="19"/>
  <c r="D1627" i="19" a="1"/>
  <c r="F1636" i="19"/>
  <c r="F1641" i="19"/>
  <c r="G99" i="16"/>
  <c r="G100" i="12"/>
  <c r="F1633" i="19" l="1"/>
  <c r="F1643" i="19"/>
  <c r="D1639" i="19" a="1"/>
  <c r="F1648" i="19"/>
  <c r="F1640" i="19"/>
  <c r="F1635" i="19"/>
  <c r="F1650" i="19"/>
  <c r="D1628" i="19" a="1"/>
  <c r="F1637" i="19"/>
  <c r="D1636" i="19" a="1"/>
  <c r="F1645" i="19"/>
  <c r="D1638" i="19" a="1"/>
  <c r="F1647" i="19"/>
  <c r="G100" i="16"/>
  <c r="G101" i="12"/>
  <c r="F1642" i="19" l="1"/>
  <c r="F1659" i="19"/>
  <c r="F1649" i="19"/>
  <c r="D1648" i="19" a="1"/>
  <c r="F1657" i="19"/>
  <c r="D1647" i="19" a="1"/>
  <c r="F1656" i="19"/>
  <c r="F1644" i="19"/>
  <c r="D1645" i="19" a="1"/>
  <c r="F1654" i="19"/>
  <c r="F1652" i="19"/>
  <c r="D1637" i="19" a="1"/>
  <c r="F1646" i="19"/>
  <c r="G101" i="16"/>
  <c r="G102" i="12"/>
  <c r="F1651" i="19" l="1"/>
  <c r="F1653" i="19"/>
  <c r="D1656" i="19" a="1"/>
  <c r="F1665" i="19"/>
  <c r="F1668" i="19"/>
  <c r="D1646" i="19" a="1"/>
  <c r="F1655" i="19"/>
  <c r="D1657" i="19" a="1"/>
  <c r="F1666" i="19"/>
  <c r="F1661" i="19"/>
  <c r="F1658" i="19"/>
  <c r="D1654" i="19" a="1"/>
  <c r="F1663" i="19"/>
  <c r="G102" i="16"/>
  <c r="G103" i="12"/>
  <c r="F1660" i="19" l="1"/>
  <c r="F1677" i="19"/>
  <c r="D1665" i="19" a="1"/>
  <c r="F1674" i="19"/>
  <c r="D1666" i="19" a="1"/>
  <c r="F1675" i="19"/>
  <c r="D1655" i="19" a="1"/>
  <c r="F1664" i="19"/>
  <c r="D1663" i="19" a="1"/>
  <c r="F1672" i="19"/>
  <c r="F1667" i="19"/>
  <c r="F1670" i="19"/>
  <c r="F1662" i="19"/>
  <c r="G103" i="16"/>
  <c r="G104" i="12"/>
  <c r="F1669" i="19" l="1"/>
  <c r="F1676" i="19"/>
  <c r="D1675" i="19" a="1"/>
  <c r="F1684" i="19"/>
  <c r="D1674" i="19" a="1"/>
  <c r="F1683" i="19"/>
  <c r="D1672" i="19" a="1"/>
  <c r="F1681" i="19"/>
  <c r="F1679" i="19"/>
  <c r="F1686" i="19"/>
  <c r="D1664" i="19" a="1"/>
  <c r="F1673" i="19"/>
  <c r="F1671" i="19"/>
  <c r="G104" i="16"/>
  <c r="G105" i="12"/>
  <c r="F1678" i="19" l="1"/>
  <c r="D1681" i="19" a="1"/>
  <c r="F1690" i="19"/>
  <c r="D1683" i="19" a="1"/>
  <c r="F1692" i="19"/>
  <c r="F1680" i="19"/>
  <c r="D1684" i="19" a="1"/>
  <c r="F1693" i="19"/>
  <c r="D1673" i="19" a="1"/>
  <c r="F1682" i="19"/>
  <c r="F1695" i="19"/>
  <c r="F1685" i="19"/>
  <c r="F1688" i="19"/>
  <c r="G105" i="16"/>
  <c r="G106" i="12"/>
  <c r="F1687" i="19" l="1"/>
  <c r="D1682" i="19" a="1"/>
  <c r="F1691" i="19"/>
  <c r="D1693" i="19" a="1"/>
  <c r="F1702" i="19"/>
  <c r="D1692" i="19" a="1"/>
  <c r="F1701" i="19"/>
  <c r="D1690" i="19" a="1"/>
  <c r="F1699" i="19"/>
  <c r="F1697" i="19"/>
  <c r="F1689" i="19"/>
  <c r="F1694" i="19"/>
  <c r="F1704" i="19"/>
  <c r="G106" i="16"/>
  <c r="G107" i="12"/>
  <c r="F1696" i="19" l="1"/>
  <c r="D1702" i="19" a="1"/>
  <c r="F1711" i="19"/>
  <c r="D1701" i="19" a="1"/>
  <c r="F1710" i="19"/>
  <c r="F1706" i="19"/>
  <c r="D1699" i="19" a="1"/>
  <c r="F1708" i="19"/>
  <c r="F1698" i="19"/>
  <c r="D1691" i="19" a="1"/>
  <c r="F1700" i="19"/>
  <c r="F1713" i="19"/>
  <c r="F1703" i="19"/>
  <c r="G107" i="16"/>
  <c r="G108" i="12"/>
  <c r="F1705" i="19" l="1"/>
  <c r="F1707" i="19"/>
  <c r="F1715" i="19"/>
  <c r="D1700" i="19" a="1"/>
  <c r="F1709" i="19"/>
  <c r="D1708" i="19" a="1"/>
  <c r="F1717" i="19"/>
  <c r="F1722" i="19"/>
  <c r="D1711" i="19" a="1"/>
  <c r="F1720" i="19"/>
  <c r="F1712" i="19"/>
  <c r="D1710" i="19" a="1"/>
  <c r="F1719" i="19"/>
  <c r="G108" i="16"/>
  <c r="G109" i="12"/>
  <c r="F1714" i="19" l="1"/>
  <c r="F1731" i="19"/>
  <c r="D1717" i="19" a="1"/>
  <c r="F1726" i="19"/>
  <c r="D1719" i="19" a="1"/>
  <c r="F1728" i="19"/>
  <c r="D1720" i="19" a="1"/>
  <c r="F1729" i="19"/>
  <c r="F1716" i="19"/>
  <c r="D1709" i="19" a="1"/>
  <c r="F1718" i="19"/>
  <c r="F1721" i="19"/>
  <c r="F1724" i="19"/>
  <c r="G109" i="16"/>
  <c r="G110" i="12"/>
  <c r="F1723" i="19" l="1"/>
  <c r="F1725" i="19"/>
  <c r="D1726" i="19" a="1"/>
  <c r="F1735" i="19"/>
  <c r="F1730" i="19"/>
  <c r="D1729" i="19" a="1"/>
  <c r="F1738" i="19"/>
  <c r="D1728" i="19" a="1"/>
  <c r="F1737" i="19"/>
  <c r="F1733" i="19"/>
  <c r="D1718" i="19" a="1"/>
  <c r="F1727" i="19"/>
  <c r="F1740" i="19"/>
  <c r="G110" i="16"/>
  <c r="G111" i="12"/>
  <c r="F1732" i="19" l="1"/>
  <c r="F1742" i="19"/>
  <c r="D1737" i="19" a="1"/>
  <c r="F1746" i="19"/>
  <c r="D1735" i="19" a="1"/>
  <c r="F1744" i="19"/>
  <c r="F1739" i="19"/>
  <c r="D1727" i="19" a="1"/>
  <c r="F1736" i="19"/>
  <c r="F1734" i="19"/>
  <c r="D1738" i="19" a="1"/>
  <c r="F1747" i="19"/>
  <c r="F1749" i="19"/>
  <c r="G111" i="16"/>
  <c r="G112" i="12"/>
  <c r="F1741" i="19" l="1"/>
  <c r="D1736" i="19" a="1"/>
  <c r="F1745" i="19"/>
  <c r="D1744" i="19" a="1"/>
  <c r="F1753" i="19"/>
  <c r="F1748" i="19"/>
  <c r="F1751" i="19"/>
  <c r="F1758" i="19"/>
  <c r="D1747" i="19" a="1"/>
  <c r="F1756" i="19"/>
  <c r="D1746" i="19" a="1"/>
  <c r="F1755" i="19"/>
  <c r="F1743" i="19"/>
  <c r="G112" i="16"/>
  <c r="G113" i="12"/>
  <c r="F1750" i="19" l="1"/>
  <c r="F1767" i="19"/>
  <c r="D1753" i="19" a="1"/>
  <c r="F1762" i="19"/>
  <c r="F1760" i="19"/>
  <c r="F1752" i="19"/>
  <c r="F1757" i="19"/>
  <c r="D1755" i="19" a="1"/>
  <c r="F1764" i="19"/>
  <c r="D1756" i="19" a="1"/>
  <c r="F1765" i="19"/>
  <c r="D1745" i="19" a="1"/>
  <c r="F1754" i="19"/>
  <c r="G113" i="16"/>
  <c r="F1759" i="19" l="1"/>
  <c r="D1762" i="19" a="1"/>
  <c r="F1771" i="19"/>
  <c r="F1769" i="19"/>
  <c r="D1754" i="19" a="1"/>
  <c r="F1763" i="19"/>
  <c r="D1765" i="19" a="1"/>
  <c r="F1774" i="19"/>
  <c r="F1776" i="19"/>
  <c r="D1764" i="19" a="1"/>
  <c r="F1773" i="19"/>
  <c r="F1766" i="19"/>
  <c r="F1761" i="19"/>
  <c r="F1768" i="19" l="1"/>
  <c r="F1785" i="19"/>
  <c r="D1773" i="19" a="1"/>
  <c r="F1782" i="19"/>
  <c r="F1775" i="19"/>
  <c r="D1774" i="19" a="1"/>
  <c r="F1783" i="19"/>
  <c r="D1771" i="19" a="1"/>
  <c r="F1780" i="19"/>
  <c r="F1770" i="19"/>
  <c r="D1763" i="19" a="1"/>
  <c r="F1772" i="19"/>
  <c r="F1778" i="19"/>
  <c r="F1777" i="19" l="1"/>
  <c r="D1780" i="19" a="1"/>
  <c r="F1789" i="19"/>
  <c r="D1772" i="19" a="1"/>
  <c r="F1781" i="19"/>
  <c r="F1794" i="19"/>
  <c r="D1783" i="19" a="1"/>
  <c r="F1792" i="19"/>
  <c r="F1787" i="19"/>
  <c r="F1784" i="19"/>
  <c r="D1782" i="19" a="1"/>
  <c r="F1791" i="19"/>
  <c r="F1779" i="19"/>
  <c r="F1786" i="19" l="1"/>
  <c r="F1796" i="19"/>
  <c r="D1792" i="19" a="1"/>
  <c r="F1801" i="19"/>
  <c r="F1788" i="19"/>
  <c r="F1793" i="19"/>
  <c r="D1789" i="19" a="1"/>
  <c r="F1798" i="19"/>
  <c r="F1803" i="19"/>
  <c r="D1781" i="19" a="1"/>
  <c r="F1790" i="19"/>
  <c r="D1791" i="19" a="1"/>
  <c r="F1800" i="19"/>
  <c r="F1795" i="19" l="1"/>
  <c r="D1798" i="19" a="1"/>
  <c r="F1807" i="19"/>
  <c r="F1802" i="19"/>
  <c r="F1805" i="19"/>
  <c r="F1797" i="19"/>
  <c r="D1800" i="19" a="1"/>
  <c r="F1809" i="19"/>
  <c r="D1801" i="19" a="1"/>
  <c r="F1810" i="19"/>
  <c r="D1790" i="19" a="1"/>
  <c r="F1799" i="19"/>
  <c r="F1812" i="19"/>
  <c r="F1804" i="19" l="1"/>
  <c r="D1809" i="19" a="1"/>
  <c r="F1818" i="19"/>
  <c r="F1806" i="19"/>
  <c r="F1811" i="19"/>
  <c r="F1821" i="19"/>
  <c r="F1814" i="19"/>
  <c r="D1807" i="19" a="1"/>
  <c r="F1816" i="19"/>
  <c r="D1799" i="19" a="1"/>
  <c r="F1808" i="19"/>
  <c r="D1810" i="19" a="1"/>
  <c r="F1819" i="19"/>
  <c r="F1813" i="19" l="1"/>
  <c r="F1823" i="19"/>
  <c r="D1818" i="19" a="1"/>
  <c r="F1827" i="19"/>
  <c r="F1830" i="19"/>
  <c r="F1820" i="19"/>
  <c r="D1819" i="19" a="1"/>
  <c r="F1828" i="19"/>
  <c r="D1808" i="19" a="1"/>
  <c r="F1817" i="19"/>
  <c r="F1815" i="19"/>
  <c r="D1816" i="19" a="1"/>
  <c r="F1825" i="19"/>
  <c r="F1822" i="19" l="1"/>
  <c r="F1829" i="19"/>
  <c r="D1825" i="19" a="1"/>
  <c r="F1834" i="19"/>
  <c r="D1827" i="19" a="1"/>
  <c r="F1836" i="19"/>
  <c r="F1824" i="19"/>
  <c r="D1828" i="19" a="1"/>
  <c r="F1837" i="19"/>
  <c r="F1839" i="19"/>
  <c r="D1817" i="19" a="1"/>
  <c r="F1826" i="19"/>
  <c r="F1832" i="19"/>
  <c r="F1831" i="19" l="1"/>
  <c r="F1848" i="19"/>
  <c r="D1837" i="19" a="1"/>
  <c r="F1846" i="19"/>
  <c r="F1833" i="19"/>
  <c r="F1841" i="19"/>
  <c r="D1836" i="19" a="1"/>
  <c r="F1845" i="19"/>
  <c r="D1826" i="19" a="1"/>
  <c r="F1835" i="19"/>
  <c r="F1838" i="19"/>
  <c r="D1834" i="19" a="1"/>
  <c r="F1843" i="19"/>
  <c r="F1840" i="19" l="1"/>
  <c r="F1850" i="19"/>
  <c r="D1843" i="19" a="1"/>
  <c r="F1852" i="19"/>
  <c r="D1845" i="19" a="1"/>
  <c r="F1854" i="19"/>
  <c r="F1842" i="19"/>
  <c r="F1857" i="19"/>
  <c r="F1847" i="19"/>
  <c r="D1846" i="19" a="1"/>
  <c r="F1855" i="19"/>
  <c r="D1835" i="19" a="1"/>
  <c r="F1844" i="19"/>
  <c r="F1849" i="19" l="1"/>
  <c r="F1851" i="19"/>
  <c r="F1866" i="19"/>
  <c r="D1844" i="19" a="1"/>
  <c r="F1853" i="19"/>
  <c r="F1856" i="19"/>
  <c r="F1859" i="19"/>
  <c r="D1854" i="19" a="1"/>
  <c r="F1863" i="19"/>
  <c r="D1855" i="19" a="1"/>
  <c r="F1864" i="19"/>
  <c r="D1852" i="19" a="1"/>
  <c r="F1861" i="19"/>
  <c r="F1858" i="19" l="1"/>
  <c r="F1865" i="19"/>
  <c r="F1875" i="19"/>
  <c r="F1868" i="19"/>
  <c r="D1853" i="19" a="1"/>
  <c r="F1862" i="19"/>
  <c r="D1861" i="19" a="1"/>
  <c r="F1870" i="19"/>
  <c r="D1864" i="19" a="1"/>
  <c r="F1873" i="19"/>
  <c r="D1863" i="19" a="1"/>
  <c r="F1872" i="19"/>
  <c r="F1860" i="19"/>
  <c r="F1867" i="19" l="1"/>
  <c r="D1870" i="19" a="1"/>
  <c r="F1879" i="19"/>
  <c r="F1877" i="19"/>
  <c r="D1862" i="19" a="1"/>
  <c r="F1871" i="19"/>
  <c r="F1884" i="19"/>
  <c r="F1869" i="19"/>
  <c r="D1872" i="19" a="1"/>
  <c r="F1881" i="19"/>
  <c r="D1873" i="19" a="1"/>
  <c r="F1882" i="19"/>
  <c r="F1874" i="19"/>
  <c r="F1876" i="19" l="1"/>
  <c r="D1881" i="19" a="1"/>
  <c r="F1890" i="19"/>
  <c r="F1878" i="19"/>
  <c r="F1893" i="19"/>
  <c r="F1883" i="19"/>
  <c r="F1886" i="19"/>
  <c r="D1882" i="19" a="1"/>
  <c r="F1891" i="19"/>
  <c r="D1879" i="19" a="1"/>
  <c r="F1888" i="19"/>
  <c r="D1871" i="19" a="1"/>
  <c r="F1880" i="19"/>
  <c r="F1885" i="19" l="1"/>
  <c r="F1895" i="19"/>
  <c r="F1902" i="19"/>
  <c r="D1891" i="19" a="1"/>
  <c r="F1900" i="19"/>
  <c r="F1887" i="19"/>
  <c r="D1880" i="19" a="1"/>
  <c r="F1889" i="19"/>
  <c r="D1888" i="19" a="1"/>
  <c r="F1897" i="19"/>
  <c r="D1890" i="19" a="1"/>
  <c r="F1899" i="19"/>
  <c r="F1892" i="19"/>
  <c r="F1894" i="19" l="1"/>
  <c r="D1897" i="19" a="1"/>
  <c r="F1906" i="19"/>
  <c r="D1889" i="19" a="1"/>
  <c r="F1898" i="19"/>
  <c r="F1896" i="19"/>
  <c r="D1899" i="19" a="1"/>
  <c r="F1908" i="19"/>
  <c r="F1904" i="19"/>
  <c r="D1900" i="19" a="1"/>
  <c r="F1909" i="19"/>
  <c r="F1901" i="19"/>
  <c r="F1911" i="19"/>
  <c r="F1903" i="19" l="1"/>
  <c r="D1908" i="19" a="1"/>
  <c r="F1917" i="19"/>
  <c r="F1913" i="19"/>
  <c r="D1906" i="19" a="1"/>
  <c r="F1915" i="19"/>
  <c r="F1920" i="19"/>
  <c r="F1905" i="19"/>
  <c r="F1910" i="19"/>
  <c r="D1898" i="19" a="1"/>
  <c r="F1907" i="19"/>
  <c r="D1909" i="19" a="1"/>
  <c r="F1918" i="19"/>
  <c r="F1912" i="19" l="1"/>
  <c r="F1929" i="19"/>
  <c r="D1915" i="19" a="1"/>
  <c r="F1924" i="19"/>
  <c r="F1914" i="19"/>
  <c r="F1919" i="19"/>
  <c r="D1918" i="19" a="1"/>
  <c r="F1927" i="19"/>
  <c r="F1922" i="19"/>
  <c r="D1907" i="19" a="1"/>
  <c r="F1916" i="19"/>
  <c r="D1917" i="19" a="1"/>
  <c r="F1926" i="19"/>
  <c r="F1921" i="19" l="1"/>
  <c r="F1928" i="19"/>
  <c r="D1927" i="19" a="1"/>
  <c r="F1936" i="19"/>
  <c r="D1926" i="19" a="1"/>
  <c r="F1935" i="19"/>
  <c r="F1923" i="19"/>
  <c r="F1931" i="19"/>
  <c r="F1938" i="19"/>
  <c r="D1916" i="19" a="1"/>
  <c r="F1925" i="19"/>
  <c r="D1924" i="19" a="1"/>
  <c r="F1933" i="19"/>
  <c r="F1930" i="19" l="1"/>
  <c r="F1940" i="19"/>
  <c r="D1935" i="19" a="1"/>
  <c r="F1944" i="19"/>
  <c r="D1933" i="19" a="1"/>
  <c r="F1942" i="19"/>
  <c r="F1932" i="19"/>
  <c r="D1936" i="19" a="1"/>
  <c r="F1945" i="19"/>
  <c r="F1947" i="19"/>
  <c r="D1925" i="19" a="1"/>
  <c r="F1934" i="19"/>
  <c r="F1937" i="19"/>
  <c r="F1939" i="19" l="1"/>
  <c r="F1956" i="19"/>
  <c r="F1941" i="19"/>
  <c r="D1945" i="19" a="1"/>
  <c r="F1954" i="19"/>
  <c r="D1944" i="19" a="1"/>
  <c r="F1953" i="19"/>
  <c r="F1946" i="19"/>
  <c r="D1942" i="19" a="1"/>
  <c r="F1951" i="19"/>
  <c r="D1934" i="19" a="1"/>
  <c r="F1943" i="19"/>
  <c r="F1949" i="19"/>
  <c r="F1948" i="19" l="1"/>
  <c r="F1955" i="19"/>
  <c r="D1953" i="19" a="1"/>
  <c r="F1962" i="19"/>
  <c r="D1951" i="19" a="1"/>
  <c r="F1960" i="19"/>
  <c r="F1950" i="19"/>
  <c r="F1958" i="19"/>
  <c r="D1954" i="19" a="1"/>
  <c r="F1963" i="19"/>
  <c r="D1943" i="19" a="1"/>
  <c r="F1952" i="19"/>
  <c r="F1965" i="19"/>
  <c r="F1957" i="19" l="1"/>
  <c r="D1963" i="19" a="1"/>
  <c r="F1972" i="19"/>
  <c r="F1967" i="19"/>
  <c r="D1962" i="19" a="1"/>
  <c r="F1971" i="19"/>
  <c r="F1964" i="19"/>
  <c r="F1959" i="19"/>
  <c r="D1960" i="19" a="1"/>
  <c r="F1969" i="19"/>
  <c r="F1974" i="19"/>
  <c r="D1952" i="19" a="1"/>
  <c r="F1961" i="19"/>
  <c r="F1966" i="19" l="1"/>
  <c r="F1968" i="19"/>
  <c r="F1983" i="19"/>
  <c r="F1976" i="19"/>
  <c r="D1969" i="19" a="1"/>
  <c r="F1978" i="19"/>
  <c r="D1972" i="19" a="1"/>
  <c r="F1981" i="19"/>
  <c r="F1973" i="19"/>
  <c r="D1961" i="19" a="1"/>
  <c r="F1970" i="19"/>
  <c r="D1971" i="19" a="1"/>
  <c r="F1980" i="19"/>
  <c r="F1975" i="19" l="1"/>
  <c r="D1978" i="19" a="1"/>
  <c r="F1987" i="19"/>
  <c r="D1981" i="19" a="1"/>
  <c r="F1990" i="19"/>
  <c r="F1985" i="19"/>
  <c r="D1980" i="19" a="1"/>
  <c r="F1989" i="19"/>
  <c r="F1977" i="19"/>
  <c r="D1970" i="19" a="1"/>
  <c r="F1979" i="19"/>
  <c r="F1992" i="19"/>
  <c r="F1982" i="19"/>
  <c r="F1984" i="19" l="1"/>
  <c r="D1990" i="19" a="1"/>
  <c r="F1999" i="19"/>
  <c r="D1989" i="19" a="1"/>
  <c r="F1998" i="19"/>
  <c r="F1994" i="19"/>
  <c r="F1986" i="19"/>
  <c r="F1991" i="19"/>
  <c r="F2001" i="19"/>
  <c r="D1987" i="19" a="1"/>
  <c r="F1996" i="19"/>
  <c r="D1979" i="19" a="1"/>
  <c r="F1988" i="19"/>
  <c r="F1993" i="19" l="1"/>
  <c r="D1999" i="19" a="1"/>
  <c r="F2008" i="19"/>
  <c r="F2000" i="19"/>
  <c r="F1995" i="19"/>
  <c r="D1988" i="19" a="1"/>
  <c r="F1997" i="19"/>
  <c r="F2003" i="19"/>
  <c r="D1996" i="19" a="1"/>
  <c r="F2005" i="19"/>
  <c r="D1998" i="19" a="1"/>
  <c r="F2007" i="19"/>
  <c r="F2010" i="19"/>
  <c r="F2002" i="19" l="1"/>
  <c r="F2019" i="19"/>
  <c r="F2012" i="19"/>
  <c r="D1997" i="19" a="1"/>
  <c r="F2006" i="19"/>
  <c r="D2005" i="19" a="1"/>
  <c r="F2014" i="19"/>
  <c r="D2008" i="19" a="1"/>
  <c r="F2017" i="19"/>
  <c r="F2004" i="19"/>
  <c r="D2007" i="19" a="1"/>
  <c r="F2016" i="19"/>
  <c r="F2009" i="19"/>
  <c r="F2011" i="19" l="1"/>
  <c r="F2018" i="19"/>
  <c r="D2017" i="19" a="1"/>
  <c r="F2026" i="19"/>
  <c r="D2014" i="19" a="1"/>
  <c r="F2023" i="19"/>
  <c r="F2021" i="19"/>
  <c r="F2013" i="19"/>
  <c r="F2028" i="19"/>
  <c r="D2006" i="19" a="1"/>
  <c r="F2015" i="19"/>
  <c r="D2016" i="19" a="1"/>
  <c r="F2025" i="19"/>
  <c r="F2020" i="19" l="1"/>
  <c r="F2030" i="19"/>
  <c r="D2025" i="19" a="1"/>
  <c r="F2034" i="19"/>
  <c r="F2027" i="19"/>
  <c r="F2022" i="19"/>
  <c r="D2023" i="19" a="1"/>
  <c r="F2032" i="19"/>
  <c r="F2037" i="19"/>
  <c r="D2026" i="19" a="1"/>
  <c r="F2035" i="19"/>
  <c r="D2015" i="19" a="1"/>
  <c r="F2024" i="19"/>
  <c r="F2029" i="19" l="1"/>
  <c r="D2032" i="19" a="1"/>
  <c r="F2041" i="19"/>
  <c r="F2046" i="19"/>
  <c r="F2031" i="19"/>
  <c r="D2024" i="19" a="1"/>
  <c r="F2033" i="19"/>
  <c r="F2036" i="19"/>
  <c r="D2034" i="19" a="1"/>
  <c r="F2043" i="19"/>
  <c r="F2039" i="19"/>
  <c r="D2035" i="19" a="1"/>
  <c r="F2044" i="19"/>
  <c r="F2038" i="19" l="1"/>
  <c r="F2045" i="19"/>
  <c r="D2043" i="19" a="1"/>
  <c r="F2052" i="19"/>
  <c r="D2044" i="19" a="1"/>
  <c r="F2053" i="19"/>
  <c r="F2040" i="19"/>
  <c r="D2041" i="19" a="1"/>
  <c r="F2050" i="19"/>
  <c r="D2033" i="19" a="1"/>
  <c r="F2042" i="19"/>
  <c r="F2048" i="19"/>
  <c r="F2055" i="19"/>
  <c r="F2047" i="19" l="1"/>
  <c r="D2050" i="19" a="1"/>
  <c r="F2059" i="19"/>
  <c r="F2049" i="19"/>
  <c r="D2052" i="19" a="1"/>
  <c r="F2061" i="19"/>
  <c r="D2042" i="19" a="1"/>
  <c r="F2051" i="19"/>
  <c r="F2057" i="19"/>
  <c r="F2054" i="19"/>
  <c r="D2053" i="19" a="1"/>
  <c r="F2062" i="19"/>
  <c r="F2064" i="19"/>
  <c r="F2056" i="19" l="1"/>
  <c r="F2073" i="19"/>
  <c r="F2066" i="19"/>
  <c r="D2051" i="19" a="1"/>
  <c r="F2060" i="19"/>
  <c r="F2063" i="19"/>
  <c r="D2059" i="19" a="1"/>
  <c r="F2068" i="19"/>
  <c r="D2061" i="19" a="1"/>
  <c r="F2070" i="19"/>
  <c r="D2062" i="19" a="1"/>
  <c r="F2071" i="19"/>
  <c r="F2058" i="19"/>
  <c r="F2065" i="19" l="1"/>
  <c r="F2075" i="19"/>
  <c r="D2068" i="19" a="1"/>
  <c r="F2077" i="19"/>
  <c r="F2072" i="19"/>
  <c r="F2067" i="19"/>
  <c r="D2060" i="19" a="1"/>
  <c r="F2069" i="19"/>
  <c r="F2082" i="19"/>
  <c r="D2071" i="19" a="1"/>
  <c r="F2080" i="19"/>
  <c r="D2070" i="19" a="1"/>
  <c r="F2079" i="19"/>
  <c r="F2074" i="19" l="1"/>
  <c r="F2081" i="19"/>
  <c r="D2069" i="19" a="1"/>
  <c r="F2078" i="19"/>
  <c r="F2076" i="19"/>
  <c r="D2080" i="19" a="1"/>
  <c r="F2089" i="19"/>
  <c r="F2084" i="19"/>
  <c r="D2079" i="19" a="1"/>
  <c r="F2088" i="19"/>
  <c r="D2077" i="19" a="1"/>
  <c r="F2086" i="19"/>
  <c r="F2091" i="19"/>
  <c r="F2083" i="19" l="1"/>
  <c r="F2093" i="19"/>
  <c r="F2085" i="19"/>
  <c r="D2086" i="19" a="1"/>
  <c r="F2095" i="19"/>
  <c r="D2078" i="19" a="1"/>
  <c r="F2087" i="19"/>
  <c r="F2090" i="19"/>
  <c r="D2089" i="19" a="1"/>
  <c r="F2098" i="19"/>
  <c r="F2100" i="19"/>
  <c r="D2088" i="19" a="1"/>
  <c r="F2097" i="19"/>
  <c r="F2092" i="19" l="1"/>
  <c r="F2099" i="19"/>
  <c r="D2087" i="19" a="1"/>
  <c r="F2096" i="19"/>
  <c r="F2102" i="19"/>
  <c r="D2097" i="19" a="1"/>
  <c r="F2106" i="19"/>
  <c r="D2095" i="19" a="1"/>
  <c r="F2104" i="19"/>
  <c r="F2109" i="19"/>
  <c r="F2094" i="19"/>
  <c r="D2098" i="19" a="1"/>
  <c r="F2107" i="19"/>
  <c r="F2101" i="19" l="1"/>
  <c r="D2106" i="19" a="1"/>
  <c r="F2115" i="19"/>
  <c r="F2111" i="19"/>
  <c r="F2118" i="19"/>
  <c r="F2108" i="19"/>
  <c r="D2104" i="19" a="1"/>
  <c r="F2113" i="19"/>
  <c r="D2107" i="19" a="1"/>
  <c r="F2116" i="19"/>
  <c r="F2103" i="19"/>
  <c r="D2096" i="19" a="1"/>
  <c r="F2105" i="19"/>
  <c r="F2110" i="19" l="1"/>
  <c r="F2120" i="19"/>
  <c r="D2115" i="19" a="1"/>
  <c r="F2124" i="19"/>
  <c r="D2116" i="19" a="1"/>
  <c r="F2125" i="19"/>
  <c r="D2113" i="19" a="1"/>
  <c r="F2122" i="19"/>
  <c r="F2117" i="19"/>
  <c r="D2105" i="19" a="1"/>
  <c r="F2114" i="19"/>
  <c r="F2127" i="19"/>
  <c r="F2112" i="19"/>
  <c r="F2119" i="19" l="1"/>
  <c r="D2122" i="19" a="1"/>
  <c r="F2131" i="19"/>
  <c r="D2125" i="19" a="1"/>
  <c r="F2134" i="19"/>
  <c r="F2121" i="19"/>
  <c r="F2136" i="19"/>
  <c r="D2114" i="19" a="1"/>
  <c r="F2123" i="19"/>
  <c r="F2129" i="19"/>
  <c r="F2126" i="19"/>
  <c r="D2124" i="19" a="1"/>
  <c r="F2133" i="19"/>
  <c r="F2128" i="19" l="1"/>
  <c r="D2123" i="19" a="1"/>
  <c r="F2132" i="19"/>
  <c r="F2145" i="19"/>
  <c r="F2138" i="19"/>
  <c r="D2133" i="19" a="1"/>
  <c r="F2142" i="19"/>
  <c r="D2134" i="19" a="1"/>
  <c r="F2143" i="19"/>
  <c r="F2135" i="19"/>
  <c r="D2131" i="19" a="1"/>
  <c r="F2140" i="19"/>
  <c r="F2130" i="19"/>
  <c r="F2137" i="19" l="1"/>
  <c r="D2142" i="19" a="1"/>
  <c r="F2151" i="19"/>
  <c r="D2143" i="19" a="1"/>
  <c r="F2152" i="19"/>
  <c r="F2147" i="19"/>
  <c r="D2140" i="19" a="1"/>
  <c r="F2149" i="19"/>
  <c r="F2144" i="19"/>
  <c r="D2132" i="19" a="1"/>
  <c r="F2141" i="19"/>
  <c r="F2139" i="19"/>
  <c r="F2154" i="19"/>
  <c r="F2146" i="19" l="1"/>
  <c r="F2153" i="19"/>
  <c r="F2163" i="19"/>
  <c r="D2149" i="19" a="1"/>
  <c r="F2158" i="19"/>
  <c r="F2156" i="19"/>
  <c r="D2152" i="19" a="1"/>
  <c r="F2161" i="19"/>
  <c r="D2141" i="19" a="1"/>
  <c r="F2150" i="19"/>
  <c r="D2151" i="19" a="1"/>
  <c r="F2160" i="19"/>
  <c r="F2148" i="19"/>
  <c r="F2155" i="19" l="1"/>
  <c r="D2158" i="19" a="1"/>
  <c r="F2167" i="19"/>
  <c r="F2165" i="19"/>
  <c r="D2160" i="19" a="1"/>
  <c r="F2169" i="19"/>
  <c r="F2162" i="19"/>
  <c r="D2150" i="19" a="1"/>
  <c r="F2159" i="19"/>
  <c r="D2161" i="19" a="1"/>
  <c r="F2170" i="19"/>
  <c r="F2157" i="19"/>
  <c r="F2172" i="19"/>
  <c r="F2164" i="19" l="1"/>
  <c r="D2159" i="19" a="1"/>
  <c r="F2168" i="19"/>
  <c r="F2166" i="19"/>
  <c r="F2174" i="19"/>
  <c r="D2167" i="19" a="1"/>
  <c r="F2176" i="19"/>
  <c r="D2170" i="19" a="1"/>
  <c r="F2179" i="19"/>
  <c r="F2171" i="19"/>
  <c r="F2181" i="19"/>
  <c r="D2169" i="19" a="1"/>
  <c r="F2178" i="19"/>
  <c r="F2173" i="19" l="1"/>
  <c r="F2180" i="19"/>
  <c r="D2179" i="19" a="1"/>
  <c r="F2188" i="19"/>
  <c r="D2176" i="19" a="1"/>
  <c r="F2185" i="19"/>
  <c r="F2183" i="19"/>
  <c r="F2175" i="19"/>
  <c r="D2178" i="19" a="1"/>
  <c r="F2187" i="19"/>
  <c r="F2190" i="19"/>
  <c r="D2168" i="19" a="1"/>
  <c r="F2177" i="19"/>
  <c r="F2182" i="19" l="1"/>
  <c r="D2185" i="19" a="1"/>
  <c r="F2194" i="19"/>
  <c r="D2177" i="19" a="1"/>
  <c r="F2186" i="19"/>
  <c r="D2187" i="19" a="1"/>
  <c r="F2196" i="19"/>
  <c r="F2189" i="19"/>
  <c r="F2184" i="19"/>
  <c r="F2192" i="19"/>
  <c r="F2199" i="19"/>
  <c r="D2188" i="19" a="1"/>
  <c r="F2197" i="19"/>
  <c r="F2191" i="19" l="1"/>
  <c r="F2193" i="19"/>
  <c r="D2197" i="19" a="1"/>
  <c r="F2206" i="19"/>
  <c r="D2186" i="19" a="1"/>
  <c r="F2195" i="19"/>
  <c r="F2208" i="19"/>
  <c r="F2198" i="19"/>
  <c r="F2201" i="19"/>
  <c r="D2194" i="19" a="1"/>
  <c r="F2203" i="19"/>
  <c r="D2196" i="19" a="1"/>
  <c r="F2205" i="19"/>
  <c r="F2200" i="19" l="1"/>
  <c r="F2207" i="19"/>
  <c r="D2195" i="19" a="1"/>
  <c r="F2204" i="19"/>
  <c r="D2206" i="19" a="1"/>
  <c r="F2215" i="19"/>
  <c r="F2202" i="19"/>
  <c r="F2210" i="19"/>
  <c r="F2217" i="19"/>
  <c r="D2205" i="19" a="1"/>
  <c r="F2214" i="19"/>
  <c r="D2203" i="19" a="1"/>
  <c r="F2212" i="19"/>
  <c r="F2209" i="19" l="1"/>
  <c r="F2226" i="19"/>
  <c r="D2212" i="19" a="1"/>
  <c r="F2221" i="19"/>
  <c r="D2214" i="19" a="1"/>
  <c r="F2223" i="19"/>
  <c r="F2216" i="19"/>
  <c r="F2219" i="19"/>
  <c r="F2211" i="19"/>
  <c r="D2215" i="19" a="1"/>
  <c r="F2224" i="19"/>
  <c r="D2204" i="19" a="1"/>
  <c r="F2213" i="19"/>
  <c r="F2218" i="19" l="1"/>
  <c r="F2225" i="19"/>
  <c r="F2235" i="19"/>
  <c r="F2228" i="19"/>
  <c r="D2213" i="19" a="1"/>
  <c r="F2222" i="19"/>
  <c r="D2223" i="19" a="1"/>
  <c r="F2232" i="19"/>
  <c r="D2224" i="19" a="1"/>
  <c r="F2233" i="19"/>
  <c r="D2221" i="19" a="1"/>
  <c r="F2230" i="19"/>
  <c r="F2220" i="19"/>
  <c r="F2227" i="19" l="1"/>
  <c r="F2237" i="19"/>
  <c r="F2244" i="19"/>
  <c r="D2232" i="19" a="1"/>
  <c r="F2241" i="19"/>
  <c r="D2233" i="19" a="1"/>
  <c r="F2242" i="19"/>
  <c r="F2234" i="19"/>
  <c r="D2222" i="19" a="1"/>
  <c r="F2231" i="19"/>
  <c r="F2229" i="19"/>
  <c r="D2230" i="19" a="1"/>
  <c r="F2239" i="19"/>
  <c r="F2236" i="19" l="1"/>
  <c r="D2231" i="19" a="1"/>
  <c r="F2240" i="19"/>
  <c r="F2238" i="19"/>
  <c r="F2246" i="19"/>
  <c r="F2243" i="19"/>
  <c r="D2242" i="19" a="1"/>
  <c r="F2251" i="19"/>
  <c r="D2239" i="19" a="1"/>
  <c r="F2248" i="19"/>
  <c r="D2241" i="19" a="1"/>
  <c r="F2250" i="19"/>
  <c r="F2253" i="19"/>
  <c r="F2245" i="19" l="1"/>
  <c r="D2248" i="19" a="1"/>
  <c r="F2257" i="19"/>
  <c r="D2251" i="19" a="1"/>
  <c r="F2260" i="19"/>
  <c r="F2252" i="19"/>
  <c r="F2255" i="19"/>
  <c r="F2262" i="19"/>
  <c r="F2247" i="19"/>
  <c r="D2250" i="19" a="1"/>
  <c r="F2259" i="19"/>
  <c r="D2240" i="19" a="1"/>
  <c r="F2249" i="19"/>
  <c r="F2254" i="19" l="1"/>
  <c r="F2264" i="19"/>
  <c r="D2257" i="19" a="1"/>
  <c r="F2266" i="19"/>
  <c r="F2271" i="19"/>
  <c r="D2249" i="19" a="1"/>
  <c r="F2258" i="19"/>
  <c r="F2261" i="19"/>
  <c r="D2259" i="19" a="1"/>
  <c r="F2268" i="19"/>
  <c r="D2260" i="19" a="1"/>
  <c r="F2269" i="19"/>
  <c r="F2256" i="19"/>
  <c r="F2263" i="19" l="1"/>
  <c r="F2270" i="19"/>
  <c r="F2265" i="19"/>
  <c r="D2269" i="19" a="1"/>
  <c r="F2278" i="19"/>
  <c r="F2280" i="19"/>
  <c r="D2268" i="19" a="1"/>
  <c r="F2277" i="19"/>
  <c r="F2273" i="19"/>
  <c r="D2258" i="19" a="1"/>
  <c r="F2267" i="19"/>
  <c r="D2266" i="19" a="1"/>
  <c r="F2275" i="19"/>
  <c r="F2272" i="19" l="1"/>
  <c r="F2279" i="19"/>
  <c r="F2282" i="19"/>
  <c r="D2277" i="19" a="1"/>
  <c r="F2286" i="19"/>
  <c r="F2289" i="19"/>
  <c r="D2278" i="19" a="1"/>
  <c r="F2287" i="19"/>
  <c r="D2275" i="19" a="1"/>
  <c r="F2284" i="19"/>
  <c r="F2274" i="19"/>
  <c r="D2267" i="19" a="1"/>
  <c r="F2276" i="19"/>
  <c r="F2281" i="19" l="1"/>
  <c r="D2287" i="19" a="1"/>
  <c r="F2296" i="19"/>
  <c r="F2298" i="19"/>
  <c r="D2286" i="19" a="1"/>
  <c r="F2295" i="19"/>
  <c r="D2276" i="19" a="1"/>
  <c r="F2285" i="19"/>
  <c r="F2291" i="19"/>
  <c r="F2283" i="19"/>
  <c r="F2288" i="19"/>
  <c r="D2284" i="19" a="1"/>
  <c r="F2293" i="19"/>
  <c r="F2290" i="19" l="1"/>
  <c r="D2295" i="19" a="1"/>
  <c r="F2304" i="19"/>
  <c r="F2300" i="19"/>
  <c r="F2292" i="19"/>
  <c r="D2285" i="19" a="1"/>
  <c r="F2294" i="19"/>
  <c r="D2293" i="19" a="1"/>
  <c r="F2302" i="19"/>
  <c r="F2307" i="19"/>
  <c r="F2297" i="19"/>
  <c r="D2296" i="19" a="1"/>
  <c r="F2305" i="19"/>
  <c r="F2299" i="19" l="1"/>
  <c r="D2294" i="19" a="1"/>
  <c r="F2303" i="19"/>
  <c r="D2302" i="19" a="1"/>
  <c r="F2311" i="19"/>
  <c r="D2305" i="19" a="1"/>
  <c r="F2314" i="19"/>
  <c r="F2301" i="19"/>
  <c r="F2309" i="19"/>
  <c r="F2316" i="19"/>
  <c r="D2304" i="19" a="1"/>
  <c r="F2313" i="19"/>
  <c r="F2306" i="19"/>
  <c r="F2308" i="19" l="1"/>
  <c r="F2318" i="19"/>
  <c r="F2310" i="19"/>
  <c r="F2315" i="19"/>
  <c r="D2314" i="19" a="1"/>
  <c r="F2323" i="19"/>
  <c r="D2313" i="19" a="1"/>
  <c r="F2322" i="19"/>
  <c r="D2303" i="19" a="1"/>
  <c r="F2312" i="19"/>
  <c r="F2325" i="19"/>
  <c r="D2311" i="19" a="1"/>
  <c r="F2320" i="19"/>
  <c r="F2317" i="19" l="1"/>
  <c r="D2320" i="19" a="1"/>
  <c r="F2329" i="19"/>
  <c r="F2324" i="19"/>
  <c r="D2322" i="19" a="1"/>
  <c r="F2331" i="19"/>
  <c r="D2323" i="19" a="1"/>
  <c r="F2332" i="19"/>
  <c r="F2327" i="19"/>
  <c r="F2334" i="19"/>
  <c r="F2319" i="19"/>
  <c r="D2312" i="19" a="1"/>
  <c r="F2321" i="19"/>
  <c r="F2326" i="19" l="1"/>
  <c r="F2333" i="19"/>
  <c r="F2336" i="19"/>
  <c r="D2332" i="19" a="1"/>
  <c r="F2341" i="19"/>
  <c r="D2331" i="19" a="1"/>
  <c r="F2340" i="19"/>
  <c r="D2321" i="19" a="1"/>
  <c r="F2330" i="19"/>
  <c r="F2343" i="19"/>
  <c r="D2329" i="19" a="1"/>
  <c r="F2338" i="19"/>
  <c r="F2328" i="19"/>
  <c r="F2335" i="19" l="1"/>
  <c r="D2330" i="19" a="1"/>
  <c r="F2339" i="19"/>
  <c r="F2342" i="19"/>
  <c r="D2340" i="19" a="1"/>
  <c r="F2349" i="19"/>
  <c r="F2337" i="19"/>
  <c r="D2341" i="19" a="1"/>
  <c r="F2350" i="19"/>
  <c r="D2338" i="19" a="1"/>
  <c r="F2347" i="19"/>
  <c r="F2345" i="19"/>
  <c r="F2352" i="19"/>
  <c r="F2344" i="19" l="1"/>
  <c r="F2351" i="19"/>
  <c r="D2350" i="19" a="1"/>
  <c r="F2359" i="19"/>
  <c r="D2347" i="19" a="1"/>
  <c r="F2356" i="19"/>
  <c r="F2346" i="19"/>
  <c r="D2349" i="19" a="1"/>
  <c r="F2358" i="19"/>
  <c r="F2361" i="19"/>
  <c r="F2354" i="19"/>
  <c r="D2339" i="19" a="1"/>
  <c r="F2348" i="19"/>
  <c r="F2353" i="19" l="1"/>
  <c r="D2358" i="19" a="1"/>
  <c r="F2367" i="19"/>
  <c r="F2370" i="19"/>
  <c r="F2360" i="19"/>
  <c r="F2355" i="19"/>
  <c r="D2348" i="19" a="1"/>
  <c r="F2357" i="19"/>
  <c r="D2356" i="19" a="1"/>
  <c r="F2365" i="19"/>
  <c r="F2363" i="19"/>
  <c r="D2359" i="19" a="1"/>
  <c r="F2368" i="19"/>
  <c r="F2362" i="19" l="1"/>
  <c r="F2369" i="19"/>
  <c r="F2364" i="19"/>
  <c r="D2367" i="19" a="1"/>
  <c r="F2376" i="19"/>
  <c r="D2357" i="19" a="1"/>
  <c r="F2366" i="19"/>
  <c r="D2368" i="19" a="1"/>
  <c r="F2377" i="19"/>
  <c r="F2372" i="19"/>
  <c r="F2379" i="19"/>
  <c r="D2365" i="19" a="1"/>
  <c r="F2374" i="19"/>
  <c r="F2371" i="19" l="1"/>
  <c r="D2376" i="19" a="1"/>
  <c r="F2385" i="19"/>
  <c r="F2388" i="19"/>
  <c r="F2373" i="19"/>
  <c r="F2381" i="19"/>
  <c r="F2378" i="19"/>
  <c r="D2377" i="19" a="1"/>
  <c r="F2386" i="19"/>
  <c r="D2366" i="19" a="1"/>
  <c r="F2375" i="19"/>
  <c r="D2374" i="19" a="1"/>
  <c r="F2383" i="19"/>
  <c r="F2380" i="19" l="1"/>
  <c r="F2382" i="19"/>
  <c r="D2383" i="19" a="1"/>
  <c r="F2392" i="19"/>
  <c r="D2385" i="19" a="1"/>
  <c r="F2394" i="19"/>
  <c r="F2387" i="19"/>
  <c r="F2390" i="19"/>
  <c r="F2397" i="19"/>
  <c r="D2375" i="19" a="1"/>
  <c r="F2384" i="19"/>
  <c r="D2386" i="19" a="1"/>
  <c r="F2395" i="19"/>
  <c r="F2389" i="19" l="1"/>
  <c r="F2406" i="19"/>
  <c r="F2399" i="19"/>
  <c r="D2394" i="19" a="1"/>
  <c r="F2403" i="19"/>
  <c r="F2396" i="19"/>
  <c r="D2395" i="19" a="1"/>
  <c r="F2404" i="19"/>
  <c r="D2384" i="19" a="1"/>
  <c r="F2393" i="19"/>
  <c r="F2391" i="19"/>
  <c r="D2392" i="19" a="1"/>
  <c r="F2401" i="19"/>
  <c r="F2398" i="19" l="1"/>
  <c r="D2401" i="19" a="1"/>
  <c r="F2410" i="19"/>
  <c r="F2405" i="19"/>
  <c r="F2400" i="19"/>
  <c r="D2404" i="19" a="1"/>
  <c r="F2413" i="19"/>
  <c r="D2393" i="19" a="1"/>
  <c r="F2402" i="19"/>
  <c r="F2415" i="19"/>
  <c r="D2403" i="19" a="1"/>
  <c r="F2412" i="19"/>
  <c r="F2408" i="19"/>
  <c r="F2407" i="19" l="1"/>
  <c r="D2402" i="19" a="1"/>
  <c r="F2411" i="19"/>
  <c r="F2417" i="19"/>
  <c r="D2413" i="19" a="1"/>
  <c r="F2422" i="19"/>
  <c r="F2424" i="19"/>
  <c r="F2409" i="19"/>
  <c r="F2414" i="19"/>
  <c r="D2412" i="19" a="1"/>
  <c r="F2421" i="19"/>
  <c r="D2410" i="19" a="1"/>
  <c r="F2419" i="19"/>
  <c r="F2416" i="19" l="1"/>
  <c r="D2419" i="19" a="1"/>
  <c r="F2428" i="19"/>
  <c r="D2421" i="19" a="1"/>
  <c r="F2430" i="19"/>
  <c r="F2426" i="19"/>
  <c r="F2423" i="19"/>
  <c r="D2411" i="19" a="1"/>
  <c r="F2420" i="19"/>
  <c r="F2418" i="19"/>
  <c r="F2433" i="19"/>
  <c r="D2422" i="19" a="1"/>
  <c r="F2431" i="19"/>
  <c r="F2425" i="19" l="1"/>
  <c r="D2420" i="19" a="1"/>
  <c r="F2429" i="19"/>
  <c r="F2432" i="19"/>
  <c r="F2442" i="19"/>
  <c r="D2428" i="19" a="1"/>
  <c r="F2437" i="19"/>
  <c r="F2435" i="19"/>
  <c r="D2431" i="19" a="1"/>
  <c r="F2440" i="19"/>
  <c r="F2427" i="19"/>
  <c r="D2430" i="19" a="1"/>
  <c r="F2439" i="19"/>
  <c r="F2434" i="19" l="1"/>
  <c r="D2439" i="19" a="1"/>
  <c r="F2448" i="19"/>
  <c r="F2451" i="19"/>
  <c r="F2441" i="19"/>
  <c r="D2440" i="19" a="1"/>
  <c r="F2449" i="19"/>
  <c r="F2444" i="19"/>
  <c r="D2437" i="19" a="1"/>
  <c r="F2446" i="19"/>
  <c r="F2436" i="19"/>
  <c r="D2429" i="19" a="1"/>
  <c r="F2438" i="19"/>
  <c r="F2443" i="19" l="1"/>
  <c r="F2453" i="19"/>
  <c r="D2449" i="19" a="1"/>
  <c r="F2458" i="19"/>
  <c r="F2445" i="19"/>
  <c r="D2448" i="19" a="1"/>
  <c r="F2457" i="19"/>
  <c r="D2446" i="19" a="1"/>
  <c r="F2455" i="19"/>
  <c r="F2450" i="19"/>
  <c r="D2438" i="19" a="1"/>
  <c r="F2447" i="19"/>
  <c r="F2460" i="19"/>
  <c r="F2452" i="19" l="1"/>
  <c r="F2469" i="19"/>
  <c r="F2454" i="19"/>
  <c r="D2447" i="19" a="1"/>
  <c r="F2456" i="19"/>
  <c r="F2459" i="19"/>
  <c r="F2462" i="19"/>
  <c r="D2455" i="19" a="1"/>
  <c r="F2464" i="19"/>
  <c r="D2457" i="19" a="1"/>
  <c r="F2466" i="19"/>
  <c r="D2458" i="19" a="1"/>
  <c r="F2467" i="19"/>
  <c r="F2461" i="19" l="1"/>
  <c r="D2456" i="19" a="1"/>
  <c r="F2465" i="19"/>
  <c r="D2464" i="19" a="1"/>
  <c r="F2473" i="19"/>
  <c r="F2478" i="19"/>
  <c r="F2471" i="19"/>
  <c r="F2468" i="19"/>
  <c r="D2467" i="19" a="1"/>
  <c r="F2476" i="19"/>
  <c r="D2466" i="19" a="1"/>
  <c r="F2475" i="19"/>
  <c r="F2463" i="19"/>
  <c r="F2470" i="19" l="1"/>
  <c r="F2477" i="19"/>
  <c r="F2480" i="19"/>
  <c r="F2472" i="19"/>
  <c r="D2473" i="19" a="1"/>
  <c r="F2482" i="19"/>
  <c r="D2465" i="19" a="1"/>
  <c r="F2474" i="19"/>
  <c r="F2487" i="19"/>
  <c r="D2475" i="19" a="1"/>
  <c r="F2484" i="19"/>
  <c r="D2476" i="19" a="1"/>
  <c r="F2485" i="19"/>
  <c r="F2479" i="19" l="1"/>
  <c r="F2496" i="19"/>
  <c r="D2485" i="19" a="1"/>
  <c r="F2494" i="19"/>
  <c r="D2474" i="19" a="1"/>
  <c r="F2483" i="19"/>
  <c r="D2484" i="19" a="1"/>
  <c r="F2493" i="19"/>
  <c r="F2486" i="19"/>
  <c r="D2482" i="19" a="1"/>
  <c r="F2491" i="19"/>
  <c r="F2481" i="19"/>
  <c r="F2489" i="19"/>
  <c r="F2488" i="19" l="1"/>
  <c r="D2491" i="19" a="1"/>
  <c r="F2500" i="19"/>
  <c r="F2495" i="19"/>
  <c r="F2498" i="19"/>
  <c r="D2483" i="19" a="1"/>
  <c r="F2492" i="19"/>
  <c r="F2490" i="19"/>
  <c r="D2494" i="19" a="1"/>
  <c r="F2503" i="19"/>
  <c r="F2505" i="19"/>
  <c r="D2493" i="19" a="1"/>
  <c r="F2502" i="19"/>
  <c r="F2497" i="19" l="1"/>
  <c r="D2492" i="19" a="1"/>
  <c r="F2501" i="19"/>
  <c r="F2507" i="19"/>
  <c r="D2503" i="19" a="1"/>
  <c r="F2512" i="19"/>
  <c r="F2514" i="19"/>
  <c r="F2504" i="19"/>
  <c r="D2500" i="19" a="1"/>
  <c r="F2509" i="19"/>
  <c r="F2499" i="19"/>
  <c r="D2502" i="19" a="1"/>
  <c r="F2511" i="19"/>
  <c r="F2506" i="19" l="1"/>
  <c r="F2513" i="19"/>
  <c r="F2523" i="19"/>
  <c r="D2511" i="19" a="1"/>
  <c r="F2520" i="19"/>
  <c r="D2509" i="19" a="1"/>
  <c r="F2518" i="19"/>
  <c r="D2501" i="19" a="1"/>
  <c r="F2510" i="19"/>
  <c r="D2512" i="19" a="1"/>
  <c r="F2521" i="19"/>
  <c r="F2508" i="19"/>
  <c r="F2516" i="19"/>
  <c r="F2515" i="19" l="1"/>
  <c r="D2520" i="19" a="1"/>
  <c r="F2529" i="19"/>
  <c r="F2532" i="19"/>
  <c r="F2517" i="19"/>
  <c r="D2521" i="19" a="1"/>
  <c r="F2530" i="19"/>
  <c r="F2522" i="19"/>
  <c r="D2510" i="19" a="1"/>
  <c r="F2519" i="19"/>
  <c r="D2518" i="19" a="1"/>
  <c r="F2527" i="19"/>
  <c r="F2525" i="19"/>
  <c r="F2524" i="19" l="1"/>
  <c r="D2530" i="19" a="1"/>
  <c r="F2539" i="19"/>
  <c r="F2531" i="19"/>
  <c r="D2527" i="19" a="1"/>
  <c r="F2536" i="19"/>
  <c r="D2519" i="19" a="1"/>
  <c r="F2528" i="19"/>
  <c r="F2526" i="19"/>
  <c r="F2534" i="19"/>
  <c r="F2541" i="19"/>
  <c r="D2529" i="19" a="1"/>
  <c r="F2538" i="19"/>
  <c r="F2533" i="19" l="1"/>
  <c r="F2535" i="19"/>
  <c r="D2539" i="19" a="1"/>
  <c r="F2548" i="19"/>
  <c r="D2528" i="19" a="1"/>
  <c r="F2537" i="19"/>
  <c r="D2538" i="19" a="1"/>
  <c r="F2547" i="19"/>
  <c r="D2536" i="19" a="1"/>
  <c r="F2545" i="19"/>
  <c r="F2550" i="19"/>
  <c r="F2540" i="19"/>
  <c r="F2543" i="19"/>
  <c r="F2542" i="19" l="1"/>
  <c r="D2537" i="19" a="1"/>
  <c r="F2546" i="19"/>
  <c r="D2545" i="19" a="1"/>
  <c r="F2554" i="19"/>
  <c r="F2552" i="19"/>
  <c r="D2547" i="19" a="1"/>
  <c r="F2556" i="19"/>
  <c r="F2549" i="19"/>
  <c r="F2559" i="19"/>
  <c r="F2544" i="19"/>
  <c r="D2548" i="19" a="1"/>
  <c r="F2557" i="19"/>
  <c r="F2551" i="19" l="1"/>
  <c r="D2556" i="19" a="1"/>
  <c r="F2565" i="19"/>
  <c r="D2557" i="19" a="1"/>
  <c r="F2566" i="19"/>
  <c r="F2558" i="19"/>
  <c r="F2553" i="19"/>
  <c r="D2546" i="19" a="1"/>
  <c r="F2555" i="19"/>
  <c r="F2568" i="19"/>
  <c r="F2561" i="19"/>
  <c r="D2554" i="19" a="1"/>
  <c r="F2563" i="19"/>
  <c r="F2560" i="19" l="1"/>
  <c r="F2567" i="19"/>
  <c r="F2562" i="19"/>
  <c r="D2565" i="19" a="1"/>
  <c r="F2574" i="19"/>
  <c r="D2555" i="19" a="1"/>
  <c r="F2564" i="19"/>
  <c r="D2563" i="19" a="1"/>
  <c r="F2572" i="19"/>
  <c r="F2570" i="19"/>
  <c r="D2566" i="19" a="1"/>
  <c r="F2575" i="19"/>
  <c r="F2577" i="19"/>
  <c r="F2569" i="19" l="1"/>
  <c r="D2572" i="19" a="1"/>
  <c r="F2581" i="19"/>
  <c r="D2564" i="19" a="1"/>
  <c r="F2573" i="19"/>
  <c r="F2579" i="19"/>
  <c r="F2576" i="19"/>
  <c r="F2586" i="19"/>
  <c r="D2574" i="19" a="1"/>
  <c r="F2583" i="19"/>
  <c r="D2575" i="19" a="1"/>
  <c r="F2584" i="19"/>
  <c r="F2571" i="19"/>
  <c r="F2578" i="19" l="1"/>
  <c r="F2588" i="19"/>
  <c r="F2580" i="19"/>
  <c r="D2581" i="19" a="1"/>
  <c r="F2590" i="19"/>
  <c r="D2583" i="19" a="1"/>
  <c r="F2592" i="19"/>
  <c r="F2595" i="19"/>
  <c r="F2585" i="19"/>
  <c r="D2573" i="19" a="1"/>
  <c r="F2582" i="19"/>
  <c r="D2584" i="19" a="1"/>
  <c r="F2593" i="19"/>
  <c r="F2587" i="19" l="1"/>
  <c r="F2604" i="19"/>
  <c r="D2590" i="19" a="1"/>
  <c r="F2599" i="19"/>
  <c r="D2592" i="19" a="1"/>
  <c r="F2601" i="19"/>
  <c r="D2593" i="19" a="1"/>
  <c r="F2602" i="19"/>
  <c r="D2582" i="19" a="1"/>
  <c r="F2591" i="19"/>
  <c r="F2594" i="19"/>
  <c r="F2597" i="19"/>
  <c r="F2589" i="19"/>
  <c r="F2596" i="19" l="1"/>
  <c r="D2599" i="19" a="1"/>
  <c r="F2608" i="19"/>
  <c r="D2601" i="19" a="1"/>
  <c r="F2610" i="19"/>
  <c r="D2591" i="19" a="1"/>
  <c r="F2600" i="19"/>
  <c r="D2602" i="19" a="1"/>
  <c r="F2611" i="19"/>
  <c r="F2603" i="19"/>
  <c r="F2613" i="19"/>
  <c r="F2598" i="19"/>
  <c r="F2606" i="19"/>
  <c r="F2605" i="19" l="1"/>
  <c r="F2612" i="19"/>
  <c r="D2611" i="19" a="1"/>
  <c r="F2620" i="19"/>
  <c r="F2622" i="19"/>
  <c r="D2608" i="19" a="1"/>
  <c r="F2617" i="19"/>
  <c r="D2600" i="19" a="1"/>
  <c r="F2609" i="19"/>
  <c r="F2615" i="19"/>
  <c r="F2607" i="19"/>
  <c r="D2610" i="19" a="1"/>
  <c r="F2619" i="19"/>
  <c r="F2614" i="19" l="1"/>
  <c r="D2617" i="19" a="1"/>
  <c r="F2626" i="19"/>
  <c r="D2609" i="19" a="1"/>
  <c r="F2618" i="19"/>
  <c r="F2631" i="19"/>
  <c r="D2619" i="19" a="1"/>
  <c r="F2628" i="19"/>
  <c r="F2624" i="19"/>
  <c r="D2620" i="19" a="1"/>
  <c r="F2629" i="19"/>
  <c r="F2616" i="19"/>
  <c r="F2621" i="19"/>
  <c r="F2623" i="19" l="1"/>
  <c r="F2633" i="19"/>
  <c r="D2628" i="19" a="1"/>
  <c r="F2637" i="19"/>
  <c r="F2640" i="19"/>
  <c r="F2625" i="19"/>
  <c r="D2618" i="19" a="1"/>
  <c r="F2627" i="19"/>
  <c r="D2629" i="19" a="1"/>
  <c r="F2638" i="19"/>
  <c r="D2626" i="19" a="1"/>
  <c r="F2635" i="19"/>
  <c r="F2630" i="19"/>
  <c r="F2632" i="19" l="1"/>
  <c r="F2639" i="19"/>
  <c r="D2635" i="19" a="1"/>
  <c r="F2644" i="19"/>
  <c r="F2634" i="19"/>
  <c r="D2638" i="19" a="1"/>
  <c r="F2647" i="19"/>
  <c r="F2642" i="19"/>
  <c r="D2627" i="19" a="1"/>
  <c r="F2636" i="19"/>
  <c r="F2649" i="19"/>
  <c r="D2637" i="19" a="1"/>
  <c r="F2646" i="19"/>
  <c r="F2641" i="19" l="1"/>
  <c r="D2647" i="19" a="1"/>
  <c r="F2656" i="19"/>
  <c r="F2643" i="19"/>
  <c r="D2646" i="19" a="1"/>
  <c r="F2655" i="19"/>
  <c r="D2644" i="19" a="1"/>
  <c r="F2653" i="19"/>
  <c r="D2636" i="19" a="1"/>
  <c r="F2645" i="19"/>
  <c r="F2651" i="19"/>
  <c r="F2658" i="19"/>
  <c r="F2648" i="19"/>
  <c r="F2650" i="19" l="1"/>
  <c r="D2645" i="19" a="1"/>
  <c r="F2654" i="19"/>
  <c r="D2655" i="19" a="1"/>
  <c r="F2664" i="19"/>
  <c r="F2657" i="19"/>
  <c r="F2660" i="19"/>
  <c r="D2656" i="19" a="1"/>
  <c r="F2665" i="19"/>
  <c r="D2653" i="19" a="1"/>
  <c r="F2662" i="19"/>
  <c r="F2667" i="19"/>
  <c r="F2652" i="19"/>
  <c r="F2659" i="19" l="1"/>
  <c r="F2676" i="19"/>
  <c r="D2664" i="19" a="1"/>
  <c r="F2673" i="19"/>
  <c r="D2654" i="19" a="1"/>
  <c r="F2663" i="19"/>
  <c r="D2665" i="19" a="1"/>
  <c r="F2674" i="19"/>
  <c r="F2669" i="19"/>
  <c r="F2666" i="19"/>
  <c r="F2661" i="19"/>
  <c r="D2662" i="19" a="1"/>
  <c r="F2671" i="19"/>
  <c r="F2668" i="19" l="1"/>
  <c r="F2675" i="19"/>
  <c r="F2670" i="19"/>
  <c r="F2685" i="19"/>
  <c r="F2678" i="19"/>
  <c r="D2674" i="19" a="1"/>
  <c r="F2683" i="19"/>
  <c r="D2671" i="19" a="1"/>
  <c r="F2680" i="19"/>
  <c r="D2663" i="19" a="1"/>
  <c r="F2672" i="19"/>
  <c r="D2673" i="19" a="1"/>
  <c r="F2682" i="19"/>
  <c r="F2677" i="19" l="1"/>
  <c r="F2687" i="19"/>
  <c r="F2694" i="19"/>
  <c r="D2672" i="19" a="1"/>
  <c r="F2681" i="19"/>
  <c r="F2684" i="19"/>
  <c r="D2680" i="19" a="1"/>
  <c r="F2689" i="19"/>
  <c r="D2683" i="19" a="1"/>
  <c r="F2692" i="19"/>
  <c r="D2682" i="19" a="1"/>
  <c r="F2691" i="19"/>
  <c r="F2679" i="19"/>
  <c r="F2686" i="19" l="1"/>
  <c r="F2703" i="19"/>
  <c r="F2688" i="19"/>
  <c r="D2691" i="19" a="1"/>
  <c r="F2700" i="19"/>
  <c r="D2692" i="19" a="1"/>
  <c r="F2701" i="19"/>
  <c r="F2696" i="19"/>
  <c r="D2689" i="19" a="1"/>
  <c r="F2698" i="19"/>
  <c r="F2693" i="19"/>
  <c r="D2681" i="19" a="1"/>
  <c r="F2690" i="19"/>
  <c r="F2695" i="19" l="1"/>
  <c r="D2698" i="19" a="1"/>
  <c r="F2707" i="19"/>
  <c r="F2705" i="19"/>
  <c r="D2701" i="19" a="1"/>
  <c r="F2710" i="19"/>
  <c r="D2690" i="19" a="1"/>
  <c r="F2699" i="19"/>
  <c r="F2697" i="19"/>
  <c r="F2712" i="19"/>
  <c r="D2700" i="19" a="1"/>
  <c r="F2709" i="19"/>
  <c r="F2702" i="19"/>
  <c r="F2704" i="19" l="1"/>
  <c r="F2721" i="19"/>
  <c r="F2706" i="19"/>
  <c r="D2710" i="19" a="1"/>
  <c r="F2719" i="19"/>
  <c r="D2707" i="19" a="1"/>
  <c r="F2716" i="19"/>
  <c r="D2699" i="19" a="1"/>
  <c r="F2708" i="19"/>
  <c r="F2711" i="19"/>
  <c r="D2709" i="19" a="1"/>
  <c r="F2718" i="19"/>
  <c r="F2714" i="19"/>
  <c r="F2713" i="19" l="1"/>
  <c r="D2708" i="19" a="1"/>
  <c r="F2717" i="19"/>
  <c r="D2716" i="19" a="1"/>
  <c r="F2725" i="19"/>
  <c r="F2723" i="19"/>
  <c r="D2719" i="19" a="1"/>
  <c r="F2728" i="19"/>
  <c r="D2718" i="19" a="1"/>
  <c r="F2727" i="19"/>
  <c r="F2720" i="19"/>
  <c r="F2730" i="19"/>
  <c r="F2715" i="19"/>
  <c r="F2722" i="19" l="1"/>
  <c r="D2728" i="19" a="1"/>
  <c r="F2737" i="19"/>
  <c r="F2732" i="19"/>
  <c r="F2729" i="19"/>
  <c r="D2727" i="19" a="1"/>
  <c r="F2736" i="19"/>
  <c r="F2739" i="19"/>
  <c r="D2717" i="19" a="1"/>
  <c r="F2726" i="19"/>
  <c r="F2724" i="19"/>
  <c r="D2725" i="19" a="1"/>
  <c r="F2734" i="19"/>
  <c r="F2731" i="19" l="1"/>
  <c r="D2726" i="19" a="1"/>
  <c r="F2735" i="19"/>
  <c r="F2748" i="19"/>
  <c r="D2736" i="19" a="1"/>
  <c r="F2745" i="19"/>
  <c r="D2734" i="19" a="1"/>
  <c r="F2743" i="19"/>
  <c r="F2733" i="19"/>
  <c r="D2737" i="19" a="1"/>
  <c r="F2746" i="19"/>
  <c r="F2738" i="19"/>
  <c r="F2741" i="19"/>
  <c r="F2740" i="19" l="1"/>
  <c r="D2743" i="19" a="1"/>
  <c r="F2752" i="19"/>
  <c r="F2757" i="19"/>
  <c r="F2750" i="19"/>
  <c r="D2735" i="19" a="1"/>
  <c r="F2744" i="19"/>
  <c r="D2746" i="19" a="1"/>
  <c r="F2755" i="19"/>
  <c r="F2742" i="19"/>
  <c r="D2745" i="19" a="1"/>
  <c r="F2754" i="19"/>
  <c r="F2747" i="19"/>
  <c r="F2749" i="19" l="1"/>
  <c r="D2755" i="19" a="1"/>
  <c r="F2764" i="19"/>
  <c r="D2744" i="19" a="1"/>
  <c r="F2753" i="19"/>
  <c r="F2756" i="19"/>
  <c r="F2759" i="19"/>
  <c r="F2751" i="19"/>
  <c r="D2752" i="19" a="1"/>
  <c r="F2761" i="19"/>
  <c r="D2754" i="19" a="1"/>
  <c r="F2763" i="19"/>
  <c r="F2766" i="19"/>
  <c r="F2758" i="19" l="1"/>
  <c r="F2760" i="19"/>
  <c r="F2768" i="19"/>
  <c r="F2765" i="19"/>
  <c r="D2763" i="19" a="1"/>
  <c r="F2772" i="19"/>
  <c r="F2775" i="19"/>
  <c r="D2753" i="19" a="1"/>
  <c r="F2762" i="19"/>
  <c r="D2761" i="19" a="1"/>
  <c r="F2770" i="19"/>
  <c r="D2764" i="19" a="1"/>
  <c r="F2773" i="19"/>
  <c r="F2767" i="19" l="1"/>
  <c r="F2784" i="19"/>
  <c r="D2772" i="19" a="1"/>
  <c r="F2781" i="19"/>
  <c r="D2773" i="19" a="1"/>
  <c r="F2782" i="19"/>
  <c r="F2774" i="19"/>
  <c r="D2770" i="19" a="1"/>
  <c r="F2779" i="19"/>
  <c r="F2769" i="19"/>
  <c r="D2762" i="19" a="1"/>
  <c r="F2771" i="19"/>
  <c r="F2777" i="19"/>
  <c r="F2776" i="19" l="1"/>
  <c r="D2779" i="19" a="1"/>
  <c r="F2788" i="19"/>
  <c r="F2783" i="19"/>
  <c r="F2786" i="19"/>
  <c r="D2782" i="19" a="1"/>
  <c r="F2791" i="19"/>
  <c r="D2771" i="19" a="1"/>
  <c r="F2780" i="19"/>
  <c r="F2778" i="19"/>
  <c r="F2793" i="19"/>
  <c r="D2781" i="19" a="1"/>
  <c r="F2790" i="19"/>
  <c r="F2785" i="19" l="1"/>
  <c r="F2792" i="19"/>
  <c r="D2791" i="19" a="1"/>
  <c r="F2800" i="19"/>
  <c r="F2787" i="19"/>
  <c r="D2788" i="19" a="1"/>
  <c r="F2797" i="19"/>
  <c r="D2780" i="19" a="1"/>
  <c r="F2789" i="19"/>
  <c r="F2795" i="19"/>
  <c r="D2790" i="19" a="1"/>
  <c r="F2799" i="19"/>
  <c r="F2802" i="19"/>
  <c r="F2794" i="19" l="1"/>
  <c r="D2797" i="19" a="1"/>
  <c r="F2806" i="19"/>
  <c r="D2789" i="19" a="1"/>
  <c r="F2798" i="19"/>
  <c r="F2804" i="19"/>
  <c r="F2801" i="19"/>
  <c r="F2796" i="19"/>
  <c r="F2811" i="19"/>
  <c r="D2800" i="19" a="1"/>
  <c r="F2809" i="19"/>
  <c r="D2799" i="19" a="1"/>
  <c r="F2808" i="19"/>
  <c r="F2803" i="19" l="1"/>
  <c r="F2820" i="19"/>
  <c r="D2809" i="19" a="1"/>
  <c r="F2818" i="19"/>
  <c r="D2806" i="19" a="1"/>
  <c r="F2815" i="19"/>
  <c r="F2805" i="19"/>
  <c r="F2810" i="19"/>
  <c r="F2813" i="19"/>
  <c r="D2808" i="19" a="1"/>
  <c r="F2817" i="19"/>
  <c r="D2798" i="19" a="1"/>
  <c r="F2807" i="19"/>
  <c r="F2812" i="19" l="1"/>
  <c r="F2819" i="19"/>
  <c r="F2814" i="19"/>
  <c r="D2818" i="19" a="1"/>
  <c r="F2827" i="19"/>
  <c r="F2822" i="19"/>
  <c r="F2829" i="19"/>
  <c r="D2807" i="19" a="1"/>
  <c r="F2816" i="19"/>
  <c r="D2815" i="19" a="1"/>
  <c r="F2824" i="19"/>
  <c r="D2817" i="19" a="1"/>
  <c r="F2826" i="19"/>
  <c r="F2821" i="19" l="1"/>
  <c r="F2838" i="19"/>
  <c r="F2831" i="19"/>
  <c r="D2827" i="19" a="1"/>
  <c r="F2836" i="19"/>
  <c r="D2824" i="19" a="1"/>
  <c r="F2833" i="19"/>
  <c r="F2828" i="19"/>
  <c r="D2826" i="19" a="1"/>
  <c r="F2835" i="19"/>
  <c r="D2816" i="19" a="1"/>
  <c r="F2825" i="19"/>
  <c r="F2823" i="19"/>
  <c r="F2830" i="19" l="1"/>
  <c r="D2833" i="19" a="1"/>
  <c r="F2842" i="19"/>
  <c r="D2835" i="19" a="1"/>
  <c r="F2844" i="19"/>
  <c r="D2825" i="19" a="1"/>
  <c r="F2834" i="19"/>
  <c r="F2847" i="19"/>
  <c r="F2837" i="19"/>
  <c r="F2832" i="19"/>
  <c r="D2836" i="19" a="1"/>
  <c r="F2845" i="19"/>
  <c r="F2840" i="19"/>
  <c r="F2839" i="19" l="1"/>
  <c r="F2846" i="19"/>
  <c r="F2856" i="19"/>
  <c r="D2842" i="19" a="1"/>
  <c r="F2851" i="19"/>
  <c r="D2834" i="19" a="1"/>
  <c r="F2843" i="19"/>
  <c r="F2849" i="19"/>
  <c r="D2844" i="19" a="1"/>
  <c r="F2853" i="19"/>
  <c r="D2845" i="19" a="1"/>
  <c r="F2854" i="19"/>
  <c r="F2841" i="19"/>
  <c r="F2848" i="19" l="1"/>
  <c r="D2851" i="19" a="1"/>
  <c r="F2860" i="19"/>
  <c r="D2853" i="19" a="1"/>
  <c r="F2862" i="19"/>
  <c r="F2858" i="19"/>
  <c r="F2850" i="19"/>
  <c r="D2854" i="19" a="1"/>
  <c r="F2863" i="19"/>
  <c r="F2855" i="19"/>
  <c r="D2843" i="19" a="1"/>
  <c r="F2852" i="19"/>
  <c r="F2865" i="19"/>
  <c r="F2857" i="19" l="1"/>
  <c r="F2864" i="19"/>
  <c r="D2863" i="19" a="1"/>
  <c r="F2872" i="19"/>
  <c r="D2862" i="19" a="1"/>
  <c r="F2871" i="19"/>
  <c r="F2859" i="19"/>
  <c r="D2852" i="19" a="1"/>
  <c r="F2861" i="19"/>
  <c r="D2860" i="19" a="1"/>
  <c r="F2869" i="19"/>
  <c r="F2874" i="19"/>
  <c r="F2867" i="19"/>
  <c r="F2866" i="19" l="1"/>
  <c r="F2876" i="19"/>
  <c r="F2883" i="19"/>
  <c r="D2872" i="19" a="1"/>
  <c r="F2881" i="19"/>
  <c r="D2871" i="19" a="1"/>
  <c r="F2880" i="19"/>
  <c r="D2869" i="19" a="1"/>
  <c r="F2878" i="19"/>
  <c r="F2873" i="19"/>
  <c r="D2861" i="19" a="1"/>
  <c r="F2870" i="19"/>
  <c r="F2868" i="19"/>
  <c r="F2875" i="19" l="1"/>
  <c r="D2881" i="19" a="1"/>
  <c r="F2890" i="19"/>
  <c r="F2892" i="19"/>
  <c r="F2877" i="19"/>
  <c r="D2878" i="19" a="1"/>
  <c r="F2887" i="19"/>
  <c r="D2880" i="19" a="1"/>
  <c r="F2889" i="19"/>
  <c r="D2870" i="19" a="1"/>
  <c r="F2879" i="19"/>
  <c r="F2882" i="19"/>
  <c r="F2885" i="19"/>
  <c r="F2884" i="19" l="1"/>
  <c r="D2887" i="19" a="1"/>
  <c r="F2896" i="19"/>
  <c r="F2886" i="19"/>
  <c r="F2894" i="19"/>
  <c r="D2889" i="19" a="1"/>
  <c r="F2898" i="19"/>
  <c r="D2879" i="19" a="1"/>
  <c r="F2888" i="19"/>
  <c r="D2890" i="19" a="1"/>
  <c r="F2899" i="19"/>
  <c r="F2891" i="19"/>
  <c r="F2901" i="19"/>
  <c r="F2893" i="19" l="1"/>
  <c r="F2903" i="19"/>
  <c r="F2910" i="19"/>
  <c r="F2900" i="19"/>
  <c r="F2895" i="19"/>
  <c r="D2896" i="19" a="1"/>
  <c r="F2905" i="19"/>
  <c r="D2888" i="19" a="1"/>
  <c r="F2897" i="19"/>
  <c r="D2898" i="19" a="1"/>
  <c r="F2907" i="19"/>
  <c r="D2899" i="19" a="1"/>
  <c r="F2908" i="19"/>
  <c r="F2902" i="19" l="1"/>
  <c r="F2909" i="19"/>
  <c r="D2907" i="19" a="1"/>
  <c r="F2916" i="19"/>
  <c r="D2908" i="19" a="1"/>
  <c r="F2917" i="19"/>
  <c r="F2919" i="19"/>
  <c r="D2905" i="19" a="1"/>
  <c r="F2914" i="19"/>
  <c r="F2904" i="19"/>
  <c r="D2897" i="19" a="1"/>
  <c r="F2906" i="19"/>
  <c r="F2912" i="19"/>
  <c r="F2911" i="19" l="1"/>
  <c r="F2921" i="19"/>
  <c r="D2917" i="19" a="1"/>
  <c r="F2926" i="19"/>
  <c r="D2906" i="19" a="1"/>
  <c r="F2915" i="19"/>
  <c r="D2914" i="19" a="1"/>
  <c r="F2923" i="19"/>
  <c r="F2928" i="19"/>
  <c r="F2913" i="19"/>
  <c r="F2918" i="19"/>
  <c r="D2916" i="19" a="1"/>
  <c r="F2925" i="19"/>
  <c r="F2920" i="19" l="1"/>
  <c r="D2926" i="19" a="1"/>
  <c r="F2935" i="19"/>
  <c r="D2923" i="19" a="1"/>
  <c r="F2932" i="19"/>
  <c r="D2915" i="19" a="1"/>
  <c r="F2924" i="19"/>
  <c r="D2925" i="19" a="1"/>
  <c r="F2934" i="19"/>
  <c r="F2927" i="19"/>
  <c r="F2922" i="19"/>
  <c r="F2937" i="19"/>
  <c r="F2930" i="19"/>
  <c r="F2929" i="19" l="1"/>
  <c r="F2936" i="19"/>
  <c r="D2934" i="19" a="1"/>
  <c r="F2943" i="19"/>
  <c r="D2935" i="19" a="1"/>
  <c r="F2944" i="19"/>
  <c r="F2931" i="19"/>
  <c r="F2939" i="19"/>
  <c r="D2924" i="19" a="1"/>
  <c r="F2933" i="19"/>
  <c r="F2946" i="19"/>
  <c r="D2932" i="19" a="1"/>
  <c r="F2941" i="19"/>
  <c r="F2938" i="19" l="1"/>
  <c r="D2944" i="19" a="1"/>
  <c r="F2953" i="19"/>
  <c r="F2945" i="19"/>
  <c r="F2948" i="19"/>
  <c r="F2940" i="19"/>
  <c r="D2941" i="19" a="1"/>
  <c r="F2950" i="19"/>
  <c r="F2955" i="19"/>
  <c r="D2943" i="19" a="1"/>
  <c r="F2952" i="19"/>
  <c r="D2933" i="19" a="1"/>
  <c r="F2942" i="19"/>
  <c r="F2947" i="19" l="1"/>
  <c r="F2957" i="19"/>
  <c r="D2950" i="19" a="1"/>
  <c r="F2959" i="19"/>
  <c r="F2949" i="19"/>
  <c r="D2952" i="19" a="1"/>
  <c r="F2961" i="19"/>
  <c r="F2964" i="19"/>
  <c r="D2953" i="19" a="1"/>
  <c r="F2962" i="19"/>
  <c r="D2942" i="19" a="1"/>
  <c r="F2951" i="19"/>
  <c r="F2954" i="19"/>
  <c r="F2956" i="19" l="1"/>
  <c r="F2973" i="19"/>
  <c r="D2961" i="19" a="1"/>
  <c r="F2970" i="19"/>
  <c r="F2958" i="19"/>
  <c r="F2963" i="19"/>
  <c r="D2959" i="19" a="1"/>
  <c r="F2968" i="19"/>
  <c r="D2951" i="19" a="1"/>
  <c r="F2960" i="19"/>
  <c r="F2966" i="19"/>
  <c r="D2962" i="19" a="1"/>
  <c r="F2971" i="19"/>
  <c r="F2965" i="19" l="1"/>
  <c r="D2968" i="19" a="1"/>
  <c r="F2977" i="19"/>
  <c r="F2972" i="19"/>
  <c r="F2967" i="19"/>
  <c r="D2971" i="19" a="1"/>
  <c r="F2980" i="19"/>
  <c r="D2960" i="19" a="1"/>
  <c r="F2969" i="19"/>
  <c r="F2982" i="19"/>
  <c r="D2970" i="19" a="1"/>
  <c r="F2979" i="19"/>
  <c r="F2975" i="19"/>
  <c r="F2974" i="19" l="1"/>
  <c r="F2984" i="19"/>
  <c r="D2969" i="19" a="1"/>
  <c r="F2978" i="19"/>
  <c r="D2979" i="19" a="1"/>
  <c r="F2988" i="19"/>
  <c r="F2991" i="19"/>
  <c r="D2977" i="19" a="1"/>
  <c r="F2986" i="19"/>
  <c r="D2980" i="19" a="1"/>
  <c r="F2989" i="19"/>
  <c r="F2976" i="19"/>
  <c r="F2981" i="19"/>
  <c r="F2983" i="19" l="1"/>
  <c r="D2986" i="19" a="1"/>
  <c r="F2995" i="19"/>
  <c r="F3000" i="19"/>
  <c r="D2988" i="19" a="1"/>
  <c r="F2997" i="19"/>
  <c r="D2989" i="19" a="1"/>
  <c r="F2998" i="19"/>
  <c r="F2990" i="19"/>
  <c r="D2978" i="19" a="1"/>
  <c r="F2987" i="19"/>
  <c r="F2985" i="19"/>
  <c r="F2993" i="19"/>
  <c r="F2992" i="19" l="1"/>
  <c r="F3002" i="19"/>
  <c r="D2997" i="19" a="1"/>
  <c r="F3006" i="19"/>
  <c r="D2987" i="19" a="1"/>
  <c r="F2996" i="19"/>
  <c r="D2995" i="19" a="1"/>
  <c r="F3004" i="19"/>
  <c r="F2999" i="19"/>
  <c r="D2998" i="19" a="1"/>
  <c r="F3007" i="19"/>
  <c r="F2994" i="19"/>
  <c r="F3009" i="19"/>
  <c r="F3001" i="19" l="1"/>
  <c r="D2996" i="19" a="1"/>
  <c r="F3005" i="19"/>
  <c r="F3018" i="19"/>
  <c r="D3007" i="19" a="1"/>
  <c r="F3016" i="19"/>
  <c r="F3008" i="19"/>
  <c r="D3004" i="19" a="1"/>
  <c r="F3013" i="19"/>
  <c r="D3006" i="19" a="1"/>
  <c r="F3015" i="19"/>
  <c r="F3003" i="19"/>
  <c r="F3011" i="19"/>
  <c r="F3010" i="19" l="1"/>
  <c r="F3020" i="19"/>
  <c r="D3016" i="19" a="1"/>
  <c r="F3025" i="19"/>
  <c r="D3015" i="19" a="1"/>
  <c r="F3024" i="19"/>
  <c r="D3005" i="19" a="1"/>
  <c r="F3014" i="19"/>
  <c r="D3013" i="19" a="1"/>
  <c r="F3022" i="19"/>
  <c r="F3017" i="19"/>
  <c r="F3012" i="19"/>
  <c r="F3027" i="19"/>
  <c r="F3019" i="19" l="1"/>
  <c r="D3022" i="19" a="1"/>
  <c r="F3031" i="19"/>
  <c r="D3024" i="19" a="1"/>
  <c r="F3033" i="19"/>
  <c r="F3036" i="19"/>
  <c r="F3021" i="19"/>
  <c r="D3025" i="19" a="1"/>
  <c r="F3034" i="19"/>
  <c r="F3029" i="19"/>
  <c r="D3014" i="19" a="1"/>
  <c r="F3023" i="19"/>
  <c r="F3026" i="19"/>
  <c r="F3028" i="19" l="1"/>
  <c r="D3034" i="19" a="1"/>
  <c r="F3043" i="19"/>
  <c r="F3045" i="19"/>
  <c r="D3033" i="19" a="1"/>
  <c r="F3042" i="19"/>
  <c r="F3030" i="19"/>
  <c r="F3035" i="19"/>
  <c r="D3023" i="19" a="1"/>
  <c r="F3032" i="19"/>
  <c r="D3031" i="19" a="1"/>
  <c r="F3040" i="19"/>
  <c r="F3038" i="19"/>
  <c r="F3037" i="19" l="1"/>
  <c r="D3042" i="19" a="1"/>
  <c r="F3051" i="19"/>
  <c r="D3040" i="19" a="1"/>
  <c r="F3049" i="19"/>
  <c r="F3044" i="19"/>
  <c r="F3039" i="19"/>
  <c r="D3032" i="19" a="1"/>
  <c r="F3041" i="19"/>
  <c r="D3043" i="19" a="1"/>
  <c r="F3052" i="19"/>
  <c r="F3047" i="19"/>
  <c r="F3054" i="19"/>
  <c r="F3046" i="19" l="1"/>
  <c r="F3048" i="19"/>
  <c r="D3049" i="19" a="1"/>
  <c r="F3058" i="19"/>
  <c r="F3056" i="19"/>
  <c r="D3051" i="19" a="1"/>
  <c r="F3060" i="19"/>
  <c r="D3052" i="19" a="1"/>
  <c r="F3061" i="19"/>
  <c r="D3041" i="19" a="1"/>
  <c r="F3050" i="19"/>
  <c r="F3053" i="19"/>
  <c r="F3063" i="19"/>
  <c r="F3055" i="19" l="1"/>
  <c r="D3050" i="19" a="1"/>
  <c r="F3059" i="19"/>
  <c r="F3072" i="19"/>
  <c r="F3062" i="19"/>
  <c r="D3061" i="19" a="1"/>
  <c r="F3070" i="19"/>
  <c r="D3060" i="19" a="1"/>
  <c r="F3069" i="19"/>
  <c r="F3065" i="19"/>
  <c r="F3057" i="19"/>
  <c r="D3058" i="19" a="1"/>
  <c r="F3067" i="19"/>
  <c r="F3064" i="19" l="1"/>
  <c r="F3066" i="19"/>
  <c r="D3069" i="19" a="1"/>
  <c r="F3078" i="19"/>
  <c r="D3070" i="19" a="1"/>
  <c r="F3079" i="19"/>
  <c r="F3071" i="19"/>
  <c r="F3081" i="19"/>
  <c r="F3074" i="19"/>
  <c r="D3067" i="19" a="1"/>
  <c r="F3076" i="19"/>
  <c r="D3059" i="19" a="1"/>
  <c r="F3068" i="19"/>
  <c r="F3073" i="19" l="1"/>
  <c r="F3080" i="19"/>
  <c r="F3083" i="19"/>
  <c r="F3090" i="19"/>
  <c r="D3068" i="19" a="1"/>
  <c r="F3077" i="19"/>
  <c r="F3075" i="19"/>
  <c r="D3079" i="19" a="1"/>
  <c r="F3088" i="19"/>
  <c r="D3078" i="19" a="1"/>
  <c r="F3087" i="19"/>
  <c r="D3076" i="19" a="1"/>
  <c r="F3085" i="19"/>
  <c r="F3082" i="19" l="1"/>
  <c r="D3085" i="19" a="1"/>
  <c r="F3094" i="19"/>
  <c r="F3084" i="19"/>
  <c r="D3077" i="19" a="1"/>
  <c r="F3086" i="19"/>
  <c r="D3088" i="19" a="1"/>
  <c r="F3097" i="19"/>
  <c r="F3089" i="19"/>
  <c r="F3099" i="19"/>
  <c r="D3087" i="19" a="1"/>
  <c r="F3096" i="19"/>
  <c r="F3092" i="19"/>
  <c r="F3091" i="19" l="1"/>
  <c r="D3097" i="19" a="1"/>
  <c r="F3106" i="19"/>
  <c r="D3086" i="19" a="1"/>
  <c r="F3095" i="19"/>
  <c r="F3101" i="19"/>
  <c r="D3096" i="19" a="1"/>
  <c r="F3105" i="19"/>
  <c r="F3108" i="19"/>
  <c r="D3094" i="19" a="1"/>
  <c r="F3103" i="19"/>
  <c r="F3098" i="19"/>
  <c r="F3093" i="19"/>
  <c r="F3100" i="19" l="1"/>
  <c r="F3110" i="19"/>
  <c r="F3102" i="19"/>
  <c r="F3107" i="19"/>
  <c r="D3103" i="19" a="1"/>
  <c r="F3112" i="19"/>
  <c r="D3106" i="19" a="1"/>
  <c r="F3115" i="19"/>
  <c r="F3117" i="19"/>
  <c r="D3105" i="19" a="1"/>
  <c r="F3114" i="19"/>
  <c r="D3095" i="19" a="1"/>
  <c r="F3104" i="19"/>
  <c r="F3109" i="19" l="1"/>
  <c r="F3116" i="19"/>
  <c r="F3126" i="19"/>
  <c r="D3115" i="19" a="1"/>
  <c r="F3124" i="19"/>
  <c r="D3112" i="19" a="1"/>
  <c r="F3121" i="19"/>
  <c r="D3104" i="19" a="1"/>
  <c r="F3113" i="19"/>
  <c r="F3111" i="19"/>
  <c r="D3114" i="19" a="1"/>
  <c r="F3123" i="19"/>
  <c r="F3119" i="19"/>
  <c r="F3118" i="19" l="1"/>
  <c r="D3121" i="19" a="1"/>
  <c r="F3130" i="19"/>
  <c r="F3125" i="19"/>
  <c r="D3113" i="19" a="1"/>
  <c r="F3122" i="19"/>
  <c r="D3124" i="19" a="1"/>
  <c r="F3133" i="19"/>
  <c r="F3128" i="19"/>
  <c r="D3123" i="19" a="1"/>
  <c r="F3132" i="19"/>
  <c r="F3135" i="19"/>
  <c r="F3120" i="19"/>
  <c r="F3127" i="19" l="1"/>
  <c r="F3137" i="19"/>
  <c r="D3122" i="19" a="1"/>
  <c r="F3131" i="19"/>
  <c r="D3133" i="19" a="1"/>
  <c r="F3142" i="19"/>
  <c r="F3129" i="19"/>
  <c r="D3130" i="19" a="1"/>
  <c r="F3139" i="19"/>
  <c r="F3144" i="19"/>
  <c r="F3134" i="19"/>
  <c r="D3132" i="19" a="1"/>
  <c r="F3141" i="19"/>
  <c r="F3136" i="19" l="1"/>
  <c r="F3138" i="19"/>
  <c r="D3139" i="19" a="1"/>
  <c r="F3148" i="19"/>
  <c r="D3142" i="19" a="1"/>
  <c r="F3151" i="19"/>
  <c r="D3141" i="19" a="1"/>
  <c r="F3150" i="19"/>
  <c r="D3131" i="19" a="1"/>
  <c r="F3140" i="19"/>
  <c r="F3143" i="19"/>
  <c r="F3146" i="19"/>
  <c r="F3153" i="19"/>
  <c r="F3145" i="19" l="1"/>
  <c r="D3151" i="19" a="1"/>
  <c r="F3160" i="19"/>
  <c r="F3162" i="19"/>
  <c r="D3148" i="19" a="1"/>
  <c r="F3157" i="19"/>
  <c r="D3140" i="19" a="1"/>
  <c r="F3149" i="19"/>
  <c r="D3150" i="19" a="1"/>
  <c r="F3159" i="19"/>
  <c r="F3155" i="19"/>
  <c r="F3152" i="19"/>
  <c r="F3147" i="19"/>
  <c r="F3154" i="19" l="1"/>
  <c r="D3157" i="19" a="1"/>
  <c r="F3166" i="19"/>
  <c r="F3156" i="19"/>
  <c r="F3161" i="19"/>
  <c r="D3149" i="19" a="1"/>
  <c r="F3158" i="19"/>
  <c r="F3164" i="19"/>
  <c r="D3160" i="19" a="1"/>
  <c r="F3169" i="19"/>
  <c r="D3159" i="19" a="1"/>
  <c r="F3168" i="19"/>
  <c r="F3171" i="19"/>
  <c r="F3163" i="19" l="1"/>
  <c r="D3169" i="19" a="1"/>
  <c r="F3178" i="19"/>
  <c r="F3173" i="19"/>
  <c r="F3170" i="19"/>
  <c r="D3166" i="19" a="1"/>
  <c r="F3175" i="19"/>
  <c r="D3158" i="19" a="1"/>
  <c r="F3167" i="19"/>
  <c r="F3180" i="19"/>
  <c r="F3165" i="19"/>
  <c r="D3168" i="19" a="1"/>
  <c r="F3177" i="19"/>
  <c r="F3172" i="19" l="1"/>
  <c r="F3179" i="19"/>
  <c r="D3167" i="19" a="1"/>
  <c r="F3176" i="19"/>
  <c r="D3177" i="19" a="1"/>
  <c r="F3186" i="19"/>
  <c r="D3178" i="19" a="1"/>
  <c r="F3187" i="19"/>
  <c r="F3189" i="19"/>
  <c r="D3175" i="19" a="1"/>
  <c r="F3184" i="19"/>
  <c r="F3174" i="19"/>
  <c r="F3182" i="19"/>
  <c r="F3181" i="19" l="1"/>
  <c r="F3198" i="19"/>
  <c r="D3187" i="19" a="1"/>
  <c r="F3196" i="19"/>
  <c r="D3186" i="19" a="1"/>
  <c r="F3195" i="19"/>
  <c r="F3188" i="19"/>
  <c r="F3191" i="19"/>
  <c r="F3183" i="19"/>
  <c r="D3176" i="19" a="1"/>
  <c r="F3185" i="19"/>
  <c r="D3184" i="19" a="1"/>
  <c r="F3193" i="19"/>
  <c r="F3190" i="19" l="1"/>
  <c r="F3200" i="19"/>
  <c r="F3197" i="19"/>
  <c r="D3195" i="19" a="1"/>
  <c r="F3204" i="19"/>
  <c r="D3193" i="19" a="1"/>
  <c r="F3202" i="19"/>
  <c r="D3185" i="19" a="1"/>
  <c r="F3194" i="19"/>
  <c r="F3192" i="19"/>
  <c r="F3207" i="19"/>
  <c r="D3196" i="19" a="1"/>
  <c r="F3205" i="19"/>
  <c r="F3199" i="19" l="1"/>
  <c r="D3205" i="19" a="1"/>
  <c r="F3214" i="19"/>
  <c r="D3204" i="19" a="1"/>
  <c r="F3213" i="19"/>
  <c r="F3206" i="19"/>
  <c r="D3202" i="19" a="1"/>
  <c r="F3211" i="19"/>
  <c r="F3216" i="19"/>
  <c r="F3201" i="19"/>
  <c r="F3209" i="19"/>
  <c r="D3194" i="19" a="1"/>
  <c r="F3203" i="19"/>
  <c r="F3208" i="19" l="1"/>
  <c r="F3225" i="19"/>
  <c r="F3210" i="19"/>
  <c r="D3203" i="19" a="1"/>
  <c r="F3212" i="19"/>
  <c r="F3215" i="19"/>
  <c r="F3218" i="19"/>
  <c r="D3214" i="19" a="1"/>
  <c r="F3223" i="19"/>
  <c r="D3211" i="19" a="1"/>
  <c r="F3220" i="19"/>
  <c r="D3213" i="19" a="1"/>
  <c r="F3222" i="19"/>
  <c r="F3217" i="19" l="1"/>
  <c r="D3223" i="19" a="1"/>
  <c r="F3232" i="19"/>
  <c r="D3212" i="19" a="1"/>
  <c r="F3221" i="19"/>
  <c r="F3227" i="19"/>
  <c r="F3224" i="19"/>
  <c r="D3222" i="19" a="1"/>
  <c r="F3231" i="19"/>
  <c r="F3219" i="19"/>
  <c r="D3220" i="19" a="1"/>
  <c r="F3229" i="19"/>
  <c r="F3234" i="19"/>
  <c r="F3226" i="19" l="1"/>
  <c r="F3243" i="19"/>
  <c r="F3228" i="19"/>
  <c r="D3229" i="19" a="1"/>
  <c r="F3238" i="19"/>
  <c r="D3221" i="19" a="1"/>
  <c r="F3230" i="19"/>
  <c r="D3232" i="19" a="1"/>
  <c r="F3241" i="19"/>
  <c r="D3231" i="19" a="1"/>
  <c r="F3240" i="19"/>
  <c r="F3233" i="19"/>
  <c r="F3236" i="19"/>
  <c r="F3235" i="19" l="1"/>
  <c r="D3241" i="19" a="1"/>
  <c r="F3250" i="19"/>
  <c r="D3238" i="19" a="1"/>
  <c r="F3247" i="19"/>
  <c r="F3242" i="19"/>
  <c r="D3240" i="19" a="1"/>
  <c r="F3249" i="19"/>
  <c r="F3252" i="19"/>
  <c r="D3230" i="19" a="1"/>
  <c r="F3239" i="19"/>
  <c r="F3245" i="19"/>
  <c r="F3237" i="19"/>
  <c r="F3244" i="19" l="1"/>
  <c r="F3261" i="19"/>
  <c r="F3246" i="19"/>
  <c r="F3251" i="19"/>
  <c r="D3239" i="19" a="1"/>
  <c r="F3248" i="19"/>
  <c r="D3250" i="19" a="1"/>
  <c r="F3259" i="19"/>
  <c r="D3249" i="19" a="1"/>
  <c r="F3258" i="19"/>
  <c r="F3254" i="19"/>
  <c r="D3247" i="19" a="1"/>
  <c r="F3256" i="19"/>
  <c r="F3253" i="19" l="1"/>
  <c r="F3260" i="19"/>
  <c r="F3255" i="19"/>
  <c r="D3256" i="19" a="1"/>
  <c r="F3265" i="19"/>
  <c r="D3258" i="19" a="1"/>
  <c r="F3267" i="19"/>
  <c r="F3270" i="19"/>
  <c r="D3259" i="19" a="1"/>
  <c r="F3268" i="19"/>
  <c r="D3248" i="19" a="1"/>
  <c r="F3257" i="19"/>
  <c r="F3263" i="19"/>
  <c r="F3262" i="19" l="1"/>
  <c r="F3279" i="19"/>
  <c r="D3267" i="19" a="1"/>
  <c r="F3276" i="19"/>
  <c r="D3265" i="19" a="1"/>
  <c r="F3274" i="19"/>
  <c r="F3272" i="19"/>
  <c r="D3268" i="19" a="1"/>
  <c r="F3277" i="19"/>
  <c r="F3269" i="19"/>
  <c r="D3257" i="19" a="1"/>
  <c r="F3266" i="19"/>
  <c r="F3264" i="19"/>
  <c r="F3271" i="19" l="1"/>
  <c r="D3277" i="19" a="1"/>
  <c r="F3286" i="19"/>
  <c r="D3274" i="19" a="1"/>
  <c r="F3283" i="19"/>
  <c r="D3266" i="19" a="1"/>
  <c r="F3275" i="19"/>
  <c r="F3278" i="19"/>
  <c r="F3288" i="19"/>
  <c r="F3281" i="19"/>
  <c r="F3273" i="19"/>
  <c r="D3276" i="19" a="1"/>
  <c r="F3285" i="19"/>
  <c r="F3280" i="19" l="1"/>
  <c r="F3297" i="19"/>
  <c r="F3287" i="19"/>
  <c r="D3286" i="19" a="1"/>
  <c r="F3295" i="19"/>
  <c r="D3285" i="19" a="1"/>
  <c r="F3294" i="19"/>
  <c r="D3275" i="19" a="1"/>
  <c r="F3284" i="19"/>
  <c r="F3282" i="19"/>
  <c r="D3283" i="19" a="1"/>
  <c r="F3292" i="19"/>
  <c r="F3290" i="19"/>
  <c r="F3289" i="19" l="1"/>
  <c r="F3299" i="19"/>
  <c r="F3296" i="19"/>
  <c r="D3295" i="19" a="1"/>
  <c r="F3304" i="19"/>
  <c r="F3306" i="19"/>
  <c r="D3284" i="19" a="1"/>
  <c r="F3293" i="19"/>
  <c r="D3294" i="19" a="1"/>
  <c r="F3303" i="19"/>
  <c r="D3292" i="19" a="1"/>
  <c r="F3301" i="19"/>
  <c r="F3291" i="19"/>
  <c r="F3298" i="19" l="1"/>
  <c r="F3300" i="19"/>
  <c r="D3293" i="19" a="1"/>
  <c r="F3302" i="19"/>
  <c r="F3315" i="19"/>
  <c r="F3308" i="19"/>
  <c r="D3303" i="19" a="1"/>
  <c r="F3312" i="19"/>
  <c r="D3304" i="19" a="1"/>
  <c r="F3313" i="19"/>
  <c r="D3301" i="19" a="1"/>
  <c r="F3310" i="19"/>
  <c r="F3305" i="19"/>
  <c r="F3307" i="19" l="1"/>
  <c r="F3324" i="19"/>
  <c r="D3312" i="19" a="1"/>
  <c r="F3321" i="19"/>
  <c r="D3310" i="19" a="1"/>
  <c r="F3319" i="19"/>
  <c r="D3302" i="19" a="1"/>
  <c r="F3311" i="19"/>
  <c r="F3309" i="19"/>
  <c r="F3317" i="19"/>
  <c r="F3314" i="19"/>
  <c r="D3313" i="19" a="1"/>
  <c r="F3322" i="19"/>
  <c r="F3316" i="19" l="1"/>
  <c r="F3326" i="19"/>
  <c r="D3322" i="19" a="1"/>
  <c r="F3331" i="19"/>
  <c r="D3319" i="19" a="1"/>
  <c r="F3328" i="19"/>
  <c r="D3321" i="19" a="1"/>
  <c r="F3330" i="19"/>
  <c r="D3311" i="19" a="1"/>
  <c r="F3320" i="19"/>
  <c r="F3318" i="19"/>
  <c r="F3333" i="19"/>
  <c r="F3323" i="19"/>
  <c r="F3325" i="19" l="1"/>
  <c r="F3327" i="19"/>
  <c r="D3320" i="19" a="1"/>
  <c r="F3329" i="19"/>
  <c r="D3328" i="19" a="1"/>
  <c r="F3337" i="19"/>
  <c r="F3332" i="19"/>
  <c r="F3335" i="19"/>
  <c r="D3330" i="19" a="1"/>
  <c r="F3339" i="19"/>
  <c r="F3342" i="19"/>
  <c r="D3331" i="19" a="1"/>
  <c r="F3340" i="19"/>
  <c r="F3334" i="19" l="1"/>
  <c r="D3337" i="19" a="1"/>
  <c r="F3346" i="19"/>
  <c r="F3344" i="19"/>
  <c r="F3341" i="19"/>
  <c r="D3340" i="19" a="1"/>
  <c r="F3349" i="19"/>
  <c r="F3351" i="19"/>
  <c r="D3339" i="19" a="1"/>
  <c r="F3348" i="19"/>
  <c r="F3336" i="19"/>
  <c r="D3329" i="19" a="1"/>
  <c r="F3338" i="19"/>
  <c r="F3343" i="19" l="1"/>
  <c r="D3349" i="19" a="1"/>
  <c r="F3358" i="19"/>
  <c r="F3360" i="19"/>
  <c r="F3353" i="19"/>
  <c r="F3350" i="19"/>
  <c r="D3338" i="19" a="1"/>
  <c r="F3347" i="19"/>
  <c r="F3345" i="19"/>
  <c r="D3348" i="19" a="1"/>
  <c r="F3357" i="19"/>
  <c r="D3346" i="19" a="1"/>
  <c r="F3355" i="19"/>
  <c r="F3352" i="19" l="1"/>
  <c r="D3347" i="19" a="1"/>
  <c r="F3356" i="19"/>
  <c r="D3355" i="19" a="1"/>
  <c r="F3364" i="19"/>
  <c r="F3362" i="19"/>
  <c r="F3369" i="19"/>
  <c r="D3357" i="19" a="1"/>
  <c r="F3366" i="19"/>
  <c r="F3359" i="19"/>
  <c r="F3354" i="19"/>
  <c r="D3358" i="19" a="1"/>
  <c r="F3367" i="19"/>
  <c r="F3361" i="19" l="1"/>
  <c r="D3356" i="19" a="1"/>
  <c r="F3365" i="19"/>
  <c r="F3371" i="19"/>
  <c r="D3367" i="19" a="1"/>
  <c r="F3376" i="19"/>
  <c r="D3364" i="19" a="1"/>
  <c r="F3373" i="19"/>
  <c r="F3368" i="19"/>
  <c r="D3366" i="19" a="1"/>
  <c r="F3375" i="19"/>
  <c r="F3378" i="19"/>
  <c r="F3363" i="19"/>
  <c r="F3370" i="19" l="1"/>
  <c r="F3372" i="19"/>
  <c r="F3377" i="19"/>
  <c r="D3376" i="19" a="1"/>
  <c r="F3385" i="19"/>
  <c r="D3375" i="19" a="1"/>
  <c r="F3384" i="19"/>
  <c r="D3365" i="19" a="1"/>
  <c r="F3374" i="19"/>
  <c r="D3373" i="19" a="1"/>
  <c r="F3382" i="19"/>
  <c r="F3387" i="19"/>
  <c r="F3380" i="19"/>
  <c r="F3379" i="19" l="1"/>
  <c r="D3374" i="19" a="1"/>
  <c r="F3383" i="19"/>
  <c r="D3384" i="19" a="1"/>
  <c r="F3393" i="19"/>
  <c r="F3386" i="19"/>
  <c r="F3389" i="19"/>
  <c r="D3385" i="19" a="1"/>
  <c r="F3394" i="19"/>
  <c r="D3382" i="19" a="1"/>
  <c r="F3391" i="19"/>
  <c r="F3396" i="19"/>
  <c r="F3381" i="19"/>
  <c r="F3388" i="19" l="1"/>
  <c r="D3393" i="19" a="1"/>
  <c r="F3402" i="19"/>
  <c r="D3383" i="19" a="1"/>
  <c r="F3392" i="19"/>
  <c r="D3391" i="19" a="1"/>
  <c r="F3400" i="19"/>
  <c r="D3394" i="19" a="1"/>
  <c r="F3403" i="19"/>
  <c r="F3398" i="19"/>
  <c r="F3390" i="19"/>
  <c r="F3395" i="19"/>
  <c r="F3405" i="19"/>
  <c r="F3397" i="19" l="1"/>
  <c r="D3392" i="19" a="1"/>
  <c r="F3401" i="19"/>
  <c r="D3403" i="19" a="1"/>
  <c r="F3412" i="19"/>
  <c r="F3404" i="19"/>
  <c r="D3402" i="19" a="1"/>
  <c r="F3411" i="19"/>
  <c r="F3399" i="19"/>
  <c r="F3407" i="19"/>
  <c r="D3400" i="19" a="1"/>
  <c r="F3409" i="19"/>
  <c r="F3414" i="19"/>
  <c r="F3406" i="19" l="1"/>
  <c r="F3408" i="19"/>
  <c r="F3423" i="19"/>
  <c r="D3411" i="19" a="1"/>
  <c r="F3420" i="19"/>
  <c r="F3413" i="19"/>
  <c r="D3412" i="19" a="1"/>
  <c r="F3421" i="19"/>
  <c r="D3401" i="19" a="1"/>
  <c r="F3410" i="19"/>
  <c r="D3409" i="19" a="1"/>
  <c r="F3418" i="19"/>
  <c r="F3416" i="19"/>
  <c r="F3415" i="19" l="1"/>
  <c r="D3420" i="19" a="1"/>
  <c r="F3429" i="19"/>
  <c r="D3418" i="19" a="1"/>
  <c r="F3427" i="19"/>
  <c r="D3421" i="19" a="1"/>
  <c r="F3430" i="19"/>
  <c r="F3422" i="19"/>
  <c r="F3425" i="19"/>
  <c r="D3410" i="19" a="1"/>
  <c r="F3419" i="19"/>
  <c r="F3417" i="19"/>
  <c r="F3432" i="19"/>
  <c r="F3424" i="19" l="1"/>
  <c r="D3430" i="19" a="1"/>
  <c r="F3439" i="19"/>
  <c r="D3427" i="19" a="1"/>
  <c r="F3436" i="19"/>
  <c r="F3431" i="19"/>
  <c r="F3441" i="19"/>
  <c r="D3419" i="19" a="1"/>
  <c r="F3428" i="19"/>
  <c r="D3429" i="19" a="1"/>
  <c r="F3438" i="19"/>
  <c r="F3434" i="19"/>
  <c r="F3426" i="19"/>
  <c r="F3433" i="19" l="1"/>
  <c r="F3450" i="19"/>
  <c r="F3443" i="19"/>
  <c r="D3438" i="19" a="1"/>
  <c r="F3447" i="19"/>
  <c r="D3439" i="19" a="1"/>
  <c r="F3448" i="19"/>
  <c r="D3428" i="19" a="1"/>
  <c r="F3437" i="19"/>
  <c r="F3435" i="19"/>
  <c r="F3440" i="19"/>
  <c r="D3436" i="19" a="1"/>
  <c r="F3445" i="19"/>
  <c r="F3442" i="19" l="1"/>
  <c r="D3437" i="19" a="1"/>
  <c r="F3446" i="19"/>
  <c r="D3447" i="19" a="1"/>
  <c r="F3456" i="19"/>
  <c r="F3449" i="19"/>
  <c r="F3459" i="19"/>
  <c r="D3448" i="19" a="1"/>
  <c r="F3457" i="19"/>
  <c r="D3445" i="19" a="1"/>
  <c r="F3454" i="19"/>
  <c r="F3452" i="19"/>
  <c r="F3444" i="19"/>
  <c r="F3451" i="19" l="1"/>
  <c r="D3457" i="19" a="1"/>
  <c r="F3466" i="19"/>
  <c r="F3461" i="19"/>
  <c r="D3454" i="19" a="1"/>
  <c r="F3463" i="19"/>
  <c r="F3468" i="19"/>
  <c r="F3453" i="19"/>
  <c r="F3458" i="19"/>
  <c r="D3456" i="19" a="1"/>
  <c r="F3465" i="19"/>
  <c r="D3446" i="19" a="1"/>
  <c r="F3455" i="19"/>
  <c r="F3460" i="19" l="1"/>
  <c r="F3477" i="19"/>
  <c r="F3467" i="19"/>
  <c r="F3462" i="19"/>
  <c r="D3465" i="19" a="1"/>
  <c r="F3474" i="19"/>
  <c r="D3463" i="19" a="1"/>
  <c r="F3472" i="19"/>
  <c r="D3455" i="19" a="1"/>
  <c r="F3464" i="19"/>
  <c r="F3470" i="19"/>
  <c r="D3466" i="19" a="1"/>
  <c r="F3475" i="19"/>
  <c r="F3469" i="19" l="1"/>
  <c r="D3474" i="19" a="1"/>
  <c r="F3483" i="19"/>
  <c r="F3486" i="19"/>
  <c r="D3472" i="19" a="1"/>
  <c r="F3481" i="19"/>
  <c r="D3475" i="19" a="1"/>
  <c r="F3484" i="19"/>
  <c r="F3471" i="19"/>
  <c r="F3479" i="19"/>
  <c r="F3476" i="19"/>
  <c r="D3464" i="19" a="1"/>
  <c r="F3473" i="19"/>
  <c r="F3478" i="19" l="1"/>
  <c r="F3495" i="19"/>
  <c r="F3480" i="19"/>
  <c r="D3484" i="19" a="1"/>
  <c r="F3493" i="19"/>
  <c r="D3473" i="19" a="1"/>
  <c r="F3482" i="19"/>
  <c r="F3488" i="19"/>
  <c r="D3481" i="19" a="1"/>
  <c r="F3490" i="19"/>
  <c r="F3485" i="19"/>
  <c r="D3483" i="19" a="1"/>
  <c r="F3492" i="19"/>
  <c r="F3487" i="19" l="1"/>
  <c r="F3497" i="19"/>
  <c r="D3482" i="19" a="1"/>
  <c r="F3491" i="19"/>
  <c r="F3494" i="19"/>
  <c r="F3489" i="19"/>
  <c r="F3504" i="19"/>
  <c r="D3492" i="19" a="1"/>
  <c r="F3501" i="19"/>
  <c r="D3493" i="19" a="1"/>
  <c r="F3502" i="19"/>
  <c r="D3490" i="19" a="1"/>
  <c r="F3499" i="19"/>
  <c r="F3496" i="19" l="1"/>
  <c r="F3513" i="19"/>
  <c r="F3503" i="19"/>
  <c r="F3506" i="19"/>
  <c r="F3498" i="19"/>
  <c r="D3499" i="19" a="1"/>
  <c r="F3508" i="19"/>
  <c r="D3502" i="19" a="1"/>
  <c r="F3511" i="19"/>
  <c r="D3491" i="19" a="1"/>
  <c r="F3500" i="19"/>
  <c r="D3501" i="19" a="1"/>
  <c r="F3510" i="19"/>
  <c r="F3505" i="19" l="1"/>
  <c r="F3515" i="19"/>
  <c r="F3507" i="19"/>
  <c r="D3508" i="19" a="1"/>
  <c r="F3517" i="19"/>
  <c r="D3511" i="19" a="1"/>
  <c r="F3520" i="19"/>
  <c r="F3522" i="19"/>
  <c r="D3510" i="19" a="1"/>
  <c r="F3519" i="19"/>
  <c r="D3500" i="19" a="1"/>
  <c r="F3509" i="19"/>
  <c r="F3512" i="19"/>
  <c r="F3514" i="19" l="1"/>
  <c r="D3517" i="19" a="1"/>
  <c r="F3526" i="19"/>
  <c r="D3519" i="19" a="1"/>
  <c r="F3528" i="19"/>
  <c r="F3524" i="19"/>
  <c r="F3531" i="19"/>
  <c r="D3520" i="19" a="1"/>
  <c r="F3529" i="19"/>
  <c r="F3521" i="19"/>
  <c r="D3509" i="19" a="1"/>
  <c r="F3518" i="19"/>
  <c r="F3516" i="19"/>
  <c r="F3523" i="19" l="1"/>
  <c r="F3540" i="19"/>
  <c r="D3526" i="19" a="1"/>
  <c r="F3535" i="19"/>
  <c r="D3529" i="19" a="1"/>
  <c r="F3538" i="19"/>
  <c r="F3533" i="19"/>
  <c r="F3525" i="19"/>
  <c r="D3528" i="19" a="1"/>
  <c r="F3537" i="19"/>
  <c r="D3518" i="19" a="1"/>
  <c r="F3527" i="19"/>
  <c r="F3530" i="19"/>
  <c r="F3532" i="19" l="1"/>
  <c r="F3542" i="19"/>
  <c r="D3537" i="19" a="1"/>
  <c r="F3546" i="19"/>
  <c r="F3534" i="19"/>
  <c r="F3539" i="19"/>
  <c r="D3535" i="19" a="1"/>
  <c r="F3544" i="19"/>
  <c r="D3527" i="19" a="1"/>
  <c r="F3536" i="19"/>
  <c r="F3549" i="19"/>
  <c r="D3538" i="19" a="1"/>
  <c r="F3547" i="19"/>
  <c r="F3541" i="19" l="1"/>
  <c r="D3547" i="19" a="1"/>
  <c r="F3556" i="19"/>
  <c r="F3558" i="19"/>
  <c r="D3544" i="19" a="1"/>
  <c r="F3553" i="19"/>
  <c r="F3548" i="19"/>
  <c r="F3543" i="19"/>
  <c r="D3546" i="19" a="1"/>
  <c r="F3555" i="19"/>
  <c r="D3536" i="19" a="1"/>
  <c r="F3545" i="19"/>
  <c r="F3551" i="19"/>
  <c r="F3550" i="19" l="1"/>
  <c r="F3552" i="19"/>
  <c r="D3555" i="19" a="1"/>
  <c r="F3564" i="19"/>
  <c r="D3556" i="19" a="1"/>
  <c r="F3565" i="19"/>
  <c r="F3557" i="19"/>
  <c r="F3560" i="19"/>
  <c r="D3553" i="19" a="1"/>
  <c r="F3562" i="19"/>
  <c r="D3545" i="19" a="1"/>
  <c r="F3554" i="19"/>
  <c r="F3567" i="19"/>
  <c r="F3559" i="19" l="1"/>
  <c r="F3569" i="19"/>
  <c r="F3566" i="19"/>
  <c r="F3561" i="19"/>
  <c r="D3565" i="19" a="1"/>
  <c r="F3574" i="19"/>
  <c r="F3576" i="19"/>
  <c r="D3564" i="19" a="1"/>
  <c r="F3573" i="19"/>
  <c r="D3554" i="19" a="1"/>
  <c r="F3563" i="19"/>
  <c r="D3562" i="19" a="1"/>
  <c r="F3571" i="19"/>
  <c r="F3568" i="19" l="1"/>
  <c r="F3585" i="19"/>
  <c r="D3573" i="19" a="1"/>
  <c r="F3582" i="19"/>
  <c r="D3574" i="19" a="1"/>
  <c r="F3583" i="19"/>
  <c r="F3570" i="19"/>
  <c r="D3571" i="19" a="1"/>
  <c r="F3580" i="19"/>
  <c r="F3575" i="19"/>
  <c r="D3563" i="19" a="1"/>
  <c r="F3572" i="19"/>
  <c r="F3578" i="19"/>
  <c r="F3577" i="19" l="1"/>
  <c r="F3587" i="19"/>
  <c r="D3572" i="19" a="1"/>
  <c r="F3581" i="19"/>
  <c r="F3579" i="19"/>
  <c r="D3583" i="19" a="1"/>
  <c r="F3592" i="19"/>
  <c r="D3580" i="19" a="1"/>
  <c r="F3589" i="19"/>
  <c r="F3584" i="19"/>
  <c r="F3594" i="19"/>
  <c r="D3582" i="19" a="1"/>
  <c r="F3591" i="19"/>
  <c r="F3586" i="19" l="1"/>
  <c r="D3589" i="19" a="1"/>
  <c r="F3598" i="19"/>
  <c r="D3591" i="19" a="1"/>
  <c r="F3600" i="19"/>
  <c r="F3588" i="19"/>
  <c r="D3581" i="19" a="1"/>
  <c r="F3590" i="19"/>
  <c r="D3592" i="19" a="1"/>
  <c r="F3601" i="19"/>
  <c r="F3593" i="19"/>
  <c r="F3596" i="19"/>
  <c r="F3603" i="19"/>
  <c r="F3595" i="19" l="1"/>
  <c r="D3600" i="19" a="1"/>
  <c r="F3609" i="19"/>
  <c r="F3602" i="19"/>
  <c r="D3601" i="19" a="1"/>
  <c r="F3610" i="19"/>
  <c r="D3590" i="19" a="1"/>
  <c r="F3599" i="19"/>
  <c r="F3605" i="19"/>
  <c r="D3598" i="19" a="1"/>
  <c r="F3607" i="19"/>
  <c r="F3612" i="19"/>
  <c r="F3597" i="19"/>
  <c r="F3604" i="19" l="1"/>
  <c r="F3614" i="19"/>
  <c r="D3599" i="19" a="1"/>
  <c r="F3608" i="19"/>
  <c r="D3607" i="19" a="1"/>
  <c r="F3616" i="19"/>
  <c r="F3606" i="19"/>
  <c r="F3611" i="19"/>
  <c r="F3621" i="19"/>
  <c r="D3610" i="19" a="1"/>
  <c r="F3619" i="19"/>
  <c r="D3609" i="19" a="1"/>
  <c r="F3618" i="19"/>
  <c r="F3613" i="19" l="1"/>
  <c r="F3620" i="19"/>
  <c r="F3630" i="19"/>
  <c r="F3623" i="19"/>
  <c r="F3615" i="19"/>
  <c r="D3616" i="19" a="1"/>
  <c r="F3625" i="19"/>
  <c r="D3618" i="19" a="1"/>
  <c r="F3627" i="19"/>
  <c r="D3608" i="19" a="1"/>
  <c r="F3617" i="19"/>
  <c r="D3619" i="19" a="1"/>
  <c r="F3628" i="19"/>
  <c r="F3622" i="19" l="1"/>
  <c r="D3625" i="19" a="1"/>
  <c r="F3634" i="19"/>
  <c r="F3624" i="19"/>
  <c r="D3628" i="19" a="1"/>
  <c r="F3637" i="19"/>
  <c r="D3627" i="19" a="1"/>
  <c r="F3636" i="19"/>
  <c r="D3617" i="19" a="1"/>
  <c r="F3626" i="19"/>
  <c r="F3629" i="19"/>
  <c r="F3632" i="19"/>
  <c r="F3639" i="19"/>
  <c r="F3631" i="19" l="1"/>
  <c r="D3626" i="19" a="1"/>
  <c r="F3635" i="19"/>
  <c r="D3636" i="19" a="1"/>
  <c r="F3645" i="19"/>
  <c r="D3637" i="19" a="1"/>
  <c r="F3646" i="19"/>
  <c r="F3648" i="19"/>
  <c r="F3641" i="19"/>
  <c r="F3633" i="19"/>
  <c r="F3638" i="19"/>
  <c r="D3634" i="19" a="1"/>
  <c r="F3643" i="19"/>
  <c r="F3640" i="19" l="1"/>
  <c r="F3650" i="19"/>
  <c r="F3657" i="19"/>
  <c r="D3635" i="19" a="1"/>
  <c r="F3644" i="19"/>
  <c r="D3643" i="19" a="1"/>
  <c r="F3652" i="19"/>
  <c r="D3646" i="19" a="1"/>
  <c r="F3655" i="19"/>
  <c r="F3647" i="19"/>
  <c r="D3645" i="19" a="1"/>
  <c r="F3654" i="19"/>
  <c r="F3642" i="19"/>
  <c r="F3649" i="19" l="1"/>
  <c r="D3655" i="19" a="1"/>
  <c r="F3664" i="19"/>
  <c r="F3651" i="19"/>
  <c r="F3659" i="19"/>
  <c r="D3652" i="19" a="1"/>
  <c r="F3661" i="19"/>
  <c r="D3644" i="19" a="1"/>
  <c r="F3653" i="19"/>
  <c r="D3654" i="19" a="1"/>
  <c r="F3663" i="19"/>
  <c r="F3666" i="19"/>
  <c r="F3656" i="19"/>
  <c r="F3658" i="19" l="1"/>
  <c r="F3660" i="19"/>
  <c r="D3653" i="19" a="1"/>
  <c r="F3662" i="19"/>
  <c r="D3661" i="19" a="1"/>
  <c r="F3670" i="19"/>
  <c r="D3664" i="19" a="1"/>
  <c r="F3673" i="19"/>
  <c r="F3668" i="19"/>
  <c r="F3665" i="19"/>
  <c r="F3675" i="19"/>
  <c r="D3663" i="19" a="1"/>
  <c r="F3672" i="19"/>
  <c r="F3667" i="19" l="1"/>
  <c r="D3670" i="19" a="1"/>
  <c r="F3679" i="19"/>
  <c r="F3674" i="19"/>
  <c r="F3669" i="19"/>
  <c r="F3677" i="19"/>
  <c r="D3673" i="19" a="1"/>
  <c r="F3682" i="19"/>
  <c r="D3672" i="19" a="1"/>
  <c r="F3681" i="19"/>
  <c r="F3684" i="19"/>
  <c r="D3662" i="19" a="1"/>
  <c r="F3671" i="19"/>
  <c r="F3676" i="19" l="1"/>
  <c r="D3682" i="19" a="1"/>
  <c r="F3691" i="19"/>
  <c r="F3678" i="19"/>
  <c r="F3686" i="19"/>
  <c r="D3671" i="19" a="1"/>
  <c r="F3680" i="19"/>
  <c r="F3683" i="19"/>
  <c r="F3693" i="19"/>
  <c r="D3679" i="19" a="1"/>
  <c r="F3688" i="19"/>
  <c r="D3681" i="19" a="1"/>
  <c r="F3690" i="19"/>
  <c r="F3685" i="19" l="1"/>
  <c r="D3680" i="19" a="1"/>
  <c r="F3689" i="19"/>
  <c r="F3692" i="19"/>
  <c r="D3690" i="19" a="1"/>
  <c r="F3699" i="19"/>
  <c r="D3691" i="19" a="1"/>
  <c r="F3700" i="19"/>
  <c r="F3695" i="19"/>
  <c r="D3688" i="19" a="1"/>
  <c r="F3697" i="19"/>
  <c r="F3687" i="19"/>
  <c r="F3702" i="19"/>
  <c r="F3694" i="19" l="1"/>
  <c r="F3701" i="19"/>
  <c r="F3704" i="19"/>
  <c r="F3696" i="19"/>
  <c r="D3689" i="19" a="1"/>
  <c r="F3698" i="19"/>
  <c r="D3700" i="19" a="1"/>
  <c r="F3709" i="19"/>
  <c r="D3699" i="19" a="1"/>
  <c r="F3708" i="19"/>
  <c r="F3711" i="19"/>
  <c r="D3697" i="19" a="1"/>
  <c r="F3706" i="19"/>
  <c r="F3703" i="19" l="1"/>
  <c r="D3709" i="19" a="1"/>
  <c r="F3718" i="19"/>
  <c r="D3698" i="19" a="1"/>
  <c r="F3707" i="19"/>
  <c r="D3706" i="19" a="1"/>
  <c r="F3715" i="19"/>
  <c r="F3705" i="19"/>
  <c r="F3720" i="19"/>
  <c r="F3713" i="19"/>
  <c r="D3708" i="19" a="1"/>
  <c r="F3717" i="19"/>
  <c r="F3710" i="19"/>
  <c r="F3712" i="19" l="1"/>
  <c r="D3715" i="19" a="1"/>
  <c r="F3724" i="19"/>
  <c r="F3719" i="19"/>
  <c r="F3722" i="19"/>
  <c r="F3729" i="19"/>
  <c r="F3714" i="19"/>
  <c r="D3707" i="19" a="1"/>
  <c r="F3716" i="19"/>
  <c r="D3717" i="19" a="1"/>
  <c r="F3726" i="19"/>
  <c r="D3718" i="19" a="1"/>
  <c r="F3727" i="19"/>
  <c r="F3721" i="19" l="1"/>
  <c r="F3738" i="19"/>
  <c r="F3723" i="19"/>
  <c r="D3727" i="19" a="1"/>
  <c r="F3736" i="19"/>
  <c r="F3731" i="19"/>
  <c r="D3726" i="19" a="1"/>
  <c r="F3735" i="19"/>
  <c r="F3728" i="19"/>
  <c r="D3716" i="19" a="1"/>
  <c r="F3725" i="19"/>
  <c r="D3724" i="19" a="1"/>
  <c r="F3733" i="19"/>
  <c r="F3730" i="19" l="1"/>
  <c r="D3733" i="19" a="1"/>
  <c r="F3742" i="19"/>
  <c r="D3725" i="19" a="1"/>
  <c r="F3734" i="19"/>
  <c r="D3735" i="19" a="1"/>
  <c r="F3744" i="19"/>
  <c r="F3740" i="19"/>
  <c r="F3737" i="19"/>
  <c r="F3747" i="19"/>
  <c r="D3736" i="19" a="1"/>
  <c r="F3745" i="19"/>
  <c r="F3732" i="19"/>
  <c r="F3739" i="19" l="1"/>
  <c r="F3746" i="19"/>
  <c r="F3741" i="19"/>
  <c r="D3744" i="19" a="1"/>
  <c r="F3753" i="19"/>
  <c r="F3756" i="19"/>
  <c r="D3742" i="19" a="1"/>
  <c r="F3751" i="19"/>
  <c r="F3749" i="19"/>
  <c r="D3745" i="19" a="1"/>
  <c r="F3754" i="19"/>
  <c r="D3734" i="19" a="1"/>
  <c r="F3743" i="19"/>
  <c r="F3748" i="19" l="1"/>
  <c r="D3751" i="19" a="1"/>
  <c r="F3760" i="19"/>
  <c r="F3765" i="19"/>
  <c r="D3753" i="19" a="1"/>
  <c r="F3762" i="19"/>
  <c r="D3754" i="19" a="1"/>
  <c r="F3763" i="19"/>
  <c r="D3743" i="19" a="1"/>
  <c r="F3752" i="19"/>
  <c r="F3750" i="19"/>
  <c r="F3758" i="19"/>
  <c r="F3755" i="19"/>
  <c r="F3757" i="19" l="1"/>
  <c r="D3762" i="19" a="1"/>
  <c r="F3771" i="19"/>
  <c r="F3759" i="19"/>
  <c r="D3752" i="19" a="1"/>
  <c r="F3761" i="19"/>
  <c r="F3767" i="19"/>
  <c r="D3760" i="19" a="1"/>
  <c r="F3769" i="19"/>
  <c r="D3763" i="19" a="1"/>
  <c r="F3772" i="19"/>
  <c r="F3764" i="19"/>
  <c r="F3774" i="19"/>
  <c r="F3766" i="19" l="1"/>
  <c r="D3769" i="19" a="1"/>
  <c r="F3778" i="19"/>
  <c r="D3771" i="19" a="1"/>
  <c r="F3780" i="19"/>
  <c r="F3776" i="19"/>
  <c r="F3783" i="19"/>
  <c r="D3761" i="19" a="1"/>
  <c r="F3770" i="19"/>
  <c r="F3773" i="19"/>
  <c r="F3768" i="19"/>
  <c r="D3772" i="19" a="1"/>
  <c r="F3781" i="19"/>
  <c r="F3775" i="19" l="1"/>
  <c r="D3780" i="19" a="1"/>
  <c r="F3789" i="19"/>
  <c r="F3785" i="19"/>
  <c r="F3782" i="19"/>
  <c r="D3778" i="19" a="1"/>
  <c r="F3787" i="19"/>
  <c r="D3770" i="19" a="1"/>
  <c r="F3779" i="19"/>
  <c r="F3792" i="19"/>
  <c r="D3781" i="19" a="1"/>
  <c r="F3790" i="19"/>
  <c r="F3777" i="19"/>
  <c r="F3784" i="19" l="1"/>
  <c r="D3787" i="19" a="1"/>
  <c r="F3796" i="19"/>
  <c r="F3791" i="19"/>
  <c r="F3786" i="19"/>
  <c r="D3790" i="19" a="1"/>
  <c r="F3799" i="19"/>
  <c r="D3789" i="19" a="1"/>
  <c r="F3798" i="19"/>
  <c r="F3801" i="19"/>
  <c r="D3779" i="19" a="1"/>
  <c r="F3788" i="19"/>
  <c r="F3794" i="19"/>
  <c r="F3793" i="19" l="1"/>
  <c r="D3798" i="19" a="1"/>
  <c r="F3807" i="19"/>
  <c r="F3800" i="19"/>
  <c r="F3810" i="19"/>
  <c r="D3796" i="19" a="1"/>
  <c r="F3805" i="19"/>
  <c r="D3799" i="19" a="1"/>
  <c r="F3808" i="19"/>
  <c r="F3795" i="19"/>
  <c r="F3803" i="19"/>
  <c r="D3788" i="19" a="1"/>
  <c r="F3797" i="19"/>
  <c r="F3802" i="19" l="1"/>
  <c r="F3819" i="19"/>
  <c r="D3797" i="19" a="1"/>
  <c r="F3806" i="19"/>
  <c r="F3809" i="19"/>
  <c r="D3807" i="19" a="1"/>
  <c r="F3816" i="19"/>
  <c r="F3804" i="19"/>
  <c r="D3808" i="19" a="1"/>
  <c r="F3817" i="19"/>
  <c r="D3805" i="19" a="1"/>
  <c r="F3814" i="19"/>
  <c r="F3812" i="19"/>
  <c r="F3811" i="19" l="1"/>
  <c r="D3817" i="19" a="1"/>
  <c r="F3826" i="19"/>
  <c r="F3813" i="19"/>
  <c r="D3816" i="19" a="1"/>
  <c r="F3825" i="19"/>
  <c r="F3818" i="19"/>
  <c r="D3806" i="19" a="1"/>
  <c r="F3815" i="19"/>
  <c r="D3814" i="19" a="1"/>
  <c r="F3823" i="19"/>
  <c r="F3821" i="19"/>
  <c r="F3828" i="19"/>
  <c r="F3820" i="19" l="1"/>
  <c r="F3827" i="19"/>
  <c r="D3826" i="19" a="1"/>
  <c r="F3835" i="19"/>
  <c r="D3815" i="19" a="1"/>
  <c r="F3824" i="19"/>
  <c r="F3837" i="19"/>
  <c r="D3825" i="19" a="1"/>
  <c r="F3834" i="19"/>
  <c r="F3830" i="19"/>
  <c r="F3822" i="19"/>
  <c r="D3823" i="19" a="1"/>
  <c r="F3832" i="19"/>
  <c r="F3829" i="19" l="1"/>
  <c r="D3834" i="19" a="1"/>
  <c r="F3843" i="19"/>
  <c r="F3846" i="19"/>
  <c r="D3832" i="19" a="1"/>
  <c r="F3841" i="19"/>
  <c r="D3824" i="19" a="1"/>
  <c r="F3833" i="19"/>
  <c r="F3831" i="19"/>
  <c r="F3839" i="19"/>
  <c r="F3836" i="19"/>
  <c r="D3835" i="19" a="1"/>
  <c r="F3844" i="19"/>
  <c r="F3838" i="19" l="1"/>
  <c r="D3841" i="19" a="1"/>
  <c r="F3850" i="19"/>
  <c r="F3848" i="19"/>
  <c r="D3844" i="19" a="1"/>
  <c r="F3853" i="19"/>
  <c r="D3843" i="19" a="1"/>
  <c r="F3852" i="19"/>
  <c r="F3840" i="19"/>
  <c r="D3833" i="19" a="1"/>
  <c r="F3842" i="19"/>
  <c r="F3855" i="19"/>
  <c r="F3845" i="19"/>
  <c r="F3847" i="19" l="1"/>
  <c r="D3853" i="19" a="1"/>
  <c r="F3862" i="19"/>
  <c r="D3842" i="19" a="1"/>
  <c r="F3851" i="19"/>
  <c r="D3850" i="19" a="1"/>
  <c r="F3859" i="19"/>
  <c r="F3849" i="19"/>
  <c r="D3852" i="19" a="1"/>
  <c r="F3861" i="19"/>
  <c r="F3854" i="19"/>
  <c r="F3864" i="19"/>
  <c r="F3857" i="19"/>
  <c r="F3856" i="19" l="1"/>
  <c r="D3861" i="19" a="1"/>
  <c r="F3870" i="19"/>
  <c r="D3859" i="19" a="1"/>
  <c r="F3868" i="19"/>
  <c r="F3858" i="19"/>
  <c r="D3862" i="19" a="1"/>
  <c r="F3871" i="19"/>
  <c r="F3863" i="19"/>
  <c r="F3866" i="19"/>
  <c r="D3851" i="19" a="1"/>
  <c r="F3860" i="19"/>
  <c r="F3873" i="19"/>
  <c r="F3865" i="19" l="1"/>
  <c r="F3872" i="19"/>
  <c r="D3871" i="19" a="1"/>
  <c r="F3880" i="19"/>
  <c r="F3882" i="19"/>
  <c r="F3867" i="19"/>
  <c r="F3875" i="19"/>
  <c r="D3870" i="19" a="1"/>
  <c r="F3879" i="19"/>
  <c r="D3860" i="19" a="1"/>
  <c r="F3869" i="19"/>
  <c r="D3868" i="19" a="1"/>
  <c r="F3877" i="19"/>
  <c r="F3874" i="19" l="1"/>
  <c r="F3891" i="19"/>
  <c r="D3869" i="19" a="1"/>
  <c r="F3878" i="19"/>
  <c r="F3881" i="19"/>
  <c r="D3879" i="19" a="1"/>
  <c r="F3888" i="19"/>
  <c r="F3884" i="19"/>
  <c r="F3876" i="19"/>
  <c r="D3877" i="19" a="1"/>
  <c r="F3886" i="19"/>
  <c r="D3880" i="19" a="1"/>
  <c r="F3889" i="19"/>
  <c r="F3883" i="19" l="1"/>
  <c r="F3893" i="19"/>
  <c r="F3890" i="19"/>
  <c r="D3889" i="19" a="1"/>
  <c r="F3898" i="19"/>
  <c r="F3900" i="19"/>
  <c r="D3888" i="19" a="1"/>
  <c r="F3897" i="19"/>
  <c r="D3886" i="19" a="1"/>
  <c r="F3895" i="19"/>
  <c r="D3878" i="19" a="1"/>
  <c r="F3887" i="19"/>
  <c r="F3885" i="19"/>
  <c r="F3892" i="19" l="1"/>
  <c r="D3897" i="19" a="1"/>
  <c r="F3906" i="19"/>
  <c r="F3909" i="19"/>
  <c r="D3887" i="19" a="1"/>
  <c r="F3896" i="19"/>
  <c r="D3895" i="19" a="1"/>
  <c r="F3904" i="19"/>
  <c r="F3894" i="19"/>
  <c r="D3898" i="19" a="1"/>
  <c r="F3907" i="19"/>
  <c r="F3899" i="19"/>
  <c r="F3902" i="19"/>
  <c r="F3901" i="19" l="1"/>
  <c r="D3896" i="19" a="1"/>
  <c r="F3905" i="19"/>
  <c r="D3904" i="19" a="1"/>
  <c r="F3913" i="19"/>
  <c r="D3907" i="19" a="1"/>
  <c r="F3916" i="19"/>
  <c r="F3903" i="19"/>
  <c r="F3911" i="19"/>
  <c r="F3908" i="19"/>
  <c r="F3918" i="19"/>
  <c r="D3906" i="19" a="1"/>
  <c r="F3915" i="19"/>
  <c r="F3910" i="19" l="1"/>
  <c r="D3913" i="19" a="1"/>
  <c r="F3922" i="19"/>
  <c r="F3920" i="19"/>
  <c r="F3912" i="19"/>
  <c r="D3916" i="19" a="1"/>
  <c r="F3925" i="19"/>
  <c r="D3915" i="19" a="1"/>
  <c r="F3924" i="19"/>
  <c r="F3927" i="19"/>
  <c r="D3905" i="19" a="1"/>
  <c r="F3914" i="19"/>
  <c r="F3917" i="19"/>
  <c r="F3919" i="19" l="1"/>
  <c r="F3929" i="19"/>
  <c r="F3921" i="19"/>
  <c r="D3914" i="19" a="1"/>
  <c r="F3923" i="19"/>
  <c r="F3936" i="19"/>
  <c r="D3922" i="19" a="1"/>
  <c r="F3931" i="19"/>
  <c r="D3924" i="19" a="1"/>
  <c r="F3933" i="19"/>
  <c r="D3925" i="19" a="1"/>
  <c r="F3934" i="19"/>
  <c r="F3926" i="19"/>
  <c r="F3928" i="19" l="1"/>
  <c r="D3923" i="19" a="1"/>
  <c r="F3932" i="19"/>
  <c r="D3934" i="19" a="1"/>
  <c r="F3943" i="19"/>
  <c r="D3931" i="19" a="1"/>
  <c r="F3940" i="19"/>
  <c r="F3945" i="19"/>
  <c r="F3935" i="19"/>
  <c r="D3933" i="19" a="1"/>
  <c r="F3942" i="19"/>
  <c r="F3938" i="19"/>
  <c r="F3930" i="19"/>
  <c r="F3937" i="19" l="1"/>
  <c r="D3943" i="19" a="1"/>
  <c r="F3952" i="19"/>
  <c r="F3947" i="19"/>
  <c r="D3942" i="19" a="1"/>
  <c r="F3951" i="19"/>
  <c r="D3932" i="19" a="1"/>
  <c r="F3941" i="19"/>
  <c r="F3944" i="19"/>
  <c r="F3954" i="19"/>
  <c r="F3939" i="19"/>
  <c r="D3940" i="19" a="1"/>
  <c r="F3949" i="19"/>
  <c r="F3946" i="19" l="1"/>
  <c r="D3951" i="19" a="1"/>
  <c r="F3960" i="19"/>
  <c r="D3941" i="19" a="1"/>
  <c r="F3950" i="19"/>
  <c r="F3963" i="19"/>
  <c r="D3952" i="19" a="1"/>
  <c r="F3961" i="19"/>
  <c r="F3953" i="19"/>
  <c r="D3949" i="19" a="1"/>
  <c r="F3958" i="19"/>
  <c r="F3948" i="19"/>
  <c r="F3956" i="19"/>
  <c r="F3955" i="19" l="1"/>
  <c r="D3961" i="19" a="1"/>
  <c r="F3970" i="19"/>
  <c r="F3972" i="19"/>
  <c r="D3950" i="19" a="1"/>
  <c r="F3959" i="19"/>
  <c r="F3962" i="19"/>
  <c r="F3965" i="19"/>
  <c r="F3957" i="19"/>
  <c r="D3958" i="19" a="1"/>
  <c r="F3967" i="19"/>
  <c r="D3960" i="19" a="1"/>
  <c r="F3969" i="19"/>
  <c r="F3964" i="19" l="1"/>
  <c r="F3971" i="19"/>
  <c r="D3959" i="19" a="1"/>
  <c r="F3968" i="19"/>
  <c r="F3966" i="19"/>
  <c r="F3981" i="19"/>
  <c r="D3970" i="19" a="1"/>
  <c r="F3979" i="19"/>
  <c r="F3974" i="19"/>
  <c r="D3969" i="19" a="1"/>
  <c r="F3978" i="19"/>
  <c r="D3967" i="19" a="1"/>
  <c r="F3976" i="19"/>
  <c r="F3973" i="19" l="1"/>
  <c r="F3990" i="19"/>
  <c r="F3975" i="19"/>
  <c r="F3983" i="19"/>
  <c r="D3976" i="19" a="1"/>
  <c r="F3985" i="19"/>
  <c r="F3980" i="19"/>
  <c r="D3979" i="19" a="1"/>
  <c r="F3988" i="19"/>
  <c r="D3968" i="19" a="1"/>
  <c r="F3977" i="19"/>
  <c r="D3978" i="19" a="1"/>
  <c r="F3987" i="19"/>
  <c r="F3982" i="19" l="1"/>
  <c r="D3985" i="19" a="1"/>
  <c r="F3994" i="19"/>
  <c r="F3999" i="19"/>
  <c r="D3988" i="19" a="1"/>
  <c r="F3997" i="19"/>
  <c r="F3989" i="19"/>
  <c r="D3987" i="19" a="1"/>
  <c r="F3996" i="19"/>
  <c r="F3992" i="19"/>
  <c r="D3977" i="19" a="1"/>
  <c r="F3986" i="19"/>
  <c r="F3984" i="19"/>
  <c r="F3991" i="19" l="1"/>
  <c r="F3998" i="19"/>
  <c r="D3986" i="19" a="1"/>
  <c r="F3995" i="19"/>
  <c r="F4001" i="19"/>
  <c r="D3996" i="19" a="1"/>
  <c r="F4005" i="19"/>
  <c r="D3997" i="19" a="1"/>
  <c r="F4006" i="19"/>
  <c r="F3993" i="19"/>
  <c r="F4008" i="19"/>
  <c r="D3994" i="19" a="1"/>
  <c r="F4003" i="19"/>
  <c r="F4000" i="19" l="1"/>
  <c r="F4010" i="19"/>
  <c r="F4017" i="19"/>
  <c r="D4006" i="19" a="1"/>
  <c r="F4015" i="19"/>
  <c r="F4007" i="19"/>
  <c r="D4005" i="19" a="1"/>
  <c r="F4014" i="19"/>
  <c r="D4003" i="19" a="1"/>
  <c r="F4012" i="19"/>
  <c r="D3995" i="19" a="1"/>
  <c r="F4004" i="19"/>
  <c r="F4002" i="19"/>
  <c r="F4009" i="19" l="1"/>
  <c r="F4016" i="19"/>
  <c r="D4014" i="19" a="1"/>
  <c r="F4023" i="19"/>
  <c r="D4015" i="19" a="1"/>
  <c r="F4024" i="19"/>
  <c r="F4011" i="19"/>
  <c r="F4026" i="19"/>
  <c r="D4004" i="19" a="1"/>
  <c r="F4013" i="19"/>
  <c r="F4019" i="19"/>
  <c r="D4012" i="19" a="1"/>
  <c r="F4021" i="19"/>
  <c r="F4018" i="19" l="1"/>
  <c r="D4023" i="19" a="1"/>
  <c r="F4032" i="19"/>
  <c r="D4021" i="19" a="1"/>
  <c r="F4030" i="19"/>
  <c r="D4013" i="19" a="1"/>
  <c r="F4022" i="19"/>
  <c r="F4025" i="19"/>
  <c r="F4035" i="19"/>
  <c r="F4020" i="19"/>
  <c r="D4024" i="19" a="1"/>
  <c r="F4033" i="19"/>
  <c r="F4028" i="19"/>
  <c r="F4027" i="19" l="1"/>
  <c r="F4034" i="19"/>
  <c r="F4029" i="19"/>
  <c r="F4044" i="19"/>
  <c r="D4022" i="19" a="1"/>
  <c r="F4031" i="19"/>
  <c r="F4037" i="19"/>
  <c r="D4030" i="19" a="1"/>
  <c r="F4039" i="19"/>
  <c r="D4033" i="19" a="1"/>
  <c r="F4042" i="19"/>
  <c r="D4032" i="19" a="1"/>
  <c r="F4041" i="19"/>
  <c r="F4036" i="19" l="1"/>
  <c r="D4041" i="19" a="1"/>
  <c r="F4050" i="19"/>
  <c r="F4053" i="19"/>
  <c r="D4039" i="19" a="1"/>
  <c r="F4048" i="19"/>
  <c r="F4043" i="19"/>
  <c r="F4046" i="19"/>
  <c r="D4031" i="19" a="1"/>
  <c r="F4040" i="19"/>
  <c r="D4042" i="19" a="1"/>
  <c r="F4051" i="19"/>
  <c r="F4038" i="19"/>
  <c r="F4045" i="19" l="1"/>
  <c r="D4048" i="19" a="1"/>
  <c r="F4057" i="19"/>
  <c r="F4047" i="19"/>
  <c r="F4055" i="19"/>
  <c r="F4052" i="19"/>
  <c r="F4062" i="19"/>
  <c r="D4051" i="19" a="1"/>
  <c r="F4060" i="19"/>
  <c r="D4050" i="19" a="1"/>
  <c r="F4059" i="19"/>
  <c r="D4040" i="19" a="1"/>
  <c r="F4049" i="19"/>
  <c r="F4054" i="19" l="1"/>
  <c r="F4071" i="19"/>
  <c r="F4061" i="19"/>
  <c r="F4064" i="19"/>
  <c r="D4060" i="19" a="1"/>
  <c r="F4069" i="19"/>
  <c r="D4057" i="19" a="1"/>
  <c r="F4066" i="19"/>
  <c r="D4049" i="19" a="1"/>
  <c r="F4058" i="19"/>
  <c r="D4059" i="19" a="1"/>
  <c r="F4068" i="19"/>
  <c r="F4056" i="19"/>
  <c r="F4063" i="19" l="1"/>
  <c r="D4066" i="19" a="1"/>
  <c r="F4075" i="19"/>
  <c r="F4065" i="19"/>
  <c r="F4070" i="19"/>
  <c r="D4058" i="19" a="1"/>
  <c r="F4067" i="19"/>
  <c r="F4080" i="19"/>
  <c r="D4069" i="19" a="1"/>
  <c r="F4078" i="19"/>
  <c r="F4073" i="19"/>
  <c r="D4068" i="19" a="1"/>
  <c r="F4077" i="19"/>
  <c r="F4072" i="19" l="1"/>
  <c r="D4067" i="19" a="1"/>
  <c r="F4076" i="19"/>
  <c r="D4078" i="19" a="1"/>
  <c r="F4087" i="19"/>
  <c r="F4089" i="19"/>
  <c r="D4075" i="19" a="1"/>
  <c r="F4084" i="19"/>
  <c r="D4077" i="19" a="1"/>
  <c r="F4086" i="19"/>
  <c r="F4079" i="19"/>
  <c r="F4082" i="19"/>
  <c r="F4074" i="19"/>
  <c r="F4081" i="19" l="1"/>
  <c r="D4086" i="19" a="1"/>
  <c r="F4095" i="19"/>
  <c r="F4098" i="19"/>
  <c r="F4083" i="19"/>
  <c r="D4076" i="19" a="1"/>
  <c r="F4085" i="19"/>
  <c r="D4084" i="19" a="1"/>
  <c r="F4093" i="19"/>
  <c r="F4091" i="19"/>
  <c r="D4087" i="19" a="1"/>
  <c r="F4096" i="19"/>
  <c r="F4088" i="19"/>
  <c r="F4090" i="19" l="1"/>
  <c r="F4092" i="19"/>
  <c r="F4097" i="19"/>
  <c r="D4095" i="19" a="1"/>
  <c r="F4104" i="19"/>
  <c r="D4093" i="19" a="1"/>
  <c r="F4102" i="19"/>
  <c r="D4085" i="19" a="1"/>
  <c r="F4094" i="19"/>
  <c r="D4096" i="19" a="1"/>
  <c r="F4105" i="19"/>
  <c r="F4107" i="19"/>
  <c r="F4100" i="19"/>
  <c r="F4099" i="19" l="1"/>
  <c r="D4102" i="19" a="1"/>
  <c r="F4111" i="19"/>
  <c r="D4104" i="19" a="1"/>
  <c r="F4113" i="19"/>
  <c r="F4109" i="19"/>
  <c r="F4101" i="19"/>
  <c r="D4094" i="19" a="1"/>
  <c r="F4103" i="19"/>
  <c r="F4116" i="19"/>
  <c r="F4106" i="19"/>
  <c r="D4105" i="19" a="1"/>
  <c r="F4114" i="19"/>
  <c r="F4108" i="19" l="1"/>
  <c r="D4103" i="19" a="1"/>
  <c r="F4112" i="19"/>
  <c r="F4118" i="19"/>
  <c r="D4114" i="19" a="1"/>
  <c r="F4123" i="19"/>
  <c r="D4113" i="19" a="1"/>
  <c r="F4122" i="19"/>
  <c r="F4125" i="19"/>
  <c r="F4110" i="19"/>
  <c r="F4115" i="19"/>
  <c r="D4111" i="19" a="1"/>
  <c r="F4120" i="19"/>
  <c r="F4117" i="19" l="1"/>
  <c r="F4119" i="19"/>
  <c r="D4112" i="19" a="1"/>
  <c r="F4121" i="19"/>
  <c r="F4134" i="19"/>
  <c r="D4122" i="19" a="1"/>
  <c r="F4131" i="19"/>
  <c r="D4120" i="19" a="1"/>
  <c r="F4129" i="19"/>
  <c r="D4123" i="19" a="1"/>
  <c r="F4132" i="19"/>
  <c r="F4124" i="19"/>
  <c r="F4127" i="19"/>
  <c r="F4126" i="19" l="1"/>
  <c r="D4121" i="19" a="1"/>
  <c r="F4130" i="19"/>
  <c r="D4131" i="19" a="1"/>
  <c r="F4140" i="19"/>
  <c r="F4136" i="19"/>
  <c r="D4132" i="19" a="1"/>
  <c r="F4141" i="19"/>
  <c r="D4129" i="19" a="1"/>
  <c r="F4138" i="19"/>
  <c r="F4143" i="19"/>
  <c r="F4133" i="19"/>
  <c r="F4128" i="19"/>
  <c r="F4135" i="19" l="1"/>
  <c r="D4141" i="19" a="1"/>
  <c r="F4150" i="19"/>
  <c r="F4137" i="19"/>
  <c r="F4145" i="19"/>
  <c r="D4138" i="19" a="1"/>
  <c r="F4147" i="19"/>
  <c r="F4152" i="19"/>
  <c r="D4130" i="19" a="1"/>
  <c r="F4139" i="19"/>
  <c r="F4142" i="19"/>
  <c r="D4140" i="19" a="1"/>
  <c r="F4149" i="19"/>
  <c r="F4144" i="19" l="1"/>
  <c r="D4147" i="19" a="1"/>
  <c r="F4156" i="19"/>
  <c r="F4146" i="19"/>
  <c r="F4154" i="19"/>
  <c r="D4149" i="19" a="1"/>
  <c r="F4158" i="19"/>
  <c r="F4161" i="19"/>
  <c r="F4151" i="19"/>
  <c r="D4150" i="19" a="1"/>
  <c r="F4159" i="19"/>
  <c r="D4139" i="19" a="1"/>
  <c r="F4148" i="19"/>
  <c r="F4153" i="19" l="1"/>
  <c r="F4170" i="19"/>
  <c r="D4158" i="19" a="1"/>
  <c r="F4167" i="19"/>
  <c r="D4148" i="19" a="1"/>
  <c r="F4157" i="19"/>
  <c r="D4156" i="19" a="1"/>
  <c r="F4165" i="19"/>
  <c r="F4163" i="19"/>
  <c r="D4159" i="19" a="1"/>
  <c r="F4168" i="19"/>
  <c r="F4155" i="19"/>
  <c r="F4160" i="19"/>
  <c r="F4162" i="19" l="1"/>
  <c r="D4165" i="19" a="1"/>
  <c r="F4174" i="19"/>
  <c r="F4169" i="19"/>
  <c r="D4157" i="19" a="1"/>
  <c r="F4166" i="19"/>
  <c r="D4168" i="19" a="1"/>
  <c r="F4177" i="19"/>
  <c r="F4179" i="19"/>
  <c r="F4172" i="19"/>
  <c r="F4164" i="19"/>
  <c r="D4167" i="19" a="1"/>
  <c r="F4176" i="19"/>
  <c r="F4171" i="19" l="1"/>
  <c r="D4166" i="19" a="1"/>
  <c r="F4175" i="19"/>
  <c r="F4181" i="19"/>
  <c r="D4176" i="19" a="1"/>
  <c r="F4185" i="19"/>
  <c r="F4173" i="19"/>
  <c r="D4174" i="19" a="1"/>
  <c r="F4183" i="19"/>
  <c r="F4188" i="19"/>
  <c r="D4177" i="19" a="1"/>
  <c r="F4186" i="19"/>
  <c r="F4178" i="19"/>
  <c r="F4180" i="19" l="1"/>
  <c r="D4183" i="19" a="1"/>
  <c r="F4192" i="19"/>
  <c r="F4187" i="19"/>
  <c r="D4185" i="19" a="1"/>
  <c r="F4194" i="19"/>
  <c r="F4190" i="19"/>
  <c r="F4182" i="19"/>
  <c r="D4186" i="19" a="1"/>
  <c r="F4195" i="19"/>
  <c r="F4197" i="19"/>
  <c r="D4175" i="19" a="1"/>
  <c r="F4184" i="19"/>
  <c r="F4189" i="19" l="1"/>
  <c r="F4199" i="19"/>
  <c r="D4194" i="19" a="1"/>
  <c r="F4203" i="19"/>
  <c r="F4191" i="19"/>
  <c r="D4192" i="19" a="1"/>
  <c r="F4201" i="19"/>
  <c r="D4184" i="19" a="1"/>
  <c r="F4193" i="19"/>
  <c r="F4206" i="19"/>
  <c r="F4196" i="19"/>
  <c r="D4195" i="19" a="1"/>
  <c r="F4204" i="19"/>
  <c r="F4198" i="19" l="1"/>
  <c r="D4201" i="19" a="1"/>
  <c r="F4210" i="19"/>
  <c r="D4203" i="19" a="1"/>
  <c r="F4212" i="19"/>
  <c r="D4193" i="19" a="1"/>
  <c r="F4202" i="19"/>
  <c r="F4200" i="19"/>
  <c r="F4215" i="19"/>
  <c r="D4204" i="19" a="1"/>
  <c r="F4213" i="19"/>
  <c r="F4205" i="19"/>
  <c r="F4208" i="19"/>
  <c r="F4207" i="19" l="1"/>
  <c r="F4217" i="19"/>
  <c r="D4202" i="19" a="1"/>
  <c r="F4211" i="19"/>
  <c r="F4214" i="19"/>
  <c r="D4213" i="19" a="1"/>
  <c r="F4222" i="19"/>
  <c r="D4210" i="19" a="1"/>
  <c r="F4219" i="19"/>
  <c r="F4224" i="19"/>
  <c r="F4209" i="19"/>
  <c r="D4212" i="19" a="1"/>
  <c r="F4221" i="19"/>
  <c r="F4216" i="19" l="1"/>
  <c r="D4219" i="19" a="1"/>
  <c r="F4228" i="19"/>
  <c r="D4221" i="19" a="1"/>
  <c r="F4230" i="19"/>
  <c r="D4211" i="19" a="1"/>
  <c r="F4220" i="19"/>
  <c r="F4226" i="19"/>
  <c r="F4233" i="19"/>
  <c r="D4222" i="19" a="1"/>
  <c r="F4231" i="19"/>
  <c r="F4223" i="19"/>
  <c r="F4218" i="19"/>
  <c r="F4225" i="19" l="1"/>
  <c r="F4242" i="19"/>
  <c r="D4220" i="19" a="1"/>
  <c r="F4229" i="19"/>
  <c r="D4231" i="19" a="1"/>
  <c r="F4240" i="19"/>
  <c r="F4235" i="19"/>
  <c r="D4228" i="19" a="1"/>
  <c r="F4237" i="19"/>
  <c r="F4227" i="19"/>
  <c r="D4230" i="19" a="1"/>
  <c r="F4239" i="19"/>
  <c r="F4232" i="19"/>
  <c r="F4234" i="19" l="1"/>
  <c r="D4237" i="19" a="1"/>
  <c r="F4246" i="19"/>
  <c r="F4244" i="19"/>
  <c r="D4240" i="19" a="1"/>
  <c r="F4249" i="19"/>
  <c r="D4229" i="19" a="1"/>
  <c r="F4238" i="19"/>
  <c r="F4251" i="19"/>
  <c r="F4241" i="19"/>
  <c r="D4239" i="19" a="1"/>
  <c r="F4248" i="19"/>
  <c r="F4236" i="19"/>
  <c r="F4243" i="19" l="1"/>
  <c r="D4249" i="19" a="1"/>
  <c r="F4258" i="19"/>
  <c r="F4253" i="19"/>
  <c r="F4250" i="19"/>
  <c r="F4260" i="19"/>
  <c r="D4238" i="19" a="1"/>
  <c r="F4247" i="19"/>
  <c r="F4245" i="19"/>
  <c r="D4248" i="19" a="1"/>
  <c r="F4257" i="19"/>
  <c r="D4246" i="19" a="1"/>
  <c r="F4255" i="19"/>
  <c r="F4252" i="19" l="1"/>
  <c r="F4262" i="19"/>
  <c r="F4269" i="19"/>
  <c r="F4259" i="19"/>
  <c r="D4255" i="19" a="1"/>
  <c r="F4264" i="19"/>
  <c r="D4257" i="19" a="1"/>
  <c r="F4266" i="19"/>
  <c r="F4254" i="19"/>
  <c r="D4247" i="19" a="1"/>
  <c r="F4256" i="19"/>
  <c r="D4258" i="19" a="1"/>
  <c r="F4267" i="19"/>
  <c r="F4261" i="19" l="1"/>
  <c r="D4266" i="19" a="1"/>
  <c r="F4275" i="19"/>
  <c r="D4264" i="19" a="1"/>
  <c r="F4273" i="19"/>
  <c r="D4267" i="19" a="1"/>
  <c r="F4276" i="19"/>
  <c r="F4268" i="19"/>
  <c r="F4271" i="19"/>
  <c r="F4263" i="19"/>
  <c r="D4256" i="19" a="1"/>
  <c r="F4265" i="19"/>
  <c r="F4278" i="19"/>
  <c r="F4270" i="19" l="1"/>
  <c r="F4272" i="19"/>
  <c r="F4277" i="19"/>
  <c r="D4276" i="19" a="1"/>
  <c r="F4285" i="19"/>
  <c r="F4287" i="19"/>
  <c r="F4280" i="19"/>
  <c r="D4265" i="19" a="1"/>
  <c r="F4274" i="19"/>
  <c r="D4275" i="19" a="1"/>
  <c r="F4284" i="19"/>
  <c r="D4273" i="19" a="1"/>
  <c r="F4282" i="19"/>
  <c r="F4279" i="19" l="1"/>
  <c r="F4289" i="19"/>
  <c r="F4296" i="19"/>
  <c r="D4285" i="19" a="1"/>
  <c r="F4294" i="19"/>
  <c r="D4282" i="19" a="1"/>
  <c r="F4291" i="19"/>
  <c r="D4284" i="19" a="1"/>
  <c r="F4293" i="19"/>
  <c r="F4286" i="19"/>
  <c r="D4274" i="19" a="1"/>
  <c r="F4283" i="19"/>
  <c r="F4281" i="19"/>
  <c r="F4288" i="19" l="1"/>
  <c r="F4290" i="19"/>
  <c r="F4295" i="19"/>
  <c r="F4298" i="19"/>
  <c r="D4293" i="19" a="1"/>
  <c r="F4302" i="19"/>
  <c r="D4291" i="19" a="1"/>
  <c r="F4300" i="19"/>
  <c r="D4294" i="19" a="1"/>
  <c r="F4303" i="19"/>
  <c r="D4283" i="19" a="1"/>
  <c r="F4292" i="19"/>
  <c r="F4305" i="19"/>
  <c r="F4297" i="19" l="1"/>
  <c r="D4302" i="19" a="1"/>
  <c r="F4311" i="19"/>
  <c r="F4304" i="19"/>
  <c r="F4307" i="19"/>
  <c r="F4314" i="19"/>
  <c r="F4299" i="19"/>
  <c r="D4300" i="19" a="1"/>
  <c r="F4309" i="19"/>
  <c r="D4292" i="19" a="1"/>
  <c r="F4301" i="19"/>
  <c r="D4303" i="19" a="1"/>
  <c r="F4312" i="19"/>
  <c r="F4306" i="19" l="1"/>
  <c r="D4309" i="19" a="1"/>
  <c r="F4318" i="19"/>
  <c r="F4308" i="19"/>
  <c r="F4316" i="19"/>
  <c r="D4311" i="19" a="1"/>
  <c r="F4320" i="19"/>
  <c r="F4323" i="19"/>
  <c r="D4312" i="19" a="1"/>
  <c r="F4321" i="19"/>
  <c r="F4313" i="19"/>
  <c r="D4301" i="19" a="1"/>
  <c r="F4310" i="19"/>
  <c r="F4315" i="19" l="1"/>
  <c r="D4321" i="19" a="1"/>
  <c r="F4330" i="19"/>
  <c r="F4332" i="19"/>
  <c r="D4318" i="19" a="1"/>
  <c r="F4327" i="19"/>
  <c r="D4320" i="19" a="1"/>
  <c r="F4329" i="19"/>
  <c r="D4310" i="19" a="1"/>
  <c r="F4319" i="19"/>
  <c r="F4325" i="19"/>
  <c r="F4322" i="19"/>
  <c r="F4317" i="19"/>
  <c r="F4324" i="19" l="1"/>
  <c r="F4334" i="19"/>
  <c r="D4319" i="19" a="1"/>
  <c r="F4328" i="19"/>
  <c r="D4329" i="19" a="1"/>
  <c r="F4338" i="19"/>
  <c r="D4327" i="19" a="1"/>
  <c r="F4336" i="19"/>
  <c r="F4326" i="19"/>
  <c r="F4341" i="19"/>
  <c r="F4331" i="19"/>
  <c r="D4330" i="19" a="1"/>
  <c r="F4339" i="19"/>
  <c r="F4333" i="19" l="1"/>
  <c r="D4338" i="19" a="1"/>
  <c r="F4347" i="19"/>
  <c r="F4340" i="19"/>
  <c r="D4339" i="19" a="1"/>
  <c r="F4348" i="19"/>
  <c r="F4350" i="19"/>
  <c r="F4343" i="19"/>
  <c r="F4335" i="19"/>
  <c r="D4336" i="19" a="1"/>
  <c r="F4345" i="19"/>
  <c r="D4328" i="19" a="1"/>
  <c r="F4337" i="19"/>
  <c r="F4342" i="19" l="1"/>
  <c r="F4359" i="19"/>
  <c r="D4337" i="19" a="1"/>
  <c r="F4346" i="19"/>
  <c r="F4352" i="19"/>
  <c r="F4349" i="19"/>
  <c r="D4345" i="19" a="1"/>
  <c r="F4354" i="19"/>
  <c r="D4347" i="19" a="1"/>
  <c r="F4356" i="19"/>
  <c r="F4344" i="19"/>
  <c r="D4348" i="19" a="1"/>
  <c r="F4357" i="19"/>
  <c r="F4351" i="19" l="1"/>
  <c r="F4358" i="19"/>
  <c r="F4361" i="19"/>
  <c r="D4354" i="19" a="1"/>
  <c r="F4363" i="19"/>
  <c r="D4357" i="19" a="1"/>
  <c r="F4366" i="19"/>
  <c r="F4353" i="19"/>
  <c r="D4346" i="19" a="1"/>
  <c r="F4355" i="19"/>
  <c r="D4356" i="19" a="1"/>
  <c r="F4365" i="19"/>
  <c r="F4368" i="19"/>
  <c r="F4360" i="19" l="1"/>
  <c r="F4362" i="19"/>
  <c r="D4366" i="19" a="1"/>
  <c r="F4375" i="19"/>
  <c r="F4377" i="19"/>
  <c r="D4363" i="19" a="1"/>
  <c r="F4372" i="19"/>
  <c r="F4370" i="19"/>
  <c r="D4355" i="19" a="1"/>
  <c r="F4364" i="19"/>
  <c r="F4367" i="19"/>
  <c r="D4365" i="19" a="1"/>
  <c r="F4374" i="19"/>
  <c r="F4369" i="19" l="1"/>
  <c r="D4374" i="19" a="1"/>
  <c r="F4383" i="19"/>
  <c r="F4386" i="19"/>
  <c r="F4376" i="19"/>
  <c r="F4371" i="19"/>
  <c r="D4364" i="19" a="1"/>
  <c r="F4373" i="19"/>
  <c r="F4379" i="19"/>
  <c r="D4372" i="19" a="1"/>
  <c r="F4381" i="19"/>
  <c r="D4375" i="19" a="1"/>
  <c r="F4384" i="19"/>
  <c r="F4378" i="19" l="1"/>
  <c r="F4380" i="19"/>
  <c r="F4385" i="19"/>
  <c r="F4388" i="19"/>
  <c r="D4373" i="19" a="1"/>
  <c r="F4382" i="19"/>
  <c r="D4384" i="19" a="1"/>
  <c r="F4393" i="19"/>
  <c r="F4395" i="19"/>
  <c r="D4381" i="19" a="1"/>
  <c r="F4390" i="19"/>
  <c r="D4383" i="19" a="1"/>
  <c r="F4392" i="19"/>
  <c r="F4387" i="19" l="1"/>
  <c r="F4397" i="19"/>
  <c r="D4393" i="19" a="1"/>
  <c r="F4402" i="19"/>
  <c r="D4382" i="19" a="1"/>
  <c r="F4391" i="19"/>
  <c r="D4392" i="19" a="1"/>
  <c r="F4401" i="19"/>
  <c r="D4390" i="19" a="1"/>
  <c r="F4399" i="19"/>
  <c r="F4394" i="19"/>
  <c r="F4404" i="19"/>
  <c r="F4389" i="19"/>
  <c r="F4396" i="19" l="1"/>
  <c r="D4401" i="19" a="1"/>
  <c r="F4410" i="19"/>
  <c r="D4391" i="19" a="1"/>
  <c r="F4400" i="19"/>
  <c r="D4402" i="19" a="1"/>
  <c r="F4411" i="19"/>
  <c r="F4406" i="19"/>
  <c r="D4399" i="19" a="1"/>
  <c r="F4408" i="19"/>
  <c r="F4398" i="19"/>
  <c r="F4413" i="19"/>
  <c r="F4403" i="19"/>
  <c r="F4405" i="19" l="1"/>
  <c r="D4411" i="19" a="1"/>
  <c r="F4420" i="19"/>
  <c r="D4408" i="19" a="1"/>
  <c r="F4417" i="19"/>
  <c r="F4415" i="19"/>
  <c r="F4412" i="19"/>
  <c r="F4407" i="19"/>
  <c r="F4422" i="19"/>
  <c r="D4410" i="19" a="1"/>
  <c r="F4419" i="19"/>
  <c r="D4400" i="19" a="1"/>
  <c r="F4409" i="19"/>
  <c r="F4414" i="19" l="1"/>
  <c r="F4431" i="19"/>
  <c r="F4421" i="19"/>
  <c r="D4409" i="19" a="1"/>
  <c r="F4418" i="19"/>
  <c r="F4424" i="19"/>
  <c r="D4420" i="19" a="1"/>
  <c r="F4429" i="19"/>
  <c r="F4416" i="19"/>
  <c r="D4417" i="19" a="1"/>
  <c r="F4426" i="19"/>
  <c r="D4419" i="19" a="1"/>
  <c r="F4428" i="19"/>
  <c r="F4423" i="19" l="1"/>
  <c r="F4425" i="19"/>
  <c r="D4429" i="19" a="1"/>
  <c r="F4438" i="19"/>
  <c r="D4428" i="19" a="1"/>
  <c r="F4437" i="19"/>
  <c r="D4418" i="19" a="1"/>
  <c r="F4427" i="19"/>
  <c r="F4430" i="19"/>
  <c r="F4440" i="19"/>
  <c r="F4433" i="19"/>
  <c r="D4426" i="19" a="1"/>
  <c r="F4435" i="19"/>
  <c r="F4432" i="19" l="1"/>
  <c r="F4439" i="19"/>
  <c r="D4437" i="19" a="1"/>
  <c r="F4446" i="19"/>
  <c r="D4427" i="19" a="1"/>
  <c r="F4436" i="19"/>
  <c r="D4435" i="19" a="1"/>
  <c r="F4444" i="19"/>
  <c r="F4442" i="19"/>
  <c r="F4449" i="19"/>
  <c r="F4434" i="19"/>
  <c r="D4438" i="19" a="1"/>
  <c r="F4447" i="19"/>
  <c r="F4441" i="19" l="1"/>
  <c r="D4446" i="19" a="1"/>
  <c r="F4455" i="19"/>
  <c r="F4448" i="19"/>
  <c r="F4458" i="19"/>
  <c r="F4451" i="19"/>
  <c r="D4444" i="19" a="1"/>
  <c r="F4453" i="19"/>
  <c r="D4447" i="19" a="1"/>
  <c r="F4456" i="19"/>
  <c r="D4436" i="19" a="1"/>
  <c r="F4445" i="19"/>
  <c r="F4443" i="19"/>
  <c r="F4450" i="19" l="1"/>
  <c r="D4456" i="19" a="1"/>
  <c r="F4465" i="19"/>
  <c r="F4457" i="19"/>
  <c r="D4445" i="19" a="1"/>
  <c r="F4454" i="19"/>
  <c r="D4453" i="19" a="1"/>
  <c r="F4462" i="19"/>
  <c r="F4460" i="19"/>
  <c r="F4452" i="19"/>
  <c r="F4467" i="19"/>
  <c r="D4455" i="19" a="1"/>
  <c r="F4464" i="19"/>
  <c r="F4459" i="19" l="1"/>
  <c r="F4469" i="19"/>
  <c r="D4462" i="19" a="1"/>
  <c r="F4471" i="19"/>
  <c r="D4464" i="19" a="1"/>
  <c r="F4473" i="19"/>
  <c r="F4476" i="19"/>
  <c r="F4461" i="19"/>
  <c r="D4454" i="19" a="1"/>
  <c r="F4463" i="19"/>
  <c r="F4466" i="19"/>
  <c r="D4465" i="19" a="1"/>
  <c r="F4474" i="19"/>
  <c r="F4468" i="19" l="1"/>
  <c r="D4473" i="19" a="1"/>
  <c r="F4482" i="19"/>
  <c r="D4471" i="19" a="1"/>
  <c r="F4480" i="19"/>
  <c r="D4463" i="19" a="1"/>
  <c r="F4472" i="19"/>
  <c r="F4470" i="19"/>
  <c r="F4485" i="19"/>
  <c r="D4474" i="19" a="1"/>
  <c r="F4483" i="19"/>
  <c r="F4475" i="19"/>
  <c r="F4478" i="19"/>
  <c r="F4477" i="19" l="1"/>
  <c r="F4479" i="19"/>
  <c r="F4484" i="19"/>
  <c r="D4480" i="19" a="1"/>
  <c r="F4489" i="19"/>
  <c r="D4483" i="19" a="1"/>
  <c r="F4492" i="19"/>
  <c r="F4494" i="19"/>
  <c r="F4487" i="19"/>
  <c r="D4472" i="19" a="1"/>
  <c r="F4481" i="19"/>
  <c r="D4482" i="19" a="1"/>
  <c r="F4491" i="19"/>
  <c r="F4486" i="19" l="1"/>
  <c r="D4492" i="19" a="1"/>
  <c r="F4501" i="19"/>
  <c r="D4481" i="19" a="1"/>
  <c r="F4490" i="19"/>
  <c r="F4493" i="19"/>
  <c r="F4488" i="19"/>
  <c r="F4503" i="19"/>
  <c r="D4491" i="19" a="1"/>
  <c r="F4500" i="19"/>
  <c r="D4489" i="19" a="1"/>
  <c r="F4498" i="19"/>
  <c r="F4496" i="19"/>
  <c r="F4495" i="19" l="1"/>
  <c r="F4512" i="19"/>
  <c r="F4497" i="19"/>
  <c r="D4498" i="19" a="1"/>
  <c r="F4507" i="19"/>
  <c r="F4502" i="19"/>
  <c r="F4505" i="19"/>
  <c r="D4501" i="19" a="1"/>
  <c r="F4510" i="19"/>
  <c r="D4490" i="19" a="1"/>
  <c r="F4499" i="19"/>
  <c r="D4500" i="19" a="1"/>
  <c r="F4509" i="19"/>
  <c r="F4504" i="19" l="1"/>
  <c r="F4514" i="19"/>
  <c r="F4506" i="19"/>
  <c r="F4521" i="19"/>
  <c r="F4511" i="19"/>
  <c r="D4509" i="19" a="1"/>
  <c r="F4518" i="19"/>
  <c r="D4507" i="19" a="1"/>
  <c r="F4516" i="19"/>
  <c r="D4499" i="19" a="1"/>
  <c r="F4508" i="19"/>
  <c r="D4510" i="19" a="1"/>
  <c r="F4519" i="19"/>
  <c r="F4513" i="19" l="1"/>
  <c r="D4518" i="19" a="1"/>
  <c r="F4527" i="19"/>
  <c r="F4523" i="19"/>
  <c r="F4520" i="19"/>
  <c r="D4519" i="19" a="1"/>
  <c r="F4528" i="19"/>
  <c r="F4530" i="19"/>
  <c r="D4508" i="19" a="1"/>
  <c r="F4517" i="19"/>
  <c r="F4515" i="19"/>
  <c r="D4516" i="19" a="1"/>
  <c r="F4525" i="19"/>
  <c r="F4522" i="19" l="1"/>
  <c r="F4539" i="19"/>
  <c r="F4529" i="19"/>
  <c r="D4525" i="19" a="1"/>
  <c r="F4534" i="19"/>
  <c r="D4517" i="19" a="1"/>
  <c r="F4526" i="19"/>
  <c r="D4527" i="19" a="1"/>
  <c r="F4536" i="19"/>
  <c r="D4528" i="19" a="1"/>
  <c r="F4537" i="19"/>
  <c r="F4524" i="19"/>
  <c r="F4532" i="19"/>
  <c r="F4531" i="19" l="1"/>
  <c r="F4548" i="19"/>
  <c r="D4537" i="19" a="1"/>
  <c r="F4546" i="19"/>
  <c r="D4536" i="19" a="1"/>
  <c r="F4545" i="19"/>
  <c r="D4526" i="19" a="1"/>
  <c r="F4535" i="19"/>
  <c r="F4541" i="19"/>
  <c r="D4534" i="19" a="1"/>
  <c r="F4543" i="19"/>
  <c r="F4533" i="19"/>
  <c r="F4538" i="19"/>
  <c r="F4540" i="19" l="1"/>
  <c r="F4550" i="19"/>
  <c r="F4542" i="19"/>
  <c r="D4545" i="19" a="1"/>
  <c r="F4554" i="19"/>
  <c r="F4547" i="19"/>
  <c r="D4546" i="19" a="1"/>
  <c r="F4555" i="19"/>
  <c r="D4543" i="19" a="1"/>
  <c r="F4552" i="19"/>
  <c r="D4535" i="19" a="1"/>
  <c r="F4544" i="19"/>
  <c r="F4557" i="19"/>
  <c r="F4549" i="19" l="1"/>
  <c r="D4555" i="19" a="1"/>
  <c r="F4564" i="19"/>
  <c r="F4556" i="19"/>
  <c r="F4566" i="19"/>
  <c r="D4544" i="19" a="1"/>
  <c r="F4553" i="19"/>
  <c r="F4551" i="19"/>
  <c r="D4554" i="19" a="1"/>
  <c r="F4563" i="19"/>
  <c r="D4552" i="19" a="1"/>
  <c r="F4561" i="19"/>
  <c r="F4559" i="19"/>
  <c r="F4558" i="19" l="1"/>
  <c r="F4560" i="19"/>
  <c r="D4553" i="19" a="1"/>
  <c r="F4562" i="19"/>
  <c r="D4563" i="19" a="1"/>
  <c r="F4572" i="19"/>
  <c r="F4568" i="19"/>
  <c r="F4575" i="19"/>
  <c r="F4565" i="19"/>
  <c r="D4561" i="19" a="1"/>
  <c r="F4570" i="19"/>
  <c r="D4564" i="19" a="1"/>
  <c r="F4573" i="19"/>
  <c r="F4567" i="19" l="1"/>
  <c r="F4584" i="19"/>
  <c r="F4577" i="19"/>
  <c r="F4569" i="19"/>
  <c r="D4573" i="19" a="1"/>
  <c r="F4582" i="19"/>
  <c r="D4572" i="19" a="1"/>
  <c r="F4581" i="19"/>
  <c r="D4570" i="19" a="1"/>
  <c r="F4579" i="19"/>
  <c r="D4562" i="19" a="1"/>
  <c r="F4571" i="19"/>
  <c r="F4574" i="19"/>
  <c r="F4576" i="19" l="1"/>
  <c r="D4579" i="19" a="1"/>
  <c r="F4588" i="19"/>
  <c r="F4593" i="19"/>
  <c r="D4581" i="19" a="1"/>
  <c r="F4590" i="19"/>
  <c r="D4582" i="19" a="1"/>
  <c r="F4591" i="19"/>
  <c r="F4583" i="19"/>
  <c r="F4578" i="19"/>
  <c r="D4571" i="19" a="1"/>
  <c r="F4580" i="19"/>
  <c r="F4586" i="19"/>
  <c r="F4585" i="19" l="1"/>
  <c r="D4591" i="19" a="1"/>
  <c r="F4600" i="19"/>
  <c r="F4595" i="19"/>
  <c r="F4602" i="19"/>
  <c r="D4580" i="19" a="1"/>
  <c r="F4589" i="19"/>
  <c r="D4588" i="19" a="1"/>
  <c r="F4597" i="19"/>
  <c r="F4587" i="19"/>
  <c r="F4592" i="19"/>
  <c r="D4590" i="19" a="1"/>
  <c r="F4599" i="19"/>
  <c r="F4594" i="19" l="1"/>
  <c r="D4589" i="19" a="1"/>
  <c r="F4598" i="19"/>
  <c r="D4599" i="19" a="1"/>
  <c r="F4608" i="19"/>
  <c r="D4597" i="19" a="1"/>
  <c r="F4606" i="19"/>
  <c r="D4600" i="19" a="1"/>
  <c r="F4609" i="19"/>
  <c r="F4596" i="19"/>
  <c r="F4611" i="19"/>
  <c r="F4601" i="19"/>
  <c r="F4604" i="19"/>
  <c r="F4603" i="19" l="1"/>
  <c r="D4609" i="19" a="1"/>
  <c r="F4618" i="19"/>
  <c r="F4613" i="19"/>
  <c r="D4608" i="19" a="1"/>
  <c r="F4617" i="19"/>
  <c r="F4620" i="19"/>
  <c r="D4598" i="19" a="1"/>
  <c r="F4607" i="19"/>
  <c r="F4605" i="19"/>
  <c r="D4606" i="19" a="1"/>
  <c r="F4615" i="19"/>
  <c r="F4610" i="19"/>
  <c r="F4612" i="19" l="1"/>
  <c r="D4615" i="19" a="1"/>
  <c r="F4624" i="19"/>
  <c r="D4607" i="19" a="1"/>
  <c r="F4616" i="19"/>
  <c r="F4622" i="19"/>
  <c r="D4618" i="19" a="1"/>
  <c r="F4627" i="19"/>
  <c r="F4629" i="19"/>
  <c r="D4617" i="19" a="1"/>
  <c r="F4626" i="19"/>
  <c r="F4619" i="19"/>
  <c r="F4614" i="19"/>
  <c r="F4621" i="19" l="1"/>
  <c r="F4638" i="19"/>
  <c r="D4624" i="19" a="1"/>
  <c r="F4633" i="19"/>
  <c r="F4631" i="19"/>
  <c r="D4616" i="19" a="1"/>
  <c r="F4625" i="19"/>
  <c r="D4627" i="19" a="1"/>
  <c r="F4636" i="19"/>
  <c r="F4623" i="19"/>
  <c r="F4628" i="19"/>
  <c r="D4626" i="19" a="1"/>
  <c r="F4635" i="19"/>
  <c r="F4630" i="19" l="1"/>
  <c r="F4632" i="19"/>
  <c r="D4636" i="19" a="1"/>
  <c r="F4645" i="19"/>
  <c r="D4625" i="19" a="1"/>
  <c r="F4634" i="19"/>
  <c r="F4640" i="19"/>
  <c r="D4635" i="19" a="1"/>
  <c r="F4644" i="19"/>
  <c r="D4633" i="19" a="1"/>
  <c r="F4642" i="19"/>
  <c r="F4647" i="19"/>
  <c r="F4637" i="19"/>
  <c r="F4639" i="19" l="1"/>
  <c r="F4649" i="19"/>
  <c r="D4642" i="19" a="1"/>
  <c r="F4651" i="19"/>
  <c r="F4641" i="19"/>
  <c r="D4644" i="19" a="1"/>
  <c r="F4653" i="19"/>
  <c r="F4646" i="19"/>
  <c r="D4634" i="19" a="1"/>
  <c r="F4643" i="19"/>
  <c r="F4656" i="19"/>
  <c r="D4645" i="19" a="1"/>
  <c r="F4654" i="19"/>
  <c r="F4648" i="19" l="1"/>
  <c r="F4655" i="19"/>
  <c r="D4653" i="19" a="1"/>
  <c r="F4662" i="19"/>
  <c r="D4654" i="19" a="1"/>
  <c r="F4663" i="19"/>
  <c r="F4650" i="19"/>
  <c r="F4665" i="19"/>
  <c r="D4651" i="19" a="1"/>
  <c r="F4660" i="19"/>
  <c r="D4643" i="19" a="1"/>
  <c r="F4652" i="19"/>
  <c r="F4658" i="19"/>
  <c r="F4657" i="19" l="1"/>
  <c r="D4652" i="19" a="1"/>
  <c r="F4661" i="19"/>
  <c r="F4664" i="19"/>
  <c r="F4674" i="19"/>
  <c r="F4659" i="19"/>
  <c r="D4663" i="19" a="1"/>
  <c r="F4672" i="19"/>
  <c r="F4667" i="19"/>
  <c r="D4662" i="19" a="1"/>
  <c r="F4671" i="19"/>
  <c r="D4660" i="19" a="1"/>
  <c r="F4669" i="19"/>
  <c r="F4666" i="19" l="1"/>
  <c r="F4683" i="19"/>
  <c r="D4671" i="19" a="1"/>
  <c r="F4680" i="19"/>
  <c r="D4672" i="19" a="1"/>
  <c r="F4681" i="19"/>
  <c r="F4668" i="19"/>
  <c r="D4669" i="19" a="1"/>
  <c r="F4678" i="19"/>
  <c r="F4673" i="19"/>
  <c r="F4676" i="19"/>
  <c r="D4661" i="19" a="1"/>
  <c r="F4670" i="19"/>
  <c r="F4675" i="19" l="1"/>
  <c r="F4685" i="19"/>
  <c r="D4678" i="19" a="1"/>
  <c r="F4687" i="19"/>
  <c r="F4677" i="19"/>
  <c r="D4670" i="19" a="1"/>
  <c r="F4679" i="19"/>
  <c r="F4692" i="19"/>
  <c r="F4682" i="19"/>
  <c r="D4681" i="19" a="1"/>
  <c r="F4690" i="19"/>
  <c r="D4680" i="19" a="1"/>
  <c r="F4689" i="19"/>
  <c r="F4684" i="19" l="1"/>
  <c r="D4679" i="19" a="1"/>
  <c r="F4688" i="19"/>
  <c r="D4689" i="19" a="1"/>
  <c r="F4698" i="19"/>
  <c r="F4694" i="19"/>
  <c r="F4701" i="19"/>
  <c r="F4686" i="19"/>
  <c r="D4690" i="19" a="1"/>
  <c r="F4699" i="19"/>
  <c r="D4687" i="19" a="1"/>
  <c r="F4696" i="19"/>
  <c r="F4691" i="19"/>
  <c r="F4693" i="19" l="1"/>
  <c r="D4696" i="19" a="1"/>
  <c r="F4705" i="19"/>
  <c r="D4699" i="19" a="1"/>
  <c r="F4708" i="19"/>
  <c r="D4688" i="19" a="1"/>
  <c r="F4697" i="19"/>
  <c r="F4695" i="19"/>
  <c r="F4710" i="19"/>
  <c r="F4703" i="19"/>
  <c r="F4700" i="19"/>
  <c r="D4698" i="19" a="1"/>
  <c r="F4707" i="19"/>
  <c r="F4702" i="19" l="1"/>
  <c r="F4719" i="19"/>
  <c r="F4704" i="19"/>
  <c r="D4707" i="19" a="1"/>
  <c r="F4716" i="19"/>
  <c r="D4697" i="19" a="1"/>
  <c r="F4706" i="19"/>
  <c r="D4705" i="19" a="1"/>
  <c r="F4714" i="19"/>
  <c r="F4712" i="19"/>
  <c r="D4708" i="19" a="1"/>
  <c r="F4717" i="19"/>
  <c r="F4709" i="19"/>
  <c r="F4711" i="19" l="1"/>
  <c r="F4721" i="19"/>
  <c r="D4714" i="19" a="1"/>
  <c r="F4723" i="19"/>
  <c r="F4718" i="19"/>
  <c r="D4717" i="19" a="1"/>
  <c r="F4726" i="19"/>
  <c r="F4713" i="19"/>
  <c r="F4728" i="19"/>
  <c r="D4706" i="19" a="1"/>
  <c r="F4715" i="19"/>
  <c r="D4716" i="19" a="1"/>
  <c r="F4725" i="19"/>
  <c r="F4720" i="19" l="1"/>
  <c r="F4727" i="19"/>
  <c r="D4725" i="19" a="1"/>
  <c r="F4734" i="19"/>
  <c r="F4737" i="19"/>
  <c r="F4730" i="19"/>
  <c r="F4722" i="19"/>
  <c r="D4726" i="19" a="1"/>
  <c r="F4735" i="19"/>
  <c r="D4715" i="19" a="1"/>
  <c r="F4724" i="19"/>
  <c r="D4723" i="19" a="1"/>
  <c r="F4732" i="19"/>
  <c r="F4729" i="19" l="1"/>
  <c r="F4746" i="19"/>
  <c r="D4735" i="19" a="1"/>
  <c r="F4744" i="19"/>
  <c r="F4736" i="19"/>
  <c r="F4731" i="19"/>
  <c r="F4739" i="19"/>
  <c r="D4732" i="19" a="1"/>
  <c r="F4741" i="19"/>
  <c r="D4724" i="19" a="1"/>
  <c r="F4733" i="19"/>
  <c r="D4734" i="19" a="1"/>
  <c r="F4743" i="19"/>
  <c r="F4738" i="19" l="1"/>
  <c r="F4740" i="19"/>
  <c r="D4733" i="19" a="1"/>
  <c r="F4742" i="19"/>
  <c r="D4744" i="19" a="1"/>
  <c r="F4753" i="19"/>
  <c r="F4755" i="19"/>
  <c r="F4748" i="19"/>
  <c r="D4743" i="19" a="1"/>
  <c r="F4752" i="19"/>
  <c r="F4745" i="19"/>
  <c r="D4741" i="19" a="1"/>
  <c r="F4750" i="19"/>
  <c r="F4747" i="19" l="1"/>
  <c r="D4753" i="19" a="1"/>
  <c r="F4762" i="19"/>
  <c r="D4750" i="19" a="1"/>
  <c r="F4759" i="19"/>
  <c r="F4749" i="19"/>
  <c r="F4757" i="19"/>
  <c r="F4764" i="19"/>
  <c r="F4754" i="19"/>
  <c r="D4742" i="19" a="1"/>
  <c r="F4751" i="19"/>
  <c r="D4752" i="19" a="1"/>
  <c r="F4761" i="19"/>
  <c r="F4756" i="19" l="1"/>
  <c r="F4773" i="19"/>
  <c r="F4758" i="19"/>
  <c r="D4761" i="19" a="1"/>
  <c r="F4770" i="19"/>
  <c r="D4759" i="19" a="1"/>
  <c r="F4768" i="19"/>
  <c r="F4763" i="19"/>
  <c r="D4762" i="19" a="1"/>
  <c r="F4771" i="19"/>
  <c r="F4766" i="19"/>
  <c r="D4751" i="19" a="1"/>
  <c r="F4760" i="19"/>
  <c r="F4765" i="19" l="1"/>
  <c r="F4772" i="19"/>
  <c r="D4768" i="19" a="1"/>
  <c r="F4777" i="19"/>
  <c r="D4760" i="19" a="1"/>
  <c r="F4769" i="19"/>
  <c r="D4771" i="19" a="1"/>
  <c r="F4780" i="19"/>
  <c r="F4782" i="19"/>
  <c r="D4770" i="19" a="1"/>
  <c r="F4779" i="19"/>
  <c r="F4775" i="19"/>
  <c r="F4767" i="19"/>
  <c r="F4774" i="19" l="1"/>
  <c r="D4780" i="19" a="1"/>
  <c r="F4789" i="19"/>
  <c r="F4781" i="19"/>
  <c r="F4791" i="19"/>
  <c r="F4776" i="19"/>
  <c r="D4769" i="19" a="1"/>
  <c r="F4778" i="19"/>
  <c r="F4784" i="19"/>
  <c r="D4777" i="19" a="1"/>
  <c r="F4786" i="19"/>
  <c r="D4779" i="19" a="1"/>
  <c r="F4788" i="19"/>
  <c r="F4783" i="19" l="1"/>
  <c r="D4778" i="19" a="1"/>
  <c r="F4787" i="19"/>
  <c r="F4785" i="19"/>
  <c r="F4800" i="19"/>
  <c r="D4788" i="19" a="1"/>
  <c r="F4797" i="19"/>
  <c r="F4790" i="19"/>
  <c r="D4786" i="19" a="1"/>
  <c r="F4795" i="19"/>
  <c r="D4789" i="19" a="1"/>
  <c r="F4798" i="19"/>
  <c r="F4793" i="19"/>
  <c r="F4792" i="19" l="1"/>
  <c r="F4799" i="19"/>
  <c r="D4795" i="19" a="1"/>
  <c r="F4804" i="19"/>
  <c r="D4797" i="19" a="1"/>
  <c r="F4806" i="19"/>
  <c r="F4809" i="19"/>
  <c r="F4802" i="19"/>
  <c r="F4794" i="19"/>
  <c r="D4798" i="19" a="1"/>
  <c r="F4807" i="19"/>
  <c r="D4787" i="19" a="1"/>
  <c r="F4796" i="19"/>
  <c r="F4801" i="19" l="1"/>
  <c r="F4811" i="19"/>
  <c r="F4818" i="19"/>
  <c r="D4796" i="19" a="1"/>
  <c r="F4805" i="19"/>
  <c r="D4804" i="19" a="1"/>
  <c r="F4813" i="19"/>
  <c r="F4803" i="19"/>
  <c r="D4806" i="19" a="1"/>
  <c r="F4815" i="19"/>
  <c r="D4807" i="19" a="1"/>
  <c r="F4816" i="19"/>
  <c r="F4808" i="19"/>
  <c r="F4810" i="19" l="1"/>
  <c r="F4812" i="19"/>
  <c r="D4813" i="19" a="1"/>
  <c r="F4822" i="19"/>
  <c r="F4817" i="19"/>
  <c r="F4820" i="19"/>
  <c r="D4805" i="19" a="1"/>
  <c r="F4814" i="19"/>
  <c r="D4816" i="19" a="1"/>
  <c r="F4825" i="19"/>
  <c r="F4827" i="19"/>
  <c r="D4815" i="19" a="1"/>
  <c r="F4824" i="19"/>
  <c r="F4819" i="19" l="1"/>
  <c r="F4829" i="19"/>
  <c r="F4826" i="19"/>
  <c r="D4814" i="19" a="1"/>
  <c r="F4823" i="19"/>
  <c r="F4821" i="19"/>
  <c r="D4824" i="19" a="1"/>
  <c r="F4833" i="19"/>
  <c r="F4836" i="19"/>
  <c r="D4822" i="19" a="1"/>
  <c r="F4831" i="19"/>
  <c r="D4825" i="19" a="1"/>
  <c r="F4834" i="19"/>
  <c r="F4828" i="19" l="1"/>
  <c r="D4833" i="19" a="1"/>
  <c r="F4842" i="19"/>
  <c r="D4823" i="19" a="1"/>
  <c r="F4832" i="19"/>
  <c r="F4838" i="19"/>
  <c r="F4830" i="19"/>
  <c r="D4834" i="19" a="1"/>
  <c r="F4843" i="19"/>
  <c r="D4831" i="19" a="1"/>
  <c r="F4840" i="19"/>
  <c r="F4835" i="19"/>
  <c r="F4845" i="19"/>
  <c r="F4837" i="19" l="1"/>
  <c r="D4843" i="19" a="1"/>
  <c r="F4852" i="19"/>
  <c r="F4854" i="19"/>
  <c r="F4847" i="19"/>
  <c r="D4832" i="19" a="1"/>
  <c r="F4841" i="19"/>
  <c r="F4839" i="19"/>
  <c r="F4844" i="19"/>
  <c r="D4840" i="19" a="1"/>
  <c r="F4849" i="19"/>
  <c r="D4842" i="19" a="1"/>
  <c r="F4851" i="19"/>
  <c r="F4846" i="19" l="1"/>
  <c r="F4856" i="19"/>
  <c r="D4849" i="19" a="1"/>
  <c r="F4858" i="19"/>
  <c r="D4852" i="19" a="1"/>
  <c r="F4861" i="19"/>
  <c r="F4848" i="19"/>
  <c r="D4841" i="19" a="1"/>
  <c r="F4850" i="19"/>
  <c r="D4851" i="19" a="1"/>
  <c r="F4860" i="19"/>
  <c r="F4863" i="19"/>
  <c r="F4853" i="19"/>
  <c r="F4855" i="19" l="1"/>
  <c r="D4850" i="19" a="1"/>
  <c r="F4859" i="19"/>
  <c r="F4857" i="19"/>
  <c r="D4861" i="19" a="1"/>
  <c r="F4870" i="19"/>
  <c r="F4862" i="19"/>
  <c r="F4872" i="19"/>
  <c r="D4858" i="19" a="1"/>
  <c r="F4867" i="19"/>
  <c r="D4860" i="19" a="1"/>
  <c r="F4869" i="19"/>
  <c r="F4865" i="19"/>
  <c r="F4864" i="19" l="1"/>
  <c r="F4871" i="19"/>
  <c r="D4870" i="19" a="1"/>
  <c r="F4879" i="19"/>
  <c r="D4859" i="19" a="1"/>
  <c r="F4868" i="19"/>
  <c r="D4867" i="19" a="1"/>
  <c r="F4876" i="19"/>
  <c r="F4881" i="19"/>
  <c r="F4874" i="19"/>
  <c r="F4866" i="19"/>
  <c r="D4869" i="19" a="1"/>
  <c r="F4878" i="19"/>
  <c r="F4873" i="19" l="1"/>
  <c r="D4876" i="19" a="1"/>
  <c r="F4885" i="19"/>
  <c r="D4878" i="19" a="1"/>
  <c r="F4887" i="19"/>
  <c r="D4868" i="19" a="1"/>
  <c r="F4877" i="19"/>
  <c r="F4880" i="19"/>
  <c r="F4890" i="19"/>
  <c r="F4875" i="19"/>
  <c r="D4879" i="19" a="1"/>
  <c r="F4888" i="19"/>
  <c r="F4883" i="19"/>
  <c r="F4882" i="19" l="1"/>
  <c r="F4899" i="19"/>
  <c r="F4892" i="19"/>
  <c r="F4884" i="19"/>
  <c r="F4889" i="19"/>
  <c r="D4877" i="19" a="1"/>
  <c r="F4886" i="19"/>
  <c r="D4887" i="19" a="1"/>
  <c r="F4896" i="19"/>
  <c r="D4888" i="19" a="1"/>
  <c r="F4897" i="19"/>
  <c r="D4885" i="19" a="1"/>
  <c r="F4894" i="19"/>
  <c r="F4891" i="19" l="1"/>
  <c r="F4898" i="19"/>
  <c r="F4908" i="19"/>
  <c r="D4886" i="19" a="1"/>
  <c r="F4895" i="19"/>
  <c r="D4894" i="19" a="1"/>
  <c r="F4903" i="19"/>
  <c r="F4893" i="19"/>
  <c r="D4897" i="19" a="1"/>
  <c r="F4906" i="19"/>
  <c r="F4901" i="19"/>
  <c r="D4896" i="19" a="1"/>
  <c r="F4905" i="19"/>
  <c r="F4900" i="19" l="1"/>
  <c r="F4902" i="19"/>
  <c r="D4905" i="19" a="1"/>
  <c r="F4914" i="19"/>
  <c r="D4895" i="19" a="1"/>
  <c r="F4904" i="19"/>
  <c r="F4907" i="19"/>
  <c r="D4903" i="19" a="1"/>
  <c r="F4912" i="19"/>
  <c r="F4910" i="19"/>
  <c r="F4917" i="19"/>
  <c r="D4906" i="19" a="1"/>
  <c r="F4915" i="19"/>
  <c r="F4909" i="19" l="1"/>
  <c r="D4914" i="19" a="1"/>
  <c r="F4923" i="19"/>
  <c r="D4915" i="19" a="1"/>
  <c r="F4924" i="19"/>
  <c r="F4919" i="19"/>
  <c r="F4911" i="19"/>
  <c r="D4912" i="19" a="1"/>
  <c r="F4921" i="19"/>
  <c r="F4916" i="19"/>
  <c r="D4904" i="19" a="1"/>
  <c r="F4913" i="19"/>
  <c r="F4926" i="19"/>
  <c r="F4918" i="19" l="1"/>
  <c r="F4920" i="19"/>
  <c r="F4935" i="19"/>
  <c r="D4924" i="19" a="1"/>
  <c r="F4933" i="19"/>
  <c r="D4913" i="19" a="1"/>
  <c r="F4922" i="19"/>
  <c r="D4923" i="19" a="1"/>
  <c r="F4932" i="19"/>
  <c r="D4921" i="19" a="1"/>
  <c r="F4930" i="19"/>
  <c r="F4928" i="19"/>
  <c r="F4925" i="19"/>
  <c r="F4927" i="19" l="1"/>
  <c r="F4934" i="19"/>
  <c r="D4932" i="19" a="1"/>
  <c r="F4941" i="19"/>
  <c r="D4922" i="19" a="1"/>
  <c r="F4931" i="19"/>
  <c r="D4933" i="19" a="1"/>
  <c r="F4942" i="19"/>
  <c r="F4944" i="19"/>
  <c r="D4930" i="19" a="1"/>
  <c r="F4939" i="19"/>
  <c r="F4929" i="19"/>
  <c r="F4937" i="19"/>
  <c r="F4936" i="19" l="1"/>
  <c r="D4941" i="19" a="1"/>
  <c r="F4950" i="19"/>
  <c r="D4942" i="19" a="1"/>
  <c r="F4951" i="19"/>
  <c r="D4931" i="19" a="1"/>
  <c r="F4940" i="19"/>
  <c r="F4938" i="19"/>
  <c r="F4943" i="19"/>
  <c r="D4939" i="19" a="1"/>
  <c r="F4948" i="19"/>
  <c r="F4953" i="19"/>
  <c r="F4946" i="19"/>
  <c r="F4945" i="19" l="1"/>
  <c r="F4947" i="19"/>
  <c r="D4951" i="19" a="1"/>
  <c r="F4960" i="19"/>
  <c r="D4948" i="19" a="1"/>
  <c r="F4957" i="19"/>
  <c r="F4952" i="19"/>
  <c r="D4940" i="19" a="1"/>
  <c r="F4949" i="19"/>
  <c r="F4955" i="19"/>
  <c r="F4962" i="19"/>
  <c r="D4950" i="19" a="1"/>
  <c r="F4959" i="19"/>
  <c r="F4954" i="19" l="1"/>
  <c r="D4959" i="19" a="1"/>
  <c r="F4968" i="19"/>
  <c r="F4971" i="19"/>
  <c r="D4949" i="19" a="1"/>
  <c r="F4958" i="19"/>
  <c r="D4957" i="19" a="1"/>
  <c r="F4966" i="19"/>
  <c r="F4964" i="19"/>
  <c r="F4956" i="19"/>
  <c r="F4961" i="19"/>
  <c r="D4960" i="19" a="1"/>
  <c r="F4969" i="19"/>
  <c r="F4963" i="19" l="1"/>
  <c r="F4973" i="19"/>
  <c r="D4966" i="19" a="1"/>
  <c r="F4975" i="19"/>
  <c r="D4968" i="19" a="1"/>
  <c r="F4977" i="19"/>
  <c r="D4969" i="19" a="1"/>
  <c r="F4978" i="19"/>
  <c r="D4958" i="19" a="1"/>
  <c r="F4967" i="19"/>
  <c r="F4970" i="19"/>
  <c r="F4980" i="19"/>
  <c r="F4965" i="19"/>
  <c r="F4972" i="19" l="1"/>
  <c r="D4978" i="19" a="1"/>
  <c r="F4987" i="19"/>
  <c r="D4977" i="19" a="1"/>
  <c r="F4986" i="19"/>
  <c r="D4975" i="19" a="1"/>
  <c r="F4984" i="19"/>
  <c r="F4979" i="19"/>
  <c r="D4967" i="19" a="1"/>
  <c r="F4976" i="19"/>
  <c r="F4974" i="19"/>
  <c r="F4989" i="19"/>
  <c r="F4982" i="19"/>
  <c r="F4981" i="19" l="1"/>
  <c r="F4988" i="19"/>
  <c r="D4984" i="19" a="1"/>
  <c r="F4993" i="19"/>
  <c r="D4987" i="19" a="1"/>
  <c r="F4996" i="19"/>
  <c r="D4976" i="19" a="1"/>
  <c r="F4985" i="19"/>
  <c r="F4991" i="19"/>
  <c r="D4986" i="19" a="1"/>
  <c r="F4995" i="19"/>
  <c r="F4998" i="19"/>
  <c r="F4983" i="19"/>
  <c r="F4990" i="19" l="1"/>
  <c r="D4985" i="19" a="1"/>
  <c r="F4994" i="19"/>
  <c r="D4996" i="19" a="1"/>
  <c r="F5005" i="19"/>
  <c r="D4995" i="19" a="1"/>
  <c r="F5004" i="19"/>
  <c r="F5000" i="19"/>
  <c r="F4997" i="19"/>
  <c r="F4992" i="19"/>
  <c r="D4993" i="19" a="1"/>
  <c r="F5002" i="19"/>
  <c r="F5007" i="19"/>
  <c r="F4999" i="19" l="1"/>
  <c r="F5006" i="19"/>
  <c r="D5004" i="19" a="1"/>
  <c r="F5013" i="19"/>
  <c r="F5016" i="19"/>
  <c r="D4994" i="19" a="1"/>
  <c r="F5003" i="19"/>
  <c r="F5001" i="19"/>
  <c r="F5009" i="19"/>
  <c r="D5002" i="19" a="1"/>
  <c r="F5011" i="19"/>
  <c r="D5005" i="19" a="1"/>
  <c r="F5014" i="19"/>
  <c r="F5008" i="19" l="1"/>
  <c r="F5018" i="19"/>
  <c r="F5010" i="19"/>
  <c r="D5003" i="19" a="1"/>
  <c r="F5012" i="19"/>
  <c r="F5025" i="19"/>
  <c r="D5014" i="19" a="1"/>
  <c r="F5023" i="19"/>
  <c r="D5013" i="19" a="1"/>
  <c r="F5022" i="19"/>
  <c r="D5011" i="19" a="1"/>
  <c r="F5020" i="19"/>
  <c r="F5015" i="19"/>
  <c r="F5017" i="19" l="1"/>
  <c r="D5023" i="19" a="1"/>
  <c r="F5032" i="19"/>
  <c r="F5034" i="19"/>
  <c r="F5027" i="19"/>
  <c r="F5024" i="19"/>
  <c r="D5012" i="19" a="1"/>
  <c r="F5021" i="19"/>
  <c r="D5020" i="19" a="1"/>
  <c r="F5029" i="19"/>
  <c r="F5019" i="19"/>
  <c r="D5022" i="19" a="1"/>
  <c r="F5031" i="19"/>
  <c r="F5026" i="19" l="1"/>
  <c r="F5033" i="19"/>
  <c r="D5021" i="19" a="1"/>
  <c r="F5030" i="19"/>
  <c r="F5036" i="19"/>
  <c r="D5031" i="19" a="1"/>
  <c r="F5040" i="19"/>
  <c r="F5028" i="19"/>
  <c r="F5043" i="19"/>
  <c r="D5029" i="19" a="1"/>
  <c r="F5038" i="19"/>
  <c r="D5032" i="19" a="1"/>
  <c r="F5041" i="19"/>
  <c r="F5035" i="19" l="1"/>
  <c r="F5045" i="19"/>
  <c r="F5052" i="19"/>
  <c r="F5042" i="19"/>
  <c r="F5037" i="19"/>
  <c r="D5040" i="19" a="1"/>
  <c r="F5049" i="19"/>
  <c r="D5041" i="19" a="1"/>
  <c r="F5050" i="19"/>
  <c r="D5038" i="19" a="1"/>
  <c r="F5047" i="19"/>
  <c r="D5030" i="19" a="1"/>
  <c r="F5039" i="19"/>
  <c r="F5044" i="19" l="1"/>
  <c r="F5061" i="19"/>
  <c r="D5049" i="19" a="1"/>
  <c r="F5058" i="19"/>
  <c r="F5051" i="19"/>
  <c r="F5046" i="19"/>
  <c r="D5047" i="19" a="1"/>
  <c r="F5056" i="19"/>
  <c r="F5054" i="19"/>
  <c r="D5050" i="19" a="1"/>
  <c r="F5059" i="19"/>
  <c r="D5039" i="19" a="1"/>
  <c r="F5048" i="19"/>
  <c r="F5053" i="19" l="1"/>
  <c r="F5063" i="19"/>
  <c r="F5055" i="19"/>
  <c r="D5048" i="19" a="1"/>
  <c r="F5057" i="19"/>
  <c r="F5060" i="19"/>
  <c r="D5056" i="19" a="1"/>
  <c r="F5065" i="19"/>
  <c r="D5059" i="19" a="1"/>
  <c r="F5068" i="19"/>
  <c r="F5070" i="19"/>
  <c r="D5058" i="19" a="1"/>
  <c r="F5067" i="19"/>
  <c r="F5062" i="19" l="1"/>
  <c r="D5065" i="19" a="1"/>
  <c r="F5074" i="19"/>
  <c r="D5067" i="19" a="1"/>
  <c r="F5076" i="19"/>
  <c r="D5057" i="19" a="1"/>
  <c r="F5066" i="19"/>
  <c r="D5068" i="19" a="1"/>
  <c r="F5077" i="19"/>
  <c r="F5072" i="19"/>
  <c r="F5069" i="19"/>
  <c r="F5079" i="19"/>
  <c r="F5064" i="19"/>
  <c r="F5071" i="19" l="1"/>
  <c r="D5077" i="19" a="1"/>
  <c r="F5086" i="19"/>
  <c r="F5081" i="19"/>
  <c r="D5074" i="19" a="1"/>
  <c r="F5083" i="19"/>
  <c r="F5078" i="19"/>
  <c r="F5073" i="19"/>
  <c r="D5066" i="19" a="1"/>
  <c r="F5075" i="19"/>
  <c r="F5088" i="19"/>
  <c r="D5076" i="19" a="1"/>
  <c r="F5085" i="19"/>
  <c r="F5080" i="19" l="1"/>
  <c r="F5082" i="19"/>
  <c r="D5083" i="19" a="1"/>
  <c r="F5092" i="19"/>
  <c r="D5086" i="19" a="1"/>
  <c r="F5095" i="19"/>
  <c r="D5075" i="19" a="1"/>
  <c r="F5084" i="19"/>
  <c r="F5087" i="19"/>
  <c r="D5085" i="19" a="1"/>
  <c r="F5094" i="19"/>
  <c r="F5090" i="19"/>
  <c r="F5097" i="19"/>
  <c r="F5089" i="19" l="1"/>
  <c r="D5084" i="19" a="1"/>
  <c r="F5093" i="19"/>
  <c r="F5096" i="19"/>
  <c r="D5095" i="19" a="1"/>
  <c r="F5104" i="19"/>
  <c r="F5106" i="19"/>
  <c r="F5091" i="19"/>
  <c r="F5099" i="19"/>
  <c r="D5092" i="19" a="1"/>
  <c r="F5101" i="19"/>
  <c r="D5094" i="19" a="1"/>
  <c r="F5103" i="19"/>
  <c r="F5098" i="19" l="1"/>
  <c r="F5100" i="19"/>
  <c r="F5115" i="19"/>
  <c r="D5104" i="19" a="1"/>
  <c r="F5113" i="19"/>
  <c r="F5108" i="19"/>
  <c r="D5093" i="19" a="1"/>
  <c r="F5102" i="19"/>
  <c r="D5103" i="19" a="1"/>
  <c r="F5112" i="19"/>
  <c r="D5101" i="19" a="1"/>
  <c r="F5110" i="19"/>
  <c r="F5105" i="19"/>
  <c r="F5107" i="19" l="1"/>
  <c r="F5114" i="19"/>
  <c r="D5110" i="19" a="1"/>
  <c r="F5119" i="19"/>
  <c r="F5124" i="19"/>
  <c r="D5112" i="19" a="1"/>
  <c r="F5121" i="19"/>
  <c r="F5109" i="19"/>
  <c r="D5102" i="19" a="1"/>
  <c r="F5111" i="19"/>
  <c r="F5117" i="19"/>
  <c r="D5113" i="19" a="1"/>
  <c r="F5122" i="19"/>
  <c r="F5116" i="19" l="1"/>
  <c r="F5118" i="19"/>
  <c r="F5133" i="19"/>
  <c r="D5122" i="19" a="1"/>
  <c r="F5131" i="19"/>
  <c r="D5111" i="19" a="1"/>
  <c r="F5120" i="19"/>
  <c r="D5121" i="19" a="1"/>
  <c r="F5130" i="19"/>
  <c r="D5119" i="19" a="1"/>
  <c r="F5128" i="19"/>
  <c r="F5126" i="19"/>
  <c r="F5123" i="19"/>
  <c r="F5125" i="19" l="1"/>
  <c r="D5120" i="19" a="1"/>
  <c r="F5129" i="19"/>
  <c r="D5130" i="19" a="1"/>
  <c r="F5139" i="19"/>
  <c r="F5127" i="19"/>
  <c r="F5132" i="19"/>
  <c r="D5131" i="19" a="1"/>
  <c r="F5140" i="19"/>
  <c r="F5135" i="19"/>
  <c r="F5142" i="19"/>
  <c r="D5128" i="19" a="1"/>
  <c r="F5137" i="19"/>
  <c r="F5134" i="19" l="1"/>
  <c r="D5140" i="19" a="1"/>
  <c r="F5149" i="19"/>
  <c r="F5141" i="19"/>
  <c r="D5129" i="19" a="1"/>
  <c r="F5138" i="19"/>
  <c r="F5136" i="19"/>
  <c r="D5137" i="19" a="1"/>
  <c r="F5146" i="19"/>
  <c r="F5151" i="19"/>
  <c r="D5139" i="19" a="1"/>
  <c r="F5148" i="19"/>
  <c r="F5144" i="19"/>
  <c r="F5143" i="19" l="1"/>
  <c r="F5145" i="19"/>
  <c r="D5138" i="19" a="1"/>
  <c r="F5147" i="19"/>
  <c r="D5149" i="19" a="1"/>
  <c r="F5158" i="19"/>
  <c r="D5146" i="19" a="1"/>
  <c r="F5155" i="19"/>
  <c r="F5153" i="19"/>
  <c r="D5148" i="19" a="1"/>
  <c r="F5157" i="19"/>
  <c r="F5150" i="19"/>
  <c r="F5160" i="19"/>
  <c r="F5152" i="19" l="1"/>
  <c r="F5162" i="19"/>
  <c r="D5155" i="19" a="1"/>
  <c r="F5164" i="19"/>
  <c r="F5169" i="19"/>
  <c r="D5158" i="19" a="1"/>
  <c r="F5167" i="19"/>
  <c r="F5159" i="19"/>
  <c r="D5147" i="19" a="1"/>
  <c r="F5156" i="19"/>
  <c r="D5157" i="19" a="1"/>
  <c r="F5166" i="19"/>
  <c r="F5154" i="19"/>
  <c r="F5161" i="19" l="1"/>
  <c r="F5178" i="19"/>
  <c r="F5168" i="19"/>
  <c r="D5167" i="19" a="1"/>
  <c r="F5176" i="19"/>
  <c r="F5163" i="19"/>
  <c r="D5164" i="19" a="1"/>
  <c r="F5173" i="19"/>
  <c r="D5166" i="19" a="1"/>
  <c r="F5175" i="19"/>
  <c r="F5171" i="19"/>
  <c r="D5156" i="19" a="1"/>
  <c r="F5165" i="19"/>
  <c r="F5170" i="19" l="1"/>
  <c r="D5173" i="19" a="1"/>
  <c r="F5182" i="19"/>
  <c r="F5172" i="19"/>
  <c r="F5187" i="19"/>
  <c r="D5176" i="19" a="1"/>
  <c r="F5185" i="19"/>
  <c r="D5165" i="19" a="1"/>
  <c r="F5174" i="19"/>
  <c r="F5180" i="19"/>
  <c r="F5177" i="19"/>
  <c r="D5175" i="19" a="1"/>
  <c r="F5184" i="19"/>
  <c r="F5179" i="19" l="1"/>
  <c r="D5174" i="19" a="1"/>
  <c r="F5183" i="19"/>
  <c r="D5184" i="19" a="1"/>
  <c r="F5193" i="19"/>
  <c r="F5189" i="19"/>
  <c r="D5185" i="19" a="1"/>
  <c r="F5194" i="19"/>
  <c r="F5196" i="19"/>
  <c r="F5186" i="19"/>
  <c r="F5181" i="19"/>
  <c r="D5182" i="19" a="1"/>
  <c r="F5191" i="19"/>
  <c r="F5188" i="19" l="1"/>
  <c r="F5198" i="19"/>
  <c r="D5193" i="19" a="1"/>
  <c r="F5202" i="19"/>
  <c r="F5205" i="19"/>
  <c r="D5194" i="19" a="1"/>
  <c r="F5203" i="19"/>
  <c r="D5191" i="19" a="1"/>
  <c r="F5200" i="19"/>
  <c r="F5190" i="19"/>
  <c r="D5183" i="19" a="1"/>
  <c r="F5192" i="19"/>
  <c r="F5195" i="19"/>
  <c r="F5197" i="19" l="1"/>
  <c r="D5200" i="19" a="1"/>
  <c r="F5209" i="19"/>
  <c r="D5203" i="19" a="1"/>
  <c r="F5212" i="19"/>
  <c r="F5214" i="19"/>
  <c r="F5207" i="19"/>
  <c r="F5199" i="19"/>
  <c r="F5204" i="19"/>
  <c r="D5202" i="19" a="1"/>
  <c r="F5211" i="19"/>
  <c r="D5192" i="19" a="1"/>
  <c r="F5201" i="19"/>
  <c r="F5206" i="19" l="1"/>
  <c r="F5208" i="19"/>
  <c r="F5223" i="19"/>
  <c r="D5209" i="19" a="1"/>
  <c r="F5218" i="19"/>
  <c r="F5216" i="19"/>
  <c r="D5201" i="19" a="1"/>
  <c r="F5210" i="19"/>
  <c r="D5211" i="19" a="1"/>
  <c r="F5220" i="19"/>
  <c r="D5212" i="19" a="1"/>
  <c r="F5221" i="19"/>
  <c r="F5213" i="19"/>
  <c r="F5215" i="19" l="1"/>
  <c r="D5218" i="19" a="1"/>
  <c r="F5227" i="19"/>
  <c r="F5217" i="19"/>
  <c r="D5210" i="19" a="1"/>
  <c r="F5219" i="19"/>
  <c r="F5225" i="19"/>
  <c r="F5222" i="19"/>
  <c r="D5221" i="19" a="1"/>
  <c r="F5230" i="19"/>
  <c r="F5232" i="19"/>
  <c r="D5220" i="19" a="1"/>
  <c r="F5229" i="19"/>
  <c r="F5224" i="19" l="1"/>
  <c r="F5231" i="19"/>
  <c r="F5226" i="19"/>
  <c r="F5234" i="19"/>
  <c r="D5219" i="19" a="1"/>
  <c r="F5228" i="19"/>
  <c r="D5227" i="19" a="1"/>
  <c r="F5236" i="19"/>
  <c r="D5229" i="19" a="1"/>
  <c r="F5238" i="19"/>
  <c r="F5241" i="19"/>
  <c r="D5230" i="19" a="1"/>
  <c r="F5239" i="19"/>
  <c r="F5233" i="19" l="1"/>
  <c r="D5228" i="19" a="1"/>
  <c r="F5237" i="19"/>
  <c r="D5239" i="19" a="1"/>
  <c r="F5248" i="19"/>
  <c r="D5238" i="19" a="1"/>
  <c r="F5247" i="19"/>
  <c r="F5243" i="19"/>
  <c r="F5250" i="19"/>
  <c r="F5240" i="19"/>
  <c r="D5236" i="19" a="1"/>
  <c r="F5245" i="19"/>
  <c r="F5235" i="19"/>
  <c r="F5242" i="19" l="1"/>
  <c r="F5252" i="19"/>
  <c r="D5237" i="19" a="1"/>
  <c r="F5246" i="19"/>
  <c r="F5259" i="19"/>
  <c r="D5247" i="19" a="1"/>
  <c r="F5256" i="19"/>
  <c r="F5244" i="19"/>
  <c r="D5245" i="19" a="1"/>
  <c r="F5254" i="19"/>
  <c r="D5248" i="19" a="1"/>
  <c r="F5257" i="19"/>
  <c r="F5249" i="19"/>
  <c r="F5251" i="19" l="1"/>
  <c r="D5256" i="19" a="1"/>
  <c r="F5265" i="19"/>
  <c r="F5253" i="19"/>
  <c r="D5246" i="19" a="1"/>
  <c r="F5255" i="19"/>
  <c r="F5268" i="19"/>
  <c r="D5254" i="19" a="1"/>
  <c r="F5263" i="19"/>
  <c r="F5261" i="19"/>
  <c r="F5258" i="19"/>
  <c r="D5257" i="19" a="1"/>
  <c r="F5266" i="19"/>
  <c r="F5260" i="19" l="1"/>
  <c r="F5270" i="19"/>
  <c r="D5255" i="19" a="1"/>
  <c r="F5264" i="19"/>
  <c r="D5265" i="19" a="1"/>
  <c r="F5274" i="19"/>
  <c r="D5263" i="19" a="1"/>
  <c r="F5272" i="19"/>
  <c r="F5277" i="19"/>
  <c r="D5266" i="19" a="1"/>
  <c r="F5275" i="19"/>
  <c r="F5262" i="19"/>
  <c r="F5267" i="19"/>
  <c r="F5269" i="19" l="1"/>
  <c r="F5286" i="19"/>
  <c r="D5272" i="19" a="1"/>
  <c r="F5281" i="19"/>
  <c r="F5276" i="19"/>
  <c r="D5264" i="19" a="1"/>
  <c r="F5273" i="19"/>
  <c r="F5271" i="19"/>
  <c r="D5275" i="19" a="1"/>
  <c r="F5284" i="19"/>
  <c r="F5279" i="19"/>
  <c r="D5274" i="19" a="1"/>
  <c r="F5283" i="19"/>
  <c r="F5278" i="19" l="1"/>
  <c r="D5273" i="19" a="1"/>
  <c r="F5282" i="19"/>
  <c r="F5280" i="19"/>
  <c r="D5284" i="19" a="1"/>
  <c r="F5293" i="19"/>
  <c r="D5283" i="19" a="1"/>
  <c r="F5292" i="19"/>
  <c r="F5285" i="19"/>
  <c r="F5288" i="19"/>
  <c r="D5281" i="19" a="1"/>
  <c r="F5290" i="19"/>
  <c r="F5295" i="19"/>
  <c r="F5287" i="19" l="1"/>
  <c r="F5289" i="19"/>
  <c r="D5293" i="19" a="1"/>
  <c r="F5302" i="19"/>
  <c r="D5282" i="19" a="1"/>
  <c r="F5291" i="19"/>
  <c r="F5294" i="19"/>
  <c r="D5292" i="19" a="1"/>
  <c r="F5301" i="19"/>
  <c r="F5304" i="19"/>
  <c r="D5290" i="19" a="1"/>
  <c r="F5299" i="19"/>
  <c r="F5297" i="19"/>
  <c r="F5296" i="19" l="1"/>
  <c r="F5298" i="19"/>
  <c r="F5313" i="19"/>
  <c r="D5301" i="19" a="1"/>
  <c r="F5310" i="19"/>
  <c r="F5303" i="19"/>
  <c r="F5306" i="19"/>
  <c r="D5291" i="19" a="1"/>
  <c r="F5300" i="19"/>
  <c r="D5302" i="19" a="1"/>
  <c r="F5311" i="19"/>
  <c r="D5299" i="19" a="1"/>
  <c r="F5308" i="19"/>
  <c r="F5305" i="19" l="1"/>
  <c r="D5300" i="19" a="1"/>
  <c r="F5309" i="19"/>
  <c r="D5308" i="19" a="1"/>
  <c r="F5317" i="19"/>
  <c r="D5310" i="19" a="1"/>
  <c r="F5319" i="19"/>
  <c r="F5307" i="19"/>
  <c r="F5315" i="19"/>
  <c r="F5312" i="19"/>
  <c r="D5311" i="19" a="1"/>
  <c r="F5320" i="19"/>
  <c r="F5322" i="19"/>
  <c r="F5314" i="19" l="1"/>
  <c r="F5316" i="19"/>
  <c r="F5324" i="19"/>
  <c r="F5331" i="19"/>
  <c r="D5319" i="19" a="1"/>
  <c r="F5328" i="19"/>
  <c r="D5320" i="19" a="1"/>
  <c r="F5329" i="19"/>
  <c r="D5317" i="19" a="1"/>
  <c r="F5326" i="19"/>
  <c r="F5321" i="19"/>
  <c r="D5309" i="19" a="1"/>
  <c r="F5318" i="19"/>
  <c r="F5323" i="19" l="1"/>
  <c r="D5326" i="19" a="1"/>
  <c r="F5335" i="19"/>
  <c r="F5340" i="19"/>
  <c r="D5318" i="19" a="1"/>
  <c r="F5327" i="19"/>
  <c r="D5329" i="19" a="1"/>
  <c r="F5338" i="19"/>
  <c r="D5328" i="19" a="1"/>
  <c r="F5337" i="19"/>
  <c r="F5333" i="19"/>
  <c r="F5330" i="19"/>
  <c r="F5325" i="19"/>
  <c r="F5332" i="19" l="1"/>
  <c r="D5337" i="19" a="1"/>
  <c r="F5346" i="19"/>
  <c r="D5338" i="19" a="1"/>
  <c r="F5347" i="19"/>
  <c r="D5327" i="19" a="1"/>
  <c r="F5336" i="19"/>
  <c r="F5334" i="19"/>
  <c r="F5349" i="19"/>
  <c r="F5339" i="19"/>
  <c r="F5342" i="19"/>
  <c r="D5335" i="19" a="1"/>
  <c r="F5344" i="19"/>
  <c r="F5341" i="19" l="1"/>
  <c r="F5343" i="19"/>
  <c r="D5336" i="19" a="1"/>
  <c r="F5345" i="19"/>
  <c r="D5346" i="19" a="1"/>
  <c r="F5355" i="19"/>
  <c r="F5348" i="19"/>
  <c r="F5358" i="19"/>
  <c r="D5344" i="19" a="1"/>
  <c r="F5353" i="19"/>
  <c r="F5351" i="19"/>
  <c r="D5347" i="19" a="1"/>
  <c r="F5356" i="19"/>
  <c r="F5350" i="19" l="1"/>
  <c r="D5353" i="19" a="1"/>
  <c r="F5362" i="19"/>
  <c r="D5355" i="19" a="1"/>
  <c r="F5364" i="19"/>
  <c r="F5352" i="19"/>
  <c r="F5367" i="19"/>
  <c r="F5357" i="19"/>
  <c r="D5356" i="19" a="1"/>
  <c r="F5365" i="19"/>
  <c r="D5345" i="19" a="1"/>
  <c r="F5354" i="19"/>
  <c r="F5360" i="19"/>
  <c r="F5359" i="19" l="1"/>
  <c r="F5376" i="19"/>
  <c r="F5366" i="19"/>
  <c r="F5369" i="19"/>
  <c r="D5354" i="19" a="1"/>
  <c r="F5363" i="19"/>
  <c r="D5365" i="19" a="1"/>
  <c r="F5374" i="19"/>
  <c r="D5362" i="19" a="1"/>
  <c r="F5371" i="19"/>
  <c r="F5361" i="19"/>
  <c r="D5364" i="19" a="1"/>
  <c r="F5373" i="19"/>
  <c r="F5368" i="19" l="1"/>
  <c r="D5373" i="19" a="1"/>
  <c r="F5382" i="19"/>
  <c r="F5378" i="19"/>
  <c r="F5370" i="19"/>
  <c r="D5371" i="19" a="1"/>
  <c r="F5380" i="19"/>
  <c r="F5385" i="19"/>
  <c r="D5374" i="19" a="1"/>
  <c r="F5383" i="19"/>
  <c r="D5363" i="19" a="1"/>
  <c r="F5372" i="19"/>
  <c r="F5375" i="19"/>
  <c r="F5377" i="19" l="1"/>
  <c r="D5380" i="19" a="1"/>
  <c r="F5389" i="19"/>
  <c r="D5383" i="19" a="1"/>
  <c r="F5392" i="19"/>
  <c r="F5394" i="19"/>
  <c r="F5384" i="19"/>
  <c r="F5379" i="19"/>
  <c r="F5387" i="19"/>
  <c r="D5372" i="19" a="1"/>
  <c r="F5381" i="19"/>
  <c r="D5382" i="19" a="1"/>
  <c r="F5391" i="19"/>
  <c r="F5386" i="19" l="1"/>
  <c r="D5392" i="19" a="1"/>
  <c r="F5401" i="19"/>
  <c r="F5388" i="19"/>
  <c r="F5393" i="19"/>
  <c r="D5391" i="19" a="1"/>
  <c r="F5400" i="19"/>
  <c r="F5403" i="19"/>
  <c r="D5381" i="19" a="1"/>
  <c r="F5390" i="19"/>
  <c r="F5396" i="19"/>
  <c r="D5389" i="19" a="1"/>
  <c r="F5398" i="19"/>
  <c r="F5395" i="19" l="1"/>
  <c r="D5401" i="19" a="1"/>
  <c r="F5410" i="19"/>
  <c r="F5412" i="19"/>
  <c r="D5400" i="19" a="1"/>
  <c r="F5409" i="19"/>
  <c r="F5402" i="19"/>
  <c r="D5398" i="19" a="1"/>
  <c r="F5407" i="19"/>
  <c r="F5397" i="19"/>
  <c r="F5405" i="19"/>
  <c r="D5390" i="19" a="1"/>
  <c r="F5399" i="19"/>
  <c r="F5404" i="19" l="1"/>
  <c r="F5406" i="19"/>
  <c r="D5407" i="19" a="1"/>
  <c r="F5416" i="19"/>
  <c r="F5411" i="19"/>
  <c r="D5410" i="19" a="1"/>
  <c r="F5419" i="19"/>
  <c r="D5399" i="19" a="1"/>
  <c r="F5408" i="19"/>
  <c r="D5409" i="19" a="1"/>
  <c r="F5418" i="19"/>
  <c r="F5421" i="19"/>
  <c r="F5414" i="19"/>
  <c r="F5413" i="19" l="1"/>
  <c r="D5418" i="19" a="1"/>
  <c r="F5427" i="19"/>
  <c r="D5419" i="19" a="1"/>
  <c r="F5428" i="19"/>
  <c r="F5423" i="19"/>
  <c r="F5420" i="19"/>
  <c r="F5430" i="19"/>
  <c r="D5408" i="19" a="1"/>
  <c r="F5417" i="19"/>
  <c r="D5416" i="19" a="1"/>
  <c r="F5425" i="19"/>
  <c r="F5415" i="19"/>
  <c r="F5422" i="19" l="1"/>
  <c r="F5429" i="19"/>
  <c r="F5432" i="19"/>
  <c r="D5428" i="19" a="1"/>
  <c r="F5437" i="19"/>
  <c r="D5417" i="19" a="1"/>
  <c r="F5426" i="19"/>
  <c r="F5439" i="19"/>
  <c r="F5424" i="19"/>
  <c r="D5425" i="19" a="1"/>
  <c r="F5434" i="19"/>
  <c r="D5427" i="19" a="1"/>
  <c r="F5436" i="19"/>
  <c r="F5431" i="19" l="1"/>
  <c r="F5433" i="19"/>
  <c r="F5448" i="19"/>
  <c r="D5426" i="19" a="1"/>
  <c r="F5435" i="19"/>
  <c r="D5436" i="19" a="1"/>
  <c r="F5445" i="19"/>
  <c r="D5434" i="19" a="1"/>
  <c r="F5443" i="19"/>
  <c r="F5441" i="19"/>
  <c r="F5438" i="19"/>
  <c r="D5437" i="19" a="1"/>
  <c r="F5446" i="19"/>
  <c r="F5440" i="19" l="1"/>
  <c r="F5447" i="19"/>
  <c r="F5457" i="19"/>
  <c r="F5450" i="19"/>
  <c r="D5435" i="19" a="1"/>
  <c r="F5444" i="19"/>
  <c r="D5445" i="19" a="1"/>
  <c r="F5454" i="19"/>
  <c r="F5442" i="19"/>
  <c r="D5443" i="19" a="1"/>
  <c r="F5452" i="19"/>
  <c r="D5446" i="19" a="1"/>
  <c r="F5455" i="19"/>
  <c r="F5449" i="19" l="1"/>
  <c r="D5444" i="19" a="1"/>
  <c r="F5453" i="19"/>
  <c r="D5455" i="19" a="1"/>
  <c r="F5464" i="19"/>
  <c r="F5459" i="19"/>
  <c r="D5452" i="19" a="1"/>
  <c r="F5461" i="19"/>
  <c r="D5454" i="19" a="1"/>
  <c r="F5463" i="19"/>
  <c r="F5456" i="19"/>
  <c r="F5466" i="19"/>
  <c r="F5451" i="19"/>
  <c r="F5458" i="19" l="1"/>
  <c r="D5463" i="19" a="1"/>
  <c r="F5472" i="19"/>
  <c r="D5461" i="19" a="1"/>
  <c r="F5470" i="19"/>
  <c r="F5460" i="19"/>
  <c r="F5468" i="19"/>
  <c r="F5475" i="19"/>
  <c r="F5465" i="19"/>
  <c r="D5453" i="19" a="1"/>
  <c r="F5462" i="19"/>
  <c r="D5464" i="19" a="1"/>
  <c r="F5473" i="19"/>
  <c r="F5467" i="19" l="1"/>
  <c r="F5484" i="19"/>
  <c r="F5469" i="19"/>
  <c r="D5473" i="19" a="1"/>
  <c r="F5482" i="19"/>
  <c r="D5462" i="19" a="1"/>
  <c r="F5471" i="19"/>
  <c r="D5472" i="19" a="1"/>
  <c r="F5481" i="19"/>
  <c r="F5474" i="19"/>
  <c r="F5477" i="19"/>
  <c r="D5470" i="19" a="1"/>
  <c r="F5479" i="19"/>
  <c r="F5476" i="19" l="1"/>
  <c r="D5481" i="19" a="1"/>
  <c r="F5490" i="19"/>
  <c r="D5471" i="19" a="1"/>
  <c r="F5480" i="19"/>
  <c r="D5482" i="19" a="1"/>
  <c r="F5491" i="19"/>
  <c r="F5493" i="19"/>
  <c r="D5479" i="19" a="1"/>
  <c r="F5488" i="19"/>
  <c r="F5478" i="19"/>
  <c r="F5486" i="19"/>
  <c r="F5483" i="19"/>
  <c r="F5485" i="19" l="1"/>
  <c r="F5487" i="19"/>
  <c r="D5488" i="19" a="1"/>
  <c r="F5497" i="19"/>
  <c r="F5502" i="19"/>
  <c r="D5491" i="19" a="1"/>
  <c r="F5500" i="19"/>
  <c r="D5490" i="19" a="1"/>
  <c r="F5499" i="19"/>
  <c r="F5492" i="19"/>
  <c r="D5480" i="19" a="1"/>
  <c r="F5489" i="19"/>
  <c r="F5495" i="19"/>
  <c r="F5494" i="19" l="1"/>
  <c r="F5501" i="19"/>
  <c r="D5489" i="19" a="1"/>
  <c r="F5498" i="19"/>
  <c r="D5497" i="19" a="1"/>
  <c r="F5506" i="19"/>
  <c r="F5496" i="19"/>
  <c r="D5499" i="19" a="1"/>
  <c r="F5508" i="19"/>
  <c r="D5500" i="19" a="1"/>
  <c r="F5509" i="19"/>
  <c r="F5504" i="19"/>
  <c r="F5511" i="19"/>
  <c r="F5503" i="19" l="1"/>
  <c r="D5509" i="19" a="1"/>
  <c r="F5518" i="19"/>
  <c r="D5508" i="19" a="1"/>
  <c r="F5517" i="19"/>
  <c r="F5510" i="19"/>
  <c r="F5505" i="19"/>
  <c r="D5506" i="19" a="1"/>
  <c r="F5515" i="19"/>
  <c r="F5520" i="19"/>
  <c r="D5498" i="19" a="1"/>
  <c r="F5507" i="19"/>
  <c r="F5513" i="19"/>
  <c r="F5512" i="19" l="1"/>
  <c r="F5514" i="19"/>
  <c r="F5522" i="19"/>
  <c r="D5518" i="19" a="1"/>
  <c r="F5527" i="19"/>
  <c r="D5515" i="19" a="1"/>
  <c r="F5524" i="19"/>
  <c r="F5519" i="19"/>
  <c r="D5507" i="19" a="1"/>
  <c r="F5516" i="19"/>
  <c r="D5517" i="19" a="1"/>
  <c r="F5526" i="19"/>
  <c r="F5529" i="19"/>
  <c r="F5521" i="19" l="1"/>
  <c r="F5528" i="19"/>
  <c r="D5526" i="19" a="1"/>
  <c r="F5535" i="19"/>
  <c r="D5527" i="19" a="1"/>
  <c r="F5536" i="19"/>
  <c r="D5524" i="19" a="1"/>
  <c r="F5533" i="19"/>
  <c r="F5538" i="19"/>
  <c r="D5516" i="19" a="1"/>
  <c r="F5525" i="19"/>
  <c r="F5523" i="19"/>
  <c r="F5531" i="19"/>
  <c r="F5530" i="19" l="1"/>
  <c r="D5536" i="19" a="1"/>
  <c r="F5545" i="19"/>
  <c r="F5540" i="19"/>
  <c r="F5547" i="19"/>
  <c r="D5533" i="19" a="1"/>
  <c r="F5542" i="19"/>
  <c r="F5532" i="19"/>
  <c r="D5535" i="19" a="1"/>
  <c r="F5544" i="19"/>
  <c r="D5525" i="19" a="1"/>
  <c r="F5534" i="19"/>
  <c r="F5537" i="19"/>
  <c r="F5539" i="19" l="1"/>
  <c r="D5542" i="19" a="1"/>
  <c r="F5551" i="19"/>
  <c r="F5546" i="19"/>
  <c r="F5549" i="19"/>
  <c r="D5545" i="19" a="1"/>
  <c r="F5554" i="19"/>
  <c r="D5534" i="19" a="1"/>
  <c r="F5543" i="19"/>
  <c r="D5544" i="19" a="1"/>
  <c r="F5553" i="19"/>
  <c r="F5541" i="19"/>
  <c r="F5556" i="19"/>
  <c r="F5548" i="19" l="1"/>
  <c r="F5555" i="19"/>
  <c r="D5553" i="19" a="1"/>
  <c r="F5562" i="19"/>
  <c r="F5558" i="19"/>
  <c r="D5554" i="19" a="1"/>
  <c r="F5563" i="19"/>
  <c r="F5565" i="19"/>
  <c r="D5551" i="19" a="1"/>
  <c r="F5560" i="19"/>
  <c r="D5543" i="19" a="1"/>
  <c r="F5552" i="19"/>
  <c r="F5550" i="19"/>
  <c r="F5557" i="19" l="1"/>
  <c r="D5560" i="19" a="1"/>
  <c r="F5569" i="19"/>
  <c r="D5563" i="19" a="1"/>
  <c r="F5572" i="19"/>
  <c r="F5559" i="19"/>
  <c r="D5562" i="19" a="1"/>
  <c r="F5571" i="19"/>
  <c r="D5552" i="19" a="1"/>
  <c r="F5561" i="19"/>
  <c r="F5564" i="19"/>
  <c r="F5574" i="19"/>
  <c r="F5567" i="19"/>
  <c r="F5566" i="19" l="1"/>
  <c r="D5571" i="19" a="1"/>
  <c r="F5580" i="19"/>
  <c r="F5568" i="19"/>
  <c r="F5573" i="19"/>
  <c r="D5569" i="19" a="1"/>
  <c r="F5578" i="19"/>
  <c r="D5561" i="19" a="1"/>
  <c r="F5570" i="19"/>
  <c r="F5576" i="19"/>
  <c r="F5583" i="19"/>
  <c r="D5572" i="19" a="1"/>
  <c r="F5581" i="19"/>
  <c r="F5575" i="19" l="1"/>
  <c r="D5578" i="19" a="1"/>
  <c r="F5587" i="19"/>
  <c r="D5581" i="19" a="1"/>
  <c r="F5590" i="19"/>
  <c r="D5570" i="19" a="1"/>
  <c r="F5579" i="19"/>
  <c r="F5582" i="19"/>
  <c r="F5585" i="19"/>
  <c r="F5577" i="19"/>
  <c r="F5592" i="19"/>
  <c r="D5580" i="19" a="1"/>
  <c r="F5589" i="19"/>
  <c r="F5584" i="19" l="1"/>
  <c r="F5594" i="19"/>
  <c r="F5591" i="19"/>
  <c r="D5590" i="19" a="1"/>
  <c r="F5599" i="19"/>
  <c r="F5586" i="19"/>
  <c r="D5587" i="19" a="1"/>
  <c r="F5596" i="19"/>
  <c r="D5589" i="19" a="1"/>
  <c r="F5598" i="19"/>
  <c r="D5579" i="19" a="1"/>
  <c r="F5588" i="19"/>
  <c r="F5601" i="19"/>
  <c r="F5593" i="19" l="1"/>
  <c r="D5599" i="19" a="1"/>
  <c r="F5608" i="19"/>
  <c r="F5600" i="19"/>
  <c r="D5596" i="19" a="1"/>
  <c r="F5605" i="19"/>
  <c r="F5595" i="19"/>
  <c r="F5610" i="19"/>
  <c r="D5598" i="19" a="1"/>
  <c r="F5607" i="19"/>
  <c r="F5603" i="19"/>
  <c r="D5588" i="19" a="1"/>
  <c r="F5597" i="19"/>
  <c r="F5602" i="19" l="1"/>
  <c r="D5607" i="19" a="1"/>
  <c r="F5616" i="19"/>
  <c r="F5609" i="19"/>
  <c r="F5619" i="19"/>
  <c r="F5612" i="19"/>
  <c r="D5608" i="19" a="1"/>
  <c r="F5617" i="19"/>
  <c r="F5604" i="19"/>
  <c r="D5605" i="19" a="1"/>
  <c r="F5614" i="19"/>
  <c r="D5597" i="19" a="1"/>
  <c r="F5606" i="19"/>
  <c r="F5611" i="19" l="1"/>
  <c r="D5614" i="19" a="1"/>
  <c r="F5623" i="19"/>
  <c r="D5617" i="19" a="1"/>
  <c r="F5626" i="19"/>
  <c r="F5621" i="19"/>
  <c r="F5628" i="19"/>
  <c r="D5616" i="19" a="1"/>
  <c r="F5625" i="19"/>
  <c r="F5613" i="19"/>
  <c r="D5606" i="19" a="1"/>
  <c r="F5615" i="19"/>
  <c r="F5618" i="19"/>
  <c r="F5620" i="19" l="1"/>
  <c r="D5625" i="19" a="1"/>
  <c r="F5634" i="19"/>
  <c r="F5637" i="19"/>
  <c r="F5622" i="19"/>
  <c r="D5623" i="19" a="1"/>
  <c r="F5632" i="19"/>
  <c r="F5627" i="19"/>
  <c r="F5630" i="19"/>
  <c r="D5615" i="19" a="1"/>
  <c r="F5624" i="19"/>
  <c r="D5626" i="19" a="1"/>
  <c r="F5635" i="19"/>
  <c r="F5629" i="19" l="1"/>
  <c r="F5631" i="19"/>
  <c r="F5646" i="19"/>
  <c r="D5635" i="19" a="1"/>
  <c r="F5644" i="19"/>
  <c r="F5639" i="19"/>
  <c r="D5634" i="19" a="1"/>
  <c r="F5643" i="19"/>
  <c r="F5636" i="19"/>
  <c r="D5632" i="19" a="1"/>
  <c r="F5641" i="19"/>
  <c r="D5624" i="19" a="1"/>
  <c r="F5633" i="19"/>
  <c r="F5638" i="19" l="1"/>
  <c r="F5648" i="19"/>
  <c r="D5643" i="19" a="1"/>
  <c r="F5652" i="19"/>
  <c r="D5633" i="19" a="1"/>
  <c r="F5642" i="19"/>
  <c r="D5644" i="19" a="1"/>
  <c r="F5653" i="19"/>
  <c r="D5641" i="19" a="1"/>
  <c r="F5650" i="19"/>
  <c r="F5645" i="19"/>
  <c r="F5640" i="19"/>
  <c r="F5655" i="19"/>
  <c r="F5647" i="19" l="1"/>
  <c r="D5653" i="19" a="1"/>
  <c r="F5662" i="19"/>
  <c r="D5642" i="19" a="1"/>
  <c r="F5651" i="19"/>
  <c r="F5649" i="19"/>
  <c r="F5654" i="19"/>
  <c r="F5657" i="19"/>
  <c r="D5650" i="19" a="1"/>
  <c r="F5659" i="19"/>
  <c r="F5664" i="19"/>
  <c r="D5652" i="19" a="1"/>
  <c r="F5661" i="19"/>
  <c r="F5656" i="19" l="1"/>
  <c r="D5659" i="19" a="1"/>
  <c r="F5668" i="19"/>
  <c r="F5666" i="19"/>
  <c r="F5663" i="19"/>
  <c r="D5661" i="19" a="1"/>
  <c r="F5670" i="19"/>
  <c r="F5673" i="19"/>
  <c r="D5662" i="19" a="1"/>
  <c r="F5671" i="19"/>
  <c r="F5658" i="19"/>
  <c r="D5651" i="19" a="1"/>
  <c r="F5660" i="19"/>
  <c r="F5665" i="19" l="1"/>
  <c r="D5671" i="19" a="1"/>
  <c r="F5680" i="19"/>
  <c r="D5668" i="19" a="1"/>
  <c r="F5677" i="19"/>
  <c r="F5682" i="19"/>
  <c r="D5670" i="19" a="1"/>
  <c r="F5679" i="19"/>
  <c r="D5660" i="19" a="1"/>
  <c r="F5669" i="19"/>
  <c r="F5672" i="19"/>
  <c r="F5675" i="19"/>
  <c r="F5667" i="19"/>
  <c r="F5674" i="19" l="1"/>
  <c r="F5681" i="19"/>
  <c r="D5679" i="19" a="1"/>
  <c r="F5688" i="19"/>
  <c r="D5680" i="19" a="1"/>
  <c r="F5689" i="19"/>
  <c r="D5669" i="19" a="1"/>
  <c r="F5678" i="19"/>
  <c r="F5676" i="19"/>
  <c r="F5691" i="19"/>
  <c r="F5684" i="19"/>
  <c r="D5677" i="19" a="1"/>
  <c r="F5686" i="19"/>
  <c r="F5683" i="19" l="1"/>
  <c r="F5685" i="19"/>
  <c r="D5678" i="19" a="1"/>
  <c r="F5687" i="19"/>
  <c r="F5690" i="19"/>
  <c r="D5689" i="19" a="1"/>
  <c r="F5698" i="19"/>
  <c r="D5686" i="19" a="1"/>
  <c r="F5695" i="19"/>
  <c r="F5693" i="19"/>
  <c r="D5688" i="19" a="1"/>
  <c r="F5697" i="19"/>
  <c r="F5700" i="19"/>
  <c r="F5692" i="19" l="1"/>
  <c r="D5698" i="19" a="1"/>
  <c r="F5707" i="19"/>
  <c r="D5695" i="19" a="1"/>
  <c r="F5704" i="19"/>
  <c r="F5699" i="19"/>
  <c r="D5697" i="19" a="1"/>
  <c r="F5706" i="19"/>
  <c r="F5702" i="19"/>
  <c r="F5694" i="19"/>
  <c r="F5709" i="19"/>
  <c r="D5687" i="19" a="1"/>
  <c r="F5696" i="19"/>
  <c r="F5701" i="19" l="1"/>
  <c r="F5711" i="19"/>
  <c r="D5704" i="19" a="1"/>
  <c r="F5713" i="19"/>
  <c r="F5703" i="19"/>
  <c r="D5706" i="19" a="1"/>
  <c r="F5715" i="19"/>
  <c r="D5696" i="19" a="1"/>
  <c r="F5705" i="19"/>
  <c r="F5708" i="19"/>
  <c r="F5718" i="19"/>
  <c r="D5707" i="19" a="1"/>
  <c r="F5716" i="19"/>
  <c r="F5710" i="19" l="1"/>
  <c r="D5705" i="19" a="1"/>
  <c r="F5714" i="19"/>
  <c r="D5715" i="19" a="1"/>
  <c r="F5724" i="19"/>
  <c r="F5720" i="19"/>
  <c r="F5717" i="19"/>
  <c r="D5716" i="19" a="1"/>
  <c r="F5725" i="19"/>
  <c r="F5712" i="19"/>
  <c r="F5727" i="19"/>
  <c r="D5713" i="19" a="1"/>
  <c r="F5722" i="19"/>
  <c r="F5719" i="19" l="1"/>
  <c r="F5729" i="19"/>
  <c r="F5736" i="19"/>
  <c r="F5721" i="19"/>
  <c r="D5714" i="19" a="1"/>
  <c r="F5723" i="19"/>
  <c r="D5725" i="19" a="1"/>
  <c r="F5734" i="19"/>
  <c r="F5726" i="19"/>
  <c r="D5722" i="19" a="1"/>
  <c r="F5731" i="19"/>
  <c r="D5724" i="19" a="1"/>
  <c r="F5733" i="19"/>
  <c r="F5728" i="19" l="1"/>
  <c r="D5733" i="19" a="1"/>
  <c r="F5742" i="19"/>
  <c r="D5723" i="19" a="1"/>
  <c r="F5732" i="19"/>
  <c r="D5731" i="19" a="1"/>
  <c r="F5740" i="19"/>
  <c r="F5738" i="19"/>
  <c r="F5735" i="19"/>
  <c r="D5734" i="19" a="1"/>
  <c r="F5743" i="19"/>
  <c r="F5730" i="19"/>
  <c r="F5745" i="19"/>
  <c r="F5737" i="19" l="1"/>
  <c r="D5743" i="19" a="1"/>
  <c r="F5752" i="19"/>
  <c r="F5744" i="19"/>
  <c r="F5747" i="19"/>
  <c r="F5754" i="19"/>
  <c r="D5732" i="19" a="1"/>
  <c r="F5741" i="19"/>
  <c r="F5739" i="19"/>
  <c r="D5742" i="19" a="1"/>
  <c r="F5751" i="19"/>
  <c r="D5740" i="19" a="1"/>
  <c r="F5749" i="19"/>
  <c r="F5746" i="19" l="1"/>
  <c r="D5741" i="19" a="1"/>
  <c r="F5750" i="19"/>
  <c r="F5763" i="19"/>
  <c r="F5756" i="19"/>
  <c r="F5748" i="19"/>
  <c r="D5752" i="19" a="1"/>
  <c r="F5761" i="19"/>
  <c r="D5749" i="19" a="1"/>
  <c r="F5758" i="19"/>
  <c r="D5751" i="19" a="1"/>
  <c r="F5760" i="19"/>
  <c r="F5753" i="19"/>
  <c r="F5755" i="19" l="1"/>
  <c r="F5762" i="19"/>
  <c r="F5772" i="19"/>
  <c r="D5750" i="19" a="1"/>
  <c r="F5759" i="19"/>
  <c r="D5761" i="19" a="1"/>
  <c r="F5770" i="19"/>
  <c r="D5758" i="19" a="1"/>
  <c r="F5767" i="19"/>
  <c r="F5757" i="19"/>
  <c r="F5765" i="19"/>
  <c r="D5760" i="19" a="1"/>
  <c r="F5769" i="19"/>
  <c r="F5764" i="19" l="1"/>
  <c r="D5770" i="19" a="1"/>
  <c r="F5779" i="19"/>
  <c r="D5769" i="19" a="1"/>
  <c r="F5778" i="19"/>
  <c r="D5759" i="19" a="1"/>
  <c r="F5768" i="19"/>
  <c r="F5774" i="19"/>
  <c r="F5781" i="19"/>
  <c r="F5766" i="19"/>
  <c r="F5771" i="19"/>
  <c r="D5767" i="19" a="1"/>
  <c r="F5776" i="19"/>
  <c r="F5773" i="19" l="1"/>
  <c r="D5778" i="19" a="1"/>
  <c r="F5787" i="19"/>
  <c r="F5790" i="19"/>
  <c r="F5775" i="19"/>
  <c r="D5779" i="19" a="1"/>
  <c r="F5788" i="19"/>
  <c r="F5783" i="19"/>
  <c r="D5768" i="19" a="1"/>
  <c r="F5777" i="19"/>
  <c r="D5776" i="19" a="1"/>
  <c r="F5785" i="19"/>
  <c r="F5780" i="19"/>
  <c r="F5782" i="19" l="1"/>
  <c r="F5789" i="19"/>
  <c r="D5785" i="19" a="1"/>
  <c r="F5794" i="19"/>
  <c r="D5788" i="19" a="1"/>
  <c r="F5797" i="19"/>
  <c r="F5784" i="19"/>
  <c r="F5799" i="19"/>
  <c r="F5792" i="19"/>
  <c r="D5777" i="19" a="1"/>
  <c r="F5786" i="19"/>
  <c r="D5787" i="19" a="1"/>
  <c r="F5796" i="19"/>
  <c r="F5791" i="19" l="1"/>
  <c r="D5796" i="19" a="1"/>
  <c r="F5805" i="19"/>
  <c r="D5797" i="19" a="1"/>
  <c r="F5806" i="19"/>
  <c r="D5786" i="19" a="1"/>
  <c r="F5795" i="19"/>
  <c r="D5794" i="19" a="1"/>
  <c r="F5803" i="19"/>
  <c r="F5801" i="19"/>
  <c r="F5798" i="19"/>
  <c r="F5808" i="19"/>
  <c r="F5793" i="19"/>
  <c r="F5800" i="19" l="1"/>
  <c r="D5803" i="19" a="1"/>
  <c r="F5812" i="19"/>
  <c r="F5810" i="19"/>
  <c r="F5802" i="19"/>
  <c r="D5806" i="19" a="1"/>
  <c r="F5815" i="19"/>
  <c r="F5817" i="19"/>
  <c r="D5805" i="19" a="1"/>
  <c r="F5814" i="19"/>
  <c r="F5807" i="19"/>
  <c r="D5795" i="19" a="1"/>
  <c r="F5804" i="19"/>
  <c r="F5809" i="19" l="1"/>
  <c r="D5815" i="19" a="1"/>
  <c r="F5824" i="19"/>
  <c r="D5804" i="19" a="1"/>
  <c r="F5813" i="19"/>
  <c r="F5811" i="19"/>
  <c r="F5819" i="19"/>
  <c r="F5816" i="19"/>
  <c r="D5812" i="19" a="1"/>
  <c r="F5821" i="19"/>
  <c r="D5814" i="19" a="1"/>
  <c r="F5823" i="19"/>
  <c r="F5826" i="19"/>
  <c r="F5818" i="19" l="1"/>
  <c r="F5820" i="19"/>
  <c r="D5813" i="19" a="1"/>
  <c r="F5822" i="19"/>
  <c r="F5828" i="19"/>
  <c r="F5835" i="19"/>
  <c r="D5823" i="19" a="1"/>
  <c r="F5832" i="19"/>
  <c r="D5824" i="19" a="1"/>
  <c r="F5833" i="19"/>
  <c r="D5821" i="19" a="1"/>
  <c r="F5830" i="19"/>
  <c r="F5825" i="19"/>
  <c r="F5827" i="19" l="1"/>
  <c r="F5837" i="19"/>
  <c r="F5834" i="19"/>
  <c r="D5822" i="19" a="1"/>
  <c r="F5831" i="19"/>
  <c r="D5832" i="19" a="1"/>
  <c r="F5841" i="19"/>
  <c r="D5841" i="19" s="1" a="1"/>
  <c r="D5830" i="19" a="1"/>
  <c r="F5839" i="19"/>
  <c r="D5839" i="19" s="1" a="1"/>
  <c r="F5829" i="19"/>
  <c r="D5833" i="19" a="1"/>
  <c r="F5842" i="19"/>
  <c r="D5842" i="19" s="1" a="1"/>
  <c r="F5836" i="19" l="1"/>
  <c r="D5831" i="19" a="1"/>
  <c r="F5840" i="19"/>
  <c r="D5840" i="19" s="1" a="1"/>
  <c r="F5838" i="19"/>
  <c r="B8" i="29" s="1"/>
  <c r="B6" i="29" l="1"/>
  <c r="D6" i="29"/>
  <c r="B7" i="29"/>
  <c r="D7" i="29"/>
  <c r="B9" i="29"/>
  <c r="D9" i="29"/>
  <c r="D10" i="29"/>
  <c r="B10" i="29"/>
  <c r="E2" i="29"/>
  <c r="D4" i="29" s="1"/>
  <c r="B4" i="29"/>
  <c r="C12" i="29"/>
  <c r="B5" i="29"/>
  <c r="D5" i="29"/>
  <c r="B12" i="29" l="1"/>
  <c r="B14" i="29" s="1"/>
  <c r="D11" i="29"/>
  <c r="G114" i="12" l="1"/>
  <c r="H110" i="12" l="1"/>
  <c r="H110" i="16" s="1"/>
  <c r="E116" i="12"/>
  <c r="E116" i="16" s="1"/>
  <c r="G114" i="16"/>
  <c r="G115" i="12"/>
  <c r="H111" i="12" l="1"/>
  <c r="H111" i="16" s="1"/>
  <c r="E117" i="12"/>
  <c r="E117" i="16" s="1"/>
  <c r="G115" i="16"/>
  <c r="G116" i="12"/>
  <c r="H112" i="12" l="1"/>
  <c r="H112" i="16" s="1"/>
  <c r="E118" i="12"/>
  <c r="E118" i="16" s="1"/>
  <c r="G117" i="12"/>
  <c r="G116" i="16"/>
  <c r="H113" i="12" l="1"/>
  <c r="H113" i="16" s="1"/>
  <c r="E119" i="12"/>
  <c r="E119" i="16" s="1"/>
  <c r="G117" i="16"/>
  <c r="E120" i="12" l="1"/>
  <c r="E120" i="16" s="1"/>
  <c r="H109" i="12" l="1"/>
  <c r="H109" i="16" s="1"/>
  <c r="F103" i="12" l="1"/>
  <c r="F104" i="12" s="1"/>
  <c r="D7" i="3" l="1"/>
  <c r="D12" i="19" a="1"/>
  <c r="D7" i="20"/>
  <c r="D7" i="34"/>
  <c r="C9" i="2"/>
  <c r="D8" i="3"/>
  <c r="D8" i="34"/>
  <c r="D8" i="20"/>
  <c r="D13" i="19" a="1"/>
  <c r="D14" i="19" a="1"/>
  <c r="D9" i="34"/>
  <c r="D9" i="20"/>
  <c r="D9" i="3"/>
  <c r="D10" i="20"/>
  <c r="D10" i="3"/>
  <c r="D15" i="19" a="1"/>
  <c r="D10" i="34"/>
  <c r="C9" i="20" l="1"/>
  <c r="J9" i="20" s="1"/>
  <c r="K9" i="20" s="1"/>
  <c r="G9" i="20"/>
  <c r="C8" i="20"/>
  <c r="J8" i="20" s="1"/>
  <c r="K8" i="20" s="1"/>
  <c r="G8" i="20"/>
  <c r="C8" i="34"/>
  <c r="J8" i="34" s="1"/>
  <c r="K8" i="34" s="1"/>
  <c r="G8" i="34"/>
  <c r="D27" i="3"/>
  <c r="J3" i="12"/>
  <c r="G9" i="3"/>
  <c r="C9" i="3"/>
  <c r="I9" i="3" s="1"/>
  <c r="J9" i="3" s="1"/>
  <c r="G8" i="3"/>
  <c r="C8" i="3"/>
  <c r="I8" i="3" s="1"/>
  <c r="J8" i="3" s="1"/>
  <c r="G7" i="34"/>
  <c r="C7" i="34"/>
  <c r="J7" i="34" s="1"/>
  <c r="K7" i="34" s="1"/>
  <c r="C9" i="34"/>
  <c r="J9" i="34" s="1"/>
  <c r="K9" i="34" s="1"/>
  <c r="G9" i="34"/>
  <c r="G10" i="34"/>
  <c r="H10" i="34" s="1"/>
  <c r="C10" i="34"/>
  <c r="J10" i="34" s="1"/>
  <c r="K10" i="34" s="1"/>
  <c r="C7" i="20"/>
  <c r="J7" i="20" s="1"/>
  <c r="K7" i="20" s="1"/>
  <c r="G7" i="20"/>
  <c r="C10" i="20"/>
  <c r="J10" i="20" s="1"/>
  <c r="K10" i="20" s="1"/>
  <c r="G10" i="20"/>
  <c r="G10" i="3"/>
  <c r="C10" i="3"/>
  <c r="I10" i="3" s="1"/>
  <c r="J10" i="3" s="1"/>
  <c r="C7" i="3"/>
  <c r="I7" i="3" s="1"/>
  <c r="J7" i="3" s="1"/>
  <c r="G7" i="3"/>
  <c r="H7" i="3" l="1"/>
  <c r="H7" i="34"/>
  <c r="H8" i="3"/>
  <c r="F105" i="12" s="1"/>
  <c r="F106" i="12" s="1"/>
  <c r="F107" i="12" s="1"/>
  <c r="F108" i="12" s="1"/>
  <c r="F109" i="12" s="1"/>
  <c r="F110" i="12" s="1"/>
  <c r="F111" i="12" s="1"/>
  <c r="F112" i="12" s="1"/>
  <c r="F113" i="12" s="1"/>
  <c r="F114" i="12" s="1"/>
  <c r="F115" i="12" s="1"/>
  <c r="F116" i="12" s="1"/>
  <c r="F117" i="12" s="1"/>
  <c r="F118" i="12" s="1"/>
  <c r="F119" i="12" s="1"/>
  <c r="F120" i="12" s="1"/>
  <c r="F121" i="12" s="1"/>
  <c r="F122" i="12" s="1"/>
  <c r="F123" i="12" s="1"/>
  <c r="F124" i="12" s="1"/>
  <c r="F125" i="12" s="1"/>
  <c r="F126" i="12" s="1"/>
  <c r="F127" i="12" s="1"/>
  <c r="F128" i="12" s="1"/>
  <c r="F129" i="12" s="1"/>
  <c r="F130" i="12" s="1"/>
  <c r="F131" i="12" s="1"/>
  <c r="F132" i="12" s="1"/>
  <c r="F133" i="12" s="1"/>
  <c r="F134" i="12" s="1"/>
  <c r="F135" i="12" s="1"/>
  <c r="F136" i="12" s="1"/>
  <c r="F137" i="12" s="1"/>
  <c r="F138" i="12" s="1"/>
  <c r="F139" i="12" s="1"/>
  <c r="F140" i="12" s="1"/>
  <c r="F141" i="12" s="1"/>
  <c r="F142" i="12" s="1"/>
  <c r="F143" i="12" s="1"/>
  <c r="F144" i="12" s="1"/>
  <c r="F145" i="12" s="1"/>
  <c r="F146" i="12" s="1"/>
  <c r="F147" i="12" s="1"/>
  <c r="F148" i="12" s="1"/>
  <c r="F149" i="12" s="1"/>
  <c r="H10" i="20"/>
  <c r="H10" i="3"/>
  <c r="H114" i="12" s="1"/>
  <c r="H114" i="16" s="1"/>
  <c r="H9" i="3"/>
  <c r="G118" i="12" s="1"/>
  <c r="G119" i="12" s="1"/>
  <c r="H9" i="34"/>
  <c r="H9" i="20"/>
  <c r="H7" i="20"/>
  <c r="H6" i="20"/>
  <c r="H6" i="3"/>
  <c r="D78" i="12" s="1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D89" i="12" s="1"/>
  <c r="D90" i="12" s="1"/>
  <c r="D91" i="12" s="1"/>
  <c r="D92" i="12" s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D114" i="12" s="1"/>
  <c r="D115" i="12" s="1"/>
  <c r="D116" i="12" s="1"/>
  <c r="D117" i="12" s="1"/>
  <c r="D118" i="12" s="1"/>
  <c r="D119" i="12" s="1"/>
  <c r="D120" i="12" s="1"/>
  <c r="D121" i="12" s="1"/>
  <c r="D122" i="12" s="1"/>
  <c r="D123" i="12" s="1"/>
  <c r="D124" i="12" s="1"/>
  <c r="D125" i="12" s="1"/>
  <c r="D126" i="12" s="1"/>
  <c r="D127" i="12" s="1"/>
  <c r="D128" i="12" s="1"/>
  <c r="D129" i="12" s="1"/>
  <c r="D130" i="12" s="1"/>
  <c r="D131" i="12" s="1"/>
  <c r="D132" i="12" s="1"/>
  <c r="D133" i="12" s="1"/>
  <c r="D134" i="12" s="1"/>
  <c r="D135" i="12" s="1"/>
  <c r="D136" i="12" s="1"/>
  <c r="D137" i="12" s="1"/>
  <c r="D138" i="12" s="1"/>
  <c r="D139" i="12" s="1"/>
  <c r="D140" i="12" s="1"/>
  <c r="D141" i="12" s="1"/>
  <c r="D142" i="12" s="1"/>
  <c r="D143" i="12" s="1"/>
  <c r="D144" i="12" s="1"/>
  <c r="D145" i="12" s="1"/>
  <c r="D146" i="12" s="1"/>
  <c r="D147" i="12" s="1"/>
  <c r="D148" i="12" s="1"/>
  <c r="D149" i="12" s="1"/>
  <c r="H115" i="12"/>
  <c r="G27" i="3"/>
  <c r="H27" i="3" s="1"/>
  <c r="C27" i="3"/>
  <c r="I27" i="3" s="1"/>
  <c r="J27" i="3" s="1"/>
  <c r="H8" i="20"/>
  <c r="E115" i="12"/>
  <c r="E115" i="16" s="1"/>
  <c r="E121" i="12"/>
  <c r="H8" i="34"/>
  <c r="G118" i="16" l="1"/>
  <c r="G120" i="12"/>
  <c r="G119" i="16"/>
  <c r="E122" i="12"/>
  <c r="E121" i="16"/>
  <c r="H115" i="16"/>
  <c r="H116" i="12"/>
  <c r="H116" i="16" l="1"/>
  <c r="H117" i="12"/>
  <c r="E123" i="12"/>
  <c r="E122" i="16"/>
  <c r="G121" i="12"/>
  <c r="G120" i="16"/>
  <c r="G122" i="12" l="1"/>
  <c r="G121" i="16"/>
  <c r="E123" i="16"/>
  <c r="E124" i="12"/>
  <c r="H118" i="12"/>
  <c r="H117" i="16"/>
  <c r="H119" i="12" l="1"/>
  <c r="H118" i="16"/>
  <c r="E125" i="12"/>
  <c r="E124" i="16"/>
  <c r="G122" i="16"/>
  <c r="G123" i="12"/>
  <c r="G123" i="16" l="1"/>
  <c r="G124" i="12"/>
  <c r="E125" i="16"/>
  <c r="E126" i="12"/>
  <c r="H119" i="16"/>
  <c r="H120" i="12"/>
  <c r="G124" i="16" l="1"/>
  <c r="G125" i="12"/>
  <c r="E127" i="12"/>
  <c r="E126" i="16"/>
  <c r="H120" i="16"/>
  <c r="H121" i="12"/>
  <c r="H121" i="16" l="1"/>
  <c r="H122" i="12"/>
  <c r="E128" i="12"/>
  <c r="E127" i="16"/>
  <c r="G126" i="12"/>
  <c r="G125" i="16"/>
  <c r="E128" i="16" l="1"/>
  <c r="E129" i="12"/>
  <c r="G126" i="16"/>
  <c r="G127" i="12"/>
  <c r="H122" i="16"/>
  <c r="H123" i="12"/>
  <c r="H124" i="12" l="1"/>
  <c r="H123" i="16"/>
  <c r="G128" i="12"/>
  <c r="G127" i="16"/>
  <c r="E129" i="16"/>
  <c r="E130" i="12"/>
  <c r="E130" i="16" l="1"/>
  <c r="E131" i="12"/>
  <c r="G129" i="12"/>
  <c r="G128" i="16"/>
  <c r="H124" i="16"/>
  <c r="H125" i="12"/>
  <c r="E131" i="16" l="1"/>
  <c r="E132" i="12"/>
  <c r="H125" i="16"/>
  <c r="H126" i="12"/>
  <c r="G129" i="16"/>
  <c r="G130" i="12"/>
  <c r="G130" i="16" l="1"/>
  <c r="G131" i="12"/>
  <c r="H126" i="16"/>
  <c r="H127" i="12"/>
  <c r="E132" i="16"/>
  <c r="E133" i="12"/>
  <c r="E134" i="12" l="1"/>
  <c r="E133" i="16"/>
  <c r="H128" i="12"/>
  <c r="H127" i="16"/>
  <c r="G131" i="16"/>
  <c r="G132" i="12"/>
  <c r="G133" i="12" l="1"/>
  <c r="G132" i="16"/>
  <c r="H128" i="16"/>
  <c r="H129" i="12"/>
  <c r="E134" i="16"/>
  <c r="E135" i="12"/>
  <c r="H129" i="16" l="1"/>
  <c r="H130" i="12"/>
  <c r="E135" i="16"/>
  <c r="E136" i="12"/>
  <c r="G134" i="12"/>
  <c r="G133" i="16"/>
  <c r="E136" i="16" l="1"/>
  <c r="E137" i="12"/>
  <c r="G134" i="16"/>
  <c r="G135" i="12"/>
  <c r="H131" i="12"/>
  <c r="H130" i="16"/>
  <c r="G136" i="12" l="1"/>
  <c r="G135" i="16"/>
  <c r="E137" i="16"/>
  <c r="E138" i="12"/>
  <c r="H132" i="12"/>
  <c r="H131" i="16"/>
  <c r="H132" i="16" l="1"/>
  <c r="H133" i="12"/>
  <c r="E138" i="16"/>
  <c r="E139" i="12"/>
  <c r="G136" i="16"/>
  <c r="G137" i="12"/>
  <c r="E139" i="16" l="1"/>
  <c r="E140" i="12"/>
  <c r="G137" i="16"/>
  <c r="G138" i="12"/>
  <c r="H133" i="16"/>
  <c r="H134" i="12"/>
  <c r="H134" i="16" l="1"/>
  <c r="H135" i="12"/>
  <c r="G138" i="16"/>
  <c r="G139" i="12"/>
  <c r="E140" i="16"/>
  <c r="E141" i="12"/>
  <c r="G140" i="12" l="1"/>
  <c r="G139" i="16"/>
  <c r="E142" i="12"/>
  <c r="E141" i="16"/>
  <c r="H135" i="16"/>
  <c r="H136" i="12"/>
  <c r="H136" i="16" l="1"/>
  <c r="H137" i="12"/>
  <c r="E143" i="12"/>
  <c r="E142" i="16"/>
  <c r="G140" i="16"/>
  <c r="G141" i="12"/>
  <c r="G142" i="12" l="1"/>
  <c r="G141" i="16"/>
  <c r="E144" i="12"/>
  <c r="E143" i="16"/>
  <c r="H137" i="16"/>
  <c r="H138" i="12"/>
  <c r="H138" i="16" l="1"/>
  <c r="H139" i="12"/>
  <c r="E144" i="16"/>
  <c r="E145" i="12"/>
  <c r="G143" i="12"/>
  <c r="G142" i="16"/>
  <c r="E145" i="16" l="1"/>
  <c r="E146" i="12"/>
  <c r="G143" i="16"/>
  <c r="G144" i="12"/>
  <c r="H140" i="12"/>
  <c r="H139" i="16"/>
  <c r="G144" i="16" l="1"/>
  <c r="G145" i="12"/>
  <c r="H140" i="16"/>
  <c r="H141" i="12"/>
  <c r="E146" i="16"/>
  <c r="E147" i="12"/>
  <c r="E148" i="12" l="1"/>
  <c r="E147" i="16"/>
  <c r="H142" i="12"/>
  <c r="H141" i="16"/>
  <c r="G145" i="16"/>
  <c r="G146" i="12"/>
  <c r="H142" i="16" l="1"/>
  <c r="H143" i="12"/>
  <c r="G147" i="12"/>
  <c r="G146" i="16"/>
  <c r="E149" i="12"/>
  <c r="E149" i="16" s="1"/>
  <c r="E148" i="16"/>
  <c r="G147" i="16" l="1"/>
  <c r="G148" i="12"/>
  <c r="H143" i="16"/>
  <c r="H144" i="12"/>
  <c r="H145" i="12" l="1"/>
  <c r="H144" i="16"/>
  <c r="G148" i="16"/>
  <c r="G149" i="12"/>
  <c r="G149" i="16" s="1"/>
  <c r="H146" i="12" l="1"/>
  <c r="H145" i="16"/>
  <c r="H146" i="16" l="1"/>
  <c r="H147" i="12"/>
  <c r="H147" i="16" l="1"/>
  <c r="H148" i="12"/>
  <c r="H148" i="16" l="1"/>
  <c r="H149" i="12"/>
  <c r="H149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tc={19778F17-14E6-4D48-98FF-B4769DBD74D7}</author>
    <author>tc={CB396511-57AA-4BCE-BCA9-793B47D52A1F}</author>
    <author>tc={6BFE7218-48D7-40A4-BD4E-6DD5DD793C75}</author>
    <author>tc={D5918A87-E5C9-4EEF-A1B7-B10570DF58D0}</author>
    <author>tc={F236B5DE-E52A-4479-A231-E743C6596C8A}</author>
    <author>tc={26A92C40-D65D-4522-9073-BB820F900C6F}</author>
  </authors>
  <commentList>
    <comment ref="B3" authorId="0" shapeId="0" xr:uid="{19778F17-14E6-4D48-98FF-B4769DBD74D7}">
      <text>
        <t>[Threaded comment]
Your version of Excel allows you to read this threaded comment; however, any edits to it will get removed if the file is opened in a newer version of Excel. Learn more: https://go.microsoft.com/fwlink/?linkid=870924
Comment:
    Não excluir essa coluna, ela leva informação ao formulário de BL</t>
      </text>
    </comment>
    <comment ref="D3" authorId="1" shapeId="0" xr:uid="{CB396511-57AA-4BCE-BCA9-793B47D52A1F}">
      <text>
        <t>[Threaded comment]
Your version of Excel allows you to read this threaded comment; however, any edits to it will get removed if the file is opened in a newer version of Excel. Learn more: https://go.microsoft.com/fwlink/?linkid=870924
Comment:
    Não excluir essa coluna, ela leva informação ao formulário de BL</t>
      </text>
    </comment>
    <comment ref="QP5" authorId="2" shapeId="0" xr:uid="{6BFE7218-48D7-40A4-BD4E-6DD5DD793C75}">
      <text>
        <t>[Threaded comment]
Your version of Excel allows you to read this threaded comment; however, any edits to it will get removed if the file is opened in a newer version of Excel. Learn more: https://go.microsoft.com/fwlink/?linkid=870924
Comment:
    PARADO EM HMC</t>
      </text>
    </comment>
    <comment ref="NI7" authorId="3" shapeId="0" xr:uid="{D5918A87-E5C9-4EEF-A1B7-B10570DF58D0}">
      <text>
        <t>[Threaded comment]
Your version of Excel allows you to read this threaded comment; however, any edits to it will get removed if the file is opened in a newer version of Excel. Learn more: https://go.microsoft.com/fwlink/?linkid=870924
Comment:
    Atualizado via operador</t>
      </text>
    </comment>
    <comment ref="QR7" authorId="4" shapeId="0" xr:uid="{F236B5DE-E52A-4479-A231-E743C6596C8A}">
      <text>
        <t>[Threaded comment]
Your version of Excel allows you to read this threaded comment; however, any edits to it will get removed if the file is opened in a newer version of Excel. Learn more: https://go.microsoft.com/fwlink/?linkid=870924
Comment:
    equipamento em PM</t>
      </text>
    </comment>
    <comment ref="KV8" authorId="5" shapeId="0" xr:uid="{26A92C40-D65D-4522-9073-BB820F900C6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equipamento disponível para operação, ag. avaliação da operação de mina para voltar pras demandas;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<sst xmlns="http://schemas.openxmlformats.org/spreadsheetml/2006/main" count="13901" uniqueCount="429">
  <si>
    <t>Mês</t>
  </si>
  <si>
    <t>out</t>
  </si>
  <si>
    <t>HH da PM</t>
  </si>
  <si>
    <t>Horas de Manutenção Programadas</t>
  </si>
  <si>
    <t>Distribuição da Indisponibilidade</t>
  </si>
  <si>
    <t>Porcentagem</t>
  </si>
  <si>
    <t>Horas</t>
  </si>
  <si>
    <t>Previsão de BLS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</si>
  <si>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</si>
  <si>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</si>
  <si>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</si>
  <si>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</si>
  <si>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</si>
  <si>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</si>
  <si>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</si>
  <si>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</si>
  <si>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</si>
  <si>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</si>
  <si>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</si>
  <si>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</si>
  <si>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Horas de Manutenção Executadas</t>
  </si>
  <si>
    <t>Manutenção Preventiva (MPS + Backlog Programado)</t>
  </si>
  <si>
    <t>Soma de Duração 2</t>
  </si>
  <si>
    <t>Rótulos de Coluna</t>
  </si>
  <si>
    <t>Planned Component Replacement (PCR)</t>
  </si>
  <si>
    <t>Rótulos de Linha</t>
  </si>
  <si>
    <t>Total Geral</t>
  </si>
  <si>
    <t>Maiores Reparos Planejados</t>
  </si>
  <si>
    <t>ACESSÓRIO VALE</t>
  </si>
  <si>
    <t>Rotina de Inspeção</t>
  </si>
  <si>
    <t>ACIDENTE</t>
  </si>
  <si>
    <t>Pneus</t>
  </si>
  <si>
    <t>BORRACHARIA</t>
  </si>
  <si>
    <t>Outros Centros de Reparos</t>
  </si>
  <si>
    <t>CORRETIVA</t>
  </si>
  <si>
    <t>Reparos Não Programados (MPNS+HMC)</t>
  </si>
  <si>
    <t>CORRETIVA CAT</t>
  </si>
  <si>
    <t>ERRO APONTAMENTO</t>
  </si>
  <si>
    <t>TOTAL DE INDISPONIBILIDADE</t>
  </si>
  <si>
    <t>INSPEÇÃO</t>
  </si>
  <si>
    <t>PREDITIVA</t>
  </si>
  <si>
    <t>ESTIMATIVA DE DIPONIBILIDADE FÍSICA</t>
  </si>
  <si>
    <t>Total Pendente Atual</t>
  </si>
  <si>
    <t>PREVENTIVA</t>
  </si>
  <si>
    <t>TOTAL DE HORAS PROJETADAS PARA MANUTENÇÃO</t>
  </si>
  <si>
    <t>BLs Gerados (Estimativa)</t>
  </si>
  <si>
    <t>SEM RELATO</t>
  </si>
  <si>
    <t>DISPONIBILIDADE DESEJADA</t>
  </si>
  <si>
    <t>Meta de BL Pendendte da Frota</t>
  </si>
  <si>
    <t>(vazio)</t>
  </si>
  <si>
    <t>BL´s a serem executados</t>
  </si>
  <si>
    <t>OPERAÇÃO INICIAL</t>
  </si>
  <si>
    <t>ELTR Médio</t>
  </si>
  <si>
    <t>EQUIPAMENTO</t>
  </si>
  <si>
    <t>SERIE</t>
  </si>
  <si>
    <t>DATA</t>
  </si>
  <si>
    <t>PM</t>
  </si>
  <si>
    <t>HORAS</t>
  </si>
  <si>
    <t>CA110</t>
  </si>
  <si>
    <t>MT500186</t>
  </si>
  <si>
    <t>CA111</t>
  </si>
  <si>
    <t>MT500187</t>
  </si>
  <si>
    <t>CA112</t>
  </si>
  <si>
    <t>MT500188</t>
  </si>
  <si>
    <t>Soma de HC</t>
  </si>
  <si>
    <t>HC</t>
  </si>
  <si>
    <t>jan</t>
  </si>
  <si>
    <t>CA113</t>
  </si>
  <si>
    <t>MT500189</t>
  </si>
  <si>
    <t>fev</t>
  </si>
  <si>
    <t>mar</t>
  </si>
  <si>
    <t>CA114</t>
  </si>
  <si>
    <t>MT500194</t>
  </si>
  <si>
    <t>abr</t>
  </si>
  <si>
    <t>mai</t>
  </si>
  <si>
    <t>CA115</t>
  </si>
  <si>
    <t>MT500195</t>
  </si>
  <si>
    <t>jun</t>
  </si>
  <si>
    <t>jul</t>
  </si>
  <si>
    <t>CA116</t>
  </si>
  <si>
    <t>MT500198</t>
  </si>
  <si>
    <t>ago</t>
  </si>
  <si>
    <t>set</t>
  </si>
  <si>
    <t>CA117</t>
  </si>
  <si>
    <t>MT500201</t>
  </si>
  <si>
    <t>CA118</t>
  </si>
  <si>
    <t>MT500204</t>
  </si>
  <si>
    <t>CA119</t>
  </si>
  <si>
    <t>MT500205</t>
  </si>
  <si>
    <t>CA120</t>
  </si>
  <si>
    <t>MT500209</t>
  </si>
  <si>
    <t>CA121</t>
  </si>
  <si>
    <t>MT500210</t>
  </si>
  <si>
    <t>CA122</t>
  </si>
  <si>
    <t>MT500222</t>
  </si>
  <si>
    <t>CA123</t>
  </si>
  <si>
    <t>MT500223</t>
  </si>
  <si>
    <t>SA = 1: PM executado dentro do AS
SA = 0: PM Executada fora do AS</t>
  </si>
  <si>
    <t>PROGRAMADO</t>
  </si>
  <si>
    <t>REALIZADO</t>
  </si>
  <si>
    <t>INDICADORES</t>
  </si>
  <si>
    <t>Procv</t>
  </si>
  <si>
    <t>SEQ. PM</t>
  </si>
  <si>
    <t>Série</t>
  </si>
  <si>
    <t>Equipamento</t>
  </si>
  <si>
    <t>Preventiva</t>
  </si>
  <si>
    <t>Horimetro Últ. Parada</t>
  </si>
  <si>
    <t>Horimetro Inferior</t>
  </si>
  <si>
    <t>Horimetro Superior</t>
  </si>
  <si>
    <t>SEM</t>
  </si>
  <si>
    <t>Data Prog. Inicial</t>
  </si>
  <si>
    <t>Data Prog. Término</t>
  </si>
  <si>
    <t>Duração Programado</t>
  </si>
  <si>
    <t>BL's Prog.</t>
  </si>
  <si>
    <t>Início Realizado</t>
  </si>
  <si>
    <t>Término Realizado</t>
  </si>
  <si>
    <t>Duração Real</t>
  </si>
  <si>
    <t>Horimetro Parada</t>
  </si>
  <si>
    <t>BL's Executados</t>
  </si>
  <si>
    <t>BL's Extra da Carteira</t>
  </si>
  <si>
    <t>BL's Extra</t>
  </si>
  <si>
    <t>Aderencia Tempo Prog.</t>
  </si>
  <si>
    <t>Aderência BL's Programado</t>
  </si>
  <si>
    <t>SA</t>
  </si>
  <si>
    <t>CA100</t>
  </si>
  <si>
    <t>N/A</t>
  </si>
  <si>
    <t>CA101</t>
  </si>
  <si>
    <t>CA102</t>
  </si>
  <si>
    <t>CA104</t>
  </si>
  <si>
    <t>CA103</t>
  </si>
  <si>
    <t>HORIMETRO ÚLTIMA PM</t>
  </si>
  <si>
    <t>Máx. de Horimetro Parada</t>
  </si>
  <si>
    <t>Máx. de Término Realizado</t>
  </si>
  <si>
    <t>Máx. de Data Prog. Inicial</t>
  </si>
  <si>
    <t>Acompanhamento Diário de Horimetro e Preventiva</t>
  </si>
  <si>
    <t>Data Atualização:</t>
  </si>
  <si>
    <t xml:space="preserve">Equipamento  </t>
  </si>
  <si>
    <t>Horimetro Ultima PM</t>
  </si>
  <si>
    <t>Horas Rodadas Após PM</t>
  </si>
  <si>
    <t>Horimetro Atual</t>
  </si>
  <si>
    <t>Horimetro Proxima PM</t>
  </si>
  <si>
    <t>Pauta Prox PM</t>
  </si>
  <si>
    <t>Horas p/ PM</t>
  </si>
  <si>
    <t>Projeção</t>
  </si>
  <si>
    <t>Programação Prox. PM</t>
  </si>
  <si>
    <t>S.A.</t>
  </si>
  <si>
    <t>AJUSTE EXEC PM</t>
  </si>
  <si>
    <t>- Horas p/ PM: Dentro do SA entre -25 a 25. Valores "negativos" indicam que passou de 250 Horas da PM anterior;
- Projeção considerando horimetro atual e ritmo operacional até o próximo horimetro para revisão;
- Projeção de preventiva considerando ritmo operacional de 19 horas / dia;</t>
  </si>
  <si>
    <t xml:space="preserve">   </t>
  </si>
  <si>
    <t>;</t>
  </si>
  <si>
    <t>HOJE</t>
  </si>
  <si>
    <t>Ritmo 60 dias</t>
  </si>
  <si>
    <t>horímetro atual</t>
  </si>
  <si>
    <t>RBT00302</t>
  </si>
  <si>
    <t>RBT00303</t>
  </si>
  <si>
    <t>29417</t>
  </si>
  <si>
    <t>RBT00304</t>
  </si>
  <si>
    <t>24435</t>
  </si>
  <si>
    <t>RBT00312</t>
  </si>
  <si>
    <t>28831</t>
  </si>
  <si>
    <t>RBT00315</t>
  </si>
  <si>
    <t>27346</t>
  </si>
  <si>
    <t>MÉDIA GERAL</t>
  </si>
  <si>
    <t xml:space="preserve"> </t>
  </si>
  <si>
    <t xml:space="preserve">H OPERADAS / DIA </t>
  </si>
  <si>
    <t>Sequência</t>
  </si>
  <si>
    <t>Pauta</t>
  </si>
  <si>
    <t>Nº Série</t>
  </si>
  <si>
    <t>TAG</t>
  </si>
  <si>
    <t>Data</t>
  </si>
  <si>
    <t>Horímetro</t>
  </si>
  <si>
    <t>Incremento</t>
  </si>
  <si>
    <t>Posição</t>
  </si>
  <si>
    <t>MEDIA PM G.</t>
  </si>
  <si>
    <t>MÉDIA</t>
  </si>
  <si>
    <t>TOTAL</t>
  </si>
  <si>
    <t>(Tudo)</t>
  </si>
  <si>
    <t>Média de Aderencia Tempo Prog.</t>
  </si>
  <si>
    <t>Média de Aderência BL's Programado</t>
  </si>
  <si>
    <t>Frota</t>
  </si>
  <si>
    <t>Semana</t>
  </si>
  <si>
    <t>Horas Calendário</t>
  </si>
  <si>
    <t>Horas Programadas</t>
  </si>
  <si>
    <t>Horas Realizadas</t>
  </si>
  <si>
    <t>Qtd preventivas executadas</t>
  </si>
  <si>
    <t>Indisponibilidade Programada</t>
  </si>
  <si>
    <t>Indisponibilidade Realizada</t>
  </si>
  <si>
    <t>Execução</t>
  </si>
  <si>
    <t>Hor. Ultm.</t>
  </si>
  <si>
    <t>Hor. Lim</t>
  </si>
  <si>
    <t>Hor. Executado</t>
  </si>
  <si>
    <t>Dif.</t>
  </si>
  <si>
    <t>Inferior</t>
  </si>
  <si>
    <t>Superior</t>
  </si>
  <si>
    <t>Coluna1</t>
  </si>
  <si>
    <t>Dif. Horimetro</t>
  </si>
  <si>
    <t>Limite Inferior</t>
  </si>
  <si>
    <t>Limite Superior</t>
  </si>
  <si>
    <t>Mês Ref.</t>
  </si>
  <si>
    <t>Data INICIO</t>
  </si>
  <si>
    <t>Data FIM</t>
  </si>
  <si>
    <t>DENTRO AS</t>
  </si>
  <si>
    <t>FORA SA</t>
  </si>
  <si>
    <t>%SA</t>
  </si>
  <si>
    <t>Qnt PM</t>
  </si>
  <si>
    <t>OK</t>
  </si>
  <si>
    <t>NOK</t>
  </si>
  <si>
    <t>%PM</t>
  </si>
  <si>
    <t>MTBF</t>
  </si>
  <si>
    <t>DF</t>
  </si>
  <si>
    <t> </t>
  </si>
  <si>
    <t>- Horas p/ PM: Dentro do SA entre -25 a 25. Valores "negativos" indicam que passou de 250 Horas da PM anterior;
- Projeção considerando horimetro atual e ritmo operacional até o próximo horimetro para revisão;
- Projeção de preventiva considerando ritmo operacional de 16 horas / dia;</t>
  </si>
  <si>
    <t>Local</t>
  </si>
  <si>
    <t>Serviço</t>
  </si>
  <si>
    <t>Início</t>
  </si>
  <si>
    <t>Fim</t>
  </si>
  <si>
    <t>MEC</t>
  </si>
  <si>
    <t>ELET</t>
  </si>
  <si>
    <t>INSP</t>
  </si>
  <si>
    <t>MEC T</t>
  </si>
  <si>
    <t>ELET T</t>
  </si>
  <si>
    <t>Duração</t>
  </si>
  <si>
    <t>Lavador</t>
  </si>
  <si>
    <t>Total (min)</t>
  </si>
  <si>
    <t>PAUTA</t>
  </si>
  <si>
    <t>ATV</t>
  </si>
  <si>
    <t>Nome</t>
  </si>
  <si>
    <t>Término</t>
  </si>
  <si>
    <t>Trabalho restante</t>
  </si>
  <si>
    <t>HH</t>
  </si>
  <si>
    <t>Oficina</t>
  </si>
  <si>
    <t>50F</t>
  </si>
  <si>
    <t>ELET A</t>
  </si>
  <si>
    <t>5,75 hrs</t>
  </si>
  <si>
    <t>Campo</t>
  </si>
  <si>
    <t>Inspeção Sensitiva</t>
  </si>
  <si>
    <t>250F</t>
  </si>
  <si>
    <t>ELET B</t>
  </si>
  <si>
    <t>7,17 hrs</t>
  </si>
  <si>
    <t>Reparo Programado</t>
  </si>
  <si>
    <t>MEC A</t>
  </si>
  <si>
    <t>7,92 hrs</t>
  </si>
  <si>
    <t>Preditiva</t>
  </si>
  <si>
    <t>MEC B</t>
  </si>
  <si>
    <t>6,25 hrs</t>
  </si>
  <si>
    <t>MEC C</t>
  </si>
  <si>
    <t>4,17 hrs</t>
  </si>
  <si>
    <t>INSP ELET</t>
  </si>
  <si>
    <t>3,5 hrs</t>
  </si>
  <si>
    <t>INSP MEC</t>
  </si>
  <si>
    <t>4 hrs</t>
  </si>
  <si>
    <t>1,08 hrs</t>
  </si>
  <si>
    <t>0,5 hrs</t>
  </si>
  <si>
    <t>4,5 hrs</t>
  </si>
  <si>
    <t>6,08 hrs</t>
  </si>
  <si>
    <t>--------</t>
  </si>
  <si>
    <t>5,92 hrs</t>
  </si>
  <si>
    <t>BL</t>
  </si>
  <si>
    <t>4,92 hrs</t>
  </si>
  <si>
    <t>6,17 hrs</t>
  </si>
  <si>
    <t>5,08 hrs</t>
  </si>
  <si>
    <t>5,67 hrs</t>
  </si>
  <si>
    <t>5 hrs</t>
  </si>
  <si>
    <t>2,5 hrs</t>
  </si>
  <si>
    <t>5,42 hrs</t>
  </si>
  <si>
    <t>5,33 hrs</t>
  </si>
  <si>
    <t>7,5 hrs</t>
  </si>
  <si>
    <t>7,08 hrs</t>
  </si>
  <si>
    <t>6,83 hrs</t>
  </si>
  <si>
    <t>Código ABC</t>
  </si>
  <si>
    <t>Descrição</t>
  </si>
  <si>
    <t>7 hrs</t>
  </si>
  <si>
    <t>BACKLOG</t>
  </si>
  <si>
    <t>5,25 hrs</t>
  </si>
  <si>
    <t>LUBRIFICAÇÃO</t>
  </si>
  <si>
    <t>7,42 hrs</t>
  </si>
  <si>
    <t>6,5 hrs</t>
  </si>
  <si>
    <t>8,92 hrs</t>
  </si>
  <si>
    <t>6,75 hrs</t>
  </si>
  <si>
    <t>6,67 hrs</t>
  </si>
  <si>
    <t>0,58 hrs</t>
  </si>
  <si>
    <t>4,42 hrs</t>
  </si>
  <si>
    <t>2 hrs</t>
  </si>
  <si>
    <t>3 hrs</t>
  </si>
  <si>
    <t>1 hr</t>
  </si>
  <si>
    <t>0,75 hrs</t>
  </si>
  <si>
    <t>ND</t>
  </si>
  <si>
    <t>0 hrs</t>
  </si>
  <si>
    <t>1,25 hrs</t>
  </si>
  <si>
    <t>1,58 hrs</t>
  </si>
  <si>
    <t>1,5 hrs</t>
  </si>
  <si>
    <t>1,67 hrs</t>
  </si>
  <si>
    <t>ORDENS DE SERVIÇO DE PREVENTIVA</t>
  </si>
  <si>
    <t>Alimentar planilha com base nos números das OSs (SAP SOTREQ)  utilizadas para execução da preventiva</t>
  </si>
  <si>
    <t>00A700338001</t>
  </si>
  <si>
    <t>00A700319001</t>
  </si>
  <si>
    <t>00A700306701</t>
  </si>
  <si>
    <t>00A700353601</t>
  </si>
  <si>
    <t>00A700338101</t>
  </si>
  <si>
    <t>00A700319101</t>
  </si>
  <si>
    <t>00A700306801</t>
  </si>
  <si>
    <t>00A700347601</t>
  </si>
  <si>
    <t>00A700900701</t>
  </si>
  <si>
    <t>00A700902501</t>
  </si>
  <si>
    <t>00A700902801</t>
  </si>
  <si>
    <t>00A700901301</t>
  </si>
  <si>
    <t>00A700902201</t>
  </si>
  <si>
    <t>00A700903701</t>
  </si>
  <si>
    <t>00A700903201</t>
  </si>
  <si>
    <t>00A700902001</t>
  </si>
  <si>
    <t>00A700901601</t>
  </si>
  <si>
    <t>00A700903501</t>
  </si>
  <si>
    <t>00A700900601</t>
  </si>
  <si>
    <t>00A700903401</t>
  </si>
  <si>
    <t>00A700903301</t>
  </si>
  <si>
    <t>00A700902701</t>
  </si>
  <si>
    <t>00A700900501</t>
  </si>
  <si>
    <t>00A700903901</t>
  </si>
  <si>
    <t>00A700902601</t>
  </si>
  <si>
    <t>00A700902401</t>
  </si>
  <si>
    <t>00A700903801</t>
  </si>
  <si>
    <t>00A700903601</t>
  </si>
  <si>
    <t>PROGRAMAÇÃO PREVENTIVA SEMANAL 794 AC - S+1 SEMANA 03</t>
  </si>
  <si>
    <t>Entrada</t>
  </si>
  <si>
    <t>Saída</t>
  </si>
  <si>
    <t>Duração (horas)</t>
  </si>
  <si>
    <t>OM's</t>
  </si>
  <si>
    <t xml:space="preserve">OM PREVENTIVA 1000H + BACKLOGS + CMD FASE ESTRUTURAL
</t>
  </si>
  <si>
    <t xml:space="preserve">OM PREVENTIVA 1000H + BACKLOGS
</t>
  </si>
  <si>
    <t>OM PREVENTIVA 250H</t>
  </si>
  <si>
    <t>INDSP. SEMANA</t>
  </si>
  <si>
    <t>Seq.</t>
  </si>
  <si>
    <t>Horimetro</t>
  </si>
  <si>
    <t>Horas após</t>
  </si>
  <si>
    <t>FINAL OS</t>
  </si>
  <si>
    <t>00</t>
  </si>
  <si>
    <t>Máx. de Trabalho</t>
  </si>
  <si>
    <t>Soma de TEMPO OS</t>
  </si>
  <si>
    <t>DESCRIÇÃO</t>
  </si>
  <si>
    <t>00A700273400</t>
  </si>
  <si>
    <t>00A700291900</t>
  </si>
  <si>
    <t>00A700430800</t>
  </si>
  <si>
    <t>00A700499400</t>
  </si>
  <si>
    <t>00A700500300</t>
  </si>
  <si>
    <t>00A700500500</t>
  </si>
  <si>
    <t>00A700500700</t>
  </si>
  <si>
    <t>00A700504200</t>
  </si>
  <si>
    <t>00A700504900</t>
  </si>
  <si>
    <t>00A700505500</t>
  </si>
  <si>
    <t>00A700519400</t>
  </si>
  <si>
    <t>00A700519600</t>
  </si>
  <si>
    <t>00A700519800</t>
  </si>
  <si>
    <t>00A700527800</t>
  </si>
  <si>
    <t>00A700548400</t>
  </si>
  <si>
    <t>00A700550500</t>
  </si>
  <si>
    <t>00A700551500</t>
  </si>
  <si>
    <t>00A700552800</t>
  </si>
  <si>
    <t>00A700552900</t>
  </si>
  <si>
    <t>00A700627000</t>
  </si>
  <si>
    <t>00A700627100</t>
  </si>
  <si>
    <t>00A700627400</t>
  </si>
  <si>
    <t>00A700627900</t>
  </si>
  <si>
    <t>00A700649500</t>
  </si>
  <si>
    <t>00A700675000</t>
  </si>
  <si>
    <t>00A700687700</t>
  </si>
  <si>
    <t>00A700688300</t>
  </si>
  <si>
    <t>00A700688500</t>
  </si>
  <si>
    <t>00A700690600</t>
  </si>
  <si>
    <t>00A700693100</t>
  </si>
  <si>
    <t>00A700701000</t>
  </si>
  <si>
    <t>00A700701900</t>
  </si>
  <si>
    <t>00A700702000</t>
  </si>
  <si>
    <t>00A700702100</t>
  </si>
  <si>
    <t>00A700726200</t>
  </si>
  <si>
    <t>00A700731900</t>
  </si>
  <si>
    <t>00A700732400</t>
  </si>
  <si>
    <t>00A700734700</t>
  </si>
  <si>
    <t>00A700735000</t>
  </si>
  <si>
    <t>00A700735100</t>
  </si>
  <si>
    <t>00A700735400</t>
  </si>
  <si>
    <t>00A700735600</t>
  </si>
  <si>
    <t>00A700736000</t>
  </si>
  <si>
    <t>00A700736300</t>
  </si>
  <si>
    <t>00A700736600</t>
  </si>
  <si>
    <t>00A700743400</t>
  </si>
  <si>
    <t>00A700744200</t>
  </si>
  <si>
    <t>00A700744300</t>
  </si>
  <si>
    <t>00A700744400</t>
  </si>
  <si>
    <t>00A700744500</t>
  </si>
  <si>
    <t>00A700744600</t>
  </si>
  <si>
    <t>00A700744900</t>
  </si>
  <si>
    <t>00A700745000</t>
  </si>
  <si>
    <t>00A700745200</t>
  </si>
  <si>
    <t>00A700745500</t>
  </si>
  <si>
    <t>00A700745600</t>
  </si>
  <si>
    <t>00A700745700</t>
  </si>
  <si>
    <t>00A700745900</t>
  </si>
  <si>
    <t>00A700746400</t>
  </si>
  <si>
    <t>00A700746600</t>
  </si>
  <si>
    <t>00A700746800</t>
  </si>
  <si>
    <t>00A700756500</t>
  </si>
  <si>
    <t>00A700760500</t>
  </si>
  <si>
    <t>00A700760900</t>
  </si>
  <si>
    <t>00A700761100</t>
  </si>
  <si>
    <t>00A700761400</t>
  </si>
  <si>
    <t>00A700761600</t>
  </si>
  <si>
    <t>00A700774800</t>
  </si>
  <si>
    <t>00A700775000</t>
  </si>
  <si>
    <t>00A700775100</t>
  </si>
  <si>
    <t>Acompanhamento Diário de Horimetro e Inspeção</t>
  </si>
  <si>
    <t>Horimetro Proxima Inspeção</t>
  </si>
  <si>
    <t>Horas p/ Inspeção</t>
  </si>
  <si>
    <t>Projeção Inspeção</t>
  </si>
  <si>
    <t>- Horas p/ PM: Dentro do SA entre -25 a 25. Valores "negativos" indicam que passou de 250 Horas da PM anterior;
- Projeção considerando horimetro atual e ritmo operacional até o próximo horimetro para revisão;
- Projeção de Inspeção considerando ritmo operacional de 19 horas / dia;</t>
  </si>
  <si>
    <t>MT500258</t>
  </si>
  <si>
    <t>MT500259</t>
  </si>
  <si>
    <t>MT500262</t>
  </si>
  <si>
    <t>MT500263</t>
  </si>
  <si>
    <t>MT500264</t>
  </si>
  <si>
    <t>MT500265</t>
  </si>
  <si>
    <t>MT500266</t>
  </si>
  <si>
    <t>CA124</t>
  </si>
  <si>
    <t>CA125</t>
  </si>
  <si>
    <t>CA126</t>
  </si>
  <si>
    <t>CA127</t>
  </si>
  <si>
    <t>CA128</t>
  </si>
  <si>
    <t>CA129</t>
  </si>
  <si>
    <t>CA130</t>
  </si>
  <si>
    <t>500F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</si>
</sst>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3" formatCode="_-* #,##0.00_-;\-* #,##0.00_-;_-* &quot;-&quot;??_-;_-@_-"/>
    <numFmt numFmtId="164" formatCode="d/m;@"/>
    <numFmt numFmtId="165" formatCode="[h]:mm:ss;@"/>
    <numFmt numFmtId="166" formatCode="0.0"/>
    <numFmt numFmtId="167" formatCode="[h]:mm;@"/>
    <numFmt numFmtId="168" formatCode="dd/mm/yy\ hh:mm;@"/>
    <numFmt numFmtId="169" formatCode="dd/mm/yy;@"/>
    <numFmt numFmtId="170" formatCode="#,##0.0"/>
    <numFmt numFmtId="171" formatCode="#,##0.000"/>
    <numFmt numFmtId="172" formatCode="dd/mmm/yy;@"/>
    <numFmt numFmtId="173" formatCode="dd/mmm;@"/>
    <numFmt numFmtId="174" formatCode="0.0%"/>
    <numFmt numFmtId="175" formatCode="dd/mm/yyyy\ hh:mm:ss"/>
  </numFmts>
  <fonts count="5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b/>
      <sz val="2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sz val="14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Aptos Narrow"/>
      <family val="2"/>
    </font>
  </fonts>
  <fills count="5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tted">
        <color rgb="FFFFC000"/>
      </left>
      <right style="dotted">
        <color rgb="FFFFC000"/>
      </right>
      <top style="dotted">
        <color rgb="FFFFC000"/>
      </top>
      <bottom style="dotted">
        <color rgb="FFFFC000"/>
      </bottom>
      <diagonal/>
    </border>
    <border>
      <left style="dotted">
        <color rgb="FFFFC000"/>
      </left>
      <right style="dotted">
        <color rgb="FFFFC000"/>
      </right>
      <top/>
      <bottom style="dotted">
        <color rgb="FFFFC000"/>
      </bottom>
      <diagonal/>
    </border>
    <border>
      <left style="medium">
        <color rgb="FFFFC000"/>
      </left>
      <right/>
      <top style="medium">
        <color rgb="FFFFC000"/>
      </top>
      <bottom style="medium">
        <color rgb="FFFFC000"/>
      </bottom>
      <diagonal/>
    </border>
    <border>
      <left/>
      <right/>
      <top style="medium">
        <color rgb="FFFFC000"/>
      </top>
      <bottom style="medium">
        <color rgb="FFFFC000"/>
      </bottom>
      <diagonal/>
    </border>
    <border>
      <left/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rgb="FFFFC000"/>
      </left>
      <right style="dotted">
        <color rgb="FFFFC000"/>
      </right>
      <top style="medium">
        <color rgb="FFFFC000"/>
      </top>
      <bottom style="medium">
        <color rgb="FFFFC000"/>
      </bottom>
      <diagonal/>
    </border>
    <border>
      <left style="dotted">
        <color rgb="FFFFC000"/>
      </left>
      <right style="dotted">
        <color rgb="FFFFC000"/>
      </right>
      <top style="medium">
        <color rgb="FFFFC000"/>
      </top>
      <bottom style="medium">
        <color rgb="FFFFC000"/>
      </bottom>
      <diagonal/>
    </border>
    <border>
      <left style="dotted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dotted">
        <color rgb="FFFFC000"/>
      </left>
      <right/>
      <top style="medium">
        <color rgb="FFFFC000"/>
      </top>
      <bottom style="medium">
        <color rgb="FFFFC000"/>
      </bottom>
      <diagonal/>
    </border>
    <border>
      <left style="thin">
        <color rgb="FFA5A5A5"/>
      </left>
      <right/>
      <top style="thin">
        <color rgb="FFA5A5A5"/>
      </top>
      <bottom style="thin">
        <color rgb="FFA5A5A5"/>
      </bottom>
      <diagonal/>
    </border>
    <border>
      <left/>
      <right/>
      <top style="thin">
        <color rgb="FFA5A5A5"/>
      </top>
      <bottom style="thin">
        <color rgb="FFA5A5A5"/>
      </bottom>
      <diagonal/>
    </border>
    <border>
      <left/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rgb="FFFFC000"/>
      </right>
      <top style="dotted">
        <color rgb="FFFFC000"/>
      </top>
      <bottom style="dotted">
        <color rgb="FFFFC000"/>
      </bottom>
      <diagonal/>
    </border>
    <border>
      <left style="dotted">
        <color rgb="FFFFC000"/>
      </left>
      <right style="medium">
        <color indexed="64"/>
      </right>
      <top style="dotted">
        <color rgb="FFFFC000"/>
      </top>
      <bottom style="dotted">
        <color rgb="FFFFC000"/>
      </bottom>
      <diagonal/>
    </border>
    <border>
      <left style="medium">
        <color indexed="64"/>
      </left>
      <right style="dotted">
        <color rgb="FFFFC000"/>
      </right>
      <top style="dotted">
        <color rgb="FFFFC000"/>
      </top>
      <bottom style="medium">
        <color indexed="64"/>
      </bottom>
      <diagonal/>
    </border>
    <border>
      <left style="dotted">
        <color rgb="FFFFC000"/>
      </left>
      <right style="dotted">
        <color rgb="FFFFC000"/>
      </right>
      <top style="dotted">
        <color rgb="FFFFC000"/>
      </top>
      <bottom style="medium">
        <color indexed="64"/>
      </bottom>
      <diagonal/>
    </border>
    <border>
      <left style="dotted">
        <color rgb="FFFFC000"/>
      </left>
      <right style="medium">
        <color indexed="64"/>
      </right>
      <top style="dotted">
        <color rgb="FFFFC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rgb="FFFFC000"/>
      </right>
      <top/>
      <bottom style="dotted">
        <color rgb="FFFFC000"/>
      </bottom>
      <diagonal/>
    </border>
    <border>
      <left style="dotted">
        <color rgb="FFFFC000"/>
      </left>
      <right style="medium">
        <color indexed="64"/>
      </right>
      <top/>
      <bottom style="dotted">
        <color rgb="FFFFC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1"/>
      </top>
      <bottom style="thin">
        <color theme="0"/>
      </bottom>
      <diagonal/>
    </border>
    <border>
      <left/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 style="thin">
        <color indexed="64"/>
      </bottom>
      <diagonal/>
    </border>
    <border>
      <left/>
      <right/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76">
    <xf numFmtId="0" fontId="0" fillId="0" borderId="0"/>
    <xf numFmtId="9" fontId="3" fillId="0" borderId="0" applyFont="0" applyFill="0" applyBorder="0" applyAlignment="0" applyProtection="0"/>
    <xf numFmtId="0" fontId="18" fillId="0" borderId="0"/>
    <xf numFmtId="0" fontId="18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8" fillId="0" borderId="0"/>
    <xf numFmtId="0" fontId="35" fillId="0" borderId="0" applyNumberFormat="0" applyFill="0" applyBorder="0" applyAlignment="0" applyProtection="0"/>
    <xf numFmtId="0" fontId="36" fillId="0" borderId="80" applyNumberFormat="0" applyFill="0" applyAlignment="0" applyProtection="0"/>
    <xf numFmtId="0" fontId="37" fillId="0" borderId="81" applyNumberFormat="0" applyFill="0" applyAlignment="0" applyProtection="0"/>
    <xf numFmtId="0" fontId="38" fillId="0" borderId="82" applyNumberFormat="0" applyFill="0" applyAlignment="0" applyProtection="0"/>
    <xf numFmtId="0" fontId="38" fillId="0" borderId="0" applyNumberFormat="0" applyFill="0" applyBorder="0" applyAlignment="0" applyProtection="0"/>
    <xf numFmtId="0" fontId="39" fillId="22" borderId="0" applyNumberFormat="0" applyBorder="0" applyAlignment="0" applyProtection="0"/>
    <xf numFmtId="0" fontId="40" fillId="23" borderId="0" applyNumberFormat="0" applyBorder="0" applyAlignment="0" applyProtection="0"/>
    <xf numFmtId="0" fontId="41" fillId="24" borderId="0" applyNumberFormat="0" applyBorder="0" applyAlignment="0" applyProtection="0"/>
    <xf numFmtId="0" fontId="42" fillId="25" borderId="83" applyNumberFormat="0" applyAlignment="0" applyProtection="0"/>
    <xf numFmtId="0" fontId="43" fillId="26" borderId="84" applyNumberFormat="0" applyAlignment="0" applyProtection="0"/>
    <xf numFmtId="0" fontId="44" fillId="26" borderId="83" applyNumberFormat="0" applyAlignment="0" applyProtection="0"/>
    <xf numFmtId="0" fontId="45" fillId="0" borderId="85" applyNumberFormat="0" applyFill="0" applyAlignment="0" applyProtection="0"/>
    <xf numFmtId="0" fontId="46" fillId="27" borderId="86" applyNumberFormat="0" applyAlignment="0" applyProtection="0"/>
    <xf numFmtId="0" fontId="29" fillId="0" borderId="0" applyNumberFormat="0" applyFill="0" applyBorder="0" applyAlignment="0" applyProtection="0"/>
    <xf numFmtId="0" fontId="3" fillId="28" borderId="87" applyNumberFormat="0" applyFont="0" applyAlignment="0" applyProtection="0"/>
    <xf numFmtId="0" fontId="47" fillId="0" borderId="0" applyNumberFormat="0" applyFill="0" applyBorder="0" applyAlignment="0" applyProtection="0"/>
    <xf numFmtId="0" fontId="1" fillId="0" borderId="88" applyNumberFormat="0" applyFill="0" applyAlignment="0" applyProtection="0"/>
    <xf numFmtId="0" fontId="48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48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48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39" borderId="0" applyNumberFormat="0" applyBorder="0" applyAlignment="0" applyProtection="0"/>
    <xf numFmtId="0" fontId="3" fillId="40" borderId="0" applyNumberFormat="0" applyBorder="0" applyAlignment="0" applyProtection="0"/>
    <xf numFmtId="0" fontId="48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3" borderId="0" applyNumberFormat="0" applyBorder="0" applyAlignment="0" applyProtection="0"/>
    <xf numFmtId="0" fontId="3" fillId="44" borderId="0" applyNumberFormat="0" applyBorder="0" applyAlignment="0" applyProtection="0"/>
    <xf numFmtId="0" fontId="48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47" borderId="0" applyNumberFormat="0" applyBorder="0" applyAlignment="0" applyProtection="0"/>
    <xf numFmtId="0" fontId="3" fillId="48" borderId="0" applyNumberFormat="0" applyBorder="0" applyAlignment="0" applyProtection="0"/>
    <xf numFmtId="0" fontId="48" fillId="49" borderId="0" applyNumberFormat="0" applyBorder="0" applyAlignment="0" applyProtection="0"/>
    <xf numFmtId="0" fontId="3" fillId="50" borderId="0" applyNumberFormat="0" applyBorder="0" applyAlignment="0" applyProtection="0"/>
    <xf numFmtId="0" fontId="3" fillId="51" borderId="0" applyNumberFormat="0" applyBorder="0" applyAlignment="0" applyProtection="0"/>
    <xf numFmtId="0" fontId="3" fillId="52" borderId="0" applyNumberFormat="0" applyBorder="0" applyAlignment="0" applyProtection="0"/>
    <xf numFmtId="0" fontId="18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8" fillId="0" borderId="0"/>
    <xf numFmtId="0" fontId="49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4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 vertical="center"/>
    </xf>
    <xf numFmtId="3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5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9" fontId="0" fillId="0" borderId="14" xfId="1" applyFont="1" applyBorder="1" applyAlignment="1">
      <alignment horizontal="center" vertical="center"/>
    </xf>
    <xf numFmtId="0" fontId="1" fillId="0" borderId="0" xfId="0" applyFont="1" applyAlignment="1">
      <alignment wrapText="1"/>
    </xf>
    <xf numFmtId="14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8" fillId="3" borderId="22" xfId="0" applyFont="1" applyFill="1" applyBorder="1" applyAlignment="1">
      <alignment horizontal="center" vertical="center" wrapText="1"/>
    </xf>
    <xf numFmtId="0" fontId="8" fillId="3" borderId="23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166" fontId="9" fillId="0" borderId="24" xfId="0" applyNumberFormat="1" applyFont="1" applyBorder="1" applyAlignment="1">
      <alignment horizontal="center" vertical="center" wrapText="1"/>
    </xf>
    <xf numFmtId="166" fontId="0" fillId="0" borderId="25" xfId="0" applyNumberFormat="1" applyBorder="1" applyAlignment="1">
      <alignment horizontal="center" vertical="center"/>
    </xf>
    <xf numFmtId="166" fontId="0" fillId="0" borderId="26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9" fontId="1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10" fontId="0" fillId="0" borderId="0" xfId="1" applyNumberFormat="1" applyFont="1" applyAlignment="1">
      <alignment horizontal="center"/>
    </xf>
    <xf numFmtId="0" fontId="0" fillId="2" borderId="0" xfId="0" applyFill="1"/>
    <xf numFmtId="0" fontId="4" fillId="4" borderId="19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4" fillId="4" borderId="20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69" fontId="0" fillId="0" borderId="0" xfId="0" applyNumberFormat="1"/>
    <xf numFmtId="14" fontId="0" fillId="0" borderId="0" xfId="0" applyNumberFormat="1"/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4" borderId="11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26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14" fontId="0" fillId="5" borderId="0" xfId="0" applyNumberFormat="1" applyFill="1" applyAlignment="1">
      <alignment horizontal="center" vertical="center"/>
    </xf>
    <xf numFmtId="14" fontId="0" fillId="5" borderId="7" xfId="0" applyNumberForma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14" fontId="0" fillId="5" borderId="9" xfId="0" applyNumberFormat="1" applyFill="1" applyBorder="1" applyAlignment="1">
      <alignment horizontal="center" vertical="center"/>
    </xf>
    <xf numFmtId="14" fontId="0" fillId="5" borderId="10" xfId="0" applyNumberFormat="1" applyFill="1" applyBorder="1" applyAlignment="1">
      <alignment horizontal="center" vertical="center"/>
    </xf>
    <xf numFmtId="0" fontId="1" fillId="4" borderId="33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14" fontId="13" fillId="4" borderId="25" xfId="0" applyNumberFormat="1" applyFont="1" applyFill="1" applyBorder="1" applyAlignment="1">
      <alignment horizontal="center" vertical="center"/>
    </xf>
    <xf numFmtId="14" fontId="13" fillId="4" borderId="26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3" fillId="4" borderId="8" xfId="0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9" fillId="0" borderId="22" xfId="0" applyFont="1" applyBorder="1" applyAlignment="1">
      <alignment vertical="center" wrapText="1"/>
    </xf>
    <xf numFmtId="20" fontId="9" fillId="0" borderId="23" xfId="0" applyNumberFormat="1" applyFont="1" applyBorder="1" applyAlignment="1">
      <alignment vertical="center" wrapText="1"/>
    </xf>
    <xf numFmtId="0" fontId="9" fillId="0" borderId="24" xfId="0" applyFont="1" applyBorder="1" applyAlignment="1">
      <alignment vertical="center" wrapText="1"/>
    </xf>
    <xf numFmtId="0" fontId="1" fillId="2" borderId="5" xfId="0" applyFont="1" applyFill="1" applyBorder="1" applyAlignment="1">
      <alignment horizontal="center" vertical="center"/>
    </xf>
    <xf numFmtId="20" fontId="1" fillId="2" borderId="6" xfId="0" applyNumberFormat="1" applyFont="1" applyFill="1" applyBorder="1" applyAlignment="1">
      <alignment horizontal="center"/>
    </xf>
    <xf numFmtId="1" fontId="0" fillId="0" borderId="2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20" fontId="1" fillId="2" borderId="8" xfId="0" applyNumberFormat="1" applyFont="1" applyFill="1" applyBorder="1" applyAlignment="1">
      <alignment horizontal="center"/>
    </xf>
    <xf numFmtId="1" fontId="0" fillId="5" borderId="0" xfId="0" applyNumberFormat="1" applyFill="1" applyAlignment="1">
      <alignment horizontal="center" vertical="center"/>
    </xf>
    <xf numFmtId="1" fontId="0" fillId="5" borderId="9" xfId="0" applyNumberForma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" fillId="0" borderId="0" xfId="0" applyFont="1"/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9" fillId="0" borderId="23" xfId="0" applyFont="1" applyBorder="1" applyAlignment="1">
      <alignment vertical="center" wrapText="1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1" fontId="0" fillId="5" borderId="6" xfId="0" applyNumberFormat="1" applyFill="1" applyBorder="1" applyAlignment="1">
      <alignment horizontal="center" vertical="center"/>
    </xf>
    <xf numFmtId="1" fontId="0" fillId="5" borderId="8" xfId="0" applyNumberFormat="1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 wrapText="1"/>
    </xf>
    <xf numFmtId="0" fontId="0" fillId="8" borderId="29" xfId="0" quotePrefix="1" applyFill="1" applyBorder="1" applyAlignment="1">
      <alignment horizontal="center" vertical="center" wrapText="1"/>
    </xf>
    <xf numFmtId="0" fontId="1" fillId="9" borderId="30" xfId="0" applyFont="1" applyFill="1" applyBorder="1" applyAlignment="1">
      <alignment horizontal="center" vertical="center"/>
    </xf>
    <xf numFmtId="168" fontId="0" fillId="9" borderId="31" xfId="0" applyNumberFormat="1" applyFill="1" applyBorder="1" applyAlignment="1">
      <alignment horizontal="center" vertical="center"/>
    </xf>
    <xf numFmtId="167" fontId="0" fillId="9" borderId="31" xfId="0" applyNumberFormat="1" applyFill="1" applyBorder="1" applyAlignment="1">
      <alignment horizontal="center" vertical="center"/>
    </xf>
    <xf numFmtId="0" fontId="0" fillId="9" borderId="31" xfId="0" applyFill="1" applyBorder="1" applyAlignment="1">
      <alignment horizontal="center" vertical="center" wrapText="1"/>
    </xf>
    <xf numFmtId="0" fontId="4" fillId="5" borderId="19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5" borderId="18" xfId="0" applyFont="1" applyFill="1" applyBorder="1" applyAlignment="1" applyProtection="1">
      <alignment horizontal="center" vertical="center" wrapText="1"/>
      <protection locked="0"/>
    </xf>
    <xf numFmtId="0" fontId="4" fillId="5" borderId="19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4" fillId="5" borderId="21" xfId="0" applyFont="1" applyFill="1" applyBorder="1" applyAlignment="1" applyProtection="1">
      <alignment horizontal="center" vertical="center" wrapText="1"/>
      <protection locked="0"/>
    </xf>
    <xf numFmtId="0" fontId="4" fillId="5" borderId="16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" fillId="8" borderId="14" xfId="0" applyFont="1" applyFill="1" applyBorder="1" applyAlignment="1">
      <alignment horizontal="center" vertical="center"/>
    </xf>
    <xf numFmtId="0" fontId="0" fillId="8" borderId="35" xfId="0" quotePrefix="1" applyFill="1" applyBorder="1" applyAlignment="1">
      <alignment horizontal="center" vertical="center" wrapText="1"/>
    </xf>
    <xf numFmtId="0" fontId="0" fillId="9" borderId="32" xfId="0" quotePrefix="1" applyFill="1" applyBorder="1" applyAlignment="1">
      <alignment horizontal="center" vertical="center" wrapText="1"/>
    </xf>
    <xf numFmtId="16" fontId="1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1" fillId="0" borderId="0" xfId="0" applyNumberFormat="1" applyFon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73" fontId="1" fillId="0" borderId="0" xfId="0" applyNumberFormat="1" applyFont="1" applyAlignment="1">
      <alignment horizontal="center" vertical="center"/>
    </xf>
    <xf numFmtId="17" fontId="0" fillId="0" borderId="0" xfId="0" applyNumberFormat="1"/>
    <xf numFmtId="9" fontId="0" fillId="0" borderId="0" xfId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1" fillId="2" borderId="36" xfId="0" applyFont="1" applyFill="1" applyBorder="1" applyAlignment="1">
      <alignment horizontal="center" vertical="center"/>
    </xf>
    <xf numFmtId="172" fontId="1" fillId="2" borderId="0" xfId="0" applyNumberFormat="1" applyFont="1" applyFill="1" applyAlignment="1">
      <alignment horizontal="center" vertical="center"/>
    </xf>
    <xf numFmtId="173" fontId="1" fillId="2" borderId="0" xfId="0" applyNumberFormat="1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wrapText="1"/>
    </xf>
    <xf numFmtId="0" fontId="0" fillId="0" borderId="0" xfId="0" applyAlignment="1">
      <alignment horizontal="left" vertical="top"/>
    </xf>
    <xf numFmtId="0" fontId="21" fillId="10" borderId="2" xfId="0" applyFont="1" applyFill="1" applyBorder="1" applyAlignment="1">
      <alignment horizontal="center" vertical="center"/>
    </xf>
    <xf numFmtId="0" fontId="22" fillId="10" borderId="1" xfId="0" applyFont="1" applyFill="1" applyBorder="1" applyAlignment="1">
      <alignment horizontal="center" vertical="center"/>
    </xf>
    <xf numFmtId="0" fontId="22" fillId="10" borderId="37" xfId="0" applyFont="1" applyFill="1" applyBorder="1" applyAlignment="1">
      <alignment horizontal="center" vertical="center"/>
    </xf>
    <xf numFmtId="14" fontId="0" fillId="11" borderId="0" xfId="0" applyNumberFormat="1" applyFill="1" applyAlignment="1">
      <alignment horizontal="center" vertical="center"/>
    </xf>
    <xf numFmtId="2" fontId="0" fillId="0" borderId="0" xfId="0" applyNumberFormat="1"/>
    <xf numFmtId="167" fontId="0" fillId="0" borderId="0" xfId="0" applyNumberFormat="1" applyAlignment="1">
      <alignment horizontal="center"/>
    </xf>
    <xf numFmtId="0" fontId="0" fillId="12" borderId="13" xfId="0" applyFill="1" applyBorder="1" applyAlignment="1" applyProtection="1">
      <alignment horizontal="center" vertical="center"/>
      <protection locked="0"/>
    </xf>
    <xf numFmtId="0" fontId="0" fillId="12" borderId="14" xfId="0" applyFill="1" applyBorder="1" applyAlignment="1" applyProtection="1">
      <alignment horizontal="center" vertical="center"/>
      <protection locked="0"/>
    </xf>
    <xf numFmtId="22" fontId="0" fillId="12" borderId="14" xfId="0" applyNumberFormat="1" applyFill="1" applyBorder="1" applyAlignment="1" applyProtection="1">
      <alignment horizontal="center" vertical="center" wrapText="1"/>
      <protection locked="0"/>
    </xf>
    <xf numFmtId="22" fontId="16" fillId="12" borderId="14" xfId="0" applyNumberFormat="1" applyFont="1" applyFill="1" applyBorder="1" applyAlignment="1" applyProtection="1">
      <alignment horizontal="center" vertical="center" wrapText="1"/>
      <protection locked="0"/>
    </xf>
    <xf numFmtId="22" fontId="0" fillId="12" borderId="13" xfId="0" applyNumberFormat="1" applyFill="1" applyBorder="1" applyAlignment="1" applyProtection="1">
      <alignment horizontal="center" vertical="center" wrapText="1"/>
      <protection locked="0"/>
    </xf>
    <xf numFmtId="0" fontId="0" fillId="12" borderId="13" xfId="0" quotePrefix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Alignment="1">
      <alignment horizontal="center" vertical="center" wrapText="1"/>
    </xf>
    <xf numFmtId="1" fontId="0" fillId="0" borderId="0" xfId="0" applyNumberFormat="1"/>
    <xf numFmtId="9" fontId="0" fillId="0" borderId="0" xfId="0" applyNumberFormat="1"/>
    <xf numFmtId="0" fontId="1" fillId="0" borderId="9" xfId="0" applyFont="1" applyBorder="1" applyAlignment="1">
      <alignment horizontal="center" vertical="center" wrapText="1"/>
    </xf>
    <xf numFmtId="14" fontId="23" fillId="0" borderId="0" xfId="0" applyNumberFormat="1" applyFont="1" applyAlignment="1">
      <alignment horizontal="center" vertical="center" wrapText="1"/>
    </xf>
    <xf numFmtId="14" fontId="6" fillId="0" borderId="38" xfId="0" applyNumberFormat="1" applyFont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0" xfId="0" applyAlignment="1">
      <alignment textRotation="45"/>
    </xf>
    <xf numFmtId="174" fontId="0" fillId="0" borderId="0" xfId="1" applyNumberFormat="1" applyFont="1" applyAlignment="1">
      <alignment horizontal="center"/>
    </xf>
    <xf numFmtId="0" fontId="1" fillId="13" borderId="34" xfId="0" applyFont="1" applyFill="1" applyBorder="1" applyAlignment="1">
      <alignment horizontal="center" vertical="center"/>
    </xf>
    <xf numFmtId="0" fontId="1" fillId="13" borderId="14" xfId="0" applyFont="1" applyFill="1" applyBorder="1" applyAlignment="1">
      <alignment horizontal="center" vertical="center"/>
    </xf>
    <xf numFmtId="168" fontId="0" fillId="13" borderId="14" xfId="0" applyNumberFormat="1" applyFill="1" applyBorder="1" applyAlignment="1">
      <alignment horizontal="center" vertical="center"/>
    </xf>
    <xf numFmtId="167" fontId="0" fillId="13" borderId="14" xfId="0" applyNumberFormat="1" applyFill="1" applyBorder="1" applyAlignment="1">
      <alignment horizontal="center" vertical="center"/>
    </xf>
    <xf numFmtId="0" fontId="0" fillId="13" borderId="14" xfId="0" applyFill="1" applyBorder="1" applyAlignment="1">
      <alignment horizontal="center" vertical="center" wrapText="1"/>
    </xf>
    <xf numFmtId="0" fontId="0" fillId="13" borderId="35" xfId="0" quotePrefix="1" applyFill="1" applyBorder="1" applyAlignment="1">
      <alignment horizontal="center" vertical="center" wrapText="1"/>
    </xf>
    <xf numFmtId="0" fontId="1" fillId="13" borderId="28" xfId="0" applyFont="1" applyFill="1" applyBorder="1" applyAlignment="1">
      <alignment horizontal="center" vertical="center"/>
    </xf>
    <xf numFmtId="168" fontId="0" fillId="13" borderId="13" xfId="0" applyNumberFormat="1" applyFill="1" applyBorder="1" applyAlignment="1">
      <alignment horizontal="center" vertical="center"/>
    </xf>
    <xf numFmtId="0" fontId="0" fillId="13" borderId="13" xfId="0" applyFill="1" applyBorder="1" applyAlignment="1">
      <alignment horizontal="center" vertical="center" wrapText="1"/>
    </xf>
    <xf numFmtId="2" fontId="6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horizontal="center" wrapText="1"/>
    </xf>
    <xf numFmtId="1" fontId="6" fillId="0" borderId="39" xfId="0" applyNumberFormat="1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 wrapText="1"/>
    </xf>
    <xf numFmtId="14" fontId="6" fillId="0" borderId="40" xfId="0" applyNumberFormat="1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wrapText="1"/>
    </xf>
    <xf numFmtId="0" fontId="11" fillId="0" borderId="41" xfId="0" applyFont="1" applyBorder="1" applyAlignment="1">
      <alignment horizontal="center" wrapText="1"/>
    </xf>
    <xf numFmtId="1" fontId="6" fillId="0" borderId="42" xfId="0" applyNumberFormat="1" applyFont="1" applyBorder="1" applyAlignment="1">
      <alignment horizontal="center" vertical="center" wrapText="1"/>
    </xf>
    <xf numFmtId="0" fontId="11" fillId="0" borderId="43" xfId="0" applyFont="1" applyBorder="1" applyAlignment="1">
      <alignment horizontal="center" wrapText="1"/>
    </xf>
    <xf numFmtId="0" fontId="6" fillId="0" borderId="38" xfId="0" applyFont="1" applyBorder="1" applyAlignment="1">
      <alignment horizontal="center" vertical="center" wrapText="1"/>
    </xf>
    <xf numFmtId="3" fontId="7" fillId="2" borderId="25" xfId="0" applyNumberFormat="1" applyFont="1" applyFill="1" applyBorder="1" applyAlignment="1">
      <alignment horizontal="center"/>
    </xf>
    <xf numFmtId="3" fontId="7" fillId="2" borderId="6" xfId="0" applyNumberFormat="1" applyFont="1" applyFill="1" applyBorder="1" applyAlignment="1">
      <alignment horizontal="center"/>
    </xf>
    <xf numFmtId="0" fontId="6" fillId="13" borderId="0" xfId="0" applyFont="1" applyFill="1" applyAlignment="1">
      <alignment horizontal="center" wrapText="1"/>
    </xf>
    <xf numFmtId="3" fontId="7" fillId="2" borderId="42" xfId="0" applyNumberFormat="1" applyFont="1" applyFill="1" applyBorder="1" applyAlignment="1">
      <alignment horizontal="center"/>
    </xf>
    <xf numFmtId="3" fontId="7" fillId="2" borderId="44" xfId="0" applyNumberFormat="1" applyFont="1" applyFill="1" applyBorder="1" applyAlignment="1">
      <alignment horizontal="center"/>
    </xf>
    <xf numFmtId="0" fontId="21" fillId="10" borderId="26" xfId="0" applyFont="1" applyFill="1" applyBorder="1" applyAlignment="1">
      <alignment horizontal="center" vertical="center" wrapText="1"/>
    </xf>
    <xf numFmtId="0" fontId="21" fillId="10" borderId="27" xfId="0" applyFont="1" applyFill="1" applyBorder="1" applyAlignment="1">
      <alignment horizontal="center" vertical="center" wrapText="1"/>
    </xf>
    <xf numFmtId="0" fontId="0" fillId="0" borderId="47" xfId="0" applyBorder="1"/>
    <xf numFmtId="9" fontId="0" fillId="0" borderId="0" xfId="1" applyFont="1"/>
    <xf numFmtId="0" fontId="1" fillId="2" borderId="0" xfId="0" applyFont="1" applyFill="1" applyAlignment="1">
      <alignment horizontal="center"/>
    </xf>
    <xf numFmtId="0" fontId="1" fillId="0" borderId="48" xfId="0" applyFont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1" fillId="15" borderId="52" xfId="0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9" fontId="0" fillId="0" borderId="0" xfId="1" applyFont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74" fontId="1" fillId="16" borderId="52" xfId="1" applyNumberFormat="1" applyFont="1" applyFill="1" applyBorder="1" applyAlignment="1">
      <alignment horizontal="center"/>
    </xf>
    <xf numFmtId="0" fontId="1" fillId="16" borderId="54" xfId="0" applyFont="1" applyFill="1" applyBorder="1" applyAlignment="1">
      <alignment horizontal="center"/>
    </xf>
    <xf numFmtId="0" fontId="0" fillId="15" borderId="51" xfId="0" applyFill="1" applyBorder="1" applyAlignment="1">
      <alignment horizontal="center"/>
    </xf>
    <xf numFmtId="0" fontId="0" fillId="15" borderId="52" xfId="0" applyFill="1" applyBorder="1" applyAlignment="1">
      <alignment horizontal="center"/>
    </xf>
    <xf numFmtId="0" fontId="0" fillId="15" borderId="53" xfId="0" applyFill="1" applyBorder="1" applyAlignment="1">
      <alignment horizontal="center"/>
    </xf>
    <xf numFmtId="0" fontId="0" fillId="0" borderId="55" xfId="0" applyBorder="1"/>
    <xf numFmtId="175" fontId="0" fillId="0" borderId="0" xfId="0" applyNumberFormat="1"/>
    <xf numFmtId="175" fontId="0" fillId="0" borderId="55" xfId="0" applyNumberFormat="1" applyBorder="1"/>
    <xf numFmtId="0" fontId="0" fillId="0" borderId="55" xfId="0" applyBorder="1" applyAlignment="1">
      <alignment horizontal="left"/>
    </xf>
    <xf numFmtId="1" fontId="0" fillId="0" borderId="55" xfId="0" applyNumberFormat="1" applyBorder="1"/>
    <xf numFmtId="0" fontId="0" fillId="15" borderId="56" xfId="0" applyFill="1" applyBorder="1" applyAlignment="1">
      <alignment horizontal="center"/>
    </xf>
    <xf numFmtId="0" fontId="0" fillId="15" borderId="57" xfId="0" applyFill="1" applyBorder="1" applyAlignment="1">
      <alignment horizontal="center"/>
    </xf>
    <xf numFmtId="0" fontId="0" fillId="15" borderId="58" xfId="0" applyFill="1" applyBorder="1" applyAlignment="1">
      <alignment horizontal="center"/>
    </xf>
    <xf numFmtId="9" fontId="1" fillId="0" borderId="0" xfId="1" applyFont="1" applyAlignment="1">
      <alignment horizontal="center"/>
    </xf>
    <xf numFmtId="9" fontId="1" fillId="16" borderId="59" xfId="1" applyFont="1" applyFill="1" applyBorder="1" applyAlignment="1">
      <alignment horizontal="center"/>
    </xf>
    <xf numFmtId="0" fontId="1" fillId="16" borderId="60" xfId="0" applyFont="1" applyFill="1" applyBorder="1" applyAlignment="1">
      <alignment horizontal="center"/>
    </xf>
    <xf numFmtId="9" fontId="1" fillId="13" borderId="59" xfId="1" applyFont="1" applyFill="1" applyBorder="1" applyAlignment="1">
      <alignment horizontal="center"/>
    </xf>
    <xf numFmtId="0" fontId="0" fillId="0" borderId="46" xfId="0" applyBorder="1"/>
    <xf numFmtId="0" fontId="0" fillId="0" borderId="61" xfId="0" applyBorder="1"/>
    <xf numFmtId="0" fontId="1" fillId="17" borderId="1" xfId="0" applyFont="1" applyFill="1" applyBorder="1" applyAlignment="1">
      <alignment horizontal="center"/>
    </xf>
    <xf numFmtId="0" fontId="0" fillId="17" borderId="0" xfId="0" applyFill="1"/>
    <xf numFmtId="1" fontId="0" fillId="17" borderId="0" xfId="0" applyNumberFormat="1" applyFill="1" applyAlignment="1">
      <alignment horizontal="center"/>
    </xf>
    <xf numFmtId="0" fontId="1" fillId="17" borderId="0" xfId="0" applyFont="1" applyFill="1"/>
    <xf numFmtId="1" fontId="1" fillId="0" borderId="0" xfId="0" applyNumberFormat="1" applyFont="1" applyAlignment="1">
      <alignment horizontal="center"/>
    </xf>
    <xf numFmtId="0" fontId="1" fillId="15" borderId="54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wrapText="1"/>
    </xf>
    <xf numFmtId="0" fontId="1" fillId="14" borderId="1" xfId="0" applyFont="1" applyFill="1" applyBorder="1" applyAlignment="1">
      <alignment horizontal="center"/>
    </xf>
    <xf numFmtId="0" fontId="25" fillId="2" borderId="0" xfId="0" applyFont="1" applyFill="1" applyAlignment="1">
      <alignment horizontal="center" vertical="center"/>
    </xf>
    <xf numFmtId="172" fontId="25" fillId="2" borderId="0" xfId="0" applyNumberFormat="1" applyFont="1" applyFill="1" applyAlignment="1">
      <alignment horizontal="center" vertical="center"/>
    </xf>
    <xf numFmtId="0" fontId="24" fillId="2" borderId="0" xfId="0" applyFont="1" applyFill="1"/>
    <xf numFmtId="173" fontId="25" fillId="2" borderId="0" xfId="0" applyNumberFormat="1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74" fontId="1" fillId="16" borderId="59" xfId="1" applyNumberFormat="1" applyFont="1" applyFill="1" applyBorder="1" applyAlignment="1">
      <alignment horizontal="center"/>
    </xf>
    <xf numFmtId="10" fontId="0" fillId="0" borderId="0" xfId="0" applyNumberFormat="1"/>
    <xf numFmtId="0" fontId="6" fillId="13" borderId="0" xfId="0" applyFont="1" applyFill="1" applyAlignment="1">
      <alignment horizontal="center" vertical="center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13" borderId="62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vertical="center"/>
    </xf>
    <xf numFmtId="0" fontId="7" fillId="2" borderId="63" xfId="0" applyFont="1" applyFill="1" applyBorder="1" applyAlignment="1">
      <alignment horizontal="center" vertical="center"/>
    </xf>
    <xf numFmtId="0" fontId="7" fillId="2" borderId="64" xfId="0" applyFont="1" applyFill="1" applyBorder="1" applyAlignment="1">
      <alignment horizontal="center" vertical="center" wrapText="1"/>
    </xf>
    <xf numFmtId="0" fontId="7" fillId="2" borderId="65" xfId="0" applyFont="1" applyFill="1" applyBorder="1" applyAlignment="1">
      <alignment horizontal="center" vertical="center" wrapText="1"/>
    </xf>
    <xf numFmtId="0" fontId="20" fillId="2" borderId="66" xfId="0" applyFont="1" applyFill="1" applyBorder="1" applyAlignment="1">
      <alignment horizontal="center" vertical="center" wrapText="1"/>
    </xf>
    <xf numFmtId="0" fontId="11" fillId="0" borderId="43" xfId="0" applyFont="1" applyBorder="1" applyAlignment="1">
      <alignment wrapText="1"/>
    </xf>
    <xf numFmtId="1" fontId="6" fillId="0" borderId="67" xfId="0" applyNumberFormat="1" applyFont="1" applyBorder="1" applyAlignment="1">
      <alignment horizontal="center" vertical="center" wrapText="1"/>
    </xf>
    <xf numFmtId="0" fontId="6" fillId="0" borderId="38" xfId="0" applyFont="1" applyBorder="1" applyAlignment="1">
      <alignment horizontal="center" wrapText="1"/>
    </xf>
    <xf numFmtId="0" fontId="11" fillId="0" borderId="45" xfId="0" applyFont="1" applyBorder="1" applyAlignment="1">
      <alignment wrapText="1"/>
    </xf>
    <xf numFmtId="14" fontId="6" fillId="13" borderId="0" xfId="0" applyNumberFormat="1" applyFont="1" applyFill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22" fontId="27" fillId="12" borderId="14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21" xfId="0" applyFont="1" applyFill="1" applyBorder="1" applyAlignment="1">
      <alignment horizontal="center" vertical="center" wrapText="1"/>
    </xf>
    <xf numFmtId="22" fontId="24" fillId="12" borderId="14" xfId="0" applyNumberFormat="1" applyFont="1" applyFill="1" applyBorder="1" applyAlignment="1" applyProtection="1">
      <alignment horizontal="center" vertical="center" wrapText="1"/>
      <protection locked="0"/>
    </xf>
    <xf numFmtId="0" fontId="24" fillId="12" borderId="13" xfId="0" applyFont="1" applyFill="1" applyBorder="1" applyAlignment="1" applyProtection="1">
      <alignment horizontal="center" vertical="center"/>
      <protection locked="0"/>
    </xf>
    <xf numFmtId="0" fontId="29" fillId="0" borderId="13" xfId="0" applyFont="1" applyBorder="1" applyAlignment="1">
      <alignment horizontal="center" vertical="center"/>
    </xf>
    <xf numFmtId="1" fontId="0" fillId="12" borderId="13" xfId="0" applyNumberForma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7" fillId="2" borderId="39" xfId="0" applyFont="1" applyFill="1" applyBorder="1" applyAlignment="1">
      <alignment horizontal="center" vertical="center"/>
    </xf>
    <xf numFmtId="0" fontId="7" fillId="2" borderId="68" xfId="0" applyFont="1" applyFill="1" applyBorder="1" applyAlignment="1">
      <alignment horizontal="center" vertical="center" wrapText="1"/>
    </xf>
    <xf numFmtId="0" fontId="7" fillId="2" borderId="40" xfId="0" applyFont="1" applyFill="1" applyBorder="1" applyAlignment="1">
      <alignment horizontal="center" vertical="center" wrapText="1"/>
    </xf>
    <xf numFmtId="0" fontId="20" fillId="2" borderId="41" xfId="0" applyFont="1" applyFill="1" applyBorder="1" applyAlignment="1">
      <alignment horizontal="center" vertical="center" wrapText="1"/>
    </xf>
    <xf numFmtId="3" fontId="28" fillId="2" borderId="6" xfId="0" applyNumberFormat="1" applyFont="1" applyFill="1" applyBorder="1" applyAlignment="1">
      <alignment horizontal="center"/>
    </xf>
    <xf numFmtId="1" fontId="6" fillId="0" borderId="69" xfId="0" applyNumberFormat="1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13" borderId="26" xfId="0" applyFont="1" applyFill="1" applyBorder="1" applyAlignment="1">
      <alignment horizontal="center" vertical="center" wrapText="1"/>
    </xf>
    <xf numFmtId="14" fontId="6" fillId="0" borderId="26" xfId="0" applyNumberFormat="1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wrapText="1"/>
    </xf>
    <xf numFmtId="0" fontId="11" fillId="0" borderId="27" xfId="0" applyFont="1" applyBorder="1" applyAlignment="1">
      <alignment wrapText="1"/>
    </xf>
    <xf numFmtId="0" fontId="11" fillId="0" borderId="7" xfId="0" applyFont="1" applyBorder="1" applyAlignment="1">
      <alignment wrapText="1"/>
    </xf>
    <xf numFmtId="0" fontId="31" fillId="0" borderId="0" xfId="0" applyFont="1"/>
    <xf numFmtId="3" fontId="32" fillId="2" borderId="6" xfId="0" applyNumberFormat="1" applyFont="1" applyFill="1" applyBorder="1" applyAlignment="1">
      <alignment horizontal="center"/>
    </xf>
    <xf numFmtId="0" fontId="29" fillId="0" borderId="1" xfId="0" applyFont="1" applyBorder="1" applyAlignment="1" applyProtection="1">
      <alignment horizontal="center" vertical="center"/>
      <protection locked="0"/>
    </xf>
    <xf numFmtId="0" fontId="0" fillId="19" borderId="13" xfId="0" applyFill="1" applyBorder="1" applyAlignment="1">
      <alignment horizontal="center" vertical="center" wrapText="1"/>
    </xf>
    <xf numFmtId="0" fontId="29" fillId="11" borderId="13" xfId="0" applyFont="1" applyFill="1" applyBorder="1" applyAlignment="1" applyProtection="1">
      <alignment horizontal="center" vertical="center"/>
      <protection locked="0"/>
    </xf>
    <xf numFmtId="165" fontId="24" fillId="13" borderId="14" xfId="0" applyNumberFormat="1" applyFont="1" applyFill="1" applyBorder="1" applyAlignment="1">
      <alignment horizontal="center" vertical="center"/>
    </xf>
    <xf numFmtId="0" fontId="0" fillId="11" borderId="13" xfId="0" applyFill="1" applyBorder="1" applyAlignment="1" applyProtection="1">
      <alignment horizontal="center" vertical="center"/>
      <protection locked="0"/>
    </xf>
    <xf numFmtId="22" fontId="24" fillId="18" borderId="14" xfId="0" applyNumberFormat="1" applyFont="1" applyFill="1" applyBorder="1" applyAlignment="1" applyProtection="1">
      <alignment horizontal="center" vertical="center" wrapText="1"/>
      <protection locked="0"/>
    </xf>
    <xf numFmtId="22" fontId="29" fillId="11" borderId="14" xfId="0" applyNumberFormat="1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Alignment="1">
      <alignment horizontal="center"/>
    </xf>
    <xf numFmtId="0" fontId="33" fillId="0" borderId="70" xfId="0" applyFont="1" applyBorder="1" applyAlignment="1">
      <alignment horizontal="center"/>
    </xf>
    <xf numFmtId="0" fontId="0" fillId="0" borderId="71" xfId="0" applyBorder="1" applyAlignment="1" applyProtection="1">
      <alignment horizontal="center" vertical="center"/>
      <protection locked="0"/>
    </xf>
    <xf numFmtId="0" fontId="0" fillId="0" borderId="72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0" fontId="34" fillId="0" borderId="70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 wrapText="1"/>
      <protection locked="0"/>
    </xf>
    <xf numFmtId="0" fontId="34" fillId="0" borderId="73" xfId="0" applyFont="1" applyBorder="1" applyAlignment="1">
      <alignment horizontal="center"/>
    </xf>
    <xf numFmtId="0" fontId="33" fillId="0" borderId="74" xfId="0" applyFont="1" applyBorder="1" applyAlignment="1">
      <alignment horizontal="center"/>
    </xf>
    <xf numFmtId="0" fontId="33" fillId="0" borderId="0" xfId="0" applyFont="1"/>
    <xf numFmtId="0" fontId="0" fillId="0" borderId="70" xfId="0" applyBorder="1" applyAlignment="1" applyProtection="1">
      <alignment horizontal="center" vertical="center"/>
      <protection locked="0"/>
    </xf>
    <xf numFmtId="0" fontId="0" fillId="0" borderId="75" xfId="0" applyBorder="1" applyAlignment="1" applyProtection="1">
      <alignment horizontal="center" vertical="center"/>
      <protection locked="0"/>
    </xf>
    <xf numFmtId="0" fontId="33" fillId="0" borderId="74" xfId="0" applyFont="1" applyBorder="1"/>
    <xf numFmtId="0" fontId="0" fillId="0" borderId="76" xfId="0" applyBorder="1" applyAlignment="1" applyProtection="1">
      <alignment horizontal="center" vertical="center"/>
      <protection locked="0"/>
    </xf>
    <xf numFmtId="0" fontId="0" fillId="12" borderId="0" xfId="0" applyFill="1" applyAlignment="1" applyProtection="1">
      <alignment horizontal="center" vertical="center"/>
      <protection locked="0"/>
    </xf>
    <xf numFmtId="22" fontId="0" fillId="12" borderId="14" xfId="0" applyNumberFormat="1" applyFill="1" applyBorder="1" applyAlignment="1">
      <alignment horizontal="center" vertical="center"/>
    </xf>
    <xf numFmtId="22" fontId="0" fillId="12" borderId="0" xfId="0" applyNumberFormat="1" applyFill="1" applyAlignment="1" applyProtection="1">
      <alignment horizontal="center" vertical="center" wrapText="1"/>
      <protection locked="0"/>
    </xf>
    <xf numFmtId="22" fontId="0" fillId="18" borderId="14" xfId="0" applyNumberFormat="1" applyFill="1" applyBorder="1" applyAlignment="1" applyProtection="1">
      <alignment horizontal="center" vertical="center" wrapText="1"/>
      <protection locked="0"/>
    </xf>
    <xf numFmtId="165" fontId="0" fillId="0" borderId="0" xfId="0" applyNumberFormat="1" applyAlignment="1">
      <alignment horizontal="center" vertical="center"/>
    </xf>
    <xf numFmtId="22" fontId="26" fillId="18" borderId="14" xfId="0" applyNumberFormat="1" applyFont="1" applyFill="1" applyBorder="1" applyAlignment="1">
      <alignment horizontal="center"/>
    </xf>
    <xf numFmtId="22" fontId="29" fillId="11" borderId="13" xfId="0" applyNumberFormat="1" applyFont="1" applyFill="1" applyBorder="1" applyAlignment="1" applyProtection="1">
      <alignment horizontal="center" vertical="center" wrapText="1"/>
      <protection locked="0"/>
    </xf>
    <xf numFmtId="0" fontId="17" fillId="12" borderId="13" xfId="0" applyFont="1" applyFill="1" applyBorder="1" applyAlignment="1" applyProtection="1">
      <alignment horizontal="center" vertical="center"/>
      <protection locked="0"/>
    </xf>
    <xf numFmtId="9" fontId="0" fillId="0" borderId="0" xfId="1" applyFont="1" applyBorder="1" applyAlignment="1">
      <alignment horizontal="center" vertical="center"/>
    </xf>
    <xf numFmtId="0" fontId="0" fillId="0" borderId="74" xfId="0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>
      <alignment horizontal="center"/>
    </xf>
    <xf numFmtId="3" fontId="1" fillId="2" borderId="0" xfId="0" applyNumberFormat="1" applyFont="1" applyFill="1" applyAlignment="1">
      <alignment horizontal="center"/>
    </xf>
    <xf numFmtId="1" fontId="1" fillId="20" borderId="1" xfId="0" applyNumberFormat="1" applyFont="1" applyFill="1" applyBorder="1" applyAlignment="1">
      <alignment horizontal="center"/>
    </xf>
    <xf numFmtId="3" fontId="13" fillId="0" borderId="0" xfId="0" applyNumberFormat="1" applyFont="1" applyAlignment="1">
      <alignment horizontal="center" vertical="center"/>
    </xf>
    <xf numFmtId="0" fontId="34" fillId="0" borderId="74" xfId="0" applyFont="1" applyBorder="1" applyAlignment="1">
      <alignment horizontal="center"/>
    </xf>
    <xf numFmtId="164" fontId="1" fillId="2" borderId="71" xfId="0" applyNumberFormat="1" applyFont="1" applyFill="1" applyBorder="1" applyAlignment="1">
      <alignment horizontal="center" vertical="center"/>
    </xf>
    <xf numFmtId="0" fontId="29" fillId="0" borderId="46" xfId="0" applyFont="1" applyBorder="1" applyAlignment="1" applyProtection="1">
      <alignment horizontal="center" vertical="center"/>
      <protection locked="0"/>
    </xf>
    <xf numFmtId="0" fontId="0" fillId="0" borderId="61" xfId="0" applyBorder="1" applyAlignment="1" applyProtection="1">
      <alignment horizontal="center" vertical="center"/>
      <protection locked="0"/>
    </xf>
    <xf numFmtId="0" fontId="29" fillId="0" borderId="61" xfId="0" applyFont="1" applyBorder="1" applyAlignment="1" applyProtection="1">
      <alignment horizontal="center" vertical="center"/>
      <protection locked="0"/>
    </xf>
    <xf numFmtId="0" fontId="29" fillId="0" borderId="70" xfId="0" applyFont="1" applyBorder="1" applyAlignment="1" applyProtection="1">
      <alignment horizontal="center" vertical="center"/>
      <protection locked="0"/>
    </xf>
    <xf numFmtId="0" fontId="29" fillId="0" borderId="74" xfId="0" applyFont="1" applyBorder="1" applyAlignment="1" applyProtection="1">
      <alignment horizontal="center" vertical="center"/>
      <protection locked="0"/>
    </xf>
    <xf numFmtId="0" fontId="24" fillId="0" borderId="13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 wrapText="1"/>
    </xf>
    <xf numFmtId="22" fontId="24" fillId="12" borderId="13" xfId="0" applyNumberFormat="1" applyFont="1" applyFill="1" applyBorder="1" applyAlignment="1" applyProtection="1">
      <alignment horizontal="center" vertical="center" wrapText="1"/>
      <protection locked="0"/>
    </xf>
    <xf numFmtId="165" fontId="24" fillId="0" borderId="14" xfId="0" applyNumberFormat="1" applyFont="1" applyBorder="1" applyAlignment="1">
      <alignment horizontal="center" vertical="center"/>
    </xf>
    <xf numFmtId="9" fontId="24" fillId="0" borderId="14" xfId="1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4" fillId="21" borderId="13" xfId="0" applyFont="1" applyFill="1" applyBorder="1" applyAlignment="1" applyProtection="1">
      <alignment horizontal="center" vertical="center"/>
      <protection locked="0"/>
    </xf>
    <xf numFmtId="0" fontId="33" fillId="0" borderId="1" xfId="0" applyFont="1" applyBorder="1" applyAlignment="1">
      <alignment horizontal="center"/>
    </xf>
    <xf numFmtId="0" fontId="33" fillId="0" borderId="61" xfId="0" applyFont="1" applyBorder="1" applyAlignment="1">
      <alignment horizontal="center"/>
    </xf>
    <xf numFmtId="0" fontId="33" fillId="0" borderId="77" xfId="0" applyFont="1" applyBorder="1" applyAlignment="1">
      <alignment horizontal="center"/>
    </xf>
    <xf numFmtId="0" fontId="33" fillId="0" borderId="37" xfId="0" applyFont="1" applyBorder="1" applyAlignment="1">
      <alignment horizontal="center"/>
    </xf>
    <xf numFmtId="0" fontId="34" fillId="0" borderId="78" xfId="0" applyFont="1" applyBorder="1" applyAlignment="1">
      <alignment horizontal="center"/>
    </xf>
    <xf numFmtId="0" fontId="34" fillId="0" borderId="79" xfId="0" applyFont="1" applyBorder="1" applyAlignment="1">
      <alignment horizontal="center"/>
    </xf>
    <xf numFmtId="0" fontId="33" fillId="0" borderId="78" xfId="0" applyFont="1" applyBorder="1" applyAlignment="1">
      <alignment horizontal="center"/>
    </xf>
    <xf numFmtId="0" fontId="33" fillId="0" borderId="79" xfId="0" applyFont="1" applyBorder="1" applyAlignment="1">
      <alignment horizontal="center"/>
    </xf>
    <xf numFmtId="0" fontId="34" fillId="0" borderId="77" xfId="0" applyFont="1" applyBorder="1" applyAlignment="1">
      <alignment horizontal="center"/>
    </xf>
    <xf numFmtId="3" fontId="0" fillId="12" borderId="13" xfId="0" applyNumberFormat="1" applyFill="1" applyBorder="1" applyAlignment="1" applyProtection="1">
      <alignment horizontal="center" vertical="center"/>
      <protection locked="0"/>
    </xf>
    <xf numFmtId="0" fontId="0" fillId="18" borderId="13" xfId="0" applyFill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0" fontId="29" fillId="0" borderId="1" xfId="0" applyFont="1" applyBorder="1" applyAlignment="1">
      <alignment horizontal="center"/>
    </xf>
    <xf numFmtId="164" fontId="1" fillId="2" borderId="4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29" fillId="0" borderId="46" xfId="0" applyFont="1" applyBorder="1" applyAlignment="1">
      <alignment horizontal="center"/>
    </xf>
    <xf numFmtId="164" fontId="1" fillId="2" borderId="74" xfId="0" applyNumberFormat="1" applyFont="1" applyFill="1" applyBorder="1" applyAlignment="1">
      <alignment horizontal="center" vertical="center"/>
    </xf>
    <xf numFmtId="0" fontId="0" fillId="0" borderId="74" xfId="0" applyBorder="1" applyAlignment="1">
      <alignment horizontal="center"/>
    </xf>
    <xf numFmtId="0" fontId="29" fillId="0" borderId="74" xfId="0" applyFont="1" applyBorder="1" applyAlignment="1">
      <alignment horizontal="center"/>
    </xf>
    <xf numFmtId="0" fontId="0" fillId="0" borderId="70" xfId="0" applyBorder="1"/>
    <xf numFmtId="0" fontId="0" fillId="0" borderId="74" xfId="0" applyBorder="1"/>
    <xf numFmtId="0" fontId="0" fillId="0" borderId="89" xfId="0" applyBorder="1" applyAlignment="1">
      <alignment horizontal="center"/>
    </xf>
    <xf numFmtId="0" fontId="0" fillId="0" borderId="70" xfId="0" applyBorder="1" applyAlignment="1">
      <alignment horizontal="center"/>
    </xf>
    <xf numFmtId="0" fontId="29" fillId="0" borderId="70" xfId="0" applyFont="1" applyBorder="1" applyAlignment="1">
      <alignment horizontal="center"/>
    </xf>
    <xf numFmtId="164" fontId="1" fillId="2" borderId="70" xfId="0" applyNumberFormat="1" applyFont="1" applyFill="1" applyBorder="1" applyAlignment="1">
      <alignment horizontal="center" vertical="center"/>
    </xf>
    <xf numFmtId="164" fontId="1" fillId="2" borderId="75" xfId="0" applyNumberFormat="1" applyFont="1" applyFill="1" applyBorder="1" applyAlignment="1">
      <alignment horizontal="center" vertical="center"/>
    </xf>
    <xf numFmtId="0" fontId="0" fillId="0" borderId="46" xfId="75" applyNumberFormat="1" applyFont="1" applyBorder="1" applyAlignment="1" applyProtection="1">
      <alignment horizontal="center" vertical="center"/>
      <protection locked="0"/>
    </xf>
    <xf numFmtId="0" fontId="29" fillId="0" borderId="46" xfId="75" applyNumberFormat="1" applyFont="1" applyBorder="1" applyAlignment="1" applyProtection="1">
      <alignment horizontal="center" vertical="center"/>
      <protection locked="0"/>
    </xf>
    <xf numFmtId="0" fontId="0" fillId="0" borderId="90" xfId="0" applyBorder="1" applyAlignment="1">
      <alignment horizontal="center"/>
    </xf>
    <xf numFmtId="0" fontId="29" fillId="0" borderId="90" xfId="0" applyFont="1" applyBorder="1" applyAlignment="1">
      <alignment horizontal="center"/>
    </xf>
    <xf numFmtId="0" fontId="0" fillId="0" borderId="91" xfId="0" applyBorder="1"/>
    <xf numFmtId="3" fontId="33" fillId="0" borderId="70" xfId="0" applyNumberFormat="1" applyFon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29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3" borderId="46" xfId="0" applyFill="1" applyBorder="1" applyAlignment="1">
      <alignment horizontal="center"/>
    </xf>
    <xf numFmtId="0" fontId="0" fillId="0" borderId="46" xfId="0" applyBorder="1" applyAlignment="1">
      <alignment horizontal="center" vertical="center"/>
    </xf>
    <xf numFmtId="0" fontId="0" fillId="0" borderId="71" xfId="0" applyBorder="1"/>
    <xf numFmtId="0" fontId="29" fillId="0" borderId="46" xfId="0" applyFont="1" applyBorder="1" applyAlignment="1">
      <alignment horizontal="center" vertical="center"/>
    </xf>
    <xf numFmtId="0" fontId="33" fillId="0" borderId="74" xfId="0" applyFont="1" applyBorder="1" applyAlignment="1">
      <alignment horizontal="left" indent="1"/>
    </xf>
    <xf numFmtId="0" fontId="0" fillId="0" borderId="37" xfId="0" applyBorder="1" applyAlignment="1">
      <alignment horizontal="center" vertical="center"/>
    </xf>
    <xf numFmtId="0" fontId="0" fillId="0" borderId="92" xfId="0" applyBorder="1"/>
    <xf numFmtId="0" fontId="0" fillId="0" borderId="93" xfId="0" applyBorder="1"/>
    <xf numFmtId="0" fontId="0" fillId="0" borderId="94" xfId="0" applyBorder="1"/>
    <xf numFmtId="0" fontId="0" fillId="0" borderId="95" xfId="0" applyBorder="1"/>
    <xf numFmtId="0" fontId="0" fillId="0" borderId="96" xfId="0" applyBorder="1"/>
    <xf numFmtId="0" fontId="0" fillId="0" borderId="97" xfId="0" applyBorder="1"/>
    <xf numFmtId="0" fontId="0" fillId="0" borderId="98" xfId="0" applyBorder="1"/>
    <xf numFmtId="0" fontId="0" fillId="0" borderId="99" xfId="0" applyBorder="1"/>
    <xf numFmtId="0" fontId="7" fillId="6" borderId="15" xfId="0" applyFont="1" applyFill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0" fontId="7" fillId="6" borderId="15" xfId="0" applyFont="1" applyFill="1" applyBorder="1" applyAlignment="1">
      <alignment horizontal="center" vertical="center" wrapText="1"/>
    </xf>
    <xf numFmtId="0" fontId="7" fillId="6" borderId="16" xfId="0" applyFont="1" applyFill="1" applyBorder="1" applyAlignment="1">
      <alignment horizontal="center" vertical="center" wrapText="1"/>
    </xf>
    <xf numFmtId="0" fontId="7" fillId="6" borderId="17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0" xfId="0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61" xfId="0" applyFont="1" applyFill="1" applyBorder="1" applyAlignment="1">
      <alignment horizontal="center"/>
    </xf>
    <xf numFmtId="0" fontId="1" fillId="17" borderId="37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/>
    </xf>
    <xf numFmtId="0" fontId="0" fillId="0" borderId="8" xfId="0" quotePrefix="1" applyBorder="1" applyAlignment="1">
      <alignment horizontal="left" vertical="top" wrapText="1"/>
    </xf>
    <xf numFmtId="0" fontId="0" fillId="0" borderId="9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1" fillId="2" borderId="71" xfId="0" applyFont="1" applyFill="1" applyBorder="1" applyAlignment="1">
      <alignment horizontal="center" vertical="center"/>
    </xf>
    <xf numFmtId="0" fontId="1" fillId="2" borderId="72" xfId="0" applyFont="1" applyFill="1" applyBorder="1" applyAlignment="1">
      <alignment horizontal="center" vertical="center"/>
    </xf>
    <xf numFmtId="14" fontId="1" fillId="2" borderId="71" xfId="0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14" fontId="14" fillId="4" borderId="25" xfId="0" applyNumberFormat="1" applyFont="1" applyFill="1" applyBorder="1" applyAlignment="1">
      <alignment horizontal="center" vertical="center"/>
    </xf>
    <xf numFmtId="14" fontId="14" fillId="4" borderId="26" xfId="0" applyNumberFormat="1" applyFont="1" applyFill="1" applyBorder="1" applyAlignment="1">
      <alignment horizontal="center" vertical="center"/>
    </xf>
    <xf numFmtId="14" fontId="14" fillId="4" borderId="27" xfId="0" applyNumberFormat="1" applyFont="1" applyFill="1" applyBorder="1" applyAlignment="1">
      <alignment horizontal="center" vertical="center"/>
    </xf>
    <xf numFmtId="14" fontId="14" fillId="4" borderId="8" xfId="0" applyNumberFormat="1" applyFont="1" applyFill="1" applyBorder="1" applyAlignment="1">
      <alignment horizontal="center" vertical="center"/>
    </xf>
    <xf numFmtId="14" fontId="14" fillId="4" borderId="9" xfId="0" applyNumberFormat="1" applyFont="1" applyFill="1" applyBorder="1" applyAlignment="1">
      <alignment horizontal="center" vertical="center"/>
    </xf>
    <xf numFmtId="14" fontId="14" fillId="4" borderId="10" xfId="0" applyNumberFormat="1" applyFont="1" applyFill="1" applyBorder="1" applyAlignment="1">
      <alignment horizontal="center" vertical="center"/>
    </xf>
    <xf numFmtId="0" fontId="15" fillId="7" borderId="0" xfId="0" quotePrefix="1" applyFont="1" applyFill="1" applyAlignment="1">
      <alignment horizontal="center" vertical="center" wrapText="1"/>
    </xf>
    <xf numFmtId="0" fontId="15" fillId="7" borderId="0" xfId="0" applyFont="1" applyFill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</cellXfs>
  <cellStyles count="76">
    <cellStyle name="20% - Ênfase1" xfId="29" builtinId="30" customBuiltin="1"/>
    <cellStyle name="20% - Ênfase2" xfId="33" builtinId="34" customBuiltin="1"/>
    <cellStyle name="20% - Ênfase3" xfId="37" builtinId="38" customBuiltin="1"/>
    <cellStyle name="20% - Ênfase4" xfId="41" builtinId="42" customBuiltin="1"/>
    <cellStyle name="20% - Ênfase5" xfId="45" builtinId="46" customBuiltin="1"/>
    <cellStyle name="20% - Ênfase6" xfId="49" builtinId="50" customBuiltin="1"/>
    <cellStyle name="40% - Ênfase1" xfId="30" builtinId="31" customBuiltin="1"/>
    <cellStyle name="40% - Ênfase2" xfId="34" builtinId="35" customBuiltin="1"/>
    <cellStyle name="40% - Ênfase3" xfId="38" builtinId="39" customBuiltin="1"/>
    <cellStyle name="40% - Ênfase4" xfId="42" builtinId="43" customBuiltin="1"/>
    <cellStyle name="40% - Ênfase5" xfId="46" builtinId="47" customBuiltin="1"/>
    <cellStyle name="40% - Ênfase6" xfId="50" builtinId="51" customBuiltin="1"/>
    <cellStyle name="60% - Ênfase1" xfId="31" builtinId="32" customBuiltin="1"/>
    <cellStyle name="60% - Ênfase2" xfId="35" builtinId="36" customBuiltin="1"/>
    <cellStyle name="60% - Ênfase3" xfId="39" builtinId="40" customBuiltin="1"/>
    <cellStyle name="60% - Ênfase4" xfId="43" builtinId="44" customBuiltin="1"/>
    <cellStyle name="60% - Ênfase5" xfId="47" builtinId="48" customBuiltin="1"/>
    <cellStyle name="60% - Ênfase6" xfId="51" builtinId="52" customBuiltin="1"/>
    <cellStyle name="Bom" xfId="16" builtinId="26" customBuiltin="1"/>
    <cellStyle name="Cálculo" xfId="21" builtinId="22" customBuiltin="1"/>
    <cellStyle name="Célula de Verificação" xfId="23" builtinId="23" customBuiltin="1"/>
    <cellStyle name="Célula Vinculada" xfId="22" builtinId="24" customBuiltin="1"/>
    <cellStyle name="Ênfase1" xfId="28" builtinId="29" customBuiltin="1"/>
    <cellStyle name="Ênfase2" xfId="32" builtinId="33" customBuiltin="1"/>
    <cellStyle name="Ênfase3" xfId="36" builtinId="37" customBuiltin="1"/>
    <cellStyle name="Ênfase4" xfId="40" builtinId="41" customBuiltin="1"/>
    <cellStyle name="Ênfase5" xfId="44" builtinId="45" customBuiltin="1"/>
    <cellStyle name="Ênfase6" xfId="48" builtinId="49" customBuiltin="1"/>
    <cellStyle name="Entrada" xfId="19" builtinId="20" customBuiltin="1"/>
    <cellStyle name="Neutro" xfId="18" builtinId="28" customBuiltin="1"/>
    <cellStyle name="Normal" xfId="0" builtinId="0"/>
    <cellStyle name="Normal 10" xfId="52" xr:uid="{0BCCBFCF-A3D1-453E-9AA4-DC5E9A3B366F}"/>
    <cellStyle name="Normal 11" xfId="63" xr:uid="{C70C495C-9241-430A-BCBE-31A8B6D53861}"/>
    <cellStyle name="Normal 12" xfId="64" xr:uid="{2A80E58A-8A26-4335-A2BF-3B836532E9FD}"/>
    <cellStyle name="Normal 2" xfId="3" xr:uid="{CB637B61-C707-4143-91E3-7FEFFED9B7B1}"/>
    <cellStyle name="Normal 3" xfId="4" xr:uid="{FCA6B541-91ED-4BA4-BA0E-FA492045BE17}"/>
    <cellStyle name="Normal 4" xfId="5" xr:uid="{8223ABEF-9602-4D75-8BFB-A5CDE967B173}"/>
    <cellStyle name="Normal 5" xfId="6" xr:uid="{B01D9588-3EF4-4741-941D-AC6A6A537FAC}"/>
    <cellStyle name="Normal 6" xfId="7" xr:uid="{2F8E8D91-49D1-4255-AB4A-053E0235E272}"/>
    <cellStyle name="Normal 7" xfId="8" xr:uid="{1153DCA9-9F63-45C3-8734-76740DFD6953}"/>
    <cellStyle name="Normal 8" xfId="9" xr:uid="{E9B750EA-6E2B-4B96-A4EB-87792E49C1E8}"/>
    <cellStyle name="Normal 9" xfId="10" xr:uid="{C3A9ACE6-BB46-43E6-A600-F5162460A620}"/>
    <cellStyle name="Normal 95" xfId="2" xr:uid="{E4B90E76-66CC-4E7E-916F-BD1CF67A2A76}"/>
    <cellStyle name="Nota" xfId="25" builtinId="10" customBuiltin="1"/>
    <cellStyle name="Porcentagem" xfId="1" builtinId="5"/>
    <cellStyle name="Ruim" xfId="17" builtinId="27" customBuiltin="1"/>
    <cellStyle name="Saída" xfId="20" builtinId="21" customBuiltin="1"/>
    <cellStyle name="Texto de Aviso" xfId="24" builtinId="11" customBuiltin="1"/>
    <cellStyle name="Texto Explicativo" xfId="26" builtinId="53" customBuiltin="1"/>
    <cellStyle name="Título" xfId="11" builtinId="15" customBuiltin="1"/>
    <cellStyle name="Título 1" xfId="12" builtinId="16" customBuiltin="1"/>
    <cellStyle name="Título 2" xfId="13" builtinId="17" customBuiltin="1"/>
    <cellStyle name="Título 3" xfId="14" builtinId="18" customBuiltin="1"/>
    <cellStyle name="Título 4" xfId="15" builtinId="19" customBuiltin="1"/>
    <cellStyle name="Total" xfId="27" builtinId="25" customBuiltin="1"/>
    <cellStyle name="Vírgula" xfId="75" builtinId="3"/>
    <cellStyle name="Vírgula 10" xfId="61" xr:uid="{85B7CDD4-2D63-4B54-BB98-5A93F10BB948}"/>
    <cellStyle name="Vírgula 10 2" xfId="73" xr:uid="{B67CAF74-9528-413F-A432-C3895E0652ED}"/>
    <cellStyle name="Vírgula 11" xfId="62" xr:uid="{4CDAE93A-5E4F-480B-BE98-EBC3702CFA2F}"/>
    <cellStyle name="Vírgula 11 2" xfId="74" xr:uid="{BA7D25C1-8730-41FE-8D02-3FF6EDDD0F1D}"/>
    <cellStyle name="Vírgula 2" xfId="53" xr:uid="{6019529C-5E35-4319-8951-7E95F820AC5F}"/>
    <cellStyle name="Vírgula 2 2" xfId="65" xr:uid="{F1DB4FB2-560F-4DCF-AF19-17CD17DAFA52}"/>
    <cellStyle name="Vírgula 3" xfId="54" xr:uid="{0F4D3EA9-BC01-4637-B8EF-4FC588C2B9B2}"/>
    <cellStyle name="Vírgula 3 2" xfId="66" xr:uid="{A3DFA4BD-115B-43CA-9F20-18A64007B260}"/>
    <cellStyle name="Vírgula 4" xfId="55" xr:uid="{4403B6E5-D6E9-4105-8C5C-FA738DA10480}"/>
    <cellStyle name="Vírgula 4 2" xfId="67" xr:uid="{A735476D-2C0A-4457-80D2-E4254CAFF099}"/>
    <cellStyle name="Vírgula 5" xfId="56" xr:uid="{C85B6344-74F8-4B00-A349-62DC8C6DDE8C}"/>
    <cellStyle name="Vírgula 5 2" xfId="68" xr:uid="{1741A246-E757-46E4-A892-A1E1B49A252D}"/>
    <cellStyle name="Vírgula 6" xfId="57" xr:uid="{8B805B76-AEBF-4266-A1B7-6B81119FF8FD}"/>
    <cellStyle name="Vírgula 6 2" xfId="69" xr:uid="{CE1DA5D7-7B06-4260-BD9A-A98F62A1348F}"/>
    <cellStyle name="Vírgula 7" xfId="58" xr:uid="{71D65894-9150-401E-B169-2B821491D136}"/>
    <cellStyle name="Vírgula 7 2" xfId="70" xr:uid="{DF58B5DE-1E15-4011-93DE-2EDE045DC79B}"/>
    <cellStyle name="Vírgula 8" xfId="59" xr:uid="{95844DF7-2EFD-496A-8FC5-A2408E126905}"/>
    <cellStyle name="Vírgula 8 2" xfId="71" xr:uid="{4BC9F752-1796-4125-96E4-4BD72283584B}"/>
    <cellStyle name="Vírgula 9" xfId="60" xr:uid="{8FF41B83-5602-4737-92B1-E5EA21E83FD1}"/>
    <cellStyle name="Vírgula 9 2" xfId="72" xr:uid="{D105FCCA-8C8E-4BD1-85B0-E867441DF9D4}"/>
  </cellStyles>
  <dxfs count="77">
    <dxf>
      <fill>
        <patternFill>
          <bgColor theme="5" tint="0.39994506668294322"/>
        </patternFill>
      </fill>
    </dxf>
    <dxf>
      <fill>
        <patternFill patternType="solid"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174" formatCode="0.0%"/>
      <alignment horizontal="center" vertical="bottom" textRotation="0" wrapText="0" indent="0" justifyLastLine="0" shrinkToFit="0" readingOrder="0"/>
    </dxf>
    <dxf>
      <numFmt numFmtId="174" formatCode="0.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5" tint="0.39994506668294322"/>
        </patternFill>
      </fill>
    </dxf>
    <dxf>
      <fill>
        <patternFill patternType="solid">
          <bgColor rgb="FF00B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b/>
      </font>
    </dxf>
    <dxf>
      <font>
        <b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  <dxf>
      <font>
        <color theme="0"/>
      </font>
      <fill>
        <patternFill>
          <bgColor rgb="FF007E7A"/>
        </patternFill>
      </fill>
    </dxf>
    <dxf>
      <border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</dxf>
  </dxfs>
  <tableStyles count="1" defaultTableStyle="TableStyleMedium2" defaultPivotStyle="PivotStyleLight16">
    <tableStyle name="Estilo de Tabela 1" pivot="0" count="2" xr9:uid="{0716BB06-EDCF-4162-991F-514BCC148038}">
      <tableStyleElement type="wholeTable" dxfId="76"/>
      <tableStyleElement type="headerRow" dxfId="75"/>
    </tableStyle>
  </tableStyles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7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42" Type="http://schemas.microsoft.com/office/2007/relationships/slicerCache" Target="slicerCaches/slicerCache1.xml"/><Relationship Id="rId47" Type="http://schemas.openxmlformats.org/officeDocument/2006/relationships/sharedStrings" Target="sharedString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2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5.xml"/><Relationship Id="rId37" Type="http://schemas.openxmlformats.org/officeDocument/2006/relationships/pivotCacheDefinition" Target="pivotCache/pivotCacheDefinition5.xml"/><Relationship Id="rId40" Type="http://schemas.openxmlformats.org/officeDocument/2006/relationships/pivotCacheDefinition" Target="pivotCache/pivotCacheDefinition8.xml"/><Relationship Id="rId45" Type="http://schemas.openxmlformats.org/officeDocument/2006/relationships/theme" Target="theme/theme1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4.xml"/><Relationship Id="rId44" Type="http://schemas.microsoft.com/office/2007/relationships/slicerCache" Target="slicerCaches/slicerCache3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openxmlformats.org/officeDocument/2006/relationships/pivotCacheDefinition" Target="pivotCache/pivotCacheDefinition3.xml"/><Relationship Id="rId43" Type="http://schemas.microsoft.com/office/2007/relationships/slicerCache" Target="slicerCaches/slicerCache2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pivotCacheDefinition" Target="pivotCache/pivotCacheDefinition6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pivotCacheDefinition" Target="pivotCache/pivotCacheDefinition4.xml"/><Relationship Id="rId4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100" b="1"/>
              <a:t>TEMPO MÉDIO DE EXECUÇÃO PM POR PAUTA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v>MÉDIA TEMPO</c:v>
          </c:tx>
          <c:spPr>
            <a:solidFill>
              <a:srgbClr val="FFC0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'Tempo Execução Por Pauta'!$C$4:$C$11</c:f>
              <c:numCache>
                <c:formatCode>General</c:formatCode>
                <c:ptCount val="8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</c:numCache>
            </c:numRef>
          </c:cat>
          <c:val>
            <c:numRef>
              <c:f>'Tempo Execução Por Pauta'!$B$4:$B$11</c:f>
              <c:numCache>
                <c:formatCode>[h]:mm;@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EA7-4B95-9E37-A77CF844C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689576079"/>
        <c:axId val="689576495"/>
      </c:barChart>
      <c:lineChart>
        <c:grouping val="standard"/>
        <c:varyColors val="0"/>
        <c:ser>
          <c:idx val="0"/>
          <c:order val="1"/>
          <c:tx>
            <c:v>QNT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noFill/>
              <a:ln w="19050">
                <a:solidFill>
                  <a:srgbClr val="FF0000"/>
                </a:solidFill>
                <a:prstDash val="sysDash"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A7-4B95-9E37-A77CF844C0D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EA7-4B95-9E37-A77CF844C0D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EA7-4B95-9E37-A77CF844C0D0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EA7-4B95-9E37-A77CF844C0D0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EA7-4B95-9E37-A77CF844C0D0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A7-4B95-9E37-A77CF844C0D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EA7-4B95-9E37-A77CF844C0D0}"/>
                </c:ext>
              </c:extLst>
            </c:dLbl>
            <c:dLbl>
              <c:idx val="7"/>
              <c:layout>
                <c:manualLayout>
                  <c:x val="1.3071893182389976E-2"/>
                  <c:y val="-5.724626710372740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EA7-4B95-9E37-A77CF844C0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'Tempo Execução Por Pauta'!$C$4:$C$11</c:f>
              <c:numCache>
                <c:formatCode>General</c:formatCode>
                <c:ptCount val="8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</c:numCache>
            </c:numRef>
          </c:cat>
          <c:val>
            <c:numRef>
              <c:f>'Tempo Execução Por Pauta'!$A$4:$A$11</c:f>
              <c:numCache>
                <c:formatCode>[h]:mm;@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EA7-4B95-9E37-A77CF844C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576079"/>
        <c:axId val="689576495"/>
      </c:lineChart>
      <c:catAx>
        <c:axId val="68957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576495"/>
        <c:crosses val="autoZero"/>
        <c:auto val="1"/>
        <c:lblAlgn val="ctr"/>
        <c:lblOffset val="100"/>
        <c:noMultiLvlLbl val="0"/>
      </c:catAx>
      <c:valAx>
        <c:axId val="689576495"/>
        <c:scaling>
          <c:orientation val="minMax"/>
        </c:scaling>
        <c:delete val="1"/>
        <c:axPos val="l"/>
        <c:numFmt formatCode="[h]:mm;@" sourceLinked="1"/>
        <c:majorTickMark val="none"/>
        <c:minorTickMark val="none"/>
        <c:tickLblPos val="nextTo"/>
        <c:crossAx val="68957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[Controle Preventiva 793 - S11D-real.xlsm]Planilha1!Tabela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ADERÊNCIA AO TEMPO PROGRAMADO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Planilha1!$A$4:$A$6</c:f>
              <c:strCache>
                <c:ptCount val="2"/>
                <c:pt idx="0">
                  <c:v>CA100</c:v>
                </c:pt>
                <c:pt idx="1">
                  <c:v>CA101</c:v>
                </c:pt>
              </c:strCache>
            </c:strRef>
          </c:cat>
          <c:val>
            <c:numRef>
              <c:f>Planilha1!$B$4:$B$6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2C-45E2-9823-6F51520B0F7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899946176"/>
        <c:axId val="899948672"/>
      </c:barChart>
      <c:catAx>
        <c:axId val="89994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9948672"/>
        <c:crosses val="autoZero"/>
        <c:auto val="1"/>
        <c:lblAlgn val="ctr"/>
        <c:lblOffset val="100"/>
        <c:noMultiLvlLbl val="0"/>
      </c:catAx>
      <c:valAx>
        <c:axId val="89994867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994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Preventiva 793 - S11D-real.xlsm]Planilha1!Tabela dinâmica2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FFC000"/>
                </a:solidFill>
              </a:rPr>
              <a:t>ADERêNCIA</a:t>
            </a:r>
            <a:r>
              <a:rPr lang="en-US" baseline="0">
                <a:solidFill>
                  <a:srgbClr val="FFC000"/>
                </a:solidFill>
              </a:rPr>
              <a:t> DE BL's PROG</a:t>
            </a:r>
            <a:endParaRPr lang="en-US">
              <a:solidFill>
                <a:srgbClr val="FFC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tx1">
                <a:alpha val="30000"/>
              </a:scheme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Planilha1!$G$3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tx1">
                  <a:alpha val="30000"/>
                </a:scheme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Planilha1!$F$4:$F$9</c:f>
              <c:strCache>
                <c:ptCount val="5"/>
                <c:pt idx="0">
                  <c:v>CA100</c:v>
                </c:pt>
                <c:pt idx="1">
                  <c:v>CA101</c:v>
                </c:pt>
                <c:pt idx="2">
                  <c:v>CA103</c:v>
                </c:pt>
                <c:pt idx="3">
                  <c:v>CA102</c:v>
                </c:pt>
                <c:pt idx="4">
                  <c:v>CA104</c:v>
                </c:pt>
              </c:strCache>
            </c:strRef>
          </c:cat>
          <c:val>
            <c:numRef>
              <c:f>Planilha1!$G$4:$G$9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9-4D31-9792-EC2EF488C40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272792752"/>
        <c:axId val="1525412368"/>
        <c:axId val="0"/>
      </c:bar3DChart>
      <c:catAx>
        <c:axId val="127279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5412368"/>
        <c:crosses val="autoZero"/>
        <c:auto val="1"/>
        <c:lblAlgn val="ctr"/>
        <c:lblOffset val="100"/>
        <c:noMultiLvlLbl val="0"/>
      </c:catAx>
      <c:valAx>
        <c:axId val="1525412368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127279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Indisponibilidade</a:t>
            </a:r>
            <a:r>
              <a:rPr lang="pt-BR" baseline="0"/>
              <a:t> da Preventiva - Nov 22</a:t>
            </a:r>
          </a:p>
          <a:p>
            <a:pPr>
              <a:defRPr/>
            </a:pPr>
            <a:r>
              <a:rPr lang="pt-BR" baseline="0"/>
              <a:t>Programado X Executado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'Indisponibilidade PM'!$E$7</c:f>
              <c:strCache>
                <c:ptCount val="1"/>
                <c:pt idx="0">
                  <c:v>Indisponibilidade Programada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'Indisponibilidade PM'!$A$12:$A$16</c:f>
              <c:numCache>
                <c:formatCode>General</c:formatCode>
                <c:ptCount val="5"/>
                <c:pt idx="0">
                  <c:v>44</c:v>
                </c:pt>
                <c:pt idx="1">
                  <c:v>45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</c:numCache>
            </c:numRef>
          </c:cat>
          <c:val>
            <c:numRef>
              <c:f>'Indisponibilidade PM'!$E$12:$E$16</c:f>
              <c:numCache>
                <c:formatCode>0.0%</c:formatCode>
                <c:ptCount val="5"/>
                <c:pt idx="0">
                  <c:v>0.11441798941798942</c:v>
                </c:pt>
                <c:pt idx="1">
                  <c:v>2.447089947089947E-2</c:v>
                </c:pt>
                <c:pt idx="2">
                  <c:v>6.6798941798941802E-2</c:v>
                </c:pt>
                <c:pt idx="3">
                  <c:v>7.407407407407407E-2</c:v>
                </c:pt>
                <c:pt idx="4">
                  <c:v>2.7116402116402115E-2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30-4A80-922A-8ED38C4FB08E}"/>
            </c:ext>
          </c:extLst>
        </c:ser>
        <c:ser>
          <c:idx val="4"/>
          <c:order val="4"/>
          <c:tx>
            <c:strRef>
              <c:f>'Indisponibilidade PM'!$F$7</c:f>
              <c:strCache>
                <c:ptCount val="1"/>
                <c:pt idx="0">
                  <c:v>Indisponibilidade Realizada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'Indisponibilidade PM'!$A$12:$A$16</c:f>
              <c:numCache>
                <c:formatCode>General</c:formatCode>
                <c:ptCount val="5"/>
                <c:pt idx="0">
                  <c:v>44</c:v>
                </c:pt>
                <c:pt idx="1">
                  <c:v>45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</c:numCache>
            </c:numRef>
          </c:cat>
          <c:val>
            <c:numRef>
              <c:f>'Indisponibilidade PM'!$F$12:$F$16</c:f>
              <c:numCache>
                <c:formatCode>0.0%</c:formatCode>
                <c:ptCount val="5"/>
                <c:pt idx="0">
                  <c:v>0</c:v>
                </c:pt>
                <c:pt idx="1">
                  <c:v>8.9065255732358704E-3</c:v>
                </c:pt>
                <c:pt idx="2">
                  <c:v>3.3068783069168041E-3</c:v>
                </c:pt>
                <c:pt idx="3">
                  <c:v>0.13139035861252249</c:v>
                </c:pt>
                <c:pt idx="4">
                  <c:v>1.2841710758428755E-2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30-4A80-922A-8ED38C4FB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8109871"/>
        <c:axId val="888108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'Indisponibilidade PM'!$B$7</c15:sqref>
                        </c15:formulaRef>
                      </c:ext>
                    </c:extLst>
                    <c:strCache>
                      <c:ptCount val="1"/>
                      <c:pt idx="0">
                        <c:v>Horas Programadas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'Indisponibilidade PM'!$A$12:$A$16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44</c:v>
                      </c:pt>
                      <c:pt idx="1">
                        <c:v>45</c:v>
                      </c:pt>
                      <c:pt idx="2">
                        <c:v>46</c:v>
                      </c:pt>
                      <c:pt idx="3">
                        <c:v>47</c:v>
                      </c:pt>
                      <c:pt idx="4">
                        <c:v>48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'Indisponibilidade PM'!$B$12:$B$16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173</c:v>
                      </c:pt>
                      <c:pt idx="1">
                        <c:v>37</c:v>
                      </c:pt>
                      <c:pt idx="2">
                        <c:v>101</c:v>
                      </c:pt>
                      <c:pt idx="3">
                        <c:v>112</c:v>
                      </c:pt>
                      <c:pt idx="4">
                        <c:v>41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030-4A80-922A-8ED38C4FB08E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'Indisponibilidade PM'!$C$7</c15:sqref>
                        </c15:formulaRef>
                      </c:ext>
                    </c:extLst>
                    <c:strCache>
                      <c:ptCount val="1"/>
                      <c:pt idx="0">
                        <c:v>Horas Realizadas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'Indisponibilidade PM'!$A$12:$A$16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44</c:v>
                      </c:pt>
                      <c:pt idx="1">
                        <c:v>45</c:v>
                      </c:pt>
                      <c:pt idx="2">
                        <c:v>46</c:v>
                      </c:pt>
                      <c:pt idx="3">
                        <c:v>47</c:v>
                      </c:pt>
                      <c:pt idx="4">
                        <c:v>48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'Indisponibilidade PM'!$C$12:$C$16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 formatCode="0">
                        <c:v>0</c:v>
                      </c:pt>
                      <c:pt idx="1">
                        <c:v>13.466666666732635</c:v>
                      </c:pt>
                      <c:pt idx="2">
                        <c:v>5.0000000000582077</c:v>
                      </c:pt>
                      <c:pt idx="3">
                        <c:v>198.66222222213401</c:v>
                      </c:pt>
                      <c:pt idx="4">
                        <c:v>19.416666666744277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030-4A80-922A-8ED38C4FB08E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8111535"/>
        <c:axId val="88811111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'Indisponibilidade PM'!$D$7</c15:sqref>
                        </c15:formulaRef>
                      </c:ext>
                    </c:extLst>
                    <c:strCache>
                      <c:ptCount val="1"/>
                      <c:pt idx="0">
                        <c:v>Qtd preventivas executadas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'Indisponibilidade PM'!$A$12:$A$16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44</c:v>
                      </c:pt>
                      <c:pt idx="1">
                        <c:v>45</c:v>
                      </c:pt>
                      <c:pt idx="2">
                        <c:v>46</c:v>
                      </c:pt>
                      <c:pt idx="3">
                        <c:v>47</c:v>
                      </c:pt>
                      <c:pt idx="4">
                        <c:v>48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'Indisponibilidade PM'!$D$12:$D$16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030-4A80-922A-8ED38C4FB08E}"/>
                  </c:ext>
                </c:extLst>
              </c15:ser>
            </c15:filteredLineSeries>
          </c:ext>
        </c:extLst>
      </c:lineChart>
      <c:catAx>
        <c:axId val="88810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8108623"/>
        <c:crosses val="autoZero"/>
        <c:auto val="1"/>
        <c:lblAlgn val="ctr"/>
        <c:lblOffset val="100"/>
        <c:noMultiLvlLbl val="0"/>
      </c:catAx>
      <c:valAx>
        <c:axId val="88810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8109871"/>
        <c:crosses val="autoZero"/>
        <c:crossBetween val="between"/>
      </c:valAx>
      <c:valAx>
        <c:axId val="888111119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8111535"/>
        <c:crosses val="max"/>
        <c:crossBetween val="between"/>
      </c:valAx>
      <c:catAx>
        <c:axId val="88811153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881111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33426096087503"/>
          <c:y val="9.6862266739213304E-2"/>
          <c:w val="0.85810446115406247"/>
          <c:h val="0.35837160802554141"/>
        </c:manualLayout>
      </c:layout>
      <c:lineChart>
        <c:grouping val="standard"/>
        <c:varyColors val="0"/>
        <c:ser>
          <c:idx val="1"/>
          <c:order val="1"/>
          <c:tx>
            <c:strRef>
              <c:f>'SA '!$N$12</c:f>
              <c:strCache>
                <c:ptCount val="1"/>
                <c:pt idx="0">
                  <c:v>Limite Inferior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'SA '!$L$13:$L$773</c:f>
              <c:numCache>
                <c:formatCode>dd/mmm;@</c:formatCode>
                <c:ptCount val="7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44564</c:v>
                </c:pt>
                <c:pt idx="137">
                  <c:v>44566</c:v>
                </c:pt>
                <c:pt idx="138">
                  <c:v>44569</c:v>
                </c:pt>
                <c:pt idx="139">
                  <c:v>44573</c:v>
                </c:pt>
                <c:pt idx="140">
                  <c:v>44578</c:v>
                </c:pt>
                <c:pt idx="141">
                  <c:v>44581</c:v>
                </c:pt>
                <c:pt idx="142">
                  <c:v>44582</c:v>
                </c:pt>
                <c:pt idx="143">
                  <c:v>44585</c:v>
                </c:pt>
                <c:pt idx="144">
                  <c:v>44592</c:v>
                </c:pt>
                <c:pt idx="145">
                  <c:v>44592</c:v>
                </c:pt>
                <c:pt idx="146">
                  <c:v>44595</c:v>
                </c:pt>
                <c:pt idx="147">
                  <c:v>44596</c:v>
                </c:pt>
                <c:pt idx="148">
                  <c:v>44599</c:v>
                </c:pt>
                <c:pt idx="149">
                  <c:v>44608</c:v>
                </c:pt>
                <c:pt idx="150">
                  <c:v>44610</c:v>
                </c:pt>
                <c:pt idx="151">
                  <c:v>44613</c:v>
                </c:pt>
                <c:pt idx="152">
                  <c:v>44616</c:v>
                </c:pt>
                <c:pt idx="153">
                  <c:v>44618</c:v>
                </c:pt>
                <c:pt idx="154">
                  <c:v>44620</c:v>
                </c:pt>
                <c:pt idx="155">
                  <c:v>44627</c:v>
                </c:pt>
                <c:pt idx="156">
                  <c:v>44627</c:v>
                </c:pt>
                <c:pt idx="157">
                  <c:v>44628</c:v>
                </c:pt>
                <c:pt idx="158">
                  <c:v>44629</c:v>
                </c:pt>
                <c:pt idx="159">
                  <c:v>44634</c:v>
                </c:pt>
                <c:pt idx="160">
                  <c:v>44636</c:v>
                </c:pt>
                <c:pt idx="161">
                  <c:v>44638</c:v>
                </c:pt>
                <c:pt idx="162">
                  <c:v>44645</c:v>
                </c:pt>
                <c:pt idx="163">
                  <c:v>44648</c:v>
                </c:pt>
                <c:pt idx="164">
                  <c:v>44651</c:v>
                </c:pt>
                <c:pt idx="165">
                  <c:v>44655</c:v>
                </c:pt>
                <c:pt idx="166">
                  <c:v>44655</c:v>
                </c:pt>
                <c:pt idx="167">
                  <c:v>44657</c:v>
                </c:pt>
                <c:pt idx="168">
                  <c:v>44663</c:v>
                </c:pt>
                <c:pt idx="169">
                  <c:v>44665</c:v>
                </c:pt>
                <c:pt idx="170">
                  <c:v>44672</c:v>
                </c:pt>
                <c:pt idx="171">
                  <c:v>44673</c:v>
                </c:pt>
                <c:pt idx="172">
                  <c:v>44676</c:v>
                </c:pt>
                <c:pt idx="173">
                  <c:v>44678</c:v>
                </c:pt>
                <c:pt idx="174">
                  <c:v>44680</c:v>
                </c:pt>
                <c:pt idx="175">
                  <c:v>44687</c:v>
                </c:pt>
                <c:pt idx="176">
                  <c:v>44689</c:v>
                </c:pt>
                <c:pt idx="177">
                  <c:v>44689</c:v>
                </c:pt>
                <c:pt idx="178">
                  <c:v>44695</c:v>
                </c:pt>
                <c:pt idx="179">
                  <c:v>44696</c:v>
                </c:pt>
                <c:pt idx="180">
                  <c:v>44700</c:v>
                </c:pt>
                <c:pt idx="181">
                  <c:v>44704</c:v>
                </c:pt>
                <c:pt idx="182">
                  <c:v>44705</c:v>
                </c:pt>
                <c:pt idx="183">
                  <c:v>44707</c:v>
                </c:pt>
                <c:pt idx="184">
                  <c:v>44713</c:v>
                </c:pt>
                <c:pt idx="185">
                  <c:v>44717</c:v>
                </c:pt>
                <c:pt idx="186">
                  <c:v>44718</c:v>
                </c:pt>
                <c:pt idx="187">
                  <c:v>44720</c:v>
                </c:pt>
                <c:pt idx="188">
                  <c:v>44726</c:v>
                </c:pt>
                <c:pt idx="189">
                  <c:v>44728</c:v>
                </c:pt>
                <c:pt idx="190">
                  <c:v>44730</c:v>
                </c:pt>
                <c:pt idx="191">
                  <c:v>44734</c:v>
                </c:pt>
                <c:pt idx="192">
                  <c:v>44738</c:v>
                </c:pt>
                <c:pt idx="193">
                  <c:v>44740</c:v>
                </c:pt>
                <c:pt idx="194">
                  <c:v>44744</c:v>
                </c:pt>
                <c:pt idx="195">
                  <c:v>44750</c:v>
                </c:pt>
                <c:pt idx="196">
                  <c:v>44751</c:v>
                </c:pt>
                <c:pt idx="197">
                  <c:v>44753</c:v>
                </c:pt>
                <c:pt idx="198">
                  <c:v>44757</c:v>
                </c:pt>
                <c:pt idx="199">
                  <c:v>44760</c:v>
                </c:pt>
                <c:pt idx="200">
                  <c:v>44767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44784</c:v>
                </c:pt>
                <c:pt idx="212">
                  <c:v>44768</c:v>
                </c:pt>
                <c:pt idx="213">
                  <c:v>44772</c:v>
                </c:pt>
                <c:pt idx="214">
                  <c:v>44776</c:v>
                </c:pt>
                <c:pt idx="215">
                  <c:v>44777</c:v>
                </c:pt>
                <c:pt idx="216">
                  <c:v>44781</c:v>
                </c:pt>
                <c:pt idx="217">
                  <c:v>44798</c:v>
                </c:pt>
                <c:pt idx="218">
                  <c:v>44791</c:v>
                </c:pt>
                <c:pt idx="219">
                  <c:v>44792</c:v>
                </c:pt>
                <c:pt idx="220">
                  <c:v>44792</c:v>
                </c:pt>
                <c:pt idx="221">
                  <c:v>44813</c:v>
                </c:pt>
                <c:pt idx="222">
                  <c:v>44806</c:v>
                </c:pt>
                <c:pt idx="223">
                  <c:v>44808</c:v>
                </c:pt>
                <c:pt idx="224">
                  <c:v>44811</c:v>
                </c:pt>
                <c:pt idx="225">
                  <c:v>44813</c:v>
                </c:pt>
                <c:pt idx="226">
                  <c:v>44830</c:v>
                </c:pt>
                <c:pt idx="227">
                  <c:v>44816</c:v>
                </c:pt>
                <c:pt idx="228">
                  <c:v>44820</c:v>
                </c:pt>
                <c:pt idx="229">
                  <c:v>44821</c:v>
                </c:pt>
                <c:pt idx="230">
                  <c:v>44829</c:v>
                </c:pt>
                <c:pt idx="231">
                  <c:v>44845</c:v>
                </c:pt>
                <c:pt idx="232">
                  <c:v>44831</c:v>
                </c:pt>
                <c:pt idx="233">
                  <c:v>44832</c:v>
                </c:pt>
                <c:pt idx="234">
                  <c:v>44838</c:v>
                </c:pt>
                <c:pt idx="235">
                  <c:v>44845</c:v>
                </c:pt>
                <c:pt idx="236">
                  <c:v>44860</c:v>
                </c:pt>
                <c:pt idx="237">
                  <c:v>44848</c:v>
                </c:pt>
                <c:pt idx="238">
                  <c:v>44855</c:v>
                </c:pt>
                <c:pt idx="239">
                  <c:v>44874</c:v>
                </c:pt>
                <c:pt idx="240">
                  <c:v>44861</c:v>
                </c:pt>
                <c:pt idx="241">
                  <c:v>44861</c:v>
                </c:pt>
                <c:pt idx="242">
                  <c:v>44868</c:v>
                </c:pt>
                <c:pt idx="243">
                  <c:v>44869</c:v>
                </c:pt>
                <c:pt idx="244">
                  <c:v>44889</c:v>
                </c:pt>
                <c:pt idx="245">
                  <c:v>44877</c:v>
                </c:pt>
                <c:pt idx="246">
                  <c:v>44880</c:v>
                </c:pt>
                <c:pt idx="247">
                  <c:v>44886</c:v>
                </c:pt>
                <c:pt idx="248">
                  <c:v>44908</c:v>
                </c:pt>
                <c:pt idx="249">
                  <c:v>44892</c:v>
                </c:pt>
                <c:pt idx="250">
                  <c:v>44907</c:v>
                </c:pt>
                <c:pt idx="251">
                  <c:v>44907</c:v>
                </c:pt>
                <c:pt idx="252">
                  <c:v>44921</c:v>
                </c:pt>
                <c:pt idx="253">
                  <c:v>44915</c:v>
                </c:pt>
                <c:pt idx="254">
                  <c:v>44921</c:v>
                </c:pt>
                <c:pt idx="255">
                  <c:v>44939</c:v>
                </c:pt>
                <c:pt idx="256">
                  <c:v>44922</c:v>
                </c:pt>
                <c:pt idx="257">
                  <c:v>44927</c:v>
                </c:pt>
                <c:pt idx="258">
                  <c:v>44928</c:v>
                </c:pt>
                <c:pt idx="259">
                  <c:v>44937</c:v>
                </c:pt>
                <c:pt idx="260">
                  <c:v>44938</c:v>
                </c:pt>
                <c:pt idx="261">
                  <c:v>44954</c:v>
                </c:pt>
                <c:pt idx="262">
                  <c:v>44952</c:v>
                </c:pt>
                <c:pt idx="263">
                  <c:v>44973</c:v>
                </c:pt>
                <c:pt idx="264">
                  <c:v>44955</c:v>
                </c:pt>
                <c:pt idx="265">
                  <c:v>44966</c:v>
                </c:pt>
                <c:pt idx="266">
                  <c:v>44966</c:v>
                </c:pt>
                <c:pt idx="267">
                  <c:v>44968</c:v>
                </c:pt>
                <c:pt idx="268">
                  <c:v>44972</c:v>
                </c:pt>
                <c:pt idx="269">
                  <c:v>44989</c:v>
                </c:pt>
                <c:pt idx="270">
                  <c:v>44980</c:v>
                </c:pt>
                <c:pt idx="271">
                  <c:v>44985</c:v>
                </c:pt>
                <c:pt idx="272">
                  <c:v>44987</c:v>
                </c:pt>
                <c:pt idx="273">
                  <c:v>45011</c:v>
                </c:pt>
                <c:pt idx="274">
                  <c:v>44992</c:v>
                </c:pt>
                <c:pt idx="275">
                  <c:v>44996</c:v>
                </c:pt>
                <c:pt idx="276">
                  <c:v>45003</c:v>
                </c:pt>
                <c:pt idx="277">
                  <c:v>45004</c:v>
                </c:pt>
                <c:pt idx="278">
                  <c:v>45007</c:v>
                </c:pt>
                <c:pt idx="279">
                  <c:v>45010</c:v>
                </c:pt>
                <c:pt idx="280">
                  <c:v>45029</c:v>
                </c:pt>
                <c:pt idx="281">
                  <c:v>45016</c:v>
                </c:pt>
                <c:pt idx="282">
                  <c:v>45059</c:v>
                </c:pt>
                <c:pt idx="283">
                  <c:v>45030</c:v>
                </c:pt>
                <c:pt idx="284">
                  <c:v>45030</c:v>
                </c:pt>
                <c:pt idx="285">
                  <c:v>45034</c:v>
                </c:pt>
                <c:pt idx="286">
                  <c:v>45034</c:v>
                </c:pt>
                <c:pt idx="287">
                  <c:v>45041</c:v>
                </c:pt>
                <c:pt idx="288">
                  <c:v>45042</c:v>
                </c:pt>
                <c:pt idx="289">
                  <c:v>45048</c:v>
                </c:pt>
                <c:pt idx="290">
                  <c:v>45057</c:v>
                </c:pt>
                <c:pt idx="291">
                  <c:v>45058</c:v>
                </c:pt>
                <c:pt idx="292">
                  <c:v>45061</c:v>
                </c:pt>
                <c:pt idx="293">
                  <c:v>45129</c:v>
                </c:pt>
                <c:pt idx="294">
                  <c:v>45063</c:v>
                </c:pt>
                <c:pt idx="295">
                  <c:v>45075</c:v>
                </c:pt>
                <c:pt idx="296">
                  <c:v>45079</c:v>
                </c:pt>
                <c:pt idx="297">
                  <c:v>45086</c:v>
                </c:pt>
                <c:pt idx="298">
                  <c:v>45093</c:v>
                </c:pt>
                <c:pt idx="299">
                  <c:v>45103</c:v>
                </c:pt>
                <c:pt idx="300">
                  <c:v>45107</c:v>
                </c:pt>
                <c:pt idx="301">
                  <c:v>45113</c:v>
                </c:pt>
                <c:pt idx="302">
                  <c:v>45115</c:v>
                </c:pt>
                <c:pt idx="303">
                  <c:v>45127</c:v>
                </c:pt>
                <c:pt idx="304">
                  <c:v>45130</c:v>
                </c:pt>
                <c:pt idx="305">
                  <c:v>45155</c:v>
                </c:pt>
                <c:pt idx="306">
                  <c:v>45135</c:v>
                </c:pt>
                <c:pt idx="307">
                  <c:v>45142</c:v>
                </c:pt>
                <c:pt idx="308">
                  <c:v>45144</c:v>
                </c:pt>
                <c:pt idx="309">
                  <c:v>45146</c:v>
                </c:pt>
                <c:pt idx="310">
                  <c:v>45147</c:v>
                </c:pt>
                <c:pt idx="311">
                  <c:v>45170</c:v>
                </c:pt>
                <c:pt idx="312">
                  <c:v>45161</c:v>
                </c:pt>
                <c:pt idx="313">
                  <c:v>45162</c:v>
                </c:pt>
                <c:pt idx="314">
                  <c:v>45169</c:v>
                </c:pt>
                <c:pt idx="315">
                  <c:v>45170</c:v>
                </c:pt>
                <c:pt idx="316">
                  <c:v>45171</c:v>
                </c:pt>
                <c:pt idx="317">
                  <c:v>45171</c:v>
                </c:pt>
                <c:pt idx="318">
                  <c:v>45197</c:v>
                </c:pt>
                <c:pt idx="319">
                  <c:v>45177</c:v>
                </c:pt>
                <c:pt idx="320">
                  <c:v>45188</c:v>
                </c:pt>
                <c:pt idx="321">
                  <c:v>45191</c:v>
                </c:pt>
                <c:pt idx="322">
                  <c:v>45226</c:v>
                </c:pt>
                <c:pt idx="323">
                  <c:v>45202</c:v>
                </c:pt>
                <c:pt idx="324">
                  <c:v>45213</c:v>
                </c:pt>
                <c:pt idx="325">
                  <c:v>45218</c:v>
                </c:pt>
                <c:pt idx="326">
                  <c:v>45218</c:v>
                </c:pt>
                <c:pt idx="327">
                  <c:v>45225</c:v>
                </c:pt>
                <c:pt idx="328">
                  <c:v>45226</c:v>
                </c:pt>
                <c:pt idx="329">
                  <c:v>45239</c:v>
                </c:pt>
                <c:pt idx="330">
                  <c:v>45229</c:v>
                </c:pt>
                <c:pt idx="331">
                  <c:v>45238</c:v>
                </c:pt>
                <c:pt idx="332">
                  <c:v>45258</c:v>
                </c:pt>
                <c:pt idx="333">
                  <c:v>45244</c:v>
                </c:pt>
                <c:pt idx="334">
                  <c:v>45246</c:v>
                </c:pt>
                <c:pt idx="335">
                  <c:v>45253</c:v>
                </c:pt>
                <c:pt idx="336">
                  <c:v>45254</c:v>
                </c:pt>
                <c:pt idx="337">
                  <c:v>45280</c:v>
                </c:pt>
                <c:pt idx="338">
                  <c:v>45261</c:v>
                </c:pt>
                <c:pt idx="339">
                  <c:v>45264</c:v>
                </c:pt>
                <c:pt idx="340">
                  <c:v>45273</c:v>
                </c:pt>
                <c:pt idx="341">
                  <c:v>45279</c:v>
                </c:pt>
                <c:pt idx="342">
                  <c:v>45299</c:v>
                </c:pt>
                <c:pt idx="343">
                  <c:v>45283</c:v>
                </c:pt>
                <c:pt idx="344">
                  <c:v>45287</c:v>
                </c:pt>
                <c:pt idx="345">
                  <c:v>45296</c:v>
                </c:pt>
                <c:pt idx="346">
                  <c:v>45297</c:v>
                </c:pt>
                <c:pt idx="347">
                  <c:v>45316</c:v>
                </c:pt>
                <c:pt idx="348">
                  <c:v>45301</c:v>
                </c:pt>
                <c:pt idx="349">
                  <c:v>45313</c:v>
                </c:pt>
                <c:pt idx="350">
                  <c:v>45313</c:v>
                </c:pt>
                <c:pt idx="351">
                  <c:v>45338</c:v>
                </c:pt>
                <c:pt idx="352">
                  <c:v>45318</c:v>
                </c:pt>
                <c:pt idx="353">
                  <c:v>45331</c:v>
                </c:pt>
                <c:pt idx="354">
                  <c:v>45334</c:v>
                </c:pt>
                <c:pt idx="355">
                  <c:v>45338</c:v>
                </c:pt>
                <c:pt idx="356">
                  <c:v>45389</c:v>
                </c:pt>
                <c:pt idx="357">
                  <c:v>45343</c:v>
                </c:pt>
                <c:pt idx="358">
                  <c:v>45347</c:v>
                </c:pt>
                <c:pt idx="359">
                  <c:v>45357</c:v>
                </c:pt>
                <c:pt idx="360">
                  <c:v>45361</c:v>
                </c:pt>
                <c:pt idx="361">
                  <c:v>45370</c:v>
                </c:pt>
                <c:pt idx="362">
                  <c:v>45374</c:v>
                </c:pt>
                <c:pt idx="363">
                  <c:v>45379</c:v>
                </c:pt>
                <c:pt idx="364">
                  <c:v>45380</c:v>
                </c:pt>
                <c:pt idx="365">
                  <c:v>45388</c:v>
                </c:pt>
                <c:pt idx="366">
                  <c:v>45408</c:v>
                </c:pt>
                <c:pt idx="367">
                  <c:v>45393</c:v>
                </c:pt>
                <c:pt idx="368">
                  <c:v>45399</c:v>
                </c:pt>
                <c:pt idx="369">
                  <c:v>45406</c:v>
                </c:pt>
                <c:pt idx="370">
                  <c:v>45430</c:v>
                </c:pt>
                <c:pt idx="371">
                  <c:v>45410</c:v>
                </c:pt>
                <c:pt idx="372">
                  <c:v>45412</c:v>
                </c:pt>
                <c:pt idx="373">
                  <c:v>45427</c:v>
                </c:pt>
                <c:pt idx="374">
                  <c:v>45451</c:v>
                </c:pt>
                <c:pt idx="375">
                  <c:v>45432</c:v>
                </c:pt>
                <c:pt idx="376">
                  <c:v>45434</c:v>
                </c:pt>
                <c:pt idx="377">
                  <c:v>45440</c:v>
                </c:pt>
                <c:pt idx="378">
                  <c:v>45448</c:v>
                </c:pt>
                <c:pt idx="379">
                  <c:v>45482</c:v>
                </c:pt>
                <c:pt idx="380">
                  <c:v>45453</c:v>
                </c:pt>
                <c:pt idx="381">
                  <c:v>45456</c:v>
                </c:pt>
                <c:pt idx="382">
                  <c:v>45464</c:v>
                </c:pt>
                <c:pt idx="383">
                  <c:v>45467</c:v>
                </c:pt>
                <c:pt idx="384">
                  <c:v>45468</c:v>
                </c:pt>
                <c:pt idx="385">
                  <c:v>45470</c:v>
                </c:pt>
                <c:pt idx="386">
                  <c:v>45499</c:v>
                </c:pt>
                <c:pt idx="387">
                  <c:v>45487</c:v>
                </c:pt>
                <c:pt idx="388">
                  <c:v>45491</c:v>
                </c:pt>
                <c:pt idx="389">
                  <c:v>45516</c:v>
                </c:pt>
                <c:pt idx="390">
                  <c:v>45504</c:v>
                </c:pt>
                <c:pt idx="391">
                  <c:v>45504</c:v>
                </c:pt>
                <c:pt idx="392">
                  <c:v>45506</c:v>
                </c:pt>
                <c:pt idx="393">
                  <c:v>45511</c:v>
                </c:pt>
                <c:pt idx="394">
                  <c:v>45516</c:v>
                </c:pt>
                <c:pt idx="395">
                  <c:v>45537</c:v>
                </c:pt>
                <c:pt idx="396">
                  <c:v>45524</c:v>
                </c:pt>
                <c:pt idx="397">
                  <c:v>45553</c:v>
                </c:pt>
                <c:pt idx="398">
                  <c:v>45541</c:v>
                </c:pt>
                <c:pt idx="399">
                  <c:v>45545</c:v>
                </c:pt>
                <c:pt idx="400">
                  <c:v>45545</c:v>
                </c:pt>
                <c:pt idx="401">
                  <c:v>45565</c:v>
                </c:pt>
                <c:pt idx="402">
                  <c:v>45556</c:v>
                </c:pt>
                <c:pt idx="403">
                  <c:v>45559</c:v>
                </c:pt>
                <c:pt idx="404">
                  <c:v>45562</c:v>
                </c:pt>
                <c:pt idx="405">
                  <c:v>45581</c:v>
                </c:pt>
                <c:pt idx="406">
                  <c:v>45575</c:v>
                </c:pt>
                <c:pt idx="407">
                  <c:v>45601</c:v>
                </c:pt>
                <c:pt idx="408">
                  <c:v>45590</c:v>
                </c:pt>
                <c:pt idx="409">
                  <c:v>45594</c:v>
                </c:pt>
                <c:pt idx="410">
                  <c:v>45618</c:v>
                </c:pt>
                <c:pt idx="411">
                  <c:v>45609</c:v>
                </c:pt>
                <c:pt idx="412">
                  <c:v>45611</c:v>
                </c:pt>
                <c:pt idx="413">
                  <c:v>45616</c:v>
                </c:pt>
                <c:pt idx="414">
                  <c:v>45635</c:v>
                </c:pt>
                <c:pt idx="415">
                  <c:v>45630</c:v>
                </c:pt>
                <c:pt idx="416">
                  <c:v>45632</c:v>
                </c:pt>
                <c:pt idx="417">
                  <c:v>#N/A</c:v>
                </c:pt>
                <c:pt idx="418">
                  <c:v>45638</c:v>
                </c:pt>
                <c:pt idx="419">
                  <c:v>45651</c:v>
                </c:pt>
                <c:pt idx="420">
                  <c:v>45657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0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0</c:v>
                </c:pt>
                <c:pt idx="464">
                  <c:v>#N/A</c:v>
                </c:pt>
                <c:pt idx="465">
                  <c:v>0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0</c:v>
                </c:pt>
                <c:pt idx="476">
                  <c:v>0</c:v>
                </c:pt>
                <c:pt idx="477">
                  <c:v>#N/A</c:v>
                </c:pt>
                <c:pt idx="478">
                  <c:v>0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0</c:v>
                </c:pt>
                <c:pt idx="752">
                  <c:v>0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0</c:v>
                </c:pt>
                <c:pt idx="760">
                  <c:v>#N/A</c:v>
                </c:pt>
              </c:numCache>
            </c:numRef>
          </c:cat>
          <c:val>
            <c:numRef>
              <c:f>'SA '!$N$13:$N$773</c:f>
              <c:numCache>
                <c:formatCode>General</c:formatCode>
                <c:ptCount val="761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  <c:pt idx="5">
                  <c:v>225</c:v>
                </c:pt>
                <c:pt idx="6">
                  <c:v>225</c:v>
                </c:pt>
                <c:pt idx="7">
                  <c:v>225</c:v>
                </c:pt>
                <c:pt idx="8">
                  <c:v>225</c:v>
                </c:pt>
                <c:pt idx="9">
                  <c:v>225</c:v>
                </c:pt>
                <c:pt idx="10">
                  <c:v>225</c:v>
                </c:pt>
                <c:pt idx="11">
                  <c:v>225</c:v>
                </c:pt>
                <c:pt idx="12">
                  <c:v>225</c:v>
                </c:pt>
                <c:pt idx="13">
                  <c:v>225</c:v>
                </c:pt>
                <c:pt idx="14">
                  <c:v>225</c:v>
                </c:pt>
                <c:pt idx="15">
                  <c:v>225</c:v>
                </c:pt>
                <c:pt idx="16">
                  <c:v>225</c:v>
                </c:pt>
                <c:pt idx="17">
                  <c:v>225</c:v>
                </c:pt>
                <c:pt idx="18">
                  <c:v>225</c:v>
                </c:pt>
                <c:pt idx="19">
                  <c:v>225</c:v>
                </c:pt>
                <c:pt idx="20">
                  <c:v>225</c:v>
                </c:pt>
                <c:pt idx="21">
                  <c:v>225</c:v>
                </c:pt>
                <c:pt idx="22">
                  <c:v>225</c:v>
                </c:pt>
                <c:pt idx="23">
                  <c:v>225</c:v>
                </c:pt>
                <c:pt idx="24">
                  <c:v>225</c:v>
                </c:pt>
                <c:pt idx="25">
                  <c:v>225</c:v>
                </c:pt>
                <c:pt idx="26">
                  <c:v>225</c:v>
                </c:pt>
                <c:pt idx="27">
                  <c:v>225</c:v>
                </c:pt>
                <c:pt idx="28">
                  <c:v>225</c:v>
                </c:pt>
                <c:pt idx="29">
                  <c:v>225</c:v>
                </c:pt>
                <c:pt idx="30">
                  <c:v>225</c:v>
                </c:pt>
                <c:pt idx="31">
                  <c:v>225</c:v>
                </c:pt>
                <c:pt idx="32">
                  <c:v>225</c:v>
                </c:pt>
                <c:pt idx="33">
                  <c:v>225</c:v>
                </c:pt>
                <c:pt idx="34">
                  <c:v>225</c:v>
                </c:pt>
                <c:pt idx="35">
                  <c:v>225</c:v>
                </c:pt>
                <c:pt idx="36">
                  <c:v>225</c:v>
                </c:pt>
                <c:pt idx="37">
                  <c:v>225</c:v>
                </c:pt>
                <c:pt idx="38">
                  <c:v>225</c:v>
                </c:pt>
                <c:pt idx="39">
                  <c:v>225</c:v>
                </c:pt>
                <c:pt idx="40">
                  <c:v>225</c:v>
                </c:pt>
                <c:pt idx="41">
                  <c:v>225</c:v>
                </c:pt>
                <c:pt idx="42">
                  <c:v>225</c:v>
                </c:pt>
                <c:pt idx="43">
                  <c:v>225</c:v>
                </c:pt>
                <c:pt idx="44">
                  <c:v>225</c:v>
                </c:pt>
                <c:pt idx="45">
                  <c:v>225</c:v>
                </c:pt>
                <c:pt idx="46">
                  <c:v>225</c:v>
                </c:pt>
                <c:pt idx="47">
                  <c:v>225</c:v>
                </c:pt>
                <c:pt idx="48">
                  <c:v>225</c:v>
                </c:pt>
                <c:pt idx="49">
                  <c:v>225</c:v>
                </c:pt>
                <c:pt idx="50">
                  <c:v>225</c:v>
                </c:pt>
                <c:pt idx="51">
                  <c:v>225</c:v>
                </c:pt>
                <c:pt idx="52">
                  <c:v>225</c:v>
                </c:pt>
                <c:pt idx="53">
                  <c:v>225</c:v>
                </c:pt>
                <c:pt idx="54">
                  <c:v>225</c:v>
                </c:pt>
                <c:pt idx="55">
                  <c:v>225</c:v>
                </c:pt>
                <c:pt idx="56">
                  <c:v>225</c:v>
                </c:pt>
                <c:pt idx="57">
                  <c:v>225</c:v>
                </c:pt>
                <c:pt idx="58">
                  <c:v>225</c:v>
                </c:pt>
                <c:pt idx="59">
                  <c:v>225</c:v>
                </c:pt>
                <c:pt idx="60">
                  <c:v>225</c:v>
                </c:pt>
                <c:pt idx="61">
                  <c:v>225</c:v>
                </c:pt>
                <c:pt idx="62">
                  <c:v>225</c:v>
                </c:pt>
                <c:pt idx="63">
                  <c:v>225</c:v>
                </c:pt>
                <c:pt idx="64">
                  <c:v>225</c:v>
                </c:pt>
                <c:pt idx="65">
                  <c:v>225</c:v>
                </c:pt>
                <c:pt idx="66">
                  <c:v>225</c:v>
                </c:pt>
                <c:pt idx="67">
                  <c:v>225</c:v>
                </c:pt>
                <c:pt idx="68">
                  <c:v>225</c:v>
                </c:pt>
                <c:pt idx="69">
                  <c:v>225</c:v>
                </c:pt>
                <c:pt idx="70">
                  <c:v>225</c:v>
                </c:pt>
                <c:pt idx="71">
                  <c:v>225</c:v>
                </c:pt>
                <c:pt idx="72">
                  <c:v>225</c:v>
                </c:pt>
                <c:pt idx="73">
                  <c:v>225</c:v>
                </c:pt>
                <c:pt idx="74">
                  <c:v>225</c:v>
                </c:pt>
                <c:pt idx="75">
                  <c:v>225</c:v>
                </c:pt>
                <c:pt idx="76">
                  <c:v>225</c:v>
                </c:pt>
                <c:pt idx="77">
                  <c:v>225</c:v>
                </c:pt>
                <c:pt idx="78">
                  <c:v>225</c:v>
                </c:pt>
                <c:pt idx="79">
                  <c:v>225</c:v>
                </c:pt>
                <c:pt idx="80">
                  <c:v>225</c:v>
                </c:pt>
                <c:pt idx="81">
                  <c:v>225</c:v>
                </c:pt>
                <c:pt idx="82">
                  <c:v>225</c:v>
                </c:pt>
                <c:pt idx="83">
                  <c:v>225</c:v>
                </c:pt>
                <c:pt idx="84">
                  <c:v>225</c:v>
                </c:pt>
                <c:pt idx="85">
                  <c:v>225</c:v>
                </c:pt>
                <c:pt idx="86">
                  <c:v>225</c:v>
                </c:pt>
                <c:pt idx="87">
                  <c:v>225</c:v>
                </c:pt>
                <c:pt idx="88">
                  <c:v>225</c:v>
                </c:pt>
                <c:pt idx="89">
                  <c:v>225</c:v>
                </c:pt>
                <c:pt idx="90">
                  <c:v>225</c:v>
                </c:pt>
                <c:pt idx="91">
                  <c:v>225</c:v>
                </c:pt>
                <c:pt idx="92">
                  <c:v>225</c:v>
                </c:pt>
                <c:pt idx="93">
                  <c:v>225</c:v>
                </c:pt>
                <c:pt idx="94">
                  <c:v>225</c:v>
                </c:pt>
                <c:pt idx="95">
                  <c:v>225</c:v>
                </c:pt>
                <c:pt idx="96">
                  <c:v>225</c:v>
                </c:pt>
                <c:pt idx="97">
                  <c:v>225</c:v>
                </c:pt>
                <c:pt idx="98">
                  <c:v>225</c:v>
                </c:pt>
                <c:pt idx="99">
                  <c:v>225</c:v>
                </c:pt>
                <c:pt idx="100">
                  <c:v>225</c:v>
                </c:pt>
                <c:pt idx="101">
                  <c:v>225</c:v>
                </c:pt>
                <c:pt idx="102">
                  <c:v>225</c:v>
                </c:pt>
                <c:pt idx="103">
                  <c:v>225</c:v>
                </c:pt>
                <c:pt idx="104">
                  <c:v>225</c:v>
                </c:pt>
                <c:pt idx="105">
                  <c:v>225</c:v>
                </c:pt>
                <c:pt idx="106">
                  <c:v>225</c:v>
                </c:pt>
                <c:pt idx="107">
                  <c:v>225</c:v>
                </c:pt>
                <c:pt idx="108">
                  <c:v>225</c:v>
                </c:pt>
                <c:pt idx="109">
                  <c:v>225</c:v>
                </c:pt>
                <c:pt idx="110">
                  <c:v>225</c:v>
                </c:pt>
                <c:pt idx="111">
                  <c:v>225</c:v>
                </c:pt>
                <c:pt idx="112">
                  <c:v>225</c:v>
                </c:pt>
                <c:pt idx="113">
                  <c:v>225</c:v>
                </c:pt>
                <c:pt idx="114">
                  <c:v>225</c:v>
                </c:pt>
                <c:pt idx="115">
                  <c:v>225</c:v>
                </c:pt>
                <c:pt idx="116">
                  <c:v>225</c:v>
                </c:pt>
                <c:pt idx="117">
                  <c:v>225</c:v>
                </c:pt>
                <c:pt idx="118">
                  <c:v>225</c:v>
                </c:pt>
                <c:pt idx="119">
                  <c:v>225</c:v>
                </c:pt>
                <c:pt idx="120">
                  <c:v>225</c:v>
                </c:pt>
                <c:pt idx="121">
                  <c:v>225</c:v>
                </c:pt>
                <c:pt idx="122">
                  <c:v>225</c:v>
                </c:pt>
                <c:pt idx="123">
                  <c:v>225</c:v>
                </c:pt>
                <c:pt idx="124">
                  <c:v>225</c:v>
                </c:pt>
                <c:pt idx="125">
                  <c:v>225</c:v>
                </c:pt>
                <c:pt idx="126">
                  <c:v>225</c:v>
                </c:pt>
                <c:pt idx="127">
                  <c:v>225</c:v>
                </c:pt>
                <c:pt idx="128">
                  <c:v>225</c:v>
                </c:pt>
                <c:pt idx="129">
                  <c:v>225</c:v>
                </c:pt>
                <c:pt idx="130">
                  <c:v>225</c:v>
                </c:pt>
                <c:pt idx="131">
                  <c:v>225</c:v>
                </c:pt>
                <c:pt idx="132">
                  <c:v>225</c:v>
                </c:pt>
                <c:pt idx="133">
                  <c:v>225</c:v>
                </c:pt>
                <c:pt idx="134">
                  <c:v>225</c:v>
                </c:pt>
                <c:pt idx="135">
                  <c:v>225</c:v>
                </c:pt>
                <c:pt idx="136">
                  <c:v>225</c:v>
                </c:pt>
                <c:pt idx="137">
                  <c:v>225</c:v>
                </c:pt>
                <c:pt idx="138">
                  <c:v>225</c:v>
                </c:pt>
                <c:pt idx="139">
                  <c:v>225</c:v>
                </c:pt>
                <c:pt idx="140">
                  <c:v>225</c:v>
                </c:pt>
                <c:pt idx="141">
                  <c:v>225</c:v>
                </c:pt>
                <c:pt idx="142">
                  <c:v>225</c:v>
                </c:pt>
                <c:pt idx="143">
                  <c:v>225</c:v>
                </c:pt>
                <c:pt idx="144">
                  <c:v>225</c:v>
                </c:pt>
                <c:pt idx="145">
                  <c:v>225</c:v>
                </c:pt>
                <c:pt idx="146">
                  <c:v>225</c:v>
                </c:pt>
                <c:pt idx="147">
                  <c:v>225</c:v>
                </c:pt>
                <c:pt idx="148">
                  <c:v>225</c:v>
                </c:pt>
                <c:pt idx="149">
                  <c:v>225</c:v>
                </c:pt>
                <c:pt idx="150">
                  <c:v>225</c:v>
                </c:pt>
                <c:pt idx="151">
                  <c:v>225</c:v>
                </c:pt>
                <c:pt idx="152">
                  <c:v>225</c:v>
                </c:pt>
                <c:pt idx="153">
                  <c:v>225</c:v>
                </c:pt>
                <c:pt idx="154">
                  <c:v>225</c:v>
                </c:pt>
                <c:pt idx="155">
                  <c:v>225</c:v>
                </c:pt>
                <c:pt idx="156">
                  <c:v>225</c:v>
                </c:pt>
                <c:pt idx="157">
                  <c:v>225</c:v>
                </c:pt>
                <c:pt idx="158">
                  <c:v>225</c:v>
                </c:pt>
                <c:pt idx="159">
                  <c:v>225</c:v>
                </c:pt>
                <c:pt idx="160">
                  <c:v>225</c:v>
                </c:pt>
                <c:pt idx="161">
                  <c:v>225</c:v>
                </c:pt>
                <c:pt idx="162">
                  <c:v>225</c:v>
                </c:pt>
                <c:pt idx="163">
                  <c:v>225</c:v>
                </c:pt>
                <c:pt idx="164">
                  <c:v>225</c:v>
                </c:pt>
                <c:pt idx="165">
                  <c:v>225</c:v>
                </c:pt>
                <c:pt idx="166">
                  <c:v>225</c:v>
                </c:pt>
                <c:pt idx="167">
                  <c:v>225</c:v>
                </c:pt>
                <c:pt idx="168">
                  <c:v>225</c:v>
                </c:pt>
                <c:pt idx="169">
                  <c:v>225</c:v>
                </c:pt>
                <c:pt idx="170">
                  <c:v>225</c:v>
                </c:pt>
                <c:pt idx="171">
                  <c:v>225</c:v>
                </c:pt>
                <c:pt idx="172">
                  <c:v>225</c:v>
                </c:pt>
                <c:pt idx="173">
                  <c:v>225</c:v>
                </c:pt>
                <c:pt idx="174">
                  <c:v>225</c:v>
                </c:pt>
                <c:pt idx="175">
                  <c:v>225</c:v>
                </c:pt>
                <c:pt idx="176">
                  <c:v>225</c:v>
                </c:pt>
                <c:pt idx="177">
                  <c:v>225</c:v>
                </c:pt>
                <c:pt idx="178">
                  <c:v>225</c:v>
                </c:pt>
                <c:pt idx="179">
                  <c:v>225</c:v>
                </c:pt>
                <c:pt idx="180">
                  <c:v>225</c:v>
                </c:pt>
                <c:pt idx="181">
                  <c:v>225</c:v>
                </c:pt>
                <c:pt idx="182">
                  <c:v>225</c:v>
                </c:pt>
                <c:pt idx="183">
                  <c:v>225</c:v>
                </c:pt>
                <c:pt idx="184">
                  <c:v>225</c:v>
                </c:pt>
                <c:pt idx="185">
                  <c:v>225</c:v>
                </c:pt>
                <c:pt idx="186">
                  <c:v>225</c:v>
                </c:pt>
                <c:pt idx="187">
                  <c:v>225</c:v>
                </c:pt>
                <c:pt idx="188">
                  <c:v>225</c:v>
                </c:pt>
                <c:pt idx="189">
                  <c:v>225</c:v>
                </c:pt>
                <c:pt idx="190">
                  <c:v>225</c:v>
                </c:pt>
                <c:pt idx="191">
                  <c:v>225</c:v>
                </c:pt>
                <c:pt idx="192">
                  <c:v>225</c:v>
                </c:pt>
                <c:pt idx="193">
                  <c:v>225</c:v>
                </c:pt>
                <c:pt idx="194">
                  <c:v>225</c:v>
                </c:pt>
                <c:pt idx="195">
                  <c:v>225</c:v>
                </c:pt>
                <c:pt idx="196">
                  <c:v>225</c:v>
                </c:pt>
                <c:pt idx="197">
                  <c:v>225</c:v>
                </c:pt>
                <c:pt idx="198">
                  <c:v>225</c:v>
                </c:pt>
                <c:pt idx="199">
                  <c:v>225</c:v>
                </c:pt>
                <c:pt idx="200">
                  <c:v>225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225</c:v>
                </c:pt>
                <c:pt idx="212">
                  <c:v>225</c:v>
                </c:pt>
                <c:pt idx="213">
                  <c:v>225</c:v>
                </c:pt>
                <c:pt idx="214">
                  <c:v>225</c:v>
                </c:pt>
                <c:pt idx="215">
                  <c:v>225</c:v>
                </c:pt>
                <c:pt idx="216">
                  <c:v>225</c:v>
                </c:pt>
                <c:pt idx="217">
                  <c:v>225</c:v>
                </c:pt>
                <c:pt idx="218">
                  <c:v>225</c:v>
                </c:pt>
                <c:pt idx="219">
                  <c:v>225</c:v>
                </c:pt>
                <c:pt idx="220">
                  <c:v>225</c:v>
                </c:pt>
                <c:pt idx="221">
                  <c:v>225</c:v>
                </c:pt>
                <c:pt idx="222">
                  <c:v>225</c:v>
                </c:pt>
                <c:pt idx="223">
                  <c:v>225</c:v>
                </c:pt>
                <c:pt idx="224">
                  <c:v>225</c:v>
                </c:pt>
                <c:pt idx="225">
                  <c:v>225</c:v>
                </c:pt>
                <c:pt idx="226">
                  <c:v>225</c:v>
                </c:pt>
                <c:pt idx="227">
                  <c:v>225</c:v>
                </c:pt>
                <c:pt idx="228">
                  <c:v>225</c:v>
                </c:pt>
                <c:pt idx="229">
                  <c:v>225</c:v>
                </c:pt>
                <c:pt idx="230">
                  <c:v>225</c:v>
                </c:pt>
                <c:pt idx="231">
                  <c:v>225</c:v>
                </c:pt>
                <c:pt idx="232">
                  <c:v>225</c:v>
                </c:pt>
                <c:pt idx="233">
                  <c:v>225</c:v>
                </c:pt>
                <c:pt idx="234">
                  <c:v>225</c:v>
                </c:pt>
                <c:pt idx="235">
                  <c:v>225</c:v>
                </c:pt>
                <c:pt idx="236">
                  <c:v>225</c:v>
                </c:pt>
                <c:pt idx="237">
                  <c:v>225</c:v>
                </c:pt>
                <c:pt idx="238">
                  <c:v>225</c:v>
                </c:pt>
                <c:pt idx="239">
                  <c:v>225</c:v>
                </c:pt>
                <c:pt idx="240">
                  <c:v>225</c:v>
                </c:pt>
                <c:pt idx="241">
                  <c:v>225</c:v>
                </c:pt>
                <c:pt idx="242">
                  <c:v>225</c:v>
                </c:pt>
                <c:pt idx="243">
                  <c:v>225</c:v>
                </c:pt>
                <c:pt idx="244">
                  <c:v>225</c:v>
                </c:pt>
                <c:pt idx="245">
                  <c:v>225</c:v>
                </c:pt>
                <c:pt idx="246">
                  <c:v>225</c:v>
                </c:pt>
                <c:pt idx="247">
                  <c:v>225</c:v>
                </c:pt>
                <c:pt idx="248">
                  <c:v>225</c:v>
                </c:pt>
                <c:pt idx="249">
                  <c:v>225</c:v>
                </c:pt>
                <c:pt idx="250">
                  <c:v>225</c:v>
                </c:pt>
                <c:pt idx="251">
                  <c:v>225</c:v>
                </c:pt>
                <c:pt idx="252">
                  <c:v>225</c:v>
                </c:pt>
                <c:pt idx="253">
                  <c:v>225</c:v>
                </c:pt>
                <c:pt idx="254">
                  <c:v>225</c:v>
                </c:pt>
                <c:pt idx="255">
                  <c:v>225</c:v>
                </c:pt>
                <c:pt idx="256">
                  <c:v>225</c:v>
                </c:pt>
                <c:pt idx="257">
                  <c:v>225</c:v>
                </c:pt>
                <c:pt idx="258">
                  <c:v>225</c:v>
                </c:pt>
                <c:pt idx="259">
                  <c:v>225</c:v>
                </c:pt>
                <c:pt idx="260">
                  <c:v>225</c:v>
                </c:pt>
                <c:pt idx="261">
                  <c:v>225</c:v>
                </c:pt>
                <c:pt idx="262">
                  <c:v>225</c:v>
                </c:pt>
                <c:pt idx="263">
                  <c:v>225</c:v>
                </c:pt>
                <c:pt idx="264">
                  <c:v>225</c:v>
                </c:pt>
                <c:pt idx="265">
                  <c:v>225</c:v>
                </c:pt>
                <c:pt idx="266">
                  <c:v>225</c:v>
                </c:pt>
                <c:pt idx="267">
                  <c:v>225</c:v>
                </c:pt>
                <c:pt idx="268">
                  <c:v>225</c:v>
                </c:pt>
                <c:pt idx="269">
                  <c:v>225</c:v>
                </c:pt>
                <c:pt idx="270">
                  <c:v>225</c:v>
                </c:pt>
                <c:pt idx="271">
                  <c:v>225</c:v>
                </c:pt>
                <c:pt idx="272">
                  <c:v>225</c:v>
                </c:pt>
                <c:pt idx="273">
                  <c:v>225</c:v>
                </c:pt>
                <c:pt idx="274">
                  <c:v>225</c:v>
                </c:pt>
                <c:pt idx="275">
                  <c:v>225</c:v>
                </c:pt>
                <c:pt idx="276">
                  <c:v>225</c:v>
                </c:pt>
                <c:pt idx="277">
                  <c:v>225</c:v>
                </c:pt>
                <c:pt idx="278">
                  <c:v>225</c:v>
                </c:pt>
                <c:pt idx="279">
                  <c:v>225</c:v>
                </c:pt>
                <c:pt idx="280">
                  <c:v>225</c:v>
                </c:pt>
                <c:pt idx="281">
                  <c:v>225</c:v>
                </c:pt>
                <c:pt idx="282">
                  <c:v>225</c:v>
                </c:pt>
                <c:pt idx="283">
                  <c:v>225</c:v>
                </c:pt>
                <c:pt idx="284">
                  <c:v>225</c:v>
                </c:pt>
                <c:pt idx="285">
                  <c:v>225</c:v>
                </c:pt>
                <c:pt idx="286">
                  <c:v>225</c:v>
                </c:pt>
                <c:pt idx="287">
                  <c:v>225</c:v>
                </c:pt>
                <c:pt idx="288">
                  <c:v>225</c:v>
                </c:pt>
                <c:pt idx="289">
                  <c:v>225</c:v>
                </c:pt>
                <c:pt idx="290">
                  <c:v>225</c:v>
                </c:pt>
                <c:pt idx="291">
                  <c:v>225</c:v>
                </c:pt>
                <c:pt idx="292">
                  <c:v>225</c:v>
                </c:pt>
                <c:pt idx="293">
                  <c:v>225</c:v>
                </c:pt>
                <c:pt idx="294">
                  <c:v>225</c:v>
                </c:pt>
                <c:pt idx="295">
                  <c:v>225</c:v>
                </c:pt>
                <c:pt idx="296">
                  <c:v>225</c:v>
                </c:pt>
                <c:pt idx="297">
                  <c:v>225</c:v>
                </c:pt>
                <c:pt idx="298">
                  <c:v>225</c:v>
                </c:pt>
                <c:pt idx="299">
                  <c:v>225</c:v>
                </c:pt>
                <c:pt idx="300">
                  <c:v>225</c:v>
                </c:pt>
                <c:pt idx="301">
                  <c:v>225</c:v>
                </c:pt>
                <c:pt idx="302">
                  <c:v>225</c:v>
                </c:pt>
                <c:pt idx="303">
                  <c:v>225</c:v>
                </c:pt>
                <c:pt idx="304">
                  <c:v>225</c:v>
                </c:pt>
                <c:pt idx="305">
                  <c:v>225</c:v>
                </c:pt>
                <c:pt idx="306">
                  <c:v>225</c:v>
                </c:pt>
                <c:pt idx="307">
                  <c:v>225</c:v>
                </c:pt>
                <c:pt idx="308">
                  <c:v>225</c:v>
                </c:pt>
                <c:pt idx="309">
                  <c:v>225</c:v>
                </c:pt>
                <c:pt idx="310">
                  <c:v>225</c:v>
                </c:pt>
                <c:pt idx="311">
                  <c:v>225</c:v>
                </c:pt>
                <c:pt idx="312">
                  <c:v>225</c:v>
                </c:pt>
                <c:pt idx="313">
                  <c:v>225</c:v>
                </c:pt>
                <c:pt idx="314">
                  <c:v>225</c:v>
                </c:pt>
                <c:pt idx="315">
                  <c:v>225</c:v>
                </c:pt>
                <c:pt idx="316">
                  <c:v>225</c:v>
                </c:pt>
                <c:pt idx="317">
                  <c:v>225</c:v>
                </c:pt>
                <c:pt idx="318">
                  <c:v>225</c:v>
                </c:pt>
                <c:pt idx="319">
                  <c:v>225</c:v>
                </c:pt>
                <c:pt idx="320">
                  <c:v>225</c:v>
                </c:pt>
                <c:pt idx="321">
                  <c:v>225</c:v>
                </c:pt>
                <c:pt idx="322">
                  <c:v>225</c:v>
                </c:pt>
                <c:pt idx="323">
                  <c:v>225</c:v>
                </c:pt>
                <c:pt idx="324">
                  <c:v>225</c:v>
                </c:pt>
                <c:pt idx="325">
                  <c:v>225</c:v>
                </c:pt>
                <c:pt idx="326">
                  <c:v>225</c:v>
                </c:pt>
                <c:pt idx="327">
                  <c:v>225</c:v>
                </c:pt>
                <c:pt idx="328">
                  <c:v>225</c:v>
                </c:pt>
                <c:pt idx="329">
                  <c:v>225</c:v>
                </c:pt>
                <c:pt idx="330">
                  <c:v>225</c:v>
                </c:pt>
                <c:pt idx="331">
                  <c:v>225</c:v>
                </c:pt>
                <c:pt idx="332">
                  <c:v>225</c:v>
                </c:pt>
                <c:pt idx="333">
                  <c:v>225</c:v>
                </c:pt>
                <c:pt idx="334">
                  <c:v>225</c:v>
                </c:pt>
                <c:pt idx="335">
                  <c:v>225</c:v>
                </c:pt>
                <c:pt idx="336">
                  <c:v>225</c:v>
                </c:pt>
                <c:pt idx="337">
                  <c:v>225</c:v>
                </c:pt>
                <c:pt idx="338">
                  <c:v>225</c:v>
                </c:pt>
                <c:pt idx="339">
                  <c:v>225</c:v>
                </c:pt>
                <c:pt idx="340">
                  <c:v>225</c:v>
                </c:pt>
                <c:pt idx="341">
                  <c:v>225</c:v>
                </c:pt>
                <c:pt idx="342">
                  <c:v>225</c:v>
                </c:pt>
                <c:pt idx="343">
                  <c:v>225</c:v>
                </c:pt>
                <c:pt idx="344">
                  <c:v>225</c:v>
                </c:pt>
                <c:pt idx="345">
                  <c:v>225</c:v>
                </c:pt>
                <c:pt idx="346">
                  <c:v>225</c:v>
                </c:pt>
                <c:pt idx="347">
                  <c:v>225</c:v>
                </c:pt>
                <c:pt idx="348">
                  <c:v>225</c:v>
                </c:pt>
                <c:pt idx="349">
                  <c:v>225</c:v>
                </c:pt>
                <c:pt idx="350">
                  <c:v>225</c:v>
                </c:pt>
                <c:pt idx="351">
                  <c:v>225</c:v>
                </c:pt>
                <c:pt idx="352">
                  <c:v>225</c:v>
                </c:pt>
                <c:pt idx="353">
                  <c:v>225</c:v>
                </c:pt>
                <c:pt idx="354">
                  <c:v>225</c:v>
                </c:pt>
                <c:pt idx="355">
                  <c:v>225</c:v>
                </c:pt>
                <c:pt idx="356">
                  <c:v>225</c:v>
                </c:pt>
                <c:pt idx="357">
                  <c:v>225</c:v>
                </c:pt>
                <c:pt idx="358">
                  <c:v>225</c:v>
                </c:pt>
                <c:pt idx="359">
                  <c:v>225</c:v>
                </c:pt>
                <c:pt idx="360">
                  <c:v>225</c:v>
                </c:pt>
                <c:pt idx="361">
                  <c:v>225</c:v>
                </c:pt>
                <c:pt idx="362">
                  <c:v>225</c:v>
                </c:pt>
                <c:pt idx="363">
                  <c:v>225</c:v>
                </c:pt>
                <c:pt idx="364">
                  <c:v>225</c:v>
                </c:pt>
                <c:pt idx="365">
                  <c:v>225</c:v>
                </c:pt>
                <c:pt idx="366">
                  <c:v>225</c:v>
                </c:pt>
                <c:pt idx="367">
                  <c:v>225</c:v>
                </c:pt>
                <c:pt idx="368">
                  <c:v>225</c:v>
                </c:pt>
                <c:pt idx="369">
                  <c:v>225</c:v>
                </c:pt>
                <c:pt idx="370">
                  <c:v>225</c:v>
                </c:pt>
                <c:pt idx="371">
                  <c:v>225</c:v>
                </c:pt>
                <c:pt idx="372">
                  <c:v>225</c:v>
                </c:pt>
                <c:pt idx="373">
                  <c:v>225</c:v>
                </c:pt>
                <c:pt idx="374">
                  <c:v>225</c:v>
                </c:pt>
                <c:pt idx="375">
                  <c:v>225</c:v>
                </c:pt>
                <c:pt idx="376">
                  <c:v>225</c:v>
                </c:pt>
                <c:pt idx="377">
                  <c:v>225</c:v>
                </c:pt>
                <c:pt idx="378">
                  <c:v>225</c:v>
                </c:pt>
                <c:pt idx="379">
                  <c:v>225</c:v>
                </c:pt>
                <c:pt idx="380">
                  <c:v>225</c:v>
                </c:pt>
                <c:pt idx="381">
                  <c:v>225</c:v>
                </c:pt>
                <c:pt idx="382">
                  <c:v>225</c:v>
                </c:pt>
                <c:pt idx="383">
                  <c:v>225</c:v>
                </c:pt>
                <c:pt idx="384">
                  <c:v>225</c:v>
                </c:pt>
                <c:pt idx="385">
                  <c:v>225</c:v>
                </c:pt>
                <c:pt idx="386">
                  <c:v>225</c:v>
                </c:pt>
                <c:pt idx="387">
                  <c:v>225</c:v>
                </c:pt>
                <c:pt idx="388">
                  <c:v>225</c:v>
                </c:pt>
                <c:pt idx="389">
                  <c:v>225</c:v>
                </c:pt>
                <c:pt idx="390">
                  <c:v>225</c:v>
                </c:pt>
                <c:pt idx="391">
                  <c:v>225</c:v>
                </c:pt>
                <c:pt idx="392">
                  <c:v>225</c:v>
                </c:pt>
                <c:pt idx="393">
                  <c:v>225</c:v>
                </c:pt>
                <c:pt idx="394">
                  <c:v>225</c:v>
                </c:pt>
                <c:pt idx="395">
                  <c:v>225</c:v>
                </c:pt>
                <c:pt idx="396">
                  <c:v>225</c:v>
                </c:pt>
                <c:pt idx="397">
                  <c:v>225</c:v>
                </c:pt>
                <c:pt idx="398">
                  <c:v>225</c:v>
                </c:pt>
                <c:pt idx="399">
                  <c:v>225</c:v>
                </c:pt>
                <c:pt idx="400">
                  <c:v>225</c:v>
                </c:pt>
                <c:pt idx="401">
                  <c:v>225</c:v>
                </c:pt>
                <c:pt idx="402">
                  <c:v>225</c:v>
                </c:pt>
                <c:pt idx="403">
                  <c:v>225</c:v>
                </c:pt>
                <c:pt idx="404">
                  <c:v>225</c:v>
                </c:pt>
                <c:pt idx="405">
                  <c:v>225</c:v>
                </c:pt>
                <c:pt idx="406">
                  <c:v>225</c:v>
                </c:pt>
                <c:pt idx="407">
                  <c:v>225</c:v>
                </c:pt>
                <c:pt idx="408">
                  <c:v>225</c:v>
                </c:pt>
                <c:pt idx="409">
                  <c:v>225</c:v>
                </c:pt>
                <c:pt idx="410">
                  <c:v>225</c:v>
                </c:pt>
                <c:pt idx="411">
                  <c:v>225</c:v>
                </c:pt>
                <c:pt idx="412">
                  <c:v>225</c:v>
                </c:pt>
                <c:pt idx="413">
                  <c:v>225</c:v>
                </c:pt>
                <c:pt idx="414">
                  <c:v>225</c:v>
                </c:pt>
                <c:pt idx="415">
                  <c:v>225</c:v>
                </c:pt>
                <c:pt idx="416">
                  <c:v>225</c:v>
                </c:pt>
                <c:pt idx="417">
                  <c:v>225</c:v>
                </c:pt>
                <c:pt idx="418">
                  <c:v>225</c:v>
                </c:pt>
                <c:pt idx="419">
                  <c:v>225</c:v>
                </c:pt>
                <c:pt idx="420">
                  <c:v>225</c:v>
                </c:pt>
                <c:pt idx="421">
                  <c:v>225</c:v>
                </c:pt>
                <c:pt idx="422">
                  <c:v>225</c:v>
                </c:pt>
                <c:pt idx="423">
                  <c:v>225</c:v>
                </c:pt>
                <c:pt idx="424">
                  <c:v>225</c:v>
                </c:pt>
                <c:pt idx="425">
                  <c:v>225</c:v>
                </c:pt>
                <c:pt idx="426">
                  <c:v>225</c:v>
                </c:pt>
                <c:pt idx="427">
                  <c:v>225</c:v>
                </c:pt>
                <c:pt idx="428">
                  <c:v>225</c:v>
                </c:pt>
                <c:pt idx="429">
                  <c:v>225</c:v>
                </c:pt>
                <c:pt idx="430">
                  <c:v>#N/A</c:v>
                </c:pt>
                <c:pt idx="431">
                  <c:v>225</c:v>
                </c:pt>
                <c:pt idx="432">
                  <c:v>225</c:v>
                </c:pt>
                <c:pt idx="433">
                  <c:v>225</c:v>
                </c:pt>
                <c:pt idx="434">
                  <c:v>225</c:v>
                </c:pt>
                <c:pt idx="435">
                  <c:v>225</c:v>
                </c:pt>
                <c:pt idx="436">
                  <c:v>225</c:v>
                </c:pt>
                <c:pt idx="437">
                  <c:v>#N/A</c:v>
                </c:pt>
                <c:pt idx="438">
                  <c:v>225</c:v>
                </c:pt>
                <c:pt idx="439">
                  <c:v>225</c:v>
                </c:pt>
                <c:pt idx="440">
                  <c:v>225</c:v>
                </c:pt>
                <c:pt idx="441">
                  <c:v>225</c:v>
                </c:pt>
                <c:pt idx="442">
                  <c:v>225</c:v>
                </c:pt>
                <c:pt idx="443">
                  <c:v>225</c:v>
                </c:pt>
                <c:pt idx="444">
                  <c:v>225</c:v>
                </c:pt>
                <c:pt idx="445">
                  <c:v>225</c:v>
                </c:pt>
                <c:pt idx="446">
                  <c:v>225</c:v>
                </c:pt>
                <c:pt idx="447">
                  <c:v>225</c:v>
                </c:pt>
                <c:pt idx="448">
                  <c:v>225</c:v>
                </c:pt>
                <c:pt idx="449">
                  <c:v>225</c:v>
                </c:pt>
                <c:pt idx="450">
                  <c:v>225</c:v>
                </c:pt>
                <c:pt idx="451">
                  <c:v>225</c:v>
                </c:pt>
                <c:pt idx="452">
                  <c:v>225</c:v>
                </c:pt>
                <c:pt idx="453">
                  <c:v>225</c:v>
                </c:pt>
                <c:pt idx="454">
                  <c:v>225</c:v>
                </c:pt>
                <c:pt idx="455">
                  <c:v>225</c:v>
                </c:pt>
                <c:pt idx="456">
                  <c:v>225</c:v>
                </c:pt>
                <c:pt idx="457">
                  <c:v>225</c:v>
                </c:pt>
                <c:pt idx="458">
                  <c:v>225</c:v>
                </c:pt>
                <c:pt idx="459">
                  <c:v>225</c:v>
                </c:pt>
                <c:pt idx="460">
                  <c:v>225</c:v>
                </c:pt>
                <c:pt idx="461">
                  <c:v>225</c:v>
                </c:pt>
                <c:pt idx="462">
                  <c:v>225</c:v>
                </c:pt>
                <c:pt idx="463">
                  <c:v>#N/A</c:v>
                </c:pt>
                <c:pt idx="464">
                  <c:v>225</c:v>
                </c:pt>
                <c:pt idx="465">
                  <c:v>#N/A</c:v>
                </c:pt>
                <c:pt idx="466">
                  <c:v>225</c:v>
                </c:pt>
                <c:pt idx="467">
                  <c:v>225</c:v>
                </c:pt>
                <c:pt idx="468">
                  <c:v>225</c:v>
                </c:pt>
                <c:pt idx="469">
                  <c:v>225</c:v>
                </c:pt>
                <c:pt idx="470">
                  <c:v>225</c:v>
                </c:pt>
                <c:pt idx="471">
                  <c:v>225</c:v>
                </c:pt>
                <c:pt idx="472">
                  <c:v>225</c:v>
                </c:pt>
                <c:pt idx="473">
                  <c:v>225</c:v>
                </c:pt>
                <c:pt idx="474">
                  <c:v>225</c:v>
                </c:pt>
                <c:pt idx="475">
                  <c:v>#N/A</c:v>
                </c:pt>
                <c:pt idx="476">
                  <c:v>#N/A</c:v>
                </c:pt>
                <c:pt idx="477">
                  <c:v>225</c:v>
                </c:pt>
                <c:pt idx="478">
                  <c:v>#N/A</c:v>
                </c:pt>
                <c:pt idx="479">
                  <c:v>225</c:v>
                </c:pt>
                <c:pt idx="480">
                  <c:v>225</c:v>
                </c:pt>
                <c:pt idx="481">
                  <c:v>225</c:v>
                </c:pt>
                <c:pt idx="482">
                  <c:v>225</c:v>
                </c:pt>
                <c:pt idx="483">
                  <c:v>225</c:v>
                </c:pt>
                <c:pt idx="484">
                  <c:v>225</c:v>
                </c:pt>
                <c:pt idx="485">
                  <c:v>225</c:v>
                </c:pt>
                <c:pt idx="486">
                  <c:v>225</c:v>
                </c:pt>
                <c:pt idx="487">
                  <c:v>225</c:v>
                </c:pt>
                <c:pt idx="488">
                  <c:v>225</c:v>
                </c:pt>
                <c:pt idx="489">
                  <c:v>225</c:v>
                </c:pt>
                <c:pt idx="490">
                  <c:v>225</c:v>
                </c:pt>
                <c:pt idx="491">
                  <c:v>225</c:v>
                </c:pt>
                <c:pt idx="492">
                  <c:v>225</c:v>
                </c:pt>
                <c:pt idx="493">
                  <c:v>225</c:v>
                </c:pt>
                <c:pt idx="494">
                  <c:v>225</c:v>
                </c:pt>
                <c:pt idx="495">
                  <c:v>225</c:v>
                </c:pt>
                <c:pt idx="496">
                  <c:v>225</c:v>
                </c:pt>
                <c:pt idx="497">
                  <c:v>225</c:v>
                </c:pt>
                <c:pt idx="498">
                  <c:v>225</c:v>
                </c:pt>
                <c:pt idx="499">
                  <c:v>225</c:v>
                </c:pt>
                <c:pt idx="500">
                  <c:v>225</c:v>
                </c:pt>
                <c:pt idx="501">
                  <c:v>225</c:v>
                </c:pt>
                <c:pt idx="502">
                  <c:v>225</c:v>
                </c:pt>
                <c:pt idx="503">
                  <c:v>225</c:v>
                </c:pt>
                <c:pt idx="504">
                  <c:v>225</c:v>
                </c:pt>
                <c:pt idx="505">
                  <c:v>225</c:v>
                </c:pt>
                <c:pt idx="506">
                  <c:v>225</c:v>
                </c:pt>
                <c:pt idx="507">
                  <c:v>225</c:v>
                </c:pt>
                <c:pt idx="508">
                  <c:v>225</c:v>
                </c:pt>
                <c:pt idx="509">
                  <c:v>225</c:v>
                </c:pt>
                <c:pt idx="510">
                  <c:v>225</c:v>
                </c:pt>
                <c:pt idx="511">
                  <c:v>225</c:v>
                </c:pt>
                <c:pt idx="512">
                  <c:v>225</c:v>
                </c:pt>
                <c:pt idx="513">
                  <c:v>225</c:v>
                </c:pt>
                <c:pt idx="514">
                  <c:v>225</c:v>
                </c:pt>
                <c:pt idx="515">
                  <c:v>225</c:v>
                </c:pt>
                <c:pt idx="516">
                  <c:v>225</c:v>
                </c:pt>
                <c:pt idx="517">
                  <c:v>225</c:v>
                </c:pt>
                <c:pt idx="518">
                  <c:v>225</c:v>
                </c:pt>
                <c:pt idx="519">
                  <c:v>225</c:v>
                </c:pt>
                <c:pt idx="520">
                  <c:v>225</c:v>
                </c:pt>
                <c:pt idx="521">
                  <c:v>225</c:v>
                </c:pt>
                <c:pt idx="522">
                  <c:v>225</c:v>
                </c:pt>
                <c:pt idx="523">
                  <c:v>225</c:v>
                </c:pt>
                <c:pt idx="524">
                  <c:v>225</c:v>
                </c:pt>
                <c:pt idx="525">
                  <c:v>225</c:v>
                </c:pt>
                <c:pt idx="526">
                  <c:v>225</c:v>
                </c:pt>
                <c:pt idx="527">
                  <c:v>225</c:v>
                </c:pt>
                <c:pt idx="528">
                  <c:v>225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A-4442-BFC8-F3D05A0B9902}"/>
            </c:ext>
          </c:extLst>
        </c:ser>
        <c:ser>
          <c:idx val="2"/>
          <c:order val="2"/>
          <c:tx>
            <c:strRef>
              <c:f>'SA '!$O$12</c:f>
              <c:strCache>
                <c:ptCount val="1"/>
                <c:pt idx="0">
                  <c:v>Limite Superior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'SA '!$L$13:$L$773</c:f>
              <c:numCache>
                <c:formatCode>dd/mmm;@</c:formatCode>
                <c:ptCount val="7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44564</c:v>
                </c:pt>
                <c:pt idx="137">
                  <c:v>44566</c:v>
                </c:pt>
                <c:pt idx="138">
                  <c:v>44569</c:v>
                </c:pt>
                <c:pt idx="139">
                  <c:v>44573</c:v>
                </c:pt>
                <c:pt idx="140">
                  <c:v>44578</c:v>
                </c:pt>
                <c:pt idx="141">
                  <c:v>44581</c:v>
                </c:pt>
                <c:pt idx="142">
                  <c:v>44582</c:v>
                </c:pt>
                <c:pt idx="143">
                  <c:v>44585</c:v>
                </c:pt>
                <c:pt idx="144">
                  <c:v>44592</c:v>
                </c:pt>
                <c:pt idx="145">
                  <c:v>44592</c:v>
                </c:pt>
                <c:pt idx="146">
                  <c:v>44595</c:v>
                </c:pt>
                <c:pt idx="147">
                  <c:v>44596</c:v>
                </c:pt>
                <c:pt idx="148">
                  <c:v>44599</c:v>
                </c:pt>
                <c:pt idx="149">
                  <c:v>44608</c:v>
                </c:pt>
                <c:pt idx="150">
                  <c:v>44610</c:v>
                </c:pt>
                <c:pt idx="151">
                  <c:v>44613</c:v>
                </c:pt>
                <c:pt idx="152">
                  <c:v>44616</c:v>
                </c:pt>
                <c:pt idx="153">
                  <c:v>44618</c:v>
                </c:pt>
                <c:pt idx="154">
                  <c:v>44620</c:v>
                </c:pt>
                <c:pt idx="155">
                  <c:v>44627</c:v>
                </c:pt>
                <c:pt idx="156">
                  <c:v>44627</c:v>
                </c:pt>
                <c:pt idx="157">
                  <c:v>44628</c:v>
                </c:pt>
                <c:pt idx="158">
                  <c:v>44629</c:v>
                </c:pt>
                <c:pt idx="159">
                  <c:v>44634</c:v>
                </c:pt>
                <c:pt idx="160">
                  <c:v>44636</c:v>
                </c:pt>
                <c:pt idx="161">
                  <c:v>44638</c:v>
                </c:pt>
                <c:pt idx="162">
                  <c:v>44645</c:v>
                </c:pt>
                <c:pt idx="163">
                  <c:v>44648</c:v>
                </c:pt>
                <c:pt idx="164">
                  <c:v>44651</c:v>
                </c:pt>
                <c:pt idx="165">
                  <c:v>44655</c:v>
                </c:pt>
                <c:pt idx="166">
                  <c:v>44655</c:v>
                </c:pt>
                <c:pt idx="167">
                  <c:v>44657</c:v>
                </c:pt>
                <c:pt idx="168">
                  <c:v>44663</c:v>
                </c:pt>
                <c:pt idx="169">
                  <c:v>44665</c:v>
                </c:pt>
                <c:pt idx="170">
                  <c:v>44672</c:v>
                </c:pt>
                <c:pt idx="171">
                  <c:v>44673</c:v>
                </c:pt>
                <c:pt idx="172">
                  <c:v>44676</c:v>
                </c:pt>
                <c:pt idx="173">
                  <c:v>44678</c:v>
                </c:pt>
                <c:pt idx="174">
                  <c:v>44680</c:v>
                </c:pt>
                <c:pt idx="175">
                  <c:v>44687</c:v>
                </c:pt>
                <c:pt idx="176">
                  <c:v>44689</c:v>
                </c:pt>
                <c:pt idx="177">
                  <c:v>44689</c:v>
                </c:pt>
                <c:pt idx="178">
                  <c:v>44695</c:v>
                </c:pt>
                <c:pt idx="179">
                  <c:v>44696</c:v>
                </c:pt>
                <c:pt idx="180">
                  <c:v>44700</c:v>
                </c:pt>
                <c:pt idx="181">
                  <c:v>44704</c:v>
                </c:pt>
                <c:pt idx="182">
                  <c:v>44705</c:v>
                </c:pt>
                <c:pt idx="183">
                  <c:v>44707</c:v>
                </c:pt>
                <c:pt idx="184">
                  <c:v>44713</c:v>
                </c:pt>
                <c:pt idx="185">
                  <c:v>44717</c:v>
                </c:pt>
                <c:pt idx="186">
                  <c:v>44718</c:v>
                </c:pt>
                <c:pt idx="187">
                  <c:v>44720</c:v>
                </c:pt>
                <c:pt idx="188">
                  <c:v>44726</c:v>
                </c:pt>
                <c:pt idx="189">
                  <c:v>44728</c:v>
                </c:pt>
                <c:pt idx="190">
                  <c:v>44730</c:v>
                </c:pt>
                <c:pt idx="191">
                  <c:v>44734</c:v>
                </c:pt>
                <c:pt idx="192">
                  <c:v>44738</c:v>
                </c:pt>
                <c:pt idx="193">
                  <c:v>44740</c:v>
                </c:pt>
                <c:pt idx="194">
                  <c:v>44744</c:v>
                </c:pt>
                <c:pt idx="195">
                  <c:v>44750</c:v>
                </c:pt>
                <c:pt idx="196">
                  <c:v>44751</c:v>
                </c:pt>
                <c:pt idx="197">
                  <c:v>44753</c:v>
                </c:pt>
                <c:pt idx="198">
                  <c:v>44757</c:v>
                </c:pt>
                <c:pt idx="199">
                  <c:v>44760</c:v>
                </c:pt>
                <c:pt idx="200">
                  <c:v>44767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44784</c:v>
                </c:pt>
                <c:pt idx="212">
                  <c:v>44768</c:v>
                </c:pt>
                <c:pt idx="213">
                  <c:v>44772</c:v>
                </c:pt>
                <c:pt idx="214">
                  <c:v>44776</c:v>
                </c:pt>
                <c:pt idx="215">
                  <c:v>44777</c:v>
                </c:pt>
                <c:pt idx="216">
                  <c:v>44781</c:v>
                </c:pt>
                <c:pt idx="217">
                  <c:v>44798</c:v>
                </c:pt>
                <c:pt idx="218">
                  <c:v>44791</c:v>
                </c:pt>
                <c:pt idx="219">
                  <c:v>44792</c:v>
                </c:pt>
                <c:pt idx="220">
                  <c:v>44792</c:v>
                </c:pt>
                <c:pt idx="221">
                  <c:v>44813</c:v>
                </c:pt>
                <c:pt idx="222">
                  <c:v>44806</c:v>
                </c:pt>
                <c:pt idx="223">
                  <c:v>44808</c:v>
                </c:pt>
                <c:pt idx="224">
                  <c:v>44811</c:v>
                </c:pt>
                <c:pt idx="225">
                  <c:v>44813</c:v>
                </c:pt>
                <c:pt idx="226">
                  <c:v>44830</c:v>
                </c:pt>
                <c:pt idx="227">
                  <c:v>44816</c:v>
                </c:pt>
                <c:pt idx="228">
                  <c:v>44820</c:v>
                </c:pt>
                <c:pt idx="229">
                  <c:v>44821</c:v>
                </c:pt>
                <c:pt idx="230">
                  <c:v>44829</c:v>
                </c:pt>
                <c:pt idx="231">
                  <c:v>44845</c:v>
                </c:pt>
                <c:pt idx="232">
                  <c:v>44831</c:v>
                </c:pt>
                <c:pt idx="233">
                  <c:v>44832</c:v>
                </c:pt>
                <c:pt idx="234">
                  <c:v>44838</c:v>
                </c:pt>
                <c:pt idx="235">
                  <c:v>44845</c:v>
                </c:pt>
                <c:pt idx="236">
                  <c:v>44860</c:v>
                </c:pt>
                <c:pt idx="237">
                  <c:v>44848</c:v>
                </c:pt>
                <c:pt idx="238">
                  <c:v>44855</c:v>
                </c:pt>
                <c:pt idx="239">
                  <c:v>44874</c:v>
                </c:pt>
                <c:pt idx="240">
                  <c:v>44861</c:v>
                </c:pt>
                <c:pt idx="241">
                  <c:v>44861</c:v>
                </c:pt>
                <c:pt idx="242">
                  <c:v>44868</c:v>
                </c:pt>
                <c:pt idx="243">
                  <c:v>44869</c:v>
                </c:pt>
                <c:pt idx="244">
                  <c:v>44889</c:v>
                </c:pt>
                <c:pt idx="245">
                  <c:v>44877</c:v>
                </c:pt>
                <c:pt idx="246">
                  <c:v>44880</c:v>
                </c:pt>
                <c:pt idx="247">
                  <c:v>44886</c:v>
                </c:pt>
                <c:pt idx="248">
                  <c:v>44908</c:v>
                </c:pt>
                <c:pt idx="249">
                  <c:v>44892</c:v>
                </c:pt>
                <c:pt idx="250">
                  <c:v>44907</c:v>
                </c:pt>
                <c:pt idx="251">
                  <c:v>44907</c:v>
                </c:pt>
                <c:pt idx="252">
                  <c:v>44921</c:v>
                </c:pt>
                <c:pt idx="253">
                  <c:v>44915</c:v>
                </c:pt>
                <c:pt idx="254">
                  <c:v>44921</c:v>
                </c:pt>
                <c:pt idx="255">
                  <c:v>44939</c:v>
                </c:pt>
                <c:pt idx="256">
                  <c:v>44922</c:v>
                </c:pt>
                <c:pt idx="257">
                  <c:v>44927</c:v>
                </c:pt>
                <c:pt idx="258">
                  <c:v>44928</c:v>
                </c:pt>
                <c:pt idx="259">
                  <c:v>44937</c:v>
                </c:pt>
                <c:pt idx="260">
                  <c:v>44938</c:v>
                </c:pt>
                <c:pt idx="261">
                  <c:v>44954</c:v>
                </c:pt>
                <c:pt idx="262">
                  <c:v>44952</c:v>
                </c:pt>
                <c:pt idx="263">
                  <c:v>44973</c:v>
                </c:pt>
                <c:pt idx="264">
                  <c:v>44955</c:v>
                </c:pt>
                <c:pt idx="265">
                  <c:v>44966</c:v>
                </c:pt>
                <c:pt idx="266">
                  <c:v>44966</c:v>
                </c:pt>
                <c:pt idx="267">
                  <c:v>44968</c:v>
                </c:pt>
                <c:pt idx="268">
                  <c:v>44972</c:v>
                </c:pt>
                <c:pt idx="269">
                  <c:v>44989</c:v>
                </c:pt>
                <c:pt idx="270">
                  <c:v>44980</c:v>
                </c:pt>
                <c:pt idx="271">
                  <c:v>44985</c:v>
                </c:pt>
                <c:pt idx="272">
                  <c:v>44987</c:v>
                </c:pt>
                <c:pt idx="273">
                  <c:v>45011</c:v>
                </c:pt>
                <c:pt idx="274">
                  <c:v>44992</c:v>
                </c:pt>
                <c:pt idx="275">
                  <c:v>44996</c:v>
                </c:pt>
                <c:pt idx="276">
                  <c:v>45003</c:v>
                </c:pt>
                <c:pt idx="277">
                  <c:v>45004</c:v>
                </c:pt>
                <c:pt idx="278">
                  <c:v>45007</c:v>
                </c:pt>
                <c:pt idx="279">
                  <c:v>45010</c:v>
                </c:pt>
                <c:pt idx="280">
                  <c:v>45029</c:v>
                </c:pt>
                <c:pt idx="281">
                  <c:v>45016</c:v>
                </c:pt>
                <c:pt idx="282">
                  <c:v>45059</c:v>
                </c:pt>
                <c:pt idx="283">
                  <c:v>45030</c:v>
                </c:pt>
                <c:pt idx="284">
                  <c:v>45030</c:v>
                </c:pt>
                <c:pt idx="285">
                  <c:v>45034</c:v>
                </c:pt>
                <c:pt idx="286">
                  <c:v>45034</c:v>
                </c:pt>
                <c:pt idx="287">
                  <c:v>45041</c:v>
                </c:pt>
                <c:pt idx="288">
                  <c:v>45042</c:v>
                </c:pt>
                <c:pt idx="289">
                  <c:v>45048</c:v>
                </c:pt>
                <c:pt idx="290">
                  <c:v>45057</c:v>
                </c:pt>
                <c:pt idx="291">
                  <c:v>45058</c:v>
                </c:pt>
                <c:pt idx="292">
                  <c:v>45061</c:v>
                </c:pt>
                <c:pt idx="293">
                  <c:v>45129</c:v>
                </c:pt>
                <c:pt idx="294">
                  <c:v>45063</c:v>
                </c:pt>
                <c:pt idx="295">
                  <c:v>45075</c:v>
                </c:pt>
                <c:pt idx="296">
                  <c:v>45079</c:v>
                </c:pt>
                <c:pt idx="297">
                  <c:v>45086</c:v>
                </c:pt>
                <c:pt idx="298">
                  <c:v>45093</c:v>
                </c:pt>
                <c:pt idx="299">
                  <c:v>45103</c:v>
                </c:pt>
                <c:pt idx="300">
                  <c:v>45107</c:v>
                </c:pt>
                <c:pt idx="301">
                  <c:v>45113</c:v>
                </c:pt>
                <c:pt idx="302">
                  <c:v>45115</c:v>
                </c:pt>
                <c:pt idx="303">
                  <c:v>45127</c:v>
                </c:pt>
                <c:pt idx="304">
                  <c:v>45130</c:v>
                </c:pt>
                <c:pt idx="305">
                  <c:v>45155</c:v>
                </c:pt>
                <c:pt idx="306">
                  <c:v>45135</c:v>
                </c:pt>
                <c:pt idx="307">
                  <c:v>45142</c:v>
                </c:pt>
                <c:pt idx="308">
                  <c:v>45144</c:v>
                </c:pt>
                <c:pt idx="309">
                  <c:v>45146</c:v>
                </c:pt>
                <c:pt idx="310">
                  <c:v>45147</c:v>
                </c:pt>
                <c:pt idx="311">
                  <c:v>45170</c:v>
                </c:pt>
                <c:pt idx="312">
                  <c:v>45161</c:v>
                </c:pt>
                <c:pt idx="313">
                  <c:v>45162</c:v>
                </c:pt>
                <c:pt idx="314">
                  <c:v>45169</c:v>
                </c:pt>
                <c:pt idx="315">
                  <c:v>45170</c:v>
                </c:pt>
                <c:pt idx="316">
                  <c:v>45171</c:v>
                </c:pt>
                <c:pt idx="317">
                  <c:v>45171</c:v>
                </c:pt>
                <c:pt idx="318">
                  <c:v>45197</c:v>
                </c:pt>
                <c:pt idx="319">
                  <c:v>45177</c:v>
                </c:pt>
                <c:pt idx="320">
                  <c:v>45188</c:v>
                </c:pt>
                <c:pt idx="321">
                  <c:v>45191</c:v>
                </c:pt>
                <c:pt idx="322">
                  <c:v>45226</c:v>
                </c:pt>
                <c:pt idx="323">
                  <c:v>45202</c:v>
                </c:pt>
                <c:pt idx="324">
                  <c:v>45213</c:v>
                </c:pt>
                <c:pt idx="325">
                  <c:v>45218</c:v>
                </c:pt>
                <c:pt idx="326">
                  <c:v>45218</c:v>
                </c:pt>
                <c:pt idx="327">
                  <c:v>45225</c:v>
                </c:pt>
                <c:pt idx="328">
                  <c:v>45226</c:v>
                </c:pt>
                <c:pt idx="329">
                  <c:v>45239</c:v>
                </c:pt>
                <c:pt idx="330">
                  <c:v>45229</c:v>
                </c:pt>
                <c:pt idx="331">
                  <c:v>45238</c:v>
                </c:pt>
                <c:pt idx="332">
                  <c:v>45258</c:v>
                </c:pt>
                <c:pt idx="333">
                  <c:v>45244</c:v>
                </c:pt>
                <c:pt idx="334">
                  <c:v>45246</c:v>
                </c:pt>
                <c:pt idx="335">
                  <c:v>45253</c:v>
                </c:pt>
                <c:pt idx="336">
                  <c:v>45254</c:v>
                </c:pt>
                <c:pt idx="337">
                  <c:v>45280</c:v>
                </c:pt>
                <c:pt idx="338">
                  <c:v>45261</c:v>
                </c:pt>
                <c:pt idx="339">
                  <c:v>45264</c:v>
                </c:pt>
                <c:pt idx="340">
                  <c:v>45273</c:v>
                </c:pt>
                <c:pt idx="341">
                  <c:v>45279</c:v>
                </c:pt>
                <c:pt idx="342">
                  <c:v>45299</c:v>
                </c:pt>
                <c:pt idx="343">
                  <c:v>45283</c:v>
                </c:pt>
                <c:pt idx="344">
                  <c:v>45287</c:v>
                </c:pt>
                <c:pt idx="345">
                  <c:v>45296</c:v>
                </c:pt>
                <c:pt idx="346">
                  <c:v>45297</c:v>
                </c:pt>
                <c:pt idx="347">
                  <c:v>45316</c:v>
                </c:pt>
                <c:pt idx="348">
                  <c:v>45301</c:v>
                </c:pt>
                <c:pt idx="349">
                  <c:v>45313</c:v>
                </c:pt>
                <c:pt idx="350">
                  <c:v>45313</c:v>
                </c:pt>
                <c:pt idx="351">
                  <c:v>45338</c:v>
                </c:pt>
                <c:pt idx="352">
                  <c:v>45318</c:v>
                </c:pt>
                <c:pt idx="353">
                  <c:v>45331</c:v>
                </c:pt>
                <c:pt idx="354">
                  <c:v>45334</c:v>
                </c:pt>
                <c:pt idx="355">
                  <c:v>45338</c:v>
                </c:pt>
                <c:pt idx="356">
                  <c:v>45389</c:v>
                </c:pt>
                <c:pt idx="357">
                  <c:v>45343</c:v>
                </c:pt>
                <c:pt idx="358">
                  <c:v>45347</c:v>
                </c:pt>
                <c:pt idx="359">
                  <c:v>45357</c:v>
                </c:pt>
                <c:pt idx="360">
                  <c:v>45361</c:v>
                </c:pt>
                <c:pt idx="361">
                  <c:v>45370</c:v>
                </c:pt>
                <c:pt idx="362">
                  <c:v>45374</c:v>
                </c:pt>
                <c:pt idx="363">
                  <c:v>45379</c:v>
                </c:pt>
                <c:pt idx="364">
                  <c:v>45380</c:v>
                </c:pt>
                <c:pt idx="365">
                  <c:v>45388</c:v>
                </c:pt>
                <c:pt idx="366">
                  <c:v>45408</c:v>
                </c:pt>
                <c:pt idx="367">
                  <c:v>45393</c:v>
                </c:pt>
                <c:pt idx="368">
                  <c:v>45399</c:v>
                </c:pt>
                <c:pt idx="369">
                  <c:v>45406</c:v>
                </c:pt>
                <c:pt idx="370">
                  <c:v>45430</c:v>
                </c:pt>
                <c:pt idx="371">
                  <c:v>45410</c:v>
                </c:pt>
                <c:pt idx="372">
                  <c:v>45412</c:v>
                </c:pt>
                <c:pt idx="373">
                  <c:v>45427</c:v>
                </c:pt>
                <c:pt idx="374">
                  <c:v>45451</c:v>
                </c:pt>
                <c:pt idx="375">
                  <c:v>45432</c:v>
                </c:pt>
                <c:pt idx="376">
                  <c:v>45434</c:v>
                </c:pt>
                <c:pt idx="377">
                  <c:v>45440</c:v>
                </c:pt>
                <c:pt idx="378">
                  <c:v>45448</c:v>
                </c:pt>
                <c:pt idx="379">
                  <c:v>45482</c:v>
                </c:pt>
                <c:pt idx="380">
                  <c:v>45453</c:v>
                </c:pt>
                <c:pt idx="381">
                  <c:v>45456</c:v>
                </c:pt>
                <c:pt idx="382">
                  <c:v>45464</c:v>
                </c:pt>
                <c:pt idx="383">
                  <c:v>45467</c:v>
                </c:pt>
                <c:pt idx="384">
                  <c:v>45468</c:v>
                </c:pt>
                <c:pt idx="385">
                  <c:v>45470</c:v>
                </c:pt>
                <c:pt idx="386">
                  <c:v>45499</c:v>
                </c:pt>
                <c:pt idx="387">
                  <c:v>45487</c:v>
                </c:pt>
                <c:pt idx="388">
                  <c:v>45491</c:v>
                </c:pt>
                <c:pt idx="389">
                  <c:v>45516</c:v>
                </c:pt>
                <c:pt idx="390">
                  <c:v>45504</c:v>
                </c:pt>
                <c:pt idx="391">
                  <c:v>45504</c:v>
                </c:pt>
                <c:pt idx="392">
                  <c:v>45506</c:v>
                </c:pt>
                <c:pt idx="393">
                  <c:v>45511</c:v>
                </c:pt>
                <c:pt idx="394">
                  <c:v>45516</c:v>
                </c:pt>
                <c:pt idx="395">
                  <c:v>45537</c:v>
                </c:pt>
                <c:pt idx="396">
                  <c:v>45524</c:v>
                </c:pt>
                <c:pt idx="397">
                  <c:v>45553</c:v>
                </c:pt>
                <c:pt idx="398">
                  <c:v>45541</c:v>
                </c:pt>
                <c:pt idx="399">
                  <c:v>45545</c:v>
                </c:pt>
                <c:pt idx="400">
                  <c:v>45545</c:v>
                </c:pt>
                <c:pt idx="401">
                  <c:v>45565</c:v>
                </c:pt>
                <c:pt idx="402">
                  <c:v>45556</c:v>
                </c:pt>
                <c:pt idx="403">
                  <c:v>45559</c:v>
                </c:pt>
                <c:pt idx="404">
                  <c:v>45562</c:v>
                </c:pt>
                <c:pt idx="405">
                  <c:v>45581</c:v>
                </c:pt>
                <c:pt idx="406">
                  <c:v>45575</c:v>
                </c:pt>
                <c:pt idx="407">
                  <c:v>45601</c:v>
                </c:pt>
                <c:pt idx="408">
                  <c:v>45590</c:v>
                </c:pt>
                <c:pt idx="409">
                  <c:v>45594</c:v>
                </c:pt>
                <c:pt idx="410">
                  <c:v>45618</c:v>
                </c:pt>
                <c:pt idx="411">
                  <c:v>45609</c:v>
                </c:pt>
                <c:pt idx="412">
                  <c:v>45611</c:v>
                </c:pt>
                <c:pt idx="413">
                  <c:v>45616</c:v>
                </c:pt>
                <c:pt idx="414">
                  <c:v>45635</c:v>
                </c:pt>
                <c:pt idx="415">
                  <c:v>45630</c:v>
                </c:pt>
                <c:pt idx="416">
                  <c:v>45632</c:v>
                </c:pt>
                <c:pt idx="417">
                  <c:v>#N/A</c:v>
                </c:pt>
                <c:pt idx="418">
                  <c:v>45638</c:v>
                </c:pt>
                <c:pt idx="419">
                  <c:v>45651</c:v>
                </c:pt>
                <c:pt idx="420">
                  <c:v>45657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0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0</c:v>
                </c:pt>
                <c:pt idx="464">
                  <c:v>#N/A</c:v>
                </c:pt>
                <c:pt idx="465">
                  <c:v>0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0</c:v>
                </c:pt>
                <c:pt idx="476">
                  <c:v>0</c:v>
                </c:pt>
                <c:pt idx="477">
                  <c:v>#N/A</c:v>
                </c:pt>
                <c:pt idx="478">
                  <c:v>0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0</c:v>
                </c:pt>
                <c:pt idx="752">
                  <c:v>0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0</c:v>
                </c:pt>
                <c:pt idx="760">
                  <c:v>#N/A</c:v>
                </c:pt>
              </c:numCache>
            </c:numRef>
          </c:cat>
          <c:val>
            <c:numRef>
              <c:f>'SA '!$O$13:$O$773</c:f>
              <c:numCache>
                <c:formatCode>General</c:formatCode>
                <c:ptCount val="761"/>
                <c:pt idx="0">
                  <c:v>275</c:v>
                </c:pt>
                <c:pt idx="1">
                  <c:v>275</c:v>
                </c:pt>
                <c:pt idx="2">
                  <c:v>275</c:v>
                </c:pt>
                <c:pt idx="3">
                  <c:v>275</c:v>
                </c:pt>
                <c:pt idx="4">
                  <c:v>275</c:v>
                </c:pt>
                <c:pt idx="5">
                  <c:v>275</c:v>
                </c:pt>
                <c:pt idx="6">
                  <c:v>275</c:v>
                </c:pt>
                <c:pt idx="7">
                  <c:v>275</c:v>
                </c:pt>
                <c:pt idx="8">
                  <c:v>275</c:v>
                </c:pt>
                <c:pt idx="9">
                  <c:v>275</c:v>
                </c:pt>
                <c:pt idx="10">
                  <c:v>275</c:v>
                </c:pt>
                <c:pt idx="11">
                  <c:v>275</c:v>
                </c:pt>
                <c:pt idx="12">
                  <c:v>275</c:v>
                </c:pt>
                <c:pt idx="13">
                  <c:v>275</c:v>
                </c:pt>
                <c:pt idx="14">
                  <c:v>275</c:v>
                </c:pt>
                <c:pt idx="15">
                  <c:v>275</c:v>
                </c:pt>
                <c:pt idx="16">
                  <c:v>275</c:v>
                </c:pt>
                <c:pt idx="17">
                  <c:v>275</c:v>
                </c:pt>
                <c:pt idx="18">
                  <c:v>275</c:v>
                </c:pt>
                <c:pt idx="19">
                  <c:v>275</c:v>
                </c:pt>
                <c:pt idx="20">
                  <c:v>275</c:v>
                </c:pt>
                <c:pt idx="21">
                  <c:v>275</c:v>
                </c:pt>
                <c:pt idx="22">
                  <c:v>275</c:v>
                </c:pt>
                <c:pt idx="23">
                  <c:v>275</c:v>
                </c:pt>
                <c:pt idx="24">
                  <c:v>275</c:v>
                </c:pt>
                <c:pt idx="25">
                  <c:v>275</c:v>
                </c:pt>
                <c:pt idx="26">
                  <c:v>275</c:v>
                </c:pt>
                <c:pt idx="27">
                  <c:v>275</c:v>
                </c:pt>
                <c:pt idx="28">
                  <c:v>275</c:v>
                </c:pt>
                <c:pt idx="29">
                  <c:v>275</c:v>
                </c:pt>
                <c:pt idx="30">
                  <c:v>275</c:v>
                </c:pt>
                <c:pt idx="31">
                  <c:v>275</c:v>
                </c:pt>
                <c:pt idx="32">
                  <c:v>275</c:v>
                </c:pt>
                <c:pt idx="33">
                  <c:v>275</c:v>
                </c:pt>
                <c:pt idx="34">
                  <c:v>275</c:v>
                </c:pt>
                <c:pt idx="35">
                  <c:v>275</c:v>
                </c:pt>
                <c:pt idx="36">
                  <c:v>275</c:v>
                </c:pt>
                <c:pt idx="37">
                  <c:v>275</c:v>
                </c:pt>
                <c:pt idx="38">
                  <c:v>275</c:v>
                </c:pt>
                <c:pt idx="39">
                  <c:v>275</c:v>
                </c:pt>
                <c:pt idx="40">
                  <c:v>275</c:v>
                </c:pt>
                <c:pt idx="41">
                  <c:v>275</c:v>
                </c:pt>
                <c:pt idx="42">
                  <c:v>275</c:v>
                </c:pt>
                <c:pt idx="43">
                  <c:v>275</c:v>
                </c:pt>
                <c:pt idx="44">
                  <c:v>275</c:v>
                </c:pt>
                <c:pt idx="45">
                  <c:v>275</c:v>
                </c:pt>
                <c:pt idx="46">
                  <c:v>275</c:v>
                </c:pt>
                <c:pt idx="47">
                  <c:v>275</c:v>
                </c:pt>
                <c:pt idx="48">
                  <c:v>275</c:v>
                </c:pt>
                <c:pt idx="49">
                  <c:v>275</c:v>
                </c:pt>
                <c:pt idx="50">
                  <c:v>275</c:v>
                </c:pt>
                <c:pt idx="51">
                  <c:v>275</c:v>
                </c:pt>
                <c:pt idx="52">
                  <c:v>275</c:v>
                </c:pt>
                <c:pt idx="53">
                  <c:v>275</c:v>
                </c:pt>
                <c:pt idx="54">
                  <c:v>275</c:v>
                </c:pt>
                <c:pt idx="55">
                  <c:v>275</c:v>
                </c:pt>
                <c:pt idx="56">
                  <c:v>275</c:v>
                </c:pt>
                <c:pt idx="57">
                  <c:v>275</c:v>
                </c:pt>
                <c:pt idx="58">
                  <c:v>275</c:v>
                </c:pt>
                <c:pt idx="59">
                  <c:v>275</c:v>
                </c:pt>
                <c:pt idx="60">
                  <c:v>275</c:v>
                </c:pt>
                <c:pt idx="61">
                  <c:v>275</c:v>
                </c:pt>
                <c:pt idx="62">
                  <c:v>275</c:v>
                </c:pt>
                <c:pt idx="63">
                  <c:v>275</c:v>
                </c:pt>
                <c:pt idx="64">
                  <c:v>275</c:v>
                </c:pt>
                <c:pt idx="65">
                  <c:v>275</c:v>
                </c:pt>
                <c:pt idx="66">
                  <c:v>275</c:v>
                </c:pt>
                <c:pt idx="67">
                  <c:v>275</c:v>
                </c:pt>
                <c:pt idx="68">
                  <c:v>275</c:v>
                </c:pt>
                <c:pt idx="69">
                  <c:v>275</c:v>
                </c:pt>
                <c:pt idx="70">
                  <c:v>275</c:v>
                </c:pt>
                <c:pt idx="71">
                  <c:v>275</c:v>
                </c:pt>
                <c:pt idx="72">
                  <c:v>275</c:v>
                </c:pt>
                <c:pt idx="73">
                  <c:v>275</c:v>
                </c:pt>
                <c:pt idx="74">
                  <c:v>275</c:v>
                </c:pt>
                <c:pt idx="75">
                  <c:v>275</c:v>
                </c:pt>
                <c:pt idx="76">
                  <c:v>275</c:v>
                </c:pt>
                <c:pt idx="77">
                  <c:v>275</c:v>
                </c:pt>
                <c:pt idx="78">
                  <c:v>275</c:v>
                </c:pt>
                <c:pt idx="79">
                  <c:v>275</c:v>
                </c:pt>
                <c:pt idx="80">
                  <c:v>275</c:v>
                </c:pt>
                <c:pt idx="81">
                  <c:v>275</c:v>
                </c:pt>
                <c:pt idx="82">
                  <c:v>275</c:v>
                </c:pt>
                <c:pt idx="83">
                  <c:v>275</c:v>
                </c:pt>
                <c:pt idx="84">
                  <c:v>275</c:v>
                </c:pt>
                <c:pt idx="85">
                  <c:v>275</c:v>
                </c:pt>
                <c:pt idx="86">
                  <c:v>275</c:v>
                </c:pt>
                <c:pt idx="87">
                  <c:v>275</c:v>
                </c:pt>
                <c:pt idx="88">
                  <c:v>275</c:v>
                </c:pt>
                <c:pt idx="89">
                  <c:v>275</c:v>
                </c:pt>
                <c:pt idx="90">
                  <c:v>275</c:v>
                </c:pt>
                <c:pt idx="91">
                  <c:v>275</c:v>
                </c:pt>
                <c:pt idx="92">
                  <c:v>275</c:v>
                </c:pt>
                <c:pt idx="93">
                  <c:v>275</c:v>
                </c:pt>
                <c:pt idx="94">
                  <c:v>275</c:v>
                </c:pt>
                <c:pt idx="95">
                  <c:v>275</c:v>
                </c:pt>
                <c:pt idx="96">
                  <c:v>275</c:v>
                </c:pt>
                <c:pt idx="97">
                  <c:v>275</c:v>
                </c:pt>
                <c:pt idx="98">
                  <c:v>275</c:v>
                </c:pt>
                <c:pt idx="99">
                  <c:v>275</c:v>
                </c:pt>
                <c:pt idx="100">
                  <c:v>275</c:v>
                </c:pt>
                <c:pt idx="101">
                  <c:v>275</c:v>
                </c:pt>
                <c:pt idx="102">
                  <c:v>275</c:v>
                </c:pt>
                <c:pt idx="103">
                  <c:v>275</c:v>
                </c:pt>
                <c:pt idx="104">
                  <c:v>275</c:v>
                </c:pt>
                <c:pt idx="105">
                  <c:v>275</c:v>
                </c:pt>
                <c:pt idx="106">
                  <c:v>275</c:v>
                </c:pt>
                <c:pt idx="107">
                  <c:v>275</c:v>
                </c:pt>
                <c:pt idx="108">
                  <c:v>275</c:v>
                </c:pt>
                <c:pt idx="109">
                  <c:v>275</c:v>
                </c:pt>
                <c:pt idx="110">
                  <c:v>275</c:v>
                </c:pt>
                <c:pt idx="111">
                  <c:v>275</c:v>
                </c:pt>
                <c:pt idx="112">
                  <c:v>275</c:v>
                </c:pt>
                <c:pt idx="113">
                  <c:v>275</c:v>
                </c:pt>
                <c:pt idx="114">
                  <c:v>275</c:v>
                </c:pt>
                <c:pt idx="115">
                  <c:v>275</c:v>
                </c:pt>
                <c:pt idx="116">
                  <c:v>275</c:v>
                </c:pt>
                <c:pt idx="117">
                  <c:v>275</c:v>
                </c:pt>
                <c:pt idx="118">
                  <c:v>275</c:v>
                </c:pt>
                <c:pt idx="119">
                  <c:v>275</c:v>
                </c:pt>
                <c:pt idx="120">
                  <c:v>275</c:v>
                </c:pt>
                <c:pt idx="121">
                  <c:v>275</c:v>
                </c:pt>
                <c:pt idx="122">
                  <c:v>275</c:v>
                </c:pt>
                <c:pt idx="123">
                  <c:v>275</c:v>
                </c:pt>
                <c:pt idx="124">
                  <c:v>275</c:v>
                </c:pt>
                <c:pt idx="125">
                  <c:v>275</c:v>
                </c:pt>
                <c:pt idx="126">
                  <c:v>275</c:v>
                </c:pt>
                <c:pt idx="127">
                  <c:v>275</c:v>
                </c:pt>
                <c:pt idx="128">
                  <c:v>275</c:v>
                </c:pt>
                <c:pt idx="129">
                  <c:v>275</c:v>
                </c:pt>
                <c:pt idx="130">
                  <c:v>275</c:v>
                </c:pt>
                <c:pt idx="131">
                  <c:v>275</c:v>
                </c:pt>
                <c:pt idx="132">
                  <c:v>275</c:v>
                </c:pt>
                <c:pt idx="133">
                  <c:v>275</c:v>
                </c:pt>
                <c:pt idx="134">
                  <c:v>275</c:v>
                </c:pt>
                <c:pt idx="135">
                  <c:v>275</c:v>
                </c:pt>
                <c:pt idx="136">
                  <c:v>275</c:v>
                </c:pt>
                <c:pt idx="137">
                  <c:v>275</c:v>
                </c:pt>
                <c:pt idx="138">
                  <c:v>275</c:v>
                </c:pt>
                <c:pt idx="139">
                  <c:v>275</c:v>
                </c:pt>
                <c:pt idx="140">
                  <c:v>275</c:v>
                </c:pt>
                <c:pt idx="141">
                  <c:v>275</c:v>
                </c:pt>
                <c:pt idx="142">
                  <c:v>275</c:v>
                </c:pt>
                <c:pt idx="143">
                  <c:v>275</c:v>
                </c:pt>
                <c:pt idx="144">
                  <c:v>275</c:v>
                </c:pt>
                <c:pt idx="145">
                  <c:v>275</c:v>
                </c:pt>
                <c:pt idx="146">
                  <c:v>275</c:v>
                </c:pt>
                <c:pt idx="147">
                  <c:v>275</c:v>
                </c:pt>
                <c:pt idx="148">
                  <c:v>275</c:v>
                </c:pt>
                <c:pt idx="149">
                  <c:v>275</c:v>
                </c:pt>
                <c:pt idx="150">
                  <c:v>275</c:v>
                </c:pt>
                <c:pt idx="151">
                  <c:v>275</c:v>
                </c:pt>
                <c:pt idx="152">
                  <c:v>275</c:v>
                </c:pt>
                <c:pt idx="153">
                  <c:v>275</c:v>
                </c:pt>
                <c:pt idx="154">
                  <c:v>275</c:v>
                </c:pt>
                <c:pt idx="155">
                  <c:v>275</c:v>
                </c:pt>
                <c:pt idx="156">
                  <c:v>275</c:v>
                </c:pt>
                <c:pt idx="157">
                  <c:v>275</c:v>
                </c:pt>
                <c:pt idx="158">
                  <c:v>275</c:v>
                </c:pt>
                <c:pt idx="159">
                  <c:v>275</c:v>
                </c:pt>
                <c:pt idx="160">
                  <c:v>275</c:v>
                </c:pt>
                <c:pt idx="161">
                  <c:v>275</c:v>
                </c:pt>
                <c:pt idx="162">
                  <c:v>275</c:v>
                </c:pt>
                <c:pt idx="163">
                  <c:v>275</c:v>
                </c:pt>
                <c:pt idx="164">
                  <c:v>275</c:v>
                </c:pt>
                <c:pt idx="165">
                  <c:v>275</c:v>
                </c:pt>
                <c:pt idx="166">
                  <c:v>275</c:v>
                </c:pt>
                <c:pt idx="167">
                  <c:v>275</c:v>
                </c:pt>
                <c:pt idx="168">
                  <c:v>275</c:v>
                </c:pt>
                <c:pt idx="169">
                  <c:v>275</c:v>
                </c:pt>
                <c:pt idx="170">
                  <c:v>275</c:v>
                </c:pt>
                <c:pt idx="171">
                  <c:v>275</c:v>
                </c:pt>
                <c:pt idx="172">
                  <c:v>275</c:v>
                </c:pt>
                <c:pt idx="173">
                  <c:v>275</c:v>
                </c:pt>
                <c:pt idx="174">
                  <c:v>275</c:v>
                </c:pt>
                <c:pt idx="175">
                  <c:v>275</c:v>
                </c:pt>
                <c:pt idx="176">
                  <c:v>275</c:v>
                </c:pt>
                <c:pt idx="177">
                  <c:v>275</c:v>
                </c:pt>
                <c:pt idx="178">
                  <c:v>275</c:v>
                </c:pt>
                <c:pt idx="179">
                  <c:v>275</c:v>
                </c:pt>
                <c:pt idx="180">
                  <c:v>275</c:v>
                </c:pt>
                <c:pt idx="181">
                  <c:v>275</c:v>
                </c:pt>
                <c:pt idx="182">
                  <c:v>275</c:v>
                </c:pt>
                <c:pt idx="183">
                  <c:v>275</c:v>
                </c:pt>
                <c:pt idx="184">
                  <c:v>275</c:v>
                </c:pt>
                <c:pt idx="185">
                  <c:v>275</c:v>
                </c:pt>
                <c:pt idx="186">
                  <c:v>275</c:v>
                </c:pt>
                <c:pt idx="187">
                  <c:v>275</c:v>
                </c:pt>
                <c:pt idx="188">
                  <c:v>275</c:v>
                </c:pt>
                <c:pt idx="189">
                  <c:v>275</c:v>
                </c:pt>
                <c:pt idx="190">
                  <c:v>275</c:v>
                </c:pt>
                <c:pt idx="191">
                  <c:v>275</c:v>
                </c:pt>
                <c:pt idx="192">
                  <c:v>275</c:v>
                </c:pt>
                <c:pt idx="193">
                  <c:v>275</c:v>
                </c:pt>
                <c:pt idx="194">
                  <c:v>275</c:v>
                </c:pt>
                <c:pt idx="195">
                  <c:v>275</c:v>
                </c:pt>
                <c:pt idx="196">
                  <c:v>275</c:v>
                </c:pt>
                <c:pt idx="197">
                  <c:v>275</c:v>
                </c:pt>
                <c:pt idx="198">
                  <c:v>275</c:v>
                </c:pt>
                <c:pt idx="199">
                  <c:v>275</c:v>
                </c:pt>
                <c:pt idx="200">
                  <c:v>275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275</c:v>
                </c:pt>
                <c:pt idx="212">
                  <c:v>275</c:v>
                </c:pt>
                <c:pt idx="213">
                  <c:v>275</c:v>
                </c:pt>
                <c:pt idx="214">
                  <c:v>275</c:v>
                </c:pt>
                <c:pt idx="215">
                  <c:v>275</c:v>
                </c:pt>
                <c:pt idx="216">
                  <c:v>275</c:v>
                </c:pt>
                <c:pt idx="217">
                  <c:v>275</c:v>
                </c:pt>
                <c:pt idx="218">
                  <c:v>275</c:v>
                </c:pt>
                <c:pt idx="219">
                  <c:v>275</c:v>
                </c:pt>
                <c:pt idx="220">
                  <c:v>275</c:v>
                </c:pt>
                <c:pt idx="221">
                  <c:v>275</c:v>
                </c:pt>
                <c:pt idx="222">
                  <c:v>275</c:v>
                </c:pt>
                <c:pt idx="223">
                  <c:v>275</c:v>
                </c:pt>
                <c:pt idx="224">
                  <c:v>275</c:v>
                </c:pt>
                <c:pt idx="225">
                  <c:v>275</c:v>
                </c:pt>
                <c:pt idx="226">
                  <c:v>275</c:v>
                </c:pt>
                <c:pt idx="227">
                  <c:v>275</c:v>
                </c:pt>
                <c:pt idx="228">
                  <c:v>275</c:v>
                </c:pt>
                <c:pt idx="229">
                  <c:v>275</c:v>
                </c:pt>
                <c:pt idx="230">
                  <c:v>275</c:v>
                </c:pt>
                <c:pt idx="231">
                  <c:v>275</c:v>
                </c:pt>
                <c:pt idx="232">
                  <c:v>275</c:v>
                </c:pt>
                <c:pt idx="233">
                  <c:v>275</c:v>
                </c:pt>
                <c:pt idx="234">
                  <c:v>275</c:v>
                </c:pt>
                <c:pt idx="235">
                  <c:v>275</c:v>
                </c:pt>
                <c:pt idx="236">
                  <c:v>275</c:v>
                </c:pt>
                <c:pt idx="237">
                  <c:v>275</c:v>
                </c:pt>
                <c:pt idx="238">
                  <c:v>275</c:v>
                </c:pt>
                <c:pt idx="239">
                  <c:v>275</c:v>
                </c:pt>
                <c:pt idx="240">
                  <c:v>275</c:v>
                </c:pt>
                <c:pt idx="241">
                  <c:v>275</c:v>
                </c:pt>
                <c:pt idx="242">
                  <c:v>275</c:v>
                </c:pt>
                <c:pt idx="243">
                  <c:v>275</c:v>
                </c:pt>
                <c:pt idx="244">
                  <c:v>275</c:v>
                </c:pt>
                <c:pt idx="245">
                  <c:v>275</c:v>
                </c:pt>
                <c:pt idx="246">
                  <c:v>275</c:v>
                </c:pt>
                <c:pt idx="247">
                  <c:v>275</c:v>
                </c:pt>
                <c:pt idx="248">
                  <c:v>275</c:v>
                </c:pt>
                <c:pt idx="249">
                  <c:v>275</c:v>
                </c:pt>
                <c:pt idx="250">
                  <c:v>275</c:v>
                </c:pt>
                <c:pt idx="251">
                  <c:v>275</c:v>
                </c:pt>
                <c:pt idx="252">
                  <c:v>275</c:v>
                </c:pt>
                <c:pt idx="253">
                  <c:v>275</c:v>
                </c:pt>
                <c:pt idx="254">
                  <c:v>275</c:v>
                </c:pt>
                <c:pt idx="255">
                  <c:v>275</c:v>
                </c:pt>
                <c:pt idx="256">
                  <c:v>275</c:v>
                </c:pt>
                <c:pt idx="257">
                  <c:v>275</c:v>
                </c:pt>
                <c:pt idx="258">
                  <c:v>275</c:v>
                </c:pt>
                <c:pt idx="259">
                  <c:v>275</c:v>
                </c:pt>
                <c:pt idx="260">
                  <c:v>275</c:v>
                </c:pt>
                <c:pt idx="261">
                  <c:v>275</c:v>
                </c:pt>
                <c:pt idx="262">
                  <c:v>275</c:v>
                </c:pt>
                <c:pt idx="263">
                  <c:v>275</c:v>
                </c:pt>
                <c:pt idx="264">
                  <c:v>275</c:v>
                </c:pt>
                <c:pt idx="265">
                  <c:v>275</c:v>
                </c:pt>
                <c:pt idx="266">
                  <c:v>275</c:v>
                </c:pt>
                <c:pt idx="267">
                  <c:v>275</c:v>
                </c:pt>
                <c:pt idx="268">
                  <c:v>275</c:v>
                </c:pt>
                <c:pt idx="269">
                  <c:v>275</c:v>
                </c:pt>
                <c:pt idx="270">
                  <c:v>275</c:v>
                </c:pt>
                <c:pt idx="271">
                  <c:v>275</c:v>
                </c:pt>
                <c:pt idx="272">
                  <c:v>275</c:v>
                </c:pt>
                <c:pt idx="273">
                  <c:v>275</c:v>
                </c:pt>
                <c:pt idx="274">
                  <c:v>275</c:v>
                </c:pt>
                <c:pt idx="275">
                  <c:v>275</c:v>
                </c:pt>
                <c:pt idx="276">
                  <c:v>275</c:v>
                </c:pt>
                <c:pt idx="277">
                  <c:v>275</c:v>
                </c:pt>
                <c:pt idx="278">
                  <c:v>275</c:v>
                </c:pt>
                <c:pt idx="279">
                  <c:v>275</c:v>
                </c:pt>
                <c:pt idx="280">
                  <c:v>275</c:v>
                </c:pt>
                <c:pt idx="281">
                  <c:v>275</c:v>
                </c:pt>
                <c:pt idx="282">
                  <c:v>275</c:v>
                </c:pt>
                <c:pt idx="283">
                  <c:v>275</c:v>
                </c:pt>
                <c:pt idx="284">
                  <c:v>275</c:v>
                </c:pt>
                <c:pt idx="285">
                  <c:v>275</c:v>
                </c:pt>
                <c:pt idx="286">
                  <c:v>275</c:v>
                </c:pt>
                <c:pt idx="287">
                  <c:v>275</c:v>
                </c:pt>
                <c:pt idx="288">
                  <c:v>275</c:v>
                </c:pt>
                <c:pt idx="289">
                  <c:v>275</c:v>
                </c:pt>
                <c:pt idx="290">
                  <c:v>275</c:v>
                </c:pt>
                <c:pt idx="291">
                  <c:v>275</c:v>
                </c:pt>
                <c:pt idx="292">
                  <c:v>275</c:v>
                </c:pt>
                <c:pt idx="293">
                  <c:v>275</c:v>
                </c:pt>
                <c:pt idx="294">
                  <c:v>275</c:v>
                </c:pt>
                <c:pt idx="295">
                  <c:v>275</c:v>
                </c:pt>
                <c:pt idx="296">
                  <c:v>275</c:v>
                </c:pt>
                <c:pt idx="297">
                  <c:v>275</c:v>
                </c:pt>
                <c:pt idx="298">
                  <c:v>275</c:v>
                </c:pt>
                <c:pt idx="299">
                  <c:v>275</c:v>
                </c:pt>
                <c:pt idx="300">
                  <c:v>275</c:v>
                </c:pt>
                <c:pt idx="301">
                  <c:v>275</c:v>
                </c:pt>
                <c:pt idx="302">
                  <c:v>275</c:v>
                </c:pt>
                <c:pt idx="303">
                  <c:v>275</c:v>
                </c:pt>
                <c:pt idx="304">
                  <c:v>275</c:v>
                </c:pt>
                <c:pt idx="305">
                  <c:v>275</c:v>
                </c:pt>
                <c:pt idx="306">
                  <c:v>275</c:v>
                </c:pt>
                <c:pt idx="307">
                  <c:v>275</c:v>
                </c:pt>
                <c:pt idx="308">
                  <c:v>275</c:v>
                </c:pt>
                <c:pt idx="309">
                  <c:v>275</c:v>
                </c:pt>
                <c:pt idx="310">
                  <c:v>275</c:v>
                </c:pt>
                <c:pt idx="311">
                  <c:v>275</c:v>
                </c:pt>
                <c:pt idx="312">
                  <c:v>275</c:v>
                </c:pt>
                <c:pt idx="313">
                  <c:v>275</c:v>
                </c:pt>
                <c:pt idx="314">
                  <c:v>275</c:v>
                </c:pt>
                <c:pt idx="315">
                  <c:v>275</c:v>
                </c:pt>
                <c:pt idx="316">
                  <c:v>275</c:v>
                </c:pt>
                <c:pt idx="317">
                  <c:v>275</c:v>
                </c:pt>
                <c:pt idx="318">
                  <c:v>275</c:v>
                </c:pt>
                <c:pt idx="319">
                  <c:v>275</c:v>
                </c:pt>
                <c:pt idx="320">
                  <c:v>275</c:v>
                </c:pt>
                <c:pt idx="321">
                  <c:v>275</c:v>
                </c:pt>
                <c:pt idx="322">
                  <c:v>275</c:v>
                </c:pt>
                <c:pt idx="323">
                  <c:v>275</c:v>
                </c:pt>
                <c:pt idx="324">
                  <c:v>275</c:v>
                </c:pt>
                <c:pt idx="325">
                  <c:v>275</c:v>
                </c:pt>
                <c:pt idx="326">
                  <c:v>275</c:v>
                </c:pt>
                <c:pt idx="327">
                  <c:v>275</c:v>
                </c:pt>
                <c:pt idx="328">
                  <c:v>275</c:v>
                </c:pt>
                <c:pt idx="329">
                  <c:v>275</c:v>
                </c:pt>
                <c:pt idx="330">
                  <c:v>275</c:v>
                </c:pt>
                <c:pt idx="331">
                  <c:v>275</c:v>
                </c:pt>
                <c:pt idx="332">
                  <c:v>275</c:v>
                </c:pt>
                <c:pt idx="333">
                  <c:v>275</c:v>
                </c:pt>
                <c:pt idx="334">
                  <c:v>275</c:v>
                </c:pt>
                <c:pt idx="335">
                  <c:v>275</c:v>
                </c:pt>
                <c:pt idx="336">
                  <c:v>275</c:v>
                </c:pt>
                <c:pt idx="337">
                  <c:v>275</c:v>
                </c:pt>
                <c:pt idx="338">
                  <c:v>275</c:v>
                </c:pt>
                <c:pt idx="339">
                  <c:v>275</c:v>
                </c:pt>
                <c:pt idx="340">
                  <c:v>275</c:v>
                </c:pt>
                <c:pt idx="341">
                  <c:v>275</c:v>
                </c:pt>
                <c:pt idx="342">
                  <c:v>275</c:v>
                </c:pt>
                <c:pt idx="343">
                  <c:v>275</c:v>
                </c:pt>
                <c:pt idx="344">
                  <c:v>275</c:v>
                </c:pt>
                <c:pt idx="345">
                  <c:v>275</c:v>
                </c:pt>
                <c:pt idx="346">
                  <c:v>275</c:v>
                </c:pt>
                <c:pt idx="347">
                  <c:v>275</c:v>
                </c:pt>
                <c:pt idx="348">
                  <c:v>275</c:v>
                </c:pt>
                <c:pt idx="349">
                  <c:v>275</c:v>
                </c:pt>
                <c:pt idx="350">
                  <c:v>275</c:v>
                </c:pt>
                <c:pt idx="351">
                  <c:v>275</c:v>
                </c:pt>
                <c:pt idx="352">
                  <c:v>275</c:v>
                </c:pt>
                <c:pt idx="353">
                  <c:v>275</c:v>
                </c:pt>
                <c:pt idx="354">
                  <c:v>275</c:v>
                </c:pt>
                <c:pt idx="355">
                  <c:v>275</c:v>
                </c:pt>
                <c:pt idx="356">
                  <c:v>275</c:v>
                </c:pt>
                <c:pt idx="357">
                  <c:v>275</c:v>
                </c:pt>
                <c:pt idx="358">
                  <c:v>275</c:v>
                </c:pt>
                <c:pt idx="359">
                  <c:v>275</c:v>
                </c:pt>
                <c:pt idx="360">
                  <c:v>275</c:v>
                </c:pt>
                <c:pt idx="361">
                  <c:v>275</c:v>
                </c:pt>
                <c:pt idx="362">
                  <c:v>275</c:v>
                </c:pt>
                <c:pt idx="363">
                  <c:v>275</c:v>
                </c:pt>
                <c:pt idx="364">
                  <c:v>275</c:v>
                </c:pt>
                <c:pt idx="365">
                  <c:v>275</c:v>
                </c:pt>
                <c:pt idx="366">
                  <c:v>275</c:v>
                </c:pt>
                <c:pt idx="367">
                  <c:v>275</c:v>
                </c:pt>
                <c:pt idx="368">
                  <c:v>275</c:v>
                </c:pt>
                <c:pt idx="369">
                  <c:v>275</c:v>
                </c:pt>
                <c:pt idx="370">
                  <c:v>275</c:v>
                </c:pt>
                <c:pt idx="371">
                  <c:v>275</c:v>
                </c:pt>
                <c:pt idx="372">
                  <c:v>275</c:v>
                </c:pt>
                <c:pt idx="373">
                  <c:v>275</c:v>
                </c:pt>
                <c:pt idx="374">
                  <c:v>275</c:v>
                </c:pt>
                <c:pt idx="375">
                  <c:v>275</c:v>
                </c:pt>
                <c:pt idx="376">
                  <c:v>275</c:v>
                </c:pt>
                <c:pt idx="377">
                  <c:v>275</c:v>
                </c:pt>
                <c:pt idx="378">
                  <c:v>275</c:v>
                </c:pt>
                <c:pt idx="379">
                  <c:v>275</c:v>
                </c:pt>
                <c:pt idx="380">
                  <c:v>275</c:v>
                </c:pt>
                <c:pt idx="381">
                  <c:v>275</c:v>
                </c:pt>
                <c:pt idx="382">
                  <c:v>275</c:v>
                </c:pt>
                <c:pt idx="383">
                  <c:v>275</c:v>
                </c:pt>
                <c:pt idx="384">
                  <c:v>275</c:v>
                </c:pt>
                <c:pt idx="385">
                  <c:v>275</c:v>
                </c:pt>
                <c:pt idx="386">
                  <c:v>275</c:v>
                </c:pt>
                <c:pt idx="387">
                  <c:v>275</c:v>
                </c:pt>
                <c:pt idx="388">
                  <c:v>275</c:v>
                </c:pt>
                <c:pt idx="389">
                  <c:v>275</c:v>
                </c:pt>
                <c:pt idx="390">
                  <c:v>275</c:v>
                </c:pt>
                <c:pt idx="391">
                  <c:v>275</c:v>
                </c:pt>
                <c:pt idx="392">
                  <c:v>275</c:v>
                </c:pt>
                <c:pt idx="393">
                  <c:v>275</c:v>
                </c:pt>
                <c:pt idx="394">
                  <c:v>275</c:v>
                </c:pt>
                <c:pt idx="395">
                  <c:v>275</c:v>
                </c:pt>
                <c:pt idx="396">
                  <c:v>275</c:v>
                </c:pt>
                <c:pt idx="397">
                  <c:v>275</c:v>
                </c:pt>
                <c:pt idx="398">
                  <c:v>275</c:v>
                </c:pt>
                <c:pt idx="399">
                  <c:v>275</c:v>
                </c:pt>
                <c:pt idx="400">
                  <c:v>275</c:v>
                </c:pt>
                <c:pt idx="401">
                  <c:v>275</c:v>
                </c:pt>
                <c:pt idx="402">
                  <c:v>275</c:v>
                </c:pt>
                <c:pt idx="403">
                  <c:v>275</c:v>
                </c:pt>
                <c:pt idx="404">
                  <c:v>275</c:v>
                </c:pt>
                <c:pt idx="405">
                  <c:v>275</c:v>
                </c:pt>
                <c:pt idx="406">
                  <c:v>275</c:v>
                </c:pt>
                <c:pt idx="407">
                  <c:v>275</c:v>
                </c:pt>
                <c:pt idx="408">
                  <c:v>275</c:v>
                </c:pt>
                <c:pt idx="409">
                  <c:v>275</c:v>
                </c:pt>
                <c:pt idx="410">
                  <c:v>275</c:v>
                </c:pt>
                <c:pt idx="411">
                  <c:v>275</c:v>
                </c:pt>
                <c:pt idx="412">
                  <c:v>275</c:v>
                </c:pt>
                <c:pt idx="413">
                  <c:v>275</c:v>
                </c:pt>
                <c:pt idx="414">
                  <c:v>275</c:v>
                </c:pt>
                <c:pt idx="415">
                  <c:v>275</c:v>
                </c:pt>
                <c:pt idx="416">
                  <c:v>275</c:v>
                </c:pt>
                <c:pt idx="417">
                  <c:v>275</c:v>
                </c:pt>
                <c:pt idx="418">
                  <c:v>275</c:v>
                </c:pt>
                <c:pt idx="419">
                  <c:v>275</c:v>
                </c:pt>
                <c:pt idx="420">
                  <c:v>275</c:v>
                </c:pt>
                <c:pt idx="421">
                  <c:v>275</c:v>
                </c:pt>
                <c:pt idx="422">
                  <c:v>275</c:v>
                </c:pt>
                <c:pt idx="423">
                  <c:v>275</c:v>
                </c:pt>
                <c:pt idx="424">
                  <c:v>275</c:v>
                </c:pt>
                <c:pt idx="425">
                  <c:v>275</c:v>
                </c:pt>
                <c:pt idx="426">
                  <c:v>275</c:v>
                </c:pt>
                <c:pt idx="427">
                  <c:v>275</c:v>
                </c:pt>
                <c:pt idx="428">
                  <c:v>275</c:v>
                </c:pt>
                <c:pt idx="429">
                  <c:v>275</c:v>
                </c:pt>
                <c:pt idx="430">
                  <c:v>#N/A</c:v>
                </c:pt>
                <c:pt idx="431">
                  <c:v>275</c:v>
                </c:pt>
                <c:pt idx="432">
                  <c:v>275</c:v>
                </c:pt>
                <c:pt idx="433">
                  <c:v>275</c:v>
                </c:pt>
                <c:pt idx="434">
                  <c:v>275</c:v>
                </c:pt>
                <c:pt idx="435">
                  <c:v>275</c:v>
                </c:pt>
                <c:pt idx="436">
                  <c:v>275</c:v>
                </c:pt>
                <c:pt idx="437">
                  <c:v>#N/A</c:v>
                </c:pt>
                <c:pt idx="438">
                  <c:v>275</c:v>
                </c:pt>
                <c:pt idx="439">
                  <c:v>275</c:v>
                </c:pt>
                <c:pt idx="440">
                  <c:v>275</c:v>
                </c:pt>
                <c:pt idx="441">
                  <c:v>275</c:v>
                </c:pt>
                <c:pt idx="442">
                  <c:v>275</c:v>
                </c:pt>
                <c:pt idx="443">
                  <c:v>275</c:v>
                </c:pt>
                <c:pt idx="444">
                  <c:v>275</c:v>
                </c:pt>
                <c:pt idx="445">
                  <c:v>275</c:v>
                </c:pt>
                <c:pt idx="446">
                  <c:v>275</c:v>
                </c:pt>
                <c:pt idx="447">
                  <c:v>275</c:v>
                </c:pt>
                <c:pt idx="448">
                  <c:v>275</c:v>
                </c:pt>
                <c:pt idx="449">
                  <c:v>275</c:v>
                </c:pt>
                <c:pt idx="450">
                  <c:v>275</c:v>
                </c:pt>
                <c:pt idx="451">
                  <c:v>275</c:v>
                </c:pt>
                <c:pt idx="452">
                  <c:v>275</c:v>
                </c:pt>
                <c:pt idx="453">
                  <c:v>275</c:v>
                </c:pt>
                <c:pt idx="454">
                  <c:v>275</c:v>
                </c:pt>
                <c:pt idx="455">
                  <c:v>275</c:v>
                </c:pt>
                <c:pt idx="456">
                  <c:v>275</c:v>
                </c:pt>
                <c:pt idx="457">
                  <c:v>275</c:v>
                </c:pt>
                <c:pt idx="458">
                  <c:v>275</c:v>
                </c:pt>
                <c:pt idx="459">
                  <c:v>275</c:v>
                </c:pt>
                <c:pt idx="460">
                  <c:v>275</c:v>
                </c:pt>
                <c:pt idx="461">
                  <c:v>275</c:v>
                </c:pt>
                <c:pt idx="462">
                  <c:v>275</c:v>
                </c:pt>
                <c:pt idx="463">
                  <c:v>#N/A</c:v>
                </c:pt>
                <c:pt idx="464">
                  <c:v>275</c:v>
                </c:pt>
                <c:pt idx="465">
                  <c:v>#N/A</c:v>
                </c:pt>
                <c:pt idx="466">
                  <c:v>275</c:v>
                </c:pt>
                <c:pt idx="467">
                  <c:v>275</c:v>
                </c:pt>
                <c:pt idx="468">
                  <c:v>275</c:v>
                </c:pt>
                <c:pt idx="469">
                  <c:v>275</c:v>
                </c:pt>
                <c:pt idx="470">
                  <c:v>275</c:v>
                </c:pt>
                <c:pt idx="471">
                  <c:v>275</c:v>
                </c:pt>
                <c:pt idx="472">
                  <c:v>275</c:v>
                </c:pt>
                <c:pt idx="473">
                  <c:v>275</c:v>
                </c:pt>
                <c:pt idx="474">
                  <c:v>275</c:v>
                </c:pt>
                <c:pt idx="475">
                  <c:v>#N/A</c:v>
                </c:pt>
                <c:pt idx="476">
                  <c:v>#N/A</c:v>
                </c:pt>
                <c:pt idx="477">
                  <c:v>275</c:v>
                </c:pt>
                <c:pt idx="478">
                  <c:v>#N/A</c:v>
                </c:pt>
                <c:pt idx="479">
                  <c:v>275</c:v>
                </c:pt>
                <c:pt idx="480">
                  <c:v>275</c:v>
                </c:pt>
                <c:pt idx="481">
                  <c:v>275</c:v>
                </c:pt>
                <c:pt idx="482">
                  <c:v>275</c:v>
                </c:pt>
                <c:pt idx="483">
                  <c:v>275</c:v>
                </c:pt>
                <c:pt idx="484">
                  <c:v>275</c:v>
                </c:pt>
                <c:pt idx="485">
                  <c:v>275</c:v>
                </c:pt>
                <c:pt idx="486">
                  <c:v>275</c:v>
                </c:pt>
                <c:pt idx="487">
                  <c:v>275</c:v>
                </c:pt>
                <c:pt idx="488">
                  <c:v>275</c:v>
                </c:pt>
                <c:pt idx="489">
                  <c:v>275</c:v>
                </c:pt>
                <c:pt idx="490">
                  <c:v>275</c:v>
                </c:pt>
                <c:pt idx="491">
                  <c:v>275</c:v>
                </c:pt>
                <c:pt idx="492">
                  <c:v>275</c:v>
                </c:pt>
                <c:pt idx="493">
                  <c:v>275</c:v>
                </c:pt>
                <c:pt idx="494">
                  <c:v>275</c:v>
                </c:pt>
                <c:pt idx="495">
                  <c:v>275</c:v>
                </c:pt>
                <c:pt idx="496">
                  <c:v>275</c:v>
                </c:pt>
                <c:pt idx="497">
                  <c:v>275</c:v>
                </c:pt>
                <c:pt idx="498">
                  <c:v>275</c:v>
                </c:pt>
                <c:pt idx="499">
                  <c:v>275</c:v>
                </c:pt>
                <c:pt idx="500">
                  <c:v>275</c:v>
                </c:pt>
                <c:pt idx="501">
                  <c:v>275</c:v>
                </c:pt>
                <c:pt idx="502">
                  <c:v>275</c:v>
                </c:pt>
                <c:pt idx="503">
                  <c:v>275</c:v>
                </c:pt>
                <c:pt idx="504">
                  <c:v>275</c:v>
                </c:pt>
                <c:pt idx="505">
                  <c:v>275</c:v>
                </c:pt>
                <c:pt idx="506">
                  <c:v>275</c:v>
                </c:pt>
                <c:pt idx="507">
                  <c:v>275</c:v>
                </c:pt>
                <c:pt idx="508">
                  <c:v>275</c:v>
                </c:pt>
                <c:pt idx="509">
                  <c:v>275</c:v>
                </c:pt>
                <c:pt idx="510">
                  <c:v>275</c:v>
                </c:pt>
                <c:pt idx="511">
                  <c:v>275</c:v>
                </c:pt>
                <c:pt idx="512">
                  <c:v>275</c:v>
                </c:pt>
                <c:pt idx="513">
                  <c:v>275</c:v>
                </c:pt>
                <c:pt idx="514">
                  <c:v>275</c:v>
                </c:pt>
                <c:pt idx="515">
                  <c:v>275</c:v>
                </c:pt>
                <c:pt idx="516">
                  <c:v>275</c:v>
                </c:pt>
                <c:pt idx="517">
                  <c:v>275</c:v>
                </c:pt>
                <c:pt idx="518">
                  <c:v>275</c:v>
                </c:pt>
                <c:pt idx="519">
                  <c:v>275</c:v>
                </c:pt>
                <c:pt idx="520">
                  <c:v>275</c:v>
                </c:pt>
                <c:pt idx="521">
                  <c:v>275</c:v>
                </c:pt>
                <c:pt idx="522">
                  <c:v>275</c:v>
                </c:pt>
                <c:pt idx="523">
                  <c:v>275</c:v>
                </c:pt>
                <c:pt idx="524">
                  <c:v>275</c:v>
                </c:pt>
                <c:pt idx="525">
                  <c:v>275</c:v>
                </c:pt>
                <c:pt idx="526">
                  <c:v>275</c:v>
                </c:pt>
                <c:pt idx="527">
                  <c:v>275</c:v>
                </c:pt>
                <c:pt idx="528">
                  <c:v>275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A-4442-BFC8-F3D05A0B99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311615"/>
        <c:axId val="2109305375"/>
      </c:lineChart>
      <c:scatterChart>
        <c:scatterStyle val="lineMarker"/>
        <c:varyColors val="0"/>
        <c:ser>
          <c:idx val="0"/>
          <c:order val="0"/>
          <c:tx>
            <c:strRef>
              <c:f>'SA '!$M$12</c:f>
              <c:strCache>
                <c:ptCount val="1"/>
                <c:pt idx="0">
                  <c:v>Dif. Horimetro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noFill/>
              </a:ln>
              <a:effectLst/>
            </c:spPr>
          </c:marker>
          <c:xVal>
            <c:numRef>
              <c:f>'SA '!$L$13:$L$773</c:f>
              <c:numCache>
                <c:formatCode>dd/mmm;@</c:formatCode>
                <c:ptCount val="7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44564</c:v>
                </c:pt>
                <c:pt idx="137">
                  <c:v>44566</c:v>
                </c:pt>
                <c:pt idx="138">
                  <c:v>44569</c:v>
                </c:pt>
                <c:pt idx="139">
                  <c:v>44573</c:v>
                </c:pt>
                <c:pt idx="140">
                  <c:v>44578</c:v>
                </c:pt>
                <c:pt idx="141">
                  <c:v>44581</c:v>
                </c:pt>
                <c:pt idx="142">
                  <c:v>44582</c:v>
                </c:pt>
                <c:pt idx="143">
                  <c:v>44585</c:v>
                </c:pt>
                <c:pt idx="144">
                  <c:v>44592</c:v>
                </c:pt>
                <c:pt idx="145">
                  <c:v>44592</c:v>
                </c:pt>
                <c:pt idx="146">
                  <c:v>44595</c:v>
                </c:pt>
                <c:pt idx="147">
                  <c:v>44596</c:v>
                </c:pt>
                <c:pt idx="148">
                  <c:v>44599</c:v>
                </c:pt>
                <c:pt idx="149">
                  <c:v>44608</c:v>
                </c:pt>
                <c:pt idx="150">
                  <c:v>44610</c:v>
                </c:pt>
                <c:pt idx="151">
                  <c:v>44613</c:v>
                </c:pt>
                <c:pt idx="152">
                  <c:v>44616</c:v>
                </c:pt>
                <c:pt idx="153">
                  <c:v>44618</c:v>
                </c:pt>
                <c:pt idx="154">
                  <c:v>44620</c:v>
                </c:pt>
                <c:pt idx="155">
                  <c:v>44627</c:v>
                </c:pt>
                <c:pt idx="156">
                  <c:v>44627</c:v>
                </c:pt>
                <c:pt idx="157">
                  <c:v>44628</c:v>
                </c:pt>
                <c:pt idx="158">
                  <c:v>44629</c:v>
                </c:pt>
                <c:pt idx="159">
                  <c:v>44634</c:v>
                </c:pt>
                <c:pt idx="160">
                  <c:v>44636</c:v>
                </c:pt>
                <c:pt idx="161">
                  <c:v>44638</c:v>
                </c:pt>
                <c:pt idx="162">
                  <c:v>44645</c:v>
                </c:pt>
                <c:pt idx="163">
                  <c:v>44648</c:v>
                </c:pt>
                <c:pt idx="164">
                  <c:v>44651</c:v>
                </c:pt>
                <c:pt idx="165">
                  <c:v>44655</c:v>
                </c:pt>
                <c:pt idx="166">
                  <c:v>44655</c:v>
                </c:pt>
                <c:pt idx="167">
                  <c:v>44657</c:v>
                </c:pt>
                <c:pt idx="168">
                  <c:v>44663</c:v>
                </c:pt>
                <c:pt idx="169">
                  <c:v>44665</c:v>
                </c:pt>
                <c:pt idx="170">
                  <c:v>44672</c:v>
                </c:pt>
                <c:pt idx="171">
                  <c:v>44673</c:v>
                </c:pt>
                <c:pt idx="172">
                  <c:v>44676</c:v>
                </c:pt>
                <c:pt idx="173">
                  <c:v>44678</c:v>
                </c:pt>
                <c:pt idx="174">
                  <c:v>44680</c:v>
                </c:pt>
                <c:pt idx="175">
                  <c:v>44687</c:v>
                </c:pt>
                <c:pt idx="176">
                  <c:v>44689</c:v>
                </c:pt>
                <c:pt idx="177">
                  <c:v>44689</c:v>
                </c:pt>
                <c:pt idx="178">
                  <c:v>44695</c:v>
                </c:pt>
                <c:pt idx="179">
                  <c:v>44696</c:v>
                </c:pt>
                <c:pt idx="180">
                  <c:v>44700</c:v>
                </c:pt>
                <c:pt idx="181">
                  <c:v>44704</c:v>
                </c:pt>
                <c:pt idx="182">
                  <c:v>44705</c:v>
                </c:pt>
                <c:pt idx="183">
                  <c:v>44707</c:v>
                </c:pt>
                <c:pt idx="184">
                  <c:v>44713</c:v>
                </c:pt>
                <c:pt idx="185">
                  <c:v>44717</c:v>
                </c:pt>
                <c:pt idx="186">
                  <c:v>44718</c:v>
                </c:pt>
                <c:pt idx="187">
                  <c:v>44720</c:v>
                </c:pt>
                <c:pt idx="188">
                  <c:v>44726</c:v>
                </c:pt>
                <c:pt idx="189">
                  <c:v>44728</c:v>
                </c:pt>
                <c:pt idx="190">
                  <c:v>44730</c:v>
                </c:pt>
                <c:pt idx="191">
                  <c:v>44734</c:v>
                </c:pt>
                <c:pt idx="192">
                  <c:v>44738</c:v>
                </c:pt>
                <c:pt idx="193">
                  <c:v>44740</c:v>
                </c:pt>
                <c:pt idx="194">
                  <c:v>44744</c:v>
                </c:pt>
                <c:pt idx="195">
                  <c:v>44750</c:v>
                </c:pt>
                <c:pt idx="196">
                  <c:v>44751</c:v>
                </c:pt>
                <c:pt idx="197">
                  <c:v>44753</c:v>
                </c:pt>
                <c:pt idx="198">
                  <c:v>44757</c:v>
                </c:pt>
                <c:pt idx="199">
                  <c:v>44760</c:v>
                </c:pt>
                <c:pt idx="200">
                  <c:v>44767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44784</c:v>
                </c:pt>
                <c:pt idx="212">
                  <c:v>44768</c:v>
                </c:pt>
                <c:pt idx="213">
                  <c:v>44772</c:v>
                </c:pt>
                <c:pt idx="214">
                  <c:v>44776</c:v>
                </c:pt>
                <c:pt idx="215">
                  <c:v>44777</c:v>
                </c:pt>
                <c:pt idx="216">
                  <c:v>44781</c:v>
                </c:pt>
                <c:pt idx="217">
                  <c:v>44798</c:v>
                </c:pt>
                <c:pt idx="218">
                  <c:v>44791</c:v>
                </c:pt>
                <c:pt idx="219">
                  <c:v>44792</c:v>
                </c:pt>
                <c:pt idx="220">
                  <c:v>44792</c:v>
                </c:pt>
                <c:pt idx="221">
                  <c:v>44813</c:v>
                </c:pt>
                <c:pt idx="222">
                  <c:v>44806</c:v>
                </c:pt>
                <c:pt idx="223">
                  <c:v>44808</c:v>
                </c:pt>
                <c:pt idx="224">
                  <c:v>44811</c:v>
                </c:pt>
                <c:pt idx="225">
                  <c:v>44813</c:v>
                </c:pt>
                <c:pt idx="226">
                  <c:v>44830</c:v>
                </c:pt>
                <c:pt idx="227">
                  <c:v>44816</c:v>
                </c:pt>
                <c:pt idx="228">
                  <c:v>44820</c:v>
                </c:pt>
                <c:pt idx="229">
                  <c:v>44821</c:v>
                </c:pt>
                <c:pt idx="230">
                  <c:v>44829</c:v>
                </c:pt>
                <c:pt idx="231">
                  <c:v>44845</c:v>
                </c:pt>
                <c:pt idx="232">
                  <c:v>44831</c:v>
                </c:pt>
                <c:pt idx="233">
                  <c:v>44832</c:v>
                </c:pt>
                <c:pt idx="234">
                  <c:v>44838</c:v>
                </c:pt>
                <c:pt idx="235">
                  <c:v>44845</c:v>
                </c:pt>
                <c:pt idx="236">
                  <c:v>44860</c:v>
                </c:pt>
                <c:pt idx="237">
                  <c:v>44848</c:v>
                </c:pt>
                <c:pt idx="238">
                  <c:v>44855</c:v>
                </c:pt>
                <c:pt idx="239">
                  <c:v>44874</c:v>
                </c:pt>
                <c:pt idx="240">
                  <c:v>44861</c:v>
                </c:pt>
                <c:pt idx="241">
                  <c:v>44861</c:v>
                </c:pt>
                <c:pt idx="242">
                  <c:v>44868</c:v>
                </c:pt>
                <c:pt idx="243">
                  <c:v>44869</c:v>
                </c:pt>
                <c:pt idx="244">
                  <c:v>44889</c:v>
                </c:pt>
                <c:pt idx="245">
                  <c:v>44877</c:v>
                </c:pt>
                <c:pt idx="246">
                  <c:v>44880</c:v>
                </c:pt>
                <c:pt idx="247">
                  <c:v>44886</c:v>
                </c:pt>
                <c:pt idx="248">
                  <c:v>44908</c:v>
                </c:pt>
                <c:pt idx="249">
                  <c:v>44892</c:v>
                </c:pt>
                <c:pt idx="250">
                  <c:v>44907</c:v>
                </c:pt>
                <c:pt idx="251">
                  <c:v>44907</c:v>
                </c:pt>
                <c:pt idx="252">
                  <c:v>44921</c:v>
                </c:pt>
                <c:pt idx="253">
                  <c:v>44915</c:v>
                </c:pt>
                <c:pt idx="254">
                  <c:v>44921</c:v>
                </c:pt>
                <c:pt idx="255">
                  <c:v>44939</c:v>
                </c:pt>
                <c:pt idx="256">
                  <c:v>44922</c:v>
                </c:pt>
                <c:pt idx="257">
                  <c:v>44927</c:v>
                </c:pt>
                <c:pt idx="258">
                  <c:v>44928</c:v>
                </c:pt>
                <c:pt idx="259">
                  <c:v>44937</c:v>
                </c:pt>
                <c:pt idx="260">
                  <c:v>44938</c:v>
                </c:pt>
                <c:pt idx="261">
                  <c:v>44954</c:v>
                </c:pt>
                <c:pt idx="262">
                  <c:v>44952</c:v>
                </c:pt>
                <c:pt idx="263">
                  <c:v>44973</c:v>
                </c:pt>
                <c:pt idx="264">
                  <c:v>44955</c:v>
                </c:pt>
                <c:pt idx="265">
                  <c:v>44966</c:v>
                </c:pt>
                <c:pt idx="266">
                  <c:v>44966</c:v>
                </c:pt>
                <c:pt idx="267">
                  <c:v>44968</c:v>
                </c:pt>
                <c:pt idx="268">
                  <c:v>44972</c:v>
                </c:pt>
                <c:pt idx="269">
                  <c:v>44989</c:v>
                </c:pt>
                <c:pt idx="270">
                  <c:v>44980</c:v>
                </c:pt>
                <c:pt idx="271">
                  <c:v>44985</c:v>
                </c:pt>
                <c:pt idx="272">
                  <c:v>44987</c:v>
                </c:pt>
                <c:pt idx="273">
                  <c:v>45011</c:v>
                </c:pt>
                <c:pt idx="274">
                  <c:v>44992</c:v>
                </c:pt>
                <c:pt idx="275">
                  <c:v>44996</c:v>
                </c:pt>
                <c:pt idx="276">
                  <c:v>45003</c:v>
                </c:pt>
                <c:pt idx="277">
                  <c:v>45004</c:v>
                </c:pt>
                <c:pt idx="278">
                  <c:v>45007</c:v>
                </c:pt>
                <c:pt idx="279">
                  <c:v>45010</c:v>
                </c:pt>
                <c:pt idx="280">
                  <c:v>45029</c:v>
                </c:pt>
                <c:pt idx="281">
                  <c:v>45016</c:v>
                </c:pt>
                <c:pt idx="282">
                  <c:v>45059</c:v>
                </c:pt>
                <c:pt idx="283">
                  <c:v>45030</c:v>
                </c:pt>
                <c:pt idx="284">
                  <c:v>45030</c:v>
                </c:pt>
                <c:pt idx="285">
                  <c:v>45034</c:v>
                </c:pt>
                <c:pt idx="286">
                  <c:v>45034</c:v>
                </c:pt>
                <c:pt idx="287">
                  <c:v>45041</c:v>
                </c:pt>
                <c:pt idx="288">
                  <c:v>45042</c:v>
                </c:pt>
                <c:pt idx="289">
                  <c:v>45048</c:v>
                </c:pt>
                <c:pt idx="290">
                  <c:v>45057</c:v>
                </c:pt>
                <c:pt idx="291">
                  <c:v>45058</c:v>
                </c:pt>
                <c:pt idx="292">
                  <c:v>45061</c:v>
                </c:pt>
                <c:pt idx="293">
                  <c:v>45129</c:v>
                </c:pt>
                <c:pt idx="294">
                  <c:v>45063</c:v>
                </c:pt>
                <c:pt idx="295">
                  <c:v>45075</c:v>
                </c:pt>
                <c:pt idx="296">
                  <c:v>45079</c:v>
                </c:pt>
                <c:pt idx="297">
                  <c:v>45086</c:v>
                </c:pt>
                <c:pt idx="298">
                  <c:v>45093</c:v>
                </c:pt>
                <c:pt idx="299">
                  <c:v>45103</c:v>
                </c:pt>
                <c:pt idx="300">
                  <c:v>45107</c:v>
                </c:pt>
                <c:pt idx="301">
                  <c:v>45113</c:v>
                </c:pt>
                <c:pt idx="302">
                  <c:v>45115</c:v>
                </c:pt>
                <c:pt idx="303">
                  <c:v>45127</c:v>
                </c:pt>
                <c:pt idx="304">
                  <c:v>45130</c:v>
                </c:pt>
                <c:pt idx="305">
                  <c:v>45155</c:v>
                </c:pt>
                <c:pt idx="306">
                  <c:v>45135</c:v>
                </c:pt>
                <c:pt idx="307">
                  <c:v>45142</c:v>
                </c:pt>
                <c:pt idx="308">
                  <c:v>45144</c:v>
                </c:pt>
                <c:pt idx="309">
                  <c:v>45146</c:v>
                </c:pt>
                <c:pt idx="310">
                  <c:v>45147</c:v>
                </c:pt>
                <c:pt idx="311">
                  <c:v>45170</c:v>
                </c:pt>
                <c:pt idx="312">
                  <c:v>45161</c:v>
                </c:pt>
                <c:pt idx="313">
                  <c:v>45162</c:v>
                </c:pt>
                <c:pt idx="314">
                  <c:v>45169</c:v>
                </c:pt>
                <c:pt idx="315">
                  <c:v>45170</c:v>
                </c:pt>
                <c:pt idx="316">
                  <c:v>45171</c:v>
                </c:pt>
                <c:pt idx="317">
                  <c:v>45171</c:v>
                </c:pt>
                <c:pt idx="318">
                  <c:v>45197</c:v>
                </c:pt>
                <c:pt idx="319">
                  <c:v>45177</c:v>
                </c:pt>
                <c:pt idx="320">
                  <c:v>45188</c:v>
                </c:pt>
                <c:pt idx="321">
                  <c:v>45191</c:v>
                </c:pt>
                <c:pt idx="322">
                  <c:v>45226</c:v>
                </c:pt>
                <c:pt idx="323">
                  <c:v>45202</c:v>
                </c:pt>
                <c:pt idx="324">
                  <c:v>45213</c:v>
                </c:pt>
                <c:pt idx="325">
                  <c:v>45218</c:v>
                </c:pt>
                <c:pt idx="326">
                  <c:v>45218</c:v>
                </c:pt>
                <c:pt idx="327">
                  <c:v>45225</c:v>
                </c:pt>
                <c:pt idx="328">
                  <c:v>45226</c:v>
                </c:pt>
                <c:pt idx="329">
                  <c:v>45239</c:v>
                </c:pt>
                <c:pt idx="330">
                  <c:v>45229</c:v>
                </c:pt>
                <c:pt idx="331">
                  <c:v>45238</c:v>
                </c:pt>
                <c:pt idx="332">
                  <c:v>45258</c:v>
                </c:pt>
                <c:pt idx="333">
                  <c:v>45244</c:v>
                </c:pt>
                <c:pt idx="334">
                  <c:v>45246</c:v>
                </c:pt>
                <c:pt idx="335">
                  <c:v>45253</c:v>
                </c:pt>
                <c:pt idx="336">
                  <c:v>45254</c:v>
                </c:pt>
                <c:pt idx="337">
                  <c:v>45280</c:v>
                </c:pt>
                <c:pt idx="338">
                  <c:v>45261</c:v>
                </c:pt>
                <c:pt idx="339">
                  <c:v>45264</c:v>
                </c:pt>
                <c:pt idx="340">
                  <c:v>45273</c:v>
                </c:pt>
                <c:pt idx="341">
                  <c:v>45279</c:v>
                </c:pt>
                <c:pt idx="342">
                  <c:v>45299</c:v>
                </c:pt>
                <c:pt idx="343">
                  <c:v>45283</c:v>
                </c:pt>
                <c:pt idx="344">
                  <c:v>45287</c:v>
                </c:pt>
                <c:pt idx="345">
                  <c:v>45296</c:v>
                </c:pt>
                <c:pt idx="346">
                  <c:v>45297</c:v>
                </c:pt>
                <c:pt idx="347">
                  <c:v>45316</c:v>
                </c:pt>
                <c:pt idx="348">
                  <c:v>45301</c:v>
                </c:pt>
                <c:pt idx="349">
                  <c:v>45313</c:v>
                </c:pt>
                <c:pt idx="350">
                  <c:v>45313</c:v>
                </c:pt>
                <c:pt idx="351">
                  <c:v>45338</c:v>
                </c:pt>
                <c:pt idx="352">
                  <c:v>45318</c:v>
                </c:pt>
                <c:pt idx="353">
                  <c:v>45331</c:v>
                </c:pt>
                <c:pt idx="354">
                  <c:v>45334</c:v>
                </c:pt>
                <c:pt idx="355">
                  <c:v>45338</c:v>
                </c:pt>
                <c:pt idx="356">
                  <c:v>45389</c:v>
                </c:pt>
                <c:pt idx="357">
                  <c:v>45343</c:v>
                </c:pt>
                <c:pt idx="358">
                  <c:v>45347</c:v>
                </c:pt>
                <c:pt idx="359">
                  <c:v>45357</c:v>
                </c:pt>
                <c:pt idx="360">
                  <c:v>45361</c:v>
                </c:pt>
                <c:pt idx="361">
                  <c:v>45370</c:v>
                </c:pt>
                <c:pt idx="362">
                  <c:v>45374</c:v>
                </c:pt>
                <c:pt idx="363">
                  <c:v>45379</c:v>
                </c:pt>
                <c:pt idx="364">
                  <c:v>45380</c:v>
                </c:pt>
                <c:pt idx="365">
                  <c:v>45388</c:v>
                </c:pt>
                <c:pt idx="366">
                  <c:v>45408</c:v>
                </c:pt>
                <c:pt idx="367">
                  <c:v>45393</c:v>
                </c:pt>
                <c:pt idx="368">
                  <c:v>45399</c:v>
                </c:pt>
                <c:pt idx="369">
                  <c:v>45406</c:v>
                </c:pt>
                <c:pt idx="370">
                  <c:v>45430</c:v>
                </c:pt>
                <c:pt idx="371">
                  <c:v>45410</c:v>
                </c:pt>
                <c:pt idx="372">
                  <c:v>45412</c:v>
                </c:pt>
                <c:pt idx="373">
                  <c:v>45427</c:v>
                </c:pt>
                <c:pt idx="374">
                  <c:v>45451</c:v>
                </c:pt>
                <c:pt idx="375">
                  <c:v>45432</c:v>
                </c:pt>
                <c:pt idx="376">
                  <c:v>45434</c:v>
                </c:pt>
                <c:pt idx="377">
                  <c:v>45440</c:v>
                </c:pt>
                <c:pt idx="378">
                  <c:v>45448</c:v>
                </c:pt>
                <c:pt idx="379">
                  <c:v>45482</c:v>
                </c:pt>
                <c:pt idx="380">
                  <c:v>45453</c:v>
                </c:pt>
                <c:pt idx="381">
                  <c:v>45456</c:v>
                </c:pt>
                <c:pt idx="382">
                  <c:v>45464</c:v>
                </c:pt>
                <c:pt idx="383">
                  <c:v>45467</c:v>
                </c:pt>
                <c:pt idx="384">
                  <c:v>45468</c:v>
                </c:pt>
                <c:pt idx="385">
                  <c:v>45470</c:v>
                </c:pt>
                <c:pt idx="386">
                  <c:v>45499</c:v>
                </c:pt>
                <c:pt idx="387">
                  <c:v>45487</c:v>
                </c:pt>
                <c:pt idx="388">
                  <c:v>45491</c:v>
                </c:pt>
                <c:pt idx="389">
                  <c:v>45516</c:v>
                </c:pt>
                <c:pt idx="390">
                  <c:v>45504</c:v>
                </c:pt>
                <c:pt idx="391">
                  <c:v>45504</c:v>
                </c:pt>
                <c:pt idx="392">
                  <c:v>45506</c:v>
                </c:pt>
                <c:pt idx="393">
                  <c:v>45511</c:v>
                </c:pt>
                <c:pt idx="394">
                  <c:v>45516</c:v>
                </c:pt>
                <c:pt idx="395">
                  <c:v>45537</c:v>
                </c:pt>
                <c:pt idx="396">
                  <c:v>45524</c:v>
                </c:pt>
                <c:pt idx="397">
                  <c:v>45553</c:v>
                </c:pt>
                <c:pt idx="398">
                  <c:v>45541</c:v>
                </c:pt>
                <c:pt idx="399">
                  <c:v>45545</c:v>
                </c:pt>
                <c:pt idx="400">
                  <c:v>45545</c:v>
                </c:pt>
                <c:pt idx="401">
                  <c:v>45565</c:v>
                </c:pt>
                <c:pt idx="402">
                  <c:v>45556</c:v>
                </c:pt>
                <c:pt idx="403">
                  <c:v>45559</c:v>
                </c:pt>
                <c:pt idx="404">
                  <c:v>45562</c:v>
                </c:pt>
                <c:pt idx="405">
                  <c:v>45581</c:v>
                </c:pt>
                <c:pt idx="406">
                  <c:v>45575</c:v>
                </c:pt>
                <c:pt idx="407">
                  <c:v>45601</c:v>
                </c:pt>
                <c:pt idx="408">
                  <c:v>45590</c:v>
                </c:pt>
                <c:pt idx="409">
                  <c:v>45594</c:v>
                </c:pt>
                <c:pt idx="410">
                  <c:v>45618</c:v>
                </c:pt>
                <c:pt idx="411">
                  <c:v>45609</c:v>
                </c:pt>
                <c:pt idx="412">
                  <c:v>45611</c:v>
                </c:pt>
                <c:pt idx="413">
                  <c:v>45616</c:v>
                </c:pt>
                <c:pt idx="414">
                  <c:v>45635</c:v>
                </c:pt>
                <c:pt idx="415">
                  <c:v>45630</c:v>
                </c:pt>
                <c:pt idx="416">
                  <c:v>45632</c:v>
                </c:pt>
                <c:pt idx="417">
                  <c:v>#N/A</c:v>
                </c:pt>
                <c:pt idx="418">
                  <c:v>45638</c:v>
                </c:pt>
                <c:pt idx="419">
                  <c:v>45651</c:v>
                </c:pt>
                <c:pt idx="420">
                  <c:v>45657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0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0</c:v>
                </c:pt>
                <c:pt idx="464">
                  <c:v>#N/A</c:v>
                </c:pt>
                <c:pt idx="465">
                  <c:v>0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0</c:v>
                </c:pt>
                <c:pt idx="476">
                  <c:v>0</c:v>
                </c:pt>
                <c:pt idx="477">
                  <c:v>#N/A</c:v>
                </c:pt>
                <c:pt idx="478">
                  <c:v>0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0</c:v>
                </c:pt>
                <c:pt idx="752">
                  <c:v>0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0</c:v>
                </c:pt>
                <c:pt idx="760">
                  <c:v>#N/A</c:v>
                </c:pt>
              </c:numCache>
            </c:numRef>
          </c:xVal>
          <c:yVal>
            <c:numRef>
              <c:f>'SA '!$M$13:$M$773</c:f>
              <c:numCache>
                <c:formatCode>General</c:formatCode>
                <c:ptCount val="761"/>
                <c:pt idx="0">
                  <c:v>261</c:v>
                </c:pt>
                <c:pt idx="1">
                  <c:v>247</c:v>
                </c:pt>
                <c:pt idx="2">
                  <c:v>276</c:v>
                </c:pt>
                <c:pt idx="3">
                  <c:v>306</c:v>
                </c:pt>
                <c:pt idx="4">
                  <c:v>199</c:v>
                </c:pt>
                <c:pt idx="5">
                  <c:v>259</c:v>
                </c:pt>
                <c:pt idx="6">
                  <c:v>213</c:v>
                </c:pt>
                <c:pt idx="7">
                  <c:v>226</c:v>
                </c:pt>
                <c:pt idx="8">
                  <c:v>268</c:v>
                </c:pt>
                <c:pt idx="9">
                  <c:v>326</c:v>
                </c:pt>
                <c:pt idx="10">
                  <c:v>451</c:v>
                </c:pt>
                <c:pt idx="11">
                  <c:v>272</c:v>
                </c:pt>
                <c:pt idx="12">
                  <c:v>221</c:v>
                </c:pt>
                <c:pt idx="13">
                  <c:v>235</c:v>
                </c:pt>
                <c:pt idx="14">
                  <c:v>301</c:v>
                </c:pt>
                <c:pt idx="15">
                  <c:v>215</c:v>
                </c:pt>
                <c:pt idx="16">
                  <c:v>179</c:v>
                </c:pt>
                <c:pt idx="17">
                  <c:v>234</c:v>
                </c:pt>
                <c:pt idx="18">
                  <c:v>210</c:v>
                </c:pt>
                <c:pt idx="19">
                  <c:v>180</c:v>
                </c:pt>
                <c:pt idx="20">
                  <c:v>262</c:v>
                </c:pt>
                <c:pt idx="21">
                  <c:v>275</c:v>
                </c:pt>
                <c:pt idx="22">
                  <c:v>269</c:v>
                </c:pt>
                <c:pt idx="23">
                  <c:v>247</c:v>
                </c:pt>
                <c:pt idx="24">
                  <c:v>264</c:v>
                </c:pt>
                <c:pt idx="25">
                  <c:v>208</c:v>
                </c:pt>
                <c:pt idx="26">
                  <c:v>182</c:v>
                </c:pt>
                <c:pt idx="27">
                  <c:v>215</c:v>
                </c:pt>
                <c:pt idx="28">
                  <c:v>208</c:v>
                </c:pt>
                <c:pt idx="29">
                  <c:v>271</c:v>
                </c:pt>
                <c:pt idx="30">
                  <c:v>224</c:v>
                </c:pt>
                <c:pt idx="31">
                  <c:v>249</c:v>
                </c:pt>
                <c:pt idx="32">
                  <c:v>260</c:v>
                </c:pt>
                <c:pt idx="33">
                  <c:v>225</c:v>
                </c:pt>
                <c:pt idx="34">
                  <c:v>265</c:v>
                </c:pt>
                <c:pt idx="35">
                  <c:v>289</c:v>
                </c:pt>
                <c:pt idx="36">
                  <c:v>156</c:v>
                </c:pt>
                <c:pt idx="37">
                  <c:v>237</c:v>
                </c:pt>
                <c:pt idx="38">
                  <c:v>235</c:v>
                </c:pt>
                <c:pt idx="39">
                  <c:v>162</c:v>
                </c:pt>
                <c:pt idx="40">
                  <c:v>175</c:v>
                </c:pt>
                <c:pt idx="41">
                  <c:v>194</c:v>
                </c:pt>
                <c:pt idx="42">
                  <c:v>246</c:v>
                </c:pt>
                <c:pt idx="43">
                  <c:v>285</c:v>
                </c:pt>
                <c:pt idx="44">
                  <c:v>283</c:v>
                </c:pt>
                <c:pt idx="45">
                  <c:v>177</c:v>
                </c:pt>
                <c:pt idx="46">
                  <c:v>254</c:v>
                </c:pt>
                <c:pt idx="47">
                  <c:v>248</c:v>
                </c:pt>
                <c:pt idx="48">
                  <c:v>197</c:v>
                </c:pt>
                <c:pt idx="49">
                  <c:v>285</c:v>
                </c:pt>
                <c:pt idx="50">
                  <c:v>262</c:v>
                </c:pt>
                <c:pt idx="51">
                  <c:v>310</c:v>
                </c:pt>
                <c:pt idx="52">
                  <c:v>299</c:v>
                </c:pt>
                <c:pt idx="53">
                  <c:v>295</c:v>
                </c:pt>
                <c:pt idx="54">
                  <c:v>238</c:v>
                </c:pt>
                <c:pt idx="55">
                  <c:v>243</c:v>
                </c:pt>
                <c:pt idx="56">
                  <c:v>266</c:v>
                </c:pt>
                <c:pt idx="57">
                  <c:v>252</c:v>
                </c:pt>
                <c:pt idx="58">
                  <c:v>290</c:v>
                </c:pt>
                <c:pt idx="59">
                  <c:v>293</c:v>
                </c:pt>
                <c:pt idx="60">
                  <c:v>303</c:v>
                </c:pt>
                <c:pt idx="61">
                  <c:v>233</c:v>
                </c:pt>
                <c:pt idx="62">
                  <c:v>341</c:v>
                </c:pt>
                <c:pt idx="63">
                  <c:v>258</c:v>
                </c:pt>
                <c:pt idx="64">
                  <c:v>240</c:v>
                </c:pt>
                <c:pt idx="65">
                  <c:v>139</c:v>
                </c:pt>
                <c:pt idx="66">
                  <c:v>255</c:v>
                </c:pt>
                <c:pt idx="67">
                  <c:v>345</c:v>
                </c:pt>
                <c:pt idx="68">
                  <c:v>144</c:v>
                </c:pt>
                <c:pt idx="69">
                  <c:v>181</c:v>
                </c:pt>
                <c:pt idx="70">
                  <c:v>215</c:v>
                </c:pt>
                <c:pt idx="71">
                  <c:v>162</c:v>
                </c:pt>
                <c:pt idx="72">
                  <c:v>290</c:v>
                </c:pt>
                <c:pt idx="73">
                  <c:v>159</c:v>
                </c:pt>
                <c:pt idx="74">
                  <c:v>255</c:v>
                </c:pt>
                <c:pt idx="75">
                  <c:v>269</c:v>
                </c:pt>
                <c:pt idx="76">
                  <c:v>543</c:v>
                </c:pt>
                <c:pt idx="77">
                  <c:v>0</c:v>
                </c:pt>
                <c:pt idx="78">
                  <c:v>474</c:v>
                </c:pt>
                <c:pt idx="79">
                  <c:v>332</c:v>
                </c:pt>
                <c:pt idx="80">
                  <c:v>348</c:v>
                </c:pt>
                <c:pt idx="81">
                  <c:v>293</c:v>
                </c:pt>
                <c:pt idx="82">
                  <c:v>117</c:v>
                </c:pt>
                <c:pt idx="83">
                  <c:v>257</c:v>
                </c:pt>
                <c:pt idx="84">
                  <c:v>174</c:v>
                </c:pt>
                <c:pt idx="85">
                  <c:v>245</c:v>
                </c:pt>
                <c:pt idx="86">
                  <c:v>279</c:v>
                </c:pt>
                <c:pt idx="87">
                  <c:v>211</c:v>
                </c:pt>
                <c:pt idx="88">
                  <c:v>328</c:v>
                </c:pt>
                <c:pt idx="89">
                  <c:v>289</c:v>
                </c:pt>
                <c:pt idx="90">
                  <c:v>311</c:v>
                </c:pt>
                <c:pt idx="91">
                  <c:v>256</c:v>
                </c:pt>
                <c:pt idx="92">
                  <c:v>290</c:v>
                </c:pt>
                <c:pt idx="93">
                  <c:v>274</c:v>
                </c:pt>
                <c:pt idx="94">
                  <c:v>238</c:v>
                </c:pt>
                <c:pt idx="95">
                  <c:v>270</c:v>
                </c:pt>
                <c:pt idx="96">
                  <c:v>206</c:v>
                </c:pt>
                <c:pt idx="97">
                  <c:v>299</c:v>
                </c:pt>
                <c:pt idx="98">
                  <c:v>256</c:v>
                </c:pt>
                <c:pt idx="99">
                  <c:v>212</c:v>
                </c:pt>
                <c:pt idx="100">
                  <c:v>172</c:v>
                </c:pt>
                <c:pt idx="101">
                  <c:v>238</c:v>
                </c:pt>
                <c:pt idx="102">
                  <c:v>230</c:v>
                </c:pt>
                <c:pt idx="103">
                  <c:v>237</c:v>
                </c:pt>
                <c:pt idx="104">
                  <c:v>270</c:v>
                </c:pt>
                <c:pt idx="105">
                  <c:v>192</c:v>
                </c:pt>
                <c:pt idx="106">
                  <c:v>226</c:v>
                </c:pt>
                <c:pt idx="107">
                  <c:v>179</c:v>
                </c:pt>
                <c:pt idx="108">
                  <c:v>285</c:v>
                </c:pt>
                <c:pt idx="109">
                  <c:v>351</c:v>
                </c:pt>
                <c:pt idx="110">
                  <c:v>193</c:v>
                </c:pt>
                <c:pt idx="111">
                  <c:v>183</c:v>
                </c:pt>
                <c:pt idx="112">
                  <c:v>357</c:v>
                </c:pt>
                <c:pt idx="113">
                  <c:v>228</c:v>
                </c:pt>
                <c:pt idx="114">
                  <c:v>95</c:v>
                </c:pt>
                <c:pt idx="115">
                  <c:v>151</c:v>
                </c:pt>
                <c:pt idx="116">
                  <c:v>248</c:v>
                </c:pt>
                <c:pt idx="117">
                  <c:v>241</c:v>
                </c:pt>
                <c:pt idx="118">
                  <c:v>207</c:v>
                </c:pt>
                <c:pt idx="119">
                  <c:v>266</c:v>
                </c:pt>
                <c:pt idx="120">
                  <c:v>211</c:v>
                </c:pt>
                <c:pt idx="121">
                  <c:v>250</c:v>
                </c:pt>
                <c:pt idx="122">
                  <c:v>315</c:v>
                </c:pt>
                <c:pt idx="123">
                  <c:v>247</c:v>
                </c:pt>
                <c:pt idx="124">
                  <c:v>226</c:v>
                </c:pt>
                <c:pt idx="125">
                  <c:v>249</c:v>
                </c:pt>
                <c:pt idx="126">
                  <c:v>156</c:v>
                </c:pt>
                <c:pt idx="127">
                  <c:v>196</c:v>
                </c:pt>
                <c:pt idx="128">
                  <c:v>232</c:v>
                </c:pt>
                <c:pt idx="129">
                  <c:v>287</c:v>
                </c:pt>
                <c:pt idx="130">
                  <c:v>483</c:v>
                </c:pt>
                <c:pt idx="131">
                  <c:v>16</c:v>
                </c:pt>
                <c:pt idx="132">
                  <c:v>214</c:v>
                </c:pt>
                <c:pt idx="133">
                  <c:v>430</c:v>
                </c:pt>
                <c:pt idx="134">
                  <c:v>273</c:v>
                </c:pt>
                <c:pt idx="135">
                  <c:v>299</c:v>
                </c:pt>
                <c:pt idx="136">
                  <c:v>272</c:v>
                </c:pt>
                <c:pt idx="137">
                  <c:v>147</c:v>
                </c:pt>
                <c:pt idx="138">
                  <c:v>363</c:v>
                </c:pt>
                <c:pt idx="139">
                  <c:v>204</c:v>
                </c:pt>
                <c:pt idx="140">
                  <c:v>333</c:v>
                </c:pt>
                <c:pt idx="141">
                  <c:v>228</c:v>
                </c:pt>
                <c:pt idx="142">
                  <c:v>268</c:v>
                </c:pt>
                <c:pt idx="143">
                  <c:v>280</c:v>
                </c:pt>
                <c:pt idx="144">
                  <c:v>260</c:v>
                </c:pt>
                <c:pt idx="145">
                  <c:v>68</c:v>
                </c:pt>
                <c:pt idx="146">
                  <c:v>191</c:v>
                </c:pt>
                <c:pt idx="147">
                  <c:v>262</c:v>
                </c:pt>
                <c:pt idx="148">
                  <c:v>297</c:v>
                </c:pt>
                <c:pt idx="149">
                  <c:v>244</c:v>
                </c:pt>
                <c:pt idx="150">
                  <c:v>235</c:v>
                </c:pt>
                <c:pt idx="151">
                  <c:v>323</c:v>
                </c:pt>
                <c:pt idx="152">
                  <c:v>264</c:v>
                </c:pt>
                <c:pt idx="153">
                  <c:v>315</c:v>
                </c:pt>
                <c:pt idx="154">
                  <c:v>123</c:v>
                </c:pt>
                <c:pt idx="155">
                  <c:v>164</c:v>
                </c:pt>
                <c:pt idx="156">
                  <c:v>161</c:v>
                </c:pt>
                <c:pt idx="157">
                  <c:v>291</c:v>
                </c:pt>
                <c:pt idx="158">
                  <c:v>260</c:v>
                </c:pt>
                <c:pt idx="159">
                  <c:v>59</c:v>
                </c:pt>
                <c:pt idx="160">
                  <c:v>273</c:v>
                </c:pt>
                <c:pt idx="161">
                  <c:v>191</c:v>
                </c:pt>
                <c:pt idx="162">
                  <c:v>276</c:v>
                </c:pt>
                <c:pt idx="163">
                  <c:v>190</c:v>
                </c:pt>
                <c:pt idx="164">
                  <c:v>269</c:v>
                </c:pt>
                <c:pt idx="165">
                  <c:v>378</c:v>
                </c:pt>
                <c:pt idx="166">
                  <c:v>248</c:v>
                </c:pt>
                <c:pt idx="167">
                  <c:v>178</c:v>
                </c:pt>
                <c:pt idx="168">
                  <c:v>206</c:v>
                </c:pt>
                <c:pt idx="169">
                  <c:v>158</c:v>
                </c:pt>
                <c:pt idx="170">
                  <c:v>221</c:v>
                </c:pt>
                <c:pt idx="171">
                  <c:v>288</c:v>
                </c:pt>
                <c:pt idx="172">
                  <c:v>320</c:v>
                </c:pt>
                <c:pt idx="173">
                  <c:v>209</c:v>
                </c:pt>
                <c:pt idx="174">
                  <c:v>263</c:v>
                </c:pt>
                <c:pt idx="175">
                  <c:v>261</c:v>
                </c:pt>
                <c:pt idx="176">
                  <c:v>136</c:v>
                </c:pt>
                <c:pt idx="177">
                  <c:v>276</c:v>
                </c:pt>
                <c:pt idx="178">
                  <c:v>267</c:v>
                </c:pt>
                <c:pt idx="179">
                  <c:v>231</c:v>
                </c:pt>
                <c:pt idx="180">
                  <c:v>187</c:v>
                </c:pt>
                <c:pt idx="181">
                  <c:v>290</c:v>
                </c:pt>
                <c:pt idx="182">
                  <c:v>177</c:v>
                </c:pt>
                <c:pt idx="183">
                  <c:v>252</c:v>
                </c:pt>
                <c:pt idx="184">
                  <c:v>230</c:v>
                </c:pt>
                <c:pt idx="185">
                  <c:v>381</c:v>
                </c:pt>
                <c:pt idx="186">
                  <c:v>175</c:v>
                </c:pt>
                <c:pt idx="187">
                  <c:v>232</c:v>
                </c:pt>
                <c:pt idx="188">
                  <c:v>163</c:v>
                </c:pt>
                <c:pt idx="189">
                  <c:v>257</c:v>
                </c:pt>
                <c:pt idx="190">
                  <c:v>391</c:v>
                </c:pt>
                <c:pt idx="191">
                  <c:v>141</c:v>
                </c:pt>
                <c:pt idx="192">
                  <c:v>271</c:v>
                </c:pt>
                <c:pt idx="193">
                  <c:v>175</c:v>
                </c:pt>
                <c:pt idx="194">
                  <c:v>343</c:v>
                </c:pt>
                <c:pt idx="195">
                  <c:v>217</c:v>
                </c:pt>
                <c:pt idx="196">
                  <c:v>310</c:v>
                </c:pt>
                <c:pt idx="197">
                  <c:v>154</c:v>
                </c:pt>
                <c:pt idx="198">
                  <c:v>510</c:v>
                </c:pt>
                <c:pt idx="199">
                  <c:v>296</c:v>
                </c:pt>
                <c:pt idx="200">
                  <c:v>262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234</c:v>
                </c:pt>
                <c:pt idx="212">
                  <c:v>284</c:v>
                </c:pt>
                <c:pt idx="213">
                  <c:v>247</c:v>
                </c:pt>
                <c:pt idx="214">
                  <c:v>147</c:v>
                </c:pt>
                <c:pt idx="215">
                  <c:v>282</c:v>
                </c:pt>
                <c:pt idx="216">
                  <c:v>148</c:v>
                </c:pt>
                <c:pt idx="217">
                  <c:v>309</c:v>
                </c:pt>
                <c:pt idx="218">
                  <c:v>268</c:v>
                </c:pt>
                <c:pt idx="219">
                  <c:v>221</c:v>
                </c:pt>
                <c:pt idx="220">
                  <c:v>66</c:v>
                </c:pt>
                <c:pt idx="221">
                  <c:v>193</c:v>
                </c:pt>
                <c:pt idx="222">
                  <c:v>245</c:v>
                </c:pt>
                <c:pt idx="223">
                  <c:v>309</c:v>
                </c:pt>
                <c:pt idx="224">
                  <c:v>342</c:v>
                </c:pt>
                <c:pt idx="225">
                  <c:v>20</c:v>
                </c:pt>
                <c:pt idx="226">
                  <c:v>251</c:v>
                </c:pt>
                <c:pt idx="227">
                  <c:v>410</c:v>
                </c:pt>
                <c:pt idx="228">
                  <c:v>242</c:v>
                </c:pt>
                <c:pt idx="229">
                  <c:v>213</c:v>
                </c:pt>
                <c:pt idx="230">
                  <c:v>179</c:v>
                </c:pt>
                <c:pt idx="231">
                  <c:v>286</c:v>
                </c:pt>
                <c:pt idx="232">
                  <c:v>181</c:v>
                </c:pt>
                <c:pt idx="233">
                  <c:v>164</c:v>
                </c:pt>
                <c:pt idx="234">
                  <c:v>140</c:v>
                </c:pt>
                <c:pt idx="235">
                  <c:v>258</c:v>
                </c:pt>
                <c:pt idx="236">
                  <c:v>258</c:v>
                </c:pt>
                <c:pt idx="237">
                  <c:v>239</c:v>
                </c:pt>
                <c:pt idx="238">
                  <c:v>400</c:v>
                </c:pt>
                <c:pt idx="239">
                  <c:v>244</c:v>
                </c:pt>
                <c:pt idx="240">
                  <c:v>45</c:v>
                </c:pt>
                <c:pt idx="241">
                  <c:v>369</c:v>
                </c:pt>
                <c:pt idx="242">
                  <c:v>170</c:v>
                </c:pt>
                <c:pt idx="243">
                  <c:v>145</c:v>
                </c:pt>
                <c:pt idx="244">
                  <c:v>184</c:v>
                </c:pt>
                <c:pt idx="245">
                  <c:v>558</c:v>
                </c:pt>
                <c:pt idx="246">
                  <c:v>27</c:v>
                </c:pt>
                <c:pt idx="247">
                  <c:v>283</c:v>
                </c:pt>
                <c:pt idx="248">
                  <c:v>216</c:v>
                </c:pt>
                <c:pt idx="249">
                  <c:v>203</c:v>
                </c:pt>
                <c:pt idx="250">
                  <c:v>221</c:v>
                </c:pt>
                <c:pt idx="251">
                  <c:v>307</c:v>
                </c:pt>
                <c:pt idx="252">
                  <c:v>252</c:v>
                </c:pt>
                <c:pt idx="253">
                  <c:v>601</c:v>
                </c:pt>
                <c:pt idx="254">
                  <c:v>210</c:v>
                </c:pt>
                <c:pt idx="255">
                  <c:v>147</c:v>
                </c:pt>
                <c:pt idx="256">
                  <c:v>98</c:v>
                </c:pt>
                <c:pt idx="257">
                  <c:v>278</c:v>
                </c:pt>
                <c:pt idx="258">
                  <c:v>2</c:v>
                </c:pt>
                <c:pt idx="259">
                  <c:v>136</c:v>
                </c:pt>
                <c:pt idx="260">
                  <c:v>236</c:v>
                </c:pt>
                <c:pt idx="261">
                  <c:v>283</c:v>
                </c:pt>
                <c:pt idx="262">
                  <c:v>77</c:v>
                </c:pt>
                <c:pt idx="263">
                  <c:v>183</c:v>
                </c:pt>
                <c:pt idx="264">
                  <c:v>390</c:v>
                </c:pt>
                <c:pt idx="265">
                  <c:v>583</c:v>
                </c:pt>
                <c:pt idx="266">
                  <c:v>433</c:v>
                </c:pt>
                <c:pt idx="267">
                  <c:v>31</c:v>
                </c:pt>
                <c:pt idx="268">
                  <c:v>291</c:v>
                </c:pt>
                <c:pt idx="269">
                  <c:v>260</c:v>
                </c:pt>
                <c:pt idx="270">
                  <c:v>203</c:v>
                </c:pt>
                <c:pt idx="271">
                  <c:v>169</c:v>
                </c:pt>
                <c:pt idx="272">
                  <c:v>249</c:v>
                </c:pt>
                <c:pt idx="273">
                  <c:v>213</c:v>
                </c:pt>
                <c:pt idx="274">
                  <c:v>165</c:v>
                </c:pt>
                <c:pt idx="275">
                  <c:v>339</c:v>
                </c:pt>
                <c:pt idx="276">
                  <c:v>117</c:v>
                </c:pt>
                <c:pt idx="277">
                  <c:v>206</c:v>
                </c:pt>
                <c:pt idx="278">
                  <c:v>248</c:v>
                </c:pt>
                <c:pt idx="279">
                  <c:v>167</c:v>
                </c:pt>
                <c:pt idx="280">
                  <c:v>292</c:v>
                </c:pt>
                <c:pt idx="281">
                  <c:v>124</c:v>
                </c:pt>
                <c:pt idx="282">
                  <c:v>229</c:v>
                </c:pt>
                <c:pt idx="283">
                  <c:v>306</c:v>
                </c:pt>
                <c:pt idx="284">
                  <c:v>183</c:v>
                </c:pt>
                <c:pt idx="285">
                  <c:v>247</c:v>
                </c:pt>
                <c:pt idx="286">
                  <c:v>423</c:v>
                </c:pt>
                <c:pt idx="287">
                  <c:v>154</c:v>
                </c:pt>
                <c:pt idx="288">
                  <c:v>119</c:v>
                </c:pt>
                <c:pt idx="289">
                  <c:v>168</c:v>
                </c:pt>
                <c:pt idx="290">
                  <c:v>2</c:v>
                </c:pt>
                <c:pt idx="291">
                  <c:v>282</c:v>
                </c:pt>
                <c:pt idx="292">
                  <c:v>244</c:v>
                </c:pt>
                <c:pt idx="293">
                  <c:v>0</c:v>
                </c:pt>
                <c:pt idx="294">
                  <c:v>328</c:v>
                </c:pt>
                <c:pt idx="295">
                  <c:v>250</c:v>
                </c:pt>
                <c:pt idx="296">
                  <c:v>192</c:v>
                </c:pt>
                <c:pt idx="297">
                  <c:v>520</c:v>
                </c:pt>
                <c:pt idx="298">
                  <c:v>286</c:v>
                </c:pt>
                <c:pt idx="299">
                  <c:v>307</c:v>
                </c:pt>
                <c:pt idx="300">
                  <c:v>180</c:v>
                </c:pt>
                <c:pt idx="301">
                  <c:v>387</c:v>
                </c:pt>
                <c:pt idx="302">
                  <c:v>1</c:v>
                </c:pt>
                <c:pt idx="303">
                  <c:v>330</c:v>
                </c:pt>
                <c:pt idx="304">
                  <c:v>333</c:v>
                </c:pt>
                <c:pt idx="305">
                  <c:v>381</c:v>
                </c:pt>
                <c:pt idx="306">
                  <c:v>279</c:v>
                </c:pt>
                <c:pt idx="307">
                  <c:v>261</c:v>
                </c:pt>
                <c:pt idx="308">
                  <c:v>190</c:v>
                </c:pt>
                <c:pt idx="309">
                  <c:v>159</c:v>
                </c:pt>
                <c:pt idx="310">
                  <c:v>347</c:v>
                </c:pt>
                <c:pt idx="311">
                  <c:v>247</c:v>
                </c:pt>
                <c:pt idx="312">
                  <c:v>182</c:v>
                </c:pt>
                <c:pt idx="313">
                  <c:v>266</c:v>
                </c:pt>
                <c:pt idx="314">
                  <c:v>233</c:v>
                </c:pt>
                <c:pt idx="315">
                  <c:v>250</c:v>
                </c:pt>
                <c:pt idx="316">
                  <c:v>0</c:v>
                </c:pt>
                <c:pt idx="317">
                  <c:v>345</c:v>
                </c:pt>
                <c:pt idx="318">
                  <c:v>13</c:v>
                </c:pt>
                <c:pt idx="319">
                  <c:v>219</c:v>
                </c:pt>
                <c:pt idx="320">
                  <c:v>233</c:v>
                </c:pt>
                <c:pt idx="321">
                  <c:v>430</c:v>
                </c:pt>
                <c:pt idx="322">
                  <c:v>234</c:v>
                </c:pt>
                <c:pt idx="323">
                  <c:v>280</c:v>
                </c:pt>
                <c:pt idx="324">
                  <c:v>353</c:v>
                </c:pt>
                <c:pt idx="325">
                  <c:v>263</c:v>
                </c:pt>
                <c:pt idx="326">
                  <c:v>341</c:v>
                </c:pt>
                <c:pt idx="327">
                  <c:v>319</c:v>
                </c:pt>
                <c:pt idx="328">
                  <c:v>241</c:v>
                </c:pt>
                <c:pt idx="329">
                  <c:v>369</c:v>
                </c:pt>
                <c:pt idx="330">
                  <c:v>115</c:v>
                </c:pt>
                <c:pt idx="331">
                  <c:v>151</c:v>
                </c:pt>
                <c:pt idx="332">
                  <c:v>160</c:v>
                </c:pt>
                <c:pt idx="333">
                  <c:v>269</c:v>
                </c:pt>
                <c:pt idx="334">
                  <c:v>239</c:v>
                </c:pt>
                <c:pt idx="335">
                  <c:v>298</c:v>
                </c:pt>
                <c:pt idx="336">
                  <c:v>269</c:v>
                </c:pt>
                <c:pt idx="337">
                  <c:v>275</c:v>
                </c:pt>
                <c:pt idx="338">
                  <c:v>244</c:v>
                </c:pt>
                <c:pt idx="339">
                  <c:v>299</c:v>
                </c:pt>
                <c:pt idx="340">
                  <c:v>299</c:v>
                </c:pt>
                <c:pt idx="341">
                  <c:v>261</c:v>
                </c:pt>
                <c:pt idx="342">
                  <c:v>204</c:v>
                </c:pt>
                <c:pt idx="343">
                  <c:v>276</c:v>
                </c:pt>
                <c:pt idx="344">
                  <c:v>239</c:v>
                </c:pt>
                <c:pt idx="345">
                  <c:v>241</c:v>
                </c:pt>
                <c:pt idx="346">
                  <c:v>248</c:v>
                </c:pt>
                <c:pt idx="347">
                  <c:v>259</c:v>
                </c:pt>
                <c:pt idx="348">
                  <c:v>256</c:v>
                </c:pt>
                <c:pt idx="349">
                  <c:v>254</c:v>
                </c:pt>
                <c:pt idx="350">
                  <c:v>269</c:v>
                </c:pt>
                <c:pt idx="351">
                  <c:v>227</c:v>
                </c:pt>
                <c:pt idx="352">
                  <c:v>246</c:v>
                </c:pt>
                <c:pt idx="353">
                  <c:v>243</c:v>
                </c:pt>
                <c:pt idx="354">
                  <c:v>237</c:v>
                </c:pt>
                <c:pt idx="355">
                  <c:v>246</c:v>
                </c:pt>
                <c:pt idx="356">
                  <c:v>277</c:v>
                </c:pt>
                <c:pt idx="357">
                  <c:v>306</c:v>
                </c:pt>
                <c:pt idx="358">
                  <c:v>226</c:v>
                </c:pt>
                <c:pt idx="359">
                  <c:v>227</c:v>
                </c:pt>
                <c:pt idx="360">
                  <c:v>267</c:v>
                </c:pt>
                <c:pt idx="361">
                  <c:v>219</c:v>
                </c:pt>
                <c:pt idx="362">
                  <c:v>268</c:v>
                </c:pt>
                <c:pt idx="363">
                  <c:v>286</c:v>
                </c:pt>
                <c:pt idx="364">
                  <c:v>295</c:v>
                </c:pt>
                <c:pt idx="365">
                  <c:v>295</c:v>
                </c:pt>
                <c:pt idx="366">
                  <c:v>252</c:v>
                </c:pt>
                <c:pt idx="367">
                  <c:v>225</c:v>
                </c:pt>
                <c:pt idx="368">
                  <c:v>220</c:v>
                </c:pt>
                <c:pt idx="369">
                  <c:v>203</c:v>
                </c:pt>
                <c:pt idx="370">
                  <c:v>271</c:v>
                </c:pt>
                <c:pt idx="371">
                  <c:v>227</c:v>
                </c:pt>
                <c:pt idx="372">
                  <c:v>279</c:v>
                </c:pt>
                <c:pt idx="373">
                  <c:v>238</c:v>
                </c:pt>
                <c:pt idx="374">
                  <c:v>265</c:v>
                </c:pt>
                <c:pt idx="375">
                  <c:v>245</c:v>
                </c:pt>
                <c:pt idx="376">
                  <c:v>474</c:v>
                </c:pt>
                <c:pt idx="377">
                  <c:v>293</c:v>
                </c:pt>
                <c:pt idx="378">
                  <c:v>269</c:v>
                </c:pt>
                <c:pt idx="379">
                  <c:v>299</c:v>
                </c:pt>
                <c:pt idx="380">
                  <c:v>297</c:v>
                </c:pt>
                <c:pt idx="381">
                  <c:v>296</c:v>
                </c:pt>
                <c:pt idx="382">
                  <c:v>203</c:v>
                </c:pt>
                <c:pt idx="383">
                  <c:v>45</c:v>
                </c:pt>
                <c:pt idx="384">
                  <c:v>250</c:v>
                </c:pt>
                <c:pt idx="385">
                  <c:v>242</c:v>
                </c:pt>
                <c:pt idx="386">
                  <c:v>297</c:v>
                </c:pt>
                <c:pt idx="387">
                  <c:v>300</c:v>
                </c:pt>
                <c:pt idx="388">
                  <c:v>248</c:v>
                </c:pt>
                <c:pt idx="389">
                  <c:v>288</c:v>
                </c:pt>
                <c:pt idx="390">
                  <c:v>388</c:v>
                </c:pt>
                <c:pt idx="391">
                  <c:v>7</c:v>
                </c:pt>
                <c:pt idx="392">
                  <c:v>161</c:v>
                </c:pt>
                <c:pt idx="393">
                  <c:v>258</c:v>
                </c:pt>
                <c:pt idx="394">
                  <c:v>77</c:v>
                </c:pt>
                <c:pt idx="395">
                  <c:v>231</c:v>
                </c:pt>
                <c:pt idx="396">
                  <c:v>210</c:v>
                </c:pt>
                <c:pt idx="397">
                  <c:v>280</c:v>
                </c:pt>
                <c:pt idx="398">
                  <c:v>264</c:v>
                </c:pt>
                <c:pt idx="399">
                  <c:v>344</c:v>
                </c:pt>
                <c:pt idx="400">
                  <c:v>0</c:v>
                </c:pt>
                <c:pt idx="401">
                  <c:v>212</c:v>
                </c:pt>
                <c:pt idx="402">
                  <c:v>471</c:v>
                </c:pt>
                <c:pt idx="403">
                  <c:v>60</c:v>
                </c:pt>
                <c:pt idx="404">
                  <c:v>320</c:v>
                </c:pt>
                <c:pt idx="405">
                  <c:v>219</c:v>
                </c:pt>
                <c:pt idx="406">
                  <c:v>204</c:v>
                </c:pt>
                <c:pt idx="407">
                  <c:v>238</c:v>
                </c:pt>
                <c:pt idx="408">
                  <c:v>435</c:v>
                </c:pt>
                <c:pt idx="409">
                  <c:v>302</c:v>
                </c:pt>
                <c:pt idx="410">
                  <c:v>315</c:v>
                </c:pt>
                <c:pt idx="411">
                  <c:v>270</c:v>
                </c:pt>
                <c:pt idx="412">
                  <c:v>246</c:v>
                </c:pt>
                <c:pt idx="413">
                  <c:v>275</c:v>
                </c:pt>
                <c:pt idx="414">
                  <c:v>205</c:v>
                </c:pt>
                <c:pt idx="415">
                  <c:v>258</c:v>
                </c:pt>
                <c:pt idx="416">
                  <c:v>267</c:v>
                </c:pt>
                <c:pt idx="417">
                  <c:v>249</c:v>
                </c:pt>
                <c:pt idx="418">
                  <c:v>323</c:v>
                </c:pt>
                <c:pt idx="419">
                  <c:v>295</c:v>
                </c:pt>
                <c:pt idx="420">
                  <c:v>205</c:v>
                </c:pt>
                <c:pt idx="421">
                  <c:v>361</c:v>
                </c:pt>
                <c:pt idx="422">
                  <c:v>-934</c:v>
                </c:pt>
                <c:pt idx="423">
                  <c:v>250</c:v>
                </c:pt>
                <c:pt idx="424">
                  <c:v>823</c:v>
                </c:pt>
                <c:pt idx="425">
                  <c:v>262</c:v>
                </c:pt>
                <c:pt idx="426">
                  <c:v>-19821</c:v>
                </c:pt>
                <c:pt idx="427">
                  <c:v>274</c:v>
                </c:pt>
                <c:pt idx="428">
                  <c:v>20107</c:v>
                </c:pt>
                <c:pt idx="429">
                  <c:v>321</c:v>
                </c:pt>
                <c:pt idx="430">
                  <c:v>#N/A</c:v>
                </c:pt>
                <c:pt idx="431">
                  <c:v>233</c:v>
                </c:pt>
                <c:pt idx="432">
                  <c:v>306</c:v>
                </c:pt>
                <c:pt idx="433">
                  <c:v>332</c:v>
                </c:pt>
                <c:pt idx="434">
                  <c:v>354</c:v>
                </c:pt>
                <c:pt idx="435">
                  <c:v>238</c:v>
                </c:pt>
                <c:pt idx="436">
                  <c:v>366</c:v>
                </c:pt>
                <c:pt idx="437">
                  <c:v>#N/A</c:v>
                </c:pt>
                <c:pt idx="438">
                  <c:v>352</c:v>
                </c:pt>
                <c:pt idx="439">
                  <c:v>416</c:v>
                </c:pt>
                <c:pt idx="440">
                  <c:v>275</c:v>
                </c:pt>
                <c:pt idx="441">
                  <c:v>376</c:v>
                </c:pt>
                <c:pt idx="442">
                  <c:v>298</c:v>
                </c:pt>
                <c:pt idx="443">
                  <c:v>513</c:v>
                </c:pt>
                <c:pt idx="444">
                  <c:v>177</c:v>
                </c:pt>
                <c:pt idx="445">
                  <c:v>260</c:v>
                </c:pt>
                <c:pt idx="446">
                  <c:v>-289</c:v>
                </c:pt>
                <c:pt idx="447">
                  <c:v>327</c:v>
                </c:pt>
                <c:pt idx="448">
                  <c:v>281</c:v>
                </c:pt>
                <c:pt idx="449">
                  <c:v>531</c:v>
                </c:pt>
                <c:pt idx="450">
                  <c:v>267</c:v>
                </c:pt>
                <c:pt idx="451">
                  <c:v>283</c:v>
                </c:pt>
                <c:pt idx="452">
                  <c:v>261</c:v>
                </c:pt>
                <c:pt idx="453">
                  <c:v>283</c:v>
                </c:pt>
                <c:pt idx="454">
                  <c:v>283</c:v>
                </c:pt>
                <c:pt idx="455">
                  <c:v>248</c:v>
                </c:pt>
                <c:pt idx="456">
                  <c:v>235</c:v>
                </c:pt>
                <c:pt idx="457">
                  <c:v>264</c:v>
                </c:pt>
                <c:pt idx="458">
                  <c:v>217</c:v>
                </c:pt>
                <c:pt idx="459">
                  <c:v>169</c:v>
                </c:pt>
                <c:pt idx="460">
                  <c:v>256</c:v>
                </c:pt>
                <c:pt idx="461">
                  <c:v>230</c:v>
                </c:pt>
                <c:pt idx="462">
                  <c:v>232</c:v>
                </c:pt>
                <c:pt idx="463">
                  <c:v>#N/A</c:v>
                </c:pt>
                <c:pt idx="464">
                  <c:v>297</c:v>
                </c:pt>
                <c:pt idx="465">
                  <c:v>#N/A</c:v>
                </c:pt>
                <c:pt idx="466">
                  <c:v>268</c:v>
                </c:pt>
                <c:pt idx="467">
                  <c:v>237</c:v>
                </c:pt>
                <c:pt idx="468">
                  <c:v>255</c:v>
                </c:pt>
                <c:pt idx="469">
                  <c:v>298</c:v>
                </c:pt>
                <c:pt idx="470">
                  <c:v>149</c:v>
                </c:pt>
                <c:pt idx="471">
                  <c:v>409</c:v>
                </c:pt>
                <c:pt idx="472">
                  <c:v>252</c:v>
                </c:pt>
                <c:pt idx="473">
                  <c:v>306</c:v>
                </c:pt>
                <c:pt idx="474">
                  <c:v>376</c:v>
                </c:pt>
                <c:pt idx="475">
                  <c:v>#N/A</c:v>
                </c:pt>
                <c:pt idx="476">
                  <c:v>#N/A</c:v>
                </c:pt>
                <c:pt idx="477">
                  <c:v>432</c:v>
                </c:pt>
                <c:pt idx="478">
                  <c:v>#N/A</c:v>
                </c:pt>
                <c:pt idx="479">
                  <c:v>279</c:v>
                </c:pt>
                <c:pt idx="480">
                  <c:v>279</c:v>
                </c:pt>
                <c:pt idx="481">
                  <c:v>221</c:v>
                </c:pt>
                <c:pt idx="482">
                  <c:v>194</c:v>
                </c:pt>
                <c:pt idx="483">
                  <c:v>254</c:v>
                </c:pt>
                <c:pt idx="484">
                  <c:v>258</c:v>
                </c:pt>
                <c:pt idx="485">
                  <c:v>253</c:v>
                </c:pt>
                <c:pt idx="486">
                  <c:v>355</c:v>
                </c:pt>
                <c:pt idx="487">
                  <c:v>275</c:v>
                </c:pt>
                <c:pt idx="488">
                  <c:v>274</c:v>
                </c:pt>
                <c:pt idx="489">
                  <c:v>357</c:v>
                </c:pt>
                <c:pt idx="490">
                  <c:v>365</c:v>
                </c:pt>
                <c:pt idx="491">
                  <c:v>253</c:v>
                </c:pt>
                <c:pt idx="492">
                  <c:v>260</c:v>
                </c:pt>
                <c:pt idx="493">
                  <c:v>487</c:v>
                </c:pt>
                <c:pt idx="494">
                  <c:v>461</c:v>
                </c:pt>
                <c:pt idx="495">
                  <c:v>229</c:v>
                </c:pt>
                <c:pt idx="496">
                  <c:v>274</c:v>
                </c:pt>
                <c:pt idx="497">
                  <c:v>249</c:v>
                </c:pt>
                <c:pt idx="498">
                  <c:v>200</c:v>
                </c:pt>
                <c:pt idx="499">
                  <c:v>0</c:v>
                </c:pt>
                <c:pt idx="500">
                  <c:v>259</c:v>
                </c:pt>
                <c:pt idx="501">
                  <c:v>246</c:v>
                </c:pt>
                <c:pt idx="502">
                  <c:v>190</c:v>
                </c:pt>
                <c:pt idx="503">
                  <c:v>295</c:v>
                </c:pt>
                <c:pt idx="504">
                  <c:v>281</c:v>
                </c:pt>
                <c:pt idx="505">
                  <c:v>268</c:v>
                </c:pt>
                <c:pt idx="506">
                  <c:v>307</c:v>
                </c:pt>
                <c:pt idx="507">
                  <c:v>286</c:v>
                </c:pt>
                <c:pt idx="508">
                  <c:v>275</c:v>
                </c:pt>
                <c:pt idx="509">
                  <c:v>282</c:v>
                </c:pt>
                <c:pt idx="510">
                  <c:v>272</c:v>
                </c:pt>
                <c:pt idx="511">
                  <c:v>214</c:v>
                </c:pt>
                <c:pt idx="512">
                  <c:v>241</c:v>
                </c:pt>
                <c:pt idx="513">
                  <c:v>366</c:v>
                </c:pt>
                <c:pt idx="514">
                  <c:v>391</c:v>
                </c:pt>
                <c:pt idx="515">
                  <c:v>345</c:v>
                </c:pt>
                <c:pt idx="516">
                  <c:v>311</c:v>
                </c:pt>
                <c:pt idx="517">
                  <c:v>264</c:v>
                </c:pt>
                <c:pt idx="518">
                  <c:v>327</c:v>
                </c:pt>
                <c:pt idx="519">
                  <c:v>341</c:v>
                </c:pt>
                <c:pt idx="520">
                  <c:v>385</c:v>
                </c:pt>
                <c:pt idx="521">
                  <c:v>446</c:v>
                </c:pt>
                <c:pt idx="522">
                  <c:v>321</c:v>
                </c:pt>
                <c:pt idx="523">
                  <c:v>395</c:v>
                </c:pt>
                <c:pt idx="524">
                  <c:v>377</c:v>
                </c:pt>
                <c:pt idx="525">
                  <c:v>333</c:v>
                </c:pt>
                <c:pt idx="526">
                  <c:v>365</c:v>
                </c:pt>
                <c:pt idx="527">
                  <c:v>-27406</c:v>
                </c:pt>
                <c:pt idx="528">
                  <c:v>-24521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C0-46D5-9676-97071F30F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311615"/>
        <c:axId val="2109305375"/>
      </c:scatterChart>
      <c:dateAx>
        <c:axId val="2109311615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dd/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9305375"/>
        <c:crosses val="autoZero"/>
        <c:auto val="1"/>
        <c:lblOffset val="100"/>
        <c:baseTimeUnit val="days"/>
        <c:majorUnit val="7"/>
      </c:dateAx>
      <c:valAx>
        <c:axId val="2109305375"/>
        <c:scaling>
          <c:orientation val="minMax"/>
          <c:max val="350"/>
          <c:min val="150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9311615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58516156937403"/>
          <c:y val="0.66554905025935784"/>
          <c:w val="0.64146146710903629"/>
          <c:h val="0.183674676233466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Service Accuracy - PM 794AC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4793276445452395E-2"/>
          <c:y val="0.20389163929359128"/>
          <c:w val="0.97036778855739381"/>
          <c:h val="0.558954160016811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'SA '!$W$12</c:f>
              <c:strCache>
                <c:ptCount val="1"/>
                <c:pt idx="0">
                  <c:v>OK</c:v>
                </c:pt>
              </c:strCache>
            </c:strRef>
          </c:tx>
          <c:spPr>
            <a:solidFill>
              <a:schemeClr val="accent4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'SA '!$U$14:$U$62</c:f>
              <c:numCache>
                <c:formatCode>mmm\-yy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  <c:pt idx="24">
                  <c:v>44958</c:v>
                </c:pt>
                <c:pt idx="25">
                  <c:v>44986</c:v>
                </c:pt>
                <c:pt idx="26">
                  <c:v>45017</c:v>
                </c:pt>
                <c:pt idx="27">
                  <c:v>45047</c:v>
                </c:pt>
                <c:pt idx="28">
                  <c:v>45078</c:v>
                </c:pt>
                <c:pt idx="29">
                  <c:v>45108</c:v>
                </c:pt>
                <c:pt idx="30">
                  <c:v>45139</c:v>
                </c:pt>
                <c:pt idx="31">
                  <c:v>45170</c:v>
                </c:pt>
                <c:pt idx="32">
                  <c:v>45200</c:v>
                </c:pt>
                <c:pt idx="33">
                  <c:v>45231</c:v>
                </c:pt>
                <c:pt idx="34">
                  <c:v>45261</c:v>
                </c:pt>
                <c:pt idx="35">
                  <c:v>45292</c:v>
                </c:pt>
                <c:pt idx="36">
                  <c:v>45323</c:v>
                </c:pt>
                <c:pt idx="37">
                  <c:v>45352</c:v>
                </c:pt>
                <c:pt idx="38">
                  <c:v>45383</c:v>
                </c:pt>
                <c:pt idx="39">
                  <c:v>45413</c:v>
                </c:pt>
                <c:pt idx="40">
                  <c:v>45444</c:v>
                </c:pt>
                <c:pt idx="41">
                  <c:v>45474</c:v>
                </c:pt>
                <c:pt idx="42">
                  <c:v>45505</c:v>
                </c:pt>
                <c:pt idx="43">
                  <c:v>45536</c:v>
                </c:pt>
                <c:pt idx="44">
                  <c:v>45566</c:v>
                </c:pt>
                <c:pt idx="45">
                  <c:v>45597</c:v>
                </c:pt>
                <c:pt idx="46">
                  <c:v>45627</c:v>
                </c:pt>
                <c:pt idx="47">
                  <c:v>#N/A</c:v>
                </c:pt>
                <c:pt idx="48">
                  <c:v>#N/A</c:v>
                </c:pt>
              </c:numCache>
            </c:numRef>
          </c:cat>
          <c:val>
            <c:numRef>
              <c:f>'SA '!$W$14:$W$62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4</c:v>
                </c:pt>
                <c:pt idx="13">
                  <c:v>3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3</c:v>
                </c:pt>
                <c:pt idx="26">
                  <c:v>1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4</c:v>
                </c:pt>
                <c:pt idx="35">
                  <c:v>7</c:v>
                </c:pt>
                <c:pt idx="36">
                  <c:v>5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4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0</c:v>
                </c:pt>
                <c:pt idx="45">
                  <c:v>4</c:v>
                </c:pt>
                <c:pt idx="46">
                  <c:v>2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368-4A42-90D0-4EE4A0ABE7D0}"/>
            </c:ext>
          </c:extLst>
        </c:ser>
        <c:ser>
          <c:idx val="1"/>
          <c:order val="1"/>
          <c:tx>
            <c:strRef>
              <c:f>'SA '!$X$12</c:f>
              <c:strCache>
                <c:ptCount val="1"/>
                <c:pt idx="0">
                  <c:v>NOK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'SA '!$U$14:$U$62</c:f>
              <c:numCache>
                <c:formatCode>mmm\-yy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  <c:pt idx="24">
                  <c:v>44958</c:v>
                </c:pt>
                <c:pt idx="25">
                  <c:v>44986</c:v>
                </c:pt>
                <c:pt idx="26">
                  <c:v>45017</c:v>
                </c:pt>
                <c:pt idx="27">
                  <c:v>45047</c:v>
                </c:pt>
                <c:pt idx="28">
                  <c:v>45078</c:v>
                </c:pt>
                <c:pt idx="29">
                  <c:v>45108</c:v>
                </c:pt>
                <c:pt idx="30">
                  <c:v>45139</c:v>
                </c:pt>
                <c:pt idx="31">
                  <c:v>45170</c:v>
                </c:pt>
                <c:pt idx="32">
                  <c:v>45200</c:v>
                </c:pt>
                <c:pt idx="33">
                  <c:v>45231</c:v>
                </c:pt>
                <c:pt idx="34">
                  <c:v>45261</c:v>
                </c:pt>
                <c:pt idx="35">
                  <c:v>45292</c:v>
                </c:pt>
                <c:pt idx="36">
                  <c:v>45323</c:v>
                </c:pt>
                <c:pt idx="37">
                  <c:v>45352</c:v>
                </c:pt>
                <c:pt idx="38">
                  <c:v>45383</c:v>
                </c:pt>
                <c:pt idx="39">
                  <c:v>45413</c:v>
                </c:pt>
                <c:pt idx="40">
                  <c:v>45444</c:v>
                </c:pt>
                <c:pt idx="41">
                  <c:v>45474</c:v>
                </c:pt>
                <c:pt idx="42">
                  <c:v>45505</c:v>
                </c:pt>
                <c:pt idx="43">
                  <c:v>45536</c:v>
                </c:pt>
                <c:pt idx="44">
                  <c:v>45566</c:v>
                </c:pt>
                <c:pt idx="45">
                  <c:v>45597</c:v>
                </c:pt>
                <c:pt idx="46">
                  <c:v>45627</c:v>
                </c:pt>
                <c:pt idx="47">
                  <c:v>#N/A</c:v>
                </c:pt>
                <c:pt idx="48">
                  <c:v>#N/A</c:v>
                </c:pt>
              </c:numCache>
            </c:numRef>
          </c:cat>
          <c:val>
            <c:numRef>
              <c:f>'SA '!$X$14:$X$62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5</c:v>
                </c:pt>
                <c:pt idx="13">
                  <c:v>7</c:v>
                </c:pt>
                <c:pt idx="14">
                  <c:v>8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6</c:v>
                </c:pt>
                <c:pt idx="19">
                  <c:v>9</c:v>
                </c:pt>
                <c:pt idx="20">
                  <c:v>5</c:v>
                </c:pt>
                <c:pt idx="21">
                  <c:v>7</c:v>
                </c:pt>
                <c:pt idx="22">
                  <c:v>6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6</c:v>
                </c:pt>
                <c:pt idx="27">
                  <c:v>4</c:v>
                </c:pt>
                <c:pt idx="28">
                  <c:v>5</c:v>
                </c:pt>
                <c:pt idx="29">
                  <c:v>6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4</c:v>
                </c:pt>
                <c:pt idx="34">
                  <c:v>3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5</c:v>
                </c:pt>
                <c:pt idx="39">
                  <c:v>2</c:v>
                </c:pt>
                <c:pt idx="40">
                  <c:v>4</c:v>
                </c:pt>
                <c:pt idx="41">
                  <c:v>5</c:v>
                </c:pt>
                <c:pt idx="42">
                  <c:v>4</c:v>
                </c:pt>
                <c:pt idx="43">
                  <c:v>7</c:v>
                </c:pt>
                <c:pt idx="44">
                  <c:v>4</c:v>
                </c:pt>
                <c:pt idx="45">
                  <c:v>1</c:v>
                </c:pt>
                <c:pt idx="46">
                  <c:v>4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1368-4A42-90D0-4EE4A0ABE7D0}"/>
            </c:ext>
          </c:extLst>
        </c:ser>
        <c:ser>
          <c:idx val="2"/>
          <c:order val="2"/>
          <c:tx>
            <c:v>%PM</c:v>
          </c:tx>
          <c:spPr>
            <a:solidFill>
              <a:schemeClr val="accent4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'SA '!$U$14:$U$62</c:f>
              <c:numCache>
                <c:formatCode>mmm\-yy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  <c:pt idx="24">
                  <c:v>44958</c:v>
                </c:pt>
                <c:pt idx="25">
                  <c:v>44986</c:v>
                </c:pt>
                <c:pt idx="26">
                  <c:v>45017</c:v>
                </c:pt>
                <c:pt idx="27">
                  <c:v>45047</c:v>
                </c:pt>
                <c:pt idx="28">
                  <c:v>45078</c:v>
                </c:pt>
                <c:pt idx="29">
                  <c:v>45108</c:v>
                </c:pt>
                <c:pt idx="30">
                  <c:v>45139</c:v>
                </c:pt>
                <c:pt idx="31">
                  <c:v>45170</c:v>
                </c:pt>
                <c:pt idx="32">
                  <c:v>45200</c:v>
                </c:pt>
                <c:pt idx="33">
                  <c:v>45231</c:v>
                </c:pt>
                <c:pt idx="34">
                  <c:v>45261</c:v>
                </c:pt>
                <c:pt idx="35">
                  <c:v>45292</c:v>
                </c:pt>
                <c:pt idx="36">
                  <c:v>45323</c:v>
                </c:pt>
                <c:pt idx="37">
                  <c:v>45352</c:v>
                </c:pt>
                <c:pt idx="38">
                  <c:v>45383</c:v>
                </c:pt>
                <c:pt idx="39">
                  <c:v>45413</c:v>
                </c:pt>
                <c:pt idx="40">
                  <c:v>45444</c:v>
                </c:pt>
                <c:pt idx="41">
                  <c:v>45474</c:v>
                </c:pt>
                <c:pt idx="42">
                  <c:v>45505</c:v>
                </c:pt>
                <c:pt idx="43">
                  <c:v>45536</c:v>
                </c:pt>
                <c:pt idx="44">
                  <c:v>45566</c:v>
                </c:pt>
                <c:pt idx="45">
                  <c:v>45597</c:v>
                </c:pt>
                <c:pt idx="46">
                  <c:v>45627</c:v>
                </c:pt>
                <c:pt idx="47">
                  <c:v>#N/A</c:v>
                </c:pt>
                <c:pt idx="48">
                  <c:v>#N/A</c:v>
                </c:pt>
              </c:numCache>
            </c:numRef>
          </c:cat>
          <c:val>
            <c:numRef>
              <c:f>'SA '!$Y$13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4F-4C38-BB9E-C024EE2CDC5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954622352"/>
        <c:axId val="1954622768"/>
      </c:barChart>
      <c:dateAx>
        <c:axId val="195462235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54622768"/>
        <c:crosses val="autoZero"/>
        <c:auto val="1"/>
        <c:lblOffset val="100"/>
        <c:baseTimeUnit val="months"/>
      </c:dateAx>
      <c:valAx>
        <c:axId val="1954622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462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OSs Preventiva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Base OS Filtrada'!A1"/><Relationship Id="rId3" Type="http://schemas.openxmlformats.org/officeDocument/2006/relationships/hyperlink" Target="#'Proje&#231;&#227;o Horimetro'!A1"/><Relationship Id="rId7" Type="http://schemas.openxmlformats.org/officeDocument/2006/relationships/hyperlink" Target="#'Proje&#231;&#227;o de Preventiva'!A1"/><Relationship Id="rId2" Type="http://schemas.openxmlformats.org/officeDocument/2006/relationships/hyperlink" Target="#Horimetros!A1"/><Relationship Id="rId1" Type="http://schemas.openxmlformats.org/officeDocument/2006/relationships/image" Target="../media/image2.png"/><Relationship Id="rId6" Type="http://schemas.openxmlformats.org/officeDocument/2006/relationships/hyperlink" Target="#'Relat&#243;rio SAP'!A1"/><Relationship Id="rId5" Type="http://schemas.openxmlformats.org/officeDocument/2006/relationships/hyperlink" Target="#'Consolida&#231;&#227;o Preventiva'!A1"/><Relationship Id="rId4" Type="http://schemas.openxmlformats.org/officeDocument/2006/relationships/hyperlink" Target="#'Divulga&#231;&#227;o Semanal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'Proje&#231;&#227;o de Preventiva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Programa&#231;&#227;o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'OSs Preventiv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137583</xdr:colOff>
      <xdr:row>1</xdr:row>
      <xdr:rowOff>74084</xdr:rowOff>
    </xdr:from>
    <xdr:to>
      <xdr:col>1</xdr:col>
      <xdr:colOff>274337</xdr:colOff>
      <xdr:row>1</xdr:row>
      <xdr:rowOff>388408</xdr:rowOff>
    </xdr:to>
    <xdr:sp macro="[0]!Planilha6.Voltar_Capa" textlink="">
      <xdr:nvSpPr>
        <xdr:cNvPr id="3" name="Retângulo 3">
          <a:extLst>
            <a:ext uri="{FF2B5EF4-FFF2-40B4-BE49-F238E27FC236}">
              <a16:creationId xmlns:a16="http://schemas.microsoft.com/office/drawing/2014/main" id="{D27DB070-A8A4-4493-AAA6-B804B35FFED5}"/>
            </a:ext>
          </a:extLst>
        </xdr:cNvPr>
        <xdr:cNvSpPr/>
      </xdr:nvSpPr>
      <xdr:spPr>
        <a:xfrm>
          <a:off x="137583" y="264584"/>
          <a:ext cx="1237421" cy="314324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Capa</a:t>
          </a:r>
        </a:p>
      </xdr:txBody>
    </xdr:sp>
    <xdr:clientData/>
  </xdr:twoCellAnchor>
  <xdr:twoCellAnchor>
    <xdr:from>
      <xdr:col>0</xdr:col>
      <xdr:colOff>137583</xdr:colOff>
      <xdr:row>1</xdr:row>
      <xdr:rowOff>74084</xdr:rowOff>
    </xdr:from>
    <xdr:to>
      <xdr:col>1</xdr:col>
      <xdr:colOff>274337</xdr:colOff>
      <xdr:row>1</xdr:row>
      <xdr:rowOff>388408</xdr:rowOff>
    </xdr:to>
    <xdr:sp macro="[0]!Planilha6.Voltar_Capa" textlink="">
      <xdr:nvSpPr>
        <xdr:cNvPr id="2" name="Retângulo 3">
          <a:extLst>
            <a:ext uri="{FF2B5EF4-FFF2-40B4-BE49-F238E27FC236}">
              <a16:creationId xmlns:a16="http://schemas.microsoft.com/office/drawing/2014/main" id="{0FFE256B-5B35-407B-91FF-8E5CE69953BA}"/>
            </a:ext>
          </a:extLst>
        </xdr:cNvPr>
        <xdr:cNvSpPr/>
      </xdr:nvSpPr>
      <xdr:spPr>
        <a:xfrm>
          <a:off x="137583" y="264584"/>
          <a:ext cx="1241654" cy="314324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Capa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-1247775</xdr:rowOff>
    </xdr:from>
    <xdr:to>
      <xdr:col>1</xdr:col>
      <xdr:colOff>484386</xdr:colOff>
      <xdr:row>0</xdr:row>
      <xdr:rowOff>-933451</xdr:rowOff>
    </xdr:to>
    <xdr:sp macro="[0]!Planilha6.Voltar_Capa" textlink="">
      <xdr:nvSpPr>
        <xdr:cNvPr id="4" name="Retângulo 4">
          <a:extLst>
            <a:ext uri="{FF2B5EF4-FFF2-40B4-BE49-F238E27FC236}">
              <a16:creationId xmlns:a16="http://schemas.microsoft.com/office/drawing/2014/main" id="{79EAC729-E0FA-495A-AFAF-55ABCB99E564}"/>
            </a:ext>
            <a:ext uri="{147F2762-F138-4A5C-976F-8EAC2B608ADB}">
              <a16:predDERef xmlns:a16="http://schemas.microsoft.com/office/drawing/2014/main" pred="{7C10091A-C7FB-4039-8232-A27820818609}"/>
            </a:ext>
          </a:extLst>
        </xdr:cNvPr>
        <xdr:cNvSpPr/>
      </xdr:nvSpPr>
      <xdr:spPr>
        <a:xfrm>
          <a:off x="0" y="-1247775"/>
          <a:ext cx="1827411" cy="314324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Capa</a:t>
          </a:r>
        </a:p>
      </xdr:txBody>
    </xdr:sp>
    <xdr:clientData/>
  </xdr:twoCellAnchor>
  <xdr:twoCellAnchor editAs="oneCell">
    <xdr:from>
      <xdr:col>9</xdr:col>
      <xdr:colOff>593725</xdr:colOff>
      <xdr:row>1</xdr:row>
      <xdr:rowOff>17991</xdr:rowOff>
    </xdr:from>
    <xdr:to>
      <xdr:col>10</xdr:col>
      <xdr:colOff>158751</xdr:colOff>
      <xdr:row>1</xdr:row>
      <xdr:rowOff>697441</xdr:rowOff>
    </xdr:to>
    <xdr:pic>
      <xdr:nvPicPr>
        <xdr:cNvPr id="12" name="Imagem 5">
          <a:extLst>
            <a:ext uri="{FF2B5EF4-FFF2-40B4-BE49-F238E27FC236}">
              <a16:creationId xmlns:a16="http://schemas.microsoft.com/office/drawing/2014/main" id="{A934C2AB-C9A2-4A83-3315-8A43BD4A161A}"/>
            </a:ext>
            <a:ext uri="{147F2762-F138-4A5C-976F-8EAC2B608ADB}">
              <a16:predDERef xmlns:a16="http://schemas.microsoft.com/office/drawing/2014/main" pred="{79EAC729-E0FA-495A-AFAF-55ABCB99E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144991"/>
          <a:ext cx="552451" cy="6762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47627</xdr:colOff>
      <xdr:row>0</xdr:row>
      <xdr:rowOff>38101</xdr:rowOff>
    </xdr:from>
    <xdr:to>
      <xdr:col>2</xdr:col>
      <xdr:colOff>9525</xdr:colOff>
      <xdr:row>1</xdr:row>
      <xdr:rowOff>161925</xdr:rowOff>
    </xdr:to>
    <xdr:sp macro="[0]!Planilha6.Voltar_Capa" textlink="">
      <xdr:nvSpPr>
        <xdr:cNvPr id="3" name="Retângulo 2">
          <a:extLst>
            <a:ext uri="{FF2B5EF4-FFF2-40B4-BE49-F238E27FC236}">
              <a16:creationId xmlns:a16="http://schemas.microsoft.com/office/drawing/2014/main" id="{AC29B4D0-F8A0-4481-BB38-55EA7944288B}"/>
            </a:ext>
          </a:extLst>
        </xdr:cNvPr>
        <xdr:cNvSpPr/>
      </xdr:nvSpPr>
      <xdr:spPr>
        <a:xfrm>
          <a:off x="47627" y="38101"/>
          <a:ext cx="2552698" cy="314324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800" b="1">
              <a:solidFill>
                <a:schemeClr val="tx1"/>
              </a:solidFill>
              <a:latin typeface="+mn-lt"/>
              <a:ea typeface="+mn-lt"/>
              <a:cs typeface="+mn-lt"/>
            </a:rPr>
            <a:t>Capa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147918</xdr:colOff>
      <xdr:row>0</xdr:row>
      <xdr:rowOff>145676</xdr:rowOff>
    </xdr:from>
    <xdr:to>
      <xdr:col>2</xdr:col>
      <xdr:colOff>351036</xdr:colOff>
      <xdr:row>2</xdr:row>
      <xdr:rowOff>67794</xdr:rowOff>
    </xdr:to>
    <xdr:sp macro="[0]!Planilha6.Voltar_Capa" textlink="">
      <xdr:nvSpPr>
        <xdr:cNvPr id="2" name="Retângulo 3">
          <a:extLst>
            <a:ext uri="{FF2B5EF4-FFF2-40B4-BE49-F238E27FC236}">
              <a16:creationId xmlns:a16="http://schemas.microsoft.com/office/drawing/2014/main" id="{7F6A13D4-1DA8-4FA3-AA76-49933B74898E}"/>
            </a:ext>
          </a:extLst>
        </xdr:cNvPr>
        <xdr:cNvSpPr/>
      </xdr:nvSpPr>
      <xdr:spPr>
        <a:xfrm>
          <a:off x="147918" y="145676"/>
          <a:ext cx="1050843" cy="407893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Capa</a:t>
          </a:r>
        </a:p>
      </xdr:txBody>
    </xdr:sp>
    <xdr:clientData/>
  </xdr:twoCellAnchor>
  <xdr:twoCellAnchor>
    <xdr:from>
      <xdr:col>8</xdr:col>
      <xdr:colOff>1169462</xdr:colOff>
      <xdr:row>5</xdr:row>
      <xdr:rowOff>67505</xdr:rowOff>
    </xdr:from>
    <xdr:to>
      <xdr:col>11</xdr:col>
      <xdr:colOff>243020</xdr:colOff>
      <xdr:row>6</xdr:row>
      <xdr:rowOff>191329</xdr:rowOff>
    </xdr:to>
    <xdr:sp macro="[0]!Planilha6.Voltar_Capa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85244F-D9F3-45CA-AB96-55510719023C}"/>
            </a:ext>
          </a:extLst>
        </xdr:cNvPr>
        <xdr:cNvSpPr/>
      </xdr:nvSpPr>
      <xdr:spPr>
        <a:xfrm>
          <a:off x="13873287" y="1042957"/>
          <a:ext cx="2780275" cy="318914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Controle</a:t>
          </a:r>
          <a:r>
            <a:rPr lang="pt-BR" sz="1800" b="1" baseline="0">
              <a:solidFill>
                <a:schemeClr val="tx1"/>
              </a:solidFill>
            </a:rPr>
            <a:t> OS PM</a:t>
          </a:r>
          <a:endParaRPr lang="pt-BR" sz="1800" b="1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22</xdr:col>
      <xdr:colOff>87702</xdr:colOff>
      <xdr:row>42</xdr:row>
      <xdr:rowOff>23813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78881099-7402-416A-9206-99D2DE27C7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7667" b="7833"/>
        <a:stretch/>
      </xdr:blipFill>
      <xdr:spPr>
        <a:xfrm>
          <a:off x="0" y="1"/>
          <a:ext cx="15403902" cy="7529512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1</xdr:row>
      <xdr:rowOff>0</xdr:rowOff>
    </xdr:from>
    <xdr:to>
      <xdr:col>1</xdr:col>
      <xdr:colOff>2228851</xdr:colOff>
      <xdr:row>3</xdr:row>
      <xdr:rowOff>85725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1" y="190500"/>
          <a:ext cx="222885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</a:rPr>
            <a:t>Controle</a:t>
          </a:r>
          <a:r>
            <a:rPr lang="pt-BR" sz="1600" b="1" baseline="0">
              <a:solidFill>
                <a:schemeClr val="tx1"/>
              </a:solidFill>
            </a:rPr>
            <a:t> de Horimetro</a:t>
          </a:r>
          <a:endParaRPr lang="pt-BR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</xdr:colOff>
      <xdr:row>5</xdr:row>
      <xdr:rowOff>0</xdr:rowOff>
    </xdr:from>
    <xdr:to>
      <xdr:col>1</xdr:col>
      <xdr:colOff>2228851</xdr:colOff>
      <xdr:row>7</xdr:row>
      <xdr:rowOff>85725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1" y="952500"/>
          <a:ext cx="222885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</a:rPr>
            <a:t>Acompanhamento Diário</a:t>
          </a:r>
        </a:p>
      </xdr:txBody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2228851</xdr:colOff>
      <xdr:row>11</xdr:row>
      <xdr:rowOff>85725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9601" y="1714500"/>
          <a:ext cx="222885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</a:rPr>
            <a:t>Divulgação Semanal de </a:t>
          </a:r>
          <a:r>
            <a:rPr lang="pt-BR" sz="1200" b="1" baseline="0">
              <a:solidFill>
                <a:schemeClr val="tx1"/>
              </a:solidFill>
            </a:rPr>
            <a:t>Programação</a:t>
          </a:r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2228851</xdr:colOff>
      <xdr:row>15</xdr:row>
      <xdr:rowOff>85725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9601" y="2476500"/>
          <a:ext cx="222885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</a:rPr>
            <a:t>Base de Dados Programação</a:t>
          </a:r>
        </a:p>
      </xdr:txBody>
    </xdr:sp>
    <xdr:clientData/>
  </xdr:twoCellAnchor>
  <xdr:twoCellAnchor>
    <xdr:from>
      <xdr:col>1</xdr:col>
      <xdr:colOff>2409825</xdr:colOff>
      <xdr:row>9</xdr:row>
      <xdr:rowOff>18635</xdr:rowOff>
    </xdr:from>
    <xdr:to>
      <xdr:col>5</xdr:col>
      <xdr:colOff>295275</xdr:colOff>
      <xdr:row>11</xdr:row>
      <xdr:rowOff>104775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353BA1F-7241-4B5E-B6C9-CC6D72B373FD}"/>
            </a:ext>
          </a:extLst>
        </xdr:cNvPr>
        <xdr:cNvSpPr/>
      </xdr:nvSpPr>
      <xdr:spPr>
        <a:xfrm>
          <a:off x="3019425" y="1485485"/>
          <a:ext cx="2228850" cy="46714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</a:rPr>
            <a:t>Base de Dados OSs - SAP</a:t>
          </a:r>
        </a:p>
      </xdr:txBody>
    </xdr:sp>
    <xdr:clientData/>
  </xdr:twoCellAnchor>
  <xdr:twoCellAnchor>
    <xdr:from>
      <xdr:col>1</xdr:col>
      <xdr:colOff>2371725</xdr:colOff>
      <xdr:row>1</xdr:row>
      <xdr:rowOff>9110</xdr:rowOff>
    </xdr:from>
    <xdr:to>
      <xdr:col>5</xdr:col>
      <xdr:colOff>257175</xdr:colOff>
      <xdr:row>3</xdr:row>
      <xdr:rowOff>95250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2FCD92B-1190-40DF-AF99-71FFD265C44D}"/>
            </a:ext>
          </a:extLst>
        </xdr:cNvPr>
        <xdr:cNvSpPr/>
      </xdr:nvSpPr>
      <xdr:spPr>
        <a:xfrm>
          <a:off x="2981325" y="199610"/>
          <a:ext cx="2228850" cy="46714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</a:rPr>
            <a:t>Projeção de Preventiva</a:t>
          </a:r>
        </a:p>
      </xdr:txBody>
    </xdr:sp>
    <xdr:clientData/>
  </xdr:twoCellAnchor>
  <xdr:twoCellAnchor>
    <xdr:from>
      <xdr:col>1</xdr:col>
      <xdr:colOff>2390775</xdr:colOff>
      <xdr:row>5</xdr:row>
      <xdr:rowOff>18635</xdr:rowOff>
    </xdr:from>
    <xdr:to>
      <xdr:col>5</xdr:col>
      <xdr:colOff>276225</xdr:colOff>
      <xdr:row>7</xdr:row>
      <xdr:rowOff>104775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764CBA1-3749-4CC1-9675-20791D6103A5}"/>
            </a:ext>
          </a:extLst>
        </xdr:cNvPr>
        <xdr:cNvSpPr/>
      </xdr:nvSpPr>
      <xdr:spPr>
        <a:xfrm>
          <a:off x="3000375" y="847310"/>
          <a:ext cx="2228850" cy="46714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</a:rPr>
            <a:t>Carteira Para</a:t>
          </a:r>
          <a:r>
            <a:rPr lang="pt-BR" sz="1400" b="1" baseline="0">
              <a:solidFill>
                <a:schemeClr val="tx1"/>
              </a:solidFill>
            </a:rPr>
            <a:t> Programação</a:t>
          </a:r>
          <a:endParaRPr lang="pt-BR" sz="1400" b="1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11</xdr:row>
      <xdr:rowOff>90486</xdr:rowOff>
    </xdr:from>
    <xdr:to>
      <xdr:col>12</xdr:col>
      <xdr:colOff>457200</xdr:colOff>
      <xdr:row>23</xdr:row>
      <xdr:rowOff>190499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1E22742-0CAB-4832-9BED-E3D0789193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16</xdr:row>
      <xdr:rowOff>96837</xdr:rowOff>
    </xdr:from>
    <xdr:to>
      <xdr:col>4</xdr:col>
      <xdr:colOff>444500</xdr:colOff>
      <xdr:row>30</xdr:row>
      <xdr:rowOff>173037</xdr:rowOff>
    </xdr:to>
    <xdr:graphicFrame macro="">
      <xdr:nvGraphicFramePr>
        <xdr:cNvPr id="38" name="Gráfico 1">
          <a:extLst>
            <a:ext uri="{FF2B5EF4-FFF2-40B4-BE49-F238E27FC236}">
              <a16:creationId xmlns:a16="http://schemas.microsoft.com/office/drawing/2014/main" id="{E330C384-219E-4535-9C24-DBE55D3380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749299</xdr:colOff>
      <xdr:row>0</xdr:row>
      <xdr:rowOff>112712</xdr:rowOff>
    </xdr:from>
    <xdr:to>
      <xdr:col>16</xdr:col>
      <xdr:colOff>485774</xdr:colOff>
      <xdr:row>14</xdr:row>
      <xdr:rowOff>188912</xdr:rowOff>
    </xdr:to>
    <xdr:graphicFrame macro="">
      <xdr:nvGraphicFramePr>
        <xdr:cNvPr id="34" name="Gráfico 2">
          <a:extLst>
            <a:ext uri="{FF2B5EF4-FFF2-40B4-BE49-F238E27FC236}">
              <a16:creationId xmlns:a16="http://schemas.microsoft.com/office/drawing/2014/main" id="{5A15B401-0E25-456E-8883-83542E275BB0}"/>
            </a:ext>
            <a:ext uri="{147F2762-F138-4A5C-976F-8EAC2B608ADB}">
              <a16:predDERef xmlns:a16="http://schemas.microsoft.com/office/drawing/2014/main" pred="{E330C384-219E-4535-9C24-DBE55D3380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0.11647</cdr:x>
      <cdr:y>0.57813</cdr:y>
    </cdr:from>
    <cdr:to>
      <cdr:x>0.97751</cdr:x>
      <cdr:y>0.5816</cdr:y>
    </cdr:to>
    <cdr:cxnSp macro="">
      <cdr:nvCxnSpPr>
        <cdr:cNvPr id="5" name="Conector de Seta Reta 4">
          <a:extLst xmlns:a="http://schemas.openxmlformats.org/drawingml/2006/main">
            <a:ext uri="{FF2B5EF4-FFF2-40B4-BE49-F238E27FC236}">
              <a16:creationId xmlns:a16="http://schemas.microsoft.com/office/drawing/2014/main" id="{69286EFA-E0D7-4AA9-A480-D940A3A8F942}"/>
            </a:ext>
          </a:extLst>
        </cdr:cNvPr>
        <cdr:cNvCxnSpPr/>
      </cdr:nvCxnSpPr>
      <cdr:spPr>
        <a:xfrm xmlns:a="http://schemas.openxmlformats.org/drawingml/2006/main" flipV="1">
          <a:off x="542508" y="1585913"/>
          <a:ext cx="4010442" cy="9532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C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257174</xdr:colOff>
      <xdr:row>20</xdr:row>
      <xdr:rowOff>142875</xdr:rowOff>
    </xdr:from>
    <xdr:to>
      <xdr:col>6</xdr:col>
      <xdr:colOff>285749</xdr:colOff>
      <xdr:row>36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42EFA39-D873-D987-2E56-F60FDABF14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171450</xdr:rowOff>
    </xdr:from>
    <xdr:to>
      <xdr:col>9</xdr:col>
      <xdr:colOff>266700</xdr:colOff>
      <xdr:row>6</xdr:row>
      <xdr:rowOff>152400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BA85C8FE-7AB0-4030-8387-FA10DD0E2E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450055</xdr:colOff>
      <xdr:row>0</xdr:row>
      <xdr:rowOff>142875</xdr:rowOff>
    </xdr:from>
    <xdr:to>
      <xdr:col>22</xdr:col>
      <xdr:colOff>23812</xdr:colOff>
      <xdr:row>6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40B017C-2479-46D3-8CB0-FAFB28F57348}"/>
            </a:ext>
            <a:ext uri="{147F2762-F138-4A5C-976F-8EAC2B608ADB}">
              <a16:predDERef xmlns:a16="http://schemas.microsoft.com/office/drawing/2014/main" pred="{BA85C8FE-7AB0-4030-8387-FA10DD0E2E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47625</xdr:rowOff>
    </xdr:from>
    <xdr:to>
      <xdr:col>0</xdr:col>
      <xdr:colOff>996480</xdr:colOff>
      <xdr:row>1</xdr:row>
      <xdr:rowOff>295275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5718" b="24734"/>
        <a:stretch/>
      </xdr:blipFill>
      <xdr:spPr>
        <a:xfrm>
          <a:off x="0" y="238125"/>
          <a:ext cx="996480" cy="2476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</xdr:row>
      <xdr:rowOff>0</xdr:rowOff>
    </xdr:from>
    <xdr:to>
      <xdr:col>13</xdr:col>
      <xdr:colOff>27186</xdr:colOff>
      <xdr:row>1</xdr:row>
      <xdr:rowOff>314324</xdr:rowOff>
    </xdr:to>
    <xdr:sp macro="[0]!Planilha6.Voltar_Capa" textlink="">
      <xdr:nvSpPr>
        <xdr:cNvPr id="5" name="Retângulo 4">
          <a:extLst>
            <a:ext uri="{FF2B5EF4-FFF2-40B4-BE49-F238E27FC236}">
              <a16:creationId xmlns:a16="http://schemas.microsoft.com/office/drawing/2014/main" id="{3E583ABA-E302-4918-8463-0326781E78F7}"/>
            </a:ext>
          </a:extLst>
        </xdr:cNvPr>
        <xdr:cNvSpPr/>
      </xdr:nvSpPr>
      <xdr:spPr>
        <a:xfrm>
          <a:off x="11082618" y="190500"/>
          <a:ext cx="1237421" cy="314324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Capa</a:t>
          </a:r>
        </a:p>
      </xdr:txBody>
    </xdr:sp>
    <xdr:clientData/>
  </xdr:twoCellAnchor>
  <xdr:twoCellAnchor editAs="oneCell">
    <xdr:from>
      <xdr:col>0</xdr:col>
      <xdr:colOff>-6924675</xdr:colOff>
      <xdr:row>0</xdr:row>
      <xdr:rowOff>-857250</xdr:rowOff>
    </xdr:from>
    <xdr:to>
      <xdr:col>0</xdr:col>
      <xdr:colOff>-6410325</xdr:colOff>
      <xdr:row>0</xdr:row>
      <xdr:rowOff>-200025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15D28C4D-4166-06A9-1445-EED9F82AEBB7}"/>
            </a:ext>
            <a:ext uri="{147F2762-F138-4A5C-976F-8EAC2B608ADB}">
              <a16:predDERef xmlns:a16="http://schemas.microsoft.com/office/drawing/2014/main" pred="{3E583ABA-E302-4918-8463-0326781E7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-6924675" y="-857250"/>
          <a:ext cx="514350" cy="6572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565068</xdr:colOff>
      <xdr:row>2</xdr:row>
      <xdr:rowOff>112618</xdr:rowOff>
    </xdr:to>
    <xdr:sp macro="[0]!Planilha6.Voltar_Capa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8C8664-5363-4DEE-A82F-2EF72FC98168}"/>
            </a:ext>
          </a:extLst>
        </xdr:cNvPr>
        <xdr:cNvSpPr/>
      </xdr:nvSpPr>
      <xdr:spPr>
        <a:xfrm>
          <a:off x="161925" y="190500"/>
          <a:ext cx="1241343" cy="312643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Voltar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1</xdr:row>
      <xdr:rowOff>66675</xdr:rowOff>
    </xdr:from>
    <xdr:to>
      <xdr:col>2</xdr:col>
      <xdr:colOff>1038225</xdr:colOff>
      <xdr:row>1</xdr:row>
      <xdr:rowOff>308129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5718" b="24734"/>
        <a:stretch/>
      </xdr:blipFill>
      <xdr:spPr>
        <a:xfrm>
          <a:off x="400050" y="161925"/>
          <a:ext cx="971550" cy="241454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</xdr:row>
      <xdr:rowOff>0</xdr:rowOff>
    </xdr:from>
    <xdr:to>
      <xdr:col>13</xdr:col>
      <xdr:colOff>27186</xdr:colOff>
      <xdr:row>1</xdr:row>
      <xdr:rowOff>314324</xdr:rowOff>
    </xdr:to>
    <xdr:sp macro="[0]!Planilha6.Voltar_Capa" textlink="">
      <xdr:nvSpPr>
        <xdr:cNvPr id="5" name="Retângulo 4">
          <a:extLst>
            <a:ext uri="{FF2B5EF4-FFF2-40B4-BE49-F238E27FC236}">
              <a16:creationId xmlns:a16="http://schemas.microsoft.com/office/drawing/2014/main" id="{D23B3012-DDF3-4024-853D-39FD1C0BA187}"/>
            </a:ext>
          </a:extLst>
        </xdr:cNvPr>
        <xdr:cNvSpPr/>
      </xdr:nvSpPr>
      <xdr:spPr>
        <a:xfrm>
          <a:off x="11654118" y="100853"/>
          <a:ext cx="1237421" cy="314324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Capa</a:t>
          </a:r>
        </a:p>
      </xdr:txBody>
    </xdr:sp>
    <xdr:clientData/>
  </xdr:twoCellAnchor>
  <xdr:twoCellAnchor editAs="oneCell">
    <xdr:from>
      <xdr:col>9</xdr:col>
      <xdr:colOff>3038475</xdr:colOff>
      <xdr:row>1</xdr:row>
      <xdr:rowOff>28575</xdr:rowOff>
    </xdr:from>
    <xdr:to>
      <xdr:col>9</xdr:col>
      <xdr:colOff>3390900</xdr:colOff>
      <xdr:row>1</xdr:row>
      <xdr:rowOff>485775</xdr:rowOff>
    </xdr:to>
    <xdr:pic>
      <xdr:nvPicPr>
        <xdr:cNvPr id="8" name="Imagem 3">
          <a:extLst>
            <a:ext uri="{FF2B5EF4-FFF2-40B4-BE49-F238E27FC236}">
              <a16:creationId xmlns:a16="http://schemas.microsoft.com/office/drawing/2014/main" id="{E3DFBC11-0364-37B2-D862-6FC390E0213D}"/>
            </a:ext>
            <a:ext uri="{147F2762-F138-4A5C-976F-8EAC2B608ADB}">
              <a16:predDERef xmlns:a16="http://schemas.microsoft.com/office/drawing/2014/main" pred="{D23B3012-DDF3-4024-853D-39FD1C0BA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44175" y="123825"/>
          <a:ext cx="352425" cy="4572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6</xdr:col>
      <xdr:colOff>706575</xdr:colOff>
      <xdr:row>4</xdr:row>
      <xdr:rowOff>628650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Nº de série">
              <a:extLst>
                <a:ext uri="{FF2B5EF4-FFF2-40B4-BE49-F238E27FC236}">
                  <a16:creationId xmlns:a16="http://schemas.microsoft.com/office/drawing/2014/main" id="{FB8FBDA2-FC68-4B12-8C5B-3D33C75E51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º de sé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72200" y="190500"/>
              <a:ext cx="144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0</xdr:colOff>
      <xdr:row>1</xdr:row>
      <xdr:rowOff>0</xdr:rowOff>
    </xdr:from>
    <xdr:to>
      <xdr:col>8</xdr:col>
      <xdr:colOff>706575</xdr:colOff>
      <xdr:row>4</xdr:row>
      <xdr:rowOff>628650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ÓDIGO ABC CORRIGIDO">
              <a:extLst>
                <a:ext uri="{FF2B5EF4-FFF2-40B4-BE49-F238E27FC236}">
                  <a16:creationId xmlns:a16="http://schemas.microsoft.com/office/drawing/2014/main" id="{B7855AA4-B95C-4233-836E-CF85451999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ÓDIGO ABC CORRIGI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190500"/>
              <a:ext cx="144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0</xdr:colOff>
      <xdr:row>1</xdr:row>
      <xdr:rowOff>0</xdr:rowOff>
    </xdr:from>
    <xdr:to>
      <xdr:col>10</xdr:col>
      <xdr:colOff>706575</xdr:colOff>
      <xdr:row>4</xdr:row>
      <xdr:rowOff>581024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Prioridade">
              <a:extLst>
                <a:ext uri="{FF2B5EF4-FFF2-40B4-BE49-F238E27FC236}">
                  <a16:creationId xmlns:a16="http://schemas.microsoft.com/office/drawing/2014/main" id="{CFE14F5E-DB27-4A2E-A601-4021261077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ior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5900" y="190500"/>
              <a:ext cx="1440000" cy="12382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2</xdr:row>
      <xdr:rowOff>0</xdr:rowOff>
    </xdr:from>
    <xdr:to>
      <xdr:col>3</xdr:col>
      <xdr:colOff>3086100</xdr:colOff>
      <xdr:row>2</xdr:row>
      <xdr:rowOff>314324</xdr:rowOff>
    </xdr:to>
    <xdr:sp macro="[0]!Planilha6.Voltar_Capa" textlink="">
      <xdr:nvSpPr>
        <xdr:cNvPr id="6" name="Retângulo 5">
          <a:extLst>
            <a:ext uri="{FF2B5EF4-FFF2-40B4-BE49-F238E27FC236}">
              <a16:creationId xmlns:a16="http://schemas.microsoft.com/office/drawing/2014/main" id="{3FDB0AC3-6FAD-49D4-969A-D199D2E4BE5A}"/>
            </a:ext>
          </a:extLst>
        </xdr:cNvPr>
        <xdr:cNvSpPr/>
      </xdr:nvSpPr>
      <xdr:spPr>
        <a:xfrm>
          <a:off x="2828925" y="381000"/>
          <a:ext cx="3086100" cy="314324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Capa</a:t>
          </a:r>
        </a:p>
      </xdr:txBody>
    </xdr:sp>
    <xdr:clientData/>
  </xdr:twoCellAnchor>
  <xdr:twoCellAnchor>
    <xdr:from>
      <xdr:col>3</xdr:col>
      <xdr:colOff>0</xdr:colOff>
      <xdr:row>0</xdr:row>
      <xdr:rowOff>47625</xdr:rowOff>
    </xdr:from>
    <xdr:to>
      <xdr:col>3</xdr:col>
      <xdr:colOff>1552575</xdr:colOff>
      <xdr:row>1</xdr:row>
      <xdr:rowOff>171449</xdr:rowOff>
    </xdr:to>
    <xdr:sp macro="[0]!Planilha6.Voltar_Capa" textlink="">
      <xdr:nvSpPr>
        <xdr:cNvPr id="10" name="Retângulo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3975B1-484F-408F-B9C0-8E75729F9C6B}"/>
            </a:ext>
          </a:extLst>
        </xdr:cNvPr>
        <xdr:cNvSpPr/>
      </xdr:nvSpPr>
      <xdr:spPr>
        <a:xfrm>
          <a:off x="2828925" y="47625"/>
          <a:ext cx="1552575" cy="314324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Programação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73314</xdr:rowOff>
    </xdr:from>
    <xdr:to>
      <xdr:col>0</xdr:col>
      <xdr:colOff>1326315</xdr:colOff>
      <xdr:row>1</xdr:row>
      <xdr:rowOff>402937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A688BC4-360E-4B2E-B56F-46A01EEF53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5718" b="24734"/>
        <a:stretch/>
      </xdr:blipFill>
      <xdr:spPr>
        <a:xfrm>
          <a:off x="0" y="206664"/>
          <a:ext cx="1326315" cy="32962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-1247775</xdr:rowOff>
    </xdr:from>
    <xdr:to>
      <xdr:col>1</xdr:col>
      <xdr:colOff>484386</xdr:colOff>
      <xdr:row>0</xdr:row>
      <xdr:rowOff>-933451</xdr:rowOff>
    </xdr:to>
    <xdr:sp macro="[0]!Planilha6.Voltar_Capa" textlink="">
      <xdr:nvSpPr>
        <xdr:cNvPr id="3" name="Retângulo 4">
          <a:extLst>
            <a:ext uri="{FF2B5EF4-FFF2-40B4-BE49-F238E27FC236}">
              <a16:creationId xmlns:a16="http://schemas.microsoft.com/office/drawing/2014/main" id="{62916914-EC48-43B9-91DA-042CFE4356EB}"/>
            </a:ext>
            <a:ext uri="{147F2762-F138-4A5C-976F-8EAC2B608ADB}">
              <a16:predDERef xmlns:a16="http://schemas.microsoft.com/office/drawing/2014/main" pred="{7C10091A-C7FB-4039-8232-A27820818609}"/>
            </a:ext>
          </a:extLst>
        </xdr:cNvPr>
        <xdr:cNvSpPr/>
      </xdr:nvSpPr>
      <xdr:spPr>
        <a:xfrm>
          <a:off x="0" y="-1247775"/>
          <a:ext cx="1827411" cy="314324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Capa</a:t>
          </a:r>
        </a:p>
      </xdr:txBody>
    </xdr:sp>
    <xdr:clientData/>
  </xdr:twoCellAnchor>
  <xdr:twoCellAnchor editAs="oneCell">
    <xdr:from>
      <xdr:col>9</xdr:col>
      <xdr:colOff>619125</xdr:colOff>
      <xdr:row>1</xdr:row>
      <xdr:rowOff>9525</xdr:rowOff>
    </xdr:from>
    <xdr:to>
      <xdr:col>12</xdr:col>
      <xdr:colOff>218017</xdr:colOff>
      <xdr:row>1</xdr:row>
      <xdr:rowOff>685800</xdr:rowOff>
    </xdr:to>
    <xdr:pic>
      <xdr:nvPicPr>
        <xdr:cNvPr id="4" name="Imagem 5">
          <a:extLst>
            <a:ext uri="{FF2B5EF4-FFF2-40B4-BE49-F238E27FC236}">
              <a16:creationId xmlns:a16="http://schemas.microsoft.com/office/drawing/2014/main" id="{267B618D-27F1-498B-8851-FE7EAE22FD74}"/>
            </a:ext>
            <a:ext uri="{147F2762-F138-4A5C-976F-8EAC2B608ADB}">
              <a16:predDERef xmlns:a16="http://schemas.microsoft.com/office/drawing/2014/main" pred="{79EAC729-E0FA-495A-AFAF-55ABCB99E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15675" y="142875"/>
          <a:ext cx="523875" cy="67627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145676</xdr:rowOff>
    </xdr:from>
    <xdr:to>
      <xdr:col>2</xdr:col>
      <xdr:colOff>598686</xdr:colOff>
      <xdr:row>2</xdr:row>
      <xdr:rowOff>67794</xdr:rowOff>
    </xdr:to>
    <xdr:sp macro="[0]!Planilha6.Voltar_Capa" textlink="">
      <xdr:nvSpPr>
        <xdr:cNvPr id="2" name="Retângulo 1">
          <a:extLst>
            <a:ext uri="{FF2B5EF4-FFF2-40B4-BE49-F238E27FC236}">
              <a16:creationId xmlns:a16="http://schemas.microsoft.com/office/drawing/2014/main" id="{145134FC-8FE7-4C0B-BC15-AB3804DAB19B}"/>
            </a:ext>
          </a:extLst>
        </xdr:cNvPr>
        <xdr:cNvSpPr/>
      </xdr:nvSpPr>
      <xdr:spPr>
        <a:xfrm>
          <a:off x="195543" y="145676"/>
          <a:ext cx="1041318" cy="398368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Capa</a:t>
          </a:r>
        </a:p>
      </xdr:txBody>
    </xdr:sp>
    <xdr:clientData/>
  </xdr:twoCellAnchor>
  <xdr:twoCellAnchor>
    <xdr:from>
      <xdr:col>24</xdr:col>
      <xdr:colOff>1169462</xdr:colOff>
      <xdr:row>5</xdr:row>
      <xdr:rowOff>67505</xdr:rowOff>
    </xdr:from>
    <xdr:to>
      <xdr:col>27</xdr:col>
      <xdr:colOff>243020</xdr:colOff>
      <xdr:row>6</xdr:row>
      <xdr:rowOff>191329</xdr:rowOff>
    </xdr:to>
    <xdr:sp macro="[0]!Planilha6.Voltar_Capa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93DFC0-407C-4ADF-B679-2FF20BE1E4BD}"/>
            </a:ext>
          </a:extLst>
        </xdr:cNvPr>
        <xdr:cNvSpPr/>
      </xdr:nvSpPr>
      <xdr:spPr>
        <a:xfrm>
          <a:off x="18428762" y="1115255"/>
          <a:ext cx="2293008" cy="314324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Controle</a:t>
          </a:r>
          <a:r>
            <a:rPr lang="pt-BR" sz="1800" b="1" baseline="0">
              <a:solidFill>
                <a:schemeClr val="tx1"/>
              </a:solidFill>
            </a:rPr>
            <a:t> OS PM</a:t>
          </a:r>
          <a:endParaRPr lang="pt-BR" sz="1800" b="1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USTOS\Gest&#227;oPortoCompPE\GESEN\PdcGesen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CUSTOS\Gest&#227;oPortoCompPE\GESEN\PdcGesen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vrdcjssa01\DADOS\AREA\S11D_Manutencao_Mina\CCM%20-%20Centro%20de%20Controle%20de%20Manuten&#231;&#227;o%20de%20Mina\Users\MAGDA\Downloads\FRENTE%20DE%20CAIXA%20-%20C&#243;pia\CIC%203.0.xlsb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vrdcjssa01\DADOS\AREA\S11D_Manutencao_Mina\CCM%20-%20Centro%20de%20Controle%20de%20Manuten&#231;&#227;o%20de%20Mina\Users\MAGDA\Downloads\FRENTE%20DE%20CAIXA%20-%20C&#243;pia\SELF%20PEDIDO%2011.0.xlsb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vrdcjssa01\DADOS\AREA\S11D_Manutencao_Mina\CCM%20-%20Centro%20de%20Controle%20de%20Manuten&#231;&#227;o%20de%20Mina\Users\MAGDA\Downloads\FRENTE%20DE%20CAIXA%20-%20C&#243;pia\SELF%20PEDIDO%2010.0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"/>
      <sheetName val="INDICE"/>
      <sheetName val="Comentários"/>
      <sheetName val="GESEN MINA -CR"/>
      <sheetName val="GESEN FERROVIA CR"/>
      <sheetName val="GESEN PORTO CR"/>
      <sheetName val="N22"/>
      <sheetName val="ParticNat"/>
      <sheetName val="CusteioTotal(manual)"/>
      <sheetName val="H EXTRAS"/>
      <sheetName val="Princ.Materiais"/>
      <sheetName val="Viagens"/>
      <sheetName val="Efetivo"/>
      <sheetName val="ParticPessoal"/>
      <sheetName val="ParticPessoal CT"/>
      <sheetName val="GESENAcid "/>
      <sheetName val="EAIGESEN"/>
      <sheetName val="GESENAcidCont"/>
      <sheetName val="Inv99 GESEN"/>
      <sheetName val="7N2311"/>
      <sheetName val="7N2313"/>
      <sheetName val="7N2641"/>
      <sheetName val="7N2642"/>
      <sheetName val="7N2643"/>
      <sheetName val="7N2644"/>
      <sheetName val="Bdados"/>
      <sheetName val="Materiais"/>
      <sheetName val="CusteioTotal"/>
      <sheetName val="GESEN MINA-CC"/>
      <sheetName val="GESEN FERROVIA-CC"/>
      <sheetName val="GESEN PORTO-CC"/>
      <sheetName val="Planilha1"/>
      <sheetName val="GDP"/>
      <sheetName val="Arvore de falhas TMC"/>
      <sheetName val="Parametros"/>
      <sheetName val="Geral"/>
      <sheetName val="Sheet1"/>
      <sheetName val="Anexo 2"/>
      <sheetName val="DADOS"/>
      <sheetName val="ESTOCAGEM"/>
      <sheetName val="PMT"/>
      <sheetName val="Resumo do Efetivo (2)"/>
      <sheetName val="AMV a Favor SUP"/>
      <sheetName val="CPT"/>
      <sheetName val="estgg"/>
      <sheetName val="Tabela1"/>
      <sheetName val="Principal"/>
      <sheetName val="TSP Est. El Hatillo"/>
      <sheetName val="KPI"/>
      <sheetName val="PdcGesen9"/>
      <sheetName val="GESEN_MINA_-CR2"/>
      <sheetName val="GESEN_FERROVIA_CR2"/>
      <sheetName val="GESEN_PORTO_CR2"/>
      <sheetName val="H_EXTRAS2"/>
      <sheetName val="Princ_Materiais2"/>
      <sheetName val="ParticPessoal_CT2"/>
      <sheetName val="GESENAcid_2"/>
      <sheetName val="Inv99_GESEN2"/>
      <sheetName val="GESEN_MINA-CC2"/>
      <sheetName val="GESEN_FERROVIA-CC2"/>
      <sheetName val="GESEN_PORTO-CC2"/>
      <sheetName val="AMV_a_Favor_SUP2"/>
      <sheetName val="TSP_Est__El_Hatillo2"/>
      <sheetName val="GESEN_MINA_-CR"/>
      <sheetName val="GESEN_FERROVIA_CR"/>
      <sheetName val="GESEN_PORTO_CR"/>
      <sheetName val="H_EXTRAS"/>
      <sheetName val="Princ_Materiais"/>
      <sheetName val="ParticPessoal_CT"/>
      <sheetName val="GESENAcid_"/>
      <sheetName val="Inv99_GESEN"/>
      <sheetName val="GESEN_MINA-CC"/>
      <sheetName val="GESEN_FERROVIA-CC"/>
      <sheetName val="GESEN_PORTO-CC"/>
      <sheetName val="AMV_a_Favor_SUP"/>
      <sheetName val="TSP_Est__El_Hatillo"/>
      <sheetName val="GESEN_MINA_-CR1"/>
      <sheetName val="GESEN_FERROVIA_CR1"/>
      <sheetName val="GESEN_PORTO_CR1"/>
      <sheetName val="H_EXTRAS1"/>
      <sheetName val="Princ_Materiais1"/>
      <sheetName val="ParticPessoal_CT1"/>
      <sheetName val="GESENAcid_1"/>
      <sheetName val="Inv99_GESEN1"/>
      <sheetName val="GESEN_MINA-CC1"/>
      <sheetName val="GESEN_FERROVIA-CC1"/>
      <sheetName val="GESEN_PORTO-CC1"/>
      <sheetName val="AMV_a_Favor_SUP1"/>
      <sheetName val="TSP_Est__El_Hatillo1"/>
      <sheetName val="Sispec"/>
      <sheetName val="Manutenção Uberaba - FCA"/>
      <sheetName val="Decretos_PIS-COFINS"/>
      <sheetName val="#REF"/>
      <sheetName val="invest."/>
      <sheetName val="2007"/>
      <sheetName val="Comparativo - Acumulado"/>
      <sheetName val="TE Negativo Setembro"/>
      <sheetName val="Premissas"/>
      <sheetName val="pitch"/>
      <sheetName val="Validacao"/>
      <sheetName val="bdados 2005"/>
      <sheetName val="Aderência D707"/>
      <sheetName val="Previsão de Vagões"/>
      <sheetName val="Espera"/>
      <sheetName val="Saldos"/>
      <sheetName val="Gráficos"/>
      <sheetName val="Armazéns"/>
      <sheetName val="Resumo"/>
      <sheetName val="Sheet2"/>
      <sheetName val="PLANO DE AÇÃO"/>
      <sheetName val="ORTONA - PORTO VASTO"/>
      <sheetName val="Solicitação Gestão"/>
      <sheetName val="Inputs_Unidades_Geradoras"/>
      <sheetName val="Aux"/>
      <sheetName val="Inputs"/>
      <sheetName val="Debt"/>
      <sheetName val="Control"/>
      <sheetName val=""/>
      <sheetName val="Granulado"/>
      <sheetName val="Relatório Mascara"/>
      <sheetName val="Dados para reporte"/>
      <sheetName val="Escala de turno"/>
      <sheetName val="TB Produtividade"/>
      <sheetName val="Perdas por Natureza"/>
      <sheetName val="Impactos Prod Natureza"/>
      <sheetName val="Consolidar TMC"/>
      <sheetName val="Consolidar Taxas"/>
      <sheetName val="Simutaneidade"/>
      <sheetName val="Impactos Prod EGP"/>
      <sheetName val="Impactos Prod Eventos"/>
      <sheetName val="bd Tempo Manut"/>
      <sheetName val="bd Tempo Manut atraso"/>
      <sheetName val="Avaliação de Pátio"/>
      <sheetName val="Estrategia"/>
      <sheetName val="Cadastros Pesos"/>
      <sheetName val="Arvore de falhas Peso médio"/>
      <sheetName val="Arvore de falhas Patio M"/>
      <sheetName val="Arvore de falhas Pátio E"/>
      <sheetName val="AspenPDXLAddin"/>
      <sheetName val="Grafico TMA"/>
      <sheetName val="Grafico Peso Médio"/>
      <sheetName val="Grafico TMC"/>
      <sheetName val="Lista_e-mail"/>
      <sheetName val="SMS"/>
      <sheetName val="BANCO DE DADOS"/>
      <sheetName val="lista_justif_sobrecarga"/>
      <sheetName val="Acompanhamento TMC"/>
      <sheetName val="Equipamentos"/>
      <sheetName val="TMC"/>
      <sheetName val="Consolidar TMA"/>
      <sheetName val="Justificativas Taxas"/>
      <sheetName val="Simulador TMC com PIMs"/>
      <sheetName val="Justificativas"/>
      <sheetName val="Manutenções"/>
      <sheetName val="Metas"/>
      <sheetName val="Arvore manutencões"/>
      <sheetName val="Franquias"/>
      <sheetName val="Troca de turno"/>
      <sheetName val="Report_Diario"/>
      <sheetName val="Arvore Estrategia"/>
      <sheetName val="Arvore de falhas Taxas"/>
      <sheetName val="Pesos RG"/>
      <sheetName val="Farol de Metas"/>
      <sheetName val="COMPPROD"/>
      <sheetName val="HierarquiaCN"/>
      <sheetName val="Config Ger"/>
      <sheetName val="Conta"/>
      <sheetName val="OTabs"/>
      <sheetName val="ListaContratos"/>
      <sheetName val="PreçosMatVariáveis"/>
      <sheetName val="Orç21"/>
      <sheetName val="Proj21"/>
      <sheetName val="PessoalQTD21"/>
      <sheetName val="PessoalUNT"/>
      <sheetName val="Pessoal RV"/>
      <sheetName val="Pessoal QTD"/>
      <sheetName val="Pessoal Gasto"/>
      <sheetName val="Serviços"/>
      <sheetName val="Diesel"/>
      <sheetName val="Explosivos"/>
      <sheetName val="Pneus"/>
      <sheetName val="Reves Brit Moinho"/>
      <sheetName val="Energia"/>
      <sheetName val="Input Direto"/>
      <sheetName val="Consolidado"/>
      <sheetName val="DinConsolidado"/>
      <sheetName val="Justificativa Gasto"/>
      <sheetName val="Justificativa Efetivos"/>
      <sheetName val="Eventos Fix"/>
      <sheetName val="Eventos Var"/>
      <sheetName val="GESEN_MINA_-CR3"/>
      <sheetName val="GESEN_FERROVIA_CR3"/>
      <sheetName val="GESEN_PORTO_CR3"/>
      <sheetName val="H_EXTRAS3"/>
      <sheetName val="Princ_Materiais3"/>
      <sheetName val="ParticPessoal_CT3"/>
      <sheetName val="GESENAcid_3"/>
      <sheetName val="Inv99_GESEN3"/>
      <sheetName val="GESEN_MINA-CC3"/>
      <sheetName val="GESEN_FERROVIA-CC3"/>
      <sheetName val="GESEN_PORTO-CC3"/>
      <sheetName val="Arvore_de_falhas_TMC"/>
      <sheetName val="Resumo_do_Efetivo_(2)"/>
      <sheetName val="AMV_a_Favor_SUP3"/>
      <sheetName val="TSP_Est__El_Hatillo3"/>
      <sheetName val="Manutenção_Uberaba_-_FCA"/>
      <sheetName val="invest_"/>
      <sheetName val="Comparativo_-_Acumulado"/>
      <sheetName val="TE_Negativo_Setembro"/>
      <sheetName val="bdados_2005"/>
      <sheetName val="Aderência_D707"/>
      <sheetName val="Previsão_de_Vagões"/>
      <sheetName val="PLANO_DE_AÇÃO"/>
      <sheetName val="ORTONA_-_PORTO_VASTO"/>
      <sheetName val="Solicitação_Gestão"/>
      <sheetName val="Anexo_2"/>
      <sheetName val="Farol_de_Metas"/>
      <sheetName val="Config_Ger"/>
      <sheetName val="Pessoal_RV"/>
      <sheetName val="Pessoal_QTD"/>
      <sheetName val="Pessoal_Gasto"/>
      <sheetName val="Reves_Brit_Moinho"/>
      <sheetName val="Input_Direto"/>
      <sheetName val="Justificativa_Gasto"/>
      <sheetName val="Justificativa_Efetivos"/>
      <sheetName val="Eventos_Fix"/>
      <sheetName val="Eventos_Var"/>
      <sheetName val="Relatório_Mascara"/>
      <sheetName val="Dados_para_reporte"/>
      <sheetName val="Escala_de_turno"/>
      <sheetName val="TB_Produtividade"/>
      <sheetName val="Perdas_por_Natureza"/>
      <sheetName val="Impactos_Prod_Natureza"/>
      <sheetName val="Consolidar_TMC"/>
      <sheetName val="Consolidar_Taxas"/>
      <sheetName val="Impactos_Prod_EGP"/>
      <sheetName val="Impactos_Prod_Eventos"/>
      <sheetName val="bd_Tempo_Manut"/>
      <sheetName val="bd_Tempo_Manut_atraso"/>
      <sheetName val="Avaliação_de_Pátio"/>
      <sheetName val="Cadastros_Pesos"/>
      <sheetName val="Arvore_de_falhas_Peso_médio"/>
      <sheetName val="Arvore_de_falhas_Patio_M"/>
      <sheetName val="Arvore_de_falhas_Pátio_E"/>
      <sheetName val="Grafico_TMA"/>
      <sheetName val="Grafico_Peso_Médio"/>
      <sheetName val="Grafico_TMC"/>
      <sheetName val="BANCO_DE_DADOS"/>
      <sheetName val="Acompanhamento_TMC"/>
      <sheetName val="Consolidar_TMA"/>
      <sheetName val="Justificativas_Taxas"/>
      <sheetName val="Simulador_TMC_com_PIMs"/>
      <sheetName val="Arvore_manutencões"/>
      <sheetName val="Troca_de_turno"/>
      <sheetName val="Arvore_Estrategia"/>
      <sheetName val="Arvore_de_falhas_Taxas"/>
      <sheetName val="Pesos_RG"/>
      <sheetName val="GESEN_MINA_-CR4"/>
      <sheetName val="GESEN_FERROVIA_CR4"/>
      <sheetName val="GESEN_PORTO_CR4"/>
      <sheetName val="H_EXTRAS4"/>
      <sheetName val="Princ_Materiais4"/>
      <sheetName val="ParticPessoal_CT4"/>
      <sheetName val="GESENAcid_4"/>
      <sheetName val="Inv99_GESEN4"/>
      <sheetName val="GESEN_MINA-CC4"/>
      <sheetName val="GESEN_FERROVIA-CC4"/>
      <sheetName val="GESEN_PORTO-CC4"/>
      <sheetName val="Arvore_de_falhas_TMC1"/>
      <sheetName val="Anexo_21"/>
      <sheetName val="Resumo_do_Efetivo_(2)1"/>
      <sheetName val="AMV_a_Favor_SUP4"/>
      <sheetName val="TSP_Est__El_Hatillo4"/>
      <sheetName val="Manutenção_Uberaba_-_FCA1"/>
      <sheetName val="invest_1"/>
      <sheetName val="Comparativo_-_Acumulado1"/>
      <sheetName val="TE_Negativo_Setembro1"/>
      <sheetName val="bdados_20051"/>
      <sheetName val="Aderência_D7071"/>
      <sheetName val="Previsão_de_Vagões1"/>
      <sheetName val="PLANO_DE_AÇÃO1"/>
      <sheetName val="ORTONA_-_PORTO_VASTO1"/>
      <sheetName val="Solicitação_Gestão1"/>
      <sheetName val="Relatório_Mascara1"/>
      <sheetName val="Dados_para_reporte1"/>
      <sheetName val="Escala_de_turno1"/>
      <sheetName val="TB_Produtividade1"/>
      <sheetName val="Perdas_por_Natureza1"/>
      <sheetName val="Impactos_Prod_Natureza1"/>
      <sheetName val="Consolidar_TMC1"/>
      <sheetName val="Consolidar_Taxas1"/>
      <sheetName val="Impactos_Prod_EGP1"/>
      <sheetName val="Impactos_Prod_Eventos1"/>
      <sheetName val="bd_Tempo_Manut1"/>
      <sheetName val="bd_Tempo_Manut_atraso1"/>
      <sheetName val="Avaliação_de_Pátio1"/>
      <sheetName val="Cadastros_Pesos1"/>
      <sheetName val="Arvore_de_falhas_Peso_médio1"/>
      <sheetName val="Arvore_de_falhas_Patio_M1"/>
      <sheetName val="Arvore_de_falhas_Pátio_E1"/>
      <sheetName val="Grafico_TMA1"/>
      <sheetName val="Grafico_Peso_Médio1"/>
      <sheetName val="Grafico_TMC1"/>
      <sheetName val="BANCO_DE_DADOS1"/>
      <sheetName val="Acompanhamento_TMC1"/>
      <sheetName val="Consolidar_TMA1"/>
      <sheetName val="Justificativas_Taxas1"/>
      <sheetName val="Simulador_TMC_com_PIMs1"/>
      <sheetName val="Arvore_manutencões1"/>
      <sheetName val="Troca_de_turno1"/>
      <sheetName val="Arvore_Estrategia1"/>
      <sheetName val="Arvore_de_falhas_Taxas1"/>
      <sheetName val="Pesos_RG1"/>
      <sheetName val="Farol_de_Metas1"/>
      <sheetName val="Config_Ger1"/>
      <sheetName val="Pessoal_RV1"/>
      <sheetName val="Pessoal_QTD1"/>
      <sheetName val="Pessoal_Gasto1"/>
      <sheetName val="Reves_Brit_Moinho1"/>
      <sheetName val="Input_Direto1"/>
      <sheetName val="Justificativa_Gasto1"/>
      <sheetName val="Justificativa_Efetivos1"/>
      <sheetName val="Eventos_Fix1"/>
      <sheetName val="Eventos_Var1"/>
      <sheetName val="GESEN_MINA_-CR5"/>
      <sheetName val="GESEN_FERROVIA_CR5"/>
      <sheetName val="GESEN_PORTO_CR5"/>
      <sheetName val="H_EXTRAS5"/>
      <sheetName val="Princ_Materiais5"/>
      <sheetName val="ParticPessoal_CT5"/>
      <sheetName val="GESENAcid_5"/>
      <sheetName val="Inv99_GESEN5"/>
      <sheetName val="GESEN_MINA-CC5"/>
      <sheetName val="GESEN_FERROVIA-CC5"/>
      <sheetName val="GESEN_PORTO-CC5"/>
      <sheetName val="Arvore_de_falhas_TMC2"/>
      <sheetName val="Anexo_22"/>
      <sheetName val="Resumo_do_Efetivo_(2)2"/>
      <sheetName val="AMV_a_Favor_SUP5"/>
      <sheetName val="TSP_Est__El_Hatillo5"/>
      <sheetName val="Manutenção_Uberaba_-_FCA2"/>
      <sheetName val="invest_2"/>
      <sheetName val="Comparativo_-_Acumulado2"/>
      <sheetName val="TE_Negativo_Setembro2"/>
      <sheetName val="bdados_20052"/>
      <sheetName val="Aderência_D7072"/>
      <sheetName val="Previsão_de_Vagões2"/>
      <sheetName val="PLANO_DE_AÇÃO2"/>
      <sheetName val="ORTONA_-_PORTO_VASTO2"/>
      <sheetName val="Solicitação_Gestão2"/>
      <sheetName val="Relatório_Mascara2"/>
      <sheetName val="Dados_para_reporte2"/>
      <sheetName val="Escala_de_turno2"/>
      <sheetName val="TB_Produtividade2"/>
      <sheetName val="Perdas_por_Natureza2"/>
      <sheetName val="Impactos_Prod_Natureza2"/>
      <sheetName val="Consolidar_TMC2"/>
      <sheetName val="Consolidar_Taxas2"/>
      <sheetName val="Impactos_Prod_EGP2"/>
      <sheetName val="Impactos_Prod_Eventos2"/>
      <sheetName val="bd_Tempo_Manut2"/>
      <sheetName val="bd_Tempo_Manut_atraso2"/>
      <sheetName val="Avaliação_de_Pátio2"/>
      <sheetName val="Cadastros_Pesos2"/>
      <sheetName val="Arvore_de_falhas_Peso_médio2"/>
      <sheetName val="Arvore_de_falhas_Patio_M2"/>
      <sheetName val="Arvore_de_falhas_Pátio_E2"/>
      <sheetName val="Grafico_TMA2"/>
      <sheetName val="Grafico_Peso_Médio2"/>
      <sheetName val="Grafico_TMC2"/>
      <sheetName val="BANCO_DE_DADOS2"/>
      <sheetName val="Acompanhamento_TMC2"/>
      <sheetName val="Consolidar_TMA2"/>
      <sheetName val="Justificativas_Taxas2"/>
      <sheetName val="Simulador_TMC_com_PIMs2"/>
      <sheetName val="Arvore_manutencões2"/>
      <sheetName val="Troca_de_turno2"/>
      <sheetName val="Arvore_Estrategia2"/>
      <sheetName val="Arvore_de_falhas_Taxas2"/>
      <sheetName val="Pesos_RG2"/>
      <sheetName val="Farol_de_Metas2"/>
      <sheetName val="Config_Ger2"/>
      <sheetName val="Pessoal_RV2"/>
      <sheetName val="Pessoal_QTD2"/>
      <sheetName val="Pessoal_Gasto2"/>
      <sheetName val="Reves_Brit_Moinho2"/>
      <sheetName val="Input_Direto2"/>
      <sheetName val="Justificativa_Gasto2"/>
      <sheetName val="Justificativa_Efetivos2"/>
      <sheetName val="Eventos_Fix2"/>
      <sheetName val="Eventos_Var2"/>
      <sheetName val="GESEN_MINA_-CR6"/>
      <sheetName val="GESEN_FERROVIA_CR6"/>
      <sheetName val="GESEN_PORTO_CR6"/>
      <sheetName val="H_EXTRAS6"/>
      <sheetName val="Princ_Materiais6"/>
      <sheetName val="ParticPessoal_CT6"/>
      <sheetName val="GESENAcid_6"/>
      <sheetName val="Inv99_GESEN6"/>
      <sheetName val="GESEN_MINA-CC6"/>
      <sheetName val="GESEN_FERROVIA-CC6"/>
      <sheetName val="GESEN_PORTO-CC6"/>
      <sheetName val="Arvore_de_falhas_TMC3"/>
      <sheetName val="Anexo_23"/>
      <sheetName val="Resumo_do_Efetivo_(2)3"/>
      <sheetName val="AMV_a_Favor_SUP6"/>
      <sheetName val="TSP_Est__El_Hatillo6"/>
      <sheetName val="Manutenção_Uberaba_-_FCA3"/>
      <sheetName val="invest_3"/>
      <sheetName val="Comparativo_-_Acumulado3"/>
      <sheetName val="TE_Negativo_Setembro3"/>
      <sheetName val="bdados_20053"/>
      <sheetName val="Aderência_D7073"/>
      <sheetName val="Previsão_de_Vagões3"/>
      <sheetName val="PLANO_DE_AÇÃO3"/>
      <sheetName val="ORTONA_-_PORTO_VASTO3"/>
      <sheetName val="Solicitação_Gestão3"/>
      <sheetName val="Relatório_Mascara3"/>
      <sheetName val="Dados_para_reporte3"/>
      <sheetName val="Escala_de_turno3"/>
      <sheetName val="TB_Produtividade3"/>
      <sheetName val="Perdas_por_Natureza3"/>
      <sheetName val="Impactos_Prod_Natureza3"/>
      <sheetName val="Consolidar_TMC3"/>
      <sheetName val="Consolidar_Taxas3"/>
      <sheetName val="Impactos_Prod_EGP3"/>
      <sheetName val="Impactos_Prod_Eventos3"/>
      <sheetName val="bd_Tempo_Manut3"/>
      <sheetName val="bd_Tempo_Manut_atraso3"/>
      <sheetName val="Avaliação_de_Pátio3"/>
      <sheetName val="Cadastros_Pesos3"/>
      <sheetName val="Arvore_de_falhas_Peso_médio3"/>
      <sheetName val="Arvore_de_falhas_Patio_M3"/>
      <sheetName val="Arvore_de_falhas_Pátio_E3"/>
      <sheetName val="Grafico_TMA3"/>
      <sheetName val="Grafico_Peso_Médio3"/>
      <sheetName val="Grafico_TMC3"/>
      <sheetName val="BANCO_DE_DADOS3"/>
      <sheetName val="Acompanhamento_TMC3"/>
      <sheetName val="Consolidar_TMA3"/>
      <sheetName val="Justificativas_Taxas3"/>
      <sheetName val="Simulador_TMC_com_PIMs3"/>
      <sheetName val="Arvore_manutencões3"/>
      <sheetName val="Troca_de_turno3"/>
      <sheetName val="Arvore_Estrategia3"/>
      <sheetName val="Arvore_de_falhas_Taxas3"/>
      <sheetName val="Pesos_RG3"/>
      <sheetName val="Farol_de_Metas3"/>
      <sheetName val="Config_Ger3"/>
      <sheetName val="Pessoal_RV3"/>
      <sheetName val="Pessoal_QTD3"/>
      <sheetName val="Pessoal_Gasto3"/>
      <sheetName val="Reves_Brit_Moinho3"/>
      <sheetName val="Input_Direto3"/>
      <sheetName val="Justificativa_Gasto3"/>
      <sheetName val="Justificativa_Efetivos3"/>
      <sheetName val="Eventos_Fix3"/>
      <sheetName val="Eventos_Var3"/>
      <sheetName val="XXXLogDataSheetXXX"/>
      <sheetName val="XXXDataSheetXXX"/>
      <sheetName val="FPU"/>
      <sheetName val="Brit"/>
      <sheetName val="Variação taxa"/>
      <sheetName val="BRITAGEM"/>
      <sheetName val="MOAGEM_REBRITAGEM"/>
      <sheetName val="FLOTACAO_FILTRAGEM"/>
      <sheetName val="Relatório FPU"/>
      <sheetName val="GRÁFICO"/>
      <sheetName val="PENDENCIAS "/>
      <sheetName val="Lista"/>
      <sheetName val="GrafFPU"/>
      <sheetName val="FPU - Fórmula"/>
      <sheetName val="GESEN_MINA_-CR8"/>
      <sheetName val="GESEN_FERROVIA_CR8"/>
      <sheetName val="GESEN_PORTO_CR8"/>
      <sheetName val="H_EXTRAS8"/>
      <sheetName val="Princ_Materiais8"/>
      <sheetName val="ParticPessoal_CT8"/>
      <sheetName val="GESENAcid_8"/>
      <sheetName val="Inv99_GESEN8"/>
      <sheetName val="GESEN_MINA-CC8"/>
      <sheetName val="GESEN_FERROVIA-CC8"/>
      <sheetName val="GESEN_PORTO-CC8"/>
      <sheetName val="Arvore_de_falhas_TMC5"/>
      <sheetName val="Anexo_25"/>
      <sheetName val="Resumo_do_Efetivo_(2)5"/>
      <sheetName val="AMV_a_Favor_SUP8"/>
      <sheetName val="TSP_Est__El_Hatillo8"/>
      <sheetName val="Manutenção_Uberaba_-_FCA5"/>
      <sheetName val="invest_5"/>
      <sheetName val="Comparativo_-_Acumulado5"/>
      <sheetName val="TE_Negativo_Setembro5"/>
      <sheetName val="bdados_20055"/>
      <sheetName val="Aderência_D7075"/>
      <sheetName val="Previsão_de_Vagões5"/>
      <sheetName val="PLANO_DE_AÇÃO5"/>
      <sheetName val="ORTONA_-_PORTO_VASTO5"/>
      <sheetName val="Solicitação_Gestão5"/>
      <sheetName val="Relatório_Mascara5"/>
      <sheetName val="Dados_para_reporte5"/>
      <sheetName val="Escala_de_turno5"/>
      <sheetName val="TB_Produtividade5"/>
      <sheetName val="Perdas_por_Natureza5"/>
      <sheetName val="Impactos_Prod_Natureza5"/>
      <sheetName val="Consolidar_TMC5"/>
      <sheetName val="Consolidar_Taxas5"/>
      <sheetName val="Impactos_Prod_EGP5"/>
      <sheetName val="Impactos_Prod_Eventos5"/>
      <sheetName val="bd_Tempo_Manut5"/>
      <sheetName val="bd_Tempo_Manut_atraso5"/>
      <sheetName val="Avaliação_de_Pátio5"/>
      <sheetName val="Cadastros_Pesos5"/>
      <sheetName val="Arvore_de_falhas_Peso_médio5"/>
      <sheetName val="Arvore_de_falhas_Patio_M5"/>
      <sheetName val="Arvore_de_falhas_Pátio_E5"/>
      <sheetName val="Grafico_TMA5"/>
      <sheetName val="Grafico_Peso_Médio5"/>
      <sheetName val="Grafico_TMC5"/>
      <sheetName val="BANCO_DE_DADOS5"/>
      <sheetName val="Acompanhamento_TMC5"/>
      <sheetName val="Consolidar_TMA5"/>
      <sheetName val="Justificativas_Taxas5"/>
      <sheetName val="Simulador_TMC_com_PIMs5"/>
      <sheetName val="Arvore_manutencões5"/>
      <sheetName val="Troca_de_turno5"/>
      <sheetName val="Arvore_Estrategia5"/>
      <sheetName val="Arvore_de_falhas_Taxas5"/>
      <sheetName val="Pesos_RG5"/>
      <sheetName val="Farol_de_Metas5"/>
      <sheetName val="Config_Ger5"/>
      <sheetName val="Pessoal_RV5"/>
      <sheetName val="Pessoal_QTD5"/>
      <sheetName val="Pessoal_Gasto5"/>
      <sheetName val="Reves_Brit_Moinho5"/>
      <sheetName val="Input_Direto5"/>
      <sheetName val="Justificativa_Gasto5"/>
      <sheetName val="Justificativa_Efetivos5"/>
      <sheetName val="Eventos_Fix5"/>
      <sheetName val="Eventos_Var5"/>
      <sheetName val="GESEN_MINA_-CR7"/>
      <sheetName val="GESEN_FERROVIA_CR7"/>
      <sheetName val="GESEN_PORTO_CR7"/>
      <sheetName val="H_EXTRAS7"/>
      <sheetName val="Princ_Materiais7"/>
      <sheetName val="ParticPessoal_CT7"/>
      <sheetName val="GESENAcid_7"/>
      <sheetName val="Inv99_GESEN7"/>
      <sheetName val="GESEN_MINA-CC7"/>
      <sheetName val="GESEN_FERROVIA-CC7"/>
      <sheetName val="GESEN_PORTO-CC7"/>
      <sheetName val="Arvore_de_falhas_TMC4"/>
      <sheetName val="Anexo_24"/>
      <sheetName val="Resumo_do_Efetivo_(2)4"/>
      <sheetName val="AMV_a_Favor_SUP7"/>
      <sheetName val="TSP_Est__El_Hatillo7"/>
      <sheetName val="Manutenção_Uberaba_-_FCA4"/>
      <sheetName val="invest_4"/>
      <sheetName val="Comparativo_-_Acumulado4"/>
      <sheetName val="TE_Negativo_Setembro4"/>
      <sheetName val="bdados_20054"/>
      <sheetName val="Aderência_D7074"/>
      <sheetName val="Previsão_de_Vagões4"/>
      <sheetName val="PLANO_DE_AÇÃO4"/>
      <sheetName val="ORTONA_-_PORTO_VASTO4"/>
      <sheetName val="Solicitação_Gestão4"/>
      <sheetName val="Relatório_Mascara4"/>
      <sheetName val="Dados_para_reporte4"/>
      <sheetName val="Escala_de_turno4"/>
      <sheetName val="TB_Produtividade4"/>
      <sheetName val="Perdas_por_Natureza4"/>
      <sheetName val="Impactos_Prod_Natureza4"/>
      <sheetName val="Consolidar_TMC4"/>
      <sheetName val="Consolidar_Taxas4"/>
      <sheetName val="Impactos_Prod_EGP4"/>
      <sheetName val="Impactos_Prod_Eventos4"/>
      <sheetName val="bd_Tempo_Manut4"/>
      <sheetName val="bd_Tempo_Manut_atraso4"/>
      <sheetName val="Avaliação_de_Pátio4"/>
      <sheetName val="Cadastros_Pesos4"/>
      <sheetName val="Arvore_de_falhas_Peso_médio4"/>
      <sheetName val="Arvore_de_falhas_Patio_M4"/>
      <sheetName val="Arvore_de_falhas_Pátio_E4"/>
      <sheetName val="Grafico_TMA4"/>
      <sheetName val="Grafico_Peso_Médio4"/>
      <sheetName val="Grafico_TMC4"/>
      <sheetName val="BANCO_DE_DADOS4"/>
      <sheetName val="Acompanhamento_TMC4"/>
      <sheetName val="Consolidar_TMA4"/>
      <sheetName val="Justificativas_Taxas4"/>
      <sheetName val="Simulador_TMC_com_PIMs4"/>
      <sheetName val="Arvore_manutencões4"/>
      <sheetName val="Troca_de_turno4"/>
      <sheetName val="Arvore_Estrategia4"/>
      <sheetName val="Arvore_de_falhas_Taxas4"/>
      <sheetName val="Pesos_RG4"/>
      <sheetName val="Farol_de_Metas4"/>
      <sheetName val="Config_Ger4"/>
      <sheetName val="Pessoal_RV4"/>
      <sheetName val="Pessoal_QTD4"/>
      <sheetName val="Pessoal_Gasto4"/>
      <sheetName val="Reves_Brit_Moinho4"/>
      <sheetName val="Input_Direto4"/>
      <sheetName val="Justificativa_Gasto4"/>
      <sheetName val="Justificativa_Efetivos4"/>
      <sheetName val="Eventos_Fix4"/>
      <sheetName val="Eventos_Var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 refreshError="1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"/>
      <sheetName val="INDICE"/>
      <sheetName val="Comentários"/>
      <sheetName val="GESEN MINA -CR"/>
      <sheetName val="GESEN FERROVIA CR"/>
      <sheetName val="GESEN PORTO CR"/>
      <sheetName val="N22"/>
      <sheetName val="ParticNat"/>
      <sheetName val="CusteioTotal(manual)"/>
      <sheetName val="H EXTRAS"/>
      <sheetName val="Princ.Materiais"/>
      <sheetName val="Viagens"/>
      <sheetName val="Efetivo"/>
      <sheetName val="ParticPessoal"/>
      <sheetName val="ParticPessoal CT"/>
      <sheetName val="GESENAcid "/>
      <sheetName val="EAIGESEN"/>
      <sheetName val="GESENAcidCont"/>
      <sheetName val="Inv99 GESEN"/>
      <sheetName val="7N2311"/>
      <sheetName val="7N2313"/>
      <sheetName val="7N2641"/>
      <sheetName val="7N2642"/>
      <sheetName val="7N2643"/>
      <sheetName val="7N2644"/>
      <sheetName val="Bdados"/>
      <sheetName val="Materiais"/>
      <sheetName val="CusteioTotal"/>
      <sheetName val="GESEN MINA-CC"/>
      <sheetName val="GESEN FERROVIA-CC"/>
      <sheetName val="GESEN PORTO-CC"/>
      <sheetName val="AMV a Favor SUP"/>
      <sheetName val="CPT"/>
      <sheetName val="Dados"/>
      <sheetName val="PERF"/>
      <sheetName val="ResMina"/>
      <sheetName val="estgg"/>
      <sheetName val="Principal"/>
      <sheetName val="TSP Est. El Hatillo"/>
      <sheetName val="Tabela1"/>
      <sheetName val="KPI"/>
      <sheetName val="PdcGesen9"/>
      <sheetName val="Manutenção Uberaba - FCA"/>
      <sheetName val="GESEN_MINA_-CR2"/>
      <sheetName val="GESEN_FERROVIA_CR2"/>
      <sheetName val="GESEN_PORTO_CR2"/>
      <sheetName val="H_EXTRAS2"/>
      <sheetName val="Princ_Materiais2"/>
      <sheetName val="ParticPessoal_CT2"/>
      <sheetName val="GESENAcid_2"/>
      <sheetName val="Inv99_GESEN2"/>
      <sheetName val="GESEN_MINA-CC2"/>
      <sheetName val="GESEN_FERROVIA-CC2"/>
      <sheetName val="GESEN_PORTO-CC2"/>
      <sheetName val="AMV_a_Favor_SUP2"/>
      <sheetName val="TSP_Est__El_Hatillo2"/>
      <sheetName val="GESEN_MINA_-CR"/>
      <sheetName val="GESEN_FERROVIA_CR"/>
      <sheetName val="GESEN_PORTO_CR"/>
      <sheetName val="H_EXTRAS"/>
      <sheetName val="Princ_Materiais"/>
      <sheetName val="ParticPessoal_CT"/>
      <sheetName val="GESENAcid_"/>
      <sheetName val="Inv99_GESEN"/>
      <sheetName val="GESEN_MINA-CC"/>
      <sheetName val="GESEN_FERROVIA-CC"/>
      <sheetName val="GESEN_PORTO-CC"/>
      <sheetName val="AMV_a_Favor_SUP"/>
      <sheetName val="TSP_Est__El_Hatillo"/>
      <sheetName val="GESEN_MINA_-CR1"/>
      <sheetName val="GESEN_FERROVIA_CR1"/>
      <sheetName val="GESEN_PORTO_CR1"/>
      <sheetName val="H_EXTRAS1"/>
      <sheetName val="Princ_Materiais1"/>
      <sheetName val="ParticPessoal_CT1"/>
      <sheetName val="GESENAcid_1"/>
      <sheetName val="Inv99_GESEN1"/>
      <sheetName val="GESEN_MINA-CC1"/>
      <sheetName val="GESEN_FERROVIA-CC1"/>
      <sheetName val="GESEN_PORTO-CC1"/>
      <sheetName val="AMV_a_Favor_SUP1"/>
      <sheetName val="TSP_Est__El_Hatillo1"/>
      <sheetName val="Sispec"/>
      <sheetName val="Decretos_PIS-COFINS"/>
      <sheetName val="#REF"/>
      <sheetName val="Cod_perdas"/>
      <sheetName val="Assum"/>
      <sheetName val="Lista"/>
      <sheetName val="Consolidada"/>
      <sheetName val="Defense Comps"/>
      <sheetName val="PLANO DE AÇÃO"/>
      <sheetName val="ORTONA - PORTO VASTO"/>
      <sheetName val="Farol de Metas"/>
      <sheetName val="invest."/>
      <sheetName val="COMPPROD"/>
      <sheetName val="Premissas"/>
      <sheetName val="pitch"/>
      <sheetName val="Previsão de Vagões"/>
      <sheetName val="Espera"/>
      <sheetName val="Saldos"/>
      <sheetName val="Gráficos"/>
      <sheetName val="Armazéns"/>
      <sheetName val="Resumo"/>
      <sheetName val="2007"/>
      <sheetName val="GDP"/>
      <sheetName val="Resumo do Efetivo (2)"/>
      <sheetName val="Solicitação Gestão"/>
      <sheetName val="Inputs_Unidades_Geradoras"/>
      <sheetName val="Validacao"/>
      <sheetName val="Comparativo - Acumulado"/>
      <sheetName val="TE Negativo Setembro"/>
      <sheetName val="Plan1"/>
      <sheetName val="GESEN FERROVIA CR_x0000__x0000__x0000_"/>
      <sheetName val="Acionamento"/>
      <sheetName val="Plan2"/>
      <sheetName val="Programação Semana 38"/>
      <sheetName val="Planilha1"/>
      <sheetName val="Anexo 2"/>
      <sheetName val="ESTOCAGEM"/>
      <sheetName val="PMT"/>
      <sheetName val="Sheet1"/>
      <sheetName val="Granulado"/>
      <sheetName val="Relatório Mascara"/>
      <sheetName val="Dados para reporte"/>
      <sheetName val="Escala de turno"/>
      <sheetName val="TB Produtividade"/>
      <sheetName val="Perdas por Natureza"/>
      <sheetName val="Impactos Prod Natureza"/>
      <sheetName val="Consolidar TMC"/>
      <sheetName val="Consolidar Taxas"/>
      <sheetName val="Simutaneidade"/>
      <sheetName val="Impactos Prod EGP"/>
      <sheetName val="Impactos Prod Eventos"/>
      <sheetName val="bd Tempo Manut"/>
      <sheetName val="bd Tempo Manut atraso"/>
      <sheetName val="Avaliação de Pátio"/>
      <sheetName val="Estrategia"/>
      <sheetName val="Cadastros Pesos"/>
      <sheetName val="Arvore de falhas Peso médio"/>
      <sheetName val="Arvore de falhas Patio M"/>
      <sheetName val="Arvore de falhas Pátio E"/>
      <sheetName val="AspenPDXLAddin"/>
      <sheetName val="Grafico TMA"/>
      <sheetName val="Grafico Peso Médio"/>
      <sheetName val="Grafico TMC"/>
      <sheetName val="Lista_e-mail"/>
      <sheetName val="SMS"/>
      <sheetName val="BANCO DE DADOS"/>
      <sheetName val="lista_justif_sobrecarga"/>
      <sheetName val="Acompanhamento TMC"/>
      <sheetName val="Simulador TMC com PIMs"/>
      <sheetName val="Arvore de falhas TMC"/>
      <sheetName val="Equipamentos"/>
      <sheetName val="TMC"/>
      <sheetName val="Consolidar TMA"/>
      <sheetName val="Justificativas Taxas"/>
      <sheetName val="Justificativas"/>
      <sheetName val="Manutenções"/>
      <sheetName val="Metas"/>
      <sheetName val="Arvore manutencões"/>
      <sheetName val="Franquias"/>
      <sheetName val="Troca de turno"/>
      <sheetName val="Report_Diario"/>
      <sheetName val="Arvore Estrategia"/>
      <sheetName val="Arvore de falhas Taxas"/>
      <sheetName val="Pesos RG"/>
      <sheetName val="Filtros"/>
      <sheetName val="Qualidade Produção SL"/>
      <sheetName val="Base_Qualidade"/>
      <sheetName val="Base_Qualidade SS"/>
      <sheetName val="Qualidade Produção SN"/>
      <sheetName val="Qualidade Produção SS"/>
      <sheetName val="Qualidade Produção SN+SL"/>
      <sheetName val="Qualidade Expedição SN+SL"/>
      <sheetName val="Qualidade ROM SN"/>
      <sheetName val="Qualidade Expedição SL"/>
      <sheetName val="Plan17"/>
      <sheetName val="Plan18"/>
      <sheetName val="Plan19"/>
      <sheetName val="Plan20"/>
      <sheetName val="Plan21"/>
      <sheetName val="Plan22"/>
      <sheetName val="Plan23"/>
      <sheetName val="Plan24"/>
      <sheetName val="Plan25"/>
      <sheetName val="Plan26"/>
      <sheetName val="Plan27"/>
      <sheetName val="Plan28"/>
      <sheetName val="Plan29"/>
      <sheetName val="Plan30"/>
      <sheetName val="Plan31"/>
      <sheetName val="Plan32"/>
      <sheetName val="Plan33"/>
      <sheetName val="Plan34"/>
      <sheetName val="Plan35"/>
      <sheetName val="Plan36"/>
      <sheetName val="Plan37"/>
      <sheetName val="Plan38"/>
      <sheetName val="Plan39"/>
      <sheetName val="Plan40"/>
      <sheetName val="Plan41"/>
      <sheetName val="Plan42"/>
      <sheetName val="Plan43"/>
      <sheetName val="Plan44"/>
      <sheetName val="Plan45"/>
      <sheetName val="Plan46"/>
      <sheetName val="Plan47"/>
      <sheetName val="Plan48"/>
      <sheetName val="Plan49"/>
      <sheetName val="Plan50"/>
      <sheetName val="Plan51"/>
      <sheetName val="Plan52"/>
      <sheetName val="Plan53"/>
      <sheetName val="Plan54"/>
      <sheetName val="Plan55"/>
      <sheetName val="Plan56"/>
      <sheetName val="Plan57"/>
      <sheetName val="Plan58"/>
      <sheetName val="Plan59"/>
      <sheetName val="Plan60"/>
      <sheetName val="Plan61"/>
      <sheetName val="Plan62"/>
      <sheetName val="Plan63"/>
      <sheetName val="Plan64"/>
      <sheetName val="Plan65"/>
      <sheetName val="Plan6"/>
      <sheetName val="Plan7"/>
      <sheetName val="Plan8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Plan5"/>
      <sheetName val="Qualidade Expedição SN"/>
      <sheetName val="Qualidade Expedição SS"/>
      <sheetName val="Qualidade Produção SN+SL+SS"/>
      <sheetName val="Qualidade Expedição SN+SL+SS"/>
      <sheetName val="Filtro"/>
      <sheetName val="Dados Com Detalhes"/>
      <sheetName val="Medição de Pagamento"/>
      <sheetName val="Mensal_Equip+MO"/>
      <sheetName val="Necessidade_NovaContratatação"/>
      <sheetName val="ConsolidaçãoNovaContratação"/>
      <sheetName val="QQP COEDRA"/>
      <sheetName val="Modelo_Medição de Pagamento"/>
      <sheetName val="Medição_Previsão"/>
      <sheetName val="QQP NOVA CONTRATAÇÃO"/>
      <sheetName val="Medição de Pagamento CPL"/>
      <sheetName val="Planilha2"/>
      <sheetName val="GESEN_MINA_-CR3"/>
      <sheetName val="GESEN_FERROVIA_CR3"/>
      <sheetName val="GESEN_PORTO_CR3"/>
      <sheetName val="H_EXTRAS3"/>
      <sheetName val="Princ_Materiais3"/>
      <sheetName val="ParticPessoal_CT3"/>
      <sheetName val="GESENAcid_3"/>
      <sheetName val="Inv99_GESEN3"/>
      <sheetName val="GESEN_MINA-CC3"/>
      <sheetName val="GESEN_FERROVIA-CC3"/>
      <sheetName val="GESEN_PORTO-CC3"/>
      <sheetName val="AMV_a_Favor_SUP3"/>
      <sheetName val="TSP_Est__El_Hatillo3"/>
      <sheetName val="Manutenção_Uberaba_-_FCA"/>
      <sheetName val="Defense_Comps"/>
      <sheetName val="PLANO_DE_AÇÃO"/>
      <sheetName val="ORTONA_-_PORTO_VASTO"/>
      <sheetName val="Farol_de_Metas"/>
      <sheetName val="invest_"/>
      <sheetName val="Previsão_de_Vagões"/>
      <sheetName val="Resumo_do_Efetivo_(2)"/>
      <sheetName val="Solicitação_Gestão"/>
      <sheetName val="Comparativo_-_Acumulado"/>
      <sheetName val="TE_Negativo_Setembro"/>
      <sheetName val="Programação_Semana_38"/>
      <sheetName val="Anexo_2"/>
      <sheetName val="Relatório_Mascara"/>
      <sheetName val="Dados_para_reporte"/>
      <sheetName val="Escala_de_turno"/>
      <sheetName val="TB_Produtividade"/>
      <sheetName val="Perdas_por_Natureza"/>
      <sheetName val="Impactos_Prod_Natureza"/>
      <sheetName val="Consolidar_TMC"/>
      <sheetName val="Consolidar_Taxas"/>
      <sheetName val="Impactos_Prod_EGP"/>
      <sheetName val="Impactos_Prod_Eventos"/>
      <sheetName val="bd_Tempo_Manut"/>
      <sheetName val="bd_Tempo_Manut_atraso"/>
      <sheetName val="Avaliação_de_Pátio"/>
      <sheetName val="Cadastros_Pesos"/>
      <sheetName val="Arvore_de_falhas_Peso_médio"/>
      <sheetName val="Arvore_de_falhas_Patio_M"/>
      <sheetName val="Arvore_de_falhas_Pátio_E"/>
      <sheetName val="Grafico_TMA"/>
      <sheetName val="Grafico_Peso_Médio"/>
      <sheetName val="Grafico_TMC"/>
      <sheetName val="BANCO_DE_DADOS"/>
      <sheetName val="Acompanhamento_TMC"/>
      <sheetName val="Simulador_TMC_com_PIMs"/>
      <sheetName val="Arvore_de_falhas_TMC"/>
      <sheetName val="Consolidar_TMA"/>
      <sheetName val="Justificativas_Taxas"/>
      <sheetName val="Arvore_manutencões"/>
      <sheetName val="Troca_de_turno"/>
      <sheetName val="Arvore_Estrategia"/>
      <sheetName val="Arvore_de_falhas_Taxas"/>
      <sheetName val="Pesos_RG"/>
      <sheetName val="Qualidade_Produção_SL"/>
      <sheetName val="Base_Qualidade_SS"/>
      <sheetName val="Qualidade_Produção_SN"/>
      <sheetName val="Qualidade_Produção_SS"/>
      <sheetName val="Qualidade_Produção_SN+SL"/>
      <sheetName val="Qualidade_Expedição_SN+SL"/>
      <sheetName val="Qualidade_ROM_SN"/>
      <sheetName val="Qualidade_Expedição_SL"/>
      <sheetName val="Qualidade_Expedição_SN"/>
      <sheetName val="Qualidade_Expedição_SS"/>
      <sheetName val="Qualidade_Produção_SN+SL+SS"/>
      <sheetName val="Qualidade_Expedição_SN+SL+SS"/>
      <sheetName val="Dados_Com_Detalhes"/>
      <sheetName val="Medição_de_Pagamento"/>
      <sheetName val="QQP_COEDRA"/>
      <sheetName val="Modelo_Medição_de_Pagamento"/>
      <sheetName val="QQP_NOVA_CONTRATAÇÃO"/>
      <sheetName val="Medição_de_Pagamento_CPL"/>
      <sheetName val="GESEN_MINA_-CR4"/>
      <sheetName val="GESEN_FERROVIA_CR4"/>
      <sheetName val="GESEN_PORTO_CR4"/>
      <sheetName val="H_EXTRAS4"/>
      <sheetName val="Princ_Materiais4"/>
      <sheetName val="ParticPessoal_CT4"/>
      <sheetName val="GESENAcid_4"/>
      <sheetName val="Inv99_GESEN4"/>
      <sheetName val="GESEN_MINA-CC4"/>
      <sheetName val="GESEN_FERROVIA-CC4"/>
      <sheetName val="GESEN_PORTO-CC4"/>
      <sheetName val="AMV_a_Favor_SUP4"/>
      <sheetName val="TSP_Est__El_Hatillo4"/>
      <sheetName val="Manutenção_Uberaba_-_FCA1"/>
      <sheetName val="Defense_Comps1"/>
      <sheetName val="PLANO_DE_AÇÃO1"/>
      <sheetName val="ORTONA_-_PORTO_VASTO1"/>
      <sheetName val="Farol_de_Metas1"/>
      <sheetName val="invest_1"/>
      <sheetName val="Previsão_de_Vagões1"/>
      <sheetName val="Resumo_do_Efetivo_(2)1"/>
      <sheetName val="Solicitação_Gestão1"/>
      <sheetName val="Comparativo_-_Acumulado1"/>
      <sheetName val="TE_Negativo_Setembro1"/>
      <sheetName val="Programação_Semana_381"/>
      <sheetName val="Anexo_21"/>
      <sheetName val="Relatório_Mascara1"/>
      <sheetName val="Dados_para_reporte1"/>
      <sheetName val="Escala_de_turno1"/>
      <sheetName val="TB_Produtividade1"/>
      <sheetName val="Perdas_por_Natureza1"/>
      <sheetName val="Impactos_Prod_Natureza1"/>
      <sheetName val="Consolidar_TMC1"/>
      <sheetName val="Consolidar_Taxas1"/>
      <sheetName val="Impactos_Prod_EGP1"/>
      <sheetName val="Impactos_Prod_Eventos1"/>
      <sheetName val="bd_Tempo_Manut1"/>
      <sheetName val="bd_Tempo_Manut_atraso1"/>
      <sheetName val="Avaliação_de_Pátio1"/>
      <sheetName val="Cadastros_Pesos1"/>
      <sheetName val="Arvore_de_falhas_Peso_médio1"/>
      <sheetName val="Arvore_de_falhas_Patio_M1"/>
      <sheetName val="Arvore_de_falhas_Pátio_E1"/>
      <sheetName val="Grafico_TMA1"/>
      <sheetName val="Grafico_Peso_Médio1"/>
      <sheetName val="Grafico_TMC1"/>
      <sheetName val="BANCO_DE_DADOS1"/>
      <sheetName val="Acompanhamento_TMC1"/>
      <sheetName val="Simulador_TMC_com_PIMs1"/>
      <sheetName val="Arvore_de_falhas_TMC1"/>
      <sheetName val="Consolidar_TMA1"/>
      <sheetName val="Justificativas_Taxas1"/>
      <sheetName val="Arvore_manutencões1"/>
      <sheetName val="Troca_de_turno1"/>
      <sheetName val="Arvore_Estrategia1"/>
      <sheetName val="Arvore_de_falhas_Taxas1"/>
      <sheetName val="Pesos_RG1"/>
      <sheetName val="Qualidade_Produção_SL1"/>
      <sheetName val="Base_Qualidade_SS1"/>
      <sheetName val="Qualidade_Produção_SN1"/>
      <sheetName val="Qualidade_Produção_SS1"/>
      <sheetName val="Qualidade_Produção_SN+SL1"/>
      <sheetName val="Qualidade_Expedição_SN+SL1"/>
      <sheetName val="Qualidade_ROM_SN1"/>
      <sheetName val="Qualidade_Expedição_SL1"/>
      <sheetName val="Qualidade_Expedição_SN1"/>
      <sheetName val="Qualidade_Expedição_SS1"/>
      <sheetName val="Qualidade_Produção_SN+SL+SS1"/>
      <sheetName val="Qualidade_Expedição_SN+SL+SS1"/>
      <sheetName val="Dados_Com_Detalhes1"/>
      <sheetName val="Medição_de_Pagamento1"/>
      <sheetName val="QQP_COEDRA1"/>
      <sheetName val="Modelo_Medição_de_Pagamento1"/>
      <sheetName val="QQP_NOVA_CONTRATAÇÃO1"/>
      <sheetName val="Medição_de_Pagamento_CPL1"/>
      <sheetName val="GESEN_MINA_-CR5"/>
      <sheetName val="GESEN_FERROVIA_CR5"/>
      <sheetName val="GESEN_PORTO_CR5"/>
      <sheetName val="H_EXTRAS5"/>
      <sheetName val="Princ_Materiais5"/>
      <sheetName val="ParticPessoal_CT5"/>
      <sheetName val="GESENAcid_5"/>
      <sheetName val="Inv99_GESEN5"/>
      <sheetName val="GESEN_MINA-CC5"/>
      <sheetName val="GESEN_FERROVIA-CC5"/>
      <sheetName val="GESEN_PORTO-CC5"/>
      <sheetName val="AMV_a_Favor_SUP5"/>
      <sheetName val="TSP_Est__El_Hatillo5"/>
      <sheetName val="Manutenção_Uberaba_-_FCA2"/>
      <sheetName val="Defense_Comps2"/>
      <sheetName val="PLANO_DE_AÇÃO2"/>
      <sheetName val="ORTONA_-_PORTO_VASTO2"/>
      <sheetName val="Farol_de_Metas2"/>
      <sheetName val="invest_2"/>
      <sheetName val="Previsão_de_Vagões2"/>
      <sheetName val="Resumo_do_Efetivo_(2)2"/>
      <sheetName val="Solicitação_Gestão2"/>
      <sheetName val="Comparativo_-_Acumulado2"/>
      <sheetName val="TE_Negativo_Setembro2"/>
      <sheetName val="Programação_Semana_382"/>
      <sheetName val="Anexo_22"/>
      <sheetName val="Relatório_Mascara2"/>
      <sheetName val="Dados_para_reporte2"/>
      <sheetName val="Escala_de_turno2"/>
      <sheetName val="TB_Produtividade2"/>
      <sheetName val="Perdas_por_Natureza2"/>
      <sheetName val="Impactos_Prod_Natureza2"/>
      <sheetName val="Consolidar_TMC2"/>
      <sheetName val="Consolidar_Taxas2"/>
      <sheetName val="Impactos_Prod_EGP2"/>
      <sheetName val="Impactos_Prod_Eventos2"/>
      <sheetName val="bd_Tempo_Manut2"/>
      <sheetName val="bd_Tempo_Manut_atraso2"/>
      <sheetName val="Avaliação_de_Pátio2"/>
      <sheetName val="Cadastros_Pesos2"/>
      <sheetName val="Arvore_de_falhas_Peso_médio2"/>
      <sheetName val="Arvore_de_falhas_Patio_M2"/>
      <sheetName val="Arvore_de_falhas_Pátio_E2"/>
      <sheetName val="Grafico_TMA2"/>
      <sheetName val="Grafico_Peso_Médio2"/>
      <sheetName val="Grafico_TMC2"/>
      <sheetName val="BANCO_DE_DADOS2"/>
      <sheetName val="Acompanhamento_TMC2"/>
      <sheetName val="Simulador_TMC_com_PIMs2"/>
      <sheetName val="Arvore_de_falhas_TMC2"/>
      <sheetName val="Consolidar_TMA2"/>
      <sheetName val="Justificativas_Taxas2"/>
      <sheetName val="Arvore_manutencões2"/>
      <sheetName val="Troca_de_turno2"/>
      <sheetName val="Arvore_Estrategia2"/>
      <sheetName val="Arvore_de_falhas_Taxas2"/>
      <sheetName val="Pesos_RG2"/>
      <sheetName val="Qualidade_Produção_SL2"/>
      <sheetName val="Base_Qualidade_SS2"/>
      <sheetName val="Qualidade_Produção_SN2"/>
      <sheetName val="Qualidade_Produção_SS2"/>
      <sheetName val="Qualidade_Produção_SN+SL2"/>
      <sheetName val="Qualidade_Expedição_SN+SL2"/>
      <sheetName val="Qualidade_ROM_SN2"/>
      <sheetName val="Qualidade_Expedição_SL2"/>
      <sheetName val="Qualidade_Expedição_SN2"/>
      <sheetName val="Qualidade_Expedição_SS2"/>
      <sheetName val="Qualidade_Produção_SN+SL+SS2"/>
      <sheetName val="Qualidade_Expedição_SN+SL+SS2"/>
      <sheetName val="Dados_Com_Detalhes2"/>
      <sheetName val="Medição_de_Pagamento2"/>
      <sheetName val="QQP_COEDRA2"/>
      <sheetName val="Modelo_Medição_de_Pagamento2"/>
      <sheetName val="QQP_NOVA_CONTRATAÇÃO2"/>
      <sheetName val="Medição_de_Pagamento_CPL2"/>
      <sheetName val="GESEN_MINA_-CR7"/>
      <sheetName val="GESEN_FERROVIA_CR7"/>
      <sheetName val="GESEN_PORTO_CR7"/>
      <sheetName val="H_EXTRAS7"/>
      <sheetName val="Princ_Materiais7"/>
      <sheetName val="ParticPessoal_CT7"/>
      <sheetName val="GESENAcid_7"/>
      <sheetName val="Inv99_GESEN7"/>
      <sheetName val="GESEN_MINA-CC7"/>
      <sheetName val="GESEN_FERROVIA-CC7"/>
      <sheetName val="GESEN_PORTO-CC7"/>
      <sheetName val="AMV_a_Favor_SUP7"/>
      <sheetName val="TSP_Est__El_Hatillo7"/>
      <sheetName val="Manutenção_Uberaba_-_FCA4"/>
      <sheetName val="Defense_Comps4"/>
      <sheetName val="PLANO_DE_AÇÃO4"/>
      <sheetName val="ORTONA_-_PORTO_VASTO4"/>
      <sheetName val="Farol_de_Metas4"/>
      <sheetName val="invest_4"/>
      <sheetName val="Previsão_de_Vagões4"/>
      <sheetName val="Resumo_do_Efetivo_(2)4"/>
      <sheetName val="Solicitação_Gestão4"/>
      <sheetName val="Comparativo_-_Acumulado4"/>
      <sheetName val="TE_Negativo_Setembro4"/>
      <sheetName val="Programação_Semana_384"/>
      <sheetName val="Anexo_24"/>
      <sheetName val="Relatório_Mascara4"/>
      <sheetName val="Dados_para_reporte4"/>
      <sheetName val="Escala_de_turno4"/>
      <sheetName val="TB_Produtividade4"/>
      <sheetName val="Perdas_por_Natureza4"/>
      <sheetName val="Impactos_Prod_Natureza4"/>
      <sheetName val="Consolidar_TMC4"/>
      <sheetName val="Consolidar_Taxas4"/>
      <sheetName val="Impactos_Prod_EGP4"/>
      <sheetName val="Impactos_Prod_Eventos4"/>
      <sheetName val="bd_Tempo_Manut4"/>
      <sheetName val="bd_Tempo_Manut_atraso4"/>
      <sheetName val="Avaliação_de_Pátio4"/>
      <sheetName val="Cadastros_Pesos4"/>
      <sheetName val="Arvore_de_falhas_Peso_médio4"/>
      <sheetName val="Arvore_de_falhas_Patio_M4"/>
      <sheetName val="Arvore_de_falhas_Pátio_E4"/>
      <sheetName val="Grafico_TMA4"/>
      <sheetName val="Grafico_Peso_Médio4"/>
      <sheetName val="Grafico_TMC4"/>
      <sheetName val="BANCO_DE_DADOS4"/>
      <sheetName val="Acompanhamento_TMC4"/>
      <sheetName val="Simulador_TMC_com_PIMs4"/>
      <sheetName val="Arvore_de_falhas_TMC4"/>
      <sheetName val="Consolidar_TMA4"/>
      <sheetName val="Justificativas_Taxas4"/>
      <sheetName val="Arvore_manutencões4"/>
      <sheetName val="Troca_de_turno4"/>
      <sheetName val="Arvore_Estrategia4"/>
      <sheetName val="Arvore_de_falhas_Taxas4"/>
      <sheetName val="Pesos_RG4"/>
      <sheetName val="Qualidade_Produção_SL4"/>
      <sheetName val="Base_Qualidade_SS4"/>
      <sheetName val="Qualidade_Produção_SN4"/>
      <sheetName val="Qualidade_Produção_SS4"/>
      <sheetName val="Qualidade_Produção_SN+SL4"/>
      <sheetName val="Qualidade_Expedição_SN+SL4"/>
      <sheetName val="Qualidade_ROM_SN4"/>
      <sheetName val="Qualidade_Expedição_SL4"/>
      <sheetName val="Qualidade_Expedição_SN4"/>
      <sheetName val="Qualidade_Expedição_SS4"/>
      <sheetName val="Qualidade_Produção_SN+SL+SS4"/>
      <sheetName val="Qualidade_Expedição_SN+SL+SS4"/>
      <sheetName val="Dados_Com_Detalhes4"/>
      <sheetName val="Medição_de_Pagamento4"/>
      <sheetName val="QQP_COEDRA4"/>
      <sheetName val="Modelo_Medição_de_Pagamento4"/>
      <sheetName val="QQP_NOVA_CONTRATAÇÃO4"/>
      <sheetName val="Medição_de_Pagamento_CPL4"/>
      <sheetName val="GESEN_MINA_-CR6"/>
      <sheetName val="GESEN_FERROVIA_CR6"/>
      <sheetName val="GESEN_PORTO_CR6"/>
      <sheetName val="H_EXTRAS6"/>
      <sheetName val="Princ_Materiais6"/>
      <sheetName val="ParticPessoal_CT6"/>
      <sheetName val="GESENAcid_6"/>
      <sheetName val="Inv99_GESEN6"/>
      <sheetName val="GESEN_MINA-CC6"/>
      <sheetName val="GESEN_FERROVIA-CC6"/>
      <sheetName val="GESEN_PORTO-CC6"/>
      <sheetName val="AMV_a_Favor_SUP6"/>
      <sheetName val="TSP_Est__El_Hatillo6"/>
      <sheetName val="Manutenção_Uberaba_-_FCA3"/>
      <sheetName val="Defense_Comps3"/>
      <sheetName val="PLANO_DE_AÇÃO3"/>
      <sheetName val="ORTONA_-_PORTO_VASTO3"/>
      <sheetName val="Farol_de_Metas3"/>
      <sheetName val="invest_3"/>
      <sheetName val="Previsão_de_Vagões3"/>
      <sheetName val="Resumo_do_Efetivo_(2)3"/>
      <sheetName val="Solicitação_Gestão3"/>
      <sheetName val="Comparativo_-_Acumulado3"/>
      <sheetName val="TE_Negativo_Setembro3"/>
      <sheetName val="Programação_Semana_383"/>
      <sheetName val="Anexo_23"/>
      <sheetName val="Relatório_Mascara3"/>
      <sheetName val="Dados_para_reporte3"/>
      <sheetName val="Escala_de_turno3"/>
      <sheetName val="TB_Produtividade3"/>
      <sheetName val="Perdas_por_Natureza3"/>
      <sheetName val="Impactos_Prod_Natureza3"/>
      <sheetName val="Consolidar_TMC3"/>
      <sheetName val="Consolidar_Taxas3"/>
      <sheetName val="Impactos_Prod_EGP3"/>
      <sheetName val="Impactos_Prod_Eventos3"/>
      <sheetName val="bd_Tempo_Manut3"/>
      <sheetName val="bd_Tempo_Manut_atraso3"/>
      <sheetName val="Avaliação_de_Pátio3"/>
      <sheetName val="Cadastros_Pesos3"/>
      <sheetName val="Arvore_de_falhas_Peso_médio3"/>
      <sheetName val="Arvore_de_falhas_Patio_M3"/>
      <sheetName val="Arvore_de_falhas_Pátio_E3"/>
      <sheetName val="Grafico_TMA3"/>
      <sheetName val="Grafico_Peso_Médio3"/>
      <sheetName val="Grafico_TMC3"/>
      <sheetName val="BANCO_DE_DADOS3"/>
      <sheetName val="Acompanhamento_TMC3"/>
      <sheetName val="Simulador_TMC_com_PIMs3"/>
      <sheetName val="Arvore_de_falhas_TMC3"/>
      <sheetName val="Consolidar_TMA3"/>
      <sheetName val="Justificativas_Taxas3"/>
      <sheetName val="Arvore_manutencões3"/>
      <sheetName val="Troca_de_turno3"/>
      <sheetName val="Arvore_Estrategia3"/>
      <sheetName val="Arvore_de_falhas_Taxas3"/>
      <sheetName val="Pesos_RG3"/>
      <sheetName val="Qualidade_Produção_SL3"/>
      <sheetName val="Base_Qualidade_SS3"/>
      <sheetName val="Qualidade_Produção_SN3"/>
      <sheetName val="Qualidade_Produção_SS3"/>
      <sheetName val="Qualidade_Produção_SN+SL3"/>
      <sheetName val="Qualidade_Expedição_SN+SL3"/>
      <sheetName val="Qualidade_ROM_SN3"/>
      <sheetName val="Qualidade_Expedição_SL3"/>
      <sheetName val="Qualidade_Expedição_SN3"/>
      <sheetName val="Qualidade_Expedição_SS3"/>
      <sheetName val="Qualidade_Produção_SN+SL+SS3"/>
      <sheetName val="Qualidade_Expedição_SN+SL+SS3"/>
      <sheetName val="Dados_Com_Detalhes3"/>
      <sheetName val="Medição_de_Pagamento3"/>
      <sheetName val="QQP_COEDRA3"/>
      <sheetName val="Modelo_Medição_de_Pagamento3"/>
      <sheetName val="QQP_NOVA_CONTRATAÇÃO3"/>
      <sheetName val="Medição_de_Pagamento_CPL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 refreshError="1"/>
      <sheetData sheetId="242" refreshError="1"/>
      <sheetData sheetId="243" refreshError="1"/>
      <sheetData sheetId="244"/>
      <sheetData sheetId="245"/>
      <sheetData sheetId="246"/>
      <sheetData sheetId="247"/>
      <sheetData sheetId="248"/>
      <sheetData sheetId="249" refreshError="1"/>
      <sheetData sheetId="250" refreshError="1"/>
      <sheetData sheetId="251" refreshError="1"/>
      <sheetData sheetId="252" refreshError="1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PRODUTOS"/>
      <sheetName val="ENTRADA"/>
      <sheetName val="SAÍDA"/>
      <sheetName val="PEDIDO"/>
      <sheetName val="DADOS CLIENTES"/>
      <sheetName val="CADASTRO"/>
      <sheetName val="HISTORICO"/>
      <sheetName val="CONDIÇÃO"/>
      <sheetName val="VENDEDOR"/>
      <sheetName val="PARCELADO"/>
      <sheetName val="A RECEBER"/>
      <sheetName val="A PAGAR"/>
      <sheetName val="LUCRO"/>
      <sheetName val="CEFOP"/>
      <sheetName val="DEVOLUÇÃO"/>
      <sheetName val="FUNCIONARIO"/>
      <sheetName val="LOGOMARCA"/>
      <sheetName val="TIPOS"/>
      <sheetName val="GRUPOS"/>
      <sheetName val="PROMISSORIAS"/>
      <sheetName val="GRAFICO_HISTORICO"/>
      <sheetName val="PRODUTOS_EXCLUIDOS"/>
      <sheetName val="ETIQUETAS"/>
      <sheetName val="RECIBO_CONTA"/>
      <sheetName val="ORÇAMENTO"/>
      <sheetName val="CHEQUES"/>
      <sheetName val="BANCO"/>
      <sheetName val="EMPRESA"/>
      <sheetName val="RELATORIO_HISTORICO"/>
      <sheetName val="FECHAMENTO_CAIXA"/>
      <sheetName val="SANGRIA"/>
      <sheetName val="SERVIÇOS"/>
      <sheetName val="RELATE_PRODUTO"/>
      <sheetName val="RECIBO_OS"/>
      <sheetName val="CARTÃO"/>
      <sheetName val="USERS"/>
      <sheetName val="LOG"/>
      <sheetName val="DESPESAS"/>
      <sheetName val="GRAFICO_LUCRO"/>
      <sheetName val="RELATORIO_ENTRADAS"/>
      <sheetName val="RELATORIO_SAIDAS"/>
      <sheetName val="RELATORIO_DEVOLUÇÃO"/>
      <sheetName val="NOVO_RECIBO"/>
      <sheetName val="PARCELA_MANUAL"/>
      <sheetName val="LISTA_ORÇAMENTOS"/>
      <sheetName val="CIDADES"/>
      <sheetName val="RELAT_CONTAS_PAGAR"/>
      <sheetName val="RESUMO_PAGAMENTO"/>
      <sheetName val="RELATORIO_RECEBER"/>
      <sheetName val="RECIBO_RESUMO"/>
      <sheetName val="RELATÓRIOS_GERAIS"/>
      <sheetName val="CUPOM"/>
      <sheetName val="DADOS_CLIENTES"/>
      <sheetName val="A_RECEBER"/>
      <sheetName val="A_PAGAR"/>
      <sheetName val="DADOS_CLIENTES1"/>
      <sheetName val="A_RECEBER1"/>
      <sheetName val="A_PAGAR1"/>
      <sheetName val="DADOS_CLIENTES2"/>
      <sheetName val="A_RECEBER2"/>
      <sheetName val="A_PAGAR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DIDOS"/>
      <sheetName val="SITUAÇÃO"/>
      <sheetName val="RECIBO"/>
      <sheetName val="HISTORICO"/>
      <sheetName val="VENDAS"/>
      <sheetName val="ESTOQUE"/>
      <sheetName val="ENTRADA"/>
      <sheetName val="LUCRO"/>
      <sheetName val="RELATORIO_HISTORICO"/>
      <sheetName val="MONTAR_PEDIDO"/>
      <sheetName val="DADOS CLIENTES"/>
      <sheetName val="RELATORIO_ENTRADAS"/>
      <sheetName val="CADASTRO"/>
      <sheetName val="CEFOP"/>
      <sheetName val="VENDEDOR"/>
      <sheetName val="GRAFICO_LUCRO"/>
      <sheetName val="TAXAS"/>
      <sheetName val="MENU"/>
      <sheetName val="PARCELADO"/>
      <sheetName val="A RECEBER"/>
      <sheetName val="RECIBO_CONTA"/>
      <sheetName val="RECIBO_COMANDA"/>
      <sheetName val="COMANDAS"/>
      <sheetName val="DESPESAS"/>
      <sheetName val="PEDIDO_RAPIDO"/>
      <sheetName val="EMPRESA"/>
      <sheetName val="CIDADES"/>
      <sheetName val="TIPOS"/>
      <sheetName val="fechamento_caixa"/>
      <sheetName val="LOGOMARCA"/>
      <sheetName val="OPÇÕES_PEDIDO"/>
      <sheetName val="RECIBO_DAS_PARCELAS"/>
      <sheetName val="RELATORIO_VENDAS"/>
      <sheetName val="BALCAO"/>
      <sheetName val="Users"/>
      <sheetName val="Log"/>
      <sheetName val="DADOS_CLIENTES"/>
      <sheetName val="A_RECEBER"/>
      <sheetName val="DADOS_CLIENTES1"/>
      <sheetName val="A_RECEBER1"/>
      <sheetName val="DADOS_CLIENTES2"/>
      <sheetName val="A_RECEBER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DIDOS"/>
      <sheetName val="SITUAÇÃO"/>
      <sheetName val="RECIBO"/>
      <sheetName val="HISTORICO"/>
      <sheetName val="ESTOQUE"/>
      <sheetName val="ENTRADA"/>
      <sheetName val="LUCRO"/>
      <sheetName val="RELATORIO_HISTORICO"/>
      <sheetName val="MONTAR_PEDIDO"/>
      <sheetName val="DADOS CLIENTES"/>
      <sheetName val="RELATORIO_ENTRADAS"/>
      <sheetName val="CADASTRO"/>
      <sheetName val="CEFOP"/>
      <sheetName val="VENDEDOR"/>
      <sheetName val="GRAFICO_LUCRO"/>
      <sheetName val="MENU"/>
      <sheetName val="TAXAS"/>
      <sheetName val="PARCELADO"/>
      <sheetName val="A RECEBER"/>
      <sheetName val="RECIBO_CONTA"/>
      <sheetName val="RECIBO_COMANDA"/>
      <sheetName val="COMANDAS"/>
      <sheetName val="DESPESAS"/>
      <sheetName val="PEDIDO_RAPIDO"/>
      <sheetName val="EMPRESA"/>
      <sheetName val="CIDADES"/>
      <sheetName val="TIPOS"/>
      <sheetName val="fechamento_caixa"/>
      <sheetName val="LOGOMARCA"/>
      <sheetName val="DADOS_CLIENTES"/>
      <sheetName val="A_RECEBER"/>
      <sheetName val="DADOS_CLIENTES1"/>
      <sheetName val="A_RECEBER1"/>
      <sheetName val="DADOS_CLIENTES2"/>
      <sheetName val="A_RECEBER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alia Soares" id="{96FEBCE7-DC1D-4C27-8DE9-3D930836377E}" userId="S::talia.soares@sotreq.com.br::b20f743a-7e52-4cc3-b86f-45dc1d0f683c" providerId="AD"/>
  <person displayName="Danyella Cabral" id="{78A08E1D-4F20-45A1-B261-9E9D613F082D}" userId="S::danyella.cabral@sotreq.com.br::61118b9d-9706-4b10-8879-36a98ffef982" providerId="AD"/>
  <person displayName="Francisco Sales" id="{2CEAD2E3-88D4-49DA-A10F-92C3DE71EE3C}" userId="S::francisco.sales@sotreq.com.br::70093031-2195-4954-8c75-460e59d5ee8c" providerId="AD"/>
</personList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ites\S11D-ProcessosePlanejamento794AC\Documentos%2520Compartilhados\INDICADORES%2520DE%2520CONTRATO\Base%25202023%2520794AC%2520OFICIAL%2520_%2520Vers&#227;o%25201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ites\S11D-ProcessosePlanejamento794AC\Documentos%2520Compartilhados\INDICADORES%2520DE%2520CONTRATO\Base%25202023%2520794AC%2520OFICIAL%2520_%2520Vers&#227;o%25201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Sales" refreshedDate="45191.469929398147" createdVersion="7" refreshedVersion="8" minRefreshableVersion="3" recordCount="1484" xr:uid="{9AF8706D-B726-40D3-973E-FF6BA162FF53}">
  <cacheSource type="worksheet">
    <worksheetSource name="Tabela1" r:id="rId2"/>
  </cacheSource>
  <cacheFields count="41">
    <cacheField name="Equipamento2" numFmtId="0">
      <sharedItems count="15">
        <s v="CA110"/>
        <s v="CA111"/>
        <s v="CA112"/>
        <s v="CA113"/>
        <s v="CA114"/>
        <s v="CA115"/>
        <s v="CA116"/>
        <s v="CA117"/>
        <s v="CA118"/>
        <s v="CA119"/>
        <s v="CA120"/>
        <s v="CA121"/>
        <s v="CA122"/>
        <s v="CA123"/>
        <s v="" u="1"/>
      </sharedItems>
    </cacheField>
    <cacheField name="mês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1" u="1"/>
        <n v="12" u="1"/>
        <n v="10" u="1"/>
      </sharedItems>
    </cacheField>
    <cacheField name="Duração 2" numFmtId="0">
      <sharedItems containsDate="1" containsMixedTypes="1" minDate="1899-12-31T00:00:00" maxDate="1899-12-30T00:00:00" count="2975">
        <n v="9.1769448000000011"/>
        <n v="1.5963887999999999"/>
        <n v="0.42277680000000006"/>
        <n v="0.15888960000000002"/>
        <n v="3.3197231999999999"/>
        <n v="4.4011104000000003"/>
        <n v="3.6636119999999996"/>
        <n v="0.13249920000000001"/>
        <n v="2.9608344"/>
        <n v="0.19249919999999998"/>
        <n v="11.9524992"/>
        <n v="2.6324999999999998"/>
        <n v="1.6377777776797302"/>
        <n v="3.4066666667349637"/>
        <n v="6.316388888808433"/>
        <n v="4.4625000001396984"/>
        <n v="2.4999999999417923"/>
        <n v="3.5000000000582077"/>
        <n v="4.5"/>
        <n v="1.5"/>
        <n v="8.4999999999417923"/>
        <n v="3.9999999999417923"/>
        <n v="1.433055555622559"/>
        <n v="0.34388879999999999"/>
        <n v="0.37000080000000002"/>
        <n v="2.4944448000000001"/>
        <n v="1.9663896000000001"/>
        <n v="7.8638880000000002"/>
        <n v="1.4183327999999999"/>
        <n v="1.3908336000000001"/>
        <n v="3.0369444445241243"/>
        <n v="1.3983333333162591"/>
        <n v="6.1666666666860692"/>
        <n v="2.3333333332557231"/>
        <n v="8.435833333467599"/>
        <n v="4.3494456000000001"/>
        <n v="0.32611199999999996"/>
        <n v="1.4999999999999999E-2"/>
        <n v="4.3277783999999997"/>
        <n v="0.2277768"/>
        <n v="7.728612"/>
        <n v="2.8708333333488554"/>
        <n v="2.4333333332324401"/>
        <n v="8.9666666667326353"/>
        <n v="0.66666666674427688"/>
        <n v="11.333333333255723"/>
        <n v="2.9902777777751908"/>
        <n v="0.39250079999999998"/>
        <n v="0.8205555555555557"/>
        <n v="8.280555555555555"/>
        <n v="7.9533333333333331"/>
        <n v="0.86361120000000002"/>
        <n v="2.8013879999999998"/>
        <n v="2.0247216000000003"/>
        <n v="4.7666666666627862"/>
        <n v="0.98777777783107013"/>
        <n v="15.59305555553874"/>
        <n v="3.7219439999999997"/>
        <n v="10.2049992"/>
        <n v="1.9427783999999999"/>
        <n v="2.0027784"/>
        <n v="2.1902784"/>
        <n v="52.185000000000002"/>
        <n v="7.1147232000000002"/>
        <n v="0.23583360000000003"/>
        <n v="21.548889599999999"/>
        <n v="1.0247231999999999"/>
        <n v="0.39277680000000004"/>
        <n v="9.9443999999999991E-2"/>
        <n v="1.6425000000000001"/>
        <n v="1.3927776000000001"/>
        <n v="2.0383344000000001"/>
        <n v="3.0227784"/>
        <n v="22.716110400000002"/>
        <n v="2.4777768"/>
        <n v="0.38444400000000001"/>
        <n v="0.18638879999999999"/>
        <n v="11.257221599999999"/>
        <n v="2.3908344000000001"/>
        <n v="0.39555600000000002"/>
        <n v="2.5722216000000002"/>
        <n v="3.7827767999999997"/>
        <n v="8.1113879999999998"/>
        <n v="6.9344447999999996"/>
        <n v="0.71472239999999998"/>
        <n v="30.981110399999999"/>
        <n v="0.14333280000000001"/>
        <n v="0.50777760000000005"/>
        <n v="17.91"/>
        <n v="3.3155543999999999"/>
        <n v="5.5116671999999998"/>
        <n v="12.328610399999999"/>
        <n v="1.1372232"/>
        <n v="1.4749992000000001"/>
        <n v="5.7152783999999999"/>
        <n v="8.889600000000001E-3"/>
        <n v="5.7777599999999998E-2"/>
        <n v="17.5275"/>
        <n v="27.343334399999996"/>
        <n v="1.0538879999999999"/>
        <n v="0.41250000000000003"/>
        <n v="1.4358336"/>
        <n v="1.1030544"/>
        <n v="2.0061119999999999"/>
        <n v="2.8277784000000001"/>
        <n v="1.1927777777309529"/>
        <n v="5.0588879999999996"/>
        <n v="1.4036112000000001"/>
        <n v="6.4086120000000006"/>
        <n v="1.5763896000000002"/>
        <n v="1.3213896000000001"/>
        <n v="2.8130544"/>
        <n v="2.3016671999999998"/>
        <n v="23.0524992"/>
        <n v="0.95027760000000006"/>
        <n v="1.1605559999999999"/>
        <n v="26.321388000000002"/>
        <n v="0.59611199999999998"/>
        <n v="15.263889599999999"/>
        <n v="1.5555552000000001"/>
        <n v="0.1830552"/>
        <n v="0.12055440000000001"/>
        <n v="10.404444"/>
        <n v="0.89611200000000002"/>
        <n v="2.6269439999999999"/>
        <n v="1.7008344000000002"/>
        <n v="5.9005559999999999"/>
        <n v="2.1733343999999999"/>
        <n v="2.1530544000000003"/>
        <n v="0.72111120000000006"/>
        <n v="3.1644455999999996"/>
        <n v="0.3022224"/>
        <n v="2.3330544"/>
        <n v="0.58777679999999999"/>
        <n v="3.0508333333418705"/>
        <n v="33.4097222223063"/>
        <n v="0.4841664"/>
        <n v="2.2472232000000001"/>
        <n v="2.8419455999999998"/>
        <n v="6.8538888"/>
        <n v="1.2075"/>
        <n v="8.3327999999999996E-3"/>
        <n v="0.18916560000000002"/>
        <n v="4.1794440000000002"/>
        <n v="0.61722239999999995"/>
        <n v="6.2877768000000005"/>
        <n v="13.345276800000001"/>
        <n v="0.1466664"/>
        <n v="2.4538896000000001"/>
        <n v="4.4577768000000004"/>
        <n v="1.3333344"/>
        <n v="32.477222222252749"/>
        <n v="3.6725000000442378"/>
        <n v="2.3666666666977108"/>
        <n v="6.7999999999883585"/>
        <n v="1.8336111110402271"/>
        <n v="14.063055555685423"/>
        <n v="0.10777680000000001"/>
        <n v="2.5233336"/>
        <n v="0.2933328"/>
        <n v="7.7633327999999997"/>
        <n v="16.537500000000001"/>
        <n v="2.1272232"/>
        <n v="1.1522231999999999"/>
        <n v="0.72250080000000005"/>
        <n v="0.56805600000000001"/>
        <n v="0.36972240000000001"/>
        <n v="2.9575008"/>
        <n v="1.1266655999999999"/>
        <n v="5.8805543999999994"/>
        <n v="2.4783333334489726"/>
        <n v="6.3019444443052635"/>
        <n v="1.9472222223412246"/>
        <n v="1.4666666665580124"/>
        <n v="10.766666666662786"/>
        <n v="8.5000000001164153"/>
        <n v="1.0224999999627471"/>
        <n v="2.3652767999999997"/>
        <n v="0.46166639999999998"/>
        <n v="2.7983327999999998"/>
        <n v="0.67277759999999998"/>
        <n v="0.74027759999999998"/>
        <n v="0.94055519999999992"/>
        <n v="2.2355543999999998"/>
        <n v="3.1086111110053025"/>
        <n v="0.33333333337213844"/>
        <n v="1.6666666666860692"/>
        <n v="3.0833333332557231"/>
        <n v="2.340000000083819"/>
        <n v="0.73277760000000003"/>
        <n v="1.0747224000000002"/>
        <n v="4.3230551999999998"/>
        <n v="0.78944400000000003"/>
        <n v="0.85083360000000008"/>
        <n v="1.4383333334117197"/>
        <n v="2.8666666665812954"/>
        <n v="6.9613888888852671"/>
        <n v="10.801111200000001"/>
        <n v="1.9458333333022892"/>
        <n v="2.1655555555480532"/>
        <n v="0.27555600000000002"/>
        <n v="0.3219456"/>
        <n v="0.80055599999999993"/>
        <n v="171.0569448"/>
        <n v="1.4361120000000001"/>
        <n v="0.92500079999999996"/>
        <n v="1.3541664"/>
        <n v="0.13888799999999998"/>
        <n v="7.6930560000000003"/>
        <n v="0.49055520000000002"/>
        <n v="8.4325007999999997"/>
        <n v="9.3887999999999999E-2"/>
        <n v="2.1847224000000001"/>
        <n v="0.80416559999999992"/>
        <n v="0.63749999999999996"/>
        <n v="4.5527784000000002"/>
        <n v="0.19222320000000001"/>
        <n v="0.30388799999999999"/>
        <n v="0.1474992"/>
        <n v="3.6119999999999998E-3"/>
        <n v="0.41222160000000002"/>
        <n v="39.391111199999997"/>
        <n v="6.3036120000000002"/>
        <n v="0.75194399999999995"/>
        <n v="4.0247232000000004"/>
        <n v="0.81972240000000007"/>
        <n v="2.52"/>
        <n v="7.7905560000000005"/>
        <n v="4.7125007999999999"/>
        <n v="1.1141664"/>
        <n v="2.4263879999999998"/>
        <n v="33.958055999999999"/>
        <n v="4.7661119999999997"/>
        <n v="0.20055599999999998"/>
        <n v="1.3747224"/>
        <n v="1.5574992000000001"/>
        <n v="3.1655543999999995"/>
        <n v="32.559722399999998"/>
        <n v="1.1119439999999998"/>
        <n v="1.7777784000000001"/>
        <n v="15.158611199999999"/>
        <n v="0.77611199999999991"/>
        <n v="2.6202768000000001"/>
        <n v="4.9880544000000002"/>
        <n v="0.90555600000000003"/>
        <n v="2.1177768000000001"/>
        <n v="7.3900007999999993"/>
        <n v="4.3622232000000007"/>
        <n v="2.2952783999999999"/>
        <n v="0.1530552"/>
        <n v="1.8477767999999999"/>
        <n v="3.2752775999999999"/>
        <n v="0.17972160000000001"/>
        <n v="1.6791671999999997"/>
        <n v="5.6605559999999997"/>
        <n v="30.213888000000001"/>
        <n v="6.6166666667559184"/>
        <n v="3.4247222221456468"/>
        <n v="7.6252777779009193"/>
        <n v="10.004444444377441"/>
        <n v="13.998055555508472"/>
        <n v="1.8308333333116025"/>
        <n v="0.5525000001071021"/>
        <n v="0.17333280000000001"/>
        <n v="11.3463888"/>
        <n v="2.0580552000000001"/>
        <n v="42.461112"/>
        <n v="29.282222400000002"/>
        <n v="19.186389599999998"/>
        <n v="31.628611200000002"/>
        <n v="0.56055599999999994"/>
        <n v="6.2149991999999994"/>
        <n v="2.8736112"/>
        <n v="2.2508328"/>
        <n v="3.8383343999999999"/>
        <n v="10.6227768"/>
        <n v="6.5136120000000002"/>
        <n v="6.8769456"/>
        <n v="3.5886120000000004"/>
        <n v="37.005554400000001"/>
        <n v="0.25916640000000002"/>
        <n v="57.482500799999997"/>
        <n v="3.6799992000000001"/>
        <n v="8.2286111999999996"/>
        <n v="4.0588896000000005"/>
        <n v="2.0286119999999999"/>
        <n v="0.52888800000000002"/>
        <n v="3.9541666667209938"/>
        <n v="3"/>
        <n v="22.5"/>
        <n v="2.2758333332603797"/>
        <n v="7.1727768000000003"/>
        <n v="0.18083333333333332"/>
        <n v="5.1308333333333334"/>
        <n v="1.0072224000000001"/>
        <n v="2.2733328000000004"/>
        <n v="2.4844439999999999"/>
        <n v="21.259166399999998"/>
        <n v="0.50333280000000002"/>
        <n v="4.2136104000000003"/>
        <n v="2.540556"/>
        <n v="0.71055599999999997"/>
        <n v="0.27722159999999996"/>
        <n v="0.253056"/>
        <n v="5.1305543999999994"/>
        <n v="0.85555440000000005"/>
        <n v="0.24611039999999998"/>
        <n v="2.0627784"/>
        <n v="0.99833280000000002"/>
        <n v="72.347222400000007"/>
        <n v="0.558612"/>
        <n v="4.9652783999999999"/>
        <n v="45.216110399999998"/>
        <n v="7.2972216000000003"/>
        <n v="1.9450007999999999"/>
        <n v="1.5455543999999999"/>
        <n v="2.5988879999999996"/>
        <n v="5.1347231999999998"/>
        <n v="4.0722215999999998"/>
        <n v="1.4058336"/>
        <n v="0.82194480000000003"/>
        <n v="8.2200000000000006"/>
        <n v="6.8863895999999993"/>
        <n v="1.5461111999999999"/>
        <n v="3.2094456000000005"/>
        <n v="23.658888888952788"/>
        <n v="24"/>
        <n v="0.96611040000000004"/>
        <n v="4.6569456000000002"/>
        <n v="2.6327783999999999"/>
        <n v="3.9802776"/>
        <n v="0.12638880000000002"/>
        <n v="2.6491655999999999"/>
        <n v="8.1097224000000008"/>
        <n v="1.4113896000000001"/>
        <n v="30.979723200000002"/>
        <n v="0.58444560000000001"/>
        <n v="1.0647215999999999"/>
        <n v="8.0938895999999989"/>
        <n v="5.6683344"/>
        <n v="0.4586112"/>
        <n v="1.7766672000000001"/>
        <n v="11.0541672"/>
        <n v="5.1930551999999999"/>
        <n v="26.0625"/>
        <n v="71.633332800000005"/>
        <n v="0.16916639999999999"/>
        <n v="1.3936104"/>
        <n v="0.63277680000000003"/>
        <n v="1.0486103999999998"/>
        <n v="3.1863888"/>
        <n v="3.1380551999999997"/>
        <n v="26.632777777675074"/>
        <n v="19.320277777849697"/>
        <n v="12.150833333318587"/>
        <n v="1.5036119999999999"/>
        <n v="0.10611120000000002"/>
        <n v="4.9855560000000008"/>
        <n v="0.88333440000000008"/>
        <n v="1.0308336"/>
        <n v="8.0266655999999994"/>
        <n v="13.139167200000001"/>
        <n v="0.131388"/>
        <n v="2.085"/>
        <n v="0.5152776"/>
        <n v="5.2569455999999999"/>
        <n v="6.1844447999999996"/>
        <n v="0.31611120000000004"/>
        <n v="2.1519444443983957"/>
        <n v="4.497499999939464"/>
        <n v="2.5000000001164153"/>
        <n v="2.0833333333139308"/>
        <n v="20.416666666686069"/>
        <n v="3.1666666666860692"/>
        <n v="34.746388888859656"/>
        <n v="7.3413887999999989"/>
        <n v="2.2747223999999999"/>
        <n v="1.0916664"/>
        <n v="3.1233336"/>
        <n v="1.9219439999999999"/>
        <n v="1.3038888"/>
        <n v="8.8283328000000001"/>
        <n v="0.4458336"/>
        <n v="6.2980560000000008"/>
        <n v="1.5597216"/>
        <n v="6.2380560000000003"/>
        <n v="3.9922224000000002"/>
        <n v="2.4380544"/>
        <n v="3.7849991999999997"/>
        <n v="10.17000000004191"/>
        <n v="30.499999999883585"/>
        <n v="9.5847222223528661"/>
        <n v="3.99"/>
        <n v="2.1361104000000002"/>
        <n v="0.97611120000000007"/>
        <n v="3.6988895999999998"/>
        <n v="1.4958335999999999"/>
        <n v="3.1111199999999999E-2"/>
        <n v="4.0911119999999999"/>
        <n v="16.168334399999999"/>
        <n v="14.939721600000002"/>
        <n v="18.502221600000002"/>
        <n v="0.28694399999999998"/>
        <n v="1.3305552"/>
        <n v="0.28361040000000004"/>
        <n v="0.27333360000000001"/>
        <n v="65.421111111111117"/>
        <n v="3.2850000000000001"/>
        <n v="27.2572224"/>
        <n v="6.7291656"/>
        <n v="0.30305519999999997"/>
        <n v="1.1627784000000001"/>
        <n v="1.9777776"/>
        <n v="6.3630551999999998"/>
        <n v="6.5138879999999997"/>
        <n v="9.275277599999999"/>
        <n v="3.1727784000000003"/>
        <n v="0.37805555555555548"/>
        <n v="11.43"/>
        <n v="3.5072222222222225"/>
        <n v="0.29138888888888892"/>
        <n v="0.4150008"/>
        <n v="1.6919447999999999"/>
        <n v="6.6141672000000007"/>
        <n v="0.32333279999999998"/>
        <n v="1.3102776"/>
        <n v="3.5500008000000003"/>
        <n v="0.61083359999999998"/>
        <n v="1.2030552000000001"/>
        <n v="0.9133344000000001"/>
        <n v="1.0605552"/>
        <n v="2.3974992000000004"/>
        <n v="17.792499999864958"/>
        <n v="0.18500000011408702"/>
        <n v="0.50222160000000005"/>
        <n v="11.403611999999999"/>
        <n v="1.3261104000000001"/>
        <n v="3.5663879999999999"/>
        <n v="34.306111200000004"/>
        <n v="6.9824999999999999"/>
        <n v="1.2736103999999999"/>
        <n v="2.1466656"/>
        <n v="1.1405544000000001"/>
        <n v="8.2666655999999996"/>
        <n v="3.8880551999999997"/>
        <n v="3.2791655999999998"/>
        <n v="78.787499999999994"/>
        <n v="7.1405543999999992"/>
        <n v="9.3402767999999998"/>
        <n v="2.1630551999999996"/>
        <n v="3.7041672000000005"/>
        <n v="10.620832800000001"/>
        <n v="12.4358328"/>
        <n v="0.1983336"/>
        <n v="6.7455552000000001"/>
        <n v="0.79916639999999994"/>
        <n v="2.0094456000000003"/>
        <n v="15.155277600000002"/>
        <n v="12.575277777796146"/>
        <n v="11.586388888943475"/>
        <n v="7.2602783999999998"/>
        <n v="0.18777840000000001"/>
        <n v="44.731665599999999"/>
        <n v="7.6344455999999994"/>
        <n v="3.7569455999999999"/>
        <n v="13.395278399999999"/>
        <n v="0.65722320000000001"/>
        <n v="4.1780544000000006"/>
        <n v="3.0141671999999997"/>
        <n v="2.7966671999999999"/>
        <n v="11.508611999999999"/>
        <n v="0.53305440000000004"/>
        <n v="49.032223200000004"/>
        <n v="0.1708344"/>
        <n v="5.2216655999999997"/>
        <n v="6.1422215999999992"/>
        <n v="1.5497231999999999"/>
        <n v="32.908610400000001"/>
        <n v="11.341944"/>
        <n v="2.8022231999999998"/>
        <n v="0.96222239999999992"/>
        <n v="1.8424992"/>
        <n v="0.62638800000000006"/>
        <n v="0.318888"/>
        <n v="0.1358328"/>
        <n v="0.21027839999999998"/>
        <n v="17.3411112"/>
        <n v="0.64333439999999997"/>
        <n v="20.527778400000003"/>
        <n v="1.8316656"/>
        <n v="0.53500080000000005"/>
        <n v="3.3105552"/>
        <n v="0.90111119999999989"/>
        <n v="2.1074999999999999"/>
        <n v="8.195834399999999"/>
        <n v="3.4013879999999999"/>
        <n v="1.1366664000000002"/>
        <n v="4.1741664000000007"/>
        <n v="3.7547222222783603"/>
        <n v="13.149999999906868"/>
        <n v="3.4999999998835847"/>
        <n v="5.1666666667442769"/>
        <n v="2.0000000000582077"/>
        <n v="5.8347222221782431"/>
        <n v="1.3752768"/>
        <n v="0.86777759999999993"/>
        <n v="2.0380560000000001"/>
        <n v="0.4680552"/>
        <n v="6.5102783999999998"/>
        <n v="1.4224991999999999"/>
        <n v="1.1733335999999999"/>
        <n v="0.96277679999999988"/>
        <n v="0.4022232"/>
        <n v="1.7519448"/>
        <n v="3.9186119999999995"/>
        <n v="2.8308336000000001"/>
        <n v="0.84027839999999987"/>
        <n v="0.47666639999999999"/>
        <n v="0.4425"/>
        <n v="0.62527679999999997"/>
        <n v="0.64722239999999998"/>
        <n v="6.2272224000000005"/>
        <n v="0.42583440000000006"/>
        <n v="38.034444000000001"/>
        <n v="0.2619456"/>
        <n v="27.209444444444447"/>
        <n v="2.2974999999278225"/>
        <n v="2.1500000000232831"/>
        <n v="1.0666666666511446"/>
        <n v="21.199999999953434"/>
        <n v="10.268055555643514"/>
        <n v="3.2072232000000005"/>
        <n v="0.51944400000000002"/>
        <n v="5.2677768"/>
        <n v="1.396944"/>
        <n v="0.39472320000000005"/>
        <n v="1.3525008000000001"/>
        <n v="0.62500080000000002"/>
        <n v="1.5436103999999999"/>
        <n v="2.8058328000000001"/>
        <n v="2.8511112000000001"/>
        <n v="8.3338888889411464"/>
        <n v="11.053611111128703"/>
        <n v="145.68111119999998"/>
        <n v="6.8441664000000006"/>
        <n v="0.1172232"/>
        <n v="4.854444"/>
        <n v="1.6658328"/>
        <n v="5.2413888888888884"/>
        <n v="1.3977777777777778"/>
        <n v="33.19361111111111"/>
        <n v="2.2066656"/>
        <n v="2.50008E-2"/>
        <n v="0.67500000000000004"/>
        <n v="1.4500000000116415"/>
        <n v="3.4216666667489335"/>
        <n v="7.8894444443285465"/>
        <n v="4.5766666666022502"/>
        <n v="1.2566666667116806"/>
        <n v="5.7433333334047347"/>
        <n v="0.98333333322079852"/>
        <n v="2.5166666666627862"/>
        <n v="2.057500000053551"/>
        <n v="0.55055520000000002"/>
        <n v="4.4250000000000007"/>
        <n v="0.16972319999999999"/>
        <n v="0.9958343999999999"/>
        <n v="0.89333279999999993"/>
        <n v="1.0633333333333332"/>
        <n v="5.2222223999999997"/>
        <n v="2.2888896000000001"/>
        <n v="2.5249991999999999"/>
        <n v="9.3472223999999997"/>
        <n v="0.25361040000000001"/>
        <n v="0.53083440000000004"/>
        <n v="1.4650007999999999"/>
        <n v="0.34333439999999998"/>
        <n v="2.8858344000000002"/>
        <n v="24.723333600000004"/>
        <n v="8.8055999999999995E-2"/>
        <n v="0.15583439999999998"/>
        <n v="1.9999992"/>
        <n v="0.6027768"/>
        <n v="0.16055520000000001"/>
        <n v="0.43194479999999996"/>
        <n v="0.95777760000000001"/>
        <n v="9.2452775999999997"/>
        <n v="1.9108343999999999"/>
        <n v="2.1330552000000003"/>
        <n v="2.7166655999999998"/>
        <n v="0.42055439999999999"/>
        <n v="5.6305560000000003"/>
        <n v="0.65333279999999994"/>
        <n v="1.3533336"/>
        <n v="5.0980559999999997"/>
        <n v="0.1847232"/>
        <n v="15.688888800000001"/>
        <n v="2.2569455999999999"/>
        <n v="1.0649999999999999"/>
        <n v="3.0916655999999998"/>
        <n v="1.4372232"/>
        <n v="1.8975"/>
        <n v="5.2776000000000003E-3"/>
        <n v="0.3841656"/>
        <n v="5.5397232000000001"/>
        <n v="0.25027680000000002"/>
        <n v="4.2550007999999995"/>
        <n v="0.57277679999999997"/>
        <n v="33.953611199999997"/>
        <n v="1.7916672"/>
        <n v="0.48138959999999997"/>
        <n v="99.20916720000001"/>
        <n v="0.9886104"/>
        <n v="3.2169455999999998"/>
        <n v="0.29888880000000001"/>
        <n v="3.7561103999999998"/>
        <n v="0.94333440000000013"/>
        <n v="1.4611103999999999"/>
        <n v="3.0469440000000003"/>
        <n v="20.942776800000001"/>
        <n v="0.52916640000000004"/>
        <n v="7.1441663999999996"/>
        <n v="5.97216E-2"/>
        <n v="0.55777679999999996"/>
        <n v="5.5305552000000002"/>
        <n v="1.0844448"/>
        <n v="1.7158344000000001"/>
        <n v="3.4508327999999997"/>
        <n v="3.4711103999999997"/>
        <n v="21.2077776"/>
        <n v="0.25555440000000001"/>
        <n v="1.0638888"/>
        <n v="2.8825007999999999"/>
        <n v="1.0488887999999998"/>
        <n v="4.7733336"/>
        <n v="11.9733336"/>
        <n v="0.22555439999999999"/>
        <n v="8.1005544"/>
        <n v="2.3758344"/>
        <n v="2.8688880000000001"/>
        <n v="0.3297216"/>
        <n v="2.3313888"/>
        <n v="0.27361199999999997"/>
        <n v="3.9291672000000002"/>
        <n v="38.343055200000002"/>
        <n v="0.8480544000000001"/>
        <n v="19.666389600000002"/>
        <n v="0.46499999999999997"/>
        <n v="0.47722320000000001"/>
        <n v="0.81222222227370366"/>
        <n v="3.0583333333488554"/>
        <n v="17.481666666688398"/>
        <n v="4.9999999998835847"/>
        <n v="1.5833333334303461"/>
        <n v="1.4166666665696539"/>
        <n v="10.5"/>
        <n v="26.183333333290648"/>
        <n v="3.4833333333372138"/>
        <n v="8.4452777776750736"/>
        <n v="3.9949992000000001"/>
        <n v="8.0344440000000006"/>
        <n v="6.27"/>
        <n v="4.5508344000000003"/>
        <n v="4.4022215999999998"/>
        <n v="0.44500080000000003"/>
        <n v="7.6938887999999999"/>
        <n v="13.1083344"/>
        <n v="0.57361200000000001"/>
        <n v="26.521111111098435"/>
        <n v="5.2077768000000004"/>
        <n v="5.7194447999999998"/>
        <n v="18.083054400000002"/>
        <n v="11.4791664"/>
        <n v="1.7530559999999999"/>
        <n v="2.9488896000000002"/>
        <n v="4.0000000001164153"/>
        <n v="3.2338888889062218"/>
        <n v="9.6666666665696539"/>
        <n v="12.899999999965075"/>
        <n v="8.2666666667209938"/>
        <n v="1.1666666666278616"/>
        <n v="0.8333333334303461"/>
        <n v="4.1666666666278616"/>
        <n v="0.86888888891553506"/>
        <n v="0.37472159999999999"/>
        <n v="1.5813888"/>
        <n v="8.2011120000000002"/>
        <n v="24.856943999999999"/>
        <n v="10.469167199999999"/>
        <n v="0.3583344"/>
        <n v="1.5838896"/>
        <n v="0.10138800000000001"/>
        <n v="3.1191666667582467"/>
        <n v="2.2333333332790062"/>
        <n v="0.50000000005820766"/>
        <n v="2.4166666666860692"/>
        <n v="8.3333333255723119E-2"/>
        <n v="2.3333333334303461"/>
        <n v="11.384999999951106"/>
        <n v="1.8986112000000002"/>
        <n v="1.1897232"/>
        <n v="0.34333333333333338"/>
        <n v="1.4083333333333332"/>
        <n v="1.5677783999999999"/>
        <n v="0.18361111111111111"/>
        <n v="7.6300000000000008"/>
        <n v="0.68333279999999996"/>
        <n v="1.5180552"/>
        <n v="0.4438896"/>
        <n v="4.4977776"/>
        <n v="1.2663888000000001"/>
        <n v="2.3891666667186655"/>
        <n v="0.5166666666045785"/>
        <n v="1.3844444444985129"/>
        <n v="21.753333600000001"/>
        <n v="1.593888"/>
        <n v="6.5575007999999997"/>
        <n v="0.8791656000000001"/>
        <n v="0.159444"/>
        <n v="3.1838880000000001"/>
        <n v="2.4227783999999999"/>
        <n v="1.6111103999999998"/>
        <n v="2.8072224000000001"/>
        <n v="27.018612000000001"/>
        <n v="1.7974991999999999"/>
        <n v="1.0158336000000001"/>
        <n v="1.0863887999999999"/>
        <n v="0.72777840000000005"/>
        <n v="2.0463887999999999"/>
        <n v="4.0916664000000003"/>
        <n v="7.9194456000000004"/>
        <n v="2.3202768000000003"/>
        <n v="0.80805599999999989"/>
        <n v="1.1413896000000001"/>
        <n v="2.4722399999999999E-2"/>
        <n v="25.770555555587634"/>
        <n v="6.1044456"/>
        <n v="8.5661111999999999"/>
        <n v="1.6172231999999997"/>
        <n v="4.9072224000000002"/>
        <n v="0.60722160000000003"/>
        <n v="0.19583280000000003"/>
        <n v="0.40916640000000004"/>
        <n v="24.025555199999999"/>
        <n v="1.3872216000000002"/>
        <n v="3.4627775999999999"/>
        <n v="22.407223200000001"/>
        <n v="11.6800008"/>
        <n v="2.5655543999999999"/>
        <n v="23.1044448"/>
        <n v="0.60944399999999999"/>
        <n v="5.3650008000000007"/>
        <n v="4.5547224000000002"/>
        <n v="0.61972319999999992"/>
        <n v="2.3938896000000001"/>
        <n v="0.1783344"/>
        <n v="18.633055200000001"/>
        <n v="7.3483344000000006"/>
        <n v="14.900556000000002"/>
        <n v="0.29749920000000002"/>
        <n v="2.4066672000000002"/>
        <n v="7.1233344000000001"/>
        <n v="3.3019440000000002"/>
        <n v="0.50166719999999998"/>
        <n v="5.1227783999999996"/>
        <n v="3.7199999999999998"/>
        <n v="4.3561103999999995"/>
        <n v="1.6905551999999999"/>
        <n v="11.9677776"/>
        <n v="1.4241671999999999"/>
        <n v="8.9672231999999994"/>
        <n v="5.7333335999999999"/>
        <n v="0.8591664"/>
        <n v="0.39277777774259448"/>
        <n v="1.7499999999417923"/>
        <n v="2.25"/>
        <n v="20.000000000058208"/>
        <n v="1.0833333333721384"/>
        <n v="21.583333333313931"/>
        <n v="35.550555555615574"/>
        <n v="2.2908336"/>
        <n v="0.38527679999999997"/>
        <n v="0.23138880000000001"/>
        <n v="13.192499999999999"/>
        <n v="1.4533344000000001"/>
        <n v="1.0099992"/>
        <n v="4.3905552000000005"/>
        <n v="4.4261112000000002"/>
        <n v="5.4775007999999996"/>
        <n v="4.0561103999999997"/>
        <n v="0.13361040000000002"/>
        <n v="0.43416719999999998"/>
        <n v="0.95250000000000001"/>
        <n v="9.3258333333651535"/>
        <n v="5.2988879999999998"/>
        <n v="1.9405559999999999"/>
        <n v="3.4241666666348465"/>
        <n v="15.500000000058208"/>
        <n v="6.5000000000582077"/>
        <n v="21.999999999941792"/>
        <n v="30"/>
        <n v="5.0000000000582077"/>
        <n v="0.99999999994179234"/>
        <n v="6.9999999999417923"/>
        <n v="8.532500000030268"/>
        <n v="3.3152784"/>
        <n v="0.73583280000000006"/>
        <n v="2.5844448"/>
        <n v="8.3691671999999997"/>
        <n v="6.8252784000000002"/>
        <n v="2.6313887999999999"/>
        <n v="2.02776E-2"/>
        <n v="3.8072232000000001"/>
        <n v="8.3280000000000008E-4"/>
        <n v="5.7349992000000007"/>
        <n v="6.2333328000000003"/>
        <n v="0.5408328"/>
        <n v="1.6591655999999999"/>
        <n v="1.2124999999999999"/>
        <n v="2.651388888888889"/>
        <n v="2.1833333333333331"/>
        <n v="3.4666666666666668"/>
        <n v="1.1499999999999999"/>
        <n v="17.221388888888889"/>
        <n v="3.2719444444444443"/>
        <n v="2.3611199999999999E-2"/>
        <n v="1.0833600000000001E-2"/>
        <n v="0.33722160000000001"/>
        <n v="2.4311112000000001"/>
        <n v="4.9736111999999997"/>
        <n v="1.129999999946449"/>
        <n v="0.75"/>
        <n v="0.9911111110704951"/>
        <n v="1.5694439999999998"/>
        <n v="5.7888887999999996"/>
        <n v="1.9977768"/>
        <n v="4.0527768000000002"/>
        <n v="13.3316664"/>
        <n v="0.11527679999999998"/>
        <n v="1.1297231999999999"/>
        <n v="0.99916559999999999"/>
        <n v="3.5572224000000001"/>
        <n v="0.99333359999999993"/>
        <n v="0.83805599999999991"/>
        <n v="1.3661112"/>
        <n v="1.8694440000000001"/>
        <n v="2.8316664"/>
        <n v="38.575276799999997"/>
        <n v="1.0633344"/>
        <n v="4.8030552000000002"/>
        <n v="179.86861199999998"/>
        <n v="12.6891672"/>
        <n v="0.22416719999999998"/>
        <n v="1.0000008"/>
        <n v="7.7784000000000004E-3"/>
        <n v="9.4444799999999995E-2"/>
        <n v="1.9761119999999999"/>
        <n v="59.8530552"/>
        <n v="5.8397231999999999"/>
        <n v="0.56777759999999999"/>
        <n v="0.61638959999999998"/>
        <n v="6.9150000000000009"/>
        <n v="0.56166720000000003"/>
        <n v="1.6389599999999997E-2"/>
        <n v="5.8344E-3"/>
        <n v="0.16083359999999999"/>
        <n v="1.8333599999999999E-2"/>
        <n v="7.8144456"/>
        <n v="12.936945599999998"/>
        <n v="3.7944455999999995"/>
        <n v="3.9975000000000001"/>
        <n v="3.3586104000000003"/>
        <n v="1.9130544"/>
        <n v="0.57250080000000003"/>
        <n v="5.8122216"/>
        <n v="1.2486120000000001"/>
        <n v="0.55138799999999999"/>
        <n v="2.1905543999999999"/>
        <n v="1.6055543999999999"/>
        <n v="21.230556"/>
        <n v="11.4208344"/>
        <n v="0.46472159999999996"/>
        <n v="1.7641656000000001"/>
        <n v="20.6083344"/>
        <n v="1.5502775999999998"/>
        <n v="0.17805599999999999"/>
        <n v="9.8622215999999998"/>
        <n v="1.2863880000000001"/>
        <n v="1.4933327999999999"/>
        <n v="1.0276799999999999E-2"/>
        <n v="0.2066664"/>
        <n v="5.4699999999138527"/>
        <n v="37.386111111205537"/>
        <n v="4.3994448000000004"/>
        <n v="5.6469456000000005"/>
        <n v="0.44611200000000001"/>
        <n v="1.4313887999999999"/>
        <n v="2.0625"/>
        <n v="25.381389599999999"/>
        <n v="1.2238896000000001"/>
        <n v="0.2038896"/>
        <n v="1.4411111999999999"/>
        <n v="1.168056"/>
        <n v="13.555276799999998"/>
        <n v="3.7772231999999999"/>
        <n v="0.48250079999999995"/>
        <n v="2.5822224"/>
        <n v="2.1061103999999999"/>
        <n v="3.4999992"/>
        <n v="0.46999920000000006"/>
        <n v="2.3916666667792015"/>
        <n v="1.3499999998603016"/>
        <n v="19.150000000081491"/>
        <n v="3.9499999999534339"/>
        <n v="5.5500000001047738"/>
        <n v="6"/>
        <n v="10.000000000116415"/>
        <n v="3.4491666665417142"/>
        <n v="2.1338880000000002"/>
        <n v="4.7516666666488163"/>
        <n v="0.6666666665696539"/>
        <n v="0.76555555569939315"/>
        <n v="0.91111199999999992"/>
        <n v="0.13722239999999999"/>
        <n v="22.823611200000002"/>
        <n v="8.6111999999999994E-3"/>
        <n v="0.59472239999999998"/>
        <n v="9.4183344000000009"/>
        <n v="2.1011111110565253"/>
        <n v="5.4999999999417923"/>
        <n v="9.2463888890342787"/>
        <n v="0.28444560000000002"/>
        <n v="4.1638896000000001"/>
        <n v="1.1527776000000001"/>
        <n v="2.2333343999999999"/>
        <n v="0.183612"/>
        <n v="0.26750000000000002"/>
        <n v="4.6480555555555556"/>
        <n v="0.9508333333333332"/>
        <n v="2.3824999999999998"/>
        <n v="2.1974999999999998"/>
        <n v="11.874444444444444"/>
        <n v="1.8844440000000002"/>
        <n v="1.9208327999999999"/>
        <n v="1.8188888888689689"/>
        <n v="2.6666666668024845"/>
        <n v="0.70805555552942678"/>
        <n v="1.081944"/>
        <n v="0.23638800000000001"/>
        <n v="0.80194559999999993"/>
        <n v="1.0044455999999999"/>
        <n v="11.236944000000001"/>
        <n v="0.30833279999999996"/>
        <n v="17.765277600000001"/>
        <n v="20.530276799999999"/>
        <n v="1.2933336"/>
        <n v="5.8136112000000004"/>
        <n v="0.79555439999999999"/>
        <n v="1.0738896"/>
        <n v="0.71888879999999999"/>
        <n v="0.44972159999999994"/>
        <n v="2.4700008000000002"/>
        <n v="3.4752767999999996"/>
        <n v="0.72555600000000009"/>
        <n v="12.313056000000001"/>
        <n v="6.2022215999999997"/>
        <n v="1.1047224"/>
        <n v="4.9052784000000003"/>
        <n v="32.314723200000003"/>
        <n v="7.6088880000000003"/>
        <n v="1.9827767999999999"/>
        <n v="3.7002767999999997"/>
        <n v="0.108612"/>
        <n v="5.0547216000000006"/>
        <n v="13.287499199999999"/>
        <n v="1.4222231999999999"/>
        <n v="1.5833328"/>
        <n v="0.32833439999999997"/>
        <n v="1.0041671999999999"/>
        <n v="25.468888800000002"/>
        <n v="1.1541672000000001"/>
        <n v="1.3047215999999999"/>
        <n v="3.4286112000000002"/>
        <n v="1.021944"/>
        <n v="5.8611120000000003"/>
        <n v="3.9447215999999998"/>
        <n v="3.4944456000000002"/>
        <n v="4.9197215999999999"/>
        <n v="18.926387999999999"/>
        <n v="3.2272223999999996"/>
        <n v="2.3280552000000001"/>
        <n v="2.1358344000000002"/>
        <n v="7.9813896"/>
        <n v="0.57305519999999999"/>
        <n v="11.2602768"/>
        <n v="6.8713896000000005"/>
        <n v="0.42250080000000001"/>
        <n v="0.57555599999999996"/>
        <n v="3.3663888000000002"/>
        <n v="3.6608333334443159"/>
        <n v="8.7333333333372138"/>
        <n v="2.5999999999185093"/>
        <n v="21.416666666627862"/>
        <n v="7.0000000001164153"/>
        <n v="23.066388888750225"/>
        <n v="0.29805599999999999"/>
        <n v="4.7141663999999999"/>
        <n v="5.5600008000000001"/>
        <n v="5.2563887999999999"/>
        <n v="10.725832800000001"/>
        <n v="2.2125000000000004"/>
        <n v="7.2215999999999999E-3"/>
        <n v="0.23944560000000001"/>
        <n v="11.665833600000001"/>
        <n v="1.1875008"/>
        <n v="5.0780544000000001"/>
        <n v="0.61166640000000005"/>
        <n v="11.943887999999999"/>
        <n v="0.90722159999999996"/>
        <n v="4.3247231999999993"/>
        <n v="20.0625"/>
        <n v="17.488610399999999"/>
        <n v="3.9619439999999999"/>
        <n v="1.7308344"/>
        <n v="0.34111199999999997"/>
        <n v="1.4741666667396203"/>
        <n v="3.5186111109796911"/>
        <n v="17.412222222250421"/>
        <n v="3.2500000001164153"/>
        <n v="15.92861111095408"/>
        <n v="0.67888799999999994"/>
        <n v="0.45972240000000003"/>
        <n v="0.43027679999999996"/>
        <n v="2.5416672"/>
        <n v="7.4433335999999999"/>
        <n v="5.7983328000000007"/>
        <n v="4.3083336000000001"/>
        <n v="0.22666560000000002"/>
        <n v="3.5747222222853452"/>
        <n v="2.8833333333022892"/>
        <n v="8.1166666665812954"/>
        <n v="1.5833333332557231"/>
        <n v="5.5066666665952653"/>
        <n v="3.1027775999999996"/>
        <n v="25.685277599999999"/>
        <n v="6.4344456000000001"/>
        <n v="1.2116663999999999"/>
        <n v="3.5858328000000004"/>
        <n v="2.9422223999999999"/>
        <n v="0.24305520000000003"/>
        <n v="0.37388879999999997"/>
        <n v="10.125"/>
        <n v="0.59861039999999999"/>
        <n v="1.1374992000000002"/>
        <n v="8.6944800000000003E-2"/>
        <n v="26.654721600000002"/>
        <n v="2.3063880000000001"/>
        <n v="4.5741666666666667"/>
        <n v="0.6988896"/>
        <n v="1.7913888"/>
        <n v="2.9000000000232831"/>
        <n v="2.2105555555899628"/>
        <n v="10.296944444300607"/>
        <n v="0.6458333334303461"/>
        <n v="10.141943999999999"/>
        <n v="0.29611199999999999"/>
        <n v="1.3813896000000001"/>
        <n v="5.0408327999999996"/>
        <n v="2.0636112"/>
        <n v="24.425277599999998"/>
        <n v="5.8894439999999992"/>
        <n v="4.7663880000000001"/>
        <n v="6.3966671999999996"/>
        <n v="1.0827768"/>
        <n v="8.7223200000000001E-2"/>
        <n v="11.766110399999999"/>
        <n v="0.78138960000000002"/>
        <n v="62.217499199999992"/>
        <n v="1.0880543999999999"/>
        <n v="3.0716663999999998"/>
        <n v="61.747778400000001"/>
        <n v="1.4302775999999999"/>
        <n v="0.32805600000000001"/>
        <n v="0.31999919999999998"/>
        <n v="2.5247231999999999"/>
        <n v="5.8602768000000003"/>
        <n v="0.91750080000000001"/>
        <n v="247.69611120000002"/>
        <n v="1.1922216000000001"/>
        <n v="19.751666400000001"/>
        <n v="0.95305439999999997"/>
        <n v="4.2483336000000005"/>
        <n v="0.45638880000000004"/>
        <n v="1.2372215999999998"/>
        <n v="1.0566671999999999"/>
        <n v="4.7688888"/>
        <n v="1.4413895999999999"/>
        <n v="43.229721599999998"/>
        <n v="4.1591664000000002"/>
        <n v="3.9405551999999999"/>
        <n v="1.3549992"/>
        <n v="30.1063896"/>
        <n v="0.53805600000000009"/>
        <n v="1.9538880000000001"/>
        <n v="8.8780560000000008"/>
        <n v="1.4516664000000001"/>
        <n v="23.314999199999999"/>
        <n v="0.7352784"/>
        <n v="12.4052784"/>
        <n v="6.6667199999999996E-2"/>
        <n v="4.8836111999999998"/>
        <n v="9.1050000000000004"/>
        <n v="0.68166719999999992"/>
        <n v="3.0058343999999999"/>
        <n v="0.59944560000000002"/>
        <n v="1.3077768000000001"/>
        <n v="4.1752776000000003"/>
        <n v="7.5816672000000001"/>
        <n v="0.94500000000000006"/>
        <n v="24.471667199999999"/>
        <n v="0.63888959999999995"/>
        <n v="3.1705559999999995"/>
        <n v="11.290276800000001"/>
        <n v="4.5719447999999998"/>
        <n v="2.4077783999999998"/>
        <n v="1.291944"/>
        <n v="9.6891672"/>
        <n v="3.9761112000000001"/>
        <n v="1.3736112"/>
        <n v="42.680834400000002"/>
        <n v="2.2144440000000003"/>
        <n v="5.9544455999999997"/>
        <n v="0.51250079999999998"/>
        <n v="6.1361112000000002"/>
        <n v="23.672776800000001"/>
        <n v="47.248888800000003"/>
        <n v="5.5755555555224419"/>
        <n v="2.2266666666666666"/>
        <n v="1.2852768000000001"/>
        <n v="19.409445600000002"/>
        <n v="15.390554400000001"/>
        <n v="5.1316655999999998"/>
        <n v="5.8005551999999998"/>
        <n v="1.3822224000000001"/>
        <n v="4.7197222222222219"/>
        <n v="3.8380559999999999"/>
        <n v="12.027223200000002"/>
        <n v="0.90583440000000004"/>
        <n v="0.73444560000000003"/>
        <n v="6.5063879999999994"/>
        <n v="3.1066666666301899"/>
        <n v="0.22972222213866189"/>
        <n v="15.567223200000001"/>
        <n v="0.58999919999999995"/>
        <n v="13.160277600000001"/>
        <n v="8.6055552000000013"/>
        <n v="34.722223200000002"/>
        <n v="2.2755552000000003"/>
        <n v="2.915556"/>
        <n v="0.73888799999999999"/>
        <n v="3.9136103999999996"/>
        <n v="6.3519456000000005"/>
        <n v="0.36749999999999999"/>
        <n v="37.6597224"/>
        <n v="2.4975000000000001"/>
        <n v="1.351944"/>
        <n v="1.7847215999999999"/>
        <n v="6.1152768000000002"/>
        <n v="7.8830543999999998"/>
        <n v="0.2858328"/>
        <n v="1.5499991999999998"/>
        <n v="5.5616664"/>
        <n v="20.531666399999999"/>
        <n v="4.1822232000000001"/>
        <n v="2.3255544000000001"/>
        <n v="0.85611120000000007"/>
        <n v="13.499167199999999"/>
        <n v="2.9341656"/>
        <n v="2.8066656000000001"/>
        <n v="5.3611200000000005E-2"/>
        <n v="0.56111040000000001"/>
        <n v="1.8408336000000001"/>
        <n v="4.6230551999999996"/>
        <n v="15.599721600000001"/>
        <n v="1.3375007999999999"/>
        <n v="0.97805520000000001"/>
        <n v="0.47305440000000004"/>
        <n v="1.8458327999999999"/>
        <n v="4.1361119999999998"/>
        <n v="0.97972320000000002"/>
        <n v="5.9727768000000001"/>
        <n v="6.9388895999999995"/>
        <n v="3.1613879999999996"/>
        <n v="10.3316664"/>
        <n v="3.4813896"/>
        <n v="2.9483328000000002"/>
        <n v="2.2638888000000001"/>
        <n v="0.22638959999999997"/>
        <n v="5.688612"/>
        <n v="9.3933336000000001"/>
        <n v="7.3150008"/>
        <n v="0.81694559999999994"/>
        <n v="3.2708328"/>
        <n v="3.2230559999999997"/>
        <n v="4.7549999999999999"/>
        <n v="1.353612"/>
        <n v="1.0052784000000001"/>
        <n v="4.4316671999999997"/>
        <n v="0.27944399999999997"/>
        <n v="1.4391672"/>
        <n v="1.1944440000000001"/>
        <n v="101.62527839999998"/>
        <n v="0.53361120000000006"/>
        <n v="3.1389600000000004E-2"/>
        <n v="1.4608344"/>
        <n v="21.782776800000001"/>
        <n v="1.4977776"/>
        <n v="12.348611999999999"/>
        <n v="3.9327768000000001"/>
        <n v="2.501112"/>
        <n v="21.299721599999998"/>
        <n v="8.9286111111869104"/>
        <n v="4.3805555555736646"/>
        <n v="0.27166560000000001"/>
        <n v="1.8411120000000001"/>
        <n v="1.2550008000000001"/>
        <n v="6.0511104000000007"/>
        <n v="1.0969439999999999"/>
        <n v="3.9980544"/>
        <n v="31.376387999999999"/>
        <n v="0.52583279999999999"/>
        <n v="27.708612000000002"/>
        <n v="5.3758344000000005"/>
        <n v="2.771388"/>
        <n v="1.5338879999999999"/>
        <n v="1.27776E-2"/>
        <n v="0.65083439999999992"/>
        <n v="5.2450007999999997"/>
        <n v="0.25805519999999998"/>
        <n v="5.6524992000000003"/>
        <n v="0.2711112"/>
        <n v="4.479444"/>
        <n v="2.2369439999999998"/>
        <n v="0.8822232000000001"/>
        <n v="5.1922224000000003"/>
        <n v="0.52138799999999996"/>
        <n v="19.346387999999997"/>
        <n v="6.3494448000000006"/>
        <n v="2.5316663999999998"/>
        <n v="4.1888880000000004"/>
        <n v="1.2255552000000001"/>
        <n v="0.2638896"/>
        <n v="2.3880552000000002"/>
        <n v="9.0554400000000007E-2"/>
        <n v="1.5827784"/>
        <n v="11.195834399999999"/>
        <n v="20.006112000000002"/>
        <n v="1.0377768000000001"/>
        <n v="1.239444"/>
        <n v="6.7450007999999997"/>
        <n v="2.9769455999999996"/>
        <n v="13.921389600000001"/>
        <n v="1.916388"/>
        <n v="8.2577777778496966"/>
        <n v="4.0086119999999994"/>
        <n v="5.0847216"/>
        <n v="0.95972159999999995"/>
        <n v="2.6855544"/>
        <n v="8.4674999999999994"/>
        <n v="18.648887999999999"/>
        <n v="12.949723200000001"/>
        <n v="0.1366656"/>
        <n v="1.8519455999999999"/>
        <n v="1.7113896"/>
        <n v="0.90083279999999988"/>
        <n v="2.6086103999999999"/>
        <n v="8.0533344000000007"/>
        <n v="14.599444800000001"/>
        <n v="1.5641664"/>
        <n v="0.45361200000000002"/>
        <n v="2.3611103999999998"/>
        <n v="6.1830552000000001"/>
        <n v="2.1097223999999999"/>
        <n v="3.4352784000000001"/>
        <n v="2.3761104"/>
        <n v="3.1433328000000005"/>
        <n v="16.345000800000001"/>
        <n v="0.36555599999999999"/>
        <n v="6.090278399999999"/>
        <n v="3.1591655999999997"/>
        <n v="0.54"/>
        <n v="1.4552784000000001"/>
        <n v="1.2222216000000001"/>
        <n v="16.458888000000002"/>
        <n v="2.6383344000000002"/>
        <n v="1.5538895999999998"/>
        <n v="22.595555999999998"/>
        <n v="2.7958343999999999"/>
        <n v="4.248888"/>
        <n v="31.771389599999999"/>
        <n v="1.9302768000000001"/>
        <n v="0.81611040000000012"/>
        <n v="2.7055560000000001"/>
        <n v="0.41277839999999999"/>
        <n v="1.7200008"/>
        <n v="1.0094448"/>
        <n v="2.2561103999999998"/>
        <n v="73.422223199999991"/>
        <n v="8.5016663999999995"/>
        <n v="2.3708328000000001"/>
        <n v="1.7436120000000002"/>
        <n v="6.1286111999999999"/>
        <n v="0.77194560000000001"/>
        <n v="7.3861103999999997"/>
        <n v="4.3650000000000002"/>
        <n v="9.6124992000000002"/>
        <n v="3.4377768"/>
        <n v="0.46333439999999998"/>
        <n v="4.4597232"/>
        <n v="56.246387999999996"/>
        <n v="3.4005552000000003"/>
        <n v="1.2675000000000001"/>
        <n v="0.47916719999999996"/>
        <n v="0.99611040000000006"/>
        <n v="1.4077776"/>
        <n v="1.0725"/>
        <n v="2.6938895999999999"/>
        <n v="13.261944"/>
        <n v="1.198056"/>
        <n v="0.73388880000000001"/>
        <n v="0.93027839999999995"/>
        <n v="4.3519439999999996"/>
        <n v="0.2466672"/>
        <n v="1.1294448000000001"/>
        <n v="3.2927783999999996"/>
        <n v="18.430555200000001"/>
        <n v="94.630833600000003"/>
        <n v="6.6069456000000004"/>
        <n v="0.16111200000000001"/>
        <n v="1.6944000000000001E-2"/>
        <n v="9.1943999999999998E-2"/>
        <n v="0.72138959999999996"/>
        <n v="9.6667199999999995E-2"/>
        <n v="0.78361199999999998"/>
        <n v="13.7255544"/>
        <n v="0.98194559999999997"/>
        <n v="9.9702768000000006"/>
        <n v="10.219166400000001"/>
        <n v="3.0308327999999998"/>
        <n v="2.1441672000000001"/>
        <n v="0.87416640000000001"/>
        <n v="1.1597232"/>
        <n v="2.6152775999999998"/>
        <n v="1.9652784000000001"/>
        <n v="10.459166399999999"/>
        <n v="1.2811104"/>
        <n v="0.66416640000000005"/>
        <n v="3.5622216"/>
        <n v="0.9700008"/>
        <n v="5.8633344000000003"/>
        <n v="1.1336112"/>
        <n v="22.067776800000001"/>
        <n v="46.593612"/>
        <n v="5.5019448000000004"/>
        <n v="13.283889599999998"/>
        <n v="0.37555440000000007"/>
        <n v="3.3994439999999999"/>
        <n v="0.691944"/>
        <n v="1.1116655999999998"/>
        <n v="3.3238895999999998"/>
        <n v="0.83833439999999992"/>
        <n v="15.803611199999999"/>
        <n v="23.444167199999999"/>
        <n v="0.53638800000000009"/>
        <n v="7.24992E-2"/>
        <n v="1.3194456000000001"/>
        <n v="7.5258335999999995"/>
        <n v="0.75416640000000013"/>
        <n v="11.098334400000001"/>
        <n v="0.2563896"/>
        <n v="0.67055520000000002"/>
        <n v="2.9247215999999998"/>
        <n v="57.383054400000006"/>
        <n v="71.576666399999993"/>
        <n v="1.4166672"/>
        <n v="5.2066656"/>
        <n v="15.540554400000001"/>
        <n v="0.25944480000000003"/>
        <n v="9.560834400000001"/>
        <n v="17.039445600000001"/>
        <n v="1.3895999999999999E-3"/>
        <n v="8.2727784"/>
        <n v="2.6330544000000002"/>
        <n v="0.25888800000000001"/>
        <n v="0.60694559999999997"/>
        <n v="3.5613888"/>
        <n v="8.995833600000001"/>
        <n v="0.3661104"/>
        <n v="26.635833599999998"/>
        <n v="3.3608328000000003"/>
        <n v="0.85305600000000004"/>
        <n v="5.1913895999999999"/>
        <n v="0.20500079999999998"/>
        <n v="8.6558328000000007"/>
        <n v="3.6025007999999996"/>
        <n v="7.8986111999999995"/>
        <n v="3.9716666666208766"/>
        <n v="10.849999999918509"/>
        <n v="2.5500000001047738"/>
        <n v="25.157499999913853"/>
        <n v="0.35027759999999997"/>
        <n v="2.5161120000000001"/>
        <n v="1.2558336000000001"/>
        <n v="1.2594456000000001"/>
        <n v="0.41972160000000003"/>
        <n v="3.3612000000000003E-2"/>
        <n v="2.5697231999999999"/>
        <n v="0.26249999999999996"/>
        <n v="1.1683344"/>
        <n v="2.6408328000000001"/>
        <n v="3.7391664000000002"/>
        <n v="21.450554400000001"/>
        <n v="2.0541671999999997"/>
        <n v="55.405000800000003" u="1"/>
        <n v="0.17500080000000001" u="1"/>
        <n v="2.7619444445008412" u="1"/>
        <n v="20.685277777723968" u="1"/>
        <n v="0.49999919999999998" u="1"/>
        <n v="5.5102776000000002" u="1"/>
        <n v="7.8369456" u="1"/>
        <n v="33.905277599999998" u="1"/>
        <n v="0" u="1"/>
        <n v="6.6072216000000008" u="1"/>
        <e v="#VALUE!" u="1"/>
        <n v="1.9372224" u="1"/>
        <e v="#REF!" u="1"/>
        <n v="0.13305600000000001" u="1"/>
        <n v="0.7902768" u="1"/>
        <n v="4.0258343999999999" u="1"/>
        <n v="13.841111111111111" u="1"/>
        <n v="2.6388000000000002E-2" u="1"/>
        <n v="1.6533336000000001" u="1"/>
        <n v="3.2436120000000002" u="1"/>
        <n v="2.8427784000000003" u="1"/>
        <n v="0.58249919999999999" u="1"/>
        <n v="1.9166664" u="1"/>
        <n v="172.47" u="1"/>
        <n v="0.36916559999999998" u="1"/>
        <n v="3.6986111111473292" u="1"/>
        <n v="0.95833439999999992" u="1"/>
        <n v="2.2833335999999997" u="1"/>
        <n v="1.3569456" u="1"/>
        <n v="1.6369440000000002" u="1"/>
        <n v="52.8850008" u="1"/>
        <n v="1.6286111999999999" u="1"/>
        <n v="4.6958327999999998" u="1"/>
        <n v="10.196387999999999" u="1"/>
        <n v="49.770554399999995" u="1"/>
        <n v="2.6594448000000002" u="1"/>
        <n v="6.5341656000000006" u="1"/>
        <n v="4.3911119999999997" u="1"/>
        <n v="6.7500000000000004E-2" u="1"/>
        <n v="0.26111039999999996" u="1"/>
        <n v="0.82805519999999999" u="1"/>
        <n v="4.1363880000000002" u="1"/>
        <n v="7.8291671999999997" u="1"/>
        <n v="3.08328E-2" u="1"/>
        <n v="1.0813896000000001" u="1"/>
        <n v="2.2505544" u="1"/>
        <n v="157.9872216" u="1"/>
        <n v="17.171666399999999" u="1"/>
        <n v="1.488888" u="1"/>
        <n v="2.6347224000000002" u="1"/>
        <n v="10.4441664" u="1"/>
        <n v="16.294999199999999" u="1"/>
        <n v="5.4794444444705732" u="1"/>
        <n v="4.2080544" u="1"/>
        <n v="0.67444559999999998" u="1"/>
        <n v="0.80611199999999994" u="1"/>
        <n v="5.2316663999999999" u="1"/>
        <n v="0.31805519999999998" u="1"/>
        <n v="0.45388800000000007" u="1"/>
        <n v="1.3324992" u="1"/>
        <n v="20.663332799999999" u="1"/>
        <n v="1.7208336" u="1"/>
        <n v="1.7125008000000002" u="1"/>
        <n v="1.7083344" u="1"/>
        <n v="0.73416720000000002" u="1"/>
        <n v="4.9986119999999996" u="1"/>
        <n v="2.1550007999999998" u="1"/>
        <n v="2.4183336" u="1"/>
        <n v="1.831944" u="1"/>
        <n v="47.951666666544043" u="1"/>
        <n v="0.26694479999999998" u="1"/>
        <n v="0.40694399999999997" u="1"/>
        <n v="1.1447232000000001" u="1"/>
        <n v="2.5063895999999999" u="1"/>
        <n v="16.413333600000001" u="1"/>
        <n v="2.7780551999999998" u="1"/>
        <n v="0.29194560000000003" u="1"/>
        <n v="0.4277784" u="1"/>
        <n v="2.2266671999999996" u="1"/>
        <n v="0.72611040000000004" u="1"/>
        <n v="6.0444456000000004" u="1"/>
        <n v="3.9438887999999999" u="1"/>
        <n v="0.72194400000000003" u="1"/>
        <n v="18.161944800000001" u="1"/>
        <n v="3.0166656000000005" u="1"/>
        <n v="0.90361200000000008" u="1"/>
        <n v="2.2102776" u="1"/>
        <n v="1.2724991999999999" u="1"/>
        <n v="0.3238896" u="1"/>
        <n v="3.7686120000000001" u="1"/>
        <n v="19.4316672" u="1"/>
        <n v="9.1569456000000002" u="1"/>
        <n v="0.83583359999999995" u="1"/>
        <n v="17.874444" u="1"/>
        <n v="22.180833333288319" u="1"/>
        <n v="28.832222399999999" u="1"/>
        <n v="2.5616664" u="1"/>
        <n v="1.6361112000000002" u="1"/>
        <n v="1.9077767999999999" u="1"/>
        <n v="18.806388888973743" u="1"/>
        <n v="0.76388880000000003" u="1"/>
        <n v="4.6763880000000002" u="1"/>
        <n v="23.688888000000002" u="1"/>
        <n v="22.052222399999998" u="1"/>
        <n v="1.9997232" u="1"/>
        <n v="20.017778400000001" u="1"/>
        <n v="3.7386111110681668" u="1"/>
        <n v="8.6677776000000009" u="1"/>
        <n v="1.4716656000000001" u="1"/>
        <n v="2.6002776000000001" u="1"/>
        <n v="5.4669455999999998" u="1"/>
        <n v="5.9769455999999996" u="1"/>
        <n v="4.7863895999999997" u="1"/>
        <n v="3.2397216000000002" u="1"/>
        <n v="9.1541663999999994" u="1"/>
        <n v="1.1836104000000001" u="1"/>
        <n v="2.2958327999999999" u="1"/>
        <n v="0.47250000000000003" u="1"/>
        <n v="0.1383336" u="1"/>
        <n v="37.541388888888889" u="1"/>
        <n v="0.67138799999999998" u="1"/>
        <n v="13.480000799999999" u="1"/>
        <n v="35.809723200000001" u="1"/>
        <n v="10.5597216" u="1"/>
        <n v="25.8472224" u="1"/>
        <n v="3.311388" u="1"/>
        <n v="3.3030552000000002" u="1"/>
        <n v="8.7233328000000014" u="1"/>
        <n v="0.2347224" u="1"/>
        <n v="10.090000799999999" u="1"/>
        <n v="2.208612" u="1"/>
        <n v="1.2716664" u="1"/>
        <n v="0.49999999988358468" u="1"/>
        <n v="1.5349991999999999" u="1"/>
        <n v="1.6666656" u="1"/>
        <n v="0.76333440000000008" u="1"/>
        <n v="24.5877768" u="1"/>
        <n v="15.715000799999999" u="1"/>
        <n v="5.1447216000000004" u="1"/>
        <n v="18" u="1"/>
        <n v="18.781389600000001" u="1"/>
        <n v="1.6269456" u="1"/>
        <n v="221.03444399999998" u="1"/>
        <n v="4.9741656000000001" u="1"/>
        <n v="1.0591666666441597" u="1"/>
        <n v="2.8333333333139308" u="1"/>
        <n v="6.4069440000000011" u="1"/>
        <n v="4.8072216000000001" u="1"/>
        <n v="3.7177775999999998" u="1"/>
        <n v="7.0380552000000005" u="1"/>
        <n v="1.7547215999999999" u="1"/>
        <n v="9.9475008000000003" u="1"/>
        <n v="4.3522223999999996" u="1"/>
        <n v="3.1583328000000002" u="1"/>
        <n v="2.2227768000000001" u="1"/>
        <n v="11.006387999999999" u="1"/>
        <n v="33.135278400000004" u="1"/>
        <n v="0.21611039999999998" u="1"/>
        <n v="5.0383344000000001" u="1"/>
        <n v="2.0613888888037764" u="1"/>
        <n v="0.25249920000000003" u="1"/>
        <n v="16.769444444391411" u="1"/>
        <n v="1.0552775999999999" u="1"/>
        <n v="0.30250080000000001" u="1"/>
        <n v="19.1808336" u="1"/>
        <n v="12.7549992" u="1"/>
        <n v="14.4591672" u="1"/>
        <n v="1.038888" u="1"/>
        <n v="14.7986112" u="1"/>
        <n v="10.821388799999999" u="1"/>
        <n v="23.925554399999999" u="1"/>
        <n v="1.5505559999999998" u="1"/>
        <n v="1.9580544" u="1"/>
        <n v="15.3838896" u="1"/>
        <n v="17.8363896" u="1"/>
        <n v="1.8055560000000002" u="1"/>
        <n v="0.57694559999999995" u="1"/>
        <n v="11.7461112" u="1"/>
        <n v="0.84861120000000012" u="1"/>
        <n v="10.384999199999999" u="1"/>
        <n v="0.36638880000000001" u="1"/>
        <n v="1.3983336" u="1"/>
        <n v="2.3327784" u="1"/>
        <n v="5.4919440000000002" u="1"/>
        <n v="14.0319456" u="1"/>
        <n v="0.20861039999999997" u="1"/>
        <n v="9.2327784000000008" u="1"/>
        <n v="6.1230551999999996" u="1"/>
        <n v="1.2502776" u="1"/>
        <n v="4.3563887999999995" u="1"/>
        <n v="1.3777775999999999" u="1"/>
        <n v="0.39416640000000003" u="1"/>
        <n v="3.3400008000000003" u="1"/>
        <n v="9.0422232000000005" u="1"/>
        <n v="4.0188888" u="1"/>
        <n v="4.5325008000000002" u="1"/>
        <n v="13.981111199999999" u="1"/>
        <n v="0.4261104" u="1"/>
        <n v="2.7805559999999998" u="1"/>
        <n v="14.461944000000001" u="1"/>
        <n v="0.62861040000000001" u="1"/>
        <n v="18.241389599999998" u="1"/>
        <n v="5.2221600000000007E-2" u="1"/>
        <n v="6.3047231999999997" u="1"/>
        <n v="3.6666672" u="1"/>
        <n v="3.1319447999999999" u="1"/>
        <n v="1.7333327999999999" u="1"/>
        <n v="15.487499999999999" u="1"/>
        <n v="4.1622215999999996" u="1"/>
        <n v="14.9113896" u="1"/>
        <n v="0.87833280000000014" u="1"/>
        <n v="23.571388800000001" u="1"/>
        <n v="27.248054399999997" u="1"/>
        <n v="1.3177776000000001" u="1"/>
        <n v="36.607778400000001" u="1"/>
        <n v="25.439166666765232" u="1"/>
        <n v="1.7127768000000001" u="1"/>
        <n v="0.53055600000000003" u="1"/>
        <n v="3.7383336000000003" u="1"/>
        <n v="2.9319456000000002" u="1"/>
        <n v="4.58328E-2" u="1"/>
        <n v="3.8511119999999996" u="1"/>
        <n v="0.85222320000000007" u="1"/>
        <n v="1.1655552" u="1"/>
        <n v="5.3125008000000005" u="1"/>
        <n v="0.17555519999999999" u="1"/>
        <n v="3.1788888000000002" u="1"/>
        <n v="0.59444399999999997" u="1"/>
        <n v="0.22888800000000001" u="1"/>
        <n v="2.2433328000000001" u="1"/>
        <n v="2.6358336000000002" u="1"/>
        <n v="16.250000000058208" u="1"/>
        <n v="2.3016666666953824" u="1"/>
        <n v="9.3880559999999988" u="1"/>
        <n v="0.92027760000000003" u="1"/>
        <n v="0.44305440000000001" u="1"/>
        <n v="1.0091664" u="1"/>
        <n v="2.3394456000000003" u="1"/>
        <n v="1.3933344000000001" u="1"/>
        <n v="1.8008327999999998" u="1"/>
        <n v="4.4155559999999996" u="1"/>
        <n v="2.6030544" u="1"/>
        <n v="0.70416719999999999" u="1"/>
        <n v="6.9016655999999994" u="1"/>
        <n v="116.5344456" u="1"/>
        <n v="2.0350007999999997" u="1"/>
        <n v="0.49583279999999996" u="1"/>
        <n v="1.644444" u="1"/>
        <n v="0.76805519999999994" u="1"/>
        <n v="0.82222320000000004" u="1"/>
        <n v="2.9461104000000002" u="1"/>
        <n v="2.1397224000000001" u="1"/>
        <n v="0.39194399999999996" u="1"/>
        <n v="2.3947224" u="1"/>
        <n v="2.3863896000000002" u="1"/>
        <n v="1.220556" u="1"/>
        <n v="3.0505560000000003" u="1"/>
        <n v="7.4374991999999995" u="1"/>
        <n v="31.729999200000002" u="1"/>
        <n v="0.88611119999999999" u="1"/>
        <n v="4.8333599999999997E-2" u="1"/>
        <n v="0.28805520000000001" u="1"/>
        <n v="1.0891656000000001" u="1"/>
        <n v="0.313056" u="1"/>
        <n v="1.2124991999999999" u="1"/>
        <n v="27.081388799999999" u="1"/>
        <d v="1899-12-30T00:00:00" u="1"/>
        <n v="5.2122216000000003" u="1"/>
        <n v="21.273333600000001" u="1"/>
        <n v="2.7130559999999999" u="1"/>
        <n v="0.94583280000000003" u="1"/>
        <n v="0.94166640000000013" u="1"/>
        <n v="23.3133336" u="1"/>
        <n v="60.210832800000006" u="1"/>
        <n v="1.3044456" u="1"/>
        <n v="0.3658344" u="1"/>
        <n v="4.3022232000000002" u="1"/>
        <n v="4.9499999999999993" u="1"/>
        <n v="3.1855560000000001" u="1"/>
        <n v="3.4572216000000004" u="1"/>
        <n v="2.2583328000000003" u="1"/>
        <n v="25.933888799999998" u="1"/>
        <n v="32.013333600000003" u="1"/>
        <n v="2.5133328000000001" u="1"/>
        <n v="0.71194559999999996" u="1"/>
        <n v="1.0208328" u="1"/>
        <n v="1.0166664000000001" u="1"/>
        <n v="16.7191656" u="1"/>
        <n v="7.9127784000000005" u="1"/>
        <n v="1.1524992000000001" u="1"/>
        <n v="11.726666400000001" u="1"/>
        <n v="3.1527767999999998" u="1"/>
        <n v="0.4297224" u="1"/>
        <n v="0.58583279999999993" u="1"/>
        <n v="0.7758335999999999" u="1"/>
        <n v="2.8730544" u="1"/>
        <n v="0.1113888" u="1"/>
        <n v="2.0336112000000002" u="1"/>
        <n v="2.0255543999999999" u="1"/>
        <n v="14.841945600000001" u="1"/>
        <n v="0.96722160000000001" u="1"/>
        <n v="1.0072222222222222" u="1"/>
        <n v="1.5038879999999999" u="1"/>
        <n v="32.338055999999995" u="1"/>
        <n v="4.4183327999999999" u="1"/>
        <n v="35.813054399999999" u="1"/>
        <n v="1.4997216" u="1"/>
        <n v="1.355556" u="1"/>
        <n v="0.14888880000000002" u="1"/>
        <n v="25.856111999999996" u="1"/>
        <n v="18.574999200000001" u="1"/>
        <n v="0.62361120000000003" u="1"/>
        <n v="0.75944400000000001" u="1"/>
        <n v="2.64" u="1"/>
        <n v="0.89527679999999998" u="1"/>
        <n v="16.843056000000001" u="1"/>
        <n v="2.0969448000000002" u="1"/>
        <n v="5.3925000000000001" u="1"/>
        <n v="9.861120000000001E-2" u="1"/>
        <n v="1.749444444430992" u="1"/>
        <n v="6.0666666667093523" u="1"/>
        <n v="13.290278399999998" u="1"/>
        <n v="1.9991664" u="1"/>
        <n v="17.1297216" u="1"/>
        <n v="2.7197231999999998" u="1"/>
        <n v="8.1572231999999989" u="1"/>
        <n v="83.146111200000007" u="1"/>
        <n v="1.0636104" u="1"/>
        <n v="10.234166399999999" u="1"/>
        <n v="3.0958344000000002" u="1"/>
        <n v="7.0144439999999992" u="1"/>
        <n v="3.3675000000000002" u="1"/>
        <n v="2.1519456000000003" u="1"/>
        <n v="5.2477776" u="1"/>
        <n v="0.98722319999999997" u="1"/>
        <n v="12.558888" u="1"/>
        <n v="104.86222222222224" u="1"/>
        <n v="1.8305544" u="1"/>
        <n v="4.8888000000000001E-2" u="1"/>
        <n v="2.1274991999999999" u="1"/>
        <n v="5.3027784000000002" u="1"/>
        <n v="0.86527679999999996" u="1"/>
        <n v="0.86111039999999994" u="1"/>
        <n v="2.7583343999999999" u="1"/>
        <n v="1.0116672" u="1"/>
        <n v="0.25972319999999999" u="1"/>
        <n v="16.4683344" u="1"/>
        <n v="1.4191655999999999" u="1"/>
        <n v="2.1027768" u="1"/>
        <n v="1.4149992" u="1"/>
        <n v="3.1511111999999999" u="1"/>
        <n v="1.7950008" u="1"/>
        <n v="10.0547232" u="1"/>
        <n v="0.70333440000000003" u="1"/>
        <n v="4.4224992000000007" u="1"/>
        <n v="0.29166720000000002" u="1"/>
        <n v="0.97083359999999996" u="1"/>
        <n v="1.1269439999999999" u="1"/>
        <n v="4.6480560000000004" u="1"/>
        <n v="1.2586104" u="1"/>
        <n v="8.9783328000000004" u="1"/>
        <n v="0.2986104" u="1"/>
        <n v="0.76305600000000007" u="1"/>
        <n v="3.2061120000000001" u="1"/>
        <n v="0.45944400000000002" u="1"/>
        <n v="4.9416671999999995" u="1"/>
        <n v="0.55944479999999996" u="1"/>
        <n v="0.68694480000000002" u="1"/>
        <n v="3.5658335999999999" u="1"/>
        <n v="3.1733328000000003" u="1"/>
        <n v="0.32638800000000001" u="1"/>
        <n v="3.8291664000000001" u="1"/>
        <n v="9.804165600000001" u="1"/>
        <n v="0.3513888" u="1"/>
        <n v="13.3466664" u="1"/>
        <n v="1.4741664000000001" u="1"/>
        <n v="2.3505551999999996" u="1"/>
        <n v="3.5244456" u="1"/>
        <n v="7.3158335999999995" u="1"/>
        <n v="1.0586111999999999" u="1"/>
        <n v="1.7102784" u="1"/>
        <n v="66.515277600000005" u="1"/>
        <n v="5.6666666668024845" u="1"/>
        <n v="3.8758344" u="1"/>
        <n v="4.1880552" u="1"/>
        <n v="8.2580543999999989" u="1"/>
        <n v="15.499999999883585" u="1"/>
        <n v="1.1780543999999999" u="1"/>
        <n v="5.6208336000000001" u="1"/>
        <n v="2.1258336" u="1"/>
        <n v="9.7624992000000006" u="1"/>
        <n v="3.851388" u="1"/>
        <n v="5.1788880000000006" u="1"/>
        <n v="2.1011112000000001" u="1"/>
        <n v="1.4141664" u="1"/>
        <n v="1.41" u="1"/>
        <n v="0.47222160000000002" u="1"/>
        <n v="19.9877784" u="1"/>
        <n v="1.6816656000000001" u="1"/>
        <n v="8.3097215999999996" u="1"/>
        <n v="1.6774991999999997" u="1"/>
        <n v="10.0066656" u="1"/>
        <n v="3.4919444443657994" u="1"/>
        <n v="3.9147216" u="1"/>
        <n v="3.1166664000000002" u="1"/>
        <n v="4.9000007999999999" u="1"/>
        <n v="5.4266664000000002" u="1"/>
        <n v="0.50472240000000002" u="1"/>
        <n v="2.1563879999999997" u="1"/>
        <n v="1.7655552000000001" u="1"/>
        <n v="1.7613888000000002" u="1"/>
        <n v="0.19305600000000001" u="1"/>
        <n v="10.544721600000001" u="1"/>
        <n v="0.89444400000000002" u="1"/>
        <n v="9.0494447999999998" u="1"/>
        <n v="0.8902776" u="1"/>
        <n v="5.9458343999999999" u="1"/>
        <n v="4.8727776" u="1"/>
        <n v="40.505555999999999" u="1"/>
        <n v="3.1469448" u="1"/>
        <n v="4.7500799999999996E-2" u="1"/>
        <n v="1.8724992" u="1"/>
        <n v="0.153612" u="1"/>
        <n v="9.189165599999999" u="1"/>
        <n v="4.7058336000000001" u="1"/>
        <n v="51.999999999941792" u="1"/>
        <n v="0.86833439999999995" u="1"/>
        <n v="1.0619448" u="1"/>
        <n v="1.1811119999999999" u="1"/>
        <n v="0.19999919999999999" u="1"/>
        <n v="5.5755552000000002" u="1"/>
        <n v="2.3161103999999999" u="1"/>
        <n v="60.193610399999997" u="1"/>
        <n v="1.0497215999999998" u="1"/>
        <n v="2.0363879999999996" u="1"/>
        <n v="0.40611120000000001" u="1"/>
        <n v="0.431112" u="1"/>
        <n v="1.8288888000000001" u="1"/>
        <n v="20.796945600000001" u="1"/>
        <n v="2.0116656000000002" u="1"/>
        <n v="1.8163895999999999" u="1"/>
        <n v="0.53027760000000002" u="1"/>
        <n v="2.0033327999999999" u="1"/>
        <n v="3.8413896000000003" u="1"/>
        <n v="0.85194480000000006" u="1"/>
        <n v="2.0994456000000001" u="1"/>
        <n v="1.4091672" u="1"/>
        <n v="46.835277599999998" u="1"/>
        <n v="9.444000000000001E-3" u="1"/>
        <n v="4.2069456000000001" u="1"/>
        <n v="1.4050008" u="1"/>
        <n v="2.3544456" u="1"/>
        <n v="0.43388879999999996" u="1"/>
        <n v="1.5366671999999999" u="1"/>
        <n v="0.17444399999999999" u="1"/>
        <n v="20.887500000000003" u="1"/>
        <n v="0.78416639999999993" u="1"/>
        <n v="3.0022224" u="1"/>
        <n v="21.753888" u="1"/>
        <n v="0.96583439999999987" u="1"/>
        <n v="2.9941656000000001" u="1"/>
        <n v="10.5197232" u="1"/>
        <n v="0.71222160000000001" u="1"/>
        <n v="1.8333333333721384" u="1"/>
        <n v="7.6838879999999996" u="1"/>
        <n v="5.5408343999999996" u="1"/>
        <n v="2.6894448" u="1"/>
        <n v="4.5888888000000003" u="1"/>
        <n v="9.8780543999999999" u="1"/>
        <n v="0.38694479999999998" u="1"/>
        <n v="44.529165599999999" u="1"/>
        <n v="0.41194560000000002" u="1"/>
        <n v="0.64027679999999998" u="1"/>
        <n v="3.0572232000000001" u="1"/>
        <n v="11.345556" u="1"/>
        <n v="21.680834400000002" u="1"/>
        <n v="0.68194559999999993" u="1"/>
        <n v="0.17388960000000001" u="1"/>
        <n v="3.0491664000000003" u="1"/>
        <n v="30.496111200000001" u="1"/>
        <n v="16.446945599999999" u="1"/>
        <n v="0.95361119999999999" u="1"/>
        <n v="1.2241656000000001" u="1"/>
        <n v="320.02111200000002" u="1"/>
        <n v="4.3266671999999993" u="1"/>
        <n v="2.2180559999999998" u="1"/>
        <n v="0.28999920000000001" u="1"/>
        <n v="2.7530543999999999" u="1"/>
        <n v="31.368055200000001" u="1"/>
        <n v="20.819166666653473" u="1"/>
        <n v="1.1927784000000001" u="1"/>
        <n v="6.2902777778799646" u="1"/>
        <n v="1.3244448" u="1"/>
        <n v="2.4649992000000003" u="1"/>
        <n v="5.1797231999999997" u="1"/>
        <n v="6.4723200000000009E-2" u="1"/>
        <n v="6.1155552000000002" u="1"/>
        <n v="3.1125000000000003" u="1"/>
        <n v="0.18083280000000002" u="1"/>
        <n v="0.53388959999999996" u="1"/>
        <n v="0.31777679999999997" u="1"/>
        <n v="8.5797215999999992" u="1"/>
        <n v="0.94138800000000011" u="1"/>
        <n v="0.99555599999999989" u="1"/>
        <n v="4.0774992000000001" u="1"/>
        <n v="1.1763888" u="1"/>
        <n v="1.0322232" u="1"/>
        <n v="0.34277760000000002" u="1"/>
        <n v="5.7780551999999998" u="1"/>
        <n v="5.3725008000000001" u="1"/>
        <n v="0.36777840000000001" u="1"/>
        <n v="8.245833600000001" u="1"/>
        <n v="3.1922231999999999" u="1"/>
        <n v="10.0805544" u="1"/>
        <n v="0.1111104" u="1"/>
        <n v="21.601389599999997" u="1"/>
        <n v="1.0283328" u="1"/>
        <n v="0.91944480000000006" u="1"/>
        <n v="4.1597222223063" u="1"/>
        <n v="9.9519456000000002" u="1"/>
        <n v="1.2916656" u="1"/>
        <n v="13.5241656" u="1"/>
        <n v="2.6244456" u="1"/>
        <n v="1.1387999999999999E-2" u="1"/>
        <n v="1.5358343999999999" u="1"/>
        <n v="0.5299992" u="1"/>
        <n v="8.0516664000000002" u="1"/>
        <n v="0.85166640000000005" u="1"/>
        <n v="0.27083279999999998" u="1"/>
        <n v="0.29583359999999997" u="1"/>
        <n v="2.0650008" u="1"/>
        <n v="1.7911104" u="1"/>
        <n v="29.259722400000001" u="1"/>
        <n v="0.77555519999999989" u="1"/>
        <n v="4.0922232000000003" u="1"/>
        <n v="2.9677775999999998" u="1"/>
        <n v="2.0405544" u="1"/>
        <n v="5.1122232000000007" u="1"/>
        <n v="1.3610399999999998E-2" u="1"/>
        <n v="2.4163896" u="1"/>
        <n v="5.76" u="1"/>
        <n v="6.286665600000001" u="1"/>
        <n v="8.9875007999999994" u="1"/>
        <n v="9.9066671999999993" u="1"/>
        <n v="28.595834400000001" u="1"/>
        <n v="8.4483335999999998" u="1"/>
        <n v="11.9872224" u="1"/>
        <n v="7.038888" u="1"/>
        <n v="1.3591655999999999" u="1"/>
        <n v="1.6033344" u="1"/>
        <n v="5.5602768000000005" u="1"/>
        <n v="11.6497224" u="1"/>
        <n v="24.525278399999998" u="1"/>
        <n v="0.49138799999999999" u="1"/>
        <n v="3.3027768000000002" u="1"/>
        <n v="1.7350007999999999" u="1"/>
        <n v="8.692499999999999" u="1"/>
        <n v="22.293055200000001" u="1"/>
        <n v="2.7183336000000002" u="1"/>
        <n v="8.1552768000000011" u="1"/>
        <n v="2.1919439999999999" u="1"/>
        <n v="4.2577775999999998" u="1"/>
        <n v="10.7749992" u="1"/>
        <n v="0.13333439999999999" u="1"/>
        <n v="0.60138960000000008" u="1"/>
        <n v="3.7338887999999999" u="1"/>
        <n v="0.85527839999999999" u="1"/>
        <n v="9.7697231999999996" u="1"/>
        <n v="10.6888896" u="1"/>
        <n v="3.4541664000000001" u="1"/>
        <n v="22.1986104" u="1"/>
        <n v="3.4375008" u="1"/>
        <n v="4.3844447999999998" u="1"/>
        <n v="0.47638799999999998" u="1"/>
        <n v="1.7983343999999999" u="1"/>
        <n v="29.281943999999999" u="1"/>
        <n v="1.9341672000000001" u="1"/>
        <n v="0.58916639999999998" u="1"/>
        <n v="0.72916559999999997" u="1"/>
        <n v="1.9258343999999998" u="1"/>
        <n v="0.72499920000000007" u="1"/>
        <n v="2.8863888000000002" u="1"/>
        <n v="2.8780559999999999" u="1"/>
        <n v="1.0069440000000001" u="1"/>
        <n v="0.25750079999999997" u="1"/>
        <n v="7.1969447999999998" u="1"/>
        <n v="8.3188896000000003" u="1"/>
        <n v="1.6544448" u="1"/>
        <n v="31.515000000000001" u="1"/>
        <n v="5.6666666666278616" u="1"/>
        <n v="11.0763888" u="1"/>
        <n v="67.410554399999995" u="1"/>
        <n v="2.3019455999999998" u="1"/>
        <n v="5.0377776000000001" u="1"/>
        <d v="1900-01-05T06:53:36" u="1"/>
        <n v="0.97888799999999998" u="1"/>
        <n v="8.223612000000001" u="1"/>
        <n v="0.1174992" u="1"/>
        <n v="2.9580552" u="1"/>
        <n v="1.5022224" u="1"/>
        <n v="4.9883328000000002" u="1"/>
        <n v="8.1283344" u="1"/>
        <n v="13.4011104" u="1"/>
        <n v="4.2947232" u="1"/>
        <n v="68.989444800000001" u="1"/>
        <n v="1.2183336" u="1"/>
        <n v="3.3094440000000001" u="1"/>
        <n v="25.224166666623205" u="1"/>
        <n v="47.658887999999997" u="1"/>
        <n v="3.5477784000000003" u="1"/>
        <n v="8.5158336000000006" u="1"/>
        <n v="0.3533328" u="1"/>
        <n v="17.5769448" u="1"/>
        <n v="8.7544439999999994" u="1"/>
        <n v="1.3377767999999999" u="1"/>
        <n v="0.40333439999999998" u="1"/>
        <n v="17.4816672" u="1"/>
        <n v="3.3808343999999999" u="1"/>
        <n v="0.62305440000000001" u="1"/>
        <n v="3.2599991999999998" u="1"/>
        <n v="4.2675000000000001" u="1"/>
        <n v="1.9894439999999998" u="1"/>
        <n v="4.7941655999999995" u="1"/>
        <n v="22.756388888927177" u="1"/>
        <n v="8.5213895999999991" u="1"/>
        <n v="6.8908343999999992" u="1"/>
        <n v="6.0119444444426335" u="1"/>
        <n v="69.698611200000002" u="1"/>
        <n v="0.93638880000000002" u="1"/>
        <n v="7.5219455999999996" u="1"/>
        <n v="2.588611111161299" u="1"/>
        <n v="2.6922215999999999" u="1"/>
        <n v="1.5655559999999999" u="1"/>
        <n v="2.9555544" u="1"/>
        <n v="6.5277599999999991E-2" u="1"/>
        <n v="0.86861039999999989" u="1"/>
        <n v="2.7883344000000001" u="1"/>
        <n v="1.1500007999999999" u="1"/>
        <n v="2.2594444445567206" u="1"/>
        <n v="23.307223199999999" u="1"/>
        <n v="14.970278400000002" u="1"/>
        <n v="1.6849992" u="1"/>
        <n v="0.52083360000000001" u="1"/>
        <n v="9.288888" u="1"/>
        <n v="0.46305599999999997" u="1"/>
        <n v="0.65666639999999998" u="1"/>
        <n v="26.4097224" u="1"/>
        <n v="3.1397231999999997" u="1"/>
        <n v="11.470276800000001" u="1"/>
        <n v="0.92416559999999992" u="1"/>
        <n v="4.1777784000000002" u="1"/>
        <n v="2.2291656" u="1"/>
        <n v="0.97833360000000003" u="1"/>
        <n v="3.9380544" u="1"/>
        <n v="8.5130543999999997" u="1"/>
        <n v="0.35916720000000002" u="1"/>
        <n v="14.4330552" u="1"/>
        <n v="24.272776800000003" u="1"/>
        <n v="0.58472159999999995" u="1"/>
        <n v="36.460555200000002" u="1"/>
        <n v="8.6230560000000001" u="1"/>
        <n v="2.3005559999999998" u="1"/>
        <n v="4.2166655999999998" u="1"/>
        <n v="5.9374991999999995" u="1"/>
        <n v="0.51277680000000003" u="1"/>
        <n v="1.9088879999999999" u="1"/>
        <n v="0.504444" u="1"/>
        <n v="2.0125008000000002" u="1"/>
        <n v="0.55444559999999998" u="1"/>
        <n v="0.69027839999999996" u="1"/>
        <n v="3.1949999999999998" u="1"/>
        <n v="13.463054400000001" u="1"/>
        <n v="4.8019440000000007" u="1"/>
        <n v="20.9861112" u="1"/>
        <n v="2.9152776" u="1"/>
        <n v="5.3333333332557231" u="1"/>
        <n v="1.209444" u="1"/>
        <n v="0.94000079999999997" u="1"/>
        <n v="0.34416720000000001" u="1"/>
        <n v="22.255833599999999" u="1"/>
        <n v="29.131944000000004" u="1"/>
        <n v="2.3391672000000003" u="1"/>
        <n v="1.3327776" u="1"/>
        <n v="5.4880560000000003" u="1"/>
        <n v="7.3097232000000005" u="1"/>
        <n v="3.83328E-2" u="1"/>
        <n v="14.740000799999999" u="1"/>
        <n v="3.9061104000000002" u="1"/>
        <n v="9.3008328000000002" u="1"/>
        <n v="27.209445600000002" u="1"/>
        <n v="4.9991999999999997E-3" u="1"/>
        <n v="5.0002776000000004" u="1"/>
        <n v="7.9080552000000006" u="1"/>
        <n v="0.19888799999999998" u="1"/>
        <n v="0.39694560000000001" u="1"/>
        <n v="3.8730552" u="1"/>
        <n v="17.118055200000001" u="1"/>
        <n v="3.0583344000000001" u="1"/>
        <n v="0.7919448" u="1"/>
        <n v="6.4486111110309139" u="1"/>
        <n v="0.98611199999999999" u="1"/>
        <n v="12.026944800000001" u="1"/>
        <n v="2.1394440000000001" u="1"/>
        <n v="7.9797216000000004" u="1"/>
        <n v="2.394444" u="1"/>
        <n v="2.3861112000000002" u="1"/>
        <n v="1.6966656000000002" u="1"/>
        <n v="4.9449999999487773" u="1"/>
        <n v="3.0336119999999998" u="1"/>
        <n v="4.7222399999999998E-2" u="1"/>
        <n v="0.72416639999999999" u="1"/>
        <n v="0.91000079999999994" u="1"/>
        <n v="7.7222399999999997E-2" u="1"/>
        <n v="3.0088895999999998" u="1"/>
        <n v="5.0466666666325182" u="1"/>
        <n v="1.2686112" u="1"/>
        <n v="2.0816664" u="1"/>
        <n v="0.43583280000000002" u="1"/>
        <n v="6.1104000000000002E-3" u="1"/>
        <n v="0.65222159999999996" u="1"/>
        <n v="5.0608344000000001" u="1"/>
        <n v="4.7894448000000001" u="1"/>
        <n v="16.746388799999998" u="1"/>
        <n v="2.4411119999999999" u="1"/>
        <n v="12.761112000000001" u="1"/>
        <n v="5.6919456000000004" u="1"/>
        <n v="0.33194400000000002" u="1"/>
        <n v="0.82972319999999999" u="1"/>
        <n v="14.890277777623851" u="1"/>
        <n v="3.7930555554921739" u="1"/>
        <n v="1.3880544000000001" u="1"/>
        <n v="49.113888000000003" u="1"/>
        <n v="1.9038888" u="1"/>
        <n v="6.9708336000000006" u="1"/>
        <n v="4.0833599999999998E-2" u="1"/>
        <n v="6.273612" u="1"/>
        <n v="6.411388800000001" u="1"/>
        <n v="4.4061120000000003" u="1"/>
        <n v="21.300554399999999" u="1"/>
        <n v="1.8874992000000002" u="1"/>
        <n v="5.5638888" u="1"/>
        <n v="3.6952775999999998" u="1"/>
        <n v="2.2330559999999999" u="1"/>
        <n v="0.2302776" u="1"/>
        <n v="13.733889600000001" u="1"/>
        <n v="4.5786119999999997" u="1"/>
        <n v="1.0644456" u="1"/>
        <n v="1.2002784000000002" u="1"/>
        <n v="0.39166560000000006" u="1"/>
        <n v="1.3361111999999999" u="1"/>
        <n v="2.2166664000000003" u="1"/>
        <n v="0.41666639999999999" u="1"/>
        <n v="4.8208343999999999" u="1"/>
        <n v="0.44166720000000004" u="1"/>
        <n v="3.1274999999999999" u="1"/>
        <n v="2.2002768000000001" u="1"/>
        <n v="7.9672223999999989" u="1"/>
        <n v="3.4444799999999998E-2" u="1"/>
        <n v="19.765555200000001" u="1"/>
        <n v="1.1880552" u="1"/>
        <n v="1.0438896" u="1"/>
        <n v="1.3238880000000002" u="1"/>
        <n v="1.3197216000000001" u="1"/>
        <n v="6.2005559999999997" u="1"/>
        <n v="1.4513880000000001" u="1"/>
        <n v="0.47361120000000001" u="1"/>
        <n v="104.77000079999999" u="1"/>
        <n v="0.53777760000000008" u="1"/>
        <n v="115.91361119999999" u="1"/>
        <n v="2.9524992000000001" u="1"/>
        <n v="22.099444800000001" u="1"/>
        <n v="3.5999999999999996" u="1"/>
        <n v="2.4011111999999999" u="1"/>
        <n v="5.9445600000000001E-2" u="1"/>
        <n v="10.0452768" u="1"/>
        <n v="18.1241664" u="1"/>
        <n v="1.5516671999999998" u="1"/>
        <n v="7.1388000000000007E-2" u="1"/>
        <n v="0.1977768" u="1"/>
        <n v="3.5752775999999997" u="1"/>
        <n v="1.6750007999999998" u="1"/>
        <n v="2.1130559999999998" u="1"/>
        <n v="5.0322215999999997" u="1"/>
        <n v="0.6516672" u="1"/>
        <n v="0.78750000000000009" u="1"/>
        <n v="2.5008000000000001E-3" u="1"/>
        <n v="3.3038880000000002" u="1"/>
        <n v="3.5588880000000001" u="1"/>
        <n v="8.6969448000000007" u="1"/>
        <n v="0.29083439999999999" u="1"/>
        <n v="8.0163887999999996" u="1"/>
        <n v="0.12305519999999999" u="1"/>
        <n v="6.4155552" u="1"/>
        <n v="49.473612000000003" u="1"/>
        <n v="3.5341655999999997" u="1"/>
        <n v="0.71555519999999995" u="1"/>
        <n v="25.298054400000002" u="1"/>
        <n v="1.96666666661622" u="1"/>
        <n v="3.3752784" u="1"/>
        <n v="6.7586111999999998" u="1"/>
        <n v="27.822499200000003" u="1"/>
        <n v="1.1113895999999999" u="1"/>
        <n v="19.868054399999998" u="1"/>
        <n v="12.913611111114733" u="1"/>
        <n v="8.0275007999999985" u="1"/>
        <n v="17.455555199999999" u="1"/>
        <n v="1.8947232000000001" u="1"/>
        <n v="8.1652775999999996" u="1"/>
        <n v="5.9277768000000002" u="1"/>
        <n v="2.1516672000000003" u="1"/>
        <n v="6.5422224" u="1"/>
        <n v="4.9591656000000004" u="1"/>
        <n v="1.8588888889644295" u="1"/>
        <n v="1.2391656" u="1"/>
        <n v="3.9816671999999995" u="1"/>
        <n v="1.2308327999999999" u="1"/>
        <n v="1.7549999999999999" u="1"/>
        <n v="3.0544440000000002" u="1"/>
        <n v="1.7508336" u="1"/>
        <n v="6.1038888" u="1"/>
        <n v="7.1238887999999996" u="1"/>
        <n v="4.3372223999999999" u="1"/>
        <n v="1.3311120000000001" u="1"/>
        <n v="3.1508327999999999" u="1"/>
        <n v="4.1666666668024845" u="1"/>
        <n v="0.53722320000000001" u="1"/>
        <n v="7.3775000000023283" u="1"/>
        <n v="0.81305519999999998" u="1"/>
        <n v="4.5097223999999994" u="1"/>
        <n v="18.052778400000001" u="1"/>
        <n v="1.4547216000000001" u="1"/>
        <n v="1.3105560000000001" u="1"/>
        <n v="10.066389600000001" u="1"/>
        <n v="3.4938888000000001" u="1"/>
        <n v="0.18972240000000001" u="1"/>
        <n v="0.74111039999999995" u="1"/>
        <n v="0.13222319999999999" u="1"/>
        <n v="0.73694400000000004" u="1"/>
        <n v="0.9227784" u="1"/>
        <n v="0.33555599999999997" u="1"/>
        <n v="1.3066655999999999" u="1"/>
        <n v="5.7261119999999996" u="1"/>
        <n v="0.53333280000000005" u="1"/>
        <n v="10.549166400000001" u="1"/>
        <n v="77.764444800000007" u="1"/>
        <n v="5.1666672" u="1"/>
        <n v="32.835277777777776" u="1"/>
        <n v="0.22861199999999998" u="1"/>
        <n v="1.398612" u="1"/>
        <n v="1.5344447999999999" u="1"/>
        <n v="9.978612" u="1"/>
        <n v="2.4561111110961065" u="1"/>
        <n v="6.0530544000000006" u="1"/>
        <n v="5.7649992000000001" u="1"/>
        <n v="2.0619456" u="1"/>
        <n v="20.682777599999998" u="1"/>
        <n v="0.10999920000000001" u="1"/>
        <n v="2.9894447999999998" u="1"/>
        <n v="3.6369455999999998" u="1"/>
        <n v="16.892222222231794" u="1"/>
        <n v="0.37027679999999996" u="1"/>
        <n v="16.714723200000002" u="1"/>
        <n v="9.445000799999999" u="1"/>
        <n v="2.3172215999999999" u="1"/>
        <n v="1.3780559999999999" u="1"/>
        <n v="1.6580543999999999" u="1"/>
        <n v="0.42027839999999994" u="1"/>
        <n v="4.2833333333255723" u="1"/>
        <n v="34.891665599999996" u="1"/>
        <n v="0.88861200000000007" u="1"/>
        <n v="2.3886120000000002" u="1"/>
        <n v="1.3616663999999998" u="1"/>
        <n v="48.001389599999996" u="1"/>
        <n v="7.3208327999999998" u="1"/>
        <n v="4.6349999999999998" u="1"/>
        <n v="29.988887999999996" u="1"/>
        <n v="4.4000000000232831" u="1"/>
        <n v="4.0755552000000002" u="1"/>
        <n v="0.13166639999999999" u="1"/>
        <n v="6.4999199999999993E-2" u="1"/>
        <n v="4.6900008" u="1"/>
        <n v="26.494166666666665" u="1"/>
        <n v="0.38027759999999999" u="1"/>
        <n v="7.1594448000000011" u="1"/>
        <n v="0.20305440000000002" u="1"/>
        <n v="9.4422215999999999" u="1"/>
        <n v="1.7213879999999999" u="1"/>
        <n v="6.6166656000000001" u="1"/>
        <n v="2.1724991999999999" u="1"/>
        <n v="15.028334399999999" u="1"/>
        <n v="2.8033343999999998" u="1"/>
        <n v="0.99444479999999991" u="1"/>
        <n v="0.85444560000000003" u="1"/>
        <n v="19.064445599999999" u="1"/>
        <n v="0.38305439999999996" u="1"/>
        <n v="21.959721600000002" u="1"/>
        <n v="2.5486103999999998" u="1"/>
        <n v="10.5722232" u="1"/>
        <n v="1.4291663999999999" u="1"/>
        <n v="59.077500000000001" u="1"/>
        <n v="5.5855560000000004" u="1"/>
        <n v="2.5072223999999999" u="1"/>
        <n v="4.8883343999999997" u="1"/>
        <n v="0.86416559999999998" u="1"/>
        <n v="28.173611999999999" u="1"/>
        <n v="20.616945600000001" u="1"/>
        <n v="0.43999920000000003" u="1"/>
        <n v="2.8750008" u="1"/>
        <n v="3.5391671999999996" u="1"/>
        <n v="1.6569456" u="1"/>
        <n v="8.9161104000000009" u="1"/>
        <n v="1.7886119999999999" u="1"/>
        <n v="0.2275008" u="1"/>
        <n v="2.0522231999999998" u="1"/>
        <n v="1.385556" u="1"/>
        <n v="4.5216672000000004" u="1"/>
        <n v="3.3955555554712191" u="1"/>
        <n v="3.8822231999999999" u="1"/>
        <n v="0.25722240000000002" u="1"/>
        <n v="1.0975007999999999" u="1"/>
        <n v="3.2397222222061828" u="1"/>
        <n v="0.24138959999999998" u="1"/>
        <n v="3.5861112000000004" u="1"/>
        <n v="3.8494440000000001" u="1"/>
        <n v="2.3872224000000002" u="1"/>
        <n v="0.69416640000000007" u="1"/>
        <n v="14.212778399999999" u="1"/>
        <n v="2.913888" u="1"/>
        <n v="4.8869448000000002" u="1"/>
        <n v="2.0908344000000003" u="1"/>
        <n v="8.9752776000000001" u="1"/>
        <n v="0.44999999999999996" u="1"/>
        <n v="19.559999999999999" u="1"/>
        <n v="3.0100007999999998" u="1"/>
        <n v="7.2352775999999999" u="1"/>
        <n v="1.8602783999999999" u="1"/>
        <n v="5.2300008" u="1"/>
        <n v="17.626389600000003" u="1"/>
        <n v="2.0827776" u="1"/>
        <n v="0.61805519999999992" u="1"/>
        <n v="0.81222240000000001" u="1"/>
        <n v="28.960555199999998" u="1"/>
        <n v="231.3850008" u="1"/>
        <n v="2.4505560000000002" u="1"/>
        <n v="0.34194479999999999" u="1"/>
        <n v="15.99805555556668" u="1"/>
        <n v="3.3613896000000003" u="1"/>
        <n v="12.666667199999999" u="1"/>
        <n v="0.87194400000000005" u="1"/>
        <n v="5.5438888889621012" u="1"/>
        <n v="7.0738895999999993" u="1"/>
        <n v="1.2966671999999999" u="1"/>
        <n v="4.166112" u="1"/>
        <n v="2.1377784000000002" u="1"/>
        <n v="14.063054400000002" u="1"/>
        <n v="11.6522232" u="1"/>
        <n v="24.125277599999997" u="1"/>
        <n v="32.969167200000001" u="1"/>
        <n v="0.16944480000000001" u="1"/>
        <n v="7.4502767999999993" u="1"/>
        <n v="0.79583280000000001" u="1"/>
        <n v="6.972239999999999E-2" u="1"/>
        <n v="5.9550000000000001" u="1"/>
        <n v="16.277222399999999" u="1"/>
        <n v="3.4247232000000003" u="1"/>
        <n v="4.7644439999999992" u="1"/>
        <n v="15.095834399999999" u="1"/>
        <n v="3.9680543999999998" u="1"/>
        <n v="16.282778400000002" u="1"/>
        <n v="7.9144440000000005" u="1"/>
        <n v="4.2049992000000005" u="1"/>
        <n v="3.0241655999999999" u="1"/>
        <n v="1.9319448000000001" u="1"/>
        <n v="3.8008344000000003" u="1"/>
        <n v="0.72388800000000009" u="1"/>
        <n v="11.938888800000001" u="1"/>
        <n v="7.0669439999999994" u="1"/>
        <n v="17.000000000058208" u="1"/>
        <n v="3.3919440000000005" u="1"/>
        <n v="1.1280551999999999" u="1"/>
        <n v="1.2638880000000001" u="1"/>
        <n v="0.32277840000000002" u="1"/>
        <n v="1.6522224000000001" u="1"/>
        <n v="14.2247232" u="1"/>
        <n v="0.51611039999999997" u="1"/>
        <n v="1.9197215999999999" u="1"/>
        <n v="11.833333333313931" u="1"/>
        <n v="22.972221599999997" u="1"/>
        <n v="6.9091666666790843" u="1"/>
        <n v="0.69777840000000002" u="1"/>
        <n v="3.8883333333651535" u="1"/>
        <n v="5.2508327999999995" u="1"/>
        <n v="1.2283344" u="1"/>
        <n v="1.3683335999999999" u="1"/>
        <n v="6.5791655999999996" u="1"/>
        <n v="21.951388888992369" u="1"/>
        <n v="1.7716656" u="1"/>
        <n v="3.2002775999999997" u="1"/>
        <n v="0.63" u="1"/>
        <n v="14.949722399999999" u="1"/>
        <n v="1.8949992" u="1"/>
        <n v="0.89749919999999994" u="1"/>
        <n v="0.25083359999999999" u="1"/>
        <n v="0.10333333339076489" u="1"/>
        <n v="1.8594455999999999" u="1"/>
        <n v="5.4519444443285465" u="1"/>
        <n v="4.5794448000000001" u="1"/>
        <n v="0.68555520000000003" u="1"/>
        <n v="0.875556" u="1"/>
        <n v="2.8711104000000001" u="1"/>
        <n v="0.28277760000000002" u="1"/>
        <n v="647.53888888888889" u="1"/>
        <n v="3.5186112000000005" u="1"/>
        <n v="1.0597224000000001" u="1"/>
        <n v="1.1955552" u="1"/>
        <n v="5.6666400000000006E-2" u="1"/>
        <n v="15.6802776" u="1"/>
        <n v="246.97000079999998" u="1"/>
        <n v="1.7072232000000001" u="1"/>
        <n v="1.8472223999999999" u="1"/>
        <n v="3.2388888000000002" u="1"/>
        <n v="0.65944559999999997" u="1"/>
        <n v="51.424166400000004" u="1"/>
        <n v="0.93111119999999992" u="1"/>
        <n v="0.36472320000000003" u="1"/>
        <n v="14.328333600000001" u="1"/>
        <n v="1.5591672000000001" u="1"/>
        <n v="0.58750079999999993" u="1"/>
        <n v="2.6630544" u="1"/>
        <n v="144.1858344" u="1"/>
        <n v="1.1477784" u="1"/>
        <n v="6.4783344000000005" u="1"/>
        <n v="7.0049999999999999" u="1"/>
        <n v="12.195" u="1"/>
        <n v="8.8577784000000008" u="1"/>
        <n v="18.347500799999999" u="1"/>
        <n v="30.7600008" u="1"/>
        <n v="8.3332799999999999E-2" u="1"/>
        <n v="5.7105555554735474" u="1"/>
        <n v="11.6244456" u="1"/>
        <n v="6.0072215999999994" u="1"/>
        <n v="2.4713880000000001" u="1"/>
        <n v="4.8166656000000003" u="1"/>
        <n v="11.186112" u="1"/>
        <n v="1.7747231999999999" u="1"/>
        <n v="11.286945600000001" u="1"/>
        <n v="3.3655560000000002" u="1"/>
        <n v="0.57527759999999994" u="1"/>
        <n v="3.6372215999999997" u="1"/>
        <n v="0.71111039999999992" u="1"/>
        <n v="15.701666666718666" u="1"/>
        <n v="84.245834399999993" u="1"/>
        <n v="5.8952784000000005" u="1"/>
        <n v="2.7977783999999999" u="1"/>
        <n v="1.8983328000000002" u="1"/>
        <n v="7.3244448000000002" u="1"/>
        <n v="2.5347216000000001" u="1"/>
        <n v="3.9886104000000002" u="1"/>
        <n v="0.82916639999999997" u="1"/>
        <n v="6.6438887999999992" u="1"/>
        <n v="16.614722399999998" u="1"/>
        <n v="6.0844439999999995" u="1"/>
        <n v="4.0958328000000002" u="1"/>
        <n v="43.5102768" u="1"/>
        <n v="11.166666666569654" u="1"/>
        <n v="1.9944456000000002" u="1"/>
        <n v="10.569999999948777" u="1"/>
        <n v="2.6227776" u="1"/>
        <n v="4.4388888" u="1"/>
        <n v="0.8847216" u="1"/>
        <n v="22.726111199999998" u="1"/>
        <n v="0.14972160000000001" u="1"/>
        <n v="1.3263888000000001" u="1"/>
        <n v="1.466388" u="1"/>
        <n v="1.3222224" u="1"/>
        <n v="3.5255543999999999" u="1"/>
        <n v="3.2372232000000003" u="1"/>
        <n v="4.7819447999999998" u="1"/>
        <n v="3.6667199999999997E-2" u="1"/>
        <n v="12.408612000000002" u="1"/>
        <n v="3.4924992000000001" u="1"/>
        <n v="4.8536111999999996" u="1"/>
        <n v="40.148889600000004" u="1"/>
        <n v="1.8258336000000002" u="1"/>
        <n v="0.60499919999999996" u="1"/>
        <n v="21.770834400000002" u="1"/>
        <n v="2.0138880000000001" u="1"/>
        <n v="76.593611999999993" u="1"/>
        <n v="0.33333360000000001" u="1"/>
        <n v="30.395555999999999" u="1"/>
        <n v="0.46916639999999998" u="1"/>
        <n v="4.2102777778054588" u="1"/>
        <n v="4.8758327999999995" u="1"/>
        <n v="2.0936111999999998" u="1"/>
        <n v="6.9688895999999989" u="1"/>
        <n v="1.1000000000931323" u="1"/>
        <n v="1.5349999999743886" u="1"/>
        <n v="2.1816672000000001" u="1"/>
        <n v="4.2152777777519077" u="1"/>
        <n v="0.245556" u="1"/>
        <n v="35.999721600000001" u="1"/>
        <n v="2.148612" u="1"/>
        <n v="32.321387999999999" u="1"/>
        <n v="2.8044455999999998" u="1"/>
        <n v="14.3449992" u="1"/>
        <n v="1.7616672000000002" u="1"/>
        <n v="0.1811112" u="1"/>
        <n v="0.75250079999999997" u="1"/>
        <n v="1.6177776000000001" u="1"/>
        <n v="0.88333333324408159" u="1"/>
        <n v="3.1641671999999996" u="1"/>
        <n v="24.019723200000001" u="1"/>
        <n v="0.94055555555555537" u="1"/>
        <n v="9.3633333334000781" u="1"/>
        <n v="0.54472319999999996" u="1"/>
        <n v="0.68472239999999995" u="1"/>
        <n v="1.3338888" u="1"/>
        <n v="4.2983328000000007" u="1"/>
        <n v="1.3255560000000002" u="1"/>
        <n v="2.1955559999999998" u="1"/>
        <n v="1.3172231999999999" u="1"/>
        <n v="3.5155559999999997" u="1"/>
        <n v="11.0030544" u="1"/>
        <n v="1.0499999999999998" u="1"/>
        <n v="1.1816663999999999" u="1"/>
        <n v="0.92611199999999994" u="1"/>
        <n v="1.0375008000000001" u="1"/>
        <n v="3.2027783999999997" u="1"/>
        <n v="2.0122224000000002" u="1"/>
        <n v="0.66833279999999995" u="1"/>
        <n v="12.712778399999999" u="1"/>
        <n v="3.1780560000000002" u="1"/>
        <n v="3.4858333333977498" u="1"/>
        <n v="0.40999920000000001" u="1"/>
        <n v="2.6433336000000001" u="1"/>
        <n v="2.6350008000000003" u="1"/>
        <n v="0.43499999999999994" u="1"/>
        <n v="19.179722399999999" u="1"/>
        <n v="6.9988896" u="1"/>
        <n v="0.65055599999999991" u="1"/>
        <n v="38.000834400000002" u="1"/>
        <n v="0.14305555546889082" u="1"/>
        <n v="0.64638960000000001" u="1"/>
        <n v="0.92222159999999997" u="1"/>
        <n v="24.536388888896909" u="1"/>
        <n v="100.6716672" u="1"/>
        <n v="1.3847232" u="1"/>
        <n v="1.6563888" u="1"/>
        <n v="34.606111200000001" u="1"/>
        <n v="16.177221599999999" u="1"/>
        <n v="3.2333327999999995" u="1"/>
        <n v="7.9236120000000003" u="1"/>
        <n v="0.9777768" u="1"/>
        <n v="1.2491664" u="1"/>
        <n v="11.633888888871297" u="1"/>
        <n v="23.159721599999997" u="1"/>
        <n v="1.8413888888899237" u="1"/>
        <n v="8.1105552000000003" u="1"/>
        <n v="2.4188879999999999" u="1"/>
        <n v="2.77776E-2" u="1"/>
        <n v="0.82000080000000009" u="1"/>
        <n v="0.18694559999999999" u="1"/>
        <n v="0.255" u="1"/>
        <n v="5.3261111999999997" u="1"/>
        <n v="0.39083279999999998" u="1"/>
        <n v="1.2244440000000001" u="1"/>
        <n v="14.177500799999999" u="1"/>
        <n v="3.0250007999999999" u="1"/>
        <n v="23.841110400000002" u="1"/>
        <n v="2.7536111999999999" u="1"/>
        <n v="11.596665600000001" u="1"/>
        <n v="0.10166639999999999" u="1"/>
        <n v="22.0083336" u="1"/>
        <n v="8.5052783999999999" u="1"/>
        <n v="0.16888799999999998" u="1"/>
        <n v="0.54027840000000005" u="1"/>
        <n v="3.3847223999999998" u="1"/>
        <n v="6.9443999999999992E-2" u="1"/>
        <n v="17.156388" u="1"/>
        <n v="0.86194559999999998" u="1"/>
        <n v="7.5297215999999993" u="1"/>
        <n v="2.8833333334769122" u="1"/>
        <n v="2.8336104" u="1"/>
        <n v="24.340555200000001" u="1"/>
        <n v="0.47972159999999997" u="1"/>
        <n v="1.9558344000000001" u="1"/>
        <n v="0.73999919999999997" u="1"/>
        <n v="8.6541671999999998" u="1"/>
        <n v="13.249999200000001" u="1"/>
        <n v="1.0244447999999999" u="1"/>
        <n v="3.1766664000000002" u="1"/>
        <n v="15.6366672" u="1"/>
        <n v="16.779165599999999" u="1"/>
        <n v="0.66388800000000003" u="1"/>
        <n v="4.3394447999999999" u="1"/>
        <n v="2.4961104000000001" u="1"/>
        <n v="1.0163880000000001" u="1"/>
        <n v="14.860833599999999" u="1"/>
        <n v="1.5238896" u="1"/>
        <n v="0.67277777777777781" u="1"/>
        <n v="1.7872223999999999" u="1"/>
        <n v="0.50194559999999999" u="1"/>
        <n v="3.7747223999999999" u="1"/>
        <n v="0.23972159999999998" u="1"/>
        <n v="8.379722222161945" u="1"/>
        <n v="3.2483328" u="1"/>
        <n v="33.798611999999999" u="1"/>
        <n v="4.3616664000000007" u="1"/>
        <n v="1.3800000000000001" u="1"/>
        <n v="5.9119440000000001" u="1"/>
        <n v="22.705555199999999" u="1"/>
        <n v="303.45333360000001" u="1"/>
        <n v="14.090555999999999" u="1"/>
        <n v="0.2002776" u="1"/>
        <n v="1.2319439999999999" u="1"/>
        <n v="2.4008327999999999" u="1"/>
        <n v="3.5747231999999998" u="1"/>
        <n v="3.8547215999999995" u="1"/>
        <n v="1.2277776" u="1"/>
        <n v="1.0794456000000001" u="1"/>
        <n v="2.6558327999999998" u="1"/>
        <n v="20.682223199999999" u="1"/>
        <n v="6.6147216000000002" u="1"/>
        <n v="1.083888" u="1"/>
        <n v="0.80722319999999992" u="1"/>
        <n v="5.2405559999999998" u="1"/>
        <n v="0.38861040000000002" u="1"/>
        <n v="8.9047223999999989" u="1"/>
        <n v="4.5600000000000005" u="1"/>
        <n v="8.8610399999999992E-2" u="1"/>
        <n v="0.23222159999999997" u="1"/>
        <n v="2.4475008000000003" u="1"/>
        <n v="4.5141671999999993" u="1"/>
        <n v="17.881389600000002" u="1"/>
        <n v="3.3316666666651145" u="1"/>
        <n v="0.19972320000000002" u="1"/>
        <n v="3.0869448000000004" u="1"/>
        <n v="2.1680543999999999" u="1"/>
        <n v="0.66749999999999998" u="1"/>
        <n v="0.80333279999999996" u="1"/>
        <n v="0.10805519999999999" u="1"/>
        <n v="92.636388000000011" u="1"/>
        <n v="3.9813887999999995" u="1"/>
        <n v="2.1349992000000002" u="1"/>
        <n v="1.4311103999999999" u="1"/>
        <n v="0.18166560000000001" u="1"/>
        <n v="1.6902767999999999" u="1"/>
        <n v="2.2330555556109175" u="1"/>
        <n v="2.2394447999999998" u="1"/>
        <n v="6.3252767999999993" u="1"/>
        <n v="7.9500000000698492" u="1"/>
        <n v="1.0030559999999999" u="1"/>
        <n v="17.011111200000002" u="1"/>
        <n v="12.4991664" u="1"/>
        <n v="3.5263895999999999" u="1"/>
        <n v="0.7402777777777777" u="1"/>
        <n v="1.0555200000000001E-2" u="1"/>
        <n v="16.039166399999999" u="1"/>
        <n v="0.97694400000000003" u="1"/>
        <n v="3.7816656000000002" u="1"/>
        <n v="4.7855555556016043" u="1"/>
        <n v="0.45138959999999995" u="1"/>
        <n v="10.947499199999999" u="1"/>
        <n v="2.0313888000000002" u="1"/>
        <n v="2.023056" u="1"/>
        <n v="11.9747232" u="1"/>
        <n v="9.8322216000000004" u="1"/>
        <n v="2.2699992" u="1"/>
        <n v="30.3916656" u="1"/>
        <n v="0.19916639999999999" u="1"/>
        <n v="187.1191656" u="1"/>
        <n v="34.643611200000002" u="1"/>
        <n v="0.82888799999999996" u="1"/>
        <n v="3.5486112000000003" u="1"/>
        <n v="2.3663880000000002" u="1"/>
        <n v="3.8333333332557231" u="1"/>
        <n v="3.5319456000000002" u="1"/>
        <n v="2.6047224" u="1"/>
        <n v="19.834166400000001" u="1"/>
        <n v="8.0834400000000001E-2" u="1"/>
        <n v="2.8334399999999999E-2" u="1"/>
        <n v="32.042776799999999" u="1"/>
        <n v="3.1166666666977108" u="1"/>
        <n v="27.484166666690726" u="1"/>
        <n v="0.66694560000000003" u="1"/>
        <n v="2.7175007999999998" u="1"/>
        <n v="7.0427784000000004" u="1"/>
        <n v="14.1016656" u="1"/>
        <n v="3.6366671999999998" u="1"/>
        <n v="0.93861119999999998" u="1"/>
        <n v="0.23805600000000002" u="1"/>
        <n v="1.0541663999999999" u="1"/>
        <n v="0.43222319999999997" u="1"/>
        <n v="1.80552E-2" u="1"/>
        <n v="3.3405551999999998" u="1"/>
        <n v="17.134166399999998" u="1"/>
        <n v="23.833333333488554" u="1"/>
        <n v="1.3333333333139308" u="1"/>
        <n v="1.4177784" u="1"/>
        <n v="4.7883335999999996" u="1"/>
        <n v="6.8980559999999995" u="1"/>
        <n v="2.1086111999999999" u="1"/>
        <n v="22.4658336" u="1"/>
        <n v="1.2780552000000001" u="1"/>
        <n v="1.1338896000000001" u="1"/>
        <n v="41.951666400000001" u="1"/>
        <n v="0.3602784" u="1"/>
        <n v="1.2697224" u="1"/>
        <n v="1.4055552" u="1"/>
        <n v="7.4797224" u="1"/>
        <n v="2.2133327999999999" u="1"/>
        <n v="0.14805599999999999" u="1"/>
        <n v="2.1883344" u="1"/>
        <n v="2.5330555555410683" u="1"/>
        <n v="1.1341656" u="1"/>
        <n v="4.5058343999999995" u="1"/>
        <n v="0.90027839999999992" u="1"/>
        <n v="11.4458328" u="1"/>
        <n v="0.114444" u="1"/>
        <n v="8.0000000000582077" u="1"/>
        <n v="0.39222239999999997" u="1"/>
        <n v="43.5049992" u="1"/>
        <n v="4.4730552000000001" u="1"/>
        <n v="0.64249920000000005" u="1"/>
        <n v="3.7386120000000003" u="1"/>
        <n v="0.26333279999999998" u="1"/>
        <n v="4.1850000000000005" u="1"/>
        <n v="2.5397232000000001" u="1"/>
        <n v="6.2222399999999997E-2" u="1"/>
        <n v="3.0675000000628643" u="1"/>
        <n v="0.24444480000000002" u="1"/>
        <n v="0.42416640000000005" u="1"/>
        <n v="1.4936111999999999" u="1"/>
        <n v="0.39499919999999999" u="1"/>
        <n v="1.481112" u="1"/>
        <n v="0.42000000000000004" u="1"/>
        <n v="1.6211112000000001" u="1"/>
        <n v="1.4769456000000001" u="1"/>
        <n v="0.57055440000000002" u="1"/>
        <n v="13.2952776" u="1"/>
        <n v="0.566388" u="1"/>
        <n v="8.3988887999999999" u="1"/>
        <n v="0.89638799999999996" u="1"/>
        <n v="18.709723199999999" u="1"/>
        <n v="5.4013895999999999" u="1"/>
        <n v="8.9805552000000013" u="1"/>
        <n v="1.6130543999999998" u="1"/>
        <n v="15.280555199999998" u="1"/>
        <n v="20.929999200000001" u="1"/>
        <n v="6.1499999999999995" u="1"/>
        <n v="0.54444479999999995" u="1"/>
        <n v="41.703055200000001" u="1"/>
        <n v="3.2591663999999998" u="1"/>
        <n v="2.8583327999999999" u="1"/>
        <n v="19.6825008" u="1"/>
        <n v="2.0602776" u="1"/>
        <n v="13.6863888" u="1"/>
        <n v="5.6950007999999999" u="1"/>
        <n v="3.8902775999999997" u="1"/>
        <n v="0.65833439999999999" u="1"/>
        <n v="4.4383344000000005" u="1"/>
        <n v="0.93416640000000006" u="1"/>
        <n v="2.9463888000000003" u="1"/>
        <n v="1.0452767999999999" u="1"/>
        <n v="6.2766671999999994" u="1"/>
        <n v="0.11944560000000001" u="1"/>
        <n v="5.5997231999999997" u="1"/>
        <n v="1.4169456" u="1"/>
        <n v="1.8202776000000003" u="1"/>
        <n v="2.1236112" u="1"/>
        <n v="3.8408328000000003" u="1"/>
        <n v="2.3786111999999999" u="1"/>
        <n v="0.72222240000000004" u="1"/>
        <n v="5.5669439999999994" u="1"/>
        <n v="45.102777599999996" u="1"/>
        <n v="0.71805600000000003" u="1"/>
        <n v="22.584165599999999" u="1"/>
        <n v="0.30111120000000002" u="1"/>
        <n v="3.9536112000000001" u="1"/>
        <n v="12.278054399999998" u="1"/>
        <n v="4.5983327999999997" u="1"/>
        <n v="2.6255544" u="1"/>
        <n v="14.426112" u="1"/>
        <n v="9.526111199999999" u="1"/>
        <n v="0.91777680000000006" u="1"/>
        <n v="3.2500800000000003E-2" u="1"/>
        <n v="1.3924992" u="1"/>
        <n v="0.57833279999999998" u="1"/>
        <n v="1.9083336" u="1"/>
        <n v="0.70999919999999994" u="1"/>
        <n v="0.70583280000000004" u="1"/>
        <n v="0.89583360000000001" u="1"/>
        <n v="5.6275008" u="1"/>
        <n v="8.7927768000000004" u="1"/>
        <n v="0.25000079999999997" u="1"/>
        <n v="4.5580560000000006" u="1"/>
        <n v="6.9165600000000008E-2" u="1"/>
        <n v="30.635833333362825" u="1"/>
        <n v="2.2419455999999998" u="1"/>
        <n v="0.68388959999999999" u="1"/>
        <n v="0.95555519999999994" u="1"/>
        <n v="90.219722399999995" u="1"/>
        <n v="7.7166666666744277" u="1"/>
        <n v="2.480556" u="1"/>
        <n v="0.61194480000000007" u="1"/>
        <n v="3.6713880000000003" u="1"/>
        <n v="0.74777759999999993" u="1"/>
        <n v="9.284721600000001" u="1"/>
        <n v="0.74361119999999992" u="1"/>
        <n v="0.31388880000000002" u="1"/>
        <n v="0.93361199999999989" u="1"/>
        <n v="4.5308327999999998" u="1"/>
        <n v="13.271111999999999" u="1"/>
        <n v="8.5088879999999989" u="1"/>
        <n v="20.870556000000001" u="1"/>
        <n v="5.6755560000000003" u="1"/>
        <n v="12.829166400000002" u="1"/>
        <n v="74.000834400000002" u="1"/>
        <n v="1.2816666666185483" u="1"/>
        <n v="3.208056" u="1"/>
        <n v="8.1388799999999997E-2" u="1"/>
        <n v="0.3458328" u="1"/>
        <n v="0.85750080000000006" u="1"/>
        <n v="27.273333600000001" u="1"/>
        <n v="1.0319448" u="1"/>
        <n v="21.655833600000001" u="1"/>
        <n v="24.558333599999997" u="1"/>
        <n v="0.39583440000000003" u="1"/>
        <n v="0.36666719999999997" u="1"/>
        <n v="1.8194447999999999" u="1"/>
        <n v="15.6966672" u="1"/>
        <n v="0.15333360000000001" u="1"/>
        <n v="0.73555440000000005" u="1"/>
        <n v="2.7858333333861083" u="1"/>
        <n v="0.26277839999999997" u="1"/>
        <n v="10.363888888852671" u="1"/>
        <n v="1.1555544" u="1"/>
        <n v="7.4167199999999989E-2" u="1"/>
        <n v="5.1383327999999997" u="1"/>
        <n v="1.5355559999999999" u="1"/>
        <n v="1.6713887999999999" u="1"/>
        <n v="9.5861111999999995" u="1"/>
        <n v="2.7366671999999999" u="1"/>
        <n v="4.9547232000000001" u="1"/>
        <n v="3.0083327999999998" u="1"/>
        <n v="2.4444E-2" u="1"/>
        <n v="3.5266656000000003" u="1"/>
        <n v="7.0150007999999993" u="1"/>
        <n v="9.9680543999999998" u="1"/>
        <n v="3.2386104000000002" u="1"/>
        <n v="2.1688896" u="1"/>
        <n v="3.8861111999999998" u="1"/>
        <n v="0.82750080000000004" u="1"/>
        <n v="6.5766671999999993" u="1"/>
        <n v="118.82472239999998" u="1"/>
        <n v="23.703055200000001" u="1"/>
        <n v="0.88305600000000006" u="1"/>
        <n v="2.4955560000000001" u="1"/>
        <n v="33.859166399999999" u="1"/>
        <n v="3.0305543999999998" u="1"/>
        <n v="1.5988895999999999" u="1"/>
        <n v="0.21722160000000001" u="1"/>
        <n v="1.8663887999999997" u="1"/>
        <n v="5.103612" u="1"/>
        <n v="0.15972239999999999" u="1"/>
        <n v="36.590834400000006" u="1"/>
        <n v="154.81055520000001" u="1"/>
        <n v="3.4066656000000002" u="1"/>
        <n v="1.8522222221363336" u="1"/>
        <n v="0.39055439999999997" u="1"/>
        <n v="3.6616656000000001" u="1"/>
        <n v="7.589721599999999" u="1"/>
        <n v="35.039167199999994" u="1"/>
        <n v="6.0944448000000007" u="1"/>
        <n v="16.928611199999999" u="1"/>
        <n v="9.7905552" u="1"/>
        <n v="0.23111039999999999" u="1"/>
        <n v="33.599445599999996" u="1"/>
        <n v="6.3163895999999999" u="1"/>
        <n v="40.461388799999995" u="1"/>
        <n v="2.0158344000000001" u="1"/>
        <n v="1.4427768000000001" u="1"/>
        <n v="1.2986111999999999" u="1"/>
        <n v="0.1666656" u="1"/>
        <n v="2.5341671999999997" u="1"/>
        <n v="1.4344440000000001" u="1"/>
        <n v="7.0686119999999999" u="1"/>
        <n v="3.4699992000000002" u="1"/>
        <n v="5.4688895999999998" u="1"/>
        <n v="6.4047215999999993" u="1"/>
        <n v="1.8144456" u="1"/>
        <n v="85.479166666686069" u="1"/>
        <n v="5.7241656000000001" u="1"/>
        <n v="1.0272216000000001" u="1"/>
        <n v="1.1630544" u="1"/>
        <n v="112.1172222221503" u="1"/>
        <n v="0.12722159999999999" u="1"/>
        <n v="1.2905544" u="1"/>
        <n v="0.36444480000000001" u="1"/>
        <n v="1.5347232" u="1"/>
        <n v="2.6224992" u="1"/>
        <n v="0.78111120000000001" u="1"/>
        <n v="0.6369456" u="1"/>
        <n v="6.5480543999999998" u="1"/>
        <n v="30.321945599999999" u="1"/>
        <n v="1.3825008000000001" u="1"/>
        <n v="12.4055544" u="1"/>
        <n v="6.7699991999999991" u="1"/>
        <n v="3.228612" u="1"/>
        <n v="0.84083280000000005" u="1"/>
        <n v="5.4124992000000001" u="1"/>
        <n v="73.961387999999999" u="1"/>
        <n v="1.2427775999999999" u="1"/>
        <n v="5.2455552000000001" u="1"/>
        <n v="30.034444799999999" u="1"/>
        <n v="32.353610400000001" u="1"/>
        <n v="1.6377768000000001" u="1"/>
        <n v="4.9575000000000005" u="1"/>
        <n v="0.47833439999999999" u="1"/>
        <n v="15.616111199999999" u="1"/>
        <n v="8.9786111999999996" u="1"/>
        <n v="2.0052767999999999" u="1"/>
        <n v="7.7149991999999994" u="1"/>
        <n v="5.1961104000000002" u="1"/>
        <n v="0.90055439999999987" u="1"/>
        <n v="3.0369456000000001" u="1"/>
        <n v="1.2305543999999999" u="1"/>
        <n v="15.964723200000002" u="1"/>
        <n v="0.61111199999999999" u="1"/>
        <n v="3.9397224" u="1"/>
        <n v="0.74694479999999996" u="1"/>
        <n v="23.839723200000002" u="1"/>
        <n v="5.8822223999999999" u="1"/>
        <n v="3.66" u="1"/>
        <n v="1.7258327999999998" u="1"/>
        <n v="22.968612" u="1"/>
        <n v="1.1112E-2" u="1"/>
        <n v="19.673889599999999" u="1"/>
        <n v="2.4363888" u="1"/>
        <n v="1.0344456" u="1"/>
        <n v="6.9775008000000005" u="1"/>
        <n v="6.5683343999999995" u="1"/>
        <n v="1.166112" u="1"/>
        <n v="16.9572216" u="1"/>
        <n v="1.4252783999999998" u="1"/>
        <n v="4.8349992000000004" u="1"/>
        <n v="0.28027679999999999" u="1"/>
        <n v="11.8377768" u="1"/>
        <n v="37.054723199999998" u="1"/>
        <n v="1.0138896000000002" u="1"/>
        <n v="3.6986111999999998" u="1"/>
        <n v="6.4897223999999998" u="1"/>
      </sharedItems>
      <fieldGroup par="40"/>
    </cacheField>
    <cacheField name="Categoria" numFmtId="0">
      <sharedItems count="5">
        <s v="MPS"/>
        <s v="HMC"/>
        <s v="MPNS"/>
        <s v="HAC"/>
        <s v="" u="1"/>
      </sharedItems>
    </cacheField>
    <cacheField name="Equipamento" numFmtId="0">
      <sharedItems count="14">
        <s v="CA1014KS110"/>
        <s v="CA1014KS111"/>
        <s v="CA1014KS112"/>
        <s v="CA1014KS113"/>
        <s v="CA1014KS114"/>
        <s v="CA1014KS115"/>
        <s v="CA1014KS116"/>
        <s v="CA1014KS117"/>
        <s v="CA1014KS118"/>
        <s v="CA1014KS119"/>
        <s v="CA1014KS120"/>
        <s v="CA1014KS121"/>
        <s v="CA1014KS122"/>
        <s v="CA1014KS123"/>
      </sharedItems>
    </cacheField>
    <cacheField name="Código do Evento" numFmtId="0">
      <sharedItems containsBlank="1" containsMixedTypes="1" containsNumber="1" containsInteger="1" minValue="7000" maxValue="9010"/>
    </cacheField>
    <cacheField name="Descrição do Evento" numFmtId="0">
      <sharedItems containsBlank="1" count="64">
        <s v="MPS - EXEC MANUT"/>
        <s v="MPS - EXEC TERCEIROS TRABALHANDO"/>
        <s v="HMC - EXEC MANUT"/>
        <s v="MPS - AG LOCOMOCAO"/>
        <s v="MPS - EXEC BORRACHARIA"/>
        <s v="MPS - AG LAVADOR"/>
        <s v="MPS - LAVADOR"/>
        <s v="MPS - AG COMBOIO"/>
        <s v="MPS - CHUVA"/>
        <s v="MPS - EXTRA PROGRAMADO"/>
        <s v="MPS - AG RECURSOS/FERRAMENTAL"/>
        <s v="MPS - EXEC PREDITIVA"/>
        <s v="HMC - EXEC RADIO/DESPACHO/CAMERA"/>
        <s v="MPS - EXEC MECANICA"/>
        <s v="MPNS - EXEC BORRACHARIA"/>
        <s v="HMC - EXEC TERCEIROS TRABALHANDO"/>
        <s v="MPS - EXEC LAVADOR"/>
        <s v="HMC - EXEC BORRACHARIA"/>
        <s v="MPS - AG BORRACHARIA"/>
        <s v="Inspeção Mecânica"/>
        <s v="MPNS - EXEC SIST EMBARCADOS/AUTOMACAO"/>
        <s v="MPS - AG LAVADOR / SEM SABÃO"/>
        <s v="MPS - AG LIBERACAO DE ACESSO"/>
        <s v="MPS - LOCOMOÇÃO"/>
        <s v="MPS -  LAVADOR"/>
        <s v="HMC - EXEC MANUT SISTEMA OPTIALERT"/>
        <s v="HAC - EXEC PERIC ACIDENTE"/>
        <s v="HMC - EXEC SIST EMBARCADOS/AUTOMACAO"/>
        <s v="MPS - EXEC INSP ELETRICA"/>
        <s v="MPNS - AG BORRACHARIA"/>
        <s v="HAC - EXEC MANUT ACIDENTE"/>
        <s v="MPS - AG  BOX"/>
        <s v="MPS - AG MECANICA"/>
        <s v="HAC - AG MANUT ACIDENTE"/>
        <s v="MPNS - EXEC PREDITIVA"/>
        <s v="MPS - AG MATERIAL DE PM"/>
        <s v="MPS - AG PEÇAS"/>
        <s v="MPNS - AG LOCOMOCAO"/>
        <s v="MPNS - EXEC DIAGNOSTICO TECNICO"/>
        <s v="MPS - AG EMPILHADEIRA"/>
        <s v="MPNS - EXEC MANUT SISTEMA OPTALERT"/>
        <m u="1"/>
        <s v="MPS - AG MÃO DE OBRA / DOC SEG" u="1"/>
        <s v="MPNS - EXEC RADIO/DESPACHO/CAMERA" u="1"/>
        <s v="MPNS - EXEC LUBRIFICACAO" u="1"/>
        <s v="MPS - ALERTA VERMELHO" u="1"/>
        <s v="MPS - EXC MANUT" u="1"/>
        <s v="MPNS - AG MAO DE OBRA" u="1"/>
        <s v="MPS - AG LUBRIFICACAO" u="1"/>
        <s v="MPS - AG MÃO DE OBRA / DSS" u="1"/>
        <s v="MPS - AG MAO DE OBRA" u="1"/>
        <s v="MPS - AG MÃO DE OBRA" u="1"/>
        <s v="MPS - EXEC RADIO/DESPACHO/CAMERA" u="1"/>
        <s v="MPS - AG MÃO DE OBRA / DSS E DOC" u="1"/>
        <s v="MPS - AG LAVADOR / TROCA DE TURNO" u="1"/>
        <s v="MPS - TREINAMENTO" u="1"/>
        <s v="MPS - AG LUBRIFICAÇÃO" u="1"/>
        <s v="MPS - AG DETONAÇÃO" u="1"/>
        <s v="MPS - AG MAU TEMPO" u="1"/>
        <s v="MPNS - AG LUBRIFICACAO" u="1"/>
        <s v="MPS - AG BOX" u="1"/>
        <s v="MPS - EXEC GARANTIA / ASSIST TECNICA" u="1"/>
        <s v="HMC - AG MANOBRA" u="1"/>
        <s v="MPS - AG RECURSO/FERRAMENTAL" u="1"/>
      </sharedItems>
    </cacheField>
    <cacheField name="Categoria de Horas" numFmtId="0">
      <sharedItems containsBlank="1" count="5">
        <s v="MPS - Hora Manutenção Preventiva Sistemática"/>
        <s v="HMC - Hora de Manutenção Corretiva"/>
        <s v="MPNS - Hora Manutenção Preventiva não Sistemática"/>
        <s v="HAC - Hora Acidente"/>
        <m u="1"/>
      </sharedItems>
    </cacheField>
    <cacheField name="Início" numFmtId="175">
      <sharedItems containsSemiMixedTypes="0" containsNonDate="0" containsDate="1" containsString="0" minDate="2023-01-01T00:00:00" maxDate="2023-09-20T22:59:48" count="1503">
        <d v="2023-01-01T01:50:31"/>
        <d v="2023-01-01T12:30:08"/>
        <d v="2023-01-01T22:38:36"/>
        <d v="2023-01-02T05:18:30"/>
        <d v="2023-01-02T19:34:42"/>
        <d v="2023-01-03T07:50:20"/>
        <d v="2023-01-03T13:45:12"/>
        <d v="2023-01-03T17:35:37"/>
        <d v="2023-01-06T11:54:23"/>
        <d v="2023-01-10T07:44:51"/>
        <d v="2023-01-10T07:56:24"/>
        <d v="2023-01-11T20:38:03"/>
        <d v="2023-01-18T22:10:36"/>
        <d v="2023-01-18T23:48:52"/>
        <d v="2023-01-19T03:13:16"/>
        <d v="2023-01-19T09:32:15"/>
        <d v="2023-01-19T14:00:00"/>
        <d v="2023-01-19T16:30:00"/>
        <d v="2023-01-19T20:00:00"/>
        <d v="2023-01-20T00:30:00"/>
        <d v="2023-01-20T02:00:00"/>
        <d v="2023-01-20T10:30:00"/>
        <d v="2023-01-20T14:30:00"/>
        <d v="2023-01-27T11:42:02"/>
        <d v="2023-01-28T09:05:48"/>
        <d v="2023-01-29T19:01:09"/>
        <d v="2023-01-30T04:32:01"/>
        <d v="2023-02-04T08:41:52"/>
        <d v="2023-02-16T11:41:29"/>
        <d v="2023-02-18T22:40:26"/>
        <d v="2023-02-19T00:03:53"/>
        <d v="2023-02-19T03:06:06"/>
        <d v="2023-02-19T04:30:00"/>
        <d v="2023-02-19T06:00:00"/>
        <d v="2023-02-19T12:10:00"/>
        <d v="2023-02-19T14:30:00"/>
        <d v="2023-02-26T20:21:05"/>
        <d v="2023-03-02T14:00:00"/>
        <d v="2023-03-05T09:37:38"/>
        <d v="2023-03-05T09:38:32"/>
        <d v="2023-03-07T15:33:52"/>
        <d v="2023-03-17T19:46:17"/>
        <d v="2023-03-18T21:43:45"/>
        <d v="2023-03-19T00:36:00"/>
        <d v="2023-03-19T03:02:00"/>
        <d v="2023-03-19T12:00:00"/>
        <d v="2023-03-19T14:30:00"/>
        <d v="2023-03-19T15:10:00"/>
        <d v="2023-03-20T02:30:00"/>
        <d v="2023-03-22T15:52:20"/>
        <d v="2023-04-03T07:31:53"/>
        <d v="2023-04-03T08:21:07"/>
        <d v="2023-04-06T02:26:08"/>
        <d v="2023-04-18T23:03:21"/>
        <d v="2023-04-18T23:55:10"/>
        <d v="2023-04-19T02:43:15"/>
        <d v="2023-04-19T04:44:44"/>
        <d v="2023-04-19T09:30:44"/>
        <d v="2023-04-19T10:30:00"/>
        <d v="2023-05-04T08:58:43"/>
        <d v="2023-05-14T02:08:38"/>
        <d v="2023-05-14T22:10:16"/>
        <d v="2023-05-15T00:06:50"/>
        <d v="2023-05-15T02:07:00"/>
        <d v="2023-05-15T04:18:25"/>
        <d v="2023-05-21T01:22:12"/>
        <d v="2023-06-01T09:23:08"/>
        <d v="2023-06-02T19:03:34"/>
        <d v="2023-06-03T16:36:55"/>
        <d v="2023-06-08T10:14:56"/>
        <d v="2023-06-11T19:06:37"/>
        <d v="2023-06-13T13:32:34"/>
        <d v="2023-06-15T18:56:47"/>
        <d v="2023-06-18T00:19:10"/>
        <d v="2023-06-18T02:21:28"/>
        <d v="2023-06-18T05:22:50"/>
        <d v="2023-06-19T05:21:44"/>
        <d v="2023-06-19T09:01:10"/>
        <d v="2023-06-20T07:31:25"/>
        <d v="2023-06-20T07:42:36"/>
        <d v="2023-06-20T19:45:30"/>
        <d v="2023-06-29T16:29:31"/>
        <d v="2023-07-04T14:33:45"/>
        <d v="2023-07-05T20:33:53"/>
        <d v="2023-07-11T15:07:59"/>
        <d v="2023-07-13T03:37:33"/>
        <d v="2023-07-20T19:46:53"/>
        <d v="2023-07-20T20:29:46"/>
        <d v="2023-07-28T07:11:12"/>
        <d v="2023-07-28T07:19:48"/>
        <d v="2023-07-28T20:18:02"/>
        <d v="2023-08-02T10:42:01"/>
        <d v="2023-08-06T00:26:11"/>
        <d v="2023-08-08T13:52:21"/>
        <d v="2023-08-11T12:39:56"/>
        <d v="2023-08-13T13:39:59"/>
        <d v="2023-08-15T15:17:38"/>
        <d v="2023-08-16T11:42:44"/>
        <d v="2023-08-16T11:48:11"/>
        <d v="2023-08-21T00:21:07"/>
        <d v="2023-08-21T17:52:46"/>
        <d v="2023-08-22T21:22:10"/>
        <d v="2023-08-23T14:59:09"/>
        <d v="2023-08-29T01:04:32"/>
        <d v="2023-08-29T13:20:57"/>
        <d v="2023-08-29T14:27:08"/>
        <d v="2023-08-29T16:50:54"/>
        <d v="2023-08-30T12:11:26"/>
        <d v="2023-09-04T10:00:28"/>
        <d v="2023-09-10T08:04:45"/>
        <d v="2023-09-11T06:25:54"/>
        <d v="2023-09-16T03:04:40"/>
        <d v="2023-09-17T19:25:16"/>
        <d v="2023-09-17T20:44:33"/>
        <d v="2023-09-17T23:33:20"/>
        <d v="2023-09-18T01:51:26"/>
        <d v="2023-09-19T04:44:56"/>
        <d v="2023-09-19T13:03:56"/>
        <d v="2023-01-01T15:01:38"/>
        <d v="2023-01-03T21:26:00"/>
        <d v="2023-01-04T00:53:39"/>
        <d v="2023-01-08T08:49:40"/>
        <d v="2023-01-10T11:25:17"/>
        <d v="2023-01-11T08:01:07"/>
        <d v="2023-01-11T08:08:21"/>
        <d v="2023-01-12T02:18:45"/>
        <d v="2023-01-12T19:04:21"/>
        <d v="2023-01-12T22:30:03"/>
        <d v="2023-01-13T05:31:37"/>
        <d v="2023-01-13T17:16:38"/>
        <d v="2023-01-13T19:45:24"/>
        <d v="2023-01-14T02:50:43"/>
        <d v="2023-01-14T05:17:47"/>
        <d v="2023-01-15T16:17:51"/>
        <d v="2023-01-15T16:35:59"/>
        <d v="2023-01-17T15:51:41"/>
        <d v="2023-01-17T16:26:57"/>
        <d v="2023-01-17T19:30:00"/>
        <d v="2023-01-19T15:17:28"/>
        <d v="2023-01-23T23:35:44"/>
        <d v="2023-01-24T08:03:25"/>
        <d v="2023-01-24T20:05:55"/>
        <d v="2023-01-25T03:42:49"/>
        <d v="2023-01-27T21:29:42"/>
        <d v="2023-01-28T09:03:33"/>
        <d v="2023-01-29T08:16:55"/>
        <d v="2023-02-03T08:30:32"/>
        <d v="2023-02-03T09:07:34"/>
        <d v="2023-02-04T14:52:27"/>
        <d v="2023-02-08T17:09:05"/>
        <d v="2023-02-09T13:40:48"/>
        <d v="2023-02-12T01:19:59"/>
        <d v="2023-02-16T07:42:23"/>
        <d v="2023-02-19T01:21:51"/>
        <d v="2023-02-22T20:19:39"/>
        <d v="2023-02-23T00:00:00"/>
        <d v="2023-02-23T02:22:00"/>
        <d v="2023-02-23T09:10:00"/>
        <d v="2023-02-23T11:00:01"/>
        <d v="2023-02-24T02:33:11"/>
        <d v="2023-02-27T08:37:07"/>
        <d v="2023-03-07T16:09:59"/>
        <d v="2023-03-09T20:33:44"/>
        <d v="2023-03-13T03:27:48"/>
        <d v="2023-03-14T05:31:47"/>
        <d v="2023-03-14T17:23:53"/>
        <d v="2023-03-15T15:38:04"/>
        <d v="2023-03-15T16:50:28"/>
        <d v="2023-03-17T14:23:17"/>
        <d v="2023-03-17T16:57:56"/>
        <d v="2023-03-19T22:14:38"/>
        <d v="2023-03-23T09:47:52"/>
        <d v="2023-03-26T12:32:21"/>
        <d v="2023-03-26T15:01:03"/>
        <d v="2023-03-26T21:19:10"/>
        <d v="2023-03-26T23:16:00"/>
        <d v="2023-03-27T00:44:00"/>
        <d v="2023-03-27T11:30:00"/>
        <d v="2023-03-27T20:00:00"/>
        <d v="2023-03-29T02:18:24"/>
        <d v="2023-04-01T13:24:16"/>
        <d v="2023-04-01T18:44:00"/>
        <d v="2023-04-12T08:35:10"/>
        <d v="2023-04-12T16:42:01"/>
        <d v="2023-04-12T23:25:58"/>
        <d v="2023-04-13T01:12:00"/>
        <d v="2023-04-13T11:23:29"/>
        <d v="2023-04-13T14:30:00"/>
        <d v="2023-04-13T18:00:00"/>
        <d v="2023-04-13T18:20:00"/>
        <d v="2023-04-13T20:00:00"/>
        <d v="2023-04-13T23:05:00"/>
        <d v="2023-04-16T10:28:57"/>
        <d v="2023-04-18T19:06:04"/>
        <d v="2023-04-19T14:49:27"/>
        <d v="2023-04-26T22:55:05"/>
        <d v="2023-04-28T12:07:07"/>
        <d v="2023-04-28T22:08:42"/>
        <d v="2023-04-28T23:35:00"/>
        <d v="2023-04-29T02:27:00"/>
        <d v="2023-04-29T03:57:00"/>
        <d v="2023-04-29T11:00:51"/>
        <d v="2023-04-29T23:03:15"/>
        <d v="2023-04-30T01:00:00"/>
        <d v="2023-04-30T04:57:11"/>
        <d v="2023-04-30T08:42:06"/>
        <d v="2023-04-30T10:15:09"/>
        <d v="2023-05-01T16:17:27"/>
        <d v="2023-05-10T00:38:48"/>
        <d v="2023-05-10T02:17:04"/>
        <d v="2023-05-10T15:35:14"/>
        <d v="2023-05-11T10:18:51"/>
        <d v="2023-05-16T09:41:24"/>
        <d v="2023-05-17T19:08:48"/>
        <d v="2023-05-20T19:11:25"/>
        <d v="2023-05-23T15:12:02"/>
        <d v="2023-05-23T15:17:40"/>
        <d v="2023-05-26T14:48:36"/>
        <d v="2023-05-27T07:03:12"/>
        <d v="2023-05-30T04:23:28"/>
        <d v="2023-06-05T07:32:37"/>
        <d v="2023-06-05T13:52:17"/>
        <d v="2023-06-06T12:28:32"/>
        <d v="2023-06-09T02:07:39"/>
        <d v="2023-06-09T02:07:52"/>
        <d v="2023-06-09T02:32:36"/>
        <d v="2023-06-17T14:10:54"/>
        <d v="2023-06-18T07:01:50"/>
        <d v="2023-06-23T08:40:00"/>
        <d v="2023-06-26T07:52:38"/>
        <d v="2023-06-28T11:42:14"/>
        <d v="2023-06-29T10:58:22"/>
        <d v="2023-06-29T20:05:15"/>
        <d v="2023-07-03T04:11:18"/>
        <d v="2023-07-09T09:25:29"/>
        <d v="2023-07-11T18:58:02"/>
        <d v="2023-07-29T14:51:26"/>
        <d v="2023-08-10T13:55:55"/>
        <d v="2023-08-12T13:44:25"/>
        <d v="2023-08-17T20:57:08"/>
        <d v="2023-08-18T19:43:43"/>
        <d v="2023-08-18T21:17:10"/>
        <d v="2023-08-19T00:27:06"/>
        <d v="2023-08-21T09:46:35"/>
        <d v="2023-08-22T11:01:20"/>
        <d v="2023-08-22T19:27:16"/>
        <d v="2023-08-25T10:59:50"/>
        <d v="2023-08-25T18:50:22"/>
        <d v="2023-08-27T18:30:00"/>
        <d v="2023-08-29T06:05:52"/>
        <d v="2023-08-30T10:28:12"/>
        <d v="2023-09-02T03:07:06"/>
        <d v="2023-09-02T10:30:30"/>
        <d v="2023-09-05T17:08:55"/>
        <d v="2023-09-11T12:28:12"/>
        <d v="2023-09-11T12:37:23"/>
        <d v="2023-09-15T06:31:39"/>
        <d v="2023-09-15T19:55:39"/>
        <d v="2023-09-15T20:16:33"/>
        <d v="2023-09-15T21:57:18"/>
        <d v="2023-09-16T03:36:56"/>
        <d v="2023-01-02T12:50:00"/>
        <d v="2023-01-02T19:27:00"/>
        <d v="2023-01-02T22:52:29"/>
        <d v="2023-01-03T06:30:00"/>
        <d v="2023-01-03T08:00:00"/>
        <d v="2023-01-03T18:00:16"/>
        <d v="2023-01-04T08:00:09"/>
        <d v="2023-01-04T09:50:00"/>
        <d v="2023-01-04T14:16:06"/>
        <d v="2023-01-05T12:43:57"/>
        <d v="2023-01-06T01:19:13"/>
        <d v="2023-01-06T03:40:20"/>
        <d v="2023-01-18T14:40:04"/>
        <d v="2023-01-23T15:29:48"/>
        <d v="2023-01-24T11:33:52"/>
        <d v="2023-01-28T06:57:21"/>
        <d v="2023-01-28T22:17:17"/>
        <d v="2023-01-29T16:32:28"/>
        <d v="2023-01-30T06:47:04"/>
        <d v="2023-01-30T16:00:00"/>
        <d v="2023-02-01T23:41:54"/>
        <d v="2023-02-06T10:02:04"/>
        <d v="2023-02-06T17:11:05"/>
        <d v="2023-02-07T00:03:42"/>
        <d v="2023-02-07T03:39:01"/>
        <d v="2023-02-10T16:00:24"/>
        <d v="2023-02-12T19:58:52"/>
        <d v="2023-02-15T08:11:51"/>
        <d v="2023-02-24T05:20:39"/>
        <d v="2023-02-27T07:10:30"/>
        <d v="2023-03-01T23:17:21"/>
        <d v="2023-03-02T10:46:15"/>
        <d v="2023-03-10T14:02:45"/>
        <d v="2023-03-10T18:00:00"/>
        <d v="2023-03-10T21:00:00"/>
        <d v="2023-03-11T19:30:00"/>
        <d v="2023-03-28T10:16:10"/>
        <d v="2023-04-11T08:32:52"/>
        <d v="2023-04-11T08:49:32"/>
        <d v="2023-04-12T13:50:21"/>
        <d v="2023-04-13T22:19:22"/>
        <d v="2023-04-14T00:35:46"/>
        <d v="2023-04-14T03:04:50"/>
        <d v="2023-04-15T02:50:57"/>
        <d v="2023-04-15T04:35:40"/>
        <d v="2023-04-15T09:22:16"/>
        <d v="2023-04-17T04:39:24"/>
        <d v="2023-04-20T13:47:03"/>
        <d v="2023-04-21T08:19:52"/>
        <d v="2023-04-30T07:02:10"/>
        <d v="2023-05-03T14:20:00"/>
        <d v="2023-05-05T07:10:51"/>
        <d v="2023-05-06T23:07:08"/>
        <d v="2023-05-07T08:08:54"/>
        <d v="2023-05-07T15:40:00"/>
        <d v="2023-05-17T02:23:19"/>
        <d v="2023-05-17T02:56:50"/>
        <d v="2023-05-17T07:54:45"/>
        <d v="2023-05-22T14:55:52"/>
        <d v="2023-05-24T13:51:40"/>
        <d v="2023-05-25T07:59:11"/>
        <d v="2023-05-27T13:28:05"/>
        <d v="2023-05-27T18:48:13"/>
        <d v="2023-06-04T08:26:53"/>
        <d v="2023-06-04T21:26:53"/>
        <d v="2023-06-12T19:13:56"/>
        <d v="2023-06-13T07:28:10"/>
        <d v="2023-06-14T08:20:20"/>
        <d v="2023-06-18T22:37:34"/>
        <d v="2023-06-19T00:10:20"/>
        <d v="2023-06-19T03:22:54"/>
        <d v="2023-06-20T03:02:26"/>
        <d v="2023-06-21T04:28:18"/>
        <d v="2023-06-21T10:00:00"/>
        <d v="2023-06-21T15:15:07"/>
        <d v="2023-06-23T17:27:49"/>
        <d v="2023-07-01T09:47:07"/>
        <d v="2023-07-04T11:43:49"/>
        <d v="2023-07-06T01:34:24"/>
        <d v="2023-07-06T09:40:59"/>
        <d v="2023-07-21T22:02:39"/>
        <d v="2023-07-24T02:36:26"/>
        <d v="2023-07-24T10:32:03"/>
        <d v="2023-07-29T04:11:26"/>
        <d v="2023-08-01T09:19:30"/>
        <d v="2023-08-04T16:14:16"/>
        <d v="2023-08-05T18:27:17"/>
        <d v="2023-08-06T09:42:15"/>
        <d v="2023-08-06T22:15:07"/>
        <d v="2023-08-09T16:05:55"/>
        <d v="2023-08-10T18:09:40"/>
        <d v="2023-08-16T11:29:55"/>
        <d v="2023-08-16T15:56:57"/>
        <d v="2023-08-21T07:59:28"/>
        <d v="2023-08-23T13:31:32"/>
        <d v="2023-08-24T01:00:00"/>
        <d v="2023-08-24T10:08:11"/>
        <d v="2023-08-24T22:22:02"/>
        <d v="2023-08-26T01:00:00"/>
        <d v="2023-08-26T04:00:00"/>
        <d v="2023-08-26T23:19:13"/>
        <d v="2023-08-29T13:15:46"/>
        <d v="2023-09-10T00:00:54"/>
        <d v="2023-09-10T00:07:16"/>
        <d v="2023-09-19T02:23:34"/>
        <d v="2023-09-19T03:25:18"/>
        <d v="2023-09-19T19:36:30"/>
        <d v="2023-01-01T00:00:00"/>
        <d v="2023-01-04T14:30:11"/>
        <d v="2023-01-04T19:33:46"/>
        <d v="2023-01-05T20:25:20"/>
        <d v="2023-01-06T17:14:30"/>
        <d v="2023-01-07T16:27:57"/>
        <d v="2023-01-08T01:18:51"/>
        <d v="2023-01-10T03:21:02"/>
        <d v="2023-01-10T05:30:09"/>
        <d v="2023-01-10T10:00:00"/>
        <d v="2023-01-10T12:30:00"/>
        <d v="2023-01-10T14:35:00"/>
        <d v="2023-01-11T11:00:00"/>
        <d v="2023-01-11T14:10:00"/>
        <d v="2023-01-14T09:59:47"/>
        <d v="2023-01-14T17:20:16"/>
        <d v="2023-01-16T15:59:06"/>
        <d v="2023-01-18T22:19:22"/>
        <d v="2023-01-22T19:50:00"/>
        <d v="2023-01-23T22:21:48"/>
        <d v="2023-01-24T12:34:53"/>
        <d v="2023-01-24T17:18:04"/>
        <d v="2023-01-28T09:03:24"/>
        <d v="2023-01-28T21:22:17"/>
        <d v="2023-01-30T14:41:54"/>
        <d v="2023-01-31T10:20:13"/>
        <d v="2023-02-08T21:48:23"/>
        <d v="2023-02-13T21:36:25"/>
        <d v="2023-02-14T00:02:42"/>
        <d v="2023-02-14T03:49:48"/>
        <d v="2023-02-14T14:00:00"/>
        <d v="2023-02-15T20:30:00"/>
        <d v="2023-02-16T07:35:36"/>
        <d v="2023-02-16T11:35:00"/>
        <d v="2023-02-21T14:36:52"/>
        <d v="2023-02-25T08:24:51"/>
        <d v="2023-03-03T11:05:05"/>
        <d v="2023-03-03T12:34:50"/>
        <d v="2023-03-03T12:51:00"/>
        <d v="2023-03-04T11:12:47"/>
        <d v="2023-03-07T00:56:50"/>
        <d v="2023-03-11T15:44:21"/>
        <d v="2023-03-15T14:26:47"/>
        <d v="2023-03-15T15:38:30"/>
        <d v="2023-03-16T14:58:52"/>
        <d v="2023-03-16T15:15:53"/>
        <d v="2023-03-19T03:25:57"/>
        <d v="2023-03-21T20:51:13"/>
        <d v="2023-03-22T00:08:19"/>
        <d v="2023-03-23T03:23:45"/>
        <d v="2023-03-26T14:34:27"/>
        <d v="2023-03-28T14:51:55"/>
        <d v="2023-03-28T16:26:07"/>
        <d v="2023-03-29T15:02:11"/>
        <d v="2023-03-29T22:44:36"/>
        <d v="2023-03-30T08:14:36"/>
        <d v="2023-04-01T12:40:35"/>
        <d v="2023-04-04T09:58:30"/>
        <d v="2023-04-04T10:21:11"/>
        <d v="2023-04-09T08:54:59"/>
        <d v="2023-04-10T10:33:44"/>
        <d v="2023-04-17T16:42:29"/>
        <d v="2023-04-17T17:07:23"/>
        <d v="2023-04-18T12:28:29"/>
        <d v="2023-04-19T13:35:14"/>
        <d v="2023-04-20T08:47:53"/>
        <d v="2023-04-20T10:58:00"/>
        <d v="2023-04-22T01:35:46"/>
        <d v="2023-04-24T12:42:40"/>
        <d v="2023-04-24T19:04:27"/>
        <d v="2023-04-24T21:44:58"/>
        <d v="2023-04-24T22:48:36"/>
        <d v="2023-04-25T01:12:27"/>
        <d v="2023-04-25T19:00:00"/>
        <d v="2023-04-25T20:40:00"/>
        <d v="2023-04-26T11:41:04"/>
        <d v="2023-04-27T02:03:27"/>
        <d v="2023-05-05T02:13:39"/>
        <d v="2023-05-05T03:33:13"/>
        <d v="2023-05-05T07:07:12"/>
        <d v="2023-05-09T09:03:47"/>
        <d v="2023-05-14T02:25:56"/>
        <d v="2023-05-14T16:02:01"/>
        <d v="2023-05-26T16:00:05"/>
        <d v="2023-05-31T10:18:06"/>
        <d v="2023-05-31T20:13:51"/>
        <d v="2023-06-01T00:07:08"/>
        <d v="2023-06-01T03:23:53"/>
        <d v="2023-06-05T04:16:44"/>
        <d v="2023-06-06T14:29:06"/>
        <d v="2023-06-08T03:05:36"/>
        <d v="2023-06-08T07:38:08"/>
        <d v="2023-06-08T18:44:25"/>
        <d v="2023-06-10T16:04:46"/>
        <d v="2023-06-13T16:25:48"/>
        <d v="2023-06-18T12:47:01"/>
        <d v="2023-06-24T15:20:08"/>
        <d v="2023-06-28T15:45:13"/>
        <d v="2023-06-28T22:59:24"/>
        <d v="2023-06-30T11:25:29"/>
        <d v="2023-07-01T00:00:00"/>
        <d v="2023-07-02T08:22:14"/>
        <d v="2023-07-03T19:10:04"/>
        <d v="2023-07-03T19:21:48"/>
        <d v="2023-07-08T21:49:06"/>
        <d v="2023-07-09T14:23:24"/>
        <d v="2023-07-09T20:55:38"/>
        <d v="2023-07-10T17:20:34"/>
        <d v="2023-07-12T01:00:25"/>
        <d v="2023-07-23T21:11:03"/>
        <d v="2023-07-24T00:11:54"/>
        <d v="2023-07-24T02:59:42"/>
        <d v="2023-07-27T04:10:34"/>
        <d v="2023-07-27T04:42:33"/>
        <d v="2023-08-03T10:25:17"/>
        <d v="2023-08-04T09:37:22"/>
        <d v="2023-08-06T01:40:06"/>
        <d v="2023-08-07T03:38:33"/>
        <d v="2023-08-07T05:11:32"/>
        <d v="2023-08-08T14:06:03"/>
        <d v="2023-08-25T14:58:28"/>
        <d v="2023-08-28T04:36:23"/>
        <d v="2023-09-03T20:35:26"/>
        <d v="2023-09-05T14:03:24"/>
        <d v="2023-09-08T19:15:44"/>
        <d v="2023-09-08T19:34:52"/>
        <d v="2023-09-08T19:43:01"/>
        <d v="2023-09-10T08:57:20"/>
        <d v="2023-09-16T06:50:24"/>
        <d v="2023-09-16T14:11:57"/>
        <d v="2023-09-20T07:50:34"/>
        <d v="2023-01-01T22:00:12"/>
        <d v="2023-01-03T19:42:45"/>
        <d v="2023-01-04T02:18:42"/>
        <d v="2023-01-04T08:28:31"/>
        <d v="2023-01-04T10:37:42"/>
        <d v="2023-01-04T22:43:57"/>
        <d v="2023-01-05T05:45:52"/>
        <d v="2023-01-05T07:26:00"/>
        <d v="2023-01-05T20:05:43"/>
        <d v="2023-01-05T23:51:00"/>
        <d v="2023-01-06T13:00:00"/>
        <d v="2023-01-06T15:30:00"/>
        <d v="2023-01-06T19:00:00"/>
        <d v="2023-01-07T00:10:00"/>
        <d v="2023-01-07T02:10:00"/>
        <d v="2023-01-08T07:15:30"/>
        <d v="2023-01-08T11:38:00"/>
        <d v="2023-01-08T19:26:19"/>
        <d v="2023-01-09T02:30:08"/>
        <d v="2023-01-09T04:32:00"/>
        <d v="2023-01-09T14:41:32"/>
        <d v="2023-01-11T17:23:50"/>
        <d v="2023-01-11T21:24:47"/>
        <d v="2023-01-12T01:04:38"/>
        <d v="2023-01-12T09:15:24"/>
        <d v="2023-01-13T03:39:55"/>
        <d v="2023-01-14T12:47:28"/>
        <d v="2023-01-14T19:58:20"/>
        <d v="2023-01-15T01:01:30"/>
        <d v="2023-01-19T22:41:40"/>
        <d v="2023-01-20T11:39:58"/>
        <d v="2023-01-22T10:09:19"/>
        <d v="2023-01-23T10:00:30"/>
        <d v="2023-02-04T05:37:03"/>
        <d v="2023-02-08T10:47:41"/>
        <d v="2023-02-08T11:03:24"/>
        <d v="2023-02-09T22:07:09"/>
        <d v="2023-02-10T00:25:00"/>
        <d v="2023-02-10T02:34:00"/>
        <d v="2023-02-10T03:38:00"/>
        <d v="2023-02-11T00:50:00"/>
        <d v="2023-02-11T04:00:00"/>
        <d v="2023-02-17T07:00:46"/>
        <d v="2023-02-18T08:14:15"/>
        <d v="2023-02-26T08:30:00"/>
        <d v="2023-03-01T21:16:34"/>
        <d v="2023-03-10T16:49:25"/>
        <d v="2023-03-11T01:38:13"/>
        <d v="2023-03-15T14:32:08"/>
        <d v="2023-03-15T22:27:56"/>
        <d v="2023-03-16T00:00:33"/>
        <d v="2023-03-16T02:48:54"/>
        <d v="2023-03-16T05:39:58"/>
        <d v="2023-03-16T14:00:00"/>
        <d v="2023-03-16T15:30:00"/>
        <d v="2023-03-19T01:10:48"/>
        <d v="2023-03-26T06:58:56"/>
        <d v="2023-03-30T09:03:07"/>
        <d v="2023-03-30T09:10:09"/>
        <d v="2023-03-30T17:03:35"/>
        <d v="2023-04-06T07:33:37"/>
        <d v="2023-04-07T04:18:39"/>
        <d v="2023-04-09T01:28:02"/>
        <d v="2023-04-14T02:05:52"/>
        <d v="2023-04-16T21:55:42"/>
        <d v="2023-04-16T21:57:12"/>
        <d v="2023-04-16T22:37:42"/>
        <d v="2023-04-17T00:04:42"/>
        <d v="2023-04-17T03:30:00"/>
        <d v="2023-04-17T11:25:24"/>
        <d v="2023-04-17T16:00:00"/>
        <d v="2023-04-17T17:15:24"/>
        <d v="2023-04-17T23:00:00"/>
        <d v="2023-04-17T23:59:00"/>
        <d v="2023-04-18T02:30:00"/>
        <d v="2023-04-18T22:58:43"/>
        <d v="2023-04-19T09:19:20"/>
        <d v="2023-04-20T20:45:02"/>
        <d v="2023-04-24T16:14:01"/>
        <d v="2023-04-29T12:07:33"/>
        <d v="2023-05-01T02:05:09"/>
        <d v="2023-05-02T15:12:49"/>
        <d v="2023-05-04T14:21:34"/>
        <d v="2023-05-11T09:40:38"/>
        <d v="2023-05-15T14:34:08"/>
        <d v="2023-05-18T16:30:28"/>
        <d v="2023-05-19T10:38:05"/>
        <d v="2023-05-19T22:20:19"/>
        <d v="2023-05-19T23:48:13"/>
        <d v="2023-05-20T00:08:49"/>
        <d v="2023-05-20T03:01:58"/>
        <d v="2023-05-21T03:45:22"/>
        <d v="2023-05-21T03:50:39"/>
        <d v="2023-05-21T04:00:00"/>
        <d v="2023-05-21T06:00:00"/>
        <d v="2023-05-21T06:36:10"/>
        <d v="2023-05-21T06:45:48"/>
        <d v="2023-05-21T07:11:43"/>
        <d v="2023-05-22T18:10:44"/>
        <d v="2023-05-24T08:09:32"/>
        <d v="2023-05-24T17:03:36"/>
        <d v="2023-05-25T12:19:34"/>
        <d v="2023-05-25T16:21:43"/>
        <d v="2023-05-28T05:02:52"/>
        <d v="2023-05-30T10:33:08"/>
        <d v="2023-06-01T14:09:41"/>
        <d v="2023-06-01T18:54:07"/>
        <d v="2023-06-05T00:30:41"/>
        <d v="2023-06-05T00:41:46"/>
        <d v="2023-06-06T06:54:51"/>
        <d v="2023-06-08T02:34:25"/>
        <d v="2023-06-08T04:29:37"/>
        <d v="2023-06-08T07:35:07"/>
        <d v="2023-06-10T06:37:57"/>
        <d v="2023-06-10T17:20:48"/>
        <d v="2023-06-10T17:21:07"/>
        <d v="2023-06-15T15:14:54"/>
        <d v="2023-06-17T13:06:14"/>
        <d v="2023-06-17T19:33:03"/>
        <d v="2023-06-21T19:18:31"/>
        <d v="2023-06-21T19:52:53"/>
        <d v="2023-06-24T18:00:00"/>
        <d v="2023-06-25T15:12:45"/>
        <d v="2023-07-07T16:24:33"/>
        <d v="2023-07-12T11:35:38"/>
        <d v="2023-07-15T09:25:19"/>
        <d v="2023-07-16T05:00:20"/>
        <d v="2023-07-18T19:23:54"/>
        <d v="2023-07-18T21:50:51"/>
        <d v="2023-07-21T17:06:56"/>
        <d v="2023-07-24T22:32:11"/>
        <d v="2023-07-24T23:59:51"/>
        <d v="2023-07-25T03:02:40"/>
        <d v="2023-08-03T16:06:42"/>
        <d v="2023-08-05T06:38:20"/>
        <d v="2023-08-05T18:20:31"/>
        <d v="2023-08-07T16:05:49"/>
        <d v="2023-08-09T08:31:15"/>
        <d v="2023-08-17T12:08:48"/>
        <d v="2023-08-22T20:16:46"/>
        <d v="2023-08-22T21:59:43"/>
        <d v="2023-08-23T01:26:46"/>
        <d v="2023-08-23T04:55:02"/>
        <d v="2023-08-25T13:31:43"/>
        <d v="2023-08-25T19:19:24"/>
        <d v="2023-09-01T04:09:04"/>
        <d v="2023-09-01T21:00:42"/>
        <d v="2023-09-03T17:39:50"/>
        <d v="2023-09-04T08:12:40"/>
        <d v="2023-09-04T20:11:04"/>
        <d v="2023-09-04T20:24:36"/>
        <d v="2023-09-05T13:23:19"/>
        <d v="2023-09-12T20:48:20"/>
        <d v="2023-09-14T13:37:16"/>
        <d v="2023-09-15T01:18:33"/>
        <d v="2023-09-18T20:29:19"/>
        <d v="2023-09-18T20:45:44"/>
        <d v="2023-09-19T01:04:50"/>
        <d v="2023-01-05T13:08:06"/>
        <d v="2023-01-08T20:32:11"/>
        <d v="2023-01-10T10:48:39"/>
        <d v="2023-01-10T16:53:21"/>
        <d v="2023-01-13T00:08:52"/>
        <d v="2023-01-13T00:57:36"/>
        <d v="2023-01-13T04:01:06"/>
        <d v="2023-01-13T21:30:00"/>
        <d v="2023-01-14T02:30:00"/>
        <d v="2023-01-14T04:05:00"/>
        <d v="2023-01-14T05:30:00"/>
        <d v="2023-01-14T16:00:00"/>
        <d v="2023-01-14T18:30:00"/>
        <d v="2023-01-15T20:41:00"/>
        <d v="2023-01-16T00:10:00"/>
        <d v="2023-01-17T09:49:57"/>
        <d v="2023-01-18T14:39:49"/>
        <d v="2023-01-19T07:09:59"/>
        <d v="2023-01-20T06:43:34"/>
        <d v="2023-01-22T08:51:38"/>
        <d v="2023-01-28T09:01:50"/>
        <d v="2023-02-03T19:49:04"/>
        <d v="2023-02-06T23:47:50"/>
        <d v="2023-02-10T02:02:52"/>
        <d v="2023-02-10T04:14:57"/>
        <d v="2023-02-11T08:33:20"/>
        <d v="2023-02-13T07:22:50"/>
        <d v="2023-02-17T09:46:35"/>
        <d v="2023-02-19T10:24:17"/>
        <d v="2023-02-20T09:16:00"/>
        <d v="2023-02-20T17:19:02"/>
        <d v="2023-02-20T20:15:58"/>
        <d v="2023-02-21T00:15:58"/>
        <d v="2023-02-21T03:30:00"/>
        <d v="2023-02-21T13:10:00"/>
        <d v="2023-02-22T02:04:00"/>
        <d v="2023-02-22T10:20:00"/>
        <d v="2023-02-22T11:30:00"/>
        <d v="2023-02-22T12:20:00"/>
        <d v="2023-02-22T16:30:00"/>
        <d v="2023-02-23T14:43:15"/>
        <d v="2023-03-06T20:20:37"/>
        <d v="2023-03-07T09:34:24"/>
        <d v="2023-03-08T11:10:42"/>
        <d v="2023-03-11T16:44:00"/>
        <d v="2023-03-22T18:57:10"/>
        <d v="2023-03-22T19:18:40"/>
        <d v="2023-03-23T07:55:44"/>
        <d v="2023-03-24T00:32:46"/>
        <d v="2023-03-24T00:38:51"/>
        <d v="2023-03-24T03:46:00"/>
        <d v="2023-03-24T06:00:00"/>
        <d v="2023-03-24T10:00:00"/>
        <d v="2023-03-24T10:30:00"/>
        <d v="2023-03-24T12:55:00"/>
        <d v="2023-03-24T13:00:00"/>
        <d v="2023-03-24T15:20:00"/>
        <d v="2023-03-24T17:50:00"/>
        <d v="2023-03-28T01:08:58"/>
        <d v="2023-04-02T08:53:52"/>
        <d v="2023-04-03T10:39:15"/>
        <d v="2023-04-04T20:16:13"/>
        <d v="2023-04-05T15:46:33"/>
        <d v="2023-04-09T13:45:43"/>
        <d v="2023-04-09T13:56:44"/>
        <d v="2023-04-17T16:47:43"/>
        <d v="2023-04-22T14:04:17"/>
        <d v="2023-04-23T16:25:16"/>
        <d v="2023-04-24T09:33:02"/>
        <d v="2023-04-25T19:51:40"/>
        <d v="2023-04-25T21:07:39"/>
        <d v="2023-04-25T23:31:00"/>
        <d v="2023-04-26T00:02:00"/>
        <d v="2023-04-26T01:25:04"/>
        <d v="2023-05-03T07:00:13"/>
        <d v="2023-05-03T14:43:58"/>
        <d v="2023-05-04T13:42:10"/>
        <d v="2023-05-09T09:09:29"/>
        <d v="2023-05-11T08:21:37"/>
        <d v="2023-05-26T06:57:50"/>
        <d v="2023-05-26T22:20:36"/>
        <d v="2023-05-26T23:57:16"/>
        <d v="2023-05-27T02:45:42"/>
        <d v="2023-05-28T17:07:37"/>
        <d v="2023-06-06T03:15:35"/>
        <d v="2023-06-06T04:16:32"/>
        <d v="2023-06-07T18:51:31"/>
        <d v="2023-06-08T14:24:10"/>
        <d v="2023-06-11T09:24:08"/>
        <d v="2023-06-16T15:21:18"/>
        <d v="2023-06-19T19:40:03"/>
        <d v="2023-06-23T14:46:58"/>
        <d v="2023-06-24T10:43:06"/>
        <d v="2023-06-26T21:52:13"/>
        <d v="2023-06-26T21:53:42"/>
        <d v="2023-06-27T23:39:56"/>
        <d v="2023-07-01T07:30:37"/>
        <d v="2023-07-11T08:46:19"/>
        <d v="2023-07-11T19:12:59"/>
        <d v="2023-07-15T08:46:51"/>
        <d v="2023-07-15T13:41:59"/>
        <d v="2023-07-15T15:58:42"/>
        <d v="2023-07-15T16:10:28"/>
        <d v="2023-07-24T18:47:10"/>
        <d v="2023-07-27T19:02:02"/>
        <d v="2023-07-30T19:46:30"/>
        <d v="2023-07-30T21:09:44"/>
        <d v="2023-07-31T00:37:30"/>
        <d v="2023-08-02T02:09:42"/>
        <d v="2023-08-04T14:19:03"/>
        <d v="2023-08-06T03:30:10"/>
        <d v="2023-08-09T15:17:31"/>
        <d v="2023-08-15T09:16:34"/>
        <d v="2023-08-17T02:45:16"/>
        <d v="2023-08-18T10:00:51"/>
        <d v="2023-08-24T07:43:14"/>
        <d v="2023-08-27T21:03:05"/>
        <d v="2023-08-27T21:13:47"/>
        <d v="2023-08-28T15:51:46"/>
        <d v="2023-09-02T21:46:13"/>
        <d v="2023-09-12T02:16:53"/>
        <d v="2023-09-12T02:34:44"/>
        <d v="2023-09-13T14:04:25"/>
        <d v="2023-09-14T10:18:11"/>
        <d v="2023-09-16T06:50:55"/>
        <d v="2023-01-01T23:59:31"/>
        <d v="2023-01-03T12:59:54"/>
        <d v="2023-01-04T19:12:49"/>
        <d v="2023-01-06T21:11:10"/>
        <d v="2023-01-07T01:32:32"/>
        <d v="2023-01-07T03:13:58"/>
        <d v="2023-01-11T19:38:51"/>
        <d v="2023-01-16T02:08:10"/>
        <d v="2023-01-19T10:55:00"/>
        <d v="2023-01-22T19:24:53"/>
        <d v="2023-01-23T12:56:26"/>
        <d v="2023-01-23T13:20:00"/>
        <d v="2023-01-23T15:05:00"/>
        <d v="2023-01-23T17:20:00"/>
        <d v="2023-01-24T13:20:00"/>
        <d v="2023-01-24T14:25:00"/>
        <d v="2023-01-25T12:00:00"/>
        <d v="2023-01-25T16:00:00"/>
        <d v="2023-01-27T21:12:58"/>
        <d v="2023-01-28T11:12:14"/>
        <d v="2023-01-30T13:01:27"/>
        <d v="2023-02-02T06:45:58"/>
        <d v="2023-02-03T11:07:34"/>
        <d v="2023-02-10T10:50:35"/>
        <d v="2023-02-11T15:22:09"/>
        <d v="2023-02-11T19:47:43"/>
        <d v="2023-02-13T15:47:59"/>
        <d v="2023-02-14T10:04:34"/>
        <d v="2023-02-16T01:18:52"/>
        <d v="2023-02-20T08:22:39"/>
        <d v="2023-02-20T20:35:36"/>
        <d v="2023-02-21T10:06:47"/>
        <d v="2023-02-22T10:02:22"/>
        <d v="2023-02-26T20:34:33"/>
        <d v="2023-02-27T00:00:00"/>
        <d v="2023-02-27T04:00:00"/>
        <d v="2023-02-27T19:30:00"/>
        <d v="2023-02-28T02:00:00"/>
        <d v="2023-03-01T00:00:00"/>
        <d v="2023-03-02T06:00:00"/>
        <d v="2023-03-02T11:00:00"/>
        <d v="2023-03-02T12:00:00"/>
        <d v="2023-03-02T19:00:00"/>
        <d v="2023-03-03T05:19:47"/>
        <d v="2023-03-03T20:56:21"/>
        <d v="2023-03-04T09:02:54"/>
        <d v="2023-03-10T20:19:22"/>
        <d v="2023-03-11T09:10:18"/>
        <d v="2023-03-14T10:28:13"/>
        <d v="2023-03-16T14:15:47"/>
        <d v="2023-03-17T07:02:51"/>
        <d v="2023-03-18T07:22:52"/>
        <d v="2023-03-18T07:27:20"/>
        <d v="2023-03-21T09:37:32"/>
        <d v="2023-03-29T11:24:42"/>
        <d v="2023-03-30T15:24:34"/>
        <d v="2023-04-05T21:48:10"/>
        <d v="2023-04-05T23:00:55"/>
        <d v="2023-04-06T01:40:00"/>
        <d v="2023-04-06T03:51:00"/>
        <d v="2023-04-06T07:19:00"/>
        <d v="2023-04-06T08:28:00"/>
        <d v="2023-04-07T01:41:17"/>
        <d v="2023-04-14T10:23:27"/>
        <d v="2023-04-14T10:24:52"/>
        <d v="2023-04-18T16:45:11"/>
        <d v="2023-04-19T05:21:43"/>
        <d v="2023-04-19T19:12:12"/>
        <d v="2023-04-21T13:07:12"/>
        <d v="2023-04-21T14:15:00"/>
        <d v="2023-04-21T15:00:00"/>
        <d v="2023-04-22T17:21:01"/>
        <d v="2023-04-23T21:13:33"/>
        <d v="2023-04-25T22:27:47"/>
        <d v="2023-04-26T05:16:43"/>
        <d v="2023-05-01T00:00:00"/>
        <d v="2023-05-01T13:19:54"/>
        <d v="2023-05-01T16:30:38"/>
        <d v="2023-05-03T03:37:46"/>
        <d v="2023-05-03T07:04:59"/>
        <d v="2023-05-04T13:21:31"/>
        <d v="2023-05-06T02:42:56"/>
        <d v="2023-05-06T22:34:56"/>
        <d v="2023-05-06T23:56:54"/>
        <d v="2023-05-07T01:49:04"/>
        <d v="2023-05-07T04:38:58"/>
        <d v="2023-05-19T16:25:55"/>
        <d v="2023-05-23T09:25:55"/>
        <d v="2023-05-24T12:07:53"/>
        <d v="2023-06-01T00:00:00"/>
        <d v="2023-06-01T03:24:05"/>
        <d v="2023-06-03T15:07:12"/>
        <d v="2023-06-08T18:00:00"/>
        <d v="2023-06-15T04:35:20"/>
        <d v="2023-06-15T04:35:48"/>
        <d v="2023-06-15T08:04:12"/>
        <d v="2023-06-15T10:02:46"/>
        <d v="2023-06-18T02:59:36"/>
        <d v="2023-06-21T08:30:07"/>
        <d v="2023-06-26T21:40:11"/>
        <d v="2023-06-28T11:47:44"/>
        <d v="2023-07-01T10:42:56"/>
        <d v="2023-07-02T09:38:36"/>
        <d v="2023-07-02T09:39:35"/>
        <d v="2023-07-02T09:39:56"/>
        <d v="2023-07-02T09:49:35"/>
        <d v="2023-07-02T09:53:03"/>
        <d v="2023-07-03T22:11:02"/>
        <d v="2023-07-05T09:25:34"/>
        <d v="2023-07-06T19:20:39"/>
        <d v="2023-07-07T06:52:33"/>
        <d v="2023-07-07T12:34:57"/>
        <d v="2023-07-10T07:13:49"/>
        <d v="2023-07-11T22:03:57"/>
        <d v="2023-07-12T10:38:59"/>
        <d v="2023-07-15T19:19:27"/>
        <d v="2023-07-17T19:42:23"/>
        <d v="2023-07-17T20:15:28"/>
        <d v="2023-07-18T00:11:19"/>
        <d v="2023-07-18T01:47:39"/>
        <d v="2023-07-20T07:47:30"/>
        <d v="2023-07-22T16:32:41"/>
        <d v="2023-07-22T18:00:13"/>
        <d v="2023-07-26T15:47:56"/>
        <d v="2023-07-29T11:37:18"/>
        <d v="2023-07-29T11:53:55"/>
        <d v="2023-08-01T09:15:40"/>
        <d v="2023-08-02T08:04:41"/>
        <d v="2023-08-04T19:08:19"/>
        <d v="2023-08-07T12:57:09"/>
        <d v="2023-08-16T13:18:03"/>
        <d v="2023-08-16T13:18:40"/>
        <d v="2023-08-19T20:04:48"/>
        <d v="2023-08-20T01:33:00"/>
        <d v="2023-08-20T03:47:00"/>
        <d v="2023-08-28T12:11:21"/>
        <d v="2023-08-29T09:37:05"/>
        <d v="2023-09-03T09:00:31"/>
        <d v="2023-09-16T19:37:31"/>
        <d v="2023-09-16T20:04:17"/>
        <d v="2023-09-16T21:30:10"/>
        <d v="2023-09-16T23:33:55"/>
        <d v="2023-09-17T01:56:28"/>
        <d v="2023-01-01T19:49:55"/>
        <d v="2023-01-02T12:44:55"/>
        <d v="2023-01-02T14:34:02"/>
        <d v="2023-01-02T16:30:27"/>
        <d v="2023-01-02T21:31:24"/>
        <d v="2023-01-05T12:54:34"/>
        <d v="2023-01-06T22:02:29"/>
        <d v="2023-01-08T09:22:34"/>
        <d v="2023-01-08T11:57:30"/>
        <d v="2023-01-13T08:10:33"/>
        <d v="2023-01-28T09:03:35"/>
        <d v="2023-01-30T13:06:30"/>
        <d v="2023-01-30T15:30:00"/>
        <d v="2023-01-30T16:51:00"/>
        <d v="2023-01-31T12:00:00"/>
        <d v="2023-01-31T15:57:00"/>
        <d v="2023-01-31T21:30:00"/>
        <d v="2023-02-01T00:00:00"/>
        <d v="2023-02-01T06:00:00"/>
        <d v="2023-02-01T08:30:00"/>
        <d v="2023-02-01T18:30:00"/>
        <d v="2023-02-06T20:54:59"/>
        <d v="2023-02-16T07:34:54"/>
        <d v="2023-02-16T12:20:00"/>
        <d v="2023-02-16T13:00:00"/>
        <d v="2023-02-16T14:30:00"/>
        <d v="2023-02-22T14:31:13"/>
        <d v="2023-03-05T03:17:32"/>
        <d v="2023-03-05T03:25:46"/>
        <d v="2023-03-12T11:56:48"/>
        <d v="2023-03-12T11:57:19"/>
        <d v="2023-03-14T09:08:05"/>
        <d v="2023-03-21T09:53:56"/>
        <d v="2023-03-21T12:00:00"/>
        <d v="2023-03-21T17:30:00"/>
        <d v="2023-03-21T19:00:00"/>
        <d v="2023-03-24T15:26:49"/>
        <d v="2023-03-24T16:18:07"/>
        <d v="2023-03-29T11:34:09"/>
        <d v="2023-03-30T20:41:16"/>
        <d v="2023-04-01T08:18:33"/>
        <d v="2023-04-01T09:09:38"/>
        <d v="2023-04-03T15:14:34"/>
        <d v="2023-04-03T16:22:20"/>
        <d v="2023-04-04T10:33:09"/>
        <d v="2023-04-07T22:58:30"/>
        <d v="2023-04-07T23:55:33"/>
        <d v="2023-04-08T02:18:30"/>
        <d v="2023-04-08T04:30:21"/>
        <d v="2023-04-15T21:10:02"/>
        <d v="2023-04-16T07:18:10"/>
        <d v="2023-04-23T08:10:52"/>
        <d v="2023-04-23T10:00:00"/>
        <d v="2023-04-23T12:40:00"/>
        <d v="2023-04-27T09:11:59"/>
        <d v="2023-04-28T16:48:38"/>
        <d v="2023-04-29T14:01:26"/>
        <d v="2023-04-30T11:26:35"/>
        <d v="2023-05-02T03:24:25"/>
        <d v="2023-05-09T22:46:34"/>
        <d v="2023-05-09T23:05:04"/>
        <d v="2023-05-10T16:50:59"/>
        <d v="2023-05-16T20:19:38"/>
        <d v="2023-05-17T15:17:22"/>
        <d v="2023-05-18T10:26:52"/>
        <d v="2023-05-19T19:22:33"/>
        <d v="2023-05-28T01:09:58"/>
        <d v="2023-05-28T06:55:31"/>
        <d v="2023-05-28T07:32:11"/>
        <d v="2023-05-28T10:00:23"/>
        <d v="2023-05-28T15:55:55"/>
        <d v="2023-05-29T14:42:39"/>
        <d v="2023-06-08T04:00:00"/>
        <d v="2023-06-08T19:00:12"/>
        <d v="2023-06-11T12:57:41"/>
        <d v="2023-06-11T17:52:00"/>
        <d v="2023-06-13T13:24:32"/>
        <d v="2023-06-20T21:49:09"/>
        <d v="2023-06-29T08:39:56"/>
        <d v="2023-06-30T09:00:12"/>
        <d v="2023-06-30T09:06:43"/>
        <d v="2023-07-10T16:50:59"/>
        <d v="2023-07-11T15:16:31"/>
        <d v="2023-07-13T13:40:47"/>
        <d v="2023-07-13T19:43:57"/>
        <d v="2023-07-13T20:03:39"/>
        <d v="2023-07-13T21:03:54"/>
        <d v="2023-07-14T00:00:50"/>
        <d v="2023-07-22T02:08:47"/>
        <d v="2023-07-24T07:39:40"/>
        <d v="2023-07-25T08:11:57"/>
        <d v="2023-07-26T12:24:52"/>
        <d v="2023-07-28T08:23:23"/>
        <d v="2023-07-30T07:59:40"/>
        <d v="2023-07-31T23:15:06"/>
        <d v="2023-08-03T00:36:54"/>
        <d v="2023-08-04T15:56:09"/>
        <d v="2023-08-05T17:55:22"/>
        <d v="2023-08-05T21:09:00"/>
        <d v="2023-08-06T07:54:35"/>
        <d v="2023-08-07T08:39:45"/>
        <d v="2023-08-07T21:15:29"/>
        <d v="2023-08-08T09:59:57"/>
        <d v="2023-08-10T01:59:06"/>
        <d v="2023-08-16T00:09:11"/>
        <d v="2023-08-16T00:34:32"/>
        <d v="2023-08-16T13:52:06"/>
        <d v="2023-08-16T20:05:21"/>
        <d v="2023-08-16T23:45:00"/>
        <d v="2023-08-17T08:29:00"/>
        <d v="2023-08-17T11:05:00"/>
        <d v="2023-08-18T08:30:00"/>
        <d v="2023-08-18T15:30:00"/>
        <d v="2023-08-22T12:46:23"/>
        <d v="2023-08-23T05:53:06"/>
        <d v="2023-08-23T10:37:45"/>
        <d v="2023-08-28T02:34:48"/>
        <d v="2023-08-29T09:07:29"/>
        <d v="2023-08-30T05:55:52"/>
        <d v="2023-09-01T09:12:10"/>
        <d v="2023-09-01T09:12:36"/>
        <d v="2023-09-01T09:26:58"/>
        <d v="2023-09-02T01:56:41"/>
        <d v="2023-09-03T12:49:16"/>
        <d v="2023-09-04T10:45:19"/>
        <d v="2023-09-05T08:41:07"/>
        <d v="2023-09-10T19:22:34"/>
        <d v="2023-09-14T21:09:44"/>
        <d v="2023-09-14T21:35:05"/>
        <d v="2023-09-15T01:54:34"/>
        <d v="2023-09-15T21:58:19"/>
        <d v="2023-09-19T09:18:42"/>
        <d v="2023-09-20T14:22:02"/>
        <d v="2023-01-12T14:54:15"/>
        <d v="2023-01-14T22:15:42"/>
        <d v="2023-01-14T23:44:09"/>
        <d v="2023-01-15T03:15:16"/>
        <d v="2023-01-15T20:40:00"/>
        <d v="2023-01-15T23:55:00"/>
        <d v="2023-01-20T02:45:16"/>
        <d v="2023-01-26T16:24:45"/>
        <d v="2023-01-28T09:03:30"/>
        <d v="2023-02-02T02:05:58"/>
        <d v="2023-02-07T12:38:22"/>
        <d v="2023-02-07T22:35:24"/>
        <d v="2023-02-09T09:51:04"/>
        <d v="2023-02-16T08:29:00"/>
        <d v="2023-02-16T20:25:31"/>
        <d v="2023-02-17T00:00:00"/>
        <d v="2023-02-17T02:00:00"/>
        <d v="2023-02-17T04:53:00"/>
        <d v="2023-02-17T13:00:00"/>
        <d v="2023-02-17T15:20:00"/>
        <d v="2023-02-17T16:25:00"/>
        <d v="2023-02-17T18:00:00"/>
        <d v="2023-02-22T19:04:21"/>
        <d v="2023-02-23T19:12:09"/>
        <d v="2023-03-01T11:11:11"/>
        <d v="2023-03-01T20:25:55"/>
        <d v="2023-03-03T11:07:20"/>
        <d v="2023-03-05T03:23:41"/>
        <d v="2023-03-05T11:59:59"/>
        <d v="2023-03-06T13:30:00"/>
        <d v="2023-03-07T07:51:17"/>
        <d v="2023-03-07T13:28:49"/>
        <d v="2023-03-09T08:20:51"/>
        <d v="2023-03-10T07:18:09"/>
        <d v="2023-03-19T00:09:47"/>
        <d v="2023-03-22T21:07:31"/>
        <d v="2023-03-22T21:12:44"/>
        <d v="2023-04-01T15:08:30"/>
        <d v="2023-04-07T12:13:49"/>
        <d v="2023-04-21T22:06:08"/>
        <d v="2023-04-21T22:48:04"/>
        <d v="2023-04-22T00:35:33"/>
        <d v="2023-04-22T03:29:33"/>
        <d v="2023-04-22T05:42:11"/>
        <d v="2023-04-22T16:00:00"/>
        <d v="2023-04-22T16:40:00"/>
        <d v="2023-04-22T19:00:00"/>
        <d v="2023-04-28T02:17:59"/>
        <d v="2023-04-28T16:27:13"/>
        <d v="2023-05-03T08:01:02"/>
        <d v="2023-05-09T13:34:00"/>
        <d v="2023-05-12T02:03:11"/>
        <d v="2023-05-12T20:44:56"/>
        <d v="2023-05-15T08:48:46"/>
        <d v="2023-05-16T18:56:06"/>
        <d v="2023-05-19T14:35:44"/>
        <d v="2023-05-22T08:20:09"/>
        <d v="2023-05-23T01:45:27"/>
        <d v="2023-05-23T08:09:29"/>
        <d v="2023-05-23T09:39:08"/>
        <d v="2023-05-23T11:02:47"/>
        <d v="2023-05-23T22:48:45"/>
        <d v="2023-05-24T01:57:53"/>
        <d v="2023-05-29T13:49:00"/>
        <d v="2023-06-02T20:09:21"/>
        <d v="2023-06-05T04:34:37"/>
        <d v="2023-06-08T11:45:00"/>
        <d v="2023-06-08T13:10:49"/>
        <d v="2023-06-08T13:30:30"/>
        <d v="2023-06-08T13:49:42"/>
        <d v="2023-06-08T16:21:11"/>
        <d v="2023-06-10T21:51:47"/>
        <d v="2023-06-11T15:40:31"/>
        <d v="2023-06-27T00:50:32"/>
        <d v="2023-06-27T02:02:04"/>
        <d v="2023-06-28T16:03:47"/>
        <d v="2023-06-28T20:00:13"/>
        <d v="2023-06-29T19:20:29"/>
        <d v="2023-06-29T21:48:38"/>
        <d v="2023-07-06T02:35:25"/>
        <d v="2023-07-06T03:38:49"/>
        <d v="2023-07-06T08:24:57"/>
        <d v="2023-07-06T09:51:26"/>
        <d v="2023-07-08T15:11:42"/>
        <d v="2023-07-08T22:03:31"/>
        <d v="2023-07-12T02:51:22"/>
        <d v="2023-07-12T10:16:48"/>
        <d v="2023-07-16T17:24:09"/>
        <d v="2023-07-20T17:26:14"/>
        <d v="2023-07-26T08:40:33"/>
        <d v="2023-07-27T10:22:54"/>
        <d v="2023-07-27T12:37:00"/>
        <d v="2023-07-29T16:10:50"/>
        <d v="2023-07-30T22:08:51"/>
        <d v="2023-08-07T12:18:29"/>
        <d v="2023-08-08T10:35:46"/>
        <d v="2023-08-10T01:49:16"/>
        <d v="2023-08-10T13:53:44"/>
        <d v="2023-08-10T19:53:54"/>
        <d v="2023-08-11T01:39:15"/>
        <d v="2023-08-11T02:15:13"/>
        <d v="2023-08-11T02:16:19"/>
        <d v="2023-08-11T03:34:47"/>
        <d v="2023-08-11T07:45:18"/>
        <d v="2023-08-11T15:20:12"/>
        <d v="2023-08-11T17:00:45"/>
        <d v="2023-08-13T12:09:02"/>
        <d v="2023-08-17T20:43:14"/>
        <d v="2023-08-22T06:06:35"/>
        <d v="2023-08-24T08:09:01"/>
        <d v="2023-08-25T07:45:29"/>
        <d v="2023-08-25T12:19:48"/>
        <d v="2023-08-26T00:45:31"/>
        <d v="2023-08-28T11:48:34"/>
        <d v="2023-08-29T01:16:02"/>
        <d v="2023-09-08T00:56:11"/>
        <d v="2023-09-08T02:18:36"/>
        <d v="2023-09-11T22:05:38"/>
        <d v="2023-09-14T04:10:07"/>
        <d v="2023-09-16T04:22:35"/>
        <d v="2023-09-18T07:52:40"/>
        <d v="2023-04-11T19:00:00"/>
        <d v="2023-04-12T20:20:12"/>
        <d v="2023-04-14T21:49:07"/>
        <d v="2023-04-15T09:42:37"/>
        <d v="2023-04-15T21:57:48"/>
        <d v="2023-04-16T02:20:28"/>
        <d v="2023-04-17T01:52:51"/>
        <d v="2023-04-17T22:55:27"/>
        <d v="2023-04-18T12:43:28"/>
        <d v="2023-04-19T07:00:01"/>
        <d v="2023-04-20T00:59:00"/>
        <d v="2023-04-20T05:42:11"/>
        <d v="2023-04-20T09:32:28"/>
        <d v="2023-04-22T08:02:43"/>
        <d v="2023-04-23T01:52:28"/>
        <d v="2023-04-29T22:25:05"/>
        <d v="2023-05-02T08:53:36"/>
        <d v="2023-05-02T12:00:00"/>
        <d v="2023-05-02T16:30:00"/>
        <d v="2023-05-04T18:46:12"/>
        <d v="2023-05-10T14:39:31"/>
        <d v="2023-05-11T02:40:16"/>
        <d v="2023-05-15T19:09:58"/>
        <d v="2023-05-17T22:26:53"/>
        <d v="2023-05-18T07:03:13"/>
        <d v="2023-05-20T20:06:17"/>
        <d v="2023-05-26T06:59:08"/>
        <d v="2023-06-01T00:54:54"/>
        <d v="2023-06-01T11:54:29"/>
        <d v="2023-06-04T13:04:37"/>
        <d v="2023-06-20T23:58:58"/>
        <d v="2023-06-21T00:21:01"/>
        <d v="2023-06-23T16:29:18"/>
        <d v="2023-06-24T16:10:32"/>
        <d v="2023-07-01T22:59:29"/>
        <d v="2023-07-03T08:08:14"/>
        <d v="2023-07-08T08:11:11"/>
        <d v="2023-07-08T16:04:51"/>
        <d v="2023-07-18T10:01:03"/>
        <d v="2023-07-22T22:45:46"/>
        <d v="2023-07-23T04:19:28"/>
        <d v="2023-07-27T01:13:25"/>
        <d v="2023-08-06T13:46:28"/>
        <d v="2023-08-07T17:55:46"/>
        <d v="2023-08-09T07:51:53"/>
        <d v="2023-08-16T12:49:21"/>
        <d v="2023-08-20T14:41:22"/>
        <d v="2023-08-20T17:29:46"/>
        <d v="2023-08-23T06:36:42"/>
        <d v="2023-08-23T20:01:45"/>
        <d v="2023-08-23T21:52:12"/>
        <d v="2023-08-24T02:29:35"/>
        <d v="2023-08-24T18:06:00"/>
        <d v="2023-08-24T19:59:05"/>
        <d v="2023-08-25T13:33:16"/>
        <d v="2023-08-30T23:55:45"/>
        <d v="2023-09-05T08:08:23"/>
        <d v="2023-09-05T12:28:06"/>
        <d v="2023-09-06T07:45:53"/>
        <d v="2023-09-07T01:41:54"/>
        <d v="2023-09-10T23:57:29"/>
        <d v="2023-09-20T22:59:48"/>
        <d v="2023-05-04T13:37:49"/>
        <d v="2023-05-04T19:00:28"/>
        <d v="2023-05-05T07:53:22"/>
        <d v="2023-05-05T10:09:12"/>
        <d v="2023-05-05T10:22:47"/>
        <d v="2023-05-05T16:06:01"/>
        <d v="2023-05-06T07:51:17"/>
        <d v="2023-05-07T02:30:32"/>
        <d v="2023-05-07T22:04:09"/>
        <d v="2023-05-08T11:10:46"/>
        <d v="2023-05-08T21:37:55"/>
        <d v="2023-05-09T12:37:15"/>
        <d v="2023-05-09T15:55:00"/>
        <d v="2023-05-10T03:18:40"/>
        <d v="2023-05-10T12:16:01"/>
        <d v="2023-05-13T15:29:19"/>
        <d v="2023-05-15T06:54:51"/>
        <d v="2023-05-16T04:23:49"/>
        <d v="2023-05-20T20:27:29"/>
        <d v="2023-05-21T15:54:53"/>
        <d v="2023-05-21T15:56:46"/>
        <d v="2023-05-21T17:24:25"/>
        <d v="2023-06-03T02:06:24"/>
        <d v="2023-06-05T15:32:43"/>
        <d v="2023-06-07T19:20:16"/>
        <d v="2023-06-07T23:16:14"/>
        <d v="2023-06-08T01:46:18"/>
        <d v="2023-06-08T23:04:17"/>
        <d v="2023-06-09T08:00:00"/>
        <d v="2023-06-12T04:41:55"/>
        <d v="2023-06-12T17:12:55"/>
        <d v="2023-06-16T15:27:28"/>
        <d v="2023-06-17T01:24:06"/>
        <d v="2023-06-18T02:34:15"/>
        <d v="2023-06-19T11:26:25"/>
        <d v="2023-06-22T11:53:02"/>
        <d v="2023-06-24T07:45:10"/>
        <d v="2023-07-06T01:08:18"/>
        <d v="2023-07-09T19:40:32"/>
        <d v="2023-07-09T20:12:05"/>
        <d v="2023-07-11T03:30:16"/>
        <d v="2023-07-17T20:54:10"/>
        <d v="2023-07-22T13:54:01"/>
        <d v="2023-07-23T06:47:28"/>
        <d v="2023-07-23T06:48:14"/>
        <d v="2023-07-25T10:42:31"/>
        <d v="2023-07-26T21:56:51"/>
        <d v="2023-07-26T22:12:20"/>
        <d v="2023-08-01T15:06:42"/>
        <d v="2023-08-02T18:50:05"/>
        <d v="2023-08-05T21:07:47"/>
        <d v="2023-08-06T13:23:49"/>
        <d v="2023-08-06T15:47:17"/>
        <d v="2023-08-06T17:32:20"/>
        <d v="2023-08-09T20:49:07"/>
        <d v="2023-08-09T21:20:24"/>
        <d v="2023-08-09T22:53:24"/>
        <d v="2023-08-10T18:14:11"/>
        <d v="2023-08-20T00:46:06"/>
        <d v="2023-08-22T13:09:34"/>
        <d v="2023-08-24T07:50:04"/>
        <d v="2023-08-24T21:38:27"/>
        <d v="2023-08-25T02:18:35"/>
        <d v="2023-08-29T13:05:40"/>
        <d v="2023-09-06T19:28:36"/>
        <d v="2023-09-06T21:47:15"/>
        <d v="2023-09-07T08:59:00"/>
        <d v="2023-09-08T16:26:54"/>
        <d v="2023-09-13T04:23:50"/>
        <d v="2023-05-10T22:29:06"/>
        <d v="2023-05-11T22:19:39"/>
        <d v="2023-05-12T08:27:49"/>
        <d v="2023-05-14T09:44:10"/>
        <d v="2023-05-15T16:42:11"/>
        <d v="2023-05-17T11:34:40"/>
        <d v="2023-05-18T11:54:31"/>
        <d v="2023-05-18T19:45:45"/>
        <d v="2023-05-21T09:12:28"/>
        <d v="2023-05-22T21:00:31"/>
        <d v="2023-05-22T22:57:43"/>
        <d v="2023-05-23T02:05:06"/>
        <d v="2023-05-23T16:17:18"/>
        <d v="2023-05-26T16:36:28"/>
        <d v="2023-05-27T14:04:11"/>
        <d v="2023-05-29T07:28:06"/>
        <d v="2023-05-30T09:57:21"/>
        <d v="2023-05-30T14:33:09"/>
        <d v="2023-06-02T08:30:16"/>
        <d v="2023-06-04T19:24:27"/>
        <d v="2023-06-06T07:18:23"/>
        <d v="2023-06-07T19:27:38"/>
        <d v="2023-06-08T13:04:09"/>
        <d v="2023-06-08T15:25:49"/>
        <d v="2023-06-08T21:36:48"/>
        <d v="2023-06-09T12:31:17"/>
        <d v="2023-06-09T16:52:15"/>
        <d v="2023-06-10T17:20:15"/>
        <d v="2023-06-13T09:42:09"/>
        <d v="2023-06-28T13:05:30"/>
        <d v="2023-06-29T16:05:36"/>
        <d v="2023-07-02T21:41:07"/>
        <d v="2023-07-03T20:54:20"/>
        <d v="2023-07-04T01:54:29"/>
        <d v="2023-07-04T06:02:40"/>
        <d v="2023-07-04T07:26:32"/>
        <d v="2023-07-11T01:09:25"/>
        <d v="2023-07-16T20:03:17"/>
        <d v="2023-07-16T21:36:31"/>
        <d v="2023-08-01T20:47:31"/>
        <d v="2023-08-01T20:55:40"/>
        <d v="2023-08-11T10:55:20"/>
        <d v="2023-08-13T20:01:20"/>
        <d v="2023-08-15T06:20:35"/>
        <d v="2023-08-24T12:27:44"/>
        <d v="2023-08-30T13:00:00"/>
        <d v="2023-09-05T12:11:42"/>
        <d v="2023-09-11T19:48:02"/>
        <d v="2023-09-11T20:12:48"/>
        <d v="2023-09-11T21:56:00"/>
        <d v="2023-09-11T22:56:34"/>
        <d v="2023-09-12T01:11:56"/>
        <d v="2023-09-15T02:53:28"/>
        <d v="2023-05-24T11:57:06"/>
        <d v="2023-05-24T15:59:41"/>
        <d v="2023-05-24T21:56:43"/>
        <d v="2023-05-25T08:15:11"/>
        <d v="2023-05-25T09:22:10"/>
        <d v="2023-05-25T20:10:29"/>
        <d v="2023-05-27T08:11:54"/>
        <d v="2023-05-28T11:05:45"/>
        <d v="2023-05-29T10:49:50"/>
        <d v="2023-05-29T11:17:38"/>
        <d v="2023-05-29T15:45:13"/>
        <d v="2023-06-01T03:24:02"/>
        <d v="2023-06-01T15:50:56"/>
        <d v="2023-06-11T11:00:34"/>
        <d v="2023-06-13T20:08:02"/>
        <d v="2023-06-14T00:58:20"/>
        <d v="2023-06-14T02:02:41"/>
        <d v="2023-06-14T04:44:19"/>
        <d v="2023-06-14T18:01:57"/>
        <d v="2023-06-15T14:25:00"/>
        <d v="2023-06-26T17:00:04"/>
        <d v="2023-06-26T17:55:53"/>
        <d v="2023-06-29T22:33:34"/>
        <d v="2023-06-29T22:58:21"/>
        <d v="2023-06-30T00:06:23"/>
        <d v="2023-06-30T03:24:20"/>
        <d v="2023-07-02T21:09:43"/>
        <d v="2023-07-13T01:21:23"/>
        <d v="2023-07-20T07:34:01"/>
        <d v="2023-07-20T10:20:49"/>
        <d v="2023-07-20T10:21:50"/>
        <d v="2023-07-20T10:27:26"/>
        <d v="2023-07-20T13:56:00"/>
        <d v="2023-07-20T14:01:48"/>
        <d v="2023-07-28T21:29:54"/>
        <d v="2023-08-03T20:30:44"/>
        <d v="2023-08-03T21:29:39"/>
        <d v="2023-08-04T07:27:52"/>
        <d v="2023-08-07T19:04:29"/>
        <d v="2023-08-08T05:11:13"/>
        <d v="2023-08-08T08:35:56"/>
        <d v="2023-08-10T11:20:53"/>
        <d v="2023-08-10T12:30:28"/>
        <d v="2023-08-14T14:13:15"/>
        <d v="2023-08-16T04:44:06"/>
        <d v="2023-08-16T15:12:40"/>
        <d v="2023-08-18T10:24:55"/>
        <d v="2023-08-19T18:05:54"/>
        <d v="2023-08-28T19:22:18"/>
        <d v="2023-08-28T20:20:30"/>
        <d v="2023-08-29T02:12:18"/>
        <d v="2023-08-29T03:20:19"/>
        <d v="2023-08-30T01:24:23"/>
        <d v="2023-09-01T00:00:00"/>
        <d v="2023-09-01T05:30:07"/>
        <d v="2023-09-03T02:17:58"/>
        <d v="2023-09-04T17:09:18"/>
        <d v="2023-09-05T06:33:17"/>
        <d v="2023-09-12T11:57:42"/>
        <d v="2023-09-15T10:59:09"/>
        <d v="2023-09-17T23:20:44"/>
        <d v="2023-06-01T23:27:16"/>
        <d v="2023-06-02T23:11:01"/>
        <d v="2023-06-02T23:43:12"/>
        <d v="2023-06-02T23:57:45"/>
        <d v="2023-06-03T02:05:09"/>
        <d v="2023-06-03T15:46:48"/>
        <d v="2023-06-03T20:10:26"/>
        <d v="2023-06-04T10:45:45"/>
        <d v="2023-06-04T21:18:28"/>
        <d v="2023-06-06T05:13:59"/>
        <d v="2023-06-06T08:09:28"/>
        <d v="2023-06-11T19:25:21"/>
        <d v="2023-06-15T03:20:23"/>
        <d v="2023-06-17T04:58:09"/>
        <d v="2023-06-20T22:37:59"/>
        <d v="2023-06-23T01:41:43"/>
        <d v="2023-06-23T01:57:17"/>
        <d v="2023-06-23T11:30:56"/>
        <d v="2023-06-24T09:34:22"/>
        <d v="2023-06-26T08:10:15"/>
        <d v="2023-06-29T06:51:31"/>
        <d v="2023-06-29T23:52:10"/>
        <d v="2023-06-30T08:06:46"/>
        <d v="2023-07-05T12:46:54"/>
        <d v="2023-07-10T01:07:39"/>
        <d v="2023-07-15T14:31:57"/>
        <d v="2023-07-15T14:53:55"/>
        <d v="2023-07-18T06:26:24"/>
        <d v="2023-07-20T19:52:56"/>
        <d v="2023-07-21T08:08:03"/>
        <d v="2023-07-22T16:57:32"/>
        <d v="2023-07-24T09:08:11"/>
        <d v="2023-07-25T19:56:05"/>
        <d v="2023-08-01T09:02:29"/>
        <d v="2023-08-14T23:07:42"/>
        <d v="2023-08-15T03:06:00"/>
        <d v="2023-08-15T05:06:00"/>
        <d v="2023-08-15T15:57:00"/>
        <d v="2023-08-15T18:30:00"/>
        <d v="2023-08-17T15:46:51"/>
        <d v="2023-08-18T06:46:25"/>
        <d v="2023-08-19T07:47:29"/>
        <d v="2023-08-21T06:29:58"/>
        <d v="2023-08-24T13:42:08"/>
        <d v="2023-08-29T14:45:28"/>
        <d v="2023-08-29T14:49:17"/>
        <d v="2023-09-10T20:10:08"/>
        <d v="2023-09-10T20:25:53"/>
        <d v="2023-09-10T21:35:59"/>
        <d v="2023-09-11T00:14:26"/>
        <d v="2023-09-11T03:58:47"/>
        <d v="2023-09-12T06:48:42"/>
        <d v="2023-09-20T22:40:48"/>
        <d v="2023-08-23T05:40:59" u="1"/>
        <d v="2023-08-16T20:59:17" u="1"/>
        <d v="2023-08-17T11:48:53" u="1"/>
        <d v="2023-08-16T01:04:32" u="1"/>
        <d v="2023-08-09T15:51:13" u="1"/>
        <d v="2023-08-30T12:18:17" u="1"/>
        <d v="2023-05-17T16:12:36" u="1"/>
        <d v="2023-06-14T06:30:00" u="1"/>
        <d v="2023-07-11T23:51:22" u="1"/>
        <d v="2023-06-20T05:17:38" u="1"/>
        <d v="2023-06-01T03:23:42" u="1"/>
        <d v="2023-06-08T23:58:30" u="1"/>
        <d v="2023-08-07T21:15:38" u="1"/>
        <d v="2023-08-24T23:41:22" u="1"/>
        <d v="2023-08-25T09:40:05" u="1"/>
        <d v="2023-07-11T20:19:27" u="1"/>
        <d v="2023-07-12T02:30:56" u="1"/>
        <d v="2023-06-20T15:52:26" u="1"/>
        <d v="2023-06-27T19:32:26" u="1"/>
        <d v="2023-08-25T21:19:13" u="1"/>
        <d v="2023-05-15T19:22:31" u="1"/>
        <d v="2023-06-21T22:38:43" u="1"/>
        <d v="2023-06-26T12:47:01" u="1"/>
        <d v="2023-08-26T01:40:21" u="1"/>
        <d v="2023-07-22T15:36:00" u="1"/>
        <d v="2023-08-06T09:44:49" u="1"/>
      </sharedItems>
    </cacheField>
    <cacheField name="Fim" numFmtId="175">
      <sharedItems containsDate="1" containsBlank="1" containsMixedTypes="1" minDate="2022-01-02T02:03:31" maxDate="2023-09-21T00:44:03" count="3044">
        <d v="2023-01-01T11:01:08"/>
        <d v="2023-01-01T14:05:55"/>
        <d v="2023-01-01T23:03:58"/>
        <d v="2023-01-02T05:28:02"/>
        <d v="2023-01-02T22:53:53"/>
        <d v="2023-01-03T12:14:24"/>
        <d v="2023-01-03T17:25:01"/>
        <d v="2023-01-03T17:43:34"/>
        <d v="2023-01-06T14:52:02"/>
        <d v="2023-01-10T07:56:24"/>
        <d v="2023-01-10T19:53:33"/>
        <d v="2023-01-11T23:16:00"/>
        <d v="2023-01-18T23:48:52"/>
        <d v="2023-01-19T03:13:16"/>
        <d v="2023-01-19T09:32:15"/>
        <d v="2023-01-19T14:00:00"/>
        <d v="2023-01-19T16:30:00"/>
        <d v="2023-01-19T20:00:00"/>
        <d v="2023-01-20T00:30:00"/>
        <d v="2023-01-20T02:00:00"/>
        <d v="2023-01-20T10:30:00"/>
        <d v="2023-01-20T14:30:00"/>
        <d v="2023-01-20T15:55:59"/>
        <d v="2023-01-27T12:02:40"/>
        <d v="2023-01-28T09:28:00"/>
        <d v="2023-01-29T21:30:49"/>
        <d v="2023-01-30T06:30:00"/>
        <d v="2023-02-04T16:33:42"/>
        <d v="2023-02-16T13:06:35"/>
        <d v="2023-02-19T00:03:53"/>
        <d v="2023-02-19T03:06:06"/>
        <d v="2023-02-19T04:30:00"/>
        <d v="2023-02-19T06:00:00"/>
        <d v="2023-02-19T12:10:00"/>
        <d v="2023-02-19T14:30:00"/>
        <d v="2023-02-19T22:56:09"/>
        <d v="2023-02-27T00:42:03"/>
        <d v="2023-03-02T14:19:34"/>
        <d v="2023-03-05T09:38:32"/>
        <d v="2023-03-05T13:58:12"/>
        <d v="2023-03-07T15:47:32"/>
        <d v="2023-03-18T03:30:00"/>
        <d v="2023-03-19T00:36:00"/>
        <d v="2023-03-19T03:02:00"/>
        <d v="2023-03-19T12:00:00"/>
        <d v="2023-03-19T14:30:00"/>
        <d v="2023-03-19T15:10:00"/>
        <d v="2023-03-20T02:30:00"/>
        <d v="2023-03-20T05:29:25"/>
        <d v="2023-03-22T16:15:53"/>
        <d v="2023-04-03T08:21:07"/>
        <d v="2023-04-03T16:37:57"/>
        <d v="2023-04-06T10:23:20"/>
        <d v="2023-04-18T23:55:10"/>
        <d v="2023-04-19T02:43:15"/>
        <d v="2023-04-19T04:44:44"/>
        <d v="2023-04-19T09:30:44"/>
        <d v="2023-04-19T10:30:00"/>
        <d v="2023-04-20T02:05:35"/>
        <d v="2023-05-04T12:42:02"/>
        <d v="2023-05-14T12:20:56"/>
        <d v="2023-05-15T00:06:50"/>
        <d v="2023-05-15T02:07:00"/>
        <d v="2023-05-15T04:18:25"/>
        <d v="2023-05-17T08:29:31"/>
        <d v="2023-05-21T08:29:05"/>
        <d v="2023-06-01T09:37:17"/>
        <d v="2023-06-03T16:36:30"/>
        <d v="2023-06-03T17:38:24"/>
        <d v="2023-06-08T10:38:30"/>
        <d v="2023-06-11T19:12:35"/>
        <d v="2023-06-13T15:11:07"/>
        <d v="2023-06-15T20:20:21"/>
        <d v="2023-06-18T02:21:28"/>
        <d v="2023-06-18T05:22:50"/>
        <d v="2023-06-19T04:05:48"/>
        <d v="2023-06-19T07:50:24"/>
        <d v="2023-06-19T09:24:14"/>
        <d v="2023-06-20T07:42:36"/>
        <d v="2023-06-20T18:58:02"/>
        <d v="2023-06-20T22:08:57"/>
        <d v="2023-06-29T16:53:15"/>
        <d v="2023-07-04T17:08:05"/>
        <d v="2023-07-06T00:20:51"/>
        <d v="2023-07-11T23:14:40"/>
        <d v="2023-07-13T10:33:37"/>
        <d v="2023-07-20T20:29:46"/>
        <d v="2023-07-22T03:28:38"/>
        <d v="2023-07-28T07:19:48"/>
        <d v="2023-07-28T07:50:16"/>
        <d v="2023-07-29T14:12:38"/>
        <d v="2023-08-02T14:00:57"/>
        <d v="2023-08-06T05:56:53"/>
        <d v="2023-08-09T02:12:04"/>
        <d v="2023-08-11T13:48:10"/>
        <d v="2023-08-13T15:08:29"/>
        <d v="2023-08-15T21:00:33"/>
        <d v="2023-08-16T11:43:16"/>
        <d v="2023-08-16T11:51:39"/>
        <d v="2023-08-21T17:52:46"/>
        <d v="2023-08-22T21:13:22"/>
        <d v="2023-08-22T22:25:24"/>
        <d v="2023-08-23T15:23:54"/>
        <d v="2023-08-29T02:30:41"/>
        <d v="2023-08-29T14:27:08"/>
        <d v="2023-08-29T16:27:30"/>
        <d v="2023-08-29T19:40:34"/>
        <d v="2023-08-30T13:23:00"/>
        <d v="2023-09-04T15:04:00"/>
        <d v="2023-09-10T09:28:58"/>
        <d v="2023-09-11T12:50:25"/>
        <d v="2023-09-16T04:39:15"/>
        <d v="2023-09-17T20:44:33"/>
        <d v="2023-09-17T23:33:20"/>
        <d v="2023-09-18T01:51:26"/>
        <d v="2023-09-19T00:54:35"/>
        <d v="2023-09-19T05:41:57"/>
        <d v="2023-09-19T14:13:34"/>
        <d v="2023-01-02T17:20:55"/>
        <d v="2023-01-03T22:01:46"/>
        <d v="2023-01-04T16:09:29"/>
        <d v="2023-01-08T10:23:00"/>
        <d v="2023-01-10T11:36:16"/>
        <d v="2023-01-11T08:08:21"/>
        <d v="2023-01-11T18:32:37"/>
        <d v="2023-01-12T03:12:31"/>
        <d v="2023-01-12T21:41:58"/>
        <d v="2023-01-13T00:12:06"/>
        <d v="2023-01-13T11:25:39"/>
        <d v="2023-01-13T19:27:02"/>
        <d v="2023-01-13T21:54:35"/>
        <d v="2023-01-14T03:33:59"/>
        <d v="2023-01-14T08:27:39"/>
        <d v="2023-01-15T16:35:59"/>
        <d v="2023-01-15T18:55:58"/>
        <d v="2023-01-17T16:26:57"/>
        <d v="2023-01-17T19:30:00"/>
        <d v="2023-01-19T04:54:35"/>
        <d v="2023-01-19T15:46:31"/>
        <d v="2023-01-24T01:50:34"/>
        <d v="2023-01-24T10:53:56"/>
        <d v="2023-01-25T02:57:09"/>
        <d v="2023-01-25T04:55:16"/>
        <d v="2023-01-27T21:30:12"/>
        <d v="2023-01-28T09:14:54"/>
        <d v="2023-01-29T12:27:41"/>
        <d v="2023-02-03T09:07:34"/>
        <d v="2023-02-03T15:24:50"/>
        <d v="2023-02-05T04:13:10"/>
        <d v="2023-02-08T17:17:53"/>
        <d v="2023-02-09T16:08:02"/>
        <d v="2023-02-12T05:47:27"/>
        <d v="2023-02-16T09:02:23"/>
        <d v="2023-02-20T09:50:29"/>
        <d v="2023-02-23T00:00:00"/>
        <d v="2023-02-23T02:22:00"/>
        <d v="2023-02-23T09:10:00"/>
        <d v="2023-02-23T11:00:01"/>
        <d v="2023-02-24T01:03:48"/>
        <d v="2023-02-24T02:39:39"/>
        <d v="2023-02-27T11:08:31"/>
        <d v="2023-03-07T16:27:35"/>
        <d v="2023-03-10T04:19:32"/>
        <d v="2023-03-13T20:00:03"/>
        <d v="2023-03-14T07:39:25"/>
        <d v="2023-03-14T18:33:01"/>
        <d v="2023-03-15T16:21:25"/>
        <d v="2023-03-15T17:24:33"/>
        <d v="2023-03-17T14:45:28"/>
        <d v="2023-03-17T19:55:23"/>
        <d v="2023-03-19T23:22:14"/>
        <d v="2023-03-23T15:40:42"/>
        <d v="2023-03-26T15:01:03"/>
        <d v="2023-03-26T21:19:10"/>
        <d v="2023-03-26T23:16:00"/>
        <d v="2023-03-27T00:44:00"/>
        <d v="2023-03-27T11:30:00"/>
        <d v="2023-03-27T20:00:00"/>
        <d v="2023-03-27T21:01:21"/>
        <d v="2023-03-29T04:40:19"/>
        <d v="2023-04-01T13:51:58"/>
        <d v="2023-04-01T21:31:54"/>
        <d v="2023-04-12T09:15:32"/>
        <d v="2023-04-12T17:26:26"/>
        <d v="2023-04-13T00:22:24"/>
        <d v="2023-04-13T03:26:08"/>
        <d v="2023-04-13T14:30:00"/>
        <d v="2023-04-13T18:00:00"/>
        <d v="2023-04-13T18:20:00"/>
        <d v="2023-04-13T20:00:00"/>
        <d v="2023-04-13T23:05:00"/>
        <d v="2023-04-14T01:25:24"/>
        <d v="2023-04-16T11:12:55"/>
        <d v="2023-04-18T20:10:33"/>
        <d v="2023-04-19T19:08:50"/>
        <d v="2023-04-26T23:42:27"/>
        <d v="2023-04-28T12:58:10"/>
        <d v="2023-04-28T23:35:00"/>
        <d v="2023-04-29T02:27:00"/>
        <d v="2023-04-29T03:57:00"/>
        <d v="2023-04-29T10:54:41"/>
        <d v="2023-04-29T21:48:55"/>
        <d v="2023-04-30T01:00:00"/>
        <d v="2023-04-30T03:09:56"/>
        <d v="2023-04-30T05:13:43"/>
        <d v="2023-04-30T09:01:25"/>
        <d v="2023-04-30T11:03:11"/>
        <d v="2023-05-08T19:20:52"/>
        <d v="2023-05-10T02:04:58"/>
        <d v="2023-05-10T03:12:34"/>
        <d v="2023-05-10T16:56:29"/>
        <d v="2023-05-11T10:27:11"/>
        <d v="2023-05-16T17:22:59"/>
        <d v="2023-05-17T19:38:14"/>
        <d v="2023-05-21T03:37:22"/>
        <d v="2023-05-23T15:17:40"/>
        <d v="2023-05-23T17:28:45"/>
        <d v="2023-05-26T15:36:51"/>
        <d v="2023-05-27T07:41:27"/>
        <d v="2023-05-30T08:56:38"/>
        <d v="2023-06-05T07:44:09"/>
        <d v="2023-06-05T14:10:31"/>
        <d v="2023-06-06T12:37:23"/>
        <d v="2023-06-09T02:07:52"/>
        <d v="2023-06-09T02:32:36"/>
        <d v="2023-06-10T17:56:04"/>
        <d v="2023-06-17T20:29:07"/>
        <d v="2023-06-18T07:46:57"/>
        <d v="2023-06-23T12:41:29"/>
        <d v="2023-06-26T08:41:49"/>
        <d v="2023-06-28T14:13:26"/>
        <d v="2023-06-29T18:45:48"/>
        <d v="2023-06-30T00:48:00"/>
        <d v="2023-07-03T05:18:09"/>
        <d v="2023-07-09T11:51:04"/>
        <d v="2023-07-13T04:55:31"/>
        <d v="2023-07-29T19:37:24"/>
        <d v="2023-08-10T14:07:57"/>
        <d v="2023-08-12T14:47:39"/>
        <d v="2023-08-17T22:19:37"/>
        <d v="2023-08-18T21:17:10"/>
        <d v="2023-08-19T00:27:06"/>
        <d v="2023-08-20T09:00:41"/>
        <d v="2023-08-21T10:53:18"/>
        <d v="2023-08-22T12:48:00"/>
        <d v="2023-08-23T10:36:47"/>
        <d v="2023-08-25T11:46:24"/>
        <d v="2023-08-25T21:27:35"/>
        <d v="2023-08-27T23:29:17"/>
        <d v="2023-08-29T07:00:12"/>
        <d v="2023-08-30T12:35:16"/>
        <d v="2023-09-02T10:30:30"/>
        <d v="2023-09-02T14:52:14"/>
        <d v="2023-09-05T19:26:38"/>
        <d v="2023-09-11T12:37:23"/>
        <d v="2023-09-11T14:28:15"/>
        <d v="2023-09-15T09:48:10"/>
        <d v="2023-09-15T20:06:26"/>
        <d v="2023-09-15T21:57:18"/>
        <d v="2023-09-16T03:36:56"/>
        <d v="2023-09-17T09:49:46"/>
        <d v="2023-01-02T19:27:00"/>
        <d v="2023-01-02T22:52:29"/>
        <d v="2023-01-03T06:30:00"/>
        <d v="2023-01-03T08:00:00"/>
        <d v="2023-01-03T18:00:16"/>
        <d v="2023-01-04T08:00:09"/>
        <d v="2023-01-04T09:50:00"/>
        <d v="2023-01-04T10:23:09"/>
        <d v="2023-01-04T14:26:30"/>
        <d v="2023-01-06T00:04:44"/>
        <d v="2023-01-06T03:22:42"/>
        <d v="2023-01-07T22:08:00"/>
        <d v="2023-01-19T19:57:00"/>
        <d v="2023-01-24T10:40:59"/>
        <d v="2023-01-25T19:11:35"/>
        <d v="2023-01-28T07:30:59"/>
        <d v="2023-01-29T04:30:11"/>
        <d v="2023-01-29T19:24:53"/>
        <d v="2023-01-30T09:02:07"/>
        <d v="2023-01-30T19:50:18"/>
        <d v="2023-02-02T10:19:16"/>
        <d v="2023-02-06T16:32:53"/>
        <d v="2023-02-07T00:03:42"/>
        <d v="2023-02-07T03:39:01"/>
        <d v="2023-02-08T16:39:21"/>
        <d v="2023-02-10T16:15:57"/>
        <d v="2023-02-15T05:27:49"/>
        <d v="2023-02-15T11:52:39"/>
        <d v="2023-02-24T13:34:22"/>
        <d v="2023-02-27T11:14:02"/>
        <d v="2023-03-02T01:19:04"/>
        <d v="2023-03-02T11:17:59"/>
        <d v="2023-03-10T18:00:00"/>
        <d v="2023-03-10T21:00:00"/>
        <d v="2023-03-11T19:30:00"/>
        <d v="2023-03-11T21:46:33"/>
        <d v="2023-03-28T17:26:32"/>
        <d v="2023-04-11T08:43:43"/>
        <d v="2023-04-11T13:57:23"/>
        <d v="2023-04-12T14:50:47"/>
        <d v="2023-04-14T00:35:46"/>
        <d v="2023-04-14T03:04:50"/>
        <d v="2023-04-15T00:20:23"/>
        <d v="2023-04-15T03:21:09"/>
        <d v="2023-04-15T08:48:29"/>
        <d v="2023-04-15T11:54:42"/>
        <d v="2023-04-17T05:22:02"/>
        <d v="2023-04-20T14:03:41"/>
        <d v="2023-04-21T08:35:03"/>
        <d v="2023-04-30T12:10:00"/>
        <d v="2023-05-03T15:11:20"/>
        <d v="2023-05-05T07:25:37"/>
        <d v="2023-05-07T01:10:54"/>
        <d v="2023-05-07T09:08:48"/>
        <d v="2023-05-10T16:00:50"/>
        <d v="2023-05-17T02:56:50"/>
        <d v="2023-05-17T07:54:45"/>
        <d v="2023-05-19T05:07:43"/>
        <d v="2023-05-22T22:13:42"/>
        <d v="2023-05-24T15:48:22"/>
        <d v="2023-05-25T09:31:55"/>
        <d v="2023-05-27T16:04:01"/>
        <d v="2023-05-27T23:56:18"/>
        <d v="2023-06-04T12:31:13"/>
        <d v="2023-06-04T22:51:14"/>
        <d v="2023-06-12T20:03:15"/>
        <d v="2023-06-13T15:41:22"/>
        <d v="2023-06-14T15:13:31"/>
        <d v="2023-06-19T00:10:20"/>
        <d v="2023-06-19T03:22:54"/>
        <d v="2023-06-20T03:02:26"/>
        <d v="2023-06-21T03:02:26"/>
        <d v="2023-06-21T05:26:16"/>
        <d v="2023-06-21T14:39:25"/>
        <d v="2023-06-21T17:53:05"/>
        <d v="2023-06-23T21:26:38"/>
        <d v="2023-07-01T09:54:42"/>
        <d v="2023-07-04T14:22:46"/>
        <d v="2023-07-06T09:40:59"/>
        <d v="2023-07-06T11:05:40"/>
        <d v="2023-07-23T05:01:26"/>
        <d v="2023-07-24T03:11:30"/>
        <d v="2023-07-24T11:35:56"/>
        <d v="2023-07-29T12:17:04"/>
        <d v="2023-08-01T14:59:36"/>
        <d v="2023-08-04T16:41:47"/>
        <d v="2023-08-05T20:13:53"/>
        <d v="2023-08-06T20:45:30"/>
        <d v="2023-08-07T03:26:42"/>
        <d v="2023-08-10T18:09:40"/>
        <d v="2023-08-13T17:47:40"/>
        <d v="2023-08-16T11:40:04"/>
        <d v="2023-08-16T17:20:34"/>
        <d v="2023-08-21T08:37:26"/>
        <d v="2023-08-23T14:34:27"/>
        <d v="2023-08-24T04:11:11"/>
        <d v="2023-08-24T13:16:28"/>
        <d v="2023-08-26T01:00:00"/>
        <d v="2023-08-26T04:00:00"/>
        <d v="2023-08-26T23:19:13"/>
        <d v="2023-08-27T11:28:16"/>
        <d v="2023-08-29T14:45:59"/>
        <d v="2023-09-10T00:07:16"/>
        <d v="2023-09-10T05:06:24"/>
        <d v="2023-09-19T03:16:34"/>
        <d v="2023-09-19T04:27:09"/>
        <d v="2023-09-20T03:38:06"/>
        <d v="2023-01-01T13:08:21"/>
        <d v="2023-01-04T14:38:04"/>
        <d v="2023-01-04T21:38:52"/>
        <d v="2023-01-05T20:56:15"/>
        <d v="2023-01-06T22:29:55"/>
        <d v="2023-01-07T22:39:01"/>
        <d v="2023-01-08T01:37:49"/>
        <d v="2023-01-10T05:30:09"/>
        <d v="2023-01-10T10:00:00"/>
        <d v="2023-01-10T12:30:00"/>
        <d v="2023-01-10T14:35:00"/>
        <d v="2023-01-11T11:00:00"/>
        <d v="2023-01-11T14:10:00"/>
        <d v="2023-01-13T00:54:47"/>
        <d v="2023-01-14T17:20:16"/>
        <d v="2023-01-14T19:36:45"/>
        <d v="2023-01-16T17:04:36"/>
        <d v="2023-01-19T01:26:46"/>
        <d v="2023-01-22T21:45:19"/>
        <d v="2023-01-23T23:40:02"/>
        <d v="2023-01-24T12:50:26"/>
        <d v="2023-01-25T02:07:46"/>
        <d v="2023-01-28T09:30:09"/>
        <d v="2023-01-29T03:40:10"/>
        <d v="2023-01-30T16:15:29"/>
        <d v="2023-01-31T16:34:30"/>
        <d v="2023-02-09T01:47:55"/>
        <d v="2023-02-14T00:02:42"/>
        <d v="2023-02-14T03:49:48"/>
        <d v="2023-02-14T14:00:00"/>
        <d v="2023-02-15T20:30:00"/>
        <d v="2023-02-16T06:05:05"/>
        <d v="2023-02-16T11:35:00"/>
        <d v="2023-02-16T13:43:10"/>
        <d v="2023-02-21T15:35:26"/>
        <d v="2023-02-25T12:06:47"/>
        <d v="2023-03-03T12:34:50"/>
        <d v="2023-03-03T12:36:42"/>
        <d v="2023-03-03T16:56:28"/>
        <d v="2023-03-05T03:22:53"/>
        <d v="2023-03-07T15:53:13"/>
        <d v="2023-03-12T10:14:29"/>
        <d v="2023-03-15T14:44:00"/>
        <d v="2023-03-15T16:58:20"/>
        <d v="2023-03-16T15:15:53"/>
        <d v="2023-03-16T15:32:17"/>
        <d v="2023-03-21T20:51:13"/>
        <d v="2023-03-22T00:08:19"/>
        <d v="2023-03-23T03:23:45"/>
        <d v="2023-03-23T10:07:30"/>
        <d v="2023-03-26T14:52:38"/>
        <d v="2023-03-28T16:01:41"/>
        <d v="2023-03-28T18:24:47"/>
        <d v="2023-03-29T21:23:58"/>
        <d v="2023-03-30T05:15:26"/>
        <d v="2023-03-30T17:31:07"/>
        <d v="2023-04-01T15:50:57"/>
        <d v="2023-04-04T10:21:11"/>
        <d v="2023-04-04T21:46:59"/>
        <d v="2023-04-09T12:25:25"/>
        <d v="2023-04-10T10:51:13"/>
        <d v="2023-04-17T17:07:23"/>
        <d v="2023-04-17T18:48:54"/>
        <d v="2023-04-18T19:05:20"/>
        <d v="2023-04-19T13:54:38"/>
        <d v="2023-04-20T10:06:30"/>
        <d v="2023-04-20T14:31:01"/>
        <d v="2023-04-22T02:12:25"/>
        <d v="2023-04-24T13:54:51"/>
        <d v="2023-04-24T19:59:15"/>
        <d v="2023-04-24T22:48:36"/>
        <d v="2023-04-25T01:12:27"/>
        <d v="2023-04-25T19:00:00"/>
        <d v="2023-04-25T20:40:00"/>
        <d v="2023-04-25T20:51:06"/>
        <d v="2023-04-26T12:11:12"/>
        <d v="2023-04-27T13:27:40"/>
        <d v="2023-05-05T03:33:13"/>
        <d v="2023-05-05T07:07:12"/>
        <d v="2023-05-06T17:25:34"/>
        <d v="2023-05-09T16:02:44"/>
        <d v="2023-05-14T03:42:21"/>
        <d v="2023-05-14T18:10:49"/>
        <d v="2023-05-26T17:08:31"/>
        <d v="2023-05-31T18:34:06"/>
        <d v="2023-06-01T00:07:08"/>
        <d v="2023-06-01T03:23:53"/>
        <d v="2023-06-04T10:11:08"/>
        <d v="2023-06-05T11:25:10"/>
        <d v="2023-06-06T23:49:31"/>
        <d v="2023-06-08T05:15:23"/>
        <d v="2023-06-08T11:20:23"/>
        <d v="2023-06-09T05:21:40"/>
        <d v="2023-06-11T04:30:55"/>
        <d v="2023-06-13T16:37:42"/>
        <d v="2023-06-18T19:31:45"/>
        <d v="2023-06-24T16:08:05"/>
        <d v="2023-06-28T17:45:47"/>
        <d v="2023-06-29T14:08:43"/>
        <d v="2023-07-01T00:00:00"/>
        <d v="2023-07-01T11:35:11"/>
        <d v="2023-07-02T15:37:51"/>
        <d v="2023-07-03T19:21:20"/>
        <d v="2023-07-05T16:05:42"/>
        <d v="2023-07-09T05:27:10"/>
        <d v="2023-07-09T18:08:49"/>
        <d v="2023-07-10T10:19:21"/>
        <d v="2023-07-10T18:00:00"/>
        <d v="2023-07-12T05:11:06"/>
        <d v="2023-07-24T00:11:54"/>
        <d v="2023-07-24T02:59:42"/>
        <d v="2023-07-24T14:30:13"/>
        <d v="2023-07-27T04:42:33"/>
        <d v="2023-07-29T05:44:29"/>
        <d v="2023-08-03T10:35:32"/>
        <d v="2023-08-04T14:50:40"/>
        <d v="2023-08-06T07:48:38"/>
        <d v="2023-08-07T05:11:32"/>
        <d v="2023-08-08T14:06:03"/>
        <d v="2023-08-09T01:26:34"/>
        <d v="2023-08-25T17:46:36"/>
        <d v="2023-08-28T05:34:07"/>
        <d v="2023-09-03T22:25:59"/>
        <d v="2023-09-05T14:40:59"/>
        <d v="2023-09-08T19:34:52"/>
        <d v="2023-09-08T19:43:01"/>
        <d v="2023-09-08T19:55:38"/>
        <d v="2023-09-11T02:17:48"/>
        <d v="2023-09-16T07:29:00"/>
        <d v="2023-09-17T10:43:37"/>
        <d v="2023-09-20T09:40:28"/>
        <d v="2023-01-01T22:32:18"/>
        <d v="2023-01-03T23:01:23"/>
        <d v="2023-01-04T03:12:46"/>
        <d v="2023-01-04T10:34:58"/>
        <d v="2023-01-04T18:49:27"/>
        <d v="2023-01-05T02:08:02"/>
        <d v="2023-01-05T06:54:04"/>
        <d v="2023-01-05T11:36:27"/>
        <d v="2023-01-05T23:51:00"/>
        <d v="2023-01-06T13:00:00"/>
        <d v="2023-01-06T15:30:00"/>
        <d v="2023-01-06T19:00:00"/>
        <d v="2023-01-07T00:10:00"/>
        <d v="2023-01-07T02:10:00"/>
        <d v="2023-01-07T08:00:05"/>
        <d v="2023-01-08T08:38:01"/>
        <d v="2023-01-08T12:30:04"/>
        <d v="2023-01-08T21:28:36"/>
        <d v="2023-01-09T02:58:13"/>
        <d v="2023-01-09T11:02:37"/>
        <d v="2023-01-09T16:06:53"/>
        <d v="2023-01-11T18:34:14"/>
        <d v="2023-01-11T22:22:33"/>
        <d v="2023-01-12T01:28:46"/>
        <d v="2023-01-12T11:00:31"/>
        <d v="2023-01-13T07:35:02"/>
        <d v="2023-01-14T15:37:19"/>
        <d v="2023-01-14T20:48:45"/>
        <d v="2023-01-15T01:30:06"/>
        <d v="2023-01-19T23:08:13"/>
        <d v="2023-01-20T12:17:29"/>
        <d v="2023-01-22T10:48:09"/>
        <d v="2023-01-23T16:14:08"/>
        <d v="2023-01-28T09:31:21"/>
        <d v="2023-02-05T19:39:07"/>
        <d v="2023-02-08T11:03:24"/>
        <d v="2023-02-09T14:15:58"/>
        <d v="2023-02-10T00:25:00"/>
        <d v="2023-02-10T02:34:00"/>
        <d v="2023-02-10T03:38:00"/>
        <d v="2023-02-11T00:50:00"/>
        <d v="2023-02-11T04:00:00"/>
        <d v="2023-02-11T14:16:05"/>
        <d v="2023-02-17T10:13:12"/>
        <d v="2023-02-18T08:45:25"/>
        <d v="2023-02-26T13:46:04"/>
        <d v="2023-03-01T22:40:23"/>
        <d v="2023-03-10T17:13:06"/>
        <d v="2023-03-11T02:59:22"/>
        <d v="2023-03-15T15:09:38"/>
        <d v="2023-03-16T00:00:33"/>
        <d v="2023-03-16T02:48:54"/>
        <d v="2023-03-16T05:39:58"/>
        <d v="2023-03-16T14:00:00"/>
        <d v="2023-03-16T15:30:00"/>
        <d v="2023-03-17T02:33:13"/>
        <d v="2023-03-25T02:51:40"/>
        <d v="2023-03-26T13:49:35"/>
        <d v="2023-03-30T09:10:09"/>
        <d v="2023-03-30T14:01:25"/>
        <d v="2023-03-30T18:43:32"/>
        <d v="2023-04-06T12:48:06"/>
        <d v="2023-04-07T05:42:31"/>
        <d v="2023-04-10T10:39:39"/>
        <d v="2023-04-14T04:18:16"/>
        <d v="2023-04-16T21:57:12"/>
        <d v="2023-04-16T22:37:42"/>
        <d v="2023-04-17T00:04:42"/>
        <d v="2023-04-17T03:30:00"/>
        <d v="2023-04-17T11:23:22"/>
        <d v="2023-04-17T16:00:00"/>
        <d v="2023-04-17T17:15:24"/>
        <d v="2023-04-17T23:00:00"/>
        <d v="2023-04-17T23:59:00"/>
        <d v="2023-04-18T02:30:00"/>
        <d v="2023-04-18T04:33:27"/>
        <d v="2023-04-18T23:31:45"/>
        <d v="2023-04-19T13:44:50"/>
        <d v="2023-04-20T20:55:13"/>
        <d v="2023-04-24T17:13:46"/>
        <d v="2023-04-29T13:01:09"/>
        <d v="2023-05-01T03:08:57"/>
        <d v="2023-05-02T20:26:09"/>
        <d v="2023-05-04T16:38:54"/>
        <d v="2023-05-11T12:12:08"/>
        <d v="2023-05-15T23:54:58"/>
        <d v="2023-05-18T16:45:41"/>
        <d v="2023-05-19T11:09:56"/>
        <d v="2023-05-19T23:48:13"/>
        <d v="2023-05-20T00:08:49"/>
        <d v="2023-05-20T03:01:58"/>
        <d v="2023-05-21T03:45:22"/>
        <d v="2023-05-21T03:50:39"/>
        <d v="2023-05-21T04:00:00"/>
        <d v="2023-05-21T06:00:00"/>
        <d v="2023-05-21T06:36:10"/>
        <d v="2023-05-21T06:45:48"/>
        <d v="2023-05-21T07:11:43"/>
        <d v="2023-05-21T08:09:11"/>
        <d v="2023-05-23T03:25:27"/>
        <d v="2023-05-24T10:04:11"/>
        <d v="2023-05-24T19:11:35"/>
        <d v="2023-05-25T15:02:34"/>
        <d v="2023-05-25T16:46:57"/>
        <d v="2023-05-28T10:40:42"/>
        <d v="2023-05-30T11:12:20"/>
        <d v="2023-06-01T15:30:53"/>
        <d v="2023-06-02T00:00:00"/>
        <d v="2023-06-05T00:41:46"/>
        <d v="2023-06-05T16:23:06"/>
        <d v="2023-06-06T09:10:16"/>
        <d v="2023-06-08T03:38:19"/>
        <d v="2023-06-08T07:35:07"/>
        <d v="2023-06-08T09:01:21"/>
        <d v="2023-06-10T08:31:48"/>
        <d v="2023-06-10T17:21:07"/>
        <d v="2023-06-10T17:44:10"/>
        <d v="2023-06-15T20:47:17"/>
        <d v="2023-06-17T13:21:15"/>
        <d v="2023-06-17T23:48:21"/>
        <d v="2023-06-21T19:52:53"/>
        <d v="2023-06-23T05:50:06"/>
        <d v="2023-06-24T19:47:30"/>
        <d v="2023-06-25T15:41:38"/>
        <d v="2023-07-11T19:37:06"/>
        <d v="2023-07-12T12:39:32"/>
        <d v="2023-07-15T10:24:38"/>
        <d v="2023-07-16T08:13:21"/>
        <d v="2023-07-18T19:41:50"/>
        <d v="2023-07-19T01:36:13"/>
        <d v="2023-07-21T18:03:32"/>
        <d v="2023-07-24T23:59:51"/>
        <d v="2023-07-25T03:02:40"/>
        <d v="2023-07-25T23:59:14"/>
        <d v="2023-08-03T16:38:27"/>
        <d v="2023-08-05T13:46:59"/>
        <d v="2023-08-05T18:24:06"/>
        <d v="2023-08-07T16:39:17"/>
        <d v="2023-08-09T14:03:05"/>
        <d v="2023-08-17T13:13:52"/>
        <d v="2023-08-22T21:59:43"/>
        <d v="2023-08-23T01:26:46"/>
        <d v="2023-08-23T04:55:02"/>
        <d v="2023-08-24T02:07:30"/>
        <d v="2023-08-25T13:47:03"/>
        <d v="2023-08-25T20:23:14"/>
        <d v="2023-09-01T07:02:01"/>
        <d v="2023-09-01T22:03:38"/>
        <d v="2023-09-03T22:26:14"/>
        <d v="2023-09-04T20:11:04"/>
        <d v="2023-09-04T20:24:36"/>
        <d v="2023-09-05T04:30:38"/>
        <d v="2023-09-05T15:45:52"/>
        <d v="2023-09-12T23:40:28"/>
        <d v="2023-09-14T13:57:03"/>
        <d v="2023-09-15T03:38:26"/>
        <d v="2023-09-18T20:45:44"/>
        <d v="2023-09-19T00:41:29"/>
        <d v="2023-09-20T15:25:25"/>
        <d v="2023-01-05T13:58:59"/>
        <d v="2023-01-09T16:12:10"/>
        <d v="2023-01-10T11:16:33"/>
        <d v="2023-01-10T17:21:59"/>
        <d v="2023-01-13T00:57:36"/>
        <d v="2023-01-13T04:01:06"/>
        <d v="2023-01-13T21:30:00"/>
        <d v="2023-01-14T02:30:00"/>
        <d v="2023-01-14T04:05:00"/>
        <d v="2023-01-14T05:30:00"/>
        <d v="2023-01-14T16:00:00"/>
        <d v="2023-01-14T18:30:00"/>
        <d v="2023-01-15T20:41:00"/>
        <d v="2023-01-16T00:10:00"/>
        <d v="2023-01-16T08:36:43"/>
        <d v="2023-01-17T13:49:39"/>
        <d v="2023-01-18T22:41:53"/>
        <d v="2023-01-19T13:26:11"/>
        <d v="2023-01-20T11:16:37"/>
        <d v="2023-01-22T13:15:46"/>
        <d v="2023-01-28T09:28:32"/>
        <d v="2023-02-04T03:30:42"/>
        <d v="2023-02-07T12:54:20"/>
        <d v="2023-02-10T02:37:17"/>
        <d v="2023-02-11T06:46:13"/>
        <d v="2023-02-11T13:45:48"/>
        <d v="2023-02-13T13:06:00"/>
        <d v="2023-02-18T03:51:34"/>
        <d v="2023-02-19T21:53:02"/>
        <d v="2023-02-20T11:01:11"/>
        <d v="2023-02-20T20:15:58"/>
        <d v="2023-02-21T00:15:58"/>
        <d v="2023-02-21T03:30:00"/>
        <d v="2023-02-21T13:10:00"/>
        <d v="2023-02-22T02:04:00"/>
        <d v="2023-02-22T10:20:00"/>
        <d v="2023-02-22T11:30:00"/>
        <d v="2023-02-22T12:20:00"/>
        <d v="2023-02-22T16:30:00"/>
        <d v="2023-02-22T17:22:08"/>
        <d v="2023-02-23T15:05:44"/>
        <d v="2023-03-06T21:55:30"/>
        <d v="2023-03-07T17:46:28"/>
        <d v="2023-03-09T12:02:07"/>
        <d v="2023-03-12T03:12:09"/>
        <d v="2023-03-22T19:18:40"/>
        <d v="2023-03-22T20:53:42"/>
        <d v="2023-03-23T09:15:34"/>
        <d v="2023-03-24T00:38:51"/>
        <d v="2023-03-24T03:46:00"/>
        <d v="2023-03-24T06:00:00"/>
        <d v="2023-03-24T10:00:00"/>
        <d v="2023-03-24T10:30:00"/>
        <d v="2023-03-24T12:55:00"/>
        <d v="2023-03-24T13:00:00"/>
        <d v="2023-03-24T15:20:00"/>
        <d v="2023-03-24T17:50:00"/>
        <d v="2023-03-25T05:13:06"/>
        <d v="2023-03-28T03:02:53"/>
        <d v="2023-04-02T10:05:15"/>
        <d v="2023-04-03T10:59:51"/>
        <d v="2023-04-04T21:40:43"/>
        <d v="2023-04-05T17:20:37"/>
        <d v="2023-04-09T13:56:44"/>
        <d v="2023-04-09T21:34:32"/>
        <d v="2023-04-17T17:28:43"/>
        <d v="2023-04-22T15:35:22"/>
        <d v="2023-04-23T16:51:54"/>
        <d v="2023-04-24T14:02:54"/>
        <d v="2023-04-25T21:07:39"/>
        <d v="2023-04-25T23:31:00"/>
        <d v="2023-04-26T00:02:00"/>
        <d v="2023-04-26T01:25:04"/>
        <d v="2023-04-26T23:10:16"/>
        <d v="2023-05-03T08:35:51"/>
        <d v="2023-05-03T21:17:25"/>
        <d v="2023-05-04T14:34:55"/>
        <d v="2023-05-09T09:19:03"/>
        <d v="2023-05-11T11:32:39"/>
        <d v="2023-05-26T09:23:12"/>
        <d v="2023-05-26T23:57:16"/>
        <d v="2023-05-27T02:45:42"/>
        <d v="2023-05-28T05:46:49"/>
        <d v="2023-05-28T18:55:28"/>
        <d v="2023-06-06T04:16:32"/>
        <d v="2023-06-06T05:21:43"/>
        <d v="2023-06-07T19:35:11"/>
        <d v="2023-06-08T16:26:57"/>
        <d v="2023-06-11T13:29:38"/>
        <d v="2023-06-16T23:16:28"/>
        <d v="2023-06-19T21:59:16"/>
        <d v="2023-06-23T15:35:27"/>
        <d v="2023-06-24T11:51:35"/>
        <d v="2023-06-26T21:53:42"/>
        <d v="2023-06-27T23:39:56"/>
        <d v="2023-06-28T23:39:56"/>
        <d v="2023-07-01T13:36:53"/>
        <d v="2023-07-11T17:20:17"/>
        <d v="2023-07-11T20:50:01"/>
        <d v="2023-07-15T13:41:17"/>
        <d v="2023-07-15T14:18:25"/>
        <d v="2023-07-15T16:10:27"/>
        <d v="2023-07-15T16:35:01"/>
        <d v="2023-07-24T19:55:22"/>
        <d v="2023-07-28T19:03:34"/>
        <d v="2023-07-30T21:09:44"/>
        <d v="2023-07-31T00:37:30"/>
        <d v="2023-07-31T23:01:56"/>
        <d v="2023-08-02T13:50:30"/>
        <d v="2023-08-04T16:52:59"/>
        <d v="2023-08-07T02:36:26"/>
        <d v="2023-08-09T15:54:05"/>
        <d v="2023-08-15T14:38:28"/>
        <d v="2023-08-17T07:18:33"/>
        <d v="2023-08-18T10:38:02"/>
        <d v="2023-08-24T10:06:52"/>
        <d v="2023-08-27T21:13:47"/>
        <d v="2023-08-28T15:51:46"/>
        <d v="2023-08-28T23:12:40"/>
        <d v="2023-09-03T12:40:15"/>
        <d v="2023-09-12T02:34:44"/>
        <d v="2023-09-12T04:59:08"/>
        <d v="2023-09-13T14:43:51"/>
        <d v="2023-09-14T17:25:35"/>
        <d v="2023-09-16T10:09:02"/>
        <d v="2023-01-02T00:29:37"/>
        <d v="2023-01-03T18:07:16"/>
        <d v="2023-01-04T22:56:01"/>
        <d v="2023-01-07T01:32:32"/>
        <d v="2023-01-07T03:13:58"/>
        <d v="2023-01-07T15:12:02"/>
        <d v="2023-01-11T21:04:18"/>
        <d v="2023-01-16T11:06:12"/>
        <d v="2023-01-19T16:39:00"/>
        <d v="2023-01-22T20:16:26"/>
        <d v="2023-01-23T13:20:00"/>
        <d v="2023-01-23T15:05:00"/>
        <d v="2023-01-23T17:20:00"/>
        <d v="2023-01-24T13:20:00"/>
        <d v="2023-01-24T14:25:00"/>
        <d v="2023-01-25T12:00:00"/>
        <d v="2023-01-25T16:00:00"/>
        <d v="2023-01-27T03:33:02"/>
        <d v="2023-01-27T23:30:25"/>
        <d v="2023-01-28T09:28:55"/>
        <d v="2023-01-28T11:26:07"/>
        <d v="2023-01-31T02:13:00"/>
        <d v="2023-02-02T08:13:10"/>
        <d v="2023-02-03T12:08:10"/>
        <d v="2023-02-10T15:14:01"/>
        <d v="2023-02-11T19:47:43"/>
        <d v="2023-02-12T01:16:22"/>
        <d v="2023-02-13T19:51:21"/>
        <d v="2023-02-14T10:12:35"/>
        <d v="2023-02-16T01:44:55"/>
        <d v="2023-02-20T09:19:48"/>
        <d v="2023-02-21T05:55:09"/>
        <d v="2023-02-21T15:24:43"/>
        <d v="2023-02-22T11:58:48"/>
        <d v="2023-02-27T00:00:00"/>
        <d v="2023-02-27T04:00:00"/>
        <d v="2023-02-27T19:30:00"/>
        <d v="2023-02-28T02:00:00"/>
        <d v="2023-03-01T00:00:00"/>
        <d v="2023-03-02T06:00:00"/>
        <d v="2023-03-02T11:00:00"/>
        <d v="2023-03-02T12:00:00"/>
        <d v="2023-03-02T19:00:00"/>
        <d v="2023-03-03T03:31:57"/>
        <d v="2023-03-03T08:38:42"/>
        <d v="2023-03-03T21:40:30"/>
        <d v="2023-03-04T11:37:58"/>
        <d v="2023-03-11T04:41:31"/>
        <d v="2023-03-11T15:59:49"/>
        <d v="2023-03-14T13:06:06"/>
        <d v="2023-03-16T14:17:00"/>
        <d v="2023-03-17T10:51:17"/>
        <d v="2023-03-18T07:22:55"/>
        <d v="2023-03-18T13:11:26"/>
        <d v="2023-03-21T15:51:32"/>
        <d v="2023-03-29T11:57:09"/>
        <d v="2023-03-30T17:04:07"/>
        <d v="2023-04-05T23:00:55"/>
        <d v="2023-04-06T01:40:00"/>
        <d v="2023-04-06T03:51:00"/>
        <d v="2023-04-06T07:19:00"/>
        <d v="2023-04-06T08:28:00"/>
        <d v="2023-04-07T01:41:17"/>
        <d v="2023-04-07T04:57:36"/>
        <d v="2023-04-14T10:24:52"/>
        <d v="2023-04-14T10:25:31"/>
        <d v="2023-04-18T17:05:25"/>
        <d v="2023-04-19T07:47:35"/>
        <d v="2023-04-20T00:10:37"/>
        <d v="2023-04-21T14:15:00"/>
        <d v="2023-04-21T15:00:00"/>
        <d v="2023-04-21T15:59:28"/>
        <d v="2023-04-22T18:55:11"/>
        <d v="2023-04-24T03:00:53"/>
        <d v="2023-04-26T00:27:39"/>
        <d v="2023-04-26T09:19:53"/>
        <d v="2023-05-01T13:19:54"/>
        <d v="2023-05-01T13:26:49"/>
        <d v="2023-05-01T17:38:25"/>
        <d v="2023-05-03T04:37:43"/>
        <d v="2023-05-03T10:38:25"/>
        <d v="2023-05-04T14:21:07"/>
        <d v="2023-05-06T03:33:13"/>
        <d v="2023-05-06T23:56:54"/>
        <d v="2023-05-07T01:49:04"/>
        <d v="2023-05-07T04:38:58"/>
        <d v="2023-05-08T19:13:29"/>
        <d v="2023-05-19T17:29:43"/>
        <d v="2023-05-23T14:14:06"/>
        <d v="2023-06-01T00:00:00"/>
        <d v="2023-06-01T03:24:05"/>
        <d v="2023-06-01T16:05:26"/>
        <d v="2023-06-03T15:20:39"/>
        <d v="2023-06-08T19:00:00"/>
        <d v="2023-06-15T04:35:48"/>
        <d v="2023-06-15T04:41:28"/>
        <d v="2023-06-15T10:02:46"/>
        <d v="2023-06-17T21:53:57"/>
        <d v="2023-06-18T08:49:59"/>
        <d v="2023-06-21T09:04:11"/>
        <d v="2023-06-26T22:17:10"/>
        <d v="2023-06-28T18:42:38"/>
        <d v="2023-07-01T11:16:38"/>
        <d v="2023-07-02T09:39:35"/>
        <d v="2023-07-02T09:39:56"/>
        <d v="2023-07-02T09:49:35"/>
        <d v="2023-07-02T09:50:41"/>
        <d v="2023-07-02T17:41:55"/>
        <d v="2023-07-04T11:07:15"/>
        <d v="2023-07-05T13:13:14"/>
        <d v="2023-07-06T23:20:30"/>
        <d v="2023-07-07T10:14:04"/>
        <d v="2023-07-07T14:29:44"/>
        <d v="2023-07-10T07:48:10"/>
        <d v="2023-07-11T23:45:28"/>
        <d v="2023-07-12T16:27:43"/>
        <d v="2023-07-15T20:34:22"/>
        <d v="2023-07-17T20:15:28"/>
        <d v="2023-07-17T22:26:54"/>
        <d v="2023-07-18T01:47:39"/>
        <d v="2023-07-18T23:01:29"/>
        <d v="2023-07-20T19:12:45"/>
        <d v="2023-07-22T17:00:34"/>
        <d v="2023-07-22T19:46:04"/>
        <d v="2023-07-27T12:24:26"/>
        <d v="2023-07-29T11:49:55"/>
        <d v="2023-07-29T13:26:56"/>
        <d v="2023-08-01T09:26:21"/>
        <d v="2023-08-02T17:56:25"/>
        <d v="2023-08-04T20:25:30"/>
        <d v="2023-08-07T14:26:45"/>
        <d v="2023-08-16T13:18:40"/>
        <d v="2023-08-16T13:31:04"/>
        <d v="2023-08-20T01:33:00"/>
        <d v="2023-08-20T03:47:00"/>
        <d v="2023-08-21T17:10:10"/>
        <d v="2023-08-28T13:05:41"/>
        <d v="2023-08-29T14:01:03"/>
        <d v="2023-09-03T14:39:20"/>
        <d v="2023-09-16T20:04:17"/>
        <d v="2023-09-16T21:30:10"/>
        <d v="2023-09-16T23:33:55"/>
        <d v="2023-09-17T01:56:28"/>
        <d v="2023-09-18T03:19:21"/>
        <d v="2023-01-01T21:03:21"/>
        <d v="2023-01-02T12:57:09"/>
        <d v="2023-01-02T16:00:30"/>
        <d v="2023-01-02T17:40:32"/>
        <d v="2023-01-03T11:04:43"/>
        <d v="2023-01-05T16:41:12"/>
        <d v="2023-01-06T22:31:26"/>
        <d v="2023-01-08T11:57:30"/>
        <d v="2023-01-08T14:03:52"/>
        <d v="2023-01-13T11:40:33"/>
        <d v="2023-01-28T09:31:47"/>
        <d v="2023-01-30T15:30:00"/>
        <d v="2023-01-30T16:51:00"/>
        <d v="2023-01-31T12:00:00"/>
        <d v="2023-01-31T15:57:00"/>
        <d v="2023-01-31T21:30:00"/>
        <d v="2023-02-01T00:00:00"/>
        <d v="2023-02-01T06:00:00"/>
        <d v="2023-02-01T08:30:00"/>
        <d v="2023-02-01T18:30:00"/>
        <d v="2023-02-01T21:56:57"/>
        <d v="2023-02-06T23:03:01"/>
        <d v="2023-02-16T12:20:00"/>
        <d v="2023-02-16T13:00:00"/>
        <d v="2023-02-16T14:30:00"/>
        <d v="2023-02-16T15:15:56"/>
        <d v="2023-02-22T15:25:53"/>
        <d v="2023-03-05T03:25:46"/>
        <d v="2023-03-06T02:15:11"/>
        <d v="2023-03-12T11:57:19"/>
        <d v="2023-03-12T12:33:00"/>
        <d v="2023-03-14T18:33:11"/>
        <d v="2023-03-21T12:00:00"/>
        <d v="2023-03-21T17:30:00"/>
        <d v="2023-03-21T19:00:00"/>
        <d v="2023-03-22T04:14:47"/>
        <d v="2023-03-24T15:43:53"/>
        <d v="2023-03-24T20:27:57"/>
        <d v="2023-03-29T12:43:19"/>
        <d v="2023-03-30T22:55:16"/>
        <d v="2023-04-01T08:29:34"/>
        <d v="2023-04-01T16:02:15"/>
        <d v="2023-04-03T15:30:37"/>
        <d v="2023-04-03T21:01:13"/>
        <d v="2023-04-04T14:16:21"/>
        <d v="2023-04-07T23:55:33"/>
        <d v="2023-04-08T02:18:30"/>
        <d v="2023-04-08T04:30:21"/>
        <d v="2023-04-08T16:22:49"/>
        <d v="2023-04-15T23:03:06"/>
        <d v="2023-04-16T09:13:25"/>
        <d v="2023-04-23T10:00:00"/>
        <d v="2023-04-23T12:40:00"/>
        <d v="2023-04-23T13:22:29"/>
        <d v="2023-04-27T10:16:54"/>
        <d v="2023-04-28T17:02:49"/>
        <d v="2023-04-29T14:49:33"/>
        <d v="2023-04-30T12:26:51"/>
        <d v="2023-05-02T14:38:38"/>
        <d v="2023-05-09T23:05:04"/>
        <d v="2023-05-10T16:50:59"/>
        <d v="2023-05-11T13:22:48"/>
        <d v="2023-05-16T21:37:14"/>
        <d v="2023-05-17T21:06:11"/>
        <d v="2023-05-18T11:14:36"/>
        <d v="2023-05-19T20:26:59"/>
        <d v="2023-05-28T01:53:06"/>
        <d v="2023-05-28T07:22:30"/>
        <d v="2023-05-28T10:00:23"/>
        <d v="2023-05-28T13:28:54"/>
        <d v="2023-05-28T16:39:27"/>
        <d v="2023-05-30T03:01:26"/>
        <d v="2023-06-08T10:12:08"/>
        <d v="2023-06-08T20:06:29"/>
        <d v="2023-06-11T17:52:00"/>
        <d v="2023-06-13T02:10:53"/>
        <d v="2023-06-13T21:01:04"/>
        <d v="2023-06-20T23:48:07"/>
        <d v="2023-06-29T12:21:57"/>
        <d v="2023-06-30T09:06:43"/>
        <d v="2023-06-30T14:10:00"/>
        <d v="2023-07-11T06:08:14"/>
        <d v="2023-07-11T16:41:51"/>
        <d v="2023-07-13T15:15:47"/>
        <d v="2023-07-13T20:03:39"/>
        <d v="2023-07-13T21:03:54"/>
        <d v="2023-07-14T00:00:50"/>
        <d v="2023-07-15T01:28:58"/>
        <d v="2023-07-22T03:18:02"/>
        <d v="2023-07-24T08:57:57"/>
        <d v="2023-07-25T11:37:40"/>
        <d v="2023-07-26T13:26:11"/>
        <d v="2023-07-28T14:15:03"/>
        <d v="2023-07-30T11:56:21"/>
        <d v="2023-08-01T02:44:46"/>
        <d v="2023-08-03T05:32:05"/>
        <d v="2023-08-05T10:51:44"/>
        <d v="2023-08-05T21:09:00"/>
        <d v="2023-08-05T23:28:41"/>
        <d v="2023-08-06T10:02:44"/>
        <d v="2023-08-07T16:38:38"/>
        <d v="2023-08-07T21:49:52"/>
        <d v="2023-08-08T21:15:34"/>
        <d v="2023-08-10T08:51:23"/>
        <d v="2023-08-16T00:34:32"/>
        <d v="2023-08-16T01:09:04"/>
        <d v="2023-08-16T17:14:05"/>
        <d v="2023-08-16T23:45:00"/>
        <d v="2023-08-17T08:29:00"/>
        <d v="2023-08-17T11:05:00"/>
        <d v="2023-08-18T08:30:00"/>
        <d v="2023-08-18T15:30:00"/>
        <s v=" "/>
        <d v="2023-08-22T13:04:16"/>
        <d v="2023-08-23T10:35:57"/>
        <d v="2023-08-23T16:11:21"/>
        <d v="2023-08-28T07:50:11"/>
        <d v="2023-08-29T19:51:02"/>
        <d v="2023-08-30T08:08:37"/>
        <d v="2023-09-01T09:12:36"/>
        <d v="2023-09-01T09:26:58"/>
        <d v="2023-09-01T21:06:55"/>
        <d v="2023-09-02T03:07:56"/>
        <d v="2023-09-03T17:53:57"/>
        <d v="2023-09-04T11:22:01"/>
        <d v="2023-09-05T20:37:45"/>
        <d v="2023-09-10T20:17:00"/>
        <d v="2023-09-14T21:35:05"/>
        <d v="2023-09-15T01:54:34"/>
        <d v="2023-09-15T21:58:19"/>
        <d v="2023-09-16T15:27:38"/>
        <d v="2023-09-19T13:16:25"/>
        <d v="2023-09-20T16:05:53"/>
        <d v="2023-01-12T15:14:43"/>
        <d v="2023-01-14T23:44:09"/>
        <d v="2023-01-15T03:15:16"/>
        <d v="2023-01-15T20:40:00"/>
        <d v="2023-01-15T23:55:00"/>
        <d v="2023-01-16T15:50:43"/>
        <d v="2023-01-20T03:26:00"/>
        <d v="2023-01-26T16:52:20"/>
        <d v="2023-01-28T09:29:19"/>
        <d v="2023-02-02T04:38:28"/>
        <d v="2023-02-07T20:04:58"/>
        <d v="2023-02-08T04:23:18"/>
        <d v="2023-02-09T14:09:34"/>
        <d v="2023-02-16T08:42:36"/>
        <d v="2023-02-17T00:00:00"/>
        <d v="2023-02-17T02:00:00"/>
        <d v="2023-02-17T04:53:00"/>
        <d v="2023-02-17T13:00:00"/>
        <d v="2023-02-17T15:20:00"/>
        <d v="2023-02-17T16:25:00"/>
        <d v="2023-02-17T18:00:00"/>
        <d v="2023-02-17T23:30:24"/>
        <d v="2023-02-22T22:10:31"/>
        <d v="2023-02-24T20:53:16"/>
        <d v="2023-03-01T17:37:15"/>
        <d v="2023-03-01T21:38:37"/>
        <d v="2023-03-03T11:18:52"/>
        <d v="2023-03-05T03:24:07"/>
        <d v="2023-03-05T15:35:08"/>
        <d v="2023-03-06T16:26:32"/>
        <d v="2023-03-07T08:05:52"/>
        <d v="2023-03-07T13:51:15"/>
        <d v="2023-03-09T18:28:21"/>
        <d v="2023-03-10T07:54:04"/>
        <d v="2023-03-19T01:18:02"/>
        <d v="2023-03-22T21:12:44"/>
        <d v="2023-03-23T23:52:01"/>
        <d v="2023-04-01T17:26:53"/>
        <d v="2023-04-07T16:48:16"/>
        <d v="2023-04-21T22:48:04"/>
        <d v="2023-04-22T00:35:33"/>
        <d v="2023-04-22T03:29:33"/>
        <d v="2023-04-22T05:42:11"/>
        <d v="2023-04-22T16:00:00"/>
        <d v="2023-04-22T16:40:00"/>
        <d v="2023-04-22T19:00:00"/>
        <d v="2023-04-22T19:38:45"/>
        <d v="2023-04-28T12:26:30"/>
        <d v="2023-04-28T16:44:59"/>
        <d v="2023-05-03T09:23:55"/>
        <d v="2023-05-09T18:36:27"/>
        <d v="2023-05-12T03:28:38"/>
        <d v="2023-05-12T21:20:42"/>
        <d v="2023-05-15T10:52:35"/>
        <d v="2023-05-17T19:21:37"/>
        <d v="2023-05-19T20:29:06"/>
        <d v="2023-05-22T13:06:08"/>
        <d v="2023-05-23T08:09:15"/>
        <d v="2023-05-23T09:14:27"/>
        <d v="2023-05-23T09:44:22"/>
        <d v="2023-05-23T22:48:45"/>
        <d v="2023-05-23T23:35:38"/>
        <d v="2023-05-26T16:10:56"/>
        <d v="2023-05-29T14:54:17"/>
        <d v="2023-06-02T23:13:39"/>
        <d v="2023-06-07T18:19:29"/>
        <d v="2023-06-08T13:10:49"/>
        <d v="2023-06-08T13:30:30"/>
        <d v="2023-06-08T13:49:42"/>
        <d v="2023-06-08T16:21:11"/>
        <d v="2023-06-08T22:12:48"/>
        <d v="2023-06-10T22:46:50"/>
        <d v="2023-06-21T23:22:17"/>
        <d v="2023-06-27T02:02:04"/>
        <d v="2023-06-27T21:47:10"/>
        <d v="2023-06-28T17:00:58"/>
        <d v="2023-06-29T00:15:07"/>
        <d v="2023-06-29T19:47:52"/>
        <d v="2023-06-29T23:02:52"/>
        <d v="2023-07-06T03:38:49"/>
        <d v="2023-07-06T08:24:57"/>
        <d v="2023-07-06T09:51:26"/>
        <d v="2023-07-08T05:05:13"/>
        <d v="2023-07-08T19:21:15"/>
        <d v="2023-07-09T01:59:57"/>
        <d v="2023-07-12T04:12:40"/>
        <d v="2023-07-13T16:23:11"/>
        <d v="2023-07-16T17:56:26"/>
        <d v="2023-07-20T19:23:28"/>
        <d v="2023-07-26T17:33:14"/>
        <d v="2023-07-27T11:50:00"/>
        <d v="2023-07-28T11:55:54"/>
        <d v="2023-07-29T16:54:57"/>
        <d v="2023-07-31T10:33:10"/>
        <d v="2023-08-07T12:22:29"/>
        <d v="2023-08-08T15:28:47"/>
        <d v="2023-08-10T10:55:34"/>
        <d v="2023-08-10T14:34:38"/>
        <d v="2023-08-10T22:54:15"/>
        <d v="2023-08-11T02:15:13"/>
        <d v="2023-08-11T02:16:19"/>
        <d v="2023-08-11T03:34:47"/>
        <d v="2023-08-11T07:45:18"/>
        <d v="2023-08-11T15:20:12"/>
        <d v="2023-08-11T16:16:54"/>
        <d v="2023-08-12T17:29:03"/>
        <d v="2023-08-13T12:47:22"/>
        <d v="2023-08-17T23:53:28"/>
        <d v="2023-08-22T17:24:00"/>
        <d v="2023-08-24T08:21:15"/>
        <d v="2023-08-25T12:19:48"/>
        <d v="2023-08-25T14:44:16"/>
        <d v="2023-08-26T02:03:02"/>
        <d v="2023-08-28T21:29:55"/>
        <d v="2023-08-29T05:14:36"/>
        <d v="2023-09-08T02:18:36"/>
        <d v="2023-09-09T20:59:27"/>
        <d v="2023-09-12T00:18:30"/>
        <d v="2023-09-14T10:07:23"/>
        <d v="2023-09-16T04:53:20"/>
        <d v="2023-09-18T14:00:50"/>
        <d v="2023-04-12T18:40:22"/>
        <d v="2023-04-14T19:35:08"/>
        <d v="2023-04-15T03:23:39"/>
        <d v="2023-04-15T11:56:13"/>
        <d v="2023-04-15T23:14:55"/>
        <d v="2023-04-16T21:45:02"/>
        <d v="2023-04-17T17:16:17"/>
        <d v="2023-04-18T04:03:21"/>
        <d v="2023-04-18T18:31:30"/>
        <d v="2023-04-19T08:22:57"/>
        <d v="2023-04-20T05:42:11"/>
        <d v="2023-04-20T09:32:28"/>
        <d v="2023-04-20T21:34:06"/>
        <d v="2023-04-22T08:57:04"/>
        <d v="2023-04-23T02:36:32"/>
        <d v="2023-04-30T04:55:28"/>
        <d v="2023-05-02T12:00:00"/>
        <d v="2023-05-02T16:30:00"/>
        <d v="2023-05-02T16:43:47"/>
        <d v="2023-05-05T10:20:14"/>
        <d v="2023-05-10T15:14:55"/>
        <d v="2023-05-11T03:46:33"/>
        <d v="2023-05-16T08:19:35"/>
        <d v="2023-05-18T07:03:13"/>
        <d v="2023-05-19T17:46:33"/>
        <d v="2023-05-20T22:22:49"/>
        <d v="2023-05-26T09:54:04"/>
        <d v="2023-06-01T01:39:14"/>
        <d v="2023-06-01T15:49:18"/>
        <d v="2023-06-04T19:25:44"/>
        <d v="2023-06-21T00:21:01"/>
        <d v="2023-06-22T14:00:36"/>
        <d v="2023-06-23T18:59:09"/>
        <d v="2023-06-24T17:31:39"/>
        <d v="2023-07-02T00:46:34"/>
        <d v="2023-07-03T14:15:09"/>
        <d v="2023-07-08T16:04:10"/>
        <d v="2023-07-08T16:22:00"/>
        <d v="2023-07-18T11:34:03"/>
        <d v="2023-07-23T04:19:28"/>
        <d v="2023-07-24T00:51:22"/>
        <d v="2023-07-27T05:24:21"/>
        <d v="2023-08-06T16:06:00"/>
        <d v="2023-08-07T18:47:08"/>
        <d v="2023-08-09T21:21:50"/>
        <d v="2023-08-16T15:45:24"/>
        <d v="2023-08-20T17:29:46"/>
        <d v="2023-08-20T17:32:59"/>
        <d v="2023-08-23T07:10:22"/>
        <d v="2023-08-23T21:52:12"/>
        <d v="2023-08-24T02:29:35"/>
        <d v="2023-08-24T18:05:34"/>
        <d v="2023-08-24T19:26:15"/>
        <d v="2023-08-24T20:57:46"/>
        <d v="2023-08-25T14:01:39"/>
        <d v="2023-08-31T01:46:30"/>
        <d v="2023-09-05T12:16:33"/>
        <d v="2023-09-05T13:26:53"/>
        <d v="2023-09-06T13:44:15"/>
        <d v="2023-09-07T08:38:14"/>
        <d v="2023-09-11T03:07:10"/>
        <m/>
        <d v="2023-05-04T17:06:42"/>
        <d v="2023-05-04T21:57:22"/>
        <d v="2023-05-05T10:09:12"/>
        <d v="2023-05-05T10:22:47"/>
        <d v="2023-05-05T16:04:06"/>
        <d v="2023-05-06T01:29:37"/>
        <d v="2023-05-06T15:10:11"/>
        <d v="2023-05-07T03:19:33"/>
        <d v="2023-05-08T01:20:24"/>
        <d v="2023-05-08T14:24:09"/>
        <d v="2023-05-09T02:23:13"/>
        <d v="2023-05-09T13:58:28"/>
        <d v="2023-05-09T16:55:19"/>
        <d v="2023-05-10T07:44:34"/>
        <d v="2023-05-10T12:32:47"/>
        <d v="2023-05-13T16:55:40"/>
        <d v="2023-05-15T08:06:31"/>
        <d v="2023-05-20T10:01:20"/>
        <d v="2023-05-20T20:59:30"/>
        <d v="2023-05-21T15:56:46"/>
        <d v="2023-05-21T17:24:25"/>
        <d v="2023-05-22T15:11:23"/>
        <d v="2023-06-03T03:36:16"/>
        <d v="2023-06-06T03:53:38"/>
        <d v="2023-06-07T23:16:14"/>
        <d v="2023-06-08T01:46:18"/>
        <d v="2023-06-08T23:04:17"/>
        <d v="2023-06-09T08:00:00"/>
        <d v="2023-06-09T12:22:50"/>
        <d v="2023-06-12T05:19:30"/>
        <d v="2023-06-12T17:29:13"/>
        <d v="2023-06-16T17:17:56"/>
        <d v="2023-06-17T02:39:24"/>
        <d v="2023-06-18T08:37:19"/>
        <d v="2023-06-19T11:26:28"/>
        <d v="2023-06-22T12:58:51"/>
        <d v="2023-06-24T11:45:03"/>
        <d v="2023-07-07T08:30:53"/>
        <d v="2023-07-09T20:12:05"/>
        <d v="2023-07-10T23:54:36"/>
        <d v="2023-07-11T08:52:49"/>
        <d v="2023-07-17T23:40:27"/>
        <d v="2023-07-22T15:26:03"/>
        <d v="2023-07-23T06:48:14"/>
        <d v="2023-07-23T07:27:17"/>
        <d v="2023-07-25T15:57:13"/>
        <d v="2023-07-26T22:12:20"/>
        <d v="2023-07-27T03:51:29"/>
        <d v="2023-08-01T15:22:58"/>
        <d v="2023-08-02T23:18:51"/>
        <d v="2023-08-05T23:22:00"/>
        <d v="2023-08-06T14:17:53"/>
        <d v="2023-08-06T16:40:13"/>
        <d v="2023-08-06T22:43:52"/>
        <d v="2023-08-09T21:20:24"/>
        <d v="2023-08-09T22:53:24"/>
        <d v="2023-08-10T18:14:11"/>
        <d v="2023-08-11T00:35:09"/>
        <d v="2023-08-20T03:18:00"/>
        <d v="2023-08-22T17:20:54"/>
        <d v="2023-08-24T09:03:36"/>
        <d v="2023-08-24T21:54:17"/>
        <d v="2023-08-25T04:41:52"/>
        <d v="2023-08-29T13:11:06"/>
        <d v="2023-09-06T21:03:34"/>
        <d v="2023-09-07T08:59:00"/>
        <d v="2023-09-08T04:59:22"/>
        <d v="2023-09-08T17:29:10"/>
        <d v="2023-09-13T05:38:12"/>
        <d v="2023-05-11T05:13:48"/>
        <d v="2023-05-12T01:18:16"/>
        <d v="2023-05-12T22:23:06"/>
        <d v="2023-05-14T11:39:09"/>
        <d v="2023-05-16T00:57:39"/>
        <d v="2023-05-17T14:38:58"/>
        <d v="2023-05-18T14:01:35"/>
        <d v="2023-05-18T23:46:16"/>
        <d v="2023-05-21T14:17:33"/>
        <d v="2023-05-22T21:58:06"/>
        <d v="2023-05-23T01:38:51"/>
        <d v="2023-05-23T10:33:09"/>
        <d v="2023-05-24T10:56:14"/>
        <d v="2023-05-27T05:33:27"/>
        <d v="2023-05-27T07:11:24"/>
        <d v="2023-05-27T15:55:18"/>
        <d v="2023-05-29T09:10:47"/>
        <d v="2023-05-30T10:51:24"/>
        <d v="2023-05-30T17:09:40"/>
        <d v="2023-06-02T16:33:28"/>
        <d v="2023-06-05T10:00:25"/>
        <d v="2023-06-06T08:52:14"/>
        <d v="2023-06-07T19:54:51"/>
        <d v="2023-06-08T15:25:49"/>
        <d v="2023-06-08T21:36:48"/>
        <d v="2023-06-08T23:43:23"/>
        <d v="2023-06-09T15:57:24"/>
        <d v="2023-06-09T19:14:49"/>
        <d v="2023-06-10T20:28:51"/>
        <d v="2023-06-14T02:02:51"/>
        <d v="2023-06-28T13:27:26"/>
        <d v="2023-06-29T22:11:01"/>
        <d v="2023-07-03T00:50:40"/>
        <d v="2023-07-03T21:26:44"/>
        <d v="2023-07-04T03:21:48"/>
        <d v="2023-07-04T07:16:00"/>
        <d v="2023-07-04T23:54:04"/>
        <d v="2023-07-11T03:47:43"/>
        <d v="2023-07-16T21:36:31"/>
        <d v="2023-07-17T20:12:15"/>
        <d v="2023-08-01T20:55:40"/>
        <d v="2023-08-01T23:43:25"/>
        <d v="2023-08-11T15:10:16"/>
        <d v="2023-08-15T03:47:37"/>
        <d v="2023-08-15T08:16:24"/>
        <d v="2023-08-24T13:16:42"/>
        <d v="2023-08-30T15:42:20"/>
        <d v="2023-09-05T13:16:11"/>
        <d v="2023-09-11T20:12:48"/>
        <d v="2023-09-11T21:56:00"/>
        <d v="2023-09-11T22:56:34"/>
        <d v="2023-09-12T01:11:56"/>
        <d v="2023-09-15T02:37:16"/>
        <d v="2023-09-15T11:23:34"/>
        <d v="2023-05-24T14:19:21"/>
        <d v="2023-05-24T17:44:18"/>
        <d v="2023-05-25T04:04:26"/>
        <d v="2023-05-25T09:01:30"/>
        <d v="2023-05-25T16:45:20"/>
        <d v="2023-05-26T00:32:23"/>
        <d v="2023-05-27T17:48:39"/>
        <d v="2023-05-28T14:32:01"/>
        <d v="2023-05-29T11:17:38"/>
        <d v="2023-05-29T15:45:13"/>
        <d v="2023-06-01T03:24:02"/>
        <d v="2023-06-01T04:40:05"/>
        <d v="2023-06-01T16:19:41"/>
        <d v="2023-06-11T12:00:20"/>
        <d v="2023-06-13T21:32:30"/>
        <d v="2023-06-14T02:02:41"/>
        <d v="2023-06-14T04:44:19"/>
        <d v="2023-06-14T18:00:02"/>
        <d v="2023-06-14T19:13:50"/>
        <d v="2023-06-15T15:09:02"/>
        <d v="2023-06-26T17:55:53"/>
        <d v="2023-06-26T22:17:00"/>
        <d v="2023-06-29T22:48:22"/>
        <d v="2023-06-30T00:06:07"/>
        <d v="2023-06-30T03:23:57"/>
        <d v="2023-06-30T21:50:10"/>
        <d v="2023-07-06T19:47:34"/>
        <d v="2023-07-13T07:57:48"/>
        <d v="2023-07-20T07:43:41"/>
        <d v="2023-07-20T10:21:50"/>
        <d v="2023-07-20T10:27:21"/>
        <d v="2023-07-20T11:10:43"/>
        <d v="2023-07-20T14:01:48"/>
        <d v="2023-07-20T14:48:49"/>
        <d v="2023-07-29T11:13:26"/>
        <d v="2023-08-03T21:29:39"/>
        <d v="2023-08-04T07:27:52"/>
        <d v="2023-08-04T17:41:01"/>
        <d v="2023-08-07T22:06:20"/>
        <d v="2023-08-08T07:19:52"/>
        <d v="2023-08-08T09:28:23"/>
        <d v="2023-08-10T12:30:28"/>
        <d v="2023-08-10T15:07:23"/>
        <d v="2023-08-14T16:11:10"/>
        <d v="2023-08-16T15:11:39"/>
        <d v="2023-08-16T16:29:32"/>
        <d v="2023-08-18T11:04:46"/>
        <d v="2023-08-19T21:39:38"/>
        <d v="2023-08-28T20:20:30"/>
        <d v="2023-08-29T02:12:18"/>
        <d v="2023-08-29T03:20:19"/>
        <d v="2023-08-30T01:24:23"/>
        <d v="2023-09-01T00:00:00"/>
        <d v="2023-09-01T05:30:07"/>
        <d v="2023-09-01T18:47:09"/>
        <d v="2023-09-03T02:40:30"/>
        <d v="2023-09-04T20:33:16"/>
        <d v="2023-09-05T07:14:48"/>
        <d v="2023-09-12T13:04:24"/>
        <d v="2023-09-15T14:18:35"/>
        <d v="2023-09-18T00:11:02"/>
        <d v="2023-06-01T15:48:13"/>
        <d v="2023-06-02T22:53:55"/>
        <d v="2023-06-02T23:43:12"/>
        <d v="2023-06-02T23:47:33"/>
        <d v="2023-06-03T01:16:55"/>
        <d v="2023-06-03T09:36:42"/>
        <d v="2023-06-03T16:32:03"/>
        <d v="2023-06-04T07:16:20"/>
        <d v="2023-06-04T11:01:08"/>
        <d v="2023-06-04T21:58:42"/>
        <d v="2023-06-06T08:09:28"/>
        <d v="2023-06-08T17:32:27"/>
        <d v="2023-06-14T18:59:57"/>
        <d v="2023-06-15T04:45:23"/>
        <d v="2023-06-17T10:10:33"/>
        <d v="2023-06-21T14:10:25"/>
        <d v="2023-06-23T01:57:17"/>
        <d v="2023-06-23T11:30:56"/>
        <d v="2023-06-24T04:33:18"/>
        <d v="2023-06-24T09:34:27"/>
        <d v="2023-06-26T16:26:37"/>
        <d v="2023-06-29T09:29:30"/>
        <d v="2023-06-30T00:07:42"/>
        <d v="2023-06-30T08:43:11"/>
        <d v="2023-07-05T16:20:35"/>
        <d v="2023-07-10T10:07:24"/>
        <d v="2023-07-15T14:53:55"/>
        <d v="2023-07-16T17:32:04"/>
        <d v="2023-07-18T09:48:03"/>
        <d v="2023-07-20T20:44:07"/>
        <d v="2023-07-21T13:19:32"/>
        <d v="2023-07-22T17:09:50"/>
        <d v="2023-07-24T17:47:32"/>
        <d v="2023-07-25T23:32:14"/>
        <d v="2023-08-01T16:56:24"/>
        <d v="2023-08-15T03:06:00"/>
        <d v="2023-08-15T05:06:00"/>
        <d v="2023-08-15T15:57:00"/>
        <d v="2023-08-15T18:30:00"/>
        <d v="2023-08-16T19:39:27"/>
        <d v="2023-08-17T16:07:52"/>
        <d v="2023-08-18T09:17:23"/>
        <d v="2023-08-19T09:02:50"/>
        <d v="2023-08-21T07:45:32"/>
        <d v="2023-08-24T14:07:19"/>
        <d v="2023-08-29T14:47:29"/>
        <d v="2023-08-29T17:23:28"/>
        <d v="2023-09-10T20:25:53"/>
        <d v="2023-09-10T21:35:59"/>
        <d v="2023-09-11T00:14:26"/>
        <d v="2023-09-11T03:58:47"/>
        <d v="2023-09-12T01:25:49"/>
        <d v="2023-09-12T08:07:59"/>
        <d v="2023-09-21T00:44:03"/>
        <d v="2023-08-19T14:33:59" u="1"/>
        <d v="2023-08-23T05:51:29" u="1"/>
        <d v="2023-08-16T01:04:32" u="1"/>
        <d v="2023-08-16T01:34:32" u="1"/>
        <d v="2023-08-09T15:42:06" u="1"/>
        <d v="2023-08-30T13:33:51" u="1"/>
        <d v="2023-06-08T23:58:30" u="1"/>
        <d v="2022-07-07T17:32:37" u="1"/>
        <d v="2022-05-31T02:52:07" u="1"/>
        <d v="2022-07-10T06:54:55" u="1"/>
        <d v="2022-11-02T04:32:04" u="1"/>
        <d v="2023-07-22T16:49:55" u="1"/>
        <d v="2022-04-28T16:59:27" u="1"/>
        <d v="2022-06-08T02:30:15" u="1"/>
        <d v="2022-08-01T17:50:11" u="1"/>
        <d v="2022-07-25T15:20:23" u="1"/>
        <d v="2022-12-11T14:39:04" u="1"/>
        <d v="2022-03-25T06:44:58" u="1"/>
        <d v="2022-12-11T09:41:05" u="1"/>
        <d v="2022-04-29T13:03:22" u="1"/>
        <d v="2022-08-02T16:35:05" u="1"/>
        <d v="2022-12-26T23:30:31" u="1"/>
        <d v="2022-08-27T10:12:23" u="1"/>
        <d v="2022-05-30T06:40:21" u="1"/>
        <d v="2023-01-23T10:00:30" u="1"/>
        <d v="2022-04-24T18:36:06" u="1"/>
        <d v="2022-12-23T12:44:32" u="1"/>
        <d v="2022-05-29T17:24:56" u="1"/>
        <d v="2022-07-26T18:54:43" u="1"/>
        <d v="2022-09-08T11:54:05" u="1"/>
        <d v="2022-12-17T03:01:42" u="1"/>
        <d v="2022-09-03T21:00:57" u="1"/>
        <d v="2022-08-05T01:57:00" u="1"/>
        <d v="2022-12-02T06:25:00" u="1"/>
        <d v="2022-07-25T14:45:36" u="1"/>
        <d v="2022-04-17T12:10:00" u="1"/>
        <d v="2022-08-25T14:20:00" u="1"/>
        <d v="2022-06-07T03:59:05" u="1"/>
        <d v="2022-03-24T13:46:11" u="1"/>
        <d v="2022-06-27T05:39:14" u="1"/>
        <d v="2022-09-03T20:47:59" u="1"/>
        <d v="2022-10-15T03:17:23" u="1"/>
        <d v="2022-06-07T03:18:06" u="1"/>
        <d v="2022-04-18T01:42:19" u="1"/>
        <d v="2022-12-04T17:42:36" u="1"/>
        <d v="2022-12-25T14:38:10" u="1"/>
        <d v="2022-10-05T22:27:07" u="1"/>
        <d v="2022-02-11T04:39:25" u="1"/>
        <d v="2022-09-07T23:40:18" u="1"/>
        <d v="2022-10-14T14:14:42" u="1"/>
        <d v="2022-12-25T14:37:55" u="1"/>
        <d v="2022-05-04T18:44:36" u="1"/>
        <d v="2022-11-22T01:49:32" u="1"/>
        <d v="2022-12-21T22:58:12" u="1"/>
        <d v="2022-03-12T16:42:06" u="1"/>
        <d v="2022-02-09T14:00:00" u="1"/>
        <d v="2022-10-20T10:40:00" u="1"/>
        <d v="2022-11-28T03:59:50" u="1"/>
        <d v="2022-02-22T23:46:52" u="1"/>
        <d v="2023-03-24T13:56:16" u="1"/>
        <d v="2022-12-30T18:15:31" u="1"/>
        <d v="2022-07-08T18:24:34" u="1"/>
        <d v="2022-12-23T10:08:58" u="1"/>
        <d v="2022-11-04T21:18:00" u="1"/>
        <d v="2022-06-24T00:52:37" u="1"/>
        <d v="2022-11-16T19:19:26" u="1"/>
        <d v="2022-11-05T08:54:44" u="1"/>
        <d v="2022-12-19T06:05:25" u="1"/>
        <d v="2022-06-22T10:08:55" u="1"/>
        <d v="2022-12-01T02:30:00" u="1"/>
        <d v="2022-07-03T17:16:19" u="1"/>
        <d v="2022-12-01T06:30:00" u="1"/>
        <d v="2022-12-01T19:30:00" u="1"/>
        <d v="2022-07-29T13:47:45" u="1"/>
        <d v="2022-05-19T16:05:24" u="1"/>
        <d v="2022-07-12T23:08:11" u="1"/>
        <d v="2022-02-10T15:49:05" u="1"/>
        <d v="2022-06-06T18:23:06" u="1"/>
        <d v="2022-12-25T02:19:45" u="1"/>
        <d v="2022-07-19T09:16:30" u="1"/>
        <d v="2023-06-27T17:25:06" u="1"/>
        <d v="2022-11-17T02:40:39" u="1"/>
        <d v="2022-10-25T09:55:41" u="1"/>
        <d v="2022-10-12T14:23:42" u="1"/>
        <d v="2022-12-01T00:01:30" u="1"/>
        <d v="2022-12-21T17:11:55" u="1"/>
        <d v="2022-07-27T10:14:23" u="1"/>
        <d v="2022-11-26T20:43:14" u="1"/>
        <d v="2023-02-20T08:00:00" u="1"/>
        <d v="2022-02-08T16:00:43" u="1"/>
        <d v="2022-06-07T16:03:43" u="1"/>
        <d v="2022-10-16T05:20:26" u="1"/>
        <d v="2022-10-21T06:00:26" u="1"/>
        <d v="2022-10-09T14:42:00" u="1"/>
        <d v="2022-08-27T16:59:47" u="1"/>
        <d v="2022-10-12T18:30:00" u="1"/>
        <d v="2022-04-18T12:17:05" u="1"/>
        <d v="2022-11-01T04:31:00" u="1"/>
        <d v="2022-05-13T17:24:21" u="1"/>
        <d v="2022-08-27T12:25:06" u="1"/>
        <d v="2022-09-15T17:00:13" u="1"/>
        <d v="2022-12-29T22:22:32" u="1"/>
        <d v="2022-06-19T17:19:54" u="1"/>
        <d v="2022-05-05T03:06:40" u="1"/>
        <d v="2022-12-02T03:27:00" u="1"/>
        <d v="2022-08-17T15:26:08" u="1"/>
        <d v="2022-05-19T00:32:15" u="1"/>
        <d v="2022-06-18T05:21:30" u="1"/>
        <d v="2022-05-26T03:10:41" u="1"/>
        <d v="2022-05-04T02:34:07" u="1"/>
        <d v="2022-09-10T23:56:32" u="1"/>
        <d v="2022-06-21T00:43:48" u="1"/>
        <d v="2022-10-02T03:06:57" u="1"/>
        <d v="2023-01-03T05:51:59" u="1"/>
        <d v="2023-04-23T04:02:53" u="1"/>
        <d v="2022-08-26T18:26:27" u="1"/>
        <d v="2022-12-27T11:06:19" u="1"/>
        <d v="2022-04-11T02:37:46" u="1"/>
        <d v="2022-04-20T22:21:11" u="1"/>
        <d v="2022-07-11T01:14:57" u="1"/>
        <d v="2022-02-17T06:49:42" u="1"/>
        <d v="2022-07-19T16:10:49" u="1"/>
        <d v="2022-09-09T18:36:19" u="1"/>
        <d v="2022-12-22T13:47:30" u="1"/>
        <d v="2022-04-23T17:08:56" u="1"/>
        <d v="2022-10-28T13:48:43" u="1"/>
        <d v="2022-12-02T10:37:05" u="1"/>
        <d v="2022-03-18T18:28:33" u="1"/>
        <d v="2022-09-25T17:23:46" u="1"/>
        <d v="2022-10-22T08:16:36" u="1"/>
        <d v="2022-08-30T00:52:49" u="1"/>
        <d v="2022-03-24T17:32:25" u="1"/>
        <d v="2022-05-03T21:22:21" u="1"/>
        <d v="2022-08-04T14:38:32" u="1"/>
        <d v="2022-10-17T12:47:19" u="1"/>
        <d v="2022-08-31T22:05:49" u="1"/>
        <d v="2022-01-02T02:03:31" u="1"/>
        <d v="2022-10-29T21:53:02" u="1"/>
        <d v="2022-05-19T06:09:48" u="1"/>
        <d v="2022-07-14T17:36:52" u="1"/>
        <d v="2023-02-23T03:33:46" u="1"/>
        <d v="2022-07-02T01:43:53" u="1"/>
        <d v="2022-12-22T19:53:33" u="1"/>
        <d v="2022-02-21T13:15:55" u="1"/>
        <d v="2022-06-19T01:18:30" u="1"/>
        <d v="2022-09-09T21:12:06" u="1"/>
        <d v="2022-10-12T13:45:30" u="1"/>
        <d v="2022-01-27T14:51:41" u="1"/>
        <d v="2022-07-09T16:45:46" u="1"/>
        <d v="2022-04-23T00:51:10" u="1"/>
        <d v="2022-08-30T15:05:01" u="1"/>
        <d v="2022-12-10T04:38:45" u="1"/>
        <d v="2022-05-04T16:43:34" u="1"/>
        <d v="2022-08-12T23:14:36" u="1"/>
        <d v="2022-08-09T03:54:28" u="1"/>
        <d v="2022-06-01T23:51:32" u="1"/>
        <d v="2022-09-16T11:59:00" u="1"/>
        <d v="2022-04-09T11:03:46" u="1"/>
        <d v="2022-09-02T00:48:10" u="1"/>
        <d v="2022-06-12T21:58:59" u="1"/>
        <d v="2022-12-06T22:30:55" u="1"/>
        <d v="2022-09-01T02:54:11" u="1"/>
        <d v="2022-10-15T14:20:00" u="1"/>
        <d v="2022-12-01T16:57:13" u="1"/>
        <d v="2023-01-05T20:29:28" u="1"/>
        <d v="2022-07-29T13:36:15" u="1"/>
        <d v="2022-08-14T12:55:39" u="1"/>
        <d v="2022-04-07T05:43:40" u="1"/>
        <d v="2022-08-23T01:32:23" u="1"/>
        <d v="2022-06-20T09:26:36" u="1"/>
        <d v="2022-04-06T00:38:58" u="1"/>
        <d v="2022-07-09T01:08:26" u="1"/>
        <d v="2022-10-17T09:16:02" u="1"/>
        <d v="2022-08-31T13:06:49" u="1"/>
        <d v="2022-08-31T17:43:23" u="1"/>
        <d v="2022-12-03T19:05:58" u="1"/>
        <d v="2022-05-28T01:54:22" u="1"/>
        <d v="2022-09-20T00:44:23" u="1"/>
        <d v="2022-06-17T07:16:47" u="1"/>
        <d v="2022-07-22T17:18:36" u="1"/>
        <d v="2023-04-20T02:45:00" u="1"/>
        <d v="2022-12-10T16:40:00" u="1"/>
        <d v="2022-12-07T20:15:26" u="1"/>
        <d v="2022-05-13T10:38:50" u="1"/>
        <d v="2022-03-15T21:06:37" u="1"/>
        <d v="2022-08-07T05:55:01" u="1"/>
        <d v="2022-03-17T09:11:21" u="1"/>
        <d v="2022-05-10T00:05:26" u="1"/>
        <d v="2022-11-27T09:55:21" u="1"/>
        <d v="2022-11-12T13:09:56" u="1"/>
        <d v="2022-07-26T04:19:22" u="1"/>
        <d v="2022-12-13T20:01:54" u="1"/>
        <d v="2022-07-24T03:01:31" u="1"/>
        <d v="2022-07-22T13:35:22" u="1"/>
        <d v="2023-06-05T05:29:51" u="1"/>
        <d v="2023-01-03T13:47:10" u="1"/>
        <d v="2022-09-07T01:52:45" u="1"/>
        <d v="2022-09-16T14:10:19" u="1"/>
        <d v="2022-07-11T19:12:32" u="1"/>
        <d v="2022-10-31T13:43:00" u="1"/>
        <d v="2022-11-28T02:57:24" u="1"/>
        <d v="2022-02-17T03:12:44" u="1"/>
        <d v="2022-08-19T08:27:57" u="1"/>
        <d v="2022-05-06T01:29:30" u="1"/>
        <d v="2022-07-16T15:39:34" u="1"/>
        <d v="2022-06-18T04:37:37" u="1"/>
        <d v="2022-09-09T11:01:22" u="1"/>
        <d v="2022-08-19T12:08:24" u="1"/>
        <d v="2022-12-11T10:07:07" u="1"/>
        <d v="2022-03-05T04:22:01" u="1"/>
        <d v="2022-06-28T03:25:29" u="1"/>
        <d v="2022-05-05T18:35:31" u="1"/>
        <d v="2022-09-10T15:57:31" u="1"/>
        <d v="2022-09-05T00:25:49" u="1"/>
        <d v="2023-02-20T23:47:46" u="1"/>
        <d v="2022-06-25T18:37:29" u="1"/>
        <d v="2022-06-21T23:53:29" u="1"/>
        <d v="2022-06-29T12:38:38" u="1"/>
        <d v="2022-12-22T17:08:08" u="1"/>
        <d v="2022-09-14T14:32:49" u="1"/>
        <d v="2022-10-07T16:18:04" u="1"/>
        <d v="2022-05-11T23:02:49" u="1"/>
        <d v="2022-05-06T12:44:15" u="1"/>
        <d v="2022-12-14T12:25:00" u="1"/>
        <d v="2022-12-02T18:30:00" u="1"/>
        <d v="2022-08-02T13:37:26" u="1"/>
        <d v="2022-05-03T02:10:59" u="1"/>
        <d v="2022-10-28T15:17:48" u="1"/>
        <d v="2022-10-01T05:41:49" u="1"/>
        <d v="2022-09-22T02:52:08" u="1"/>
        <d v="2022-11-01T04:42:04" u="1"/>
        <d v="2022-04-20T23:39:19" u="1"/>
        <d v="2023-04-14T01:28:46" u="1"/>
        <d v="2022-09-19T02:46:44" u="1"/>
        <d v="2022-07-22T14:10:31" u="1"/>
        <d v="2022-11-02T13:52:57" u="1"/>
        <d v="2022-04-05T11:38:55" u="1"/>
        <d v="2022-06-08T02:14:26" u="1"/>
        <d v="2022-09-12T02:44:28" u="1"/>
        <d v="2022-10-13T19:30:00" u="1"/>
        <d v="2022-08-16T08:17:22" u="1"/>
        <d v="2023-04-13T00:04:31" u="1"/>
        <d v="2022-11-07T20:19:50" u="1"/>
        <d v="2022-09-15T06:02:12" u="1"/>
        <d v="2022-05-20T08:26:12" u="1"/>
        <d v="2022-09-19T05:20:30" u="1"/>
        <d v="2022-08-20T02:37:41" u="1"/>
        <d v="2022-09-12T15:11:56" u="1"/>
        <d v="2022-05-11T00:01:48" u="1"/>
        <d v="2022-08-09T11:06:24" u="1"/>
        <d v="2022-10-17T16:56:45" u="1"/>
        <d v="2022-10-15T18:17:20" u="1"/>
        <d v="2022-12-01T01:39:25" u="1"/>
        <d v="2022-05-12T05:57:57" u="1"/>
        <d v="2022-05-05T01:49:15" u="1"/>
        <d v="2022-09-29T11:21:06" u="1"/>
        <d v="2022-12-22T08:28:18" u="1"/>
        <d v="2022-07-25T06:06:12" u="1"/>
        <d v="2022-10-13T18:09:57" u="1"/>
        <d v="2022-07-08T13:48:21" u="1"/>
        <d v="2022-11-16T02:32:30" u="1"/>
        <d v="2022-04-13T11:42:28" u="1"/>
        <d v="2022-10-18T13:34:58" u="1"/>
        <d v="2022-10-12T04:05:07" u="1"/>
        <d v="2022-12-25T20:03:11" u="1"/>
        <d v="2022-08-26T07:17:20" u="1"/>
        <d v="2022-02-07T01:50:42" u="1"/>
        <d v="2022-10-26T17:41:33" u="1"/>
        <d v="2022-05-09T19:13:27" u="1"/>
        <d v="2022-07-24T17:57:14" u="1"/>
        <d v="2022-11-14T13:27:23" u="1"/>
        <d v="2022-12-10T04:45:47" u="1"/>
        <d v="2022-04-05T13:29:04" u="1"/>
        <d v="2022-10-10T10:00:00" u="1"/>
        <d v="2022-04-18T00:00:39" u="1"/>
        <d v="2022-10-10T22:00:00" u="1"/>
        <d v="2022-07-22T13:30:41" u="1"/>
        <d v="2023-06-21T22:38:43" u="1"/>
        <d v="2022-03-04T12:13:16" u="1"/>
        <d v="2022-03-31T05:29:59" u="1"/>
        <d v="2022-05-08T09:49:21" u="1"/>
        <d v="2023-02-15T11:50:36" u="1"/>
        <d v="2022-10-07T05:59:02" u="1"/>
        <d v="2022-07-18T01:18:26" u="1"/>
        <d v="2022-12-31T16:13:06" u="1"/>
        <d v="2022-11-14T14:01:09" u="1"/>
        <d v="2022-07-28T19:27:52" u="1"/>
        <d v="2022-08-10T05:54:51" u="1"/>
        <d v="2022-12-10T20:00:00" u="1"/>
        <d v="2022-12-15T18:18:43" u="1"/>
        <d v="2022-11-02T05:33:46" u="1"/>
        <d v="2022-11-12T01:41:03" u="1"/>
        <d v="2022-10-13T09:41:05" u="1"/>
        <d v="2022-05-12T19:45:50" u="1"/>
        <d v="2022-04-15T21:48:35" u="1"/>
        <d v="2022-09-02T22:52:33" u="1"/>
        <d v="2022-08-08T22:11:01" u="1"/>
        <d v="2022-11-21T17:48:03" u="1"/>
        <d v="2022-09-23T02:02:51" u="1"/>
        <d v="2022-07-14T12:14:38" u="1"/>
        <d v="2022-12-29T21:12:01" u="1"/>
        <d v="2022-12-28T19:22:27" u="1"/>
        <d v="2022-08-24T02:35:02" u="1"/>
        <d v="2022-12-22T00:59:11" u="1"/>
        <d v="2022-10-31T11:26:58" u="1"/>
        <d v="2022-06-24T06:34:24" u="1"/>
        <d v="2022-11-22T00:11:31" u="1"/>
        <d v="2022-06-30T18:42:41" u="1"/>
        <d v="2022-12-05T06:00:12" u="1"/>
        <d v="2022-03-06T06:51:40" u="1"/>
        <d v="2022-08-03T17:41:29" u="1"/>
        <d v="2022-12-23T16:40:03" u="1"/>
        <d v="2022-12-11T09:25:38" u="1"/>
        <d v="2022-05-22T12:48:27" u="1"/>
        <d v="2022-09-02T18:52:10" u="1"/>
        <d v="2022-10-29T12:00:17" u="1"/>
        <d v="2022-08-02T15:10:56" u="1"/>
        <d v="2022-10-21T18:00:00" u="1"/>
        <d v="2022-01-07T15:36:11" u="1"/>
        <d v="2022-03-21T09:47:24" u="1"/>
        <d v="2022-09-19T02:14:03" u="1"/>
        <d v="2022-12-12T08:08:31" u="1"/>
        <d v="2022-08-28T11:57:22" u="1"/>
        <d v="2022-12-24T10:09:57" u="1"/>
        <d v="2022-07-09T11:44:43" u="1"/>
        <d v="2022-05-19T18:40:39" u="1"/>
        <d v="2022-10-14T21:44:54" u="1"/>
        <d v="2022-12-26T21:57:41" u="1"/>
        <d v="2022-05-09T16:59:05" u="1"/>
        <d v="2022-10-20T15:42:20" u="1"/>
        <d v="2022-10-18T14:30:55" u="1"/>
        <d v="2022-05-15T01:00:32" u="1"/>
        <d v="2022-08-03T01:36:26" u="1"/>
        <d v="2022-05-12T14:12:32" u="1"/>
        <d v="2022-02-11T18:50:04" u="1"/>
        <d v="2022-10-13T19:03:30" u="1"/>
        <d v="2023-04-23T02:17:35" u="1"/>
        <d v="2022-02-01T01:55:31" u="1"/>
        <d v="2022-12-22T09:51:52" u="1"/>
        <d v="2022-06-12T22:36:22" u="1"/>
        <d v="2022-07-27T17:43:12" u="1"/>
        <d v="2022-07-09T22:14:04" u="1"/>
        <d v="2022-07-10T22:16:30" u="1"/>
        <d v="2022-09-25T01:45:09" u="1"/>
        <d v="2022-06-03T02:13:59" u="1"/>
        <d v="2022-08-19T13:21:29" u="1"/>
        <d v="2022-06-17T00:24:26" u="1"/>
        <d v="2023-06-14T06:30:00" u="1"/>
        <d v="2022-02-27T12:43:34" u="1"/>
        <d v="2022-04-28T09:37:56" u="1"/>
        <d v="2022-05-31T13:58:28" u="1"/>
        <d v="2022-05-18T11:41:37" u="1"/>
        <d v="2022-09-10T23:51:03" u="1"/>
        <d v="2022-05-02T16:53:55" u="1"/>
        <d v="2022-05-08T18:29:55" u="1"/>
        <d v="2022-05-14T06:33:47" u="1"/>
        <d v="2022-08-04T01:55:15" u="1"/>
        <d v="2022-12-02T20:02:06" u="1"/>
        <d v="2022-11-12T02:32:43" u="1"/>
        <d v="2022-03-25T15:40:51" u="1"/>
        <d v="2022-02-12T02:17:11" u="1"/>
        <d v="2022-07-19T11:16:26" u="1"/>
        <d v="2022-04-21T00:22:33" u="1"/>
        <d v="2022-07-22T16:15:09" u="1"/>
        <d v="2022-03-15T23:01:09" u="1"/>
        <d v="2022-08-23T00:19:59" u="1"/>
        <d v="2022-08-16T15:35:07" u="1"/>
        <d v="2022-09-01T01:39:23" u="1"/>
        <d v="2022-12-15T23:12:16" u="1"/>
        <d v="2022-03-21T09:22:10" u="1"/>
        <d v="2022-05-05T06:41:32" u="1"/>
        <d v="2022-03-07T17:52:19" u="1"/>
        <d v="2022-08-22T15:19:34" u="1"/>
        <d v="2023-06-15T05:03:56" u="1"/>
        <d v="2022-09-25T13:03:32" u="1"/>
        <d v="2022-11-18T02:29:54" u="1"/>
        <d v="2022-04-06T18:20:00" u="1"/>
        <d v="2022-11-30T03:29:11" u="1"/>
        <d v="2022-09-03T01:03:08" u="1"/>
        <d v="2023-01-08T20:49:42" u="1"/>
        <d v="2022-08-30T19:34:36" u="1"/>
        <d v="2022-07-01T10:01:48" u="1"/>
        <d v="2022-04-29T02:41:37" u="1"/>
        <d v="2022-09-06T01:53:18" u="1"/>
        <d v="2022-05-16T12:03:35" u="1"/>
        <d v="2022-12-02T23:50:54" u="1"/>
        <d v="2022-04-01T16:46:03" u="1"/>
        <d v="2022-07-20T10:54:48" u="1"/>
        <d v="2022-08-05T11:35:29" u="1"/>
        <d v="2022-11-13T11:34:23" u="1"/>
        <d v="2022-06-20T01:07:00" u="1"/>
        <d v="2022-07-27T18:54:40" u="1"/>
        <d v="2022-08-05T22:20:21" u="1"/>
        <d v="2022-07-15T00:35:50" u="1"/>
        <d v="2022-04-16T02:33:05" u="1"/>
        <d v="2022-09-27T05:48:37" u="1"/>
        <d v="2022-06-18T17:38:35" u="1"/>
        <d v="2022-03-19T11:37:59" u="1"/>
        <d v="2022-09-08T14:29:55" u="1"/>
        <d v="2022-12-24T08:56:58" u="1"/>
        <d v="2022-06-04T23:34:03" u="1"/>
        <d v="2022-08-26T18:13:16" u="1"/>
        <d v="2022-09-08T08:18:49" u="1"/>
        <d v="2022-08-25T02:30:00" u="1"/>
        <d v="2022-04-17T13:20:00" u="1"/>
        <d v="2022-09-07T14:07:41" u="1"/>
        <d v="2022-04-17T14:20:00" u="1"/>
        <d v="2022-06-17T14:39:56" u="1"/>
        <d v="2022-09-24T23:25:41" u="1"/>
        <d v="2022-08-26T12:06:35" u="1"/>
        <d v="2022-02-11T10:17:31" u="1"/>
        <d v="2022-12-24T08:24:18" u="1"/>
        <d v="2022-07-23T14:33:20" u="1"/>
        <d v="2022-04-10T03:19:53" u="1"/>
        <d v="2022-05-02T11:15:34" u="1"/>
        <d v="2022-07-13T16:53:55" u="1"/>
        <d v="2022-07-06T18:49:38" u="1"/>
        <d v="2022-12-23T16:51:53" u="1"/>
        <d v="2023-06-27T21:55:40" u="1"/>
        <d v="2022-09-01T16:40:00" u="1"/>
        <d v="2022-08-28T16:28:28" u="1"/>
        <d v="2022-09-15T08:07:35" u="1"/>
        <d v="2022-11-10T23:23:56" u="1"/>
        <d v="2022-04-02T14:00:03" u="1"/>
        <d v="2022-05-08T11:47:18" u="1"/>
        <d v="2022-08-03T09:07:55" u="1"/>
        <d v="2022-03-26T17:32:48" u="1"/>
        <d v="2022-11-15T18:29:24" u="1"/>
        <d v="2023-08-25T09:40:05" u="1"/>
        <d v="2022-10-30T10:44:18" u="1"/>
        <d v="2022-11-08T16:42:16" u="1"/>
        <d v="2022-05-04T04:37:04" u="1"/>
        <d v="2022-06-03T09:37:02" u="1"/>
        <d v="2022-12-22T00:33:41" u="1"/>
        <d v="2022-07-17T10:20:00" u="1"/>
        <d v="2022-11-25T18:30:00" u="1"/>
        <d v="2022-11-25T22:30:00" u="1"/>
        <d v="2022-05-02T06:53:31" u="1"/>
        <d v="2022-03-09T17:44:18" u="1"/>
        <d v="2022-08-13T19:55:33" u="1"/>
        <d v="2022-04-04T06:45:08" u="1"/>
        <d v="2022-12-19T07:58:25" u="1"/>
        <d v="2023-01-14T17:19:15" u="1"/>
        <d v="2022-09-11T04:14:07" u="1"/>
        <d v="2022-06-23T13:16:56" u="1"/>
        <d v="2022-05-11T09:58:07" u="1"/>
        <d v="2022-12-27T17:28:26" u="1"/>
        <d v="2022-10-21T00:25:57" u="1"/>
        <d v="2022-05-03T04:38:25" u="1"/>
        <d v="2022-07-09T15:53:46" u="1"/>
        <d v="2022-04-27T17:47:35" u="1"/>
        <d v="2022-11-23T17:44:03" u="1"/>
        <d v="2023-01-01T00:00:00" u="1"/>
        <d v="2022-09-11T23:01:00" u="1"/>
        <d v="2022-11-29T10:02:39" u="1"/>
        <d v="2022-11-03T03:48:31" u="1"/>
        <d v="2022-03-21T23:30:13" u="1"/>
        <d v="2022-08-09T22:53:46" u="1"/>
        <d v="2022-02-18T05:28:51" u="1"/>
        <d v="2022-01-25T17:09:10" u="1"/>
        <d v="2022-01-29T22:57:44" u="1"/>
        <d v="2022-10-22T05:00:00" u="1"/>
        <d v="2022-10-22T10:00:00" u="1"/>
        <d v="2022-02-19T09:57:00" u="1"/>
        <d v="2022-10-12T15:40:00" u="1"/>
        <d v="2022-12-25T14:44:30" u="1"/>
        <d v="2022-10-22T23:00:00" u="1"/>
        <d v="2022-11-29T18:17:24" u="1"/>
        <d v="2022-11-18T19:24:50" u="1"/>
        <d v="2022-07-06T12:15:42" u="1"/>
        <d v="2022-08-04T13:56:14" u="1"/>
        <d v="2022-04-29T12:49:40" u="1"/>
        <d v="2022-06-06T10:00:11" u="1"/>
        <d v="2022-10-19T17:48:19" u="1"/>
        <d v="2023-01-19T07:45:39" u="1"/>
        <d v="2022-05-22T04:43:22" u="1"/>
        <d v="2022-08-19T12:32:33" u="1"/>
        <d v="2022-05-07T16:34:31" u="1"/>
        <d v="2022-08-23T20:53:07" u="1"/>
        <d v="2022-04-01T01:00:00" u="1"/>
        <d v="2022-03-02T03:38:45" u="1"/>
        <d v="2022-08-20T09:30:34" u="1"/>
        <d v="2023-01-06T04:15:41" u="1"/>
        <d v="2022-06-09T12:24:30" u="1"/>
        <d v="2022-03-28T03:42:11" u="1"/>
        <d v="2022-12-07T00:51:18" u="1"/>
        <d v="2022-09-15T00:54:59" u="1"/>
        <d v="2022-10-07T05:18:23" u="1"/>
        <d v="2022-03-17T06:40:55" u="1"/>
        <d v="2022-08-27T13:21:44" u="1"/>
        <d v="2023-02-10T17:29:57" u="1"/>
        <d v="2022-05-01T00:00:00" u="1"/>
        <d v="2023-05-01T00:00:00" u="1"/>
        <d v="2022-09-22T00:44:00" u="1"/>
        <d v="2022-06-24T05:17:58" u="1"/>
        <d v="2023-05-01T18:00:00" u="1"/>
        <d v="2022-10-02T23:55:32" u="1"/>
        <d v="2022-06-11T18:31:15" u="1"/>
        <d v="2022-08-13T18:58:11" u="1"/>
        <d v="2022-05-19T17:48:18" u="1"/>
        <d v="2022-04-07T10:48:38" u="1"/>
        <d v="2022-11-07T10:29:06" u="1"/>
        <d v="2022-10-23T10:07:51" u="1"/>
        <d v="2022-04-22T03:22:56" u="1"/>
        <d v="2022-10-03T13:40:26" u="1"/>
        <d v="2022-07-04T04:24:42" u="1"/>
        <d v="2022-10-22T02:46:01" u="1"/>
        <d v="2022-04-17T14:01:57" u="1"/>
        <d v="2022-03-07T00:15:43" u="1"/>
        <d v="2022-09-02T14:03:04" u="1"/>
        <d v="2022-04-27T02:00:32" u="1"/>
        <d v="2022-11-23T17:44:25" u="1"/>
        <d v="2022-09-20T09:17:04" u="1"/>
        <d v="2022-09-22T06:15:30" u="1"/>
        <d v="2022-04-08T02:50:41" u="1"/>
        <d v="2022-05-19T11:28:30" u="1"/>
        <d v="2022-03-26T12:30:00" u="1"/>
        <d v="2022-05-06T22:05:13" u="1"/>
        <d v="2022-10-01T19:15:54" u="1"/>
        <d v="2022-06-17T09:06:37" u="1"/>
        <d v="2022-05-27T11:45:56" u="1"/>
        <d v="2022-06-03T17:19:37" u="1"/>
        <d v="2022-12-24T12:01:50" u="1"/>
        <d v="2022-07-02T10:41:01" u="1"/>
        <d v="2022-09-02T13:54:31" u="1"/>
        <d v="2022-04-16T18:03:33" u="1"/>
        <d v="2022-08-01T00:00:00" u="1"/>
        <d v="2022-08-01T08:00:00" u="1"/>
        <d v="2022-05-13T12:13:32" u="1"/>
        <d v="2022-06-21T11:20:30" u="1"/>
        <d v="2022-09-23T12:26:15" u="1"/>
        <d v="2022-12-15T01:41:52" u="1"/>
        <d v="2022-01-23T10:34:41" u="1"/>
        <d v="2022-11-20T09:10:46" u="1"/>
        <d v="2022-09-02T14:32:42" u="1"/>
        <d v="2022-09-01T00:00:00" u="1"/>
        <d v="2022-04-17T14:27:02" u="1"/>
        <d v="2022-09-09T18:54:00" u="1"/>
        <d v="2022-04-07T01:00:12" u="1"/>
        <d v="2022-04-24T22:22:37" u="1"/>
        <d v="2022-12-09T23:48:20" u="1"/>
        <d v="2022-06-13T14:17:34" u="1"/>
        <d v="2022-12-10T08:57:04" u="1"/>
        <d v="2022-10-14T01:34:00" u="1"/>
        <d v="2022-12-24T21:22:38" u="1"/>
        <d v="2022-10-15T07:30:00" u="1"/>
        <d v="2022-10-15T08:30:00" u="1"/>
        <d v="2022-02-09T18:13:00" u="1"/>
        <d v="2022-10-15T18:30:00" u="1"/>
        <d v="2022-03-15T03:40:50" u="1"/>
        <d v="2022-12-29T22:36:56" u="1"/>
        <d v="2022-04-04T17:22:40" u="1"/>
        <d v="2022-07-16T06:05:34" u="1"/>
        <d v="2022-09-08T18:20:48" u="1"/>
        <d v="2022-04-16T02:32:25" u="1"/>
        <d v="2022-07-12T04:25:36" u="1"/>
        <d v="2022-12-01T10:00:00" u="1"/>
        <d v="2022-12-23T23:02:25" u="1"/>
        <d v="2022-12-01T14:00:00" u="1"/>
        <d v="2022-06-19T10:29:30" u="1"/>
        <d v="2022-10-03T10:23:39" u="1"/>
        <d v="2022-06-12T15:20:56" u="1"/>
        <d v="2022-06-17T15:54:39" u="1"/>
        <d v="2022-11-17T08:23:46" u="1"/>
        <d v="2022-08-09T19:46:18" u="1"/>
        <d v="2022-06-25T16:07:31" u="1"/>
        <d v="2022-04-29T11:16:44" u="1"/>
        <d v="2022-03-25T14:04:29" u="1"/>
        <d v="2022-07-07T17:38:55" u="1"/>
        <d v="2022-11-03T05:06:30" u="1"/>
        <d v="2022-06-02T23:47:49" u="1"/>
        <d v="2022-10-17T12:46:58" u="1"/>
        <d v="2022-08-29T23:43:36" u="1"/>
        <d v="2022-07-01T03:45:23" u="1"/>
        <d v="2022-10-14T19:54:33" u="1"/>
        <d v="2022-06-18T13:35:08" u="1"/>
        <d v="2023-01-06T18:51:36" u="1"/>
        <d v="2022-04-23T14:03:47" u="1"/>
        <d v="2022-09-22T08:50:02" u="1"/>
        <d v="2022-10-12T14:00:00" u="1"/>
        <d v="2022-09-12T22:36:19" u="1"/>
        <d v="2022-07-27T22:38:06" u="1"/>
        <d v="2022-03-23T03:46:24" u="1"/>
        <d v="2023-01-21T17:19:28" u="1"/>
        <d v="2022-12-01T06:55:06" u="1"/>
        <d v="2022-03-11T20:42:42" u="1"/>
        <d v="2022-07-07T05:42:34" u="1"/>
        <d v="2022-02-04T02:38:02" u="1"/>
        <d v="2022-04-08T01:41:58" u="1"/>
        <d v="2022-09-23T01:19:56" u="1"/>
        <d v="2022-11-26T06:30:00" u="1"/>
        <d v="2022-07-06T03:39:53" u="1"/>
        <d v="2022-12-04T02:47:08" u="1"/>
        <d v="2022-04-15T10:33:00" u="1"/>
        <d v="2022-12-16T22:44:09" u="1"/>
        <d v="2022-08-04T05:41:27" u="1"/>
        <d v="2022-07-01T00:42:21" u="1"/>
        <d v="2022-09-01T01:40:43" u="1"/>
        <d v="2022-12-27T03:47:11" u="1"/>
        <d v="2022-07-28T03:54:39" u="1"/>
        <d v="2022-09-16T18:45:09" u="1"/>
        <d v="2022-06-08T02:54:42" u="1"/>
        <d v="2022-11-14T10:19:14" u="1"/>
        <d v="2022-09-20T16:31:10" u="1"/>
        <d v="2022-12-26T23:05:55" u="1"/>
        <d v="2022-01-06T06:37:28" u="1"/>
        <d v="2022-07-10T22:16:49" u="1"/>
        <d v="2022-07-11T22:34:15" u="1"/>
        <d v="2022-04-16T14:08:57" u="1"/>
        <d v="2022-10-28T10:25:01" u="1"/>
        <d v="2022-10-01T01:38:19" u="1"/>
        <d v="2022-08-21T13:41:40" u="1"/>
        <d v="2022-09-07T18:50:38" u="1"/>
        <d v="2022-12-08T04:45:15" u="1"/>
        <d v="2022-05-27T01:16:39" u="1"/>
        <d v="2022-02-12T13:19:54" u="1"/>
        <d v="2022-05-12T19:33:39" u="1"/>
        <d v="2022-06-02T13:37:20" u="1"/>
        <d v="2022-12-29T12:21:24" u="1"/>
        <d v="2022-08-04T17:47:07" u="1"/>
        <d v="2022-05-13T17:08:05" u="1"/>
        <d v="2022-03-20T05:33:10" u="1"/>
        <d v="2022-10-18T11:38:55" u="1"/>
        <d v="2022-03-22T22:08:01" u="1"/>
        <d v="2022-09-14T18:43:49" u="1"/>
        <d v="2022-06-18T12:46:13" u="1"/>
        <d v="2022-02-15T16:54:56" u="1"/>
        <d v="2022-04-20T04:13:45" u="1"/>
        <d v="2022-05-24T19:08:51" u="1"/>
        <d v="2022-12-17T22:49:36" u="1"/>
        <d v="2022-03-24T22:01:47" u="1"/>
        <d v="2022-09-24T20:40:00" u="1"/>
        <d v="2022-04-28T22:35:28" u="1"/>
        <d v="2022-04-25T17:53:54" u="1"/>
        <d v="2022-02-01T13:30:59" u="1"/>
        <d v="2022-04-13T23:37:20" u="1"/>
        <d v="2022-08-12T00:31:38" u="1"/>
        <d v="2022-10-04T05:01:51" u="1"/>
        <d v="2022-08-20T04:31:55" u="1"/>
        <d v="2022-03-21T17:32:57" u="1"/>
        <d v="2022-04-07T06:26:47" u="1"/>
        <d v="2022-02-11T19:18:51" u="1"/>
        <d v="2022-07-17T00:54:15" u="1"/>
        <d v="2022-07-26T09:39:49" u="1"/>
        <d v="2022-12-01T13:16:30" u="1"/>
        <d v="2022-07-26T13:50:32" u="1"/>
        <d v="2022-10-06T05:28:01" u="1"/>
        <d v="2022-11-03T00:44:26" u="1"/>
        <d v="2022-05-02T15:14:30" u="1"/>
        <d v="2022-03-09T18:48:17" u="1"/>
        <d v="2022-04-18T11:31:50" u="1"/>
        <d v="2022-08-30T05:36:33" u="1"/>
        <d v="2022-03-17T16:50:35" u="1"/>
        <d v="2022-09-05T10:37:49" u="1"/>
        <d v="2022-09-21T00:01:41" u="1"/>
        <d v="2022-06-08T09:01:13" u="1"/>
        <d v="2022-08-16T12:30:00" u="1"/>
        <d v="2022-03-14T22:00:02" u="1"/>
        <d v="2022-04-04T12:42:26" u="1"/>
        <d v="2022-08-23T19:45:00" u="1"/>
        <d v="2022-11-01T01:15:29" u="1"/>
        <d v="2022-07-21T16:31:11" u="1"/>
        <d v="2022-03-25T12:22:37" u="1"/>
        <d v="2022-03-16T13:37:03" u="1"/>
        <d v="2022-10-06T16:48:57" u="1"/>
        <d v="2022-10-05T16:42:06" u="1"/>
        <d v="2022-05-04T04:05:52" u="1"/>
        <d v="2022-01-24T11:00:00" u="1"/>
        <d v="2022-08-14T06:11:54" u="1"/>
        <d v="2022-12-26T01:48:54" u="1"/>
        <d v="2022-09-11T17:50:00" u="1"/>
        <d v="2022-05-12T06:23:10" u="1"/>
        <d v="2022-10-31T18:38:59" u="1"/>
        <d v="2022-11-24T15:30:40" u="1"/>
        <d v="2022-10-01T02:21:09" u="1"/>
        <d v="2022-11-16T15:15:15" u="1"/>
        <d v="2022-06-23T21:09:26" u="1"/>
        <d v="2022-09-26T13:54:11" u="1"/>
        <d v="2023-08-25T21:19:13" u="1"/>
        <d v="2022-11-21T00:40:16" u="1"/>
        <d v="2022-08-14T23:54:31" u="1"/>
        <d v="2022-07-09T01:05:17" u="1"/>
        <d v="2022-10-25T16:02:27" u="1"/>
        <d v="2022-05-11T00:54:47" u="1"/>
        <d v="2022-07-13T02:32:17" u="1"/>
        <d v="2022-05-28T19:12:38" u="1"/>
        <d v="2022-02-15T16:29:19" u="1"/>
        <d v="2022-12-24T05:21:58" u="1"/>
        <d v="2022-12-05T23:05:32" u="1"/>
        <d v="2022-04-27T07:56:59" u="1"/>
        <d v="2022-10-10T04:51:21" u="1"/>
        <d v="2022-02-12T19:23:55" u="1"/>
        <d v="2022-09-23T21:29:14" u="1"/>
        <d v="2022-04-12T13:26:34" u="1"/>
        <d v="2022-12-02T10:00:00" u="1"/>
        <d v="2022-03-09T17:16:45" u="1"/>
        <d v="2022-05-22T23:19:06" u="1"/>
        <d v="2022-06-25T01:58:56" u="1"/>
        <d v="2022-09-19T16:47:15" u="1"/>
        <d v="2022-06-28T18:51:13" u="1"/>
        <d v="2022-06-10T01:02:40" u="1"/>
        <d v="2022-03-11T22:58:03" u="1"/>
        <d v="2022-08-25T14:03:27" u="1"/>
        <d v="2022-09-29T15:37:08" u="1"/>
        <d v="2022-08-19T15:18:45" u="1"/>
        <d v="2022-03-12T22:19:30" u="1"/>
        <d v="2022-12-18T04:06:37" u="1"/>
        <d v="2022-01-27T16:44:52" u="1"/>
        <d v="2022-05-05T19:24:18" u="1"/>
        <d v="2022-10-28T14:08:59" u="1"/>
        <d v="2022-11-25T06:59:57" u="1"/>
        <d v="2022-10-22T10:11:25" u="1"/>
        <d v="2022-07-03T11:21:58" u="1"/>
        <d v="2022-10-13T10:00:00" u="1"/>
        <d v="2022-10-13T14:00:00" u="1"/>
        <d v="2022-10-13T16:00:00" u="1"/>
        <d v="2022-04-09T19:31:30" u="1"/>
        <d v="2022-10-05T04:44:52" u="1"/>
        <d v="2022-03-03T00:18:33" u="1"/>
        <d v="2022-08-13T14:25:13" u="1"/>
        <d v="2022-10-27T12:30:00" u="1"/>
        <d v="2022-05-10T16:51:20" u="1"/>
        <d v="2023-08-24T23:41:22" u="1"/>
        <d v="2022-11-28T09:19:42" u="1"/>
        <d v="2022-05-07T16:43:55" u="1"/>
        <d v="2022-09-05T16:50:55" u="1"/>
        <d v="2022-09-04T18:54:55" u="1"/>
        <d v="2022-05-25T14:19:12" u="1"/>
        <d v="2022-04-21T04:24:06" u="1"/>
        <d v="2022-11-27T04:40:51" u="1"/>
        <d v="2022-06-30T03:29:28" u="1"/>
        <d v="2022-07-14T12:40:00" u="1"/>
        <d v="2022-10-20T14:31:54" u="1"/>
        <d v="2022-05-24T03:10:05" u="1"/>
        <d v="2022-12-17T16:20:42" u="1"/>
        <d v="2022-06-24T12:18:55" u="1"/>
        <d v="2022-10-17T08:56:38" u="1"/>
        <d v="2023-02-19T23:01:12" u="1"/>
        <d v="2022-03-08T10:26:02" u="1"/>
        <d v="2022-12-03T13:40:00" u="1"/>
        <d v="2022-12-05T00:49:09" u="1"/>
        <d v="2022-04-06T16:30:00" u="1"/>
        <d v="2022-02-17T20:32:47" u="1"/>
        <d v="2022-07-23T04:20:54" u="1"/>
        <d v="2022-11-02T18:22:11" u="1"/>
        <d v="2023-01-03T14:30:16" u="1"/>
        <d v="2022-06-06T14:45:31" u="1"/>
        <d v="2022-11-08T17:21:46" u="1"/>
        <d v="2022-08-15T10:33:44" u="1"/>
        <d v="2022-10-06T18:44:31" u="1"/>
        <d v="2022-08-13T05:05:02" u="1"/>
        <d v="2022-02-26T13:05:06" u="1"/>
        <d v="2022-12-25T22:09:53" u="1"/>
        <d v="2022-09-24T15:00:00" u="1"/>
        <d v="2022-05-05T00:25:18" u="1"/>
        <d v="2022-12-18T16:01:11" u="1"/>
        <d v="2022-03-20T04:59:22" u="1"/>
        <d v="2022-03-18T01:09:14" u="1"/>
        <d v="2022-11-01T19:58:05" u="1"/>
        <d v="2023-07-11T23:51:22" u="1"/>
        <d v="2022-06-19T22:34:07" u="1"/>
        <d v="2022-04-18T12:05:12" u="1"/>
        <d v="2022-07-14T01:04:49" u="1"/>
        <d v="2022-10-09T11:49:17" u="1"/>
        <d v="2022-03-13T16:20:32" u="1"/>
        <d v="2022-04-29T18:53:38" u="1"/>
        <d v="2023-01-03T03:38:20" u="1"/>
        <d v="2022-09-05T14:54:11" u="1"/>
        <d v="2022-08-20T17:36:56" u="1"/>
        <d v="2022-04-09T04:34:31" u="1"/>
        <d v="2022-07-10T22:16:24" u="1"/>
        <d v="2022-09-12T10:49:46" u="1"/>
        <d v="2022-03-05T03:24:17" u="1"/>
        <d v="2022-12-14T11:31:41" u="1"/>
        <d v="2022-07-11T06:33:35" u="1"/>
        <d v="2022-07-26T14:42:26" u="1"/>
        <d v="2022-05-07T23:42:31" u="1"/>
        <d v="2022-06-12T23:18:29" u="1"/>
        <d v="2022-10-28T22:28:46" u="1"/>
        <d v="2022-06-14T15:59:55" u="1"/>
        <d v="2022-09-29T22:39:31" u="1"/>
        <d v="2022-12-23T23:08:25" u="1"/>
        <d v="2022-06-09T23:58:21" u="1"/>
        <d v="2022-04-17T11:30:00" u="1"/>
        <d v="2022-05-06T03:13:59" u="1"/>
        <d v="2022-06-05T18:01:05" u="1"/>
        <d v="2022-09-09T18:26:50" u="1"/>
        <d v="2022-09-16T16:46:07" u="1"/>
        <d v="2022-11-04T00:23:38" u="1"/>
        <d v="2022-11-04T03:23:38" u="1"/>
        <d v="2022-11-10T05:10:21" u="1"/>
        <d v="2022-10-13T03:08:49" u="1"/>
        <d v="2022-11-02T04:27:13" u="1"/>
        <d v="2022-06-07T01:40:07" u="1"/>
        <d v="2022-08-27T12:10:11" u="1"/>
        <d v="2022-09-14T21:04:26" u="1"/>
        <d v="2022-06-09T04:12:42" u="1"/>
        <d v="2022-03-23T22:05:22" u="1"/>
        <d v="2023-05-17T16:12:36" u="1"/>
        <d v="2022-10-06T10:30:00" u="1"/>
        <d v="2022-07-10T23:32:32" u="1"/>
        <d v="2022-03-21T14:49:41" u="1"/>
        <d v="2022-08-04T22:43:48" u="1"/>
        <d v="2022-12-25T12:12:31" u="1"/>
        <d v="2023-06-20T06:58:44" u="1"/>
        <d v="2022-02-15T06:47:27" u="1"/>
        <d v="2022-04-30T02:11:40" u="1"/>
        <d v="2022-12-21T11:30:32" u="1"/>
        <d v="2022-11-06T06:04:09" u="1"/>
        <d v="2022-11-18T19:25:00" u="1"/>
        <d v="2022-09-08T23:47:13" u="1"/>
        <d v="2022-08-15T08:51:07" u="1"/>
        <d v="2022-01-22T16:42:39" u="1"/>
        <d v="2023-07-11T20:19:27" u="1"/>
        <d v="2022-09-26T07:43:49" u="1"/>
        <d v="2022-11-12T04:53:02" u="1"/>
        <d v="2022-09-05T13:15:58" u="1"/>
        <d v="2022-11-02T12:56:28" u="1"/>
        <d v="2022-04-15T11:39:00" u="1"/>
        <d v="2022-12-01T17:50:00" u="1"/>
        <d v="2022-03-12T01:35:37" u="1"/>
        <d v="2022-06-28T18:37:04" u="1"/>
        <d v="2022-09-16T19:14:58" u="1"/>
        <d v="2022-12-20T12:34:09" u="1"/>
        <d v="2022-09-08T03:48:59" u="1"/>
        <d v="2022-09-28T02:11:59" u="1"/>
        <d v="2022-10-01T15:23:31" u="1"/>
        <d v="2022-03-09T14:26:03" u="1"/>
        <d v="2022-05-12T12:38:16" u="1"/>
        <d v="2022-10-06T10:52:57" u="1"/>
        <d v="2022-03-13T18:16:29" u="1"/>
        <d v="2023-03-26T19:01:03" u="1"/>
        <d v="2022-10-03T14:00:23" u="1"/>
        <d v="2022-09-03T03:00:00" u="1"/>
        <d v="2022-06-20T15:51:40" u="1"/>
        <d v="2022-12-18T22:33:27" u="1"/>
        <d v="2022-09-03T06:00:00" u="1"/>
        <d v="2022-09-24T12:12:51" u="1"/>
        <d v="2022-12-30T22:13:19" u="1"/>
        <d v="2022-12-30T13:41:11" u="1"/>
        <d v="2022-08-11T01:23:29" u="1"/>
        <d v="2022-05-06T04:51:10" u="1"/>
        <d v="2022-05-23T13:09:01" u="1"/>
        <d v="2022-09-15T00:52:53" u="1"/>
        <d v="2022-06-18T10:42:08" u="1"/>
        <d v="2022-05-12T03:50:45" u="1"/>
        <d v="2022-10-04T00:56:09" u="1"/>
        <d v="2023-06-20T17:19:00" u="1"/>
        <d v="2022-12-13T23:22:56" u="1"/>
        <d v="2022-09-02T08:18:30" u="1"/>
        <d v="2022-10-16T06:38:02" u="1"/>
        <d v="2022-12-26T09:48:06" u="1"/>
        <d v="2022-08-09T10:33:07" u="1"/>
        <d v="2022-05-05T04:15:57" u="1"/>
        <d v="2022-09-23T06:54:48" u="1"/>
        <d v="2022-08-20T12:38:33" u="1"/>
        <d v="2022-03-03T04:16:53" u="1"/>
        <d v="2022-07-17T22:33:01" u="1"/>
        <d v="2022-08-16T11:39:25" u="1"/>
        <d v="2022-07-27T03:27:19" u="1"/>
        <d v="2022-08-05T22:51:08" u="1"/>
        <d v="2022-05-25T12:17:32" u="1"/>
        <d v="2022-12-03T19:00:00" u="1"/>
        <d v="2022-12-03T22:00:00" u="1"/>
        <d v="2022-09-02T21:28:58" u="1"/>
        <d v="2022-04-15T21:40:00" u="1"/>
        <d v="2022-03-10T16:55:20" u="1"/>
        <d v="2022-03-20T15:58:20" u="1"/>
        <d v="2022-10-26T10:06:06" u="1"/>
        <d v="2022-01-02T05:50:00" u="1"/>
        <d v="2022-09-15T23:49:51" u="1"/>
        <d v="2022-05-21T16:48:17" u="1"/>
        <d v="2023-06-26T11:24:15" u="1"/>
        <d v="2022-06-15T23:20:58" u="1"/>
        <d v="2022-05-07T12:46:09" u="1"/>
        <d v="2022-08-03T15:47:47" u="1"/>
        <d v="2022-10-14T13:00:00" u="1"/>
        <d v="2022-12-03T03:05:48" u="1"/>
        <d v="2022-10-09T21:20:00" u="1"/>
        <d v="2022-08-09T07:19:22" u="1"/>
        <d v="2022-06-29T15:39:52" u="1"/>
        <d v="2022-04-09T11:05:14" u="1"/>
        <d v="2022-03-12T18:35:59" u="1"/>
        <d v="2022-11-27T23:38:25" u="1"/>
        <d v="2022-05-19T01:12:39" u="1"/>
        <d v="2022-04-06T23:47:07" u="1"/>
        <d v="2022-09-15T04:57:32" u="1"/>
        <d v="2022-08-25T00:00:00" u="1"/>
        <d v="2022-12-13T00:42:43" u="1"/>
        <d v="2022-12-25T20:57:08" u="1"/>
        <d v="2022-07-10T22:16:45" u="1"/>
        <d v="2022-06-04T13:29:39" u="1"/>
        <d v="2022-10-29T01:31:48" u="1"/>
        <d v="2022-10-21T23:03:39" u="1"/>
        <d v="2022-09-27T18:39:25" u="1"/>
        <d v="2022-09-03T19:45:00" u="1"/>
        <d v="2022-05-20T05:38:09" u="1"/>
        <d v="2022-07-12T02:19:05" u="1"/>
        <d v="2022-05-30T04:15:18" u="1"/>
        <d v="2022-06-18T09:16:16" u="1"/>
        <d v="2022-08-19T10:30:03" u="1"/>
        <d v="2022-12-25T02:28:38" u="1"/>
        <d v="2023-08-07T21:15:38" u="1"/>
        <d v="2022-06-16T15:52:08" u="1"/>
        <d v="2022-09-02T00:27:11" u="1"/>
        <d v="2022-08-31T21:05:38" u="1"/>
        <d v="2022-01-21T06:13:20" u="1"/>
        <d v="2022-11-23T09:38:16" u="1"/>
        <d v="2022-04-12T23:37:14" u="1"/>
        <d v="2022-09-02T08:14:04" u="1"/>
        <d v="2022-04-06T11:41:49" u="1"/>
        <d v="2022-12-18T01:13:15" u="1"/>
        <d v="2022-11-25T00:00:00" u="1"/>
        <d v="2022-07-14T10:45:00" u="1"/>
        <d v="2022-12-11T12:04:41" u="1"/>
        <d v="2022-10-04T14:51:28" u="1"/>
        <d v="2022-11-25T12:00:00" u="1"/>
        <d v="2022-12-16T00:06:07" u="1"/>
        <d v="2022-11-25T16:00:00" u="1"/>
        <d v="2022-02-20T15:00:11" u="1"/>
        <d v="2022-11-23T14:14:26" u="1"/>
        <d v="2022-11-15T23:40:00" u="1"/>
        <d v="2022-12-22T17:42:16" u="1"/>
        <d v="2022-07-05T14:20:36" u="1"/>
        <d v="2022-12-03T00:51:26" u="1"/>
        <d v="2022-07-16T06:15:11" u="1"/>
        <d v="2022-08-14T03:57:52" u="1"/>
        <d v="2022-11-06T22:54:11" u="1"/>
        <d v="2022-04-02T12:10:01" u="1"/>
        <d v="2022-05-13T19:20:07" u="1"/>
        <d v="2022-08-20T10:18:44" u="1"/>
        <d v="2022-08-02T16:47:44" u="1"/>
        <d v="2022-08-25T13:03:01" u="1"/>
        <d v="2022-04-08T14:35:27" u="1"/>
        <d v="2022-05-30T14:12:16" u="1"/>
        <d v="2022-07-02T18:25:55" u="1"/>
        <d v="2022-05-06T06:13:34" u="1"/>
        <d v="2022-08-19T08:39:53" u="1"/>
        <d v="2022-08-30T04:17:19" u="1"/>
        <d v="2022-03-02T18:11:47" u="1"/>
        <d v="2022-12-16T02:03:28" u="1"/>
        <d v="2023-07-12T02:30:56" u="1"/>
        <d v="2022-12-25T20:57:53" u="1"/>
        <d v="2022-04-14T04:56:28" u="1"/>
        <d v="2022-06-15T02:07:50" u="1"/>
        <d v="2022-04-29T22:28:45" u="1"/>
        <d v="2022-07-18T05:39:05" u="1"/>
        <d v="2022-05-02T16:05:44" u="1"/>
        <d v="2022-09-30T06:21:44" u="1"/>
        <d v="2022-12-11T01:42:38" u="1"/>
        <d v="2022-05-28T16:41:27" u="1"/>
        <d v="2022-10-12T23:57:25" u="1"/>
        <d v="2022-12-26T10:47:04" u="1"/>
        <d v="2022-01-22T18:51:19" u="1"/>
        <d v="2022-08-27T11:18:13" u="1"/>
        <d v="2022-05-29T03:50:11" u="1"/>
        <d v="2022-11-14T12:32:16" u="1"/>
        <d v="2022-04-07T00:00:06" u="1"/>
        <d v="2022-05-26T13:27:38" u="1"/>
        <d v="2022-03-14T19:14:51" u="1"/>
        <d v="2022-02-08T12:49:11" u="1"/>
        <d v="2022-02-17T03:30:20" u="1"/>
        <d v="2022-12-29T21:13:15" u="1"/>
        <d v="2022-05-21T11:49:39" u="1"/>
        <d v="2022-02-09T07:10:38" u="1"/>
        <d v="2022-04-27T18:57:33" u="1"/>
        <d v="2022-08-11T16:51:42" u="1"/>
        <d v="2022-03-21T23:53:18" u="1"/>
        <d v="2022-12-21T18:10:42" u="1"/>
        <d v="2022-07-26T10:34:19" u="1"/>
        <d v="2022-08-19T08:26:00" u="1"/>
        <d v="2023-02-24T15:10:47" u="1"/>
        <d v="2022-04-27T04:38:00" u="1"/>
        <d v="2022-10-30T01:49:13" u="1"/>
        <d v="2022-11-14T10:18:54" u="1"/>
        <d v="2022-06-19T17:08:13" u="1"/>
        <d v="2022-04-27T17:01:26" u="1"/>
        <d v="2022-11-30T01:04:12" u="1"/>
        <d v="2022-11-15T04:49:04" u="1"/>
        <d v="2022-12-03T09:45:45" u="1"/>
        <d v="2022-07-10T22:16:21" u="1"/>
        <d v="2022-07-10T21:59:21" u="1"/>
        <d v="2023-03-01T08:01:39" u="1"/>
        <d v="2022-08-25T14:01:45" u="1"/>
        <d v="2022-12-05T18:05:28" u="1"/>
        <d v="2022-04-26T18:03:02" u="1"/>
        <d v="2022-01-26T19:00:00" u="1"/>
        <d v="2022-03-23T01:01:40" u="1"/>
        <d v="2022-05-14T16:06:01" u="1"/>
        <d v="2022-12-06T22:03:29" u="1"/>
        <d v="2022-08-15T20:43:46" u="1"/>
        <d v="2022-07-15T05:06:49" u="1"/>
        <d v="2022-08-16T03:52:30" u="1"/>
        <d v="2022-07-19T22:27:23" u="1"/>
        <d v="2022-06-15T13:00:00" u="1"/>
        <d v="2022-07-10T14:48:15" u="1"/>
        <d v="2022-12-26T00:28:39" u="1"/>
        <d v="2022-05-11T18:32:54" u="1"/>
        <d v="2022-07-22T22:45:16" u="1"/>
        <d v="2022-09-29T23:47:55" u="1"/>
        <d v="2022-03-21T11:52:17" u="1"/>
        <d v="2022-05-11T18:30:30" u="1"/>
        <d v="2022-09-26T09:55:30" u="1"/>
        <d v="2022-06-14T11:57:28" u="1"/>
        <d v="2022-10-15T09:37:20" u="1"/>
        <d v="2022-08-09T22:00:33" u="1"/>
        <d v="2022-12-22T01:18:25" u="1"/>
        <d v="2022-06-20T13:46:12" u="1"/>
        <d v="2022-10-19T13:49:12" u="1"/>
        <d v="2022-04-14T01:37:17" u="1"/>
        <d v="2022-12-24T10:38:17" u="1"/>
        <d v="2022-11-23T10:20:28" u="1"/>
        <d v="2022-07-04T23:39:20" u="1"/>
        <d v="2022-11-21T01:36:55" u="1"/>
        <d v="2022-03-09T09:48:12" u="1"/>
        <d v="2022-06-19T09:49:57" u="1"/>
        <d v="2022-06-21T13:41:57" u="1"/>
        <d v="2022-07-06T12:44:04" u="1"/>
        <d v="2022-05-26T00:00:00" u="1"/>
        <d v="2022-11-14T10:23:56" u="1"/>
        <d v="2022-09-12T10:24:52" u="1"/>
        <d v="2022-09-24T16:50:00" u="1"/>
        <d v="2022-05-05T01:06:27" u="1"/>
        <d v="2022-02-15T12:58:07" u="1"/>
        <d v="2022-12-26T04:53:29" u="1"/>
        <d v="2022-12-26T11:42:46" u="1"/>
        <d v="2022-11-17T08:24:40" u="1"/>
        <d v="2022-04-18T17:07:55" u="1"/>
        <d v="2022-12-23T10:50:21" u="1"/>
        <d v="2022-10-15T08:00:00" u="1"/>
        <d v="2022-10-15T13:00:00" u="1"/>
        <d v="2022-11-28T02:57:58" u="1"/>
        <d v="2022-12-16T04:26:39" u="1"/>
        <d v="2022-10-15T19:00:00" u="1"/>
        <d v="2022-05-14T22:52:02" u="1"/>
        <d v="2022-05-03T04:12:03" u="1"/>
        <d v="2022-05-06T15:58:11" u="1"/>
        <d v="2022-12-27T11:25:39" u="1"/>
        <d v="2022-12-27T08:36:22" u="1"/>
        <d v="2022-09-25T00:21:55" u="1"/>
        <d v="2022-11-11T07:54:43" u="1"/>
        <d v="2022-06-08T23:02:54" u="1"/>
        <d v="2022-05-20T06:14:40" u="1"/>
        <d v="2022-08-08T07:07:34" u="1"/>
        <d v="2022-11-22T15:23:27" u="1"/>
        <d v="2022-12-12T11:22:51" u="1"/>
        <d v="2022-10-17T17:21:38" u="1"/>
        <d v="2022-02-04T16:11:04" u="1"/>
        <d v="2022-08-06T04:37:00" u="1"/>
        <d v="2022-07-16T01:18:11" u="1"/>
        <d v="2022-11-11T12:26:28" u="1"/>
        <d v="2022-01-22T11:09:41" u="1"/>
        <d v="2022-12-13T04:05:44" u="1"/>
        <d v="2023-01-24T22:55:24" u="1"/>
        <d v="2022-05-28T02:57:34" u="1"/>
        <d v="2022-06-23T22:45:40" u="1"/>
        <d v="2022-09-16T01:03:26" u="1"/>
        <d v="2022-09-05T13:15:09" u="1"/>
        <d v="2022-08-21T11:41:11" u="1"/>
        <d v="2022-11-17T03:51:31" u="1"/>
        <d v="2022-02-20T11:56:16" u="1"/>
        <d v="2022-10-11T10:32:08" u="1"/>
        <d v="2022-01-08T10:56:36" u="1"/>
        <d v="2023-08-26T01:40:21" u="1"/>
        <d v="2022-12-07T17:57:13" u="1"/>
        <d v="2022-08-01T16:45:39" u="1"/>
        <d v="2022-12-14T03:52:48" u="1"/>
        <d v="2022-06-06T22:07:52" u="1"/>
        <d v="2022-08-28T11:02:05" u="1"/>
        <d v="2022-06-09T03:02:10" u="1"/>
        <d v="2022-11-15T15:26:59" u="1"/>
        <d v="2022-05-14T17:55:03" u="1"/>
        <d v="2022-07-06T09:42:25" u="1"/>
        <d v="2022-07-09T21:56:16" u="1"/>
        <d v="2022-06-01T15:08:19" u="1"/>
        <d v="2022-04-23T00:31:32" u="1"/>
        <d v="2022-08-24T03:37:15" u="1"/>
        <d v="2022-12-16T17:14:32" u="1"/>
        <d v="2022-11-07T04:02:52" u="1"/>
        <d v="2022-08-10T13:45:58" u="1"/>
        <d v="2022-11-11T10:55:43" u="1"/>
        <d v="2022-11-04T06:57:52" u="1"/>
        <d v="2022-06-16T13:57:54" u="1"/>
        <d v="2022-09-02T14:52:22" u="1"/>
        <d v="2022-07-24T04:43:18" u="1"/>
        <d v="2022-11-24T18:20:52" u="1"/>
        <d v="2022-01-27T23:29:39" u="1"/>
        <d v="2022-05-09T20:31:48" u="1"/>
        <d v="2022-08-08T22:06:33" u="1"/>
        <d v="2022-02-03T05:11:47" u="1"/>
        <d v="2022-03-01T14:41:36" u="1"/>
        <d v="2022-12-13T17:19:51" u="1"/>
        <d v="2022-06-21T23:07:38" u="1"/>
        <d v="2022-04-05T22:00:00" u="1"/>
        <d v="2022-07-05T15:52:28" u="1"/>
        <d v="2022-04-14T21:50:00" u="1"/>
        <d v="2022-06-30T15:53:13" u="1"/>
        <d v="2022-05-03T05:33:59" u="1"/>
        <d v="2022-06-24T23:34:13" u="1"/>
        <d v="2022-03-01T02:39:12" u="1"/>
        <d v="2022-09-29T08:42:51" u="1"/>
        <d v="2022-09-21T03:21:00" u="1"/>
        <d v="2022-12-10T08:31:28" u="1"/>
        <d v="2022-11-18T16:46:30" u="1"/>
        <d v="2022-04-28T00:32:20" u="1"/>
        <d v="2022-10-23T09:21:50" u="1"/>
        <d v="2023-01-24T19:28:09" u="1"/>
        <d v="2022-09-20T21:42:09" u="1"/>
        <d v="2022-12-25T14:42:20" u="1"/>
        <d v="2022-04-03T04:37:38" u="1"/>
        <d v="2022-08-21T19:27:03" u="1"/>
        <d v="2022-11-15T18:30:15" u="1"/>
        <d v="2023-03-05T00:05:25" u="1"/>
        <d v="2022-07-18T19:10:33" u="1"/>
        <d v="2022-11-01T18:51:42" u="1"/>
        <d v="2022-01-21T03:28:48" u="1"/>
        <d v="2022-03-23T14:27:52" u="1"/>
        <d v="2022-05-24T14:00:40" u="1"/>
        <d v="2022-11-16T23:12:53" u="1"/>
        <d v="2022-04-16T09:00:00" u="1"/>
        <d v="2022-04-16T17:00:00" u="1"/>
        <d v="2022-09-17T01:40:24" u="1"/>
        <d v="2022-04-02T21:56:00" u="1"/>
        <d v="2022-05-28T16:23:15" u="1"/>
        <d v="2022-05-14T16:33:59" u="1"/>
        <d v="2022-06-17T01:07:06" u="1"/>
        <d v="2022-07-04T19:22:55" u="1"/>
        <d v="2022-05-16T09:00:00" u="1"/>
        <d v="2022-09-03T13:51:00" u="1"/>
        <d v="2022-09-03T14:51:00" u="1"/>
        <d v="2022-09-05T22:00:00" u="1"/>
        <d v="2022-09-07T00:06:53" u="1"/>
        <d v="2022-07-10T23:28:48" u="1"/>
        <d v="2022-07-22T18:45:14" u="1"/>
        <d v="2022-08-17T01:46:04" u="1"/>
        <d v="2022-10-15T00:03:00" u="1"/>
        <d v="2022-06-18T15:45:51" u="1"/>
        <d v="2022-10-11T21:29:51" u="1"/>
        <d v="2022-06-08T15:27:43" u="1"/>
        <d v="2022-10-31T13:25:00" u="1"/>
        <d v="2022-05-19T15:52:11" u="1"/>
        <d v="2022-10-08T21:05:09" u="1"/>
        <d v="2022-10-23T02:22:27" u="1"/>
        <d v="2022-07-27T02:03:25" u="1"/>
        <d v="2022-10-23T02:41:37" u="1"/>
        <d v="2022-09-13T13:10:22" u="1"/>
        <d v="2022-12-01T02:20:25" u="1"/>
        <d v="2022-06-18T21:38:47" u="1"/>
        <d v="2022-04-27T14:00:00" u="1"/>
        <d v="2022-02-16T16:21:56" u="1"/>
        <d v="2022-06-28T20:46:04" u="1"/>
        <d v="2022-05-07T00:19:59" u="1"/>
        <d v="2022-08-08T14:12:35" u="1"/>
        <d v="2022-04-01T19:20:01" u="1"/>
        <d v="2022-08-15T09:44:44" u="1"/>
        <d v="2022-07-08T04:29:21" u="1"/>
        <d v="2022-08-10T03:23:45" u="1"/>
        <d v="2022-10-21T23:49:14" u="1"/>
        <d v="2022-07-21T03:00:56" u="1"/>
        <d v="2022-08-02T14:23:28" u="1"/>
        <d v="2022-07-12T00:47:39" u="1"/>
        <d v="2022-12-25T14:42:19" u="1"/>
        <d v="2022-06-18T06:27:41" u="1"/>
        <d v="2022-02-05T10:05:24" u="1"/>
        <d v="2022-07-09T15:53:13" u="1"/>
        <d v="2022-05-15T23:05:00" u="1"/>
        <d v="2022-05-24T15:29:09" u="1"/>
        <d v="2022-09-17T22:51:52" u="1"/>
        <d v="2022-11-27T10:46:48" u="1"/>
        <d v="2022-06-15T12:30:59" u="1"/>
        <d v="2022-01-24T14:27:53" u="1"/>
        <d v="2022-06-06T00:47:26" u="1"/>
        <d v="2022-08-29T03:05:30" u="1"/>
        <d v="2022-03-03T18:13:24" u="1"/>
        <d v="2022-05-20T12:44:54" u="1"/>
        <d v="2022-12-17T06:05:05" u="1"/>
        <d v="2022-08-14T10:13:48" u="1"/>
        <d v="2022-08-27T17:09:05" u="1"/>
        <d v="2022-10-22T13:53:18" u="1"/>
        <d v="2022-05-27T22:18:55" u="1"/>
        <d v="2022-06-28T06:38:45" u="1"/>
        <d v="2022-09-19T16:13:13" u="1"/>
        <d v="2022-08-16T07:14:07" u="1"/>
        <d v="2022-08-02T23:16:24" u="1"/>
        <d v="2022-12-28T10:14:33" u="1"/>
        <d v="2022-07-05T12:27:36" u="1"/>
        <d v="2022-11-04T03:52:02" u="1"/>
        <d v="2022-03-13T00:56:45" u="1"/>
        <d v="2022-02-06T14:13:30" u="1"/>
        <d v="2022-01-23T00:48:16" u="1"/>
        <d v="2022-05-30T00:19:16" u="1"/>
        <d v="2022-05-12T17:37:33" u="1"/>
        <d v="2022-12-22T00:33:53" u="1"/>
        <d v="2022-07-05T16:42:21" u="1"/>
        <d v="2022-10-14T03:32:58" u="1"/>
        <d v="2022-08-14T12:19:28" u="1"/>
        <d v="2022-08-23T11:26:28" u="1"/>
        <d v="2022-10-22T02:33:07" u="1"/>
        <d v="2022-05-15T10:08:01" u="1"/>
        <d v="2022-11-10T16:40:31" u="1"/>
        <d v="2022-12-02T11:36:12" u="1"/>
        <d v="2022-02-12T12:23:25" u="1"/>
        <d v="2022-05-15T05:16:28" u="1"/>
        <d v="2022-06-22T03:21:00" u="1"/>
        <d v="2022-11-18T10:14:34" u="1"/>
        <d v="2022-08-03T00:24:07" u="1"/>
        <d v="2022-08-25T01:43:41" u="1"/>
        <d v="2022-05-14T05:09:22" u="1"/>
        <d v="2022-08-19T13:56:58" u="1"/>
        <d v="2022-05-07T15:26:39" u="1"/>
        <d v="2022-03-15T20:45:43" u="1"/>
        <d v="2022-07-22T22:16:43" u="1"/>
        <d v="2022-12-22T02:39:33" u="1"/>
        <d v="2022-12-16T10:57:07" u="1"/>
        <d v="2022-02-11T13:24:46" u="1"/>
        <d v="2022-04-08T17:39:25" u="1"/>
        <d v="2022-11-05T15:59:53" u="1"/>
        <d v="2022-05-02T23:22:49" u="1"/>
        <d v="2022-04-06T15:00:00" u="1"/>
        <d v="2022-12-07T22:58:34" u="1"/>
        <d v="2022-11-10T00:26:46" u="1"/>
        <d v="2022-12-30T22:05:09" u="1"/>
        <d v="2022-10-27T08:07:49" u="1"/>
        <d v="2022-08-19T22:04:53" u="1"/>
        <d v="2022-09-09T14:30:00" u="1"/>
        <d v="2022-09-28T13:40:00" u="1"/>
        <d v="2023-01-31T18:30:00" u="1"/>
        <d v="2022-05-20T05:53:35" u="1"/>
        <d v="2022-07-09T02:57:14" u="1"/>
        <d v="2022-08-09T16:36:03" u="1"/>
        <d v="2022-07-02T03:16:23" u="1"/>
        <d v="2022-12-28T03:14:55" u="1"/>
        <d v="2022-09-07T13:14:10" u="1"/>
        <d v="2022-09-21T10:33:27" u="1"/>
        <d v="2022-04-16T14:32:38" u="1"/>
        <d v="2022-08-19T19:19:38" u="1"/>
        <d v="2022-09-12T13:11:19" u="1"/>
        <d v="2022-08-01T16:22:47" u="1"/>
        <d v="2022-10-09T19:30:00" u="1"/>
        <d v="2022-12-28T20:47:04" u="1"/>
        <d v="2022-06-15T14:56:26" u="1"/>
        <d v="2022-11-16T22:15:07" u="1"/>
        <d v="2022-12-30T00:15:14" u="1"/>
        <d v="2022-09-22T03:39:55" u="1"/>
        <d v="2022-07-17T10:03:25" u="1"/>
        <d v="2022-07-08T12:02:51" u="1"/>
        <d v="2022-05-14T00:10:22" u="1"/>
        <d v="2022-12-19T14:18:15" u="1"/>
        <d v="2022-04-05T22:33:15" u="1"/>
        <d v="2022-08-04T03:38:16" u="1"/>
        <d v="2022-03-14T02:09:44" u="1"/>
        <d v="2022-08-10T22:14:16" u="1"/>
        <d v="2022-02-27T17:52:03" u="1"/>
        <d v="2022-12-28T07:07:51" u="1"/>
        <d v="2023-01-27T03:10:49" u="1"/>
        <d v="2022-11-17T03:45:02" u="1"/>
        <d v="2022-11-30T00:36:02" u="1"/>
        <d v="2022-11-09T11:29:45" u="1"/>
        <d v="2022-12-07T21:33:43" u="1"/>
        <d v="2022-09-24T03:59:24" u="1"/>
        <d v="2022-05-03T12:38:59" u="1"/>
        <d v="2022-11-01T02:05:38" u="1"/>
        <d v="2022-09-10T19:57:16" u="1"/>
        <d v="2022-07-23T14:30:29" u="1"/>
        <d v="2022-04-08T23:38:01" u="1"/>
        <d v="2022-06-09T02:38:49" u="1"/>
        <d v="2022-03-12T13:49:38" u="1"/>
        <d v="2022-06-08T08:42:49" u="1"/>
        <d v="2022-10-07T18:13:32" u="1"/>
        <d v="2022-11-18T21:02:04" u="1"/>
        <d v="2022-04-03T03:08:20" u="1"/>
        <d v="2022-11-17T18:18:56" u="1"/>
        <d v="2022-07-07T11:38:22" u="1"/>
        <d v="2022-04-19T13:51:54" u="1"/>
        <d v="2022-06-29T08:40:24" u="1"/>
        <d v="2022-09-07T08:04:27" u="1"/>
        <d v="2022-11-19T01:55:57" u="1"/>
        <d v="2022-11-04T08:51:23" u="1"/>
        <d v="2023-01-08T22:02:27" u="1"/>
        <d v="2022-12-01T00:01:13" u="1"/>
        <d v="2022-11-08T00:20:15" u="1"/>
        <d v="2022-03-04T22:10:23" u="1"/>
        <d v="2022-06-19T14:02:51" u="1"/>
        <d v="2022-01-30T16:43:27" u="1"/>
        <d v="2022-10-06T08:00:00" u="1"/>
        <d v="2022-06-28T22:09:51" u="1"/>
        <d v="2022-07-05T06:50:24" u="1"/>
        <d v="2023-01-27T02:25:11" u="1"/>
        <d v="2022-10-23T09:24:26" u="1"/>
        <d v="2022-09-19T23:12:11" u="1"/>
        <d v="2022-09-03T03:15:47" u="1"/>
        <d v="2022-11-03T02:01:17" u="1"/>
        <d v="2022-12-23T10:50:40" u="1"/>
        <d v="2022-07-31T12:19:17" u="1"/>
        <d v="2022-10-18T17:59:11" u="1"/>
        <d v="2022-09-26T08:22:31" u="1"/>
        <d v="2022-04-05T18:36:16" u="1"/>
        <d v="2022-10-21T09:12:38" u="1"/>
        <d v="2022-09-27T10:46:23" u="1"/>
        <d v="2022-09-28T10:48:49" u="1"/>
        <d v="2022-03-25T04:59:02" u="1"/>
        <d v="2022-12-13T08:53:43" u="1"/>
        <d v="2022-04-06T15:45:00" u="1"/>
        <d v="2022-04-25T23:33:34" u="1"/>
        <d v="2022-05-21T00:36:50" u="1"/>
        <d v="2022-09-26T15:41:41" u="1"/>
        <d v="2022-12-13T03:23:27" u="1"/>
        <d v="2022-03-21T16:03:55" u="1"/>
        <d v="2022-11-14T10:19:04" u="1"/>
        <d v="2023-01-27T02:48:00" u="1"/>
        <d v="2022-07-23T19:22:47" u="1"/>
        <d v="2022-04-08T16:15:11" u="1"/>
        <d v="2022-05-24T05:33:09" u="1"/>
        <d v="2022-08-22T14:44:11" u="1"/>
        <d v="2022-09-29T23:07:52" u="1"/>
        <d v="2022-05-24T05:24:27" u="1"/>
        <d v="2022-09-09T02:36:02" u="1"/>
        <d v="2022-07-20T04:06:32" u="1"/>
        <d v="2022-10-09T17:32:00" u="1"/>
        <d v="2022-05-09T17:06:54" u="1"/>
        <d v="2022-09-01T09:59:20" u="1"/>
        <d v="2022-12-21T22:51:13" u="1"/>
        <d v="2022-06-15T14:11:01" u="1"/>
        <d v="2022-12-27T11:29:14" u="1"/>
        <d v="2022-02-14T22:22:27" u="1"/>
        <d v="2022-08-22T19:13:40" u="1"/>
        <d v="2022-02-17T01:12:28" u="1"/>
        <d v="2022-11-26T00:50:00" u="1"/>
        <d v="2022-08-23T20:37:32" u="1"/>
        <d v="2022-09-20T23:34:47" u="1"/>
        <d v="2022-08-08T14:07:07" u="1"/>
        <d v="2022-03-15T03:55:01" u="1"/>
        <d v="2022-05-10T08:51:57" u="1"/>
        <d v="2022-06-15T21:53:46" u="1"/>
        <d v="2022-04-12T21:52:16" u="1"/>
        <d v="2022-06-22T15:10:38" u="1"/>
        <d v="2022-11-10T10:21:19" u="1"/>
        <d v="2022-11-17T08:16:54" u="1"/>
        <d v="2022-04-10T21:04:09" u="1"/>
        <d v="2022-07-10T17:56:37" u="1"/>
        <d v="2022-11-29T16:22:37" u="1"/>
        <d v="2022-08-03T22:05:18" u="1"/>
        <d v="2022-03-04T07:34:12" u="1"/>
        <d v="2022-08-16T11:30:36" u="1"/>
        <d v="2022-03-31T13:18:38" u="1"/>
        <d v="2022-08-22T16:43:10" u="1"/>
        <d v="2022-10-26T22:57:49" u="1"/>
        <d v="2022-09-15T01:28:10" u="1"/>
        <d v="2023-04-13T14:30:29" u="1"/>
        <d v="2022-06-23T08:36:08" u="1"/>
        <d v="2022-09-09T12:26:19" u="1"/>
        <d v="2022-03-08T11:26:16" u="1"/>
        <d v="2022-08-01T09:44:57" u="1"/>
        <d v="2022-04-12T04:12:40" u="1"/>
        <d v="2022-12-06T21:49:48" u="1"/>
        <d v="2022-12-14T04:41:15" u="1"/>
        <d v="2022-07-08T17:33:43" u="1"/>
        <d v="2022-03-22T14:21:43" u="1"/>
        <d v="2022-07-22T21:14:17" u="1"/>
        <d v="2022-08-13T20:26:50" u="1"/>
        <d v="2022-12-25T02:37:59" u="1"/>
        <d v="2022-05-05T11:51:23" u="1"/>
        <d v="2022-05-20T14:34:23" u="1"/>
        <d v="2022-12-01T11:54:17" u="1"/>
        <d v="2022-08-14T14:14:00" u="1"/>
        <d v="2022-09-10T15:53:58" u="1"/>
        <d v="2022-08-25T17:13:00" u="1"/>
        <d v="2022-09-04T12:19:50" u="1"/>
        <d v="2022-05-19T17:29:41" u="1"/>
        <d v="2022-09-10T01:51:34" u="1"/>
        <d v="2022-06-01T16:41:32" u="1"/>
        <d v="2022-01-28T23:18:08" u="1"/>
        <d v="2022-12-09T10:54:11" u="1"/>
        <d v="2022-11-17T04:43:22" u="1"/>
        <d v="2022-05-22T19:00:09" u="1"/>
        <d v="2022-05-13T16:42:35" u="1"/>
        <d v="2022-07-10T10:14:14" u="1"/>
        <d v="2022-03-17T01:15:06" u="1"/>
        <d v="2023-03-18T21:58:31" u="1"/>
        <d v="2022-12-27T08:33:38" u="1"/>
        <d v="2022-05-19T12:52:53" u="1"/>
        <d v="2022-10-10T08:30:00" u="1"/>
        <d v="2022-08-09T12:48:30" u="1"/>
        <d v="2022-10-10T13:30:00" u="1"/>
        <d v="2022-02-24T10:19:00" u="1"/>
        <d v="2022-11-15T22:38:15" u="1"/>
        <d v="2022-10-13T17:35:09" u="1"/>
        <d v="2022-08-29T01:45:48" u="1"/>
        <d v="2022-08-22T17:35:05" u="1"/>
        <d v="2022-05-28T11:51:03" u="1"/>
        <d v="2022-12-27T13:20:31" u="1"/>
        <d v="2022-04-27T07:33:14" u="1"/>
        <d v="2022-03-08T16:33:42" u="1"/>
        <d v="2022-08-09T17:56:57" u="1"/>
        <d v="2022-10-28T05:48:02" u="1"/>
        <d v="2022-09-12T15:47:13" u="1"/>
        <d v="2022-09-26T12:40:39" u="1"/>
        <d v="2022-12-09T05:21:16" u="1"/>
        <d v="2022-08-03T15:09:42" u="1"/>
        <d v="2022-03-20T18:37:01" u="1"/>
        <d v="2022-11-30T19:12:10" u="1"/>
        <d v="2022-08-28T08:34:17" u="1"/>
        <d v="2022-07-08T00:14:55" u="1"/>
        <d v="2022-08-12T18:57:18" u="1"/>
        <d v="2022-05-23T05:27:25" u="1"/>
        <d v="2022-01-24T15:56:42" u="1"/>
        <d v="2022-02-22T08:34:49" u="1"/>
        <d v="2022-02-17T00:28:58" u="1"/>
        <d v="2022-12-25T14:38:36" u="1"/>
        <d v="2022-06-17T04:38:41" u="1"/>
        <d v="2022-07-11T13:58:39" u="1"/>
        <d v="2022-08-16T16:23:54" u="1"/>
        <d v="2022-10-05T19:16:50" u="1"/>
        <d v="2022-05-07T13:03:01" u="1"/>
        <d v="2022-09-19T02:14:10" u="1"/>
        <d v="2022-12-14T12:34:56" u="1"/>
        <d v="2022-07-28T18:26:58" u="1"/>
        <d v="2022-10-13T06:16:44" u="1"/>
        <d v="2022-09-09T01:53:55" u="1"/>
        <d v="2022-12-23T10:37:31" u="1"/>
        <d v="2022-05-13T05:38:55" u="1"/>
        <d v="2022-10-25T16:33:10" u="1"/>
        <d v="2022-06-17T20:29:36" u="1"/>
        <d v="2022-08-04T01:15:24" u="1"/>
        <d v="2022-07-19T19:28:17" u="1"/>
        <d v="2022-12-12T17:31:50" u="1"/>
        <d v="2022-07-21T01:28:44" u="1"/>
        <d v="2022-09-14T14:25:05" u="1"/>
        <d v="2022-05-25T13:57:22" u="1"/>
        <d v="2022-12-02T04:20:00" u="1"/>
        <d v="2022-11-14T02:25:28" u="1"/>
        <d v="2022-07-19T12:32:19" u="1"/>
        <d v="2022-07-13T03:36:54" u="1"/>
        <d v="2022-10-13T00:50:39" u="1"/>
        <d v="2022-04-24T13:15:43" u="1"/>
        <d v="2022-07-11T03:55:37" u="1"/>
        <d v="2022-05-20T23:59:58" u="1"/>
        <d v="2022-10-23T01:49:14" u="1"/>
        <d v="2022-01-28T02:20:08" u="1"/>
        <d v="2022-05-28T18:19:08" u="1"/>
        <d v="2022-03-26T14:32:56" u="1"/>
        <d v="2022-06-02T06:52:16" u="1"/>
        <d v="2022-10-17T13:55:50" u="1"/>
        <d v="2022-08-18T12:55:29" u="1"/>
        <d v="2022-06-15T19:17:25" u="1"/>
        <d v="2022-01-06T02:28:11" u="1"/>
        <d v="2022-09-09T21:29:19" u="1"/>
        <d v="2022-05-15T00:40:37" u="1"/>
        <d v="2022-06-29T14:00:00" u="1"/>
        <d v="2022-07-27T10:53:24" u="1"/>
        <d v="2022-09-04T02:31:55" u="1"/>
        <d v="2022-11-21T20:56:59" u="1"/>
        <d v="2022-11-19T16:06:51" u="1"/>
        <d v="2022-04-18T12:51:49" u="1"/>
        <d v="2022-03-08T08:37:43" u="1"/>
        <d v="2022-11-08T11:40:00" u="1"/>
        <d v="2022-07-14T01:29:52" u="1"/>
        <d v="2022-09-29T21:02:47" u="1"/>
        <d v="2022-09-14T16:04:39" u="1"/>
        <d v="2022-05-12T17:13:39" u="1"/>
        <d v="2022-11-04T10:15:01" u="1"/>
        <d v="2022-04-26T17:26:07" u="1"/>
        <d v="2022-07-23T00:28:02" u="1"/>
        <d v="2022-05-12T01:02:33" u="1"/>
        <d v="2022-06-17T01:47:22" u="1"/>
        <d v="2022-07-19T20:50:28" u="1"/>
        <d v="2022-11-06T17:02:21" u="1"/>
        <d v="2022-02-26T08:20:49" u="1"/>
        <d v="2023-01-06T07:08:00" u="1"/>
        <d v="2022-08-19T09:18:11" u="1"/>
        <d v="2022-11-17T22:50:47" u="1"/>
        <d v="2022-04-03T03:20:46" u="1"/>
        <d v="2022-08-26T02:39:37" u="1"/>
        <d v="2022-09-27T06:25:09" u="1"/>
        <d v="2022-04-17T03:35:38" u="1"/>
        <d v="2022-05-01T16:46:10" u="1"/>
        <d v="2022-10-16T00:04:43" u="1"/>
        <d v="2022-11-17T09:39:41" u="1"/>
        <d v="2022-10-26T12:55:00" u="1"/>
        <d v="2022-07-29T23:18:32" u="1"/>
        <d v="2022-06-09T15:18:35" u="1"/>
        <d v="2022-08-13T03:00:57" u="1"/>
        <d v="2022-05-16T16:54:46" u="1"/>
        <d v="2022-08-28T11:31:14" u="1"/>
        <d v="2022-07-23T00:40:08" u="1"/>
        <d v="2022-12-26T21:27:31" u="1"/>
        <d v="2022-02-04T16:37:11" u="1"/>
        <d v="2022-12-06T02:36:16" u="1"/>
        <d v="2022-08-23T19:01:33" u="1"/>
        <d v="2022-06-10T16:09:55" u="1"/>
        <d v="2022-09-22T18:07:57" u="1"/>
        <d v="2022-10-04T04:28:30" u="1"/>
        <d v="2022-10-03T06:38:56" u="1"/>
        <d v="2022-10-11T23:26:21" u="1"/>
        <d v="2022-10-30T19:12:31" u="1"/>
        <d v="2022-11-11T04:00:30" u="1"/>
        <d v="2022-05-28T14:16:51" u="1"/>
        <d v="2022-11-04T15:34:56" u="1"/>
        <d v="2022-09-30T06:03:26" u="1"/>
        <d v="2022-11-29T17:05:48" u="1"/>
        <d v="2022-05-13T02:37:53" u="1"/>
        <d v="2023-04-18T01:00:21" u="1"/>
        <d v="2022-04-26T15:54:21" u="1"/>
        <d v="2022-09-29T23:58:53" u="1"/>
        <d v="2022-10-11T14:30:00" u="1"/>
        <d v="2022-10-03T22:14:43" u="1"/>
        <d v="2022-10-26T12:56:00" u="1"/>
        <d v="2022-05-14T05:14:20" u="1"/>
        <d v="2022-08-26T17:33:56" u="1"/>
        <d v="2022-10-02T17:46:35" u="1"/>
        <d v="2022-08-10T04:18:14" u="1"/>
        <d v="2022-05-23T12:27:46" u="1"/>
        <d v="2022-12-06T07:07:23" u="1"/>
        <d v="2022-03-09T05:29:17" u="1"/>
        <d v="2022-08-18T12:09:49" u="1"/>
        <d v="2022-08-14T01:47:15" u="1"/>
        <d v="2022-11-17T03:06:00" u="1"/>
        <d v="2022-11-25T04:17:00" u="1"/>
        <d v="2022-11-07T12:41:43" u="1"/>
        <d v="2023-03-23T07:27:00" u="1"/>
        <d v="2022-09-29T08:58:30" u="1"/>
        <d v="2022-06-22T12:03:54" u="1"/>
        <d v="2022-07-01T10:51:35" u="1"/>
        <d v="2022-12-03T00:44:59" u="1"/>
        <d v="2022-04-17T11:16:50" u="1"/>
        <d v="2022-05-04T23:15:22" u="1"/>
        <d v="2022-02-19T09:06:03" u="1"/>
        <d v="2022-12-03T10:44:59" u="1"/>
        <d v="2022-04-27T01:36:59" u="1"/>
        <d v="2022-10-06T10:19:29" u="1"/>
        <d v="2022-03-13T04:06:36" u="1"/>
        <d v="2022-08-24T00:32:51" u="1"/>
        <d v="2022-08-08T18:04:25" u="1"/>
        <d v="2022-06-11T00:02:30" u="1"/>
        <d v="2022-12-11T03:30:00" u="1"/>
        <d v="2022-10-25T04:37:56" u="1"/>
        <d v="2022-09-19T05:07:50" u="1"/>
        <d v="2022-09-06T18:59:50" u="1"/>
        <d v="2022-02-20T10:44:48" u="1"/>
        <d v="2022-05-24T13:05:59" u="1"/>
        <d v="2022-08-09T02:43:02" u="1"/>
        <d v="2023-08-06T09:44:19" u="1"/>
        <d v="2022-04-11T17:25:19" u="1"/>
        <d v="2022-10-28T03:29:58" u="1"/>
        <d v="2022-01-24T22:13:17" u="1"/>
        <d v="2022-08-06T01:20:29" u="1"/>
        <d v="2022-05-31T04:35:44" u="1"/>
        <d v="2022-12-28T09:17:29" u="1"/>
        <d v="2022-08-12T01:56:38" u="1"/>
        <d v="2023-01-07T04:48:45" u="1"/>
        <d v="2022-08-31T16:55:55" u="1"/>
        <d v="2022-10-22T18:30:00" u="1"/>
        <d v="2022-04-30T07:09:05" u="1"/>
        <d v="2022-08-15T22:57:22" u="1"/>
        <d v="2022-05-30T18:48:03" u="1"/>
        <d v="2022-11-02T05:19:43" u="1"/>
        <d v="2022-12-18T15:46:23" u="1"/>
        <d v="2022-11-14T05:51:17" u="1"/>
        <d v="2022-12-10T01:22:16" u="1"/>
        <d v="2022-04-07T02:42:42" u="1"/>
        <d v="2022-08-05T11:06:42" u="1"/>
        <d v="2022-12-17T04:13:26" u="1"/>
        <d v="2022-12-08T18:00:00" u="1"/>
      </sharedItems>
    </cacheField>
    <cacheField name="Duração" numFmtId="0">
      <sharedItems containsSemiMixedTypes="0" containsNonDate="0" containsDate="1" containsString="0" minDate="1899-12-30T00:00:03" maxDate="1900-01-09T07:41:46" count="1403">
        <d v="1899-12-30T09:10:37"/>
        <d v="1899-12-30T01:35:47"/>
        <d v="1899-12-30T00:25:22"/>
        <d v="1899-12-30T00:09:32"/>
        <d v="1899-12-30T03:19:11"/>
        <d v="1899-12-30T04:24:04"/>
        <d v="1899-12-30T03:39:49"/>
        <d v="1899-12-30T00:07:57"/>
        <d v="1899-12-30T02:57:39"/>
        <d v="1899-12-30T00:11:33"/>
        <d v="1899-12-30T11:57:09"/>
        <d v="1899-12-30T02:37:57"/>
        <d v="1899-12-30T01:38:16"/>
        <d v="1899-12-30T03:24:24"/>
        <d v="1899-12-30T06:18:59"/>
        <d v="1899-12-30T04:27:45"/>
        <d v="1899-12-30T02:30:00"/>
        <d v="1899-12-30T03:30:00"/>
        <d v="1899-12-30T04:30:00"/>
        <d v="1899-12-30T01:30:00"/>
        <d v="1899-12-30T08:30:00"/>
        <d v="1899-12-30T04:00:00"/>
        <d v="1899-12-30T01:25:59"/>
        <d v="1899-12-30T00:20:38"/>
        <d v="1899-12-30T00:22:12"/>
        <d v="1899-12-30T02:29:40"/>
        <d v="1899-12-30T01:57:59"/>
        <d v="1899-12-30T07:51:50"/>
        <d v="1899-12-30T01:25:06"/>
        <d v="1899-12-30T01:23:27"/>
        <d v="1899-12-30T03:02:13"/>
        <d v="1899-12-30T01:23:54"/>
        <d v="1899-12-30T06:10:00"/>
        <d v="1899-12-30T02:20:00"/>
        <d v="1899-12-30T08:26:09"/>
        <d v="1899-12-30T04:20:58"/>
        <d v="1899-12-30T00:19:34"/>
        <d v="1899-12-30T00:00:54"/>
        <d v="1899-12-30T04:19:40"/>
        <d v="1899-12-30T00:13:40"/>
        <d v="1899-12-30T07:43:43"/>
        <d v="1899-12-30T02:52:15"/>
        <d v="1899-12-30T02:26:00"/>
        <d v="1899-12-30T08:58:00"/>
        <d v="1899-12-30T00:40:00"/>
        <d v="1899-12-30T11:20:00"/>
        <d v="1899-12-30T02:59:25"/>
        <d v="1899-12-30T00:23:33"/>
        <d v="1899-12-30T00:49:14"/>
        <d v="1899-12-30T08:16:50"/>
        <d v="1899-12-30T07:57:12"/>
        <d v="1899-12-30T00:51:49"/>
        <d v="1899-12-30T02:48:05"/>
        <d v="1899-12-30T02:01:29"/>
        <d v="1899-12-30T04:46:00"/>
        <d v="1899-12-30T00:59:16"/>
        <d v="1899-12-30T15:35:35"/>
        <d v="1899-12-30T03:43:19"/>
        <d v="1899-12-30T10:12:18"/>
        <d v="1899-12-30T01:56:34"/>
        <d v="1899-12-30T02:00:10"/>
        <d v="1899-12-30T02:11:25"/>
        <d v="1900-01-01T04:11:06"/>
        <d v="1899-12-30T07:06:53"/>
        <d v="1899-12-30T00:14:09"/>
        <d v="1899-12-30T21:32:56"/>
        <d v="1899-12-30T01:01:29"/>
        <d v="1899-12-30T00:23:34"/>
        <d v="1899-12-30T00:05:58"/>
        <d v="1899-12-30T01:38:33"/>
        <d v="1899-12-30T01:23:34"/>
        <d v="1899-12-30T02:02:18"/>
        <d v="1899-12-30T03:01:22"/>
        <d v="1899-12-30T22:42:58"/>
        <d v="1899-12-30T02:28:40"/>
        <d v="1899-12-30T00:23:04"/>
        <d v="1899-12-30T00:11:11"/>
        <d v="1899-12-30T11:15:26"/>
        <d v="1899-12-30T02:23:27"/>
        <d v="1899-12-30T00:23:44"/>
        <d v="1899-12-30T02:34:20"/>
        <d v="1899-12-30T03:46:58"/>
        <d v="1899-12-30T08:06:41"/>
        <d v="1899-12-30T06:56:04"/>
        <d v="1899-12-30T00:42:53"/>
        <d v="1899-12-31T06:58:52"/>
        <d v="1899-12-30T00:08:36"/>
        <d v="1899-12-30T00:30:28"/>
        <d v="1899-12-30T17:54:36"/>
        <d v="1899-12-30T03:18:56"/>
        <d v="1899-12-30T05:30:42"/>
        <d v="1899-12-30T12:19:43"/>
        <d v="1899-12-30T01:08:14"/>
        <d v="1899-12-30T01:28:30"/>
        <d v="1899-12-30T05:42:55"/>
        <d v="1899-12-30T00:00:32"/>
        <d v="1899-12-30T00:03:28"/>
        <d v="1899-12-30T17:31:39"/>
        <d v="1899-12-31T03:20:36"/>
        <d v="1899-12-30T01:03:14"/>
        <d v="1899-12-30T00:24:45"/>
        <d v="1899-12-30T01:26:09"/>
        <d v="1899-12-30T01:06:11"/>
        <d v="1899-12-30T02:00:22"/>
        <d v="1899-12-30T02:49:40"/>
        <d v="1899-12-30T01:11:34"/>
        <d v="1899-12-30T05:03:32"/>
        <d v="1899-12-30T01:24:13"/>
        <d v="1899-12-30T06:24:31"/>
        <d v="1899-12-30T01:34:35"/>
        <d v="1899-12-30T01:19:17"/>
        <d v="1899-12-30T02:48:47"/>
        <d v="1899-12-30T02:18:06"/>
        <d v="1899-12-30T23:03:09"/>
        <d v="1899-12-30T00:57:01"/>
        <d v="1899-12-30T01:09:38"/>
        <d v="1899-12-31T02:19:17"/>
        <d v="1899-12-30T00:35:46"/>
        <d v="1899-12-30T15:15:50"/>
        <d v="1899-12-30T01:33:20"/>
        <d v="1899-12-30T00:10:59"/>
        <d v="1899-12-30T00:07:14"/>
        <d v="1899-12-30T10:24:16"/>
        <d v="1899-12-30T00:53:46"/>
        <d v="1899-12-30T02:37:37"/>
        <d v="1899-12-30T01:42:03"/>
        <d v="1899-12-30T05:54:02"/>
        <d v="1899-12-30T02:10:24"/>
        <d v="1899-12-30T02:09:11"/>
        <d v="1899-12-30T00:43:16"/>
        <d v="1899-12-30T03:09:52"/>
        <d v="1899-12-30T00:18:08"/>
        <d v="1899-12-30T02:19:59"/>
        <d v="1899-12-30T00:35:16"/>
        <d v="1899-12-30T03:03:03"/>
        <d v="1899-12-31T09:24:35"/>
        <d v="1899-12-30T00:29:03"/>
        <d v="1899-12-30T02:14:50"/>
        <d v="1899-12-30T02:50:31"/>
        <d v="1899-12-30T06:51:14"/>
        <d v="1899-12-30T01:12:27"/>
        <d v="1899-12-30T00:00:30"/>
        <d v="1899-12-30T00:11:21"/>
        <d v="1899-12-30T04:10:46"/>
        <d v="1899-12-30T00:37:02"/>
        <d v="1899-12-30T06:17:16"/>
        <d v="1899-12-30T13:20:43"/>
        <d v="1899-12-30T00:08:48"/>
        <d v="1899-12-30T02:27:14"/>
        <d v="1899-12-30T04:27:28"/>
        <d v="1899-12-30T01:20:00"/>
        <d v="1899-12-31T08:28:38"/>
        <d v="1899-12-30T03:40:21"/>
        <d v="1899-12-30T02:22:00"/>
        <d v="1899-12-30T06:48:00"/>
        <d v="1899-12-30T01:50:01"/>
        <d v="1899-12-30T14:03:47"/>
        <d v="1899-12-30T00:06:28"/>
        <d v="1899-12-30T02:31:24"/>
        <d v="1899-12-30T00:17:36"/>
        <d v="1899-12-30T07:45:48"/>
        <d v="1899-12-30T16:32:15"/>
        <d v="1899-12-30T02:07:38"/>
        <d v="1899-12-30T01:09:08"/>
        <d v="1899-12-30T00:43:21"/>
        <d v="1899-12-30T00:34:05"/>
        <d v="1899-12-30T00:22:11"/>
        <d v="1899-12-30T02:57:27"/>
        <d v="1899-12-30T01:07:36"/>
        <d v="1899-12-30T05:52:50"/>
        <d v="1899-12-30T02:28:42"/>
        <d v="1899-12-30T06:18:07"/>
        <d v="1899-12-30T01:56:50"/>
        <d v="1899-12-30T01:28:00"/>
        <d v="1899-12-30T10:46:00"/>
        <d v="1899-12-30T01:01:21"/>
        <d v="1899-12-30T02:21:55"/>
        <d v="1899-12-30T00:27:42"/>
        <d v="1899-12-30T02:47:54"/>
        <d v="1899-12-30T00:40:22"/>
        <d v="1899-12-30T00:44:25"/>
        <d v="1899-12-30T00:56:26"/>
        <d v="1899-12-30T02:14:08"/>
        <d v="1899-12-30T03:06:31"/>
        <d v="1899-12-30T00:20:00"/>
        <d v="1899-12-30T01:40:00"/>
        <d v="1899-12-30T03:05:00"/>
        <d v="1899-12-30T02:20:24"/>
        <d v="1899-12-30T00:43:58"/>
        <d v="1899-12-30T01:04:29"/>
        <d v="1899-12-30T04:19:23"/>
        <d v="1899-12-30T00:47:22"/>
        <d v="1899-12-30T00:51:03"/>
        <d v="1899-12-30T01:26:18"/>
        <d v="1899-12-30T02:52:00"/>
        <d v="1899-12-30T06:57:41"/>
        <d v="1899-12-30T10:48:04"/>
        <d v="1899-12-30T01:56:45"/>
        <d v="1899-12-30T02:09:56"/>
        <d v="1899-12-30T00:16:32"/>
        <d v="1899-12-30T00:19:19"/>
        <d v="1899-12-30T00:48:02"/>
        <d v="1900-01-06T03:03:25"/>
        <d v="1899-12-30T01:26:10"/>
        <d v="1899-12-30T00:55:30"/>
        <d v="1899-12-30T01:21:15"/>
        <d v="1899-12-30T00:08:20"/>
        <d v="1899-12-30T07:41:35"/>
        <d v="1899-12-30T00:29:26"/>
        <d v="1899-12-30T08:25:57"/>
        <d v="1899-12-30T00:05:38"/>
        <d v="1899-12-30T02:11:05"/>
        <d v="1899-12-30T00:48:15"/>
        <d v="1899-12-30T00:38:15"/>
        <d v="1899-12-30T04:33:10"/>
        <d v="1899-12-30T00:11:32"/>
        <d v="1899-12-30T00:18:14"/>
        <d v="1899-12-30T00:08:51"/>
        <d v="1899-12-30T00:00:13"/>
        <d v="1899-12-30T00:24:44"/>
        <d v="1899-12-31T15:23:28"/>
        <d v="1899-12-30T06:18:13"/>
        <d v="1899-12-30T00:45:07"/>
        <d v="1899-12-30T04:01:29"/>
        <d v="1899-12-30T00:49:11"/>
        <d v="1899-12-30T02:31:12"/>
        <d v="1899-12-30T07:47:26"/>
        <d v="1899-12-30T04:42:45"/>
        <d v="1899-12-30T01:06:51"/>
        <d v="1899-12-30T02:25:35"/>
        <d v="1899-12-31T09:57:29"/>
        <d v="1899-12-30T04:45:58"/>
        <d v="1899-12-30T00:12:02"/>
        <d v="1899-12-30T01:22:29"/>
        <d v="1899-12-30T01:33:27"/>
        <d v="1899-12-30T03:09:56"/>
        <d v="1899-12-31T08:33:35"/>
        <d v="1899-12-30T01:06:43"/>
        <d v="1899-12-30T01:46:40"/>
        <d v="1899-12-30T15:09:31"/>
        <d v="1899-12-30T00:46:34"/>
        <d v="1899-12-30T02:37:13"/>
        <d v="1899-12-30T04:59:17"/>
        <d v="1899-12-30T00:54:20"/>
        <d v="1899-12-30T02:07:04"/>
        <d v="1899-12-30T07:23:24"/>
        <d v="1899-12-30T04:21:44"/>
        <d v="1899-12-30T02:17:43"/>
        <d v="1899-12-30T00:09:11"/>
        <d v="1899-12-30T01:50:52"/>
        <d v="1899-12-30T03:16:31"/>
        <d v="1899-12-30T00:10:47"/>
        <d v="1899-12-30T01:40:45"/>
        <d v="1899-12-30T05:39:38"/>
        <d v="1899-12-31T06:12:50"/>
        <d v="1899-12-30T06:37:00"/>
        <d v="1899-12-30T03:25:29"/>
        <d v="1899-12-30T07:37:31"/>
        <d v="1899-12-30T10:00:16"/>
        <d v="1899-12-30T13:59:53"/>
        <d v="1899-12-30T01:49:51"/>
        <d v="1899-12-30T00:33:09"/>
        <d v="1899-12-30T00:10:24"/>
        <d v="1899-12-30T11:20:47"/>
        <d v="1899-12-30T02:03:29"/>
        <d v="1899-12-31T18:27:40"/>
        <d v="1899-12-31T05:16:56"/>
        <d v="1899-12-30T19:11:11"/>
        <d v="1899-12-31T07:37:43"/>
        <d v="1899-12-30T00:33:38"/>
        <d v="1899-12-30T06:12:54"/>
        <d v="1899-12-30T02:52:25"/>
        <d v="1899-12-30T02:15:03"/>
        <d v="1899-12-30T03:50:18"/>
        <d v="1899-12-30T10:37:22"/>
        <d v="1899-12-30T06:30:49"/>
        <d v="1899-12-30T06:52:37"/>
        <d v="1899-12-30T03:35:19"/>
        <d v="1899-12-31T13:00:20"/>
        <d v="1899-12-30T00:15:33"/>
        <d v="1900-01-01T09:28:57"/>
        <d v="1899-12-30T03:40:48"/>
        <d v="1899-12-30T08:13:43"/>
        <d v="1899-12-30T04:03:32"/>
        <d v="1899-12-30T02:01:43"/>
        <d v="1899-12-30T00:31:44"/>
        <d v="1899-12-30T03:57:15"/>
        <d v="1899-12-30T03:00:00"/>
        <d v="1899-12-30T22:30:00"/>
        <d v="1899-12-30T02:16:33"/>
        <d v="1899-12-30T07:10:22"/>
        <d v="1899-12-30T00:10:51"/>
        <d v="1899-12-30T05:07:51"/>
        <d v="1899-12-30T01:00:26"/>
        <d v="1899-12-30T02:16:24"/>
        <d v="1899-12-30T02:29:04"/>
        <d v="1899-12-30T21:15:33"/>
        <d v="1899-12-30T00:30:12"/>
        <d v="1899-12-30T04:12:49"/>
        <d v="1899-12-30T02:32:26"/>
        <d v="1899-12-30T00:42:38"/>
        <d v="1899-12-30T00:16:38"/>
        <d v="1899-12-30T00:15:11"/>
        <d v="1899-12-30T05:07:50"/>
        <d v="1899-12-30T00:51:20"/>
        <d v="1899-12-30T00:14:46"/>
        <d v="1899-12-30T02:03:46"/>
        <d v="1899-12-30T00:59:54"/>
        <d v="1900-01-02T00:20:50"/>
        <d v="1899-12-30T00:33:31"/>
        <d v="1899-12-30T04:57:55"/>
        <d v="1899-12-31T21:12:58"/>
        <d v="1899-12-30T07:17:50"/>
        <d v="1899-12-30T01:56:42"/>
        <d v="1899-12-30T01:32:44"/>
        <d v="1899-12-30T02:35:56"/>
        <d v="1899-12-30T05:08:05"/>
        <d v="1899-12-30T04:04:20"/>
        <d v="1899-12-30T01:24:21"/>
        <d v="1899-12-30T00:49:19"/>
        <d v="1899-12-30T08:13:12"/>
        <d v="1899-12-30T06:53:11"/>
        <d v="1899-12-30T01:32:46"/>
        <d v="1899-12-30T03:12:34"/>
        <d v="1899-12-30T23:39:32"/>
        <d v="1899-12-31T00:00:00"/>
        <d v="1899-12-30T00:57:58"/>
        <d v="1899-12-30T04:39:25"/>
        <d v="1899-12-30T02:37:58"/>
        <d v="1899-12-30T03:58:49"/>
        <d v="1899-12-30T00:07:35"/>
        <d v="1899-12-30T02:38:57"/>
        <d v="1899-12-30T08:06:35"/>
        <d v="1899-12-30T01:24:41"/>
        <d v="1899-12-31T06:58:47"/>
        <d v="1899-12-30T00:35:04"/>
        <d v="1899-12-30T01:03:53"/>
        <d v="1899-12-30T08:05:38"/>
        <d v="1899-12-30T05:40:06"/>
        <d v="1899-12-30T00:27:31"/>
        <d v="1899-12-30T01:46:36"/>
        <d v="1899-12-30T11:03:15"/>
        <d v="1899-12-30T05:11:35"/>
        <d v="1899-12-31T02:03:45"/>
        <d v="1900-01-01T23:38:00"/>
        <d v="1899-12-30T00:10:09"/>
        <d v="1899-12-30T01:23:37"/>
        <d v="1899-12-30T00:37:58"/>
        <d v="1899-12-30T01:02:55"/>
        <d v="1899-12-30T03:11:11"/>
        <d v="1899-12-30T03:08:17"/>
        <d v="1899-12-31T02:37:58"/>
        <d v="1899-12-30T19:19:13"/>
        <d v="1899-12-30T12:09:03"/>
        <d v="1899-12-30T01:30:13"/>
        <d v="1899-12-30T00:06:22"/>
        <d v="1899-12-30T04:59:08"/>
        <d v="1899-12-30T00:53:00"/>
        <d v="1899-12-30T01:01:51"/>
        <d v="1899-12-30T08:01:36"/>
        <d v="1899-12-30T13:08:21"/>
        <d v="1899-12-30T00:07:53"/>
        <d v="1899-12-30T02:05:06"/>
        <d v="1899-12-30T00:30:55"/>
        <d v="1899-12-30T05:15:25"/>
        <d v="1899-12-30T06:11:04"/>
        <d v="1899-12-30T00:18:58"/>
        <d v="1899-12-30T02:09:07"/>
        <d v="1899-12-30T04:29:51"/>
        <d v="1899-12-30T02:05:00"/>
        <d v="1899-12-30T20:25:00"/>
        <d v="1899-12-30T03:10:00"/>
        <d v="1899-12-31T10:44:47"/>
        <d v="1899-12-30T07:20:29"/>
        <d v="1899-12-30T02:16:29"/>
        <d v="1899-12-30T01:05:30"/>
        <d v="1899-12-30T03:07:24"/>
        <d v="1899-12-30T01:55:19"/>
        <d v="1899-12-30T01:18:14"/>
        <d v="1899-12-30T08:49:42"/>
        <d v="1899-12-30T00:26:45"/>
        <d v="1899-12-30T06:17:53"/>
        <d v="1899-12-30T01:33:35"/>
        <d v="1899-12-30T06:14:17"/>
        <d v="1899-12-30T03:59:32"/>
        <d v="1899-12-30T02:26:17"/>
        <d v="1899-12-30T03:47:06"/>
        <d v="1899-12-30T10:10:12"/>
        <d v="1899-12-31T06:30:00"/>
        <d v="1899-12-30T09:35:05"/>
        <d v="1899-12-30T03:59:24"/>
        <d v="1899-12-30T02:08:10"/>
        <d v="1899-12-30T00:58:34"/>
        <d v="1899-12-30T03:41:56"/>
        <d v="1899-12-30T01:29:45"/>
        <d v="1899-12-30T00:01:52"/>
        <d v="1899-12-30T04:05:28"/>
        <d v="1899-12-30T16:10:06"/>
        <d v="1899-12-30T14:56:23"/>
        <d v="1899-12-30T18:30:08"/>
        <d v="1899-12-30T00:17:13"/>
        <d v="1899-12-30T01:19:50"/>
        <d v="1899-12-30T00:17:01"/>
        <d v="1899-12-30T00:16:24"/>
        <d v="1900-01-01T17:25:16"/>
        <d v="1899-12-30T03:17:06"/>
        <d v="1899-12-31T03:15:26"/>
        <d v="1899-12-30T06:43:45"/>
        <d v="1899-12-30T00:18:11"/>
        <d v="1899-12-30T01:09:46"/>
        <d v="1899-12-30T01:58:40"/>
        <d v="1899-12-30T06:21:47"/>
        <d v="1899-12-30T06:30:50"/>
        <d v="1899-12-30T09:16:31"/>
        <d v="1899-12-30T03:10:22"/>
        <d v="1899-12-30T00:22:41"/>
        <d v="1899-12-30T11:25:48"/>
        <d v="1899-12-30T03:30:26"/>
        <d v="1899-12-30T00:17:29"/>
        <d v="1899-12-30T00:24:54"/>
        <d v="1899-12-30T01:41:31"/>
        <d v="1899-12-30T06:36:51"/>
        <d v="1899-12-30T00:19:24"/>
        <d v="1899-12-30T01:18:37"/>
        <d v="1899-12-30T03:33:00"/>
        <d v="1899-12-30T00:36:39"/>
        <d v="1899-12-30T01:12:11"/>
        <d v="1899-12-30T00:54:48"/>
        <d v="1899-12-30T01:03:38"/>
        <d v="1899-12-30T02:23:51"/>
        <d v="1899-12-30T17:47:33"/>
        <d v="1899-12-30T00:11:06"/>
        <d v="1899-12-30T00:30:08"/>
        <d v="1899-12-30T11:24:13"/>
        <d v="1899-12-30T01:19:34"/>
        <d v="1899-12-30T03:33:59"/>
        <d v="1899-12-31T10:18:22"/>
        <d v="1899-12-30T06:58:57"/>
        <d v="1899-12-30T01:16:25"/>
        <d v="1899-12-30T02:08:48"/>
        <d v="1899-12-30T01:08:26"/>
        <d v="1899-12-30T08:16:00"/>
        <d v="1899-12-30T03:53:17"/>
        <d v="1899-12-30T03:16:45"/>
        <d v="1900-01-02T06:47:15"/>
        <d v="1899-12-30T07:08:26"/>
        <d v="1899-12-30T09:20:25"/>
        <d v="1899-12-30T02:09:47"/>
        <d v="1899-12-30T03:42:15"/>
        <d v="1899-12-30T10:37:15"/>
        <d v="1899-12-30T12:26:09"/>
        <d v="1899-12-30T00:11:54"/>
        <d v="1899-12-30T06:44:44"/>
        <d v="1899-12-30T00:47:57"/>
        <d v="1899-12-30T02:00:34"/>
        <d v="1899-12-30T15:09:19"/>
        <d v="1899-12-30T12:34:31"/>
        <d v="1899-12-30T11:35:11"/>
        <d v="1899-12-30T07:15:37"/>
        <d v="1899-12-30T00:11:16"/>
        <d v="1899-12-31T20:43:54"/>
        <d v="1899-12-30T07:38:04"/>
        <d v="1899-12-30T03:45:25"/>
        <d v="1899-12-30T13:23:43"/>
        <d v="1899-12-30T00:39:26"/>
        <d v="1899-12-30T04:10:41"/>
        <d v="1899-12-30T03:00:51"/>
        <d v="1899-12-30T02:47:48"/>
        <d v="1899-12-30T11:30:31"/>
        <d v="1899-12-30T00:31:59"/>
        <d v="1900-01-01T01:01:56"/>
        <d v="1899-12-30T00:10:15"/>
        <d v="1899-12-30T05:13:18"/>
        <d v="1899-12-30T06:08:32"/>
        <d v="1899-12-30T01:32:59"/>
        <d v="1899-12-31T08:54:31"/>
        <d v="1899-12-30T11:20:31"/>
        <d v="1899-12-30T02:48:08"/>
        <d v="1899-12-30T00:57:44"/>
        <d v="1899-12-30T01:50:33"/>
        <d v="1899-12-30T00:37:35"/>
        <d v="1899-12-30T00:19:08"/>
        <d v="1899-12-30T00:08:09"/>
        <d v="1899-12-30T00:12:37"/>
        <d v="1899-12-30T17:20:28"/>
        <d v="1899-12-30T00:38:36"/>
        <d v="1899-12-30T20:31:40"/>
        <d v="1899-12-30T01:49:54"/>
        <d v="1899-12-30T00:32:06"/>
        <d v="1899-12-30T03:18:38"/>
        <d v="1899-12-30T00:54:04"/>
        <d v="1899-12-30T02:06:27"/>
        <d v="1899-12-30T08:11:45"/>
        <d v="1899-12-30T03:24:05"/>
        <d v="1899-12-30T01:08:12"/>
        <d v="1899-12-30T04:10:27"/>
        <d v="1899-12-30T03:45:17"/>
        <d v="1899-12-30T13:09:00"/>
        <d v="1899-12-30T05:10:00"/>
        <d v="1899-12-30T02:00:00"/>
        <d v="1899-12-30T05:50:05"/>
        <d v="1899-12-30T01:22:31"/>
        <d v="1899-12-30T00:52:04"/>
        <d v="1899-12-30T02:02:17"/>
        <d v="1899-12-30T00:28:05"/>
        <d v="1899-12-30T06:30:37"/>
        <d v="1899-12-30T01:25:21"/>
        <d v="1899-12-30T01:10:24"/>
        <d v="1899-12-30T00:57:46"/>
        <d v="1899-12-30T00:24:08"/>
        <d v="1899-12-30T01:45:07"/>
        <d v="1899-12-30T03:55:07"/>
        <d v="1899-12-30T02:49:51"/>
        <d v="1899-12-30T00:50:25"/>
        <d v="1899-12-30T00:28:36"/>
        <d v="1899-12-30T00:26:33"/>
        <d v="1899-12-30T00:37:31"/>
        <d v="1899-12-30T00:38:50"/>
        <d v="1899-12-30T06:13:38"/>
        <d v="1899-12-30T00:25:33"/>
        <d v="1899-12-31T14:02:04"/>
        <d v="1899-12-30T00:15:43"/>
        <d v="1899-12-31T03:12:34"/>
        <d v="1899-12-30T02:17:51"/>
        <d v="1899-12-30T02:09:00"/>
        <d v="1899-12-30T01:04:00"/>
        <d v="1899-12-30T21:12:00"/>
        <d v="1899-12-30T10:16:05"/>
        <d v="1899-12-30T03:12:26"/>
        <d v="1899-12-30T00:31:10"/>
        <d v="1899-12-30T05:16:04"/>
        <d v="1899-12-30T01:23:49"/>
        <d v="1899-12-30T00:23:41"/>
        <d v="1899-12-30T01:21:09"/>
        <d v="1899-12-30T00:37:30"/>
        <d v="1899-12-30T01:32:37"/>
        <d v="1899-12-30T02:48:21"/>
        <d v="1899-12-30T02:51:04"/>
        <d v="1899-12-30T08:20:02"/>
        <d v="1899-12-30T11:03:13"/>
        <d v="1900-01-05T01:40:52"/>
        <d v="1899-12-30T06:50:39"/>
        <d v="1899-12-30T00:07:02"/>
        <d v="1899-12-30T04:51:16"/>
        <d v="1899-12-30T01:39:57"/>
        <d v="1899-12-30T05:14:29"/>
        <d v="1899-12-30T01:23:52"/>
        <d v="1899-12-31T09:11:37"/>
        <d v="1899-12-30T02:12:24"/>
        <d v="1899-12-30T00:01:30"/>
        <d v="1899-12-30T00:40:30"/>
        <d v="1899-12-30T01:27:00"/>
        <d v="1899-12-30T03:25:18"/>
        <d v="1899-12-30T07:53:22"/>
        <d v="1899-12-30T04:34:36"/>
        <d v="1899-12-30T01:15:24"/>
        <d v="1899-12-30T05:44:36"/>
        <d v="1899-12-30T00:59:00"/>
        <d v="1899-12-30T02:31:00"/>
        <d v="1899-12-30T02:03:27"/>
        <d v="1899-12-30T00:33:02"/>
        <d v="1899-12-30T04:25:30"/>
        <d v="1899-12-30T00:10:11"/>
        <d v="1899-12-30T00:59:45"/>
        <d v="1899-12-30T00:53:36"/>
        <d v="1899-12-30T01:03:48"/>
        <d v="1899-12-30T05:13:20"/>
        <d v="1899-12-30T02:17:20"/>
        <d v="1899-12-30T02:31:30"/>
        <d v="1899-12-30T09:20:50"/>
        <d v="1899-12-30T00:15:13"/>
        <d v="1899-12-30T00:31:51"/>
        <d v="1899-12-30T01:27:54"/>
        <d v="1899-12-30T00:20:36"/>
        <d v="1899-12-30T02:53:09"/>
        <d v="1899-12-31T00:43:24"/>
        <d v="1899-12-30T00:05:17"/>
        <d v="1899-12-30T00:09:21"/>
        <d v="1899-12-30T00:36:10"/>
        <d v="1899-12-30T00:09:38"/>
        <d v="1899-12-30T00:25:55"/>
        <d v="1899-12-30T00:57:28"/>
        <d v="1899-12-30T09:14:43"/>
        <d v="1899-12-30T01:54:39"/>
        <d v="1899-12-30T02:07:59"/>
        <d v="1899-12-30T02:43:00"/>
        <d v="1899-12-30T00:25:14"/>
        <d v="1899-12-30T05:37:50"/>
        <d v="1899-12-30T00:39:12"/>
        <d v="1899-12-30T01:21:12"/>
        <d v="1899-12-30T05:05:53"/>
        <d v="1899-12-30T00:11:05"/>
        <d v="1899-12-30T15:41:20"/>
        <d v="1899-12-30T02:15:25"/>
        <d v="1899-12-30T01:03:54"/>
        <d v="1899-12-30T03:05:30"/>
        <d v="1899-12-30T01:26:14"/>
        <d v="1899-12-30T01:53:51"/>
        <d v="1899-12-30T00:00:19"/>
        <d v="1899-12-30T00:23:03"/>
        <d v="1899-12-30T05:32:23"/>
        <d v="1899-12-30T00:15:01"/>
        <d v="1899-12-30T04:15:18"/>
        <d v="1899-12-30T00:34:22"/>
        <d v="1899-12-31T09:57:13"/>
        <d v="1899-12-30T01:47:30"/>
        <d v="1899-12-30T00:28:53"/>
        <d v="1900-01-03T03:12:33"/>
        <d v="1899-12-30T00:59:19"/>
        <d v="1899-12-30T03:13:01"/>
        <d v="1899-12-30T00:17:56"/>
        <d v="1899-12-30T03:45:22"/>
        <d v="1899-12-30T00:56:36"/>
        <d v="1899-12-30T01:27:40"/>
        <d v="1899-12-30T03:02:49"/>
        <d v="1899-12-30T20:56:34"/>
        <d v="1899-12-30T00:31:45"/>
        <d v="1899-12-30T07:08:39"/>
        <d v="1899-12-30T00:03:35"/>
        <d v="1899-12-30T00:33:28"/>
        <d v="1899-12-30T05:31:50"/>
        <d v="1899-12-30T01:05:04"/>
        <d v="1899-12-30T01:42:57"/>
        <d v="1899-12-30T03:27:03"/>
        <d v="1899-12-30T03:28:16"/>
        <d v="1899-12-30T21:12:28"/>
        <d v="1899-12-30T00:15:20"/>
        <d v="1899-12-30T01:03:50"/>
        <d v="1899-12-30T02:52:57"/>
        <d v="1899-12-30T01:02:56"/>
        <d v="1899-12-30T04:46:24"/>
        <d v="1899-12-30T11:58:24"/>
        <d v="1899-12-30T00:13:32"/>
        <d v="1899-12-30T08:06:02"/>
        <d v="1899-12-30T02:22:33"/>
        <d v="1899-12-30T02:52:08"/>
        <d v="1899-12-30T00:19:47"/>
        <d v="1899-12-30T02:19:53"/>
        <d v="1899-12-30T00:16:25"/>
        <d v="1899-12-30T03:55:45"/>
        <d v="1899-12-31T14:20:35"/>
        <d v="1899-12-30T00:50:53"/>
        <d v="1899-12-30T19:39:59"/>
        <d v="1899-12-30T00:27:54"/>
        <d v="1899-12-30T00:28:38"/>
        <d v="1899-12-30T00:48:44"/>
        <d v="1899-12-30T03:03:30"/>
        <d v="1899-12-30T17:28:54"/>
        <d v="1899-12-30T05:00:00"/>
        <d v="1899-12-30T01:35:00"/>
        <d v="1899-12-30T01:25:00"/>
        <d v="1899-12-30T10:30:00"/>
        <d v="1899-12-31T02:11:00"/>
        <d v="1899-12-30T03:29:00"/>
        <d v="1899-12-30T08:26:43"/>
        <d v="1899-12-30T03:59:42"/>
        <d v="1899-12-30T08:02:04"/>
        <d v="1899-12-30T06:16:12"/>
        <d v="1899-12-30T04:33:03"/>
        <d v="1899-12-30T04:24:08"/>
        <d v="1899-12-30T00:26:42"/>
        <d v="1899-12-30T07:41:38"/>
        <d v="1899-12-30T13:06:30"/>
        <d v="1899-12-30T00:34:25"/>
        <d v="1899-12-31T02:31:16"/>
        <d v="1899-12-30T05:12:28"/>
        <d v="1899-12-30T05:43:10"/>
        <d v="1899-12-30T18:04:59"/>
        <d v="1899-12-30T11:28:45"/>
        <d v="1899-12-30T01:45:11"/>
        <d v="1899-12-30T02:56:56"/>
        <d v="1899-12-30T03:14:02"/>
        <d v="1899-12-30T09:40:00"/>
        <d v="1899-12-30T12:54:00"/>
        <d v="1899-12-30T01:10:00"/>
        <d v="1899-12-30T00:50:00"/>
        <d v="1899-12-30T04:10:00"/>
        <d v="1899-12-30T00:52:08"/>
        <d v="1899-12-30T00:22:29"/>
        <d v="1899-12-30T01:34:53"/>
        <d v="1899-12-30T08:12:04"/>
        <d v="1899-12-31T00:51:25"/>
        <d v="1899-12-30T10:28:09"/>
        <d v="1899-12-30T00:21:30"/>
        <d v="1899-12-30T01:35:02"/>
        <d v="1899-12-30T00:06:05"/>
        <d v="1899-12-30T03:07:09"/>
        <d v="1899-12-30T02:14:00"/>
        <d v="1899-12-30T00:30:00"/>
        <d v="1899-12-30T02:25:00"/>
        <d v="1899-12-30T00:05:00"/>
        <d v="1899-12-30T11:23:06"/>
        <d v="1899-12-30T01:53:55"/>
        <d v="1899-12-30T01:11:23"/>
        <d v="1899-12-30T01:24:30"/>
        <d v="1899-12-30T01:34:04"/>
        <d v="1899-12-30T00:11:01"/>
        <d v="1899-12-30T07:37:48"/>
        <d v="1899-12-30T00:41:00"/>
        <d v="1899-12-30T01:31:05"/>
        <d v="1899-12-30T00:26:38"/>
        <d v="1899-12-30T04:29:52"/>
        <d v="1899-12-30T01:15:59"/>
        <d v="1899-12-30T02:23:21"/>
        <d v="1899-12-30T00:31:00"/>
        <d v="1899-12-30T01:23:04"/>
        <d v="1899-12-30T21:45:12"/>
        <d v="1899-12-30T01:35:38"/>
        <d v="1899-12-30T06:33:27"/>
        <d v="1899-12-30T00:52:45"/>
        <d v="1899-12-30T00:09:34"/>
        <d v="1899-12-30T03:11:02"/>
        <d v="1899-12-30T02:25:22"/>
        <d v="1899-12-30T01:36:40"/>
        <d v="1899-12-30T02:48:26"/>
        <d v="1899-12-31T03:01:07"/>
        <d v="1899-12-30T01:47:51"/>
        <d v="1899-12-30T01:00:57"/>
        <d v="1899-12-30T01:05:11"/>
        <d v="1899-12-30T00:43:40"/>
        <d v="1899-12-30T02:02:47"/>
        <d v="1899-12-30T04:05:30"/>
        <d v="1899-12-30T07:55:10"/>
        <d v="1899-12-30T02:19:13"/>
        <d v="1899-12-30T00:48:29"/>
        <d v="1899-12-30T01:08:29"/>
        <d v="1899-12-30T00:01:29"/>
        <d v="1899-12-31T01:46:14"/>
        <d v="1899-12-30T06:06:16"/>
        <d v="1899-12-30T08:33:58"/>
        <d v="1899-12-30T01:37:02"/>
        <d v="1899-12-30T04:54:26"/>
        <d v="1899-12-30T00:36:26"/>
        <d v="1899-12-30T00:11:45"/>
        <d v="1899-12-30T00:24:33"/>
        <d v="1899-12-31T00:01:32"/>
        <d v="1899-12-30T01:23:14"/>
        <d v="1899-12-30T03:27:46"/>
        <d v="1899-12-30T22:24:26"/>
        <d v="1899-12-30T11:40:48"/>
        <d v="1899-12-30T02:33:56"/>
        <d v="1899-12-30T23:06:16"/>
        <d v="1899-12-30T00:36:34"/>
        <d v="1899-12-30T05:21:54"/>
        <d v="1899-12-30T04:33:17"/>
        <d v="1899-12-30T00:37:11"/>
        <d v="1899-12-30T02:23:38"/>
        <d v="1899-12-30T00:10:42"/>
        <d v="1899-12-30T18:37:59"/>
        <d v="1899-12-30T07:20:54"/>
        <d v="1899-12-30T14:54:02"/>
        <d v="1899-12-30T00:17:51"/>
        <d v="1899-12-30T02:24:24"/>
        <d v="1899-12-30T07:07:24"/>
        <d v="1899-12-30T03:18:07"/>
        <d v="1899-12-30T00:30:06"/>
        <d v="1899-12-30T05:07:22"/>
        <d v="1899-12-30T03:43:12"/>
        <d v="1899-12-30T04:21:22"/>
        <d v="1899-12-30T01:41:26"/>
        <d v="1899-12-30T11:58:04"/>
        <d v="1899-12-30T01:25:27"/>
        <d v="1899-12-30T08:58:02"/>
        <d v="1899-12-30T05:44:00"/>
        <d v="1899-12-30T00:51:33"/>
        <d v="1899-12-30T01:45:00"/>
        <d v="1899-12-30T02:15:00"/>
        <d v="1899-12-30T20:00:00"/>
        <d v="1899-12-30T01:05:00"/>
        <d v="1899-12-30T21:35:00"/>
        <d v="1899-12-31T11:33:02"/>
        <d v="1899-12-30T02:17:27"/>
        <d v="1899-12-30T00:23:07"/>
        <d v="1899-12-30T00:13:53"/>
        <d v="1899-12-30T13:11:33"/>
        <d v="1899-12-30T01:27:12"/>
        <d v="1899-12-30T01:00:36"/>
        <d v="1899-12-30T04:23:26"/>
        <d v="1899-12-30T04:25:34"/>
        <d v="1899-12-30T05:28:39"/>
        <d v="1899-12-30T04:03:22"/>
        <d v="1899-12-30T00:08:01"/>
        <d v="1899-12-30T00:26:03"/>
        <d v="1899-12-30T00:57:09"/>
        <d v="1899-12-30T09:19:33"/>
        <d v="1899-12-30T05:17:56"/>
        <d v="1899-12-30T01:56:26"/>
        <d v="1899-12-30T03:25:27"/>
        <d v="1899-12-30T15:30:00"/>
        <d v="1899-12-30T06:30:00"/>
        <d v="1899-12-30T22:00:00"/>
        <d v="1899-12-31T06:00:00"/>
        <d v="1899-12-30T01:00:00"/>
        <d v="1899-12-30T07:00:00"/>
        <d v="1899-12-30T08:31:57"/>
        <d v="1899-12-30T03:18:55"/>
        <d v="1899-12-30T00:44:09"/>
        <d v="1899-12-30T02:35:04"/>
        <d v="1899-12-30T08:22:09"/>
        <d v="1899-12-30T06:49:31"/>
        <d v="1899-12-30T02:37:53"/>
        <d v="1899-12-30T00:01:13"/>
        <d v="1899-12-30T03:48:26"/>
        <d v="1899-12-30T00:00:03"/>
        <d v="1899-12-30T05:44:06"/>
        <d v="1899-12-30T06:14:00"/>
        <d v="1899-12-30T00:32:27"/>
        <d v="1899-12-30T01:39:33"/>
        <d v="1899-12-30T01:12:45"/>
        <d v="1899-12-30T02:39:05"/>
        <d v="1899-12-30T02:11:00"/>
        <d v="1899-12-30T03:28:00"/>
        <d v="1899-12-30T01:09:00"/>
        <d v="1899-12-30T17:13:17"/>
        <d v="1899-12-30T03:16:19"/>
        <d v="1899-12-30T00:01:25"/>
        <d v="1899-12-30T00:00:39"/>
        <d v="1899-12-30T00:20:14"/>
        <d v="1899-12-30T02:25:52"/>
        <d v="1899-12-30T04:58:25"/>
        <d v="1899-12-30T01:07:48"/>
        <d v="1899-12-30T00:45:00"/>
        <d v="1899-12-30T00:59:28"/>
        <d v="1899-12-30T01:34:10"/>
        <d v="1899-12-30T05:47:20"/>
        <d v="1899-12-30T01:59:52"/>
        <d v="1899-12-30T04:03:10"/>
        <d v="1899-12-30T13:19:54"/>
        <d v="1899-12-30T00:06:55"/>
        <d v="1899-12-30T01:07:47"/>
        <d v="1899-12-30T00:59:57"/>
        <d v="1899-12-30T03:33:26"/>
        <d v="1899-12-30T00:59:36"/>
        <d v="1899-12-30T00:50:17"/>
        <d v="1899-12-30T01:21:58"/>
        <d v="1899-12-30T01:52:10"/>
        <d v="1899-12-30T02:49:54"/>
        <d v="1899-12-31T14:34:31"/>
        <d v="1899-12-30T04:48:11"/>
        <d v="1900-01-06T11:52:07"/>
        <d v="1899-12-30T12:41:21"/>
        <d v="1899-12-30T00:13:27"/>
        <d v="1899-12-30T00:00:28"/>
        <d v="1899-12-30T00:05:40"/>
        <d v="1899-12-30T01:58:34"/>
        <d v="1900-01-01T11:51:11"/>
        <d v="1899-12-30T05:50:23"/>
        <d v="1899-12-30T00:34:04"/>
        <d v="1899-12-30T00:36:59"/>
        <d v="1899-12-30T06:54:54"/>
        <d v="1899-12-30T00:33:42"/>
        <d v="1899-12-30T00:00:59"/>
        <d v="1899-12-30T00:00:21"/>
        <d v="1899-12-30T00:09:39"/>
        <d v="1899-12-30T00:01:06"/>
        <d v="1899-12-30T07:48:52"/>
        <d v="1899-12-30T12:56:13"/>
        <d v="1899-12-30T03:47:40"/>
        <d v="1899-12-30T03:59:51"/>
        <d v="1899-12-30T03:21:31"/>
        <d v="1899-12-30T01:54:47"/>
        <d v="1899-12-30T00:34:21"/>
        <d v="1899-12-30T05:48:44"/>
        <d v="1899-12-30T01:14:55"/>
        <d v="1899-12-30T00:33:05"/>
        <d v="1899-12-30T02:11:26"/>
        <d v="1899-12-30T01:36:20"/>
        <d v="1899-12-30T21:13:50"/>
        <d v="1899-12-30T11:25:15"/>
        <d v="1899-12-30T00:27:53"/>
        <d v="1899-12-30T01:45:51"/>
        <d v="1899-12-30T20:36:30"/>
        <d v="1899-12-30T01:33:01"/>
        <d v="1899-12-30T00:10:41"/>
        <d v="1899-12-30T09:51:44"/>
        <d v="1899-12-30T01:17:11"/>
        <d v="1899-12-30T01:29:36"/>
        <d v="1899-12-30T00:00:37"/>
        <d v="1899-12-30T00:12:24"/>
        <d v="1899-12-30T05:28:12"/>
        <d v="1899-12-31T13:23:10"/>
        <d v="1899-12-30T04:23:58"/>
        <d v="1899-12-30T05:38:49"/>
        <d v="1899-12-30T00:26:46"/>
        <d v="1899-12-30T01:25:53"/>
        <d v="1899-12-30T02:03:45"/>
        <d v="1899-12-31T01:22:53"/>
        <d v="1899-12-30T01:13:26"/>
        <d v="1899-12-30T00:12:14"/>
        <d v="1899-12-30T01:26:28"/>
        <d v="1899-12-30T01:10:05"/>
        <d v="1899-12-30T13:33:19"/>
        <d v="1899-12-30T03:46:38"/>
        <d v="1899-12-30T00:28:57"/>
        <d v="1899-12-30T02:34:56"/>
        <d v="1899-12-30T02:06:22"/>
        <d v="1899-12-30T00:28:12"/>
        <d v="1899-12-30T02:23:30"/>
        <d v="1899-12-30T01:21:00"/>
        <d v="1899-12-30T19:09:00"/>
        <d v="1899-12-30T03:57:00"/>
        <d v="1899-12-30T05:33:00"/>
        <d v="1899-12-30T06:00:00"/>
        <d v="1899-12-30T10:00:00"/>
        <d v="1899-12-30T03:26:57"/>
        <d v="1899-12-30T02:08:02"/>
        <d v="1899-12-30T04:45:06"/>
        <d v="1899-12-30T00:45:56"/>
        <d v="1899-12-30T00:54:40"/>
        <d v="1899-12-30T00:08:14"/>
        <d v="1899-12-30T22:49:25"/>
        <d v="1899-12-30T00:00:31"/>
        <d v="1899-12-30T00:35:41"/>
        <d v="1899-12-30T09:25:06"/>
        <d v="1899-12-30T02:06:04"/>
        <d v="1899-12-30T05:30:00"/>
        <d v="1899-12-30T09:14:47"/>
        <d v="1899-12-30T00:17:04"/>
        <d v="1899-12-30T04:09:50"/>
        <d v="1899-12-30T01:09:10"/>
        <d v="1899-12-30T00:16:03"/>
        <d v="1899-12-30T04:38:53"/>
        <d v="1899-12-30T00:57:03"/>
        <d v="1899-12-30T02:22:57"/>
        <d v="1899-12-30T02:11:51"/>
        <d v="1899-12-30T11:52:28"/>
        <d v="1899-12-30T01:53:04"/>
        <d v="1899-12-30T01:55:15"/>
        <d v="1899-12-30T01:49:08"/>
        <d v="1899-12-30T02:40:00"/>
        <d v="1899-12-30T00:42:29"/>
        <d v="1899-12-30T01:04:55"/>
        <d v="1899-12-30T00:14:11"/>
        <d v="1899-12-30T00:48:07"/>
        <d v="1899-12-30T01:00:16"/>
        <d v="1899-12-30T11:14:13"/>
        <d v="1899-12-30T00:18:30"/>
        <d v="1899-12-30T17:45:55"/>
        <d v="1899-12-30T20:31:49"/>
        <d v="1899-12-30T01:17:36"/>
        <d v="1899-12-30T05:48:49"/>
        <d v="1899-12-30T00:47:44"/>
        <d v="1899-12-30T01:04:26"/>
        <d v="1899-12-30T00:43:08"/>
        <d v="1899-12-30T00:26:59"/>
        <d v="1899-12-30T02:28:12"/>
        <d v="1899-12-30T03:28:31"/>
        <d v="1899-12-30T00:43:32"/>
        <d v="1899-12-30T12:18:47"/>
        <d v="1899-12-30T06:12:08"/>
        <d v="1899-12-30T01:06:17"/>
        <d v="1899-12-30T04:54:19"/>
        <d v="1899-12-31T08:18:53"/>
        <d v="1899-12-30T07:36:32"/>
        <d v="1899-12-30T01:58:58"/>
        <d v="1899-12-30T03:42:01"/>
        <d v="1899-12-30T00:06:31"/>
        <d v="1899-12-30T05:03:17"/>
        <d v="1899-12-30T13:17:15"/>
        <d v="1899-12-30T01:25:20"/>
        <d v="1899-12-30T00:19:42"/>
        <d v="1899-12-30T01:00:15"/>
        <d v="1899-12-31T01:28:08"/>
        <d v="1899-12-30T01:09:15"/>
        <d v="1899-12-30T01:18:17"/>
        <d v="1899-12-30T03:25:43"/>
        <d v="1899-12-30T01:01:19"/>
        <d v="1899-12-30T05:51:40"/>
        <d v="1899-12-30T03:56:41"/>
        <d v="1899-12-30T03:29:40"/>
        <d v="1899-12-30T04:55:11"/>
        <d v="1899-12-30T18:55:35"/>
        <d v="1899-12-30T03:13:38"/>
        <d v="1899-12-30T02:19:41"/>
        <d v="1899-12-30T02:08:09"/>
        <d v="1899-12-30T07:58:53"/>
        <d v="1899-12-30T00:34:23"/>
        <d v="1899-12-30T11:15:37"/>
        <d v="1899-12-30T06:52:17"/>
        <d v="1899-12-30T00:25:21"/>
        <d v="1899-12-30T00:34:32"/>
        <d v="1899-12-30T03:21:59"/>
        <d v="1899-12-30T03:39:39"/>
        <d v="1899-12-30T08:44:00"/>
        <d v="1899-12-30T02:36:00"/>
        <d v="1899-12-30T21:25:00"/>
        <d v="1899-12-30T23:03:59"/>
        <d v="1899-12-30T00:17:53"/>
        <d v="1899-12-30T04:42:51"/>
        <d v="1899-12-30T05:33:36"/>
        <d v="1899-12-30T05:15:23"/>
        <d v="1899-12-30T10:43:33"/>
        <d v="1899-12-30T02:12:45"/>
        <d v="1899-12-30T00:00:26"/>
        <d v="1899-12-30T00:14:22"/>
        <d v="1899-12-30T11:39:57"/>
        <d v="1899-12-30T01:11:15"/>
        <d v="1899-12-30T05:04:41"/>
        <d v="1899-12-30T00:36:42"/>
        <d v="1899-12-30T11:56:38"/>
        <d v="1899-12-30T00:54:26"/>
        <d v="1899-12-30T04:19:29"/>
        <d v="1899-12-30T20:03:45"/>
        <d v="1899-12-30T17:29:19"/>
        <d v="1899-12-30T03:57:43"/>
        <d v="1899-12-30T01:43:51"/>
        <d v="1899-12-30T00:20:28"/>
        <d v="1899-12-30T01:28:27"/>
        <d v="1899-12-30T03:31:07"/>
        <d v="1899-12-30T17:24:44"/>
        <d v="1899-12-30T03:15:00"/>
        <d v="1899-12-30T15:55:43"/>
        <d v="1899-12-30T00:40:44"/>
        <d v="1899-12-30T00:27:35"/>
        <d v="1899-12-30T00:25:49"/>
        <d v="1899-12-30T02:32:30"/>
        <d v="1899-12-30T07:26:36"/>
        <d v="1899-12-30T05:47:54"/>
        <d v="1899-12-30T04:18:30"/>
        <d v="1899-12-30T00:13:36"/>
        <d v="1899-12-30T03:34:29"/>
        <d v="1899-12-30T02:53:00"/>
        <d v="1899-12-30T08:07:00"/>
        <d v="1899-12-30T05:30:24"/>
        <d v="1899-12-30T03:06:10"/>
        <d v="1899-12-31T01:41:07"/>
        <d v="1899-12-30T06:26:04"/>
        <d v="1899-12-30T01:12:42"/>
        <d v="1899-12-30T03:35:09"/>
        <d v="1899-12-30T02:56:32"/>
        <d v="1899-12-30T00:14:35"/>
        <d v="1899-12-30T00:22:26"/>
        <d v="1899-12-30T10:07:30"/>
        <d v="1899-12-30T00:35:55"/>
        <d v="1899-12-30T01:08:15"/>
        <d v="1899-12-30T00:05:13"/>
        <d v="1899-12-31T02:39:17"/>
        <d v="1899-12-30T02:18:23"/>
        <d v="1899-12-30T04:34:27"/>
        <d v="1899-12-30T00:41:56"/>
        <d v="1899-12-30T01:47:29"/>
        <d v="1899-12-30T02:54:00"/>
        <d v="1899-12-30T02:12:38"/>
        <d v="1899-12-30T10:17:49"/>
        <d v="1899-12-30T00:38:45"/>
        <d v="1899-12-30T10:08:31"/>
        <d v="1899-12-30T00:17:46"/>
        <d v="1899-12-30T01:22:53"/>
        <d v="1899-12-30T05:02:27"/>
        <d v="1899-12-30T02:03:49"/>
        <d v="1899-12-31T00:25:31"/>
        <d v="1899-12-30T05:53:22"/>
        <d v="1899-12-30T04:45:59"/>
        <d v="1899-12-30T06:23:48"/>
        <d v="1899-12-30T01:04:58"/>
        <d v="1899-12-30T00:05:14"/>
        <d v="1899-12-30T11:45:58"/>
        <d v="1899-12-30T00:46:53"/>
        <d v="1900-01-01T14:13:03"/>
        <d v="1899-12-30T01:05:17"/>
        <d v="1899-12-30T03:04:18"/>
        <d v="1900-01-01T13:44:52"/>
        <d v="1899-12-30T01:25:49"/>
        <d v="1899-12-30T00:19:41"/>
        <d v="1899-12-30T00:19:12"/>
        <d v="1899-12-30T02:31:29"/>
        <d v="1899-12-30T05:51:37"/>
        <d v="1899-12-30T00:55:03"/>
        <d v="1900-01-09T07:41:46"/>
        <d v="1899-12-30T01:11:32"/>
        <d v="1899-12-30T19:45:06"/>
        <d v="1899-12-30T00:57:11"/>
        <d v="1899-12-30T04:14:54"/>
        <d v="1899-12-30T00:27:23"/>
        <d v="1899-12-30T01:14:14"/>
        <d v="1899-12-30T01:03:24"/>
        <d v="1899-12-30T04:46:08"/>
        <d v="1899-12-30T01:26:29"/>
        <d v="1899-12-31T19:13:47"/>
        <d v="1899-12-30T04:09:33"/>
        <d v="1899-12-30T03:56:26"/>
        <d v="1899-12-30T01:21:18"/>
        <d v="1899-12-31T06:06:23"/>
        <d v="1899-12-30T00:32:17"/>
        <d v="1899-12-30T01:57:14"/>
        <d v="1899-12-30T08:52:41"/>
        <d v="1899-12-30T01:27:06"/>
        <d v="1899-12-30T23:18:54"/>
        <d v="1899-12-30T00:44:07"/>
        <d v="1899-12-30T12:24:19"/>
        <d v="1899-12-30T00:04:00"/>
        <d v="1899-12-30T04:53:01"/>
        <d v="1899-12-30T09:06:18"/>
        <d v="1899-12-30T00:40:54"/>
        <d v="1899-12-30T03:00:21"/>
        <d v="1899-12-30T00:35:58"/>
        <d v="1899-12-30T01:18:28"/>
        <d v="1899-12-30T04:10:31"/>
        <d v="1899-12-30T07:34:54"/>
        <d v="1899-12-30T00:56:42"/>
        <d v="1899-12-31T00:28:18"/>
        <d v="1899-12-30T00:38:20"/>
        <d v="1899-12-30T03:10:14"/>
        <d v="1899-12-30T11:17:25"/>
        <d v="1899-12-30T04:34:19"/>
        <d v="1899-12-30T02:24:28"/>
        <d v="1899-12-30T01:17:31"/>
        <d v="1899-12-30T09:41:21"/>
        <d v="1899-12-30T03:58:34"/>
        <d v="1899-12-30T01:22:25"/>
        <d v="1899-12-31T18:40:51"/>
        <d v="1899-12-30T02:12:52"/>
        <d v="1899-12-30T05:57:16"/>
        <d v="1899-12-30T00:30:45"/>
        <d v="1899-12-30T06:08:10"/>
        <d v="1899-12-30T23:40:22"/>
        <d v="1899-12-31T23:14:56"/>
        <d v="1899-12-30T05:34:32"/>
        <d v="1899-12-30T02:13:36"/>
        <d v="1899-12-30T01:17:07"/>
        <d v="1899-12-30T19:24:34"/>
        <d v="1899-12-30T15:23:26"/>
        <d v="1899-12-30T05:07:54"/>
        <d v="1899-12-30T05:48:02"/>
        <d v="1899-12-30T01:22:56"/>
        <d v="1899-12-30T04:43:11"/>
        <d v="1899-12-30T03:50:17"/>
        <d v="1899-12-30T12:01:38"/>
        <d v="1899-12-30T00:54:21"/>
        <d v="1899-12-30T00:44:04"/>
        <d v="1899-12-30T06:30:23"/>
        <d v="1899-12-30T03:06:24"/>
        <d v="1899-12-30T00:13:47"/>
        <d v="1899-12-30T15:34:02"/>
        <d v="1899-12-30T00:35:24"/>
        <d v="1899-12-30T13:09:37"/>
        <d v="1899-12-30T08:36:20"/>
        <d v="1899-12-31T10:43:20"/>
        <d v="1899-12-30T02:16:32"/>
        <d v="1899-12-30T02:54:56"/>
        <d v="1899-12-30T00:44:20"/>
        <d v="1899-12-30T03:54:49"/>
        <d v="1899-12-30T06:21:07"/>
        <d v="1899-12-30T00:22:03"/>
        <d v="1899-12-31T13:39:35"/>
        <d v="1899-12-30T02:29:51"/>
        <d v="1899-12-30T01:21:07"/>
        <d v="1899-12-30T01:47:05"/>
        <d v="1899-12-30T06:06:55"/>
        <d v="1899-12-30T07:52:59"/>
        <d v="1899-12-30T00:17:09"/>
        <d v="1899-12-30T01:33:00"/>
        <d v="1899-12-30T05:33:42"/>
        <d v="1899-12-30T20:31:54"/>
        <d v="1899-12-30T04:10:56"/>
        <d v="1899-12-30T02:19:32"/>
        <d v="1899-12-30T00:51:22"/>
        <d v="1899-12-30T13:29:57"/>
        <d v="1899-12-30T02:56:03"/>
        <d v="1899-12-30T02:48:24"/>
        <d v="1899-12-30T00:03:13"/>
        <d v="1899-12-30T00:33:40"/>
        <d v="1899-12-30T01:50:27"/>
        <d v="1899-12-30T04:37:23"/>
        <d v="1899-12-30T15:35:59"/>
        <d v="1899-12-30T01:20:15"/>
        <d v="1899-12-30T00:58:41"/>
        <d v="1899-12-30T00:28:23"/>
        <d v="1899-12-30T01:50:45"/>
        <d v="1899-12-30T04:08:10"/>
        <d v="1899-12-30T00:58:47"/>
        <d v="1899-12-30T05:58:22"/>
        <d v="1899-12-30T06:56:20"/>
        <d v="1899-12-30T03:09:41"/>
        <d v="1899-12-30T10:19:54"/>
        <d v="1899-12-30T03:28:53"/>
        <d v="1899-12-30T02:56:54"/>
        <d v="1899-12-30T02:15:50"/>
        <d v="1899-12-30T00:13:35"/>
        <d v="1899-12-30T05:41:19"/>
        <d v="1899-12-30T09:23:36"/>
        <d v="1899-12-30T07:18:54"/>
        <d v="1899-12-30T00:49:01"/>
        <d v="1899-12-30T03:16:15"/>
        <d v="1899-12-30T03:13:23"/>
        <d v="1899-12-30T04:45:18"/>
        <d v="1899-12-30T01:21:13"/>
        <d v="1899-12-30T01:00:19"/>
        <d v="1899-12-30T04:25:54"/>
        <d v="1899-12-30T00:16:46"/>
        <d v="1899-12-30T01:26:21"/>
        <d v="1899-12-30T01:11:40"/>
        <d v="1900-01-03T05:37:31"/>
        <d v="1899-12-30T00:32:01"/>
        <d v="1899-12-30T00:01:53"/>
        <d v="1899-12-30T01:27:39"/>
        <d v="1899-12-30T21:46:58"/>
        <d v="1899-12-30T01:29:52"/>
        <d v="1899-12-30T12:20:55"/>
        <d v="1899-12-30T03:55:58"/>
        <d v="1899-12-30T02:30:04"/>
        <d v="1899-12-30T21:17:59"/>
        <d v="1899-12-30T08:55:43"/>
        <d v="1899-12-30T04:22:50"/>
        <d v="1899-12-30T00:16:18"/>
        <d v="1899-12-30T01:50:28"/>
        <d v="1899-12-30T01:15:18"/>
        <d v="1899-12-30T06:03:04"/>
        <d v="1899-12-30T01:05:49"/>
        <d v="1899-12-30T03:59:53"/>
        <d v="1899-12-31T07:22:35"/>
        <d v="1899-12-30T00:31:33"/>
        <d v="1899-12-31T03:42:31"/>
        <d v="1899-12-30T05:22:33"/>
        <d v="1899-12-30T02:46:17"/>
        <d v="1899-12-30T01:32:02"/>
        <d v="1899-12-30T00:00:46"/>
        <d v="1899-12-30T00:39:03"/>
        <d v="1899-12-30T05:14:42"/>
        <d v="1899-12-30T00:15:29"/>
        <d v="1899-12-30T05:39:09"/>
        <d v="1899-12-30T00:16:16"/>
        <d v="1899-12-30T04:28:46"/>
        <d v="1899-12-30T02:14:13"/>
        <d v="1899-12-30T00:52:56"/>
        <d v="1899-12-30T05:11:32"/>
        <d v="1899-12-30T00:31:17"/>
        <d v="1899-12-30T19:20:47"/>
        <d v="1899-12-30T06:20:58"/>
        <d v="1899-12-30T02:31:54"/>
        <d v="1899-12-30T04:11:20"/>
        <d v="1899-12-30T01:13:32"/>
        <d v="1899-12-30T00:15:50"/>
        <d v="1899-12-30T02:23:17"/>
        <d v="1899-12-30T00:05:26"/>
        <d v="1899-12-30T01:34:58"/>
        <d v="1899-12-30T11:11:45"/>
        <d v="1899-12-30T20:00:22"/>
        <d v="1899-12-30T01:02:16"/>
        <d v="1899-12-30T01:14:22"/>
        <d v="1899-12-30T06:44:42"/>
        <d v="1899-12-30T02:58:37"/>
        <d v="1899-12-30T13:55:17"/>
        <d v="1899-12-30T01:54:59"/>
        <d v="1899-12-30T08:15:28"/>
        <d v="1899-12-30T04:00:31"/>
        <d v="1899-12-30T05:05:05"/>
        <d v="1899-12-30T00:57:35"/>
        <d v="1899-12-30T02:41:08"/>
        <d v="1899-12-30T08:28:03"/>
        <d v="1899-12-30T18:38:56"/>
        <d v="1899-12-30T12:56:59"/>
        <d v="1899-12-30T00:08:12"/>
        <d v="1899-12-30T01:51:07"/>
        <d v="1899-12-30T01:42:41"/>
        <d v="1899-12-30T00:54:03"/>
        <d v="1899-12-30T02:36:31"/>
        <d v="1899-12-30T08:03:12"/>
        <d v="1899-12-30T14:35:58"/>
        <d v="1899-12-30T01:33:51"/>
        <d v="1899-12-30T00:27:13"/>
        <d v="1899-12-30T02:21:40"/>
        <d v="1899-12-30T06:10:59"/>
        <d v="1899-12-30T02:06:35"/>
        <d v="1899-12-30T03:26:07"/>
        <d v="1899-12-30T02:22:34"/>
        <d v="1899-12-30T03:08:36"/>
        <d v="1899-12-30T16:20:42"/>
        <d v="1899-12-30T00:21:56"/>
        <d v="1899-12-30T06:05:25"/>
        <d v="1899-12-30T03:09:33"/>
        <d v="1899-12-30T00:32:24"/>
        <d v="1899-12-30T01:27:19"/>
        <d v="1899-12-30T01:13:20"/>
        <d v="1899-12-30T16:27:32"/>
        <d v="1899-12-30T02:38:18"/>
        <d v="1899-12-30T01:33:14"/>
        <d v="1899-12-30T22:35:44"/>
        <d v="1899-12-30T02:47:45"/>
        <d v="1899-12-30T04:14:56"/>
        <d v="1899-12-31T07:46:17"/>
        <d v="1899-12-30T01:55:49"/>
        <d v="1899-12-30T00:48:58"/>
        <d v="1899-12-30T02:42:20"/>
        <d v="1899-12-30T00:24:46"/>
        <d v="1899-12-30T01:43:12"/>
        <d v="1899-12-30T01:00:34"/>
        <d v="1899-12-30T02:15:22"/>
        <d v="1900-01-02T01:25:20"/>
        <d v="1899-12-30T08:30:06"/>
        <d v="1899-12-30T02:22:15"/>
        <d v="1899-12-30T01:44:37"/>
        <d v="1899-12-30T06:07:43"/>
        <d v="1899-12-30T00:46:19"/>
        <d v="1899-12-30T07:23:10"/>
        <d v="1899-12-30T04:21:54"/>
        <d v="1899-12-30T09:36:45"/>
        <d v="1899-12-30T03:26:16"/>
        <d v="1899-12-30T00:27:48"/>
        <d v="1899-12-30T04:27:35"/>
        <d v="1900-01-01T08:14:47"/>
        <d v="1899-12-30T03:24:02"/>
        <d v="1899-12-30T01:16:03"/>
        <d v="1899-12-30T00:28:45"/>
        <d v="1899-12-30T00:59:46"/>
        <d v="1899-12-30T01:24:28"/>
        <d v="1899-12-30T01:04:21"/>
        <d v="1899-12-30T02:41:38"/>
        <d v="1899-12-30T13:15:43"/>
        <d v="1899-12-30T01:11:53"/>
        <d v="1899-12-30T00:44:02"/>
        <d v="1899-12-30T00:55:49"/>
        <d v="1899-12-30T04:21:07"/>
        <d v="1899-12-30T00:14:48"/>
        <d v="1899-12-30T01:07:46"/>
        <d v="1899-12-30T03:17:34"/>
        <d v="1899-12-30T18:25:50"/>
        <d v="1900-01-02T22:37:51"/>
        <d v="1899-12-30T06:36:25"/>
        <d v="1899-12-30T00:09:40"/>
        <d v="1899-12-30T00:01:01"/>
        <d v="1899-12-30T00:05:31"/>
        <d v="1899-12-30T00:43:17"/>
        <d v="1899-12-30T00:05:48"/>
        <d v="1899-12-30T00:47:01"/>
        <d v="1899-12-30T13:43:32"/>
        <d v="1899-12-30T00:58:55"/>
        <d v="1899-12-30T09:58:13"/>
        <d v="1899-12-30T10:13:09"/>
        <d v="1899-12-30T03:01:51"/>
        <d v="1899-12-30T02:08:39"/>
        <d v="1899-12-30T00:52:27"/>
        <d v="1899-12-30T01:09:35"/>
        <d v="1899-12-30T02:36:55"/>
        <d v="1899-12-30T01:57:55"/>
        <d v="1899-12-30T10:27:33"/>
        <d v="1899-12-30T01:16:52"/>
        <d v="1899-12-30T00:39:51"/>
        <d v="1899-12-30T03:33:44"/>
        <d v="1899-12-30T00:58:12"/>
        <d v="1899-12-30T05:51:48"/>
        <d v="1899-12-30T01:08:01"/>
        <d v="1899-12-30T22:04:04"/>
        <d v="1899-12-31T22:35:37"/>
        <d v="1899-12-30T05:30:07"/>
        <d v="1899-12-30T13:17:02"/>
        <d v="1899-12-30T00:22:32"/>
        <d v="1899-12-30T03:23:58"/>
        <d v="1899-12-30T00:41:31"/>
        <d v="1899-12-30T01:06:42"/>
        <d v="1899-12-30T03:19:26"/>
        <d v="1899-12-30T00:50:18"/>
        <d v="1899-12-30T15:48:13"/>
        <d v="1899-12-30T23:26:39"/>
        <d v="1899-12-30T00:32:11"/>
        <d v="1899-12-30T00:04:21"/>
        <d v="1899-12-30T01:19:10"/>
        <d v="1899-12-30T07:31:33"/>
        <d v="1899-12-30T00:45:15"/>
        <d v="1899-12-30T11:05:54"/>
        <d v="1899-12-30T00:15:23"/>
        <d v="1899-12-30T00:40:14"/>
        <d v="1899-12-30T02:55:29"/>
        <d v="1900-01-01T09:22:59"/>
        <d v="1900-01-01T23:34:36"/>
        <d v="1899-12-30T05:12:24"/>
        <d v="1899-12-30T15:32:26"/>
        <d v="1899-12-30T00:15:34"/>
        <d v="1899-12-30T09:33:39"/>
        <d v="1899-12-30T17:02:22"/>
        <d v="1899-12-30T00:00:05"/>
        <d v="1899-12-30T08:16:22"/>
        <d v="1899-12-30T02:37:59"/>
        <d v="1899-12-30T00:15:32"/>
        <d v="1899-12-30T00:36:25"/>
        <d v="1899-12-30T03:33:41"/>
        <d v="1899-12-30T08:59:45"/>
        <d v="1899-12-30T00:21:58"/>
        <d v="1899-12-31T02:38:09"/>
        <d v="1899-12-30T03:21:39"/>
        <d v="1899-12-30T00:51:11"/>
        <d v="1899-12-30T05:11:29"/>
        <d v="1899-12-30T00:12:18"/>
        <d v="1899-12-30T08:39:21"/>
        <d v="1899-12-30T03:36:09"/>
        <d v="1899-12-30T07:53:55"/>
        <d v="1899-12-30T03:58:18"/>
        <d v="1899-12-30T10:51:00"/>
        <d v="1899-12-30T02:33:00"/>
        <d v="1899-12-31T01:09:27"/>
        <d v="1899-12-30T00:21:01"/>
        <d v="1899-12-30T02:30:58"/>
        <d v="1899-12-30T01:15:21"/>
        <d v="1899-12-30T01:15:34"/>
        <d v="1899-12-30T00:25:11"/>
        <d v="1899-12-30T00:02:01"/>
        <d v="1899-12-30T02:34:11"/>
        <d v="1899-12-30T00:15:45"/>
        <d v="1899-12-30T01:10:06"/>
        <d v="1899-12-30T02:38:27"/>
        <d v="1899-12-30T03:44:21"/>
        <d v="1899-12-30T21:27:02"/>
        <d v="1899-12-30T02:03:15"/>
      </sharedItems>
      <fieldGroup base="10">
        <rangePr autoStart="0" groupBy="hours" startDate="1899-12-30T00:30:00" endDate="1900-01-09T07:41:46"/>
        <groupItems count="26">
          <s v="&lt;00/01/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10/01/1900"/>
        </groupItems>
      </fieldGroup>
    </cacheField>
    <cacheField name="SISTEMA" numFmtId="0">
      <sharedItems containsBlank="1" count="66">
        <s v="PREVENTIVA"/>
        <s v="SISTEMA ANTICOLISÃO"/>
        <s v="ELETRICO"/>
        <s v="MOTOR DE COMBUSTAO"/>
        <s v="DIRECAO"/>
        <s v="PREDITIVA"/>
        <s v="COMUNICACAO"/>
        <s v="INSPEÇÃO"/>
        <s v="ELEVACAO"/>
        <s v="LOCOMOCAO"/>
        <s v="COMBATE INCENDIO"/>
        <s v="SISTEMA ALERTA DE FADIGA"/>
        <s v="AR CONDICIONADO"/>
        <s v="ESTRUTURA"/>
        <s v="FRENAGEM"/>
        <s v="LUBRIFICACAO CENTRALIZADA"/>
        <s v="SEM RELATO"/>
        <s v="TREM DE FORCA ELETRICO"/>
        <s v="ACIDENTE"/>
        <s v="ERRO DE APONTAMENTO"/>
        <s v="HIDRAULICO"/>
        <s v="SUSPENSAO"/>
        <s v="SISTEMA MONIT. DE PNEUS"/>
        <s v="BORRACHARIA"/>
        <s v="SISTEMA DE CAMERA"/>
        <m u="1"/>
        <s v="MEMES" u="1"/>
        <s v="Engenharia" u="1"/>
        <s v="TREM DE FORÇA" u="1"/>
        <s v="Mecânica" u="1"/>
        <s v="PARA DO CA115 ERRADA DEVIDO A MUDANÇA DA PROGRAMAÇÃO" u="1"/>
        <s v="TREINAMENTO" u="1"/>
        <s v="ELÉTRICA " u="1"/>
        <s v="DETECT" u="1"/>
        <s v="FALHA OPERACIONAL" u="1"/>
        <s v="LUBRIFICAÇÃO AUTOMÁTICA" u="1"/>
        <s v="CORRETIVA" u="1"/>
        <s v="SISTEMA DE ALERTA DE FADIGA" u="1"/>
        <s v="COMUNICAÇÃO" u="1"/>
        <s v="LOCOMOÇÃO" u="1"/>
        <s v="ERRO APONTAMENTO" u="1"/>
        <s v="EM ANÁLISE" u="1"/>
        <s v="ERRO APONTAMENTO OPERAÇÃO" u="1"/>
        <s v="AFEX" u="1"/>
        <s v="TELECOM" u="1"/>
        <s v="HIDRÁULICO" u="1"/>
        <s v="ELEVAÇÃO" u="1"/>
        <s v="FREIO" u="1"/>
        <s v="DISPACHO" u="1"/>
        <s v="LUBRIFICAÇÃO" u="1"/>
        <s v="CABINE" u="1"/>
        <s v="Tecnologia Operacional" u="1"/>
        <s v="SISTEMA ALTA POTÊNCIA" u="1"/>
        <s v="ELÉTRICO" u="1"/>
        <s v="OPERAÇÃO" u="1"/>
        <s v="MENS" u="1"/>
        <s v="TREM DE FORÇA ELÉTRICO" u="1"/>
        <s v="TECNOLOGIA" u="1"/>
        <s v="SISTEM DE POTÊNCIA" u="1"/>
        <s v="OPTALERT" u="1"/>
        <s v="SISTEMA DE PROXIMIDADE" u="1"/>
        <s v="TRÊM DE FORÇA" u="1"/>
        <s v="MOTOR" u="1"/>
        <s v="ANTICOLISÃO" u="1"/>
        <s v="Elétrica" u="1"/>
        <s v="DIREÇÃO" u="1"/>
      </sharedItems>
    </cacheField>
    <cacheField name="CONJUNTO" numFmtId="0">
      <sharedItems containsBlank="1" containsMixedTypes="1" containsNumber="1" containsInteger="1" minValue="2500" maxValue="2500" count="148">
        <s v="PITSTOP"/>
        <s v="EM TESTE PELA ENGENHARIA"/>
        <s v="CABINE"/>
        <s v="ARREFECIMENTO"/>
        <s v="BORRACHARIA"/>
        <s v="VÁLVULA DE CONTROLE DA DIREÇÃO"/>
        <s v="1000 HORAS"/>
        <m/>
        <s v="RADIO DE COMUNICACAO"/>
        <s v="FRENAGEM"/>
        <s v="ELEVACAO"/>
        <s v="1500 HORAS"/>
        <s v="DESPACHO"/>
        <s v="2000 HORAS"/>
        <s v="SISTEMA DE CAMERA"/>
        <s v="BALANCA"/>
        <s v="2500 HORAS"/>
        <s v="MOTOR DE COMBUSTAO"/>
        <s v="3000 HORAS"/>
        <s v="ILUMINACAO"/>
        <s v="INSPEÇÃO"/>
        <s v="MONITORAMENTO"/>
        <s v="Locomocao - Roda Tee"/>
        <s v="Intervenção da Engenharia"/>
        <s v="ACIONAMENTO AUTOMATICO"/>
        <s v="3500 HORAS"/>
        <s v="ALIMENTACAO"/>
        <s v="RODA TEE"/>
        <s v="LINHA DE GAS"/>
        <s v="RODA TEI"/>
        <s v="4000 HORAS"/>
        <s v="ESCADA ELETRICA"/>
        <s v="RODA TDE"/>
        <s v="500 HORAS"/>
        <s v="BATERIA"/>
        <s v="PREDITIVA"/>
        <s v="SISTEMA DE PROXIMIDADE"/>
        <s v="HARDWARE"/>
        <s v="PILOTO"/>
        <s v="SOFTWARE"/>
        <s v="SISTEMA DETECT"/>
        <s v="LUBRIFICACAO CENTRALIZADA"/>
        <s v="MODULO PLE"/>
        <s v="TANQUE DE GRAXA"/>
        <s v="LOCOMOCAO"/>
        <s v="não parou"/>
        <s v="VAZAMENTO DO TUBO DO TRC"/>
        <s v="EVAPORADOR"/>
        <s v="SEM RELATO"/>
        <s v="RODA TDI"/>
        <s v="FALHA NÃO IDENTIFICADA"/>
        <s v="RODA "/>
        <s v="Despacho Display"/>
        <s v="COMBUSTIVEL"/>
        <s v="LUBRIFICACAO"/>
        <s v="COMANDO FINAL TD"/>
        <s v="BACKLOGS"/>
        <s v="INSPEÇÃO KING PIN"/>
        <s v="BLOWER"/>
        <s v="HEXAGON"/>
        <s v="TREM DE FORCA ELETRICO"/>
        <s v="CONECTIVIDADE"/>
        <s v="QUEBROU VIDRO DA PORTA"/>
        <s v="RODA DE"/>
        <s v="COMPRESSOR"/>
        <s v="ESTRUTURA"/>
        <s v="PAINEL"/>
        <s v="ACUMULADOR"/>
        <s v="FILTRO"/>
        <s v="Eletrico - Cabine"/>
        <s v="INSTALAÇÃO SCAPSHUT"/>
        <s v="PNEUS"/>
        <s v="HIDRAULICO"/>
        <s v="CILINDRO LE"/>
        <s v="VENTILADOR"/>
        <s v="SUSPENSAO"/>
        <s v="INSPECAO TERCEIROS"/>
        <s v="TANQUE DE COMBUSTIVEL"/>
        <s v="REVISÃO DE 2000H"/>
        <s v="PREVENTIVA NÃO SISTEMÁTICA"/>
        <s v="RODA DD"/>
        <s v="SISTEMA MONIT. DE PNEUS"/>
        <s v="SUBSTITUIÇÃO DA BUCHA DA DIREÇÃO"/>
        <s v="BOMBA DE DIRECAO"/>
        <s v="Scapshut"/>
        <s v="Troca king Pin"/>
        <s v="ATRASO DE LAVADOR"/>
        <s v="PNEU TDE"/>
        <s v="QUEDA MATERIAL DA MINA"/>
        <s v="ROPIMENTO DO CILINDRO LD"/>
        <s v="Monit. Fadiga - Dock"/>
        <s v="COLISÃO DE ROCHA NO PNEU"/>
        <s v="CHASSIS"/>
        <s v="ANTENA"/>
        <s v="ROD TEE"/>
        <s v="BLOCO DE DISTRIBUIÇÃO"/>
        <s v="BUZINA"/>
        <s v="CAMERA DE VIDEO"/>
        <s v="Locomocao - Roda Td"/>
        <s v="MONITOR"/>
        <s v="VALVULA DE COMANDO DE BASCULA"/>
        <s v="DESCEU CAMINHIÇÃO FORA DA PROGRAMAÇÃO"/>
        <s v="ACESSÓRIO"/>
        <s v="TURBOCOMPRESSOR ESQUERDO INTERNO"/>
        <s v="Locomocao - Roda Tei"/>
        <s v="ANÁLISE DA FALHA ELÉTRICA NO SENSOR DE PRESSÃO DO RAIL"/>
        <s v="ATRASO DE LAVADOR (BACIA CHEIA)"/>
        <s v="LAVADOR"/>
        <s v="Falha na partida"/>
        <s v="Locomocao - Roda Tde"/>
        <s v="Eletrico - Balanca"/>
        <s v="SISTEMA PROXIMIDADE"/>
        <s v="PREVENTIVA"/>
        <s v="CUBO DA RODA DD"/>
        <s v="NÃO IDENTIFICADA FALHA"/>
        <s v="DIAGNÓSTICO GPS"/>
        <s v="CONTATORES"/>
        <s v="ANÁLISE DO MOTOR"/>
        <s v="Motor Combustao - Lubrificacao"/>
        <s v="MANGA DO EIXO LE / KING PIN"/>
        <s v="TODA TDE"/>
        <s v="TODA TEI"/>
        <s v="ACIONAMENTO"/>
        <s v="50 HORAS"/>
        <s v="250F"/>
        <s v="INSPEÇÃO E LIMPEZA DEVIDO ACIDENTE - EQUIPAMENTO ATOLADO."/>
        <s v="MPNS"/>
        <s v="Comunicação switch"/>
        <s v="NÃO IDENTIFICADA"/>
        <s v="VALVULA PRIORITARIA"/>
        <s v="Frenagem - Freio"/>
        <s v="Eletrico - Transmissao Forca"/>
        <s v="EXAUSTAO"/>
        <s v="SUSPENSAO DD"/>
        <s v="Combate Incendio - Acionamento Automatico"/>
        <s v="COLISÃO CHICOTE DA SETA"/>
        <s v="SEM PARTIDA"/>
        <s v="COMPLEMENTO DE NIVEIS"/>
        <s v="DISPLAY DESPACHO (MINESTAR)"/>
        <s v="COLISÃO NA TAMPA DO EIXO TRASEIRO"/>
        <s v="ACIONAMENTO MANUAL"/>
        <s v="SUSPENSAO TD"/>
        <s v="CALIBRAÇÃO DAS SUSPENSÕES"/>
        <s v="50F"/>
        <s v="COLISÃO NA ESCADA COM A CARREGADEIRA"/>
        <s v="COMPLETAR NÍVEL"/>
        <s v="BOMBA HIDRAULICA"/>
        <n v="2500" u="1"/>
      </sharedItems>
    </cacheField>
    <cacheField name="INTEM" numFmtId="0">
      <sharedItems containsBlank="1" count="293">
        <m/>
        <s v="TESTE ANTICOLISÃO"/>
        <s v="CAMERA DE VIDEO"/>
        <s v="LIQUIDO ARREFECIMENTO"/>
        <s v="MANGUEIRA"/>
        <s v="AG LAVADOR"/>
        <s v="AG COMBOIO"/>
        <s v="CHUVA"/>
        <s v="PROPULSORA DE GRAXA"/>
        <s v="FALTOU NITROGÊNIO"/>
        <s v="RADIO DE COMUNICACAO"/>
        <s v="BOTOEIRA DO FREIO DE CARGA"/>
        <s v="SENSOR DE CACAMBA ALTA"/>
        <s v="MODULO ECM"/>
        <s v="ANTENA GPS"/>
        <s v="BALANCA"/>
        <s v="REVISÃO DE 2500H"/>
        <s v="PIT-STOP - 250HS"/>
        <s v="ALTERNADOR"/>
        <s v="INSTALAÇÃO SCAPSHUT"/>
        <s v="CABO/FIACAO"/>
        <s v="ALARME BASCULA ALTA"/>
        <s v="Pneu"/>
        <s v="SISTEMA ALERTA DE FADIGA"/>
        <s v="FAROL DE RE"/>
        <s v="VEDACAO"/>
        <s v="Extensao"/>
        <s v="Roda"/>
        <s v="CHICOTE ELETRICO"/>
        <s v="MOTOR DA ESCADA"/>
        <s v="BATERIA"/>
        <s v="SISTEMA DE PROXIMIDADE"/>
        <s v="SISTEMA ANTICOLISÃO"/>
        <s v="RADAR"/>
        <s v="PROPULSORA"/>
        <s v="MODULO PLE"/>
        <s v="TANQUE"/>
        <s v="AG LOCOMOCAO"/>
        <s v="EXCEDENTE 1,5%"/>
        <s v="GRAXA"/>
        <s v="TERMOSTATO"/>
        <s v="SEM EQUIPE DE TURNO"/>
        <s v="LAVANDO CA74 - ATRASO DE LAVADO"/>
        <s v="FALTOU SABÃO NO LAVADOR"/>
        <s v="SEM RELATO"/>
        <s v="TUBO DE ELC"/>
        <s v="SENSOR DE PRESSAO DA ADMISSAO"/>
        <s v="VENTILADOR DO MOTOR"/>
        <s v="FALHA NÃO IDENTIFICADA"/>
        <s v="PREVENTIVA"/>
        <s v="REVISÃO DE 2000H"/>
        <s v="TUBO DE RETORNO DO INJETOR"/>
        <s v="OLEO"/>
        <s v="TREINAMENTO"/>
        <s v="VALVULA"/>
        <s v="MODULO IHM"/>
        <s v="SENSOR"/>
        <s v="COMANDO FINAL"/>
        <s v="RADIO ANTENA"/>
        <s v="PAINEL DESPACHO"/>
        <s v="TUBO DO TROCADOR DE CALOR"/>
        <s v="TROCADOR DE CALOR"/>
        <s v="ALARME DE BAIXO NIVEL DE OLEO DO MOTOR"/>
        <s v="BUJAO DE DRENO"/>
        <s v="SWITCH DE PRESSAO FREIO RETARDO"/>
        <s v="SENSOR DE NIVEL DE OLEO"/>
        <s v="MANGUEIRA DO MOTOR"/>
        <s v="SENSOR DE OBSTRUÇÃO DO FILTRO DO COMANDO LD"/>
        <s v="SWITCH DE FAROL"/>
        <s v="ANTENA"/>
        <s v="QUEBROU VIDRO DA PORTA"/>
        <s v="SINAL GPS"/>
        <s v="QUILL TUBE"/>
        <s v="FCV"/>
        <s v="FALHA MANIPULADORA"/>
        <s v="MANGUEIRA DE PRESSAO"/>
        <s v="ALARME DE FALHA TERRA"/>
        <s v="COMPRESSOR"/>
        <s v="SUGEIRA NA CABINE"/>
        <s v="FALHA NA ESCADA"/>
        <s v="FLANGE"/>
        <s v="BUJÃO"/>
        <s v="PEDAL DO FREIO"/>
        <s v="PREDITIVA"/>
        <s v="ESCADA ACESSO AO MOTOR"/>
        <s v="RELE ACIONAMENTO"/>
        <s v="SOLENOIDE"/>
        <s v="TRAVA DA ESCADA"/>
        <s v="BOMBA DE ALTA PRESSAO"/>
        <s v="ACUMULADOR"/>
        <s v="FILTRO INTERNO"/>
        <s v="Alarme"/>
        <s v="SENSOR DE NIVEL DE COMBUSTIVEL"/>
        <s v="MOTOR HIDRAULICO SCF"/>
        <s v="CONVERSOR DE VOLTAGEM"/>
        <s v="VÁLVULA PRIORITÁRIA"/>
        <s v="MANGUEIRA DE CARGA DO MOTOR"/>
        <s v="SWITCH DE PRESSAO FREIO ESTACIONAMENTO"/>
        <s v="RELE"/>
        <s v="MANGUEIRA DA HASTE"/>
        <s v="CA63 Atrasado no lavador/Bacia cheia"/>
        <s v="SENSOR DO PEDAL ACELERADOR"/>
        <s v="PERDA DE PROPULSAO"/>
        <s v="DISPLAY DAS CAMERAS"/>
        <s v="SUSPENSAO"/>
        <s v="mangueira da direção, boia do tanque diesel, sensor de pressão de óleo do motor"/>
        <s v="ALIMENTACAO"/>
        <s v="INSPECAO TERCEIROS"/>
        <s v="FILTRO PRIMARIO"/>
        <s v="MODEM"/>
        <s v="MANGOTE"/>
        <s v="TROCA DO FUSO DA E-STAT"/>
        <s v="SISTEMA MONIT. DE PNEUS"/>
        <s v="REVISÃO DE 3000H"/>
        <s v="PREVENTIVA NÃO SISTEMÁTICA"/>
        <s v="FILTRO SECUNDARIO"/>
        <s v="ALARME PRESSAO DE ADMISSÃO"/>
        <s v="CHICOTE DE INTEFACE DO ECM DO MOTOR"/>
        <s v="SENSOR DE NIVEL ELC"/>
        <s v="ALARME DE TEMPERATURA DO ROLAMENTO DO MOTOR 1"/>
        <s v="ANEL DA MANGUEIRA"/>
        <s v="Camara de Ar"/>
        <s v="FAROL"/>
        <s v="Inspeção"/>
        <s v="QUEDA MATERIAL DA MINA"/>
        <s v="CORTE NO PNEU"/>
        <s v="AG BOX"/>
        <s v="PZ73 LAVANDO NO HORÁRIO DO CA114"/>
        <s v="ROPIMENTO DO CILINDRO LD"/>
        <s v="TANQUE DE EXPANSAO"/>
        <s v="MOTOR DO LIMPADOR DE PARABRISA"/>
        <s v="LAMPADA DE SETA"/>
        <s v="Danificado"/>
        <s v="CALIBRAÇÃO DAS SUSPENSÕES"/>
        <s v="FILTRO DE ÓLEO DA DIREÇÃO"/>
        <s v="TROCA DO SPINDLE"/>
        <s v="COLISÃO DE ROCHA NO PNEU"/>
        <s v="MANCAL BARRA DE DIRECAO LE"/>
        <s v="MOTOR DE PARTIDA INFERIOR"/>
        <s v="INJETOR CILINDRO 15"/>
        <s v="EMBREAGEM DO COMPRESSOR"/>
        <s v="FILTRO SECADOR"/>
        <s v="DIAGNÓSTICO AC"/>
        <s v="ALARME DE BAIXA PRESSÃO DA BOMBA DE TRANSFERÊNCIA"/>
        <s v="VALVULA DE ALIVIO DA BOMBA"/>
        <s v="LAVADOR"/>
        <s v="CORREÇÃO DO CFM"/>
        <s v="FALHA AR CONDICIONADO"/>
        <s v="BLOCO DE DISTRIBUIÇÃO"/>
        <s v="MOTOR DO VIDRO ELETRICO"/>
        <s v="SENSOR DE ALTA"/>
        <s v="BUZINA"/>
        <s v="MAU CONTATO"/>
        <s v="ESCADA ELETRICA"/>
        <s v="BEXIGA DO ACUMULADOR"/>
        <s v="FILTRO"/>
        <s v="SENSOR DE TEMPERATURA DIESEL"/>
        <s v="FALHA NOS INJETORES DE COMBUSTÍVEL"/>
        <s v="PAINEL"/>
        <s v="TUBO DE RETORNO"/>
        <s v="EXEC TERCEIROS TRABALHANDO"/>
        <s v="AG EMPILHADEIRA"/>
        <s v="SEM FERRAMENTA DE TORQUE"/>
        <s v="AGUARDANDO MANUTENÇÃO DE PNEUS"/>
        <s v="SENSOR DE PRESSAO DO RAIL"/>
        <s v="CHAVE SHUTDOWN"/>
        <s v="SWITCH DO FILTRO DE LUBRIFICAÇÃO DO COMANDO"/>
        <s v="PZ 55 ATRASO NO LAVADOR"/>
        <s v="GRID"/>
        <s v="SENSOR DE PRESSAO DE COMBUSTIVEL"/>
        <s v="SENSOR DE PRESSAO RAIL"/>
        <s v="BOMBA DE TRANSFERENCIA"/>
        <s v="CONEXOES"/>
        <s v="DESLIGAMENTO INESPERADO DO MOTOR"/>
        <s v="RESPIRO"/>
        <s v="EXTRA PROGRAMADO"/>
        <s v="SENSOR DE TEMPERATURA LIQUIDO ARREFECEDOR"/>
        <s v="FALHA NO COMPRESSOR DO AC"/>
        <s v="SENSOR DE NIVEL"/>
        <s v="MOTOR DE PARTIDA SUPERIOR"/>
        <s v="MODULO GPS"/>
        <s v="BASCULA TRAVADA"/>
        <s v="DIAGNÓSTICO GPS"/>
        <s v="FILTRO SEPARADOR DE AGUA"/>
        <s v="ATRASO DE LAVADOR BACIA CHEIA"/>
        <s v="mais troca arruéla king pin"/>
        <s v="BUJAO MAGNETICO"/>
        <s v="Embreagem"/>
        <s v="TAMPA DO TANQUE"/>
        <s v="CONTATOS"/>
        <s v="SEM ÁGUA NO LAVADOR"/>
        <s v="ALARME DE ALTA CORRENTE DE FACE A DO MOTOR DE ACIONAMENTO"/>
        <s v="CHAVE DE FAROL"/>
        <s v="REVISÃO DE 1500H"/>
        <s v="MOTOR HIDRÁULICO"/>
        <s v="ROLAMENTO DO BLOWER"/>
        <s v="Valvula Termostatica"/>
        <s v="ALARME DE BAIXO NIVEL COMANDO FINAL TD"/>
        <s v="MANGA DE EIXO"/>
        <s v="CONECTOR BANCO OPERADOR"/>
        <s v="VALVULA DIRECIONAL"/>
        <s v="RELE TERMICO"/>
        <s v="CREMALHEIRA"/>
        <s v="SWITCH MULTIFUNCIONAL"/>
        <s v="REVISÃO DE 50H"/>
        <s v="DISJUNTOR"/>
        <s v="250F - 250HS"/>
        <s v="VALVULA REGULADORA DE PRESSAO"/>
        <s v="HORIMETRO"/>
        <s v="ATOLAMENTO CA119"/>
        <s v="DIJUNTOR MOTOR CFM"/>
        <s v="CORREIA DO ALTERNADOR"/>
        <s v="Configuração"/>
        <s v="Valvula do Pedal"/>
        <s v="Sensor de Velocidade da Transmissao"/>
        <s v="COLETOR DE DESCARGA"/>
        <s v="SENSOR DE PRESSAO DO COLETOR DE ADMISSAO"/>
        <s v="MONITOR"/>
        <s v="ALARME DE DIFERENÇA DE TEMPERATURA DO ESCAPE"/>
        <s v="MANGUEIRA DE RETORNO"/>
        <s v="VALVULA DE CALIBRAGEM"/>
        <s v="SENSOR DE NIVEL DE AGUA DO FILTRO"/>
        <s v="POLIA DO ALTERNADOR"/>
        <s v="CORREIA"/>
        <s v="FECHADURA DA PORTA"/>
        <s v="CHAVE DE SETA"/>
        <s v="NÃO IDENTIFICADO"/>
        <s v="TANQUE DE GRAXA"/>
        <s v="ALARME DE BAIXA PRESSÃO DE LUBRIFICAÇÃO DOS COMANDOS"/>
        <s v="Abastecimento - Tanque Combustivel"/>
        <s v="Estrutura - Tanque Combustivel"/>
        <s v="Conexoes Eletricas"/>
        <s v="SENSOR DO PEDAL DO FREIO"/>
        <s v="DESPACHO"/>
        <s v="SISTEMA DE ABASTECIMENTO RÁPIDO"/>
        <s v="SISTEMA OPTARLET"/>
        <s v="ALARME DE ALTA CORRENTE DE FACE C DO MOTOR DE ACIONAMENTO"/>
        <s v="COLISÃO NA TAMPA DO EIXO TRASEIRO"/>
        <s v="ACIONAMENTO"/>
        <s v="FIXAÇÃO DA PLATAFORMA"/>
        <s v="MANGUEIRA DE ACIONAMENTO"/>
        <s v="VALVULA DE ALIVIO DA ESCADA"/>
        <s v="COLISÃO NA ESCADA COM A CARREGADEIRA"/>
        <s v="DISPLAY"/>
        <s v="ALARME DE TEMPERATURA DO LIQUIDO ARREFECEDOR"/>
        <s v="SENSOR DE TEMPERATURA COLETOR EXAUSTAO"/>
        <s v="ALARME DE TKPH"/>
        <s v="BACIA CHEIA / FALTA DE ENERGIA"/>
        <s v="Filtro de Combustivel" u="1"/>
        <s v="Grade do Radiador" u="1"/>
        <s v="Turbocompressor" u="1"/>
        <s v="MAU TEMPO" u="1"/>
        <s v="BOMBA" u="1"/>
        <s v="Gas" u="1"/>
        <s v="Arquivos corrompidos" u="1"/>
        <s v="BAIXA PRESSÃO" u="1"/>
        <s v="CILINDRO" u="1"/>
        <s v="DANIFICOU TUBO DIESEL E MANGUEIRAS DE ELEVAÇÃO" u="1"/>
        <s v="TESTES" u="1"/>
        <s v="Engate Rapido" u="1"/>
        <s v="RELE DE 50 A - FAN 1 E FAN." u="1"/>
        <s v="Cubo da Roda" u="1"/>
        <s v="Borne / Cabo / Fiação danificado" u="1"/>
        <s v="Unidade Injetora" u="1"/>
        <s v="Inclinometro" u="1"/>
        <s v="REVISÃO DE 1000H" u="1"/>
        <s v="Motor de Combustao" u="1"/>
        <s v="Conector" u="1"/>
        <s v="Cabo rede desconectado" u="1"/>
        <s v="Valvula de Seguranca" u="1"/>
        <s v="Vidro" u="1"/>
        <s v="INSTALAÇÃO DO SCAPSHUT" u="1"/>
        <s v="Fiacao" u="1"/>
        <s v="Sensor de Rotacao" u="1"/>
        <s v="Aguardando empilhadeira" u="1"/>
        <s v="Escada" u="1"/>
        <s v="PITSTOP" u="1"/>
        <s v="FALTOU EMPILHADEIRA" u="1"/>
        <s v="Chave de Bloqueio" u="1"/>
        <s v="Chicote danificado" u="1"/>
        <s v="Porta" u="1"/>
        <s v="AGUARDANDO LAVADOR" u="1"/>
        <s v="Queimada" u="1"/>
        <s v="AG CHUVA" u="1"/>
        <s v="FIXAÇÕES" u="1"/>
        <s v="Alavanca de Marcha" u="1"/>
        <s v="Alternador Auxiliar" u="1"/>
        <s v="Coletor de Admissao" u="1"/>
        <s v="EXCEDENTE 5%" u="1"/>
        <s v="Sensor de Pressao Alta de Combustivel" u="1"/>
        <s v="Banco" u="1"/>
        <s v="Motor Eletrico" u="1"/>
        <s v="PALHETA DO LIMPADOR DE PARABRISA" u="1"/>
      </sharedItems>
    </cacheField>
    <cacheField name="PROBLEMA" numFmtId="0">
      <sharedItems containsBlank="1" count="106">
        <m/>
        <s v="MAU CONTATO"/>
        <s v="NIVEL BAIXO"/>
        <s v="VAZAMENTO"/>
        <s v="AVARIA"/>
        <s v="AJUSTE"/>
        <s v="DESCALIBRACAO"/>
        <s v="ROTINA"/>
        <s v="QUEIMA"/>
        <s v="AJUSTE NO SENSOR"/>
        <s v="SISTEMA ALERTA DE FADIGA"/>
        <s v="FORA DE AJUSTE"/>
        <s v="ROMPIMENTO"/>
        <s v="CARGA"/>
        <s v="SISTEMA ANTICOLISÃO"/>
        <s v="DESCONFIGURACAO"/>
        <s v="SEM RELATO"/>
        <s v="RADIO DE COMUNICACAO"/>
        <s v="CONTAMINACAO"/>
        <s v="PRESSAO"/>
        <s v="ALTA VELOCIDADE"/>
        <s v="FALHA NÃO IDENTIFICADA"/>
        <s v="PREVENTIVA"/>
        <s v="FALHA DE CICLO DE ENTRADA E SAIDA DE MATERIAL"/>
        <s v="VEDACAO"/>
        <s v="DESPARAMETRIZACAO"/>
        <s v="SUJEIRA"/>
        <s v="FALTA DE COMUNICACAO"/>
        <s v="QUEBRA"/>
        <s v="VAZAMENTO NO ANEL"/>
        <s v="CONFIGURAÇÃO"/>
        <s v="FIXACAO"/>
        <s v="CURTO COM CHASSI"/>
        <s v="DESGASTE"/>
        <s v="ATRITO"/>
        <s v="ÓLEO DERRAMADO"/>
        <s v="DESREGULADO"/>
        <s v="REGULAGEM"/>
        <s v="MOLHADO"/>
        <s v="CONECTOR INVERTIDO"/>
        <s v="COMUNICACAO"/>
        <s v="RESSECAMENTO"/>
        <s v="FALHA NO GPS"/>
        <s v="PREVENTIVA NÃO SISTEMÁTICA"/>
        <s v="FIACAO INVERTIDA"/>
        <s v="NÃO IDENTIFICADA"/>
        <s v="DANIFICOU TUBO DIESEL E MANGUEIRAS DE ELEVAÇÃO"/>
        <s v="INSPECIONADO"/>
        <s v="NIVEL"/>
        <s v="CURTO NA FIAÇÃO"/>
        <s v="CALIBRAR NO PNEU TEE"/>
        <s v="TRINCA"/>
        <s v="ANTENA GPS"/>
        <s v="CURTO-CIRCUITO"/>
        <s v="OBSTRUCAO"/>
        <s v="ALARME DE BAIXA PRESSÃO DA BOMBA DE TRANSFERÊNCIA"/>
        <s v="TRAVAMENTO"/>
        <s v="FALHA DE CONEXÃO SISTEMA DE PROXIMIDADE - REINICIADO O SISTEMA DE PROXIMIDADE - PEDRO 912"/>
        <s v="CONECTIVIDADE"/>
        <s v="REPARAR"/>
        <s v="INVERTIDA"/>
        <s v="CONEXÃO"/>
        <s v="FALHA TERRA"/>
        <s v="NAO IDENTIFICADO"/>
        <s v="CÓDIGO ATIVO"/>
        <s v="DEFORMACAO"/>
        <s v="FALHA NO SISTEMA ANTICOLISÃO - SUBSTITUIDO CABO DO DISPLAY"/>
        <s v="LED QUEIMADO"/>
        <s v="ABERTURA"/>
        <s v="FALHA NO COMPRESSOR DO AC"/>
        <s v="DESGASTADA"/>
        <s v="CORTE"/>
        <s v="DANIFICADO"/>
        <s v="AJUSTE ELETRONICO"/>
        <s v="DESGASTADO"/>
        <s v="MAU CONTARO"/>
        <s v="ERRO OPERACIONAL"/>
        <s v="VAZAMENTO PELO EIXO"/>
        <s v="SUBSTITUIR PNEU T.E.E POR ARRACAMENTO - LIBERADO - DORIVALDO"/>
        <s v="BARULHO ANORMAL"/>
        <s v="MAU CONTATO NO SENSOR"/>
        <s v="VAZAMENTO VEDADOR LABIAL"/>
        <s v="NÃO TRAVA A PORTA"/>
        <s v="AVARIA NO EIXO"/>
        <s v="FILTRO OBSTRUÍDO"/>
        <s v="Tanque"/>
        <s v="Visor de Nivel"/>
        <s v="CONTAMINAÇÃO"/>
        <s v="Sistema Optarlet"/>
        <s v="PARAFUSO QUEBRADO"/>
        <s v="ISOLACAO"/>
        <s v="SOFTWARE"/>
        <s v="LEITURA ERRADA"/>
        <s v="CONFIGURAÇÃO ERRADA"/>
        <s v="Não trancava" u="1"/>
        <s v="ALTA TEMPERATURA" u="1"/>
        <s v="O equipamento está parado para manutenção corretiva" u="1"/>
        <s v="PREDITIVA FEZ O BLOQUEIO DO EQUIPAMENTO E NÃO FEZ O DESBLOQUEIO, OPERADOR PESSOU QUE ERA FALHA" u="1"/>
        <s v="CURTO RELE DO AR CONDICIONADO E TERMOSTATO DA CABINE COM PROBLEMA. " u="1"/>
        <s v="ALARME PRESSÃO NO SEGUNDO COLETOR DE ADMISSÃO NIVEL 3 - REPOSICIONADO CONECTOR DO SENSOR DE PRESSÃO " u="1"/>
        <s v="DESLIGAMENTO" u="1"/>
        <s v="CORTE NO PNEU" u="1"/>
        <s v="FALHA NO AR-CONDICIONADO - SUBSTITUIDO FILTRO SECADOR DO A/C - SOTREQ" u="1"/>
        <s v="VAZAMENTO DIESEL" u="1"/>
        <s v="CORRIGIR BAIXO RENDIMENTO E BALANÇA DESCALIBRADA - CORRIGIDO FALHA NO SENSOR DA CREMALHEIRA DE COMBUSTIVEL - SOTREQ" u="1"/>
        <s v="PRESSAO/CONECTOR" u="1"/>
      </sharedItems>
    </cacheField>
    <cacheField name="SOLUÇÃO" numFmtId="0">
      <sharedItems containsBlank="1"/>
    </cacheField>
    <cacheField name="Observação" numFmtId="0">
      <sharedItems containsBlank="1"/>
    </cacheField>
    <cacheField name="Ordem de Manutenção" numFmtId="0">
      <sharedItems containsBlank="1" containsMixedTypes="1" containsNumber="1" containsInteger="1" minValue="202300313898" maxValue="202301633545"/>
    </cacheField>
    <cacheField name="Turno" numFmtId="0">
      <sharedItems containsBlank="1"/>
    </cacheField>
    <cacheField name="PROCESSOS" numFmtId="0">
      <sharedItems containsBlank="1" count="16">
        <s v="PREVENTIVA"/>
        <s v="ACESSÓRIO VALE"/>
        <s v="CORRETIVA"/>
        <s v="BORRACHARIA"/>
        <s v="PREDITIVA"/>
        <s v="INSPEÇÃO"/>
        <s v="ERRO APONTAMENTO"/>
        <s v="SEM RELATO"/>
        <s v="ACIDENTE"/>
        <m/>
        <s v="CORRETIVA CAT"/>
        <s v="OPERAÇÃO INICIAL"/>
        <s v="TREINAMENTO" u="1"/>
        <s v="SISTEMÁTICA" u="1"/>
        <s v="MOTOR" u="1"/>
        <s v="ELÉTRICO" u="1"/>
      </sharedItems>
    </cacheField>
    <cacheField name="Tratamento" numFmtId="0">
      <sharedItems containsBlank="1" count="12">
        <m/>
        <s v="CORRETIVA ACESSÓRIO VALE"/>
        <s v="EXPURGO NA PM"/>
        <s v="ERRO APONTAMENTO"/>
        <s v="EXPURGO BORRACHARIA"/>
        <s v="ACIDENTE"/>
        <s v="DUPLICIDADE"/>
        <s v="OPERAÇÃO INICIAL"/>
        <s v="REFEITO" u="1"/>
        <s v="VALE" u="1"/>
        <s v="EXPUGO VALE" u="1"/>
        <s v="EXPURGO VALE" u="1"/>
      </sharedItems>
    </cacheField>
    <cacheField name="SEMANA" numFmtId="0">
      <sharedItems containsSemiMixedTypes="0" containsString="0" containsNumber="1" containsInteger="1" minValue="0" maxValue="52" count="53">
        <n v="0"/>
        <n v="1"/>
        <n v="2"/>
        <n v="3"/>
        <n v="4"/>
        <n v="5"/>
        <n v="7"/>
        <n v="8"/>
        <n v="9"/>
        <n v="10"/>
        <n v="11"/>
        <n v="12"/>
        <n v="14"/>
        <n v="16"/>
        <n v="18"/>
        <n v="19"/>
        <n v="20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6"/>
        <n v="13"/>
        <n v="15"/>
        <n v="17"/>
        <n v="21"/>
        <n v="46" u="1"/>
        <n v="39" u="1"/>
        <n v="52" u="1"/>
        <n v="45" u="1"/>
        <n v="51" u="1"/>
        <n v="44" u="1"/>
        <n v="50" u="1"/>
        <n v="43" u="1"/>
        <n v="49" u="1"/>
        <n v="42" u="1"/>
        <n v="48" u="1"/>
        <n v="41" u="1"/>
        <n v="47" u="1"/>
        <n v="40" u="1"/>
      </sharedItems>
    </cacheField>
    <cacheField name="impácto DF Mês" numFmtId="10">
      <sharedItems containsSemiMixedTypes="0" containsString="0" containsNumber="1" minValue="8.2619047619047629E-8" maxValue="2.4573026904761906E-2"/>
    </cacheField>
    <cacheField name="Impácto DF Equip" numFmtId="10">
      <sharedItems containsSemiMixedTypes="0" containsString="0" containsNumber="1" minValue="1.1193548387096776E-6" maxValue="0.34402237666666668"/>
    </cacheField>
    <cacheField name="mês2" numFmtId="0">
      <sharedItems containsSemiMixedTypes="0" containsNonDate="0" containsDate="1" containsString="0" minDate="2023-01-01T00:00:00" maxDate="2023-09-02T00:00:00" count="9"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</sharedItems>
      <fieldGroup par="39" base="24">
        <rangePr groupBy="days" startDate="2023-01-01T00:00:00" endDate="2023-09-02T00:00:00"/>
        <groupItems count="368">
          <s v="&lt;01/01/2023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2/09/2023"/>
        </groupItems>
      </fieldGroup>
    </cacheField>
    <cacheField name="Turma que fez atendimento" numFmtId="0">
      <sharedItems containsBlank="1"/>
    </cacheField>
    <cacheField name="OBSERVAÇÃO DO TRATAMENTO" numFmtId="0">
      <sharedItems containsBlank="1"/>
    </cacheField>
    <cacheField name="numero dinâmica" numFmtId="0">
      <sharedItems containsString="0" containsBlank="1" containsNumber="1" containsInteger="1" minValue="1" maxValue="1"/>
    </cacheField>
    <cacheField name="repetição parada" numFmtId="0">
      <sharedItems containsBlank="1"/>
    </cacheField>
    <cacheField name="produto" numFmtId="0">
      <sharedItems containsBlank="1" count="4">
        <m/>
        <s v="S"/>
        <s v="VALE" u="1"/>
        <s v="Balança" u="1"/>
      </sharedItems>
    </cacheField>
    <cacheField name="horímetro" numFmtId="0">
      <sharedItems containsDate="1" containsMixedTypes="1" minDate="2023-03-27T00:00:00" maxDate="2023-03-28T00:00:00"/>
    </cacheField>
    <cacheField name="Falure description" numFmtId="0">
      <sharedItems containsBlank="1" count="96">
        <m/>
        <s v="Switch head/tail light failure"/>
        <s v="Load brake switch broken"/>
        <s v="Payload System malfunction"/>
        <s v="Alternator failed"/>
        <s v="Steering hose failure"/>
        <s v="Engine oil level sensor malfunction"/>
        <s v="Stairway malfunction"/>
        <s v="13° quill tube bolt broken"/>
        <s v="FCV malfunction"/>
        <s v="Air conditioner compressor failure"/>
        <s v="Blower motor hydraulic line failed"/>
        <s v="High pressure fuel pump failure"/>
        <s v="Fuel level sensor failed"/>
        <s v="Retarder indicator lamp failure"/>
        <s v="Detect monitor failure"/>
        <s v="Steering cylinder rod bearing broken"/>
        <s v="PLE losing parameters."/>
        <s v="Window wipper motor failed"/>
        <s v="Load brake button malfunction"/>
        <s v="Steering arm bearing abnormal wear"/>
        <s v="Starter motor faiure"/>
        <s v="Fuel injector malfunction"/>
        <s v="Air conditioner high switch failure"/>
        <s v="Horn failed"/>
        <s v="Steering accumulator bleed failure"/>
        <s v="Injector bypass tube seal leak"/>
        <s v="Fuel rail pressure sensor failed"/>
        <s v="Shutdown switch malfunction"/>
        <s v="Fuel rail pressure sensor malfunction"/>
        <s v="Load brake button broken"/>
        <s v="Hydraulic blower motor failed"/>
        <s v="Blower motor falied"/>
        <s v="Spindle abnormal wear"/>
        <s v="Payload measurement system malfunction"/>
        <s v="Window motor failed"/>
        <s v="Fuel system valve fill malfunction"/>
        <s v="Blower motor axle failure"/>
        <s v="Window motor failure" u="1"/>
        <s v="Window wiper failure" u="1"/>
        <s v="Upper left rear suspension bearing broken" u="1"/>
        <s v="AC fan switch failed" u="1"/>
        <s v="Switch head/tail light broken" u="1"/>
        <s v="Air intake pressure sensor failure" u="1"/>
        <s v="Steering hose terminal leak" u="1"/>
        <s v="Cab test lamp switch locked" u="1"/>
        <s v="Window motor does not work" u="1"/>
        <s v="Door latch malfuntion" u="1"/>
        <s v="Final drive lube pressure sensor failed" u="1"/>
        <s v="Engine damper failure" u="1"/>
        <s v="AC hose failure" u="1"/>
        <s v="Coolant temp sensor failure" u="1"/>
        <s v="Steering hose leak" u="1"/>
        <s v="Load brake switch malfunction" u="1"/>
        <s v="Traction motor leak" u="1"/>
        <s v="Starter motor failure" u="1"/>
        <s v="Rear left suspension pressure sensor failure" u="1"/>
        <s v="Fuel level sensor malfunction" u="1"/>
        <s v="Detect display malfunction" u="1"/>
        <s v="Stairway motor failed" u="1"/>
        <s v="AC thermostat switch failed" u="1"/>
        <s v="Prelube motor failure" u="1"/>
        <s v="Throttle pedal broken" u="1"/>
        <s v="AC fan switch damaged" u="1"/>
        <s v="AC compressor failed" u="1"/>
        <s v="Final drive lube pressure sensor failure" u="1"/>
        <s v="CA11145012" u="1"/>
        <s v="Stairway cylinder support cracked" u="1"/>
        <s v="E-Stat hose leak" u="1"/>
        <s v="Minestar GPS failure" u="1"/>
        <s v="Autolube vent valve solenoid failure" u="1"/>
        <s v="Engine ECM malfuntion" u="1"/>
        <s v="Starter motors failed" u="1"/>
        <s v="Detect display failure" u="1"/>
        <s v="Exhaust valve broken" u="1"/>
        <s v="Right window motor failure" u="1"/>
        <s v="AC Fan motor failure" u="1"/>
        <s v="Fuel rail pressure sensor failure" u="1"/>
        <s v="Main water pump coolant tube cracked" u="1"/>
        <s v="FCV failed" u="1"/>
        <s v="Bearing 2 motor 1 temp sensor failure" u="1"/>
        <s v="AC compressor drive pulley leak" u="1"/>
        <s v="Alternator failure" u="1"/>
        <s v="High bean indicator lamp failure" u="1"/>
        <s v="Hydraulic tank cracked" u="1"/>
        <s v="Altenator failure" u="1"/>
        <s v="AC high pressure switch failed" u="1"/>
        <s v="PLE module failed" u="1"/>
        <s v="Shutdown button malfunction" u="1"/>
        <s v="Fuel rail temp sensor failure" u="1"/>
        <s v="Reverse camera failure" u="1"/>
        <s v="Door handle malfunction" u="1"/>
        <s v="Steering hose terminal leaking" u="1"/>
        <s v="Shutdown button missed" u="1"/>
        <s v="Final drive pressure sensor failed" u="1"/>
        <s v="Horn does not work" u="1"/>
      </sharedItems>
    </cacheField>
    <cacheField name="PPM" numFmtId="0">
      <sharedItems containsBlank="1" containsMixedTypes="1" containsNumber="1" containsInteger="1" minValue="23" maxValue="23" count="10">
        <s v="-"/>
        <m/>
        <s v="CRM-1808694-Q8W5"/>
        <s v="CRM-1535892-Q8F0"/>
        <s v="CRM-1966101-M2X3"/>
        <s v="CRM-1893087-M4W7"/>
        <s v="CRM-2052343-Q0C5"/>
        <s v="CRM-1659315-X5M0"/>
        <s v="CRM-1808650-Q8D1"/>
        <n v="23" u="1"/>
      </sharedItems>
    </cacheField>
    <cacheField name="CPI" numFmtId="0">
      <sharedItems containsBlank="1" containsMixedTypes="1" containsNumber="1" containsInteger="1" minValue="409731" maxValue="525852" count="19">
        <s v="-"/>
        <m/>
        <n v="525852"/>
        <n v="464779"/>
        <n v="464894"/>
        <n v="512863"/>
        <n v="409731"/>
        <n v="478491"/>
        <n v="461219"/>
        <n v="446343"/>
        <n v="497551" u="1"/>
        <n v="488588" u="1"/>
        <n v="448917" u="1"/>
        <n v="463543" u="1"/>
        <n v="506482" u="1"/>
        <n v="439991" u="1"/>
        <n v="477962" u="1"/>
        <n v="483946" u="1"/>
        <n v="460981" u="1"/>
      </sharedItems>
    </cacheField>
    <cacheField name="data abreviada" numFmtId="0">
      <sharedItems containsNonDate="0" containsDate="1" containsString="0" containsBlank="1" minDate="2023-01-01T00:00:00" maxDate="2023-09-21T00:00:00"/>
    </cacheField>
    <cacheField name="Concatenar" numFmtId="0">
      <sharedItems containsBlank="1"/>
    </cacheField>
    <cacheField name="META PM" numFmtId="0">
      <sharedItems containsString="0" containsBlank="1" containsNumber="1" containsInteger="1" minValue="4" maxValue="23"/>
    </cacheField>
    <cacheField name="DF" numFmtId="0" formula="'Impácto DF Equip'-'numero dinâmica'" databaseField="0"/>
    <cacheField name="DF2" numFmtId="0" formula="'numero dinâmica'-'Impácto DF Equip'" databaseField="0"/>
    <cacheField name="Meses" numFmtId="0" databaseField="0">
      <fieldGroup base="24">
        <rangePr groupBy="months" startDate="2023-01-01T00:00:00" endDate="2023-09-02T00:00:00"/>
        <groupItems count="14">
          <s v="&lt;01/01/202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09/2023"/>
        </groupItems>
      </fieldGroup>
    </cacheField>
    <cacheField name="Duração 2_2" numFmtId="0" databaseField="0">
      <fieldGroup base="2">
        <discretePr count="2975"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38"/>
          <x v="1754"/>
          <x v="1602"/>
          <x v="500"/>
          <x v="1603"/>
          <x v="1604"/>
          <x v="1640"/>
          <x v="845"/>
          <x v="1720"/>
          <x v="1728"/>
          <x v="1773"/>
          <x v="257"/>
          <x v="1809"/>
          <x v="1069"/>
          <x v="1832"/>
          <x v="1833"/>
          <x v="1836"/>
          <x v="1840"/>
          <x v="1841"/>
          <x v="1842"/>
          <x v="1843"/>
          <x v="1844"/>
          <x v="1900"/>
          <x v="1941"/>
          <x v="1944"/>
          <x v="1975"/>
          <x v="1987"/>
          <x v="2026"/>
          <x v="2024"/>
          <x v="2035"/>
          <x v="2036"/>
          <x v="2037"/>
          <x v="2038"/>
          <x v="2099"/>
          <x v="2122"/>
          <x v="2130"/>
          <x v="2131"/>
          <x v="2132"/>
          <x v="2133"/>
          <x v="2134"/>
          <x v="2171"/>
          <x v="2172"/>
          <x v="2136"/>
          <x v="2173"/>
          <x v="2217"/>
          <x v="2218"/>
          <x v="2219"/>
          <x v="2220"/>
          <x v="2268"/>
          <x v="2276"/>
          <x v="2277"/>
          <x v="2278"/>
          <x v="2332"/>
          <x v="2331"/>
          <x v="2333"/>
          <x v="2334"/>
          <x v="2335"/>
          <x v="2336"/>
          <x v="2337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69"/>
          <x v="1572"/>
          <x v="45"/>
          <x v="1573"/>
          <x v="1595"/>
          <x v="1611"/>
          <x v="1620"/>
          <x v="1637"/>
          <x v="1662"/>
          <x v="1663"/>
          <x v="477"/>
          <x v="1140"/>
          <x v="1701"/>
          <x v="1525"/>
          <x v="411"/>
          <x v="1736"/>
          <x v="1786"/>
          <x v="1787"/>
          <x v="1788"/>
          <x v="1830"/>
          <x v="1837"/>
          <x v="1862"/>
          <x v="1863"/>
          <x v="1888"/>
          <x v="1898"/>
          <x v="1902"/>
          <x v="1931"/>
          <x v="1012"/>
          <x v="1985"/>
          <x v="2039"/>
          <x v="2135"/>
          <x v="2174"/>
          <x v="2175"/>
          <x v="2176"/>
          <x v="2177"/>
          <x v="2178"/>
          <x v="2179"/>
          <x v="2180"/>
          <x v="2221"/>
          <x v="2222"/>
          <x v="2223"/>
          <x v="2224"/>
          <x v="1626"/>
          <x v="2279"/>
          <x v="2280"/>
          <x v="916"/>
          <x v="2281"/>
          <x v="2282"/>
          <x v="61"/>
          <x v="2338"/>
          <x v="2339"/>
          <x v="2340"/>
          <x v="2341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36"/>
          <x v="904"/>
          <x v="1555"/>
          <x v="1560"/>
          <x v="1574"/>
          <x v="1614"/>
          <x v="1615"/>
          <x v="1622"/>
          <x v="1653"/>
          <x v="1669"/>
          <x v="1673"/>
          <x v="1684"/>
          <x v="1686"/>
          <x v="1730"/>
          <x v="1735"/>
          <x v="1805"/>
          <x v="1806"/>
          <x v="1816"/>
          <x v="1839"/>
          <x v="1845"/>
          <x v="1918"/>
          <x v="1919"/>
          <x v="1847"/>
          <x v="1848"/>
          <x v="1849"/>
          <x v="1864"/>
          <x v="1922"/>
          <x v="1940"/>
          <x v="1949"/>
          <x v="1953"/>
          <x v="2021"/>
          <x v="1463"/>
          <x v="2040"/>
          <x v="2041"/>
          <x v="2042"/>
          <x v="2091"/>
          <x v="2096"/>
          <x v="2103"/>
          <x v="2108"/>
          <x v="2128"/>
          <x v="2137"/>
          <x v="2138"/>
          <x v="2139"/>
          <x v="2181"/>
          <x v="2182"/>
          <x v="2225"/>
          <x v="2226"/>
          <x v="2265"/>
          <x v="2266"/>
          <x v="2267"/>
          <x v="2232"/>
          <x v="2283"/>
          <x v="2284"/>
          <x v="2342"/>
          <x v="2343"/>
          <x v="2344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45"/>
          <x v="1546"/>
          <x v="1547"/>
          <x v="1575"/>
          <x v="1599"/>
          <x v="1601"/>
          <x v="1678"/>
          <x v="1705"/>
          <x v="1706"/>
          <x v="1708"/>
          <x v="1711"/>
          <x v="1737"/>
          <x v="1738"/>
          <x v="1768"/>
          <x v="1772"/>
          <x v="1782"/>
          <x v="1792"/>
          <x v="1810"/>
          <x v="1838"/>
          <x v="1865"/>
          <x v="1891"/>
          <x v="1895"/>
          <x v="1945"/>
          <x v="1946"/>
          <x v="1925"/>
          <x v="1933"/>
          <x v="1934"/>
          <x v="1962"/>
          <x v="1964"/>
          <x v="1967"/>
          <x v="1971"/>
          <x v="1979"/>
          <x v="2011"/>
          <x v="2043"/>
          <x v="2044"/>
          <x v="2045"/>
          <x v="2046"/>
          <x v="2084"/>
          <x v="2088"/>
          <x v="2100"/>
          <x v="2109"/>
          <x v="2110"/>
          <x v="2123"/>
          <x v="2233"/>
          <x v="2234"/>
          <x v="2285"/>
          <x v="1803"/>
          <x v="2286"/>
          <x v="2078"/>
          <x v="2056"/>
          <x v="2287"/>
          <x v="2345"/>
          <x v="2346"/>
          <x v="2347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2216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7"/>
          <x v="1531"/>
          <x v="1542"/>
          <x v="1594"/>
          <x v="1607"/>
          <x v="1627"/>
          <x v="1629"/>
          <x v="1633"/>
          <x v="1634"/>
          <x v="1635"/>
          <x v="1636"/>
          <x v="1641"/>
          <x v="1642"/>
          <x v="1643"/>
          <x v="1644"/>
          <x v="1645"/>
          <x v="1646"/>
          <x v="1647"/>
          <x v="1654"/>
          <x v="1667"/>
          <x v="1670"/>
          <x v="1674"/>
          <x v="1675"/>
          <x v="1688"/>
          <x v="1703"/>
          <x v="1715"/>
          <x v="1717"/>
          <x v="1739"/>
          <x v="1740"/>
          <x v="1741"/>
          <x v="1767"/>
          <x v="1770"/>
          <x v="1771"/>
          <x v="1791"/>
          <x v="1794"/>
          <x v="1795"/>
          <x v="1824"/>
          <x v="1829"/>
          <x v="1831"/>
          <x v="1852"/>
          <x v="1866"/>
          <x v="1867"/>
          <x v="1868"/>
          <x v="1958"/>
          <x v="515"/>
          <x v="1999"/>
          <x v="421"/>
          <x v="2010"/>
          <x v="2022"/>
          <x v="2047"/>
          <x v="2048"/>
          <x v="2049"/>
          <x v="1121"/>
          <x v="2093"/>
          <x v="2095"/>
          <x v="2114"/>
          <x v="2125"/>
          <x v="368"/>
          <x v="2183"/>
          <x v="2184"/>
          <x v="2185"/>
          <x v="2186"/>
          <x v="2235"/>
          <x v="2236"/>
          <x v="2288"/>
          <x v="2289"/>
          <x v="2290"/>
          <x v="2291"/>
          <x v="235"/>
          <x v="2292"/>
          <x v="2293"/>
          <x v="2294"/>
          <x v="2348"/>
          <x v="2349"/>
          <x v="2350"/>
          <x v="2351"/>
          <x v="2352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87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33"/>
          <x v="1537"/>
          <x v="1541"/>
          <x v="1576"/>
          <x v="1593"/>
          <x v="1676"/>
          <x v="1680"/>
          <x v="1681"/>
          <x v="1682"/>
          <x v="1693"/>
          <x v="1742"/>
          <x v="1743"/>
          <x v="1744"/>
          <x v="1779"/>
          <x v="1797"/>
          <x v="1825"/>
          <x v="1854"/>
          <x v="1869"/>
          <x v="1870"/>
          <x v="1871"/>
          <x v="1920"/>
          <x v="1921"/>
          <x v="1974"/>
          <x v="1977"/>
          <x v="1992"/>
          <x v="1993"/>
          <x v="1996"/>
          <x v="1997"/>
          <x v="2050"/>
          <x v="2051"/>
          <x v="2052"/>
          <x v="2053"/>
          <x v="2054"/>
          <x v="2089"/>
          <x v="2101"/>
          <x v="2126"/>
          <x v="2140"/>
          <x v="2187"/>
          <x v="2188"/>
          <x v="1047"/>
          <x v="2237"/>
          <x v="2238"/>
          <x v="2239"/>
          <x v="2295"/>
          <x v="50"/>
          <x v="2296"/>
          <x v="2353"/>
          <x v="454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88"/>
          <x v="1525"/>
          <x v="1525"/>
          <x v="1525"/>
          <x v="1525"/>
          <x v="1525"/>
          <x v="1525"/>
          <x v="1525"/>
          <x v="1567"/>
          <x v="1568"/>
          <x v="1570"/>
          <x v="1532"/>
          <x v="1534"/>
          <x v="1539"/>
          <x v="1552"/>
          <x v="1554"/>
          <x v="1556"/>
          <x v="1557"/>
          <x v="1563"/>
          <x v="1631"/>
          <x v="1755"/>
          <x v="1694"/>
          <x v="1713"/>
          <x v="1726"/>
          <x v="1334"/>
          <x v="1820"/>
          <x v="1821"/>
          <x v="406"/>
          <x v="1822"/>
          <x v="1835"/>
          <x v="1855"/>
          <x v="1873"/>
          <x v="1889"/>
          <x v="1923"/>
          <x v="1926"/>
          <x v="1410"/>
          <x v="1927"/>
          <x v="1525"/>
          <x v="1928"/>
          <x v="1936"/>
          <x v="1942"/>
          <x v="1955"/>
          <x v="1956"/>
          <x v="1957"/>
          <x v="1969"/>
          <x v="1983"/>
          <x v="1998"/>
          <x v="2003"/>
          <x v="2004"/>
          <x v="2006"/>
          <x v="2007"/>
          <x v="2033"/>
          <x v="2017"/>
          <x v="2015"/>
          <x v="2055"/>
          <x v="2057"/>
          <x v="2058"/>
          <x v="2059"/>
          <x v="2092"/>
          <x v="2113"/>
          <x v="2141"/>
          <x v="2142"/>
          <x v="2189"/>
          <x v="2190"/>
          <x v="2240"/>
          <x v="2297"/>
          <x v="2354"/>
          <x v="2355"/>
          <x v="2356"/>
          <x v="2357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8"/>
          <x v="1577"/>
          <x v="1578"/>
          <x v="1591"/>
          <x v="1613"/>
          <x v="1618"/>
          <x v="1625"/>
          <x v="1632"/>
          <x v="1687"/>
          <x v="1689"/>
          <x v="1690"/>
          <x v="1691"/>
          <x v="1692"/>
          <x v="1699"/>
          <x v="1769"/>
          <x v="1592"/>
          <x v="1799"/>
          <x v="1801"/>
          <x v="1808"/>
          <x v="1856"/>
          <x v="1897"/>
          <x v="1910"/>
          <x v="1911"/>
          <x v="1970"/>
          <x v="1327"/>
          <x v="1988"/>
          <x v="1989"/>
          <x v="1990"/>
          <x v="1991"/>
          <x v="2020"/>
          <x v="2060"/>
          <x v="2061"/>
          <x v="2062"/>
          <x v="2063"/>
          <x v="2064"/>
          <x v="2065"/>
          <x v="2066"/>
          <x v="2090"/>
          <x v="2094"/>
          <x v="2098"/>
          <x v="2169"/>
          <x v="2111"/>
          <x v="2170"/>
          <x v="2120"/>
          <x v="2143"/>
          <x v="2272"/>
          <x v="2273"/>
          <x v="2145"/>
          <x v="2274"/>
          <x v="2192"/>
          <x v="2193"/>
          <x v="2275"/>
          <x v="2195"/>
          <x v="2196"/>
          <x v="2197"/>
          <x v="2198"/>
          <x v="2199"/>
          <x v="2241"/>
          <x v="2242"/>
          <x v="2243"/>
          <x v="1525"/>
          <x v="2298"/>
          <x v="2299"/>
          <x v="2300"/>
          <x v="3"/>
          <x v="2301"/>
          <x v="2302"/>
          <x v="2303"/>
          <x v="2358"/>
          <x v="2359"/>
          <x v="2360"/>
          <x v="2361"/>
          <x v="2362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35"/>
          <x v="1580"/>
          <x v="1606"/>
          <x v="1612"/>
          <x v="1630"/>
          <x v="1652"/>
          <x v="1657"/>
          <x v="1659"/>
          <x v="1660"/>
          <x v="1661"/>
          <x v="1665"/>
          <x v="1672"/>
          <x v="1698"/>
          <x v="1617"/>
          <x v="1745"/>
          <x v="1774"/>
          <x v="1776"/>
          <x v="1777"/>
          <x v="1778"/>
          <x v="1781"/>
          <x v="1796"/>
          <x v="1912"/>
          <x v="1874"/>
          <x v="1913"/>
          <x v="1892"/>
          <x v="1893"/>
          <x v="1901"/>
          <x v="1903"/>
          <x v="1950"/>
          <x v="1951"/>
          <x v="1952"/>
          <x v="1954"/>
          <x v="1960"/>
          <x v="1963"/>
          <x v="1981"/>
          <x v="1984"/>
          <x v="2000"/>
          <x v="2027"/>
          <x v="2067"/>
          <x v="2068"/>
          <x v="2069"/>
          <x v="2070"/>
          <x v="2071"/>
          <x v="2112"/>
          <x v="2121"/>
          <x v="2147"/>
          <x v="2148"/>
          <x v="2149"/>
          <x v="2150"/>
          <x v="2151"/>
          <x v="2152"/>
          <x v="2153"/>
          <x v="2154"/>
          <x v="2155"/>
          <x v="2156"/>
          <x v="2200"/>
          <x v="2201"/>
          <x v="433"/>
          <x v="2244"/>
          <x v="2245"/>
          <x v="2246"/>
          <x v="2247"/>
          <x v="1374"/>
          <x v="2304"/>
          <x v="2305"/>
          <x v="2363"/>
          <x v="2364"/>
          <x v="2365"/>
          <x v="1589"/>
          <x v="1590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5"/>
          <x v="1529"/>
          <x v="1530"/>
          <x v="1543"/>
          <x v="1581"/>
          <x v="1608"/>
          <x v="1621"/>
          <x v="1624"/>
          <x v="1638"/>
          <x v="1677"/>
          <x v="1709"/>
          <x v="1714"/>
          <x v="1732"/>
          <x v="1859"/>
          <x v="1876"/>
          <x v="1877"/>
          <x v="1878"/>
          <x v="1924"/>
          <x v="1932"/>
          <x v="1959"/>
          <x v="1961"/>
          <x v="2009"/>
          <x v="2014"/>
          <x v="2013"/>
          <x v="2072"/>
          <x v="2105"/>
          <x v="2115"/>
          <x v="2270"/>
          <x v="2157"/>
          <x v="2271"/>
          <x v="2202"/>
          <x v="880"/>
          <x v="2203"/>
          <x v="2204"/>
          <x v="2248"/>
          <x v="2249"/>
          <x v="2250"/>
          <x v="2251"/>
          <x v="2252"/>
          <x v="2306"/>
          <x v="2307"/>
          <x v="2308"/>
          <x v="2309"/>
          <x v="2310"/>
          <x v="2366"/>
          <x v="1540"/>
          <x v="1544"/>
          <x v="1548"/>
          <x v="1549"/>
          <x v="1550"/>
          <x v="1551"/>
          <x v="1553"/>
          <x v="1558"/>
          <x v="1562"/>
          <x v="1565"/>
          <x v="1566"/>
          <x v="1582"/>
          <x v="1583"/>
          <x v="1584"/>
          <x v="1585"/>
          <x v="1598"/>
          <x v="1605"/>
          <x v="1623"/>
          <x v="1639"/>
          <x v="1649"/>
          <x v="1650"/>
          <x v="1651"/>
          <x v="1725"/>
          <x v="1746"/>
          <x v="1747"/>
          <x v="1748"/>
          <x v="1766"/>
          <x v="1817"/>
          <x v="1818"/>
          <x v="1804"/>
          <x v="1826"/>
          <x v="1827"/>
          <x v="1834"/>
          <x v="1879"/>
          <x v="1880"/>
          <x v="1948"/>
          <x v="1965"/>
          <x v="1966"/>
          <x v="1973"/>
          <x v="2005"/>
          <x v="2019"/>
          <x v="2012"/>
          <x v="804"/>
          <x v="2073"/>
          <x v="2074"/>
          <x v="2075"/>
          <x v="2076"/>
          <x v="2077"/>
          <x v="2097"/>
          <x v="2106"/>
          <x v="2107"/>
          <x v="1500"/>
          <x v="2158"/>
          <x v="2159"/>
          <x v="2205"/>
          <x v="2206"/>
          <x v="340"/>
          <x v="2253"/>
          <x v="2254"/>
          <x v="2255"/>
          <x v="2311"/>
          <x v="2312"/>
          <x v="2313"/>
          <x v="2314"/>
          <x v="2315"/>
          <x v="1586"/>
          <x v="1596"/>
          <x v="1597"/>
          <x v="1600"/>
          <x v="1756"/>
          <x v="1628"/>
          <x v="1648"/>
          <x v="1655"/>
          <x v="1656"/>
          <x v="1658"/>
          <x v="1664"/>
          <x v="1679"/>
          <x v="1683"/>
          <x v="1685"/>
          <x v="1695"/>
          <x v="1702"/>
          <x v="1704"/>
          <x v="1719"/>
          <x v="1749"/>
          <x v="1750"/>
          <x v="1751"/>
          <x v="1775"/>
          <x v="1780"/>
          <x v="1783"/>
          <x v="1789"/>
          <x v="1790"/>
          <x v="1793"/>
          <x v="1807"/>
          <x v="1890"/>
          <x v="1899"/>
          <x v="1930"/>
          <x v="1935"/>
          <x v="1937"/>
          <x v="1938"/>
          <x v="1939"/>
          <x v="1972"/>
          <x v="2001"/>
          <x v="2002"/>
          <x v="2079"/>
          <x v="2160"/>
          <x v="2161"/>
          <x v="2162"/>
          <x v="717"/>
          <x v="2256"/>
          <x v="549"/>
          <x v="2316"/>
          <x v="2317"/>
          <x v="2318"/>
          <x v="2367"/>
          <x v="2368"/>
          <x v="1757"/>
          <x v="1758"/>
          <x v="1759"/>
          <x v="1760"/>
          <x v="1761"/>
          <x v="1762"/>
          <x v="1763"/>
          <x v="1764"/>
          <x v="1696"/>
          <x v="1697"/>
          <x v="1700"/>
          <x v="1707"/>
          <x v="1712"/>
          <x v="1716"/>
          <x v="1798"/>
          <x v="1811"/>
          <x v="1812"/>
          <x v="1813"/>
          <x v="1814"/>
          <x v="196"/>
          <x v="1823"/>
          <x v="1914"/>
          <x v="1881"/>
          <x v="1904"/>
          <x v="1905"/>
          <x v="1907"/>
          <x v="1908"/>
          <x v="1947"/>
          <x v="1986"/>
          <x v="2034"/>
          <x v="2032"/>
          <x v="2031"/>
          <x v="2030"/>
          <x v="2029"/>
          <x v="2028"/>
          <x v="2080"/>
          <x v="2085"/>
          <x v="2086"/>
          <x v="2087"/>
          <x v="2116"/>
          <x v="2118"/>
          <x v="2119"/>
          <x v="2163"/>
          <x v="2164"/>
          <x v="2165"/>
          <x v="2166"/>
          <x v="2167"/>
          <x v="2207"/>
          <x v="2208"/>
          <x v="2257"/>
          <x v="2258"/>
          <x v="2259"/>
          <x v="2260"/>
          <x v="2269"/>
          <x v="2320"/>
          <x v="2321"/>
          <x v="2322"/>
          <x v="2323"/>
          <x v="2324"/>
          <x v="2325"/>
          <x v="2369"/>
          <x v="2370"/>
          <x v="1915"/>
          <x v="1718"/>
          <x v="1721"/>
          <x v="1722"/>
          <x v="1723"/>
          <x v="1724"/>
          <x v="1727"/>
          <x v="1729"/>
          <x v="1731"/>
          <x v="1734"/>
          <x v="1752"/>
          <x v="1765"/>
          <x v="1916"/>
          <x v="1298"/>
          <x v="1828"/>
          <x v="1861"/>
          <x v="1882"/>
          <x v="1883"/>
          <x v="1884"/>
          <x v="1885"/>
          <x v="1917"/>
          <x v="1896"/>
          <x v="1906"/>
          <x v="1909"/>
          <x v="1943"/>
          <x v="1968"/>
          <x v="1994"/>
          <x v="1995"/>
          <x v="2008"/>
          <x v="2025"/>
          <x v="2023"/>
          <x v="2016"/>
          <x v="2081"/>
          <x v="2082"/>
          <x v="2083"/>
          <x v="2209"/>
          <x v="2210"/>
          <x v="692"/>
          <x v="2211"/>
          <x v="2212"/>
          <x v="2213"/>
          <x v="2214"/>
          <x v="2215"/>
          <x v="2262"/>
          <x v="2263"/>
          <x v="2264"/>
          <x v="2326"/>
          <x v="2327"/>
          <x v="2328"/>
          <x v="2329"/>
          <x v="2330"/>
          <x v="2371"/>
          <x v="2319"/>
          <x v="258"/>
          <x v="2191"/>
          <x v="2194"/>
          <x v="2144"/>
          <x v="2127"/>
          <x v="2124"/>
          <x v="2261"/>
          <x v="0"/>
          <x v="506"/>
          <x v="17"/>
          <x v="939"/>
          <x v="23"/>
          <x v="785"/>
          <x v="891"/>
          <x v="357"/>
          <x v="644"/>
          <x v="1320"/>
          <x v="354"/>
          <x v="2"/>
          <x v="1478"/>
          <x v="1209"/>
          <x v="32"/>
          <x v="1418"/>
          <x v="1236"/>
          <x v="204"/>
          <x v="754"/>
          <x v="1163"/>
          <x v="1976"/>
          <x v="1234"/>
          <x v="460"/>
          <x v="619"/>
          <x v="366"/>
          <x v="1309"/>
          <x v="1872"/>
          <x v="1978"/>
          <x v="1289"/>
          <x v="208"/>
          <x v="1406"/>
          <x v="333"/>
          <x v="938"/>
          <x v="944"/>
          <x v="1318"/>
          <x v="417"/>
          <x v="339"/>
          <x v="529"/>
          <x v="1151"/>
          <x v="570"/>
          <x v="10"/>
          <x v="1495"/>
          <x v="296"/>
          <x v="298"/>
          <x v="1361"/>
          <x v="664"/>
          <x v="1035"/>
          <x v="722"/>
          <x v="1157"/>
          <x v="391"/>
          <x v="955"/>
          <x v="1204"/>
          <x v="449"/>
          <x v="388"/>
          <x v="1279"/>
          <x v="963"/>
          <x v="1315"/>
          <x v="702"/>
          <x v="595"/>
          <x v="1199"/>
          <x v="60"/>
          <x v="901"/>
          <x v="1034"/>
          <x v="1330"/>
          <x v="76"/>
          <x v="912"/>
          <x v="390"/>
          <x v="327"/>
          <x v="236"/>
          <x v="805"/>
          <x v="21"/>
          <x v="1858"/>
          <x v="302"/>
          <x v="1238"/>
          <x v="680"/>
          <x v="1499"/>
          <x v="311"/>
          <x v="1784"/>
          <x v="1218"/>
          <x v="929"/>
          <x v="1116"/>
          <x v="380"/>
          <x v="104"/>
          <x v="164"/>
          <x v="749"/>
          <x v="251"/>
          <x v="923"/>
          <x v="498"/>
          <x v="37"/>
          <x v="404"/>
          <x v="690"/>
          <x v="773"/>
          <x v="1343"/>
          <x v="1028"/>
          <x v="668"/>
          <x v="487"/>
          <x v="1371"/>
          <x v="1024"/>
          <x v="1525"/>
          <x v="544"/>
          <x v="93"/>
          <x v="47"/>
          <x v="1070"/>
          <x v="1366"/>
          <x v="1353"/>
          <x v="78"/>
          <x v="643"/>
          <x v="1525"/>
          <x v="26"/>
          <x v="1113"/>
          <x v="864"/>
          <x v="1137"/>
          <x v="106"/>
          <x v="1323"/>
          <x v="1176"/>
          <x v="947"/>
          <x v="1049"/>
          <x v="974"/>
          <x v="678"/>
          <x v="1466"/>
          <x v="16"/>
          <x v="1733"/>
          <x v="395"/>
          <x v="135"/>
          <x v="744"/>
          <x v="1304"/>
          <x v="399"/>
          <x v="1450"/>
          <x v="1065"/>
          <x v="612"/>
          <x v="1411"/>
          <x v="1526"/>
          <x v="1185"/>
          <x v="473"/>
          <x v="708"/>
          <x v="458"/>
          <x v="861"/>
          <x v="289"/>
          <x v="1129"/>
          <x v="920"/>
          <x v="134"/>
          <x v="245"/>
          <x v="1365"/>
          <x v="1295"/>
          <x v="2230"/>
          <x v="1312"/>
          <x v="98"/>
          <x v="530"/>
          <x v="1666"/>
          <x v="1064"/>
          <x v="84"/>
          <x v="801"/>
          <x v="437"/>
          <x v="263"/>
          <x v="1046"/>
          <x v="318"/>
          <x v="174"/>
          <x v="1244"/>
          <x v="1342"/>
          <x v="429"/>
          <x v="1009"/>
          <x v="858"/>
          <x v="670"/>
          <x v="1115"/>
          <x v="793"/>
          <x v="1875"/>
          <x v="519"/>
          <x v="190"/>
          <x v="535"/>
          <x v="1249"/>
          <x v="1133"/>
          <x v="19"/>
          <x v="566"/>
          <x v="1101"/>
          <x v="705"/>
          <x v="1462"/>
          <x v="1354"/>
          <x v="810"/>
          <x v="323"/>
          <x v="543"/>
          <x v="1393"/>
          <x v="829"/>
          <x v="178"/>
          <x v="256"/>
          <x v="1373"/>
          <x v="484"/>
          <x v="377"/>
          <x v="556"/>
          <x v="528"/>
          <x v="1132"/>
          <x v="1062"/>
          <x v="469"/>
          <x v="791"/>
          <x v="338"/>
          <x v="571"/>
          <x v="568"/>
          <x v="1079"/>
          <x v="1396"/>
          <x v="1125"/>
          <x v="903"/>
          <x v="1288"/>
          <x v="1061"/>
          <x v="1155"/>
          <x v="434"/>
          <x v="894"/>
          <x v="1440"/>
          <x v="889"/>
          <x v="561"/>
          <x v="200"/>
          <x v="546"/>
          <x v="486"/>
          <x v="1427"/>
          <x v="1239"/>
          <x v="833"/>
          <x v="326"/>
          <x v="1420"/>
          <x v="884"/>
          <x v="1224"/>
          <x v="195"/>
          <x v="1454"/>
          <x v="1413"/>
          <x v="448"/>
          <x v="203"/>
          <x v="1246"/>
          <x v="11"/>
          <x v="8"/>
          <x v="315"/>
          <x v="265"/>
          <x v="1095"/>
          <x v="193"/>
          <x v="1491"/>
          <x v="1161"/>
          <x v="1015"/>
          <x v="1084"/>
          <x v="886"/>
          <x v="1372"/>
          <x v="1671"/>
          <x v="182"/>
          <x v="604"/>
          <x v="834"/>
          <x v="290"/>
          <x v="81"/>
          <x v="1109"/>
          <x v="509"/>
          <x v="900"/>
          <x v="802"/>
          <x v="491"/>
          <x v="527"/>
          <x v="1145"/>
          <x v="654"/>
          <x v="191"/>
          <x v="933"/>
          <x v="977"/>
          <x v="1216"/>
          <x v="526"/>
          <x v="397"/>
          <x v="517"/>
          <x v="966"/>
          <x v="1485"/>
          <x v="163"/>
          <x v="1222"/>
          <x v="216"/>
          <x v="1231"/>
          <x v="614"/>
          <x v="1523"/>
          <x v="926"/>
          <x v="1196"/>
          <x v="748"/>
          <x v="1401"/>
          <x v="803"/>
          <x v="1178"/>
          <x v="563"/>
          <x v="254"/>
          <x v="413"/>
          <x v="20"/>
          <x v="524"/>
          <x v="689"/>
          <x v="1180"/>
          <x v="868"/>
          <x v="423"/>
          <x v="828"/>
          <x v="283"/>
          <x v="1510"/>
          <x v="550"/>
          <x v="1001"/>
          <x v="1511"/>
          <x v="89"/>
          <x v="1159"/>
          <x v="779"/>
          <x v="1158"/>
          <x v="1152"/>
          <x v="559"/>
          <x v="38"/>
          <x v="126"/>
          <x v="902"/>
          <x v="1245"/>
          <x v="796"/>
          <x v="1610"/>
          <x v="607"/>
          <x v="606"/>
          <x v="1031"/>
          <x v="1278"/>
          <x v="1492"/>
          <x v="54"/>
          <x v="345"/>
          <x v="275"/>
          <x v="623"/>
          <x v="1349"/>
          <x v="286"/>
          <x v="660"/>
          <x v="1457"/>
          <x v="450"/>
          <x v="1479"/>
          <x v="1014"/>
          <x v="954"/>
          <x v="1048"/>
          <x v="1195"/>
          <x v="453"/>
          <x v="1270"/>
          <x v="1506"/>
          <x v="537"/>
          <x v="625"/>
          <x v="1471"/>
          <x v="22"/>
          <x v="579"/>
          <x v="244"/>
          <x v="461"/>
          <x v="1107"/>
          <x v="1181"/>
          <x v="341"/>
          <x v="218"/>
          <x v="279"/>
          <x v="1147"/>
          <x v="383"/>
          <x v="1268"/>
          <x v="1203"/>
          <x v="1255"/>
          <x v="228"/>
          <x v="1853"/>
          <x v="924"/>
          <x v="1162"/>
          <x v="632"/>
          <x v="1242"/>
          <x v="709"/>
          <x v="1011"/>
          <x v="753"/>
          <x v="95"/>
          <x v="1110"/>
          <x v="724"/>
          <x v="1233"/>
          <x v="416"/>
          <x v="324"/>
          <x v="1275"/>
          <x v="2104"/>
          <x v="1022"/>
          <x v="58"/>
          <x v="1058"/>
          <x v="557"/>
          <x v="428"/>
          <x v="1003"/>
          <x v="672"/>
          <x v="919"/>
          <x v="951"/>
          <x v="1266"/>
          <x v="1029"/>
          <x v="157"/>
          <x v="123"/>
          <x v="77"/>
          <x v="41"/>
          <x v="943"/>
          <x v="783"/>
          <x v="375"/>
          <x v="735"/>
          <x v="684"/>
          <x v="788"/>
          <x v="1283"/>
          <x v="132"/>
          <x v="150"/>
          <x v="890"/>
          <x v="639"/>
          <x v="775"/>
          <x v="936"/>
          <x v="1080"/>
          <x v="946"/>
          <x v="306"/>
          <x v="348"/>
          <x v="1307"/>
          <x v="1000"/>
          <x v="468"/>
          <x v="1522"/>
          <x v="1296"/>
          <x v="645"/>
          <x v="986"/>
          <x v="836"/>
          <x v="1232"/>
          <x v="97"/>
          <x v="1294"/>
          <x v="641"/>
          <x v="1240"/>
          <x v="732"/>
          <x v="931"/>
          <x v="451"/>
          <x v="166"/>
          <x v="658"/>
          <x v="1456"/>
          <x v="479"/>
          <x v="1359"/>
          <x v="1388"/>
          <x v="232"/>
          <x v="626"/>
          <x v="466"/>
          <x v="987"/>
          <x v="379"/>
          <x v="1322"/>
          <x v="156"/>
          <x v="365"/>
          <x v="1105"/>
          <x v="457"/>
          <x v="1165"/>
          <x v="1357"/>
          <x v="1025"/>
          <x v="1045"/>
          <x v="937"/>
          <x v="112"/>
          <x v="356"/>
          <x v="1023"/>
          <x v="688"/>
          <x v="874"/>
          <x v="80"/>
          <x v="2102"/>
          <x v="1269"/>
          <x v="100"/>
          <x v="781"/>
          <x v="162"/>
          <x v="1281"/>
          <x v="1339"/>
          <x v="1437"/>
          <x v="1005"/>
          <x v="192"/>
          <x v="1564"/>
          <x v="325"/>
          <x v="1409"/>
          <x v="1399"/>
          <x v="1299"/>
          <x v="542"/>
          <x v="471"/>
          <x v="221"/>
          <x v="259"/>
          <x v="1123"/>
          <x v="146"/>
          <x v="242"/>
          <x v="1498"/>
          <x v="139"/>
          <x v="412"/>
          <x v="211"/>
          <x v="895"/>
          <x v="410"/>
          <x v="827"/>
          <x v="1311"/>
          <x v="69"/>
          <x v="266"/>
          <x v="908"/>
          <x v="2168"/>
          <x v="120"/>
          <x v="798"/>
          <x v="441"/>
          <x v="187"/>
          <x v="564"/>
          <x v="282"/>
          <x v="736"/>
          <x v="436"/>
          <x v="1616"/>
          <x v="274"/>
          <x v="843"/>
          <x v="430"/>
          <x v="482"/>
          <x v="701"/>
          <x v="740"/>
          <x v="1435"/>
          <x v="727"/>
          <x v="697"/>
          <x v="1247"/>
          <x v="1127"/>
          <x v="361"/>
          <x v="222"/>
          <x v="1018"/>
          <x v="270"/>
          <x v="435"/>
          <x v="1017"/>
          <x v="1059"/>
          <x v="1139"/>
          <x v="839"/>
          <x v="1090"/>
          <x v="1324"/>
          <x v="225"/>
          <x v="1"/>
          <x v="269"/>
          <x v="495"/>
          <x v="493"/>
          <x v="287"/>
          <x v="553"/>
          <x v="301"/>
          <x v="942"/>
          <x v="310"/>
          <x v="480"/>
          <x v="72"/>
          <x v="746"/>
          <x v="64"/>
          <x v="789"/>
          <x v="1508"/>
          <x v="1451"/>
          <x v="1348"/>
          <x v="465"/>
          <x v="13"/>
          <x v="1389"/>
          <x v="816"/>
          <x v="1167"/>
          <x v="1443"/>
          <x v="1277"/>
          <x v="1189"/>
          <x v="1475"/>
          <x v="637"/>
          <x v="1081"/>
          <x v="825"/>
          <x v="51"/>
          <x v="1175"/>
          <x v="750"/>
          <x v="197"/>
          <x v="761"/>
          <x v="1328"/>
          <x v="1439"/>
          <x v="1412"/>
          <x v="741"/>
          <x v="1337"/>
          <x v="440"/>
          <x v="674"/>
          <x v="1559"/>
          <x v="117"/>
          <x v="1488"/>
          <x v="769"/>
          <x v="508"/>
          <x v="1206"/>
          <x v="896"/>
          <x v="1241"/>
          <x v="1153"/>
          <x v="278"/>
          <x v="215"/>
          <x v="300"/>
          <x v="1375"/>
          <x v="1066"/>
          <x v="483"/>
          <x v="462"/>
          <x v="1114"/>
          <x v="767"/>
          <x v="116"/>
          <x v="883"/>
          <x v="911"/>
          <x v="1477"/>
          <x v="389"/>
          <x v="806"/>
          <x v="1033"/>
          <x v="547"/>
          <x v="1619"/>
          <x v="1468"/>
          <x v="1397"/>
          <x v="15"/>
          <x v="25"/>
          <x v="155"/>
          <x v="909"/>
          <x v="299"/>
          <x v="1184"/>
          <x v="317"/>
          <x v="573"/>
          <x v="1467"/>
          <x v="1150"/>
          <x v="540"/>
          <x v="706"/>
          <x v="679"/>
          <x v="1319"/>
          <x v="613"/>
          <x v="86"/>
          <x v="96"/>
          <x v="513"/>
          <x v="694"/>
          <x v="246"/>
          <x v="1103"/>
          <x v="685"/>
          <x v="46"/>
          <x v="1430"/>
          <x v="1088"/>
          <x v="862"/>
          <x v="594"/>
          <x v="476"/>
          <x v="1521"/>
          <x v="1072"/>
          <x v="367"/>
          <x v="716"/>
          <x v="1512"/>
          <x v="1192"/>
          <x v="657"/>
          <x v="1846"/>
          <x v="867"/>
          <x v="968"/>
          <x v="363"/>
          <x v="1561"/>
          <x v="591"/>
          <x v="281"/>
          <x v="234"/>
          <x v="1391"/>
          <x v="322"/>
          <x v="907"/>
          <x v="1484"/>
          <x v="355"/>
          <x v="638"/>
          <x v="925"/>
          <x v="209"/>
          <x v="1134"/>
          <x v="1006"/>
          <x v="992"/>
          <x v="59"/>
          <x v="961"/>
          <x v="141"/>
          <x v="82"/>
          <x v="847"/>
          <x v="344"/>
          <x v="1469"/>
          <x v="710"/>
          <x v="661"/>
          <x v="586"/>
          <x v="634"/>
          <x v="1441"/>
          <x v="455"/>
          <x v="747"/>
          <x v="1850"/>
          <x v="87"/>
          <x v="481"/>
          <x v="774"/>
          <x v="372"/>
          <x v="1980"/>
          <x v="905"/>
          <x v="1332"/>
          <x v="346"/>
          <x v="814"/>
          <x v="582"/>
          <x v="138"/>
          <x v="1513"/>
          <x v="1487"/>
          <x v="1082"/>
          <x v="1352"/>
          <x v="1356"/>
          <x v="940"/>
          <x v="1503"/>
          <x v="870"/>
          <x v="1215"/>
          <x v="231"/>
          <x v="731"/>
          <x v="53"/>
          <x v="953"/>
          <x v="343"/>
          <x v="4"/>
          <x v="1010"/>
          <x v="1302"/>
          <x v="31"/>
          <x v="313"/>
          <x v="137"/>
          <x v="1104"/>
          <x v="624"/>
          <x v="655"/>
          <x v="656"/>
          <x v="173"/>
          <x v="818"/>
          <x v="1208"/>
          <x v="996"/>
          <x v="1225"/>
          <x v="647"/>
          <x v="154"/>
          <x v="770"/>
          <x v="1392"/>
          <x v="407"/>
          <x v="964"/>
          <x v="467"/>
          <x v="1525"/>
          <x v="65"/>
          <x v="445"/>
          <x v="1073"/>
          <x v="57"/>
          <x v="1182"/>
          <x v="70"/>
          <x v="686"/>
          <x v="666"/>
          <x v="737"/>
          <x v="1286"/>
          <x v="1446"/>
          <x v="319"/>
          <x v="43"/>
          <x v="782"/>
          <x v="337"/>
          <x v="28"/>
          <x v="696"/>
          <x v="1174"/>
          <x v="68"/>
          <x v="470"/>
          <x v="432"/>
          <x v="1429"/>
          <x v="1253"/>
          <x v="928"/>
          <x v="869"/>
          <x v="109"/>
          <x v="6"/>
          <x v="757"/>
          <x v="652"/>
          <x v="1020"/>
          <x v="167"/>
          <x v="602"/>
          <x v="1144"/>
          <x v="349"/>
          <x v="865"/>
          <x v="765"/>
          <x v="1055"/>
          <x v="792"/>
          <x v="927"/>
          <x v="101"/>
          <x v="376"/>
          <x v="177"/>
          <x v="1344"/>
          <x v="797"/>
          <x v="1141"/>
          <x v="764"/>
          <x v="1405"/>
          <x v="922"/>
          <x v="247"/>
          <x v="720"/>
          <x v="636"/>
          <x v="1280"/>
          <x v="364"/>
          <x v="832"/>
          <x v="1043"/>
          <x v="759"/>
          <x v="1341"/>
          <x v="734"/>
          <x v="125"/>
          <x v="142"/>
          <x v="55"/>
          <x v="794"/>
          <x v="1416"/>
          <x v="1496"/>
          <x v="667"/>
          <x v="1243"/>
          <x v="1259"/>
          <x v="303"/>
          <x v="682"/>
          <x v="415"/>
          <x v="414"/>
          <x v="1308"/>
          <x v="999"/>
          <x v="52"/>
          <x v="118"/>
          <x v="848"/>
          <x v="1197"/>
          <x v="1042"/>
          <x v="615"/>
          <x v="122"/>
          <x v="1400"/>
          <x v="149"/>
          <x v="1305"/>
          <x v="1274"/>
          <x v="1261"/>
          <x v="1027"/>
          <x v="1383"/>
          <x v="1191"/>
          <x v="712"/>
          <x v="1019"/>
          <x v="1370"/>
          <x v="121"/>
          <x v="629"/>
          <x v="1124"/>
          <x v="1425"/>
          <x v="991"/>
          <x v="424"/>
          <x v="714"/>
          <x v="108"/>
          <x v="649"/>
          <x v="967"/>
          <x v="1119"/>
          <x v="671"/>
          <x v="1753"/>
          <x v="119"/>
          <x v="489"/>
          <x v="695"/>
          <x v="729"/>
          <x v="1041"/>
          <x v="1453"/>
          <x v="1306"/>
          <x v="447"/>
          <x v="1160"/>
          <x v="1007"/>
          <x v="1276"/>
          <x v="1489"/>
          <x v="1438"/>
          <x v="831"/>
          <x v="972"/>
          <x v="129"/>
          <x v="1291"/>
          <x v="1421"/>
          <x v="1263"/>
          <x v="1336"/>
          <x v="171"/>
          <x v="726"/>
          <x v="1525"/>
          <x v="725"/>
          <x v="501"/>
          <x v="707"/>
          <x v="1290"/>
          <x v="985"/>
          <x v="499"/>
          <x v="762"/>
          <x v="857"/>
          <x v="1146"/>
          <x v="452"/>
          <x v="819"/>
          <x v="812"/>
          <x v="1579"/>
          <x v="1091"/>
          <x v="1089"/>
          <x v="590"/>
          <x v="778"/>
          <x v="979"/>
          <x v="1436"/>
          <x v="1394"/>
          <x v="808"/>
          <x v="294"/>
          <x v="930"/>
          <x v="1378"/>
          <x v="1333"/>
          <x v="227"/>
          <x v="1501"/>
          <x v="145"/>
          <x v="426"/>
          <x v="1571"/>
          <x v="521"/>
          <x v="536"/>
          <x v="1459"/>
          <x v="2228"/>
          <x v="592"/>
          <x v="583"/>
          <x v="733"/>
          <x v="1060"/>
          <x v="255"/>
          <x v="405"/>
          <x v="790"/>
          <x v="817"/>
          <x v="35"/>
          <x v="807"/>
          <x v="585"/>
          <x v="99"/>
          <x v="153"/>
          <x v="1128"/>
          <x v="512"/>
          <x v="676"/>
          <x v="292"/>
          <x v="1386"/>
          <x v="917"/>
          <x v="768"/>
          <x v="494"/>
          <x v="618"/>
          <x v="603"/>
          <x v="419"/>
          <x v="545"/>
          <x v="249"/>
          <x v="1013"/>
          <x v="24"/>
          <x v="675"/>
          <x v="1329"/>
          <x v="264"/>
          <x v="1250"/>
          <x v="1377"/>
          <x v="800"/>
          <x v="560"/>
          <x v="262"/>
          <x v="772"/>
          <x v="780"/>
          <x v="906"/>
          <x v="217"/>
          <x v="952"/>
          <x v="85"/>
          <x v="728"/>
          <x v="238"/>
          <x v="849"/>
          <x v="224"/>
          <x v="1894"/>
          <x v="532"/>
          <x v="1802"/>
          <x v="1609"/>
          <x v="485"/>
          <x v="169"/>
          <x v="1168"/>
          <x v="456"/>
          <x v="1108"/>
          <x v="308"/>
          <x v="1138"/>
          <x v="277"/>
          <x v="600"/>
          <x v="1481"/>
          <x v="1207"/>
          <x v="1201"/>
          <x v="243"/>
          <x v="899"/>
          <x v="786"/>
          <x v="127"/>
          <x v="297"/>
          <x v="102"/>
          <x v="1516"/>
          <x v="763"/>
          <x v="856"/>
          <x v="567"/>
          <x v="1170"/>
          <x v="260"/>
          <x v="14"/>
          <x v="1385"/>
          <x v="1447"/>
          <x v="648"/>
          <x v="250"/>
          <x v="67"/>
          <x v="723"/>
          <x v="2129"/>
          <x v="1169"/>
          <x v="374"/>
          <x v="42"/>
          <x v="1422"/>
          <x v="823"/>
          <x v="241"/>
          <x v="1518"/>
          <x v="681"/>
          <x v="1452"/>
          <x v="758"/>
          <x v="855"/>
          <x v="1314"/>
          <x v="507"/>
          <x v="1505"/>
          <x v="474"/>
          <x v="945"/>
          <x v="1520"/>
          <x v="1136"/>
          <x v="630"/>
          <x v="503"/>
          <x v="539"/>
          <x v="1476"/>
          <x v="2229"/>
          <x v="271"/>
          <x v="518"/>
          <x v="239"/>
          <x v="984"/>
          <x v="932"/>
          <x v="565"/>
          <x v="821"/>
          <x v="214"/>
          <x v="601"/>
          <x v="809"/>
          <x v="307"/>
          <x v="887"/>
          <x v="1021"/>
          <x v="1525"/>
          <x v="1428"/>
          <x v="846"/>
          <x v="386"/>
          <x v="49"/>
          <x v="44"/>
          <x v="2146"/>
          <x v="1317"/>
          <x v="309"/>
          <x v="1504"/>
          <x v="1509"/>
          <x v="881"/>
          <x v="1362"/>
          <x v="94"/>
          <x v="1368"/>
          <x v="350"/>
          <x v="74"/>
          <x v="978"/>
          <x v="381"/>
          <x v="627"/>
          <x v="704"/>
          <x v="276"/>
          <x v="980"/>
          <x v="1272"/>
          <x v="958"/>
          <x v="143"/>
          <x v="1228"/>
          <x v="359"/>
          <x v="321"/>
          <x v="403"/>
          <x v="1074"/>
          <x v="347"/>
          <x v="385"/>
          <x v="1030"/>
          <x v="745"/>
          <x v="715"/>
          <x v="598"/>
          <x v="1486"/>
          <x v="92"/>
          <x v="165"/>
          <x v="1187"/>
          <x v="418"/>
          <x v="261"/>
          <x v="1230"/>
          <x v="633"/>
          <x v="34"/>
          <x v="136"/>
          <x v="918"/>
          <x v="1857"/>
          <x v="700"/>
          <x v="401"/>
          <x v="329"/>
          <x v="742"/>
          <x v="994"/>
          <x v="1321"/>
          <x v="1172"/>
          <x v="551"/>
          <x v="983"/>
          <x v="1335"/>
          <x v="1212"/>
          <x v="288"/>
          <x v="114"/>
          <x v="589"/>
          <x v="1190"/>
          <x v="1002"/>
          <x v="1260"/>
          <x v="1156"/>
          <x v="597"/>
          <x v="62"/>
          <x v="578"/>
          <x v="1301"/>
          <x v="1214"/>
          <x v="39"/>
          <x v="1200"/>
          <x v="1008"/>
          <x v="738"/>
          <x v="1078"/>
          <x v="63"/>
          <x v="698"/>
          <x v="935"/>
          <x v="981"/>
          <x v="124"/>
          <x v="1929"/>
          <x v="1094"/>
          <x v="934"/>
          <x v="1316"/>
          <x v="351"/>
          <x v="651"/>
          <x v="1271"/>
          <x v="172"/>
          <x v="611"/>
          <x v="976"/>
          <x v="1219"/>
          <x v="1052"/>
          <x v="1525"/>
          <x v="83"/>
          <x v="795"/>
          <x v="1173"/>
          <x v="387"/>
          <x v="328"/>
          <x v="1331"/>
          <x v="1982"/>
          <x v="438"/>
          <x v="1297"/>
          <x v="990"/>
          <x v="2227"/>
          <x v="988"/>
          <x v="989"/>
          <x v="1083"/>
          <x v="161"/>
          <x v="1710"/>
          <x v="103"/>
          <x v="784"/>
          <x v="662"/>
          <x v="170"/>
          <x v="721"/>
          <x v="653"/>
          <x v="360"/>
          <x v="511"/>
          <x v="1461"/>
          <x v="79"/>
          <x v="514"/>
          <x v="1032"/>
          <x v="1395"/>
          <x v="1282"/>
          <x v="71"/>
          <x v="552"/>
          <x v="703"/>
          <x v="998"/>
          <x v="1465"/>
          <x v="131"/>
          <x v="1860"/>
          <x v="111"/>
          <x v="751"/>
          <x v="425"/>
          <x v="621"/>
          <x v="1112"/>
          <x v="1237"/>
          <x v="248"/>
          <x v="199"/>
          <x v="1426"/>
          <x v="1044"/>
          <x v="18"/>
          <x v="1300"/>
          <x v="1100"/>
          <x v="531"/>
          <x v="1455"/>
          <x v="1096"/>
          <x v="665"/>
          <x v="478"/>
          <x v="400"/>
          <x v="1382"/>
          <x v="1380"/>
          <x v="409"/>
          <x v="475"/>
          <x v="1077"/>
          <x v="574"/>
          <x v="1076"/>
          <x v="1056"/>
          <x v="1026"/>
          <x v="198"/>
          <x v="659"/>
          <x v="439"/>
          <x v="971"/>
          <x v="1126"/>
          <x v="755"/>
          <x v="444"/>
          <x v="314"/>
          <x v="860"/>
          <x v="1346"/>
          <x v="569"/>
          <x v="533"/>
          <x v="1340"/>
          <x v="1490"/>
          <x v="1166"/>
          <x v="850"/>
          <x v="877"/>
          <x v="1434"/>
          <x v="212"/>
          <x v="420"/>
          <x v="593"/>
          <x v="1886"/>
          <x v="599"/>
          <x v="822"/>
          <x v="1120"/>
          <x v="873"/>
          <x v="505"/>
          <x v="1004"/>
          <x v="787"/>
          <x v="459"/>
          <x v="1148"/>
          <x v="320"/>
          <x v="1177"/>
          <x v="572"/>
          <x v="427"/>
          <x v="1164"/>
          <x v="1398"/>
          <x v="1086"/>
          <x v="776"/>
          <x v="1431"/>
          <x v="185"/>
          <x v="398"/>
          <x v="915"/>
          <x v="497"/>
          <x v="180"/>
          <x v="202"/>
          <x v="1213"/>
          <x v="1417"/>
          <x v="534"/>
          <x v="1364"/>
          <x v="960"/>
          <x v="1226"/>
          <x v="1211"/>
          <x v="1415"/>
          <x v="1325"/>
          <x v="596"/>
          <x v="609"/>
          <x v="871"/>
          <x v="33"/>
          <x v="1193"/>
          <x v="1458"/>
          <x v="1442"/>
          <x v="1360"/>
          <x v="973"/>
          <x v="853"/>
          <x v="1036"/>
          <x v="464"/>
          <x v="1444"/>
          <x v="824"/>
          <x v="305"/>
          <x v="970"/>
          <x v="1493"/>
          <x v="1248"/>
          <x v="240"/>
          <x v="1515"/>
          <x v="523"/>
          <x v="835"/>
          <x v="2231"/>
          <x v="151"/>
          <x v="878"/>
          <x v="1223"/>
          <x v="837"/>
          <x v="948"/>
          <x v="446"/>
          <x v="975"/>
          <x v="2018"/>
          <x v="830"/>
          <x v="268"/>
          <x v="1474"/>
          <x v="863"/>
          <x v="558"/>
          <x v="1131"/>
          <x v="29"/>
          <x v="48"/>
          <x v="1480"/>
          <x v="1265"/>
          <x v="194"/>
          <x v="335"/>
          <x v="1142"/>
          <x v="463"/>
          <x v="229"/>
          <x v="1251"/>
          <x v="840"/>
          <x v="1258"/>
          <x v="1310"/>
          <x v="1135"/>
          <x v="9"/>
          <x v="866"/>
          <x v="253"/>
          <x v="66"/>
          <x v="353"/>
          <x v="1257"/>
          <x v="1414"/>
          <x v="1188"/>
          <x v="820"/>
          <x v="312"/>
          <x v="525"/>
          <x v="1183"/>
          <x v="941"/>
          <x v="859"/>
          <x v="669"/>
          <x v="642"/>
          <x v="1202"/>
          <x v="201"/>
          <x v="1815"/>
          <x v="913"/>
          <x v="1050"/>
          <x v="1369"/>
          <x v="1472"/>
          <x v="683"/>
          <x v="7"/>
          <x v="1143"/>
          <x v="1118"/>
          <x v="841"/>
          <x v="876"/>
          <x v="576"/>
          <x v="1037"/>
          <x v="650"/>
          <x v="854"/>
          <x v="272"/>
          <x v="159"/>
          <x v="40"/>
          <x v="179"/>
          <x v="1262"/>
          <x v="620"/>
          <x v="888"/>
          <x v="205"/>
          <x v="12"/>
          <x v="575"/>
          <x v="504"/>
          <x v="631"/>
          <x v="1051"/>
          <x v="168"/>
          <x v="1470"/>
          <x v="739"/>
          <x v="152"/>
          <x v="910"/>
          <x v="1507"/>
          <x v="382"/>
          <x v="358"/>
          <x v="719"/>
          <x v="1194"/>
          <x v="610"/>
          <x v="1154"/>
          <x v="392"/>
          <x v="635"/>
          <x v="1085"/>
          <x v="581"/>
          <x v="1040"/>
          <x v="90"/>
          <x v="577"/>
          <x v="1053"/>
          <x v="885"/>
          <x v="1067"/>
          <x v="959"/>
          <x v="957"/>
          <x v="1273"/>
          <x v="826"/>
          <x v="370"/>
          <x v="1256"/>
          <x v="1054"/>
          <x v="1235"/>
          <x v="1482"/>
          <x v="331"/>
          <x v="295"/>
          <x v="73"/>
          <x v="1016"/>
          <x v="760"/>
          <x v="914"/>
          <x v="113"/>
          <x v="1460"/>
          <x v="220"/>
          <x v="628"/>
          <x v="711"/>
          <x v="384"/>
          <x v="962"/>
          <x v="1326"/>
          <x v="851"/>
          <x v="640"/>
          <x v="186"/>
          <x v="813"/>
          <x v="605"/>
          <x v="1098"/>
          <x v="713"/>
          <x v="691"/>
          <x v="1303"/>
          <x v="1390"/>
          <x v="995"/>
          <x v="993"/>
          <x v="2117"/>
          <x v="188"/>
          <x v="369"/>
          <x v="1292"/>
          <x v="1338"/>
          <x v="105"/>
          <x v="1384"/>
          <x v="1293"/>
          <x v="982"/>
          <x v="1057"/>
          <x v="1502"/>
          <x v="898"/>
          <x v="148"/>
          <x v="431"/>
          <x v="394"/>
          <x v="352"/>
          <x v="183"/>
          <x v="75"/>
          <x v="371"/>
          <x v="30"/>
          <x v="130"/>
          <x v="210"/>
          <x v="588"/>
          <x v="1402"/>
          <x v="91"/>
          <x v="1284"/>
          <x v="27"/>
          <x v="1358"/>
          <x v="213"/>
          <x v="752"/>
          <x v="147"/>
          <x v="673"/>
          <x v="393"/>
          <x v="956"/>
          <x v="1093"/>
          <x v="1407"/>
          <x v="921"/>
          <x v="472"/>
          <x v="965"/>
          <x v="1449"/>
          <x v="730"/>
          <x v="522"/>
          <x v="330"/>
          <x v="1252"/>
          <x v="1068"/>
          <x v="1497"/>
          <x v="160"/>
          <x v="663"/>
          <x v="133"/>
          <x v="766"/>
          <x v="1102"/>
          <x v="443"/>
          <x v="1350"/>
          <x v="1445"/>
          <x v="1106"/>
          <x v="608"/>
          <x v="580"/>
          <x v="1424"/>
          <x v="502"/>
          <x v="997"/>
          <x v="128"/>
          <x v="1130"/>
          <x v="206"/>
          <x v="1800"/>
          <x v="548"/>
          <x v="107"/>
          <x v="223"/>
          <x v="408"/>
          <x v="496"/>
          <x v="844"/>
          <x v="1408"/>
          <x v="842"/>
          <x v="1494"/>
          <x v="1403"/>
          <x v="362"/>
          <x v="336"/>
          <x v="5"/>
          <x v="693"/>
          <x v="852"/>
          <x v="1063"/>
          <x v="892"/>
          <x v="1347"/>
          <x v="897"/>
          <x v="237"/>
          <x v="1483"/>
          <x v="1149"/>
          <x v="1039"/>
          <x v="1287"/>
          <x v="617"/>
          <x v="115"/>
          <x v="1210"/>
          <x v="811"/>
          <x v="949"/>
          <x v="56"/>
          <x v="1376"/>
          <x v="554"/>
          <x v="1524"/>
          <x v="1254"/>
          <x v="140"/>
          <x v="273"/>
          <x v="396"/>
          <x v="219"/>
          <x v="1111"/>
          <x v="1264"/>
          <x v="771"/>
          <x v="555"/>
          <x v="176"/>
          <x v="402"/>
          <x v="1038"/>
          <x v="422"/>
          <x v="587"/>
          <x v="1345"/>
          <x v="175"/>
          <x v="1381"/>
          <x v="1217"/>
          <x v="1351"/>
          <x v="1404"/>
          <x v="584"/>
          <x v="875"/>
          <x v="1379"/>
          <x v="36"/>
          <x v="1367"/>
          <x v="1464"/>
          <x v="562"/>
          <x v="1448"/>
          <x v="291"/>
          <x v="950"/>
          <x v="777"/>
          <x v="969"/>
          <x v="799"/>
          <x v="158"/>
          <x v="520"/>
          <x v="1092"/>
          <x v="616"/>
          <x v="1267"/>
          <x v="442"/>
          <x v="1423"/>
          <x v="510"/>
          <x v="252"/>
          <x v="718"/>
          <x v="879"/>
          <x v="1519"/>
          <x v="490"/>
          <x v="1851"/>
          <x v="226"/>
          <x v="1363"/>
          <x v="1387"/>
          <x v="1122"/>
          <x v="334"/>
          <x v="1432"/>
          <x v="144"/>
          <x v="893"/>
          <x v="1198"/>
          <x v="1099"/>
          <x v="1179"/>
          <x v="516"/>
          <x v="1433"/>
          <x v="743"/>
          <x v="838"/>
          <x v="207"/>
          <x v="378"/>
          <x v="882"/>
          <x v="1419"/>
          <x v="1229"/>
          <x v="1227"/>
          <x v="332"/>
          <x v="1517"/>
          <x v="872"/>
          <x v="1785"/>
          <x v="756"/>
          <x v="230"/>
          <x v="1514"/>
          <x v="1221"/>
          <x v="687"/>
          <x v="280"/>
          <x v="189"/>
          <x v="267"/>
          <x v="1313"/>
          <x v="538"/>
          <x v="342"/>
          <x v="492"/>
          <x v="181"/>
          <x v="184"/>
          <x v="1075"/>
          <x v="233"/>
          <x v="1071"/>
          <x v="285"/>
          <x v="541"/>
          <x v="1473"/>
          <x v="699"/>
          <x v="88"/>
          <x v="1171"/>
          <x v="373"/>
          <x v="1355"/>
          <x v="1097"/>
          <x v="1887"/>
          <x v="1819"/>
          <x v="1668"/>
          <x v="1205"/>
          <x v="1087"/>
          <x v="815"/>
          <x v="1220"/>
          <x v="1285"/>
          <x v="1117"/>
          <x v="316"/>
          <x v="677"/>
          <x v="1186"/>
          <x v="488"/>
          <x v="293"/>
          <x v="622"/>
          <x v="646"/>
          <x v="304"/>
          <x v="284"/>
          <x v="110"/>
        </discretePr>
        <groupItems count="2372">
          <n v="0"/>
          <n v="0.99555599999999989"/>
          <n v="3.2436120000000002"/>
          <n v="5.0780544000000001"/>
          <n v="2.0125008000000002"/>
          <n v="20.870556000000001"/>
          <n v="2.0816664"/>
          <n v="3.7816656000000002"/>
          <n v="9.3880559999999988"/>
          <n v="0.19972320000000002"/>
          <n v="1.488888"/>
          <n v="2.3016666666953824"/>
          <n v="3.5319456000000002"/>
          <n v="13.5241656"/>
          <n v="0.69416640000000007"/>
          <n v="0.47638799999999998"/>
          <n v="0.2347224"/>
          <e v="#VALUE!"/>
          <n v="24.019723200000001"/>
          <n v="10.384999199999999"/>
          <n v="32.013333600000003"/>
          <n v="2.2266671999999996"/>
          <n v="3.3675000000000002"/>
          <e v="#REF!"/>
          <n v="0.13166639999999999"/>
          <n v="1.7983343999999999"/>
          <n v="2.2958327999999999"/>
          <n v="6.2766671999999994"/>
          <n v="2.3861112000000002"/>
          <n v="20.682223199999999"/>
          <n v="5.6950007999999999"/>
          <n v="3.1949999999999998"/>
          <n v="1.9166664"/>
          <n v="8.6541671999999998"/>
          <n v="1.1955552"/>
          <n v="16.892222222231794"/>
          <n v="33.859166399999999"/>
          <n v="2.5616664"/>
          <n v="0.96722160000000001"/>
          <n v="2.4713880000000001"/>
          <n v="187.1191656"/>
          <n v="2.3505551999999996"/>
          <n v="1.8602783999999999"/>
          <n v="2.1394440000000001"/>
          <n v="0.72388800000000009"/>
          <n v="0.92500079999999996"/>
          <n v="0.97888799999999998"/>
          <n v="2.6002776000000001"/>
          <n v="6.6147216000000002"/>
          <n v="3.8008344000000003"/>
          <n v="0.29749920000000002"/>
          <n v="29.259722400000001"/>
          <n v="6.2005559999999997"/>
          <n v="0.51277680000000003"/>
          <n v="0.62361120000000003"/>
          <n v="2.2166664000000003"/>
          <n v="0.15333360000000001"/>
          <n v="0.19888799999999998"/>
          <n v="3.2061120000000001"/>
          <n v="69.698611200000002"/>
          <n v="1.831944"/>
          <n v="3.2752775999999999"/>
          <n v="8.3332799999999999E-2"/>
          <n v="3.3655560000000002"/>
          <n v="21.601389599999997"/>
          <n v="4.9991999999999997E-3"/>
          <n v="0.66749999999999998"/>
          <n v="8.9752776000000001"/>
          <n v="3.0336119999999998"/>
          <n v="4.5888888000000003"/>
          <n v="3.8730552"/>
          <n v="6.9688895999999989"/>
          <n v="10.0805544"/>
          <n v="1.1341656"/>
          <n v="1.9197215999999999"/>
          <n v="2.0602776"/>
          <n v="1.1447232000000001"/>
          <n v="1.4741664000000001"/>
          <n v="3.2397216000000002"/>
          <n v="30.395555999999999"/>
          <n v="0.431112"/>
          <n v="0.82222320000000004"/>
          <n v="2.588611111161299"/>
          <n v="11.166666666569654"/>
          <n v="5.0383344000000001"/>
          <n v="0.85444560000000003"/>
          <n v="31.515000000000001"/>
          <n v="0.52083360000000001"/>
          <n v="0.61111199999999999"/>
          <n v="0.7758335999999999"/>
          <n v="1.4177784"/>
          <n v="2.9463888000000003"/>
          <n v="0.68555520000000003"/>
          <n v="1.4716656000000001"/>
          <n v="1.6522224000000001"/>
          <n v="4.4224992000000007"/>
          <n v="5.6666666666278616"/>
          <n v="3.9147216"/>
          <n v="2.2227768000000001"/>
          <n v="9.445000799999999"/>
          <n v="2.0116656000000002"/>
          <n v="3.7930555554921739"/>
          <n v="0.25722240000000002"/>
          <n v="3.4924992000000001"/>
          <n v="19.4316672"/>
          <n v="18.709723199999999"/>
          <n v="0.67138799999999998"/>
          <n v="2.480556"/>
          <n v="8.6969448000000007"/>
          <n v="1.2686112"/>
          <n v="6.4897223999999998"/>
          <n v="2.148612"/>
          <n v="2.3161103999999999"/>
          <n v="0.114444"/>
          <n v="1.1477784"/>
          <n v="0.39583440000000003"/>
          <n v="10.7749992"/>
          <n v="8.4483335999999998"/>
          <n v="1.4513880000000001"/>
          <n v="3.5341655999999997"/>
          <n v="0.41194560000000002"/>
          <n v="2.1130559999999998"/>
          <n v="2.9524992000000001"/>
          <n v="13.3466664"/>
          <n v="15.701666666718666"/>
          <n v="0.39166560000000006"/>
          <n v="1.0072222222222222"/>
          <n v="3.3955555554712191"/>
          <n v="2.2419455999999998"/>
          <n v="2.1516672000000003"/>
          <n v="3.8902775999999997"/>
          <n v="0.245556"/>
          <n v="4.1880552"/>
          <n v="1.3924992"/>
          <n v="3.7177775999999998"/>
          <n v="1.2716664"/>
          <n v="5.6666400000000006E-2"/>
          <n v="4.8019440000000007"/>
          <n v="0.97833360000000003"/>
          <n v="2.9941656000000001"/>
          <n v="1.1555544"/>
          <n v="7.5219455999999996"/>
          <n v="1.3361111999999999"/>
          <n v="6.5791655999999996"/>
          <n v="5.4688895999999998"/>
          <n v="77.764444800000007"/>
          <n v="3.0022224"/>
          <n v="1.8202776000000003"/>
          <n v="0.54444479999999995"/>
          <n v="3.5999999999999996"/>
          <n v="8.2580543999999989"/>
          <n v="4.3616664000000007"/>
          <n v="0.66694560000000003"/>
          <n v="2.3172215999999999"/>
          <n v="5.4880560000000003"/>
          <n v="29.281943999999999"/>
          <n v="0.153612"/>
          <n v="0.3513888"/>
          <n v="1.8522222221363336"/>
          <n v="0.19916639999999999"/>
          <n v="0.91777680000000006"/>
          <n v="3.6667199999999997E-2"/>
          <n v="0.53027760000000002"/>
          <n v="5.2122216000000003"/>
          <n v="9.1569456000000002"/>
          <n v="0.875556"/>
          <n v="1.7613888000000002"/>
          <n v="5.0608344000000001"/>
          <n v="32.042776799999999"/>
          <n v="4.8883343999999997"/>
          <n v="1.8258336000000002"/>
          <n v="3.9816671999999995"/>
          <n v="0.82916639999999997"/>
          <n v="0.94000079999999997"/>
          <n v="19.1808336"/>
          <n v="2.1688896"/>
          <n v="3.0083327999999998"/>
          <n v="49.113888000000003"/>
          <n v="1.3777775999999999"/>
          <n v="34.643611200000002"/>
          <n v="8.5052783999999999"/>
          <n v="15.616111199999999"/>
          <n v="2.0350007999999997"/>
          <n v="19.6825008"/>
          <n v="8.9786111999999996"/>
          <n v="2.7536111999999999"/>
          <n v="6.2222399999999997E-2"/>
          <n v="11.345556"/>
          <n v="13.2952776"/>
          <n v="5.2455552000000001"/>
          <n v="1.8055560000000002"/>
          <n v="31.729999200000002"/>
          <n v="1.4091672"/>
          <n v="2.3394456000000003"/>
          <n v="5.2405559999999998"/>
          <n v="3.1788888000000002"/>
          <n v="1.198056"/>
          <n v="2.9677775999999998"/>
          <n v="0.66833279999999995"/>
          <n v="1.6177776000000001"/>
          <n v="1.7127768000000001"/>
          <n v="17.011111200000002"/>
          <n v="0.16888799999999998"/>
          <n v="2.6358336000000002"/>
          <n v="3.6986111111473292"/>
          <n v="3.8333333332557231"/>
          <n v="0.95555519999999994"/>
          <n v="1.2905544"/>
          <n v="4.3911119999999997"/>
          <n v="22.756388888927177"/>
          <n v="0.65833439999999999"/>
          <n v="0.71222160000000001"/>
          <n v="1.6563888"/>
          <n v="5.5997231999999997"/>
          <n v="16.277222399999999"/>
          <n v="3.3027768000000002"/>
          <n v="2.7130559999999999"/>
          <n v="2.8033343999999998"/>
          <n v="4.8888000000000001E-2"/>
          <n v="1.5355559999999999"/>
          <n v="0.39222239999999997"/>
          <n v="0.17444399999999999"/>
          <n v="1.3244448"/>
          <n v="0.61194480000000007"/>
          <n v="2.5486103999999998"/>
          <n v="0.94138800000000011"/>
          <n v="1.2986111999999999"/>
          <n v="0.53333280000000005"/>
          <n v="0.25972319999999999"/>
          <n v="8.8610399999999992E-2"/>
          <n v="3.228612"/>
          <n v="4.2166655999999998"/>
          <n v="5.9458343999999999"/>
          <n v="7.7149991999999994"/>
          <n v="0.40333439999999998"/>
          <n v="0.22555439999999999"/>
          <n v="0.29194560000000003"/>
          <n v="0.3458328"/>
          <n v="0.38305439999999996"/>
          <n v="0.16944480000000001"/>
          <n v="3.7747223999999999"/>
          <n v="2.0827776"/>
          <n v="21.753888"/>
          <n v="2.0522231999999998"/>
          <n v="5.2477776"/>
          <n v="7.0380552000000005"/>
          <n v="2.3019455999999998"/>
          <n v="21.300554399999999"/>
          <n v="0.75250079999999997"/>
          <n v="4.4000000000232831"/>
          <n v="2.0908344000000003"/>
          <n v="17.874444"/>
          <n v="0.23111039999999999"/>
          <n v="2.1680543999999999"/>
          <n v="2.2583328000000003"/>
          <n v="20.682777599999998"/>
          <n v="0.39416640000000003"/>
          <n v="9.9443999999999991E-2"/>
          <n v="0.17500080000000001"/>
          <n v="20.887500000000003"/>
          <n v="2.3872224000000002"/>
          <n v="647.53888888888889"/>
          <n v="1.7213879999999999"/>
          <n v="16.769444444391411"/>
          <n v="26.494166666666665"/>
          <n v="0.44305440000000001"/>
          <n v="9.8780543999999999"/>
          <n v="30.034444799999999"/>
          <n v="3.5747231999999998"/>
          <n v="4.0774992000000001"/>
          <n v="5.1797231999999997"/>
          <n v="24.125277599999997"/>
          <n v="30.3916656"/>
          <n v="7.4167199999999989E-2"/>
          <n v="16.446945599999999"/>
          <n v="2.64"/>
          <n v="3.8883333333651535"/>
          <n v="3.5391671999999996"/>
          <n v="0.49138799999999999"/>
          <n v="2.1274991999999999"/>
          <n v="1.2427775999999999"/>
          <n v="1.3377767999999999"/>
          <n v="0.68194559999999993"/>
          <n v="1.1524992000000001"/>
          <n v="3.6986111999999998"/>
          <n v="0.90055439999999987"/>
          <n v="2.0969448000000002"/>
          <n v="0.34277760000000002"/>
          <n v="144.1858344"/>
          <n v="2.8333333333139308"/>
          <n v="0.76805519999999994"/>
          <n v="5.103612"/>
          <n v="4.2833333333255723"/>
          <n v="0.28027679999999999"/>
          <n v="0.9227784"/>
          <n v="2.5330555555410683"/>
          <n v="10.4441664"/>
          <n v="3.8822231999999999"/>
          <n v="16.294999199999999"/>
          <n v="0.58916639999999998"/>
          <n v="1.7350007999999999"/>
          <n v="5.3725008000000001"/>
          <n v="6.0444456000000004"/>
          <n v="3.4444799999999998E-2"/>
          <n v="1.0138896000000002"/>
          <n v="1.5238896"/>
          <n v="5.1788880000000006"/>
          <n v="15.095834399999999"/>
          <n v="0.43999920000000003"/>
          <n v="17.000000000058208"/>
          <n v="8.245833600000001"/>
          <n v="3.0166656000000005"/>
          <n v="1.4311103999999999"/>
          <n v="13.463054400000001"/>
          <n v="0.43499999999999994"/>
          <n v="0.92027760000000003"/>
          <n v="1.166112"/>
          <n v="1.9258343999999998"/>
          <n v="0.30250080000000001"/>
          <n v="12.026944800000001"/>
          <n v="0.82000080000000009"/>
          <n v="3.2002775999999997"/>
          <n v="3.3808343999999999"/>
          <n v="9.2327784000000008"/>
          <n v="1.2586104"/>
          <n v="9.444000000000001E-3"/>
          <n v="0.85222320000000007"/>
          <n v="2.7780551999999998"/>
          <n v="4.4388888"/>
          <n v="3.2388888000000002"/>
          <n v="4.5983327999999997"/>
          <n v="2.1883344"/>
          <n v="6.5480543999999998"/>
          <n v="0.26111039999999996"/>
          <n v="7.0686119999999999"/>
          <n v="0.38861040000000002"/>
          <n v="8.5088879999999989"/>
          <n v="2.394444"/>
          <n v="18.241389599999998"/>
          <n v="1.0813896000000001"/>
          <n v="1.2255552000000001"/>
          <n v="1.8305544"/>
          <n v="4.9575000000000005"/>
          <n v="0.504444"/>
          <n v="1.5655559999999999"/>
          <n v="0.75944400000000001"/>
          <n v="0.92416559999999992"/>
          <n v="1.8949992"/>
          <n v="2.1011112000000001"/>
          <n v="2.4411119999999999"/>
          <n v="0.51611039999999997"/>
          <n v="7.3244448000000002"/>
          <n v="2.8583327999999999"/>
          <n v="0.80333279999999996"/>
          <n v="1.6533336000000001"/>
          <n v="4.2675000000000001"/>
          <n v="60.193610399999997"/>
          <n v="4.0258343999999999"/>
          <n v="3.6366671999999998"/>
          <n v="1.7716656"/>
          <n v="2.0138880000000001"/>
          <n v="6.2902777778799646"/>
          <n v="13.271111999999999"/>
          <n v="0.3533328"/>
          <n v="2.2330559999999999"/>
          <n v="9.189165599999999"/>
          <n v="4.6958327999999998"/>
          <n v="4.2947232"/>
          <n v="1.0844448"/>
          <n v="0.566388"/>
          <n v="1.2697224"/>
          <n v="13.6863888"/>
          <n v="0.65666639999999998"/>
          <n v="0.74694479999999996"/>
          <n v="7.2352775999999999"/>
          <n v="1.0586111999999999"/>
          <n v="1.3880544000000001"/>
          <n v="4.0188888"/>
          <n v="0.36444480000000001"/>
          <n v="4.7500799999999996E-2"/>
          <n v="3.7686120000000001"/>
          <n v="22.972221599999997"/>
          <n v="14.1016656"/>
          <n v="0.86527679999999996"/>
          <n v="0.64249920000000005"/>
          <n v="0.89749919999999994"/>
          <n v="1.9319448000000001"/>
          <n v="2.6227776"/>
          <n v="1.7208336"/>
          <n v="0.85527839999999999"/>
          <n v="16.413333600000001"/>
          <n v="0.31805519999999998"/>
          <n v="1.80552E-2"/>
          <n v="3.8408328000000003"/>
          <n v="3.2591663999999998"/>
          <n v="2.208612"/>
          <n v="5.1383327999999997"/>
          <n v="0.313056"/>
          <n v="11.596665600000001"/>
          <n v="1.6666656"/>
          <n v="2.1955559999999998"/>
          <n v="1.8472223999999999"/>
          <n v="2.4444E-2"/>
          <n v="0.63"/>
          <n v="1.6361112000000002"/>
          <n v="0.10999920000000001"/>
          <n v="1.9761119999999999"/>
          <n v="14.740000799999999"/>
          <n v="3.6713880000000003"/>
          <n v="11.0030544"/>
          <n v="7.6838879999999996"/>
          <n v="0.30388799999999999"/>
          <n v="10.5197232"/>
          <n v="25.933888799999998"/>
          <n v="1.0438896"/>
          <n v="1.1880552"/>
          <n v="4.6480560000000004"/>
          <n v="3.08328E-2"/>
          <n v="0.28277760000000002"/>
          <n v="4.6349999999999998"/>
          <n v="34.606111200000001"/>
          <n v="0.29888880000000001"/>
          <n v="7.0150007999999993"/>
          <n v="16.7191656"/>
          <n v="3.3038880000000002"/>
          <n v="2.8044455999999998"/>
          <n v="5.1666672"/>
          <n v="5.3261111999999997"/>
          <n v="0.55944479999999996"/>
          <n v="1.038888"/>
          <n v="1.2241656000000001"/>
          <n v="41.703055200000001"/>
          <n v="0.72416639999999999"/>
          <n v="4.5719447999999998"/>
          <n v="23.571388800000001"/>
          <n v="6.4723200000000009E-2"/>
          <n v="3.0491664000000003"/>
          <n v="0.25249920000000003"/>
          <n v="0.14972160000000001"/>
          <n v="3.1780560000000002"/>
          <n v="8.9875007999999994"/>
          <n v="3.0572232000000001"/>
          <n v="6.0944448000000007"/>
          <n v="0.70999919999999994"/>
          <n v="2.6350008000000003"/>
          <n v="5.0002776000000004"/>
          <n v="14.090555999999999"/>
          <n v="1.1113895999999999"/>
          <n v="2.2433328000000001"/>
          <n v="20.663332799999999"/>
          <n v="1.749444444430992"/>
          <n v="1.7655552000000001"/>
          <n v="7.3775000000023283"/>
          <n v="8.1572231999999989"/>
          <n v="3.3019440000000002"/>
          <n v="23.307223199999999"/>
          <n v="28.173611999999999"/>
          <n v="51.999999999941792"/>
          <n v="4.9741656000000001"/>
          <n v="2.4188879999999999"/>
          <n v="52.8850008"/>
          <n v="0.98722319999999997"/>
          <n v="8.1552768000000011"/>
          <n v="4.5600000000000005"/>
          <n v="2.4961104000000001"/>
          <n v="1.2916656"/>
          <n v="40.505555999999999"/>
          <n v="9.3008328000000002"/>
          <n v="0.47222160000000002"/>
          <n v="14.461944000000001"/>
          <n v="4.7222399999999998E-2"/>
          <n v="1.5366671999999999"/>
          <n v="0.71805600000000003"/>
          <n v="1.6269456"/>
          <n v="12.666667199999999"/>
          <n v="1.0499999999999998"/>
          <n v="4.9883328000000002"/>
          <n v="0.80416559999999992"/>
          <n v="1.3255560000000002"/>
          <n v="0.89444400000000002"/>
          <n v="3.1922231999999999"/>
          <n v="9.288888"/>
          <n v="320.02111200000002"/>
          <n v="2.7183336000000002"/>
          <n v="9.0422232000000005"/>
          <n v="2.5072223999999999"/>
          <n v="3.7383336000000003"/>
          <n v="22.052222399999998"/>
          <n v="4.8349992000000004"/>
          <n v="0.71555519999999995"/>
          <n v="2.0158344000000001"/>
          <n v="2.3863896000000002"/>
          <n v="0.47833439999999999"/>
          <n v="1.0322232"/>
          <n v="1.3616663999999998"/>
          <n v="1.1763888"/>
          <n v="0.74777759999999993"/>
          <n v="22.0083336"/>
          <n v="28.832222399999999"/>
          <n v="1.3311120000000001"/>
          <n v="2.0027784"/>
          <n v="1.7508336"/>
          <n v="6.9165600000000008E-2"/>
          <n v="4.166112"/>
          <n v="19.834166400000001"/>
          <n v="23.159721599999997"/>
          <n v="6.6072216000000008"/>
          <n v="15.99805555556668"/>
          <n v="1.3591655999999999"/>
          <n v="2.1397224000000001"/>
          <n v="9.7905552"/>
          <n v="76.593611999999993"/>
          <n v="1.6580543999999999"/>
          <n v="11.0763888"/>
          <n v="0.46916639999999998"/>
          <n v="0.9886104"/>
          <n v="1.0272216000000001"/>
          <n v="1.2124991999999999"/>
          <n v="32.969167200000001"/>
          <n v="17.8363896"/>
          <n v="0.39055439999999997"/>
          <n v="0.22861199999999998"/>
          <n v="12.278054399999998"/>
          <n v="8.379722222161945"/>
          <n v="2.5133328000000001"/>
          <n v="0.18166560000000001"/>
          <n v="1.0891656000000001"/>
          <n v="1.220556"/>
          <n v="13.981111199999999"/>
          <n v="2.2505544"/>
          <n v="11.006387999999999"/>
          <n v="0.54472319999999996"/>
          <n v="1.4291663999999999"/>
          <n v="38.000834400000002"/>
          <n v="6.9443999999999992E-2"/>
          <n v="0.57694559999999995"/>
          <n v="1.398612"/>
          <n v="10.234166399999999"/>
          <n v="1.6377768000000001"/>
          <n v="2.1377784000000002"/>
          <n v="1.0069440000000001"/>
          <n v="3.0369456000000001"/>
          <n v="0.43388879999999996"/>
          <n v="6.1230551999999996"/>
          <n v="8.6677776000000009"/>
          <n v="29.988887999999996"/>
          <n v="0.53055600000000003"/>
          <n v="3.4541664000000001"/>
          <n v="7.7166666666744277"/>
          <n v="0.41277839999999999"/>
          <n v="3.1527767999999998"/>
          <n v="14.328333600000001"/>
          <n v="1.1000000000931323"/>
          <n v="5.7780551999999998"/>
          <n v="2.7858333333861083"/>
          <n v="4.9547232000000001"/>
          <n v="4.5325008000000002"/>
          <n v="4.9416671999999995"/>
          <n v="1.0794456000000001"/>
          <n v="14.841945600000001"/>
          <n v="9.4422215999999999"/>
          <n v="25.439166666765232"/>
          <n v="0.21722160000000001"/>
          <n v="3.4572216000000004"/>
          <n v="21.680834400000002"/>
          <n v="6.972239999999999E-2"/>
          <n v="0.36638880000000001"/>
          <n v="3.5861112000000004"/>
          <n v="6.3047231999999997"/>
          <n v="0.65055599999999991"/>
          <n v="17.171666399999999"/>
          <n v="5.2221600000000007E-2"/>
          <n v="0.255"/>
          <n v="0.72499920000000007"/>
          <n v="0.92611199999999994"/>
          <n v="2.6047224"/>
          <n v="2.023056"/>
          <n v="4.7883335999999996"/>
          <n v="5.7105555554735474"/>
          <n v="2.1519456000000003"/>
          <n v="0.25000079999999997"/>
          <n v="23.833333333488554"/>
          <n v="2.2291656"/>
          <n v="6.0530544000000006"/>
          <n v="23.703055200000001"/>
          <n v="16.714723200000002"/>
          <n v="2.7883344000000001"/>
          <n v="9.9680543999999998"/>
          <n v="4.4383344000000005"/>
          <n v="6.4783344000000005"/>
          <n v="10.066389600000001"/>
          <n v="8.7544439999999994"/>
          <n v="2.4561111110961065"/>
          <n v="16.177221599999999"/>
          <n v="1.5022224"/>
          <n v="2.1550007999999998"/>
          <n v="0.47972159999999997"/>
          <n v="30.7600008"/>
          <n v="5.4519444443285465"/>
          <n v="7.9236120000000003"/>
          <n v="1.6569456"/>
          <n v="3.4247232000000003"/>
          <n v="4.7894448000000001"/>
          <n v="7.3208327999999998"/>
          <n v="0.49583279999999996"/>
          <n v="0.24444480000000002"/>
          <n v="1.355556"/>
          <n v="1.4997216"/>
          <n v="8.7927768000000004"/>
          <n v="1.9558344000000001"/>
          <n v="1.0541663999999999"/>
          <n v="6.6438887999999992"/>
          <n v="15.715000799999999"/>
          <n v="1.6544448"/>
          <n v="0.94166640000000013"/>
          <n v="115.91361119999999"/>
          <n v="7.589721599999999"/>
          <n v="24.558333599999997"/>
          <n v="48.001389599999996"/>
          <n v="1.6286111999999999"/>
          <n v="3.5486112000000003"/>
          <n v="14.3449992"/>
          <n v="11.8377768"/>
          <n v="0.89527679999999998"/>
          <n v="2.9152776"/>
          <n v="3.0958344000000002"/>
          <n v="4.8727776"/>
          <n v="6.9091666666790843"/>
          <n v="43.5049992"/>
          <n v="5.0322215999999997"/>
          <n v="1.2966671999999999"/>
          <n v="8.0834400000000001E-2"/>
          <n v="1.4149992"/>
          <n v="1.0597224000000001"/>
          <n v="1.1500007999999999"/>
          <n v="3.3405551999999998"/>
          <n v="5.5638888"/>
          <n v="0.29583359999999997"/>
          <n v="1.9894439999999998"/>
          <n v="1.1780543999999999"/>
          <n v="2.5397232000000001"/>
          <n v="4.9000007999999999"/>
          <n v="7.9500000000698492"/>
          <n v="9.1541663999999994"/>
          <n v="13.841111111111111"/>
          <n v="8.3097215999999996"/>
          <n v="37.054723199999998"/>
          <n v="1.3327776"/>
          <n v="4.8869448000000002"/>
          <n v="0.29083439999999999"/>
          <n v="9.8322216000000004"/>
          <n v="2.5347216000000001"/>
          <n v="6.1104000000000002E-3"/>
          <n v="21.770834400000002"/>
          <n v="7.4374991999999995"/>
          <n v="5.3333333332557231"/>
          <n v="1.209444"/>
          <n v="25.224166666623205"/>
          <n v="0.19305600000000001"/>
          <n v="12.712778399999999"/>
          <n v="5.3925000000000001"/>
          <n v="0.86861039999999989"/>
          <n v="40.148889600000004"/>
          <n v="3.2500800000000003E-2"/>
          <n v="4.2080544"/>
          <n v="4.2983328000000007"/>
          <n v="3.0583344000000001"/>
          <n v="3.1274999999999999"/>
          <n v="23.688888000000002"/>
          <n v="6.3252767999999993"/>
          <n v="23.925554399999999"/>
          <n v="6.4155552"/>
          <n v="3.5658335999999999"/>
          <n v="2.1236112"/>
          <n v="9.9066671999999993"/>
          <n v="6.4999199999999993E-2"/>
          <n v="0.42027839999999994"/>
          <n v="16.9572216"/>
          <n v="3.3030552000000002"/>
          <n v="7.1969447999999998"/>
          <n v="0.72194400000000003"/>
          <n v="0.81222240000000001"/>
          <n v="19.765555200000001"/>
          <n v="0.97694400000000003"/>
          <n v="66.515277600000005"/>
          <d v="1900-01-05T06:53:36"/>
          <n v="17.118055200000001"/>
          <n v="73.961387999999999"/>
          <n v="2.0363879999999996"/>
          <n v="0.71194559999999996"/>
          <n v="1.9077767999999999"/>
          <n v="0.39499919999999999"/>
          <n v="2.5500000001047738"/>
          <n v="5.6755560000000003"/>
          <n v="67.410554399999995"/>
          <n v="25.298054400000002"/>
          <n v="1.6966656000000002"/>
          <n v="31.368055200000001"/>
          <n v="0.57527759999999994"/>
          <n v="15.964723200000002"/>
          <n v="1.7072232000000001"/>
          <n v="4.3266671999999993"/>
          <n v="4.9986119999999996"/>
          <n v="1.5349999999743886"/>
          <n v="0.69777840000000002"/>
          <n v="2.3327784"/>
          <n v="0.25750079999999997"/>
          <n v="6.1038888"/>
          <n v="221.03444399999998"/>
          <n v="1.7950008"/>
          <n v="6.5277599999999991E-2"/>
          <n v="4.4730552000000001"/>
          <n v="0.1977768"/>
          <n v="1.4936111999999999"/>
          <n v="3.5588880000000001"/>
          <n v="1.8594455999999999"/>
          <n v="68.989444800000001"/>
          <n v="0.81611040000000012"/>
          <n v="33.599445599999996"/>
          <n v="0.93861119999999998"/>
          <n v="1.8874992000000002"/>
          <n v="0.60499919999999996"/>
          <n v="0.80611199999999994"/>
          <n v="0.44999999999999996"/>
          <n v="0.97083359999999996"/>
          <n v="3.0544440000000002"/>
          <n v="1.2308327999999999"/>
          <n v="2.7530543999999999"/>
          <n v="19.064445599999999"/>
          <n v="1.96666666661622"/>
          <n v="3.9536112000000001"/>
          <n v="5.9374991999999995"/>
          <n v="0.50472240000000002"/>
          <n v="5.7649992000000001"/>
          <n v="1.2002784000000002"/>
          <n v="1.7102784"/>
          <n v="0.17388960000000001"/>
          <n v="0.7919448"/>
          <n v="1.7747231999999999"/>
          <n v="27.484166666690726"/>
          <n v="2.2180559999999998"/>
          <n v="5.76"/>
          <n v="0.65944559999999997"/>
          <n v="112.1172222221503"/>
          <n v="0.49999999988358468"/>
          <n v="0.10333333339076489"/>
          <n v="0.1111104"/>
          <n v="14.970278400000002"/>
          <n v="0.3658344"/>
          <n v="0.83583359999999995"/>
          <n v="4.0922232000000003"/>
          <n v="32.321387999999999"/>
          <n v="1.4169456"/>
          <n v="0.70333440000000003"/>
          <n v="0.95833439999999992"/>
          <n v="2.6433336000000001"/>
          <n v="6.7699991999999991"/>
          <n v="0.43583280000000002"/>
          <n v="231.3850008"/>
          <n v="4.5786119999999997"/>
          <n v="0.90027839999999992"/>
          <n v="2.0405544"/>
          <n v="3.1508327999999999"/>
          <n v="3.2397222222061828"/>
          <n v="6.273612"/>
          <n v="5.6919456000000004"/>
          <n v="0.57833279999999998"/>
          <n v="4.2577775999999998"/>
          <n v="2.3886120000000002"/>
          <n v="7.038888"/>
          <n v="7.3097232000000005"/>
          <n v="2.7366671999999999"/>
          <n v="6.6166656000000001"/>
          <n v="18.806388888973743"/>
          <n v="0.46305599999999997"/>
          <n v="5.6208336000000001"/>
          <n v="3.0250007999999999"/>
          <n v="36.590834400000006"/>
          <n v="3.4938888000000001"/>
          <n v="0.1113888"/>
          <n v="2.1724991999999999"/>
          <n v="1.8163895999999999"/>
          <n v="7.9797216000000004"/>
          <n v="7.3158335999999995"/>
          <n v="4.8536111999999996"/>
          <n v="0.13305600000000001"/>
          <n v="4.5216672000000004"/>
          <n v="8.1105552000000003"/>
          <n v="5.6666666668024845"/>
          <n v="1.0283328"/>
          <n v="2.9894447999999998"/>
          <n v="0.62861040000000001"/>
          <n v="0.82972319999999999"/>
          <n v="1.9580544"/>
          <n v="0.41666639999999999"/>
          <n v="1.9944456000000002"/>
          <n v="4.4183327999999999"/>
          <n v="6.9708336000000006"/>
          <n v="0.64027679999999998"/>
          <n v="3.4066656000000002"/>
          <n v="0.20305440000000002"/>
          <n v="2.0613888888037764"/>
          <n v="2.3947224"/>
          <n v="4.9499999999999993"/>
          <n v="0.65083439999999992"/>
          <n v="0.4277784"/>
          <n v="9.7697231999999996"/>
          <n v="0.37027679999999996"/>
          <n v="0.73694400000000004"/>
          <n v="4.7644439999999992"/>
          <n v="0.20861039999999997"/>
          <n v="1.8194447999999999"/>
          <n v="4.5097223999999994"/>
          <n v="3.0675000000628643"/>
          <n v="4.1777784000000002"/>
          <n v="2.4363888"/>
          <n v="1.1387999999999999E-2"/>
          <n v="3.6369455999999998"/>
          <n v="0.34416720000000001"/>
          <n v="0.81305519999999998"/>
          <n v="2.1349992000000002"/>
          <n v="5.9550000000000001"/>
          <n v="0.9777768"/>
          <n v="17.626389600000003"/>
          <n v="14.860833599999999"/>
          <n v="1.7911104"/>
          <n v="0.3602784"/>
          <n v="5.5408343999999996"/>
          <n v="7.9127784000000005"/>
          <n v="4.3563887999999995"/>
          <n v="2.4008327999999999"/>
          <n v="8.1652775999999996"/>
          <n v="0.2302776"/>
          <n v="3.8511119999999996"/>
          <n v="1.644444"/>
          <n v="3.2483328"/>
          <n v="10.0066656"/>
          <n v="22.705555199999999"/>
          <n v="0.12722159999999999"/>
          <n v="0.53388959999999996"/>
          <n v="2.4475008000000003"/>
          <n v="10.947499199999999"/>
          <n v="0.31388880000000002"/>
          <n v="0.95361119999999999"/>
          <n v="9.284721600000001"/>
          <n v="0.23583360000000003"/>
          <n v="3.0241655999999999"/>
          <n v="2.6922215999999999"/>
          <n v="0.47361120000000001"/>
          <n v="21.959721600000002"/>
          <n v="24.536388888896909"/>
          <n v="4.1850000000000005"/>
          <n v="12.829166400000002"/>
          <n v="0.66388800000000003"/>
          <n v="2.2699992"/>
          <n v="2.4505560000000002"/>
          <n v="0.24138959999999998"/>
          <n v="4.1666666668024845"/>
          <n v="10.821388799999999"/>
          <n v="2.2394447999999998"/>
          <n v="19.179722399999999"/>
          <n v="1.0591666666441597"/>
          <n v="2.9580552"/>
          <n v="1.2277776"/>
          <n v="0.1383336"/>
          <n v="12.761112000000001"/>
          <n v="3.0869448000000004"/>
          <n v="3.5477784000000003"/>
          <n v="1.0166664000000001"/>
          <n v="5.0466666666325182"/>
          <n v="8.6230560000000001"/>
          <n v="0.73999919999999997"/>
          <n v="1.3825008000000001"/>
          <n v="11.633888888871297"/>
          <n v="0.40611120000000001"/>
          <n v="0.88305600000000006"/>
          <n v="2.0313888000000002"/>
          <n v="100.6716672"/>
          <n v="1.3800000000000001"/>
          <n v="6.3163895999999999"/>
          <n v="0.56111040000000001"/>
          <n v="1.2638880000000001"/>
          <n v="1.5347232"/>
          <n v="0.13333439999999999"/>
          <n v="5.3125008000000005"/>
          <n v="2.1086111999999999"/>
          <n v="0.70416719999999999"/>
          <n v="3.9680543999999998"/>
          <n v="2.3663880000000002"/>
          <n v="36.607778400000001"/>
          <n v="15.499999999883585"/>
          <n v="0.7902768"/>
          <n v="1.2816666666185483"/>
          <n v="6.4047215999999993"/>
          <n v="27.248054399999997"/>
          <n v="1.8333333333721384"/>
          <n v="5.5602768000000005"/>
          <n v="8.1388799999999997E-2"/>
          <n v="6.1499999999999995"/>
          <n v="1.385556"/>
          <n v="0.39194399999999996"/>
          <n v="47.951666666544043"/>
          <n v="1.5038879999999999"/>
          <n v="15.487499999999999"/>
          <n v="0.24611039999999998"/>
          <n v="3.1397231999999997"/>
          <n v="15.028334399999999"/>
          <n v="0.62305440000000001"/>
          <n v="0.38694479999999998"/>
          <n v="1.9341672000000001"/>
          <n v="2.7175007999999998"/>
          <n v="0.60138960000000008"/>
          <n v="2.5063895999999999"/>
          <n v="3.5263895999999999"/>
          <n v="11.4458328"/>
          <n v="0.10166639999999999"/>
          <n v="2.2952783999999999"/>
          <n v="0.88861200000000007"/>
          <n v="15.6802776"/>
          <n v="3.1733328000000003"/>
          <n v="4.8072216000000001"/>
          <n v="45.102777599999996"/>
          <n v="4.4061120000000003"/>
          <n v="22.180833333288319"/>
          <n v="1.4191655999999999"/>
          <n v="4.7941655999999995"/>
          <n v="60.210832800000006"/>
          <n v="14.890277777623851"/>
          <n v="3.0088895999999998"/>
          <n v="1.2724991999999999"/>
          <n v="0.33555599999999997"/>
          <n v="2.1563879999999997"/>
          <n v="0.79583280000000001"/>
          <n v="0.88611119999999999"/>
          <n v="2.7977783999999999"/>
          <n v="3.6372215999999997"/>
          <n v="2.1258336"/>
          <n v="5.5755552000000002"/>
          <n v="0.82805519999999999"/>
          <n v="1.9372224"/>
          <n v="0.58472159999999995"/>
          <n v="2.2330555556109175"/>
          <n v="0.36777840000000001"/>
          <n v="3.5244456"/>
          <n v="4.1363880000000002"/>
          <n v="0.87194400000000005"/>
          <n v="3.851388"/>
          <n v="10.5597216"/>
          <n v="303.45333360000001"/>
          <n v="15.6966672"/>
          <n v="0.15972239999999999"/>
          <n v="0.32638800000000001"/>
          <n v="0.99444479999999991"/>
          <n v="1.9088879999999999"/>
          <n v="1.9991664"/>
          <n v="0.45388800000000007"/>
          <n v="2.3786111999999999"/>
          <n v="1.1338896000000001"/>
          <n v="1.3683335999999999"/>
          <n v="1.2780552000000001"/>
          <n v="0.86194559999999998"/>
          <n v="0.93638880000000002"/>
          <n v="3.7386120000000003"/>
          <n v="1.7083344"/>
          <n v="3.9061104000000002"/>
          <n v="22.584165599999999"/>
          <n v="27.081388799999999"/>
          <n v="8.0163887999999996"/>
          <n v="8.5158336000000006"/>
          <n v="154.81055520000001"/>
          <n v="0.67277777777777781"/>
          <n v="3.4858333333977498"/>
          <n v="5.9277768000000002"/>
          <n v="16.779165599999999"/>
          <n v="3.311388"/>
          <n v="0.2002776"/>
          <n v="16.614722399999998"/>
          <n v="4.8333599999999997E-2"/>
          <n v="11.833333333313931"/>
          <n v="0.18972240000000001"/>
          <n v="5.2508327999999995"/>
          <n v="0.71111039999999992"/>
          <n v="1.6130543999999998"/>
          <n v="1.5591672000000001"/>
          <n v="7.4502767999999993"/>
          <n v="4.3372223999999999"/>
          <n v="1.6774991999999997"/>
          <n v="3.1469448"/>
          <n v="3.5255543999999999"/>
          <n v="3.2372232000000003"/>
          <n v="1.466388"/>
          <n v="2.5008000000000001E-3"/>
          <n v="6.0119444444426335"/>
          <n v="1.4769456000000001"/>
          <n v="51.424166400000004"/>
          <n v="1.6211112000000001"/>
          <n v="29.131944000000004"/>
          <n v="30.635833333362825"/>
          <n v="2.1816672000000001"/>
          <n v="1.3197216000000001"/>
          <n v="1.41"/>
          <n v="0.4297224"/>
          <n v="12.195"/>
          <n v="0.68694480000000002"/>
          <n v="1.8413888888899237"/>
          <n v="2.0994456000000001"/>
          <n v="6.8908343999999992"/>
          <n v="12.913611111114733"/>
          <n v="11.186112"/>
          <n v="14.7986112"/>
          <n v="0.55444559999999998"/>
          <n v="10.0547232"/>
          <n v="2.4263879999999998"/>
          <n v="4.0755552000000002"/>
          <n v="13.290278399999998"/>
          <n v="4.4155559999999996"/>
          <n v="4.5058343999999995"/>
          <n v="6.1155552000000002"/>
          <n v="2.4649992000000003"/>
          <n v="3.5752775999999997"/>
          <n v="0.65222159999999996"/>
          <n v="16.282778400000002"/>
          <n v="0.76305600000000007"/>
          <n v="1.0497215999999998"/>
          <n v="20.017778400000001"/>
          <n v="1.1811119999999999"/>
          <n v="2.0122224000000002"/>
          <n v="18.1241664"/>
          <n v="4.6763880000000002"/>
          <n v="9.804165600000001"/>
          <n v="0.25083359999999999"/>
          <n v="0.14888880000000002"/>
          <n v="4.2102777778054588"/>
          <n v="10.6888896"/>
          <n v="0.26694479999999998"/>
          <n v="0.67444559999999998"/>
          <n v="4.3394447999999999"/>
          <n v="11.9747232"/>
          <n v="3.5266656000000003"/>
          <n v="1.0319448"/>
          <n v="1.3333333333139308"/>
          <n v="3.3752784"/>
          <n v="0.53777760000000008"/>
          <n v="13.733889600000001"/>
          <n v="3.1641671999999996"/>
          <n v="0.19999919999999999"/>
          <n v="1.0552775999999999"/>
          <n v="2.3938896000000001"/>
          <n v="17.1297216"/>
          <n v="25.8472224"/>
          <n v="0.7402777777777777"/>
          <n v="2.8334399999999999E-2"/>
          <n v="4.0958328000000002"/>
          <n v="6.8980559999999995"/>
          <n v="7.4797224"/>
          <n v="0.33194400000000002"/>
          <n v="3.2027783999999997"/>
          <n v="15.280555199999998"/>
          <n v="0.45944400000000002"/>
          <n v="3.1125000000000003"/>
          <n v="2.0619456"/>
          <n v="14.9113896"/>
          <n v="2.7805559999999998"/>
          <n v="74.000834400000002"/>
          <n v="0.21611039999999998"/>
          <n v="24.5877768"/>
          <n v="22.293055200000001"/>
          <n v="22.4658336"/>
          <n v="14.426112"/>
          <n v="1.3927776000000001"/>
          <n v="5.4669455999999998"/>
          <n v="5.1961104000000002"/>
          <n v="13.4011104"/>
          <n v="7.9080552000000006"/>
          <n v="14.949722399999999"/>
          <n v="2.0052767999999999"/>
          <n v="1.0375008000000001"/>
          <n v="1.1816663999999999"/>
          <n v="11.286945600000001"/>
          <n v="3.6666672"/>
          <n v="9.7624992000000006"/>
          <n v="2.0650008"/>
          <n v="0.35916720000000002"/>
          <n v="4.7819447999999998"/>
          <n v="2.6030544"/>
          <n v="17.134166399999998"/>
          <n v="14.177500799999999"/>
          <n v="19.673889599999999"/>
          <n v="0.1174992"/>
          <n v="1.3105560000000001"/>
          <n v="0.31777679999999997"/>
          <n v="1.4547216000000001"/>
          <n v="3.6616656000000001"/>
          <n v="0.72222240000000004"/>
          <n v="5.8952784000000005"/>
          <n v="1.0091664"/>
          <n v="1.3338888"/>
          <n v="5.8822223999999999"/>
          <n v="0.42416640000000005"/>
          <n v="85.479166666686069"/>
          <n v="9.3633333334000781"/>
          <n v="1.3983336"/>
          <n v="1.9083336"/>
          <n v="5.0377776000000001"/>
          <n v="20.9861112"/>
          <n v="4.7058336000000001"/>
          <n v="5.6275008"/>
          <n v="12.558888"/>
          <n v="20.616945600000001"/>
          <n v="2.9461104000000002"/>
          <n v="0.29166720000000002"/>
          <n v="1.6713887999999999"/>
          <n v="1.7616672000000002"/>
          <n v="0.47250000000000003"/>
          <n v="2.1919439999999999"/>
          <n v="1.5505559999999998"/>
          <n v="0.3238896"/>
          <n v="6.5683343999999995"/>
          <n v="0.45138959999999995"/>
          <n v="0.12305519999999999"/>
          <n v="1.2491664"/>
          <n v="0.52916640000000004"/>
          <n v="1.4344440000000001"/>
          <n v="0.78416639999999993"/>
          <n v="0.6516672"/>
          <n v="1.7333327999999999"/>
          <n v="0.40999920000000001"/>
          <n v="1.1927784000000001"/>
          <n v="1.3780559999999999"/>
          <n v="6.4069440000000011"/>
          <n v="0.68388959999999999"/>
          <n v="2.6558327999999998"/>
          <n v="0.4261104"/>
          <n v="0.84861120000000012"/>
          <n v="8.5213895999999991"/>
          <n v="3.3316666666651145"/>
          <n v="7.0738895999999993"/>
          <n v="37.541388888888889"/>
          <n v="2.8750008"/>
          <n v="0.18083280000000002"/>
          <n v="0.63749999999999996"/>
          <n v="4.0833599999999998E-2"/>
          <n v="8.9047223999999989"/>
          <n v="4.7855555556016043"/>
          <n v="16.746388799999998"/>
          <n v="3.0505560000000003"/>
          <n v="0.53722320000000001"/>
          <n v="5.3027784000000002"/>
          <n v="2.77776E-2"/>
          <n v="27.273333600000001"/>
          <n v="2.8780559999999999"/>
          <n v="157.9872216"/>
          <n v="2.0255543999999999"/>
          <n v="24.525278399999998"/>
          <n v="0.43222319999999997"/>
          <n v="0.87833280000000014"/>
          <n v="18.347500799999999"/>
          <n v="5.2316663999999999"/>
          <n v="2.0336112000000002"/>
          <n v="2.8730544"/>
          <n v="19.868054399999998"/>
          <n v="1.8008327999999998"/>
          <n v="2.1027768"/>
          <n v="2.2833335999999997"/>
          <n v="0.39083279999999998"/>
          <n v="0.86833439999999995"/>
          <n v="0.92222159999999997"/>
          <n v="1.5358343999999999"/>
          <n v="0.86416559999999998"/>
          <n v="3.0100007999999998"/>
          <n v="3.8494440000000001"/>
          <n v="3.9397224"/>
          <n v="0.36472320000000003"/>
          <n v="10.569999999948777"/>
          <n v="4.9449999999487773"/>
          <n v="0.77555519999999989"/>
          <n v="35.809723200000001"/>
          <n v="0.18694559999999999"/>
          <n v="3.1855560000000001"/>
          <n v="5.7241656000000001"/>
          <n v="1.0208328"/>
          <n v="104.86222222222224"/>
          <n v="0.39694560000000001"/>
          <n v="1.6902767999999999"/>
          <n v="0.72916559999999997"/>
          <n v="18.781389600000001"/>
          <n v="1.4252783999999998"/>
          <n v="2.8711104000000001"/>
          <n v="3.9813887999999995"/>
          <n v="0.85166640000000005"/>
          <n v="7.0049999999999999"/>
          <n v="7.1388000000000007E-2"/>
          <n v="3.3094440000000001"/>
          <n v="13.249999200000001"/>
          <n v="0.23805600000000002"/>
          <n v="2.7197231999999998"/>
          <n v="1.3044456"/>
          <n v="104.77000079999999"/>
          <n v="1.8144456"/>
          <n v="2.4183336"/>
          <n v="4.8166656000000003"/>
          <n v="0.2275008"/>
          <n v="1.0030559999999999"/>
          <n v="2.7583343999999999"/>
          <n v="1.3324992"/>
          <n v="1.1112E-2"/>
          <n v="1.6033344"/>
          <n v="1.7886119999999999"/>
          <n v="22.255833599999999"/>
          <n v="0.58249919999999999"/>
          <n v="0.36666719999999997"/>
          <n v="2.8833333334769122"/>
          <n v="2.6630544"/>
          <n v="0.54027840000000005"/>
          <n v="6.0072215999999994"/>
          <n v="2.3005559999999998"/>
          <n v="0.28805520000000001"/>
          <n v="0.82750080000000004"/>
          <n v="2.2102776"/>
          <n v="6.0844439999999995"/>
          <n v="1.0344456"/>
          <n v="5.4124992000000001"/>
          <n v="21.273333600000001"/>
          <n v="5.9119440000000001"/>
          <n v="0.17555519999999999"/>
          <n v="2.3391672000000003"/>
          <n v="7.5297215999999993"/>
          <n v="0.6369456"/>
          <n v="21.951388888992369"/>
          <n v="0.78111120000000001"/>
          <n v="3.5186112000000005"/>
          <n v="0.94583280000000003"/>
          <n v="3.4919444443657994"/>
          <n v="1.1269439999999999"/>
          <n v="1.6369440000000002"/>
          <n v="2.2133327999999999"/>
          <n v="0.36916559999999998"/>
          <n v="0.1811112"/>
          <n v="3.9438887999999999"/>
          <n v="4.58328E-2"/>
          <n v="5.4266664000000002"/>
          <n v="11.6497224"/>
          <n v="3.1511111999999999"/>
          <n v="2.2002768000000001"/>
          <n v="12.7549992"/>
          <n v="32.338055999999995"/>
          <n v="16.250000000058208"/>
          <n v="20.819166666653473"/>
          <n v="0.50194559999999999"/>
          <n v="11.7461112"/>
          <n v="0.38027759999999999"/>
          <n v="0.23222159999999997"/>
          <n v="2.6255544"/>
          <n v="7.7222399999999997E-2"/>
          <n v="10.363888888852671"/>
          <n v="1.0116672"/>
          <n v="1.4055552"/>
          <n v="0.10805519999999999"/>
          <n v="4.5141671999999993"/>
          <n v="7.9672223999999989"/>
          <n v="8.8577784000000008"/>
          <n v="10.0452768"/>
          <n v="0.82888799999999996"/>
          <n v="1.8588888889644295"/>
          <n v="9.5861111999999995"/>
          <n v="0.80722319999999992"/>
          <n v="3.8291664000000001"/>
          <n v="35.039167199999994"/>
          <n v="0.86111039999999994"/>
          <n v="20.796945600000001"/>
          <n v="83.146111200000007"/>
          <n v="3.9886104000000002"/>
          <n v="1.2283344"/>
          <n v="41.951666400000001"/>
          <n v="5.9445600000000001E-2"/>
          <n v="8.9783328000000004"/>
          <n v="8.0275007999999985"/>
          <n v="8.0516664000000002"/>
          <n v="25.856111999999996"/>
          <n v="1.7125008000000002"/>
          <n v="3.6952775999999998"/>
          <n v="2.0033327999999999"/>
          <n v="2.0936111999999998"/>
          <n v="3.8758344"/>
          <n v="1.0452767999999999"/>
          <n v="6.9775008000000005"/>
          <n v="6.4486111110309139"/>
          <n v="21.655833600000001"/>
          <n v="4.1622215999999996"/>
          <n v="6.5341656000000006"/>
          <n v="7.1238887999999996"/>
          <n v="6.5422224"/>
          <n v="8.3988887999999999"/>
          <n v="8.9805552000000013"/>
          <n v="3.1166664000000002"/>
          <n v="9.9475008000000003"/>
          <n v="1.6816656000000001"/>
          <n v="1.3263888000000001"/>
          <n v="1.4166672"/>
          <n v="2.3544456"/>
          <n v="0.94055555555555537"/>
          <n v="11.6244456"/>
          <n v="0.69027839999999996"/>
          <n v="1.481112"/>
          <n v="1.5349991999999999"/>
          <n v="2.4011111999999999"/>
          <n v="27.822499200000003"/>
          <n v="1.4141664"/>
          <n v="1.3238880000000002"/>
          <n v="10.196387999999999"/>
          <n v="17.881389600000002"/>
          <n v="2.6894448"/>
          <n v="3.1583328000000002"/>
          <n v="32.353610400000001"/>
          <n v="0.34194479999999999"/>
          <n v="0.73416720000000002"/>
          <n v="1.8983328000000002"/>
          <n v="7.0669439999999994"/>
          <n v="7.8291671999999997"/>
          <n v="8.3188896000000003"/>
          <n v="2.6388000000000002E-2"/>
          <n v="0.93111119999999992"/>
          <n v="1.8724992"/>
          <n v="13.480000799999999"/>
          <n v="8.5797215999999992"/>
          <n v="24.340555200000001"/>
          <n v="0.26333279999999998"/>
          <n v="1.4222231999999999"/>
          <n v="5.1122232000000007"/>
          <n v="4.6900008"/>
          <n v="0.40694399999999997"/>
          <n v="0.8847216"/>
          <n v="11.470276800000001"/>
          <n v="5.7261119999999996"/>
          <n v="1.0000008"/>
          <n v="0.58750079999999993"/>
          <n v="1.2391656"/>
          <n v="6.286665600000001"/>
          <n v="0.89638799999999996"/>
          <n v="3.8413896000000003"/>
          <n v="0.14305555546889082"/>
          <n v="1.0644456"/>
          <n v="14.4591672"/>
          <n v="0.76388880000000003"/>
          <n v="1.9038888"/>
          <n v="3.2386104000000002"/>
          <n v="6.9988896"/>
          <n v="3.208056"/>
          <n v="9.9519456000000002"/>
          <n v="16.843056000000001"/>
          <n v="0.70583280000000004"/>
          <n v="6.5766671999999993"/>
          <n v="14.4330552"/>
          <n v="4.7863895999999997"/>
          <n v="14.0319456"/>
          <n v="23.839723200000002"/>
          <n v="24.272776800000003"/>
          <n v="1.0619448"/>
          <n v="0.11944560000000001"/>
          <n v="9.0494447999999998"/>
          <n v="15.6366672"/>
          <n v="5.4794444444705732"/>
          <n v="0.32277840000000002"/>
          <n v="0.1666656"/>
          <n v="17.156388"/>
          <n v="1.7547215999999999"/>
          <n v="5.9769455999999996"/>
          <n v="3.0305543999999998"/>
          <n v="14.2247232"/>
          <n v="1.0555200000000001E-2"/>
          <n v="1.6750007999999998"/>
          <n v="1.9997232"/>
          <n v="6.9016655999999994"/>
          <n v="3.3400008000000003"/>
          <n v="1.3736112"/>
          <n v="8.692499999999999"/>
          <n v="0.73555440000000005"/>
          <n v="7.1594448000000011"/>
          <n v="1.3066655999999999"/>
          <n v="2.4955560000000001"/>
          <n v="3.5155559999999997"/>
          <n v="3.8861111999999998"/>
          <n v="1.3172231999999999"/>
          <n v="1.5516671999999998"/>
          <n v="5.4013895999999999"/>
          <n v="14.212778399999999"/>
          <n v="34.891665599999996"/>
          <n v="2.5341671999999997"/>
          <n v="0.8902776"/>
          <n v="2.6244456"/>
          <n v="0.42000000000000004"/>
          <n v="17.4816672"/>
          <n v="3.83328E-2"/>
          <n v="1.2502776"/>
          <n v="0.13222319999999999"/>
          <n v="4.8758327999999995"/>
          <n v="3.1319447999999999"/>
          <n v="4.3844447999999998"/>
          <n v="1.2244440000000001"/>
          <n v="1.4050008"/>
          <n v="22.099444800000001"/>
          <n v="4.3022232000000002"/>
          <n v="0.93416640000000006"/>
          <n v="4.5308327999999998"/>
          <n v="118.82472239999998"/>
          <n v="6.411388800000001"/>
          <n v="6.7500000000000004E-2"/>
          <n v="5.5669439999999994"/>
          <n v="0.74361119999999992"/>
          <n v="4.2069456000000001"/>
          <n v="5.8344E-3"/>
          <n v="5.1447216000000004"/>
          <n v="2.4163896"/>
          <n v="0.22888800000000001"/>
          <n v="92.636388000000011"/>
          <n v="2.8336104"/>
          <n v="4.8208343999999999"/>
          <n v="3.3847223999999998"/>
          <n v="172.47"/>
          <n v="2.6224992"/>
          <n v="1.1655552"/>
          <n v="4.9591656000000004"/>
          <n v="5.2300008"/>
          <n v="16.928611199999999"/>
          <n v="4.5580560000000006"/>
          <n v="0.78750000000000009"/>
          <n v="0.88333333324408159"/>
          <n v="2.9319456000000002"/>
          <n v="4.2049992000000005"/>
          <n v="0.91000079999999994"/>
          <n v="8.223612000000001"/>
          <n v="23.841110400000002"/>
          <n v="3.4699992000000002"/>
          <n v="1.1630544"/>
          <n v="1.3847232"/>
          <n v="0.28999920000000001"/>
          <n v="0.74111039999999995"/>
          <n v="0.85194480000000006"/>
          <n v="1.8947232000000001"/>
          <n v="1.3610399999999998E-2"/>
          <n v="1.3177776000000001"/>
          <n v="2.2594444445567206"/>
          <n v="3.1766664000000002"/>
          <n v="0.5299992"/>
          <n v="1.0163880000000001"/>
          <n v="0.89583360000000001"/>
          <n v="0.98611199999999999"/>
          <n v="2.913888"/>
          <n v="1.8663887999999997"/>
          <n v="0.30111120000000002"/>
          <n v="0.76333440000000008"/>
          <n v="4.1597222223063"/>
          <n v="28.960555199999998"/>
          <n v="6.7586111999999998"/>
          <n v="0.59444399999999997"/>
          <n v="0.68472239999999995"/>
          <n v="10.544721600000001"/>
          <n v="9.861120000000001E-2"/>
          <n v="1.0244447999999999"/>
          <n v="1.5344447999999999"/>
          <n v="8.0000000000582077"/>
          <n v="0.33333360000000001"/>
          <n v="5.4919440000000002"/>
          <n v="0.58444560000000001"/>
          <n v="1.5988895999999999"/>
          <n v="4.2152777777519077"/>
          <n v="8.7233328000000014"/>
          <n v="2.8863888000000002"/>
          <n v="3.4375008"/>
          <n v="2.9555544"/>
          <n v="3.1166666666977108"/>
          <n v="7.0144439999999992"/>
          <n v="16.039166399999999"/>
          <n v="1.2305543999999999"/>
          <n v="3.8547215999999995"/>
          <n v="0.27083279999999998"/>
          <n v="14.063054400000002"/>
          <n v="3.7338887999999999"/>
          <n v="2.8427784000000003"/>
          <n v="6.0666666667093523"/>
          <n v="1.083888"/>
          <n v="8.9161104000000009"/>
          <n v="0.14805599999999999"/>
          <n v="0.85750080000000006"/>
          <n v="3.2599991999999998"/>
          <d v="1899-12-30T00:00:00"/>
          <n v="4.5794448000000001"/>
          <n v="8.5130543999999997"/>
          <n v="11.9872224"/>
          <n v="17.455555199999999"/>
          <n v="0.64638960000000001"/>
          <n v="1.3933344000000001"/>
          <n v="18.574999200000001"/>
          <n v="1.7872223999999999"/>
          <n v="0.93361199999999989"/>
          <n v="2.6347224000000002"/>
          <n v="0.44166720000000004"/>
          <n v="9.526111199999999"/>
          <n v="0.96583439999999987"/>
          <n v="18.161944800000001"/>
          <n v="0.52138799999999996"/>
          <n v="10.549166400000001"/>
          <n v="20.929999200000001"/>
          <n v="36.460555200000002"/>
          <n v="3.3919440000000005"/>
          <n v="3.3613896000000003"/>
          <n v="1.0636104"/>
          <n v="7.0427784000000004"/>
          <n v="0.91944480000000006"/>
          <n v="1.1280551999999999"/>
          <n v="11.726666400000001"/>
          <n v="0.58583279999999993"/>
          <n v="1.2183336"/>
          <n v="3.9380544"/>
          <n v="0.84083280000000005"/>
          <n v="0.23972159999999998"/>
          <n v="1.0975007999999999"/>
          <n v="30.321945599999999"/>
          <n v="0.61805519999999992"/>
          <n v="40.461388799999995"/>
          <n v="5.5438888889621012"/>
          <n v="8.1283344"/>
          <n v="19.9877784"/>
          <n v="23.3133336"/>
          <n v="0.26277839999999997"/>
          <s v="Agrupar1"/>
          <n v="18"/>
          <n v="1.0633333333333332"/>
          <n v="11.236944000000001"/>
          <n v="3.1066666666301899"/>
          <n v="0.22972222213866189"/>
          <n v="5.2222223999999997"/>
          <n v="0.99916559999999999"/>
          <n v="1.593888"/>
          <n v="3.5572224000000001"/>
          <n v="1.3813896000000001"/>
          <n v="0.85555440000000005"/>
          <n v="6.5575007999999997"/>
          <n v="3.7219439999999997"/>
          <n v="0.99333359999999993"/>
          <n v="3.4813896"/>
          <n v="0.8791656000000001"/>
          <n v="2.2888896000000001"/>
          <n v="15.567223200000001"/>
          <n v="2.9483328000000002"/>
          <n v="1.3261104000000001"/>
          <n v="3.5663879999999999"/>
          <n v="34.306111200000004"/>
          <n v="2.2638888000000001"/>
          <n v="0.22638959999999997"/>
          <n v="5.688612"/>
          <n v="9.3933336000000001"/>
          <n v="0.83805599999999991"/>
          <n v="7.3150008"/>
          <n v="1.3661112"/>
          <n v="2.0627784"/>
          <n v="1.8694440000000001"/>
          <n v="2.8316664"/>
          <n v="0.81694559999999994"/>
          <n v="28.595834400000001"/>
          <n v="0.99833280000000002"/>
          <n v="17.5769448"/>
          <n v="3.2708328"/>
          <n v="38.575276799999997"/>
          <n v="46.835277599999998"/>
          <n v="3.2230559999999997"/>
          <n v="4.7549999999999999"/>
          <n v="13.3316664"/>
          <n v="0.11527679999999998"/>
          <n v="171.0569448"/>
          <n v="1.1297231999999999"/>
          <n v="32.835277777777776"/>
          <n v="1.4361120000000001"/>
          <n v="1.3541664"/>
          <n v="72.347222400000007"/>
          <n v="6.9824999999999999"/>
          <n v="0.159444"/>
          <n v="0.30833279999999996"/>
          <n v="17.765277600000001"/>
          <n v="18.052778400000001"/>
          <n v="5.0408327999999996"/>
          <n v="0.58999919999999995"/>
          <n v="1.353612"/>
          <n v="1.0052784000000001"/>
          <n v="4.4316671999999997"/>
          <n v="0.27944399999999997"/>
          <n v="6.7450007999999997"/>
          <n v="1.5677783999999999"/>
          <n v="4.9736111999999997"/>
          <n v="23.672776800000001"/>
          <n v="47.248888800000003"/>
          <n v="20.530276799999999"/>
          <n v="1.1047224"/>
          <n v="3.1838880000000001"/>
          <n v="2.5249991999999999"/>
          <n v="0.13888799999999998"/>
          <n v="2.9769455999999996"/>
          <n v="13.921389600000001"/>
          <n v="1.4391672"/>
          <n v="1.2736103999999999"/>
          <n v="1.916388"/>
          <n v="2.1466656"/>
          <n v="1.9427783999999999"/>
          <n v="2.1902784"/>
          <n v="52.185000000000002"/>
          <n v="1.1944440000000001"/>
          <n v="2.0636112"/>
          <n v="9.3472223999999997"/>
          <n v="13.160277600000001"/>
          <n v="5.5855560000000004"/>
          <n v="35.813054399999999"/>
          <n v="7.6930560000000003"/>
          <n v="24.425277599999998"/>
          <n v="1.2933336"/>
          <n v="0.558612"/>
          <n v="4.9652783999999999"/>
          <n v="30.496111200000001"/>
          <n v="3.0716663999999998"/>
          <n v="5.8136112000000004"/>
          <n v="22.1986104"/>
          <n v="0.49055520000000002"/>
          <n v="8.6055552000000013"/>
          <n v="45.216110399999998"/>
          <n v="101.62527839999998"/>
          <n v="34.722223200000002"/>
          <n v="0.79555439999999999"/>
          <n v="2.1177768000000001"/>
          <n v="0.25361040000000001"/>
          <n v="4.0086119999999994"/>
          <n v="0.53083440000000004"/>
          <n v="5.8894439999999992"/>
          <n v="1.0633344"/>
          <n v="1.0738896"/>
          <n v="1.4650007999999999"/>
          <n v="0.34333439999999998"/>
          <n v="2.8858344000000002"/>
          <n v="24.723333600000004"/>
          <n v="8.4325007999999997"/>
          <n v="2.2755552000000003"/>
          <n v="0.53361120000000006"/>
          <n v="7.1147232000000002"/>
          <n v="8.8055999999999995E-2"/>
          <n v="0.15583439999999998"/>
          <n v="1.9999992"/>
          <n v="0.6027768"/>
          <n v="0.16055520000000001"/>
          <n v="0.43194479999999996"/>
          <n v="0.95777760000000001"/>
          <n v="5.0847216"/>
          <n v="3.1389600000000004E-2"/>
          <n v="1.4608344"/>
          <n v="21.782776800000001"/>
          <n v="4.7663880000000001"/>
          <n v="7.2972216000000003"/>
          <n v="9.2452775999999997"/>
          <n v="0.95972159999999995"/>
          <n v="2.6855544"/>
          <n v="6.3966671999999996"/>
          <n v="8.4674999999999994"/>
          <n v="1.0827768"/>
          <n v="8.7223200000000001E-2"/>
          <n v="11.766110399999999"/>
          <n v="9.3887999999999999E-2"/>
          <n v="2.1847224000000001"/>
          <n v="18.648887999999999"/>
          <n v="0.78138960000000002"/>
          <n v="33.135278400000004"/>
          <n v="1.9108343999999999"/>
          <n v="22.968612"/>
          <n v="1.9450007999999999"/>
          <n v="2.1330552000000003"/>
          <n v="116.5344456"/>
          <n v="62.217499199999992"/>
          <n v="1.5455543999999999"/>
          <n v="2.7166655999999998"/>
          <n v="0.42055439999999999"/>
          <n v="2.4227783999999999"/>
          <n v="2.915556"/>
          <n v="1.1405544000000001"/>
          <n v="12.949723200000001"/>
          <n v="1.6111103999999998"/>
          <n v="2.8072224000000001"/>
          <n v="27.018612000000001"/>
          <n v="0.1366656"/>
          <n v="2.5988879999999996"/>
          <n v="1.8519455999999999"/>
          <n v="5.1347231999999998"/>
          <n v="0.71888879999999999"/>
          <n v="5.6305560000000003"/>
          <n v="0.44972159999999994"/>
          <n v="2.4700008000000002"/>
          <n v="3.4752767999999996"/>
          <n v="0.72555600000000009"/>
          <n v="1.7974991999999999"/>
          <n v="179.86861199999998"/>
          <n v="1.7113896"/>
          <n v="0.46333439999999998"/>
          <n v="4.4597232"/>
          <n v="1.0880543999999999"/>
          <n v="12.313056000000001"/>
          <n v="56.246387999999996"/>
          <n v="4.5527784000000002"/>
          <n v="0.90083279999999988"/>
          <n v="0.65333279999999994"/>
          <n v="2.6086103999999999"/>
          <n v="8.2666655999999996"/>
          <n v="3.8880551999999997"/>
          <n v="3.4005552000000003"/>
          <n v="3.2791655999999998"/>
          <n v="0.73888799999999999"/>
          <n v="12.408612000000002"/>
          <n v="78.787499999999994"/>
          <n v="1.2675000000000001"/>
          <n v="12.6891672"/>
          <n v="3.9136103999999996"/>
          <n v="1.3533336"/>
          <n v="0.47916719999999996"/>
          <n v="5.0980559999999997"/>
          <n v="23.444167199999999"/>
          <n v="8.0533344000000007"/>
          <n v="21.548889599999999"/>
          <n v="0.53638800000000009"/>
          <n v="7.24992E-2"/>
          <n v="1.3194456000000001"/>
          <n v="7.5258335999999995"/>
          <n v="1.4977776"/>
          <n v="0.22416719999999998"/>
          <n v="0.75416640000000013"/>
          <n v="1.0247231999999999"/>
          <n v="11.098334400000001"/>
          <n v="4.0722215999999998"/>
          <n v="0.2563896"/>
          <n v="6.3519456000000005"/>
          <n v="10.090000799999999"/>
          <n v="0.67055520000000002"/>
          <n v="1.4058336"/>
          <n v="0.1474992"/>
          <n v="7.1405543999999992"/>
          <n v="9.3402767999999998"/>
          <n v="0.1847232"/>
          <n v="15.688888800000001"/>
          <n v="2.2569455999999999"/>
          <n v="1.0158336000000001"/>
          <n v="1.0863887999999999"/>
          <n v="0.72777840000000005"/>
          <n v="61.747778400000001"/>
          <n v="12.348611999999999"/>
          <n v="3.9327768000000001"/>
          <n v="2.501112"/>
          <n v="14.599444800000001"/>
          <n v="1.5641664"/>
          <n v="0.45361200000000002"/>
          <n v="2.9247215999999998"/>
          <n v="49.473612000000003"/>
          <n v="10.2049992"/>
          <n v="4.8030552000000002"/>
          <n v="8.2577777778496966"/>
          <n v="2.3708328000000001"/>
          <n v="1.7436120000000002"/>
          <n v="6.1286111999999999"/>
          <n v="0.77194560000000001"/>
          <n v="7.3861103999999997"/>
          <n v="4.3650000000000002"/>
          <n v="9.6124992000000002"/>
          <n v="3.4377768"/>
          <n v="57.383054400000006"/>
          <n v="21.299721599999998"/>
          <n v="1.0649999999999999"/>
          <n v="2.1630551999999996"/>
          <n v="6.2022215999999997"/>
          <n v="3.0916655999999998"/>
          <n v="1.4372232"/>
          <n v="3.7041672000000005"/>
          <n v="0.39277680000000004"/>
          <n v="1.4302775999999999"/>
          <n v="2.3611103999999998"/>
          <n v="0.32805600000000001"/>
          <n v="0.31999919999999998"/>
          <n v="2.5247231999999999"/>
          <n v="2.0463887999999999"/>
          <n v="6.1830552000000001"/>
          <n v="5.8602768000000003"/>
          <n v="10.620832800000001"/>
          <n v="2.1097223999999999"/>
          <n v="0.90361200000000008"/>
          <n v="12.4055544"/>
          <n v="3.6119999999999998E-3"/>
          <n v="0.41222160000000002"/>
          <n v="39.391111199999997"/>
          <n v="3.4352784000000001"/>
          <n v="2.3761104"/>
          <n v="1.8975"/>
          <n v="12.4358328"/>
          <n v="3.1433328000000005"/>
          <n v="5.2776000000000003E-3"/>
          <n v="0.3841656"/>
          <n v="0.91750080000000001"/>
          <n v="4.0916664000000003"/>
          <n v="0.99611040000000006"/>
          <n v="4.9052784000000003"/>
          <n v="90.219722399999995"/>
          <n v="32.314723200000003"/>
          <n v="59.077500000000001"/>
          <n v="0.62638800000000006"/>
          <n v="0.27166560000000001"/>
          <n v="0.82194480000000003"/>
          <n v="8.2200000000000006"/>
          <n v="16.345000800000001"/>
          <n v="7.6088880000000003"/>
          <n v="1.6425000000000001"/>
          <n v="0.1983336"/>
          <n v="1.4077776"/>
          <n v="1.0725"/>
          <n v="2.6938895999999999"/>
          <n v="13.261944"/>
          <n v="12.4991664"/>
          <n v="6.8863895999999993"/>
          <n v="8.9286111111869104"/>
          <n v="4.3805555555736646"/>
          <n v="1.7258327999999998"/>
          <n v="7.7784000000000004E-3"/>
          <n v="9.4444799999999995E-2"/>
          <n v="59.8530552"/>
          <n v="0.73388880000000001"/>
          <n v="5.5397232000000001"/>
          <n v="7.9194456000000004"/>
          <n v="1.8411120000000001"/>
          <n v="1.2550008000000001"/>
          <n v="5.2066656"/>
          <n v="0.25027680000000002"/>
          <n v="6.3036120000000002"/>
          <n v="4.2550007999999995"/>
          <n v="2.0383344000000001"/>
          <n v="3.0227784"/>
          <n v="6.0511104000000007"/>
          <n v="5.8397231999999999"/>
          <n v="22.716110400000002"/>
          <n v="0.75194399999999995"/>
          <n v="6.7455552000000001"/>
          <n v="1.5461111999999999"/>
          <n v="2.4777768"/>
          <n v="0.38444400000000001"/>
          <n v="0.18638879999999999"/>
          <n v="11.257221599999999"/>
          <n v="2.3908344000000001"/>
          <n v="3.2094456000000005"/>
          <n v="47.658887999999997"/>
          <n v="0.96611040000000004"/>
          <n v="4.6569456000000002"/>
          <n v="2.6327783999999999"/>
          <n v="1.6849992"/>
          <n v="1.4427768000000001"/>
          <n v="0.57277679999999997"/>
          <n v="16.4683344"/>
          <n v="2.3202768000000003"/>
          <n v="0.56777759999999999"/>
          <n v="1.9827767999999999"/>
          <n v="246.97000079999998"/>
          <n v="0.72611040000000004"/>
          <n v="0.36749999999999999"/>
          <n v="35.999721600000001"/>
          <n v="15.540554400000001"/>
          <n v="4.0247232000000004"/>
          <n v="0.81972240000000007"/>
          <n v="3.9802776"/>
          <n v="0.79916639999999994"/>
          <n v="33.953611199999997"/>
          <n v="1.7916672"/>
          <n v="0.48138959999999997"/>
          <n v="0.80805599999999989"/>
          <n v="1.1413896000000001"/>
          <n v="2.4722399999999999E-2"/>
          <n v="49.770554399999995"/>
          <n v="0.61638959999999998"/>
          <n v="1.1922216000000001"/>
          <n v="15.3838896"/>
          <n v="37.6597224"/>
          <n v="2.4975000000000001"/>
          <n v="1.351944"/>
          <n v="1.0969439999999999"/>
          <n v="3.9980544"/>
          <n v="4.3519439999999996"/>
          <n v="0.25944480000000003"/>
          <n v="9.560834400000001"/>
          <n v="17.039445600000001"/>
          <n v="1.3895999999999999E-3"/>
          <n v="3.2333327999999995"/>
          <n v="3.66"/>
          <n v="2.52"/>
          <n v="6.9150000000000009"/>
          <n v="0.36555599999999999"/>
          <n v="2.0094456000000003"/>
          <n v="0.95305439999999997"/>
          <n v="4.2483336000000005"/>
          <n v="10.5722232"/>
          <n v="15.155277600000002"/>
          <n v="2.6330544000000002"/>
          <n v="3.7002767999999997"/>
          <n v="7.7905560000000005"/>
          <n v="6.090278399999999"/>
          <n v="0.39555600000000002"/>
          <n v="0.45638880000000004"/>
          <n v="4.7125007999999999"/>
          <n v="1.2372215999999998"/>
          <n v="0.2466672"/>
          <n v="1.1294448000000001"/>
          <n v="0.25888800000000001"/>
          <n v="3.2927783999999996"/>
          <n v="18.430555200000001"/>
          <n v="0.60694559999999997"/>
          <n v="0.108612"/>
          <n v="5.0547216000000006"/>
          <n v="247.69611120000002"/>
          <n v="19.751666400000001"/>
          <n v="0.93027839999999995"/>
          <n v="15.803611199999999"/>
          <n v="71.576666399999993"/>
          <n v="8.2727784"/>
          <n v="23.658888888952788"/>
          <n v="24"/>
          <n v="25.770555555587634"/>
          <n v="6.1044456"/>
          <n v="0.12638880000000002"/>
          <n v="0.56166720000000003"/>
          <n v="1.7847215999999999"/>
          <n v="7.2602783999999998"/>
          <n v="1.6389599999999997E-2"/>
          <n v="0.16083359999999999"/>
          <n v="7.8144456"/>
          <n v="84.245834399999993"/>
          <n v="3.1591655999999997"/>
          <n v="1.1141664"/>
          <n v="6.1152768000000002"/>
          <n v="0.18777840000000001"/>
          <n v="44.731665599999999"/>
          <n v="0.54"/>
          <n v="12.936945599999998"/>
          <n v="1.4552784000000001"/>
          <n v="1.2222216000000001"/>
          <n v="16.458888000000002"/>
          <n v="2.6491655999999999"/>
          <n v="2.5722216000000002"/>
          <n v="3.7944455999999995"/>
          <n v="3.5613888"/>
          <n v="3.7827767999999997"/>
          <n v="12.575277777796146"/>
          <n v="11.586388888943475"/>
          <n v="94.630833600000003"/>
          <n v="31.376387999999999"/>
          <n v="8.1097224000000008"/>
          <n v="1.0566671999999999"/>
          <n v="4.7688888"/>
          <n v="1.4413895999999999"/>
          <n v="1.4113896000000001"/>
          <n v="43.229721599999998"/>
          <n v="3.9975000000000001"/>
          <n v="3.3586104000000003"/>
          <n v="1.9130544"/>
          <n v="99.20916720000001"/>
          <n v="7.8830543999999998"/>
          <n v="4.1591664000000002"/>
          <n v="0.2858328"/>
          <n v="7.6344455999999994"/>
          <n v="3.9405551999999999"/>
          <n v="3.7569455999999999"/>
          <n v="0.52583279999999999"/>
          <n v="27.708612000000002"/>
          <n v="13.395278399999999"/>
          <n v="8.995833600000001"/>
          <n v="0.57250080000000003"/>
          <n v="13.287499199999999"/>
          <n v="0.65722320000000001"/>
          <n v="2.6383344000000002"/>
          <n v="5.3758344000000005"/>
          <n v="8.5661111999999999"/>
          <n v="8.1113879999999998"/>
          <n v="1.3569456"/>
          <n v="1.6172231999999997"/>
          <n v="2.6594448000000002"/>
          <n v="4.1780544000000006"/>
          <n v="26.4097224"/>
          <n v="1.3549992"/>
          <n v="22.726111199999998"/>
          <n v="5.8122216"/>
          <n v="30.1063896"/>
          <n v="33.958055999999999"/>
          <n v="6.6069456000000004"/>
          <n v="6.9344447999999996"/>
          <n v="1.5833328"/>
          <n v="0.32833439999999997"/>
          <n v="1.0041671999999999"/>
          <n v="25.468888800000002"/>
          <n v="4.9072224000000002"/>
          <n v="0.60722160000000003"/>
          <n v="0.3661104"/>
          <n v="26.635833599999998"/>
          <n v="0.19583280000000003"/>
          <n v="0.40916640000000004"/>
          <n v="1.2486120000000001"/>
          <n v="3.2169455999999998"/>
          <n v="0.53805600000000009"/>
          <n v="1.5538895999999998"/>
          <n v="22.595555999999998"/>
          <n v="0.55138799999999999"/>
          <n v="2.1905543999999999"/>
          <n v="2.771388"/>
          <n v="1.6055543999999999"/>
          <n v="21.230556"/>
          <n v="3.3608328000000003"/>
          <n v="1.5499991999999998"/>
          <n v="3.7561103999999998"/>
          <n v="3.0141671999999997"/>
          <n v="1.27776E-2"/>
          <n v="20.531666399999999"/>
          <n v="5.5616664"/>
          <n v="1.7641656000000001"/>
          <n v="0.20500079999999998"/>
          <n v="0.46472159999999996"/>
          <n v="1.2319439999999999"/>
          <n v="1.5338879999999999"/>
          <n v="1.1541672000000001"/>
          <n v="30.979723200000002"/>
          <n v="0.94333440000000013"/>
          <n v="5.1913895999999999"/>
          <n v="30.981110399999999"/>
          <n v="0.85305600000000004"/>
          <n v="0.71472239999999998"/>
          <n v="1.9538880000000001"/>
          <n v="0.78361199999999998"/>
          <n v="9.6667199999999995E-2"/>
          <n v="0.72138959999999996"/>
          <n v="9.1943999999999998E-2"/>
          <n v="1.6944000000000001E-2"/>
          <n v="11.4208344"/>
          <n v="0.16111200000000001"/>
          <n v="0.14333280000000001"/>
          <n v="0.50777760000000005"/>
          <n v="17.91"/>
          <n v="3.3155543999999999"/>
          <n v="4.7661119999999997"/>
          <n v="1.0647215999999999"/>
          <n v="8.0938895999999989"/>
          <n v="5.6683344"/>
          <n v="2.7966671999999999"/>
          <n v="11.508611999999999"/>
          <n v="0.53305440000000004"/>
          <n v="49.032223200000004"/>
          <n v="1.4611103999999999"/>
          <n v="3.0469440000000003"/>
          <n v="20.942776800000001"/>
          <n v="24.025555199999999"/>
          <n v="1.3872216000000002"/>
          <n v="3.4627775999999999"/>
          <n v="22.407223200000001"/>
          <n v="11.6800008"/>
          <n v="20.6083344"/>
          <n v="0.21027839999999998"/>
          <n v="1.5502775999999998"/>
          <n v="0.17805599999999999"/>
          <n v="9.8622215999999998"/>
          <n v="1.3047215999999999"/>
          <n v="3.4286112000000002"/>
          <n v="1.021944"/>
          <n v="5.8611120000000003"/>
          <n v="3.9447215999999998"/>
          <n v="3.4944456000000002"/>
          <n v="4.9197215999999999"/>
          <n v="8.8780560000000008"/>
          <n v="1.4516664000000001"/>
          <n v="23.314999199999999"/>
          <n v="0.7352784"/>
          <n v="12.4052784"/>
          <n v="4.1822232000000001"/>
          <n v="5.2450007999999997"/>
          <n v="0.25805519999999998"/>
          <n v="5.6524992000000003"/>
          <n v="0.2711112"/>
          <n v="4.479444"/>
          <n v="0.1358328"/>
          <n v="2.7958343999999999"/>
          <n v="13.7255544"/>
          <n v="8.6558328000000007"/>
          <n v="3.6025007999999996"/>
          <n v="7.8986111999999995"/>
          <n v="0.1708344"/>
          <n v="0.98194559999999997"/>
          <n v="9.9702768000000006"/>
          <n v="10.219166400000001"/>
          <n v="5.2216655999999997"/>
          <n v="2.5655543999999999"/>
          <n v="18.926387999999999"/>
          <n v="0.4586112"/>
          <n v="1.2863880000000001"/>
          <n v="7.1441663999999996"/>
          <n v="3.2272223999999996"/>
          <n v="5.97216E-2"/>
          <n v="1.7766672000000001"/>
          <n v="2.2369439999999998"/>
          <n v="2.3280552000000001"/>
          <n v="5.5116671999999998"/>
          <n v="6.1422215999999992"/>
          <n v="23.1044448"/>
          <n v="1.8288888000000001"/>
          <n v="11.0541672"/>
          <n v="0.2986104"/>
          <n v="2.3255544000000001"/>
          <n v="0.8822232000000001"/>
          <n v="5.1922224000000003"/>
          <n v="5.1930551999999999"/>
          <n v="1.5497231999999999"/>
          <n v="32.908610400000001"/>
          <n v="7.9813896"/>
          <n v="6.6667199999999996E-2"/>
          <n v="1.4933327999999999"/>
          <n v="0.55777679999999996"/>
          <n v="0.85611120000000007"/>
          <n v="3.0308327999999998"/>
          <n v="0.57055440000000002"/>
          <n v="2.1441672000000001"/>
          <n v="0.87416640000000001"/>
          <n v="11.2602768"/>
          <n v="4.8836111999999998"/>
          <n v="12.328610399999999"/>
          <n v="11.341944"/>
          <n v="7.8369456"/>
          <n v="5.5305552000000002"/>
          <n v="0.60944399999999999"/>
          <n v="5.5102776000000002"/>
          <n v="26.0625"/>
          <n v="19.559999999999999"/>
          <n v="1.1372232"/>
          <n v="1.4749992000000001"/>
          <n v="5.7152783999999999"/>
          <n v="8.889600000000001E-3"/>
          <n v="5.7777599999999998E-2"/>
          <n v="0.20055599999999998"/>
          <n v="1.0538879999999999"/>
          <n v="71.633332800000005"/>
          <n v="0.16916639999999999"/>
          <n v="1.3936104"/>
          <n v="5.3650008000000007"/>
          <n v="1.0276799999999999E-2"/>
          <n v="0.2066664"/>
          <n v="6.8713896000000005"/>
          <n v="0.49999919999999998"/>
          <n v="3.3663888000000002"/>
          <n v="11.938888800000001"/>
          <n v="9.1050000000000004"/>
          <n v="0.68166719999999992"/>
          <n v="3.0058343999999999"/>
          <n v="0.59944560000000002"/>
          <n v="1.3077768000000001"/>
          <n v="4.1752776000000003"/>
          <n v="7.5816672000000001"/>
          <n v="0.94500000000000006"/>
          <n v="24.471667199999999"/>
          <n v="0.63888959999999995"/>
          <n v="2.9341656"/>
          <n v="19.346387999999997"/>
          <n v="6.3494448000000006"/>
          <n v="4.248888"/>
          <n v="31.771389599999999"/>
          <n v="1.9302768000000001"/>
          <n v="1.1597232"/>
          <n v="2.6152775999999998"/>
          <n v="1.9652784000000001"/>
          <n v="10.459166399999999"/>
          <n v="1.2811104"/>
          <n v="44.529165599999999"/>
          <n v="2.1358344000000002"/>
          <n v="0.57305519999999999"/>
          <n v="17.5275"/>
          <n v="27.343334399999996"/>
          <n v="0.41250000000000003"/>
          <n v="1.3747224"/>
          <n v="1.5574992000000001"/>
          <n v="3.1655543999999995"/>
          <n v="32.559722399999998"/>
          <n v="1.1119439999999998"/>
          <n v="1.7777784000000001"/>
          <n v="15.158611199999999"/>
          <n v="0.63277680000000003"/>
          <n v="1.0486103999999998"/>
          <n v="1.7158344000000001"/>
          <n v="3.4508327999999997"/>
          <n v="3.4711103999999997"/>
          <n v="21.2077776"/>
          <n v="4.5547224000000002"/>
          <n v="0.61972319999999992"/>
          <n v="5.4699999999138527"/>
          <n v="37.386111111205537"/>
          <n v="2.7619444445008412"/>
          <n v="8.7333333333372138"/>
          <n v="2.5999999999185093"/>
          <n v="20.685277777723968"/>
          <n v="7.0000000001164153"/>
          <n v="23.066388888750225"/>
          <n v="0.29805599999999999"/>
          <n v="4.7141663999999999"/>
          <n v="5.5600008000000001"/>
          <n v="3.1705559999999995"/>
          <n v="11.290276800000001"/>
          <n v="5.3611200000000005E-2"/>
          <n v="1.8408336000000001"/>
          <n v="4.6230551999999996"/>
          <n v="2.5316663999999998"/>
          <n v="4.1888880000000004"/>
          <n v="0.66416640000000005"/>
          <n v="3.5622216"/>
          <n v="3.9716666666208766"/>
          <n v="10.849999999918509"/>
          <n v="25.157499999913853"/>
          <n v="0.35027759999999997"/>
          <n v="2.5161120000000001"/>
          <n v="1.2558336000000001"/>
          <n v="1.2594456000000001"/>
          <n v="27.209444444444447"/>
          <n v="1.4358336"/>
          <n v="1.1030544"/>
          <n v="2.0061119999999999"/>
          <n v="2.8277784000000001"/>
          <n v="0.77611199999999991"/>
          <n v="2.6202768000000001"/>
          <n v="4.9880544000000002"/>
          <n v="0.90555600000000003"/>
          <n v="3.1863888"/>
          <n v="3.1380551999999997"/>
          <n v="1.3222224"/>
          <n v="9.978612"/>
          <n v="11.6522232"/>
          <n v="4.3522223999999996"/>
          <n v="33.798611999999999"/>
          <n v="1.5036119999999999"/>
          <n v="2.8022231999999998"/>
          <n v="0.96222239999999992"/>
          <n v="0.25555440000000001"/>
          <n v="1.0638888"/>
          <n v="0.1783344"/>
          <n v="18.633055200000001"/>
          <n v="7.3483344000000006"/>
          <n v="4.3994448000000004"/>
          <n v="5.2563887999999999"/>
          <n v="10.725832800000001"/>
          <n v="2.2125000000000004"/>
          <n v="2.4077783999999998"/>
          <n v="1.291944"/>
          <n v="9.6891672"/>
          <n v="3.9761112000000001"/>
          <n v="15.599721600000001"/>
          <n v="1.3375007999999999"/>
          <n v="0.97805520000000001"/>
          <n v="0.47305440000000004"/>
          <n v="1.8458327999999999"/>
          <n v="0.2638896"/>
          <n v="2.3880552000000002"/>
          <n v="9.0554400000000007E-2"/>
          <n v="2.7055560000000001"/>
          <n v="0.9700008"/>
          <n v="5.8633344000000003"/>
          <n v="1.1336112"/>
          <n v="22.067776800000001"/>
          <n v="33.905277599999998"/>
          <n v="0.41972160000000003"/>
          <n v="3.3612000000000003E-2"/>
          <n v="2.5697231999999999"/>
          <n v="26.632777777675074"/>
          <n v="19.320277777849697"/>
          <n v="12.150833333318587"/>
          <n v="1.1927777777309529"/>
          <n v="46.593612"/>
          <n v="13.499167199999999"/>
          <n v="2.8066656000000001"/>
          <n v="0.42250080000000001"/>
          <n v="0.57555599999999996"/>
          <n v="3.6608333334443159"/>
          <n v="21.416666666627862"/>
          <n v="5.0588879999999996"/>
          <n v="1.4036112000000001"/>
          <n v="6.4086120000000006"/>
          <n v="7.3900007999999993"/>
          <n v="4.3622232000000007"/>
          <n v="0.1530552"/>
          <n v="1.8477767999999999"/>
          <n v="0.10611120000000002"/>
          <n v="4.9855560000000008"/>
          <n v="1.8424992"/>
          <n v="0.318888"/>
          <n v="17.3411112"/>
          <n v="2.8825007999999999"/>
          <n v="1.0488887999999998"/>
          <n v="4.7733336"/>
          <n v="11.9733336"/>
          <n v="8.1005544"/>
          <n v="2.3758344"/>
          <n v="2.8688880000000001"/>
          <n v="14.900556000000002"/>
          <n v="2.4066672000000002"/>
          <n v="5.6469456000000005"/>
          <n v="0.23944560000000001"/>
          <n v="11.665833600000001"/>
          <n v="1.1875008"/>
          <n v="0.61166640000000005"/>
          <n v="11.943887999999999"/>
          <n v="0.90722159999999996"/>
          <n v="42.680834400000002"/>
          <n v="2.2144440000000003"/>
          <n v="4.1361119999999998"/>
          <n v="0.97972320000000002"/>
          <n v="5.9727768000000001"/>
          <n v="6.9388895999999995"/>
          <n v="3.1613879999999996"/>
          <n v="1.5827784"/>
          <n v="11.195834399999999"/>
          <n v="20.006112000000002"/>
          <n v="1.0377768000000001"/>
          <n v="1.239444"/>
          <n v="1.7200008"/>
          <n v="1.0094448"/>
          <n v="2.2561103999999998"/>
          <n v="55.405000800000003"/>
          <n v="5.5019448000000004"/>
          <n v="13.283889599999998"/>
          <n v="0.37555440000000007"/>
          <n v="3.3994439999999999"/>
          <n v="0.691944"/>
          <n v="1.1116655999999998"/>
          <n v="0.26249999999999996"/>
          <n v="1.1683344"/>
          <n v="2.6408328000000001"/>
          <n v="3.7391664000000002"/>
          <n v="21.450554400000001"/>
          <n v="1.3213896000000001"/>
          <n v="1.5763896000000002"/>
          <n v="2.8130544"/>
          <n v="2.3016671999999998"/>
          <n v="23.0524992"/>
          <n v="0.95027760000000006"/>
          <n v="1.1605559999999999"/>
          <n v="0.17972160000000001"/>
          <n v="1.6791671999999997"/>
          <n v="5.6605559999999997"/>
          <n v="30.213888000000001"/>
          <n v="0.88333440000000008"/>
          <n v="1.0308336"/>
          <n v="8.0266655999999994"/>
          <n v="0.64333439999999997"/>
          <n v="20.527778400000003"/>
          <n v="1.8316656"/>
          <n v="0.3297216"/>
          <n v="2.3313888"/>
          <n v="0.27361199999999997"/>
          <n v="3.9291672000000002"/>
          <n v="38.343055200000002"/>
          <n v="7.1233344000000001"/>
          <n v="0.44611200000000001"/>
          <n v="1.4313887999999999"/>
          <n v="2.0625"/>
          <n v="25.381389599999999"/>
          <n v="4.3247231999999993"/>
          <n v="20.0625"/>
          <n v="17.488610399999999"/>
          <n v="3.9619439999999999"/>
          <n v="1.7308344"/>
          <n v="5.9544455999999997"/>
          <n v="0.51250079999999998"/>
          <n v="6.1361112000000002"/>
          <n v="10.3316664"/>
          <n v="73.422223199999991"/>
          <n v="8.5016663999999995"/>
          <n v="3.3238895999999998"/>
          <n v="0.83833439999999992"/>
          <n v="2.0541671999999997"/>
        </groupItems>
      </fieldGroup>
    </cacheField>
  </cacheFields>
  <extLst>
    <ext xmlns:x14="http://schemas.microsoft.com/office/spreadsheetml/2009/9/main" uri="{725AE2AE-9491-48be-B2B4-4EB974FC3084}">
      <x14:pivotCacheDefinition pivotCacheId="511627637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Sales" refreshedDate="45191.492959722222" createdVersion="7" refreshedVersion="8" minRefreshableVersion="3" recordCount="3030" xr:uid="{4D9887A6-2BAC-469D-B86E-81691D5CE24E}">
  <cacheSource type="worksheet">
    <worksheetSource name="Tabela2" r:id="rId2"/>
  </cacheSource>
  <cacheFields count="51">
    <cacheField name="SEMANA" numFmtId="0">
      <sharedItems containsSemiMixedTypes="0" containsString="0" containsNumber="1" containsInteger="1" minValue="0" maxValue="52" count="53">
        <n v="0"/>
        <n v="5"/>
        <n v="1"/>
        <n v="6"/>
        <n v="2"/>
        <n v="7"/>
        <n v="3"/>
        <n v="8"/>
        <n v="4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40" u="1"/>
        <n v="42" u="1"/>
        <n v="44" u="1"/>
        <n v="46" u="1"/>
        <n v="48" u="1"/>
        <n v="50" u="1"/>
        <n v="52" u="1"/>
        <n v="39" u="1"/>
        <n v="41" u="1"/>
        <n v="43" u="1"/>
        <n v="45" u="1"/>
        <n v="47" u="1"/>
        <n v="49" u="1"/>
        <n v="51" u="1"/>
      </sharedItems>
    </cacheField>
    <cacheField name="DF PROGRAMADA SEMANA" numFmtId="2">
      <sharedItems/>
    </cacheField>
    <cacheField name="mês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 u="1"/>
        <n v="11" u="1"/>
        <n v="12" u="1"/>
      </sharedItems>
    </cacheField>
    <cacheField name="Data abreviada" numFmtId="0">
      <sharedItems containsSemiMixedTypes="0" containsNonDate="0" containsDate="1" containsString="0" minDate="2023-01-01T00:00:00" maxDate="2023-09-02T00:00:00" count="9"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</sharedItems>
      <fieldGroup par="50"/>
    </cacheField>
    <cacheField name="dia" numFmtId="0">
      <sharedItems containsSemiMixedTypes="0" containsNonDate="0" containsDate="1" containsString="0" minDate="1901-01-01T00:00:00" maxDate="1901-09-21T00:00:00"/>
    </cacheField>
    <cacheField name="Meta DF" numFmtId="2">
      <sharedItems containsSemiMixedTypes="0" containsString="0" containsNumber="1" containsInteger="1" minValue="90" maxValue="90"/>
    </cacheField>
    <cacheField name="Equipamento2" numFmtId="0">
      <sharedItems containsBlank="1" count="36">
        <s v="CA110"/>
        <s v="CA111"/>
        <s v="CA112"/>
        <s v="CA113"/>
        <s v="CA114"/>
        <s v="CA115"/>
        <s v="CA116"/>
        <s v="CA117"/>
        <s v="CA118"/>
        <s v="CA119"/>
        <s v="CA120"/>
        <s v="CA121"/>
        <s v="CA122"/>
        <s v="CA123"/>
        <s v="" u="1"/>
        <m u="1"/>
        <s v="CA103" u="1"/>
        <s v="CAS74" u="1"/>
        <s v="CA102" u="1"/>
        <s v="CAS73" u="1"/>
        <s v="CA101" u="1"/>
        <s v="CAS82" u="1"/>
        <s v="CAS79" u="1"/>
        <s v="CAS63" u="1"/>
        <s v="CAS72" u="1"/>
        <s v="CA100" u="1"/>
        <s v="CAS81" u="1"/>
        <s v="CAS78" u="1"/>
        <s v="CAS71" u="1"/>
        <s v="CAS52" u="1"/>
        <s v="CAS80" u="1"/>
        <s v="CAS77" u="1"/>
        <s v="CAS51" u="1"/>
        <s v="CAS76" u="1"/>
        <s v="CA104" u="1"/>
        <s v="CAS75" u="1"/>
      </sharedItems>
    </cacheField>
    <cacheField name="Equipamento" numFmtId="0">
      <sharedItems/>
    </cacheField>
    <cacheField name="Data Inicial" numFmtId="0">
      <sharedItems/>
    </cacheField>
    <cacheField name="Hora Início" numFmtId="22">
      <sharedItems/>
    </cacheField>
    <cacheField name="Data Final" numFmtId="22">
      <sharedItems/>
    </cacheField>
    <cacheField name="Hora Final" numFmtId="22">
      <sharedItems/>
    </cacheField>
    <cacheField name="HC" numFmtId="0">
      <sharedItems containsSemiMixedTypes="0" containsString="0" containsNumber="1" minValue="10.461388888888889" maxValue="24.000000000000014"/>
    </cacheField>
    <cacheField name="HM" numFmtId="0">
      <sharedItems containsSemiMixedTypes="0" containsString="0" containsNumber="1" minValue="0" maxValue="24"/>
    </cacheField>
    <cacheField name="HMC" numFmtId="0">
      <sharedItems containsSemiMixedTypes="0" containsString="0" containsNumber="1" minValue="0" maxValue="24"/>
    </cacheField>
    <cacheField name="HAC" numFmtId="0">
      <sharedItems containsSemiMixedTypes="0" containsString="0" containsNumber="1" minValue="0" maxValue="24"/>
    </cacheField>
    <cacheField name="HMP" numFmtId="0">
      <sharedItems containsSemiMixedTypes="0" containsString="0" containsNumber="1" minValue="0" maxValue="24"/>
    </cacheField>
    <cacheField name="MPS" numFmtId="0">
      <sharedItems containsSemiMixedTypes="0" containsString="0" containsNumber="1" minValue="0" maxValue="24"/>
    </cacheField>
    <cacheField name="MPNS" numFmtId="0">
      <sharedItems containsSemiMixedTypes="0" containsString="0" containsNumber="1" minValue="0" maxValue="13.499166666666667"/>
    </cacheField>
    <cacheField name="HD" numFmtId="0">
      <sharedItems containsSemiMixedTypes="0" containsString="0" containsNumber="1" minValue="0" maxValue="24.000000000000014"/>
    </cacheField>
    <cacheField name="HO" numFmtId="0">
      <sharedItems containsSemiMixedTypes="0" containsString="0" containsNumber="1" minValue="0" maxValue="24"/>
    </cacheField>
    <cacheField name="HOI" numFmtId="0">
      <sharedItems containsSemiMixedTypes="0" containsString="0" containsNumber="1" minValue="0" maxValue="24"/>
    </cacheField>
    <cacheField name="HOE" numFmtId="0">
      <sharedItems containsSemiMixedTypes="0" containsString="0" containsNumber="1" minValue="0" maxValue="8.232222222222223"/>
    </cacheField>
    <cacheField name="HT" numFmtId="0">
      <sharedItems containsSemiMixedTypes="0" containsString="0" containsNumber="1" minValue="0" maxValue="21.151666666666667"/>
    </cacheField>
    <cacheField name="HTP" numFmtId="0">
      <sharedItems containsSemiMixedTypes="0" containsString="0" containsNumber="1" minValue="0" maxValue="21.151666666666667"/>
    </cacheField>
    <cacheField name="HEF" numFmtId="0">
      <sharedItems containsSemiMixedTypes="0" containsString="0" containsNumber="1" minValue="0" maxValue="18.059166666666666"/>
    </cacheField>
    <cacheField name="HAO" numFmtId="0">
      <sharedItems containsSemiMixedTypes="0" containsString="0" containsNumber="1" minValue="0" maxValue="5.4133333333333331"/>
    </cacheField>
    <cacheField name="HTNP" numFmtId="0">
      <sharedItems containsSemiMixedTypes="0" containsString="0" containsNumber="1" minValue="0" maxValue="2.0358333333333332"/>
    </cacheField>
    <cacheField name="HTI" numFmtId="0">
      <sharedItems containsSemiMixedTypes="0" containsString="0" containsNumber="1" containsInteger="1" minValue="0" maxValue="0"/>
    </cacheField>
    <cacheField name="HTD" numFmtId="0">
      <sharedItems containsSemiMixedTypes="0" containsString="0" containsNumber="1" minValue="0" maxValue="2.0358333333333332"/>
    </cacheField>
    <cacheField name="DF %" numFmtId="4">
      <sharedItems containsSemiMixedTypes="0" containsString="0" containsNumber="1" minValue="0" maxValue="100"/>
    </cacheField>
    <cacheField name="UF %" numFmtId="4">
      <sharedItems containsSemiMixedTypes="0" containsString="0" containsNumber="1" minValue="0" maxValue="100"/>
    </cacheField>
    <cacheField name="RO %" numFmtId="4">
      <sharedItems containsSemiMixedTypes="0" containsString="0" containsNumber="1" minValue="0" maxValue="88.131944444444429"/>
    </cacheField>
    <cacheField name="DI %" numFmtId="4">
      <sharedItems containsSemiMixedTypes="0" containsString="0" containsNumber="1" minValue="0" maxValue="100"/>
    </cacheField>
    <cacheField name="EP" numFmtId="0">
      <sharedItems containsSemiMixedTypes="0" containsString="0" containsNumber="1" containsInteger="1" minValue="0" maxValue="0"/>
    </cacheField>
    <cacheField name="OEE" numFmtId="0">
      <sharedItems containsSemiMixedTypes="0" containsString="0" containsNumber="1" containsInteger="1" minValue="0" maxValue="0"/>
    </cacheField>
    <cacheField name="NIC" numFmtId="0">
      <sharedItems containsSemiMixedTypes="0" containsString="0" containsNumber="1" containsInteger="1" minValue="0" maxValue="4"/>
    </cacheField>
    <cacheField name="IAO" numFmtId="0">
      <sharedItems containsSemiMixedTypes="0" containsString="0" containsNumber="1" minValue="0" maxValue="0.39890078102400928"/>
    </cacheField>
    <cacheField name="TON HE" numFmtId="0">
      <sharedItems containsSemiMixedTypes="0" containsString="0" containsNumber="1" containsInteger="1" minValue="0" maxValue="0"/>
    </cacheField>
    <cacheField name="MTBF" numFmtId="0">
      <sharedItems containsSemiMixedTypes="0" containsString="0" containsNumber="1" minValue="0" maxValue="21.151666666666667"/>
    </cacheField>
    <cacheField name="MTTR" numFmtId="0">
      <sharedItems containsSemiMixedTypes="0" containsString="0" containsNumber="1" minValue="0" maxValue="23.118611111111111"/>
    </cacheField>
    <cacheField name="MTBS" numFmtId="0">
      <sharedItems containsSemiMixedTypes="0" containsString="0" containsNumber="1" minValue="0" maxValue="21.151666666666667"/>
    </cacheField>
    <cacheField name="MTTS" numFmtId="0">
      <sharedItems containsSemiMixedTypes="0" containsString="0" containsNumber="1" minValue="0" maxValue="24"/>
    </cacheField>
    <cacheField name="NIM" numFmtId="0">
      <sharedItems containsSemiMixedTypes="0" containsString="0" containsNumber="1" containsInteger="1" minValue="0" maxValue="5"/>
    </cacheField>
    <cacheField name="FMP" numFmtId="0">
      <sharedItems containsSemiMixedTypes="0" containsString="0" containsNumber="1" minValue="0" maxValue="1"/>
    </cacheField>
    <cacheField name="Produção" numFmtId="171">
      <sharedItems containsSemiMixedTypes="0" containsString="0" containsNumber="1" minValue="0" maxValue="32795.199000000001"/>
    </cacheField>
    <cacheField name="Coluna1" numFmtId="0">
      <sharedItems containsBlank="1"/>
    </cacheField>
    <cacheField name="Coluna2" numFmtId="0">
      <sharedItems containsString="0" containsBlank="1" containsNumber="1" minValue="0" maxValue="4013.4524245196521"/>
    </cacheField>
    <cacheField name="Coluna3" numFmtId="0">
      <sharedItems containsString="0" containsBlank="1" containsNumber="1" containsInteger="1" minValue="0" maxValue="0"/>
    </cacheField>
    <cacheField name="Coluna4" numFmtId="0">
      <sharedItems containsBlank="1"/>
    </cacheField>
    <cacheField name="Meses (Data abreviada)" numFmtId="0" databaseField="0">
      <fieldGroup base="3">
        <rangePr groupBy="months" startDate="2023-01-01T00:00:00" endDate="2023-09-02T00:00:00"/>
        <groupItems count="14">
          <s v="&lt;01/01/202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09/2023"/>
        </groupItems>
      </fieldGroup>
    </cacheField>
  </cacheFields>
  <extLst>
    <ext xmlns:x14="http://schemas.microsoft.com/office/spreadsheetml/2009/9/main" uri="{725AE2AE-9491-48be-B2B4-4EB974FC3084}">
      <x14:pivotCacheDefinition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endo Silva" refreshedDate="45748.631052314813" createdVersion="6" refreshedVersion="8" minRefreshableVersion="3" recordCount="70" xr:uid="{186BC375-19FF-4A0F-B06E-5BBFEDC09B1C}">
  <cacheSource type="worksheet">
    <worksheetSource ref="A5:U75" sheet="Relatório SAP"/>
  </cacheSource>
  <cacheFields count="21">
    <cacheField name="Nº de série" numFmtId="0">
      <sharedItems count="20">
        <s v="MT500187"/>
        <s v="MT500195"/>
        <s v="MT500204"/>
        <s v="MT500186"/>
        <s v="MT500201"/>
        <s v="MT500198"/>
        <s v="MT500194"/>
        <s v="MT500189"/>
        <s v="MT500188"/>
        <s v="MT500209"/>
        <s v="MT500210"/>
        <s v="MT500222"/>
        <s v="MT500223"/>
        <s v="MT500205"/>
        <s v="MT500162" u="1"/>
        <s v="MT500167" u="1"/>
        <s v="MT500172" u="1"/>
        <s v="MT500166" u="1"/>
        <s v="MT500174" u="1"/>
        <s v="MT500173" u="1"/>
      </sharedItems>
    </cacheField>
    <cacheField name="Nota" numFmtId="0">
      <sharedItems containsSemiMixedTypes="0" containsString="0" containsNumber="1" containsInteger="1" minValue="309300362" maxValue="310059118"/>
    </cacheField>
    <cacheField name="Ordem" numFmtId="0">
      <sharedItems count="193">
        <s v="00A700273400"/>
        <s v="00A700291900"/>
        <s v="00A700430800"/>
        <s v="00A700499400"/>
        <s v="00A700500300"/>
        <s v="00A700500500"/>
        <s v="00A700500700"/>
        <s v="00A700504200"/>
        <s v="00A700504900"/>
        <s v="00A700505500"/>
        <s v="00A700519400"/>
        <s v="00A700519600"/>
        <s v="00A700519800"/>
        <s v="00A700527800"/>
        <s v="00A700548400"/>
        <s v="00A700550500"/>
        <s v="00A700551500"/>
        <s v="00A700552800"/>
        <s v="00A700552900"/>
        <s v="00A700627000"/>
        <s v="00A700627100"/>
        <s v="00A700627400"/>
        <s v="00A700627900"/>
        <s v="00A700649500"/>
        <s v="00A700675000"/>
        <s v="00A700687700"/>
        <s v="00A700688300"/>
        <s v="00A700688500"/>
        <s v="00A700690600"/>
        <s v="00A700693100"/>
        <s v="00A700701000"/>
        <s v="00A700701900"/>
        <s v="00A700702000"/>
        <s v="00A700702100"/>
        <s v="00A700726200"/>
        <s v="00A700731900"/>
        <s v="00A700732400"/>
        <s v="00A700734700"/>
        <s v="00A700735000"/>
        <s v="00A700735100"/>
        <s v="00A700735400"/>
        <s v="00A700735600"/>
        <s v="00A700736000"/>
        <s v="00A700736300"/>
        <s v="00A700736600"/>
        <s v="00A700743400"/>
        <s v="00A700744200"/>
        <s v="00A700744300"/>
        <s v="00A700744400"/>
        <s v="00A700744500"/>
        <s v="00A700744600"/>
        <s v="00A700744900"/>
        <s v="00A700745000"/>
        <s v="00A700745200"/>
        <s v="00A700745500"/>
        <s v="00A700745600"/>
        <s v="00A700745700"/>
        <s v="00A700745900"/>
        <s v="00A700746400"/>
        <s v="00A700746600"/>
        <s v="00A700746800"/>
        <s v="00A700756500"/>
        <s v="00A700760500"/>
        <s v="00A700760900"/>
        <s v="00A700761100"/>
        <s v="00A700761400"/>
        <s v="00A700761600"/>
        <s v="00A700774800"/>
        <s v="00A700775000"/>
        <s v="00A700775100"/>
        <s v="00A700268600" u="1"/>
        <s v="00A700292200" u="1"/>
        <s v="00A700340000" u="1"/>
        <s v="00A700342100" u="1"/>
        <s v="00A700381400" u="1"/>
        <s v="00A700439400" u="1"/>
        <s v="00A700443000" u="1"/>
        <s v="00A700443700" u="1"/>
        <s v="00A700473800" u="1"/>
        <s v="00A700474200" u="1"/>
        <s v="00A700474300" u="1"/>
        <s v="00A700505400" u="1"/>
        <s v="00A700505700" u="1"/>
        <s v="00A700505800" u="1"/>
        <s v="00A700509500" u="1"/>
        <s v="00A700517900" u="1"/>
        <s v="00A700518200" u="1"/>
        <s v="00A700519000" u="1"/>
        <s v="00A700519100" u="1"/>
        <s v="00A700519200" u="1"/>
        <s v="00A700519300" u="1"/>
        <s v="00A700519500" u="1"/>
        <s v="00A700519900" u="1"/>
        <s v="00A700523500" u="1"/>
        <s v="00A700524000" u="1"/>
        <s v="00A700524100" u="1"/>
        <s v="00A700524200" u="1"/>
        <s v="00A700524300" u="1"/>
        <s v="00A700524400" u="1"/>
        <s v="00A700524500" u="1"/>
        <s v="00A700524600" u="1"/>
        <s v="00A700524700" u="1"/>
        <s v="00A700524900" u="1"/>
        <s v="00A700525300" u="1"/>
        <s v="00A700526600" u="1"/>
        <s v="00A700545300" u="1"/>
        <s v="00A700546600" u="1"/>
        <s v="00A700546900" u="1"/>
        <s v="00A700547500" u="1"/>
        <s v="00A700549900" u="1"/>
        <s v="00A700550000" u="1"/>
        <s v="00A700552200" u="1"/>
        <s v="00A700553900" u="1"/>
        <s v="00A700578600" u="1"/>
        <s v="00A700579300" u="1"/>
        <s v="00A700586300" u="1"/>
        <s v="00A700587500" u="1"/>
        <s v="00A700588100" u="1"/>
        <s v="00A700588300" u="1"/>
        <s v="00A700588400" u="1"/>
        <s v="00A700588500" u="1"/>
        <s v="2201703904" u="1"/>
        <s v="2201704205" u="1"/>
        <s v="2201704200" u="1"/>
        <s v="2201700101" u="1"/>
        <s v="2201700800" u="1"/>
        <s v="2201703500" u="1"/>
        <s v="2201660600" u="1"/>
        <s v="2201700401" u="1"/>
        <s v="2201700701" u="1"/>
        <s v="2201674400" u="1"/>
        <s v="2201702701" u="1"/>
        <s v="2201674700" u="1"/>
        <s v="2201674301" u="1"/>
        <s v="2201700907" u="1"/>
        <s v="2201700902" u="1"/>
        <s v="2201674601" u="1"/>
        <s v="2201703902" u="1"/>
        <s v="2201704203" u="1"/>
        <s v="2201674901" u="1"/>
        <s v="2201698600" u="1"/>
        <s v="2201697501" u="1"/>
        <s v="2201700000" u="1"/>
        <s v="2201700300" u="1"/>
        <s v="2201698801" u="1"/>
        <s v="2201581301" u="1"/>
        <s v="2201700600" u="1"/>
        <s v="2201702600" u="1"/>
        <s v="2201700201" u="1"/>
        <s v="2201700905" u="1"/>
        <s v="2201700900" u="1"/>
        <s v="2201701201" u="1"/>
        <s v="2201700501" u="1"/>
        <s v="2201703905" u="1"/>
        <s v="2201703900" u="1"/>
        <s v="2201704201" u="1"/>
        <s v="2201700801" u="1"/>
        <s v="2201703501" u="1"/>
        <s v="2201660601" u="1"/>
        <s v="2201674800" u="1"/>
        <s v="2201674401" u="1"/>
        <s v="2201674701" u="1"/>
        <s v="2201700903" u="1"/>
        <s v="2201698700" u="1"/>
        <s v="2201703903" u="1"/>
        <s v="2201704204" u="1"/>
        <s v="2201700100" u="1"/>
        <s v="2201698601" u="1"/>
        <s v="2201700400" u="1"/>
        <s v="2201700001" u="1"/>
        <s v="2201700700" u="1"/>
        <s v="2201702700" u="1"/>
        <s v="2201700301" u="1"/>
        <s v="2201700601" u="1"/>
        <s v="2201674300" u="1"/>
        <s v="2201702601" u="1"/>
        <s v="2201700906" u="1"/>
        <s v="2201700901" u="1"/>
        <s v="2201701202" u="1"/>
        <s v="2201674600" u="1"/>
        <s v="2201703906" u="1"/>
        <s v="2201703901" u="1"/>
        <s v="2201704202" u="1"/>
        <s v="2201674900" u="1"/>
        <s v="2201674801" u="1"/>
        <s v="2201697500" u="1"/>
        <s v="2201698800" u="1"/>
        <s v="2201581300" u="1"/>
        <s v="2201700200" u="1"/>
        <s v="2201700904" u="1"/>
        <s v="2201698701" u="1"/>
        <s v="2201701200" u="1"/>
        <s v="2201700500" u="1"/>
      </sharedItems>
    </cacheField>
    <cacheField name="Texto breve" numFmtId="0">
      <sharedItems/>
    </cacheField>
    <cacheField name="Status usuário" numFmtId="0">
      <sharedItems/>
    </cacheField>
    <cacheField name="Data de entrada" numFmtId="14">
      <sharedItems containsSemiMixedTypes="0" containsNonDate="0" containsDate="1" containsString="0" minDate="2021-09-06T00:00:00" maxDate="2022-11-02T00:00:00"/>
    </cacheField>
    <cacheField name="Código ABC" numFmtId="0">
      <sharedItems containsSemiMixedTypes="0" containsString="0" containsNumber="1" containsInteger="1" minValue="4" maxValue="4"/>
    </cacheField>
    <cacheField name="Prioridade" numFmtId="0">
      <sharedItems containsSemiMixedTypes="0" containsString="0" containsNumber="1" containsInteger="1" minValue="1" maxValue="3" count="3">
        <n v="1"/>
        <n v="3"/>
        <n v="2"/>
      </sharedItems>
    </cacheField>
    <cacheField name="Trabalho" numFmtId="0">
      <sharedItems containsSemiMixedTypes="0" containsString="0" containsNumber="1" containsInteger="1" minValue="0" maxValue="0"/>
    </cacheField>
    <cacheField name="Tipo ativid.PM" numFmtId="0">
      <sharedItems containsSemiMixedTypes="0" containsString="0" containsNumber="1" containsInteger="1" minValue="200" maxValue="303"/>
    </cacheField>
    <cacheField name="Data de Necessidade" numFmtId="0">
      <sharedItems containsNonDate="0" containsString="0" containsBlank="1"/>
    </cacheField>
    <cacheField name="Trabalho real" numFmtId="0">
      <sharedItems containsSemiMixedTypes="0" containsString="0" containsNumber="1" containsInteger="1" minValue="0" maxValue="0"/>
    </cacheField>
    <cacheField name="Custos tot.plan" numFmtId="0">
      <sharedItems containsSemiMixedTypes="0" containsString="0" containsNumber="1" containsInteger="1" minValue="0" maxValue="0"/>
    </cacheField>
    <cacheField name="Cust.tot.reais" numFmtId="0">
      <sharedItems containsSemiMixedTypes="0" containsString="0" containsNumber="1" containsInteger="1" minValue="0" maxValue="0"/>
    </cacheField>
    <cacheField name="Ordem superior" numFmtId="0">
      <sharedItems containsNonDate="0" containsString="0" containsBlank="1"/>
    </cacheField>
    <cacheField name="Centro custo" numFmtId="0">
      <sharedItems containsNonDate="0" containsString="0" containsBlank="1"/>
    </cacheField>
    <cacheField name="FINAL OS" numFmtId="0">
      <sharedItems count="8">
        <s v="00"/>
        <s v="06" u="1"/>
        <s v="01" u="1"/>
        <s v="03" u="1"/>
        <s v="05" u="1"/>
        <s v="07" u="1"/>
        <s v="02" u="1"/>
        <s v="04" u="1"/>
      </sharedItems>
    </cacheField>
    <cacheField name="DESCRIÇÃO CONFORME OS PAI" numFmtId="0">
      <sharedItems/>
    </cacheField>
    <cacheField name="CÓDIGO ABC CORRIGIDO" numFmtId="0">
      <sharedItems count="3">
        <s v="BACKLOG"/>
        <s v="PREVENTIVA" u="1"/>
        <e v="#VALUE!" u="1"/>
      </sharedItems>
    </cacheField>
    <cacheField name="TAG" numFmtId="0">
      <sharedItems/>
    </cacheField>
    <cacheField name="TEMPO OS" numFmtId="1">
      <sharedItems containsSemiMixedTypes="0" containsString="0" containsNumber="1" containsInteger="1" minValue="882" maxValue="1303"/>
    </cacheField>
  </cacheFields>
  <extLst>
    <ext xmlns:x14="http://schemas.microsoft.com/office/spreadsheetml/2009/9/main" uri="{725AE2AE-9491-48be-B2B4-4EB974FC3084}">
      <x14:pivotCacheDefinition pivotCacheId="193520983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P. Silva" refreshedDate="46303.345765393518" createdVersion="8" refreshedVersion="8" minRefreshableVersion="3" recordCount="1275" xr:uid="{89518E6E-F91D-4B44-AB53-AD0BD4412773}">
  <cacheSource type="worksheet">
    <worksheetSource ref="C4:W1279" sheet="Consolidação Preventiva"/>
  </cacheSource>
  <cacheFields count="21">
    <cacheField name="Série" numFmtId="0">
      <sharedItems/>
    </cacheField>
    <cacheField name="Equipamento" numFmtId="0">
      <sharedItems containsBlank="1" count="29">
        <s v="CA100"/>
        <s v="CA101"/>
        <s v="CA102"/>
        <s v="CA104"/>
        <s v="CA103"/>
        <m/>
        <s v="CA114" u="1"/>
        <s v="CA113" u="1"/>
        <s v="CA111" u="1"/>
        <s v="CA115" u="1"/>
        <s v="CA110" u="1"/>
        <s v="CA112" u="1"/>
        <s v="CA116" u="1"/>
        <s v="CA118" u="1"/>
        <s v="CA117" u="1"/>
        <s v="CA119" u="1"/>
        <s v="CA120" u="1"/>
        <s v="CA121" u="1"/>
        <s v="CA122" u="1"/>
        <s v="CA123" u="1"/>
        <s v="CA126" u="1"/>
        <s v="CA125" u="1"/>
        <s v="CA127" u="1"/>
        <s v="CA124" u="1"/>
        <s v="CA129" u="1"/>
        <s v="CA130" u="1"/>
        <s v="CA128" u="1"/>
        <s v="CA131" u="1"/>
        <s v="CA132" u="1"/>
      </sharedItems>
    </cacheField>
    <cacheField name="Preventiva" numFmtId="0">
      <sharedItems containsMixedTypes="1" containsNumber="1" containsInteger="1" minValue="250" maxValue="12000"/>
    </cacheField>
    <cacheField name="Horimetro Últ. Parada" numFmtId="0">
      <sharedItems containsMixedTypes="1" containsNumber="1" containsInteger="1" minValue="0" maxValue="29255"/>
    </cacheField>
    <cacheField name="Horimetro Inferior" numFmtId="0">
      <sharedItems containsMixedTypes="1" containsNumber="1" containsInteger="1" minValue="225" maxValue="29480"/>
    </cacheField>
    <cacheField name="Horimetro Superior" numFmtId="0">
      <sharedItems containsMixedTypes="1" containsNumber="1" containsInteger="1" minValue="275" maxValue="29530"/>
    </cacheField>
    <cacheField name="SEM" numFmtId="0">
      <sharedItems containsBlank="1" containsMixedTypes="1" containsNumber="1" containsInteger="1" minValue="2" maxValue="52"/>
    </cacheField>
    <cacheField name="Data Prog. Inicial" numFmtId="22">
      <sharedItems containsNonDate="0" containsDate="1" containsString="0" containsBlank="1" minDate="2020-10-01T00:00:00" maxDate="2026-10-18T20:00:00"/>
    </cacheField>
    <cacheField name="Data Prog. Término" numFmtId="22">
      <sharedItems containsNonDate="0" containsDate="1" containsString="0" containsBlank="1" minDate="2020-10-01T00:00:00" maxDate="2026-10-19T02:00:00"/>
    </cacheField>
    <cacheField name="Duração Programado" numFmtId="165">
      <sharedItems containsDate="1" containsMixedTypes="1" minDate="1899-12-30T00:00:00" maxDate="1900-01-05T08:55:00"/>
    </cacheField>
    <cacheField name="BL's Prog." numFmtId="0">
      <sharedItems containsBlank="1" containsMixedTypes="1" containsNumber="1" containsInteger="1" minValue="0" maxValue="45"/>
    </cacheField>
    <cacheField name="Início Realizado" numFmtId="22">
      <sharedItems containsNonDate="0" containsDate="1" containsString="0" containsBlank="1" minDate="2020-10-01T00:00:00" maxDate="2026-10-06T23:10:00" count="477">
        <d v="2020-10-01T00:00:00"/>
        <d v="2020-10-16T00:00:00"/>
        <d v="2020-10-17T00:00:00"/>
        <d v="2020-10-29T00:00:00"/>
        <d v="2020-11-01T00:00:00"/>
        <d v="2020-11-05T00:00:00"/>
        <d v="2020-11-09T00:00:00"/>
        <d v="2020-11-17T00:00:00"/>
        <d v="2020-11-18T00:00:00"/>
        <d v="2020-11-20T00:00:00"/>
        <d v="2020-11-23T00:00:00"/>
        <d v="2020-11-25T00:00:00"/>
        <d v="2020-12-02T00:00:00"/>
        <d v="2020-12-09T00:00:00"/>
        <d v="2020-12-04T00:00:00"/>
        <d v="2020-12-10T00:00:00"/>
        <d v="2020-12-11T00:00:00"/>
        <d v="2020-12-16T00:00:00"/>
        <d v="2020-12-17T00:00:00"/>
        <d v="2020-12-28T00:00:00"/>
        <d v="2020-12-29T00:00:00"/>
        <d v="2020-12-30T00:00:00"/>
        <d v="2021-01-05T00:00:00"/>
        <d v="2021-01-07T00:00:00"/>
        <d v="2021-01-11T00:00:00"/>
        <d v="2021-01-12T00:00:00"/>
        <d v="2021-01-13T00:00:00"/>
        <d v="2021-01-21T00:00:00"/>
        <d v="2021-01-26T00:00:00"/>
        <d v="2021-01-27T00:00:00"/>
        <d v="2021-01-30T00:00:00"/>
        <d v="2021-02-01T00:00:00"/>
        <d v="2021-02-05T00:00:00"/>
        <d v="2021-02-11T00:00:00"/>
        <d v="2021-02-16T00:00:00"/>
        <d v="2021-02-17T00:00:00"/>
        <d v="2021-02-18T00:00:00"/>
        <d v="2021-02-24T00:00:00"/>
        <d v="2021-02-26T00:00:00"/>
        <d v="2021-03-03T00:00:00"/>
        <d v="2021-03-04T00:00:00"/>
        <d v="2021-03-09T00:00:00"/>
        <d v="2021-03-16T00:00:00"/>
        <d v="2021-03-19T00:00:00"/>
        <d v="2021-03-20T00:00:00"/>
        <d v="2021-03-22T00:00:00"/>
        <d v="2021-03-27T00:00:00"/>
        <d v="2021-04-02T00:00:00"/>
        <d v="2021-04-06T00:00:00"/>
        <d v="2021-04-07T00:00:00"/>
        <d v="2021-04-10T00:00:00"/>
        <d v="2021-04-14T00:00:00"/>
        <d v="2021-04-19T00:00:00"/>
        <d v="2021-04-21T00:00:00"/>
        <d v="2021-04-22T00:00:00"/>
        <d v="2021-04-26T00:00:00"/>
        <d v="2021-04-28T00:00:00"/>
        <d v="2021-05-07T00:00:00"/>
        <d v="2021-05-10T00:00:00"/>
        <d v="2021-05-11T00:00:00"/>
        <d v="2021-05-14T00:00:00"/>
        <d v="2021-05-16T00:00:00"/>
        <d v="2021-05-25T00:00:00"/>
        <d v="2021-05-28T00:00:00"/>
        <d v="2021-05-29T00:00:00"/>
        <d v="2021-05-31T00:00:00"/>
        <d v="2021-06-08T00:00:00"/>
        <d v="2021-06-10T00:00:00"/>
        <d v="2021-06-12T00:00:00"/>
        <d v="2021-06-15T00:00:00"/>
        <d v="2021-06-21T00:00:00"/>
        <d v="2021-06-24T00:00:00"/>
        <d v="2021-06-28T00:00:00"/>
        <d v="2021-07-07T00:00:00"/>
        <d v="2021-07-08T00:00:00"/>
        <d v="2021-07-10T00:00:00"/>
        <d v="2021-07-13T00:00:00"/>
        <d v="2021-07-15T00:00:00"/>
        <d v="2021-07-17T00:00:00"/>
        <d v="2021-07-19T00:00:00"/>
        <d v="2021-07-22T00:00:00"/>
        <d v="2021-07-25T00:00:00"/>
        <d v="2021-07-30T00:00:00"/>
        <d v="2021-07-31T00:00:00"/>
        <d v="2021-08-01T00:00:00"/>
        <d v="2021-08-09T00:00:00"/>
        <d v="2021-08-10T00:00:00"/>
        <d v="2021-08-16T00:00:00"/>
        <d v="2021-08-17T00:00:00"/>
        <d v="2021-08-18T00:00:00"/>
        <d v="2021-08-24T00:00:00"/>
        <d v="2021-08-25T00:00:00"/>
        <d v="2021-08-31T00:00:00"/>
        <d v="2021-09-03T00:00:00"/>
        <d v="2021-09-07T00:00:00"/>
        <d v="2021-09-08T00:00:00"/>
        <d v="2021-09-13T00:00:00"/>
        <d v="2021-09-18T00:00:00"/>
        <d v="2021-09-20T00:00:00"/>
        <d v="2021-09-22T00:00:00"/>
        <d v="2021-09-24T00:00:00"/>
        <d v="2021-09-28T00:00:00"/>
        <d v="2021-09-29T00:00:00"/>
        <d v="2021-10-08T00:00:00"/>
        <d v="2021-10-13T00:00:00"/>
        <d v="2021-10-15T00:00:00"/>
        <d v="2021-10-19T00:00:00"/>
        <d v="2021-10-21T00:00:00"/>
        <d v="2021-10-22T00:00:00"/>
        <d v="2021-10-23T00:00:00"/>
        <d v="2021-10-28T00:00:00"/>
        <d v="2021-10-29T00:00:00"/>
        <d v="2021-11-03T00:00:00"/>
        <d v="2021-11-07T00:00:00"/>
        <d v="2021-11-08T00:00:00"/>
        <d v="2021-11-13T00:00:00"/>
        <d v="2021-11-19T00:00:00"/>
        <d v="2021-11-20T00:00:00"/>
        <d v="2021-11-22T00:00:00"/>
        <d v="2021-11-23T00:00:00"/>
        <d v="2021-11-30T00:00:00"/>
        <d v="2021-12-02T00:00:00"/>
        <d v="2021-12-09T00:00:00"/>
        <d v="2021-12-10T00:00:00"/>
        <d v="2021-12-14T00:00:00"/>
        <d v="2021-12-15T00:00:00"/>
        <d v="2021-12-16T00:00:00"/>
        <d v="2021-12-24T00:00:00"/>
        <d v="2021-12-26T00:00:00"/>
        <d v="2021-12-29T00:00:00"/>
        <d v="2022-01-03T00:00:00"/>
        <d v="2022-01-05T00:00:00"/>
        <d v="2022-01-08T00:00:00"/>
        <d v="2022-01-12T00:00:00"/>
        <d v="2022-01-17T00:00:00"/>
        <d v="2022-01-20T00:00:00"/>
        <d v="2022-01-21T00:00:00"/>
        <d v="2022-01-24T00:00:00"/>
        <d v="2022-01-31T00:00:00"/>
        <d v="2022-02-03T00:00:00"/>
        <d v="2022-02-04T00:00:00"/>
        <d v="2022-02-07T00:00:00"/>
        <d v="2022-02-16T00:00:00"/>
        <d v="2022-02-18T00:00:00"/>
        <d v="2022-02-21T00:00:00"/>
        <d v="2022-02-24T00:00:00"/>
        <d v="2022-02-26T00:00:00"/>
        <d v="2022-02-28T00:00:00"/>
        <d v="2022-03-07T00:00:00"/>
        <d v="2022-03-08T00:00:00"/>
        <d v="2022-03-09T00:00:00"/>
        <d v="2022-03-14T00:00:00"/>
        <d v="2022-03-16T00:00:00"/>
        <d v="2022-03-18T00:00:00"/>
        <d v="2022-03-25T00:00:00"/>
        <d v="2022-03-28T00:00:00"/>
        <d v="2022-03-31T00:00:00"/>
        <d v="2022-04-04T00:00:00"/>
        <d v="2022-04-06T00:00:00"/>
        <d v="2022-04-12T00:00:00"/>
        <d v="2022-04-14T00:00:00"/>
        <d v="2022-04-21T00:00:00"/>
        <d v="2022-04-22T00:00:00"/>
        <d v="2022-04-25T00:00:00"/>
        <d v="2022-04-27T00:00:00"/>
        <d v="2022-04-29T00:00:00"/>
        <d v="2022-05-06T00:00:00"/>
        <d v="2022-05-08T00:00:00"/>
        <d v="2022-05-14T00:00:00"/>
        <d v="2022-05-15T00:00:00"/>
        <d v="2022-05-19T00:00:00"/>
        <d v="2022-05-23T00:00:00"/>
        <d v="2022-05-24T00:00:00"/>
        <d v="2022-05-26T00:00:00"/>
        <d v="2022-06-01T00:00:00"/>
        <d v="2022-06-05T00:00:00"/>
        <d v="2022-06-06T00:00:00"/>
        <d v="2022-06-08T00:00:00"/>
        <d v="2022-06-14T00:00:00"/>
        <d v="2022-06-16T00:00:00"/>
        <d v="2022-06-18T00:00:00"/>
        <d v="2022-06-22T00:00:00"/>
        <d v="2022-06-26T00:00:00"/>
        <d v="2022-06-28T00:00:00"/>
        <d v="2022-07-02T00:00:00"/>
        <d v="2022-07-08T00:00:00"/>
        <d v="2022-07-09T00:00:00"/>
        <d v="2022-07-11T00:00:00"/>
        <d v="2022-07-15T00:00:00"/>
        <d v="2022-07-18T00:00:00"/>
        <d v="2022-07-25T00:00:00"/>
        <d v="2022-08-11T00:00:00"/>
        <d v="2022-07-26T00:00:00"/>
        <d v="2022-07-30T00:00:00"/>
        <d v="2022-08-03T00:00:00"/>
        <d v="2022-08-04T00:00:00"/>
        <d v="2022-08-08T00:00:00"/>
        <d v="2022-08-25T00:00:00"/>
        <d v="2022-08-18T00:00:00"/>
        <d v="2022-08-19T00:00:00"/>
        <d v="2022-09-09T00:00:00"/>
        <d v="2022-09-02T00:00:00"/>
        <d v="2022-09-04T00:00:00"/>
        <d v="2022-09-07T00:00:00"/>
        <d v="2022-09-26T00:00:00"/>
        <d v="2022-09-12T00:00:00"/>
        <d v="2022-09-16T00:00:00"/>
        <d v="2022-09-17T00:00:00"/>
        <d v="2022-09-25T00:00:00"/>
        <d v="2022-10-11T00:00:00"/>
        <d v="2022-09-27T00:00:00"/>
        <d v="2022-09-28T00:00:00"/>
        <d v="2022-10-04T00:00:00"/>
        <d v="2022-10-26T00:00:00"/>
        <d v="2022-10-14T00:00:00"/>
        <d v="2022-10-21T00:00:00"/>
        <d v="2022-11-09T00:00:00"/>
        <d v="2022-10-27T00:00:00"/>
        <d v="2022-11-03T00:00:00"/>
        <d v="2022-11-04T00:00:00"/>
        <d v="2022-11-24T00:00:00"/>
        <d v="2022-11-12T00:00:00"/>
        <d v="2022-11-15T00:00:00"/>
        <d v="2022-11-21T00:00:00"/>
        <d v="2022-12-13T00:00:00"/>
        <d v="2022-11-27T00:00:00"/>
        <d v="2022-12-12T00:00:00"/>
        <d v="2022-12-26T00:00:00"/>
        <d v="2022-12-20T00:00:00"/>
        <d v="2023-01-13T00:00:00"/>
        <d v="2022-12-27T00:00:00"/>
        <d v="2023-01-01T00:00:00"/>
        <d v="2023-01-02T00:00:00"/>
        <d v="2023-01-11T00:00:00"/>
        <d v="2023-01-12T00:00:00"/>
        <d v="2023-01-28T00:00:00"/>
        <d v="2023-01-26T00:00:00"/>
        <d v="2023-02-16T00:00:00"/>
        <d v="2023-01-29T00:00:00"/>
        <d v="2023-02-09T00:00:00"/>
        <d v="2023-02-11T00:00:00"/>
        <d v="2023-02-15T00:00:00"/>
        <d v="2023-03-04T00:00:00"/>
        <d v="2023-02-23T00:00:00"/>
        <d v="2023-02-28T00:00:00"/>
        <d v="2023-03-02T00:00:00"/>
        <d v="2023-03-26T00:00:00"/>
        <d v="2023-03-07T00:00:00"/>
        <d v="2023-03-11T00:00:00"/>
        <d v="2023-03-18T00:00:00"/>
        <d v="2023-03-19T00:00:00"/>
        <d v="2023-03-22T00:00:00"/>
        <d v="2023-03-25T00:00:00"/>
        <d v="2023-04-13T00:00:00"/>
        <d v="2023-03-31T00:00:00"/>
        <d v="2023-05-13T00:00:00"/>
        <d v="2023-04-14T00:00:00"/>
        <d v="2023-04-18T00:00:00"/>
        <d v="2023-04-25T00:00:00"/>
        <d v="2023-04-26T00:00:00"/>
        <d v="2023-05-02T00:00:00"/>
        <d v="2023-05-11T00:00:00"/>
        <d v="2023-05-12T00:00:00"/>
        <d v="2023-05-15T00:00:00"/>
        <d v="2023-07-22T00:00:00"/>
        <d v="2023-05-17T00:00:00"/>
        <d v="2023-05-29T00:00:00"/>
        <d v="2023-06-02T00:00:00"/>
        <d v="2023-06-09T00:00:00"/>
        <d v="2023-06-16T00:00:00"/>
        <d v="2023-06-26T00:00:00"/>
        <d v="2023-06-30T00:00:00"/>
        <d v="2023-07-06T00:00:00"/>
        <d v="2023-07-08T00:00:00"/>
        <d v="2023-07-20T00:00:00"/>
        <d v="2023-07-23T00:00:00"/>
        <d v="2023-08-17T00:00:00"/>
        <d v="2023-07-28T00:00:00"/>
        <d v="2023-08-04T00:00:00"/>
        <d v="2023-08-06T00:00:00"/>
        <d v="2023-08-08T00:00:00"/>
        <d v="2023-08-09T00:00:00"/>
        <d v="2023-09-01T00:00:00"/>
        <d v="2023-08-23T00:00:00"/>
        <d v="2023-08-24T00:00:00"/>
        <d v="2023-08-31T00:00:00"/>
        <d v="2023-09-02T00:00:00"/>
        <d v="2023-09-28T00:00:00"/>
        <d v="2023-09-08T00:00:00"/>
        <d v="2023-09-19T00:00:00"/>
        <d v="2023-09-22T00:00:00"/>
        <d v="2023-10-27T00:00:00"/>
        <d v="2023-10-03T00:00:00"/>
        <d v="2023-10-14T00:00:00"/>
        <d v="2023-10-19T00:00:00"/>
        <d v="2023-10-26T00:00:00"/>
        <d v="2023-11-09T00:00:00"/>
        <d v="2023-10-30T00:00:00"/>
        <d v="2023-11-08T00:00:00"/>
        <d v="2023-11-28T00:00:00"/>
        <d v="2023-11-14T00:00:00"/>
        <d v="2023-11-16T00:00:00"/>
        <d v="2023-11-23T00:00:00"/>
        <d v="2023-11-24T00:00:00"/>
        <d v="2023-12-20T00:00:00"/>
        <d v="2023-12-01T00:00:00"/>
        <d v="2023-12-04T00:00:00"/>
        <d v="2023-12-13T00:00:00"/>
        <d v="2023-12-19T00:00:00"/>
        <d v="2024-01-08T00:00:00"/>
        <d v="2023-12-23T00:00:00"/>
        <d v="2023-12-27T00:00:00"/>
        <d v="2024-01-05T00:00:00"/>
        <d v="2024-01-06T00:00:00"/>
        <d v="2024-01-25T00:00:00"/>
        <d v="2024-01-10T00:00:00"/>
        <d v="2024-01-22T00:00:00"/>
        <d v="2024-02-16T00:00:00"/>
        <d v="2024-01-27T00:00:00"/>
        <d v="2024-02-09T00:00:00"/>
        <d v="2024-02-12T00:00:00"/>
        <d v="2024-04-07T00:00:00"/>
        <d v="2024-02-21T00:00:00"/>
        <d v="2024-02-25T00:00:00"/>
        <d v="2024-03-06T00:00:00"/>
        <d v="2024-03-10T00:00:00"/>
        <d v="2024-03-19T00:00:00"/>
        <d v="2024-03-23T00:00:00"/>
        <d v="2024-03-28T00:00:00"/>
        <d v="2024-03-29T00:00:00"/>
        <d v="2024-04-06T00:00:00"/>
        <d v="2024-04-26T00:00:00"/>
        <d v="2024-04-11T00:00:00"/>
        <d v="2024-04-17T00:00:00"/>
        <d v="2024-04-24T00:00:00"/>
        <d v="2024-05-18T00:00:00"/>
        <d v="2024-04-28T00:00:00"/>
        <d v="2024-04-30T00:00:00"/>
        <d v="2024-05-15T00:00:00"/>
        <d v="2024-06-08T00:00:00"/>
        <d v="2024-05-20T00:00:00"/>
        <d v="2024-05-22T00:00:00"/>
        <d v="2024-05-28T00:00:00"/>
        <d v="2024-06-05T00:00:00"/>
        <d v="2024-07-09T00:00:00"/>
        <d v="2024-06-10T00:00:00"/>
        <d v="2024-06-13T00:00:00"/>
        <d v="2024-06-21T00:00:00"/>
        <d v="2024-06-24T00:00:00"/>
        <d v="2024-06-25T00:00:00"/>
        <d v="2024-06-27T00:00:00"/>
        <d v="2024-07-26T00:00:00"/>
        <d v="2024-07-14T00:00:00"/>
        <d v="2024-07-18T00:00:00"/>
        <d v="2024-08-12T00:00:00"/>
        <d v="2024-07-31T00:00:00"/>
        <d v="2024-08-02T00:00:00"/>
        <d v="2024-08-07T00:00:00"/>
        <d v="2024-09-02T00:00:00"/>
        <d v="2024-08-20T00:00:00"/>
        <d v="2024-09-18T00:00:00"/>
        <d v="2024-09-06T00:00:00"/>
        <d v="2024-09-10T00:00:00"/>
        <d v="2024-09-30T00:00:00"/>
        <d v="2024-09-21T00:00:00"/>
        <d v="2024-09-24T00:00:00"/>
        <d v="2024-09-27T00:00:00"/>
        <d v="2024-10-16T00:00:00"/>
        <d v="2024-10-10T00:00:00"/>
        <d v="2024-11-05T00:00:00"/>
        <d v="2024-10-25T00:00:00"/>
        <d v="2024-10-29T00:00:00"/>
        <d v="2024-11-22T00:00:00"/>
        <d v="2024-11-13T00:00:00"/>
        <d v="2024-11-15T00:00:00"/>
        <d v="2024-11-20T00:00:00"/>
        <d v="2024-12-09T00:00:00"/>
        <d v="2024-12-04T00:00:00"/>
        <d v="2024-12-06T00:00:00"/>
        <d v="2025-01-07T00:00:00"/>
        <d v="2024-12-12T00:00:00"/>
        <d v="2024-12-25T00:00:00"/>
        <d v="2024-12-31T00:00:00"/>
        <d v="2025-01-03T00:00:00"/>
        <d v="2020-11-04T00:00:00"/>
        <d v="2025-01-16T00:00:00"/>
        <d v="2025-01-17T00:00:00"/>
        <d v="2025-02-04T00:00:00"/>
        <d v="2025-02-13T00:00:00"/>
        <d v="2025-03-05T00:00:00"/>
        <d v="2025-03-07T00:00:00"/>
        <d v="2025-03-08T00:00:00"/>
        <d v="2025-03-19T00:00:00"/>
        <d v="2025-04-18T12:00:00"/>
        <d v="2025-05-05T16:50:00"/>
        <d v="2025-05-11T21:33:00"/>
        <d v="2025-05-14T09:30:00"/>
        <d v="2025-05-20T08:00:00"/>
        <d v="2025-06-14T20:50:00"/>
        <d v="2025-06-20T14:40:00"/>
        <d v="2025-05-25T23:00:00"/>
        <d v="2025-05-27T03:40:00"/>
        <d v="2025-06-15T05:00:00"/>
        <d v="2025-06-21T17:27:00"/>
        <d v="2025-06-29T23:20:00"/>
        <d v="2025-07-02T08:15:00"/>
        <d v="2025-07-25T08:00:00"/>
        <d v="2025-07-17T16:32:00"/>
        <d v="2025-07-21T21:15:00"/>
        <d v="2025-07-29T23:50:00"/>
        <d v="2025-08-07T03:58:00"/>
        <d v="2025-08-09T07:50:00"/>
        <d v="2025-08-12T22:45:00"/>
        <d v="2025-08-14T07:40:00"/>
        <d v="2025-08-20T01:25:00"/>
        <d v="2025-08-25T16:00:00"/>
        <d v="2025-09-02T12:30:00"/>
        <d v="2025-09-16T08:10:00"/>
        <d v="2025-10-05T09:32:00"/>
        <d v="2025-10-21T01:11:00"/>
        <d v="2025-11-09T02:25:00"/>
        <d v="2025-11-15T07:20:00"/>
        <d v="2025-11-27T05:18:04"/>
        <d v="2025-11-22T15:30:00"/>
        <d v="2025-12-07T21:35:00"/>
        <d v="2025-12-12T23:55:00"/>
        <d v="2025-12-25T17:45:00"/>
        <d v="2025-12-30T12:51:00"/>
        <d v="2026-01-11T02:47:58"/>
        <d v="2026-01-19T03:32:00"/>
        <d v="2026-01-24T10:12:00"/>
        <d v="2026-01-18T03:55:00"/>
        <d v="2026-01-26T16:42:00"/>
        <d v="2026-02-02T14:25:00"/>
        <d v="2026-02-05T08:07:28"/>
        <d v="2026-02-10T11:20:00"/>
        <d v="2026-02-15T01:17:00"/>
        <d v="2026-02-17T21:05:00"/>
        <d v="2026-02-27T01:25:00"/>
        <d v="2026-03-07T08:35:00"/>
        <d v="2026-03-10T09:50:00"/>
        <d v="2026-03-06T15:29:00"/>
        <d v="2026-03-23T21:00:00"/>
        <d v="2026-03-31T02:49:00"/>
        <d v="2026-04-04T08:55:00"/>
        <d v="2026-04-07T03:01:40"/>
        <d v="2026-06-16T14:10:45"/>
        <d v="2026-04-14T20:29:48"/>
        <d v="2026-04-18T15:44:00"/>
        <d v="2026-04-25T03:31:48"/>
        <d v="2026-04-30T18:00:00"/>
        <d v="2026-05-02T04:43:55"/>
        <d v="2026-05-12T19:53:00"/>
        <d v="2026-05-16T10:01:00"/>
        <d v="2026-05-17T14:14:00"/>
        <d v="2026-06-02T03:36:00"/>
        <d v="2026-06-02T16:13:00"/>
        <d v="2026-05-31T01:38:00"/>
        <d v="2026-06-22T08:38:00"/>
        <d v="2026-06-20T08:41:00"/>
        <d v="2026-06-17T12:18:00"/>
        <d v="2026-07-02T08:27:00"/>
        <d v="2026-07-08T11:26:00"/>
        <d v="2026-07-14T09:35:00"/>
        <d v="2026-07-11T19:14:21"/>
        <d v="2026-07-29T03:07:00"/>
        <d v="2026-08-01T12:31:00"/>
        <d v="2026-08-04T19:35:00"/>
        <d v="2026-08-23T09:26:00"/>
        <d v="2026-09-02T19:45:00"/>
        <d v="2026-09-04T12:53:00"/>
        <d v="2026-09-13T19:17:00"/>
        <d v="2026-09-28T08:48:38"/>
        <d v="2026-10-06T23:10:00"/>
        <d v="2026-09-28T11:27:59"/>
        <d v="2026-10-05T10:18:00"/>
        <m/>
      </sharedItems>
    </cacheField>
    <cacheField name="Término Realizado" numFmtId="22">
      <sharedItems containsNonDate="0" containsDate="1" containsString="0" containsBlank="1" minDate="2020-10-01T00:00:00" maxDate="2026-10-07T04:55:00"/>
    </cacheField>
    <cacheField name="Duração Real" numFmtId="165">
      <sharedItems containsDate="1" containsMixedTypes="1" minDate="1899-12-30T00:00:00" maxDate="1900-01-20T11:19:00"/>
    </cacheField>
    <cacheField name="Horimetro Parada" numFmtId="0">
      <sharedItems containsString="0" containsBlank="1" containsNumber="1" containsInteger="1" minValue="213" maxValue="29620"/>
    </cacheField>
    <cacheField name="BL's Executados" numFmtId="0">
      <sharedItems containsString="0" containsBlank="1" containsNumber="1" containsInteger="1" minValue="0" maxValue="42"/>
    </cacheField>
    <cacheField name="BL's Extra da Carteira" numFmtId="0">
      <sharedItems containsString="0" containsBlank="1" containsNumber="1" containsInteger="1" minValue="0" maxValue="16"/>
    </cacheField>
    <cacheField name="BL's Extra" numFmtId="0">
      <sharedItems containsString="0" containsBlank="1" containsNumber="1" containsInteger="1" minValue="0" maxValue="9"/>
    </cacheField>
    <cacheField name="Aderencia Tempo Prog." numFmtId="9">
      <sharedItems containsBlank="1" containsMixedTypes="1" containsNumber="1" minValue="0" maxValue="24.53888888889092"/>
    </cacheField>
    <cacheField name="Aderência BL's Programado" numFmtId="9">
      <sharedItems containsMixedTypes="1" containsNumber="1" minValue="0" maxValue="2.375"/>
    </cacheField>
    <cacheField name="SA" numFmtId="0">
      <sharedItems containsMixedTypes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P. Silva" refreshedDate="46303.345765740742" createdVersion="8" refreshedVersion="8" minRefreshableVersion="3" recordCount="1979" xr:uid="{12D48AA5-28EB-4D85-AA03-954E6B153D66}">
  <cacheSource type="worksheet">
    <worksheetSource ref="A4:W9202" sheet="Consolidação Preventiva"/>
  </cacheSource>
  <cacheFields count="23">
    <cacheField name="Procv" numFmtId="0">
      <sharedItems containsBlank="1"/>
    </cacheField>
    <cacheField name="SEQ. PM" numFmtId="0">
      <sharedItems containsBlank="1" containsMixedTypes="1" containsNumber="1" containsInteger="1" minValue="1" maxValue="116"/>
    </cacheField>
    <cacheField name="Série" numFmtId="0">
      <sharedItems containsBlank="1"/>
    </cacheField>
    <cacheField name="Equipamento" numFmtId="0">
      <sharedItems containsBlank="1"/>
    </cacheField>
    <cacheField name="Preventiva" numFmtId="0">
      <sharedItems containsBlank="1" containsMixedTypes="1" containsNumber="1" containsInteger="1" minValue="250" maxValue="12000"/>
    </cacheField>
    <cacheField name="Horimetro Últ. Parada" numFmtId="0">
      <sharedItems containsBlank="1" containsMixedTypes="1" containsNumber="1" containsInteger="1" minValue="0" maxValue="29255"/>
    </cacheField>
    <cacheField name="Horimetro Inferior" numFmtId="0">
      <sharedItems containsBlank="1" containsMixedTypes="1" containsNumber="1" containsInteger="1" minValue="225" maxValue="29480"/>
    </cacheField>
    <cacheField name="Horimetro Superior" numFmtId="0">
      <sharedItems containsBlank="1" containsMixedTypes="1" containsNumber="1" containsInteger="1" minValue="275" maxValue="29530"/>
    </cacheField>
    <cacheField name="SEM" numFmtId="0">
      <sharedItems containsBlank="1" containsMixedTypes="1" containsNumber="1" containsInteger="1" minValue="2" maxValue="52"/>
    </cacheField>
    <cacheField name="Data Prog. Inicial" numFmtId="0">
      <sharedItems containsNonDate="0" containsDate="1" containsString="0" containsBlank="1" minDate="2020-10-01T00:00:00" maxDate="2026-10-18T20:00:00"/>
    </cacheField>
    <cacheField name="Data Prog. Término" numFmtId="0">
      <sharedItems containsNonDate="0" containsDate="1" containsString="0" containsBlank="1" minDate="2020-10-01T00:00:00" maxDate="2026-10-19T02:00:00"/>
    </cacheField>
    <cacheField name="Duração Programado" numFmtId="0">
      <sharedItems containsDate="1" containsBlank="1" containsMixedTypes="1" minDate="1899-12-30T00:00:00" maxDate="1900-01-05T08:55:00"/>
    </cacheField>
    <cacheField name="BL's Prog." numFmtId="0">
      <sharedItems containsBlank="1" containsMixedTypes="1" containsNumber="1" containsInteger="1" minValue="0" maxValue="45"/>
    </cacheField>
    <cacheField name="Início Realizado" numFmtId="0">
      <sharedItems containsNonDate="0" containsDate="1" containsString="0" containsBlank="1" minDate="2020-10-01T00:00:00" maxDate="2026-10-06T23:10:00"/>
    </cacheField>
    <cacheField name="Término Realizado" numFmtId="0">
      <sharedItems containsNonDate="0" containsDate="1" containsString="0" containsBlank="1" minDate="2020-10-01T00:00:00" maxDate="2026-10-07T04:55:00"/>
    </cacheField>
    <cacheField name="Duração Real" numFmtId="0">
      <sharedItems containsDate="1" containsBlank="1" containsMixedTypes="1" minDate="1899-12-30T00:00:00" maxDate="1900-01-20T11:19:00"/>
    </cacheField>
    <cacheField name="Horimetro Parada" numFmtId="0">
      <sharedItems containsString="0" containsBlank="1" containsNumber="1" containsInteger="1" minValue="213" maxValue="29620"/>
    </cacheField>
    <cacheField name="BL's Executados" numFmtId="0">
      <sharedItems containsString="0" containsBlank="1" containsNumber="1" containsInteger="1" minValue="0" maxValue="42"/>
    </cacheField>
    <cacheField name="BL's Extra da Carteira" numFmtId="0">
      <sharedItems containsString="0" containsBlank="1" containsNumber="1" containsInteger="1" minValue="0" maxValue="16"/>
    </cacheField>
    <cacheField name="BL's Extra" numFmtId="0">
      <sharedItems containsString="0" containsBlank="1" containsNumber="1" containsInteger="1" minValue="0" maxValue="9"/>
    </cacheField>
    <cacheField name="Aderencia Tempo Prog." numFmtId="0">
      <sharedItems containsBlank="1" containsMixedTypes="1" containsNumber="1" minValue="0" maxValue="24.53888888889092"/>
    </cacheField>
    <cacheField name="Aderência BL's Programado" numFmtId="0">
      <sharedItems containsBlank="1" containsMixedTypes="1" containsNumber="1" minValue="0" maxValue="2.375"/>
    </cacheField>
    <cacheField name="SA" numFmtId="0">
      <sharedItems containsBlank="1" containsMixedTypes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P. Silva" refreshedDate="46303.345765972219" createdVersion="7" refreshedVersion="8" minRefreshableVersion="3" recordCount="53" xr:uid="{B44447C7-3538-4D58-9161-F2ED8D1203F4}">
  <cacheSource type="worksheet">
    <worksheetSource ref="A4:W57" sheet="Consolidação Preventiva"/>
  </cacheSource>
  <cacheFields count="23">
    <cacheField name="Procv" numFmtId="0">
      <sharedItems/>
    </cacheField>
    <cacheField name="SEQ. PM" numFmtId="0">
      <sharedItems containsSemiMixedTypes="0" containsString="0" containsNumber="1" containsInteger="1" minValue="1" maxValue="12"/>
    </cacheField>
    <cacheField name="Série" numFmtId="0">
      <sharedItems/>
    </cacheField>
    <cacheField name="Equipamento" numFmtId="0">
      <sharedItems containsBlank="1" count="15">
        <s v="CA100"/>
        <s v="CA101"/>
        <s v="CA102"/>
        <s v="CA104"/>
        <s v="CA103"/>
        <s v="CA114" u="1"/>
        <s v="CA113" u="1"/>
        <s v="CA111" u="1"/>
        <s v="CA115" u="1"/>
        <s v="CA110" u="1"/>
        <s v="CA112" u="1"/>
        <s v="CA116" u="1"/>
        <s v="CA118" u="1"/>
        <s v="CA117" u="1"/>
        <m u="1"/>
      </sharedItems>
    </cacheField>
    <cacheField name="Preventiva" numFmtId="0">
      <sharedItems containsSemiMixedTypes="0" containsString="0" containsNumber="1" containsInteger="1" minValue="250" maxValue="2000"/>
    </cacheField>
    <cacheField name="Horimetro Últ. Parada" numFmtId="0">
      <sharedItems containsSemiMixedTypes="0" containsString="0" containsNumber="1" containsInteger="1" minValue="0" maxValue="2725"/>
    </cacheField>
    <cacheField name="Horimetro Inferior" numFmtId="0">
      <sharedItems containsSemiMixedTypes="0" containsString="0" containsNumber="1" containsInteger="1" minValue="225" maxValue="2950"/>
    </cacheField>
    <cacheField name="Horimetro Superior" numFmtId="0">
      <sharedItems containsSemiMixedTypes="0" containsString="0" containsNumber="1" containsInteger="1" minValue="275" maxValue="3000"/>
    </cacheField>
    <cacheField name="SEM" numFmtId="0">
      <sharedItems/>
    </cacheField>
    <cacheField name="Data Prog. Inicial" numFmtId="22">
      <sharedItems containsSemiMixedTypes="0" containsNonDate="0" containsDate="1" containsString="0" minDate="2020-10-01T00:00:00" maxDate="2025-01-08T00:00:00" count="52">
        <d v="2020-10-01T00:00:00"/>
        <d v="2020-10-16T00:00:00"/>
        <d v="2020-10-17T00:00:00"/>
        <d v="2020-10-29T00:00:00"/>
        <d v="2020-11-01T00:00:00"/>
        <d v="2020-11-05T00:00:00"/>
        <d v="2020-11-09T00:00:00"/>
        <d v="2020-11-17T00:00:00"/>
        <d v="2020-11-18T00:00:00"/>
        <d v="2020-11-20T00:00:00"/>
        <d v="2020-11-23T00:00:00"/>
        <d v="2020-11-25T00:00:00"/>
        <d v="2020-12-02T00:00:00"/>
        <d v="2020-12-09T00:00:00"/>
        <d v="2020-12-10T00:00:00"/>
        <d v="2020-12-11T00:00:00"/>
        <d v="2020-12-16T00:00:00"/>
        <d v="2020-12-17T00:00:00"/>
        <d v="2020-12-28T00:00:00"/>
        <d v="2020-12-29T00:00:00"/>
        <d v="2020-12-30T00:00:00"/>
        <d v="2021-01-05T00:00:00"/>
        <d v="2021-01-07T00:00:00"/>
        <d v="2021-01-11T00:00:00"/>
        <d v="2021-01-12T00:00:00"/>
        <d v="2021-01-13T00:00:00"/>
        <d v="2021-01-21T00:00:00"/>
        <d v="2021-01-26T00:00:00"/>
        <d v="2021-01-27T00:00:00"/>
        <d v="2021-01-30T00:00:00"/>
        <d v="2021-02-01T00:00:00"/>
        <d v="2021-02-05T00:00:00"/>
        <d v="2021-02-11T00:00:00"/>
        <d v="2021-02-16T00:00:00"/>
        <d v="2021-02-17T00:00:00"/>
        <d v="2021-02-18T00:00:00"/>
        <d v="2021-02-24T00:00:00"/>
        <d v="2021-02-26T00:00:00"/>
        <d v="2021-03-03T00:00:00"/>
        <d v="2021-03-04T00:00:00"/>
        <d v="2021-03-09T00:00:00"/>
        <d v="2021-03-16T00:00:00"/>
        <d v="2021-03-19T00:00:00"/>
        <d v="2021-03-20T00:00:00"/>
        <d v="2021-03-22T00:00:00"/>
        <d v="2021-03-27T00:00:00"/>
        <d v="2021-04-02T00:00:00"/>
        <d v="2021-04-06T00:00:00"/>
        <d v="2021-04-07T00:00:00"/>
        <d v="2021-04-10T00:00:00"/>
        <d v="2021-04-14T00:00:00"/>
        <d v="2025-01-07T00:00:00" u="1"/>
      </sharedItems>
    </cacheField>
    <cacheField name="Data Prog. Término" numFmtId="22">
      <sharedItems containsSemiMixedTypes="0" containsNonDate="0" containsDate="1" containsString="0" minDate="2020-10-01T00:00:00" maxDate="2021-04-15T00:00:00"/>
    </cacheField>
    <cacheField name="Duração Programado" numFmtId="165">
      <sharedItems containsSemiMixedTypes="0" containsNonDate="0" containsDate="1" containsString="0" minDate="1899-12-30T00:00:00" maxDate="1899-12-31T00:00:00"/>
    </cacheField>
    <cacheField name="BL's Prog." numFmtId="0">
      <sharedItems/>
    </cacheField>
    <cacheField name="Início Realizado" numFmtId="22">
      <sharedItems containsSemiMixedTypes="0" containsNonDate="0" containsDate="1" containsString="0" minDate="2020-10-01T00:00:00" maxDate="2021-04-15T00:00:00"/>
    </cacheField>
    <cacheField name="Término Realizado" numFmtId="22">
      <sharedItems containsSemiMixedTypes="0" containsNonDate="0" containsDate="1" containsString="0" minDate="2020-10-01T00:00:00" maxDate="2021-04-15T00:00:00"/>
    </cacheField>
    <cacheField name="Duração Real" numFmtId="165">
      <sharedItems containsSemiMixedTypes="0" containsNonDate="0" containsDate="1" containsString="0" minDate="1899-12-30T00:00:00" maxDate="1899-12-31T00:00:00"/>
    </cacheField>
    <cacheField name="Horimetro Parada" numFmtId="0">
      <sharedItems containsSemiMixedTypes="0" containsString="0" containsNumber="1" containsInteger="1" minValue="213" maxValue="2987"/>
    </cacheField>
    <cacheField name="BL's Executados" numFmtId="0">
      <sharedItems containsNonDate="0" containsString="0" containsBlank="1"/>
    </cacheField>
    <cacheField name="BL's Extra da Carteira" numFmtId="0">
      <sharedItems containsNonDate="0" containsString="0" containsBlank="1"/>
    </cacheField>
    <cacheField name="BL's Extra" numFmtId="0">
      <sharedItems containsNonDate="0" containsString="0" containsBlank="1"/>
    </cacheField>
    <cacheField name="Aderencia Tempo Prog." numFmtId="9">
      <sharedItems/>
    </cacheField>
    <cacheField name="Aderência BL's Programado" numFmtId="9">
      <sharedItems/>
    </cacheField>
    <cacheField name="SA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P. Silva" refreshedDate="46303.345765972219" createdVersion="8" refreshedVersion="8" minRefreshableVersion="3" recordCount="136" xr:uid="{C05D832E-5303-46EF-8451-7860114F6B02}">
  <cacheSource type="worksheet">
    <worksheetSource ref="A4:W140" sheet="Consolidação Preventiva"/>
  </cacheSource>
  <cacheFields count="23">
    <cacheField name="Procv" numFmtId="0">
      <sharedItems/>
    </cacheField>
    <cacheField name="SEQ. PM" numFmtId="0">
      <sharedItems containsSemiMixedTypes="0" containsString="0" containsNumber="1" containsInteger="1" minValue="1" maxValue="29"/>
    </cacheField>
    <cacheField name="Série" numFmtId="0">
      <sharedItems/>
    </cacheField>
    <cacheField name="Equipamento" numFmtId="0">
      <sharedItems containsBlank="1" count="15">
        <s v="CA100"/>
        <s v="CA101"/>
        <s v="CA102"/>
        <s v="CA104"/>
        <s v="CA103"/>
        <m u="1"/>
        <s v="CA114" u="1"/>
        <s v="CA113" u="1"/>
        <s v="CA111" u="1"/>
        <s v="CA115" u="1"/>
        <s v="CA110" u="1"/>
        <s v="CA112" u="1"/>
        <s v="CA116" u="1"/>
        <s v="CA118" u="1"/>
        <s v="CA117" u="1"/>
      </sharedItems>
    </cacheField>
    <cacheField name="Preventiva" numFmtId="0">
      <sharedItems containsSemiMixedTypes="0" containsString="0" containsNumber="1" containsInteger="1" minValue="250" maxValue="4000"/>
    </cacheField>
    <cacheField name="Horimetro Últ. Parada" numFmtId="0">
      <sharedItems containsSemiMixedTypes="0" containsString="0" containsNumber="1" containsInteger="1" minValue="0" maxValue="6986"/>
    </cacheField>
    <cacheField name="Horimetro Inferior" numFmtId="0">
      <sharedItems containsSemiMixedTypes="0" containsString="0" containsNumber="1" containsInteger="1" minValue="225" maxValue="7211"/>
    </cacheField>
    <cacheField name="Horimetro Superior" numFmtId="0">
      <sharedItems containsSemiMixedTypes="0" containsString="0" containsNumber="1" containsInteger="1" minValue="275" maxValue="7261"/>
    </cacheField>
    <cacheField name="SEM" numFmtId="0">
      <sharedItems/>
    </cacheField>
    <cacheField name="Data Prog. Inicial" numFmtId="22">
      <sharedItems containsSemiMixedTypes="0" containsNonDate="0" containsDate="1" containsString="0" minDate="2020-10-01T00:00:00" maxDate="2025-01-08T00:00:00" count="130">
        <d v="2020-10-01T00:00:00"/>
        <d v="2020-10-16T00:00:00"/>
        <d v="2020-10-17T00:00:00"/>
        <d v="2020-10-29T00:00:00"/>
        <d v="2020-11-01T00:00:00"/>
        <d v="2020-11-05T00:00:00"/>
        <d v="2020-11-09T00:00:00"/>
        <d v="2020-11-17T00:00:00"/>
        <d v="2020-11-18T00:00:00"/>
        <d v="2020-11-20T00:00:00"/>
        <d v="2020-11-23T00:00:00"/>
        <d v="2020-11-25T00:00:00"/>
        <d v="2020-12-02T00:00:00"/>
        <d v="2020-12-09T00:00:00"/>
        <d v="2020-12-10T00:00:00"/>
        <d v="2020-12-11T00:00:00"/>
        <d v="2020-12-16T00:00:00"/>
        <d v="2020-12-17T00:00:00"/>
        <d v="2020-12-28T00:00:00"/>
        <d v="2020-12-29T00:00:00"/>
        <d v="2020-12-30T00:00:00"/>
        <d v="2021-01-05T00:00:00"/>
        <d v="2021-01-07T00:00:00"/>
        <d v="2021-01-11T00:00:00"/>
        <d v="2021-01-12T00:00:00"/>
        <d v="2021-01-13T00:00:00"/>
        <d v="2021-01-21T00:00:00"/>
        <d v="2021-01-26T00:00:00"/>
        <d v="2021-01-27T00:00:00"/>
        <d v="2021-01-30T00:00:00"/>
        <d v="2021-02-01T00:00:00"/>
        <d v="2021-02-05T00:00:00"/>
        <d v="2021-02-11T00:00:00"/>
        <d v="2021-02-16T00:00:00"/>
        <d v="2021-02-17T00:00:00"/>
        <d v="2021-02-18T00:00:00"/>
        <d v="2021-02-24T00:00:00"/>
        <d v="2021-02-26T00:00:00"/>
        <d v="2021-03-03T00:00:00"/>
        <d v="2021-03-04T00:00:00"/>
        <d v="2021-03-09T00:00:00"/>
        <d v="2021-03-16T00:00:00"/>
        <d v="2021-03-19T00:00:00"/>
        <d v="2021-03-20T00:00:00"/>
        <d v="2021-03-22T00:00:00"/>
        <d v="2021-03-27T00:00:00"/>
        <d v="2021-04-02T00:00:00"/>
        <d v="2021-04-06T00:00:00"/>
        <d v="2021-04-07T00:00:00"/>
        <d v="2021-04-10T00:00:00"/>
        <d v="2021-04-14T00:00:00"/>
        <d v="2021-04-19T00:00:00"/>
        <d v="2021-04-21T00:00:00"/>
        <d v="2021-04-22T00:00:00"/>
        <d v="2021-04-26T00:00:00"/>
        <d v="2021-04-28T00:00:00"/>
        <d v="2021-05-07T00:00:00"/>
        <d v="2021-05-10T00:00:00"/>
        <d v="2021-05-11T00:00:00"/>
        <d v="2021-05-14T00:00:00"/>
        <d v="2021-05-16T00:00:00"/>
        <d v="2021-05-25T00:00:00"/>
        <d v="2021-05-28T00:00:00"/>
        <d v="2021-05-29T00:00:00"/>
        <d v="2021-05-31T00:00:00"/>
        <d v="2021-06-08T00:00:00"/>
        <d v="2021-06-10T00:00:00"/>
        <d v="2021-06-12T00:00:00"/>
        <d v="2021-06-15T00:00:00"/>
        <d v="2021-06-21T00:00:00"/>
        <d v="2021-06-24T00:00:00"/>
        <d v="2021-06-28T00:00:00"/>
        <d v="2021-07-07T00:00:00"/>
        <d v="2021-07-08T00:00:00"/>
        <d v="2021-07-10T00:00:00"/>
        <d v="2021-07-13T00:00:00"/>
        <d v="2021-07-15T00:00:00"/>
        <d v="2021-07-17T00:00:00"/>
        <d v="2021-07-19T00:00:00"/>
        <d v="2021-07-22T00:00:00"/>
        <d v="2021-07-25T00:00:00"/>
        <d v="2021-07-30T00:00:00"/>
        <d v="2021-07-31T00:00:00"/>
        <d v="2021-08-01T00:00:00"/>
        <d v="2021-08-09T00:00:00"/>
        <d v="2021-08-10T00:00:00"/>
        <d v="2021-08-16T00:00:00"/>
        <d v="2021-08-17T00:00:00"/>
        <d v="2021-08-18T00:00:00"/>
        <d v="2021-08-24T00:00:00"/>
        <d v="2021-08-25T00:00:00"/>
        <d v="2021-08-31T00:00:00"/>
        <d v="2021-09-03T00:00:00"/>
        <d v="2021-09-07T00:00:00"/>
        <d v="2021-09-08T00:00:00"/>
        <d v="2021-09-13T00:00:00"/>
        <d v="2021-09-18T00:00:00"/>
        <d v="2021-09-20T00:00:00"/>
        <d v="2021-09-22T00:00:00"/>
        <d v="2021-09-24T00:00:00"/>
        <d v="2021-09-28T00:00:00"/>
        <d v="2021-09-29T00:00:00"/>
        <d v="2021-10-08T00:00:00"/>
        <d v="2021-10-13T00:00:00"/>
        <d v="2021-10-15T00:00:00"/>
        <d v="2021-10-19T00:00:00"/>
        <d v="2021-10-21T00:00:00"/>
        <d v="2021-10-22T00:00:00"/>
        <d v="2021-10-23T00:00:00"/>
        <d v="2021-10-28T00:00:00"/>
        <d v="2021-10-29T00:00:00"/>
        <d v="2021-11-03T00:00:00"/>
        <d v="2021-11-07T00:00:00"/>
        <d v="2021-11-08T00:00:00"/>
        <d v="2021-11-13T00:00:00"/>
        <d v="2021-11-19T00:00:00"/>
        <d v="2021-11-20T00:00:00"/>
        <d v="2021-11-22T00:00:00"/>
        <d v="2021-11-23T00:00:00"/>
        <d v="2021-11-30T00:00:00"/>
        <d v="2021-12-02T00:00:00"/>
        <d v="2021-12-09T00:00:00"/>
        <d v="2021-12-10T00:00:00"/>
        <d v="2021-12-14T00:00:00"/>
        <d v="2021-12-15T00:00:00"/>
        <d v="2021-12-16T00:00:00"/>
        <d v="2021-12-24T00:00:00"/>
        <d v="2021-12-26T00:00:00"/>
        <d v="2021-12-29T00:00:00"/>
        <d v="2025-01-07T00:00:00" u="1"/>
      </sharedItems>
    </cacheField>
    <cacheField name="Data Prog. Término" numFmtId="22">
      <sharedItems containsSemiMixedTypes="0" containsNonDate="0" containsDate="1" containsString="0" minDate="2020-10-01T00:00:00" maxDate="2021-12-30T00:00:00"/>
    </cacheField>
    <cacheField name="Duração Programado" numFmtId="165">
      <sharedItems containsSemiMixedTypes="0" containsNonDate="0" containsDate="1" containsString="0" minDate="1899-12-30T00:00:00" maxDate="1899-12-31T00:00:00"/>
    </cacheField>
    <cacheField name="BL's Prog." numFmtId="0">
      <sharedItems/>
    </cacheField>
    <cacheField name="Início Realizado" numFmtId="22">
      <sharedItems containsSemiMixedTypes="0" containsNonDate="0" containsDate="1" containsString="0" minDate="2020-10-01T00:00:00" maxDate="2021-12-30T00:00:00"/>
    </cacheField>
    <cacheField name="Término Realizado" numFmtId="22">
      <sharedItems containsSemiMixedTypes="0" containsNonDate="0" containsDate="1" containsString="0" minDate="2020-10-01T00:00:00" maxDate="2021-12-30T00:00:00"/>
    </cacheField>
    <cacheField name="Duração Real" numFmtId="165">
      <sharedItems containsSemiMixedTypes="0" containsNonDate="0" containsDate="1" containsString="0" minDate="1899-12-30T00:00:00" maxDate="1899-12-31T00:00:00"/>
    </cacheField>
    <cacheField name="Horimetro Parada" numFmtId="0">
      <sharedItems containsSemiMixedTypes="0" containsString="0" containsNumber="1" containsInteger="1" minValue="213" maxValue="7259"/>
    </cacheField>
    <cacheField name="BL's Executados" numFmtId="0">
      <sharedItems containsNonDate="0" containsString="0" containsBlank="1"/>
    </cacheField>
    <cacheField name="BL's Extra da Carteira" numFmtId="0">
      <sharedItems containsNonDate="0" containsString="0" containsBlank="1"/>
    </cacheField>
    <cacheField name="BL's Extra" numFmtId="0">
      <sharedItems containsNonDate="0" containsString="0" containsBlank="1"/>
    </cacheField>
    <cacheField name="Aderencia Tempo Prog." numFmtId="9">
      <sharedItems/>
    </cacheField>
    <cacheField name="Aderência BL's Programado" numFmtId="9">
      <sharedItems/>
    </cacheField>
    <cacheField name="SA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P. Silva" refreshedDate="46303.345766087965" createdVersion="6" refreshedVersion="8" minRefreshableVersion="3" recordCount="884" xr:uid="{561A1C7B-9E5A-4351-B97A-51E38C549D1E}">
  <cacheSource type="worksheet">
    <worksheetSource ref="C4:W888" sheet="Consolidação Preventiva"/>
  </cacheSource>
  <cacheFields count="21">
    <cacheField name="Série" numFmtId="0">
      <sharedItems/>
    </cacheField>
    <cacheField name="Equipamento" numFmtId="0">
      <sharedItems containsBlank="1" containsMixedTypes="1" containsNumber="1" containsInteger="1" minValue="1" maxValue="1" count="7">
        <s v="CA100"/>
        <s v="CA101"/>
        <s v="CA102"/>
        <s v="CA104"/>
        <s v="CA103"/>
        <m/>
        <n v="1" u="1"/>
      </sharedItems>
    </cacheField>
    <cacheField name="Preventiva" numFmtId="0">
      <sharedItems containsMixedTypes="1" containsNumber="1" containsInteger="1" minValue="250" maxValue="12000"/>
    </cacheField>
    <cacheField name="Horimetro Últ. Parada" numFmtId="0">
      <sharedItems containsMixedTypes="1" containsNumber="1" containsInteger="1" minValue="0" maxValue="29255"/>
    </cacheField>
    <cacheField name="Horimetro Inferior" numFmtId="0">
      <sharedItems containsMixedTypes="1" containsNumber="1" containsInteger="1" minValue="225" maxValue="29480"/>
    </cacheField>
    <cacheField name="Horimetro Superior" numFmtId="0">
      <sharedItems containsMixedTypes="1" containsNumber="1" containsInteger="1" minValue="275" maxValue="29530"/>
    </cacheField>
    <cacheField name="SEM" numFmtId="0">
      <sharedItems containsBlank="1" containsMixedTypes="1" containsNumber="1" containsInteger="1" minValue="2" maxValue="52"/>
    </cacheField>
    <cacheField name="Data Prog. Inicial" numFmtId="22">
      <sharedItems containsNonDate="0" containsDate="1" containsString="0" containsBlank="1" minDate="2020-10-01T00:00:00" maxDate="2026-10-18T20:00:00"/>
    </cacheField>
    <cacheField name="Data Prog. Término" numFmtId="22">
      <sharedItems containsNonDate="0" containsDate="1" containsString="0" containsBlank="1" minDate="2020-10-01T00:00:00" maxDate="2026-10-19T02:00:00"/>
    </cacheField>
    <cacheField name="Duração Programado" numFmtId="165">
      <sharedItems containsDate="1" containsMixedTypes="1" minDate="1899-12-30T00:00:00" maxDate="1900-01-05T08:55:00"/>
    </cacheField>
    <cacheField name="BL's Prog." numFmtId="0">
      <sharedItems containsBlank="1" containsMixedTypes="1" containsNumber="1" containsInteger="1" minValue="0" maxValue="45"/>
    </cacheField>
    <cacheField name="Início Realizado" numFmtId="22">
      <sharedItems containsNonDate="0" containsDate="1" containsString="0" containsBlank="1" minDate="2020-10-01T00:00:00" maxDate="2026-10-06T23:10:00"/>
    </cacheField>
    <cacheField name="Término Realizado" numFmtId="22">
      <sharedItems containsNonDate="0" containsDate="1" containsString="0" containsBlank="1" minDate="2020-10-01T00:00:00" maxDate="2026-10-07T04:55:00"/>
    </cacheField>
    <cacheField name="Duração Real" numFmtId="165">
      <sharedItems containsDate="1" containsMixedTypes="1" minDate="1899-12-30T00:00:00" maxDate="1900-01-20T11:19:00"/>
    </cacheField>
    <cacheField name="Horimetro Parada" numFmtId="0">
      <sharedItems containsString="0" containsBlank="1" containsNumber="1" containsInteger="1" minValue="213" maxValue="29620"/>
    </cacheField>
    <cacheField name="BL's Executados" numFmtId="0">
      <sharedItems containsString="0" containsBlank="1" containsNumber="1" containsInteger="1" minValue="0" maxValue="42"/>
    </cacheField>
    <cacheField name="BL's Extra da Carteira" numFmtId="0">
      <sharedItems containsString="0" containsBlank="1" containsNumber="1" containsInteger="1" minValue="0" maxValue="16"/>
    </cacheField>
    <cacheField name="BL's Extra" numFmtId="0">
      <sharedItems containsString="0" containsBlank="1" containsNumber="1" containsInteger="1" minValue="0" maxValue="9"/>
    </cacheField>
    <cacheField name="Aderencia Tempo Prog." numFmtId="9">
      <sharedItems containsBlank="1" containsMixedTypes="1" containsNumber="1" minValue="0" maxValue="24.53888888889092"/>
    </cacheField>
    <cacheField name="Aderência BL's Programado" numFmtId="9">
      <sharedItems containsMixedTypes="1" containsNumber="1" minValue="0" maxValue="2.375"/>
    </cacheField>
    <cacheField name="SA" numFmtId="0">
      <sharedItems containsMixedTypes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P. Silva" refreshedDate="46303.345766550927" createdVersion="8" refreshedVersion="8" minRefreshableVersion="3" recordCount="979" xr:uid="{8367FF53-14DA-4F2C-89F7-2EE5BB11C2D5}">
  <cacheSource type="worksheet">
    <worksheetSource ref="C4:W983" sheet="Consolidação Preventiva"/>
  </cacheSource>
  <cacheFields count="21">
    <cacheField name="Série" numFmtId="0">
      <sharedItems/>
    </cacheField>
    <cacheField name="Equipamento" numFmtId="0">
      <sharedItems containsBlank="1" count="29">
        <s v="CA100"/>
        <s v="CA101"/>
        <s v="CA102"/>
        <s v="CA104"/>
        <s v="CA103"/>
        <m/>
        <s v="CA114" u="1"/>
        <s v="CA113" u="1"/>
        <s v="CA111" u="1"/>
        <s v="CA115" u="1"/>
        <s v="CA110" u="1"/>
        <s v="CA112" u="1"/>
        <s v="CA116" u="1"/>
        <s v="CA118" u="1"/>
        <s v="CA117" u="1"/>
        <s v="CA119" u="1"/>
        <s v="CA120" u="1"/>
        <s v="CA121" u="1"/>
        <s v="CA122" u="1"/>
        <s v="CA123" u="1"/>
        <s v="CA126" u="1"/>
        <s v="CA125" u="1"/>
        <s v="CA127" u="1"/>
        <s v="CA124" u="1"/>
        <s v="CA129" u="1"/>
        <s v="CA130" u="1"/>
        <s v="CA128" u="1"/>
        <s v="CA131" u="1"/>
        <s v="CA132" u="1"/>
      </sharedItems>
    </cacheField>
    <cacheField name="Preventiva" numFmtId="0">
      <sharedItems containsMixedTypes="1" containsNumber="1" containsInteger="1" minValue="250" maxValue="12000"/>
    </cacheField>
    <cacheField name="Horimetro Últ. Parada" numFmtId="0">
      <sharedItems containsMixedTypes="1" containsNumber="1" containsInteger="1" minValue="0" maxValue="29255"/>
    </cacheField>
    <cacheField name="Horimetro Inferior" numFmtId="0">
      <sharedItems containsMixedTypes="1" containsNumber="1" containsInteger="1" minValue="225" maxValue="29480"/>
    </cacheField>
    <cacheField name="Horimetro Superior" numFmtId="0">
      <sharedItems containsMixedTypes="1" containsNumber="1" containsInteger="1" minValue="275" maxValue="29530"/>
    </cacheField>
    <cacheField name="SEM" numFmtId="0">
      <sharedItems containsBlank="1" containsMixedTypes="1" containsNumber="1" containsInteger="1" minValue="2" maxValue="52"/>
    </cacheField>
    <cacheField name="Data Prog. Inicial" numFmtId="22">
      <sharedItems containsNonDate="0" containsDate="1" containsString="0" containsBlank="1" minDate="2020-10-01T00:00:00" maxDate="2026-10-18T20:00:00"/>
    </cacheField>
    <cacheField name="Data Prog. Término" numFmtId="22">
      <sharedItems containsNonDate="0" containsDate="1" containsString="0" containsBlank="1" minDate="2020-10-01T00:00:00" maxDate="2026-10-19T02:00:00"/>
    </cacheField>
    <cacheField name="Duração Programado" numFmtId="165">
      <sharedItems containsDate="1" containsMixedTypes="1" minDate="1899-12-30T00:00:00" maxDate="1900-01-05T08:55:00"/>
    </cacheField>
    <cacheField name="BL's Prog." numFmtId="0">
      <sharedItems containsBlank="1" containsMixedTypes="1" containsNumber="1" containsInteger="1" minValue="0" maxValue="45"/>
    </cacheField>
    <cacheField name="Início Realizado" numFmtId="22">
      <sharedItems containsNonDate="0" containsDate="1" containsString="0" containsBlank="1" minDate="2020-10-01T00:00:00" maxDate="2026-10-06T23:10:00"/>
    </cacheField>
    <cacheField name="Término Realizado" numFmtId="22">
      <sharedItems containsNonDate="0" containsDate="1" containsString="0" containsBlank="1" minDate="2020-10-01T00:00:00" maxDate="2026-10-07T04:55:00"/>
    </cacheField>
    <cacheField name="Duração Real" numFmtId="165">
      <sharedItems containsDate="1" containsMixedTypes="1" minDate="1899-12-30T00:00:00" maxDate="1900-01-20T11:19:00"/>
    </cacheField>
    <cacheField name="Horimetro Parada" numFmtId="0">
      <sharedItems containsString="0" containsBlank="1" containsNumber="1" containsInteger="1" minValue="213" maxValue="29620"/>
    </cacheField>
    <cacheField name="BL's Executados" numFmtId="0">
      <sharedItems containsString="0" containsBlank="1" containsNumber="1" containsInteger="1" minValue="0" maxValue="42"/>
    </cacheField>
    <cacheField name="BL's Extra da Carteira" numFmtId="0">
      <sharedItems containsString="0" containsBlank="1" containsNumber="1" containsInteger="1" minValue="0" maxValue="16"/>
    </cacheField>
    <cacheField name="BL's Extra" numFmtId="0">
      <sharedItems containsString="0" containsBlank="1" containsNumber="1" containsInteger="1" minValue="0" maxValue="9"/>
    </cacheField>
    <cacheField name="Aderencia Tempo Prog." numFmtId="9">
      <sharedItems containsBlank="1" containsMixedTypes="1" containsNumber="1" minValue="0" maxValue="24.53888888889092"/>
    </cacheField>
    <cacheField name="Aderência BL's Programado" numFmtId="9">
      <sharedItems containsMixedTypes="1" containsNumber="1" minValue="0" maxValue="2.375"/>
    </cacheField>
    <cacheField name="SA" numFmtId="0">
      <sharedItems containsMixedTypes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84">
  <r>
    <x v="0"/>
    <x v="0"/>
    <x v="0"/>
    <x v="0"/>
    <x v="0"/>
    <s v="7000"/>
    <x v="0"/>
    <x v="0"/>
    <x v="0"/>
    <x v="0"/>
    <x v="0"/>
    <x v="0"/>
    <x v="0"/>
    <x v="0"/>
    <x v="0"/>
    <m/>
    <m/>
    <m/>
    <s v="D"/>
    <x v="0"/>
    <x v="0"/>
    <x v="0"/>
    <n v="1.3955208029197083E-3"/>
    <n v="1.2334603225806453E-2"/>
    <x v="0"/>
    <m/>
    <m/>
    <n v="1"/>
    <m/>
    <x v="0"/>
    <e v="#N/A"/>
    <x v="0"/>
    <x v="0"/>
    <x v="0"/>
    <d v="2023-01-01T00:00:00"/>
    <s v="CA11044927"/>
    <n v="4"/>
  </r>
  <r>
    <x v="0"/>
    <x v="0"/>
    <x v="1"/>
    <x v="0"/>
    <x v="0"/>
    <s v="7032"/>
    <x v="1"/>
    <x v="0"/>
    <x v="1"/>
    <x v="1"/>
    <x v="1"/>
    <x v="1"/>
    <x v="1"/>
    <x v="1"/>
    <x v="0"/>
    <m/>
    <m/>
    <s v="202300007833"/>
    <s v="C"/>
    <x v="1"/>
    <x v="1"/>
    <x v="0"/>
    <n v="2.4275985401459854E-4"/>
    <n v="2.1456838709677417E-3"/>
    <x v="0"/>
    <m/>
    <m/>
    <n v="1"/>
    <m/>
    <x v="0"/>
    <e v="#N/A"/>
    <x v="0"/>
    <x v="0"/>
    <x v="0"/>
    <d v="2023-01-01T00:00:00"/>
    <s v="CA11044927"/>
    <n v="23"/>
  </r>
  <r>
    <x v="0"/>
    <x v="0"/>
    <x v="2"/>
    <x v="0"/>
    <x v="0"/>
    <s v="7032"/>
    <x v="1"/>
    <x v="0"/>
    <x v="2"/>
    <x v="2"/>
    <x v="2"/>
    <x v="1"/>
    <x v="1"/>
    <x v="1"/>
    <x v="0"/>
    <m/>
    <m/>
    <m/>
    <s v="D"/>
    <x v="1"/>
    <x v="1"/>
    <x v="0"/>
    <n v="6.4290875912408762E-5"/>
    <n v="5.6824838709677427E-4"/>
    <x v="0"/>
    <m/>
    <m/>
    <n v="1"/>
    <m/>
    <x v="0"/>
    <e v="#N/A"/>
    <x v="0"/>
    <x v="0"/>
    <x v="0"/>
    <d v="2023-01-01T00:00:00"/>
    <s v="CA11044927"/>
    <n v="23"/>
  </r>
  <r>
    <x v="0"/>
    <x v="0"/>
    <x v="3"/>
    <x v="0"/>
    <x v="0"/>
    <s v="7032"/>
    <x v="1"/>
    <x v="0"/>
    <x v="3"/>
    <x v="3"/>
    <x v="3"/>
    <x v="1"/>
    <x v="1"/>
    <x v="1"/>
    <x v="0"/>
    <m/>
    <m/>
    <m/>
    <s v="D"/>
    <x v="1"/>
    <x v="1"/>
    <x v="1"/>
    <n v="2.416204379562044E-5"/>
    <n v="2.1356129032258067E-4"/>
    <x v="0"/>
    <m/>
    <m/>
    <n v="1"/>
    <m/>
    <x v="0"/>
    <e v="#N/A"/>
    <x v="0"/>
    <x v="0"/>
    <x v="0"/>
    <d v="2023-01-02T00:00:00"/>
    <s v="CA11044928"/>
    <n v="23"/>
  </r>
  <r>
    <x v="0"/>
    <x v="0"/>
    <x v="4"/>
    <x v="0"/>
    <x v="0"/>
    <s v="7032"/>
    <x v="1"/>
    <x v="0"/>
    <x v="4"/>
    <x v="4"/>
    <x v="4"/>
    <x v="1"/>
    <x v="1"/>
    <x v="1"/>
    <x v="0"/>
    <m/>
    <m/>
    <m/>
    <s v="D"/>
    <x v="1"/>
    <x v="1"/>
    <x v="1"/>
    <n v="5.0482408759124086E-4"/>
    <n v="4.4619935483870962E-3"/>
    <x v="0"/>
    <m/>
    <m/>
    <n v="1"/>
    <m/>
    <x v="0"/>
    <e v="#N/A"/>
    <x v="0"/>
    <x v="0"/>
    <x v="0"/>
    <d v="2023-01-02T00:00:00"/>
    <s v="CA11044928"/>
    <n v="23"/>
  </r>
  <r>
    <x v="0"/>
    <x v="0"/>
    <x v="5"/>
    <x v="1"/>
    <x v="0"/>
    <s v="9000"/>
    <x v="2"/>
    <x v="1"/>
    <x v="5"/>
    <x v="5"/>
    <x v="5"/>
    <x v="2"/>
    <x v="2"/>
    <x v="2"/>
    <x v="1"/>
    <s v="MAU CONTATO"/>
    <s v="FALA ELETRICA E CAMERA FRONTAL COM FALHA - FOI EFETUADO AJUSTES NOS CONECTORES E LIBERADO •_x0009_MATRÍCULA 2201715"/>
    <s v="202300041003"/>
    <s v="A"/>
    <x v="2"/>
    <x v="0"/>
    <x v="1"/>
    <n v="6.6926861313868619E-4"/>
    <n v="5.915470967741936E-3"/>
    <x v="0"/>
    <m/>
    <m/>
    <n v="1"/>
    <m/>
    <x v="1"/>
    <e v="#N/A"/>
    <x v="1"/>
    <x v="0"/>
    <x v="0"/>
    <d v="2023-01-03T00:00:00"/>
    <s v="CA11044929"/>
    <n v="23"/>
  </r>
  <r>
    <x v="0"/>
    <x v="0"/>
    <x v="6"/>
    <x v="0"/>
    <x v="0"/>
    <s v="7032"/>
    <x v="1"/>
    <x v="0"/>
    <x v="6"/>
    <x v="6"/>
    <x v="6"/>
    <x v="1"/>
    <x v="1"/>
    <x v="1"/>
    <x v="0"/>
    <m/>
    <m/>
    <m/>
    <s v="A"/>
    <x v="1"/>
    <x v="1"/>
    <x v="1"/>
    <n v="5.5711861313868609E-4"/>
    <n v="4.9242096774193547E-3"/>
    <x v="0"/>
    <m/>
    <m/>
    <n v="1"/>
    <m/>
    <x v="0"/>
    <e v="#N/A"/>
    <x v="0"/>
    <x v="0"/>
    <x v="0"/>
    <d v="2023-01-03T00:00:00"/>
    <s v="CA11044929"/>
    <n v="23"/>
  </r>
  <r>
    <x v="0"/>
    <x v="0"/>
    <x v="7"/>
    <x v="0"/>
    <x v="0"/>
    <s v="7032"/>
    <x v="1"/>
    <x v="0"/>
    <x v="7"/>
    <x v="7"/>
    <x v="7"/>
    <x v="1"/>
    <x v="1"/>
    <x v="1"/>
    <x v="0"/>
    <m/>
    <m/>
    <m/>
    <s v="A"/>
    <x v="1"/>
    <x v="1"/>
    <x v="1"/>
    <n v="2.0148905109489054E-5"/>
    <n v="1.7809032258064519E-4"/>
    <x v="0"/>
    <m/>
    <m/>
    <n v="1"/>
    <m/>
    <x v="0"/>
    <e v="#N/A"/>
    <x v="0"/>
    <x v="0"/>
    <x v="0"/>
    <d v="2023-01-03T00:00:00"/>
    <s v="CA11044929"/>
    <n v="23"/>
  </r>
  <r>
    <x v="0"/>
    <x v="0"/>
    <x v="8"/>
    <x v="1"/>
    <x v="0"/>
    <s v="9000"/>
    <x v="2"/>
    <x v="1"/>
    <x v="8"/>
    <x v="8"/>
    <x v="8"/>
    <x v="3"/>
    <x v="3"/>
    <x v="3"/>
    <x v="2"/>
    <s v="COMPLETAR"/>
    <s v="BAIXO NIVEL DE OLEO ARREFECEDOR_x000a__x000a__x000a__x000a_COMPLETADO NIVEL DO L/C 2201642"/>
    <s v="202300095316"/>
    <s v="C"/>
    <x v="2"/>
    <x v="0"/>
    <x v="1"/>
    <n v="4.5024854014598538E-4"/>
    <n v="3.979616129032258E-3"/>
    <x v="0"/>
    <m/>
    <m/>
    <n v="1"/>
    <m/>
    <x v="0"/>
    <e v="#N/A"/>
    <x v="0"/>
    <x v="0"/>
    <x v="0"/>
    <d v="2023-01-06T00:00:00"/>
    <s v="CA11044932"/>
    <n v="23"/>
  </r>
  <r>
    <x v="0"/>
    <x v="0"/>
    <x v="9"/>
    <x v="0"/>
    <x v="0"/>
    <s v="7116"/>
    <x v="3"/>
    <x v="0"/>
    <x v="9"/>
    <x v="9"/>
    <x v="9"/>
    <x v="0"/>
    <x v="4"/>
    <x v="0"/>
    <x v="0"/>
    <m/>
    <m/>
    <m/>
    <s v="A"/>
    <x v="3"/>
    <x v="0"/>
    <x v="2"/>
    <n v="2.9272992700729924E-5"/>
    <n v="2.5873548387096772E-4"/>
    <x v="0"/>
    <m/>
    <m/>
    <n v="1"/>
    <m/>
    <x v="0"/>
    <e v="#N/A"/>
    <x v="0"/>
    <x v="0"/>
    <x v="0"/>
    <d v="2023-01-10T00:00:00"/>
    <s v="CA11044936"/>
    <n v="23"/>
  </r>
  <r>
    <x v="0"/>
    <x v="0"/>
    <x v="10"/>
    <x v="0"/>
    <x v="0"/>
    <s v="7010"/>
    <x v="4"/>
    <x v="0"/>
    <x v="10"/>
    <x v="10"/>
    <x v="10"/>
    <x v="0"/>
    <x v="4"/>
    <x v="0"/>
    <x v="0"/>
    <m/>
    <m/>
    <m/>
    <s v="A"/>
    <x v="3"/>
    <x v="0"/>
    <x v="2"/>
    <n v="1.8175941605839416E-3"/>
    <n v="1.6065187096774194E-2"/>
    <x v="0"/>
    <m/>
    <m/>
    <n v="1"/>
    <m/>
    <x v="0"/>
    <e v="#N/A"/>
    <x v="0"/>
    <x v="0"/>
    <x v="0"/>
    <d v="2023-01-10T00:00:00"/>
    <s v="CA11044936"/>
    <n v="23"/>
  </r>
  <r>
    <x v="0"/>
    <x v="0"/>
    <x v="11"/>
    <x v="1"/>
    <x v="0"/>
    <s v="9000"/>
    <x v="2"/>
    <x v="1"/>
    <x v="11"/>
    <x v="11"/>
    <x v="11"/>
    <x v="4"/>
    <x v="5"/>
    <x v="4"/>
    <x v="3"/>
    <s v="TROCAR"/>
    <s v="VAZAMENTO DE ÓLEO NA MANGUEIRA DO CILINDRO DE DIREÇÃO._x000a__x000a_SUBSTITUIDO 02 MANGUEIRAS HIDRÁULICAS, FEITO COMPLEMENTO DO NIVEL DE ÓLEO  HIDRÁULICO-150166"/>
    <s v="202300190415"/>
    <s v="B"/>
    <x v="2"/>
    <x v="0"/>
    <x v="2"/>
    <n v="4.0031934306569342E-4"/>
    <n v="3.5383064516129031E-3"/>
    <x v="0"/>
    <m/>
    <m/>
    <n v="1"/>
    <m/>
    <x v="0"/>
    <e v="#N/A"/>
    <x v="0"/>
    <x v="1"/>
    <x v="1"/>
    <d v="2023-01-11T00:00:00"/>
    <s v="CA11044937"/>
    <n v="23"/>
  </r>
  <r>
    <x v="0"/>
    <x v="0"/>
    <x v="12"/>
    <x v="0"/>
    <x v="0"/>
    <s v="7000"/>
    <x v="0"/>
    <x v="0"/>
    <x v="12"/>
    <x v="12"/>
    <x v="12"/>
    <x v="0"/>
    <x v="6"/>
    <x v="0"/>
    <x v="0"/>
    <m/>
    <m/>
    <m/>
    <s v="D"/>
    <x v="0"/>
    <x v="0"/>
    <x v="3"/>
    <n v="2.4905379830896142E-4"/>
    <n v="2.2013142173114655E-3"/>
    <x v="0"/>
    <m/>
    <m/>
    <n v="1"/>
    <m/>
    <x v="0"/>
    <e v="#N/A"/>
    <x v="0"/>
    <x v="1"/>
    <x v="1"/>
    <d v="2023-01-18T00:00:00"/>
    <s v="CA11044944"/>
    <n v="23"/>
  </r>
  <r>
    <x v="0"/>
    <x v="0"/>
    <x v="13"/>
    <x v="0"/>
    <x v="0"/>
    <s v="7111"/>
    <x v="5"/>
    <x v="0"/>
    <x v="13"/>
    <x v="13"/>
    <x v="13"/>
    <x v="0"/>
    <x v="6"/>
    <x v="5"/>
    <x v="0"/>
    <m/>
    <m/>
    <m/>
    <s v="D"/>
    <x v="0"/>
    <x v="2"/>
    <x v="3"/>
    <n v="5.1804541769084E-4"/>
    <n v="4.5788530466867794E-3"/>
    <x v="0"/>
    <m/>
    <m/>
    <n v="1"/>
    <m/>
    <x v="0"/>
    <e v="#N/A"/>
    <x v="0"/>
    <x v="1"/>
    <x v="1"/>
    <d v="2023-01-18T00:00:00"/>
    <s v="CA11044944"/>
    <n v="23"/>
  </r>
  <r>
    <x v="0"/>
    <x v="0"/>
    <x v="14"/>
    <x v="0"/>
    <x v="0"/>
    <s v="7111"/>
    <x v="6"/>
    <x v="0"/>
    <x v="14"/>
    <x v="14"/>
    <x v="14"/>
    <x v="0"/>
    <x v="6"/>
    <x v="0"/>
    <x v="0"/>
    <m/>
    <m/>
    <m/>
    <s v="D"/>
    <x v="0"/>
    <x v="0"/>
    <x v="3"/>
    <n v="9.6052142469714615E-4"/>
    <n v="8.4897700118392923E-3"/>
    <x v="0"/>
    <m/>
    <m/>
    <n v="1"/>
    <m/>
    <x v="0"/>
    <e v="#N/A"/>
    <x v="0"/>
    <x v="1"/>
    <x v="1"/>
    <d v="2023-01-19T00:00:00"/>
    <s v="CA11044945"/>
    <n v="23"/>
  </r>
  <r>
    <x v="0"/>
    <x v="0"/>
    <x v="15"/>
    <x v="0"/>
    <x v="0"/>
    <s v="7111"/>
    <x v="0"/>
    <x v="0"/>
    <x v="15"/>
    <x v="15"/>
    <x v="15"/>
    <x v="0"/>
    <x v="6"/>
    <x v="0"/>
    <x v="0"/>
    <m/>
    <m/>
    <m/>
    <m/>
    <x v="0"/>
    <x v="0"/>
    <x v="3"/>
    <n v="6.7860401461978387E-4"/>
    <n v="5.997983871155509E-3"/>
    <x v="0"/>
    <m/>
    <m/>
    <n v="1"/>
    <m/>
    <x v="0"/>
    <e v="#N/A"/>
    <x v="0"/>
    <x v="1"/>
    <x v="1"/>
    <d v="2023-01-19T00:00:00"/>
    <s v="CA11044945"/>
    <n v="23"/>
  </r>
  <r>
    <x v="0"/>
    <x v="0"/>
    <x v="16"/>
    <x v="0"/>
    <x v="0"/>
    <s v="7111"/>
    <x v="7"/>
    <x v="0"/>
    <x v="16"/>
    <x v="16"/>
    <x v="16"/>
    <x v="0"/>
    <x v="6"/>
    <x v="6"/>
    <x v="0"/>
    <m/>
    <m/>
    <m/>
    <m/>
    <x v="0"/>
    <x v="2"/>
    <x v="3"/>
    <n v="3.8017031629285165E-4"/>
    <n v="3.3602150536852049E-3"/>
    <x v="0"/>
    <m/>
    <m/>
    <n v="1"/>
    <m/>
    <x v="0"/>
    <e v="#N/A"/>
    <x v="0"/>
    <x v="1"/>
    <x v="1"/>
    <d v="2023-01-19T00:00:00"/>
    <s v="CA11044945"/>
    <n v="23"/>
  </r>
  <r>
    <x v="0"/>
    <x v="0"/>
    <x v="17"/>
    <x v="0"/>
    <x v="0"/>
    <s v="7111"/>
    <x v="0"/>
    <x v="0"/>
    <x v="17"/>
    <x v="17"/>
    <x v="17"/>
    <x v="0"/>
    <x v="6"/>
    <x v="0"/>
    <x v="0"/>
    <m/>
    <m/>
    <m/>
    <m/>
    <x v="0"/>
    <x v="0"/>
    <x v="3"/>
    <n v="5.3223844283123596E-4"/>
    <n v="4.7043010753470534E-3"/>
    <x v="0"/>
    <m/>
    <m/>
    <n v="1"/>
    <m/>
    <x v="0"/>
    <e v="#N/A"/>
    <x v="0"/>
    <x v="1"/>
    <x v="1"/>
    <d v="2023-01-19T00:00:00"/>
    <s v="CA11044945"/>
    <n v="23"/>
  </r>
  <r>
    <x v="0"/>
    <x v="0"/>
    <x v="18"/>
    <x v="0"/>
    <x v="0"/>
    <s v="7111"/>
    <x v="8"/>
    <x v="0"/>
    <x v="18"/>
    <x v="18"/>
    <x v="18"/>
    <x v="0"/>
    <x v="6"/>
    <x v="7"/>
    <x v="0"/>
    <m/>
    <m/>
    <m/>
    <m/>
    <x v="0"/>
    <x v="2"/>
    <x v="3"/>
    <n v="6.8430656934306573E-4"/>
    <n v="6.0483870967741934E-3"/>
    <x v="0"/>
    <m/>
    <m/>
    <n v="1"/>
    <m/>
    <x v="0"/>
    <e v="#N/A"/>
    <x v="0"/>
    <x v="1"/>
    <x v="1"/>
    <d v="2023-01-19T00:00:00"/>
    <s v="CA11044945"/>
    <n v="23"/>
  </r>
  <r>
    <x v="0"/>
    <x v="0"/>
    <x v="19"/>
    <x v="0"/>
    <x v="0"/>
    <s v="7111"/>
    <x v="0"/>
    <x v="0"/>
    <x v="19"/>
    <x v="19"/>
    <x v="19"/>
    <x v="0"/>
    <x v="6"/>
    <x v="0"/>
    <x v="0"/>
    <m/>
    <m/>
    <m/>
    <m/>
    <x v="0"/>
    <x v="0"/>
    <x v="3"/>
    <n v="2.2810218978102189E-4"/>
    <n v="2.0161290322580645E-3"/>
    <x v="0"/>
    <m/>
    <m/>
    <n v="1"/>
    <m/>
    <x v="0"/>
    <e v="#N/A"/>
    <x v="0"/>
    <x v="1"/>
    <x v="1"/>
    <d v="2023-01-20T00:00:00"/>
    <s v="CA11044946"/>
    <n v="23"/>
  </r>
  <r>
    <x v="0"/>
    <x v="0"/>
    <x v="20"/>
    <x v="0"/>
    <x v="0"/>
    <s v="7111"/>
    <x v="9"/>
    <x v="0"/>
    <x v="20"/>
    <x v="20"/>
    <x v="20"/>
    <x v="0"/>
    <x v="6"/>
    <x v="8"/>
    <x v="0"/>
    <m/>
    <m/>
    <m/>
    <m/>
    <x v="0"/>
    <x v="0"/>
    <x v="3"/>
    <n v="1.2925790754169393E-3"/>
    <n v="1.1424731182717463E-2"/>
    <x v="0"/>
    <m/>
    <m/>
    <n v="1"/>
    <m/>
    <x v="0"/>
    <e v="#N/A"/>
    <x v="0"/>
    <x v="1"/>
    <x v="1"/>
    <d v="2023-01-20T00:00:00"/>
    <s v="CA11044946"/>
    <n v="23"/>
  </r>
  <r>
    <x v="0"/>
    <x v="0"/>
    <x v="21"/>
    <x v="0"/>
    <x v="0"/>
    <s v="7111"/>
    <x v="10"/>
    <x v="0"/>
    <x v="21"/>
    <x v="21"/>
    <x v="21"/>
    <x v="0"/>
    <x v="6"/>
    <x v="9"/>
    <x v="0"/>
    <m/>
    <m/>
    <m/>
    <m/>
    <x v="0"/>
    <x v="2"/>
    <x v="3"/>
    <n v="6.0827250607387354E-4"/>
    <n v="5.3763440859432689E-3"/>
    <x v="0"/>
    <m/>
    <m/>
    <n v="1"/>
    <m/>
    <x v="0"/>
    <e v="#N/A"/>
    <x v="0"/>
    <x v="1"/>
    <x v="1"/>
    <d v="2023-01-20T00:00:00"/>
    <s v="CA11044946"/>
    <n v="23"/>
  </r>
  <r>
    <x v="0"/>
    <x v="0"/>
    <x v="22"/>
    <x v="0"/>
    <x v="0"/>
    <s v="7000"/>
    <x v="0"/>
    <x v="0"/>
    <x v="22"/>
    <x v="22"/>
    <x v="22"/>
    <x v="0"/>
    <x v="6"/>
    <x v="0"/>
    <x v="0"/>
    <m/>
    <m/>
    <m/>
    <s v="C"/>
    <x v="0"/>
    <x v="0"/>
    <x v="3"/>
    <n v="2.1792207354357651E-4"/>
    <n v="1.9261499403529019E-3"/>
    <x v="0"/>
    <m/>
    <m/>
    <n v="1"/>
    <m/>
    <x v="0"/>
    <e v="#N/A"/>
    <x v="0"/>
    <x v="1"/>
    <x v="1"/>
    <d v="2023-01-20T00:00:00"/>
    <s v="CA11044946"/>
    <n v="23"/>
  </r>
  <r>
    <x v="0"/>
    <x v="0"/>
    <x v="23"/>
    <x v="0"/>
    <x v="0"/>
    <s v="7006"/>
    <x v="11"/>
    <x v="0"/>
    <x v="23"/>
    <x v="23"/>
    <x v="23"/>
    <x v="5"/>
    <x v="7"/>
    <x v="0"/>
    <x v="0"/>
    <m/>
    <m/>
    <m/>
    <s v="A"/>
    <x v="4"/>
    <x v="0"/>
    <x v="4"/>
    <n v="5.2294525547445255E-5"/>
    <n v="4.6221612903225807E-4"/>
    <x v="0"/>
    <m/>
    <m/>
    <n v="1"/>
    <m/>
    <x v="0"/>
    <e v="#N/A"/>
    <x v="0"/>
    <x v="1"/>
    <x v="1"/>
    <d v="2023-01-27T00:00:00"/>
    <s v="CA11044953"/>
    <n v="23"/>
  </r>
  <r>
    <x v="0"/>
    <x v="0"/>
    <x v="24"/>
    <x v="1"/>
    <x v="0"/>
    <s v="9031"/>
    <x v="12"/>
    <x v="1"/>
    <x v="24"/>
    <x v="24"/>
    <x v="24"/>
    <x v="6"/>
    <x v="8"/>
    <x v="10"/>
    <x v="1"/>
    <s v="REPARAR"/>
    <s v="FALHA DE COMUNICAÇÃO - SE6071KS01  MANUTENÇÃO NA COMUNICAÇÃO RADIO PTT"/>
    <s v="202300471321"/>
    <s v="A"/>
    <x v="1"/>
    <x v="1"/>
    <x v="4"/>
    <n v="5.6265328467153288E-5"/>
    <n v="4.9731290322580651E-4"/>
    <x v="0"/>
    <m/>
    <m/>
    <n v="1"/>
    <m/>
    <x v="0"/>
    <e v="#N/A"/>
    <x v="0"/>
    <x v="1"/>
    <x v="1"/>
    <d v="2023-01-28T00:00:00"/>
    <s v="CA11044954"/>
    <n v="23"/>
  </r>
  <r>
    <x v="0"/>
    <x v="0"/>
    <x v="25"/>
    <x v="1"/>
    <x v="0"/>
    <s v="9000"/>
    <x v="2"/>
    <x v="1"/>
    <x v="25"/>
    <x v="25"/>
    <x v="25"/>
    <x v="2"/>
    <x v="9"/>
    <x v="11"/>
    <x v="4"/>
    <s v="TROCAR"/>
    <s v="QUEBROU  BOTEIRA DO FREIO DE CARGA/* SUBSTITUIDO 2 MANGUEIRAS DO CILINDRO DA DIREÇAO E  BOTEIRA DO FREIO DE CARGA_x000a__x000a_1150166"/>
    <s v="202300483954"/>
    <s v="B"/>
    <x v="2"/>
    <x v="0"/>
    <x v="4"/>
    <n v="3.7932554744525549E-4"/>
    <n v="3.3527483870967744E-3"/>
    <x v="0"/>
    <m/>
    <m/>
    <n v="1"/>
    <m/>
    <x v="1"/>
    <e v="#N/A"/>
    <x v="2"/>
    <x v="0"/>
    <x v="0"/>
    <d v="2023-01-29T00:00:00"/>
    <s v="CA11044955"/>
    <n v="23"/>
  </r>
  <r>
    <x v="0"/>
    <x v="0"/>
    <x v="26"/>
    <x v="1"/>
    <x v="0"/>
    <s v="9000"/>
    <x v="2"/>
    <x v="1"/>
    <x v="26"/>
    <x v="26"/>
    <x v="26"/>
    <x v="2"/>
    <x v="10"/>
    <x v="12"/>
    <x v="5"/>
    <s v="AJUSTAR"/>
    <s v="CORRIGIR FALHA NO SENSOR DE BASCULAMENTO"/>
    <s v="202300497821"/>
    <s v="B"/>
    <x v="2"/>
    <x v="0"/>
    <x v="5"/>
    <n v="2.9902518248175184E-4"/>
    <n v="2.6429967741935486E-3"/>
    <x v="0"/>
    <m/>
    <m/>
    <n v="1"/>
    <m/>
    <x v="0"/>
    <e v="#N/A"/>
    <x v="0"/>
    <x v="1"/>
    <x v="1"/>
    <d v="2023-01-30T00:00:00"/>
    <s v="CA11044956"/>
    <n v="23"/>
  </r>
  <r>
    <x v="0"/>
    <x v="1"/>
    <x v="27"/>
    <x v="0"/>
    <x v="0"/>
    <s v="7000"/>
    <x v="0"/>
    <x v="0"/>
    <x v="27"/>
    <x v="27"/>
    <x v="27"/>
    <x v="0"/>
    <x v="0"/>
    <x v="0"/>
    <x v="0"/>
    <m/>
    <m/>
    <m/>
    <s v="A"/>
    <x v="0"/>
    <x v="0"/>
    <x v="5"/>
    <n v="1.3159116465863453E-3"/>
    <n v="1.1702214285714286E-2"/>
    <x v="1"/>
    <m/>
    <m/>
    <n v="1"/>
    <m/>
    <x v="0"/>
    <e v="#N/A"/>
    <x v="0"/>
    <x v="1"/>
    <x v="1"/>
    <d v="2023-02-04T00:00:00"/>
    <s v="CA11044961"/>
    <n v="4"/>
  </r>
  <r>
    <x v="0"/>
    <x v="1"/>
    <x v="28"/>
    <x v="1"/>
    <x v="0"/>
    <s v="9000"/>
    <x v="2"/>
    <x v="1"/>
    <x v="28"/>
    <x v="28"/>
    <x v="28"/>
    <x v="3"/>
    <x v="3"/>
    <x v="3"/>
    <x v="2"/>
    <s v="COMPLETAR"/>
    <s v="O equipamento está parado para manutenção corretiva"/>
    <m/>
    <s v="A"/>
    <x v="2"/>
    <x v="0"/>
    <x v="6"/>
    <n v="2.3733815261044175E-4"/>
    <n v="2.1106142857142858E-3"/>
    <x v="1"/>
    <m/>
    <m/>
    <n v="1"/>
    <m/>
    <x v="0"/>
    <e v="#N/A"/>
    <x v="0"/>
    <x v="1"/>
    <x v="1"/>
    <d v="2023-02-16T00:00:00"/>
    <s v="CA11044973"/>
    <n v="23"/>
  </r>
  <r>
    <x v="0"/>
    <x v="1"/>
    <x v="29"/>
    <x v="0"/>
    <x v="0"/>
    <s v="7000"/>
    <x v="0"/>
    <x v="0"/>
    <x v="29"/>
    <x v="29"/>
    <x v="29"/>
    <x v="0"/>
    <x v="11"/>
    <x v="0"/>
    <x v="0"/>
    <m/>
    <m/>
    <m/>
    <s v="D"/>
    <x v="0"/>
    <x v="0"/>
    <x v="6"/>
    <n v="2.3273654618473897E-4"/>
    <n v="2.0696928571428573E-3"/>
    <x v="1"/>
    <m/>
    <m/>
    <n v="1"/>
    <m/>
    <x v="0"/>
    <e v="#N/A"/>
    <x v="0"/>
    <x v="1"/>
    <x v="1"/>
    <d v="2023-02-18T00:00:00"/>
    <s v="CA11044975"/>
    <n v="23"/>
  </r>
  <r>
    <x v="0"/>
    <x v="1"/>
    <x v="30"/>
    <x v="0"/>
    <x v="0"/>
    <s v="7111"/>
    <x v="6"/>
    <x v="0"/>
    <x v="30"/>
    <x v="30"/>
    <x v="30"/>
    <x v="0"/>
    <x v="11"/>
    <x v="0"/>
    <x v="0"/>
    <m/>
    <m/>
    <m/>
    <s v="D"/>
    <x v="0"/>
    <x v="0"/>
    <x v="6"/>
    <n v="5.081901680930596E-4"/>
    <n v="4.5192625662561371E-3"/>
    <x v="1"/>
    <m/>
    <m/>
    <n v="1"/>
    <m/>
    <x v="0"/>
    <e v="#N/A"/>
    <x v="0"/>
    <x v="1"/>
    <x v="1"/>
    <d v="2023-02-19T00:00:00"/>
    <s v="CA11044976"/>
    <n v="23"/>
  </r>
  <r>
    <x v="0"/>
    <x v="1"/>
    <x v="31"/>
    <x v="0"/>
    <x v="0"/>
    <s v="7111"/>
    <x v="0"/>
    <x v="0"/>
    <x v="31"/>
    <x v="31"/>
    <x v="31"/>
    <x v="0"/>
    <x v="11"/>
    <x v="0"/>
    <x v="0"/>
    <m/>
    <m/>
    <m/>
    <m/>
    <x v="0"/>
    <x v="0"/>
    <x v="6"/>
    <n v="2.3399152163926693E-4"/>
    <n v="2.0808531745777664E-3"/>
    <x v="1"/>
    <m/>
    <m/>
    <n v="1"/>
    <m/>
    <x v="0"/>
    <e v="#N/A"/>
    <x v="0"/>
    <x v="1"/>
    <x v="1"/>
    <d v="2023-02-19T00:00:00"/>
    <s v="CA11044976"/>
    <n v="23"/>
  </r>
  <r>
    <x v="0"/>
    <x v="1"/>
    <x v="19"/>
    <x v="0"/>
    <x v="0"/>
    <s v="7111"/>
    <x v="8"/>
    <x v="0"/>
    <x v="32"/>
    <x v="32"/>
    <x v="19"/>
    <x v="0"/>
    <x v="11"/>
    <x v="7"/>
    <x v="0"/>
    <m/>
    <m/>
    <m/>
    <m/>
    <x v="0"/>
    <x v="2"/>
    <x v="6"/>
    <n v="2.5100401606425701E-4"/>
    <n v="2.232142857142857E-3"/>
    <x v="1"/>
    <m/>
    <m/>
    <n v="1"/>
    <m/>
    <x v="0"/>
    <e v="#N/A"/>
    <x v="0"/>
    <x v="1"/>
    <x v="1"/>
    <d v="2023-02-19T00:00:00"/>
    <s v="CA11044976"/>
    <n v="23"/>
  </r>
  <r>
    <x v="0"/>
    <x v="1"/>
    <x v="32"/>
    <x v="0"/>
    <x v="0"/>
    <s v="7111"/>
    <x v="0"/>
    <x v="0"/>
    <x v="33"/>
    <x v="33"/>
    <x v="32"/>
    <x v="0"/>
    <x v="11"/>
    <x v="0"/>
    <x v="0"/>
    <m/>
    <m/>
    <m/>
    <m/>
    <x v="0"/>
    <x v="0"/>
    <x v="6"/>
    <n v="1.0319053993785255E-3"/>
    <n v="9.1765873016161747E-3"/>
    <x v="1"/>
    <m/>
    <m/>
    <n v="1"/>
    <m/>
    <x v="0"/>
    <e v="#N/A"/>
    <x v="0"/>
    <x v="1"/>
    <x v="1"/>
    <d v="2023-02-19T00:00:00"/>
    <s v="CA11044976"/>
    <n v="23"/>
  </r>
  <r>
    <x v="0"/>
    <x v="1"/>
    <x v="33"/>
    <x v="0"/>
    <x v="0"/>
    <s v="7111"/>
    <x v="7"/>
    <x v="0"/>
    <x v="34"/>
    <x v="34"/>
    <x v="33"/>
    <x v="0"/>
    <x v="11"/>
    <x v="6"/>
    <x v="0"/>
    <m/>
    <m/>
    <m/>
    <m/>
    <x v="0"/>
    <x v="2"/>
    <x v="6"/>
    <n v="3.9045069164252394E-4"/>
    <n v="3.4722222221067306E-3"/>
    <x v="1"/>
    <m/>
    <m/>
    <n v="1"/>
    <m/>
    <x v="0"/>
    <e v="#N/A"/>
    <x v="0"/>
    <x v="1"/>
    <x v="1"/>
    <d v="2023-02-19T00:00:00"/>
    <s v="CA11044976"/>
    <n v="23"/>
  </r>
  <r>
    <x v="0"/>
    <x v="1"/>
    <x v="34"/>
    <x v="0"/>
    <x v="0"/>
    <s v="7000"/>
    <x v="0"/>
    <x v="0"/>
    <x v="35"/>
    <x v="35"/>
    <x v="34"/>
    <x v="0"/>
    <x v="11"/>
    <x v="0"/>
    <x v="0"/>
    <m/>
    <m/>
    <m/>
    <s v="D"/>
    <x v="0"/>
    <x v="0"/>
    <x v="6"/>
    <n v="1.4116186970327307E-3"/>
    <n v="1.2553323412898212E-2"/>
    <x v="1"/>
    <m/>
    <m/>
    <n v="1"/>
    <m/>
    <x v="0"/>
    <e v="#N/A"/>
    <x v="0"/>
    <x v="1"/>
    <x v="1"/>
    <d v="2023-02-19T00:00:00"/>
    <s v="CA11044976"/>
    <n v="23"/>
  </r>
  <r>
    <x v="0"/>
    <x v="1"/>
    <x v="35"/>
    <x v="1"/>
    <x v="0"/>
    <s v="9000"/>
    <x v="2"/>
    <x v="1"/>
    <x v="36"/>
    <x v="36"/>
    <x v="35"/>
    <x v="2"/>
    <x v="9"/>
    <x v="13"/>
    <x v="1"/>
    <s v="REPOSICIONAR"/>
    <s v="ALARMANDO FALHA NO MODULO DO MOTOR ; VERIFICADO CONECTORES E ATUALIZAÇÃO DE SOFTWARE, MATRÍCULA 1150166 / PINO DO CONECTOR SOLTO"/>
    <s v="202300950631"/>
    <s v="B"/>
    <x v="2"/>
    <x v="0"/>
    <x v="7"/>
    <n v="7.2781887550200811E-4"/>
    <n v="6.4723892857142858E-3"/>
    <x v="1"/>
    <m/>
    <m/>
    <n v="1"/>
    <m/>
    <x v="0"/>
    <e v="#N/A"/>
    <x v="0"/>
    <x v="1"/>
    <x v="1"/>
    <d v="2023-02-26T00:00:00"/>
    <s v="CA11044983"/>
    <n v="23"/>
  </r>
  <r>
    <x v="0"/>
    <x v="2"/>
    <x v="36"/>
    <x v="0"/>
    <x v="0"/>
    <s v="7001"/>
    <x v="13"/>
    <x v="0"/>
    <x v="37"/>
    <x v="37"/>
    <x v="36"/>
    <x v="5"/>
    <x v="7"/>
    <x v="0"/>
    <x v="0"/>
    <m/>
    <m/>
    <m/>
    <s v="C"/>
    <x v="0"/>
    <x v="0"/>
    <x v="8"/>
    <n v="4.8702537245931291E-5"/>
    <n v="4.3832258064516123E-4"/>
    <x v="2"/>
    <m/>
    <m/>
    <n v="1"/>
    <m/>
    <x v="0"/>
    <e v="#N/A"/>
    <x v="0"/>
    <x v="1"/>
    <x v="1"/>
    <d v="2023-03-02T00:00:00"/>
    <s v="CA11044987"/>
    <n v="23"/>
  </r>
  <r>
    <x v="0"/>
    <x v="2"/>
    <x v="37"/>
    <x v="0"/>
    <x v="0"/>
    <s v="7000"/>
    <x v="0"/>
    <x v="0"/>
    <x v="38"/>
    <x v="38"/>
    <x v="37"/>
    <x v="0"/>
    <x v="0"/>
    <x v="0"/>
    <x v="0"/>
    <m/>
    <m/>
    <m/>
    <s v="A"/>
    <x v="0"/>
    <x v="0"/>
    <x v="8"/>
    <n v="2.2401446702021681E-6"/>
    <n v="2.0161290322580645E-5"/>
    <x v="2"/>
    <m/>
    <m/>
    <n v="1"/>
    <m/>
    <x v="0"/>
    <e v="#N/A"/>
    <x v="0"/>
    <x v="1"/>
    <x v="1"/>
    <d v="2023-03-05T00:00:00"/>
    <s v="CA11044990"/>
    <n v="4"/>
  </r>
  <r>
    <x v="0"/>
    <x v="2"/>
    <x v="38"/>
    <x v="0"/>
    <x v="0"/>
    <s v="7000"/>
    <x v="0"/>
    <x v="0"/>
    <x v="39"/>
    <x v="39"/>
    <x v="38"/>
    <x v="0"/>
    <x v="0"/>
    <x v="0"/>
    <x v="0"/>
    <m/>
    <m/>
    <m/>
    <s v="A"/>
    <x v="0"/>
    <x v="0"/>
    <x v="8"/>
    <n v="6.4632331443840443E-4"/>
    <n v="5.8169064516129026E-3"/>
    <x v="2"/>
    <m/>
    <m/>
    <n v="1"/>
    <m/>
    <x v="0"/>
    <e v="#N/A"/>
    <x v="0"/>
    <x v="1"/>
    <x v="1"/>
    <d v="2023-03-05T00:00:00"/>
    <s v="CA11044990"/>
    <n v="4"/>
  </r>
  <r>
    <x v="0"/>
    <x v="2"/>
    <x v="39"/>
    <x v="2"/>
    <x v="0"/>
    <s v="8010"/>
    <x v="14"/>
    <x v="2"/>
    <x v="40"/>
    <x v="40"/>
    <x v="39"/>
    <x v="0"/>
    <x v="4"/>
    <x v="0"/>
    <x v="0"/>
    <m/>
    <s v="INSPEÇÃO DE PNEUS"/>
    <m/>
    <s v="C"/>
    <x v="3"/>
    <x v="0"/>
    <x v="9"/>
    <n v="3.4016865634380353E-5"/>
    <n v="3.0615161290322579E-4"/>
    <x v="2"/>
    <m/>
    <m/>
    <n v="1"/>
    <m/>
    <x v="0"/>
    <e v="#N/A"/>
    <x v="0"/>
    <x v="1"/>
    <x v="1"/>
    <d v="2023-03-07T00:00:00"/>
    <s v="CA11044992"/>
    <n v="23"/>
  </r>
  <r>
    <x v="0"/>
    <x v="2"/>
    <x v="40"/>
    <x v="1"/>
    <x v="0"/>
    <s v="9032"/>
    <x v="15"/>
    <x v="1"/>
    <x v="41"/>
    <x v="41"/>
    <x v="40"/>
    <x v="6"/>
    <x v="12"/>
    <x v="14"/>
    <x v="4"/>
    <s v="TROCAR"/>
    <s v="FALHA NO GPS ; SUBSTITUIDO ANTENAS E CONFIGURADO SISTEMA DE COMNUNICAÇAO  409472"/>
    <s v="202301294677"/>
    <s v="B"/>
    <x v="1"/>
    <x v="1"/>
    <x v="10"/>
    <n v="1.1542139319907013E-3"/>
    <n v="1.0387919354838709E-2"/>
    <x v="2"/>
    <m/>
    <m/>
    <n v="1"/>
    <m/>
    <x v="0"/>
    <e v="#N/A"/>
    <x v="0"/>
    <x v="1"/>
    <x v="1"/>
    <d v="2023-03-17T00:00:00"/>
    <s v="CA11045002"/>
    <n v="23"/>
  </r>
  <r>
    <x v="0"/>
    <x v="2"/>
    <x v="41"/>
    <x v="0"/>
    <x v="0"/>
    <s v="7116"/>
    <x v="0"/>
    <x v="0"/>
    <x v="42"/>
    <x v="42"/>
    <x v="41"/>
    <x v="0"/>
    <x v="13"/>
    <x v="0"/>
    <x v="0"/>
    <m/>
    <m/>
    <m/>
    <s v="B"/>
    <x v="0"/>
    <x v="0"/>
    <x v="10"/>
    <n v="4.2873879938267752E-4"/>
    <n v="3.8586469534258811E-3"/>
    <x v="2"/>
    <m/>
    <m/>
    <n v="1"/>
    <m/>
    <x v="0"/>
    <e v="#N/A"/>
    <x v="0"/>
    <x v="1"/>
    <x v="1"/>
    <d v="2023-03-18T00:00:00"/>
    <s v="CA11045003"/>
    <n v="23"/>
  </r>
  <r>
    <x v="0"/>
    <x v="2"/>
    <x v="42"/>
    <x v="0"/>
    <x v="0"/>
    <s v="7116"/>
    <x v="6"/>
    <x v="0"/>
    <x v="43"/>
    <x v="43"/>
    <x v="42"/>
    <x v="0"/>
    <x v="13"/>
    <x v="0"/>
    <x v="0"/>
    <m/>
    <m/>
    <m/>
    <m/>
    <x v="0"/>
    <x v="0"/>
    <x v="10"/>
    <n v="3.6340124648439514E-4"/>
    <n v="3.2706093188608065E-3"/>
    <x v="2"/>
    <m/>
    <m/>
    <n v="1"/>
    <m/>
    <x v="0"/>
    <e v="#N/A"/>
    <x v="0"/>
    <x v="1"/>
    <x v="1"/>
    <d v="2023-03-19T00:00:00"/>
    <s v="CA11045004"/>
    <n v="23"/>
  </r>
  <r>
    <x v="0"/>
    <x v="2"/>
    <x v="43"/>
    <x v="0"/>
    <x v="0"/>
    <s v="7116"/>
    <x v="0"/>
    <x v="0"/>
    <x v="44"/>
    <x v="44"/>
    <x v="43"/>
    <x v="0"/>
    <x v="13"/>
    <x v="0"/>
    <x v="0"/>
    <m/>
    <m/>
    <m/>
    <m/>
    <x v="0"/>
    <x v="0"/>
    <x v="10"/>
    <n v="1.339108702864037E-3"/>
    <n v="1.2051971326253541E-2"/>
    <x v="2"/>
    <m/>
    <m/>
    <n v="1"/>
    <m/>
    <x v="0"/>
    <e v="#N/A"/>
    <x v="0"/>
    <x v="1"/>
    <x v="1"/>
    <d v="2023-03-19T00:00:00"/>
    <s v="CA11045004"/>
    <n v="23"/>
  </r>
  <r>
    <x v="0"/>
    <x v="2"/>
    <x v="16"/>
    <x v="0"/>
    <x v="0"/>
    <s v="7116"/>
    <x v="8"/>
    <x v="0"/>
    <x v="45"/>
    <x v="45"/>
    <x v="16"/>
    <x v="0"/>
    <x v="13"/>
    <x v="7"/>
    <x v="0"/>
    <m/>
    <m/>
    <m/>
    <m/>
    <x v="0"/>
    <x v="2"/>
    <x v="10"/>
    <n v="3.7335744502500182E-4"/>
    <n v="3.3602150536852049E-3"/>
    <x v="2"/>
    <m/>
    <m/>
    <n v="1"/>
    <m/>
    <x v="0"/>
    <e v="#N/A"/>
    <x v="0"/>
    <x v="1"/>
    <x v="1"/>
    <d v="2023-03-19T00:00:00"/>
    <s v="CA11045004"/>
    <n v="23"/>
  </r>
  <r>
    <x v="0"/>
    <x v="2"/>
    <x v="44"/>
    <x v="0"/>
    <x v="0"/>
    <s v="7116"/>
    <x v="7"/>
    <x v="0"/>
    <x v="46"/>
    <x v="46"/>
    <x v="44"/>
    <x v="0"/>
    <x v="13"/>
    <x v="6"/>
    <x v="0"/>
    <m/>
    <m/>
    <m/>
    <m/>
    <x v="0"/>
    <x v="2"/>
    <x v="10"/>
    <n v="9.9561985353909134E-5"/>
    <n v="8.9605734777456567E-4"/>
    <x v="2"/>
    <m/>
    <m/>
    <n v="1"/>
    <m/>
    <x v="0"/>
    <e v="#N/A"/>
    <x v="0"/>
    <x v="1"/>
    <x v="1"/>
    <d v="2023-03-19T00:00:00"/>
    <s v="CA11045004"/>
    <n v="23"/>
  </r>
  <r>
    <x v="0"/>
    <x v="2"/>
    <x v="45"/>
    <x v="0"/>
    <x v="0"/>
    <s v="7116"/>
    <x v="0"/>
    <x v="0"/>
    <x v="47"/>
    <x v="47"/>
    <x v="45"/>
    <x v="0"/>
    <x v="13"/>
    <x v="0"/>
    <x v="0"/>
    <m/>
    <m/>
    <m/>
    <m/>
    <x v="0"/>
    <x v="0"/>
    <x v="10"/>
    <n v="1.6925537508078255E-3"/>
    <n v="1.5232974910289951E-2"/>
    <x v="2"/>
    <m/>
    <m/>
    <n v="1"/>
    <m/>
    <x v="0"/>
    <e v="#N/A"/>
    <x v="0"/>
    <x v="1"/>
    <x v="1"/>
    <d v="2023-03-19T00:00:00"/>
    <s v="CA11045004"/>
    <n v="23"/>
  </r>
  <r>
    <x v="0"/>
    <x v="2"/>
    <x v="46"/>
    <x v="0"/>
    <x v="0"/>
    <s v="7000"/>
    <x v="9"/>
    <x v="0"/>
    <x v="48"/>
    <x v="48"/>
    <x v="46"/>
    <x v="0"/>
    <x v="13"/>
    <x v="0"/>
    <x v="0"/>
    <m/>
    <m/>
    <m/>
    <s v="B"/>
    <x v="0"/>
    <x v="0"/>
    <x v="11"/>
    <n v="4.4657698842047184E-4"/>
    <n v="4.0191905615257944E-3"/>
    <x v="2"/>
    <m/>
    <m/>
    <n v="1"/>
    <m/>
    <x v="0"/>
    <e v="#N/A"/>
    <x v="0"/>
    <x v="1"/>
    <x v="1"/>
    <d v="2023-03-20T00:00:00"/>
    <s v="CA11045005"/>
    <n v="23"/>
  </r>
  <r>
    <x v="0"/>
    <x v="2"/>
    <x v="47"/>
    <x v="1"/>
    <x v="0"/>
    <s v="9000"/>
    <x v="2"/>
    <x v="1"/>
    <x v="49"/>
    <x v="49"/>
    <x v="47"/>
    <x v="2"/>
    <x v="14"/>
    <x v="2"/>
    <x v="1"/>
    <s v="REPARAR"/>
    <s v="FALHA NA CÂMERA TRASEIRA E DIANTEIRA  TELA AZUL EFETUADO A LIMPEZA NOS CONECTORES E LIBERADO MATRÍCULA 2201715"/>
    <s v="202301377579"/>
    <s v="A"/>
    <x v="2"/>
    <x v="0"/>
    <x v="11"/>
    <n v="5.8617238344672474E-5"/>
    <n v="5.275548387096774E-4"/>
    <x v="2"/>
    <m/>
    <m/>
    <n v="1"/>
    <m/>
    <x v="0"/>
    <e v="#N/A"/>
    <x v="0"/>
    <x v="1"/>
    <x v="1"/>
    <d v="2023-03-22T00:00:00"/>
    <s v="CA11045007"/>
    <n v="23"/>
  </r>
  <r>
    <x v="0"/>
    <x v="3"/>
    <x v="48"/>
    <x v="0"/>
    <x v="0"/>
    <n v="7116"/>
    <x v="3"/>
    <x v="0"/>
    <x v="50"/>
    <x v="50"/>
    <x v="48"/>
    <x v="0"/>
    <x v="0"/>
    <x v="0"/>
    <x v="0"/>
    <m/>
    <m/>
    <m/>
    <s v="A"/>
    <x v="0"/>
    <x v="0"/>
    <x v="12"/>
    <n v="1.170897992349922E-4"/>
    <n v="1.1396604938271606E-3"/>
    <x v="3"/>
    <m/>
    <m/>
    <n v="1"/>
    <m/>
    <x v="0"/>
    <e v="#N/A"/>
    <x v="0"/>
    <x v="1"/>
    <x v="1"/>
    <d v="2023-04-03T00:00:00"/>
    <s v="CA11045019"/>
    <n v="4"/>
  </r>
  <r>
    <x v="0"/>
    <x v="3"/>
    <x v="49"/>
    <x v="0"/>
    <x v="0"/>
    <n v="7111"/>
    <x v="5"/>
    <x v="0"/>
    <x v="51"/>
    <x v="51"/>
    <x v="49"/>
    <x v="0"/>
    <x v="0"/>
    <x v="0"/>
    <x v="0"/>
    <m/>
    <m/>
    <m/>
    <s v="A"/>
    <x v="0"/>
    <x v="0"/>
    <x v="12"/>
    <n v="1.1816001744059299E-3"/>
    <n v="1.1500771604938271E-2"/>
    <x v="3"/>
    <m/>
    <m/>
    <n v="1"/>
    <m/>
    <x v="0"/>
    <e v="#N/A"/>
    <x v="0"/>
    <x v="1"/>
    <x v="1"/>
    <d v="2023-04-03T00:00:00"/>
    <s v="CA11045019"/>
    <n v="4"/>
  </r>
  <r>
    <x v="0"/>
    <x v="3"/>
    <x v="50"/>
    <x v="1"/>
    <x v="0"/>
    <n v="9000"/>
    <x v="2"/>
    <x v="1"/>
    <x v="52"/>
    <x v="52"/>
    <x v="50"/>
    <x v="2"/>
    <x v="15"/>
    <x v="15"/>
    <x v="6"/>
    <s v="CALIBRAR"/>
    <s v="O equipamento está parado para manutenção corretiva"/>
    <n v="202301613403"/>
    <s v="B"/>
    <x v="2"/>
    <x v="0"/>
    <x v="12"/>
    <n v="1.1349069504726797E-3"/>
    <n v="1.1046296296296295E-2"/>
    <x v="3"/>
    <m/>
    <m/>
    <n v="1"/>
    <m/>
    <x v="1"/>
    <e v="#N/A"/>
    <x v="3"/>
    <x v="0"/>
    <x v="0"/>
    <d v="2023-04-06T00:00:00"/>
    <s v="CA11045022"/>
    <n v="23"/>
  </r>
  <r>
    <x v="0"/>
    <x v="3"/>
    <x v="51"/>
    <x v="0"/>
    <x v="0"/>
    <s v="7000"/>
    <x v="0"/>
    <x v="0"/>
    <x v="53"/>
    <x v="53"/>
    <x v="51"/>
    <x v="0"/>
    <x v="16"/>
    <x v="16"/>
    <x v="7"/>
    <s v="ROTINA"/>
    <s v="DESLOCAMENTO"/>
    <m/>
    <s v="D"/>
    <x v="0"/>
    <x v="0"/>
    <x v="13"/>
    <n v="1.2323365717343483E-4"/>
    <n v="1.1994600000000001E-3"/>
    <x v="3"/>
    <m/>
    <m/>
    <n v="1"/>
    <m/>
    <x v="0"/>
    <e v="#N/A"/>
    <x v="0"/>
    <x v="1"/>
    <x v="1"/>
    <d v="2023-04-18T00:00:00"/>
    <s v="CA11045034"/>
    <n v="23"/>
  </r>
  <r>
    <x v="0"/>
    <x v="3"/>
    <x v="52"/>
    <x v="0"/>
    <x v="0"/>
    <s v="7111"/>
    <x v="5"/>
    <x v="0"/>
    <x v="54"/>
    <x v="54"/>
    <x v="52"/>
    <x v="0"/>
    <x v="16"/>
    <x v="5"/>
    <x v="7"/>
    <s v="ROTINA"/>
    <s v="AGUAR LAVADOR"/>
    <m/>
    <s v="D"/>
    <x v="0"/>
    <x v="2"/>
    <x v="13"/>
    <n v="3.9974619180688508E-4"/>
    <n v="3.8908166666666664E-3"/>
    <x v="3"/>
    <m/>
    <m/>
    <n v="1"/>
    <m/>
    <x v="0"/>
    <e v="#N/A"/>
    <x v="0"/>
    <x v="1"/>
    <x v="1"/>
    <d v="2023-04-18T00:00:00"/>
    <s v="CA11045034"/>
    <n v="23"/>
  </r>
  <r>
    <x v="0"/>
    <x v="3"/>
    <x v="53"/>
    <x v="0"/>
    <x v="0"/>
    <s v="7111"/>
    <x v="16"/>
    <x v="0"/>
    <x v="55"/>
    <x v="55"/>
    <x v="53"/>
    <x v="0"/>
    <x v="16"/>
    <x v="16"/>
    <x v="7"/>
    <s v="ROTINA"/>
    <s v="LAVANDO"/>
    <m/>
    <s v="D"/>
    <x v="0"/>
    <x v="0"/>
    <x v="13"/>
    <n v="2.8891918901242648E-4"/>
    <n v="2.8121133333333338E-3"/>
    <x v="3"/>
    <m/>
    <m/>
    <n v="1"/>
    <m/>
    <x v="0"/>
    <e v="#N/A"/>
    <x v="0"/>
    <x v="1"/>
    <x v="1"/>
    <d v="2023-04-19T00:00:00"/>
    <s v="CA11045035"/>
    <n v="23"/>
  </r>
  <r>
    <x v="0"/>
    <x v="3"/>
    <x v="54"/>
    <x v="0"/>
    <x v="0"/>
    <s v="7111"/>
    <x v="0"/>
    <x v="0"/>
    <x v="56"/>
    <x v="56"/>
    <x v="54"/>
    <x v="0"/>
    <x v="16"/>
    <x v="16"/>
    <x v="7"/>
    <s v="ROTINA"/>
    <s v="PREVENTIVA"/>
    <m/>
    <m/>
    <x v="0"/>
    <x v="0"/>
    <x v="13"/>
    <n v="6.8018312622573798E-4"/>
    <n v="6.6203703703649804E-3"/>
    <x v="3"/>
    <m/>
    <m/>
    <n v="1"/>
    <m/>
    <x v="0"/>
    <e v="#N/A"/>
    <x v="0"/>
    <x v="1"/>
    <x v="1"/>
    <d v="2023-04-19T00:00:00"/>
    <s v="CA11045035"/>
    <n v="23"/>
  </r>
  <r>
    <x v="0"/>
    <x v="3"/>
    <x v="55"/>
    <x v="0"/>
    <x v="0"/>
    <s v="7111"/>
    <x v="0"/>
    <x v="0"/>
    <x v="57"/>
    <x v="57"/>
    <x v="55"/>
    <x v="0"/>
    <x v="16"/>
    <x v="16"/>
    <x v="7"/>
    <s v="ROTINA"/>
    <s v="QUARTA SEGURA"/>
    <m/>
    <m/>
    <x v="0"/>
    <x v="0"/>
    <x v="13"/>
    <n v="1.4095170145636296E-4"/>
    <n v="1.3719135803209306E-3"/>
    <x v="3"/>
    <m/>
    <m/>
    <n v="1"/>
    <m/>
    <x v="0"/>
    <e v="#N/A"/>
    <x v="0"/>
    <x v="1"/>
    <x v="1"/>
    <d v="2023-04-19T00:00:00"/>
    <s v="CA11045035"/>
    <n v="23"/>
  </r>
  <r>
    <x v="0"/>
    <x v="3"/>
    <x v="56"/>
    <x v="0"/>
    <x v="0"/>
    <s v="7111"/>
    <x v="0"/>
    <x v="0"/>
    <x v="58"/>
    <x v="58"/>
    <x v="56"/>
    <x v="0"/>
    <x v="16"/>
    <x v="16"/>
    <x v="7"/>
    <s v="ROTINA"/>
    <s v="PREVENTIVA"/>
    <m/>
    <m/>
    <x v="0"/>
    <x v="0"/>
    <x v="13"/>
    <n v="2.2250629248643187E-3"/>
    <n v="2.1657021604914915E-2"/>
    <x v="3"/>
    <m/>
    <m/>
    <n v="1"/>
    <m/>
    <x v="0"/>
    <e v="#N/A"/>
    <x v="0"/>
    <x v="1"/>
    <x v="1"/>
    <d v="2023-04-19T00:00:00"/>
    <s v="CA11045035"/>
    <n v="23"/>
  </r>
  <r>
    <x v="0"/>
    <x v="4"/>
    <x v="57"/>
    <x v="0"/>
    <x v="0"/>
    <s v="7000"/>
    <x v="0"/>
    <x v="0"/>
    <x v="59"/>
    <x v="59"/>
    <x v="57"/>
    <x v="0"/>
    <x v="0"/>
    <x v="17"/>
    <x v="7"/>
    <s v="ROTINA"/>
    <m/>
    <m/>
    <s v="A"/>
    <x v="0"/>
    <x v="0"/>
    <x v="14"/>
    <n v="4.2268503103323648E-4"/>
    <n v="5.0026129032258058E-3"/>
    <x v="4"/>
    <m/>
    <m/>
    <n v="1"/>
    <m/>
    <x v="0"/>
    <e v="#N/A"/>
    <x v="0"/>
    <x v="1"/>
    <x v="1"/>
    <d v="2023-05-04T00:00:00"/>
    <s v="CA11045050"/>
    <n v="4"/>
  </r>
  <r>
    <x v="0"/>
    <x v="4"/>
    <x v="58"/>
    <x v="1"/>
    <x v="0"/>
    <s v="9000"/>
    <x v="2"/>
    <x v="1"/>
    <x v="60"/>
    <x v="60"/>
    <x v="58"/>
    <x v="2"/>
    <x v="17"/>
    <x v="18"/>
    <x v="8"/>
    <s v="TROCAR"/>
    <s v="BAIXA TENSÃO DO SISTEMA - SUBSTITUIDO ALTERNADOR - SOTREQ"/>
    <s v="202302245348"/>
    <s v="D"/>
    <x v="2"/>
    <x v="0"/>
    <x v="15"/>
    <n v="1.1589374809363477E-3"/>
    <n v="1.3716396774193548E-2"/>
    <x v="4"/>
    <m/>
    <m/>
    <n v="1"/>
    <m/>
    <x v="1"/>
    <e v="#N/A"/>
    <x v="4"/>
    <x v="0"/>
    <x v="2"/>
    <d v="2023-05-14T00:00:00"/>
    <s v="CA11045060"/>
    <n v="23"/>
  </r>
  <r>
    <x v="0"/>
    <x v="4"/>
    <x v="59"/>
    <x v="0"/>
    <x v="0"/>
    <s v="7000"/>
    <x v="0"/>
    <x v="0"/>
    <x v="61"/>
    <x v="61"/>
    <x v="59"/>
    <x v="0"/>
    <x v="18"/>
    <x v="0"/>
    <x v="0"/>
    <m/>
    <m/>
    <m/>
    <s v="D"/>
    <x v="0"/>
    <x v="0"/>
    <x v="15"/>
    <n v="2.2063291341694059E-4"/>
    <n v="2.6112612903225804E-3"/>
    <x v="4"/>
    <m/>
    <m/>
    <n v="1"/>
    <m/>
    <x v="0"/>
    <e v="#N/A"/>
    <x v="0"/>
    <x v="1"/>
    <x v="1"/>
    <d v="2023-05-14T00:00:00"/>
    <s v="CA11045060"/>
    <n v="23"/>
  </r>
  <r>
    <x v="0"/>
    <x v="4"/>
    <x v="60"/>
    <x v="0"/>
    <x v="0"/>
    <s v="7111"/>
    <x v="5"/>
    <x v="0"/>
    <x v="62"/>
    <x v="62"/>
    <x v="60"/>
    <x v="0"/>
    <x v="18"/>
    <x v="0"/>
    <x v="0"/>
    <m/>
    <m/>
    <m/>
    <s v="Y"/>
    <x v="0"/>
    <x v="0"/>
    <x v="16"/>
    <n v="2.2744685308448913E-4"/>
    <n v="2.6919064516129033E-3"/>
    <x v="4"/>
    <m/>
    <m/>
    <n v="1"/>
    <m/>
    <x v="0"/>
    <e v="#N/A"/>
    <x v="0"/>
    <x v="1"/>
    <x v="1"/>
    <d v="2023-05-15T00:00:00"/>
    <s v="CA11045061"/>
    <n v="23"/>
  </r>
  <r>
    <x v="0"/>
    <x v="4"/>
    <x v="61"/>
    <x v="0"/>
    <x v="0"/>
    <s v="7111"/>
    <x v="5"/>
    <x v="0"/>
    <x v="63"/>
    <x v="63"/>
    <x v="61"/>
    <x v="0"/>
    <x v="18"/>
    <x v="0"/>
    <x v="0"/>
    <m/>
    <m/>
    <m/>
    <s v="Y"/>
    <x v="0"/>
    <x v="0"/>
    <x v="16"/>
    <n v="2.4874041454557826E-4"/>
    <n v="2.9439225806451612E-3"/>
    <x v="4"/>
    <m/>
    <m/>
    <n v="1"/>
    <m/>
    <x v="0"/>
    <e v="#N/A"/>
    <x v="0"/>
    <x v="1"/>
    <x v="1"/>
    <d v="2023-05-15T00:00:00"/>
    <s v="CA11045061"/>
    <n v="23"/>
  </r>
  <r>
    <x v="0"/>
    <x v="4"/>
    <x v="62"/>
    <x v="0"/>
    <x v="0"/>
    <s v="7000"/>
    <x v="0"/>
    <x v="0"/>
    <x v="64"/>
    <x v="64"/>
    <x v="62"/>
    <x v="0"/>
    <x v="18"/>
    <x v="19"/>
    <x v="0"/>
    <m/>
    <m/>
    <m/>
    <s v="Y"/>
    <x v="0"/>
    <x v="0"/>
    <x v="16"/>
    <n v="5.9264240258503215E-3"/>
    <n v="7.0141129032258068E-2"/>
    <x v="4"/>
    <m/>
    <m/>
    <n v="1"/>
    <m/>
    <x v="0"/>
    <e v="#N/A"/>
    <x v="0"/>
    <x v="1"/>
    <x v="1"/>
    <d v="2023-05-15T00:00:00"/>
    <s v="CA11045061"/>
    <n v="23"/>
  </r>
  <r>
    <x v="0"/>
    <x v="4"/>
    <x v="63"/>
    <x v="1"/>
    <x v="0"/>
    <s v="9000"/>
    <x v="2"/>
    <x v="1"/>
    <x v="65"/>
    <x v="65"/>
    <x v="63"/>
    <x v="2"/>
    <x v="19"/>
    <x v="20"/>
    <x v="4"/>
    <s v="RECUPERAR"/>
    <m/>
    <s v="202302365479"/>
    <s v="D"/>
    <x v="2"/>
    <x v="0"/>
    <x v="16"/>
    <n v="8.0798824393512854E-4"/>
    <n v="9.5627999999999998E-3"/>
    <x v="4"/>
    <m/>
    <m/>
    <n v="1"/>
    <m/>
    <x v="0"/>
    <e v="#N/A"/>
    <x v="0"/>
    <x v="1"/>
    <x v="1"/>
    <d v="2023-05-21T00:00:00"/>
    <s v="CA11045067"/>
    <n v="23"/>
  </r>
  <r>
    <x v="0"/>
    <x v="5"/>
    <x v="64"/>
    <x v="0"/>
    <x v="0"/>
    <s v="7000"/>
    <x v="0"/>
    <x v="0"/>
    <x v="66"/>
    <x v="66"/>
    <x v="64"/>
    <x v="0"/>
    <x v="20"/>
    <x v="0"/>
    <x v="0"/>
    <m/>
    <m/>
    <m/>
    <s v="C"/>
    <x v="0"/>
    <x v="0"/>
    <x v="17"/>
    <n v="2.3396190476190479E-5"/>
    <n v="3.2754666666666671E-4"/>
    <x v="5"/>
    <m/>
    <m/>
    <n v="1"/>
    <m/>
    <x v="0"/>
    <e v="#N/A"/>
    <x v="0"/>
    <x v="1"/>
    <x v="1"/>
    <d v="2023-06-01T00:00:00"/>
    <s v="CA11045078"/>
    <n v="23"/>
  </r>
  <r>
    <x v="0"/>
    <x v="5"/>
    <x v="65"/>
    <x v="1"/>
    <x v="0"/>
    <s v="9000"/>
    <x v="2"/>
    <x v="1"/>
    <x v="67"/>
    <x v="67"/>
    <x v="65"/>
    <x v="2"/>
    <x v="19"/>
    <x v="20"/>
    <x v="4"/>
    <s v="RECUPERAR"/>
    <s v="FEZ A PM DE 250 NESSA PARADA"/>
    <s v="202302594671"/>
    <s v="B"/>
    <x v="2"/>
    <x v="0"/>
    <x v="17"/>
    <n v="2.1377866666666668E-3"/>
    <n v="2.9929013333333331E-2"/>
    <x v="5"/>
    <m/>
    <m/>
    <n v="1"/>
    <m/>
    <x v="0"/>
    <e v="#N/A"/>
    <x v="0"/>
    <x v="1"/>
    <x v="1"/>
    <d v="2023-06-02T00:00:00"/>
    <s v="CA11045079"/>
    <n v="23"/>
  </r>
  <r>
    <x v="0"/>
    <x v="5"/>
    <x v="66"/>
    <x v="0"/>
    <x v="0"/>
    <s v="7000"/>
    <x v="0"/>
    <x v="0"/>
    <x v="68"/>
    <x v="68"/>
    <x v="66"/>
    <x v="7"/>
    <x v="7"/>
    <x v="0"/>
    <x v="0"/>
    <m/>
    <m/>
    <m/>
    <s v="A"/>
    <x v="5"/>
    <x v="0"/>
    <x v="17"/>
    <n v="1.0165904761904762E-4"/>
    <n v="1.4232266666666666E-3"/>
    <x v="5"/>
    <m/>
    <m/>
    <n v="1"/>
    <m/>
    <x v="0"/>
    <e v="#N/A"/>
    <x v="0"/>
    <x v="1"/>
    <x v="1"/>
    <d v="2023-06-03T00:00:00"/>
    <s v="CA11045080"/>
    <n v="23"/>
  </r>
  <r>
    <x v="0"/>
    <x v="5"/>
    <x v="67"/>
    <x v="1"/>
    <x v="0"/>
    <s v="9000"/>
    <x v="2"/>
    <x v="1"/>
    <x v="69"/>
    <x v="69"/>
    <x v="67"/>
    <x v="8"/>
    <x v="21"/>
    <x v="21"/>
    <x v="9"/>
    <s v="AJUSTE"/>
    <s v="ALARME DE BASCULA ELEVANDA FALHA ELÉTRICA - FOI REPOSICIONADO SENSOR DE POSIÇÃO DA BÁSCULA - MATRÍCULA 1150166"/>
    <s v="202302693585"/>
    <s v="A"/>
    <x v="2"/>
    <x v="0"/>
    <x v="18"/>
    <n v="3.8965952380952385E-5"/>
    <n v="5.4552333333333339E-4"/>
    <x v="5"/>
    <m/>
    <m/>
    <n v="1"/>
    <m/>
    <x v="0"/>
    <e v="#N/A"/>
    <x v="0"/>
    <x v="1"/>
    <x v="1"/>
    <d v="2023-06-08T00:00:00"/>
    <s v="CA11045085"/>
    <n v="23"/>
  </r>
  <r>
    <x v="0"/>
    <x v="5"/>
    <x v="68"/>
    <x v="1"/>
    <x v="0"/>
    <s v="9010"/>
    <x v="17"/>
    <x v="1"/>
    <x v="70"/>
    <x v="70"/>
    <x v="68"/>
    <x v="9"/>
    <x v="22"/>
    <x v="22"/>
    <x v="0"/>
    <m/>
    <s v="AVALIAR CORTE NO PNEU - TEE INSPECIONADO - 1150085"/>
    <s v="202302735734"/>
    <s v="D"/>
    <x v="3"/>
    <x v="0"/>
    <x v="18"/>
    <n v="9.8654761904761901E-6"/>
    <n v="1.3811666666666664E-4"/>
    <x v="5"/>
    <m/>
    <m/>
    <n v="1"/>
    <m/>
    <x v="0"/>
    <e v="#N/A"/>
    <x v="0"/>
    <x v="1"/>
    <x v="1"/>
    <d v="2023-06-11T00:00:00"/>
    <s v="CA11045088"/>
    <n v="23"/>
  </r>
  <r>
    <x v="0"/>
    <x v="5"/>
    <x v="69"/>
    <x v="0"/>
    <x v="0"/>
    <s v="9032"/>
    <x v="15"/>
    <x v="0"/>
    <x v="71"/>
    <x v="71"/>
    <x v="69"/>
    <x v="1"/>
    <x v="23"/>
    <x v="1"/>
    <x v="0"/>
    <m/>
    <s v="FALHA NO SISTEMA DE ANTICOLISÃO - ATIVADO ALARME SONORO DO ANTICOLISÃO - HEXAGON"/>
    <s v="202302772803"/>
    <s v="C"/>
    <x v="1"/>
    <x v="2"/>
    <x v="19"/>
    <n v="1.6294642857142858E-4"/>
    <n v="2.2812500000000003E-3"/>
    <x v="5"/>
    <m/>
    <m/>
    <n v="1"/>
    <m/>
    <x v="0"/>
    <e v="#N/A"/>
    <x v="0"/>
    <x v="1"/>
    <x v="1"/>
    <d v="2023-06-13T00:00:00"/>
    <s v="CA11045090"/>
    <n v="23"/>
  </r>
  <r>
    <x v="0"/>
    <x v="5"/>
    <x v="70"/>
    <x v="1"/>
    <x v="0"/>
    <s v="9000"/>
    <x v="2"/>
    <x v="1"/>
    <x v="72"/>
    <x v="72"/>
    <x v="70"/>
    <x v="10"/>
    <x v="24"/>
    <x v="20"/>
    <x v="4"/>
    <s v="RECUPERAR"/>
    <s v="QUEBROU CABO DO ATUADOR DO SISTEMA AFEX; SUBSTITUIDPO PINAGEM DO ATUADOR DO SISTEMA ELETRICO 539529"/>
    <s v="202302818175"/>
    <s v="B"/>
    <x v="1"/>
    <x v="1"/>
    <x v="19"/>
    <n v="1.3817238095238096E-4"/>
    <n v="1.9344133333333334E-3"/>
    <x v="5"/>
    <m/>
    <m/>
    <n v="1"/>
    <m/>
    <x v="0"/>
    <e v="#N/A"/>
    <x v="0"/>
    <x v="1"/>
    <x v="1"/>
    <d v="2023-06-15T00:00:00"/>
    <s v="CA11045092"/>
    <n v="23"/>
  </r>
  <r>
    <x v="0"/>
    <x v="5"/>
    <x v="71"/>
    <x v="0"/>
    <x v="0"/>
    <s v="7111"/>
    <x v="5"/>
    <x v="0"/>
    <x v="73"/>
    <x v="73"/>
    <x v="71"/>
    <x v="0"/>
    <x v="25"/>
    <x v="0"/>
    <x v="0"/>
    <m/>
    <m/>
    <m/>
    <s v="D"/>
    <x v="0"/>
    <x v="0"/>
    <x v="19"/>
    <n v="2.0221571428571429E-4"/>
    <n v="2.8310200000000001E-3"/>
    <x v="5"/>
    <m/>
    <m/>
    <n v="1"/>
    <m/>
    <x v="0"/>
    <e v="#N/A"/>
    <x v="0"/>
    <x v="1"/>
    <x v="1"/>
    <d v="2023-06-18T00:00:00"/>
    <s v="CA11045095"/>
    <n v="23"/>
  </r>
  <r>
    <x v="0"/>
    <x v="5"/>
    <x v="72"/>
    <x v="0"/>
    <x v="0"/>
    <s v="7111"/>
    <x v="5"/>
    <x v="0"/>
    <x v="74"/>
    <x v="74"/>
    <x v="72"/>
    <x v="0"/>
    <x v="25"/>
    <x v="0"/>
    <x v="0"/>
    <m/>
    <m/>
    <m/>
    <s v="D"/>
    <x v="0"/>
    <x v="0"/>
    <x v="19"/>
    <n v="2.9987880952380954E-4"/>
    <n v="4.1983033333333336E-3"/>
    <x v="5"/>
    <m/>
    <m/>
    <n v="1"/>
    <m/>
    <x v="0"/>
    <e v="#N/A"/>
    <x v="0"/>
    <x v="1"/>
    <x v="1"/>
    <d v="2023-06-18T00:00:00"/>
    <s v="CA11045095"/>
    <n v="23"/>
  </r>
  <r>
    <x v="0"/>
    <x v="5"/>
    <x v="73"/>
    <x v="0"/>
    <x v="0"/>
    <s v="7000"/>
    <x v="0"/>
    <x v="0"/>
    <x v="75"/>
    <x v="75"/>
    <x v="73"/>
    <x v="0"/>
    <x v="25"/>
    <x v="0"/>
    <x v="0"/>
    <m/>
    <s v="INSPEÇÃO E PRÉ-LAVAGEM - PLANO REVISÃO 3500H CATERPILLAR 794 AC - LIBERADO - 1150110"/>
    <m/>
    <s v="D"/>
    <x v="0"/>
    <x v="0"/>
    <x v="19"/>
    <n v="2.2535823809523813E-3"/>
    <n v="3.1550153333333338E-2"/>
    <x v="5"/>
    <m/>
    <m/>
    <n v="1"/>
    <m/>
    <x v="0"/>
    <e v="#N/A"/>
    <x v="0"/>
    <x v="1"/>
    <x v="1"/>
    <d v="2023-06-18T00:00:00"/>
    <s v="CA11045095"/>
    <n v="23"/>
  </r>
  <r>
    <x v="0"/>
    <x v="5"/>
    <x v="74"/>
    <x v="1"/>
    <x v="0"/>
    <s v="9032"/>
    <x v="15"/>
    <x v="1"/>
    <x v="76"/>
    <x v="76"/>
    <x v="74"/>
    <x v="11"/>
    <x v="26"/>
    <x v="23"/>
    <x v="10"/>
    <s v="SISTEMA ALERTA DE FADIGA"/>
    <s v="FALHA NO SISTEMA OPTALERT - TROCADO FUSÍVEL E CABO DE ATERRAMENTO - MR"/>
    <s v="202302869301"/>
    <s v="D"/>
    <x v="1"/>
    <x v="1"/>
    <x v="20"/>
    <n v="2.4581119047619045E-4"/>
    <n v="3.4413566666666668E-3"/>
    <x v="5"/>
    <m/>
    <m/>
    <n v="1"/>
    <m/>
    <x v="0"/>
    <e v="#N/A"/>
    <x v="0"/>
    <x v="1"/>
    <x v="1"/>
    <d v="2023-06-19T00:00:00"/>
    <s v="CA11045096"/>
    <n v="23"/>
  </r>
  <r>
    <x v="0"/>
    <x v="5"/>
    <x v="75"/>
    <x v="1"/>
    <x v="0"/>
    <s v="9010"/>
    <x v="17"/>
    <x v="1"/>
    <x v="77"/>
    <x v="77"/>
    <x v="75"/>
    <x v="9"/>
    <x v="27"/>
    <x v="22"/>
    <x v="0"/>
    <m/>
    <s v="AVALIAR CORTE NO PNEU T.E.E - FOI AVALIADO E LIBERADO PARA OPERAÇÃO - ADRIANO"/>
    <s v="202302874419"/>
    <s v="C"/>
    <x v="3"/>
    <x v="0"/>
    <x v="20"/>
    <n v="3.8139285714285715E-5"/>
    <n v="5.3395000000000005E-4"/>
    <x v="5"/>
    <m/>
    <m/>
    <n v="1"/>
    <m/>
    <x v="0"/>
    <e v="#N/A"/>
    <x v="0"/>
    <x v="1"/>
    <x v="1"/>
    <d v="2023-06-19T00:00:00"/>
    <s v="CA11045096"/>
    <n v="23"/>
  </r>
  <r>
    <x v="0"/>
    <x v="5"/>
    <x v="76"/>
    <x v="0"/>
    <x v="0"/>
    <s v="7010"/>
    <x v="4"/>
    <x v="0"/>
    <x v="78"/>
    <x v="78"/>
    <x v="76"/>
    <x v="0"/>
    <x v="4"/>
    <x v="0"/>
    <x v="0"/>
    <m/>
    <m/>
    <m/>
    <s v="A"/>
    <x v="3"/>
    <x v="0"/>
    <x v="20"/>
    <n v="1.8490952380952382E-5"/>
    <n v="2.5887333333333333E-4"/>
    <x v="5"/>
    <m/>
    <m/>
    <n v="1"/>
    <m/>
    <x v="0"/>
    <e v="#N/A"/>
    <x v="0"/>
    <x v="1"/>
    <x v="1"/>
    <d v="2023-06-20T00:00:00"/>
    <s v="CA11045097"/>
    <n v="23"/>
  </r>
  <r>
    <x v="0"/>
    <x v="5"/>
    <x v="77"/>
    <x v="0"/>
    <x v="0"/>
    <s v="7010"/>
    <x v="4"/>
    <x v="0"/>
    <x v="79"/>
    <x v="79"/>
    <x v="77"/>
    <x v="0"/>
    <x v="4"/>
    <x v="0"/>
    <x v="0"/>
    <m/>
    <s v="MACHINE GEN Atraso iniciado: HMC - Exec borracharia"/>
    <m/>
    <s v="A"/>
    <x v="3"/>
    <x v="0"/>
    <x v="20"/>
    <n v="1.1167878571428571E-3"/>
    <n v="1.5635029999999998E-2"/>
    <x v="5"/>
    <m/>
    <m/>
    <n v="1"/>
    <m/>
    <x v="0"/>
    <e v="#N/A"/>
    <x v="0"/>
    <x v="1"/>
    <x v="1"/>
    <d v="2023-06-20T00:00:00"/>
    <s v="CA11045097"/>
    <n v="23"/>
  </r>
  <r>
    <x v="0"/>
    <x v="5"/>
    <x v="78"/>
    <x v="1"/>
    <x v="0"/>
    <s v="9000"/>
    <x v="2"/>
    <x v="1"/>
    <x v="80"/>
    <x v="80"/>
    <x v="78"/>
    <x v="2"/>
    <x v="19"/>
    <x v="24"/>
    <x v="11"/>
    <s v="AJUSTAR"/>
    <s v="FALHA NAS CAMERAS TRASEIRAS; REPOSIONADO LUZES DE RE 1150243"/>
    <s v="202302898232"/>
    <s v="B"/>
    <x v="2"/>
    <x v="0"/>
    <x v="20"/>
    <n v="2.3718595238095239E-4"/>
    <n v="3.3206033333333337E-3"/>
    <x v="5"/>
    <m/>
    <m/>
    <n v="1"/>
    <m/>
    <x v="0"/>
    <e v="#N/A"/>
    <x v="0"/>
    <x v="1"/>
    <x v="1"/>
    <d v="2023-06-20T00:00:00"/>
    <s v="CA11045097"/>
    <n v="23"/>
  </r>
  <r>
    <x v="0"/>
    <x v="5"/>
    <x v="79"/>
    <x v="0"/>
    <x v="0"/>
    <s v="7010"/>
    <x v="4"/>
    <x v="0"/>
    <x v="81"/>
    <x v="81"/>
    <x v="79"/>
    <x v="0"/>
    <x v="4"/>
    <x v="0"/>
    <x v="0"/>
    <m/>
    <s v="MACHINE GEN Atraso iniciado: HMC - Exec borracharia"/>
    <m/>
    <s v="C"/>
    <x v="3"/>
    <x v="0"/>
    <x v="21"/>
    <n v="3.9241666666666667E-5"/>
    <n v="5.4938333333333334E-4"/>
    <x v="5"/>
    <m/>
    <m/>
    <n v="1"/>
    <m/>
    <x v="0"/>
    <e v="#N/A"/>
    <x v="0"/>
    <x v="1"/>
    <x v="1"/>
    <d v="2023-06-29T00:00:00"/>
    <s v="CA11045106"/>
    <n v="23"/>
  </r>
  <r>
    <x v="0"/>
    <x v="6"/>
    <x v="80"/>
    <x v="1"/>
    <x v="0"/>
    <s v="9000"/>
    <x v="2"/>
    <x v="1"/>
    <x v="82"/>
    <x v="82"/>
    <x v="80"/>
    <x v="12"/>
    <x v="28"/>
    <x v="25"/>
    <x v="12"/>
    <s v="TROCAR"/>
    <s v="Falha no ar condicionado ***COMPL CARGA DE GAS MAT. 1150166"/>
    <s v="202303149943"/>
    <s v="A"/>
    <x v="2"/>
    <x v="0"/>
    <x v="22"/>
    <n v="2.4694907834101385E-4"/>
    <n v="3.457287096774194E-3"/>
    <x v="6"/>
    <m/>
    <m/>
    <n v="1"/>
    <m/>
    <x v="0"/>
    <e v="#N/A"/>
    <x v="0"/>
    <x v="1"/>
    <x v="1"/>
    <d v="2023-07-04T00:00:00"/>
    <s v="CA11045111"/>
    <n v="23"/>
  </r>
  <r>
    <x v="0"/>
    <x v="6"/>
    <x v="81"/>
    <x v="0"/>
    <x v="0"/>
    <s v="7000"/>
    <x v="0"/>
    <x v="0"/>
    <x v="83"/>
    <x v="83"/>
    <x v="81"/>
    <x v="0"/>
    <x v="0"/>
    <x v="0"/>
    <x v="0"/>
    <m/>
    <s v="LIBERADO - 2201949"/>
    <m/>
    <s v="D"/>
    <x v="0"/>
    <x v="0"/>
    <x v="22"/>
    <n v="3.6316981566820273E-4"/>
    <n v="5.0843774193548383E-3"/>
    <x v="6"/>
    <m/>
    <m/>
    <n v="1"/>
    <m/>
    <x v="0"/>
    <e v="#N/A"/>
    <x v="0"/>
    <x v="1"/>
    <x v="1"/>
    <d v="2023-07-05T00:00:00"/>
    <s v="CA11045112"/>
    <n v="4"/>
  </r>
  <r>
    <x v="0"/>
    <x v="6"/>
    <x v="82"/>
    <x v="0"/>
    <x v="0"/>
    <s v="7000"/>
    <x v="0"/>
    <x v="0"/>
    <x v="84"/>
    <x v="84"/>
    <x v="82"/>
    <x v="0"/>
    <x v="0"/>
    <x v="0"/>
    <x v="0"/>
    <m/>
    <s v="PREVENTIVA DE 250HORAS"/>
    <m/>
    <s v="C"/>
    <x v="0"/>
    <x v="0"/>
    <x v="23"/>
    <n v="7.7874308755760367E-4"/>
    <n v="1.0902403225806451E-2"/>
    <x v="6"/>
    <m/>
    <m/>
    <n v="1"/>
    <m/>
    <x v="0"/>
    <e v="#N/A"/>
    <x v="0"/>
    <x v="1"/>
    <x v="1"/>
    <d v="2023-07-11T00:00:00"/>
    <s v="CA11045118"/>
    <n v="4"/>
  </r>
  <r>
    <x v="0"/>
    <x v="6"/>
    <x v="83"/>
    <x v="1"/>
    <x v="0"/>
    <s v="9010"/>
    <x v="17"/>
    <x v="1"/>
    <x v="85"/>
    <x v="85"/>
    <x v="83"/>
    <x v="9"/>
    <x v="29"/>
    <x v="26"/>
    <x v="0"/>
    <m/>
    <s v="PNEU TEI FURADO - BORRACHARIA - SUBSTITUIDO EXTENSÃO DO PNEU TEI - DOUGLAS 01550353"/>
    <s v="202303302090"/>
    <s v="D"/>
    <x v="3"/>
    <x v="0"/>
    <x v="23"/>
    <n v="6.6574930875576031E-4"/>
    <n v="9.3204903225806452E-3"/>
    <x v="6"/>
    <m/>
    <m/>
    <n v="1"/>
    <m/>
    <x v="0"/>
    <e v="#N/A"/>
    <x v="0"/>
    <x v="1"/>
    <x v="1"/>
    <d v="2023-07-13T00:00:00"/>
    <s v="CA11045120"/>
    <n v="23"/>
  </r>
  <r>
    <x v="0"/>
    <x v="6"/>
    <x v="84"/>
    <x v="0"/>
    <x v="0"/>
    <s v="7116"/>
    <x v="3"/>
    <x v="0"/>
    <x v="86"/>
    <x v="86"/>
    <x v="84"/>
    <x v="0"/>
    <x v="30"/>
    <x v="0"/>
    <x v="0"/>
    <m/>
    <m/>
    <m/>
    <s v="B"/>
    <x v="0"/>
    <x v="0"/>
    <x v="24"/>
    <n v="6.8617741935483872E-5"/>
    <n v="9.6064838709677416E-4"/>
    <x v="6"/>
    <m/>
    <m/>
    <n v="1"/>
    <m/>
    <x v="0"/>
    <e v="#N/A"/>
    <x v="0"/>
    <x v="1"/>
    <x v="1"/>
    <d v="2023-07-20T00:00:00"/>
    <s v="CA11045127"/>
    <n v="23"/>
  </r>
  <r>
    <x v="0"/>
    <x v="6"/>
    <x v="85"/>
    <x v="0"/>
    <x v="0"/>
    <s v="7111"/>
    <x v="5"/>
    <x v="0"/>
    <x v="87"/>
    <x v="87"/>
    <x v="85"/>
    <x v="0"/>
    <x v="30"/>
    <x v="0"/>
    <x v="0"/>
    <m/>
    <m/>
    <m/>
    <s v="B"/>
    <x v="0"/>
    <x v="0"/>
    <x v="24"/>
    <n v="2.9743769585253454E-3"/>
    <n v="4.164127741935484E-2"/>
    <x v="6"/>
    <m/>
    <m/>
    <n v="1"/>
    <m/>
    <x v="0"/>
    <e v="#N/A"/>
    <x v="0"/>
    <x v="1"/>
    <x v="1"/>
    <d v="2023-07-20T00:00:00"/>
    <s v="CA11045127"/>
    <n v="23"/>
  </r>
  <r>
    <x v="0"/>
    <x v="6"/>
    <x v="86"/>
    <x v="0"/>
    <x v="0"/>
    <s v="7110"/>
    <x v="18"/>
    <x v="0"/>
    <x v="88"/>
    <x v="88"/>
    <x v="86"/>
    <x v="0"/>
    <x v="4"/>
    <x v="0"/>
    <x v="0"/>
    <m/>
    <m/>
    <m/>
    <s v="A"/>
    <x v="3"/>
    <x v="0"/>
    <x v="25"/>
    <n v="1.3760829493087558E-5"/>
    <n v="1.9265161290322582E-4"/>
    <x v="6"/>
    <m/>
    <m/>
    <n v="1"/>
    <m/>
    <x v="0"/>
    <e v="#N/A"/>
    <x v="0"/>
    <x v="1"/>
    <x v="1"/>
    <d v="2023-07-28T00:00:00"/>
    <s v="CA11045135"/>
    <n v="23"/>
  </r>
  <r>
    <x v="0"/>
    <x v="6"/>
    <x v="87"/>
    <x v="0"/>
    <x v="0"/>
    <s v="7010"/>
    <x v="4"/>
    <x v="0"/>
    <x v="89"/>
    <x v="89"/>
    <x v="87"/>
    <x v="0"/>
    <x v="4"/>
    <x v="0"/>
    <x v="0"/>
    <m/>
    <m/>
    <m/>
    <s v="A"/>
    <x v="3"/>
    <x v="0"/>
    <x v="25"/>
    <n v="4.8749769585253458E-5"/>
    <n v="6.8249677419354845E-4"/>
    <x v="6"/>
    <m/>
    <m/>
    <n v="1"/>
    <m/>
    <x v="0"/>
    <e v="#N/A"/>
    <x v="0"/>
    <x v="1"/>
    <x v="1"/>
    <d v="2023-07-28T00:00:00"/>
    <s v="CA11045135"/>
    <n v="23"/>
  </r>
  <r>
    <x v="0"/>
    <x v="6"/>
    <x v="88"/>
    <x v="1"/>
    <x v="0"/>
    <s v="9010"/>
    <x v="17"/>
    <x v="1"/>
    <x v="90"/>
    <x v="90"/>
    <x v="88"/>
    <x v="9"/>
    <x v="27"/>
    <x v="27"/>
    <x v="0"/>
    <m/>
    <s v="PNEU TE FURADO - SUBSTITUIDO TEE FURADO - 202303574441 - DOUGLAS"/>
    <s v="202303574441"/>
    <s v="B"/>
    <x v="3"/>
    <x v="0"/>
    <x v="25"/>
    <n v="1.7194700460829494E-3"/>
    <n v="2.4072580645161292E-2"/>
    <x v="6"/>
    <m/>
    <m/>
    <n v="1"/>
    <m/>
    <x v="0"/>
    <e v="#N/A"/>
    <x v="0"/>
    <x v="1"/>
    <x v="1"/>
    <d v="2023-07-28T00:00:00"/>
    <s v="CA11045135"/>
    <n v="23"/>
  </r>
  <r>
    <x v="0"/>
    <x v="7"/>
    <x v="89"/>
    <x v="0"/>
    <x v="0"/>
    <s v="7010"/>
    <x v="4"/>
    <x v="0"/>
    <x v="91"/>
    <x v="91"/>
    <x v="89"/>
    <x v="0"/>
    <x v="4"/>
    <x v="0"/>
    <x v="0"/>
    <m/>
    <m/>
    <m/>
    <s v="A"/>
    <x v="3"/>
    <x v="0"/>
    <x v="26"/>
    <n v="3.1831359447004608E-4"/>
    <n v="4.4563903225806447E-3"/>
    <x v="7"/>
    <m/>
    <m/>
    <n v="1"/>
    <m/>
    <x v="0"/>
    <e v="#N/A"/>
    <x v="0"/>
    <x v="1"/>
    <x v="1"/>
    <d v="2023-08-02T00:00:00"/>
    <s v="CA11045140"/>
    <n v="23"/>
  </r>
  <r>
    <x v="0"/>
    <x v="7"/>
    <x v="90"/>
    <x v="0"/>
    <x v="0"/>
    <s v="4003"/>
    <x v="19"/>
    <x v="0"/>
    <x v="92"/>
    <x v="92"/>
    <x v="90"/>
    <x v="0"/>
    <x v="0"/>
    <x v="0"/>
    <x v="0"/>
    <m/>
    <s v="PLANO REVISÃO 250H CATERPILLAR 794 AC - LIBERADO - 1150085"/>
    <m/>
    <s v="D"/>
    <x v="5"/>
    <x v="0"/>
    <x v="26"/>
    <n v="5.2915391705069122E-4"/>
    <n v="7.4081548387096774E-3"/>
    <x v="7"/>
    <m/>
    <m/>
    <n v="1"/>
    <m/>
    <x v="0"/>
    <e v="#N/A"/>
    <x v="0"/>
    <x v="1"/>
    <x v="1"/>
    <d v="2023-08-06T00:00:00"/>
    <s v="CA11045144"/>
    <n v="4"/>
  </r>
  <r>
    <x v="0"/>
    <x v="7"/>
    <x v="91"/>
    <x v="1"/>
    <x v="0"/>
    <s v="9000"/>
    <x v="2"/>
    <x v="1"/>
    <x v="93"/>
    <x v="93"/>
    <x v="91"/>
    <x v="13"/>
    <x v="31"/>
    <x v="28"/>
    <x v="4"/>
    <s v="TROCAR"/>
    <s v="ESCADA DE ACESSO TRAVADA NA POSIÇÃO INFERIOR; RECONDICIONADO CHICOTE DE ALIMENTAÇAO DO MOTOR  ELETRICO  1150224"/>
    <s v="202303755316"/>
    <s v="A"/>
    <x v="2"/>
    <x v="0"/>
    <x v="27"/>
    <n v="1.1836223502304146E-3"/>
    <n v="1.6570712903225805E-2"/>
    <x v="7"/>
    <m/>
    <m/>
    <n v="1"/>
    <m/>
    <x v="0"/>
    <e v="#N/A"/>
    <x v="0"/>
    <x v="1"/>
    <x v="1"/>
    <d v="2023-08-08T00:00:00"/>
    <s v="CA11045146"/>
    <n v="23"/>
  </r>
  <r>
    <x v="0"/>
    <x v="7"/>
    <x v="92"/>
    <x v="0"/>
    <x v="0"/>
    <s v="4003"/>
    <x v="19"/>
    <x v="0"/>
    <x v="94"/>
    <x v="94"/>
    <x v="92"/>
    <x v="0"/>
    <x v="20"/>
    <x v="0"/>
    <x v="0"/>
    <m/>
    <s v="INSPECAO SENSITIVA CAT 794 AC 202303470658 - ca110"/>
    <m/>
    <s v="C"/>
    <x v="0"/>
    <x v="0"/>
    <x v="27"/>
    <n v="1.0918041474654377E-4"/>
    <n v="1.5285258064516129E-3"/>
    <x v="7"/>
    <m/>
    <m/>
    <n v="1"/>
    <m/>
    <x v="0"/>
    <e v="#N/A"/>
    <x v="0"/>
    <x v="1"/>
    <x v="1"/>
    <d v="2023-08-11T00:00:00"/>
    <s v="CA11045149"/>
    <n v="23"/>
  </r>
  <r>
    <x v="0"/>
    <x v="7"/>
    <x v="93"/>
    <x v="1"/>
    <x v="0"/>
    <s v="9010"/>
    <x v="17"/>
    <x v="1"/>
    <x v="95"/>
    <x v="95"/>
    <x v="93"/>
    <x v="9"/>
    <x v="32"/>
    <x v="22"/>
    <x v="0"/>
    <m/>
    <s v="PRESSÃO ALTA DO PNEU TDE - •_x0009_CALIBRADO E LIBERADO – MATRÍCULA 81006923"/>
    <s v="202303832762"/>
    <s v="A"/>
    <x v="3"/>
    <x v="0"/>
    <x v="27"/>
    <n v="1.4160898617511522E-4"/>
    <n v="1.9825258064516131E-3"/>
    <x v="7"/>
    <m/>
    <m/>
    <n v="1"/>
    <m/>
    <x v="0"/>
    <e v="#N/A"/>
    <x v="0"/>
    <x v="1"/>
    <x v="1"/>
    <d v="2023-08-13T00:00:00"/>
    <s v="CA11045151"/>
    <n v="23"/>
  </r>
  <r>
    <x v="0"/>
    <x v="7"/>
    <x v="94"/>
    <x v="1"/>
    <x v="0"/>
    <s v="9000"/>
    <x v="2"/>
    <x v="1"/>
    <x v="96"/>
    <x v="96"/>
    <x v="94"/>
    <x v="13"/>
    <x v="31"/>
    <x v="29"/>
    <x v="4"/>
    <s v="TROCAR"/>
    <s v="ESCADA TRAVADA ABAIXADA; SUBSTITUÍDO MOTOR DA ESCADA 1150166"/>
    <s v="202303877360"/>
    <s v="A"/>
    <x v="2"/>
    <x v="0"/>
    <x v="28"/>
    <n v="5.4870184331797238E-4"/>
    <n v="7.6818258064516127E-3"/>
    <x v="7"/>
    <m/>
    <m/>
    <n v="1"/>
    <m/>
    <x v="0"/>
    <e v="#N/A"/>
    <x v="0"/>
    <x v="1"/>
    <x v="1"/>
    <d v="2023-08-15T00:00:00"/>
    <s v="CA11045153"/>
    <n v="23"/>
  </r>
  <r>
    <x v="0"/>
    <x v="7"/>
    <x v="95"/>
    <x v="0"/>
    <x v="0"/>
    <s v="4003"/>
    <x v="19"/>
    <x v="0"/>
    <x v="97"/>
    <x v="97"/>
    <x v="95"/>
    <x v="7"/>
    <x v="7"/>
    <x v="0"/>
    <x v="0"/>
    <m/>
    <s v="INSPEÇÃO PNEUS 202303470657"/>
    <m/>
    <s v="C"/>
    <x v="5"/>
    <x v="0"/>
    <x v="28"/>
    <n v="8.5345622119815676E-7"/>
    <n v="1.1948387096774195E-5"/>
    <x v="7"/>
    <m/>
    <m/>
    <n v="1"/>
    <m/>
    <x v="0"/>
    <e v="#N/A"/>
    <x v="0"/>
    <x v="1"/>
    <x v="1"/>
    <d v="2023-08-16T00:00:00"/>
    <s v="CA11045154"/>
    <n v="23"/>
  </r>
  <r>
    <x v="0"/>
    <x v="7"/>
    <x v="96"/>
    <x v="0"/>
    <x v="0"/>
    <s v="4003"/>
    <x v="19"/>
    <x v="0"/>
    <x v="98"/>
    <x v="98"/>
    <x v="96"/>
    <x v="7"/>
    <x v="7"/>
    <x v="0"/>
    <x v="0"/>
    <m/>
    <s v="INSPECAO PNEUS CAT 794 AC 202303470657"/>
    <m/>
    <s v="C"/>
    <x v="5"/>
    <x v="0"/>
    <x v="28"/>
    <n v="5.5470046082949311E-6"/>
    <n v="7.7658064516129033E-5"/>
    <x v="7"/>
    <m/>
    <m/>
    <n v="1"/>
    <m/>
    <x v="0"/>
    <e v="#N/A"/>
    <x v="0"/>
    <x v="1"/>
    <x v="1"/>
    <d v="2023-08-16T00:00:00"/>
    <s v="CA11045154"/>
    <n v="23"/>
  </r>
  <r>
    <x v="0"/>
    <x v="7"/>
    <x v="97"/>
    <x v="0"/>
    <x v="0"/>
    <s v="7111"/>
    <x v="5"/>
    <x v="0"/>
    <x v="99"/>
    <x v="99"/>
    <x v="97"/>
    <x v="0"/>
    <x v="33"/>
    <x v="0"/>
    <x v="0"/>
    <m/>
    <m/>
    <m/>
    <s v="B"/>
    <x v="0"/>
    <x v="0"/>
    <x v="29"/>
    <n v="1.6827476958525345E-3"/>
    <n v="2.3558467741935485E-2"/>
    <x v="7"/>
    <m/>
    <m/>
    <n v="1"/>
    <m/>
    <x v="0"/>
    <e v="#N/A"/>
    <x v="0"/>
    <x v="1"/>
    <x v="1"/>
    <d v="2023-08-21T00:00:00"/>
    <s v="CA11045159"/>
    <n v="23"/>
  </r>
  <r>
    <x v="0"/>
    <x v="7"/>
    <x v="98"/>
    <x v="0"/>
    <x v="0"/>
    <s v="7000"/>
    <x v="0"/>
    <x v="0"/>
    <x v="100"/>
    <x v="100"/>
    <x v="98"/>
    <x v="0"/>
    <x v="33"/>
    <x v="0"/>
    <x v="0"/>
    <m/>
    <m/>
    <m/>
    <s v="A"/>
    <x v="0"/>
    <x v="0"/>
    <x v="29"/>
    <n v="2.6251281105990781E-3"/>
    <n v="3.6751793548387091E-2"/>
    <x v="7"/>
    <m/>
    <m/>
    <n v="1"/>
    <m/>
    <x v="0"/>
    <e v="#N/A"/>
    <x v="0"/>
    <x v="1"/>
    <x v="1"/>
    <d v="2023-08-21T00:00:00"/>
    <s v="CA11045159"/>
    <n v="23"/>
  </r>
  <r>
    <x v="0"/>
    <x v="7"/>
    <x v="99"/>
    <x v="0"/>
    <x v="0"/>
    <s v="7000"/>
    <x v="0"/>
    <x v="0"/>
    <x v="101"/>
    <x v="101"/>
    <x v="99"/>
    <x v="0"/>
    <x v="33"/>
    <x v="0"/>
    <x v="0"/>
    <m/>
    <m/>
    <m/>
    <s v="D"/>
    <x v="0"/>
    <x v="0"/>
    <x v="29"/>
    <n v="1.0117972350230414E-4"/>
    <n v="1.416516129032258E-3"/>
    <x v="7"/>
    <m/>
    <m/>
    <n v="1"/>
    <m/>
    <x v="0"/>
    <e v="#N/A"/>
    <x v="0"/>
    <x v="1"/>
    <x v="1"/>
    <d v="2023-08-22T00:00:00"/>
    <s v="CA11045160"/>
    <n v="23"/>
  </r>
  <r>
    <x v="0"/>
    <x v="7"/>
    <x v="100"/>
    <x v="1"/>
    <x v="0"/>
    <s v="9000"/>
    <x v="2"/>
    <x v="1"/>
    <x v="102"/>
    <x v="102"/>
    <x v="100"/>
    <x v="3"/>
    <x v="3"/>
    <x v="3"/>
    <x v="2"/>
    <s v="COMPLETAR"/>
    <s v="TM_3 - ALARME BAIXO NÍVEL DO LÍQUIDO ARREFECEDOR DO MOTOR - 202304017692 - BARRETO - COMPLETADO NIVEL DE LIQUIDO ARREFECEDOR"/>
    <s v="202304017692"/>
    <s v="C"/>
    <x v="2"/>
    <x v="0"/>
    <x v="29"/>
    <n v="3.9602534562211985E-5"/>
    <n v="5.5443548387096775E-4"/>
    <x v="7"/>
    <m/>
    <m/>
    <n v="1"/>
    <m/>
    <x v="0"/>
    <e v="#N/A"/>
    <x v="0"/>
    <x v="1"/>
    <x v="1"/>
    <d v="2023-08-23T00:00:00"/>
    <s v="CA11045161"/>
    <n v="23"/>
  </r>
  <r>
    <x v="0"/>
    <x v="7"/>
    <x v="101"/>
    <x v="1"/>
    <x v="0"/>
    <s v="9000"/>
    <x v="2"/>
    <x v="1"/>
    <x v="103"/>
    <x v="103"/>
    <x v="101"/>
    <x v="2"/>
    <x v="34"/>
    <x v="30"/>
    <x v="13"/>
    <s v="TROCAR"/>
    <s v="FALHA NA PARTIDA - FOI REALIZADO DUBRAGEM - FOI LIBERADO POR 1150085 - 202304098028"/>
    <s v="202304098028"/>
    <s v="D"/>
    <x v="2"/>
    <x v="0"/>
    <x v="30"/>
    <n v="1.378488479262673E-4"/>
    <n v="1.929883870967742E-3"/>
    <x v="7"/>
    <m/>
    <m/>
    <n v="1"/>
    <m/>
    <x v="0"/>
    <e v="#N/A"/>
    <x v="0"/>
    <x v="1"/>
    <x v="1"/>
    <d v="2023-08-29T00:00:00"/>
    <s v="CA11045167"/>
    <n v="23"/>
  </r>
  <r>
    <x v="0"/>
    <x v="7"/>
    <x v="102"/>
    <x v="0"/>
    <x v="0"/>
    <s v="7006"/>
    <x v="11"/>
    <x v="0"/>
    <x v="104"/>
    <x v="104"/>
    <x v="102"/>
    <x v="7"/>
    <x v="35"/>
    <x v="0"/>
    <x v="0"/>
    <m/>
    <s v="INSPECAO TERMOGRAFIA 794 202303706886"/>
    <m/>
    <s v="C"/>
    <x v="5"/>
    <x v="0"/>
    <x v="30"/>
    <n v="1.059E-4"/>
    <n v="1.4825999999999999E-3"/>
    <x v="7"/>
    <m/>
    <m/>
    <n v="1"/>
    <m/>
    <x v="0"/>
    <e v="#N/A"/>
    <x v="0"/>
    <x v="1"/>
    <x v="1"/>
    <d v="2023-08-29T00:00:00"/>
    <s v="CA11045167"/>
    <n v="23"/>
  </r>
  <r>
    <x v="0"/>
    <x v="7"/>
    <x v="103"/>
    <x v="1"/>
    <x v="0"/>
    <s v="9000"/>
    <x v="2"/>
    <x v="1"/>
    <x v="105"/>
    <x v="105"/>
    <x v="103"/>
    <x v="2"/>
    <x v="34"/>
    <x v="30"/>
    <x v="13"/>
    <s v="TROCAR"/>
    <s v="DESLIGAMENTO INVOLUNTARIO DO MOTOR - 202304110910 - BARRETO - SUBSTITUIDO 4 BATERIAS - 202304110910"/>
    <s v="202304110910"/>
    <s v="C"/>
    <x v="2"/>
    <x v="0"/>
    <x v="30"/>
    <n v="1.925990783410138E-4"/>
    <n v="2.6963870967741934E-3"/>
    <x v="7"/>
    <m/>
    <m/>
    <n v="1"/>
    <m/>
    <x v="0"/>
    <e v="#N/A"/>
    <x v="0"/>
    <x v="1"/>
    <x v="1"/>
    <d v="2023-08-29T00:00:00"/>
    <s v="CA11045167"/>
    <n v="23"/>
  </r>
  <r>
    <x v="0"/>
    <x v="7"/>
    <x v="104"/>
    <x v="0"/>
    <x v="0"/>
    <s v="7032"/>
    <x v="1"/>
    <x v="0"/>
    <x v="106"/>
    <x v="106"/>
    <x v="104"/>
    <x v="0"/>
    <x v="36"/>
    <x v="31"/>
    <x v="0"/>
    <m/>
    <s v="FALHA NO SISTEMA DE PROXIMIDADE - 202304112259 - VERFICADO PARTE DE ALIMENTAÇÃO, REALIZADO TROCA DO FUSIVEL - PEDRO"/>
    <m/>
    <s v="C"/>
    <x v="0"/>
    <x v="2"/>
    <x v="30"/>
    <n v="2.7148410138248851E-4"/>
    <n v="3.800777419354839E-3"/>
    <x v="7"/>
    <m/>
    <m/>
    <n v="1"/>
    <m/>
    <x v="0"/>
    <e v="#N/A"/>
    <x v="0"/>
    <x v="1"/>
    <x v="1"/>
    <d v="2023-08-29T00:00:00"/>
    <s v="CA11045167"/>
    <n v="23"/>
  </r>
  <r>
    <x v="0"/>
    <x v="7"/>
    <x v="105"/>
    <x v="0"/>
    <x v="0"/>
    <s v="4003"/>
    <x v="19"/>
    <x v="0"/>
    <x v="107"/>
    <x v="107"/>
    <x v="105"/>
    <x v="7"/>
    <x v="7"/>
    <x v="0"/>
    <x v="0"/>
    <m/>
    <s v="INSPECAO SENSITIVA CAT 794 AC  202303720595"/>
    <m/>
    <s v="C"/>
    <x v="5"/>
    <x v="0"/>
    <x v="30"/>
    <n v="1.1451399555788719E-4"/>
    <n v="1.6031959378104207E-3"/>
    <x v="7"/>
    <m/>
    <m/>
    <n v="1"/>
    <m/>
    <x v="0"/>
    <e v="#N/A"/>
    <x v="0"/>
    <x v="1"/>
    <x v="1"/>
    <d v="2023-08-30T00:00:00"/>
    <s v="CA11045168"/>
    <n v="23"/>
  </r>
  <r>
    <x v="0"/>
    <x v="8"/>
    <x v="106"/>
    <x v="0"/>
    <x v="0"/>
    <s v="7000"/>
    <x v="0"/>
    <x v="0"/>
    <x v="108"/>
    <x v="108"/>
    <x v="106"/>
    <x v="0"/>
    <x v="0"/>
    <x v="0"/>
    <x v="0"/>
    <m/>
    <m/>
    <m/>
    <s v="C"/>
    <x v="0"/>
    <x v="0"/>
    <x v="31"/>
    <n v="7.5281071428571426E-4"/>
    <n v="1.0539349999999999E-2"/>
    <x v="8"/>
    <m/>
    <m/>
    <n v="1"/>
    <m/>
    <x v="0"/>
    <e v="#N/A"/>
    <x v="0"/>
    <x v="1"/>
    <x v="1"/>
    <d v="2023-09-04T00:00:00"/>
    <s v="CA11045173"/>
    <n v="4"/>
  </r>
  <r>
    <x v="0"/>
    <x v="8"/>
    <x v="107"/>
    <x v="2"/>
    <x v="0"/>
    <s v="8031"/>
    <x v="20"/>
    <x v="2"/>
    <x v="109"/>
    <x v="109"/>
    <x v="107"/>
    <x v="1"/>
    <x v="37"/>
    <x v="32"/>
    <x v="14"/>
    <s v="SISTEMA ANTICOLISÃO"/>
    <s v="CORRIGIR FALHA NO HEXAGON- REINICIOU O SISTEMA -MATRICULA 906-OM 202304292612"/>
    <s v="202304292612"/>
    <s v="C"/>
    <x v="1"/>
    <x v="1"/>
    <x v="31"/>
    <n v="2.0887071428571429E-4"/>
    <n v="2.9241900000000001E-3"/>
    <x v="8"/>
    <m/>
    <m/>
    <n v="1"/>
    <m/>
    <x v="0"/>
    <e v="#N/A"/>
    <x v="0"/>
    <x v="1"/>
    <x v="1"/>
    <d v="2023-09-10T00:00:00"/>
    <s v="CA11045179"/>
    <n v="23"/>
  </r>
  <r>
    <x v="0"/>
    <x v="8"/>
    <x v="108"/>
    <x v="1"/>
    <x v="0"/>
    <s v="9000"/>
    <x v="2"/>
    <x v="1"/>
    <x v="110"/>
    <x v="110"/>
    <x v="108"/>
    <x v="14"/>
    <x v="38"/>
    <x v="4"/>
    <x v="12"/>
    <s v="TROCAR"/>
    <s v="CORRIGIR VAZAMENTO HIDRÁULICO- SUBST MANGUEIRA DE REFRIGERAÇÃO DO FREIO L/D- MATRICULA 2201642"/>
    <s v="202304306654"/>
    <s v="C"/>
    <x v="2"/>
    <x v="0"/>
    <x v="32"/>
    <n v="9.5366250000000015E-4"/>
    <n v="1.3351275000000001E-2"/>
    <x v="8"/>
    <m/>
    <m/>
    <n v="1"/>
    <m/>
    <x v="0"/>
    <e v="#N/A"/>
    <x v="0"/>
    <x v="1"/>
    <x v="1"/>
    <d v="2023-09-11T00:00:00"/>
    <s v="CA11045180"/>
    <n v="23"/>
  </r>
  <r>
    <x v="0"/>
    <x v="8"/>
    <x v="109"/>
    <x v="1"/>
    <x v="0"/>
    <s v="9032"/>
    <x v="15"/>
    <x v="1"/>
    <x v="111"/>
    <x v="111"/>
    <x v="109"/>
    <x v="1"/>
    <x v="39"/>
    <x v="32"/>
    <x v="14"/>
    <s v="SISTEMA ANTICOLISÃO"/>
    <s v="FALHA SO SISTEMA DE PROXIMIDADE - REALIZADO AS CONFIGURAÇÕES DO APARELHO - PEDRO"/>
    <s v="202304393330"/>
    <s v="D"/>
    <x v="1"/>
    <x v="1"/>
    <x v="32"/>
    <n v="2.3458178571428574E-4"/>
    <n v="3.2841450000000005E-3"/>
    <x v="8"/>
    <m/>
    <m/>
    <n v="1"/>
    <m/>
    <x v="0"/>
    <e v="#N/A"/>
    <x v="0"/>
    <x v="1"/>
    <x v="1"/>
    <d v="2023-09-16T00:00:00"/>
    <s v="CA11045185"/>
    <n v="23"/>
  </r>
  <r>
    <x v="0"/>
    <x v="8"/>
    <x v="110"/>
    <x v="0"/>
    <x v="0"/>
    <s v="4003"/>
    <x v="19"/>
    <x v="0"/>
    <x v="112"/>
    <x v="112"/>
    <x v="110"/>
    <x v="0"/>
    <x v="6"/>
    <x v="0"/>
    <x v="0"/>
    <m/>
    <m/>
    <m/>
    <s v="D"/>
    <x v="0"/>
    <x v="0"/>
    <x v="32"/>
    <n v="1.9663535714285716E-4"/>
    <n v="2.752895E-3"/>
    <x v="8"/>
    <m/>
    <m/>
    <n v="1"/>
    <m/>
    <x v="0"/>
    <e v="#N/A"/>
    <x v="0"/>
    <x v="1"/>
    <x v="1"/>
    <d v="2023-09-17T00:00:00"/>
    <s v="CA11045186"/>
    <n v="23"/>
  </r>
  <r>
    <x v="0"/>
    <x v="8"/>
    <x v="111"/>
    <x v="0"/>
    <x v="0"/>
    <s v="7111"/>
    <x v="5"/>
    <x v="0"/>
    <x v="113"/>
    <x v="113"/>
    <x v="111"/>
    <x v="0"/>
    <x v="6"/>
    <x v="0"/>
    <x v="0"/>
    <m/>
    <m/>
    <m/>
    <s v="D"/>
    <x v="0"/>
    <x v="0"/>
    <x v="32"/>
    <n v="4.1860928571428569E-4"/>
    <n v="5.8605300000000001E-3"/>
    <x v="8"/>
    <m/>
    <m/>
    <n v="1"/>
    <m/>
    <x v="0"/>
    <e v="#N/A"/>
    <x v="0"/>
    <x v="1"/>
    <x v="1"/>
    <d v="2023-09-17T00:00:00"/>
    <s v="CA11045186"/>
    <n v="23"/>
  </r>
  <r>
    <x v="0"/>
    <x v="8"/>
    <x v="112"/>
    <x v="0"/>
    <x v="0"/>
    <s v="7111"/>
    <x v="5"/>
    <x v="0"/>
    <x v="114"/>
    <x v="114"/>
    <x v="112"/>
    <x v="0"/>
    <x v="6"/>
    <x v="0"/>
    <x v="0"/>
    <m/>
    <s v="PLANO REVISÃO 2500H CATERPILLAR 794 AC/ DESCER COM 10% DE_x000a_COMBUSTÍVEL"/>
    <m/>
    <s v="D"/>
    <x v="0"/>
    <x v="0"/>
    <x v="32"/>
    <n v="3.4250999999999997E-4"/>
    <n v="4.7951399999999998E-3"/>
    <x v="8"/>
    <m/>
    <m/>
    <n v="1"/>
    <m/>
    <x v="0"/>
    <e v="#N/A"/>
    <x v="0"/>
    <x v="1"/>
    <x v="1"/>
    <d v="2023-09-17T00:00:00"/>
    <s v="CA11045186"/>
    <n v="23"/>
  </r>
  <r>
    <x v="0"/>
    <x v="8"/>
    <x v="113"/>
    <x v="0"/>
    <x v="0"/>
    <s v="7000"/>
    <x v="0"/>
    <x v="0"/>
    <x v="115"/>
    <x v="115"/>
    <x v="113"/>
    <x v="0"/>
    <x v="6"/>
    <x v="0"/>
    <x v="0"/>
    <m/>
    <s v="PLANO REVISÃO 2500H CATERPILLAR 794 AC/ DESCER COM 10% DE_x000a_COMBUSTÍVEL"/>
    <m/>
    <s v="D"/>
    <x v="0"/>
    <x v="0"/>
    <x v="33"/>
    <n v="3.4304314285714286E-3"/>
    <n v="4.8026039999999999E-2"/>
    <x v="8"/>
    <m/>
    <m/>
    <n v="1"/>
    <m/>
    <x v="0"/>
    <e v="#N/A"/>
    <x v="0"/>
    <x v="1"/>
    <x v="1"/>
    <d v="2023-09-18T00:00:00"/>
    <s v="CA11045187"/>
    <n v="23"/>
  </r>
  <r>
    <x v="0"/>
    <x v="8"/>
    <x v="114"/>
    <x v="1"/>
    <x v="0"/>
    <s v="9000"/>
    <x v="2"/>
    <x v="1"/>
    <x v="116"/>
    <x v="116"/>
    <x v="114"/>
    <x v="2"/>
    <x v="40"/>
    <x v="33"/>
    <x v="5"/>
    <s v="AJUSTAR"/>
    <s v="FALHA NO DETECT; REALIZADO O RESET DO SISTEMA E NORMALIZADO A FALHA  , MATRÍCULA 938"/>
    <s v="202304437849"/>
    <s v="B"/>
    <x v="2"/>
    <x v="0"/>
    <x v="33"/>
    <n v="1.4141035714285716E-4"/>
    <n v="1.9797450000000002E-3"/>
    <x v="8"/>
    <m/>
    <m/>
    <n v="1"/>
    <m/>
    <x v="0"/>
    <e v="#N/A"/>
    <x v="0"/>
    <x v="1"/>
    <x v="1"/>
    <d v="2023-09-19T00:00:00"/>
    <s v="CA11045188"/>
    <n v="23"/>
  </r>
  <r>
    <x v="0"/>
    <x v="8"/>
    <x v="115"/>
    <x v="0"/>
    <x v="0"/>
    <s v="7006"/>
    <x v="11"/>
    <x v="0"/>
    <x v="117"/>
    <x v="117"/>
    <x v="115"/>
    <x v="7"/>
    <x v="7"/>
    <x v="0"/>
    <x v="0"/>
    <m/>
    <m/>
    <m/>
    <s v="A"/>
    <x v="5"/>
    <x v="0"/>
    <x v="33"/>
    <n v="1.7270178571428569E-4"/>
    <n v="2.4178249999999997E-3"/>
    <x v="8"/>
    <m/>
    <m/>
    <n v="1"/>
    <m/>
    <x v="0"/>
    <e v="#N/A"/>
    <x v="0"/>
    <x v="1"/>
    <x v="1"/>
    <d v="2023-09-19T00:00:00"/>
    <s v="CA11045188"/>
    <n v="23"/>
  </r>
  <r>
    <x v="1"/>
    <x v="0"/>
    <x v="116"/>
    <x v="1"/>
    <x v="1"/>
    <s v="9000"/>
    <x v="2"/>
    <x v="1"/>
    <x v="118"/>
    <x v="118"/>
    <x v="116"/>
    <x v="15"/>
    <x v="41"/>
    <x v="34"/>
    <x v="4"/>
    <s v="TROCAR"/>
    <s v="BAIXA PRESSÃO DE LUBRIFICAÇÃO._x000a__x000a_substituído a propulsora de graxa 2201642"/>
    <s v="202300008232"/>
    <s v="C"/>
    <x v="2"/>
    <x v="0"/>
    <x v="0"/>
    <n v="4.0026441605839416E-3"/>
    <n v="3.5378209677419357E-2"/>
    <x v="0"/>
    <m/>
    <m/>
    <n v="1"/>
    <m/>
    <x v="0"/>
    <e v="#N/A"/>
    <x v="0"/>
    <x v="0"/>
    <x v="0"/>
    <d v="2023-01-01T00:00:00"/>
    <s v="CA11144927"/>
    <n v="23"/>
  </r>
  <r>
    <x v="1"/>
    <x v="0"/>
    <x v="117"/>
    <x v="1"/>
    <x v="1"/>
    <s v="9000"/>
    <x v="2"/>
    <x v="1"/>
    <x v="119"/>
    <x v="119"/>
    <x v="117"/>
    <x v="2"/>
    <x v="15"/>
    <x v="15"/>
    <x v="6"/>
    <s v="CALIBRAR"/>
    <s v="Falha na Balança. FEITO AJUSTE NAS CONFIGURAÇÕES -1150166"/>
    <s v="202300047819"/>
    <s v="B"/>
    <x v="6"/>
    <x v="3"/>
    <x v="1"/>
    <n v="9.0649635036496348E-5"/>
    <n v="8.0122580645161287E-4"/>
    <x v="0"/>
    <m/>
    <m/>
    <n v="1"/>
    <m/>
    <x v="0"/>
    <e v="#N/A"/>
    <x v="0"/>
    <x v="0"/>
    <x v="0"/>
    <d v="2023-01-03T00:00:00"/>
    <s v="CA11144929"/>
    <n v="23"/>
  </r>
  <r>
    <x v="1"/>
    <x v="0"/>
    <x v="118"/>
    <x v="1"/>
    <x v="1"/>
    <s v="9000"/>
    <x v="2"/>
    <x v="1"/>
    <x v="120"/>
    <x v="120"/>
    <x v="118"/>
    <x v="2"/>
    <x v="42"/>
    <x v="35"/>
    <x v="15"/>
    <s v="TROCAR"/>
    <s v="BAIXO RENDIMENTO  FOI REMOVIDO O CONTROLE PLE  APLICADO FLASH REPOSICIONADO PARAFUSOS DO MOTOR DE PARTIDA E CALIBRAGEM DA BALANÇA•MATRÍCULA 2201715"/>
    <s v="202300048887"/>
    <s v="B"/>
    <x v="2"/>
    <x v="0"/>
    <x v="1"/>
    <n v="2.3211510948905108E-3"/>
    <n v="2.0515980645161289E-2"/>
    <x v="0"/>
    <m/>
    <m/>
    <n v="1"/>
    <m/>
    <x v="0"/>
    <e v="#N/A"/>
    <x v="0"/>
    <x v="0"/>
    <x v="0"/>
    <d v="2023-01-04T00:00:00"/>
    <s v="CA11144930"/>
    <n v="23"/>
  </r>
  <r>
    <x v="1"/>
    <x v="0"/>
    <x v="119"/>
    <x v="1"/>
    <x v="1"/>
    <s v="9000"/>
    <x v="2"/>
    <x v="1"/>
    <x v="121"/>
    <x v="121"/>
    <x v="119"/>
    <x v="15"/>
    <x v="43"/>
    <x v="36"/>
    <x v="2"/>
    <s v="COMPLETAR"/>
    <s v="FALHA NA LUBRIFICAÇÃO_x000a__x000a_COMPLETADO NIVEL DE GRAXA 22061642"/>
    <s v="202300119665"/>
    <s v="C"/>
    <x v="2"/>
    <x v="0"/>
    <x v="1"/>
    <n v="2.3655036496350368E-4"/>
    <n v="2.0908000000000003E-3"/>
    <x v="0"/>
    <m/>
    <m/>
    <n v="1"/>
    <m/>
    <x v="0"/>
    <e v="#N/A"/>
    <x v="0"/>
    <x v="0"/>
    <x v="0"/>
    <d v="2023-01-08T00:00:00"/>
    <s v="CA11144934"/>
    <n v="23"/>
  </r>
  <r>
    <x v="1"/>
    <x v="0"/>
    <x v="120"/>
    <x v="0"/>
    <x v="1"/>
    <s v="7006"/>
    <x v="11"/>
    <x v="0"/>
    <x v="122"/>
    <x v="122"/>
    <x v="120"/>
    <x v="5"/>
    <x v="7"/>
    <x v="0"/>
    <x v="0"/>
    <m/>
    <m/>
    <m/>
    <s v="A"/>
    <x v="4"/>
    <x v="0"/>
    <x v="2"/>
    <n v="2.7836861313868612E-5"/>
    <n v="2.4604193548387099E-4"/>
    <x v="0"/>
    <m/>
    <m/>
    <n v="1"/>
    <m/>
    <x v="0"/>
    <e v="#N/A"/>
    <x v="0"/>
    <x v="0"/>
    <x v="0"/>
    <d v="2023-01-10T00:00:00"/>
    <s v="CA11144936"/>
    <n v="23"/>
  </r>
  <r>
    <x v="1"/>
    <x v="0"/>
    <x v="121"/>
    <x v="0"/>
    <x v="1"/>
    <s v="7116"/>
    <x v="3"/>
    <x v="0"/>
    <x v="123"/>
    <x v="123"/>
    <x v="121"/>
    <x v="0"/>
    <x v="4"/>
    <x v="0"/>
    <x v="0"/>
    <m/>
    <m/>
    <m/>
    <s v="A"/>
    <x v="3"/>
    <x v="0"/>
    <x v="2"/>
    <n v="1.8332481751824817E-5"/>
    <n v="1.6203548387096775E-4"/>
    <x v="0"/>
    <m/>
    <m/>
    <n v="1"/>
    <m/>
    <x v="0"/>
    <e v="#N/A"/>
    <x v="0"/>
    <x v="0"/>
    <x v="0"/>
    <d v="2023-01-11T00:00:00"/>
    <s v="CA11144937"/>
    <n v="23"/>
  </r>
  <r>
    <x v="1"/>
    <x v="0"/>
    <x v="122"/>
    <x v="0"/>
    <x v="1"/>
    <s v="7010"/>
    <x v="4"/>
    <x v="0"/>
    <x v="124"/>
    <x v="124"/>
    <x v="122"/>
    <x v="0"/>
    <x v="4"/>
    <x v="0"/>
    <x v="0"/>
    <m/>
    <m/>
    <m/>
    <s v="A"/>
    <x v="3"/>
    <x v="0"/>
    <x v="2"/>
    <n v="1.582184306569343E-3"/>
    <n v="1.3984467741935484E-2"/>
    <x v="0"/>
    <m/>
    <m/>
    <n v="1"/>
    <m/>
    <x v="0"/>
    <e v="#N/A"/>
    <x v="0"/>
    <x v="0"/>
    <x v="0"/>
    <d v="2023-01-11T00:00:00"/>
    <s v="CA11144937"/>
    <n v="23"/>
  </r>
  <r>
    <x v="1"/>
    <x v="0"/>
    <x v="123"/>
    <x v="1"/>
    <x v="1"/>
    <s v="9032"/>
    <x v="15"/>
    <x v="1"/>
    <x v="125"/>
    <x v="125"/>
    <x v="123"/>
    <x v="1"/>
    <x v="1"/>
    <x v="1"/>
    <x v="0"/>
    <m/>
    <s v="FALHA NO ANTI COLISÃO- NÃO ENCONTRADO FALHA- REALIZADO AVALIAÇAO E NAO ENCONTRADO FALHA"/>
    <s v="202300197240"/>
    <s v="B"/>
    <x v="1"/>
    <x v="1"/>
    <x v="2"/>
    <n v="1.3627007299270075E-4"/>
    <n v="1.2044516129032258E-3"/>
    <x v="0"/>
    <m/>
    <m/>
    <n v="1"/>
    <m/>
    <x v="0"/>
    <e v="#N/A"/>
    <x v="0"/>
    <x v="0"/>
    <x v="0"/>
    <d v="2023-01-12T00:00:00"/>
    <s v="CA11144938"/>
    <n v="23"/>
  </r>
  <r>
    <x v="1"/>
    <x v="0"/>
    <x v="124"/>
    <x v="1"/>
    <x v="1"/>
    <s v="9032"/>
    <x v="15"/>
    <x v="1"/>
    <x v="126"/>
    <x v="126"/>
    <x v="124"/>
    <x v="1"/>
    <x v="1"/>
    <x v="1"/>
    <x v="0"/>
    <m/>
    <s v="FALHA NO SENSOR ANTICOLISÃO / REFEITO CONECTOR DA RE E INSTALADO RELÉ - HEXAGON"/>
    <s v="202300208015"/>
    <s v="D"/>
    <x v="1"/>
    <x v="1"/>
    <x v="2"/>
    <n v="3.9947445255474452E-4"/>
    <n v="3.5308387096774194E-3"/>
    <x v="0"/>
    <m/>
    <m/>
    <n v="1"/>
    <m/>
    <x v="0"/>
    <e v="#N/A"/>
    <x v="0"/>
    <x v="0"/>
    <x v="0"/>
    <d v="2023-01-12T00:00:00"/>
    <s v="CA11144938"/>
    <n v="23"/>
  </r>
  <r>
    <x v="1"/>
    <x v="0"/>
    <x v="125"/>
    <x v="1"/>
    <x v="1"/>
    <s v="9032"/>
    <x v="15"/>
    <x v="1"/>
    <x v="127"/>
    <x v="127"/>
    <x v="125"/>
    <x v="1"/>
    <x v="1"/>
    <x v="1"/>
    <x v="0"/>
    <m/>
    <s v="FALHA NO SENSOR ANTICOLISÃO"/>
    <s v="202300208015"/>
    <s v="D"/>
    <x v="1"/>
    <x v="1"/>
    <x v="2"/>
    <n v="2.5864270072992705E-4"/>
    <n v="2.2860677419354841E-3"/>
    <x v="0"/>
    <m/>
    <m/>
    <n v="1"/>
    <m/>
    <x v="0"/>
    <e v="#N/A"/>
    <x v="0"/>
    <x v="0"/>
    <x v="0"/>
    <d v="2023-01-12T00:00:00"/>
    <s v="CA11144938"/>
    <n v="23"/>
  </r>
  <r>
    <x v="1"/>
    <x v="0"/>
    <x v="126"/>
    <x v="1"/>
    <x v="1"/>
    <s v="9032"/>
    <x v="15"/>
    <x v="1"/>
    <x v="128"/>
    <x v="128"/>
    <x v="126"/>
    <x v="1"/>
    <x v="1"/>
    <x v="1"/>
    <x v="0"/>
    <m/>
    <s v="FALHA NO SENSOR ANTICOLISÃO"/>
    <s v="202300208015"/>
    <s v="D"/>
    <x v="1"/>
    <x v="1"/>
    <x v="2"/>
    <n v="8.9728649635036496E-4"/>
    <n v="7.9308548387096774E-3"/>
    <x v="0"/>
    <m/>
    <m/>
    <n v="1"/>
    <m/>
    <x v="0"/>
    <e v="#N/A"/>
    <x v="0"/>
    <x v="0"/>
    <x v="0"/>
    <d v="2023-01-13T00:00:00"/>
    <s v="CA11144939"/>
    <n v="23"/>
  </r>
  <r>
    <x v="1"/>
    <x v="0"/>
    <x v="127"/>
    <x v="1"/>
    <x v="1"/>
    <s v="9032"/>
    <x v="15"/>
    <x v="1"/>
    <x v="129"/>
    <x v="129"/>
    <x v="127"/>
    <x v="1"/>
    <x v="1"/>
    <x v="1"/>
    <x v="0"/>
    <m/>
    <s v="FALHA NO SENSOR ANTICOLISÃO / REINICIADO SISTEMA  - HEXAGON"/>
    <s v="202300208015"/>
    <s v="C"/>
    <x v="1"/>
    <x v="1"/>
    <x v="2"/>
    <n v="3.3049489051094891E-4"/>
    <n v="2.9211483870967741E-3"/>
    <x v="0"/>
    <m/>
    <m/>
    <n v="1"/>
    <m/>
    <x v="0"/>
    <e v="#N/A"/>
    <x v="0"/>
    <x v="0"/>
    <x v="0"/>
    <d v="2023-01-13T00:00:00"/>
    <s v="CA11144939"/>
    <n v="23"/>
  </r>
  <r>
    <x v="1"/>
    <x v="0"/>
    <x v="128"/>
    <x v="1"/>
    <x v="1"/>
    <s v="9032"/>
    <x v="15"/>
    <x v="1"/>
    <x v="130"/>
    <x v="130"/>
    <x v="128"/>
    <x v="1"/>
    <x v="1"/>
    <x v="1"/>
    <x v="0"/>
    <m/>
    <s v="FALHA DE ANTICOLISÃO // TROCA DE ANTENA E CONFIGURAÇÕES - HEXAGON"/>
    <s v="202300208015"/>
    <s v="D"/>
    <x v="1"/>
    <x v="1"/>
    <x v="2"/>
    <n v="3.2741094890510953E-4"/>
    <n v="2.8938903225806454E-3"/>
    <x v="0"/>
    <m/>
    <m/>
    <n v="1"/>
    <m/>
    <x v="0"/>
    <e v="#N/A"/>
    <x v="0"/>
    <x v="1"/>
    <x v="1"/>
    <d v="2023-01-13T00:00:00"/>
    <s v="CA11144939"/>
    <n v="23"/>
  </r>
  <r>
    <x v="1"/>
    <x v="0"/>
    <x v="129"/>
    <x v="1"/>
    <x v="1"/>
    <s v="9032"/>
    <x v="15"/>
    <x v="1"/>
    <x v="131"/>
    <x v="131"/>
    <x v="129"/>
    <x v="1"/>
    <x v="1"/>
    <x v="1"/>
    <x v="0"/>
    <m/>
    <s v="FALHA NO SENSOR ANTICOLISÃO / REINICIADO SISTEMA  - HEXAGON"/>
    <s v="202300208015"/>
    <s v="D"/>
    <x v="1"/>
    <x v="1"/>
    <x v="2"/>
    <n v="1.096580291970803E-4"/>
    <n v="9.6923548387096786E-4"/>
    <x v="0"/>
    <m/>
    <m/>
    <n v="1"/>
    <m/>
    <x v="0"/>
    <e v="#N/A"/>
    <x v="0"/>
    <x v="1"/>
    <x v="1"/>
    <d v="2023-01-14T00:00:00"/>
    <s v="CA11144940"/>
    <n v="23"/>
  </r>
  <r>
    <x v="1"/>
    <x v="0"/>
    <x v="130"/>
    <x v="1"/>
    <x v="1"/>
    <s v="9032"/>
    <x v="15"/>
    <x v="1"/>
    <x v="132"/>
    <x v="132"/>
    <x v="130"/>
    <x v="1"/>
    <x v="1"/>
    <x v="1"/>
    <x v="0"/>
    <m/>
    <s v="FALHA NO SENSOR ANTICOLISÃO_x000a__x000a__x000a__x000a_REALIZADO SUSTITUIÇÃO DA ANTENA 900"/>
    <s v="202300208015"/>
    <s v="D"/>
    <x v="1"/>
    <x v="1"/>
    <x v="2"/>
    <n v="4.8121131386861306E-4"/>
    <n v="4.2532870967741934E-3"/>
    <x v="0"/>
    <m/>
    <m/>
    <n v="1"/>
    <m/>
    <x v="0"/>
    <e v="#N/A"/>
    <x v="0"/>
    <x v="1"/>
    <x v="1"/>
    <d v="2023-01-14T00:00:00"/>
    <s v="CA11144940"/>
    <n v="23"/>
  </r>
  <r>
    <x v="1"/>
    <x v="0"/>
    <x v="131"/>
    <x v="0"/>
    <x v="1"/>
    <s v="7116"/>
    <x v="3"/>
    <x v="0"/>
    <x v="133"/>
    <x v="133"/>
    <x v="131"/>
    <x v="7"/>
    <x v="7"/>
    <x v="0"/>
    <x v="0"/>
    <m/>
    <m/>
    <m/>
    <s v="A"/>
    <x v="5"/>
    <x v="0"/>
    <x v="2"/>
    <n v="4.5958394160583942E-5"/>
    <n v="4.0621290322580646E-4"/>
    <x v="0"/>
    <m/>
    <m/>
    <n v="1"/>
    <m/>
    <x v="0"/>
    <e v="#N/A"/>
    <x v="0"/>
    <x v="1"/>
    <x v="1"/>
    <d v="2023-01-15T00:00:00"/>
    <s v="CA11144941"/>
    <n v="23"/>
  </r>
  <r>
    <x v="1"/>
    <x v="0"/>
    <x v="132"/>
    <x v="0"/>
    <x v="1"/>
    <s v="7000"/>
    <x v="0"/>
    <x v="0"/>
    <x v="134"/>
    <x v="134"/>
    <x v="132"/>
    <x v="7"/>
    <x v="7"/>
    <x v="0"/>
    <x v="0"/>
    <m/>
    <m/>
    <m/>
    <s v="A"/>
    <x v="5"/>
    <x v="0"/>
    <x v="2"/>
    <n v="3.5478321167883213E-4"/>
    <n v="3.135825806451613E-3"/>
    <x v="0"/>
    <m/>
    <m/>
    <n v="1"/>
    <m/>
    <x v="0"/>
    <e v="#N/A"/>
    <x v="0"/>
    <x v="1"/>
    <x v="1"/>
    <d v="2023-01-15T00:00:00"/>
    <s v="CA11144941"/>
    <n v="23"/>
  </r>
  <r>
    <x v="1"/>
    <x v="0"/>
    <x v="133"/>
    <x v="0"/>
    <x v="1"/>
    <s v="7116"/>
    <x v="3"/>
    <x v="0"/>
    <x v="135"/>
    <x v="135"/>
    <x v="133"/>
    <x v="0"/>
    <x v="6"/>
    <x v="37"/>
    <x v="0"/>
    <m/>
    <m/>
    <m/>
    <s v="A"/>
    <x v="0"/>
    <x v="2"/>
    <x v="3"/>
    <n v="8.9382116788321167E-5"/>
    <n v="7.9002258064516133E-4"/>
    <x v="0"/>
    <m/>
    <m/>
    <n v="1"/>
    <m/>
    <x v="0"/>
    <e v="#N/A"/>
    <x v="0"/>
    <x v="1"/>
    <x v="1"/>
    <d v="2023-01-17T00:00:00"/>
    <s v="CA11144943"/>
    <n v="23"/>
  </r>
  <r>
    <x v="1"/>
    <x v="0"/>
    <x v="134"/>
    <x v="0"/>
    <x v="1"/>
    <s v="7116"/>
    <x v="6"/>
    <x v="0"/>
    <x v="136"/>
    <x v="136"/>
    <x v="134"/>
    <x v="0"/>
    <x v="6"/>
    <x v="0"/>
    <x v="0"/>
    <m/>
    <m/>
    <m/>
    <m/>
    <x v="0"/>
    <x v="0"/>
    <x v="3"/>
    <n v="4.6393450932814329E-4"/>
    <n v="4.1005824372874599E-3"/>
    <x v="0"/>
    <m/>
    <m/>
    <n v="1"/>
    <m/>
    <x v="0"/>
    <e v="#N/A"/>
    <x v="0"/>
    <x v="1"/>
    <x v="1"/>
    <d v="2023-01-17T00:00:00"/>
    <s v="CA11144943"/>
    <n v="23"/>
  </r>
  <r>
    <x v="1"/>
    <x v="0"/>
    <x v="135"/>
    <x v="0"/>
    <x v="1"/>
    <s v="7000"/>
    <x v="0"/>
    <x v="0"/>
    <x v="137"/>
    <x v="137"/>
    <x v="135"/>
    <x v="0"/>
    <x v="6"/>
    <x v="0"/>
    <x v="0"/>
    <m/>
    <m/>
    <m/>
    <s v="A"/>
    <x v="0"/>
    <x v="0"/>
    <x v="3"/>
    <n v="5.0805538659224906E-3"/>
    <n v="4.4905540621379435E-2"/>
    <x v="0"/>
    <m/>
    <m/>
    <n v="1"/>
    <m/>
    <x v="0"/>
    <e v="#N/A"/>
    <x v="0"/>
    <x v="1"/>
    <x v="1"/>
    <d v="2023-01-17T00:00:00"/>
    <s v="CA11144943"/>
    <n v="23"/>
  </r>
  <r>
    <x v="1"/>
    <x v="0"/>
    <x v="136"/>
    <x v="1"/>
    <x v="1"/>
    <s v="9010"/>
    <x v="17"/>
    <x v="1"/>
    <x v="138"/>
    <x v="138"/>
    <x v="136"/>
    <x v="9"/>
    <x v="44"/>
    <x v="38"/>
    <x v="16"/>
    <s v="SEM RELATO"/>
    <s v="SEM RELATO"/>
    <m/>
    <s v="C"/>
    <x v="3"/>
    <x v="4"/>
    <x v="3"/>
    <n v="7.3626277372262775E-5"/>
    <n v="6.5076129032258067E-4"/>
    <x v="0"/>
    <m/>
    <s v="EXPURGO DE BORRACHARIA DE 0,5% EXCEDENTE DO CONTRATO"/>
    <n v="1"/>
    <m/>
    <x v="0"/>
    <e v="#N/A"/>
    <x v="0"/>
    <x v="1"/>
    <x v="1"/>
    <d v="2023-01-19T00:00:00"/>
    <s v="CA11144945"/>
    <n v="23"/>
  </r>
  <r>
    <x v="1"/>
    <x v="0"/>
    <x v="137"/>
    <x v="1"/>
    <x v="1"/>
    <s v="9032"/>
    <x v="15"/>
    <x v="1"/>
    <x v="139"/>
    <x v="139"/>
    <x v="137"/>
    <x v="1"/>
    <x v="1"/>
    <x v="1"/>
    <x v="0"/>
    <m/>
    <s v="FALHA NO SENSOR ANTICOLISÃO.SUBSTITUIÇÃO DA ANTENA -907"/>
    <s v="202300386086"/>
    <s v="B"/>
    <x v="1"/>
    <x v="1"/>
    <x v="4"/>
    <n v="3.4173102189781024E-4"/>
    <n v="3.020461290322581E-3"/>
    <x v="0"/>
    <m/>
    <m/>
    <n v="1"/>
    <m/>
    <x v="0"/>
    <e v="#N/A"/>
    <x v="0"/>
    <x v="1"/>
    <x v="1"/>
    <d v="2023-01-23T00:00:00"/>
    <s v="CA11144949"/>
    <n v="23"/>
  </r>
  <r>
    <x v="1"/>
    <x v="0"/>
    <x v="138"/>
    <x v="1"/>
    <x v="1"/>
    <s v="9032"/>
    <x v="15"/>
    <x v="1"/>
    <x v="140"/>
    <x v="140"/>
    <x v="138"/>
    <x v="1"/>
    <x v="1"/>
    <x v="1"/>
    <x v="0"/>
    <m/>
    <s v="SENSOR ANTI COLISÃO_x000a__x000a__x000a__x000a_913 TROCADO RADIO"/>
    <s v="202300397232"/>
    <s v="C"/>
    <x v="1"/>
    <x v="1"/>
    <x v="4"/>
    <n v="4.3216934306569341E-4"/>
    <n v="3.8198193548387095E-3"/>
    <x v="0"/>
    <m/>
    <m/>
    <n v="1"/>
    <m/>
    <x v="0"/>
    <e v="#N/A"/>
    <x v="0"/>
    <x v="1"/>
    <x v="1"/>
    <d v="2023-01-24T00:00:00"/>
    <s v="CA11144950"/>
    <n v="23"/>
  </r>
  <r>
    <x v="1"/>
    <x v="0"/>
    <x v="139"/>
    <x v="1"/>
    <x v="1"/>
    <s v="9032"/>
    <x v="15"/>
    <x v="1"/>
    <x v="141"/>
    <x v="141"/>
    <x v="139"/>
    <x v="1"/>
    <x v="1"/>
    <x v="1"/>
    <x v="0"/>
    <m/>
    <s v="FALHA NO ANTICOLISÃO E ALARME DE PROPULSORA VAZIA - REALIZADO TROCA DE COMPONETES ELETRICO, REFEITOS AS INSTALAÇÕES - 907"/>
    <s v="202300404011"/>
    <s v="D"/>
    <x v="1"/>
    <x v="1"/>
    <x v="4"/>
    <n v="1.0422580291970802E-3"/>
    <n v="9.2122161290322576E-3"/>
    <x v="0"/>
    <m/>
    <m/>
    <n v="1"/>
    <m/>
    <x v="0"/>
    <e v="#N/A"/>
    <x v="0"/>
    <x v="1"/>
    <x v="1"/>
    <d v="2023-01-24T00:00:00"/>
    <s v="CA11144950"/>
    <n v="23"/>
  </r>
  <r>
    <x v="1"/>
    <x v="0"/>
    <x v="140"/>
    <x v="1"/>
    <x v="1"/>
    <s v="9032"/>
    <x v="15"/>
    <x v="1"/>
    <x v="142"/>
    <x v="142"/>
    <x v="140"/>
    <x v="1"/>
    <x v="1"/>
    <x v="1"/>
    <x v="0"/>
    <m/>
    <s v="FALHA NO SENSOR ANTICOLISÃO / SUBSTITUIDO ANTENA - HEXAGON"/>
    <s v="202300404011"/>
    <s v="D"/>
    <x v="1"/>
    <x v="1"/>
    <x v="4"/>
    <n v="1.8362226277372263E-4"/>
    <n v="1.6229838709677419E-3"/>
    <x v="0"/>
    <m/>
    <m/>
    <n v="1"/>
    <m/>
    <x v="0"/>
    <e v="#N/A"/>
    <x v="0"/>
    <x v="1"/>
    <x v="1"/>
    <d v="2023-01-25T00:00:00"/>
    <s v="CA11144951"/>
    <n v="23"/>
  </r>
  <r>
    <x v="1"/>
    <x v="0"/>
    <x v="141"/>
    <x v="0"/>
    <x v="1"/>
    <s v="7111"/>
    <x v="5"/>
    <x v="0"/>
    <x v="143"/>
    <x v="143"/>
    <x v="141"/>
    <x v="0"/>
    <x v="45"/>
    <x v="5"/>
    <x v="0"/>
    <m/>
    <m/>
    <m/>
    <s v="B"/>
    <x v="0"/>
    <x v="2"/>
    <x v="4"/>
    <n v="1.2671532846715329E-6"/>
    <n v="1.1199999999999999E-5"/>
    <x v="0"/>
    <m/>
    <m/>
    <n v="1"/>
    <m/>
    <x v="0"/>
    <e v="#N/A"/>
    <x v="0"/>
    <x v="1"/>
    <x v="1"/>
    <d v="2023-01-27T00:00:00"/>
    <s v="CA11144953"/>
    <n v="23"/>
  </r>
  <r>
    <x v="1"/>
    <x v="0"/>
    <x v="142"/>
    <x v="1"/>
    <x v="1"/>
    <s v="9031"/>
    <x v="12"/>
    <x v="1"/>
    <x v="144"/>
    <x v="144"/>
    <x v="142"/>
    <x v="6"/>
    <x v="8"/>
    <x v="10"/>
    <x v="17"/>
    <m/>
    <m/>
    <m/>
    <s v="A"/>
    <x v="1"/>
    <x v="1"/>
    <x v="4"/>
    <n v="2.8766058394160586E-5"/>
    <n v="2.5425483870967743E-4"/>
    <x v="0"/>
    <m/>
    <m/>
    <n v="1"/>
    <m/>
    <x v="0"/>
    <e v="#N/A"/>
    <x v="0"/>
    <x v="1"/>
    <x v="1"/>
    <d v="2023-01-28T00:00:00"/>
    <s v="CA11144954"/>
    <n v="23"/>
  </r>
  <r>
    <x v="1"/>
    <x v="0"/>
    <x v="143"/>
    <x v="0"/>
    <x v="1"/>
    <s v="7000"/>
    <x v="0"/>
    <x v="0"/>
    <x v="145"/>
    <x v="145"/>
    <x v="143"/>
    <x v="0"/>
    <x v="46"/>
    <x v="0"/>
    <x v="0"/>
    <m/>
    <m/>
    <m/>
    <s v="A"/>
    <x v="0"/>
    <x v="0"/>
    <x v="4"/>
    <n v="6.3556021897810222E-4"/>
    <n v="5.6175322580645165E-3"/>
    <x v="0"/>
    <m/>
    <m/>
    <n v="1"/>
    <m/>
    <x v="0"/>
    <e v="#N/A"/>
    <x v="0"/>
    <x v="1"/>
    <x v="1"/>
    <d v="2023-01-29T00:00:00"/>
    <s v="CA11144955"/>
    <n v="23"/>
  </r>
  <r>
    <x v="1"/>
    <x v="1"/>
    <x v="144"/>
    <x v="0"/>
    <x v="1"/>
    <s v="7116"/>
    <x v="3"/>
    <x v="0"/>
    <x v="146"/>
    <x v="146"/>
    <x v="144"/>
    <x v="0"/>
    <x v="0"/>
    <x v="37"/>
    <x v="0"/>
    <m/>
    <m/>
    <m/>
    <s v="A"/>
    <x v="0"/>
    <x v="2"/>
    <x v="5"/>
    <n v="1.0328353413654617E-4"/>
    <n v="9.1848571428571426E-4"/>
    <x v="1"/>
    <m/>
    <m/>
    <n v="1"/>
    <m/>
    <x v="0"/>
    <e v="#N/A"/>
    <x v="0"/>
    <x v="1"/>
    <x v="1"/>
    <d v="2023-02-03T00:00:00"/>
    <s v="CA11144960"/>
    <n v="4"/>
  </r>
  <r>
    <x v="1"/>
    <x v="1"/>
    <x v="145"/>
    <x v="0"/>
    <x v="1"/>
    <s v="7000"/>
    <x v="0"/>
    <x v="0"/>
    <x v="147"/>
    <x v="147"/>
    <x v="145"/>
    <x v="0"/>
    <x v="0"/>
    <x v="0"/>
    <x v="0"/>
    <m/>
    <m/>
    <m/>
    <s v="A"/>
    <x v="0"/>
    <x v="0"/>
    <x v="5"/>
    <n v="1.0521714859437752E-3"/>
    <n v="9.3568107142857158E-3"/>
    <x v="1"/>
    <m/>
    <m/>
    <n v="1"/>
    <m/>
    <x v="0"/>
    <e v="#N/A"/>
    <x v="0"/>
    <x v="1"/>
    <x v="1"/>
    <d v="2023-02-03T00:00:00"/>
    <s v="CA11144960"/>
    <n v="4"/>
  </r>
  <r>
    <x v="1"/>
    <x v="1"/>
    <x v="146"/>
    <x v="0"/>
    <x v="1"/>
    <s v="7000"/>
    <x v="0"/>
    <x v="0"/>
    <x v="148"/>
    <x v="148"/>
    <x v="146"/>
    <x v="15"/>
    <x v="41"/>
    <x v="39"/>
    <x v="18"/>
    <s v="LIMPAR"/>
    <m/>
    <m/>
    <s v="A"/>
    <x v="0"/>
    <x v="0"/>
    <x v="5"/>
    <n v="2.2331453815261047E-3"/>
    <n v="1.9859042857142857E-2"/>
    <x v="1"/>
    <m/>
    <m/>
    <n v="1"/>
    <m/>
    <x v="0"/>
    <e v="#N/A"/>
    <x v="0"/>
    <x v="1"/>
    <x v="1"/>
    <d v="2023-02-04T00:00:00"/>
    <s v="CA11144961"/>
    <n v="23"/>
  </r>
  <r>
    <x v="1"/>
    <x v="1"/>
    <x v="147"/>
    <x v="1"/>
    <x v="1"/>
    <s v="9010"/>
    <x v="17"/>
    <x v="1"/>
    <x v="149"/>
    <x v="149"/>
    <x v="147"/>
    <x v="9"/>
    <x v="44"/>
    <x v="38"/>
    <x v="16"/>
    <s v="SEM RELATO"/>
    <s v="SEM RELATO"/>
    <m/>
    <s v="A"/>
    <x v="3"/>
    <x v="4"/>
    <x v="34"/>
    <n v="2.4542570281124498E-5"/>
    <n v="2.1825357142857144E-4"/>
    <x v="1"/>
    <m/>
    <m/>
    <n v="1"/>
    <m/>
    <x v="0"/>
    <e v="#N/A"/>
    <x v="0"/>
    <x v="1"/>
    <x v="1"/>
    <d v="2023-02-08T00:00:00"/>
    <s v="CA11144965"/>
    <n v="23"/>
  </r>
  <r>
    <x v="1"/>
    <x v="1"/>
    <x v="148"/>
    <x v="1"/>
    <x v="1"/>
    <s v="9000"/>
    <x v="2"/>
    <x v="1"/>
    <x v="150"/>
    <x v="150"/>
    <x v="148"/>
    <x v="12"/>
    <x v="47"/>
    <x v="40"/>
    <x v="5"/>
    <s v="AJUSTE"/>
    <s v="O BULBO ESTAVA FORA DO EVAPORADOR"/>
    <s v="202300682506"/>
    <s v="A"/>
    <x v="2"/>
    <x v="0"/>
    <x v="34"/>
    <n v="4.1062409638554218E-4"/>
    <n v="3.6516214285714286E-3"/>
    <x v="1"/>
    <m/>
    <m/>
    <n v="1"/>
    <m/>
    <x v="0"/>
    <e v="#N/A"/>
    <x v="0"/>
    <x v="1"/>
    <x v="1"/>
    <d v="2023-02-09T00:00:00"/>
    <s v="CA11144966"/>
    <n v="23"/>
  </r>
  <r>
    <x v="1"/>
    <x v="1"/>
    <x v="149"/>
    <x v="1"/>
    <x v="1"/>
    <s v="9000"/>
    <x v="2"/>
    <x v="1"/>
    <x v="151"/>
    <x v="151"/>
    <x v="149"/>
    <x v="4"/>
    <x v="5"/>
    <x v="4"/>
    <x v="4"/>
    <s v="TROCAR"/>
    <s v="ALERTA VERMELHO: 04:H AS 05H - VAZAMENTO HIDRÁULICO - REALIZADO TROCA DE DUAS MANGUEIRAS DO CILINDRO DA DIREÇÃO - 1150085"/>
    <s v="202300712452"/>
    <s v="D"/>
    <x v="2"/>
    <x v="0"/>
    <x v="34"/>
    <n v="7.4594658634538158E-4"/>
    <n v="6.6335964285714295E-3"/>
    <x v="1"/>
    <m/>
    <m/>
    <n v="1"/>
    <m/>
    <x v="1"/>
    <e v="#N/A"/>
    <x v="5"/>
    <x v="2"/>
    <x v="3"/>
    <d v="2023-02-12T00:00:00"/>
    <s v="CA11144969"/>
    <n v="23"/>
  </r>
  <r>
    <x v="1"/>
    <x v="1"/>
    <x v="150"/>
    <x v="2"/>
    <x v="1"/>
    <s v="8010"/>
    <x v="14"/>
    <x v="2"/>
    <x v="152"/>
    <x v="152"/>
    <x v="150"/>
    <x v="0"/>
    <x v="4"/>
    <x v="0"/>
    <x v="0"/>
    <m/>
    <m/>
    <m/>
    <s v="A"/>
    <x v="3"/>
    <x v="0"/>
    <x v="6"/>
    <n v="2.2311485943775101E-4"/>
    <n v="1.9841285714285715E-3"/>
    <x v="1"/>
    <m/>
    <m/>
    <n v="1"/>
    <m/>
    <x v="0"/>
    <e v="#N/A"/>
    <x v="0"/>
    <x v="1"/>
    <x v="1"/>
    <d v="2023-02-16T00:00:00"/>
    <s v="CA11144973"/>
    <n v="23"/>
  </r>
  <r>
    <x v="1"/>
    <x v="1"/>
    <x v="151"/>
    <x v="1"/>
    <x v="1"/>
    <s v="9010"/>
    <x v="17"/>
    <x v="1"/>
    <x v="153"/>
    <x v="153"/>
    <x v="151"/>
    <x v="9"/>
    <x v="32"/>
    <x v="41"/>
    <x v="19"/>
    <s v="CALIBRAR"/>
    <s v="TM_3 -  BAIXA PRESSÃO PNEU TRASEIRO DIREITO EXTERNO-TDE "/>
    <s v="202300835611"/>
    <s v="D"/>
    <x v="3"/>
    <x v="4"/>
    <x v="6"/>
    <n v="5.4346088055978493E-3"/>
    <n v="4.8329199735495161E-2"/>
    <x v="1"/>
    <m/>
    <s v="SEM TIME DE CORRETIVA DE PNEUS PARA ATUAR, EQUIPAMENTO AGUARDANDO MANUTENÇÃO DE PNEUS"/>
    <n v="1"/>
    <m/>
    <x v="0"/>
    <e v="#N/A"/>
    <x v="0"/>
    <x v="1"/>
    <x v="1"/>
    <d v="2023-02-19T00:00:00"/>
    <s v="CA11144976"/>
    <n v="23"/>
  </r>
  <r>
    <x v="1"/>
    <x v="1"/>
    <x v="152"/>
    <x v="0"/>
    <x v="1"/>
    <s v="7000"/>
    <x v="0"/>
    <x v="0"/>
    <x v="154"/>
    <x v="154"/>
    <x v="152"/>
    <x v="0"/>
    <x v="11"/>
    <x v="0"/>
    <x v="0"/>
    <m/>
    <m/>
    <m/>
    <s v="B"/>
    <x v="0"/>
    <x v="0"/>
    <x v="7"/>
    <n v="6.1454149933805856E-4"/>
    <n v="5.4650297619705922E-3"/>
    <x v="1"/>
    <m/>
    <m/>
    <n v="1"/>
    <m/>
    <x v="0"/>
    <e v="#N/A"/>
    <x v="0"/>
    <x v="1"/>
    <x v="1"/>
    <d v="2023-02-22T00:00:00"/>
    <s v="CA11144979"/>
    <n v="23"/>
  </r>
  <r>
    <x v="1"/>
    <x v="1"/>
    <x v="153"/>
    <x v="0"/>
    <x v="1"/>
    <s v="7111"/>
    <x v="5"/>
    <x v="0"/>
    <x v="155"/>
    <x v="155"/>
    <x v="153"/>
    <x v="0"/>
    <x v="11"/>
    <x v="42"/>
    <x v="0"/>
    <m/>
    <m/>
    <m/>
    <m/>
    <x v="0"/>
    <x v="2"/>
    <x v="7"/>
    <n v="3.9602855868435587E-4"/>
    <n v="3.5218253968715934E-3"/>
    <x v="1"/>
    <m/>
    <m/>
    <n v="1"/>
    <m/>
    <x v="0"/>
    <e v="#N/A"/>
    <x v="0"/>
    <x v="1"/>
    <x v="1"/>
    <d v="2023-02-23T00:00:00"/>
    <s v="CA11144980"/>
    <n v="23"/>
  </r>
  <r>
    <x v="1"/>
    <x v="1"/>
    <x v="154"/>
    <x v="0"/>
    <x v="1"/>
    <s v="7111"/>
    <x v="21"/>
    <x v="0"/>
    <x v="156"/>
    <x v="156"/>
    <x v="154"/>
    <x v="0"/>
    <x v="11"/>
    <x v="43"/>
    <x v="0"/>
    <m/>
    <m/>
    <m/>
    <m/>
    <x v="0"/>
    <x v="2"/>
    <x v="7"/>
    <n v="1.1378848728226837E-3"/>
    <n v="1.0119047619030295E-2"/>
    <x v="1"/>
    <m/>
    <m/>
    <n v="1"/>
    <m/>
    <x v="0"/>
    <e v="#N/A"/>
    <x v="0"/>
    <x v="1"/>
    <x v="1"/>
    <d v="2023-02-23T00:00:00"/>
    <s v="CA11144980"/>
    <n v="23"/>
  </r>
  <r>
    <x v="1"/>
    <x v="1"/>
    <x v="155"/>
    <x v="0"/>
    <x v="1"/>
    <s v="7111"/>
    <x v="6"/>
    <x v="0"/>
    <x v="157"/>
    <x v="157"/>
    <x v="155"/>
    <x v="0"/>
    <x v="11"/>
    <x v="0"/>
    <x v="0"/>
    <m/>
    <m/>
    <m/>
    <m/>
    <x v="0"/>
    <x v="0"/>
    <x v="7"/>
    <n v="3.0682916851409423E-4"/>
    <n v="2.728587962857481E-3"/>
    <x v="1"/>
    <m/>
    <m/>
    <n v="1"/>
    <m/>
    <x v="0"/>
    <e v="#N/A"/>
    <x v="0"/>
    <x v="1"/>
    <x v="1"/>
    <d v="2023-02-23T00:00:00"/>
    <s v="CA11144980"/>
    <n v="23"/>
  </r>
  <r>
    <x v="1"/>
    <x v="1"/>
    <x v="156"/>
    <x v="0"/>
    <x v="1"/>
    <s v="7000"/>
    <x v="0"/>
    <x v="0"/>
    <x v="158"/>
    <x v="158"/>
    <x v="156"/>
    <x v="0"/>
    <x v="11"/>
    <x v="0"/>
    <x v="0"/>
    <m/>
    <m/>
    <m/>
    <s v="C"/>
    <x v="0"/>
    <x v="0"/>
    <x v="7"/>
    <n v="2.3532556150745354E-3"/>
    <n v="2.0927166005484259E-2"/>
    <x v="1"/>
    <m/>
    <m/>
    <n v="1"/>
    <m/>
    <x v="0"/>
    <e v="#N/A"/>
    <x v="0"/>
    <x v="1"/>
    <x v="1"/>
    <d v="2023-02-23T00:00:00"/>
    <s v="CA11144980"/>
    <n v="23"/>
  </r>
  <r>
    <x v="1"/>
    <x v="1"/>
    <x v="157"/>
    <x v="0"/>
    <x v="1"/>
    <s v="7115"/>
    <x v="22"/>
    <x v="0"/>
    <x v="159"/>
    <x v="159"/>
    <x v="157"/>
    <x v="16"/>
    <x v="48"/>
    <x v="44"/>
    <x v="0"/>
    <m/>
    <m/>
    <m/>
    <s v="D"/>
    <x v="7"/>
    <x v="2"/>
    <x v="7"/>
    <n v="1.8034939759036147E-5"/>
    <n v="1.6038214285714287E-4"/>
    <x v="1"/>
    <m/>
    <m/>
    <n v="1"/>
    <m/>
    <x v="0"/>
    <e v="#N/A"/>
    <x v="0"/>
    <x v="1"/>
    <x v="1"/>
    <d v="2023-02-24T00:00:00"/>
    <s v="CA11144981"/>
    <n v="23"/>
  </r>
  <r>
    <x v="1"/>
    <x v="1"/>
    <x v="158"/>
    <x v="1"/>
    <x v="1"/>
    <s v="9010"/>
    <x v="17"/>
    <x v="1"/>
    <x v="160"/>
    <x v="160"/>
    <x v="158"/>
    <x v="9"/>
    <x v="49"/>
    <x v="38"/>
    <x v="3"/>
    <s v="TROCAR"/>
    <s v="BAIXA PRESSÃO PNEU TRASEIRO DIREITO INTERNO-TDI - SUBSTITUIDO EXTENSÃO DO PNEU TDI. MAT 81006923"/>
    <s v="202300966317"/>
    <s v="A"/>
    <x v="3"/>
    <x v="4"/>
    <x v="8"/>
    <n v="4.2224457831325303E-4"/>
    <n v="3.7549607142857142E-3"/>
    <x v="1"/>
    <m/>
    <m/>
    <n v="1"/>
    <m/>
    <x v="0"/>
    <e v="#N/A"/>
    <x v="0"/>
    <x v="1"/>
    <x v="1"/>
    <d v="2023-02-27T00:00:00"/>
    <s v="CA11144984"/>
    <n v="23"/>
  </r>
  <r>
    <x v="1"/>
    <x v="2"/>
    <x v="159"/>
    <x v="1"/>
    <x v="1"/>
    <s v="9010"/>
    <x v="17"/>
    <x v="1"/>
    <x v="161"/>
    <x v="161"/>
    <x v="159"/>
    <x v="9"/>
    <x v="32"/>
    <x v="38"/>
    <x v="19"/>
    <s v="CALIBRAR"/>
    <s v="CALIBRAR PNEU TDE - CALIBRADO - 81006923"/>
    <s v="202301115793"/>
    <s v="C"/>
    <x v="3"/>
    <x v="4"/>
    <x v="9"/>
    <n v="4.3807193901031905E-5"/>
    <n v="3.9426451612903227E-4"/>
    <x v="2"/>
    <m/>
    <m/>
    <n v="1"/>
    <m/>
    <x v="0"/>
    <e v="#N/A"/>
    <x v="0"/>
    <x v="1"/>
    <x v="1"/>
    <d v="2023-03-07T00:00:00"/>
    <s v="CA11144992"/>
    <n v="23"/>
  </r>
  <r>
    <x v="1"/>
    <x v="2"/>
    <x v="160"/>
    <x v="0"/>
    <x v="1"/>
    <s v="7000"/>
    <x v="0"/>
    <x v="0"/>
    <x v="162"/>
    <x v="162"/>
    <x v="160"/>
    <x v="0"/>
    <x v="0"/>
    <x v="0"/>
    <x v="0"/>
    <m/>
    <m/>
    <m/>
    <s v="D"/>
    <x v="0"/>
    <x v="0"/>
    <x v="9"/>
    <n v="1.1593992396617117E-3"/>
    <n v="1.0434587096774193E-2"/>
    <x v="2"/>
    <m/>
    <m/>
    <n v="1"/>
    <m/>
    <x v="0"/>
    <e v="#N/A"/>
    <x v="0"/>
    <x v="1"/>
    <x v="1"/>
    <d v="2023-03-09T00:00:00"/>
    <s v="CA11144994"/>
    <n v="4"/>
  </r>
  <r>
    <x v="1"/>
    <x v="2"/>
    <x v="161"/>
    <x v="1"/>
    <x v="1"/>
    <s v="9000"/>
    <x v="2"/>
    <x v="1"/>
    <x v="163"/>
    <x v="163"/>
    <x v="161"/>
    <x v="3"/>
    <x v="3"/>
    <x v="45"/>
    <x v="3"/>
    <m/>
    <s v="CORRIGIR VAZAMENTO DE LIQUIDO ARREFECEDOR NA TUBULAÇAO DO TROCADOR DE CALOR - REALIZADO SUBSTITUIÇÃO DA VEDÃO DO TUBO DO LIQUIDO AREFECEDOR, REALIZADO COMPLEMENTAÇÃO DO LIQUIDO - 1150085"/>
    <n v="202301214325"/>
    <m/>
    <x v="2"/>
    <x v="0"/>
    <x v="10"/>
    <n v="2.4697594988978906E-3"/>
    <n v="2.2227822580645162E-2"/>
    <x v="2"/>
    <m/>
    <m/>
    <n v="1"/>
    <m/>
    <x v="0"/>
    <e v="#N/A"/>
    <x v="0"/>
    <x v="1"/>
    <x v="1"/>
    <d v="2023-03-13T00:00:00"/>
    <s v="CA11144998"/>
    <n v="23"/>
  </r>
  <r>
    <x v="1"/>
    <x v="2"/>
    <x v="162"/>
    <x v="1"/>
    <x v="1"/>
    <s v="9000"/>
    <x v="2"/>
    <x v="1"/>
    <x v="164"/>
    <x v="164"/>
    <x v="162"/>
    <x v="2"/>
    <x v="17"/>
    <x v="46"/>
    <x v="1"/>
    <s v="REPARAR"/>
    <s v="BAIXA PRESSÃO DO COLETOR DE ADMISSÃO - CORRIGIDO MAU CONTATO NO SENSOR DE ADMISSÃO MATRICULA  2200882"/>
    <s v="202301234769"/>
    <s v="D"/>
    <x v="2"/>
    <x v="0"/>
    <x v="10"/>
    <n v="3.1768584758736006E-4"/>
    <n v="2.8591709677419355E-3"/>
    <x v="2"/>
    <m/>
    <s v="EQUIPAMENTO NÃO TINHA FALHA E FOI COLOCADO NO CÓDIGO DE MANUTENÇÃO"/>
    <n v="1"/>
    <m/>
    <x v="0"/>
    <e v="#N/A"/>
    <x v="0"/>
    <x v="1"/>
    <x v="1"/>
    <d v="2023-03-14T00:00:00"/>
    <s v="CA11144999"/>
    <n v="23"/>
  </r>
  <r>
    <x v="1"/>
    <x v="2"/>
    <x v="163"/>
    <x v="1"/>
    <x v="1"/>
    <s v="9010"/>
    <x v="17"/>
    <x v="1"/>
    <x v="165"/>
    <x v="165"/>
    <x v="163"/>
    <x v="9"/>
    <x v="32"/>
    <x v="38"/>
    <x v="19"/>
    <s v="CALIBRAR"/>
    <s v="TM3 - ALARME BAIXA PRESSÃO NO PNEU TDE TM - CALIBRADO - LIBERADO - ADRIANO 81006923"/>
    <s v="202301237164"/>
    <s v="C"/>
    <x v="3"/>
    <x v="4"/>
    <x v="10"/>
    <n v="1.7207644402421912E-4"/>
    <n v="1.5486870967741935E-3"/>
    <x v="2"/>
    <m/>
    <m/>
    <n v="1"/>
    <m/>
    <x v="0"/>
    <e v="#N/A"/>
    <x v="0"/>
    <x v="1"/>
    <x v="1"/>
    <d v="2023-03-14T00:00:00"/>
    <s v="CA11144999"/>
    <n v="23"/>
  </r>
  <r>
    <x v="1"/>
    <x v="2"/>
    <x v="164"/>
    <x v="1"/>
    <x v="1"/>
    <s v="9000"/>
    <x v="2"/>
    <x v="1"/>
    <x v="166"/>
    <x v="166"/>
    <x v="164"/>
    <x v="2"/>
    <x v="15"/>
    <x v="15"/>
    <x v="6"/>
    <s v="CALIBRAR"/>
    <s v="CALIBRAR BALANÇA - CALIBRADO BALANÇA - 925858"/>
    <s v="202301262688"/>
    <s v="C"/>
    <x v="2"/>
    <x v="0"/>
    <x v="10"/>
    <n v="1.0790042108912019E-4"/>
    <n v="9.7110322580645173E-4"/>
    <x v="2"/>
    <m/>
    <m/>
    <n v="1"/>
    <m/>
    <x v="0"/>
    <e v="#N/A"/>
    <x v="0"/>
    <x v="1"/>
    <x v="1"/>
    <d v="2023-03-15T00:00:00"/>
    <s v="CA11145000"/>
    <n v="23"/>
  </r>
  <r>
    <x v="1"/>
    <x v="2"/>
    <x v="165"/>
    <x v="1"/>
    <x v="1"/>
    <s v="9000"/>
    <x v="2"/>
    <x v="1"/>
    <x v="167"/>
    <x v="167"/>
    <x v="165"/>
    <x v="3"/>
    <x v="3"/>
    <x v="47"/>
    <x v="20"/>
    <s v="REGULAR"/>
    <s v="O equipamento está parado para manutenção corretiva"/>
    <s v="202301263636"/>
    <s v="C"/>
    <x v="2"/>
    <x v="0"/>
    <x v="10"/>
    <n v="8.4835174718424187E-5"/>
    <n v="7.6351612903225808E-4"/>
    <x v="2"/>
    <m/>
    <m/>
    <n v="1"/>
    <m/>
    <x v="0"/>
    <e v="#N/A"/>
    <x v="0"/>
    <x v="1"/>
    <x v="1"/>
    <d v="2023-03-15T00:00:00"/>
    <s v="CA11145000"/>
    <n v="23"/>
  </r>
  <r>
    <x v="1"/>
    <x v="2"/>
    <x v="166"/>
    <x v="1"/>
    <x v="1"/>
    <s v="9010"/>
    <x v="17"/>
    <x v="1"/>
    <x v="168"/>
    <x v="168"/>
    <x v="166"/>
    <x v="9"/>
    <x v="32"/>
    <x v="38"/>
    <x v="19"/>
    <s v="CALIBRAR"/>
    <s v="CALIBRAR PNEU TDE CALIBRADO E LIBERADO – MATRÍCULA 81006923"/>
    <s v="202301291196"/>
    <s v="A"/>
    <x v="3"/>
    <x v="4"/>
    <x v="10"/>
    <n v="5.5215444254290275E-5"/>
    <n v="4.9693870967741941E-4"/>
    <x v="2"/>
    <m/>
    <m/>
    <n v="1"/>
    <m/>
    <x v="0"/>
    <e v="#N/A"/>
    <x v="0"/>
    <x v="1"/>
    <x v="1"/>
    <d v="2023-03-17T00:00:00"/>
    <s v="CA11145002"/>
    <n v="23"/>
  </r>
  <r>
    <x v="1"/>
    <x v="2"/>
    <x v="167"/>
    <x v="1"/>
    <x v="1"/>
    <s v="9000"/>
    <x v="2"/>
    <x v="1"/>
    <x v="169"/>
    <x v="169"/>
    <x v="167"/>
    <x v="2"/>
    <x v="50"/>
    <x v="48"/>
    <x v="21"/>
    <m/>
    <s v="DESLIGANDO O MOTOR INVOLUNTARIAMENTE/;  REALIZADO TESTES E NAO ENCONTRADO FALHAS  1150076"/>
    <s v="202301294366"/>
    <s v="A"/>
    <x v="2"/>
    <x v="0"/>
    <x v="10"/>
    <n v="4.4168197694924327E-4"/>
    <n v="3.9751354838709679E-3"/>
    <x v="2"/>
    <m/>
    <m/>
    <n v="1"/>
    <m/>
    <x v="0"/>
    <e v="#N/A"/>
    <x v="0"/>
    <x v="1"/>
    <x v="1"/>
    <d v="2023-03-17T00:00:00"/>
    <s v="CA11145002"/>
    <n v="23"/>
  </r>
  <r>
    <x v="1"/>
    <x v="2"/>
    <x v="168"/>
    <x v="1"/>
    <x v="1"/>
    <s v="9000"/>
    <x v="2"/>
    <x v="1"/>
    <x v="170"/>
    <x v="170"/>
    <x v="168"/>
    <x v="2"/>
    <x v="50"/>
    <x v="48"/>
    <x v="21"/>
    <m/>
    <s v="O equipamento está parado para manutenção corretiva"/>
    <s v="202301315280"/>
    <s v="D"/>
    <x v="2"/>
    <x v="0"/>
    <x v="10"/>
    <n v="1.6825959592934185E-4"/>
    <n v="1.5143354838709677E-3"/>
    <x v="2"/>
    <m/>
    <m/>
    <n v="1"/>
    <m/>
    <x v="0"/>
    <e v="#N/A"/>
    <x v="0"/>
    <x v="1"/>
    <x v="1"/>
    <d v="2023-03-19T00:00:00"/>
    <s v="CA11145004"/>
    <n v="23"/>
  </r>
  <r>
    <x v="1"/>
    <x v="2"/>
    <x v="169"/>
    <x v="0"/>
    <x v="1"/>
    <s v="7010"/>
    <x v="4"/>
    <x v="0"/>
    <x v="171"/>
    <x v="171"/>
    <x v="169"/>
    <x v="0"/>
    <x v="51"/>
    <x v="49"/>
    <x v="22"/>
    <s v="PREVENTIVA"/>
    <m/>
    <m/>
    <s v="A"/>
    <x v="3"/>
    <x v="0"/>
    <x v="11"/>
    <n v="8.7821950646626049E-4"/>
    <n v="7.9039709677419349E-3"/>
    <x v="2"/>
    <m/>
    <m/>
    <n v="1"/>
    <m/>
    <x v="0"/>
    <e v="#N/A"/>
    <x v="0"/>
    <x v="1"/>
    <x v="1"/>
    <d v="2023-03-23T00:00:00"/>
    <s v="CA11145008"/>
    <n v="23"/>
  </r>
  <r>
    <x v="1"/>
    <x v="2"/>
    <x v="170"/>
    <x v="0"/>
    <x v="1"/>
    <s v="7000"/>
    <x v="23"/>
    <x v="0"/>
    <x v="172"/>
    <x v="172"/>
    <x v="170"/>
    <x v="0"/>
    <x v="13"/>
    <x v="37"/>
    <x v="7"/>
    <s v="ROTINA"/>
    <m/>
    <m/>
    <s v="C"/>
    <x v="0"/>
    <x v="2"/>
    <x v="11"/>
    <n v="3.7012168052733924E-4"/>
    <n v="3.3310931901195866E-3"/>
    <x v="2"/>
    <m/>
    <m/>
    <n v="1"/>
    <m/>
    <x v="0"/>
    <e v="#N/A"/>
    <x v="0"/>
    <x v="1"/>
    <x v="1"/>
    <d v="2023-03-26T00:00:00"/>
    <s v="CA11145011"/>
    <n v="23"/>
  </r>
  <r>
    <x v="1"/>
    <x v="2"/>
    <x v="171"/>
    <x v="0"/>
    <x v="1"/>
    <s v="7111"/>
    <x v="24"/>
    <x v="0"/>
    <x v="173"/>
    <x v="173"/>
    <x v="171"/>
    <x v="0"/>
    <x v="13"/>
    <x v="50"/>
    <x v="7"/>
    <s v="ROTINA"/>
    <m/>
    <m/>
    <s v="C"/>
    <x v="0"/>
    <x v="0"/>
    <x v="11"/>
    <n v="9.4115115058804007E-4"/>
    <n v="8.470355435894172E-3"/>
    <x v="2"/>
    <m/>
    <m/>
    <n v="1"/>
    <m/>
    <x v="0"/>
    <e v="#N/A"/>
    <x v="0"/>
    <x v="1"/>
    <x v="1"/>
    <d v="2023-03-26T00:00:00"/>
    <s v="CA11145011"/>
    <n v="23"/>
  </r>
  <r>
    <x v="1"/>
    <x v="2"/>
    <x v="172"/>
    <x v="0"/>
    <x v="1"/>
    <s v="7111"/>
    <x v="0"/>
    <x v="0"/>
    <x v="174"/>
    <x v="174"/>
    <x v="172"/>
    <x v="0"/>
    <x v="13"/>
    <x v="50"/>
    <x v="7"/>
    <s v="ROTINA"/>
    <m/>
    <m/>
    <s v="D"/>
    <x v="0"/>
    <x v="0"/>
    <x v="11"/>
    <n v="2.9080396553846105E-4"/>
    <n v="2.617234169813474E-3"/>
    <x v="2"/>
    <m/>
    <m/>
    <n v="1"/>
    <m/>
    <x v="0"/>
    <e v="#N/A"/>
    <x v="0"/>
    <x v="1"/>
    <x v="1"/>
    <d v="2023-03-26T00:00:00"/>
    <s v="CA11145011"/>
    <n v="23"/>
  </r>
  <r>
    <x v="1"/>
    <x v="2"/>
    <x v="173"/>
    <x v="0"/>
    <x v="1"/>
    <s v="7111"/>
    <x v="8"/>
    <x v="0"/>
    <x v="175"/>
    <x v="175"/>
    <x v="173"/>
    <x v="0"/>
    <x v="13"/>
    <x v="7"/>
    <x v="7"/>
    <s v="ROTINA"/>
    <m/>
    <m/>
    <s v="D"/>
    <x v="0"/>
    <x v="2"/>
    <x v="11"/>
    <n v="2.1903636773687414E-4"/>
    <n v="1.9713261647285115E-3"/>
    <x v="2"/>
    <m/>
    <m/>
    <n v="1"/>
    <m/>
    <x v="0"/>
    <e v="#N/A"/>
    <x v="0"/>
    <x v="1"/>
    <x v="1"/>
    <d v="2023-03-26T00:00:00"/>
    <s v="CA11145011"/>
    <n v="23"/>
  </r>
  <r>
    <x v="1"/>
    <x v="2"/>
    <x v="174"/>
    <x v="0"/>
    <x v="1"/>
    <s v="7111"/>
    <x v="0"/>
    <x v="0"/>
    <x v="176"/>
    <x v="176"/>
    <x v="174"/>
    <x v="0"/>
    <x v="13"/>
    <x v="50"/>
    <x v="7"/>
    <s v="ROTINA"/>
    <m/>
    <m/>
    <s v="D"/>
    <x v="0"/>
    <x v="0"/>
    <x v="35"/>
    <n v="1.6079260632778658E-3"/>
    <n v="1.4471326164869337E-2"/>
    <x v="2"/>
    <m/>
    <m/>
    <n v="1"/>
    <m/>
    <x v="0"/>
    <e v="#N/A"/>
    <x v="0"/>
    <x v="1"/>
    <x v="1"/>
    <d v="2023-03-27T00:00:00"/>
    <s v="CA11145012"/>
    <n v="23"/>
  </r>
  <r>
    <x v="1"/>
    <x v="2"/>
    <x v="175"/>
    <x v="0"/>
    <x v="1"/>
    <s v="7111"/>
    <x v="9"/>
    <x v="0"/>
    <x v="177"/>
    <x v="177"/>
    <x v="20"/>
    <x v="0"/>
    <x v="13"/>
    <x v="0"/>
    <x v="0"/>
    <m/>
    <m/>
    <m/>
    <s v="C"/>
    <x v="0"/>
    <x v="0"/>
    <x v="35"/>
    <n v="1.2694153131319478E-3"/>
    <n v="1.1424731182952171E-2"/>
    <x v="2"/>
    <m/>
    <m/>
    <n v="1"/>
    <m/>
    <x v="0"/>
    <e v="#N/A"/>
    <x v="0"/>
    <x v="1"/>
    <x v="1"/>
    <d v="2023-03-27T00:00:00"/>
    <s v="CA11145012"/>
    <n v="23"/>
  </r>
  <r>
    <x v="1"/>
    <x v="2"/>
    <x v="176"/>
    <x v="0"/>
    <x v="1"/>
    <m/>
    <x v="1"/>
    <x v="0"/>
    <x v="178"/>
    <x v="178"/>
    <x v="175"/>
    <x v="0"/>
    <x v="13"/>
    <x v="1"/>
    <x v="0"/>
    <m/>
    <m/>
    <m/>
    <s v="D"/>
    <x v="0"/>
    <x v="2"/>
    <x v="35"/>
    <n v="1.5270319501321767E-4"/>
    <n v="1.3743279569391762E-3"/>
    <x v="2"/>
    <m/>
    <m/>
    <m/>
    <m/>
    <x v="0"/>
    <d v="2023-03-27T00:00:00"/>
    <x v="0"/>
    <x v="1"/>
    <x v="1"/>
    <m/>
    <m/>
    <m/>
  </r>
  <r>
    <x v="1"/>
    <x v="2"/>
    <x v="177"/>
    <x v="1"/>
    <x v="1"/>
    <s v="9032"/>
    <x v="15"/>
    <x v="1"/>
    <x v="179"/>
    <x v="179"/>
    <x v="176"/>
    <x v="1"/>
    <x v="52"/>
    <x v="1"/>
    <x v="23"/>
    <m/>
    <m/>
    <s v="202301477500"/>
    <s v="B"/>
    <x v="1"/>
    <x v="1"/>
    <x v="35"/>
    <n v="3.532374811381893E-4"/>
    <n v="3.1791354838709672E-3"/>
    <x v="2"/>
    <m/>
    <m/>
    <n v="1"/>
    <m/>
    <x v="0"/>
    <e v="#N/A"/>
    <x v="0"/>
    <x v="1"/>
    <x v="1"/>
    <d v="2023-03-29T00:00:00"/>
    <s v="CA11145014"/>
    <n v="23"/>
  </r>
  <r>
    <x v="1"/>
    <x v="3"/>
    <x v="178"/>
    <x v="0"/>
    <x v="1"/>
    <s v="7001"/>
    <x v="13"/>
    <x v="0"/>
    <x v="180"/>
    <x v="180"/>
    <x v="177"/>
    <x v="0"/>
    <x v="7"/>
    <x v="0"/>
    <x v="0"/>
    <m/>
    <m/>
    <m/>
    <s v="C"/>
    <x v="0"/>
    <x v="0"/>
    <x v="35"/>
    <n v="6.587783815922469E-5"/>
    <n v="6.4120333333333329E-4"/>
    <x v="3"/>
    <m/>
    <m/>
    <n v="1"/>
    <m/>
    <x v="0"/>
    <e v="#N/A"/>
    <x v="0"/>
    <x v="1"/>
    <x v="1"/>
    <d v="2023-04-01T00:00:00"/>
    <s v="CA11145017"/>
    <n v="23"/>
  </r>
  <r>
    <x v="1"/>
    <x v="3"/>
    <x v="179"/>
    <x v="1"/>
    <x v="1"/>
    <s v="9000"/>
    <x v="2"/>
    <x v="1"/>
    <x v="181"/>
    <x v="181"/>
    <x v="178"/>
    <x v="3"/>
    <x v="53"/>
    <x v="51"/>
    <x v="3"/>
    <s v="REPARAR"/>
    <s v="O equipamento está parado para manutenção corretiva"/>
    <s v="202301538913"/>
    <s v="D"/>
    <x v="2"/>
    <x v="0"/>
    <x v="35"/>
    <n v="3.9931022771865155E-4"/>
    <n v="3.8865733333333331E-3"/>
    <x v="3"/>
    <m/>
    <m/>
    <n v="1"/>
    <m/>
    <x v="0"/>
    <e v="#N/A"/>
    <x v="0"/>
    <x v="1"/>
    <x v="1"/>
    <d v="2023-04-01T00:00:00"/>
    <s v="CA11145017"/>
    <n v="23"/>
  </r>
  <r>
    <x v="1"/>
    <x v="3"/>
    <x v="180"/>
    <x v="1"/>
    <x v="1"/>
    <s v="9000"/>
    <x v="2"/>
    <x v="1"/>
    <x v="182"/>
    <x v="182"/>
    <x v="179"/>
    <x v="3"/>
    <x v="53"/>
    <x v="51"/>
    <x v="24"/>
    <s v="TROCAR"/>
    <s v="CORRIGIR VAZAMENTO DE ÓLEO DIESEL - SANADO VAZAMENTO NO TUBO INJETOR MATRÍCULA 1726 42"/>
    <s v="202301716586"/>
    <s v="C"/>
    <x v="2"/>
    <x v="0"/>
    <x v="36"/>
    <n v="9.6002511445389153E-5"/>
    <n v="9.3441333333333331E-4"/>
    <x v="3"/>
    <m/>
    <m/>
    <n v="1"/>
    <m/>
    <x v="0"/>
    <e v="#N/A"/>
    <x v="0"/>
    <x v="1"/>
    <x v="1"/>
    <d v="2023-04-12T00:00:00"/>
    <s v="CA11145028"/>
    <n v="23"/>
  </r>
  <r>
    <x v="1"/>
    <x v="3"/>
    <x v="181"/>
    <x v="1"/>
    <x v="1"/>
    <s v="9000"/>
    <x v="2"/>
    <x v="1"/>
    <x v="183"/>
    <x v="183"/>
    <x v="180"/>
    <x v="3"/>
    <x v="54"/>
    <x v="52"/>
    <x v="2"/>
    <s v="COMPLETAR"/>
    <s v="TM_3 -   ALARME BAIXO NÍVEL DE ÓLEO DO MOTOR - FOI COMPLETADO O NÍVEL DE ÓLEO DO MOTOR-  MATRÍCULA 2201642"/>
    <s v="202301723383"/>
    <s v="C"/>
    <x v="2"/>
    <x v="0"/>
    <x v="36"/>
    <n v="1.0563447529579643E-4"/>
    <n v="1.0281633333333333E-3"/>
    <x v="3"/>
    <m/>
    <m/>
    <n v="1"/>
    <m/>
    <x v="0"/>
    <e v="#N/A"/>
    <x v="0"/>
    <x v="1"/>
    <x v="1"/>
    <d v="2023-04-12T00:00:00"/>
    <s v="CA11145028"/>
    <n v="23"/>
  </r>
  <r>
    <x v="1"/>
    <x v="3"/>
    <x v="182"/>
    <x v="1"/>
    <x v="1"/>
    <s v="9000"/>
    <x v="2"/>
    <x v="1"/>
    <x v="184"/>
    <x v="184"/>
    <x v="181"/>
    <x v="2"/>
    <x v="15"/>
    <x v="15"/>
    <x v="25"/>
    <s v="PARAMETRIZAR"/>
    <s v="O equipamento está parado para manutenção corretiva"/>
    <s v="202301725374"/>
    <s v="D"/>
    <x v="2"/>
    <x v="0"/>
    <x v="36"/>
    <n v="1.3421323978833461E-4"/>
    <n v="1.3063266666666665E-3"/>
    <x v="3"/>
    <m/>
    <m/>
    <n v="1"/>
    <m/>
    <x v="1"/>
    <e v="#N/A"/>
    <x v="3"/>
    <x v="0"/>
    <x v="0"/>
    <d v="2023-04-12T00:00:00"/>
    <s v="CA11145028"/>
    <n v="23"/>
  </r>
  <r>
    <x v="1"/>
    <x v="3"/>
    <x v="183"/>
    <x v="1"/>
    <x v="1"/>
    <s v="9000"/>
    <x v="2"/>
    <x v="1"/>
    <x v="185"/>
    <x v="185"/>
    <x v="182"/>
    <x v="2"/>
    <x v="15"/>
    <x v="15"/>
    <x v="25"/>
    <s v="PARAMETRIZAR"/>
    <s v="CALIBRAR BALANÇA - RALIZADO CALIBRAÇÃO - 1150085_x0009_202301728072"/>
    <s v="202301728072"/>
    <s v="D"/>
    <x v="0"/>
    <x v="0"/>
    <x v="36"/>
    <n v="3.1900413579879897E-4"/>
    <n v="3.1049366666666663E-3"/>
    <x v="3"/>
    <m/>
    <m/>
    <n v="1"/>
    <m/>
    <x v="1"/>
    <e v="#N/A"/>
    <x v="3"/>
    <x v="0"/>
    <x v="0"/>
    <d v="2023-04-13T00:00:00"/>
    <s v="CA11145029"/>
    <n v="23"/>
  </r>
  <r>
    <x v="1"/>
    <x v="3"/>
    <x v="184"/>
    <x v="0"/>
    <x v="1"/>
    <s v="7000"/>
    <x v="0"/>
    <x v="0"/>
    <x v="186"/>
    <x v="186"/>
    <x v="183"/>
    <x v="0"/>
    <x v="0"/>
    <x v="17"/>
    <x v="7"/>
    <s v="ROTINA"/>
    <m/>
    <m/>
    <m/>
    <x v="0"/>
    <x v="0"/>
    <x v="36"/>
    <n v="4.4358562735077748E-4"/>
    <n v="4.3175154319518095E-3"/>
    <x v="3"/>
    <m/>
    <m/>
    <n v="1"/>
    <m/>
    <x v="0"/>
    <e v="#N/A"/>
    <x v="0"/>
    <x v="1"/>
    <x v="1"/>
    <d v="2023-04-13T00:00:00"/>
    <s v="CA11145029"/>
    <n v="4"/>
  </r>
  <r>
    <x v="1"/>
    <x v="3"/>
    <x v="17"/>
    <x v="0"/>
    <x v="1"/>
    <s v="7000"/>
    <x v="0"/>
    <x v="0"/>
    <x v="187"/>
    <x v="187"/>
    <x v="17"/>
    <x v="0"/>
    <x v="0"/>
    <x v="17"/>
    <x v="7"/>
    <s v="ROTINA"/>
    <s v="PROBLEMA DA BALAÇÃ NÃO SANADA EM CORRETIVA DO MESMO DIA, EQUIPAMETO PERMANECEU COM A FALHA DEPOIS DE ALGUMAS VIAGENS, DIRECIONADO PARA PM PARA SOLUCIONAR A FALHA"/>
    <m/>
    <m/>
    <x v="0"/>
    <x v="0"/>
    <x v="36"/>
    <n v="4.9943516262201666E-4"/>
    <n v="4.8611111111919554E-3"/>
    <x v="3"/>
    <m/>
    <m/>
    <n v="1"/>
    <m/>
    <x v="1"/>
    <e v="#N/A"/>
    <x v="3"/>
    <x v="0"/>
    <x v="0"/>
    <d v="2023-04-13T00:00:00"/>
    <s v="CA11145029"/>
    <n v="4"/>
  </r>
  <r>
    <x v="1"/>
    <x v="3"/>
    <x v="185"/>
    <x v="0"/>
    <x v="1"/>
    <s v="7000"/>
    <x v="0"/>
    <x v="0"/>
    <x v="188"/>
    <x v="188"/>
    <x v="184"/>
    <x v="0"/>
    <x v="0"/>
    <x v="17"/>
    <x v="7"/>
    <s v="ROTINA"/>
    <s v="TROCA DE TURNO DSS"/>
    <m/>
    <m/>
    <x v="0"/>
    <x v="0"/>
    <x v="36"/>
    <n v="4.7565253587795486E-5"/>
    <n v="4.6296296301685894E-4"/>
    <x v="3"/>
    <m/>
    <m/>
    <n v="1"/>
    <m/>
    <x v="0"/>
    <e v="#N/A"/>
    <x v="0"/>
    <x v="1"/>
    <x v="1"/>
    <d v="2023-04-13T00:00:00"/>
    <s v="CA11145029"/>
    <n v="4"/>
  </r>
  <r>
    <x v="1"/>
    <x v="3"/>
    <x v="186"/>
    <x v="0"/>
    <x v="1"/>
    <s v="7000"/>
    <x v="0"/>
    <x v="0"/>
    <x v="189"/>
    <x v="189"/>
    <x v="185"/>
    <x v="0"/>
    <x v="0"/>
    <x v="53"/>
    <x v="7"/>
    <s v="ROTINA"/>
    <s v="TREINAMENTO DE SINALIZAÇÃO"/>
    <m/>
    <m/>
    <x v="0"/>
    <x v="2"/>
    <x v="36"/>
    <n v="2.3782626791405949E-4"/>
    <n v="2.3148148148417627E-3"/>
    <x v="3"/>
    <m/>
    <m/>
    <n v="1"/>
    <m/>
    <x v="0"/>
    <e v="#N/A"/>
    <x v="0"/>
    <x v="1"/>
    <x v="1"/>
    <d v="2023-04-13T00:00:00"/>
    <s v="CA11145029"/>
    <n v="4"/>
  </r>
  <r>
    <x v="1"/>
    <x v="3"/>
    <x v="187"/>
    <x v="0"/>
    <x v="1"/>
    <s v="7000"/>
    <x v="0"/>
    <x v="0"/>
    <x v="190"/>
    <x v="190"/>
    <x v="186"/>
    <x v="0"/>
    <x v="0"/>
    <x v="17"/>
    <x v="7"/>
    <s v="ROTINA"/>
    <s v="CALIBRAGEM DA SUPENSÃO"/>
    <m/>
    <m/>
    <x v="0"/>
    <x v="0"/>
    <x v="36"/>
    <n v="4.3997859562481335E-4"/>
    <n v="4.2824074072996153E-3"/>
    <x v="3"/>
    <m/>
    <m/>
    <n v="1"/>
    <m/>
    <x v="0"/>
    <e v="#N/A"/>
    <x v="0"/>
    <x v="1"/>
    <x v="1"/>
    <d v="2023-04-13T00:00:00"/>
    <s v="CA11145029"/>
    <n v="4"/>
  </r>
  <r>
    <x v="1"/>
    <x v="3"/>
    <x v="188"/>
    <x v="0"/>
    <x v="1"/>
    <s v="7000"/>
    <x v="0"/>
    <x v="0"/>
    <x v="191"/>
    <x v="191"/>
    <x v="187"/>
    <x v="0"/>
    <x v="0"/>
    <x v="17"/>
    <x v="7"/>
    <s v="ROTINA"/>
    <m/>
    <m/>
    <s v="C"/>
    <x v="0"/>
    <x v="0"/>
    <x v="36"/>
    <n v="3.3390808015941291E-4"/>
    <n v="3.2500000001164154E-3"/>
    <x v="3"/>
    <m/>
    <m/>
    <n v="1"/>
    <m/>
    <x v="0"/>
    <e v="#N/A"/>
    <x v="0"/>
    <x v="1"/>
    <x v="1"/>
    <d v="2023-04-13T00:00:00"/>
    <s v="CA11145029"/>
    <n v="4"/>
  </r>
  <r>
    <x v="1"/>
    <x v="3"/>
    <x v="189"/>
    <x v="1"/>
    <x v="1"/>
    <s v="9000"/>
    <x v="2"/>
    <x v="1"/>
    <x v="192"/>
    <x v="192"/>
    <x v="188"/>
    <x v="2"/>
    <x v="15"/>
    <x v="15"/>
    <x v="6"/>
    <s v="CALIBRAR"/>
    <s v="FALHA NA BALANÇA - EFETUADO CALIBRAÇÃO •_x0009_MATRÍCULA 2201715"/>
    <s v="202301780143"/>
    <s v="A"/>
    <x v="2"/>
    <x v="0"/>
    <x v="36"/>
    <n v="1.0456425709019562E-4"/>
    <n v="1.0177466666666667E-3"/>
    <x v="3"/>
    <m/>
    <m/>
    <n v="1"/>
    <m/>
    <x v="1"/>
    <e v="#N/A"/>
    <x v="3"/>
    <x v="0"/>
    <x v="0"/>
    <d v="2023-04-16T00:00:00"/>
    <s v="CA11145032"/>
    <n v="23"/>
  </r>
  <r>
    <x v="1"/>
    <x v="3"/>
    <x v="190"/>
    <x v="1"/>
    <x v="1"/>
    <s v="9010"/>
    <x v="17"/>
    <x v="1"/>
    <x v="193"/>
    <x v="193"/>
    <x v="189"/>
    <x v="9"/>
    <x v="29"/>
    <x v="54"/>
    <x v="3"/>
    <s v="TROCAR"/>
    <s v="VAZAMENTO DE AR NO PNEU - SUBSTITUIDO A EXTENSÃO DO PNEU TEI - 81006923"/>
    <s v="202301825659"/>
    <s v="D"/>
    <x v="3"/>
    <x v="0"/>
    <x v="13"/>
    <n v="1.5335833045959931E-4"/>
    <n v="1.4926700000000002E-3"/>
    <x v="3"/>
    <m/>
    <m/>
    <n v="1"/>
    <m/>
    <x v="0"/>
    <e v="#N/A"/>
    <x v="0"/>
    <x v="1"/>
    <x v="1"/>
    <d v="2023-04-18T00:00:00"/>
    <s v="CA11145034"/>
    <n v="23"/>
  </r>
  <r>
    <x v="1"/>
    <x v="3"/>
    <x v="191"/>
    <x v="1"/>
    <x v="1"/>
    <s v="9032"/>
    <x v="15"/>
    <x v="1"/>
    <x v="194"/>
    <x v="194"/>
    <x v="190"/>
    <x v="6"/>
    <x v="12"/>
    <x v="55"/>
    <x v="4"/>
    <s v="TROCAR"/>
    <s v="FALHA NAS CAMERAS (SEM IMAGEM) TAUST - REALIZADO TROCA DO DISPLAY PELA TURMA C,  VALIDAÇÃO DA COMUNICAÇÃO JUNTO COM O COI TURMA D  - JHON LENO"/>
    <s v="202301846915"/>
    <s v="C"/>
    <x v="2"/>
    <x v="1"/>
    <x v="13"/>
    <n v="6.1688165051429933E-4"/>
    <n v="6.0042433333333334E-3"/>
    <x v="3"/>
    <m/>
    <m/>
    <n v="1"/>
    <m/>
    <x v="0"/>
    <e v="#N/A"/>
    <x v="0"/>
    <x v="1"/>
    <x v="1"/>
    <d v="2023-04-19T00:00:00"/>
    <s v="CA11145035"/>
    <n v="23"/>
  </r>
  <r>
    <x v="1"/>
    <x v="3"/>
    <x v="192"/>
    <x v="1"/>
    <x v="1"/>
    <s v="9000"/>
    <x v="2"/>
    <x v="1"/>
    <x v="195"/>
    <x v="195"/>
    <x v="191"/>
    <x v="3"/>
    <x v="54"/>
    <x v="52"/>
    <x v="2"/>
    <s v="COMPLETAR"/>
    <s v="TM_3 - ALARME BAIXO NIVEL OLEO MOTOR - COMPLETADO NIVEL DO ÓLEO DO MOTOR - 1150085"/>
    <s v="202301964880"/>
    <s v="D"/>
    <x v="2"/>
    <x v="0"/>
    <x v="37"/>
    <n v="1.1265031214697664E-4"/>
    <n v="1.0964500000000001E-3"/>
    <x v="3"/>
    <m/>
    <m/>
    <n v="1"/>
    <m/>
    <x v="0"/>
    <e v="#N/A"/>
    <x v="0"/>
    <x v="1"/>
    <x v="1"/>
    <d v="2023-04-26T00:00:00"/>
    <s v="CA11145042"/>
    <n v="23"/>
  </r>
  <r>
    <x v="1"/>
    <x v="3"/>
    <x v="193"/>
    <x v="1"/>
    <x v="1"/>
    <s v="9010"/>
    <x v="17"/>
    <x v="1"/>
    <x v="196"/>
    <x v="196"/>
    <x v="192"/>
    <x v="9"/>
    <x v="49"/>
    <x v="22"/>
    <x v="19"/>
    <s v="CALIBRAR"/>
    <s v="SEM INFORMAÇÕES NO APONTAMENTO VALE, USADO A MESMA TRATATIVA QUE DO CA113 NA JUSTIFICATIVA"/>
    <m/>
    <s v="A"/>
    <x v="3"/>
    <x v="0"/>
    <x v="37"/>
    <n v="1.2141034782091685E-4"/>
    <n v="1.1817133333333334E-3"/>
    <x v="3"/>
    <m/>
    <m/>
    <n v="1"/>
    <m/>
    <x v="0"/>
    <e v="#N/A"/>
    <x v="0"/>
    <x v="1"/>
    <x v="1"/>
    <d v="2023-04-28T00:00:00"/>
    <s v="CA11145044"/>
    <n v="23"/>
  </r>
  <r>
    <x v="1"/>
    <x v="3"/>
    <x v="194"/>
    <x v="0"/>
    <x v="1"/>
    <s v="7111"/>
    <x v="5"/>
    <x v="0"/>
    <x v="197"/>
    <x v="197"/>
    <x v="193"/>
    <x v="0"/>
    <x v="13"/>
    <x v="50"/>
    <x v="7"/>
    <s v="ROTINA"/>
    <s v="EXECUTANDO PM"/>
    <m/>
    <s v="B"/>
    <x v="0"/>
    <x v="0"/>
    <x v="37"/>
    <n v="2.0524406921862938E-4"/>
    <n v="1.9976851852940552E-3"/>
    <x v="3"/>
    <m/>
    <m/>
    <n v="1"/>
    <m/>
    <x v="0"/>
    <e v="#N/A"/>
    <x v="0"/>
    <x v="1"/>
    <x v="1"/>
    <d v="2023-04-28T00:00:00"/>
    <s v="CA11145044"/>
    <n v="23"/>
  </r>
  <r>
    <x v="1"/>
    <x v="3"/>
    <x v="195"/>
    <x v="0"/>
    <x v="1"/>
    <s v="7111"/>
    <x v="16"/>
    <x v="0"/>
    <x v="198"/>
    <x v="198"/>
    <x v="194"/>
    <x v="0"/>
    <x v="13"/>
    <x v="50"/>
    <x v="7"/>
    <s v="ROTINA"/>
    <s v="LAVANDO"/>
    <m/>
    <m/>
    <x v="0"/>
    <x v="0"/>
    <x v="37"/>
    <n v="4.0906118079523811E-4"/>
    <n v="3.9814814813629107E-3"/>
    <x v="3"/>
    <m/>
    <m/>
    <n v="1"/>
    <m/>
    <x v="0"/>
    <e v="#N/A"/>
    <x v="0"/>
    <x v="1"/>
    <x v="1"/>
    <d v="2023-04-28T00:00:00"/>
    <s v="CA11145044"/>
    <n v="23"/>
  </r>
  <r>
    <x v="1"/>
    <x v="3"/>
    <x v="19"/>
    <x v="0"/>
    <x v="1"/>
    <s v="7000"/>
    <x v="0"/>
    <x v="0"/>
    <x v="199"/>
    <x v="199"/>
    <x v="19"/>
    <x v="0"/>
    <x v="13"/>
    <x v="50"/>
    <x v="7"/>
    <s v="ROTINA"/>
    <s v="AGUARDANDO OPERADOR PARA DELOCAR CAMINHÃO PARA O BOX"/>
    <m/>
    <m/>
    <x v="0"/>
    <x v="0"/>
    <x v="37"/>
    <n v="2.1404364112016173E-4"/>
    <n v="2.0833333333333333E-3"/>
    <x v="3"/>
    <m/>
    <m/>
    <n v="1"/>
    <m/>
    <x v="0"/>
    <e v="#N/A"/>
    <x v="0"/>
    <x v="1"/>
    <x v="1"/>
    <d v="2023-04-29T00:00:00"/>
    <s v="CA11145045"/>
    <n v="23"/>
  </r>
  <r>
    <x v="1"/>
    <x v="3"/>
    <x v="196"/>
    <x v="0"/>
    <x v="1"/>
    <s v="7000"/>
    <x v="0"/>
    <x v="0"/>
    <x v="200"/>
    <x v="200"/>
    <x v="195"/>
    <x v="0"/>
    <x v="13"/>
    <x v="50"/>
    <x v="7"/>
    <s v="ROTINA"/>
    <s v="EXECUTANDO PM"/>
    <m/>
    <m/>
    <x v="0"/>
    <x v="0"/>
    <x v="37"/>
    <n v="9.933606833536265E-4"/>
    <n v="9.668595679007316E-3"/>
    <x v="3"/>
    <m/>
    <m/>
    <n v="1"/>
    <m/>
    <x v="0"/>
    <e v="#N/A"/>
    <x v="0"/>
    <x v="1"/>
    <x v="1"/>
    <d v="2023-04-29T00:00:00"/>
    <s v="CA11145045"/>
    <n v="23"/>
  </r>
  <r>
    <x v="1"/>
    <x v="3"/>
    <x v="197"/>
    <x v="0"/>
    <x v="1"/>
    <s v="7000"/>
    <x v="0"/>
    <x v="0"/>
    <x v="201"/>
    <x v="201"/>
    <x v="196"/>
    <x v="0"/>
    <x v="13"/>
    <x v="50"/>
    <x v="7"/>
    <s v="ROTINA"/>
    <s v="EXECUTANDO PM"/>
    <m/>
    <s v="A"/>
    <x v="0"/>
    <x v="0"/>
    <x v="37"/>
    <n v="1.5412727795945066E-3"/>
    <n v="1.5001543333333336E-2"/>
    <x v="3"/>
    <m/>
    <m/>
    <n v="1"/>
    <m/>
    <x v="0"/>
    <e v="#N/A"/>
    <x v="0"/>
    <x v="1"/>
    <x v="1"/>
    <d v="2023-04-29T00:00:00"/>
    <s v="CA11145045"/>
    <n v="23"/>
  </r>
  <r>
    <x v="1"/>
    <x v="3"/>
    <x v="198"/>
    <x v="0"/>
    <x v="1"/>
    <s v="7000"/>
    <x v="0"/>
    <x v="0"/>
    <x v="202"/>
    <x v="202"/>
    <x v="197"/>
    <x v="0"/>
    <x v="13"/>
    <x v="50"/>
    <x v="7"/>
    <s v="ROTINA"/>
    <m/>
    <m/>
    <s v="B"/>
    <x v="0"/>
    <x v="0"/>
    <x v="37"/>
    <n v="2.7766216778200218E-4"/>
    <n v="2.7025462962531797E-3"/>
    <x v="3"/>
    <m/>
    <m/>
    <n v="1"/>
    <m/>
    <x v="0"/>
    <e v="#N/A"/>
    <x v="0"/>
    <x v="1"/>
    <x v="1"/>
    <d v="2023-04-29T00:00:00"/>
    <s v="CA11145045"/>
    <n v="23"/>
  </r>
  <r>
    <x v="1"/>
    <x v="3"/>
    <x v="199"/>
    <x v="0"/>
    <x v="1"/>
    <s v="7000"/>
    <x v="0"/>
    <x v="0"/>
    <x v="203"/>
    <x v="203"/>
    <x v="198"/>
    <x v="0"/>
    <x v="13"/>
    <x v="50"/>
    <x v="7"/>
    <s v="ROTINA"/>
    <s v="CALIBRAGEM DA SUPENSÃO"/>
    <m/>
    <m/>
    <x v="0"/>
    <x v="0"/>
    <x v="37"/>
    <n v="3.0901559743833334E-4"/>
    <n v="3.0077160493722963E-3"/>
    <x v="3"/>
    <m/>
    <m/>
    <n v="1"/>
    <m/>
    <x v="0"/>
    <e v="#N/A"/>
    <x v="0"/>
    <x v="1"/>
    <x v="1"/>
    <d v="2023-04-30T00:00:00"/>
    <s v="CA11145046"/>
    <n v="23"/>
  </r>
  <r>
    <x v="1"/>
    <x v="3"/>
    <x v="200"/>
    <x v="0"/>
    <x v="1"/>
    <s v="7000"/>
    <x v="0"/>
    <x v="0"/>
    <x v="204"/>
    <x v="204"/>
    <x v="199"/>
    <x v="0"/>
    <x v="13"/>
    <x v="50"/>
    <x v="7"/>
    <s v="ROTINA"/>
    <m/>
    <m/>
    <s v="B"/>
    <x v="0"/>
    <x v="0"/>
    <x v="37"/>
    <n v="3.9320673048338196E-5"/>
    <n v="3.8271666666666671E-4"/>
    <x v="3"/>
    <m/>
    <m/>
    <n v="1"/>
    <m/>
    <x v="0"/>
    <e v="#N/A"/>
    <x v="0"/>
    <x v="1"/>
    <x v="1"/>
    <d v="2023-04-30T00:00:00"/>
    <s v="CA11145046"/>
    <n v="23"/>
  </r>
  <r>
    <x v="1"/>
    <x v="3"/>
    <x v="201"/>
    <x v="0"/>
    <x v="1"/>
    <s v="7000"/>
    <x v="0"/>
    <x v="0"/>
    <x v="205"/>
    <x v="205"/>
    <x v="200"/>
    <x v="0"/>
    <x v="13"/>
    <x v="50"/>
    <x v="7"/>
    <s v="ROTINA"/>
    <m/>
    <m/>
    <s v="C"/>
    <x v="0"/>
    <x v="0"/>
    <x v="37"/>
    <n v="4.5940272311076761E-5"/>
    <n v="4.4714666666666669E-4"/>
    <x v="3"/>
    <m/>
    <m/>
    <n v="1"/>
    <m/>
    <x v="0"/>
    <e v="#N/A"/>
    <x v="0"/>
    <x v="1"/>
    <x v="1"/>
    <d v="2023-04-30T00:00:00"/>
    <s v="CA11145046"/>
    <n v="23"/>
  </r>
  <r>
    <x v="1"/>
    <x v="3"/>
    <x v="202"/>
    <x v="1"/>
    <x v="1"/>
    <s v="9000"/>
    <x v="2"/>
    <x v="1"/>
    <x v="206"/>
    <x v="206"/>
    <x v="201"/>
    <x v="13"/>
    <x v="31"/>
    <x v="56"/>
    <x v="26"/>
    <s v="LIMPAR"/>
    <s v="FALHA NO SENSOR DA ESCADA - CORRIGIDO FALHA NO SENSOR DA ESCADA - SOTREQ"/>
    <s v="202302015201"/>
    <s v="C"/>
    <x v="2"/>
    <x v="0"/>
    <x v="37"/>
    <n v="1.1423594744039479E-4"/>
    <n v="1.1118833333333333E-3"/>
    <x v="3"/>
    <m/>
    <m/>
    <n v="1"/>
    <m/>
    <x v="0"/>
    <e v="#N/A"/>
    <x v="0"/>
    <x v="1"/>
    <x v="1"/>
    <d v="2023-04-30T00:00:00"/>
    <s v="CA11145046"/>
    <n v="23"/>
  </r>
  <r>
    <x v="1"/>
    <x v="4"/>
    <x v="203"/>
    <x v="1"/>
    <x v="1"/>
    <s v="9000"/>
    <x v="2"/>
    <x v="1"/>
    <x v="207"/>
    <x v="207"/>
    <x v="202"/>
    <x v="17"/>
    <x v="55"/>
    <x v="57"/>
    <x v="24"/>
    <s v="TROCAR"/>
    <s v="O equipamento está parado para manutenção corretiva/ FOI IDENTIFICADO FLOGA NO BARRAMENTO DOS CONTATORES,RETORQUEADO E LIBERADO./SUBSTITUIÇÃO TMB DO COMANDO LD"/>
    <s v="202302033854"/>
    <s v="C"/>
    <x v="2"/>
    <x v="0"/>
    <x v="14"/>
    <n v="1.9426195026372946E-2"/>
    <n v="0.22991524838709676"/>
    <x v="4"/>
    <m/>
    <m/>
    <n v="1"/>
    <m/>
    <x v="0"/>
    <e v="#N/A"/>
    <x v="0"/>
    <x v="1"/>
    <x v="1"/>
    <d v="2023-05-01T00:00:00"/>
    <s v="CA11145047"/>
    <n v="23"/>
  </r>
  <r>
    <x v="1"/>
    <x v="4"/>
    <x v="204"/>
    <x v="1"/>
    <x v="1"/>
    <s v="9032"/>
    <x v="15"/>
    <x v="1"/>
    <x v="208"/>
    <x v="208"/>
    <x v="203"/>
    <x v="6"/>
    <x v="12"/>
    <x v="58"/>
    <x v="27"/>
    <s v="TROCAR"/>
    <s v="FALHA DE COMUNICAÇAO.FEITO TROCA DA ANTENA E CONFIGURAÇÕES"/>
    <m/>
    <s v="X"/>
    <x v="1"/>
    <x v="1"/>
    <x v="15"/>
    <n v="1.6309300873070724E-4"/>
    <n v="1.930258064516129E-3"/>
    <x v="4"/>
    <m/>
    <m/>
    <n v="1"/>
    <m/>
    <x v="0"/>
    <e v="#N/A"/>
    <x v="0"/>
    <x v="1"/>
    <x v="1"/>
    <d v="2023-05-10T00:00:00"/>
    <s v="CA11145056"/>
    <n v="23"/>
  </r>
  <r>
    <x v="1"/>
    <x v="4"/>
    <x v="205"/>
    <x v="1"/>
    <x v="1"/>
    <s v="9032"/>
    <x v="15"/>
    <x v="1"/>
    <x v="209"/>
    <x v="209"/>
    <x v="204"/>
    <x v="6"/>
    <x v="12"/>
    <x v="58"/>
    <x v="27"/>
    <s v="TROCAR"/>
    <s v="FALHA DE COMUNICAÇAO.FEITO TROCA DA ANTENA E CONFIGURAÇÕES"/>
    <m/>
    <s v="X"/>
    <x v="1"/>
    <x v="1"/>
    <x v="15"/>
    <n v="1.0504832739390184E-4"/>
    <n v="1.2432806451612903E-3"/>
    <x v="4"/>
    <m/>
    <m/>
    <n v="1"/>
    <m/>
    <x v="0"/>
    <e v="#N/A"/>
    <x v="0"/>
    <x v="1"/>
    <x v="1"/>
    <d v="2023-05-10T00:00:00"/>
    <s v="CA11145056"/>
    <n v="23"/>
  </r>
  <r>
    <x v="1"/>
    <x v="4"/>
    <x v="206"/>
    <x v="1"/>
    <x v="1"/>
    <s v="9031"/>
    <x v="12"/>
    <x v="1"/>
    <x v="210"/>
    <x v="210"/>
    <x v="205"/>
    <x v="6"/>
    <x v="12"/>
    <x v="59"/>
    <x v="28"/>
    <s v="TROCAR"/>
    <s v="FALHA  DE COMUNICAÇÃO RADIO PTT, FOI SUBSTITUIDO O RÁDIO"/>
    <m/>
    <s v="A"/>
    <x v="1"/>
    <x v="1"/>
    <x v="15"/>
    <n v="1.5378680249035617E-4"/>
    <n v="1.8201161290322581E-3"/>
    <x v="4"/>
    <m/>
    <m/>
    <n v="1"/>
    <m/>
    <x v="0"/>
    <e v="#N/A"/>
    <x v="0"/>
    <x v="1"/>
    <x v="1"/>
    <d v="2023-05-10T00:00:00"/>
    <s v="CA11145056"/>
    <n v="23"/>
  </r>
  <r>
    <x v="1"/>
    <x v="4"/>
    <x v="207"/>
    <x v="1"/>
    <x v="1"/>
    <s v="9032"/>
    <x v="15"/>
    <x v="1"/>
    <x v="211"/>
    <x v="211"/>
    <x v="206"/>
    <x v="6"/>
    <x v="8"/>
    <x v="10"/>
    <x v="8"/>
    <s v="TROCAR"/>
    <s v="MANUTENÇÃO CORRETIVA NO RÁDIO DE COMUNICAÇÃO PTT - ALCON - FOI SUBSTITUIDO O RADIO -MATRÍCULA 00255"/>
    <s v="202302211199"/>
    <s v="A"/>
    <x v="1"/>
    <x v="1"/>
    <x v="15"/>
    <n v="1.5772907542441301E-5"/>
    <n v="1.866774193548387E-4"/>
    <x v="4"/>
    <m/>
    <m/>
    <n v="1"/>
    <m/>
    <x v="0"/>
    <e v="#N/A"/>
    <x v="0"/>
    <x v="1"/>
    <x v="1"/>
    <d v="2023-05-11T00:00:00"/>
    <s v="CA11145057"/>
    <n v="23"/>
  </r>
  <r>
    <x v="1"/>
    <x v="4"/>
    <x v="208"/>
    <x v="0"/>
    <x v="1"/>
    <s v="7010"/>
    <x v="4"/>
    <x v="0"/>
    <x v="212"/>
    <x v="212"/>
    <x v="207"/>
    <x v="0"/>
    <x v="4"/>
    <x v="0"/>
    <x v="0"/>
    <m/>
    <m/>
    <m/>
    <s v="A"/>
    <x v="3"/>
    <x v="0"/>
    <x v="16"/>
    <n v="8.7366699071786858E-4"/>
    <n v="1.0340129032258064E-2"/>
    <x v="4"/>
    <m/>
    <m/>
    <n v="1"/>
    <m/>
    <x v="0"/>
    <e v="#N/A"/>
    <x v="0"/>
    <x v="1"/>
    <x v="1"/>
    <d v="2023-05-16T00:00:00"/>
    <s v="CA11145062"/>
    <n v="23"/>
  </r>
  <r>
    <x v="1"/>
    <x v="4"/>
    <x v="209"/>
    <x v="1"/>
    <x v="1"/>
    <s v="9000"/>
    <x v="2"/>
    <x v="1"/>
    <x v="213"/>
    <x v="213"/>
    <x v="208"/>
    <x v="3"/>
    <x v="3"/>
    <x v="60"/>
    <x v="3"/>
    <s v="TROCAR"/>
    <s v="VAZAMENTO DE LIQUIDO ARREFECEDOR ;  REALIZADO AVALIAÇAO, ATIVIDADE SERA PROGRAMADA PARA PROXIMA PREVENTIVA 1150076"/>
    <s v="202302320866"/>
    <s v="B"/>
    <x v="2"/>
    <x v="0"/>
    <x v="16"/>
    <n v="5.5710225606703262E-5"/>
    <n v="6.5934838709677426E-4"/>
    <x v="4"/>
    <m/>
    <m/>
    <n v="1"/>
    <m/>
    <x v="0"/>
    <e v="#N/A"/>
    <x v="0"/>
    <x v="1"/>
    <x v="1"/>
    <d v="2023-05-17T00:00:00"/>
    <s v="CA11145063"/>
    <n v="23"/>
  </r>
  <r>
    <x v="1"/>
    <x v="4"/>
    <x v="210"/>
    <x v="1"/>
    <x v="1"/>
    <s v="9000"/>
    <x v="2"/>
    <x v="1"/>
    <x v="214"/>
    <x v="214"/>
    <x v="209"/>
    <x v="3"/>
    <x v="3"/>
    <x v="61"/>
    <x v="3"/>
    <s v="VEDAR"/>
    <m/>
    <s v="202302364126"/>
    <s v="D"/>
    <x v="2"/>
    <x v="0"/>
    <x v="16"/>
    <n v="9.5764252829590982E-4"/>
    <n v="1.1334006451612902E-2"/>
    <x v="4"/>
    <m/>
    <m/>
    <n v="1"/>
    <m/>
    <x v="0"/>
    <e v="#N/A"/>
    <x v="0"/>
    <x v="1"/>
    <x v="1"/>
    <d v="2023-05-20T00:00:00"/>
    <s v="CA11145066"/>
    <n v="23"/>
  </r>
  <r>
    <x v="1"/>
    <x v="4"/>
    <x v="211"/>
    <x v="0"/>
    <x v="1"/>
    <s v="7116"/>
    <x v="3"/>
    <x v="0"/>
    <x v="215"/>
    <x v="215"/>
    <x v="210"/>
    <x v="0"/>
    <x v="0"/>
    <x v="0"/>
    <x v="0"/>
    <m/>
    <m/>
    <m/>
    <s v="A"/>
    <x v="0"/>
    <x v="0"/>
    <x v="38"/>
    <n v="1.0662452791779918E-5"/>
    <n v="1.2619354838709678E-4"/>
    <x v="4"/>
    <m/>
    <m/>
    <n v="1"/>
    <m/>
    <x v="0"/>
    <e v="#N/A"/>
    <x v="0"/>
    <x v="1"/>
    <x v="1"/>
    <d v="2023-05-23T00:00:00"/>
    <s v="CA11145069"/>
    <n v="4"/>
  </r>
  <r>
    <x v="1"/>
    <x v="4"/>
    <x v="212"/>
    <x v="0"/>
    <x v="1"/>
    <s v="7000"/>
    <x v="0"/>
    <x v="0"/>
    <x v="216"/>
    <x v="216"/>
    <x v="211"/>
    <x v="0"/>
    <x v="0"/>
    <x v="0"/>
    <x v="0"/>
    <m/>
    <m/>
    <m/>
    <s v="A"/>
    <x v="0"/>
    <x v="0"/>
    <x v="38"/>
    <n v="2.4810944373236324E-4"/>
    <n v="2.9364548387096775E-3"/>
    <x v="4"/>
    <m/>
    <m/>
    <n v="1"/>
    <m/>
    <x v="0"/>
    <e v="#N/A"/>
    <x v="0"/>
    <x v="1"/>
    <x v="1"/>
    <d v="2023-05-23T00:00:00"/>
    <s v="CA11145069"/>
    <n v="4"/>
  </r>
  <r>
    <x v="1"/>
    <x v="4"/>
    <x v="213"/>
    <x v="1"/>
    <x v="1"/>
    <s v="9000"/>
    <x v="2"/>
    <x v="1"/>
    <x v="217"/>
    <x v="217"/>
    <x v="212"/>
    <x v="3"/>
    <x v="21"/>
    <x v="62"/>
    <x v="2"/>
    <s v="COMPLETAR"/>
    <s v="TM_3 - ALARME BAIXO NÍVEL DE ÓLEO DO MOTOR  -  COMPLETADO NIVEL DE ÓLEO DO MOTOR - SOTREQ"/>
    <s v="202302473891"/>
    <s v="C"/>
    <x v="2"/>
    <x v="0"/>
    <x v="38"/>
    <n v="9.1325598018632536E-5"/>
    <n v="1.0808677419354839E-3"/>
    <x v="4"/>
    <m/>
    <m/>
    <n v="1"/>
    <m/>
    <x v="0"/>
    <e v="#N/A"/>
    <x v="0"/>
    <x v="1"/>
    <x v="1"/>
    <d v="2023-05-26T00:00:00"/>
    <s v="CA11145072"/>
    <n v="23"/>
  </r>
  <r>
    <x v="1"/>
    <x v="4"/>
    <x v="214"/>
    <x v="1"/>
    <x v="1"/>
    <s v="9000"/>
    <x v="2"/>
    <x v="1"/>
    <x v="218"/>
    <x v="218"/>
    <x v="213"/>
    <x v="17"/>
    <x v="55"/>
    <x v="63"/>
    <x v="24"/>
    <s v="TROCAR"/>
    <s v="VAZAMENTO HIDRAULICO NA RODA TRASEIRA DIREITA - EFETUADO AJUSTE NO ANEL DE VEDAÇÃO DO BUJÃO. MATRÍCULA 1150166"/>
    <s v="202302483517"/>
    <s v="A"/>
    <x v="2"/>
    <x v="0"/>
    <x v="38"/>
    <n v="7.2398108967702978E-5"/>
    <n v="8.5685483870967733E-4"/>
    <x v="4"/>
    <m/>
    <m/>
    <n v="1"/>
    <m/>
    <x v="0"/>
    <e v="#N/A"/>
    <x v="0"/>
    <x v="1"/>
    <x v="1"/>
    <d v="2023-05-27T00:00:00"/>
    <s v="CA11145073"/>
    <n v="23"/>
  </r>
  <r>
    <x v="1"/>
    <x v="4"/>
    <x v="215"/>
    <x v="0"/>
    <x v="1"/>
    <s v="7000"/>
    <x v="0"/>
    <x v="0"/>
    <x v="219"/>
    <x v="219"/>
    <x v="214"/>
    <x v="0"/>
    <x v="56"/>
    <x v="0"/>
    <x v="0"/>
    <m/>
    <m/>
    <m/>
    <s v="B"/>
    <x v="0"/>
    <x v="0"/>
    <x v="17"/>
    <n v="5.1703928895530105E-4"/>
    <n v="6.1193258064516131E-3"/>
    <x v="4"/>
    <m/>
    <m/>
    <n v="1"/>
    <m/>
    <x v="0"/>
    <e v="#N/A"/>
    <x v="0"/>
    <x v="1"/>
    <x v="1"/>
    <d v="2023-05-30T00:00:00"/>
    <s v="CA11145076"/>
    <n v="23"/>
  </r>
  <r>
    <x v="1"/>
    <x v="5"/>
    <x v="216"/>
    <x v="1"/>
    <x v="1"/>
    <s v="9000"/>
    <x v="2"/>
    <x v="1"/>
    <x v="220"/>
    <x v="220"/>
    <x v="215"/>
    <x v="2"/>
    <x v="9"/>
    <x v="64"/>
    <x v="1"/>
    <s v="NORMALIZAR"/>
    <s v="CORRIGIR FREIO RETARDO AUTOMÁTICO - CORRIGIO SWITCH DE ACIONAMENTO DO FREIO RETARDER -SOTREQ"/>
    <s v="202302629114"/>
    <s v="C"/>
    <x v="2"/>
    <x v="0"/>
    <x v="18"/>
    <n v="1.9069761904761907E-5"/>
    <n v="2.6697666666666668E-4"/>
    <x v="5"/>
    <m/>
    <m/>
    <n v="1"/>
    <m/>
    <x v="0"/>
    <e v="#N/A"/>
    <x v="0"/>
    <x v="1"/>
    <x v="1"/>
    <d v="2023-06-05T00:00:00"/>
    <s v="CA11145082"/>
    <n v="23"/>
  </r>
  <r>
    <x v="1"/>
    <x v="5"/>
    <x v="217"/>
    <x v="0"/>
    <x v="1"/>
    <s v="7001"/>
    <x v="13"/>
    <x v="0"/>
    <x v="221"/>
    <x v="221"/>
    <x v="216"/>
    <x v="7"/>
    <x v="7"/>
    <x v="0"/>
    <x v="0"/>
    <m/>
    <m/>
    <m/>
    <s v="C"/>
    <x v="5"/>
    <x v="0"/>
    <x v="18"/>
    <n v="3.0147619047619048E-5"/>
    <n v="4.2206666666666666E-4"/>
    <x v="5"/>
    <m/>
    <m/>
    <n v="1"/>
    <m/>
    <x v="0"/>
    <e v="#N/A"/>
    <x v="0"/>
    <x v="1"/>
    <x v="1"/>
    <d v="2023-06-05T00:00:00"/>
    <s v="CA11145082"/>
    <n v="23"/>
  </r>
  <r>
    <x v="1"/>
    <x v="5"/>
    <x v="218"/>
    <x v="0"/>
    <x v="1"/>
    <s v="7001"/>
    <x v="13"/>
    <x v="0"/>
    <x v="222"/>
    <x v="222"/>
    <x v="217"/>
    <x v="7"/>
    <x v="7"/>
    <x v="0"/>
    <x v="0"/>
    <m/>
    <m/>
    <m/>
    <s v="C"/>
    <x v="5"/>
    <x v="0"/>
    <x v="18"/>
    <n v="1.4632857142857142E-5"/>
    <n v="2.0485999999999999E-4"/>
    <x v="5"/>
    <m/>
    <m/>
    <n v="1"/>
    <m/>
    <x v="0"/>
    <e v="#N/A"/>
    <x v="0"/>
    <x v="1"/>
    <x v="1"/>
    <d v="2023-06-06T00:00:00"/>
    <s v="CA11145083"/>
    <n v="23"/>
  </r>
  <r>
    <x v="1"/>
    <x v="5"/>
    <x v="219"/>
    <x v="0"/>
    <x v="1"/>
    <s v="7116"/>
    <x v="3"/>
    <x v="0"/>
    <x v="223"/>
    <x v="223"/>
    <x v="218"/>
    <x v="0"/>
    <x v="18"/>
    <x v="0"/>
    <x v="0"/>
    <m/>
    <m/>
    <m/>
    <s v="B"/>
    <x v="0"/>
    <x v="0"/>
    <x v="18"/>
    <n v="3.5833333333333333E-7"/>
    <n v="5.0166666666666664E-6"/>
    <x v="5"/>
    <m/>
    <m/>
    <n v="1"/>
    <m/>
    <x v="0"/>
    <e v="#N/A"/>
    <x v="0"/>
    <x v="1"/>
    <x v="1"/>
    <d v="2023-06-09T00:00:00"/>
    <s v="CA11145086"/>
    <n v="23"/>
  </r>
  <r>
    <x v="1"/>
    <x v="5"/>
    <x v="220"/>
    <x v="0"/>
    <x v="1"/>
    <s v="7116"/>
    <x v="3"/>
    <x v="0"/>
    <x v="224"/>
    <x v="224"/>
    <x v="219"/>
    <x v="0"/>
    <x v="18"/>
    <x v="0"/>
    <x v="0"/>
    <m/>
    <m/>
    <m/>
    <s v="B"/>
    <x v="0"/>
    <x v="0"/>
    <x v="18"/>
    <n v="4.0895000000000001E-5"/>
    <n v="5.7253000000000002E-4"/>
    <x v="5"/>
    <m/>
    <m/>
    <n v="1"/>
    <m/>
    <x v="0"/>
    <e v="#N/A"/>
    <x v="0"/>
    <x v="1"/>
    <x v="1"/>
    <d v="2023-06-09T00:00:00"/>
    <s v="CA11145086"/>
    <n v="23"/>
  </r>
  <r>
    <x v="1"/>
    <x v="5"/>
    <x v="221"/>
    <x v="0"/>
    <x v="1"/>
    <s v="7111"/>
    <x v="5"/>
    <x v="0"/>
    <x v="225"/>
    <x v="225"/>
    <x v="220"/>
    <x v="0"/>
    <x v="18"/>
    <x v="0"/>
    <x v="0"/>
    <m/>
    <m/>
    <m/>
    <s v="B"/>
    <x v="0"/>
    <x v="0"/>
    <x v="18"/>
    <n v="3.9078483333333334E-3"/>
    <n v="5.4709876666666664E-2"/>
    <x v="5"/>
    <m/>
    <m/>
    <n v="1"/>
    <m/>
    <x v="0"/>
    <e v="#N/A"/>
    <x v="0"/>
    <x v="1"/>
    <x v="1"/>
    <d v="2023-06-09T00:00:00"/>
    <s v="CA11145086"/>
    <n v="23"/>
  </r>
  <r>
    <x v="1"/>
    <x v="5"/>
    <x v="222"/>
    <x v="0"/>
    <x v="1"/>
    <s v="7000"/>
    <x v="0"/>
    <x v="0"/>
    <x v="226"/>
    <x v="226"/>
    <x v="221"/>
    <x v="7"/>
    <x v="57"/>
    <x v="0"/>
    <x v="0"/>
    <m/>
    <s v="LIBERADO - 11500110"/>
    <m/>
    <s v="C"/>
    <x v="0"/>
    <x v="0"/>
    <x v="19"/>
    <n v="6.2535833333333339E-4"/>
    <n v="8.7550166666666672E-3"/>
    <x v="5"/>
    <m/>
    <m/>
    <n v="1"/>
    <m/>
    <x v="0"/>
    <e v="#N/A"/>
    <x v="0"/>
    <x v="1"/>
    <x v="1"/>
    <d v="2023-06-17T00:00:00"/>
    <s v="CA11145094"/>
    <n v="23"/>
  </r>
  <r>
    <x v="1"/>
    <x v="5"/>
    <x v="223"/>
    <x v="1"/>
    <x v="1"/>
    <s v="9000"/>
    <x v="2"/>
    <x v="1"/>
    <x v="227"/>
    <x v="227"/>
    <x v="222"/>
    <x v="2"/>
    <x v="17"/>
    <x v="65"/>
    <x v="8"/>
    <s v="TROCAR"/>
    <s v="TM_3-  ALARME BAIXO NÍVEL DE ÓLEO DO MOTOR - REALIZADO A MUDANÇA DE POSIÇÃO DO SENSOR DE NIVEL DE ÓLEO DO MOTOR - SOTREQ"/>
    <s v="202302851774"/>
    <s v="C"/>
    <x v="2"/>
    <x v="0"/>
    <x v="19"/>
    <n v="7.4597619047619038E-5"/>
    <n v="1.0443666666666667E-3"/>
    <x v="5"/>
    <m/>
    <m/>
    <n v="1"/>
    <m/>
    <x v="1"/>
    <e v="#N/A"/>
    <x v="6"/>
    <x v="1"/>
    <x v="1"/>
    <d v="2023-06-18T00:00:00"/>
    <s v="CA11145095"/>
    <n v="23"/>
  </r>
  <r>
    <x v="1"/>
    <x v="5"/>
    <x v="224"/>
    <x v="0"/>
    <x v="1"/>
    <s v="7010"/>
    <x v="4"/>
    <x v="0"/>
    <x v="228"/>
    <x v="228"/>
    <x v="223"/>
    <x v="0"/>
    <x v="4"/>
    <x v="0"/>
    <x v="0"/>
    <m/>
    <m/>
    <m/>
    <s v="C"/>
    <x v="3"/>
    <x v="0"/>
    <x v="20"/>
    <n v="3.9927809523809528E-4"/>
    <n v="5.5898933333333334E-3"/>
    <x v="5"/>
    <m/>
    <m/>
    <n v="1"/>
    <m/>
    <x v="0"/>
    <e v="#N/A"/>
    <x v="0"/>
    <x v="1"/>
    <x v="1"/>
    <d v="2023-06-23T00:00:00"/>
    <s v="CA11145100"/>
    <n v="23"/>
  </r>
  <r>
    <x v="1"/>
    <x v="5"/>
    <x v="225"/>
    <x v="1"/>
    <x v="1"/>
    <s v="9000"/>
    <x v="2"/>
    <x v="1"/>
    <x v="229"/>
    <x v="229"/>
    <x v="224"/>
    <x v="2"/>
    <x v="42"/>
    <x v="35"/>
    <x v="15"/>
    <s v="CONFIGURAR"/>
    <s v="Falha no VIMS"/>
    <s v="202302995748"/>
    <s v="A"/>
    <x v="2"/>
    <x v="0"/>
    <x v="21"/>
    <n v="8.1321666666666671E-5"/>
    <n v="1.1385033333333335E-3"/>
    <x v="5"/>
    <m/>
    <m/>
    <n v="1"/>
    <m/>
    <x v="0"/>
    <e v="#N/A"/>
    <x v="0"/>
    <x v="1"/>
    <x v="1"/>
    <d v="2023-06-26T00:00:00"/>
    <s v="CA11145103"/>
    <n v="23"/>
  </r>
  <r>
    <x v="1"/>
    <x v="5"/>
    <x v="226"/>
    <x v="1"/>
    <x v="1"/>
    <s v="9000"/>
    <x v="2"/>
    <x v="1"/>
    <x v="230"/>
    <x v="230"/>
    <x v="225"/>
    <x v="17"/>
    <x v="58"/>
    <x v="66"/>
    <x v="29"/>
    <s v="TROCAR"/>
    <s v="MANGUEIRA HIDRAULICA ESTOURADA *** LIBERADO SEM INFORMAR PARA MCM"/>
    <s v="202303043301"/>
    <s v="A"/>
    <x v="2"/>
    <x v="0"/>
    <x v="21"/>
    <n v="2.5000000000000001E-4"/>
    <n v="3.5000000000000001E-3"/>
    <x v="5"/>
    <m/>
    <m/>
    <n v="1"/>
    <m/>
    <x v="0"/>
    <e v="#N/A"/>
    <x v="0"/>
    <x v="1"/>
    <x v="1"/>
    <d v="2023-06-28T00:00:00"/>
    <s v="CA11145105"/>
    <n v="23"/>
  </r>
  <r>
    <x v="1"/>
    <x v="5"/>
    <x v="227"/>
    <x v="0"/>
    <x v="1"/>
    <s v="7010"/>
    <x v="4"/>
    <x v="0"/>
    <x v="231"/>
    <x v="231"/>
    <x v="226"/>
    <x v="0"/>
    <x v="4"/>
    <x v="0"/>
    <x v="0"/>
    <m/>
    <m/>
    <m/>
    <s v="C"/>
    <x v="3"/>
    <x v="0"/>
    <x v="21"/>
    <n v="7.7287261904761912E-4"/>
    <n v="1.0820216666666667E-2"/>
    <x v="5"/>
    <m/>
    <m/>
    <n v="1"/>
    <m/>
    <x v="0"/>
    <e v="#N/A"/>
    <x v="0"/>
    <x v="1"/>
    <x v="1"/>
    <d v="2023-06-29T00:00:00"/>
    <s v="CA11145106"/>
    <n v="23"/>
  </r>
  <r>
    <x v="1"/>
    <x v="5"/>
    <x v="228"/>
    <x v="0"/>
    <x v="1"/>
    <s v="7032"/>
    <x v="1"/>
    <x v="0"/>
    <x v="232"/>
    <x v="232"/>
    <x v="227"/>
    <x v="0"/>
    <x v="59"/>
    <x v="1"/>
    <x v="0"/>
    <m/>
    <s v="FALHA NO SENSOR DE APROXIMAÇÃO - FOI SUBSTITUÍDO O CABO DA ANTENA E O PONTO DE RÉ - MOTIVO: OXIDAÇÃO DOS CABOS - MAT 926"/>
    <m/>
    <s v="D"/>
    <x v="1"/>
    <x v="2"/>
    <x v="21"/>
    <n v="4.6750999999999997E-4"/>
    <n v="6.5451399999999996E-3"/>
    <x v="5"/>
    <m/>
    <m/>
    <n v="1"/>
    <m/>
    <x v="0"/>
    <e v="#N/A"/>
    <x v="0"/>
    <x v="1"/>
    <x v="1"/>
    <d v="2023-06-29T00:00:00"/>
    <s v="CA11145106"/>
    <n v="23"/>
  </r>
  <r>
    <x v="1"/>
    <x v="6"/>
    <x v="229"/>
    <x v="0"/>
    <x v="1"/>
    <s v="7032"/>
    <x v="1"/>
    <x v="0"/>
    <x v="233"/>
    <x v="233"/>
    <x v="228"/>
    <x v="0"/>
    <x v="59"/>
    <x v="1"/>
    <x v="0"/>
    <m/>
    <s v="FALHA NA TELA DO SENSOR DE PROXIMIDADE ; REALIZADO ATUALIZAÇAO DO SISTEMA 906"/>
    <m/>
    <s v="B"/>
    <x v="1"/>
    <x v="2"/>
    <x v="22"/>
    <n v="1.0696682027649769E-4"/>
    <n v="1.4975354838709677E-3"/>
    <x v="6"/>
    <m/>
    <m/>
    <n v="1"/>
    <m/>
    <x v="0"/>
    <e v="#N/A"/>
    <x v="0"/>
    <x v="1"/>
    <x v="1"/>
    <d v="2023-07-03T00:00:00"/>
    <s v="CA11145110"/>
    <n v="23"/>
  </r>
  <r>
    <x v="1"/>
    <x v="6"/>
    <x v="230"/>
    <x v="1"/>
    <x v="1"/>
    <s v="9000"/>
    <x v="2"/>
    <x v="1"/>
    <x v="234"/>
    <x v="234"/>
    <x v="229"/>
    <x v="2"/>
    <x v="60"/>
    <x v="67"/>
    <x v="1"/>
    <s v="TROCAR"/>
    <s v="FILTRO DO COMANDO FINAL OBSTRUIDO ***CORRIGIDO CIRCUITO ELETRICO DO SENSOR DE OBSTRUCAO DO FILTRO DE COMANDO MAT. 150166"/>
    <s v="202303231545"/>
    <s v="A"/>
    <x v="2"/>
    <x v="0"/>
    <x v="22"/>
    <n v="2.3294815668202762E-4"/>
    <n v="3.2612741935483867E-3"/>
    <x v="6"/>
    <m/>
    <m/>
    <n v="1"/>
    <m/>
    <x v="0"/>
    <e v="#N/A"/>
    <x v="0"/>
    <x v="1"/>
    <x v="1"/>
    <d v="2023-07-09T00:00:00"/>
    <s v="CA11145116"/>
    <n v="23"/>
  </r>
  <r>
    <x v="1"/>
    <x v="6"/>
    <x v="231"/>
    <x v="0"/>
    <x v="1"/>
    <s v="7000"/>
    <x v="0"/>
    <x v="0"/>
    <x v="235"/>
    <x v="235"/>
    <x v="230"/>
    <x v="0"/>
    <x v="25"/>
    <x v="0"/>
    <x v="0"/>
    <m/>
    <s v="AVALIAR VAZAMENTO HIDRÁULICO - ATIVO LIBERADO PRA ENTRAR EM PREVENTIVA"/>
    <s v="202303273324"/>
    <s v="D"/>
    <x v="0"/>
    <x v="0"/>
    <x v="23"/>
    <n v="3.2601820276497696E-3"/>
    <n v="4.5642548387096776E-2"/>
    <x v="6"/>
    <m/>
    <m/>
    <n v="1"/>
    <m/>
    <x v="0"/>
    <e v="#N/A"/>
    <x v="0"/>
    <x v="1"/>
    <x v="1"/>
    <d v="2023-07-11T00:00:00"/>
    <s v="CA11145118"/>
    <n v="23"/>
  </r>
  <r>
    <x v="1"/>
    <x v="6"/>
    <x v="232"/>
    <x v="0"/>
    <x v="1"/>
    <s v="7000"/>
    <x v="0"/>
    <x v="0"/>
    <x v="236"/>
    <x v="236"/>
    <x v="231"/>
    <x v="0"/>
    <x v="0"/>
    <x v="0"/>
    <x v="0"/>
    <m/>
    <s v="REVISÃO PREVENTIVA"/>
    <m/>
    <s v="C"/>
    <x v="0"/>
    <x v="0"/>
    <x v="25"/>
    <n v="4.5757603686635942E-4"/>
    <n v="6.4060645161290323E-3"/>
    <x v="6"/>
    <m/>
    <m/>
    <n v="1"/>
    <m/>
    <x v="0"/>
    <e v="#N/A"/>
    <x v="0"/>
    <x v="1"/>
    <x v="1"/>
    <d v="2023-07-29T00:00:00"/>
    <s v="CA11145136"/>
    <n v="4"/>
  </r>
  <r>
    <x v="1"/>
    <x v="7"/>
    <x v="233"/>
    <x v="0"/>
    <x v="1"/>
    <s v="7001"/>
    <x v="13"/>
    <x v="0"/>
    <x v="237"/>
    <x v="237"/>
    <x v="232"/>
    <x v="0"/>
    <x v="20"/>
    <x v="0"/>
    <x v="0"/>
    <m/>
    <s v="INSPECAO SENSITIVA CAT 794 AC"/>
    <m/>
    <s v="C"/>
    <x v="5"/>
    <x v="0"/>
    <x v="27"/>
    <n v="1.9254608294930874E-5"/>
    <n v="2.6956451612903222E-4"/>
    <x v="7"/>
    <m/>
    <m/>
    <n v="1"/>
    <m/>
    <x v="0"/>
    <e v="#N/A"/>
    <x v="0"/>
    <x v="1"/>
    <x v="1"/>
    <d v="2023-08-10T00:00:00"/>
    <s v="CA11145148"/>
    <n v="23"/>
  </r>
  <r>
    <x v="1"/>
    <x v="7"/>
    <x v="99"/>
    <x v="0"/>
    <x v="1"/>
    <s v="4003"/>
    <x v="19"/>
    <x v="0"/>
    <x v="238"/>
    <x v="238"/>
    <x v="99"/>
    <x v="0"/>
    <x v="20"/>
    <x v="0"/>
    <x v="0"/>
    <m/>
    <s v="INSPECAO SENSITIVA CAT 794 AC 202303622441 - CA111"/>
    <m/>
    <s v="C"/>
    <x v="0"/>
    <x v="0"/>
    <x v="27"/>
    <n v="1.0117972350230414E-4"/>
    <n v="1.416516129032258E-3"/>
    <x v="7"/>
    <m/>
    <m/>
    <n v="1"/>
    <m/>
    <x v="0"/>
    <e v="#N/A"/>
    <x v="0"/>
    <x v="1"/>
    <x v="1"/>
    <d v="2023-08-12T00:00:00"/>
    <s v="CA11145150"/>
    <n v="23"/>
  </r>
  <r>
    <x v="1"/>
    <x v="7"/>
    <x v="234"/>
    <x v="1"/>
    <x v="1"/>
    <s v="9000"/>
    <x v="2"/>
    <x v="1"/>
    <x v="239"/>
    <x v="239"/>
    <x v="233"/>
    <x v="2"/>
    <x v="19"/>
    <x v="68"/>
    <x v="4"/>
    <s v="TROCAR"/>
    <s v="FALHA NA ILUMINAÇÃO DO FAROL FRONTAL - SUBSTITUIÇÃO DO SWITCH DO FAROL - SOTREQ"/>
    <s v="202303922664"/>
    <s v="D"/>
    <x v="2"/>
    <x v="0"/>
    <x v="28"/>
    <n v="1.3198179723502304E-4"/>
    <n v="1.8477451612903225E-3"/>
    <x v="7"/>
    <m/>
    <m/>
    <n v="1"/>
    <m/>
    <x v="0"/>
    <e v="#N/A"/>
    <x v="0"/>
    <x v="1"/>
    <x v="1"/>
    <d v="2023-08-17T00:00:00"/>
    <s v="CA11145155"/>
    <n v="23"/>
  </r>
  <r>
    <x v="1"/>
    <x v="7"/>
    <x v="235"/>
    <x v="0"/>
    <x v="1"/>
    <s v="7000"/>
    <x v="0"/>
    <x v="0"/>
    <x v="240"/>
    <x v="240"/>
    <x v="234"/>
    <x v="0"/>
    <x v="30"/>
    <x v="0"/>
    <x v="0"/>
    <m/>
    <m/>
    <m/>
    <s v="D"/>
    <x v="0"/>
    <x v="0"/>
    <x v="28"/>
    <n v="1.495294930875576E-4"/>
    <n v="2.0934129032258064E-3"/>
    <x v="7"/>
    <m/>
    <m/>
    <n v="1"/>
    <m/>
    <x v="0"/>
    <e v="#N/A"/>
    <x v="0"/>
    <x v="1"/>
    <x v="1"/>
    <d v="2023-08-18T00:00:00"/>
    <s v="CA11145156"/>
    <n v="23"/>
  </r>
  <r>
    <x v="1"/>
    <x v="7"/>
    <x v="236"/>
    <x v="0"/>
    <x v="1"/>
    <s v="7111"/>
    <x v="5"/>
    <x v="0"/>
    <x v="241"/>
    <x v="241"/>
    <x v="235"/>
    <x v="0"/>
    <x v="30"/>
    <x v="0"/>
    <x v="0"/>
    <m/>
    <m/>
    <m/>
    <s v="D"/>
    <x v="0"/>
    <x v="0"/>
    <x v="28"/>
    <n v="3.0391267281105989E-4"/>
    <n v="4.2547774193548377E-3"/>
    <x v="7"/>
    <m/>
    <m/>
    <n v="1"/>
    <m/>
    <x v="0"/>
    <e v="#N/A"/>
    <x v="0"/>
    <x v="1"/>
    <x v="1"/>
    <d v="2023-08-18T00:00:00"/>
    <s v="CA11145156"/>
    <n v="23"/>
  </r>
  <r>
    <x v="1"/>
    <x v="7"/>
    <x v="237"/>
    <x v="0"/>
    <x v="1"/>
    <s v="7000"/>
    <x v="0"/>
    <x v="0"/>
    <x v="242"/>
    <x v="242"/>
    <x v="236"/>
    <x v="0"/>
    <x v="30"/>
    <x v="0"/>
    <x v="0"/>
    <m/>
    <s v="PLANO REVISÃO 4000H CATERPILLAR 794 AC/ ESCAPE CHUTE/ CAMINHÃO _x000a_MUNCK"/>
    <m/>
    <s v="D"/>
    <x v="0"/>
    <x v="0"/>
    <x v="28"/>
    <n v="3.1259334101382489E-3"/>
    <n v="4.3763067741935481E-2"/>
    <x v="7"/>
    <m/>
    <m/>
    <n v="1"/>
    <m/>
    <x v="0"/>
    <e v="#N/A"/>
    <x v="0"/>
    <x v="1"/>
    <x v="1"/>
    <d v="2023-08-19T00:00:00"/>
    <s v="CA11145157"/>
    <n v="23"/>
  </r>
  <r>
    <x v="1"/>
    <x v="7"/>
    <x v="238"/>
    <x v="1"/>
    <x v="1"/>
    <s v="9135"/>
    <x v="25"/>
    <x v="1"/>
    <x v="243"/>
    <x v="243"/>
    <x v="237"/>
    <x v="11"/>
    <x v="61"/>
    <x v="23"/>
    <x v="10"/>
    <s v="SISTEMA ALERTA DE FADIGA"/>
    <s v="ÓCULOS NÃO COMUNICANDO COM OPTALERT - SUBSTITUÍDO O FUSÍVEL DE ALIMENTAÇÃO DO OPTALERTE – MAT 128"/>
    <s v="202303974653"/>
    <s v="A"/>
    <x v="1"/>
    <x v="1"/>
    <x v="29"/>
    <n v="1.0675345622119813E-4"/>
    <n v="1.494548387096774E-3"/>
    <x v="7"/>
    <m/>
    <m/>
    <n v="1"/>
    <m/>
    <x v="0"/>
    <e v="#N/A"/>
    <x v="0"/>
    <x v="1"/>
    <x v="1"/>
    <d v="2023-08-21T00:00:00"/>
    <s v="CA11145159"/>
    <n v="23"/>
  </r>
  <r>
    <x v="1"/>
    <x v="7"/>
    <x v="239"/>
    <x v="1"/>
    <x v="1"/>
    <s v="9032"/>
    <x v="15"/>
    <x v="1"/>
    <x v="244"/>
    <x v="244"/>
    <x v="238"/>
    <x v="6"/>
    <x v="12"/>
    <x v="69"/>
    <x v="4"/>
    <s v="TROCAR"/>
    <s v="FALHA NO SISTEMA MINESTAR INC01886988 | CA111 - Falha de ciclos - 202303992479 - DIRAN 404110 - REPOSICIONADO ANTENA DO ATIVO"/>
    <s v="202303992479"/>
    <s v="C"/>
    <x v="1"/>
    <x v="1"/>
    <x v="29"/>
    <n v="1.7067764976958527E-4"/>
    <n v="2.3894870967741937E-3"/>
    <x v="7"/>
    <m/>
    <m/>
    <n v="1"/>
    <m/>
    <x v="0"/>
    <e v="#N/A"/>
    <x v="0"/>
    <x v="1"/>
    <x v="1"/>
    <d v="2023-08-22T00:00:00"/>
    <s v="CA11145160"/>
    <n v="23"/>
  </r>
  <r>
    <x v="1"/>
    <x v="7"/>
    <x v="240"/>
    <x v="3"/>
    <x v="1"/>
    <s v="1091"/>
    <x v="26"/>
    <x v="3"/>
    <x v="245"/>
    <x v="245"/>
    <x v="239"/>
    <x v="18"/>
    <x v="62"/>
    <x v="70"/>
    <x v="0"/>
    <m/>
    <s v="VIDRO TRINCADO LADO ´PASSAGEIRO - BARRETO - REALIZADO TTROCA DO VIDRO L\ CARONA"/>
    <m/>
    <s v="D"/>
    <x v="8"/>
    <x v="5"/>
    <x v="29"/>
    <n v="1.4553198156682027E-3"/>
    <n v="2.0374477419354838E-2"/>
    <x v="7"/>
    <m/>
    <m/>
    <n v="1"/>
    <m/>
    <x v="0"/>
    <e v="#N/A"/>
    <x v="0"/>
    <x v="1"/>
    <x v="1"/>
    <d v="2023-08-22T00:00:00"/>
    <s v="CA11145160"/>
    <n v="23"/>
  </r>
  <r>
    <x v="1"/>
    <x v="7"/>
    <x v="241"/>
    <x v="1"/>
    <x v="1"/>
    <s v="9031"/>
    <x v="27"/>
    <x v="1"/>
    <x v="246"/>
    <x v="246"/>
    <x v="240"/>
    <x v="6"/>
    <x v="12"/>
    <x v="71"/>
    <x v="30"/>
    <s v="CONFIGURAR"/>
    <s v="FALHA NA COMUNICAÇÃO COM MINESTAR E FALHA NO GPS"/>
    <s v="202304048582"/>
    <s v="A"/>
    <x v="2"/>
    <x v="0"/>
    <x v="29"/>
    <n v="7.4511520737327179E-5"/>
    <n v="1.0431612903225806E-3"/>
    <x v="7"/>
    <m/>
    <m/>
    <n v="1"/>
    <m/>
    <x v="0"/>
    <e v="#N/A"/>
    <x v="0"/>
    <x v="1"/>
    <x v="1"/>
    <d v="2023-08-25T00:00:00"/>
    <s v="CA11145163"/>
    <n v="23"/>
  </r>
  <r>
    <x v="1"/>
    <x v="7"/>
    <x v="242"/>
    <x v="1"/>
    <x v="1"/>
    <s v="9000"/>
    <x v="2"/>
    <x v="1"/>
    <x v="247"/>
    <x v="247"/>
    <x v="241"/>
    <x v="3"/>
    <x v="53"/>
    <x v="51"/>
    <x v="3"/>
    <s v="REPARAR"/>
    <s v="VAZAMENTO NO TUBO DE RETORNO DO 2º INJETOR ; SUBSTITUIDO ANEIS DE VDAÇAO  DO TUBO DE RETORNO DO 2º INJETOR SOTREQ"/>
    <s v="202304053967"/>
    <s v="B"/>
    <x v="2"/>
    <x v="0"/>
    <x v="29"/>
    <n v="2.5156267281105989E-4"/>
    <n v="3.5218774193548387E-3"/>
    <x v="7"/>
    <m/>
    <m/>
    <n v="1"/>
    <m/>
    <x v="0"/>
    <e v="#N/A"/>
    <x v="0"/>
    <x v="1"/>
    <x v="1"/>
    <d v="2023-08-25T00:00:00"/>
    <s v="CA11145163"/>
    <n v="23"/>
  </r>
  <r>
    <x v="1"/>
    <x v="7"/>
    <x v="243"/>
    <x v="1"/>
    <x v="1"/>
    <s v="9032"/>
    <x v="15"/>
    <x v="1"/>
    <x v="248"/>
    <x v="248"/>
    <x v="242"/>
    <x v="6"/>
    <x v="12"/>
    <x v="71"/>
    <x v="30"/>
    <s v="CONFIGURAR"/>
    <s v="FALHA NO FECHAMENTO DOS CICLOS E FALHA DE GPS _x000a__x000a_SEPARADO CABO DE REDE DO DISPLAY E RELE 1150008"/>
    <s v="202304076583"/>
    <s v="B"/>
    <x v="2"/>
    <x v="0"/>
    <x v="29"/>
    <n v="4.7888387096774198E-4"/>
    <n v="6.7043741935483873E-3"/>
    <x v="7"/>
    <m/>
    <m/>
    <n v="1"/>
    <m/>
    <x v="0"/>
    <e v="#N/A"/>
    <x v="0"/>
    <x v="1"/>
    <x v="1"/>
    <d v="2023-08-27T00:00:00"/>
    <s v="CA11145165"/>
    <n v="23"/>
  </r>
  <r>
    <x v="1"/>
    <x v="7"/>
    <x v="244"/>
    <x v="1"/>
    <x v="1"/>
    <s v="9000"/>
    <x v="2"/>
    <x v="1"/>
    <x v="249"/>
    <x v="249"/>
    <x v="243"/>
    <x v="6"/>
    <x v="12"/>
    <x v="71"/>
    <x v="30"/>
    <s v="CONFIGURAR"/>
    <s v="FALHA DE COMUNICAÇÃO E PERCA DE CICLOS ABERTO CHAMADO ( INC01906474) GESMAEL SOTRQ LIBEROU EQUIPAMENTO PARA TESTE DA OPERAÇAO"/>
    <s v="202304106934"/>
    <s v="C"/>
    <x v="2"/>
    <x v="0"/>
    <x v="30"/>
    <n v="8.6938940092165897E-5"/>
    <n v="1.2171451612903227E-3"/>
    <x v="7"/>
    <m/>
    <m/>
    <n v="1"/>
    <m/>
    <x v="0"/>
    <e v="#N/A"/>
    <x v="0"/>
    <x v="1"/>
    <x v="1"/>
    <d v="2023-08-29T00:00:00"/>
    <s v="CA11145167"/>
    <n v="23"/>
  </r>
  <r>
    <x v="1"/>
    <x v="7"/>
    <x v="245"/>
    <x v="1"/>
    <x v="1"/>
    <s v="9032"/>
    <x v="15"/>
    <x v="1"/>
    <x v="250"/>
    <x v="250"/>
    <x v="244"/>
    <x v="6"/>
    <x v="12"/>
    <x v="71"/>
    <x v="30"/>
    <s v="CONFIGURAR"/>
    <s v="FALHA DE COMUNICAÇÃO  202304129487 - INC01906474 - GESMAEL - REALIZADO LIMPEZA NO CHICOTE DE DADOS"/>
    <s v="202304129487"/>
    <s v="C"/>
    <x v="2"/>
    <x v="0"/>
    <x v="30"/>
    <n v="2.0331958525345622E-4"/>
    <n v="2.8464741935483873E-3"/>
    <x v="7"/>
    <m/>
    <m/>
    <n v="1"/>
    <m/>
    <x v="0"/>
    <e v="#N/A"/>
    <x v="0"/>
    <x v="1"/>
    <x v="1"/>
    <d v="2023-08-30T00:00:00"/>
    <s v="CA11145168"/>
    <n v="23"/>
  </r>
  <r>
    <x v="1"/>
    <x v="8"/>
    <x v="246"/>
    <x v="1"/>
    <x v="1"/>
    <s v="9032"/>
    <x v="15"/>
    <x v="1"/>
    <x v="251"/>
    <x v="251"/>
    <x v="245"/>
    <x v="6"/>
    <x v="12"/>
    <x v="71"/>
    <x v="0"/>
    <m/>
    <s v="CORRIGIR FALHA DE COMUNICAÇAO DO GPS - 202304171317"/>
    <s v="202304171317"/>
    <s v="B"/>
    <x v="1"/>
    <x v="1"/>
    <x v="30"/>
    <n v="1.0997024999999999E-3"/>
    <n v="1.5395834999999998E-2"/>
    <x v="8"/>
    <m/>
    <m/>
    <n v="1"/>
    <m/>
    <x v="0"/>
    <e v="#N/A"/>
    <x v="0"/>
    <x v="1"/>
    <x v="1"/>
    <d v="2023-09-02T00:00:00"/>
    <s v="CA11145171"/>
    <n v="23"/>
  </r>
  <r>
    <x v="1"/>
    <x v="8"/>
    <x v="247"/>
    <x v="0"/>
    <x v="1"/>
    <s v="7000"/>
    <x v="0"/>
    <x v="0"/>
    <x v="252"/>
    <x v="252"/>
    <x v="246"/>
    <x v="0"/>
    <x v="0"/>
    <x v="0"/>
    <x v="0"/>
    <m/>
    <s v="MACHINE GEN Atraso iniciado: Locomocao longa"/>
    <m/>
    <s v="A"/>
    <x v="0"/>
    <x v="0"/>
    <x v="30"/>
    <n v="6.4914035714285726E-4"/>
    <n v="9.0879650000000017E-3"/>
    <x v="8"/>
    <m/>
    <m/>
    <n v="1"/>
    <m/>
    <x v="0"/>
    <e v="#N/A"/>
    <x v="0"/>
    <x v="1"/>
    <x v="1"/>
    <d v="2023-09-02T00:00:00"/>
    <s v="CA11145171"/>
    <n v="4"/>
  </r>
  <r>
    <x v="1"/>
    <x v="8"/>
    <x v="248"/>
    <x v="1"/>
    <x v="1"/>
    <s v="9135"/>
    <x v="25"/>
    <x v="1"/>
    <x v="253"/>
    <x v="253"/>
    <x v="247"/>
    <x v="11"/>
    <x v="61"/>
    <x v="23"/>
    <x v="10"/>
    <s v="SISTEMA ALERTA DE FADIGA"/>
    <s v="CORRIGIR FALHA NO SISTEMA OPTALERT - REALIZADO TROCA DO FUSIVEL - 150"/>
    <s v="202304222662"/>
    <s v="C"/>
    <x v="1"/>
    <x v="1"/>
    <x v="31"/>
    <n v="3.4155928571428569E-4"/>
    <n v="4.7818299999999999E-3"/>
    <x v="8"/>
    <m/>
    <m/>
    <n v="1"/>
    <m/>
    <x v="0"/>
    <e v="#N/A"/>
    <x v="0"/>
    <x v="1"/>
    <x v="1"/>
    <d v="2023-09-05T00:00:00"/>
    <s v="CA11145174"/>
    <n v="23"/>
  </r>
  <r>
    <x v="1"/>
    <x v="8"/>
    <x v="249"/>
    <x v="0"/>
    <x v="1"/>
    <s v="7001"/>
    <x v="13"/>
    <x v="0"/>
    <x v="254"/>
    <x v="254"/>
    <x v="248"/>
    <x v="7"/>
    <x v="7"/>
    <x v="0"/>
    <x v="0"/>
    <m/>
    <s v="INSPENÇÃO SENSETIVA"/>
    <m/>
    <s v="C"/>
    <x v="5"/>
    <x v="0"/>
    <x v="32"/>
    <n v="2.2776071428571428E-5"/>
    <n v="3.1886499999999999E-4"/>
    <x v="8"/>
    <m/>
    <m/>
    <n v="1"/>
    <m/>
    <x v="0"/>
    <e v="#N/A"/>
    <x v="0"/>
    <x v="1"/>
    <x v="1"/>
    <d v="2023-09-11T00:00:00"/>
    <s v="CA11145180"/>
    <n v="23"/>
  </r>
  <r>
    <x v="1"/>
    <x v="8"/>
    <x v="250"/>
    <x v="0"/>
    <x v="1"/>
    <s v="4003"/>
    <x v="19"/>
    <x v="0"/>
    <x v="255"/>
    <x v="255"/>
    <x v="249"/>
    <x v="7"/>
    <x v="7"/>
    <x v="0"/>
    <x v="0"/>
    <m/>
    <m/>
    <m/>
    <s v="C"/>
    <x v="5"/>
    <x v="0"/>
    <x v="32"/>
    <n v="2.749667857142857E-4"/>
    <n v="3.8495349999999998E-3"/>
    <x v="8"/>
    <m/>
    <m/>
    <n v="1"/>
    <m/>
    <x v="0"/>
    <e v="#N/A"/>
    <x v="0"/>
    <x v="1"/>
    <x v="1"/>
    <d v="2023-09-11T00:00:00"/>
    <s v="CA11145180"/>
    <n v="23"/>
  </r>
  <r>
    <x v="1"/>
    <x v="8"/>
    <x v="251"/>
    <x v="0"/>
    <x v="1"/>
    <s v="7010"/>
    <x v="4"/>
    <x v="0"/>
    <x v="256"/>
    <x v="256"/>
    <x v="250"/>
    <x v="9"/>
    <x v="32"/>
    <x v="22"/>
    <x v="0"/>
    <m/>
    <s v="VAZAMENTO NA VALVULA TDE- CORIIGIDO VAZAMENTO-MATRICULA 81019226"/>
    <s v="202304379177"/>
    <s v="C"/>
    <x v="3"/>
    <x v="0"/>
    <x v="32"/>
    <n v="4.8739249999999997E-4"/>
    <n v="6.8234949999999997E-3"/>
    <x v="8"/>
    <m/>
    <m/>
    <n v="1"/>
    <m/>
    <x v="0"/>
    <e v="#N/A"/>
    <x v="0"/>
    <x v="1"/>
    <x v="1"/>
    <d v="2023-09-15T00:00:00"/>
    <s v="CA11145184"/>
    <n v="23"/>
  </r>
  <r>
    <x v="1"/>
    <x v="8"/>
    <x v="252"/>
    <x v="0"/>
    <x v="1"/>
    <s v="7116"/>
    <x v="3"/>
    <x v="0"/>
    <x v="257"/>
    <x v="257"/>
    <x v="251"/>
    <x v="0"/>
    <x v="33"/>
    <x v="0"/>
    <x v="0"/>
    <m/>
    <m/>
    <m/>
    <s v="D"/>
    <x v="0"/>
    <x v="0"/>
    <x v="32"/>
    <n v="2.6744285714285716E-5"/>
    <n v="3.7442000000000004E-4"/>
    <x v="8"/>
    <m/>
    <m/>
    <n v="1"/>
    <m/>
    <x v="0"/>
    <e v="#N/A"/>
    <x v="0"/>
    <x v="1"/>
    <x v="1"/>
    <d v="2023-09-15T00:00:00"/>
    <s v="CA11145184"/>
    <n v="23"/>
  </r>
  <r>
    <x v="1"/>
    <x v="8"/>
    <x v="253"/>
    <x v="0"/>
    <x v="1"/>
    <s v="7000"/>
    <x v="0"/>
    <x v="0"/>
    <x v="258"/>
    <x v="258"/>
    <x v="252"/>
    <x v="0"/>
    <x v="33"/>
    <x v="0"/>
    <x v="0"/>
    <m/>
    <m/>
    <m/>
    <s v="D"/>
    <x v="0"/>
    <x v="0"/>
    <x v="32"/>
    <n v="2.498760714285714E-4"/>
    <n v="3.4982649999999995E-3"/>
    <x v="8"/>
    <m/>
    <m/>
    <n v="1"/>
    <m/>
    <x v="0"/>
    <e v="#N/A"/>
    <x v="0"/>
    <x v="1"/>
    <x v="1"/>
    <d v="2023-09-15T00:00:00"/>
    <s v="CA11145184"/>
    <n v="23"/>
  </r>
  <r>
    <x v="1"/>
    <x v="8"/>
    <x v="254"/>
    <x v="0"/>
    <x v="1"/>
    <s v="7111"/>
    <x v="5"/>
    <x v="0"/>
    <x v="259"/>
    <x v="259"/>
    <x v="253"/>
    <x v="0"/>
    <x v="33"/>
    <x v="0"/>
    <x v="0"/>
    <m/>
    <m/>
    <m/>
    <s v="D"/>
    <x v="0"/>
    <x v="0"/>
    <x v="32"/>
    <n v="8.4234464285714281E-4"/>
    <n v="1.1792825E-2"/>
    <x v="8"/>
    <m/>
    <m/>
    <n v="1"/>
    <m/>
    <x v="0"/>
    <e v="#N/A"/>
    <x v="0"/>
    <x v="1"/>
    <x v="1"/>
    <d v="2023-09-15T00:00:00"/>
    <s v="CA11145184"/>
    <n v="23"/>
  </r>
  <r>
    <x v="1"/>
    <x v="8"/>
    <x v="255"/>
    <x v="0"/>
    <x v="1"/>
    <s v="7000"/>
    <x v="0"/>
    <x v="0"/>
    <x v="260"/>
    <x v="260"/>
    <x v="254"/>
    <x v="0"/>
    <x v="33"/>
    <x v="0"/>
    <x v="0"/>
    <m/>
    <s v="MANUTENÇÃO PREVENTIVA 1500 HORAS"/>
    <m/>
    <s v="D"/>
    <x v="0"/>
    <x v="0"/>
    <x v="32"/>
    <n v="4.4961142857142854E-3"/>
    <n v="6.2945600000000004E-2"/>
    <x v="8"/>
    <m/>
    <m/>
    <n v="1"/>
    <m/>
    <x v="0"/>
    <e v="#N/A"/>
    <x v="0"/>
    <x v="1"/>
    <x v="1"/>
    <d v="2023-09-16T00:00:00"/>
    <s v="CA11145185"/>
    <n v="23"/>
  </r>
  <r>
    <x v="2"/>
    <x v="0"/>
    <x v="256"/>
    <x v="0"/>
    <x v="2"/>
    <s v="7000"/>
    <x v="5"/>
    <x v="0"/>
    <x v="261"/>
    <x v="261"/>
    <x v="255"/>
    <x v="0"/>
    <x v="33"/>
    <x v="5"/>
    <x v="0"/>
    <m/>
    <m/>
    <m/>
    <s v="C"/>
    <x v="0"/>
    <x v="2"/>
    <x v="1"/>
    <n v="1.0061841038254134E-3"/>
    <n v="8.8933691757472014E-3"/>
    <x v="0"/>
    <m/>
    <m/>
    <n v="1"/>
    <m/>
    <x v="0"/>
    <e v="#N/A"/>
    <x v="0"/>
    <x v="0"/>
    <x v="0"/>
    <d v="2023-01-02T00:00:00"/>
    <s v="CA11244928"/>
    <n v="23"/>
  </r>
  <r>
    <x v="2"/>
    <x v="0"/>
    <x v="257"/>
    <x v="0"/>
    <x v="2"/>
    <s v="7111"/>
    <x v="6"/>
    <x v="0"/>
    <x v="262"/>
    <x v="262"/>
    <x v="256"/>
    <x v="0"/>
    <x v="33"/>
    <x v="0"/>
    <x v="0"/>
    <m/>
    <m/>
    <m/>
    <s v="D"/>
    <x v="0"/>
    <x v="0"/>
    <x v="1"/>
    <n v="5.2079109217543292E-4"/>
    <n v="4.6031212663247938E-3"/>
    <x v="0"/>
    <m/>
    <m/>
    <n v="1"/>
    <m/>
    <x v="1"/>
    <e v="#N/A"/>
    <x v="1"/>
    <x v="0"/>
    <x v="0"/>
    <d v="2023-01-02T00:00:00"/>
    <s v="CA11244928"/>
    <n v="23"/>
  </r>
  <r>
    <x v="2"/>
    <x v="0"/>
    <x v="258"/>
    <x v="0"/>
    <x v="2"/>
    <s v="7000"/>
    <x v="0"/>
    <x v="0"/>
    <x v="263"/>
    <x v="263"/>
    <x v="257"/>
    <x v="0"/>
    <x v="33"/>
    <x v="0"/>
    <x v="0"/>
    <m/>
    <m/>
    <m/>
    <s v="D"/>
    <x v="0"/>
    <x v="0"/>
    <x v="1"/>
    <n v="1.1595617058851762E-3"/>
    <n v="1.0249029271372204E-2"/>
    <x v="0"/>
    <m/>
    <m/>
    <n v="1"/>
    <m/>
    <x v="0"/>
    <e v="#N/A"/>
    <x v="0"/>
    <x v="0"/>
    <x v="0"/>
    <d v="2023-01-02T00:00:00"/>
    <s v="CA11244928"/>
    <n v="23"/>
  </r>
  <r>
    <x v="2"/>
    <x v="0"/>
    <x v="19"/>
    <x v="0"/>
    <x v="2"/>
    <s v="7000"/>
    <x v="8"/>
    <x v="0"/>
    <x v="264"/>
    <x v="264"/>
    <x v="19"/>
    <x v="0"/>
    <x v="33"/>
    <x v="7"/>
    <x v="0"/>
    <m/>
    <m/>
    <m/>
    <s v="A"/>
    <x v="0"/>
    <x v="2"/>
    <x v="1"/>
    <n v="2.2810218978102189E-4"/>
    <n v="2.0161290322580645E-3"/>
    <x v="0"/>
    <m/>
    <m/>
    <n v="1"/>
    <m/>
    <x v="0"/>
    <e v="#N/A"/>
    <x v="0"/>
    <x v="1"/>
    <x v="1"/>
    <d v="2023-01-03T00:00:00"/>
    <s v="CA11244929"/>
    <n v="23"/>
  </r>
  <r>
    <x v="2"/>
    <x v="0"/>
    <x v="259"/>
    <x v="0"/>
    <x v="2"/>
    <s v="7000"/>
    <x v="0"/>
    <x v="0"/>
    <x v="265"/>
    <x v="265"/>
    <x v="258"/>
    <x v="0"/>
    <x v="33"/>
    <x v="0"/>
    <x v="0"/>
    <m/>
    <m/>
    <m/>
    <s v="A"/>
    <x v="0"/>
    <x v="0"/>
    <x v="1"/>
    <n v="1.5213571235367155E-3"/>
    <n v="1.344683393061484E-2"/>
    <x v="0"/>
    <m/>
    <m/>
    <n v="1"/>
    <m/>
    <x v="0"/>
    <e v="#N/A"/>
    <x v="0"/>
    <x v="0"/>
    <x v="0"/>
    <d v="2023-01-03T00:00:00"/>
    <s v="CA11244929"/>
    <n v="23"/>
  </r>
  <r>
    <x v="2"/>
    <x v="0"/>
    <x v="260"/>
    <x v="0"/>
    <x v="2"/>
    <s v="7000"/>
    <x v="9"/>
    <x v="0"/>
    <x v="266"/>
    <x v="266"/>
    <x v="259"/>
    <x v="0"/>
    <x v="33"/>
    <x v="0"/>
    <x v="0"/>
    <m/>
    <m/>
    <m/>
    <s v="A"/>
    <x v="0"/>
    <x v="0"/>
    <x v="1"/>
    <n v="2.1286580832585878E-3"/>
    <n v="1.8814590800414612E-2"/>
    <x v="0"/>
    <m/>
    <m/>
    <n v="1"/>
    <m/>
    <x v="0"/>
    <e v="#N/A"/>
    <x v="0"/>
    <x v="1"/>
    <x v="1"/>
    <d v="2023-01-03T00:00:00"/>
    <s v="CA11244929"/>
    <n v="23"/>
  </r>
  <r>
    <x v="2"/>
    <x v="0"/>
    <x v="261"/>
    <x v="0"/>
    <x v="2"/>
    <s v="7000"/>
    <x v="8"/>
    <x v="0"/>
    <x v="267"/>
    <x v="267"/>
    <x v="260"/>
    <x v="0"/>
    <x v="33"/>
    <x v="7"/>
    <x v="0"/>
    <m/>
    <m/>
    <m/>
    <s v="A"/>
    <x v="0"/>
    <x v="2"/>
    <x v="1"/>
    <n v="2.7841139496830936E-4"/>
    <n v="2.4607974910102184E-3"/>
    <x v="0"/>
    <m/>
    <m/>
    <n v="1"/>
    <m/>
    <x v="0"/>
    <e v="#N/A"/>
    <x v="0"/>
    <x v="1"/>
    <x v="1"/>
    <d v="2023-01-04T00:00:00"/>
    <s v="CA11244930"/>
    <n v="23"/>
  </r>
  <r>
    <x v="2"/>
    <x v="0"/>
    <x v="262"/>
    <x v="0"/>
    <x v="2"/>
    <s v="7000"/>
    <x v="0"/>
    <x v="0"/>
    <x v="268"/>
    <x v="268"/>
    <x v="261"/>
    <x v="0"/>
    <x v="33"/>
    <x v="0"/>
    <x v="0"/>
    <m/>
    <m/>
    <m/>
    <s v="A"/>
    <x v="0"/>
    <x v="0"/>
    <x v="1"/>
    <n v="8.4017639918963216E-5"/>
    <n v="7.4260752702567489E-4"/>
    <x v="0"/>
    <m/>
    <m/>
    <n v="1"/>
    <m/>
    <x v="0"/>
    <e v="#N/A"/>
    <x v="0"/>
    <x v="0"/>
    <x v="0"/>
    <d v="2023-01-04T00:00:00"/>
    <s v="CA11244930"/>
    <n v="23"/>
  </r>
  <r>
    <x v="2"/>
    <x v="0"/>
    <x v="263"/>
    <x v="0"/>
    <x v="2"/>
    <s v="7006"/>
    <x v="11"/>
    <x v="0"/>
    <x v="269"/>
    <x v="269"/>
    <x v="262"/>
    <x v="5"/>
    <x v="33"/>
    <x v="0"/>
    <x v="0"/>
    <m/>
    <m/>
    <m/>
    <s v="A"/>
    <x v="4"/>
    <x v="0"/>
    <x v="1"/>
    <n v="2.6358394160583944E-5"/>
    <n v="2.3297419354838711E-4"/>
    <x v="0"/>
    <m/>
    <m/>
    <n v="1"/>
    <m/>
    <x v="1"/>
    <e v="#N/A"/>
    <x v="7"/>
    <x v="3"/>
    <x v="4"/>
    <d v="2023-01-04T00:00:00"/>
    <s v="CA11244930"/>
    <n v="23"/>
  </r>
  <r>
    <x v="2"/>
    <x v="0"/>
    <x v="264"/>
    <x v="1"/>
    <x v="2"/>
    <s v="9000"/>
    <x v="2"/>
    <x v="1"/>
    <x v="270"/>
    <x v="270"/>
    <x v="263"/>
    <x v="4"/>
    <x v="5"/>
    <x v="4"/>
    <x v="4"/>
    <s v="TROCAR"/>
    <s v="O equipamento está parado para manutenção corretiva"/>
    <m/>
    <s v="A"/>
    <x v="2"/>
    <x v="0"/>
    <x v="1"/>
    <n v="1.7254240875912408E-3"/>
    <n v="1.5250522580645161E-2"/>
    <x v="0"/>
    <m/>
    <m/>
    <n v="1"/>
    <m/>
    <x v="1"/>
    <e v="#N/A"/>
    <x v="5"/>
    <x v="2"/>
    <x v="3"/>
    <d v="2023-01-05T00:00:00"/>
    <s v="CA11244931"/>
    <n v="23"/>
  </r>
  <r>
    <x v="2"/>
    <x v="0"/>
    <x v="265"/>
    <x v="1"/>
    <x v="2"/>
    <s v="9000"/>
    <x v="2"/>
    <x v="1"/>
    <x v="271"/>
    <x v="271"/>
    <x v="264"/>
    <x v="3"/>
    <x v="53"/>
    <x v="72"/>
    <x v="3"/>
    <s v="TROCAR"/>
    <s v="CORRIGIR FALHA ELETRICA NO CIRCUITO DO SHUTDOWN DO MOTOR"/>
    <s v="20230086521"/>
    <s v="B"/>
    <x v="2"/>
    <x v="0"/>
    <x v="1"/>
    <n v="3.1296459854014599E-4"/>
    <n v="2.7662032258064517E-3"/>
    <x v="0"/>
    <m/>
    <m/>
    <n v="1"/>
    <m/>
    <x v="1"/>
    <e v="#N/A"/>
    <x v="8"/>
    <x v="0"/>
    <x v="0"/>
    <d v="2023-01-06T00:00:00"/>
    <s v="CA11244932"/>
    <n v="23"/>
  </r>
  <r>
    <x v="2"/>
    <x v="0"/>
    <x v="266"/>
    <x v="1"/>
    <x v="2"/>
    <s v="9000"/>
    <x v="2"/>
    <x v="1"/>
    <x v="272"/>
    <x v="272"/>
    <x v="265"/>
    <x v="3"/>
    <x v="53"/>
    <x v="72"/>
    <x v="3"/>
    <s v="TROCAR"/>
    <s v="O equipamento está parado para manutenção corretiva"/>
    <m/>
    <s v="B"/>
    <x v="2"/>
    <x v="0"/>
    <x v="1"/>
    <n v="6.4569817518248173E-3"/>
    <n v="5.7071387096774194E-2"/>
    <x v="0"/>
    <m/>
    <m/>
    <n v="1"/>
    <s v="REPETIÇÃO"/>
    <x v="1"/>
    <e v="#N/A"/>
    <x v="8"/>
    <x v="0"/>
    <x v="0"/>
    <d v="2023-01-06T00:00:00"/>
    <s v="CA11244932"/>
    <n v="23"/>
  </r>
  <r>
    <x v="2"/>
    <x v="0"/>
    <x v="267"/>
    <x v="1"/>
    <x v="2"/>
    <s v="9000"/>
    <x v="2"/>
    <x v="1"/>
    <x v="273"/>
    <x v="273"/>
    <x v="266"/>
    <x v="2"/>
    <x v="17"/>
    <x v="73"/>
    <x v="1"/>
    <s v="REPARAR"/>
    <s v="O equipamento está parado para manutenção corretiva"/>
    <m/>
    <s v="C"/>
    <x v="0"/>
    <x v="0"/>
    <x v="3"/>
    <n v="4.4528927007299272E-3"/>
    <n v="3.9357825806451613E-2"/>
    <x v="0"/>
    <m/>
    <m/>
    <n v="1"/>
    <m/>
    <x v="1"/>
    <e v="#N/A"/>
    <x v="9"/>
    <x v="4"/>
    <x v="5"/>
    <d v="2023-01-18T00:00:00"/>
    <s v="CA11244944"/>
    <n v="23"/>
  </r>
  <r>
    <x v="2"/>
    <x v="0"/>
    <x v="268"/>
    <x v="1"/>
    <x v="2"/>
    <s v="9010"/>
    <x v="17"/>
    <x v="1"/>
    <x v="274"/>
    <x v="274"/>
    <x v="267"/>
    <x v="9"/>
    <x v="44"/>
    <x v="74"/>
    <x v="16"/>
    <s v="SEM RELATO"/>
    <s v="SEM RELATO"/>
    <m/>
    <s v="A"/>
    <x v="3"/>
    <x v="4"/>
    <x v="4"/>
    <n v="2.9176383211678828E-3"/>
    <n v="2.5788158064516127E-2"/>
    <x v="0"/>
    <m/>
    <s v="FALTA DA MANIPULADORA DE PNEUS"/>
    <n v="1"/>
    <m/>
    <x v="0"/>
    <e v="#N/A"/>
    <x v="0"/>
    <x v="1"/>
    <x v="1"/>
    <d v="2023-01-23T00:00:00"/>
    <s v="CA11244949"/>
    <n v="23"/>
  </r>
  <r>
    <x v="2"/>
    <x v="0"/>
    <x v="269"/>
    <x v="1"/>
    <x v="2"/>
    <s v="9010"/>
    <x v="17"/>
    <x v="1"/>
    <x v="275"/>
    <x v="275"/>
    <x v="268"/>
    <x v="9"/>
    <x v="32"/>
    <x v="74"/>
    <x v="3"/>
    <s v="TROCAR"/>
    <s v="REALIZADO A SUBSTITUIÇÃO DO PNEU TDE  O MESMO ESTAVA FURADO O PNEU TDI FOI SUBSTITUÍDO POR MEDIDAS DE PARAMENTO. REALIZADO EQUALIZAÇÃO DE PRESSÃO EM TODOS OS PNEUSO - ADRIANO MATINS"/>
    <s v="202300383939"/>
    <s v="C"/>
    <x v="3"/>
    <x v="4"/>
    <x v="4"/>
    <n v="4.809703649635037E-3"/>
    <n v="4.2511574193548389E-2"/>
    <x v="0"/>
    <m/>
    <s v="FALTA DA MANIPULADORA DE PNEUS"/>
    <n v="1"/>
    <m/>
    <x v="0"/>
    <e v="#N/A"/>
    <x v="0"/>
    <x v="1"/>
    <x v="1"/>
    <d v="2023-01-24T00:00:00"/>
    <s v="CA11244950"/>
    <n v="23"/>
  </r>
  <r>
    <x v="2"/>
    <x v="0"/>
    <x v="270"/>
    <x v="1"/>
    <x v="2"/>
    <s v="9000"/>
    <x v="2"/>
    <x v="1"/>
    <x v="276"/>
    <x v="276"/>
    <x v="269"/>
    <x v="14"/>
    <x v="3"/>
    <x v="75"/>
    <x v="31"/>
    <s v="TROCAR"/>
    <s v="O equipamento está parado para manutenção corretiva"/>
    <m/>
    <s v="A"/>
    <x v="2"/>
    <x v="0"/>
    <x v="4"/>
    <n v="8.5242700729927E-5"/>
    <n v="7.5343548387096771E-4"/>
    <x v="0"/>
    <m/>
    <m/>
    <n v="1"/>
    <m/>
    <x v="0"/>
    <e v="#N/A"/>
    <x v="0"/>
    <x v="1"/>
    <x v="1"/>
    <d v="2023-01-28T00:00:00"/>
    <s v="CA11244954"/>
    <n v="23"/>
  </r>
  <r>
    <x v="2"/>
    <x v="0"/>
    <x v="271"/>
    <x v="1"/>
    <x v="2"/>
    <s v="9000"/>
    <x v="2"/>
    <x v="1"/>
    <x v="277"/>
    <x v="277"/>
    <x v="270"/>
    <x v="14"/>
    <x v="3"/>
    <x v="75"/>
    <x v="31"/>
    <s v="TROCAR"/>
    <s v="VAZAMENTO HIDRAULICO"/>
    <s v="202300474585"/>
    <s v="B"/>
    <x v="2"/>
    <x v="0"/>
    <x v="4"/>
    <n v="9.4510328467153275E-4"/>
    <n v="8.3534935483870962E-3"/>
    <x v="0"/>
    <m/>
    <m/>
    <n v="1"/>
    <m/>
    <x v="0"/>
    <e v="#N/A"/>
    <x v="0"/>
    <x v="1"/>
    <x v="1"/>
    <d v="2023-01-28T00:00:00"/>
    <s v="CA11244954"/>
    <n v="23"/>
  </r>
  <r>
    <x v="2"/>
    <x v="0"/>
    <x v="272"/>
    <x v="1"/>
    <x v="2"/>
    <s v="9010"/>
    <x v="17"/>
    <x v="1"/>
    <x v="278"/>
    <x v="278"/>
    <x v="271"/>
    <x v="9"/>
    <x v="63"/>
    <x v="38"/>
    <x v="19"/>
    <s v="CALIBRAR"/>
    <s v="Calibrar pneu D/E"/>
    <s v="202300482642"/>
    <s v="A"/>
    <x v="3"/>
    <x v="4"/>
    <x v="4"/>
    <n v="4.3698467153284671E-4"/>
    <n v="3.8623806451612902E-3"/>
    <x v="0"/>
    <m/>
    <s v="EXPURGO DE BORRACHARIA DE 0,5% EXCEDENTE DO CONTRATO"/>
    <n v="1"/>
    <m/>
    <x v="0"/>
    <e v="#N/A"/>
    <x v="0"/>
    <x v="1"/>
    <x v="1"/>
    <d v="2023-01-29T00:00:00"/>
    <s v="CA11244955"/>
    <n v="23"/>
  </r>
  <r>
    <x v="2"/>
    <x v="0"/>
    <x v="273"/>
    <x v="1"/>
    <x v="2"/>
    <s v="9010"/>
    <x v="17"/>
    <x v="1"/>
    <x v="279"/>
    <x v="279"/>
    <x v="272"/>
    <x v="9"/>
    <x v="63"/>
    <x v="38"/>
    <x v="19"/>
    <s v="CALIBRAR"/>
    <s v="TM_3 -  ALARME DE ALTA PRESSÃO DO PNEU DE"/>
    <s v="202300482642"/>
    <s v="C"/>
    <x v="3"/>
    <x v="4"/>
    <x v="5"/>
    <n v="3.4227992700729929E-4"/>
    <n v="3.0253129032258063E-3"/>
    <x v="0"/>
    <m/>
    <s v="EXPURGO DE BORRACHARIA DE 0,5% EXCEDENTE DO CONTRATO"/>
    <n v="1"/>
    <m/>
    <x v="0"/>
    <e v="#N/A"/>
    <x v="0"/>
    <x v="1"/>
    <x v="1"/>
    <d v="2023-01-30T00:00:00"/>
    <s v="CA11244956"/>
    <n v="23"/>
  </r>
  <r>
    <x v="2"/>
    <x v="0"/>
    <x v="274"/>
    <x v="1"/>
    <x v="2"/>
    <s v="9000"/>
    <x v="2"/>
    <x v="1"/>
    <x v="280"/>
    <x v="280"/>
    <x v="273"/>
    <x v="4"/>
    <x v="5"/>
    <x v="4"/>
    <x v="3"/>
    <s v="TROCAR"/>
    <s v="VAZAMENTO DE ÓLEO - EQUIPAMENTO SEM FALHA - 1150075"/>
    <s v="202300505524"/>
    <s v="C"/>
    <x v="2"/>
    <x v="0"/>
    <x v="5"/>
    <n v="5.8368832116788315E-4"/>
    <n v="5.159051612903226E-3"/>
    <x v="0"/>
    <m/>
    <m/>
    <n v="1"/>
    <m/>
    <x v="0"/>
    <e v="#N/A"/>
    <x v="0"/>
    <x v="1"/>
    <x v="1"/>
    <d v="2023-01-30T00:00:00"/>
    <s v="CA11244956"/>
    <n v="23"/>
  </r>
  <r>
    <x v="2"/>
    <x v="1"/>
    <x v="275"/>
    <x v="1"/>
    <x v="2"/>
    <s v="9010"/>
    <x v="17"/>
    <x v="1"/>
    <x v="281"/>
    <x v="281"/>
    <x v="274"/>
    <x v="9"/>
    <x v="63"/>
    <x v="38"/>
    <x v="19"/>
    <s v="CALIBRAR"/>
    <s v="TM_3 - ALARME ALTA PRESSÃO NO PNEU DIANTEIRO ESQUERDO – DE"/>
    <s v="202300548650"/>
    <s v="D"/>
    <x v="3"/>
    <x v="4"/>
    <x v="5"/>
    <n v="1.7775730923694779E-3"/>
    <n v="1.580770357142857E-2"/>
    <x v="1"/>
    <m/>
    <m/>
    <n v="1"/>
    <m/>
    <x v="0"/>
    <e v="#N/A"/>
    <x v="0"/>
    <x v="1"/>
    <x v="1"/>
    <d v="2023-02-01T00:00:00"/>
    <s v="CA11244958"/>
    <n v="23"/>
  </r>
  <r>
    <x v="2"/>
    <x v="1"/>
    <x v="276"/>
    <x v="1"/>
    <x v="2"/>
    <s v="9000"/>
    <x v="2"/>
    <x v="1"/>
    <x v="282"/>
    <x v="282"/>
    <x v="275"/>
    <x v="17"/>
    <x v="21"/>
    <x v="76"/>
    <x v="32"/>
    <s v="REPARAR"/>
    <s v="FALHA NA PROPULSÃO / CURTO DA MANGUEIRA DE GRAXA COM CAPO ALIMENTAÇÃO DO MOTOR"/>
    <s v="202300616686"/>
    <s v="C"/>
    <x v="2"/>
    <x v="0"/>
    <x v="34"/>
    <n v="1.0899618473895582E-3"/>
    <n v="9.6928750000000001E-3"/>
    <x v="1"/>
    <m/>
    <m/>
    <n v="1"/>
    <m/>
    <x v="0"/>
    <e v="#N/A"/>
    <x v="0"/>
    <x v="1"/>
    <x v="1"/>
    <d v="2023-02-06T00:00:00"/>
    <s v="CA11244963"/>
    <n v="23"/>
  </r>
  <r>
    <x v="2"/>
    <x v="1"/>
    <x v="277"/>
    <x v="0"/>
    <x v="2"/>
    <s v="7000"/>
    <x v="0"/>
    <x v="0"/>
    <x v="283"/>
    <x v="283"/>
    <x v="276"/>
    <x v="0"/>
    <x v="6"/>
    <x v="0"/>
    <x v="0"/>
    <m/>
    <m/>
    <m/>
    <s v="C"/>
    <x v="0"/>
    <x v="0"/>
    <x v="34"/>
    <n v="1.1507606425702811E-3"/>
    <n v="1.0233549999999999E-2"/>
    <x v="1"/>
    <m/>
    <m/>
    <n v="1"/>
    <m/>
    <x v="0"/>
    <e v="#N/A"/>
    <x v="0"/>
    <x v="1"/>
    <x v="1"/>
    <d v="2023-02-06T00:00:00"/>
    <s v="CA11244963"/>
    <n v="23"/>
  </r>
  <r>
    <x v="2"/>
    <x v="1"/>
    <x v="278"/>
    <x v="0"/>
    <x v="2"/>
    <s v="7111"/>
    <x v="5"/>
    <x v="0"/>
    <x v="284"/>
    <x v="284"/>
    <x v="277"/>
    <x v="0"/>
    <x v="6"/>
    <x v="5"/>
    <x v="0"/>
    <m/>
    <m/>
    <m/>
    <s v="D"/>
    <x v="0"/>
    <x v="2"/>
    <x v="34"/>
    <n v="6.005040160642571E-4"/>
    <n v="5.3401964285714294E-3"/>
    <x v="1"/>
    <m/>
    <m/>
    <n v="1"/>
    <m/>
    <x v="0"/>
    <e v="#N/A"/>
    <x v="0"/>
    <x v="1"/>
    <x v="1"/>
    <d v="2023-02-07T00:00:00"/>
    <s v="CA11244964"/>
    <n v="23"/>
  </r>
  <r>
    <x v="2"/>
    <x v="1"/>
    <x v="279"/>
    <x v="0"/>
    <x v="2"/>
    <s v="7000"/>
    <x v="0"/>
    <x v="0"/>
    <x v="285"/>
    <x v="285"/>
    <x v="278"/>
    <x v="0"/>
    <x v="6"/>
    <x v="0"/>
    <x v="0"/>
    <m/>
    <m/>
    <m/>
    <s v="D"/>
    <x v="0"/>
    <x v="0"/>
    <x v="34"/>
    <n v="6.1923618473895582E-3"/>
    <n v="5.5067789285714284E-2"/>
    <x v="1"/>
    <m/>
    <m/>
    <n v="1"/>
    <m/>
    <x v="0"/>
    <e v="#N/A"/>
    <x v="0"/>
    <x v="1"/>
    <x v="1"/>
    <d v="2023-02-07T00:00:00"/>
    <s v="CA11244964"/>
    <n v="23"/>
  </r>
  <r>
    <x v="2"/>
    <x v="1"/>
    <x v="280"/>
    <x v="1"/>
    <x v="2"/>
    <s v="9010"/>
    <x v="17"/>
    <x v="1"/>
    <x v="286"/>
    <x v="286"/>
    <x v="279"/>
    <x v="9"/>
    <x v="27"/>
    <x v="38"/>
    <x v="19"/>
    <s v="CALIBRAR"/>
    <s v="TM_3 - ALTA PRESSÃO DE PNEUS Elevação de pressão dos Pneus TEE - 139psi e TEI - 140psi, recomendado 128psi"/>
    <s v="202300696644"/>
    <s v="A"/>
    <x v="3"/>
    <x v="4"/>
    <x v="34"/>
    <n v="4.336787148594378E-5"/>
    <n v="3.8566428571428575E-4"/>
    <x v="1"/>
    <m/>
    <m/>
    <n v="1"/>
    <m/>
    <x v="0"/>
    <e v="#N/A"/>
    <x v="0"/>
    <x v="1"/>
    <x v="1"/>
    <d v="2023-02-10T00:00:00"/>
    <s v="CA11244967"/>
    <n v="23"/>
  </r>
  <r>
    <x v="2"/>
    <x v="1"/>
    <x v="281"/>
    <x v="1"/>
    <x v="2"/>
    <s v="9000"/>
    <x v="2"/>
    <x v="1"/>
    <x v="287"/>
    <x v="287"/>
    <x v="280"/>
    <x v="12"/>
    <x v="64"/>
    <x v="77"/>
    <x v="33"/>
    <s v="TROCAR"/>
    <s v="TM_3 -  ALARME DE BAIXA PRESSÃO NO PNEU TDIO PNEU TDI"/>
    <s v="202300725701"/>
    <s v="D"/>
    <x v="2"/>
    <x v="0"/>
    <x v="34"/>
    <n v="9.6188923694779105E-3"/>
    <n v="8.5539435714285711E-2"/>
    <x v="1"/>
    <m/>
    <m/>
    <n v="1"/>
    <m/>
    <x v="1"/>
    <e v="#N/A"/>
    <x v="10"/>
    <x v="0"/>
    <x v="0"/>
    <d v="2023-02-12T00:00:00"/>
    <s v="CA11244969"/>
    <n v="23"/>
  </r>
  <r>
    <x v="2"/>
    <x v="1"/>
    <x v="282"/>
    <x v="1"/>
    <x v="2"/>
    <s v="9000"/>
    <x v="2"/>
    <x v="1"/>
    <x v="288"/>
    <x v="288"/>
    <x v="281"/>
    <x v="3"/>
    <x v="3"/>
    <x v="75"/>
    <x v="34"/>
    <s v="POSICIONAR"/>
    <s v="O equipamento está parado para manutenção corretiva"/>
    <m/>
    <s v="A"/>
    <x v="2"/>
    <x v="0"/>
    <x v="6"/>
    <n v="6.1579638554216866E-4"/>
    <n v="5.4761892857142858E-3"/>
    <x v="1"/>
    <m/>
    <m/>
    <n v="1"/>
    <m/>
    <x v="0"/>
    <e v="#N/A"/>
    <x v="0"/>
    <x v="1"/>
    <x v="1"/>
    <d v="2023-02-15T00:00:00"/>
    <s v="CA11244972"/>
    <n v="23"/>
  </r>
  <r>
    <x v="2"/>
    <x v="1"/>
    <x v="283"/>
    <x v="1"/>
    <x v="2"/>
    <s v="9000"/>
    <x v="2"/>
    <x v="1"/>
    <x v="289"/>
    <x v="289"/>
    <x v="282"/>
    <x v="17"/>
    <x v="58"/>
    <x v="66"/>
    <x v="4"/>
    <s v="TROCAR"/>
    <s v="ESTOUROU MANGUEIRA DO TANQUE HIDRÁULICA - 2201642 SUBSTITUÍDO  MANGUEIRA DO BLOER"/>
    <s v="202300920947"/>
    <s v="D"/>
    <x v="2"/>
    <x v="0"/>
    <x v="7"/>
    <n v="1.3769429718875502E-3"/>
    <n v="1.2244957142857142E-2"/>
    <x v="1"/>
    <m/>
    <m/>
    <n v="1"/>
    <m/>
    <x v="1"/>
    <e v="#N/A"/>
    <x v="11"/>
    <x v="0"/>
    <x v="0"/>
    <d v="2023-02-24T00:00:00"/>
    <s v="CA11244981"/>
    <n v="23"/>
  </r>
  <r>
    <x v="2"/>
    <x v="1"/>
    <x v="284"/>
    <x v="1"/>
    <x v="2"/>
    <s v="9000"/>
    <x v="2"/>
    <x v="1"/>
    <x v="290"/>
    <x v="290"/>
    <x v="283"/>
    <x v="13"/>
    <x v="2"/>
    <x v="78"/>
    <x v="35"/>
    <s v="LIMPEZA"/>
    <s v="O equipamento está parado para manutenção corretiva"/>
    <s v="202300965912"/>
    <s v="A"/>
    <x v="2"/>
    <x v="0"/>
    <x v="8"/>
    <n v="6.7919839357429728E-4"/>
    <n v="6.0400142857142862E-3"/>
    <x v="1"/>
    <m/>
    <m/>
    <n v="1"/>
    <m/>
    <x v="0"/>
    <e v="#N/A"/>
    <x v="0"/>
    <x v="1"/>
    <x v="1"/>
    <d v="2023-02-27T00:00:00"/>
    <s v="CA11244984"/>
    <n v="23"/>
  </r>
  <r>
    <x v="2"/>
    <x v="2"/>
    <x v="285"/>
    <x v="1"/>
    <x v="2"/>
    <s v="9010"/>
    <x v="17"/>
    <x v="1"/>
    <x v="291"/>
    <x v="291"/>
    <x v="284"/>
    <x v="9"/>
    <x v="32"/>
    <x v="38"/>
    <x v="19"/>
    <s v="CALIBRAR"/>
    <s v="TM_3 -  ALTA PRESSÃO PNEU TRASEIRO DIREITO Interno-TDI / TM_3 -  ALTA PRESSÃO PNEU TRASEIRO DIREITO EXTERNO-TDE / TEMPERATURA NORMALIZADAS - FLAVIO"/>
    <s v="202301015608"/>
    <s v="D"/>
    <x v="3"/>
    <x v="4"/>
    <x v="8"/>
    <n v="3.0295895731387735E-4"/>
    <n v="2.7266290322580642E-3"/>
    <x v="2"/>
    <m/>
    <m/>
    <n v="1"/>
    <m/>
    <x v="0"/>
    <e v="#N/A"/>
    <x v="0"/>
    <x v="1"/>
    <x v="1"/>
    <d v="2023-03-01T00:00:00"/>
    <s v="CA11244986"/>
    <n v="23"/>
  </r>
  <r>
    <x v="2"/>
    <x v="2"/>
    <x v="286"/>
    <x v="1"/>
    <x v="2"/>
    <s v="9010"/>
    <x v="17"/>
    <x v="1"/>
    <x v="292"/>
    <x v="292"/>
    <x v="285"/>
    <x v="9"/>
    <x v="49"/>
    <x v="38"/>
    <x v="19"/>
    <s v="CALIBRAR"/>
    <s v="TM_3 -  ALTA PRESSÃO PNEU TRASEIRO DIREITO INTERNO - TDI - REGULARIDA AS PRESÕES DOS PNEUS LD LE - 81006923"/>
    <s v="202301025374"/>
    <s v="C"/>
    <x v="3"/>
    <x v="4"/>
    <x v="8"/>
    <n v="7.8985708955592288E-5"/>
    <n v="7.1087096774193547E-4"/>
    <x v="2"/>
    <m/>
    <m/>
    <n v="1"/>
    <m/>
    <x v="0"/>
    <e v="#N/A"/>
    <x v="0"/>
    <x v="1"/>
    <x v="1"/>
    <d v="2023-03-02T00:00:00"/>
    <s v="CA11244987"/>
    <n v="23"/>
  </r>
  <r>
    <x v="2"/>
    <x v="2"/>
    <x v="287"/>
    <x v="0"/>
    <x v="2"/>
    <s v="7000"/>
    <x v="0"/>
    <x v="0"/>
    <x v="293"/>
    <x v="293"/>
    <x v="286"/>
    <x v="0"/>
    <x v="11"/>
    <x v="0"/>
    <x v="0"/>
    <m/>
    <m/>
    <m/>
    <m/>
    <x v="0"/>
    <x v="0"/>
    <x v="9"/>
    <n v="5.9052702556974053E-4"/>
    <n v="5.3147401434421957E-3"/>
    <x v="2"/>
    <m/>
    <m/>
    <n v="1"/>
    <m/>
    <x v="0"/>
    <e v="#N/A"/>
    <x v="0"/>
    <x v="1"/>
    <x v="1"/>
    <d v="2023-03-10T00:00:00"/>
    <s v="CA11244995"/>
    <n v="23"/>
  </r>
  <r>
    <x v="2"/>
    <x v="2"/>
    <x v="288"/>
    <x v="0"/>
    <x v="2"/>
    <s v="7000"/>
    <x v="6"/>
    <x v="0"/>
    <x v="294"/>
    <x v="294"/>
    <x v="287"/>
    <x v="0"/>
    <x v="11"/>
    <x v="0"/>
    <x v="0"/>
    <m/>
    <m/>
    <m/>
    <m/>
    <x v="0"/>
    <x v="0"/>
    <x v="9"/>
    <n v="4.4802893404043365E-4"/>
    <n v="4.0322580645161289E-3"/>
    <x v="2"/>
    <m/>
    <m/>
    <n v="1"/>
    <m/>
    <x v="0"/>
    <e v="#N/A"/>
    <x v="0"/>
    <x v="1"/>
    <x v="1"/>
    <d v="2023-03-10T00:00:00"/>
    <s v="CA11244995"/>
    <n v="23"/>
  </r>
  <r>
    <x v="2"/>
    <x v="2"/>
    <x v="289"/>
    <x v="0"/>
    <x v="2"/>
    <s v="7000"/>
    <x v="0"/>
    <x v="0"/>
    <x v="295"/>
    <x v="295"/>
    <x v="288"/>
    <x v="0"/>
    <x v="11"/>
    <x v="0"/>
    <x v="0"/>
    <m/>
    <m/>
    <m/>
    <m/>
    <x v="0"/>
    <x v="0"/>
    <x v="9"/>
    <n v="3.3602170053032522E-3"/>
    <n v="3.0241935483870969E-2"/>
    <x v="2"/>
    <m/>
    <m/>
    <n v="1"/>
    <m/>
    <x v="0"/>
    <e v="#N/A"/>
    <x v="0"/>
    <x v="1"/>
    <x v="1"/>
    <d v="2023-03-10T00:00:00"/>
    <s v="CA11244995"/>
    <n v="23"/>
  </r>
  <r>
    <x v="2"/>
    <x v="2"/>
    <x v="290"/>
    <x v="0"/>
    <x v="2"/>
    <s v="7000"/>
    <x v="9"/>
    <x v="0"/>
    <x v="296"/>
    <x v="296"/>
    <x v="289"/>
    <x v="0"/>
    <x v="11"/>
    <x v="79"/>
    <x v="0"/>
    <m/>
    <s v="PREVENTIVA 1500h + BACKLOG"/>
    <m/>
    <s v="A"/>
    <x v="0"/>
    <x v="0"/>
    <x v="9"/>
    <n v="3.3987972745144496E-4"/>
    <n v="3.058915770511263E-3"/>
    <x v="2"/>
    <m/>
    <m/>
    <n v="1"/>
    <m/>
    <x v="0"/>
    <e v="#N/A"/>
    <x v="0"/>
    <x v="1"/>
    <x v="1"/>
    <d v="2023-03-11T00:00:00"/>
    <s v="CA11244996"/>
    <n v="23"/>
  </r>
  <r>
    <x v="2"/>
    <x v="2"/>
    <x v="291"/>
    <x v="0"/>
    <x v="2"/>
    <s v="7111"/>
    <x v="5"/>
    <x v="0"/>
    <x v="297"/>
    <x v="297"/>
    <x v="290"/>
    <x v="0"/>
    <x v="0"/>
    <x v="17"/>
    <x v="7"/>
    <s v="ROTINA"/>
    <m/>
    <m/>
    <s v="A"/>
    <x v="0"/>
    <x v="0"/>
    <x v="35"/>
    <n v="1.0712038479379843E-3"/>
    <n v="9.6408290322580643E-3"/>
    <x v="2"/>
    <m/>
    <m/>
    <n v="1"/>
    <m/>
    <x v="0"/>
    <e v="#N/A"/>
    <x v="0"/>
    <x v="1"/>
    <x v="1"/>
    <d v="2023-03-28T00:00:00"/>
    <s v="CA11245013"/>
    <n v="4"/>
  </r>
  <r>
    <x v="2"/>
    <x v="3"/>
    <x v="292"/>
    <x v="0"/>
    <x v="2"/>
    <n v="7010"/>
    <x v="4"/>
    <x v="0"/>
    <x v="298"/>
    <x v="298"/>
    <x v="291"/>
    <x v="9"/>
    <x v="51"/>
    <x v="49"/>
    <x v="22"/>
    <s v="PREVENTIVA"/>
    <m/>
    <m/>
    <s v="A"/>
    <x v="3"/>
    <x v="0"/>
    <x v="36"/>
    <n v="2.5804150068375053E-5"/>
    <n v="2.5115740740740741E-4"/>
    <x v="3"/>
    <m/>
    <m/>
    <n v="1"/>
    <m/>
    <x v="0"/>
    <e v="#N/A"/>
    <x v="0"/>
    <x v="1"/>
    <x v="1"/>
    <d v="2023-04-11T00:00:00"/>
    <s v="CA11245027"/>
    <n v="23"/>
  </r>
  <r>
    <x v="2"/>
    <x v="3"/>
    <x v="293"/>
    <x v="0"/>
    <x v="2"/>
    <n v="7010"/>
    <x v="4"/>
    <x v="0"/>
    <x v="299"/>
    <x v="299"/>
    <x v="292"/>
    <x v="9"/>
    <x v="51"/>
    <x v="49"/>
    <x v="22"/>
    <s v="PREVENTIVA"/>
    <m/>
    <m/>
    <s v="A"/>
    <x v="3"/>
    <x v="0"/>
    <x v="36"/>
    <n v="7.3214816576490881E-4"/>
    <n v="7.1261574074074074E-3"/>
    <x v="3"/>
    <m/>
    <m/>
    <n v="1"/>
    <m/>
    <x v="0"/>
    <e v="#N/A"/>
    <x v="0"/>
    <x v="1"/>
    <x v="1"/>
    <d v="2023-04-11T00:00:00"/>
    <s v="CA11245027"/>
    <n v="23"/>
  </r>
  <r>
    <x v="2"/>
    <x v="3"/>
    <x v="294"/>
    <x v="1"/>
    <x v="2"/>
    <s v="9010"/>
    <x v="17"/>
    <x v="1"/>
    <x v="300"/>
    <x v="300"/>
    <x v="293"/>
    <x v="9"/>
    <x v="49"/>
    <x v="80"/>
    <x v="24"/>
    <s v="VEDAR"/>
    <s v="CALIBRAR PNEU TDI - CALIBRADO E LIBERADO – MATRÍCULA 01550353"/>
    <s v="202301719665"/>
    <s v="C"/>
    <x v="3"/>
    <x v="0"/>
    <x v="36"/>
    <n v="1.43726366609192E-4"/>
    <n v="1.3989200000000001E-3"/>
    <x v="3"/>
    <m/>
    <m/>
    <n v="1"/>
    <m/>
    <x v="0"/>
    <e v="#N/A"/>
    <x v="0"/>
    <x v="1"/>
    <x v="1"/>
    <d v="2023-04-12T00:00:00"/>
    <s v="CA11245028"/>
    <n v="23"/>
  </r>
  <r>
    <x v="2"/>
    <x v="3"/>
    <x v="295"/>
    <x v="0"/>
    <x v="2"/>
    <s v="7111"/>
    <x v="5"/>
    <x v="0"/>
    <x v="301"/>
    <x v="301"/>
    <x v="294"/>
    <x v="0"/>
    <x v="13"/>
    <x v="50"/>
    <x v="7"/>
    <s v="ROTINA"/>
    <s v="NÃO INICIOU A ATUAR POIS EQUIPE ESTAVA ATUANDO NO CA111, NÃO HAVENDO ASSIM COLETA E INSPEÇÕES ANTES."/>
    <m/>
    <s v="D"/>
    <x v="0"/>
    <x v="0"/>
    <x v="36"/>
    <n v="3.24394953326595E-4"/>
    <n v="3.1574066666666674E-3"/>
    <x v="3"/>
    <m/>
    <m/>
    <n v="1"/>
    <m/>
    <x v="0"/>
    <e v="#N/A"/>
    <x v="0"/>
    <x v="1"/>
    <x v="1"/>
    <d v="2023-04-13T00:00:00"/>
    <s v="CA11245029"/>
    <n v="23"/>
  </r>
  <r>
    <x v="2"/>
    <x v="3"/>
    <x v="296"/>
    <x v="0"/>
    <x v="2"/>
    <s v="7111"/>
    <x v="16"/>
    <x v="0"/>
    <x v="302"/>
    <x v="302"/>
    <x v="295"/>
    <x v="0"/>
    <x v="13"/>
    <x v="50"/>
    <x v="7"/>
    <s v="ROTINA"/>
    <m/>
    <m/>
    <s v="D"/>
    <x v="0"/>
    <x v="0"/>
    <x v="36"/>
    <n v="3.5451962661275937E-4"/>
    <n v="3.4506166666666664E-3"/>
    <x v="3"/>
    <m/>
    <m/>
    <n v="1"/>
    <m/>
    <x v="0"/>
    <e v="#N/A"/>
    <x v="0"/>
    <x v="1"/>
    <x v="1"/>
    <d v="2023-04-14T00:00:00"/>
    <s v="CA11245030"/>
    <n v="23"/>
  </r>
  <r>
    <x v="2"/>
    <x v="3"/>
    <x v="297"/>
    <x v="0"/>
    <x v="2"/>
    <s v="7000"/>
    <x v="0"/>
    <x v="0"/>
    <x v="303"/>
    <x v="303"/>
    <x v="296"/>
    <x v="0"/>
    <x v="13"/>
    <x v="50"/>
    <x v="7"/>
    <s v="ROTINA"/>
    <m/>
    <m/>
    <s v="D"/>
    <x v="0"/>
    <x v="0"/>
    <x v="36"/>
    <n v="3.033592922290267E-3"/>
    <n v="2.9526619999999996E-2"/>
    <x v="3"/>
    <m/>
    <m/>
    <n v="1"/>
    <m/>
    <x v="0"/>
    <e v="#N/A"/>
    <x v="0"/>
    <x v="1"/>
    <x v="1"/>
    <d v="2023-04-14T00:00:00"/>
    <s v="CA11245030"/>
    <n v="23"/>
  </r>
  <r>
    <x v="2"/>
    <x v="3"/>
    <x v="298"/>
    <x v="1"/>
    <x v="2"/>
    <s v="9000"/>
    <x v="2"/>
    <x v="1"/>
    <x v="304"/>
    <x v="304"/>
    <x v="297"/>
    <x v="9"/>
    <x v="63"/>
    <x v="81"/>
    <x v="3"/>
    <s v="COMPLETAR NÍVEL DE ÓLEO"/>
    <s v="VAZAMENTO NA RODA DIANTEIRA ESQUERDA - COMPLETADO NIVEL DE ÓLEO DA RODA LE E POSICIONADO BUJÃO DA RODA LE - 1150085"/>
    <s v="202301767443"/>
    <s v="D"/>
    <x v="2"/>
    <x v="0"/>
    <x v="36"/>
    <n v="7.18234568048041E-5"/>
    <n v="6.9907333333333341E-4"/>
    <x v="3"/>
    <m/>
    <m/>
    <n v="1"/>
    <m/>
    <x v="0"/>
    <e v="#N/A"/>
    <x v="0"/>
    <x v="1"/>
    <x v="1"/>
    <d v="2023-04-15T00:00:00"/>
    <s v="CA11245031"/>
    <n v="23"/>
  </r>
  <r>
    <x v="2"/>
    <x v="3"/>
    <x v="299"/>
    <x v="1"/>
    <x v="2"/>
    <s v="9000"/>
    <x v="2"/>
    <x v="1"/>
    <x v="305"/>
    <x v="305"/>
    <x v="298"/>
    <x v="14"/>
    <x v="38"/>
    <x v="82"/>
    <x v="36"/>
    <s v="AJUSTE"/>
    <s v="FALHA NA PROPULSÃO DA ACELERAÇÃO - FOI EFETUADO AJUSTE NO PEDAL DE FREIO – MATRÍCULA 150166"/>
    <s v="202301769304"/>
    <s v="D"/>
    <x v="3"/>
    <x v="0"/>
    <x v="36"/>
    <n v="6.0126434151852083E-4"/>
    <n v="5.8522366666666674E-3"/>
    <x v="3"/>
    <m/>
    <m/>
    <n v="1"/>
    <m/>
    <x v="0"/>
    <e v="#N/A"/>
    <x v="0"/>
    <x v="1"/>
    <x v="1"/>
    <d v="2023-04-15T00:00:00"/>
    <s v="CA11245031"/>
    <n v="23"/>
  </r>
  <r>
    <x v="2"/>
    <x v="3"/>
    <x v="300"/>
    <x v="1"/>
    <x v="2"/>
    <s v="9135"/>
    <x v="25"/>
    <x v="1"/>
    <x v="306"/>
    <x v="306"/>
    <x v="299"/>
    <x v="11"/>
    <x v="61"/>
    <x v="23"/>
    <x v="10"/>
    <s v="SISTEMA ALERTA DE FADIGA"/>
    <s v="falha na conexão do optalert - CONEXÃO DO CABO USB DESCONECTADO - FOI CONECTADO - MAT  0147"/>
    <s v="202301770656"/>
    <s v="A"/>
    <x v="1"/>
    <x v="1"/>
    <x v="36"/>
    <n v="3.6252657113978245E-4"/>
    <n v="3.5285500000000001E-3"/>
    <x v="3"/>
    <m/>
    <m/>
    <n v="1"/>
    <m/>
    <x v="0"/>
    <e v="#N/A"/>
    <x v="0"/>
    <x v="1"/>
    <x v="1"/>
    <d v="2023-04-15T00:00:00"/>
    <s v="CA11245031"/>
    <n v="23"/>
  </r>
  <r>
    <x v="2"/>
    <x v="3"/>
    <x v="301"/>
    <x v="1"/>
    <x v="2"/>
    <s v="9135"/>
    <x v="25"/>
    <x v="1"/>
    <x v="307"/>
    <x v="307"/>
    <x v="300"/>
    <x v="11"/>
    <x v="39"/>
    <x v="23"/>
    <x v="10"/>
    <s v="SISTEMA ALERTA DE FADIGA"/>
    <s v="FALHA NO OPTALERT ; REALIZADO LIMPEZA DE DADOS 146"/>
    <s v="202301795915"/>
    <s v="B"/>
    <x v="1"/>
    <x v="1"/>
    <x v="13"/>
    <n v="1.0139332897318509E-4"/>
    <n v="9.8688333333333319E-4"/>
    <x v="3"/>
    <m/>
    <m/>
    <n v="1"/>
    <m/>
    <x v="0"/>
    <e v="#N/A"/>
    <x v="0"/>
    <x v="1"/>
    <x v="1"/>
    <d v="2023-04-17T00:00:00"/>
    <s v="CA11245033"/>
    <n v="23"/>
  </r>
  <r>
    <x v="2"/>
    <x v="3"/>
    <x v="302"/>
    <x v="0"/>
    <x v="2"/>
    <s v="7006"/>
    <x v="11"/>
    <x v="0"/>
    <x v="308"/>
    <x v="308"/>
    <x v="301"/>
    <x v="5"/>
    <x v="35"/>
    <x v="83"/>
    <x v="7"/>
    <s v="ROTINA"/>
    <s v="PREDITIVA VALE, COLETAR DADOS DE VIBRAÇÃO"/>
    <m/>
    <s v="C"/>
    <x v="4"/>
    <x v="2"/>
    <x v="13"/>
    <n v="3.9558347107438017E-5"/>
    <n v="3.8502999999999996E-4"/>
    <x v="3"/>
    <m/>
    <m/>
    <n v="1"/>
    <m/>
    <x v="0"/>
    <e v="#N/A"/>
    <x v="0"/>
    <x v="1"/>
    <x v="1"/>
    <d v="2023-04-20T00:00:00"/>
    <s v="CA11245036"/>
    <n v="23"/>
  </r>
  <r>
    <x v="2"/>
    <x v="3"/>
    <x v="303"/>
    <x v="1"/>
    <x v="2"/>
    <s v="9000"/>
    <x v="2"/>
    <x v="1"/>
    <x v="309"/>
    <x v="309"/>
    <x v="302"/>
    <x v="13"/>
    <x v="65"/>
    <x v="84"/>
    <x v="31"/>
    <s v="FIXAR"/>
    <s v="TRAVAMENTO DA ESCADA - EFETUADO REAPERTO DOS PARAFUSOS DE FIXAÇÃO DA ESTRUTURA DA ESCADA MATRÍCULA 2201715"/>
    <s v="202301873099"/>
    <s v="A"/>
    <x v="2"/>
    <x v="0"/>
    <x v="13"/>
    <n v="3.6110018431535769E-5"/>
    <n v="3.5146666666666668E-4"/>
    <x v="3"/>
    <m/>
    <m/>
    <n v="1"/>
    <m/>
    <x v="0"/>
    <e v="#N/A"/>
    <x v="0"/>
    <x v="1"/>
    <x v="1"/>
    <d v="2023-04-21T00:00:00"/>
    <s v="CA11245037"/>
    <n v="23"/>
  </r>
  <r>
    <x v="2"/>
    <x v="3"/>
    <x v="304"/>
    <x v="0"/>
    <x v="2"/>
    <s v="7000"/>
    <x v="0"/>
    <x v="0"/>
    <x v="310"/>
    <x v="310"/>
    <x v="303"/>
    <x v="0"/>
    <x v="13"/>
    <x v="50"/>
    <x v="7"/>
    <s v="ROTINA"/>
    <m/>
    <m/>
    <s v="C"/>
    <x v="0"/>
    <x v="0"/>
    <x v="37"/>
    <n v="7.3210836316071112E-4"/>
    <n v="7.1257699999999992E-3"/>
    <x v="3"/>
    <m/>
    <m/>
    <n v="1"/>
    <m/>
    <x v="0"/>
    <e v="#N/A"/>
    <x v="0"/>
    <x v="1"/>
    <x v="1"/>
    <d v="2023-04-30T00:00:00"/>
    <s v="CA11245046"/>
    <n v="23"/>
  </r>
  <r>
    <x v="2"/>
    <x v="4"/>
    <x v="305"/>
    <x v="1"/>
    <x v="2"/>
    <s v="9000"/>
    <x v="2"/>
    <x v="1"/>
    <x v="311"/>
    <x v="311"/>
    <x v="304"/>
    <x v="12"/>
    <x v="66"/>
    <x v="85"/>
    <x v="8"/>
    <s v="TROCAR"/>
    <s v="FALHA NO AR CONDICIONADO - FOI SUSBSTITUIDO O RELÉ - MATRÍCULA 2201715"/>
    <s v="202302075297"/>
    <s v="A"/>
    <x v="2"/>
    <x v="0"/>
    <x v="14"/>
    <n v="9.7161601065094507E-5"/>
    <n v="1.1499387096774193E-3"/>
    <x v="4"/>
    <m/>
    <m/>
    <n v="1"/>
    <m/>
    <x v="0"/>
    <e v="#N/A"/>
    <x v="0"/>
    <x v="1"/>
    <x v="1"/>
    <d v="2023-05-03T00:00:00"/>
    <s v="CA11245049"/>
    <n v="23"/>
  </r>
  <r>
    <x v="2"/>
    <x v="4"/>
    <x v="306"/>
    <x v="1"/>
    <x v="2"/>
    <s v="9000"/>
    <x v="2"/>
    <x v="1"/>
    <x v="312"/>
    <x v="312"/>
    <x v="305"/>
    <x v="13"/>
    <x v="31"/>
    <x v="86"/>
    <x v="37"/>
    <s v="AJUSTE"/>
    <s v="FALHA NO ACIONAMENTO DA ESCADA - EFETUADA AJUSTE NA SOLENOIDE MATRÍCULA 2201715"/>
    <s v="202302103666"/>
    <s v="A"/>
    <x v="2"/>
    <x v="0"/>
    <x v="14"/>
    <n v="2.7949690285937202E-5"/>
    <n v="3.3079354838709676E-4"/>
    <x v="4"/>
    <m/>
    <m/>
    <n v="1"/>
    <m/>
    <x v="1"/>
    <e v="#N/A"/>
    <x v="7"/>
    <x v="3"/>
    <x v="4"/>
    <d v="2023-05-05T00:00:00"/>
    <s v="CA11245051"/>
    <n v="23"/>
  </r>
  <r>
    <x v="2"/>
    <x v="4"/>
    <x v="307"/>
    <x v="1"/>
    <x v="2"/>
    <s v="9000"/>
    <x v="2"/>
    <x v="1"/>
    <x v="313"/>
    <x v="313"/>
    <x v="306"/>
    <x v="15"/>
    <x v="43"/>
    <x v="36"/>
    <x v="2"/>
    <s v="COMPLETAR"/>
    <s v="BAIXO RENDIMENTO E BAIXA PRESSÃO DE LUBRIFICAÇÃO - REALIZADO COMPLEMENTAÇÃO DE GRAXA E LIMPEZA NO SENSOR DO FILTRO PRIMARIO DE COMBUSTIVEL - 1550085"/>
    <s v="202302120930"/>
    <s v="D"/>
    <x v="2"/>
    <x v="0"/>
    <x v="14"/>
    <n v="2.3426079275203765E-4"/>
    <n v="2.7725516129032258E-3"/>
    <x v="4"/>
    <m/>
    <m/>
    <n v="1"/>
    <m/>
    <x v="0"/>
    <e v="#N/A"/>
    <x v="0"/>
    <x v="1"/>
    <x v="1"/>
    <d v="2023-05-06T00:00:00"/>
    <s v="CA11245052"/>
    <n v="23"/>
  </r>
  <r>
    <x v="2"/>
    <x v="4"/>
    <x v="308"/>
    <x v="1"/>
    <x v="2"/>
    <s v="9000"/>
    <x v="2"/>
    <x v="1"/>
    <x v="314"/>
    <x v="314"/>
    <x v="307"/>
    <x v="13"/>
    <x v="31"/>
    <x v="87"/>
    <x v="31"/>
    <s v="FIXAR"/>
    <s v="FALHA AO BAIXAR A ESCADA DE ACESSO - IDENTIFICADO BOTEIRA DE EMERGÊNCIA DA ESCADA ACIONADA (FALHA OPERACIONAL)./ SOLICITADO A RETROAÇÃO DO CÓDIGO"/>
    <s v="202302127282"/>
    <s v="C"/>
    <x v="2"/>
    <x v="0"/>
    <x v="14"/>
    <n v="1.1337632445557965E-4"/>
    <n v="1.3418451612903226E-3"/>
    <x v="4"/>
    <m/>
    <m/>
    <n v="1"/>
    <m/>
    <x v="0"/>
    <e v="#N/A"/>
    <x v="0"/>
    <x v="1"/>
    <x v="1"/>
    <d v="2023-05-07T00:00:00"/>
    <s v="CA11245053"/>
    <n v="23"/>
  </r>
  <r>
    <x v="2"/>
    <x v="4"/>
    <x v="309"/>
    <x v="1"/>
    <x v="2"/>
    <s v="9000"/>
    <x v="2"/>
    <x v="1"/>
    <x v="315"/>
    <x v="315"/>
    <x v="308"/>
    <x v="3"/>
    <x v="53"/>
    <x v="88"/>
    <x v="4"/>
    <s v="TROCAR"/>
    <s v="O equipamento está parado para manutenção corretiva"/>
    <m/>
    <s v="C"/>
    <x v="2"/>
    <x v="0"/>
    <x v="14"/>
    <n v="8.2161601424719094E-3"/>
    <n v="9.7240890322580653E-2"/>
    <x v="4"/>
    <m/>
    <m/>
    <n v="1"/>
    <m/>
    <x v="1"/>
    <e v="#N/A"/>
    <x v="12"/>
    <x v="5"/>
    <x v="6"/>
    <d v="2023-05-07T00:00:00"/>
    <s v="CA11245053"/>
    <n v="23"/>
  </r>
  <r>
    <x v="2"/>
    <x v="4"/>
    <x v="310"/>
    <x v="0"/>
    <x v="2"/>
    <s v="7116"/>
    <x v="3"/>
    <x v="0"/>
    <x v="316"/>
    <x v="316"/>
    <x v="309"/>
    <x v="0"/>
    <x v="16"/>
    <x v="0"/>
    <x v="0"/>
    <m/>
    <m/>
    <m/>
    <s v="X"/>
    <x v="0"/>
    <x v="0"/>
    <x v="16"/>
    <n v="6.3439141092810192E-5"/>
    <n v="7.5082258064516124E-4"/>
    <x v="4"/>
    <m/>
    <m/>
    <n v="1"/>
    <m/>
    <x v="0"/>
    <e v="#N/A"/>
    <x v="0"/>
    <x v="1"/>
    <x v="1"/>
    <d v="2023-05-17T00:00:00"/>
    <s v="CA11245063"/>
    <n v="23"/>
  </r>
  <r>
    <x v="2"/>
    <x v="4"/>
    <x v="311"/>
    <x v="0"/>
    <x v="2"/>
    <s v="7111"/>
    <x v="5"/>
    <x v="0"/>
    <x v="317"/>
    <x v="317"/>
    <x v="310"/>
    <x v="0"/>
    <x v="16"/>
    <x v="0"/>
    <x v="0"/>
    <m/>
    <m/>
    <m/>
    <s v="X"/>
    <x v="0"/>
    <x v="0"/>
    <x v="16"/>
    <n v="5.6388512416969707E-4"/>
    <n v="6.6737612903225805E-3"/>
    <x v="4"/>
    <m/>
    <m/>
    <n v="1"/>
    <m/>
    <x v="0"/>
    <e v="#N/A"/>
    <x v="0"/>
    <x v="1"/>
    <x v="1"/>
    <d v="2023-05-17T00:00:00"/>
    <s v="CA11245063"/>
    <n v="23"/>
  </r>
  <r>
    <x v="2"/>
    <x v="4"/>
    <x v="312"/>
    <x v="0"/>
    <x v="2"/>
    <s v="7000"/>
    <x v="0"/>
    <x v="0"/>
    <x v="318"/>
    <x v="318"/>
    <x v="311"/>
    <x v="0"/>
    <x v="16"/>
    <x v="0"/>
    <x v="0"/>
    <m/>
    <m/>
    <m/>
    <s v="A"/>
    <x v="0"/>
    <x v="0"/>
    <x v="16"/>
    <n v="5.1349974711135497E-3"/>
    <n v="6.0774341935483867E-2"/>
    <x v="4"/>
    <m/>
    <m/>
    <n v="1"/>
    <m/>
    <x v="0"/>
    <e v="#N/A"/>
    <x v="0"/>
    <x v="1"/>
    <x v="1"/>
    <d v="2023-05-17T00:00:00"/>
    <s v="CA11245063"/>
    <n v="23"/>
  </r>
  <r>
    <x v="2"/>
    <x v="4"/>
    <x v="313"/>
    <x v="1"/>
    <x v="2"/>
    <s v="9000"/>
    <x v="2"/>
    <x v="1"/>
    <x v="319"/>
    <x v="319"/>
    <x v="312"/>
    <x v="4"/>
    <x v="67"/>
    <x v="89"/>
    <x v="6"/>
    <s v="CALIBRAR"/>
    <m/>
    <s v="202302397200"/>
    <s v="A"/>
    <x v="2"/>
    <x v="0"/>
    <x v="38"/>
    <n v="8.2871379538553079E-4"/>
    <n v="9.8080935483870965E-3"/>
    <x v="4"/>
    <m/>
    <m/>
    <n v="1"/>
    <m/>
    <x v="0"/>
    <e v="#N/A"/>
    <x v="0"/>
    <x v="1"/>
    <x v="1"/>
    <d v="2023-05-22T00:00:00"/>
    <s v="CA11245068"/>
    <n v="23"/>
  </r>
  <r>
    <x v="2"/>
    <x v="4"/>
    <x v="314"/>
    <x v="1"/>
    <x v="2"/>
    <s v="9000"/>
    <x v="2"/>
    <x v="1"/>
    <x v="320"/>
    <x v="320"/>
    <x v="313"/>
    <x v="12"/>
    <x v="68"/>
    <x v="90"/>
    <x v="38"/>
    <s v="TROCAR"/>
    <s v="FALHA NO AR-CONDICIONADO - SUBSTITUIDO FILTRO DE AR DA CABINE"/>
    <s v="202302442599"/>
    <s v="C"/>
    <x v="2"/>
    <x v="0"/>
    <x v="38"/>
    <n v="2.2088530174222659E-4"/>
    <n v="2.6142483870967739E-3"/>
    <x v="4"/>
    <m/>
    <m/>
    <n v="1"/>
    <m/>
    <x v="0"/>
    <e v="#N/A"/>
    <x v="0"/>
    <x v="1"/>
    <x v="1"/>
    <d v="2023-05-24T00:00:00"/>
    <s v="CA11245070"/>
    <n v="23"/>
  </r>
  <r>
    <x v="2"/>
    <x v="4"/>
    <x v="315"/>
    <x v="1"/>
    <x v="2"/>
    <s v="9000"/>
    <x v="2"/>
    <x v="1"/>
    <x v="321"/>
    <x v="321"/>
    <x v="314"/>
    <x v="19"/>
    <x v="69"/>
    <x v="91"/>
    <x v="0"/>
    <m/>
    <s v="ALARME ELÉTRICO INTERMITENTE - FOI AVALIADO TESTADO E NÃO ENCONTRADO FALHA DESCRITA - SOTREQ"/>
    <s v="202302454390"/>
    <s v="C"/>
    <x v="6"/>
    <x v="0"/>
    <x v="38"/>
    <n v="1.7552190724190241E-4"/>
    <n v="2.0773580645161291E-3"/>
    <x v="4"/>
    <m/>
    <m/>
    <n v="1"/>
    <m/>
    <x v="0"/>
    <e v="#N/A"/>
    <x v="0"/>
    <x v="1"/>
    <x v="1"/>
    <d v="2023-05-25T00:00:00"/>
    <s v="CA11245071"/>
    <n v="23"/>
  </r>
  <r>
    <x v="2"/>
    <x v="4"/>
    <x v="316"/>
    <x v="1"/>
    <x v="2"/>
    <s v="9000"/>
    <x v="2"/>
    <x v="1"/>
    <x v="322"/>
    <x v="322"/>
    <x v="315"/>
    <x v="12"/>
    <x v="68"/>
    <x v="90"/>
    <x v="38"/>
    <s v="TROCAR"/>
    <s v="FALHA NO AR CONDICIONADO - FOI SUBSTITUÍDO O FILTRO DA CABINE E FEITO A DRENAGEM NA CONDESADORA - MATRÍCULA 1150166"/>
    <m/>
    <s v="A"/>
    <x v="2"/>
    <x v="0"/>
    <x v="38"/>
    <n v="2.9514443391193043E-4"/>
    <n v="3.493129032258064E-3"/>
    <x v="4"/>
    <m/>
    <m/>
    <n v="1"/>
    <m/>
    <x v="0"/>
    <e v="#N/A"/>
    <x v="0"/>
    <x v="1"/>
    <x v="1"/>
    <d v="2023-05-27T00:00:00"/>
    <s v="CA11245073"/>
    <n v="23"/>
  </r>
  <r>
    <x v="2"/>
    <x v="4"/>
    <x v="317"/>
    <x v="1"/>
    <x v="2"/>
    <s v="9000"/>
    <x v="2"/>
    <x v="1"/>
    <x v="323"/>
    <x v="323"/>
    <x v="316"/>
    <x v="3"/>
    <x v="53"/>
    <x v="51"/>
    <x v="3"/>
    <s v="REPARAR"/>
    <s v="VAZAMENTO DE ÓLEO DIESEL ,  SUBSTIITUIDO ANEL DE VEDAÇÃO DO TUBO  INJETOR 06° CILINDRO.1150047"/>
    <s v="202302486672"/>
    <s v="B"/>
    <x v="2"/>
    <x v="0"/>
    <x v="38"/>
    <n v="5.831282349060275E-4"/>
    <n v="6.9015096774193542E-3"/>
    <x v="4"/>
    <m/>
    <m/>
    <n v="1"/>
    <m/>
    <x v="0"/>
    <e v="#N/A"/>
    <x v="0"/>
    <x v="1"/>
    <x v="1"/>
    <d v="2023-05-27T00:00:00"/>
    <s v="CA11245073"/>
    <n v="23"/>
  </r>
  <r>
    <x v="2"/>
    <x v="5"/>
    <x v="318"/>
    <x v="0"/>
    <x v="2"/>
    <s v="7000"/>
    <x v="0"/>
    <x v="0"/>
    <x v="324"/>
    <x v="324"/>
    <x v="317"/>
    <x v="0"/>
    <x v="0"/>
    <x v="0"/>
    <x v="0"/>
    <m/>
    <m/>
    <m/>
    <s v="A"/>
    <x v="0"/>
    <x v="0"/>
    <x v="17"/>
    <n v="4.0399023809523809E-4"/>
    <n v="5.6558633333333328E-3"/>
    <x v="5"/>
    <m/>
    <m/>
    <n v="1"/>
    <m/>
    <x v="0"/>
    <e v="#N/A"/>
    <x v="0"/>
    <x v="1"/>
    <x v="1"/>
    <d v="2023-06-04T00:00:00"/>
    <s v="CA11245081"/>
    <n v="4"/>
  </r>
  <r>
    <x v="2"/>
    <x v="5"/>
    <x v="319"/>
    <x v="1"/>
    <x v="2"/>
    <s v="9000"/>
    <x v="2"/>
    <x v="1"/>
    <x v="325"/>
    <x v="325"/>
    <x v="318"/>
    <x v="2"/>
    <x v="17"/>
    <x v="92"/>
    <x v="4"/>
    <s v="TROCAR /  PROXIMA PM"/>
    <s v="ALARME DE BAIXO NIVEL DE COMBUSTIVEL;  REMOVIDO RELE DE ACIONAMENTO DA FALHA 1150047"/>
    <s v="202302615161"/>
    <s v="B"/>
    <x v="2"/>
    <x v="0"/>
    <x v="17"/>
    <n v="1.3946761904761905E-4"/>
    <n v="1.9525466666666666E-3"/>
    <x v="5"/>
    <m/>
    <m/>
    <n v="1"/>
    <m/>
    <x v="1"/>
    <e v="#N/A"/>
    <x v="13"/>
    <x v="0"/>
    <x v="0"/>
    <d v="2023-06-04T00:00:00"/>
    <s v="CA11245081"/>
    <n v="23"/>
  </r>
  <r>
    <x v="2"/>
    <x v="5"/>
    <x v="320"/>
    <x v="1"/>
    <x v="2"/>
    <s v="9000"/>
    <x v="2"/>
    <x v="1"/>
    <x v="326"/>
    <x v="326"/>
    <x v="319"/>
    <x v="10"/>
    <x v="24"/>
    <x v="20"/>
    <x v="4"/>
    <s v="RECUPERAR"/>
    <s v="CORRIGIR FALHA NO SISTEMA AFEX - FOI SUBSTITUIDO FUSIVEL DE ALIMENTAÇÃO DO SISTEMA AFEX -  1150085"/>
    <s v="202302757047"/>
    <s v="D"/>
    <x v="1"/>
    <x v="1"/>
    <x v="19"/>
    <n v="8.1542142857142863E-5"/>
    <n v="1.1415900000000001E-3"/>
    <x v="5"/>
    <m/>
    <m/>
    <n v="1"/>
    <m/>
    <x v="0"/>
    <e v="#N/A"/>
    <x v="0"/>
    <x v="1"/>
    <x v="1"/>
    <d v="2023-06-12T00:00:00"/>
    <s v="CA11245089"/>
    <n v="23"/>
  </r>
  <r>
    <x v="2"/>
    <x v="5"/>
    <x v="321"/>
    <x v="1"/>
    <x v="2"/>
    <s v="9000"/>
    <x v="2"/>
    <x v="1"/>
    <x v="327"/>
    <x v="327"/>
    <x v="320"/>
    <x v="2"/>
    <x v="17"/>
    <x v="92"/>
    <x v="8"/>
    <s v="TROCAR"/>
    <s v="TM_2 - ALARME DESLIGAMENTO INESPERADO DO MOTOR - COMPLETADO TANQUE HIDRÁULICO E RETIRADO ENTRADA DE AR - SOTREQ"/>
    <s v="202302767781"/>
    <s v="C"/>
    <x v="2"/>
    <x v="0"/>
    <x v="19"/>
    <n v="8.1547619047619058E-4"/>
    <n v="1.1416666666666667E-2"/>
    <x v="5"/>
    <m/>
    <m/>
    <n v="1"/>
    <m/>
    <x v="1"/>
    <e v="#N/A"/>
    <x v="13"/>
    <x v="0"/>
    <x v="0"/>
    <d v="2023-06-13T00:00:00"/>
    <s v="CA11245090"/>
    <n v="23"/>
  </r>
  <r>
    <x v="2"/>
    <x v="5"/>
    <x v="322"/>
    <x v="1"/>
    <x v="2"/>
    <s v="9000"/>
    <x v="2"/>
    <x v="1"/>
    <x v="328"/>
    <x v="328"/>
    <x v="321"/>
    <x v="3"/>
    <x v="54"/>
    <x v="93"/>
    <x v="3"/>
    <s v="TROCAR"/>
    <s v="CORRIGIR VAZAMENTO NO FILTRO DE ÓLEO DO MOTOR. - SUBSTITUIDO MOTOR REVITALIZADOR DO ÓLEO DO MOTOR. MAT 1150166"/>
    <s v="202302792595"/>
    <s v="A"/>
    <x v="2"/>
    <x v="0"/>
    <x v="19"/>
    <n v="6.8317357142857137E-4"/>
    <n v="9.5644299999999988E-3"/>
    <x v="5"/>
    <m/>
    <m/>
    <n v="1"/>
    <m/>
    <x v="0"/>
    <e v="#N/A"/>
    <x v="0"/>
    <x v="1"/>
    <x v="1"/>
    <d v="2023-06-14T00:00:00"/>
    <s v="CA11245091"/>
    <n v="23"/>
  </r>
  <r>
    <x v="2"/>
    <x v="5"/>
    <x v="323"/>
    <x v="0"/>
    <x v="2"/>
    <s v="7000"/>
    <x v="0"/>
    <x v="0"/>
    <x v="329"/>
    <x v="329"/>
    <x v="322"/>
    <x v="0"/>
    <x v="18"/>
    <x v="0"/>
    <x v="0"/>
    <m/>
    <m/>
    <m/>
    <s v="D"/>
    <x v="0"/>
    <x v="0"/>
    <x v="19"/>
    <n v="1.533840476190476E-4"/>
    <n v="2.1473766666666666E-3"/>
    <x v="5"/>
    <m/>
    <m/>
    <n v="1"/>
    <m/>
    <x v="0"/>
    <e v="#N/A"/>
    <x v="0"/>
    <x v="1"/>
    <x v="1"/>
    <d v="2023-06-18T00:00:00"/>
    <s v="CA11245095"/>
    <n v="23"/>
  </r>
  <r>
    <x v="2"/>
    <x v="5"/>
    <x v="324"/>
    <x v="0"/>
    <x v="2"/>
    <s v="7111"/>
    <x v="5"/>
    <x v="0"/>
    <x v="330"/>
    <x v="330"/>
    <x v="323"/>
    <x v="0"/>
    <x v="18"/>
    <x v="0"/>
    <x v="0"/>
    <m/>
    <s v="PLANO REVISÃO 3000H CATERPILLAR 794 AC - INSPEÇÃO E_x000a_PRÉLAVAGEM - INSTALAÇÃO DO ESCAPE CHUTE - DESCER COM 10% DE_x000a_COMBUSTÍVEL"/>
    <m/>
    <s v="D"/>
    <x v="0"/>
    <x v="0"/>
    <x v="20"/>
    <n v="3.1839738095238102E-4"/>
    <n v="4.4575633333333343E-3"/>
    <x v="5"/>
    <m/>
    <m/>
    <n v="1"/>
    <m/>
    <x v="0"/>
    <e v="#N/A"/>
    <x v="0"/>
    <x v="1"/>
    <x v="1"/>
    <d v="2023-06-19T00:00:00"/>
    <s v="CA11245096"/>
    <n v="23"/>
  </r>
  <r>
    <x v="2"/>
    <x v="5"/>
    <x v="325"/>
    <x v="0"/>
    <x v="2"/>
    <s v="7000"/>
    <x v="0"/>
    <x v="0"/>
    <x v="331"/>
    <x v="331"/>
    <x v="324"/>
    <x v="0"/>
    <x v="18"/>
    <x v="0"/>
    <x v="0"/>
    <m/>
    <s v="PLANO REVISÃO 3000H CATERPILLAR 794 AC - INSPEÇÃO E_x000a_PRÉLAVAGEM - INSTALAÇÃO DO ESCAPE CHUTE - DESCER COM 10% DE_x000a_COMBUSTÍVEL"/>
    <m/>
    <s v="D"/>
    <x v="0"/>
    <x v="0"/>
    <x v="20"/>
    <n v="2.3471119929516656E-3"/>
    <n v="3.2859567901323314E-2"/>
    <x v="5"/>
    <m/>
    <m/>
    <n v="1"/>
    <m/>
    <x v="0"/>
    <e v="#N/A"/>
    <x v="0"/>
    <x v="1"/>
    <x v="1"/>
    <d v="2023-06-19T00:00:00"/>
    <s v="CA11245096"/>
    <n v="23"/>
  </r>
  <r>
    <x v="2"/>
    <x v="5"/>
    <x v="326"/>
    <x v="0"/>
    <x v="2"/>
    <s v="7000"/>
    <x v="0"/>
    <x v="0"/>
    <x v="332"/>
    <x v="332"/>
    <x v="325"/>
    <x v="0"/>
    <x v="70"/>
    <x v="19"/>
    <x v="0"/>
    <m/>
    <m/>
    <m/>
    <m/>
    <x v="1"/>
    <x v="2"/>
    <x v="20"/>
    <n v="2.3809523809523812E-3"/>
    <n v="3.3333333333333333E-2"/>
    <x v="5"/>
    <m/>
    <m/>
    <n v="1"/>
    <m/>
    <x v="0"/>
    <e v="#N/A"/>
    <x v="0"/>
    <x v="1"/>
    <x v="1"/>
    <d v="2023-06-20T00:00:00"/>
    <s v="CA11245097"/>
    <n v="23"/>
  </r>
  <r>
    <x v="2"/>
    <x v="5"/>
    <x v="327"/>
    <x v="1"/>
    <x v="2"/>
    <s v="9032"/>
    <x v="15"/>
    <x v="1"/>
    <x v="333"/>
    <x v="333"/>
    <x v="326"/>
    <x v="11"/>
    <x v="26"/>
    <x v="23"/>
    <x v="10"/>
    <s v="SISTEMA ALERTA DE FADIGA"/>
    <s v="PAINEL DO OPTALERT APAGADO; SUBSTITUIDO FUSIVEL DE ALIMENTAÇAO DO SISTEMA OPTALERT 146"/>
    <s v="202302912957"/>
    <s v="B"/>
    <x v="1"/>
    <x v="1"/>
    <x v="20"/>
    <n v="9.5844285714285712E-5"/>
    <n v="1.3418200000000001E-3"/>
    <x v="5"/>
    <m/>
    <m/>
    <n v="1"/>
    <m/>
    <x v="0"/>
    <e v="#N/A"/>
    <x v="0"/>
    <x v="1"/>
    <x v="1"/>
    <d v="2023-06-21T00:00:00"/>
    <s v="CA11245098"/>
    <n v="23"/>
  </r>
  <r>
    <x v="2"/>
    <x v="5"/>
    <x v="328"/>
    <x v="0"/>
    <x v="2"/>
    <s v="7010"/>
    <x v="4"/>
    <x v="0"/>
    <x v="334"/>
    <x v="334"/>
    <x v="327"/>
    <x v="0"/>
    <x v="71"/>
    <x v="0"/>
    <x v="0"/>
    <m/>
    <s v="SUBSTITUIDO PNEU TEE. MAT 81006923 ADRIANO"/>
    <m/>
    <s v="A"/>
    <x v="3"/>
    <x v="0"/>
    <x v="20"/>
    <n v="4.6199857142857143E-4"/>
    <n v="6.4679799999999999E-3"/>
    <x v="5"/>
    <m/>
    <m/>
    <n v="1"/>
    <m/>
    <x v="0"/>
    <e v="#N/A"/>
    <x v="0"/>
    <x v="1"/>
    <x v="1"/>
    <d v="2023-06-21T00:00:00"/>
    <s v="CA11245098"/>
    <n v="23"/>
  </r>
  <r>
    <x v="2"/>
    <x v="5"/>
    <x v="329"/>
    <x v="1"/>
    <x v="2"/>
    <s v="9031"/>
    <x v="12"/>
    <x v="1"/>
    <x v="335"/>
    <x v="335"/>
    <x v="328"/>
    <x v="6"/>
    <x v="8"/>
    <x v="94"/>
    <x v="8"/>
    <s v="TROCAR"/>
    <s v="FALHA NO RÁDIO DE COMUNICAÇÃO. TROCADO CONVERSOR E PONTO DE ALIMENTAÇÃO DO RÁDIO. MAT 0225"/>
    <s v="202302920676"/>
    <s v="A"/>
    <x v="1"/>
    <x v="1"/>
    <x v="20"/>
    <n v="2.611883333333333E-4"/>
    <n v="3.6566366666666663E-3"/>
    <x v="5"/>
    <m/>
    <m/>
    <n v="1"/>
    <m/>
    <x v="0"/>
    <e v="#N/A"/>
    <x v="0"/>
    <x v="1"/>
    <x v="1"/>
    <d v="2023-06-21T00:00:00"/>
    <s v="CA11245098"/>
    <n v="23"/>
  </r>
  <r>
    <x v="2"/>
    <x v="5"/>
    <x v="330"/>
    <x v="1"/>
    <x v="2"/>
    <s v="9000"/>
    <x v="2"/>
    <x v="1"/>
    <x v="336"/>
    <x v="336"/>
    <x v="329"/>
    <x v="2"/>
    <x v="17"/>
    <x v="92"/>
    <x v="5"/>
    <s v="AJUSTAR"/>
    <s v="DESLIGAMENTO INESPERADO DO MOTOR - COMPLETADO TANQUE DIESEL DO ATIVO - 1150085"/>
    <s v="202302959969"/>
    <s v="C"/>
    <x v="2"/>
    <x v="0"/>
    <x v="20"/>
    <n v="3.9486880952380952E-4"/>
    <n v="5.5281633333333332E-3"/>
    <x v="5"/>
    <m/>
    <m/>
    <n v="1"/>
    <m/>
    <x v="0"/>
    <e v="#N/A"/>
    <x v="0"/>
    <x v="1"/>
    <x v="1"/>
    <d v="2023-06-23T00:00:00"/>
    <s v="CA11245100"/>
    <n v="23"/>
  </r>
  <r>
    <x v="2"/>
    <x v="6"/>
    <x v="331"/>
    <x v="1"/>
    <x v="2"/>
    <s v="9000"/>
    <x v="2"/>
    <x v="1"/>
    <x v="337"/>
    <x v="337"/>
    <x v="330"/>
    <x v="2"/>
    <x v="15"/>
    <x v="15"/>
    <x v="6"/>
    <s v="CALIBRAR"/>
    <s v="CORRIGIR FALHA NA MARCAÇÃO DA BALANÇA - 202303093152 - FOI CALIBRADO BALANÇA"/>
    <s v="202303093152"/>
    <s v="C"/>
    <x v="2"/>
    <x v="0"/>
    <x v="21"/>
    <n v="1.2134101382488482E-5"/>
    <n v="1.6987741935483875E-4"/>
    <x v="6"/>
    <m/>
    <m/>
    <n v="1"/>
    <m/>
    <x v="0"/>
    <e v="#N/A"/>
    <x v="0"/>
    <x v="1"/>
    <x v="1"/>
    <d v="2023-07-01T00:00:00"/>
    <s v="CA11245108"/>
    <n v="23"/>
  </r>
  <r>
    <x v="2"/>
    <x v="6"/>
    <x v="332"/>
    <x v="0"/>
    <x v="2"/>
    <s v="7010"/>
    <x v="4"/>
    <x v="0"/>
    <x v="338"/>
    <x v="338"/>
    <x v="331"/>
    <x v="0"/>
    <x v="4"/>
    <x v="0"/>
    <x v="0"/>
    <m/>
    <m/>
    <m/>
    <s v="A"/>
    <x v="3"/>
    <x v="0"/>
    <x v="22"/>
    <n v="2.5433617511520735E-4"/>
    <n v="3.5607064516129032E-3"/>
    <x v="6"/>
    <m/>
    <m/>
    <n v="1"/>
    <m/>
    <x v="0"/>
    <e v="#N/A"/>
    <x v="0"/>
    <x v="1"/>
    <x v="1"/>
    <d v="2023-07-04T00:00:00"/>
    <s v="CA11245111"/>
    <n v="23"/>
  </r>
  <r>
    <x v="2"/>
    <x v="6"/>
    <x v="333"/>
    <x v="0"/>
    <x v="2"/>
    <s v="7010"/>
    <x v="4"/>
    <x v="0"/>
    <x v="339"/>
    <x v="339"/>
    <x v="332"/>
    <x v="0"/>
    <x v="4"/>
    <x v="0"/>
    <x v="0"/>
    <m/>
    <s v="MANUT. DE PNEUS_SUBSTITUIR PNEU TEI"/>
    <m/>
    <s v="D"/>
    <x v="3"/>
    <x v="0"/>
    <x v="22"/>
    <n v="7.7858317972350237E-4"/>
    <n v="1.0900164516129034E-2"/>
    <x v="6"/>
    <m/>
    <m/>
    <n v="1"/>
    <m/>
    <x v="0"/>
    <e v="#N/A"/>
    <x v="0"/>
    <x v="1"/>
    <x v="1"/>
    <d v="2023-07-06T00:00:00"/>
    <s v="CA11245113"/>
    <n v="23"/>
  </r>
  <r>
    <x v="2"/>
    <x v="6"/>
    <x v="334"/>
    <x v="0"/>
    <x v="2"/>
    <s v="7000"/>
    <x v="0"/>
    <x v="0"/>
    <x v="340"/>
    <x v="340"/>
    <x v="333"/>
    <x v="0"/>
    <x v="0"/>
    <x v="0"/>
    <x v="0"/>
    <m/>
    <m/>
    <m/>
    <s v="C"/>
    <x v="0"/>
    <x v="0"/>
    <x v="22"/>
    <n v="1.355020737327189E-4"/>
    <n v="1.8970290322580647E-3"/>
    <x v="6"/>
    <m/>
    <m/>
    <n v="1"/>
    <m/>
    <x v="0"/>
    <e v="#N/A"/>
    <x v="0"/>
    <x v="1"/>
    <x v="1"/>
    <d v="2023-07-06T00:00:00"/>
    <s v="CA11245113"/>
    <n v="4"/>
  </r>
  <r>
    <x v="2"/>
    <x v="6"/>
    <x v="335"/>
    <x v="0"/>
    <x v="2"/>
    <s v="7000"/>
    <x v="0"/>
    <x v="0"/>
    <x v="341"/>
    <x v="341"/>
    <x v="334"/>
    <x v="0"/>
    <x v="25"/>
    <x v="0"/>
    <x v="0"/>
    <m/>
    <s v="REVISAO PREVENTIVA"/>
    <m/>
    <s v="B"/>
    <x v="0"/>
    <x v="0"/>
    <x v="24"/>
    <n v="2.9742437788018434E-3"/>
    <n v="4.1639412903225807E-2"/>
    <x v="6"/>
    <m/>
    <m/>
    <n v="1"/>
    <m/>
    <x v="0"/>
    <e v="#N/A"/>
    <x v="0"/>
    <x v="1"/>
    <x v="1"/>
    <d v="2023-07-21T00:00:00"/>
    <s v="CA11245128"/>
    <n v="23"/>
  </r>
  <r>
    <x v="2"/>
    <x v="6"/>
    <x v="336"/>
    <x v="1"/>
    <x v="2"/>
    <s v="9000"/>
    <x v="2"/>
    <x v="1"/>
    <x v="342"/>
    <x v="342"/>
    <x v="335"/>
    <x v="20"/>
    <x v="72"/>
    <x v="95"/>
    <x v="3"/>
    <s v="VEDAÇÃO DA TOMADA DE PRESSÃO"/>
    <s v="VAZAMENTO HIDRAULICO NAS VALVULAS DE PRIORIDADE - REALIZADO TROCA DA VEDAÇÃO DA VALVULA DE PRESSÃO PRIORITARIA - 1150085"/>
    <s v="202303482451"/>
    <s v="D"/>
    <x v="2"/>
    <x v="0"/>
    <x v="25"/>
    <n v="5.6110368663594474E-5"/>
    <n v="7.8554516129032258E-4"/>
    <x v="6"/>
    <m/>
    <m/>
    <n v="1"/>
    <m/>
    <x v="0"/>
    <e v="#N/A"/>
    <x v="0"/>
    <x v="1"/>
    <x v="1"/>
    <d v="2023-07-24T00:00:00"/>
    <s v="CA11245131"/>
    <n v="23"/>
  </r>
  <r>
    <x v="2"/>
    <x v="6"/>
    <x v="337"/>
    <x v="1"/>
    <x v="2"/>
    <s v="9000"/>
    <x v="2"/>
    <x v="1"/>
    <x v="343"/>
    <x v="343"/>
    <x v="336"/>
    <x v="20"/>
    <x v="72"/>
    <x v="95"/>
    <x v="0"/>
    <s v="??"/>
    <s v="BAIXO NIVEL DE OLEO HIDRAULICO- 202303492186 - JÃO LUIS - TROCA DA VEDAÇÃO DO TANQUE HIDRAULICO"/>
    <s v="202303492186"/>
    <s v="C"/>
    <x v="2"/>
    <x v="0"/>
    <x v="25"/>
    <n v="1.0221981566820276E-4"/>
    <n v="1.4310774193548386E-3"/>
    <x v="6"/>
    <m/>
    <m/>
    <n v="1"/>
    <m/>
    <x v="0"/>
    <e v="#N/A"/>
    <x v="0"/>
    <x v="1"/>
    <x v="1"/>
    <d v="2023-07-24T00:00:00"/>
    <s v="CA11245131"/>
    <n v="23"/>
  </r>
  <r>
    <x v="2"/>
    <x v="6"/>
    <x v="338"/>
    <x v="1"/>
    <x v="2"/>
    <s v="9000"/>
    <x v="2"/>
    <x v="1"/>
    <x v="344"/>
    <x v="344"/>
    <x v="337"/>
    <x v="17"/>
    <x v="58"/>
    <x v="96"/>
    <x v="3"/>
    <s v="TROCAR"/>
    <s v="VAZAMENTO HIDRAULICO NA MANGUEIRA DO SISTEMA DE FREIO - 202303578818 - BARRETO - SUBSTITUIDO MANGUEIRA DO BLOWER"/>
    <s v="202303578818"/>
    <s v="B"/>
    <x v="2"/>
    <x v="0"/>
    <x v="25"/>
    <n v="7.7706313364055287E-4"/>
    <n v="1.0878883870967741E-2"/>
    <x v="6"/>
    <m/>
    <m/>
    <n v="1"/>
    <m/>
    <x v="0"/>
    <e v="#N/A"/>
    <x v="0"/>
    <x v="1"/>
    <x v="1"/>
    <d v="2023-07-29T00:00:00"/>
    <s v="CA11245136"/>
    <n v="23"/>
  </r>
  <r>
    <x v="2"/>
    <x v="7"/>
    <x v="339"/>
    <x v="0"/>
    <x v="2"/>
    <s v="7010"/>
    <x v="4"/>
    <x v="0"/>
    <x v="345"/>
    <x v="345"/>
    <x v="338"/>
    <x v="0"/>
    <x v="4"/>
    <x v="0"/>
    <x v="0"/>
    <m/>
    <m/>
    <m/>
    <s v="A"/>
    <x v="3"/>
    <x v="0"/>
    <x v="26"/>
    <n v="5.4419493087557607E-4"/>
    <n v="7.6187290322580646E-3"/>
    <x v="7"/>
    <m/>
    <m/>
    <n v="1"/>
    <m/>
    <x v="0"/>
    <e v="#N/A"/>
    <x v="0"/>
    <x v="1"/>
    <x v="1"/>
    <d v="2023-08-01T00:00:00"/>
    <s v="CA11245139"/>
    <n v="23"/>
  </r>
  <r>
    <x v="2"/>
    <x v="7"/>
    <x v="340"/>
    <x v="0"/>
    <x v="2"/>
    <s v="7010"/>
    <x v="4"/>
    <x v="0"/>
    <x v="346"/>
    <x v="346"/>
    <x v="339"/>
    <x v="0"/>
    <x v="4"/>
    <x v="0"/>
    <x v="0"/>
    <m/>
    <s v="CALIBRACAO DE PNEUS 794AC 202303444432"/>
    <m/>
    <s v="C"/>
    <x v="3"/>
    <x v="0"/>
    <x v="26"/>
    <n v="4.4029493087557603E-5"/>
    <n v="6.1641290322580642E-4"/>
    <x v="7"/>
    <m/>
    <m/>
    <n v="1"/>
    <m/>
    <x v="0"/>
    <e v="#N/A"/>
    <x v="0"/>
    <x v="1"/>
    <x v="1"/>
    <d v="2023-08-04T00:00:00"/>
    <s v="CA11245142"/>
    <n v="23"/>
  </r>
  <r>
    <x v="2"/>
    <x v="7"/>
    <x v="341"/>
    <x v="1"/>
    <x v="2"/>
    <s v="9000"/>
    <x v="2"/>
    <x v="1"/>
    <x v="347"/>
    <x v="347"/>
    <x v="340"/>
    <x v="2"/>
    <x v="34"/>
    <x v="30"/>
    <x v="13"/>
    <s v="CARREGAR"/>
    <s v="BATERIA DESCARREGADA / (TM_3 -  TREM DE FORÇA DESATIVADO DEVIDO FALHA NO SISTEMA - 202303703124) - REALIZADO DUBLAGEM DO EQUIPAMENTO - 1150085"/>
    <s v="202303703120"/>
    <s v="D"/>
    <x v="2"/>
    <x v="0"/>
    <x v="26"/>
    <n v="1.7057096774193548E-4"/>
    <n v="2.3879935483870967E-3"/>
    <x v="7"/>
    <m/>
    <m/>
    <n v="1"/>
    <m/>
    <x v="0"/>
    <e v="#N/A"/>
    <x v="0"/>
    <x v="1"/>
    <x v="1"/>
    <d v="2023-08-05T00:00:00"/>
    <s v="CA11245143"/>
    <n v="23"/>
  </r>
  <r>
    <x v="2"/>
    <x v="7"/>
    <x v="342"/>
    <x v="1"/>
    <x v="2"/>
    <s v="9000"/>
    <x v="2"/>
    <x v="1"/>
    <x v="348"/>
    <x v="348"/>
    <x v="341"/>
    <x v="9"/>
    <x v="29"/>
    <x v="22"/>
    <x v="0"/>
    <m/>
    <s v="SOLTANDO BANDA DE RODAGEM PNEU TEE _x0009_202303710172 - REALIZADO A TROCA D PNEU TEE - 81006923"/>
    <s v="02303710172"/>
    <s v="C"/>
    <x v="3"/>
    <x v="0"/>
    <x v="26"/>
    <n v="1.0612679723502304E-3"/>
    <n v="1.4857751612903225E-2"/>
    <x v="7"/>
    <m/>
    <m/>
    <n v="1"/>
    <m/>
    <x v="0"/>
    <e v="#N/A"/>
    <x v="0"/>
    <x v="1"/>
    <x v="1"/>
    <d v="2023-08-06T00:00:00"/>
    <s v="CA11245144"/>
    <n v="23"/>
  </r>
  <r>
    <x v="2"/>
    <x v="7"/>
    <x v="343"/>
    <x v="1"/>
    <x v="2"/>
    <s v="9000"/>
    <x v="2"/>
    <x v="1"/>
    <x v="349"/>
    <x v="349"/>
    <x v="342"/>
    <x v="2"/>
    <x v="9"/>
    <x v="97"/>
    <x v="1"/>
    <s v="NORMALIZAR"/>
    <s v="FREIO DE ESTACIONAMENTO NÃO ESTA ATUANDO - CORRIGIDO MAU CONTATO NO SWITCH DO FREIO - 1150164"/>
    <s v="202303712607"/>
    <s v="D"/>
    <x v="2"/>
    <x v="0"/>
    <x v="26"/>
    <n v="4.9856520737327184E-4"/>
    <n v="6.9799129032258062E-3"/>
    <x v="7"/>
    <m/>
    <m/>
    <n v="1"/>
    <m/>
    <x v="0"/>
    <e v="#N/A"/>
    <x v="0"/>
    <x v="1"/>
    <x v="1"/>
    <d v="2023-08-06T00:00:00"/>
    <s v="CA11245144"/>
    <n v="23"/>
  </r>
  <r>
    <x v="2"/>
    <x v="7"/>
    <x v="344"/>
    <x v="0"/>
    <x v="2"/>
    <s v="7000"/>
    <x v="0"/>
    <x v="0"/>
    <x v="350"/>
    <x v="350"/>
    <x v="343"/>
    <x v="0"/>
    <x v="0"/>
    <x v="0"/>
    <x v="0"/>
    <m/>
    <s v="REVISAO PREVENTIVA"/>
    <m/>
    <s v="A"/>
    <x v="0"/>
    <x v="0"/>
    <x v="27"/>
    <n v="2.5021601382488479E-3"/>
    <n v="3.5030241935483868E-2"/>
    <x v="7"/>
    <m/>
    <m/>
    <n v="1"/>
    <m/>
    <x v="0"/>
    <e v="#N/A"/>
    <x v="0"/>
    <x v="1"/>
    <x v="1"/>
    <d v="2023-08-09T00:00:00"/>
    <s v="CA11245147"/>
    <n v="4"/>
  </r>
  <r>
    <x v="2"/>
    <x v="7"/>
    <x v="345"/>
    <x v="0"/>
    <x v="2"/>
    <s v="7000"/>
    <x v="0"/>
    <x v="0"/>
    <x v="351"/>
    <x v="351"/>
    <x v="344"/>
    <x v="0"/>
    <x v="0"/>
    <x v="0"/>
    <x v="0"/>
    <m/>
    <s v="REVISAO PREVENTIVA"/>
    <m/>
    <s v="D"/>
    <x v="0"/>
    <x v="0"/>
    <x v="27"/>
    <n v="6.8772400921658988E-3"/>
    <n v="9.6281361290322581E-2"/>
    <x v="7"/>
    <m/>
    <m/>
    <n v="1"/>
    <m/>
    <x v="0"/>
    <e v="#N/A"/>
    <x v="0"/>
    <x v="1"/>
    <x v="1"/>
    <d v="2023-08-10T00:00:00"/>
    <s v="CA11245148"/>
    <n v="4"/>
  </r>
  <r>
    <x v="2"/>
    <x v="7"/>
    <x v="346"/>
    <x v="0"/>
    <x v="2"/>
    <s v="4003"/>
    <x v="19"/>
    <x v="0"/>
    <x v="352"/>
    <x v="352"/>
    <x v="345"/>
    <x v="7"/>
    <x v="7"/>
    <x v="0"/>
    <x v="0"/>
    <m/>
    <s v="INSPECAO PNEUS CAT 794 AC 202303428793"/>
    <m/>
    <s v="C"/>
    <x v="5"/>
    <x v="0"/>
    <x v="28"/>
    <n v="1.6241013824884792E-5"/>
    <n v="2.2737419354838708E-4"/>
    <x v="7"/>
    <m/>
    <m/>
    <n v="1"/>
    <m/>
    <x v="0"/>
    <e v="#N/A"/>
    <x v="0"/>
    <x v="1"/>
    <x v="1"/>
    <d v="2023-08-16T00:00:00"/>
    <s v="CA11245154"/>
    <n v="23"/>
  </r>
  <r>
    <x v="2"/>
    <x v="7"/>
    <x v="347"/>
    <x v="1"/>
    <x v="2"/>
    <s v="9000"/>
    <x v="2"/>
    <x v="1"/>
    <x v="353"/>
    <x v="353"/>
    <x v="346"/>
    <x v="2"/>
    <x v="19"/>
    <x v="98"/>
    <x v="1"/>
    <s v="REPARAR"/>
    <s v="FALHA ELÉTRICA 202303903964 - CORRIIDO CURTO NO RELE PRINCIPAL 2200882"/>
    <s v="202303903964"/>
    <s v="C"/>
    <x v="2"/>
    <x v="0"/>
    <x v="28"/>
    <n v="1.3379516129032257E-4"/>
    <n v="1.8731322580645162E-3"/>
    <x v="7"/>
    <m/>
    <m/>
    <n v="1"/>
    <m/>
    <x v="0"/>
    <e v="#N/A"/>
    <x v="0"/>
    <x v="1"/>
    <x v="1"/>
    <d v="2023-08-16T00:00:00"/>
    <s v="CA11245154"/>
    <n v="23"/>
  </r>
  <r>
    <x v="2"/>
    <x v="7"/>
    <x v="348"/>
    <x v="1"/>
    <x v="2"/>
    <s v="9000"/>
    <x v="2"/>
    <x v="1"/>
    <x v="354"/>
    <x v="354"/>
    <x v="347"/>
    <x v="4"/>
    <x v="73"/>
    <x v="99"/>
    <x v="3"/>
    <s v="VEDAR"/>
    <s v="VAZAMENTO DE ÓLEO HIDRÁULICO - SUBSTITUÍDO ANEL DE VEDAÇÃO DO CILINDRO DA DIREÇÃO LADO DIREITO - MATRÍCULA 1150166"/>
    <s v="202303972750"/>
    <s v="A"/>
    <x v="2"/>
    <x v="0"/>
    <x v="29"/>
    <n v="6.0750460829493088E-5"/>
    <n v="8.5050645161290322E-4"/>
    <x v="7"/>
    <m/>
    <m/>
    <n v="1"/>
    <m/>
    <x v="0"/>
    <e v="#N/A"/>
    <x v="0"/>
    <x v="1"/>
    <x v="1"/>
    <d v="2023-08-21T00:00:00"/>
    <s v="CA11245159"/>
    <n v="23"/>
  </r>
  <r>
    <x v="2"/>
    <x v="7"/>
    <x v="349"/>
    <x v="0"/>
    <x v="2"/>
    <s v="4003"/>
    <x v="19"/>
    <x v="0"/>
    <x v="355"/>
    <x v="355"/>
    <x v="348"/>
    <x v="7"/>
    <x v="7"/>
    <x v="0"/>
    <x v="0"/>
    <m/>
    <s v="INSPECAO SENSITIVA CAT 794 AC 202303681357"/>
    <m/>
    <s v="C"/>
    <x v="0"/>
    <x v="0"/>
    <x v="29"/>
    <n v="1.0067304147465436E-4"/>
    <n v="1.4094225806451611E-3"/>
    <x v="7"/>
    <m/>
    <m/>
    <n v="1"/>
    <m/>
    <x v="0"/>
    <e v="#N/A"/>
    <x v="0"/>
    <x v="1"/>
    <x v="1"/>
    <d v="2023-08-23T00:00:00"/>
    <s v="CA11245161"/>
    <n v="23"/>
  </r>
  <r>
    <x v="2"/>
    <x v="7"/>
    <x v="350"/>
    <x v="0"/>
    <x v="2"/>
    <s v="7001"/>
    <x v="13"/>
    <x v="0"/>
    <x v="356"/>
    <x v="356"/>
    <x v="349"/>
    <x v="0"/>
    <x v="7"/>
    <x v="0"/>
    <x v="0"/>
    <m/>
    <s v="SUBSTITUIR MANGUEIRA DA DIREÇÃO ( sotreq)  SUBSTITUIDO MANUEIRA  DA DIREÇÃO - 1150085"/>
    <m/>
    <s v="D"/>
    <x v="0"/>
    <x v="0"/>
    <x v="29"/>
    <n v="3.0591290322580647E-4"/>
    <n v="4.2827806451612906E-3"/>
    <x v="7"/>
    <m/>
    <m/>
    <n v="1"/>
    <m/>
    <x v="0"/>
    <e v="#N/A"/>
    <x v="0"/>
    <x v="1"/>
    <x v="1"/>
    <d v="2023-08-24T00:00:00"/>
    <s v="CA11245162"/>
    <n v="23"/>
  </r>
  <r>
    <x v="2"/>
    <x v="7"/>
    <x v="351"/>
    <x v="2"/>
    <x v="2"/>
    <s v="8010"/>
    <x v="14"/>
    <x v="2"/>
    <x v="357"/>
    <x v="357"/>
    <x v="350"/>
    <x v="0"/>
    <x v="4"/>
    <x v="0"/>
    <x v="0"/>
    <m/>
    <s v="SUBSTITUIR PNEU DD - 202303611125"/>
    <m/>
    <s v="C"/>
    <x v="3"/>
    <x v="0"/>
    <x v="29"/>
    <n v="3.0127258064516124E-4"/>
    <n v="4.2178161290322581E-3"/>
    <x v="7"/>
    <m/>
    <m/>
    <n v="1"/>
    <m/>
    <x v="0"/>
    <e v="#N/A"/>
    <x v="0"/>
    <x v="1"/>
    <x v="1"/>
    <d v="2023-08-24T00:00:00"/>
    <s v="CA11245162"/>
    <n v="23"/>
  </r>
  <r>
    <x v="2"/>
    <x v="7"/>
    <x v="352"/>
    <x v="0"/>
    <x v="2"/>
    <s v="7000"/>
    <x v="5"/>
    <x v="0"/>
    <x v="358"/>
    <x v="358"/>
    <x v="351"/>
    <x v="0"/>
    <x v="30"/>
    <x v="100"/>
    <x v="0"/>
    <m/>
    <m/>
    <m/>
    <s v="D"/>
    <x v="0"/>
    <x v="2"/>
    <x v="29"/>
    <n v="2.5569103089165776E-3"/>
    <n v="3.579674432483209E-2"/>
    <x v="7"/>
    <m/>
    <m/>
    <n v="1"/>
    <m/>
    <x v="0"/>
    <e v="#N/A"/>
    <x v="0"/>
    <x v="1"/>
    <x v="1"/>
    <d v="2023-08-24T00:00:00"/>
    <s v="CA11245162"/>
    <n v="23"/>
  </r>
  <r>
    <x v="2"/>
    <x v="7"/>
    <x v="288"/>
    <x v="0"/>
    <x v="2"/>
    <s v="7111"/>
    <x v="6"/>
    <x v="0"/>
    <x v="359"/>
    <x v="359"/>
    <x v="287"/>
    <x v="0"/>
    <x v="30"/>
    <x v="0"/>
    <x v="0"/>
    <m/>
    <m/>
    <m/>
    <s v="D"/>
    <x v="0"/>
    <x v="0"/>
    <x v="29"/>
    <n v="2.880184331797235E-4"/>
    <n v="4.0322580645161289E-3"/>
    <x v="7"/>
    <m/>
    <m/>
    <n v="1"/>
    <m/>
    <x v="0"/>
    <e v="#N/A"/>
    <x v="0"/>
    <x v="1"/>
    <x v="1"/>
    <d v="2023-08-26T00:00:00"/>
    <s v="CA11245164"/>
    <n v="23"/>
  </r>
  <r>
    <x v="2"/>
    <x v="7"/>
    <x v="353"/>
    <x v="0"/>
    <x v="2"/>
    <s v="7111"/>
    <x v="0"/>
    <x v="0"/>
    <x v="360"/>
    <x v="360"/>
    <x v="352"/>
    <x v="0"/>
    <x v="30"/>
    <x v="0"/>
    <x v="0"/>
    <m/>
    <m/>
    <m/>
    <s v="A"/>
    <x v="0"/>
    <x v="0"/>
    <x v="29"/>
    <n v="1.8548653780577665E-3"/>
    <n v="2.5968115292808732E-2"/>
    <x v="7"/>
    <m/>
    <m/>
    <n v="1"/>
    <m/>
    <x v="0"/>
    <e v="#N/A"/>
    <x v="0"/>
    <x v="1"/>
    <x v="1"/>
    <d v="2023-08-26T00:00:00"/>
    <s v="CA11245164"/>
    <n v="23"/>
  </r>
  <r>
    <x v="2"/>
    <x v="7"/>
    <x v="354"/>
    <x v="0"/>
    <x v="2"/>
    <s v="7111"/>
    <x v="9"/>
    <x v="0"/>
    <x v="361"/>
    <x v="361"/>
    <x v="353"/>
    <x v="0"/>
    <x v="30"/>
    <x v="0"/>
    <x v="0"/>
    <m/>
    <m/>
    <m/>
    <s v="B"/>
    <x v="0"/>
    <x v="0"/>
    <x v="29"/>
    <n v="1.1665546594967922E-3"/>
    <n v="1.6331765232955091E-2"/>
    <x v="7"/>
    <m/>
    <m/>
    <n v="1"/>
    <m/>
    <x v="0"/>
    <e v="#N/A"/>
    <x v="0"/>
    <x v="1"/>
    <x v="1"/>
    <d v="2023-08-26T00:00:00"/>
    <s v="CA11245164"/>
    <n v="23"/>
  </r>
  <r>
    <x v="2"/>
    <x v="7"/>
    <x v="355"/>
    <x v="0"/>
    <x v="2"/>
    <s v="7004"/>
    <x v="28"/>
    <x v="0"/>
    <x v="362"/>
    <x v="362"/>
    <x v="354"/>
    <x v="7"/>
    <x v="7"/>
    <x v="0"/>
    <x v="0"/>
    <m/>
    <s v="INSPEÇÃO ELETROMECANICA"/>
    <m/>
    <s v="C"/>
    <x v="5"/>
    <x v="0"/>
    <x v="30"/>
    <n v="1.4435599078341013E-4"/>
    <n v="2.020983870967742E-3"/>
    <x v="7"/>
    <m/>
    <m/>
    <n v="1"/>
    <m/>
    <x v="0"/>
    <e v="#N/A"/>
    <x v="0"/>
    <x v="1"/>
    <x v="1"/>
    <d v="2023-08-29T00:00:00"/>
    <s v="CA11245167"/>
    <n v="23"/>
  </r>
  <r>
    <x v="2"/>
    <x v="8"/>
    <x v="356"/>
    <x v="0"/>
    <x v="2"/>
    <s v="7116"/>
    <x v="3"/>
    <x v="0"/>
    <x v="363"/>
    <x v="363"/>
    <x v="355"/>
    <x v="0"/>
    <x v="0"/>
    <x v="0"/>
    <x v="0"/>
    <m/>
    <s v="MACHINE GEN Atraso iniciado: Locomocao longa"/>
    <m/>
    <s v="D"/>
    <x v="0"/>
    <x v="0"/>
    <x v="31"/>
    <n v="1.5790357142857144E-5"/>
    <n v="2.2106500000000003E-4"/>
    <x v="8"/>
    <m/>
    <m/>
    <n v="1"/>
    <m/>
    <x v="0"/>
    <e v="#N/A"/>
    <x v="0"/>
    <x v="1"/>
    <x v="1"/>
    <d v="2023-09-10T00:00:00"/>
    <s v="CA11245179"/>
    <n v="4"/>
  </r>
  <r>
    <x v="2"/>
    <x v="8"/>
    <x v="357"/>
    <x v="0"/>
    <x v="2"/>
    <s v="7000"/>
    <x v="0"/>
    <x v="0"/>
    <x v="364"/>
    <x v="364"/>
    <x v="356"/>
    <x v="0"/>
    <x v="0"/>
    <x v="0"/>
    <x v="0"/>
    <m/>
    <s v="PREVENTIVA DE 250 HORAS + BACKLOGS - LIBERADO - 1120110"/>
    <m/>
    <s v="D"/>
    <x v="0"/>
    <x v="0"/>
    <x v="31"/>
    <n v="7.4189821428571445E-4"/>
    <n v="1.0386575000000002E-2"/>
    <x v="8"/>
    <m/>
    <m/>
    <n v="1"/>
    <m/>
    <x v="0"/>
    <e v="#N/A"/>
    <x v="0"/>
    <x v="1"/>
    <x v="1"/>
    <d v="2023-09-10T00:00:00"/>
    <s v="CA11245179"/>
    <n v="4"/>
  </r>
  <r>
    <x v="2"/>
    <x v="8"/>
    <x v="358"/>
    <x v="0"/>
    <x v="2"/>
    <s v="7001"/>
    <x v="13"/>
    <x v="0"/>
    <x v="365"/>
    <x v="365"/>
    <x v="357"/>
    <x v="0"/>
    <x v="36"/>
    <x v="0"/>
    <x v="0"/>
    <m/>
    <s v="FALHA NO SENSOR DE PROXIMIDADE"/>
    <m/>
    <s v="B"/>
    <x v="0"/>
    <x v="2"/>
    <x v="33"/>
    <n v="1.3144857142857145E-4"/>
    <n v="1.8402800000000001E-3"/>
    <x v="8"/>
    <m/>
    <m/>
    <n v="1"/>
    <m/>
    <x v="0"/>
    <e v="#N/A"/>
    <x v="0"/>
    <x v="1"/>
    <x v="1"/>
    <d v="2023-09-19T00:00:00"/>
    <s v="CA11245188"/>
    <n v="23"/>
  </r>
  <r>
    <x v="2"/>
    <x v="8"/>
    <x v="359"/>
    <x v="1"/>
    <x v="2"/>
    <s v="9000"/>
    <x v="2"/>
    <x v="1"/>
    <x v="366"/>
    <x v="366"/>
    <x v="358"/>
    <x v="2"/>
    <x v="14"/>
    <x v="2"/>
    <x v="1"/>
    <s v="REPARAR"/>
    <s v="FALHA NA CAMERA DE SEGURANÇA: REALIZADO LIMPEZA NO CONECTOR DA CAMERA FRONTAL 1150047"/>
    <s v="202304436368"/>
    <s v="B"/>
    <x v="2"/>
    <x v="0"/>
    <x v="33"/>
    <n v="1.5339785714285715E-4"/>
    <n v="2.1475700000000001E-3"/>
    <x v="8"/>
    <m/>
    <m/>
    <n v="1"/>
    <m/>
    <x v="0"/>
    <e v="#N/A"/>
    <x v="0"/>
    <x v="1"/>
    <x v="1"/>
    <d v="2023-09-19T00:00:00"/>
    <s v="CA11245188"/>
    <n v="23"/>
  </r>
  <r>
    <x v="2"/>
    <x v="8"/>
    <x v="360"/>
    <x v="1"/>
    <x v="2"/>
    <s v="9000"/>
    <x v="2"/>
    <x v="1"/>
    <x v="367"/>
    <x v="367"/>
    <x v="359"/>
    <x v="12"/>
    <x v="74"/>
    <x v="85"/>
    <x v="4"/>
    <s v="TROCA"/>
    <s v="FALHA ARCONDICIONADO: SUBSTITUIDO RELE DE ACIONAMENTO DOS VENTILADORES DA UNIDADE EVAPORADORA DO AR CONDICIONADO 1150047"/>
    <s v="202304448529"/>
    <s v="B"/>
    <x v="2"/>
    <x v="0"/>
    <x v="33"/>
    <n v="1.1944442857142856E-3"/>
    <n v="1.6722219999999999E-2"/>
    <x v="8"/>
    <m/>
    <m/>
    <n v="1"/>
    <m/>
    <x v="0"/>
    <e v="#N/A"/>
    <x v="0"/>
    <x v="1"/>
    <x v="1"/>
    <d v="2023-09-19T00:00:00"/>
    <s v="CA11245188"/>
    <n v="23"/>
  </r>
  <r>
    <x v="3"/>
    <x v="0"/>
    <x v="361"/>
    <x v="1"/>
    <x v="3"/>
    <s v="9010"/>
    <x v="17"/>
    <x v="1"/>
    <x v="368"/>
    <x v="368"/>
    <x v="360"/>
    <x v="9"/>
    <x v="32"/>
    <x v="41"/>
    <x v="4"/>
    <s v="TROCAR"/>
    <s v="SUBSTITUIR PNEU TDE"/>
    <s v="202206398208"/>
    <s v="B"/>
    <x v="3"/>
    <x v="4"/>
    <x v="0"/>
    <n v="1.9980485401459858E-3"/>
    <n v="1.7660170967741938E-2"/>
    <x v="0"/>
    <m/>
    <s v="Sem atendimento de turno na manutenção de Pneus"/>
    <n v="1"/>
    <m/>
    <x v="0"/>
    <e v="#N/A"/>
    <x v="0"/>
    <x v="0"/>
    <x v="0"/>
    <d v="2023-01-01T00:00:00"/>
    <s v="CA11344927"/>
    <n v="23"/>
  </r>
  <r>
    <x v="3"/>
    <x v="0"/>
    <x v="362"/>
    <x v="0"/>
    <x v="3"/>
    <s v="7006"/>
    <x v="11"/>
    <x v="0"/>
    <x v="369"/>
    <x v="369"/>
    <x v="361"/>
    <x v="5"/>
    <x v="7"/>
    <x v="0"/>
    <x v="0"/>
    <m/>
    <m/>
    <m/>
    <s v="A"/>
    <x v="4"/>
    <x v="0"/>
    <x v="1"/>
    <n v="1.9979927007299271E-5"/>
    <n v="1.7659677419354838E-4"/>
    <x v="0"/>
    <m/>
    <s v="é um acessório"/>
    <n v="1"/>
    <m/>
    <x v="0"/>
    <e v="#N/A"/>
    <x v="0"/>
    <x v="0"/>
    <x v="0"/>
    <d v="2023-01-04T00:00:00"/>
    <s v="CA11344930"/>
    <n v="23"/>
  </r>
  <r>
    <x v="3"/>
    <x v="0"/>
    <x v="363"/>
    <x v="1"/>
    <x v="3"/>
    <s v="9000"/>
    <x v="2"/>
    <x v="1"/>
    <x v="370"/>
    <x v="370"/>
    <x v="362"/>
    <x v="2"/>
    <x v="17"/>
    <x v="65"/>
    <x v="1"/>
    <s v="REPARAR"/>
    <s v="Baixo Nível_x000a__x000a_ de óleo do motor. FEITO LIMPEZA NO SENSOR DE NIVEL DE ÓLEO  DO MOTOR-1150166"/>
    <s v="202300069703"/>
    <s v="B"/>
    <x v="2"/>
    <x v="0"/>
    <x v="1"/>
    <n v="3.1706204379562046E-4"/>
    <n v="2.8024193548387096E-3"/>
    <x v="0"/>
    <m/>
    <m/>
    <n v="1"/>
    <m/>
    <x v="0"/>
    <e v="#N/A"/>
    <x v="0"/>
    <x v="0"/>
    <x v="0"/>
    <d v="2023-01-04T00:00:00"/>
    <s v="CA11344930"/>
    <n v="23"/>
  </r>
  <r>
    <x v="3"/>
    <x v="0"/>
    <x v="364"/>
    <x v="1"/>
    <x v="3"/>
    <s v="9000"/>
    <x v="2"/>
    <x v="1"/>
    <x v="371"/>
    <x v="371"/>
    <x v="363"/>
    <x v="2"/>
    <x v="17"/>
    <x v="65"/>
    <x v="1"/>
    <s v="REPARAR"/>
    <s v="Baixa nivel do óleo do motor ,feito inspeção  níveis normais , pendencia de substituição do sensor"/>
    <s v="202300084559"/>
    <s v="B"/>
    <x v="2"/>
    <x v="0"/>
    <x v="1"/>
    <n v="7.8357299270072993E-5"/>
    <n v="6.9257741935483872E-4"/>
    <x v="0"/>
    <m/>
    <m/>
    <n v="1"/>
    <m/>
    <x v="0"/>
    <e v="#N/A"/>
    <x v="0"/>
    <x v="0"/>
    <x v="0"/>
    <d v="2023-01-05T00:00:00"/>
    <s v="CA11344931"/>
    <n v="23"/>
  </r>
  <r>
    <x v="3"/>
    <x v="0"/>
    <x v="365"/>
    <x v="1"/>
    <x v="3"/>
    <s v="9000"/>
    <x v="2"/>
    <x v="1"/>
    <x v="372"/>
    <x v="372"/>
    <x v="364"/>
    <x v="2"/>
    <x v="17"/>
    <x v="101"/>
    <x v="1"/>
    <s v="REPARAR"/>
    <s v="CORTANDO ACELERAÇÃO DO MOTOR DIESEL /* SUBSTITUIDO PEDAL DO ACELERADOR - SOTREQ"/>
    <s v="202300098699"/>
    <s v="C"/>
    <x v="2"/>
    <x v="0"/>
    <x v="1"/>
    <n v="7.9941386861313868E-4"/>
    <n v="7.0657870967741933E-3"/>
    <x v="0"/>
    <m/>
    <m/>
    <n v="1"/>
    <s v="ITEM DE INSPEÇÃO"/>
    <x v="1"/>
    <e v="#N/A"/>
    <x v="14"/>
    <x v="0"/>
    <x v="0"/>
    <d v="2023-01-06T00:00:00"/>
    <s v="CA11344932"/>
    <n v="23"/>
  </r>
  <r>
    <x v="3"/>
    <x v="0"/>
    <x v="366"/>
    <x v="1"/>
    <x v="3"/>
    <s v="9000"/>
    <x v="2"/>
    <x v="1"/>
    <x v="373"/>
    <x v="373"/>
    <x v="365"/>
    <x v="4"/>
    <x v="5"/>
    <x v="4"/>
    <x v="3"/>
    <s v="TROCAR"/>
    <s v="ROMPEU MANGUEIRA HIDRAULICA / SUBSTITUIDO MANGUEIRA DO CILINDRO DA DIREÇÃO L/E - SOTREQ"/>
    <s v="202300108912"/>
    <s v="C"/>
    <x v="2"/>
    <x v="0"/>
    <x v="1"/>
    <n v="9.4045693430656928E-4"/>
    <n v="8.3124258064516121E-3"/>
    <x v="0"/>
    <m/>
    <m/>
    <n v="1"/>
    <m/>
    <x v="1"/>
    <e v="#N/A"/>
    <x v="5"/>
    <x v="2"/>
    <x v="3"/>
    <d v="2023-01-07T00:00:00"/>
    <s v="CA11344933"/>
    <n v="23"/>
  </r>
  <r>
    <x v="3"/>
    <x v="0"/>
    <x v="367"/>
    <x v="0"/>
    <x v="3"/>
    <s v="7032"/>
    <x v="1"/>
    <x v="0"/>
    <x v="374"/>
    <x v="374"/>
    <x v="366"/>
    <x v="1"/>
    <x v="1"/>
    <x v="1"/>
    <x v="0"/>
    <m/>
    <m/>
    <m/>
    <s v="D"/>
    <x v="1"/>
    <x v="1"/>
    <x v="1"/>
    <n v="4.8070437956204382E-5"/>
    <n v="4.2488064516129037E-4"/>
    <x v="0"/>
    <m/>
    <m/>
    <n v="1"/>
    <m/>
    <x v="0"/>
    <e v="#N/A"/>
    <x v="0"/>
    <x v="0"/>
    <x v="0"/>
    <d v="2023-01-08T00:00:00"/>
    <s v="CA11344934"/>
    <n v="23"/>
  </r>
  <r>
    <x v="3"/>
    <x v="0"/>
    <x v="368"/>
    <x v="0"/>
    <x v="3"/>
    <s v="7000"/>
    <x v="5"/>
    <x v="0"/>
    <x v="375"/>
    <x v="375"/>
    <x v="367"/>
    <x v="0"/>
    <x v="11"/>
    <x v="5"/>
    <x v="0"/>
    <m/>
    <m/>
    <m/>
    <s v="B"/>
    <x v="0"/>
    <x v="2"/>
    <x v="2"/>
    <n v="3.2724216003625237E-4"/>
    <n v="2.8923984467720374E-3"/>
    <x v="0"/>
    <m/>
    <m/>
    <n v="1"/>
    <m/>
    <x v="0"/>
    <e v="#N/A"/>
    <x v="0"/>
    <x v="1"/>
    <x v="1"/>
    <d v="2023-01-10T00:00:00"/>
    <s v="CA11344936"/>
    <n v="23"/>
  </r>
  <r>
    <x v="3"/>
    <x v="0"/>
    <x v="369"/>
    <x v="0"/>
    <x v="3"/>
    <s v="7000"/>
    <x v="6"/>
    <x v="0"/>
    <x v="376"/>
    <x v="376"/>
    <x v="368"/>
    <x v="0"/>
    <x v="11"/>
    <x v="0"/>
    <x v="0"/>
    <m/>
    <m/>
    <m/>
    <m/>
    <x v="0"/>
    <x v="0"/>
    <x v="2"/>
    <n v="6.8392639901755843E-4"/>
    <n v="6.0450268816390649E-3"/>
    <x v="0"/>
    <m/>
    <m/>
    <n v="1"/>
    <m/>
    <x v="0"/>
    <e v="#N/A"/>
    <x v="0"/>
    <x v="1"/>
    <x v="1"/>
    <d v="2023-01-10T00:00:00"/>
    <s v="CA11344936"/>
    <n v="23"/>
  </r>
  <r>
    <x v="3"/>
    <x v="0"/>
    <x v="370"/>
    <x v="0"/>
    <x v="3"/>
    <s v="7000"/>
    <x v="0"/>
    <x v="0"/>
    <x v="377"/>
    <x v="377"/>
    <x v="16"/>
    <x v="0"/>
    <x v="11"/>
    <x v="0"/>
    <x v="0"/>
    <m/>
    <m/>
    <m/>
    <m/>
    <x v="0"/>
    <x v="0"/>
    <x v="2"/>
    <n v="3.801703163194062E-4"/>
    <n v="3.360215053919913E-3"/>
    <x v="0"/>
    <m/>
    <m/>
    <n v="1"/>
    <m/>
    <x v="0"/>
    <e v="#N/A"/>
    <x v="0"/>
    <x v="1"/>
    <x v="1"/>
    <d v="2023-01-10T00:00:00"/>
    <s v="CA11344936"/>
    <n v="23"/>
  </r>
  <r>
    <x v="3"/>
    <x v="0"/>
    <x v="371"/>
    <x v="0"/>
    <x v="3"/>
    <s v="7000"/>
    <x v="8"/>
    <x v="0"/>
    <x v="378"/>
    <x v="378"/>
    <x v="369"/>
    <x v="0"/>
    <x v="11"/>
    <x v="7"/>
    <x v="0"/>
    <m/>
    <m/>
    <m/>
    <m/>
    <x v="0"/>
    <x v="2"/>
    <x v="2"/>
    <n v="3.1680859691513545E-4"/>
    <n v="2.8001792114434555E-3"/>
    <x v="0"/>
    <m/>
    <m/>
    <n v="1"/>
    <m/>
    <x v="0"/>
    <e v="#N/A"/>
    <x v="0"/>
    <x v="1"/>
    <x v="1"/>
    <d v="2023-01-10T00:00:00"/>
    <s v="CA11344936"/>
    <n v="23"/>
  </r>
  <r>
    <x v="3"/>
    <x v="0"/>
    <x v="372"/>
    <x v="0"/>
    <x v="3"/>
    <s v="7000"/>
    <x v="0"/>
    <x v="0"/>
    <x v="379"/>
    <x v="379"/>
    <x v="370"/>
    <x v="0"/>
    <x v="11"/>
    <x v="0"/>
    <x v="0"/>
    <m/>
    <m/>
    <m/>
    <m/>
    <x v="0"/>
    <x v="0"/>
    <x v="2"/>
    <n v="3.1047242498001928E-3"/>
    <n v="2.7441756272427512E-2"/>
    <x v="0"/>
    <m/>
    <m/>
    <n v="1"/>
    <m/>
    <x v="0"/>
    <e v="#N/A"/>
    <x v="0"/>
    <x v="1"/>
    <x v="1"/>
    <d v="2023-01-10T00:00:00"/>
    <s v="CA11344936"/>
    <n v="23"/>
  </r>
  <r>
    <x v="3"/>
    <x v="0"/>
    <x v="373"/>
    <x v="0"/>
    <x v="3"/>
    <s v="7000"/>
    <x v="8"/>
    <x v="0"/>
    <x v="380"/>
    <x v="380"/>
    <x v="371"/>
    <x v="0"/>
    <x v="11"/>
    <x v="7"/>
    <x v="0"/>
    <m/>
    <m/>
    <m/>
    <m/>
    <x v="0"/>
    <x v="2"/>
    <x v="2"/>
    <n v="4.8154906731844119E-4"/>
    <n v="4.2562724014597701E-3"/>
    <x v="0"/>
    <m/>
    <m/>
    <n v="1"/>
    <m/>
    <x v="0"/>
    <e v="#N/A"/>
    <x v="0"/>
    <x v="1"/>
    <x v="1"/>
    <d v="2023-01-11T00:00:00"/>
    <s v="CA11344937"/>
    <n v="23"/>
  </r>
  <r>
    <x v="3"/>
    <x v="0"/>
    <x v="374"/>
    <x v="0"/>
    <x v="3"/>
    <s v="7000"/>
    <x v="0"/>
    <x v="0"/>
    <x v="381"/>
    <x v="381"/>
    <x v="372"/>
    <x v="0"/>
    <x v="11"/>
    <x v="0"/>
    <x v="0"/>
    <m/>
    <m/>
    <m/>
    <s v="B"/>
    <x v="0"/>
    <x v="0"/>
    <x v="2"/>
    <n v="5.283818261687904E-3"/>
    <n v="4.6702135603305987E-2"/>
    <x v="0"/>
    <m/>
    <m/>
    <n v="1"/>
    <m/>
    <x v="0"/>
    <e v="#N/A"/>
    <x v="0"/>
    <x v="0"/>
    <x v="0"/>
    <d v="2023-01-11T00:00:00"/>
    <s v="CA11344937"/>
    <n v="23"/>
  </r>
  <r>
    <x v="3"/>
    <x v="0"/>
    <x v="375"/>
    <x v="1"/>
    <x v="3"/>
    <s v="9000"/>
    <x v="2"/>
    <x v="1"/>
    <x v="382"/>
    <x v="382"/>
    <x v="373"/>
    <x v="2"/>
    <x v="60"/>
    <x v="102"/>
    <x v="39"/>
    <s v="REPARAR"/>
    <s v="O equipamento está parado para manutenção corretiva"/>
    <m/>
    <s v="C"/>
    <x v="2"/>
    <x v="0"/>
    <x v="2"/>
    <n v="1.1163912408759123E-3"/>
    <n v="9.8674580645161276E-3"/>
    <x v="0"/>
    <m/>
    <m/>
    <n v="1"/>
    <m/>
    <x v="0"/>
    <e v="#N/A"/>
    <x v="0"/>
    <x v="1"/>
    <x v="1"/>
    <d v="2023-01-14T00:00:00"/>
    <s v="CA11344940"/>
    <n v="23"/>
  </r>
  <r>
    <x v="3"/>
    <x v="0"/>
    <x v="376"/>
    <x v="1"/>
    <x v="3"/>
    <s v="9000"/>
    <x v="2"/>
    <x v="1"/>
    <x v="383"/>
    <x v="383"/>
    <x v="374"/>
    <x v="2"/>
    <x v="60"/>
    <x v="102"/>
    <x v="39"/>
    <s v="REPARAR"/>
    <s v="O equipamento está parado para manutenção corretiva"/>
    <m/>
    <s v="C"/>
    <x v="2"/>
    <x v="0"/>
    <x v="2"/>
    <n v="3.4591277372262772E-4"/>
    <n v="3.057422580645161E-3"/>
    <x v="0"/>
    <m/>
    <m/>
    <n v="1"/>
    <m/>
    <x v="0"/>
    <e v="#N/A"/>
    <x v="0"/>
    <x v="1"/>
    <x v="1"/>
    <d v="2023-01-14T00:00:00"/>
    <s v="CA11344940"/>
    <n v="23"/>
  </r>
  <r>
    <x v="3"/>
    <x v="0"/>
    <x v="377"/>
    <x v="1"/>
    <x v="3"/>
    <s v="9031"/>
    <x v="12"/>
    <x v="1"/>
    <x v="384"/>
    <x v="384"/>
    <x v="375"/>
    <x v="2"/>
    <x v="14"/>
    <x v="2"/>
    <x v="1"/>
    <s v="REPARAR"/>
    <s v="FALHA NA CÂMERA TRASEIRA FOI EFETUADO A LIMPEZA DOS CONECTORES E DA CÂMERA TRASEIRA / CORROSÃO NO CONECTOR"/>
    <s v="202300271132"/>
    <s v="A"/>
    <x v="2"/>
    <x v="0"/>
    <x v="3"/>
    <n v="1.6600766423357664E-4"/>
    <n v="1.4672935483870967E-3"/>
    <x v="0"/>
    <m/>
    <m/>
    <n v="1"/>
    <m/>
    <x v="0"/>
    <e v="#N/A"/>
    <x v="0"/>
    <x v="1"/>
    <x v="1"/>
    <d v="2023-01-16T00:00:00"/>
    <s v="CA11344942"/>
    <n v="23"/>
  </r>
  <r>
    <x v="3"/>
    <x v="0"/>
    <x v="378"/>
    <x v="1"/>
    <x v="3"/>
    <s v="9032"/>
    <x v="15"/>
    <x v="1"/>
    <x v="385"/>
    <x v="385"/>
    <x v="376"/>
    <x v="2"/>
    <x v="14"/>
    <x v="103"/>
    <x v="40"/>
    <s v="TROCAR"/>
    <s v="FALHA NAS CAMARAS / SUBSTITUIDO  DISPLAY E REALIZADO BACKUP - TAUST"/>
    <n v="202300313898"/>
    <s v="D"/>
    <x v="2"/>
    <x v="0"/>
    <x v="3"/>
    <n v="4.7495948905109487E-4"/>
    <n v="4.198029032258065E-3"/>
    <x v="0"/>
    <m/>
    <m/>
    <n v="1"/>
    <m/>
    <x v="1"/>
    <e v="#N/A"/>
    <x v="15"/>
    <x v="0"/>
    <x v="0"/>
    <d v="2023-01-18T00:00:00"/>
    <s v="CA11344944"/>
    <n v="23"/>
  </r>
  <r>
    <x v="3"/>
    <x v="0"/>
    <x v="379"/>
    <x v="1"/>
    <x v="3"/>
    <s v="9000"/>
    <x v="2"/>
    <x v="1"/>
    <x v="386"/>
    <x v="386"/>
    <x v="377"/>
    <x v="2"/>
    <x v="17"/>
    <x v="65"/>
    <x v="1"/>
    <s v="REPARAR"/>
    <s v="TM_3-Baixo Nível do Óleo do Motor; SUBSTITUIDO CONECTOR  DO SENSOR DE NIVEL DE OLEO DO MOTOR 1150166"/>
    <s v="202300362915"/>
    <s v="B"/>
    <x v="2"/>
    <x v="0"/>
    <x v="3"/>
    <n v="2.922664233576642E-4"/>
    <n v="2.5832580645161287E-3"/>
    <x v="0"/>
    <m/>
    <m/>
    <n v="1"/>
    <m/>
    <x v="0"/>
    <e v="#N/A"/>
    <x v="0"/>
    <x v="1"/>
    <x v="1"/>
    <d v="2023-01-22T00:00:00"/>
    <s v="CA11344948"/>
    <n v="23"/>
  </r>
  <r>
    <x v="3"/>
    <x v="0"/>
    <x v="380"/>
    <x v="1"/>
    <x v="3"/>
    <s v="9000"/>
    <x v="2"/>
    <x v="1"/>
    <x v="387"/>
    <x v="387"/>
    <x v="378"/>
    <x v="3"/>
    <x v="3"/>
    <x v="3"/>
    <x v="2"/>
    <s v="COMPLETAR"/>
    <s v="BAIXO NÍVEL DO LÍQUIDO ARREFECEDOR. FEITO COMPLEMENTO DO LIQUIDO"/>
    <s v="202300385964"/>
    <s v="B"/>
    <x v="2"/>
    <x v="0"/>
    <x v="4"/>
    <n v="1.9827992700729925E-4"/>
    <n v="1.7525387096774194E-3"/>
    <x v="0"/>
    <m/>
    <m/>
    <n v="1"/>
    <m/>
    <x v="0"/>
    <e v="#N/A"/>
    <x v="0"/>
    <x v="1"/>
    <x v="1"/>
    <d v="2023-01-23T00:00:00"/>
    <s v="CA11344949"/>
    <n v="23"/>
  </r>
  <r>
    <x v="3"/>
    <x v="0"/>
    <x v="280"/>
    <x v="1"/>
    <x v="3"/>
    <s v="9000"/>
    <x v="2"/>
    <x v="1"/>
    <x v="388"/>
    <x v="388"/>
    <x v="279"/>
    <x v="21"/>
    <x v="75"/>
    <x v="104"/>
    <x v="3"/>
    <s v="REPARAR"/>
    <s v="Vazamento Hidráulico"/>
    <s v="20230039999"/>
    <s v="C"/>
    <x v="2"/>
    <x v="0"/>
    <x v="4"/>
    <n v="3.9410948905109494E-5"/>
    <n v="3.4834193548387098E-4"/>
    <x v="0"/>
    <m/>
    <m/>
    <n v="1"/>
    <m/>
    <x v="0"/>
    <e v="#N/A"/>
    <x v="0"/>
    <x v="1"/>
    <x v="1"/>
    <d v="2023-01-24T00:00:00"/>
    <s v="CA11344950"/>
    <n v="23"/>
  </r>
  <r>
    <x v="3"/>
    <x v="0"/>
    <x v="381"/>
    <x v="1"/>
    <x v="3"/>
    <s v="9000"/>
    <x v="2"/>
    <x v="1"/>
    <x v="389"/>
    <x v="389"/>
    <x v="379"/>
    <x v="21"/>
    <x v="75"/>
    <x v="104"/>
    <x v="3"/>
    <s v="REPARAR"/>
    <s v="CALIBRAR SUSPENSÃO E CORRIGIR VAZAMENTO HIDRAULICO - REALIZADO CALIBRAÇÃO DA BALANÇA - 1150024"/>
    <s v="202300404193"/>
    <s v="C"/>
    <x v="2"/>
    <x v="0"/>
    <x v="4"/>
    <n v="1.3425080291970804E-3"/>
    <n v="1.186603870967742E-2"/>
    <x v="0"/>
    <m/>
    <m/>
    <n v="1"/>
    <m/>
    <x v="0"/>
    <e v="#N/A"/>
    <x v="0"/>
    <x v="1"/>
    <x v="1"/>
    <d v="2023-01-24T00:00:00"/>
    <s v="CA11344950"/>
    <n v="23"/>
  </r>
  <r>
    <x v="3"/>
    <x v="0"/>
    <x v="382"/>
    <x v="1"/>
    <x v="3"/>
    <s v="9031"/>
    <x v="12"/>
    <x v="1"/>
    <x v="390"/>
    <x v="390"/>
    <x v="380"/>
    <x v="6"/>
    <x v="8"/>
    <x v="10"/>
    <x v="1"/>
    <s v="REPARAR"/>
    <s v="FALHA DE COMUNICAÇÃO - SE6071KS01  MANUTENÇÃO NA COMUNICAÇÃO RADIO PTT"/>
    <s v="202300471321"/>
    <s v="A"/>
    <x v="1"/>
    <x v="1"/>
    <x v="4"/>
    <n v="6.77970802919708E-5"/>
    <n v="5.9923870967741935E-4"/>
    <x v="0"/>
    <m/>
    <m/>
    <n v="1"/>
    <m/>
    <x v="0"/>
    <e v="#N/A"/>
    <x v="0"/>
    <x v="1"/>
    <x v="1"/>
    <d v="2023-01-28T00:00:00"/>
    <s v="CA11344954"/>
    <n v="23"/>
  </r>
  <r>
    <x v="3"/>
    <x v="0"/>
    <x v="383"/>
    <x v="0"/>
    <x v="3"/>
    <s v="7000"/>
    <x v="0"/>
    <x v="0"/>
    <x v="391"/>
    <x v="391"/>
    <x v="381"/>
    <x v="0"/>
    <x v="7"/>
    <x v="0"/>
    <x v="0"/>
    <m/>
    <m/>
    <m/>
    <s v="B"/>
    <x v="0"/>
    <x v="0"/>
    <x v="4"/>
    <n v="9.5773357664233588E-4"/>
    <n v="8.4651290322580661E-3"/>
    <x v="0"/>
    <m/>
    <m/>
    <n v="1"/>
    <m/>
    <x v="0"/>
    <e v="#N/A"/>
    <x v="0"/>
    <x v="1"/>
    <x v="1"/>
    <d v="2023-01-28T00:00:00"/>
    <s v="CA11344954"/>
    <n v="23"/>
  </r>
  <r>
    <x v="3"/>
    <x v="0"/>
    <x v="384"/>
    <x v="1"/>
    <x v="3"/>
    <s v="9031"/>
    <x v="12"/>
    <x v="1"/>
    <x v="392"/>
    <x v="392"/>
    <x v="382"/>
    <x v="2"/>
    <x v="14"/>
    <x v="103"/>
    <x v="40"/>
    <s v="TROCAR"/>
    <s v="FALHA NA CAMERA FOI RECOLOCADA CONECTORES DA TELA E LIBERADO MATRÍCULA 01642"/>
    <s v="202300503590"/>
    <s v="C"/>
    <x v="2"/>
    <x v="0"/>
    <x v="5"/>
    <n v="2.3718394160583941E-4"/>
    <n v="2.0964E-3"/>
    <x v="0"/>
    <m/>
    <m/>
    <n v="1"/>
    <m/>
    <x v="0"/>
    <e v="#N/A"/>
    <x v="0"/>
    <x v="1"/>
    <x v="1"/>
    <d v="2023-01-30T00:00:00"/>
    <s v="CA11344956"/>
    <n v="23"/>
  </r>
  <r>
    <x v="3"/>
    <x v="0"/>
    <x v="385"/>
    <x v="1"/>
    <x v="3"/>
    <s v="9031"/>
    <x v="12"/>
    <x v="1"/>
    <x v="393"/>
    <x v="393"/>
    <x v="383"/>
    <x v="2"/>
    <x v="14"/>
    <x v="103"/>
    <x v="40"/>
    <s v="TROCAR"/>
    <s v="FALHA NAS CAMERAS - SUBSTITUIDO DISPLAY DAS CAMERAS  2201642"/>
    <s v="202300519506"/>
    <s v="C"/>
    <x v="2"/>
    <x v="0"/>
    <x v="5"/>
    <n v="9.4860948905109497E-4"/>
    <n v="8.3844838709677422E-3"/>
    <x v="0"/>
    <m/>
    <m/>
    <n v="1"/>
    <m/>
    <x v="1"/>
    <e v="#N/A"/>
    <x v="15"/>
    <x v="0"/>
    <x v="0"/>
    <d v="2023-01-31T00:00:00"/>
    <s v="CA11344957"/>
    <n v="23"/>
  </r>
  <r>
    <x v="3"/>
    <x v="1"/>
    <x v="386"/>
    <x v="1"/>
    <x v="3"/>
    <s v="9000"/>
    <x v="2"/>
    <x v="1"/>
    <x v="394"/>
    <x v="394"/>
    <x v="384"/>
    <x v="3"/>
    <x v="3"/>
    <x v="3"/>
    <x v="2"/>
    <s v="COMPLETAR"/>
    <s v="ALARME NIVEL 3 DE DESLIGAMENTO DO MOTOR..FEITO COMPLEMENTO DO NIVEL DE LC, TESTE NO SISTEMA ELETRICO DO SENSOR DE NIVEL -1150166."/>
    <s v="202300667843"/>
    <s v="B"/>
    <x v="2"/>
    <x v="0"/>
    <x v="34"/>
    <n v="6.680425702811245E-4"/>
    <n v="5.940807142857143E-3"/>
    <x v="1"/>
    <m/>
    <m/>
    <n v="1"/>
    <m/>
    <x v="0"/>
    <e v="#N/A"/>
    <x v="0"/>
    <x v="1"/>
    <x v="1"/>
    <d v="2023-02-08T00:00:00"/>
    <s v="CA11344965"/>
    <n v="23"/>
  </r>
  <r>
    <x v="3"/>
    <x v="1"/>
    <x v="387"/>
    <x v="0"/>
    <x v="3"/>
    <s v="7000"/>
    <x v="0"/>
    <x v="0"/>
    <x v="395"/>
    <x v="395"/>
    <x v="385"/>
    <x v="0"/>
    <x v="13"/>
    <x v="0"/>
    <x v="0"/>
    <m/>
    <m/>
    <m/>
    <s v="D"/>
    <x v="0"/>
    <x v="0"/>
    <x v="6"/>
    <n v="4.0797429718875502E-4"/>
    <n v="3.6280571428571429E-3"/>
    <x v="1"/>
    <m/>
    <m/>
    <n v="1"/>
    <m/>
    <x v="0"/>
    <e v="#N/A"/>
    <x v="0"/>
    <x v="1"/>
    <x v="1"/>
    <d v="2023-02-13T00:00:00"/>
    <s v="CA11344970"/>
    <n v="23"/>
  </r>
  <r>
    <x v="3"/>
    <x v="1"/>
    <x v="388"/>
    <x v="0"/>
    <x v="3"/>
    <s v="7111"/>
    <x v="5"/>
    <x v="0"/>
    <x v="396"/>
    <x v="396"/>
    <x v="386"/>
    <x v="0"/>
    <x v="13"/>
    <x v="5"/>
    <x v="0"/>
    <m/>
    <m/>
    <m/>
    <s v="D"/>
    <x v="0"/>
    <x v="2"/>
    <x v="6"/>
    <n v="6.3336666666666665E-4"/>
    <n v="5.6324392857142851E-3"/>
    <x v="1"/>
    <m/>
    <m/>
    <n v="1"/>
    <m/>
    <x v="0"/>
    <e v="#N/A"/>
    <x v="0"/>
    <x v="1"/>
    <x v="1"/>
    <d v="2023-02-14T00:00:00"/>
    <s v="CA11344971"/>
    <n v="23"/>
  </r>
  <r>
    <x v="3"/>
    <x v="1"/>
    <x v="389"/>
    <x v="0"/>
    <x v="3"/>
    <s v="7000"/>
    <x v="0"/>
    <x v="0"/>
    <x v="397"/>
    <x v="397"/>
    <x v="387"/>
    <x v="0"/>
    <x v="13"/>
    <x v="0"/>
    <x v="0"/>
    <m/>
    <m/>
    <m/>
    <s v="D"/>
    <x v="0"/>
    <x v="0"/>
    <x v="6"/>
    <n v="1.7018072289226756E-3"/>
    <n v="1.5133928571490938E-2"/>
    <x v="1"/>
    <m/>
    <m/>
    <n v="1"/>
    <m/>
    <x v="0"/>
    <e v="#N/A"/>
    <x v="0"/>
    <x v="1"/>
    <x v="1"/>
    <d v="2023-02-14T00:00:00"/>
    <s v="CA11344971"/>
    <n v="23"/>
  </r>
  <r>
    <x v="3"/>
    <x v="1"/>
    <x v="390"/>
    <x v="0"/>
    <x v="3"/>
    <s v="7000"/>
    <x v="9"/>
    <x v="0"/>
    <x v="398"/>
    <x v="398"/>
    <x v="388"/>
    <x v="0"/>
    <x v="13"/>
    <x v="105"/>
    <x v="0"/>
    <m/>
    <m/>
    <m/>
    <m/>
    <x v="0"/>
    <x v="0"/>
    <x v="6"/>
    <n v="5.1037483266204121E-3"/>
    <n v="4.5386904761731524E-2"/>
    <x v="1"/>
    <m/>
    <m/>
    <n v="1"/>
    <m/>
    <x v="0"/>
    <e v="#N/A"/>
    <x v="0"/>
    <x v="1"/>
    <x v="1"/>
    <d v="2023-02-14T00:00:00"/>
    <s v="CA11344971"/>
    <n v="23"/>
  </r>
  <r>
    <x v="3"/>
    <x v="1"/>
    <x v="391"/>
    <x v="0"/>
    <x v="3"/>
    <s v="7000"/>
    <x v="0"/>
    <x v="0"/>
    <x v="399"/>
    <x v="399"/>
    <x v="389"/>
    <x v="0"/>
    <x v="13"/>
    <x v="0"/>
    <x v="0"/>
    <m/>
    <m/>
    <m/>
    <s v="A"/>
    <x v="0"/>
    <x v="0"/>
    <x v="6"/>
    <n v="1.6038691804472667E-3"/>
    <n v="1.4262979497548909E-2"/>
    <x v="1"/>
    <m/>
    <m/>
    <n v="1"/>
    <m/>
    <x v="0"/>
    <e v="#N/A"/>
    <x v="0"/>
    <x v="1"/>
    <x v="1"/>
    <d v="2023-02-15T00:00:00"/>
    <s v="CA11344972"/>
    <n v="23"/>
  </r>
  <r>
    <x v="3"/>
    <x v="1"/>
    <x v="392"/>
    <x v="1"/>
    <x v="3"/>
    <s v="9032"/>
    <x v="15"/>
    <x v="1"/>
    <x v="400"/>
    <x v="400"/>
    <x v="390"/>
    <x v="11"/>
    <x v="26"/>
    <x v="106"/>
    <x v="0"/>
    <m/>
    <s v="CORRIGIR FALHA NO OPTALERT- SUBSTITUIDO FUSIVEL"/>
    <s v="202300801344"/>
    <s v="A"/>
    <x v="1"/>
    <x v="1"/>
    <x v="6"/>
    <n v="6.6767068273092375E-4"/>
    <n v="5.9375000000000001E-3"/>
    <x v="1"/>
    <m/>
    <m/>
    <n v="1"/>
    <m/>
    <x v="0"/>
    <e v="#N/A"/>
    <x v="0"/>
    <x v="1"/>
    <x v="1"/>
    <d v="2023-02-16T00:00:00"/>
    <s v="CA11344973"/>
    <n v="23"/>
  </r>
  <r>
    <x v="3"/>
    <x v="1"/>
    <x v="393"/>
    <x v="1"/>
    <x v="3"/>
    <s v="9032"/>
    <x v="15"/>
    <x v="1"/>
    <x v="401"/>
    <x v="401"/>
    <x v="391"/>
    <x v="11"/>
    <x v="26"/>
    <x v="106"/>
    <x v="0"/>
    <m/>
    <s v="CORRIGIR FALHA NO OPTALERT- SUBSTITUIDO FUSIVEL"/>
    <s v="202300801344"/>
    <s v="A"/>
    <x v="1"/>
    <x v="1"/>
    <x v="6"/>
    <n v="3.5744819277108437E-4"/>
    <n v="3.1787357142857146E-3"/>
    <x v="1"/>
    <m/>
    <m/>
    <n v="1"/>
    <m/>
    <x v="0"/>
    <e v="#N/A"/>
    <x v="0"/>
    <x v="1"/>
    <x v="1"/>
    <d v="2023-02-16T00:00:00"/>
    <s v="CA11344973"/>
    <n v="23"/>
  </r>
  <r>
    <x v="3"/>
    <x v="1"/>
    <x v="394"/>
    <x v="1"/>
    <x v="3"/>
    <s v="9000"/>
    <x v="2"/>
    <x v="1"/>
    <x v="402"/>
    <x v="402"/>
    <x v="392"/>
    <x v="2"/>
    <x v="17"/>
    <x v="101"/>
    <x v="1"/>
    <s v="REPARAR"/>
    <s v="TM_3 - ALARME DETECTADO CORRENTE INESPERADA NA SAÍDA DO MÓDULO CHOPER / ALARME SENSOR DE POSIÇÃO DO FREIO."/>
    <s v="202300871784"/>
    <s v="A"/>
    <x v="2"/>
    <x v="0"/>
    <x v="7"/>
    <n v="1.6333855421686748E-4"/>
    <n v="1.4525464285714287E-3"/>
    <x v="1"/>
    <m/>
    <m/>
    <n v="1"/>
    <m/>
    <x v="0"/>
    <e v="#N/A"/>
    <x v="0"/>
    <x v="1"/>
    <x v="1"/>
    <d v="2023-02-21T00:00:00"/>
    <s v="CA11344978"/>
    <n v="23"/>
  </r>
  <r>
    <x v="3"/>
    <x v="1"/>
    <x v="395"/>
    <x v="0"/>
    <x v="3"/>
    <s v="7001"/>
    <x v="13"/>
    <x v="0"/>
    <x v="403"/>
    <x v="403"/>
    <x v="393"/>
    <x v="0"/>
    <x v="0"/>
    <x v="0"/>
    <x v="0"/>
    <m/>
    <m/>
    <m/>
    <s v="C"/>
    <x v="0"/>
    <x v="0"/>
    <x v="7"/>
    <n v="6.1895742971887545E-4"/>
    <n v="5.5042999999999993E-3"/>
    <x v="1"/>
    <m/>
    <m/>
    <n v="1"/>
    <m/>
    <x v="0"/>
    <e v="#N/A"/>
    <x v="0"/>
    <x v="1"/>
    <x v="1"/>
    <d v="2023-02-25T00:00:00"/>
    <s v="CA11344982"/>
    <n v="4"/>
  </r>
  <r>
    <x v="3"/>
    <x v="2"/>
    <x v="396"/>
    <x v="0"/>
    <x v="3"/>
    <s v="7000"/>
    <x v="0"/>
    <x v="0"/>
    <x v="404"/>
    <x v="404"/>
    <x v="394"/>
    <x v="0"/>
    <x v="0"/>
    <x v="0"/>
    <x v="0"/>
    <m/>
    <m/>
    <m/>
    <s v="C"/>
    <x v="0"/>
    <x v="0"/>
    <x v="8"/>
    <n v="2.2339224443662146E-4"/>
    <n v="2.0105395413506492E-3"/>
    <x v="2"/>
    <m/>
    <m/>
    <n v="1"/>
    <m/>
    <x v="0"/>
    <e v="#N/A"/>
    <x v="0"/>
    <x v="1"/>
    <x v="1"/>
    <d v="2023-03-03T00:00:00"/>
    <s v="CA11344988"/>
    <n v="4"/>
  </r>
  <r>
    <x v="3"/>
    <x v="2"/>
    <x v="397"/>
    <x v="0"/>
    <x v="3"/>
    <s v="7000"/>
    <x v="0"/>
    <x v="0"/>
    <x v="405"/>
    <x v="405"/>
    <x v="395"/>
    <x v="0"/>
    <x v="0"/>
    <x v="0"/>
    <x v="0"/>
    <m/>
    <m/>
    <m/>
    <s v="C"/>
    <x v="0"/>
    <x v="0"/>
    <x v="8"/>
    <n v="4.6462392575729128E-6"/>
    <n v="4.1816347606356962E-5"/>
    <x v="2"/>
    <m/>
    <m/>
    <n v="1"/>
    <m/>
    <x v="0"/>
    <e v="#N/A"/>
    <x v="0"/>
    <x v="1"/>
    <x v="1"/>
    <d v="2023-03-03T00:00:00"/>
    <s v="CA11344988"/>
    <n v="4"/>
  </r>
  <r>
    <x v="3"/>
    <x v="2"/>
    <x v="398"/>
    <x v="0"/>
    <x v="3"/>
    <s v="7000"/>
    <x v="0"/>
    <x v="0"/>
    <x v="406"/>
    <x v="406"/>
    <x v="396"/>
    <x v="0"/>
    <x v="0"/>
    <x v="0"/>
    <x v="0"/>
    <m/>
    <m/>
    <m/>
    <s v="C"/>
    <x v="0"/>
    <x v="0"/>
    <x v="8"/>
    <n v="6.1097884946667547E-4"/>
    <n v="5.4988351940310322E-3"/>
    <x v="2"/>
    <m/>
    <m/>
    <n v="1"/>
    <m/>
    <x v="0"/>
    <e v="#N/A"/>
    <x v="0"/>
    <x v="1"/>
    <x v="1"/>
    <d v="2023-03-03T00:00:00"/>
    <s v="CA11344988"/>
    <n v="4"/>
  </r>
  <r>
    <x v="3"/>
    <x v="2"/>
    <x v="399"/>
    <x v="1"/>
    <x v="3"/>
    <s v="9000"/>
    <x v="2"/>
    <x v="1"/>
    <x v="407"/>
    <x v="407"/>
    <x v="397"/>
    <x v="12"/>
    <x v="28"/>
    <x v="4"/>
    <x v="41"/>
    <s v="TROCAR"/>
    <s v="O equipamento está parado para manutenção corretiva"/>
    <s v="202301053924"/>
    <s v="A"/>
    <x v="2"/>
    <x v="0"/>
    <x v="8"/>
    <n v="2.4146272088137579E-3"/>
    <n v="2.1731745849926036E-2"/>
    <x v="2"/>
    <m/>
    <m/>
    <n v="1"/>
    <m/>
    <x v="0"/>
    <e v="#N/A"/>
    <x v="0"/>
    <x v="1"/>
    <x v="1"/>
    <d v="2023-03-04T00:00:00"/>
    <s v="CA11344989"/>
    <n v="23"/>
  </r>
  <r>
    <x v="3"/>
    <x v="2"/>
    <x v="400"/>
    <x v="1"/>
    <x v="3"/>
    <s v="9010"/>
    <x v="17"/>
    <x v="1"/>
    <x v="408"/>
    <x v="408"/>
    <x v="398"/>
    <x v="9"/>
    <x v="29"/>
    <x v="22"/>
    <x v="19"/>
    <s v="CALIBRAR"/>
    <s v="TM_3 -   BAIXA PRESSÃO DO PNEU TRASEIRO ESQUERDO INTERNO-TEI     "/>
    <s v="202301090036"/>
    <s v="B"/>
    <x v="3"/>
    <x v="0"/>
    <x v="9"/>
    <n v="2.2311425144362811E-3"/>
    <n v="2.0080375927890904E-2"/>
    <x v="2"/>
    <m/>
    <m/>
    <n v="1"/>
    <m/>
    <x v="0"/>
    <e v="#N/A"/>
    <x v="0"/>
    <x v="1"/>
    <x v="1"/>
    <d v="2023-03-07T00:00:00"/>
    <s v="CA11344992"/>
    <n v="23"/>
  </r>
  <r>
    <x v="3"/>
    <x v="2"/>
    <x v="401"/>
    <x v="1"/>
    <x v="3"/>
    <s v="9010"/>
    <x v="17"/>
    <x v="1"/>
    <x v="409"/>
    <x v="409"/>
    <x v="399"/>
    <x v="9"/>
    <x v="49"/>
    <x v="22"/>
    <x v="19"/>
    <s v="CALIBRAR"/>
    <s v="TM3 - ALARME BAIXA PRESSÃO NO PNEU TEI - CALIBRADO E LIBERADO – MATRÍCULA  81006923"/>
    <s v="202301188946"/>
    <s v="A"/>
    <x v="3"/>
    <x v="0"/>
    <x v="9"/>
    <n v="2.763176873609296E-3"/>
    <n v="2.4868707408118175E-2"/>
    <x v="2"/>
    <m/>
    <m/>
    <n v="1"/>
    <m/>
    <x v="0"/>
    <e v="#N/A"/>
    <x v="0"/>
    <x v="1"/>
    <x v="1"/>
    <d v="2023-03-11T00:00:00"/>
    <s v="CA11344996"/>
    <n v="23"/>
  </r>
  <r>
    <x v="3"/>
    <x v="2"/>
    <x v="402"/>
    <x v="0"/>
    <x v="3"/>
    <s v="7001"/>
    <x v="13"/>
    <x v="0"/>
    <x v="410"/>
    <x v="410"/>
    <x v="400"/>
    <x v="7"/>
    <x v="76"/>
    <x v="107"/>
    <x v="7"/>
    <s v="ROTINA"/>
    <m/>
    <m/>
    <s v="C"/>
    <x v="5"/>
    <x v="0"/>
    <x v="10"/>
    <n v="4.2853071483099392E-5"/>
    <n v="3.8567943530170781E-4"/>
    <x v="2"/>
    <m/>
    <m/>
    <n v="1"/>
    <m/>
    <x v="0"/>
    <e v="#N/A"/>
    <x v="0"/>
    <x v="1"/>
    <x v="1"/>
    <d v="2023-03-15T00:00:00"/>
    <s v="CA11345000"/>
    <n v="23"/>
  </r>
  <r>
    <x v="3"/>
    <x v="2"/>
    <x v="403"/>
    <x v="1"/>
    <x v="3"/>
    <s v="9000"/>
    <x v="2"/>
    <x v="1"/>
    <x v="411"/>
    <x v="411"/>
    <x v="401"/>
    <x v="3"/>
    <x v="77"/>
    <x v="108"/>
    <x v="3"/>
    <s v="TROCAR"/>
    <s v="O equipamento está parado para manutenção corretiva"/>
    <s v="202301262691"/>
    <s v="C"/>
    <x v="2"/>
    <x v="0"/>
    <x v="10"/>
    <n v="1.9870907597931869E-4"/>
    <n v="1.7883899930779209E-3"/>
    <x v="2"/>
    <m/>
    <m/>
    <n v="1"/>
    <m/>
    <x v="0"/>
    <e v="#N/A"/>
    <x v="0"/>
    <x v="1"/>
    <x v="1"/>
    <d v="2023-03-15T00:00:00"/>
    <s v="CA11345000"/>
    <n v="23"/>
  </r>
  <r>
    <x v="3"/>
    <x v="2"/>
    <x v="404"/>
    <x v="2"/>
    <x v="3"/>
    <s v="8110"/>
    <x v="29"/>
    <x v="2"/>
    <x v="412"/>
    <x v="412"/>
    <x v="402"/>
    <x v="7"/>
    <x v="4"/>
    <x v="0"/>
    <x v="0"/>
    <m/>
    <m/>
    <m/>
    <s v="A"/>
    <x v="5"/>
    <x v="0"/>
    <x v="10"/>
    <n v="4.2355221731593674E-5"/>
    <n v="3.8119876671995756E-4"/>
    <x v="2"/>
    <m/>
    <m/>
    <n v="1"/>
    <m/>
    <x v="0"/>
    <e v="#N/A"/>
    <x v="0"/>
    <x v="1"/>
    <x v="1"/>
    <d v="2023-03-16T00:00:00"/>
    <s v="CA11345001"/>
    <n v="23"/>
  </r>
  <r>
    <x v="3"/>
    <x v="2"/>
    <x v="405"/>
    <x v="1"/>
    <x v="3"/>
    <s v="9010"/>
    <x v="17"/>
    <x v="1"/>
    <x v="413"/>
    <x v="413"/>
    <x v="403"/>
    <x v="9"/>
    <x v="29"/>
    <x v="38"/>
    <x v="19"/>
    <s v="CALIBRAR"/>
    <s v="ALARME DE BAIXA PRESSÃO DO PNEU TEI. CALIBRADO E LIBERADO – MATRÍCULA 01550353"/>
    <s v="202301278548"/>
    <s v="A"/>
    <x v="3"/>
    <x v="4"/>
    <x v="10"/>
    <n v="4.0820453815144757E-5"/>
    <n v="3.67385791293712E-4"/>
    <x v="2"/>
    <m/>
    <m/>
    <n v="1"/>
    <m/>
    <x v="0"/>
    <e v="#N/A"/>
    <x v="0"/>
    <x v="1"/>
    <x v="1"/>
    <d v="2023-03-16T00:00:00"/>
    <s v="CA11345001"/>
    <n v="23"/>
  </r>
  <r>
    <x v="3"/>
    <x v="2"/>
    <x v="406"/>
    <x v="1"/>
    <x v="3"/>
    <s v="9000"/>
    <x v="2"/>
    <x v="1"/>
    <x v="414"/>
    <x v="414"/>
    <x v="404"/>
    <x v="3"/>
    <x v="53"/>
    <x v="88"/>
    <x v="4"/>
    <s v="TROCAR"/>
    <s v="BAIXO RENDIMENTO"/>
    <s v="202301311018"/>
    <s v="B"/>
    <x v="2"/>
    <x v="0"/>
    <x v="10"/>
    <n v="9.7701835582839607E-3"/>
    <n v="8.7932060576780213E-2"/>
    <x v="2"/>
    <m/>
    <m/>
    <n v="1"/>
    <m/>
    <x v="1"/>
    <e v="#N/A"/>
    <x v="12"/>
    <x v="5"/>
    <x v="6"/>
    <d v="2023-03-19T00:00:00"/>
    <s v="CA11345004"/>
    <n v="23"/>
  </r>
  <r>
    <x v="3"/>
    <x v="2"/>
    <x v="407"/>
    <x v="0"/>
    <x v="3"/>
    <s v="7111"/>
    <x v="5"/>
    <x v="0"/>
    <x v="415"/>
    <x v="415"/>
    <x v="405"/>
    <x v="0"/>
    <x v="78"/>
    <x v="5"/>
    <x v="7"/>
    <s v="ROTINA"/>
    <m/>
    <m/>
    <s v="D"/>
    <x v="0"/>
    <x v="2"/>
    <x v="11"/>
    <n v="4.9059168277427491E-4"/>
    <n v="4.4153456596622001E-3"/>
    <x v="2"/>
    <m/>
    <m/>
    <n v="1"/>
    <m/>
    <x v="0"/>
    <e v="#N/A"/>
    <x v="0"/>
    <x v="1"/>
    <x v="1"/>
    <d v="2023-03-21T00:00:00"/>
    <s v="CA11345006"/>
    <n v="23"/>
  </r>
  <r>
    <x v="3"/>
    <x v="2"/>
    <x v="408"/>
    <x v="0"/>
    <x v="3"/>
    <s v="7000"/>
    <x v="0"/>
    <x v="0"/>
    <x v="416"/>
    <x v="416"/>
    <x v="406"/>
    <x v="0"/>
    <x v="78"/>
    <x v="50"/>
    <x v="7"/>
    <s v="ROTINA"/>
    <m/>
    <m/>
    <s v="D"/>
    <x v="0"/>
    <x v="0"/>
    <x v="11"/>
    <n v="4.0706747655916767E-3"/>
    <n v="3.6636243110589738E-2"/>
    <x v="2"/>
    <m/>
    <m/>
    <n v="1"/>
    <m/>
    <x v="0"/>
    <e v="#N/A"/>
    <x v="0"/>
    <x v="1"/>
    <x v="1"/>
    <d v="2023-03-22T00:00:00"/>
    <s v="CA11345007"/>
    <n v="23"/>
  </r>
  <r>
    <x v="3"/>
    <x v="2"/>
    <x v="409"/>
    <x v="1"/>
    <x v="3"/>
    <s v="9010"/>
    <x v="17"/>
    <x v="1"/>
    <x v="417"/>
    <x v="417"/>
    <x v="407"/>
    <x v="9"/>
    <x v="49"/>
    <x v="38"/>
    <x v="19"/>
    <s v="CALIBRAR"/>
    <s v="CALIBRAR PNEU TEI"/>
    <s v="202301389853"/>
    <s v="B"/>
    <x v="3"/>
    <x v="4"/>
    <x v="11"/>
    <n v="1.0049536302498517E-3"/>
    <n v="9.0446246956189299E-3"/>
    <x v="2"/>
    <m/>
    <m/>
    <n v="1"/>
    <m/>
    <x v="0"/>
    <e v="#N/A"/>
    <x v="0"/>
    <x v="1"/>
    <x v="1"/>
    <d v="2023-03-23T00:00:00"/>
    <s v="CA11345008"/>
    <n v="23"/>
  </r>
  <r>
    <x v="3"/>
    <x v="2"/>
    <x v="410"/>
    <x v="1"/>
    <x v="3"/>
    <s v="9010"/>
    <x v="17"/>
    <x v="1"/>
    <x v="418"/>
    <x v="418"/>
    <x v="408"/>
    <x v="9"/>
    <x v="27"/>
    <x v="38"/>
    <x v="19"/>
    <s v="CALIBRAR"/>
    <s v="CALIBRAR PNEU TEE"/>
    <s v="202301430490"/>
    <s v="C"/>
    <x v="3"/>
    <x v="4"/>
    <x v="11"/>
    <n v="4.5259166070470135E-5"/>
    <n v="4.0733438720184467E-4"/>
    <x v="2"/>
    <m/>
    <m/>
    <n v="1"/>
    <m/>
    <x v="0"/>
    <e v="#N/A"/>
    <x v="0"/>
    <x v="1"/>
    <x v="1"/>
    <d v="2023-03-26T00:00:00"/>
    <s v="CA11345011"/>
    <n v="23"/>
  </r>
  <r>
    <x v="3"/>
    <x v="2"/>
    <x v="411"/>
    <x v="1"/>
    <x v="3"/>
    <s v="9010"/>
    <x v="17"/>
    <x v="1"/>
    <x v="419"/>
    <x v="419"/>
    <x v="409"/>
    <x v="9"/>
    <x v="27"/>
    <x v="38"/>
    <x v="19"/>
    <s v="CALIBRAR"/>
    <m/>
    <s v="202301469002"/>
    <s v="A"/>
    <x v="3"/>
    <x v="4"/>
    <x v="35"/>
    <n v="1.73652789025747E-4"/>
    <n v="1.5628823627363646E-3"/>
    <x v="2"/>
    <m/>
    <m/>
    <n v="1"/>
    <m/>
    <x v="0"/>
    <e v="#N/A"/>
    <x v="0"/>
    <x v="1"/>
    <x v="1"/>
    <d v="2023-03-28T00:00:00"/>
    <s v="CA11345013"/>
    <n v="23"/>
  </r>
  <r>
    <x v="3"/>
    <x v="2"/>
    <x v="412"/>
    <x v="1"/>
    <x v="3"/>
    <s v="9032"/>
    <x v="15"/>
    <x v="1"/>
    <x v="420"/>
    <x v="420"/>
    <x v="410"/>
    <x v="10"/>
    <x v="24"/>
    <x v="20"/>
    <x v="4"/>
    <s v="RECUPERAR"/>
    <m/>
    <s v="202301470286"/>
    <s v="A"/>
    <x v="1"/>
    <x v="1"/>
    <x v="35"/>
    <n v="2.9536719663234907E-4"/>
    <n v="2.6583171208332183E-3"/>
    <x v="2"/>
    <m/>
    <m/>
    <n v="1"/>
    <m/>
    <x v="0"/>
    <e v="#N/A"/>
    <x v="0"/>
    <x v="1"/>
    <x v="1"/>
    <d v="2023-03-28T00:00:00"/>
    <s v="CA11345013"/>
    <n v="23"/>
  </r>
  <r>
    <x v="3"/>
    <x v="2"/>
    <x v="413"/>
    <x v="1"/>
    <x v="3"/>
    <s v="9032"/>
    <x v="15"/>
    <x v="1"/>
    <x v="421"/>
    <x v="421"/>
    <x v="411"/>
    <x v="6"/>
    <x v="12"/>
    <x v="109"/>
    <x v="40"/>
    <s v="NORMALIZAR"/>
    <m/>
    <s v="202301484826"/>
    <s v="A"/>
    <x v="1"/>
    <x v="1"/>
    <x v="35"/>
    <n v="9.5027761283214606E-4"/>
    <n v="8.552538252514761E-3"/>
    <x v="2"/>
    <m/>
    <m/>
    <n v="1"/>
    <m/>
    <x v="0"/>
    <e v="#N/A"/>
    <x v="0"/>
    <x v="1"/>
    <x v="1"/>
    <d v="2023-03-29T00:00:00"/>
    <s v="CA11345014"/>
    <n v="23"/>
  </r>
  <r>
    <x v="3"/>
    <x v="2"/>
    <x v="414"/>
    <x v="1"/>
    <x v="3"/>
    <s v="9032"/>
    <x v="15"/>
    <x v="1"/>
    <x v="422"/>
    <x v="422"/>
    <x v="412"/>
    <x v="6"/>
    <x v="12"/>
    <x v="109"/>
    <x v="42"/>
    <m/>
    <m/>
    <s v="202301496652"/>
    <s v="B"/>
    <x v="1"/>
    <x v="1"/>
    <x v="35"/>
    <n v="9.7280343236625733E-4"/>
    <n v="8.7552715702665703E-3"/>
    <x v="2"/>
    <m/>
    <m/>
    <n v="1"/>
    <m/>
    <x v="0"/>
    <e v="#N/A"/>
    <x v="0"/>
    <x v="1"/>
    <x v="1"/>
    <d v="2023-03-29T00:00:00"/>
    <s v="CA11345014"/>
    <n v="23"/>
  </r>
  <r>
    <x v="3"/>
    <x v="2"/>
    <x v="415"/>
    <x v="1"/>
    <x v="3"/>
    <s v="9032"/>
    <x v="15"/>
    <x v="1"/>
    <x v="423"/>
    <x v="423"/>
    <x v="413"/>
    <x v="6"/>
    <x v="12"/>
    <x v="109"/>
    <x v="42"/>
    <m/>
    <m/>
    <s v="202301504792"/>
    <s v="A"/>
    <x v="1"/>
    <x v="1"/>
    <x v="35"/>
    <n v="1.3851975786857039E-3"/>
    <n v="1.2466836131909291E-2"/>
    <x v="2"/>
    <m/>
    <m/>
    <n v="1"/>
    <m/>
    <x v="0"/>
    <e v="#N/A"/>
    <x v="0"/>
    <x v="1"/>
    <x v="1"/>
    <d v="2023-03-30T00:00:00"/>
    <s v="CA11345015"/>
    <n v="23"/>
  </r>
  <r>
    <x v="3"/>
    <x v="3"/>
    <x v="416"/>
    <x v="1"/>
    <x v="3"/>
    <s v="9000"/>
    <x v="2"/>
    <x v="1"/>
    <x v="424"/>
    <x v="424"/>
    <x v="414"/>
    <x v="3"/>
    <x v="3"/>
    <x v="110"/>
    <x v="12"/>
    <s v="TROCAR"/>
    <s v="O equipamento está parado para manutenção corretiva"/>
    <s v="202301536356"/>
    <s v="C"/>
    <x v="2"/>
    <x v="0"/>
    <x v="35"/>
    <n v="4.5274202746893404E-4"/>
    <n v="4.4066366666666674E-3"/>
    <x v="3"/>
    <m/>
    <m/>
    <n v="1"/>
    <m/>
    <x v="0"/>
    <e v="#N/A"/>
    <x v="0"/>
    <x v="1"/>
    <x v="1"/>
    <d v="2023-04-01T00:00:00"/>
    <s v="CA11345017"/>
    <n v="23"/>
  </r>
  <r>
    <x v="3"/>
    <x v="3"/>
    <x v="417"/>
    <x v="0"/>
    <x v="3"/>
    <n v="7116"/>
    <x v="3"/>
    <x v="0"/>
    <x v="425"/>
    <x v="425"/>
    <x v="415"/>
    <x v="0"/>
    <x v="79"/>
    <x v="111"/>
    <x v="0"/>
    <m/>
    <m/>
    <m/>
    <s v="A"/>
    <x v="0"/>
    <x v="0"/>
    <x v="12"/>
    <n v="5.3946925104544457E-5"/>
    <n v="5.2507716049382709E-4"/>
    <x v="3"/>
    <m/>
    <m/>
    <n v="1"/>
    <m/>
    <x v="0"/>
    <e v="#N/A"/>
    <x v="0"/>
    <x v="1"/>
    <x v="1"/>
    <d v="2023-04-04T00:00:00"/>
    <s v="CA11345020"/>
    <n v="23"/>
  </r>
  <r>
    <x v="3"/>
    <x v="3"/>
    <x v="418"/>
    <x v="0"/>
    <x v="3"/>
    <n v="7000"/>
    <x v="0"/>
    <x v="0"/>
    <x v="426"/>
    <x v="426"/>
    <x v="416"/>
    <x v="0"/>
    <x v="79"/>
    <x v="111"/>
    <x v="0"/>
    <m/>
    <m/>
    <m/>
    <s v="A"/>
    <x v="0"/>
    <x v="0"/>
    <x v="12"/>
    <n v="1.6310125453356324E-3"/>
    <n v="1.5875E-2"/>
    <x v="3"/>
    <m/>
    <m/>
    <n v="1"/>
    <m/>
    <x v="0"/>
    <e v="#N/A"/>
    <x v="0"/>
    <x v="1"/>
    <x v="1"/>
    <d v="2023-04-04T00:00:00"/>
    <s v="CA11345020"/>
    <n v="23"/>
  </r>
  <r>
    <x v="3"/>
    <x v="3"/>
    <x v="419"/>
    <x v="0"/>
    <x v="3"/>
    <n v="7111"/>
    <x v="5"/>
    <x v="0"/>
    <x v="427"/>
    <x v="427"/>
    <x v="417"/>
    <x v="0"/>
    <x v="0"/>
    <x v="0"/>
    <x v="0"/>
    <m/>
    <m/>
    <m/>
    <s v="A"/>
    <x v="0"/>
    <x v="0"/>
    <x v="12"/>
    <n v="5.0046574310799307E-4"/>
    <n v="4.8711419753086427E-3"/>
    <x v="3"/>
    <m/>
    <m/>
    <n v="1"/>
    <m/>
    <x v="0"/>
    <e v="#N/A"/>
    <x v="0"/>
    <x v="1"/>
    <x v="1"/>
    <d v="2023-04-09T00:00:00"/>
    <s v="CA11345025"/>
    <n v="4"/>
  </r>
  <r>
    <x v="3"/>
    <x v="3"/>
    <x v="420"/>
    <x v="2"/>
    <x v="3"/>
    <n v="8010"/>
    <x v="14"/>
    <x v="2"/>
    <x v="428"/>
    <x v="428"/>
    <x v="418"/>
    <x v="9"/>
    <x v="51"/>
    <x v="49"/>
    <x v="22"/>
    <s v="PREVENTIVA"/>
    <m/>
    <m/>
    <s v="A"/>
    <x v="3"/>
    <x v="0"/>
    <x v="36"/>
    <n v="4.1579959173157352E-5"/>
    <n v="4.0470679012345685E-4"/>
    <x v="3"/>
    <m/>
    <m/>
    <n v="1"/>
    <m/>
    <x v="0"/>
    <e v="#N/A"/>
    <x v="0"/>
    <x v="1"/>
    <x v="1"/>
    <d v="2023-04-10T00:00:00"/>
    <s v="CA11345026"/>
    <n v="23"/>
  </r>
  <r>
    <x v="3"/>
    <x v="3"/>
    <x v="421"/>
    <x v="0"/>
    <x v="3"/>
    <s v="7116"/>
    <x v="3"/>
    <x v="0"/>
    <x v="429"/>
    <x v="429"/>
    <x v="419"/>
    <x v="9"/>
    <x v="51"/>
    <x v="49"/>
    <x v="22"/>
    <s v="PREVENTIVA"/>
    <m/>
    <m/>
    <s v="A"/>
    <x v="3"/>
    <x v="0"/>
    <x v="13"/>
    <n v="5.9218854866520015E-5"/>
    <n v="5.7638999999999998E-4"/>
    <x v="3"/>
    <m/>
    <m/>
    <n v="1"/>
    <m/>
    <x v="0"/>
    <e v="#N/A"/>
    <x v="0"/>
    <x v="1"/>
    <x v="1"/>
    <d v="2023-04-17T00:00:00"/>
    <s v="CA11345033"/>
    <n v="23"/>
  </r>
  <r>
    <x v="3"/>
    <x v="3"/>
    <x v="422"/>
    <x v="0"/>
    <x v="3"/>
    <s v="7010"/>
    <x v="4"/>
    <x v="0"/>
    <x v="430"/>
    <x v="430"/>
    <x v="420"/>
    <x v="9"/>
    <x v="51"/>
    <x v="49"/>
    <x v="22"/>
    <s v="PREVENTIVA"/>
    <m/>
    <m/>
    <s v="A"/>
    <x v="3"/>
    <x v="0"/>
    <x v="13"/>
    <n v="2.414333503775492E-4"/>
    <n v="2.349923333333333E-3"/>
    <x v="3"/>
    <m/>
    <m/>
    <n v="1"/>
    <m/>
    <x v="0"/>
    <e v="#N/A"/>
    <x v="0"/>
    <x v="1"/>
    <x v="1"/>
    <d v="2023-04-17T00:00:00"/>
    <s v="CA11345033"/>
    <n v="23"/>
  </r>
  <r>
    <x v="3"/>
    <x v="3"/>
    <x v="423"/>
    <x v="1"/>
    <x v="3"/>
    <s v="9010"/>
    <x v="17"/>
    <x v="1"/>
    <x v="431"/>
    <x v="431"/>
    <x v="421"/>
    <x v="9"/>
    <x v="80"/>
    <x v="22"/>
    <x v="19"/>
    <s v="CALIBRAR"/>
    <m/>
    <s v="202301822169"/>
    <s v="C"/>
    <x v="3"/>
    <x v="0"/>
    <x v="13"/>
    <n v="9.4381362031036346E-4"/>
    <n v="9.1863433333333345E-3"/>
    <x v="3"/>
    <m/>
    <m/>
    <n v="1"/>
    <m/>
    <x v="0"/>
    <e v="#N/A"/>
    <x v="0"/>
    <x v="1"/>
    <x v="1"/>
    <d v="2023-04-18T00:00:00"/>
    <s v="CA11345034"/>
    <n v="23"/>
  </r>
  <r>
    <x v="3"/>
    <x v="3"/>
    <x v="424"/>
    <x v="0"/>
    <x v="3"/>
    <s v="7001"/>
    <x v="13"/>
    <x v="0"/>
    <x v="432"/>
    <x v="432"/>
    <x v="422"/>
    <x v="9"/>
    <x v="51"/>
    <x v="49"/>
    <x v="22"/>
    <s v="PREVENTIVA"/>
    <m/>
    <m/>
    <s v="C"/>
    <x v="3"/>
    <x v="0"/>
    <x v="13"/>
    <n v="4.6138219870384687E-5"/>
    <n v="4.4907333333333329E-4"/>
    <x v="3"/>
    <m/>
    <m/>
    <n v="1"/>
    <m/>
    <x v="0"/>
    <e v="#N/A"/>
    <x v="0"/>
    <x v="1"/>
    <x v="1"/>
    <d v="2023-04-19T00:00:00"/>
    <s v="CA11345035"/>
    <n v="23"/>
  </r>
  <r>
    <x v="3"/>
    <x v="3"/>
    <x v="425"/>
    <x v="1"/>
    <x v="3"/>
    <s v="9032"/>
    <x v="15"/>
    <x v="1"/>
    <x v="433"/>
    <x v="433"/>
    <x v="423"/>
    <x v="22"/>
    <x v="81"/>
    <x v="112"/>
    <x v="5"/>
    <s v="AJUSTE"/>
    <s v="FALHA NA COMUNICAÇÃO DO MEMS"/>
    <s v="202301859748"/>
    <s v="C"/>
    <x v="1"/>
    <x v="1"/>
    <x v="13"/>
    <n v="1.8697105892145791E-4"/>
    <n v="1.8198300000000001E-3"/>
    <x v="3"/>
    <m/>
    <m/>
    <n v="1"/>
    <m/>
    <x v="0"/>
    <e v="#N/A"/>
    <x v="0"/>
    <x v="1"/>
    <x v="1"/>
    <d v="2023-04-20T00:00:00"/>
    <s v="CA11345036"/>
    <n v="23"/>
  </r>
  <r>
    <x v="3"/>
    <x v="3"/>
    <x v="426"/>
    <x v="1"/>
    <x v="3"/>
    <s v="9032"/>
    <x v="15"/>
    <x v="1"/>
    <x v="434"/>
    <x v="434"/>
    <x v="424"/>
    <x v="22"/>
    <x v="81"/>
    <x v="112"/>
    <x v="5"/>
    <s v="AJUSTE"/>
    <s v="FALHA NA COMUNICAÇÃO DO MEMS - RETORNADO PORTA ORIGINAL DO MESM - SONDA"/>
    <s v="202301859748"/>
    <s v="C"/>
    <x v="1"/>
    <x v="1"/>
    <x v="13"/>
    <n v="5.0657006480765807E-4"/>
    <n v="4.9305566666666672E-3"/>
    <x v="3"/>
    <m/>
    <m/>
    <n v="1"/>
    <m/>
    <x v="0"/>
    <e v="#N/A"/>
    <x v="0"/>
    <x v="1"/>
    <x v="1"/>
    <d v="2023-04-20T00:00:00"/>
    <s v="CA11345036"/>
    <n v="23"/>
  </r>
  <r>
    <x v="3"/>
    <x v="3"/>
    <x v="427"/>
    <x v="1"/>
    <x v="3"/>
    <s v="9000"/>
    <x v="2"/>
    <x v="1"/>
    <x v="435"/>
    <x v="435"/>
    <x v="425"/>
    <x v="2"/>
    <x v="14"/>
    <x v="2"/>
    <x v="26"/>
    <s v="LIMPEZA"/>
    <s v="CORRIGIR ILUMINAÇÃO  - LIMPEZA DAS CAMERAS E FAROIS"/>
    <s v="202301879278"/>
    <s v="B"/>
    <x v="2"/>
    <x v="0"/>
    <x v="13"/>
    <n v="8.7163365241690955E-5"/>
    <n v="8.4837999999999992E-4"/>
    <x v="3"/>
    <m/>
    <m/>
    <n v="1"/>
    <m/>
    <x v="0"/>
    <e v="#N/A"/>
    <x v="0"/>
    <x v="1"/>
    <x v="1"/>
    <d v="2023-04-22T00:00:00"/>
    <s v="CA11345038"/>
    <n v="23"/>
  </r>
  <r>
    <x v="3"/>
    <x v="3"/>
    <x v="428"/>
    <x v="1"/>
    <x v="3"/>
    <s v="9010"/>
    <x v="17"/>
    <x v="1"/>
    <x v="436"/>
    <x v="436"/>
    <x v="426"/>
    <x v="9"/>
    <x v="49"/>
    <x v="22"/>
    <x v="19"/>
    <s v="CALIBRAR"/>
    <s v="CALIBRAR PNEU TDI"/>
    <s v="202301917416"/>
    <s v="C"/>
    <x v="3"/>
    <x v="0"/>
    <x v="37"/>
    <n v="1.7167087698436297E-4"/>
    <n v="1.6709100000000001E-3"/>
    <x v="3"/>
    <m/>
    <m/>
    <n v="1"/>
    <m/>
    <x v="0"/>
    <e v="#N/A"/>
    <x v="0"/>
    <x v="1"/>
    <x v="1"/>
    <d v="2023-04-24T00:00:00"/>
    <s v="CA11345040"/>
    <n v="23"/>
  </r>
  <r>
    <x v="3"/>
    <x v="3"/>
    <x v="429"/>
    <x v="1"/>
    <x v="3"/>
    <s v="9032"/>
    <x v="15"/>
    <x v="1"/>
    <x v="437"/>
    <x v="437"/>
    <x v="427"/>
    <x v="1"/>
    <x v="61"/>
    <x v="1"/>
    <x v="14"/>
    <s v="SISTEMA ANTICOLISÃO"/>
    <m/>
    <s v="202301921666"/>
    <s v="D"/>
    <x v="1"/>
    <x v="1"/>
    <x v="37"/>
    <n v="1.3032894702419884E-4"/>
    <n v="1.2685200000000002E-3"/>
    <x v="3"/>
    <m/>
    <m/>
    <n v="1"/>
    <m/>
    <x v="0"/>
    <e v="#N/A"/>
    <x v="0"/>
    <x v="1"/>
    <x v="1"/>
    <d v="2023-04-24T00:00:00"/>
    <s v="CA11345040"/>
    <n v="23"/>
  </r>
  <r>
    <x v="3"/>
    <x v="3"/>
    <x v="430"/>
    <x v="0"/>
    <x v="3"/>
    <s v="7111"/>
    <x v="5"/>
    <x v="0"/>
    <x v="438"/>
    <x v="438"/>
    <x v="428"/>
    <x v="0"/>
    <x v="18"/>
    <x v="113"/>
    <x v="7"/>
    <s v="ROTINA"/>
    <m/>
    <m/>
    <s v="D"/>
    <x v="0"/>
    <x v="0"/>
    <x v="37"/>
    <n v="1.5133673107794757E-4"/>
    <n v="1.4729933333333333E-3"/>
    <x v="3"/>
    <m/>
    <m/>
    <n v="1"/>
    <m/>
    <x v="0"/>
    <e v="#N/A"/>
    <x v="0"/>
    <x v="1"/>
    <x v="1"/>
    <d v="2023-04-24T00:00:00"/>
    <s v="CA11345040"/>
    <n v="23"/>
  </r>
  <r>
    <x v="3"/>
    <x v="3"/>
    <x v="431"/>
    <x v="0"/>
    <x v="3"/>
    <s v="7111"/>
    <x v="5"/>
    <x v="0"/>
    <x v="439"/>
    <x v="439"/>
    <x v="429"/>
    <x v="0"/>
    <x v="18"/>
    <x v="113"/>
    <x v="7"/>
    <s v="ROTINA"/>
    <m/>
    <m/>
    <s v="D"/>
    <x v="0"/>
    <x v="0"/>
    <x v="37"/>
    <n v="3.4211297223378333E-4"/>
    <n v="3.3298600000000005E-3"/>
    <x v="3"/>
    <m/>
    <m/>
    <n v="1"/>
    <m/>
    <x v="0"/>
    <e v="#N/A"/>
    <x v="0"/>
    <x v="1"/>
    <x v="1"/>
    <d v="2023-04-24T00:00:00"/>
    <s v="CA11345040"/>
    <n v="23"/>
  </r>
  <r>
    <x v="3"/>
    <x v="3"/>
    <x v="432"/>
    <x v="0"/>
    <x v="3"/>
    <s v="7111"/>
    <x v="0"/>
    <x v="0"/>
    <x v="440"/>
    <x v="440"/>
    <x v="430"/>
    <x v="0"/>
    <x v="18"/>
    <x v="113"/>
    <x v="7"/>
    <s v="ROTINA"/>
    <m/>
    <m/>
    <m/>
    <x v="0"/>
    <x v="0"/>
    <x v="37"/>
    <n v="2.5389143230677151E-3"/>
    <n v="2.4711805555367998E-2"/>
    <x v="3"/>
    <m/>
    <m/>
    <n v="1"/>
    <m/>
    <x v="0"/>
    <e v="#N/A"/>
    <x v="0"/>
    <x v="1"/>
    <x v="1"/>
    <d v="2023-04-25T00:00:00"/>
    <s v="CA11345041"/>
    <n v="23"/>
  </r>
  <r>
    <x v="3"/>
    <x v="3"/>
    <x v="186"/>
    <x v="0"/>
    <x v="3"/>
    <s v="7111"/>
    <x v="0"/>
    <x v="0"/>
    <x v="441"/>
    <x v="441"/>
    <x v="185"/>
    <x v="0"/>
    <x v="18"/>
    <x v="113"/>
    <x v="7"/>
    <s v="ROTINA"/>
    <s v="EXTRA NÃO PROGA"/>
    <m/>
    <m/>
    <x v="0"/>
    <x v="0"/>
    <x v="37"/>
    <n v="2.3782626791405949E-4"/>
    <n v="2.3148148148417627E-3"/>
    <x v="3"/>
    <m/>
    <m/>
    <n v="1"/>
    <m/>
    <x v="0"/>
    <e v="#N/A"/>
    <x v="0"/>
    <x v="1"/>
    <x v="1"/>
    <d v="2023-04-25T00:00:00"/>
    <s v="CA11345041"/>
    <n v="23"/>
  </r>
  <r>
    <x v="3"/>
    <x v="3"/>
    <x v="433"/>
    <x v="0"/>
    <x v="3"/>
    <s v="7000"/>
    <x v="0"/>
    <x v="0"/>
    <x v="442"/>
    <x v="442"/>
    <x v="431"/>
    <x v="0"/>
    <x v="18"/>
    <x v="113"/>
    <x v="7"/>
    <s v="ROTINA"/>
    <m/>
    <m/>
    <s v="D"/>
    <x v="0"/>
    <x v="0"/>
    <x v="37"/>
    <n v="2.6398715754433015E-5"/>
    <n v="2.5694444460289866E-4"/>
    <x v="3"/>
    <m/>
    <m/>
    <n v="1"/>
    <m/>
    <x v="0"/>
    <e v="#N/A"/>
    <x v="0"/>
    <x v="1"/>
    <x v="1"/>
    <d v="2023-04-25T00:00:00"/>
    <s v="CA11345041"/>
    <n v="23"/>
  </r>
  <r>
    <x v="3"/>
    <x v="3"/>
    <x v="434"/>
    <x v="1"/>
    <x v="3"/>
    <s v="9010"/>
    <x v="17"/>
    <x v="1"/>
    <x v="443"/>
    <x v="443"/>
    <x v="432"/>
    <x v="9"/>
    <x v="49"/>
    <x v="22"/>
    <x v="19"/>
    <s v="CALIBRAR"/>
    <s v="CALIBRAR PNEU TDI"/>
    <s v="202301958167"/>
    <s v="C"/>
    <x v="3"/>
    <x v="0"/>
    <x v="37"/>
    <n v="7.166489327546229E-5"/>
    <n v="6.9753000000000003E-4"/>
    <x v="3"/>
    <m/>
    <m/>
    <n v="1"/>
    <m/>
    <x v="0"/>
    <e v="#N/A"/>
    <x v="0"/>
    <x v="1"/>
    <x v="1"/>
    <d v="2023-04-26T00:00:00"/>
    <s v="CA11345042"/>
    <n v="23"/>
  </r>
  <r>
    <x v="3"/>
    <x v="3"/>
    <x v="435"/>
    <x v="1"/>
    <x v="3"/>
    <s v="9010"/>
    <x v="17"/>
    <x v="1"/>
    <x v="444"/>
    <x v="444"/>
    <x v="433"/>
    <x v="9"/>
    <x v="49"/>
    <x v="22"/>
    <x v="19"/>
    <s v="CALIBRAR"/>
    <s v="SEM INFORMAÇÕES NO APONTAMENTO VALE"/>
    <s v="202301967017"/>
    <s v="D"/>
    <x v="3"/>
    <x v="0"/>
    <x v="37"/>
    <n v="1.6272470896010465E-3"/>
    <n v="1.5838349999999998E-2"/>
    <x v="3"/>
    <m/>
    <m/>
    <n v="1"/>
    <m/>
    <x v="0"/>
    <e v="#N/A"/>
    <x v="0"/>
    <x v="1"/>
    <x v="1"/>
    <d v="2023-04-27T00:00:00"/>
    <s v="CA11345043"/>
    <n v="23"/>
  </r>
  <r>
    <x v="3"/>
    <x v="4"/>
    <x v="436"/>
    <x v="0"/>
    <x v="3"/>
    <s v="7116"/>
    <x v="3"/>
    <x v="0"/>
    <x v="445"/>
    <x v="445"/>
    <x v="434"/>
    <x v="0"/>
    <x v="82"/>
    <x v="114"/>
    <x v="43"/>
    <s v="PREVENTIVA NÃO SISTEMÁTICA"/>
    <m/>
    <m/>
    <s v="B"/>
    <x v="0"/>
    <x v="0"/>
    <x v="14"/>
    <n v="1.506006043018105E-4"/>
    <n v="1.7824064516129034E-3"/>
    <x v="4"/>
    <m/>
    <m/>
    <n v="1"/>
    <m/>
    <x v="1"/>
    <e v="#N/A"/>
    <x v="16"/>
    <x v="6"/>
    <x v="7"/>
    <d v="2023-05-05T00:00:00"/>
    <s v="CA11345051"/>
    <n v="23"/>
  </r>
  <r>
    <x v="3"/>
    <x v="4"/>
    <x v="437"/>
    <x v="0"/>
    <x v="3"/>
    <s v="7111"/>
    <x v="5"/>
    <x v="0"/>
    <x v="446"/>
    <x v="446"/>
    <x v="435"/>
    <x v="0"/>
    <x v="82"/>
    <x v="114"/>
    <x v="43"/>
    <s v="PREVENTIVA NÃO SISTEMÁTICA"/>
    <m/>
    <m/>
    <s v="B"/>
    <x v="0"/>
    <x v="0"/>
    <x v="14"/>
    <n v="4.0501921105115025E-4"/>
    <n v="4.7935322580645156E-3"/>
    <x v="4"/>
    <m/>
    <m/>
    <n v="1"/>
    <m/>
    <x v="1"/>
    <e v="#N/A"/>
    <x v="16"/>
    <x v="6"/>
    <x v="7"/>
    <d v="2023-05-05T00:00:00"/>
    <s v="CA11345051"/>
    <n v="23"/>
  </r>
  <r>
    <x v="3"/>
    <x v="4"/>
    <x v="438"/>
    <x v="0"/>
    <x v="3"/>
    <s v="7000"/>
    <x v="0"/>
    <x v="0"/>
    <x v="447"/>
    <x v="447"/>
    <x v="436"/>
    <x v="0"/>
    <x v="82"/>
    <x v="114"/>
    <x v="43"/>
    <s v="PREVENTIVA NÃO SISTEMÁTICA"/>
    <m/>
    <m/>
    <s v="A"/>
    <x v="0"/>
    <x v="0"/>
    <x v="14"/>
    <n v="3.8959961990835072E-3"/>
    <n v="4.6110364516129036E-2"/>
    <x v="4"/>
    <m/>
    <m/>
    <n v="1"/>
    <m/>
    <x v="1"/>
    <e v="#N/A"/>
    <x v="16"/>
    <x v="6"/>
    <x v="7"/>
    <d v="2023-05-05T00:00:00"/>
    <s v="CA11345051"/>
    <n v="23"/>
  </r>
  <r>
    <x v="3"/>
    <x v="4"/>
    <x v="439"/>
    <x v="0"/>
    <x v="3"/>
    <s v="7010"/>
    <x v="4"/>
    <x v="0"/>
    <x v="448"/>
    <x v="448"/>
    <x v="437"/>
    <x v="0"/>
    <x v="4"/>
    <x v="0"/>
    <x v="0"/>
    <m/>
    <m/>
    <m/>
    <s v="A"/>
    <x v="3"/>
    <x v="0"/>
    <x v="15"/>
    <n v="7.9297222881095854E-4"/>
    <n v="9.3850806451612895E-3"/>
    <x v="4"/>
    <m/>
    <m/>
    <n v="1"/>
    <m/>
    <x v="0"/>
    <e v="#N/A"/>
    <x v="0"/>
    <x v="1"/>
    <x v="1"/>
    <d v="2023-05-09T00:00:00"/>
    <s v="CA11345055"/>
    <n v="23"/>
  </r>
  <r>
    <x v="3"/>
    <x v="4"/>
    <x v="440"/>
    <x v="1"/>
    <x v="3"/>
    <s v="9000"/>
    <x v="2"/>
    <x v="1"/>
    <x v="449"/>
    <x v="449"/>
    <x v="438"/>
    <x v="3"/>
    <x v="53"/>
    <x v="115"/>
    <x v="3"/>
    <s v="TROCAR"/>
    <s v="O equipamento está parado para manutenção corretiva"/>
    <s v="202302245359"/>
    <s v="Y"/>
    <x v="2"/>
    <x v="0"/>
    <x v="15"/>
    <n v="1.4463840709270551E-4"/>
    <n v="1.7118419354838709E-3"/>
    <x v="4"/>
    <m/>
    <m/>
    <n v="1"/>
    <m/>
    <x v="0"/>
    <e v="#N/A"/>
    <x v="0"/>
    <x v="1"/>
    <x v="1"/>
    <d v="2023-05-14T00:00:00"/>
    <s v="CA11345060"/>
    <n v="23"/>
  </r>
  <r>
    <x v="3"/>
    <x v="4"/>
    <x v="441"/>
    <x v="0"/>
    <x v="3"/>
    <s v="7000"/>
    <x v="0"/>
    <x v="0"/>
    <x v="450"/>
    <x v="450"/>
    <x v="439"/>
    <x v="0"/>
    <x v="0"/>
    <x v="0"/>
    <x v="0"/>
    <m/>
    <m/>
    <m/>
    <s v="C"/>
    <x v="0"/>
    <x v="0"/>
    <x v="15"/>
    <n v="2.4378749808003056E-4"/>
    <n v="2.8853032258064517E-3"/>
    <x v="4"/>
    <m/>
    <m/>
    <n v="1"/>
    <m/>
    <x v="0"/>
    <e v="#N/A"/>
    <x v="0"/>
    <x v="1"/>
    <x v="1"/>
    <d v="2023-05-14T00:00:00"/>
    <s v="CA11345060"/>
    <n v="4"/>
  </r>
  <r>
    <x v="3"/>
    <x v="4"/>
    <x v="442"/>
    <x v="1"/>
    <x v="3"/>
    <s v="9010"/>
    <x v="17"/>
    <x v="1"/>
    <x v="451"/>
    <x v="451"/>
    <x v="440"/>
    <x v="9"/>
    <x v="27"/>
    <x v="22"/>
    <x v="0"/>
    <m/>
    <m/>
    <s v="202302474830"/>
    <s v="C"/>
    <x v="3"/>
    <x v="0"/>
    <x v="38"/>
    <n v="1.2952781448594995E-4"/>
    <n v="1.5330032258064517E-3"/>
    <x v="4"/>
    <m/>
    <m/>
    <n v="1"/>
    <m/>
    <x v="0"/>
    <e v="#N/A"/>
    <x v="0"/>
    <x v="1"/>
    <x v="1"/>
    <d v="2023-05-26T00:00:00"/>
    <s v="CA11345072"/>
    <n v="23"/>
  </r>
  <r>
    <x v="3"/>
    <x v="4"/>
    <x v="443"/>
    <x v="2"/>
    <x v="3"/>
    <s v="8010"/>
    <x v="14"/>
    <x v="2"/>
    <x v="452"/>
    <x v="452"/>
    <x v="441"/>
    <x v="0"/>
    <x v="4"/>
    <x v="0"/>
    <x v="0"/>
    <m/>
    <m/>
    <m/>
    <s v="C"/>
    <x v="3"/>
    <x v="0"/>
    <x v="17"/>
    <n v="9.3880934416997917E-4"/>
    <n v="1.1111109677419354E-2"/>
    <x v="4"/>
    <m/>
    <m/>
    <n v="1"/>
    <m/>
    <x v="0"/>
    <e v="#N/A"/>
    <x v="0"/>
    <x v="1"/>
    <x v="1"/>
    <d v="2023-05-31T00:00:00"/>
    <s v="CA11345077"/>
    <n v="23"/>
  </r>
  <r>
    <x v="3"/>
    <x v="4"/>
    <x v="444"/>
    <x v="0"/>
    <x v="3"/>
    <s v="7111"/>
    <x v="5"/>
    <x v="0"/>
    <x v="453"/>
    <x v="453"/>
    <x v="442"/>
    <x v="0"/>
    <x v="7"/>
    <x v="0"/>
    <x v="0"/>
    <m/>
    <m/>
    <m/>
    <s v="D"/>
    <x v="0"/>
    <x v="0"/>
    <x v="17"/>
    <n v="4.4154955928163794E-4"/>
    <n v="5.2258806451612903E-3"/>
    <x v="4"/>
    <m/>
    <m/>
    <n v="1"/>
    <m/>
    <x v="0"/>
    <e v="#N/A"/>
    <x v="0"/>
    <x v="1"/>
    <x v="1"/>
    <d v="2023-05-31T00:00:00"/>
    <s v="CA11345077"/>
    <n v="23"/>
  </r>
  <r>
    <x v="3"/>
    <x v="5"/>
    <x v="445"/>
    <x v="0"/>
    <x v="3"/>
    <s v="7000"/>
    <x v="0"/>
    <x v="0"/>
    <x v="454"/>
    <x v="454"/>
    <x v="443"/>
    <x v="0"/>
    <x v="25"/>
    <x v="0"/>
    <x v="0"/>
    <m/>
    <m/>
    <m/>
    <s v="D"/>
    <x v="0"/>
    <x v="0"/>
    <x v="17"/>
    <n v="3.2531404761904759E-4"/>
    <n v="4.5543966666666668E-3"/>
    <x v="5"/>
    <m/>
    <m/>
    <n v="1"/>
    <m/>
    <x v="0"/>
    <e v="#N/A"/>
    <x v="0"/>
    <x v="1"/>
    <x v="1"/>
    <d v="2023-06-01T00:00:00"/>
    <s v="CA11345078"/>
    <n v="23"/>
  </r>
  <r>
    <x v="3"/>
    <x v="5"/>
    <x v="446"/>
    <x v="0"/>
    <x v="3"/>
    <s v="7000"/>
    <x v="0"/>
    <x v="0"/>
    <x v="455"/>
    <x v="455"/>
    <x v="444"/>
    <x v="0"/>
    <x v="25"/>
    <x v="0"/>
    <x v="0"/>
    <m/>
    <m/>
    <m/>
    <s v="D"/>
    <x v="0"/>
    <x v="0"/>
    <x v="17"/>
    <n v="7.8162202380952367E-3"/>
    <n v="0.10942708333333333"/>
    <x v="5"/>
    <m/>
    <m/>
    <n v="1"/>
    <m/>
    <x v="0"/>
    <e v="#N/A"/>
    <x v="0"/>
    <x v="1"/>
    <x v="1"/>
    <d v="2023-06-01T00:00:00"/>
    <s v="CA11345078"/>
    <n v="23"/>
  </r>
  <r>
    <x v="3"/>
    <x v="5"/>
    <x v="447"/>
    <x v="1"/>
    <x v="3"/>
    <s v="9010"/>
    <x v="17"/>
    <x v="1"/>
    <x v="456"/>
    <x v="456"/>
    <x v="445"/>
    <x v="23"/>
    <x v="27"/>
    <x v="22"/>
    <x v="0"/>
    <m/>
    <s v="TM_3- ALARME BAIXA PRESSÃO DO PNEU TRASEIRO ESQUERDO EXTERNO -TEE - SUBSTITUIDO EXTENSÃO PNEU TEE- ADRIANO"/>
    <s v="202302627991"/>
    <s v="B"/>
    <x v="3"/>
    <x v="0"/>
    <x v="18"/>
    <n v="7.0838833333333327E-4"/>
    <n v="9.9174366666666663E-3"/>
    <x v="5"/>
    <m/>
    <m/>
    <n v="1"/>
    <m/>
    <x v="0"/>
    <e v="#N/A"/>
    <x v="0"/>
    <x v="1"/>
    <x v="1"/>
    <d v="2023-06-05T00:00:00"/>
    <s v="CA11345082"/>
    <n v="23"/>
  </r>
  <r>
    <x v="3"/>
    <x v="5"/>
    <x v="448"/>
    <x v="0"/>
    <x v="3"/>
    <s v="7001"/>
    <x v="13"/>
    <x v="0"/>
    <x v="457"/>
    <x v="457"/>
    <x v="446"/>
    <x v="0"/>
    <x v="0"/>
    <x v="0"/>
    <x v="0"/>
    <m/>
    <m/>
    <m/>
    <s v="C"/>
    <x v="0"/>
    <x v="0"/>
    <x v="18"/>
    <n v="9.2661476190476191E-4"/>
    <n v="1.2972606666666666E-2"/>
    <x v="5"/>
    <m/>
    <m/>
    <n v="1"/>
    <m/>
    <x v="0"/>
    <e v="#N/A"/>
    <x v="0"/>
    <x v="1"/>
    <x v="1"/>
    <d v="2023-06-06T00:00:00"/>
    <s v="CA11345083"/>
    <n v="4"/>
  </r>
  <r>
    <x v="3"/>
    <x v="5"/>
    <x v="449"/>
    <x v="0"/>
    <x v="3"/>
    <s v="9032"/>
    <x v="15"/>
    <x v="0"/>
    <x v="458"/>
    <x v="458"/>
    <x v="447"/>
    <x v="1"/>
    <x v="23"/>
    <x v="1"/>
    <x v="0"/>
    <m/>
    <s v="CORRIGIR FALHA NO SISTEMA ANTI-COLISÃO - FOI REALIZADO RESET E FEITO CONEXÃO DOS CABOS DA ANTENA E DISPLAY  - 938"/>
    <s v="202302687145"/>
    <s v="D"/>
    <x v="1"/>
    <x v="2"/>
    <x v="18"/>
    <n v="2.1458880952380949E-4"/>
    <n v="3.0042433333333329E-3"/>
    <x v="5"/>
    <m/>
    <m/>
    <n v="1"/>
    <m/>
    <x v="0"/>
    <e v="#N/A"/>
    <x v="0"/>
    <x v="1"/>
    <x v="1"/>
    <d v="2023-06-08T00:00:00"/>
    <s v="CA11345085"/>
    <n v="23"/>
  </r>
  <r>
    <x v="3"/>
    <x v="5"/>
    <x v="450"/>
    <x v="0"/>
    <x v="3"/>
    <s v="9032"/>
    <x v="15"/>
    <x v="0"/>
    <x v="459"/>
    <x v="459"/>
    <x v="448"/>
    <x v="1"/>
    <x v="23"/>
    <x v="1"/>
    <x v="0"/>
    <m/>
    <s v="FALHA NO SENSOR DE PROXIMIDADE - SUBSTITUIÇÃO DA ANTENA E ISOLAMENTO NAS CONEXÕES DOS CABOS – MATRICULA 913"/>
    <s v="202302687145"/>
    <s v="A"/>
    <x v="1"/>
    <x v="2"/>
    <x v="18"/>
    <n v="3.6747690476190482E-4"/>
    <n v="5.1446766666666671E-3"/>
    <x v="5"/>
    <m/>
    <m/>
    <n v="1"/>
    <m/>
    <x v="0"/>
    <e v="#N/A"/>
    <x v="0"/>
    <x v="1"/>
    <x v="1"/>
    <d v="2023-06-08T00:00:00"/>
    <s v="CA11345085"/>
    <n v="23"/>
  </r>
  <r>
    <x v="3"/>
    <x v="5"/>
    <x v="451"/>
    <x v="1"/>
    <x v="3"/>
    <s v="9000"/>
    <x v="2"/>
    <x v="1"/>
    <x v="460"/>
    <x v="460"/>
    <x v="449"/>
    <x v="4"/>
    <x v="83"/>
    <x v="75"/>
    <x v="3"/>
    <s v="TROCAR"/>
    <s v="VAZAMENTO HIDRAULICO NA MANGUEIRA DOS FILTROS ; SUBSTITUIDO MANGUEIRA HIDRAULICA DA BOMBA DA DIREÇAO  1150076"/>
    <s v="202302696856"/>
    <s v="B"/>
    <x v="2"/>
    <x v="0"/>
    <x v="18"/>
    <n v="1.0536540476190476E-3"/>
    <n v="1.4751156666666668E-2"/>
    <x v="5"/>
    <m/>
    <m/>
    <n v="1"/>
    <m/>
    <x v="0"/>
    <e v="#N/A"/>
    <x v="0"/>
    <x v="1"/>
    <x v="1"/>
    <d v="2023-06-08T00:00:00"/>
    <s v="CA11345085"/>
    <n v="23"/>
  </r>
  <r>
    <x v="3"/>
    <x v="5"/>
    <x v="452"/>
    <x v="1"/>
    <x v="3"/>
    <s v="9000"/>
    <x v="2"/>
    <x v="1"/>
    <x v="461"/>
    <x v="461"/>
    <x v="450"/>
    <x v="3"/>
    <x v="21"/>
    <x v="116"/>
    <x v="44"/>
    <s v="AJUSTAR"/>
    <s v="ALTA PRESSÃO DO ÓLEO DO MOTOR ;SUBSTITUIDO PINAGEM DO SENSOR DE PRESSAO DE ADMISSAO E LIMPEZA NO CONECTOR 709 DE INVERTEFACE   1150047"/>
    <s v="202302724841"/>
    <s v="A"/>
    <x v="2"/>
    <x v="0"/>
    <x v="18"/>
    <n v="1.2337135714285713E-3"/>
    <n v="1.7271990000000001E-2"/>
    <x v="5"/>
    <m/>
    <m/>
    <n v="1"/>
    <m/>
    <x v="0"/>
    <e v="#N/A"/>
    <x v="0"/>
    <x v="1"/>
    <x v="1"/>
    <d v="2023-06-10T00:00:00"/>
    <s v="CA11345087"/>
    <n v="23"/>
  </r>
  <r>
    <x v="3"/>
    <x v="5"/>
    <x v="453"/>
    <x v="0"/>
    <x v="3"/>
    <s v="4003"/>
    <x v="19"/>
    <x v="0"/>
    <x v="462"/>
    <x v="462"/>
    <x v="451"/>
    <x v="0"/>
    <x v="7"/>
    <x v="0"/>
    <x v="0"/>
    <m/>
    <m/>
    <m/>
    <s v="C"/>
    <x v="0"/>
    <x v="0"/>
    <x v="19"/>
    <n v="1.9675952380952382E-5"/>
    <n v="2.7546333333333331E-4"/>
    <x v="5"/>
    <m/>
    <m/>
    <n v="1"/>
    <m/>
    <x v="0"/>
    <e v="#N/A"/>
    <x v="0"/>
    <x v="1"/>
    <x v="1"/>
    <d v="2023-06-13T00:00:00"/>
    <s v="CA11345090"/>
    <n v="23"/>
  </r>
  <r>
    <x v="3"/>
    <x v="5"/>
    <x v="454"/>
    <x v="0"/>
    <x v="3"/>
    <s v="7000"/>
    <x v="0"/>
    <x v="0"/>
    <x v="463"/>
    <x v="463"/>
    <x v="452"/>
    <x v="0"/>
    <x v="0"/>
    <x v="0"/>
    <x v="0"/>
    <m/>
    <s v="PLANO REVISÃO 250H CATERPILLAR 794 AC - LIBERADO - 1150024"/>
    <m/>
    <s v="C"/>
    <x v="0"/>
    <x v="0"/>
    <x v="19"/>
    <n v="6.6920190476190474E-4"/>
    <n v="9.3688266666666666E-3"/>
    <x v="5"/>
    <m/>
    <m/>
    <n v="1"/>
    <m/>
    <x v="0"/>
    <e v="#N/A"/>
    <x v="0"/>
    <x v="1"/>
    <x v="1"/>
    <d v="2023-06-18T00:00:00"/>
    <s v="CA11345095"/>
    <n v="4"/>
  </r>
  <r>
    <x v="3"/>
    <x v="5"/>
    <x v="455"/>
    <x v="1"/>
    <x v="3"/>
    <s v="9000"/>
    <x v="2"/>
    <x v="1"/>
    <x v="464"/>
    <x v="464"/>
    <x v="453"/>
    <x v="2"/>
    <x v="60"/>
    <x v="102"/>
    <x v="1"/>
    <s v="REPARAR"/>
    <s v="ALARME DE LINK DE DADOS - LIMITANDO A VELOCIDADE - 202302971462 - 2201642 - REALIZADO LIMPEZA NOS CONECTORES DE DADOS"/>
    <s v="202302971462"/>
    <s v="C"/>
    <x v="2"/>
    <x v="0"/>
    <x v="20"/>
    <n v="7.9282380952380946E-5"/>
    <n v="1.1099533333333333E-3"/>
    <x v="5"/>
    <m/>
    <m/>
    <n v="1"/>
    <m/>
    <x v="0"/>
    <e v="#N/A"/>
    <x v="0"/>
    <x v="1"/>
    <x v="1"/>
    <d v="2023-06-24T00:00:00"/>
    <s v="CA11345101"/>
    <n v="23"/>
  </r>
  <r>
    <x v="3"/>
    <x v="5"/>
    <x v="456"/>
    <x v="0"/>
    <x v="3"/>
    <s v="7001"/>
    <x v="13"/>
    <x v="0"/>
    <x v="465"/>
    <x v="465"/>
    <x v="454"/>
    <x v="0"/>
    <x v="84"/>
    <x v="19"/>
    <x v="0"/>
    <m/>
    <s v="INSTALAR PROLONGADORES DO RETROVISOR PARA PONTO CEGO"/>
    <m/>
    <s v="A"/>
    <x v="0"/>
    <x v="2"/>
    <x v="21"/>
    <n v="1.9934976190476194E-4"/>
    <n v="2.7908966666666669E-3"/>
    <x v="5"/>
    <m/>
    <m/>
    <n v="1"/>
    <m/>
    <x v="0"/>
    <e v="#N/A"/>
    <x v="0"/>
    <x v="1"/>
    <x v="1"/>
    <d v="2023-06-28T00:00:00"/>
    <s v="CA11345105"/>
    <n v="23"/>
  </r>
  <r>
    <x v="3"/>
    <x v="5"/>
    <x v="457"/>
    <x v="1"/>
    <x v="3"/>
    <s v="9000"/>
    <x v="2"/>
    <x v="1"/>
    <x v="466"/>
    <x v="466"/>
    <x v="455"/>
    <x v="2"/>
    <x v="17"/>
    <x v="117"/>
    <x v="1"/>
    <s v="TROCAR"/>
    <s v="ALTA TEMPERATURA DO ESCAPE"/>
    <m/>
    <s v="B"/>
    <x v="2"/>
    <x v="0"/>
    <x v="21"/>
    <n v="1.5034997619047621E-3"/>
    <n v="2.104899666666667E-2"/>
    <x v="5"/>
    <m/>
    <m/>
    <n v="1"/>
    <m/>
    <x v="0"/>
    <e v="#N/A"/>
    <x v="0"/>
    <x v="1"/>
    <x v="1"/>
    <d v="2023-06-28T00:00:00"/>
    <s v="CA11345105"/>
    <n v="23"/>
  </r>
  <r>
    <x v="3"/>
    <x v="5"/>
    <x v="458"/>
    <x v="1"/>
    <x v="3"/>
    <s v="9000"/>
    <x v="2"/>
    <x v="1"/>
    <x v="467"/>
    <x v="467"/>
    <x v="456"/>
    <x v="2"/>
    <x v="42"/>
    <x v="35"/>
    <x v="15"/>
    <s v="TROCAR"/>
    <s v="ALARMANDO MODULO DO VIMS PRINCIPAL - LINK DE DADOS CAT - 202303078660 - SUBSTITUIDO MODULO PLE - 2201642"/>
    <s v="202303078660"/>
    <s v="C"/>
    <x v="2"/>
    <x v="0"/>
    <x v="21"/>
    <n v="1.2475473985908874E-3"/>
    <n v="1.7465663580272423E-2"/>
    <x v="5"/>
    <m/>
    <m/>
    <n v="1"/>
    <m/>
    <x v="1"/>
    <e v="#N/A"/>
    <x v="17"/>
    <x v="0"/>
    <x v="0"/>
    <d v="2023-06-30T00:00:00"/>
    <s v="CA11345107"/>
    <n v="23"/>
  </r>
  <r>
    <x v="3"/>
    <x v="6"/>
    <x v="459"/>
    <x v="1"/>
    <x v="3"/>
    <s v="9000"/>
    <x v="2"/>
    <x v="1"/>
    <x v="468"/>
    <x v="468"/>
    <x v="457"/>
    <x v="2"/>
    <x v="42"/>
    <x v="35"/>
    <x v="15"/>
    <s v="TROCAR"/>
    <s v="ALARMANDO MODULO DO VIMS PRINCIPAL - LINK DE DADOS CAT - 202303078660 - SUBSTITUIDO MODULO PLE - 2201642"/>
    <s v="202303078660"/>
    <s v="C"/>
    <x v="2"/>
    <x v="0"/>
    <x v="21"/>
    <n v="1.1123645246681523E-3"/>
    <n v="1.5573103345354132E-2"/>
    <x v="6"/>
    <m/>
    <m/>
    <n v="1"/>
    <m/>
    <x v="1"/>
    <e v="#N/A"/>
    <x v="17"/>
    <x v="0"/>
    <x v="0"/>
    <d v="2023-07-01T00:00:00"/>
    <s v="CA11345108"/>
    <n v="23"/>
  </r>
  <r>
    <x v="3"/>
    <x v="6"/>
    <x v="460"/>
    <x v="1"/>
    <x v="3"/>
    <s v="9000"/>
    <x v="2"/>
    <x v="1"/>
    <x v="469"/>
    <x v="469"/>
    <x v="458"/>
    <x v="2"/>
    <x v="17"/>
    <x v="118"/>
    <x v="8"/>
    <s v="TROCAR"/>
    <s v="ALARMANDO BAIXO NÍVEL DE ELC ***LIBERADO SEM INFORMAR PARA MCM"/>
    <s v="202303105891"/>
    <s v="A"/>
    <x v="2"/>
    <x v="0"/>
    <x v="21"/>
    <n v="6.9703133640552993E-4"/>
    <n v="9.7584387096774187E-3"/>
    <x v="6"/>
    <m/>
    <m/>
    <n v="1"/>
    <m/>
    <x v="0"/>
    <e v="#N/A"/>
    <x v="0"/>
    <x v="1"/>
    <x v="1"/>
    <d v="2023-07-02T00:00:00"/>
    <s v="CA11345109"/>
    <n v="23"/>
  </r>
  <r>
    <x v="3"/>
    <x v="6"/>
    <x v="461"/>
    <x v="0"/>
    <x v="3"/>
    <s v="7116"/>
    <x v="3"/>
    <x v="0"/>
    <x v="470"/>
    <x v="470"/>
    <x v="459"/>
    <x v="0"/>
    <x v="30"/>
    <x v="0"/>
    <x v="0"/>
    <m/>
    <s v="MACHINE GEN Atraso iniciado: Estrada bloqueada"/>
    <m/>
    <s v="B"/>
    <x v="0"/>
    <x v="0"/>
    <x v="22"/>
    <n v="1.8027880184331797E-5"/>
    <n v="2.5239032258064515E-4"/>
    <x v="6"/>
    <m/>
    <m/>
    <n v="1"/>
    <m/>
    <x v="0"/>
    <e v="#N/A"/>
    <x v="0"/>
    <x v="1"/>
    <x v="1"/>
    <d v="2023-07-03T00:00:00"/>
    <s v="CA11345110"/>
    <n v="23"/>
  </r>
  <r>
    <x v="3"/>
    <x v="6"/>
    <x v="462"/>
    <x v="0"/>
    <x v="3"/>
    <s v="7000"/>
    <x v="0"/>
    <x v="0"/>
    <x v="471"/>
    <x v="471"/>
    <x v="460"/>
    <x v="0"/>
    <x v="30"/>
    <x v="0"/>
    <x v="0"/>
    <m/>
    <s v="REVISAO PREVENTIVA"/>
    <m/>
    <s v="B"/>
    <x v="0"/>
    <x v="0"/>
    <x v="22"/>
    <n v="4.2945147465437783E-3"/>
    <n v="6.0123206451612905E-2"/>
    <x v="6"/>
    <m/>
    <m/>
    <n v="1"/>
    <m/>
    <x v="0"/>
    <e v="#N/A"/>
    <x v="0"/>
    <x v="1"/>
    <x v="1"/>
    <d v="2023-07-03T00:00:00"/>
    <s v="CA11345110"/>
    <n v="23"/>
  </r>
  <r>
    <x v="3"/>
    <x v="6"/>
    <x v="463"/>
    <x v="1"/>
    <x v="3"/>
    <s v="9000"/>
    <x v="2"/>
    <x v="1"/>
    <x v="472"/>
    <x v="472"/>
    <x v="461"/>
    <x v="2"/>
    <x v="60"/>
    <x v="119"/>
    <x v="45"/>
    <s v="NÃO IDENTIFICADA"/>
    <s v="TM_3 - ALTA TEMPERATURA DA BOBINA DO MOTOR ELETRICO  ; REALIZADO LIMPEZA NOS CONECTORES DO MOTOR DE TRAÇAO LE  1150047"/>
    <s v="202303221466"/>
    <s v="B"/>
    <x v="2"/>
    <x v="0"/>
    <x v="22"/>
    <n v="7.3295368663594466E-4"/>
    <n v="1.0261351612903225E-2"/>
    <x v="6"/>
    <m/>
    <m/>
    <n v="1"/>
    <m/>
    <x v="0"/>
    <e v="#N/A"/>
    <x v="0"/>
    <x v="1"/>
    <x v="1"/>
    <d v="2023-07-08T00:00:00"/>
    <s v="CA11345115"/>
    <n v="23"/>
  </r>
  <r>
    <x v="3"/>
    <x v="6"/>
    <x v="464"/>
    <x v="1"/>
    <x v="3"/>
    <s v="9000"/>
    <x v="2"/>
    <x v="1"/>
    <x v="473"/>
    <x v="473"/>
    <x v="462"/>
    <x v="2"/>
    <x v="60"/>
    <x v="119"/>
    <x v="45"/>
    <s v="NÃO IDENTIFICADA"/>
    <s v="BAIXO RENDIMENTO (TM_3 - ALTA TEMPERATURA DA BOBINA DO MOTOR ELETRICO ) REALIZADO LUBRIFICAÇAO DOS ROLAMENTOS DO MOTOR DE TRAÇAO 1150166"/>
    <s v="202303232274"/>
    <s v="A"/>
    <x v="2"/>
    <x v="0"/>
    <x v="22"/>
    <n v="3.6068986175115207E-4"/>
    <n v="5.0496580645161288E-3"/>
    <x v="6"/>
    <m/>
    <m/>
    <n v="1"/>
    <m/>
    <x v="0"/>
    <e v="#N/A"/>
    <x v="0"/>
    <x v="1"/>
    <x v="1"/>
    <d v="2023-07-09T00:00:00"/>
    <s v="CA11345116"/>
    <n v="23"/>
  </r>
  <r>
    <x v="3"/>
    <x v="6"/>
    <x v="465"/>
    <x v="1"/>
    <x v="3"/>
    <s v="9000"/>
    <x v="2"/>
    <x v="1"/>
    <x v="474"/>
    <x v="474"/>
    <x v="463"/>
    <x v="2"/>
    <x v="60"/>
    <x v="119"/>
    <x v="45"/>
    <s v="NÃO IDENTIFICADA"/>
    <s v="TM_3 - ALTA TEMPERATURA DA BOBINA DO MOTOR ELETRICO ***CORRECAO NO SENSOR DE TEMPERATURA DO ROLAMEOT DO MOTOR DE TRACAO MAT: 1150166"/>
    <s v="202303233521"/>
    <s v="B"/>
    <x v="2"/>
    <x v="0"/>
    <x v="22"/>
    <n v="1.2860290322580644E-3"/>
    <n v="1.80044064516129E-2"/>
    <x v="6"/>
    <m/>
    <m/>
    <n v="1"/>
    <m/>
    <x v="0"/>
    <e v="#N/A"/>
    <x v="0"/>
    <x v="1"/>
    <x v="1"/>
    <d v="2023-07-09T00:00:00"/>
    <s v="CA11345116"/>
    <n v="23"/>
  </r>
  <r>
    <x v="3"/>
    <x v="6"/>
    <x v="466"/>
    <x v="1"/>
    <x v="3"/>
    <s v="9032"/>
    <x v="15"/>
    <x v="1"/>
    <x v="475"/>
    <x v="475"/>
    <x v="464"/>
    <x v="10"/>
    <x v="24"/>
    <x v="20"/>
    <x v="4"/>
    <s v="RECUPERAR"/>
    <s v="FALHA NON SISTEMA AFEX ; REALIZADO AJUSTE NO ATUADOR ELETRICO ; FRANZEN"/>
    <s v="202303254525"/>
    <s v="A"/>
    <x v="1"/>
    <x v="1"/>
    <x v="23"/>
    <n v="6.3097465437788025E-5"/>
    <n v="8.8336451612903229E-4"/>
    <x v="6"/>
    <m/>
    <m/>
    <n v="1"/>
    <m/>
    <x v="0"/>
    <e v="#N/A"/>
    <x v="0"/>
    <x v="1"/>
    <x v="1"/>
    <d v="2023-07-10T00:00:00"/>
    <s v="CA11345117"/>
    <n v="23"/>
  </r>
  <r>
    <x v="3"/>
    <x v="6"/>
    <x v="467"/>
    <x v="1"/>
    <x v="3"/>
    <s v="9000"/>
    <x v="2"/>
    <x v="1"/>
    <x v="476"/>
    <x v="476"/>
    <x v="465"/>
    <x v="4"/>
    <x v="5"/>
    <x v="120"/>
    <x v="3"/>
    <s v="TROCAR"/>
    <s v="MANGUEIRA ESTOURADA DO SISTEMA DE DIREÇÃO - REALIZADO SUBSTITUIÇÃO DA MANGUEIRA DO SISTEMA DE DIREÇÃO (1150085) - 202303274785"/>
    <s v="202303274785"/>
    <s v="D"/>
    <x v="2"/>
    <x v="0"/>
    <x v="23"/>
    <n v="4.0111889400921665E-4"/>
    <n v="5.615664516129033E-3"/>
    <x v="6"/>
    <m/>
    <m/>
    <n v="1"/>
    <m/>
    <x v="0"/>
    <e v="#N/A"/>
    <x v="0"/>
    <x v="1"/>
    <x v="1"/>
    <d v="2023-07-12T00:00:00"/>
    <s v="CA11345119"/>
    <n v="23"/>
  </r>
  <r>
    <x v="3"/>
    <x v="6"/>
    <x v="468"/>
    <x v="0"/>
    <x v="3"/>
    <s v="7111"/>
    <x v="5"/>
    <x v="0"/>
    <x v="477"/>
    <x v="477"/>
    <x v="466"/>
    <x v="0"/>
    <x v="0"/>
    <x v="0"/>
    <x v="0"/>
    <m/>
    <s v="MANUT PREVENTIVA CAT CA_785D 250h (munk, Empilhadeira)"/>
    <m/>
    <s v="D"/>
    <x v="0"/>
    <x v="0"/>
    <x v="24"/>
    <n v="2.8937857142857142E-4"/>
    <n v="4.0512999999999999E-3"/>
    <x v="6"/>
    <m/>
    <m/>
    <n v="1"/>
    <m/>
    <x v="0"/>
    <e v="#N/A"/>
    <x v="0"/>
    <x v="1"/>
    <x v="1"/>
    <d v="2023-07-23T00:00:00"/>
    <s v="CA11345130"/>
    <n v="4"/>
  </r>
  <r>
    <x v="3"/>
    <x v="6"/>
    <x v="469"/>
    <x v="0"/>
    <x v="3"/>
    <s v="7111"/>
    <x v="5"/>
    <x v="0"/>
    <x v="478"/>
    <x v="478"/>
    <x v="467"/>
    <x v="0"/>
    <x v="0"/>
    <x v="0"/>
    <x v="0"/>
    <m/>
    <s v="MANUT PREVENTIVA CAT CA_785D 250h (munk, Empilhadeira)"/>
    <m/>
    <s v="D"/>
    <x v="0"/>
    <x v="0"/>
    <x v="25"/>
    <n v="2.6849723502304148E-4"/>
    <n v="3.7589612903225805E-3"/>
    <x v="6"/>
    <m/>
    <m/>
    <n v="1"/>
    <m/>
    <x v="0"/>
    <e v="#N/A"/>
    <x v="0"/>
    <x v="1"/>
    <x v="1"/>
    <d v="2023-07-24T00:00:00"/>
    <s v="CA11345131"/>
    <n v="4"/>
  </r>
  <r>
    <x v="3"/>
    <x v="6"/>
    <x v="470"/>
    <x v="0"/>
    <x v="3"/>
    <s v="7000"/>
    <x v="0"/>
    <x v="0"/>
    <x v="479"/>
    <x v="479"/>
    <x v="468"/>
    <x v="0"/>
    <x v="0"/>
    <x v="0"/>
    <x v="0"/>
    <m/>
    <s v="MANUT PREVENTIVA CAT CA_785D 250h (munk, Empilhadeira)"/>
    <m/>
    <s v="D"/>
    <x v="0"/>
    <x v="0"/>
    <x v="25"/>
    <n v="1.104897465437788E-3"/>
    <n v="1.5468564516129031E-2"/>
    <x v="6"/>
    <m/>
    <m/>
    <n v="1"/>
    <m/>
    <x v="0"/>
    <e v="#N/A"/>
    <x v="0"/>
    <x v="1"/>
    <x v="1"/>
    <d v="2023-07-24T00:00:00"/>
    <s v="CA11345131"/>
    <n v="4"/>
  </r>
  <r>
    <x v="3"/>
    <x v="6"/>
    <x v="471"/>
    <x v="0"/>
    <x v="3"/>
    <s v="7116"/>
    <x v="3"/>
    <x v="0"/>
    <x v="480"/>
    <x v="480"/>
    <x v="469"/>
    <x v="0"/>
    <x v="85"/>
    <x v="0"/>
    <x v="0"/>
    <m/>
    <m/>
    <m/>
    <s v="B"/>
    <x v="0"/>
    <x v="0"/>
    <x v="25"/>
    <n v="5.1176497695852541E-5"/>
    <n v="7.164709677419355E-4"/>
    <x v="6"/>
    <m/>
    <m/>
    <n v="1"/>
    <m/>
    <x v="0"/>
    <e v="#N/A"/>
    <x v="0"/>
    <x v="1"/>
    <x v="1"/>
    <d v="2023-07-27T00:00:00"/>
    <s v="CA11345134"/>
    <n v="23"/>
  </r>
  <r>
    <x v="3"/>
    <x v="6"/>
    <x v="472"/>
    <x v="0"/>
    <x v="3"/>
    <s v="7000"/>
    <x v="0"/>
    <x v="0"/>
    <x v="481"/>
    <x v="481"/>
    <x v="470"/>
    <x v="0"/>
    <x v="85"/>
    <x v="0"/>
    <x v="0"/>
    <m/>
    <s v="REVISAO PREVENTIVA"/>
    <m/>
    <s v="B"/>
    <x v="0"/>
    <x v="0"/>
    <x v="25"/>
    <n v="4.7073947004608301E-3"/>
    <n v="6.5903525806451618E-2"/>
    <x v="6"/>
    <m/>
    <m/>
    <n v="1"/>
    <m/>
    <x v="0"/>
    <e v="#N/A"/>
    <x v="0"/>
    <x v="1"/>
    <x v="1"/>
    <d v="2023-07-27T00:00:00"/>
    <s v="CA11345134"/>
    <n v="23"/>
  </r>
  <r>
    <x v="3"/>
    <x v="7"/>
    <x v="473"/>
    <x v="0"/>
    <x v="3"/>
    <s v="7010"/>
    <x v="4"/>
    <x v="0"/>
    <x v="482"/>
    <x v="482"/>
    <x v="471"/>
    <x v="0"/>
    <x v="4"/>
    <x v="0"/>
    <x v="0"/>
    <m/>
    <s v="CALIBRADO E LIBERADO – MATRÍCULA 81006923"/>
    <m/>
    <s v="A"/>
    <x v="3"/>
    <x v="0"/>
    <x v="26"/>
    <n v="1.6401152073732717E-5"/>
    <n v="2.2961612903225806E-4"/>
    <x v="7"/>
    <m/>
    <m/>
    <n v="1"/>
    <m/>
    <x v="0"/>
    <e v="#N/A"/>
    <x v="0"/>
    <x v="1"/>
    <x v="1"/>
    <d v="2023-08-03T00:00:00"/>
    <s v="CA11345141"/>
    <n v="23"/>
  </r>
  <r>
    <x v="3"/>
    <x v="7"/>
    <x v="474"/>
    <x v="0"/>
    <x v="3"/>
    <s v="7010"/>
    <x v="4"/>
    <x v="0"/>
    <x v="483"/>
    <x v="483"/>
    <x v="472"/>
    <x v="0"/>
    <x v="4"/>
    <x v="0"/>
    <x v="0"/>
    <m/>
    <s v="CALIBRACAO DE PNEUS 794AC - 202303333203"/>
    <m/>
    <s v="C"/>
    <x v="3"/>
    <x v="0"/>
    <x v="26"/>
    <n v="5.0131198156682028E-4"/>
    <n v="7.0183677419354837E-3"/>
    <x v="7"/>
    <m/>
    <m/>
    <n v="1"/>
    <m/>
    <x v="0"/>
    <e v="#N/A"/>
    <x v="0"/>
    <x v="1"/>
    <x v="1"/>
    <d v="2023-08-04T00:00:00"/>
    <s v="CA11345142"/>
    <n v="23"/>
  </r>
  <r>
    <x v="3"/>
    <x v="7"/>
    <x v="475"/>
    <x v="1"/>
    <x v="3"/>
    <s v="9010"/>
    <x v="17"/>
    <x v="1"/>
    <x v="484"/>
    <x v="484"/>
    <x v="473"/>
    <x v="9"/>
    <x v="27"/>
    <x v="121"/>
    <x v="0"/>
    <m/>
    <s v="TM_3 -   ALARME DE BAIXA PRESSÃO DO PNEU TEE. - 202303705209 - DOUGLAS - SUBSTITUIDO CACHIIMBO DE ENCHIMENTO"/>
    <s v="202303705209"/>
    <s v="D"/>
    <x v="3"/>
    <x v="0"/>
    <x v="26"/>
    <n v="5.8969101382488475E-4"/>
    <n v="8.2556741935483867E-3"/>
    <x v="7"/>
    <m/>
    <m/>
    <n v="1"/>
    <m/>
    <x v="0"/>
    <e v="#N/A"/>
    <x v="0"/>
    <x v="1"/>
    <x v="1"/>
    <d v="2023-08-06T00:00:00"/>
    <s v="CA11345144"/>
    <n v="23"/>
  </r>
  <r>
    <x v="3"/>
    <x v="7"/>
    <x v="476"/>
    <x v="0"/>
    <x v="3"/>
    <s v="7000"/>
    <x v="0"/>
    <x v="0"/>
    <x v="485"/>
    <x v="485"/>
    <x v="474"/>
    <x v="0"/>
    <x v="33"/>
    <x v="0"/>
    <x v="0"/>
    <m/>
    <m/>
    <m/>
    <s v="D"/>
    <x v="0"/>
    <x v="0"/>
    <x v="27"/>
    <n v="1.4878294930875574E-4"/>
    <n v="2.0829612903225806E-3"/>
    <x v="7"/>
    <m/>
    <m/>
    <n v="1"/>
    <m/>
    <x v="0"/>
    <e v="#N/A"/>
    <x v="0"/>
    <x v="1"/>
    <x v="1"/>
    <d v="2023-08-07T00:00:00"/>
    <s v="CA11345145"/>
    <n v="23"/>
  </r>
  <r>
    <x v="3"/>
    <x v="7"/>
    <x v="477"/>
    <x v="0"/>
    <x v="3"/>
    <s v="7111"/>
    <x v="5"/>
    <x v="0"/>
    <x v="486"/>
    <x v="486"/>
    <x v="475"/>
    <x v="0"/>
    <x v="33"/>
    <x v="0"/>
    <x v="0"/>
    <m/>
    <m/>
    <m/>
    <s v="D"/>
    <x v="0"/>
    <x v="0"/>
    <x v="27"/>
    <n v="3.159428801843318E-3"/>
    <n v="4.4232003225806456E-2"/>
    <x v="7"/>
    <m/>
    <m/>
    <n v="1"/>
    <m/>
    <x v="0"/>
    <e v="#N/A"/>
    <x v="0"/>
    <x v="1"/>
    <x v="1"/>
    <d v="2023-08-07T00:00:00"/>
    <s v="CA11345145"/>
    <n v="23"/>
  </r>
  <r>
    <x v="3"/>
    <x v="7"/>
    <x v="478"/>
    <x v="0"/>
    <x v="3"/>
    <s v="7000"/>
    <x v="0"/>
    <x v="0"/>
    <x v="487"/>
    <x v="487"/>
    <x v="476"/>
    <x v="0"/>
    <x v="33"/>
    <x v="0"/>
    <x v="0"/>
    <m/>
    <s v="REVISAO PREENTIVA ; FALHA NO SENSOR DE PROXIMIDADE"/>
    <m/>
    <s v="A"/>
    <x v="0"/>
    <x v="0"/>
    <x v="27"/>
    <n v="1.0888963133640552E-3"/>
    <n v="1.5244548387096773E-2"/>
    <x v="7"/>
    <m/>
    <m/>
    <n v="1"/>
    <m/>
    <x v="0"/>
    <e v="#N/A"/>
    <x v="0"/>
    <x v="1"/>
    <x v="1"/>
    <d v="2023-08-08T00:00:00"/>
    <s v="CA11345146"/>
    <n v="23"/>
  </r>
  <r>
    <x v="3"/>
    <x v="7"/>
    <x v="479"/>
    <x v="0"/>
    <x v="3"/>
    <s v="7000"/>
    <x v="0"/>
    <x v="0"/>
    <x v="488"/>
    <x v="488"/>
    <x v="477"/>
    <x v="0"/>
    <x v="0"/>
    <x v="0"/>
    <x v="0"/>
    <m/>
    <s v="MACHINE GEN Atraso iniciado: HMC - Exec manut"/>
    <m/>
    <s v="A"/>
    <x v="5"/>
    <x v="0"/>
    <x v="29"/>
    <n v="2.6903064516129029E-4"/>
    <n v="3.7664290322580642E-3"/>
    <x v="7"/>
    <m/>
    <m/>
    <n v="1"/>
    <m/>
    <x v="0"/>
    <e v="#N/A"/>
    <x v="0"/>
    <x v="1"/>
    <x v="1"/>
    <d v="2023-08-25T00:00:00"/>
    <s v="CA11345163"/>
    <n v="4"/>
  </r>
  <r>
    <x v="3"/>
    <x v="7"/>
    <x v="480"/>
    <x v="1"/>
    <x v="3"/>
    <s v="9000"/>
    <x v="2"/>
    <x v="1"/>
    <x v="489"/>
    <x v="489"/>
    <x v="478"/>
    <x v="3"/>
    <x v="3"/>
    <x v="3"/>
    <x v="2"/>
    <s v="COMPLETAR"/>
    <s v="BAIXO NIVEL DO LIQUIDO AREFECEDOR./ COMPLETADO NIVEL DE LIQUIDO ARREFECEDOR  50 LITROS 1150047"/>
    <s v="202304087346"/>
    <s v="B"/>
    <x v="2"/>
    <x v="0"/>
    <x v="30"/>
    <n v="9.2379262672811051E-5"/>
    <n v="1.2933096774193546E-3"/>
    <x v="7"/>
    <m/>
    <m/>
    <n v="1"/>
    <m/>
    <x v="0"/>
    <e v="#N/A"/>
    <x v="0"/>
    <x v="1"/>
    <x v="1"/>
    <d v="2023-08-28T00:00:00"/>
    <s v="CA11345166"/>
    <n v="23"/>
  </r>
  <r>
    <x v="3"/>
    <x v="8"/>
    <x v="481"/>
    <x v="1"/>
    <x v="3"/>
    <s v="9000"/>
    <x v="2"/>
    <x v="1"/>
    <x v="490"/>
    <x v="490"/>
    <x v="479"/>
    <x v="2"/>
    <x v="10"/>
    <x v="12"/>
    <x v="5"/>
    <s v="AJUSTAR"/>
    <s v="ALARME INDICAÇÃO DO SISTEMA ELETRICA COM FALHA NIVEL 3 - REALIZADO CALIBRAGEM DO SENSOR DA BÁSCULA - FLAVIO ALVES"/>
    <s v="202304186925"/>
    <s v="D"/>
    <x v="2"/>
    <x v="0"/>
    <x v="30"/>
    <n v="2.7418142857142859E-4"/>
    <n v="3.8385400000000001E-3"/>
    <x v="8"/>
    <m/>
    <m/>
    <n v="1"/>
    <m/>
    <x v="0"/>
    <e v="#N/A"/>
    <x v="0"/>
    <x v="1"/>
    <x v="1"/>
    <d v="2023-09-03T00:00:00"/>
    <s v="CA11345172"/>
    <n v="23"/>
  </r>
  <r>
    <x v="3"/>
    <x v="8"/>
    <x v="482"/>
    <x v="1"/>
    <x v="3"/>
    <s v="9000"/>
    <x v="2"/>
    <x v="1"/>
    <x v="491"/>
    <x v="491"/>
    <x v="480"/>
    <x v="2"/>
    <x v="19"/>
    <x v="122"/>
    <x v="1"/>
    <s v="REPARAR"/>
    <s v="FALHA NO SISTEMA DE ILUMINAÇÃO FAROL FRONTAL L/E SUPERIOR- NORMALIZADO CURTO NA ALIMENTAÇÃO DO FAROL  MATRICULA 2201642- OM 202304220882"/>
    <s v="202304220882"/>
    <s v="C"/>
    <x v="2"/>
    <x v="0"/>
    <x v="31"/>
    <n v="9.3212500000000009E-5"/>
    <n v="1.3049750000000001E-3"/>
    <x v="8"/>
    <m/>
    <m/>
    <n v="1"/>
    <m/>
    <x v="0"/>
    <e v="#N/A"/>
    <x v="0"/>
    <x v="1"/>
    <x v="1"/>
    <d v="2023-09-05T00:00:00"/>
    <s v="CA11345174"/>
    <n v="23"/>
  </r>
  <r>
    <x v="3"/>
    <x v="8"/>
    <x v="483"/>
    <x v="0"/>
    <x v="3"/>
    <s v="7116"/>
    <x v="3"/>
    <x v="0"/>
    <x v="492"/>
    <x v="492"/>
    <x v="481"/>
    <x v="0"/>
    <x v="86"/>
    <x v="0"/>
    <x v="0"/>
    <m/>
    <m/>
    <m/>
    <s v="B"/>
    <x v="0"/>
    <x v="2"/>
    <x v="31"/>
    <n v="4.7453571428571427E-5"/>
    <n v="6.6434999999999997E-4"/>
    <x v="8"/>
    <m/>
    <m/>
    <n v="1"/>
    <m/>
    <x v="0"/>
    <e v="#N/A"/>
    <x v="0"/>
    <x v="1"/>
    <x v="1"/>
    <d v="2023-09-08T00:00:00"/>
    <s v="CA11345177"/>
    <n v="23"/>
  </r>
  <r>
    <x v="3"/>
    <x v="8"/>
    <x v="484"/>
    <x v="0"/>
    <x v="3"/>
    <s v="7111"/>
    <x v="5"/>
    <x v="0"/>
    <x v="493"/>
    <x v="493"/>
    <x v="482"/>
    <x v="0"/>
    <x v="86"/>
    <x v="0"/>
    <x v="0"/>
    <m/>
    <m/>
    <m/>
    <s v="B"/>
    <x v="0"/>
    <x v="2"/>
    <x v="31"/>
    <n v="2.0213214285714286E-5"/>
    <n v="2.8298500000000003E-4"/>
    <x v="8"/>
    <m/>
    <m/>
    <n v="1"/>
    <m/>
    <x v="0"/>
    <e v="#N/A"/>
    <x v="0"/>
    <x v="1"/>
    <x v="1"/>
    <d v="2023-09-08T00:00:00"/>
    <s v="CA11345177"/>
    <n v="23"/>
  </r>
  <r>
    <x v="3"/>
    <x v="8"/>
    <x v="485"/>
    <x v="0"/>
    <x v="3"/>
    <s v="7116"/>
    <x v="3"/>
    <x v="0"/>
    <x v="494"/>
    <x v="494"/>
    <x v="483"/>
    <x v="0"/>
    <x v="86"/>
    <x v="0"/>
    <x v="0"/>
    <m/>
    <m/>
    <m/>
    <s v="B"/>
    <x v="0"/>
    <x v="2"/>
    <x v="31"/>
    <n v="3.1291428571428565E-5"/>
    <n v="4.3807999999999993E-4"/>
    <x v="8"/>
    <m/>
    <m/>
    <n v="1"/>
    <m/>
    <x v="0"/>
    <e v="#N/A"/>
    <x v="0"/>
    <x v="1"/>
    <x v="1"/>
    <d v="2023-09-08T00:00:00"/>
    <s v="CA11345177"/>
    <n v="23"/>
  </r>
  <r>
    <x v="3"/>
    <x v="8"/>
    <x v="486"/>
    <x v="0"/>
    <x v="3"/>
    <s v="7000"/>
    <x v="0"/>
    <x v="0"/>
    <x v="495"/>
    <x v="495"/>
    <x v="484"/>
    <x v="0"/>
    <x v="6"/>
    <x v="0"/>
    <x v="0"/>
    <m/>
    <s v="LIBERADO - TULHO"/>
    <m/>
    <s v="C"/>
    <x v="0"/>
    <x v="0"/>
    <x v="31"/>
    <n v="2.5805225000000002E-3"/>
    <n v="3.6127315E-2"/>
    <x v="8"/>
    <m/>
    <m/>
    <n v="1"/>
    <m/>
    <x v="0"/>
    <e v="#N/A"/>
    <x v="0"/>
    <x v="1"/>
    <x v="1"/>
    <d v="2023-09-10T00:00:00"/>
    <s v="CA11345179"/>
    <n v="23"/>
  </r>
  <r>
    <x v="3"/>
    <x v="8"/>
    <x v="487"/>
    <x v="0"/>
    <x v="3"/>
    <s v="7010"/>
    <x v="4"/>
    <x v="0"/>
    <x v="496"/>
    <x v="496"/>
    <x v="485"/>
    <x v="7"/>
    <x v="4"/>
    <x v="123"/>
    <x v="0"/>
    <m/>
    <s v="CORRIGIR VAZAMENTO- FEITO AVALIÇÃO NÃO ENCOTRADO FALHA- MATRICULA 01550353"/>
    <s v="202304396979"/>
    <s v="C"/>
    <x v="5"/>
    <x v="0"/>
    <x v="32"/>
    <n v="9.5734285714285715E-5"/>
    <n v="1.3402799999999999E-3"/>
    <x v="8"/>
    <m/>
    <m/>
    <n v="1"/>
    <m/>
    <x v="0"/>
    <e v="#N/A"/>
    <x v="0"/>
    <x v="1"/>
    <x v="1"/>
    <d v="2023-09-16T00:00:00"/>
    <s v="CA11345185"/>
    <n v="23"/>
  </r>
  <r>
    <x v="3"/>
    <x v="8"/>
    <x v="488"/>
    <x v="1"/>
    <x v="3"/>
    <s v="9010"/>
    <x v="17"/>
    <x v="1"/>
    <x v="497"/>
    <x v="497"/>
    <x v="486"/>
    <x v="9"/>
    <x v="87"/>
    <x v="0"/>
    <x v="0"/>
    <m/>
    <s v="BANDA DA RODAGEM-- SUBSTITUIDO PNEU TDE OM 202304398136-MATRICULA 81006923"/>
    <m/>
    <s v="C"/>
    <x v="3"/>
    <x v="0"/>
    <x v="32"/>
    <n v="3.054728928571429E-3"/>
    <n v="4.2766205000000009E-2"/>
    <x v="8"/>
    <m/>
    <m/>
    <n v="1"/>
    <m/>
    <x v="0"/>
    <e v="#N/A"/>
    <x v="0"/>
    <x v="1"/>
    <x v="1"/>
    <d v="2023-09-16T00:00:00"/>
    <s v="CA11345185"/>
    <n v="23"/>
  </r>
  <r>
    <x v="3"/>
    <x v="8"/>
    <x v="489"/>
    <x v="1"/>
    <x v="3"/>
    <s v="9000"/>
    <x v="2"/>
    <x v="1"/>
    <x v="498"/>
    <x v="498"/>
    <x v="487"/>
    <x v="2"/>
    <x v="17"/>
    <x v="65"/>
    <x v="1"/>
    <s v="REPARAR"/>
    <s v="TM_3 - ALARME DE BAIXO NÍVEL DE COMBUSTÍVEL/ÓLEO DO MOTOR/ ALARME BAIXO NÍVEL DE PRESSÃO NOS ACUMULADORES DOS FREIOS DE SERVIÇO - RECONECTADO O SENSOR DE PRESSÃO DO ÓLEO DE MOTOR QUE ESTAVA SOLTO - MA"/>
    <s v="202304464440"/>
    <s v="A"/>
    <x v="2"/>
    <x v="0"/>
    <x v="33"/>
    <n v="2.7256928571428574E-4"/>
    <n v="3.8159700000000001E-3"/>
    <x v="8"/>
    <m/>
    <m/>
    <n v="1"/>
    <m/>
    <x v="0"/>
    <e v="#N/A"/>
    <x v="0"/>
    <x v="1"/>
    <x v="1"/>
    <d v="2023-09-20T00:00:00"/>
    <s v="CA11345189"/>
    <n v="23"/>
  </r>
  <r>
    <x v="4"/>
    <x v="0"/>
    <x v="490"/>
    <x v="1"/>
    <x v="4"/>
    <s v="9000"/>
    <x v="2"/>
    <x v="1"/>
    <x v="499"/>
    <x v="499"/>
    <x v="488"/>
    <x v="15"/>
    <x v="43"/>
    <x v="36"/>
    <x v="2"/>
    <s v="COMPLETAR"/>
    <s v="ALARMANDO FALHA DE LUBRIFICAÇÃO AUTOMATICA /* COMPLETADO NIVEL DE GRAXA."/>
    <s v="202300009159"/>
    <s v="D"/>
    <x v="2"/>
    <x v="0"/>
    <x v="0"/>
    <n v="8.1356569343065706E-5"/>
    <n v="7.1908709677419367E-4"/>
    <x v="0"/>
    <m/>
    <s v="EQUIPAMENTO FICOU FORA AGUARDANDO BAIA"/>
    <n v="1"/>
    <m/>
    <x v="0"/>
    <e v="#N/A"/>
    <x v="0"/>
    <x v="0"/>
    <x v="0"/>
    <d v="2023-01-01T00:00:00"/>
    <s v="CA11444927"/>
    <n v="23"/>
  </r>
  <r>
    <x v="4"/>
    <x v="0"/>
    <x v="491"/>
    <x v="0"/>
    <x v="4"/>
    <s v="7032"/>
    <x v="1"/>
    <x v="0"/>
    <x v="500"/>
    <x v="500"/>
    <x v="489"/>
    <x v="1"/>
    <x v="1"/>
    <x v="1"/>
    <x v="0"/>
    <m/>
    <m/>
    <m/>
    <s v="B"/>
    <x v="1"/>
    <x v="1"/>
    <x v="1"/>
    <n v="5.0342992700729927E-4"/>
    <n v="4.4496709677419354E-3"/>
    <x v="0"/>
    <m/>
    <m/>
    <n v="1"/>
    <m/>
    <x v="1"/>
    <e v="#N/A"/>
    <x v="7"/>
    <x v="3"/>
    <x v="4"/>
    <d v="2023-01-03T00:00:00"/>
    <s v="CA11444929"/>
    <n v="23"/>
  </r>
  <r>
    <x v="4"/>
    <x v="0"/>
    <x v="492"/>
    <x v="0"/>
    <x v="4"/>
    <s v="7032"/>
    <x v="1"/>
    <x v="0"/>
    <x v="501"/>
    <x v="501"/>
    <x v="490"/>
    <x v="1"/>
    <x v="1"/>
    <x v="1"/>
    <x v="0"/>
    <m/>
    <m/>
    <m/>
    <s v="B"/>
    <x v="1"/>
    <x v="1"/>
    <x v="1"/>
    <n v="1.370302919708029E-4"/>
    <n v="1.2111709677419353E-3"/>
    <x v="0"/>
    <m/>
    <m/>
    <n v="1"/>
    <m/>
    <x v="0"/>
    <e v="#N/A"/>
    <x v="0"/>
    <x v="0"/>
    <x v="0"/>
    <d v="2023-01-04T00:00:00"/>
    <s v="CA11444930"/>
    <n v="23"/>
  </r>
  <r>
    <x v="4"/>
    <x v="0"/>
    <x v="493"/>
    <x v="0"/>
    <x v="4"/>
    <s v="7010"/>
    <x v="4"/>
    <x v="0"/>
    <x v="502"/>
    <x v="502"/>
    <x v="491"/>
    <x v="0"/>
    <x v="4"/>
    <x v="0"/>
    <x v="0"/>
    <m/>
    <m/>
    <m/>
    <s v="A"/>
    <x v="3"/>
    <x v="0"/>
    <x v="1"/>
    <n v="3.2048357664233576E-4"/>
    <n v="2.8326612903225804E-3"/>
    <x v="0"/>
    <m/>
    <s v="é um acessório"/>
    <n v="1"/>
    <m/>
    <x v="0"/>
    <e v="#N/A"/>
    <x v="0"/>
    <x v="0"/>
    <x v="0"/>
    <d v="2023-01-04T00:00:00"/>
    <s v="CA11444930"/>
    <n v="23"/>
  </r>
  <r>
    <x v="4"/>
    <x v="0"/>
    <x v="494"/>
    <x v="0"/>
    <x v="4"/>
    <s v="7010"/>
    <x v="4"/>
    <x v="0"/>
    <x v="503"/>
    <x v="503"/>
    <x v="492"/>
    <x v="0"/>
    <x v="4"/>
    <x v="0"/>
    <x v="0"/>
    <m/>
    <m/>
    <m/>
    <s v="A"/>
    <x v="3"/>
    <x v="0"/>
    <x v="1"/>
    <n v="1.2463251824817517E-3"/>
    <n v="1.1015906451612902E-2"/>
    <x v="0"/>
    <m/>
    <m/>
    <n v="1"/>
    <m/>
    <x v="0"/>
    <e v="#N/A"/>
    <x v="0"/>
    <x v="0"/>
    <x v="0"/>
    <d v="2023-01-04T00:00:00"/>
    <s v="CA11444930"/>
    <n v="23"/>
  </r>
  <r>
    <x v="4"/>
    <x v="0"/>
    <x v="495"/>
    <x v="0"/>
    <x v="4"/>
    <s v="7032"/>
    <x v="1"/>
    <x v="0"/>
    <x v="504"/>
    <x v="504"/>
    <x v="493"/>
    <x v="1"/>
    <x v="1"/>
    <x v="1"/>
    <x v="0"/>
    <m/>
    <m/>
    <m/>
    <s v="B"/>
    <x v="1"/>
    <x v="1"/>
    <x v="1"/>
    <n v="5.17242700729927E-4"/>
    <n v="4.571758064516129E-3"/>
    <x v="0"/>
    <m/>
    <m/>
    <n v="1"/>
    <m/>
    <x v="0"/>
    <e v="#N/A"/>
    <x v="0"/>
    <x v="0"/>
    <x v="0"/>
    <d v="2023-01-04T00:00:00"/>
    <s v="CA11444930"/>
    <n v="23"/>
  </r>
  <r>
    <x v="4"/>
    <x v="0"/>
    <x v="496"/>
    <x v="0"/>
    <x v="4"/>
    <s v="7032"/>
    <x v="1"/>
    <x v="0"/>
    <x v="505"/>
    <x v="505"/>
    <x v="494"/>
    <x v="1"/>
    <x v="1"/>
    <x v="1"/>
    <x v="0"/>
    <m/>
    <m/>
    <m/>
    <s v="B"/>
    <x v="1"/>
    <x v="1"/>
    <x v="1"/>
    <n v="1.7285072992700732E-4"/>
    <n v="1.527777419354839E-3"/>
    <x v="0"/>
    <m/>
    <s v="é um acessório"/>
    <n v="1"/>
    <m/>
    <x v="0"/>
    <e v="#N/A"/>
    <x v="0"/>
    <x v="0"/>
    <x v="0"/>
    <d v="2023-01-05T00:00:00"/>
    <s v="CA11444931"/>
    <n v="23"/>
  </r>
  <r>
    <x v="4"/>
    <x v="0"/>
    <x v="497"/>
    <x v="0"/>
    <x v="4"/>
    <s v="7032"/>
    <x v="1"/>
    <x v="0"/>
    <x v="506"/>
    <x v="506"/>
    <x v="495"/>
    <x v="1"/>
    <x v="1"/>
    <x v="1"/>
    <x v="0"/>
    <m/>
    <m/>
    <m/>
    <s v="A"/>
    <x v="1"/>
    <x v="1"/>
    <x v="1"/>
    <n v="6.3475766423357679E-4"/>
    <n v="5.6104387096774207E-3"/>
    <x v="0"/>
    <m/>
    <m/>
    <n v="1"/>
    <m/>
    <x v="0"/>
    <e v="#N/A"/>
    <x v="0"/>
    <x v="0"/>
    <x v="0"/>
    <d v="2023-01-05T00:00:00"/>
    <s v="CA11444931"/>
    <n v="23"/>
  </r>
  <r>
    <x v="4"/>
    <x v="0"/>
    <x v="498"/>
    <x v="0"/>
    <x v="4"/>
    <s v="7111"/>
    <x v="6"/>
    <x v="0"/>
    <x v="507"/>
    <x v="507"/>
    <x v="496"/>
    <x v="0"/>
    <x v="11"/>
    <x v="0"/>
    <x v="0"/>
    <m/>
    <m/>
    <m/>
    <s v="B"/>
    <x v="0"/>
    <x v="0"/>
    <x v="1"/>
    <n v="5.7097357394743917E-4"/>
    <n v="5.0466696535999469E-3"/>
    <x v="0"/>
    <m/>
    <m/>
    <n v="1"/>
    <m/>
    <x v="0"/>
    <e v="#N/A"/>
    <x v="0"/>
    <x v="0"/>
    <x v="0"/>
    <d v="2023-01-05T00:00:00"/>
    <s v="CA11444931"/>
    <n v="23"/>
  </r>
  <r>
    <x v="4"/>
    <x v="0"/>
    <x v="499"/>
    <x v="0"/>
    <x v="4"/>
    <s v="7000"/>
    <x v="0"/>
    <x v="0"/>
    <x v="508"/>
    <x v="508"/>
    <x v="497"/>
    <x v="0"/>
    <x v="11"/>
    <x v="0"/>
    <x v="0"/>
    <m/>
    <m/>
    <m/>
    <s v="B"/>
    <x v="0"/>
    <x v="0"/>
    <x v="1"/>
    <n v="1.9996958637327963E-3"/>
    <n v="1.767473118267052E-2"/>
    <x v="0"/>
    <m/>
    <m/>
    <n v="1"/>
    <m/>
    <x v="0"/>
    <e v="#N/A"/>
    <x v="0"/>
    <x v="0"/>
    <x v="0"/>
    <d v="2023-01-05T00:00:00"/>
    <s v="CA11444931"/>
    <n v="23"/>
  </r>
  <r>
    <x v="4"/>
    <x v="0"/>
    <x v="370"/>
    <x v="0"/>
    <x v="4"/>
    <s v="7000"/>
    <x v="8"/>
    <x v="0"/>
    <x v="509"/>
    <x v="509"/>
    <x v="16"/>
    <x v="0"/>
    <x v="11"/>
    <x v="7"/>
    <x v="0"/>
    <m/>
    <m/>
    <m/>
    <m/>
    <x v="0"/>
    <x v="2"/>
    <x v="1"/>
    <n v="3.801703163194062E-4"/>
    <n v="3.360215053919913E-3"/>
    <x v="0"/>
    <m/>
    <m/>
    <n v="1"/>
    <m/>
    <x v="0"/>
    <e v="#N/A"/>
    <x v="0"/>
    <x v="1"/>
    <x v="1"/>
    <d v="2023-01-06T00:00:00"/>
    <s v="CA11444932"/>
    <n v="23"/>
  </r>
  <r>
    <x v="4"/>
    <x v="0"/>
    <x v="500"/>
    <x v="0"/>
    <x v="4"/>
    <s v="7000"/>
    <x v="0"/>
    <x v="0"/>
    <x v="510"/>
    <x v="510"/>
    <x v="17"/>
    <x v="0"/>
    <x v="11"/>
    <x v="0"/>
    <x v="0"/>
    <m/>
    <m/>
    <m/>
    <m/>
    <x v="0"/>
    <x v="0"/>
    <x v="1"/>
    <n v="5.3223844280468136E-4"/>
    <n v="4.7043010751123453E-3"/>
    <x v="0"/>
    <m/>
    <m/>
    <n v="1"/>
    <m/>
    <x v="0"/>
    <e v="#N/A"/>
    <x v="0"/>
    <x v="1"/>
    <x v="1"/>
    <d v="2023-01-06T00:00:00"/>
    <s v="CA11444932"/>
    <n v="23"/>
  </r>
  <r>
    <x v="4"/>
    <x v="0"/>
    <x v="501"/>
    <x v="0"/>
    <x v="4"/>
    <s v="7000"/>
    <x v="9"/>
    <x v="0"/>
    <x v="511"/>
    <x v="511"/>
    <x v="498"/>
    <x v="0"/>
    <x v="11"/>
    <x v="0"/>
    <x v="0"/>
    <m/>
    <m/>
    <m/>
    <m/>
    <x v="0"/>
    <x v="0"/>
    <x v="1"/>
    <n v="7.8568532036865527E-4"/>
    <n v="6.9444444445487591E-3"/>
    <x v="0"/>
    <m/>
    <m/>
    <n v="1"/>
    <m/>
    <x v="0"/>
    <e v="#N/A"/>
    <x v="0"/>
    <x v="1"/>
    <x v="1"/>
    <d v="2023-01-06T00:00:00"/>
    <s v="CA11444932"/>
    <n v="23"/>
  </r>
  <r>
    <x v="4"/>
    <x v="0"/>
    <x v="502"/>
    <x v="0"/>
    <x v="4"/>
    <s v="7000"/>
    <x v="7"/>
    <x v="0"/>
    <x v="512"/>
    <x v="512"/>
    <x v="499"/>
    <x v="0"/>
    <x v="11"/>
    <x v="6"/>
    <x v="0"/>
    <m/>
    <m/>
    <m/>
    <m/>
    <x v="0"/>
    <x v="2"/>
    <x v="1"/>
    <n v="3.0413625305021407E-4"/>
    <n v="2.6881720430889889E-3"/>
    <x v="0"/>
    <m/>
    <m/>
    <n v="1"/>
    <m/>
    <x v="0"/>
    <e v="#N/A"/>
    <x v="0"/>
    <x v="1"/>
    <x v="1"/>
    <d v="2023-01-07T00:00:00"/>
    <s v="CA11444933"/>
    <n v="23"/>
  </r>
  <r>
    <x v="4"/>
    <x v="0"/>
    <x v="503"/>
    <x v="0"/>
    <x v="4"/>
    <s v="7000"/>
    <x v="9"/>
    <x v="0"/>
    <x v="513"/>
    <x v="513"/>
    <x v="500"/>
    <x v="0"/>
    <x v="11"/>
    <x v="0"/>
    <x v="0"/>
    <m/>
    <m/>
    <m/>
    <s v="D"/>
    <x v="0"/>
    <x v="0"/>
    <x v="1"/>
    <n v="8.8727527709523161E-4"/>
    <n v="7.8423685781965641E-3"/>
    <x v="0"/>
    <m/>
    <m/>
    <n v="1"/>
    <m/>
    <x v="0"/>
    <e v="#N/A"/>
    <x v="0"/>
    <x v="0"/>
    <x v="0"/>
    <d v="2023-01-07T00:00:00"/>
    <s v="CA11444933"/>
    <n v="23"/>
  </r>
  <r>
    <x v="4"/>
    <x v="0"/>
    <x v="504"/>
    <x v="0"/>
    <x v="4"/>
    <s v="7032"/>
    <x v="1"/>
    <x v="0"/>
    <x v="514"/>
    <x v="514"/>
    <x v="501"/>
    <x v="1"/>
    <x v="1"/>
    <x v="1"/>
    <x v="0"/>
    <m/>
    <m/>
    <m/>
    <s v="C"/>
    <x v="1"/>
    <x v="1"/>
    <x v="1"/>
    <n v="2.0913576642335766E-4"/>
    <n v="1.8484903225806451E-3"/>
    <x v="0"/>
    <m/>
    <m/>
    <n v="1"/>
    <m/>
    <x v="0"/>
    <e v="#N/A"/>
    <x v="0"/>
    <x v="0"/>
    <x v="0"/>
    <d v="2023-01-08T00:00:00"/>
    <s v="CA11444934"/>
    <n v="23"/>
  </r>
  <r>
    <x v="4"/>
    <x v="0"/>
    <x v="505"/>
    <x v="1"/>
    <x v="4"/>
    <s v="9032"/>
    <x v="15"/>
    <x v="1"/>
    <x v="515"/>
    <x v="515"/>
    <x v="502"/>
    <x v="1"/>
    <x v="1"/>
    <x v="1"/>
    <x v="0"/>
    <m/>
    <s v="TROCAR ANTENA DO SENSOR DE PROXIMIDADE - REALIZADO TROCA DA ANTENA DO SISTEMA ANTICOLISÃO"/>
    <s v="202300120112"/>
    <s v="C"/>
    <x v="1"/>
    <x v="1"/>
    <x v="1"/>
    <n v="1.3196131386861314E-4"/>
    <n v="1.1663677419354837E-3"/>
    <x v="0"/>
    <m/>
    <m/>
    <n v="1"/>
    <m/>
    <x v="0"/>
    <e v="#N/A"/>
    <x v="0"/>
    <x v="0"/>
    <x v="0"/>
    <d v="2023-01-08T00:00:00"/>
    <s v="CA11444934"/>
    <n v="23"/>
  </r>
  <r>
    <x v="4"/>
    <x v="0"/>
    <x v="506"/>
    <x v="1"/>
    <x v="4"/>
    <s v="9032"/>
    <x v="15"/>
    <x v="1"/>
    <x v="516"/>
    <x v="516"/>
    <x v="503"/>
    <x v="1"/>
    <x v="1"/>
    <x v="1"/>
    <x v="0"/>
    <m/>
    <s v="FALHA NO SISTEMA DE ANTICOLISÃO / REPOSICIONADO FIO DE ALIMENTAÇÃO - HEXAGON"/>
    <s v="202300121742"/>
    <s v="D"/>
    <x v="1"/>
    <x v="1"/>
    <x v="1"/>
    <n v="3.0992335766423361E-4"/>
    <n v="2.7393225806451615E-3"/>
    <x v="0"/>
    <m/>
    <m/>
    <n v="1"/>
    <m/>
    <x v="0"/>
    <e v="#N/A"/>
    <x v="0"/>
    <x v="0"/>
    <x v="0"/>
    <d v="2023-01-08T00:00:00"/>
    <s v="CA11444934"/>
    <n v="23"/>
  </r>
  <r>
    <x v="4"/>
    <x v="0"/>
    <x v="507"/>
    <x v="1"/>
    <x v="4"/>
    <s v="9032"/>
    <x v="15"/>
    <x v="1"/>
    <x v="517"/>
    <x v="517"/>
    <x v="504"/>
    <x v="1"/>
    <x v="1"/>
    <x v="1"/>
    <x v="0"/>
    <m/>
    <s v="FALHA NO SISTEMA ANTICOLISÃO"/>
    <s v="202300121742"/>
    <s v="D"/>
    <x v="1"/>
    <x v="1"/>
    <x v="2"/>
    <n v="7.1176277372262769E-5"/>
    <n v="6.2910645161290326E-4"/>
    <x v="0"/>
    <m/>
    <m/>
    <n v="1"/>
    <m/>
    <x v="0"/>
    <e v="#N/A"/>
    <x v="0"/>
    <x v="0"/>
    <x v="0"/>
    <d v="2023-01-09T00:00:00"/>
    <s v="CA11444935"/>
    <n v="23"/>
  </r>
  <r>
    <x v="4"/>
    <x v="0"/>
    <x v="508"/>
    <x v="1"/>
    <x v="4"/>
    <s v="9032"/>
    <x v="15"/>
    <x v="1"/>
    <x v="518"/>
    <x v="518"/>
    <x v="505"/>
    <x v="1"/>
    <x v="1"/>
    <x v="1"/>
    <x v="0"/>
    <m/>
    <s v="FALHA NO SISTEMA ANTICOLISÃO FOI SUBSTITUIÇÃO DA ANTENA MATRICULA 900"/>
    <s v="202300121742"/>
    <s v="D"/>
    <x v="1"/>
    <x v="1"/>
    <x v="2"/>
    <n v="9.9000583941605833E-4"/>
    <n v="8.7503741935483874E-3"/>
    <x v="0"/>
    <m/>
    <m/>
    <n v="1"/>
    <m/>
    <x v="0"/>
    <e v="#N/A"/>
    <x v="0"/>
    <x v="1"/>
    <x v="1"/>
    <d v="2023-01-09T00:00:00"/>
    <s v="CA11444935"/>
    <n v="23"/>
  </r>
  <r>
    <x v="4"/>
    <x v="0"/>
    <x v="509"/>
    <x v="1"/>
    <x v="4"/>
    <s v="9032"/>
    <x v="15"/>
    <x v="1"/>
    <x v="519"/>
    <x v="519"/>
    <x v="506"/>
    <x v="1"/>
    <x v="1"/>
    <x v="1"/>
    <x v="0"/>
    <m/>
    <s v="FALHA NO SENSOR DE PROXIMIDADE MATRÍCULA 81007707 FOI REPOSICIONADO A ANTENA"/>
    <s v="202300120112"/>
    <s v="A"/>
    <x v="1"/>
    <x v="1"/>
    <x v="2"/>
    <n v="2.1631678832116787E-4"/>
    <n v="1.9119612903225804E-3"/>
    <x v="0"/>
    <m/>
    <m/>
    <n v="1"/>
    <m/>
    <x v="0"/>
    <e v="#N/A"/>
    <x v="0"/>
    <x v="0"/>
    <x v="0"/>
    <d v="2023-01-09T00:00:00"/>
    <s v="CA11444935"/>
    <n v="23"/>
  </r>
  <r>
    <x v="4"/>
    <x v="0"/>
    <x v="510"/>
    <x v="1"/>
    <x v="4"/>
    <s v="9010"/>
    <x v="17"/>
    <x v="1"/>
    <x v="520"/>
    <x v="520"/>
    <x v="507"/>
    <x v="9"/>
    <x v="27"/>
    <x v="38"/>
    <x v="19"/>
    <s v="CALIBRAR"/>
    <s v="TM_3 - ALARME DE BAIXA PRESSÃO ALTA PNEU TEE e TDE"/>
    <s v="202300189174"/>
    <s v="A"/>
    <x v="3"/>
    <x v="4"/>
    <x v="2"/>
    <n v="1.7842664233576639E-4"/>
    <n v="1.5770612903225805E-3"/>
    <x v="0"/>
    <m/>
    <s v="EXPURGO DE BORRACHARIA DE 0,5% EXCEDENTE DO CONTRATO"/>
    <n v="1"/>
    <m/>
    <x v="0"/>
    <e v="#N/A"/>
    <x v="0"/>
    <x v="1"/>
    <x v="1"/>
    <d v="2023-01-11T00:00:00"/>
    <s v="CA11444937"/>
    <n v="23"/>
  </r>
  <r>
    <x v="4"/>
    <x v="0"/>
    <x v="511"/>
    <x v="1"/>
    <x v="4"/>
    <s v="9032"/>
    <x v="15"/>
    <x v="1"/>
    <x v="521"/>
    <x v="521"/>
    <x v="508"/>
    <x v="1"/>
    <x v="1"/>
    <x v="1"/>
    <x v="0"/>
    <m/>
    <s v="SENSOR ANTI COLISÃO. RENICIADO SISTEMA-1150130"/>
    <s v="202300190647"/>
    <s v="B"/>
    <x v="1"/>
    <x v="1"/>
    <x v="2"/>
    <n v="1.4640766423357663E-4"/>
    <n v="1.2940548387096772E-3"/>
    <x v="0"/>
    <m/>
    <m/>
    <n v="1"/>
    <m/>
    <x v="0"/>
    <e v="#N/A"/>
    <x v="0"/>
    <x v="1"/>
    <x v="1"/>
    <d v="2023-01-11T00:00:00"/>
    <s v="CA11444937"/>
    <n v="23"/>
  </r>
  <r>
    <x v="4"/>
    <x v="0"/>
    <x v="512"/>
    <x v="1"/>
    <x v="4"/>
    <s v="9000"/>
    <x v="2"/>
    <x v="1"/>
    <x v="522"/>
    <x v="522"/>
    <x v="509"/>
    <x v="1"/>
    <x v="1"/>
    <x v="1"/>
    <x v="0"/>
    <m/>
    <s v="Anti colisão. SUBSTITUIDO MODULO DA ANTENA"/>
    <s v="202300192721"/>
    <s v="B"/>
    <x v="1"/>
    <x v="1"/>
    <x v="2"/>
    <n v="6.1165328467153285E-5"/>
    <n v="5.4062258064516134E-4"/>
    <x v="0"/>
    <m/>
    <m/>
    <n v="1"/>
    <m/>
    <x v="0"/>
    <e v="#N/A"/>
    <x v="0"/>
    <x v="0"/>
    <x v="0"/>
    <d v="2023-01-12T00:00:00"/>
    <s v="CA11444938"/>
    <n v="23"/>
  </r>
  <r>
    <x v="4"/>
    <x v="0"/>
    <x v="513"/>
    <x v="1"/>
    <x v="4"/>
    <s v="9032"/>
    <x v="15"/>
    <x v="1"/>
    <x v="523"/>
    <x v="523"/>
    <x v="510"/>
    <x v="1"/>
    <x v="1"/>
    <x v="1"/>
    <x v="0"/>
    <m/>
    <s v="SENSOR DE PROXIMIDADE_x000a__x000a_Realizado manutenção no sistema do anticolisão"/>
    <s v="202300199721"/>
    <s v="C"/>
    <x v="1"/>
    <x v="1"/>
    <x v="2"/>
    <n v="2.6641496350364961E-4"/>
    <n v="2.3547645161290324E-3"/>
    <x v="0"/>
    <m/>
    <s v="Erro de apontamento da operação, não foi uma corretiva"/>
    <n v="1"/>
    <m/>
    <x v="0"/>
    <e v="#N/A"/>
    <x v="0"/>
    <x v="0"/>
    <x v="0"/>
    <d v="2023-01-12T00:00:00"/>
    <s v="CA11444938"/>
    <n v="23"/>
  </r>
  <r>
    <x v="4"/>
    <x v="0"/>
    <x v="514"/>
    <x v="1"/>
    <x v="4"/>
    <s v="9032"/>
    <x v="15"/>
    <x v="1"/>
    <x v="524"/>
    <x v="524"/>
    <x v="511"/>
    <x v="6"/>
    <x v="12"/>
    <x v="14"/>
    <x v="0"/>
    <m/>
    <s v="FALHA NO CABO DE REDE _x000a__x000a_troca de porta de suite_x000a__x000a_411914"/>
    <s v="202300214726"/>
    <s v="D"/>
    <x v="1"/>
    <x v="1"/>
    <x v="2"/>
    <n v="5.958959854014598E-4"/>
    <n v="5.2669516129032253E-3"/>
    <x v="0"/>
    <m/>
    <m/>
    <n v="1"/>
    <m/>
    <x v="0"/>
    <e v="#N/A"/>
    <x v="0"/>
    <x v="0"/>
    <x v="0"/>
    <d v="2023-01-13T00:00:00"/>
    <s v="CA11444939"/>
    <n v="23"/>
  </r>
  <r>
    <x v="4"/>
    <x v="0"/>
    <x v="515"/>
    <x v="1"/>
    <x v="4"/>
    <s v="9000"/>
    <x v="2"/>
    <x v="1"/>
    <x v="525"/>
    <x v="525"/>
    <x v="512"/>
    <x v="1"/>
    <x v="1"/>
    <x v="1"/>
    <x v="0"/>
    <m/>
    <s v="ANTICOLISÃO_x000a__x000a__x000a__x000a_SUB ANTENA 900"/>
    <s v="202300231560"/>
    <s v="C"/>
    <x v="1"/>
    <x v="1"/>
    <x v="2"/>
    <n v="4.3047956204379562E-4"/>
    <n v="3.8048838709677422E-3"/>
    <x v="0"/>
    <m/>
    <m/>
    <n v="1"/>
    <m/>
    <x v="0"/>
    <e v="#N/A"/>
    <x v="0"/>
    <x v="1"/>
    <x v="1"/>
    <d v="2023-01-14T00:00:00"/>
    <s v="CA11444940"/>
    <n v="23"/>
  </r>
  <r>
    <x v="4"/>
    <x v="0"/>
    <x v="516"/>
    <x v="1"/>
    <x v="4"/>
    <s v="9032"/>
    <x v="15"/>
    <x v="1"/>
    <x v="526"/>
    <x v="526"/>
    <x v="513"/>
    <x v="1"/>
    <x v="1"/>
    <x v="1"/>
    <x v="0"/>
    <m/>
    <s v="FALHA NO SISTEMA DE ANTICOLISÃO - SUBSTITUIDO DISPLAY - HEXAGON"/>
    <s v="202300233735"/>
    <s v="D"/>
    <x v="1"/>
    <x v="1"/>
    <x v="2"/>
    <n v="1.277795620437956E-4"/>
    <n v="1.129406451612903E-3"/>
    <x v="0"/>
    <m/>
    <m/>
    <n v="1"/>
    <m/>
    <x v="0"/>
    <e v="#N/A"/>
    <x v="0"/>
    <x v="1"/>
    <x v="1"/>
    <d v="2023-01-14T00:00:00"/>
    <s v="CA11444940"/>
    <n v="23"/>
  </r>
  <r>
    <x v="4"/>
    <x v="0"/>
    <x v="517"/>
    <x v="1"/>
    <x v="4"/>
    <s v="9032"/>
    <x v="15"/>
    <x v="1"/>
    <x v="527"/>
    <x v="527"/>
    <x v="514"/>
    <x v="1"/>
    <x v="1"/>
    <x v="1"/>
    <x v="0"/>
    <m/>
    <s v="FALHA NO SISTEMA ANTICOLISÃO / SUBSTITUIDO ANTENA - HEXAGON"/>
    <s v="202300233735"/>
    <s v="D"/>
    <x v="1"/>
    <x v="1"/>
    <x v="2"/>
    <n v="7.2485766423357662E-5"/>
    <n v="6.406806451612903E-4"/>
    <x v="0"/>
    <m/>
    <m/>
    <n v="1"/>
    <m/>
    <x v="0"/>
    <e v="#N/A"/>
    <x v="0"/>
    <x v="1"/>
    <x v="1"/>
    <d v="2023-01-15T00:00:00"/>
    <s v="CA11444941"/>
    <n v="23"/>
  </r>
  <r>
    <x v="4"/>
    <x v="0"/>
    <x v="518"/>
    <x v="1"/>
    <x v="4"/>
    <s v="9135"/>
    <x v="25"/>
    <x v="1"/>
    <x v="528"/>
    <x v="528"/>
    <x v="515"/>
    <x v="11"/>
    <x v="26"/>
    <x v="106"/>
    <x v="0"/>
    <m/>
    <s v="OPTALERT NÃO COMUNICA COM A ÍRIS / REINICIADO CHAVE GERAL - TECNOLOGIA MR"/>
    <s v="202300329040"/>
    <s v="D"/>
    <x v="1"/>
    <x v="1"/>
    <x v="3"/>
    <n v="6.7290145985401462E-5"/>
    <n v="5.9475806451612901E-4"/>
    <x v="0"/>
    <m/>
    <m/>
    <n v="1"/>
    <m/>
    <x v="0"/>
    <e v="#N/A"/>
    <x v="0"/>
    <x v="1"/>
    <x v="1"/>
    <d v="2023-01-19T00:00:00"/>
    <s v="CA11444945"/>
    <n v="23"/>
  </r>
  <r>
    <x v="4"/>
    <x v="0"/>
    <x v="519"/>
    <x v="0"/>
    <x v="4"/>
    <s v="7010"/>
    <x v="4"/>
    <x v="0"/>
    <x v="529"/>
    <x v="529"/>
    <x v="516"/>
    <x v="0"/>
    <x v="4"/>
    <x v="0"/>
    <x v="0"/>
    <m/>
    <m/>
    <m/>
    <s v="C"/>
    <x v="3"/>
    <x v="0"/>
    <x v="3"/>
    <n v="9.5084671532846704E-5"/>
    <n v="8.4042580645161285E-4"/>
    <x v="0"/>
    <m/>
    <m/>
    <n v="1"/>
    <m/>
    <x v="0"/>
    <e v="#N/A"/>
    <x v="0"/>
    <x v="1"/>
    <x v="1"/>
    <d v="2023-01-20T00:00:00"/>
    <s v="CA11444946"/>
    <n v="23"/>
  </r>
  <r>
    <x v="4"/>
    <x v="0"/>
    <x v="520"/>
    <x v="1"/>
    <x v="4"/>
    <s v="9000"/>
    <x v="2"/>
    <x v="1"/>
    <x v="530"/>
    <x v="530"/>
    <x v="517"/>
    <x v="3"/>
    <x v="53"/>
    <x v="115"/>
    <x v="3"/>
    <s v="REVISAR"/>
    <s v="CORRIGIR VAZAMENTO NOS FILTROS DIESEL FOI SUBSTITUIDOS OS FILTROS DIESEL •_x0009_MATRÍCULA 2201715"/>
    <s v="202300360981"/>
    <s v="A"/>
    <x v="2"/>
    <x v="0"/>
    <x v="3"/>
    <n v="9.8421897810218976E-5"/>
    <n v="8.6992258064516126E-4"/>
    <x v="0"/>
    <m/>
    <m/>
    <n v="1"/>
    <m/>
    <x v="0"/>
    <e v="#N/A"/>
    <x v="0"/>
    <x v="1"/>
    <x v="1"/>
    <d v="2023-01-22T00:00:00"/>
    <s v="CA11444948"/>
    <n v="23"/>
  </r>
  <r>
    <x v="4"/>
    <x v="0"/>
    <x v="521"/>
    <x v="0"/>
    <x v="4"/>
    <s v="7000"/>
    <x v="0"/>
    <x v="0"/>
    <x v="531"/>
    <x v="531"/>
    <x v="518"/>
    <x v="2"/>
    <x v="34"/>
    <x v="30"/>
    <x v="13"/>
    <s v="TROCAR"/>
    <m/>
    <m/>
    <s v="A"/>
    <x v="2"/>
    <x v="0"/>
    <x v="4"/>
    <n v="9.4696204379562054E-4"/>
    <n v="8.3699225806451623E-3"/>
    <x v="0"/>
    <m/>
    <m/>
    <n v="1"/>
    <m/>
    <x v="0"/>
    <e v="#N/A"/>
    <x v="0"/>
    <x v="1"/>
    <x v="1"/>
    <d v="2023-01-23T00:00:00"/>
    <s v="CA11444949"/>
    <n v="23"/>
  </r>
  <r>
    <x v="4"/>
    <x v="0"/>
    <x v="522"/>
    <x v="1"/>
    <x v="4"/>
    <s v="9031"/>
    <x v="12"/>
    <x v="1"/>
    <x v="24"/>
    <x v="532"/>
    <x v="519"/>
    <x v="6"/>
    <x v="8"/>
    <x v="10"/>
    <x v="1"/>
    <s v="REPARAR"/>
    <s v="FALHA DE COMUNICAÇÃO - SE6071KS01  MANUTENÇÃO NA COMUNICAÇÃO RADIO PTT"/>
    <s v="202300471321"/>
    <s v="A"/>
    <x v="1"/>
    <x v="1"/>
    <x v="4"/>
    <n v="6.4755839416058404E-5"/>
    <n v="5.7235806451612912E-4"/>
    <x v="0"/>
    <m/>
    <m/>
    <n v="1"/>
    <m/>
    <x v="0"/>
    <e v="#N/A"/>
    <x v="0"/>
    <x v="1"/>
    <x v="1"/>
    <d v="2023-01-28T00:00:00"/>
    <s v="CA11444954"/>
    <n v="23"/>
  </r>
  <r>
    <x v="4"/>
    <x v="1"/>
    <x v="523"/>
    <x v="3"/>
    <x v="4"/>
    <s v="1090"/>
    <x v="30"/>
    <x v="3"/>
    <x v="532"/>
    <x v="533"/>
    <x v="520"/>
    <x v="18"/>
    <x v="88"/>
    <x v="124"/>
    <x v="46"/>
    <m/>
    <s v="O equipamento está parado por acidente aguardando a avaliação de danos."/>
    <m/>
    <s v="B"/>
    <x v="8"/>
    <x v="5"/>
    <x v="5"/>
    <n v="6.3645321285140562E-3"/>
    <n v="5.6598875E-2"/>
    <x v="1"/>
    <m/>
    <m/>
    <n v="1"/>
    <m/>
    <x v="0"/>
    <e v="#N/A"/>
    <x v="0"/>
    <x v="1"/>
    <x v="1"/>
    <d v="2023-02-04T00:00:00"/>
    <s v="CA11444961"/>
    <n v="23"/>
  </r>
  <r>
    <x v="4"/>
    <x v="1"/>
    <x v="524"/>
    <x v="2"/>
    <x v="4"/>
    <s v="8010"/>
    <x v="14"/>
    <x v="2"/>
    <x v="533"/>
    <x v="534"/>
    <x v="521"/>
    <x v="0"/>
    <x v="4"/>
    <x v="0"/>
    <x v="0"/>
    <m/>
    <m/>
    <m/>
    <s v="A"/>
    <x v="3"/>
    <x v="0"/>
    <x v="34"/>
    <n v="4.3832931726907632E-5"/>
    <n v="3.8979999999999999E-4"/>
    <x v="1"/>
    <m/>
    <m/>
    <n v="1"/>
    <m/>
    <x v="0"/>
    <e v="#N/A"/>
    <x v="0"/>
    <x v="1"/>
    <x v="1"/>
    <d v="2023-02-08T00:00:00"/>
    <s v="CA11444965"/>
    <n v="23"/>
  </r>
  <r>
    <x v="4"/>
    <x v="1"/>
    <x v="525"/>
    <x v="1"/>
    <x v="4"/>
    <s v="9010"/>
    <x v="17"/>
    <x v="1"/>
    <x v="534"/>
    <x v="535"/>
    <x v="522"/>
    <x v="9"/>
    <x v="49"/>
    <x v="125"/>
    <x v="4"/>
    <s v="TROCAR"/>
    <s v="SUBSTITUIR PNEU TRAZEIRO INTERNO E EXTER"/>
    <s v="202300661935"/>
    <s v="A"/>
    <x v="8"/>
    <x v="5"/>
    <x v="34"/>
    <n v="4.5531198869552284E-3"/>
    <n v="4.0490244708994712E-2"/>
    <x v="1"/>
    <m/>
    <m/>
    <n v="1"/>
    <m/>
    <x v="0"/>
    <e v="#N/A"/>
    <x v="0"/>
    <x v="1"/>
    <x v="1"/>
    <d v="2023-02-08T00:00:00"/>
    <s v="CA11444965"/>
    <n v="23"/>
  </r>
  <r>
    <x v="4"/>
    <x v="1"/>
    <x v="526"/>
    <x v="0"/>
    <x v="4"/>
    <s v="7000"/>
    <x v="0"/>
    <x v="0"/>
    <x v="535"/>
    <x v="536"/>
    <x v="523"/>
    <x v="0"/>
    <x v="49"/>
    <x v="22"/>
    <x v="0"/>
    <m/>
    <m/>
    <m/>
    <s v="B"/>
    <x v="0"/>
    <x v="0"/>
    <x v="34"/>
    <n v="3.8445448459300911E-4"/>
    <n v="3.4188988094164025E-3"/>
    <x v="1"/>
    <m/>
    <m/>
    <n v="1"/>
    <m/>
    <x v="0"/>
    <e v="#N/A"/>
    <x v="0"/>
    <x v="1"/>
    <x v="1"/>
    <d v="2023-02-09T00:00:00"/>
    <s v="CA11444966"/>
    <n v="23"/>
  </r>
  <r>
    <x v="4"/>
    <x v="1"/>
    <x v="527"/>
    <x v="0"/>
    <x v="4"/>
    <s v="7000"/>
    <x v="6"/>
    <x v="0"/>
    <x v="536"/>
    <x v="537"/>
    <x v="524"/>
    <x v="0"/>
    <x v="49"/>
    <x v="22"/>
    <x v="0"/>
    <m/>
    <m/>
    <m/>
    <m/>
    <x v="0"/>
    <x v="0"/>
    <x v="34"/>
    <n v="3.5977242302933119E-4"/>
    <n v="3.1994047619394094E-3"/>
    <x v="1"/>
    <m/>
    <m/>
    <n v="1"/>
    <m/>
    <x v="0"/>
    <e v="#N/A"/>
    <x v="0"/>
    <x v="1"/>
    <x v="1"/>
    <d v="2023-02-10T00:00:00"/>
    <s v="CA11444967"/>
    <n v="23"/>
  </r>
  <r>
    <x v="4"/>
    <x v="1"/>
    <x v="528"/>
    <x v="0"/>
    <x v="4"/>
    <s v="7000"/>
    <x v="31"/>
    <x v="0"/>
    <x v="537"/>
    <x v="538"/>
    <x v="525"/>
    <x v="0"/>
    <x v="13"/>
    <x v="126"/>
    <x v="0"/>
    <m/>
    <m/>
    <m/>
    <m/>
    <x v="0"/>
    <x v="2"/>
    <x v="34"/>
    <n v="1.784917447542076E-4"/>
    <n v="1.587301587278489E-3"/>
    <x v="1"/>
    <m/>
    <m/>
    <n v="1"/>
    <m/>
    <x v="0"/>
    <e v="#N/A"/>
    <x v="0"/>
    <x v="1"/>
    <x v="1"/>
    <d v="2023-02-10T00:00:00"/>
    <s v="CA11444967"/>
    <n v="23"/>
  </r>
  <r>
    <x v="4"/>
    <x v="1"/>
    <x v="529"/>
    <x v="0"/>
    <x v="4"/>
    <s v="7000"/>
    <x v="0"/>
    <x v="0"/>
    <x v="538"/>
    <x v="539"/>
    <x v="526"/>
    <x v="0"/>
    <x v="13"/>
    <x v="0"/>
    <x v="0"/>
    <m/>
    <m/>
    <m/>
    <m/>
    <x v="0"/>
    <x v="0"/>
    <x v="34"/>
    <n v="3.5475234270337073E-3"/>
    <n v="3.1547619047549755E-2"/>
    <x v="1"/>
    <m/>
    <m/>
    <n v="1"/>
    <m/>
    <x v="0"/>
    <e v="#N/A"/>
    <x v="0"/>
    <x v="1"/>
    <x v="1"/>
    <d v="2023-02-10T00:00:00"/>
    <s v="CA11444967"/>
    <n v="23"/>
  </r>
  <r>
    <x v="4"/>
    <x v="1"/>
    <x v="373"/>
    <x v="0"/>
    <x v="4"/>
    <s v="7000"/>
    <x v="8"/>
    <x v="0"/>
    <x v="539"/>
    <x v="540"/>
    <x v="371"/>
    <x v="0"/>
    <x v="13"/>
    <x v="7"/>
    <x v="0"/>
    <m/>
    <m/>
    <m/>
    <m/>
    <x v="0"/>
    <x v="2"/>
    <x v="34"/>
    <n v="5.2989736725001164E-4"/>
    <n v="4.7123015873304598E-3"/>
    <x v="1"/>
    <m/>
    <m/>
    <n v="1"/>
    <m/>
    <x v="0"/>
    <e v="#N/A"/>
    <x v="0"/>
    <x v="1"/>
    <x v="1"/>
    <d v="2023-02-11T00:00:00"/>
    <s v="CA11444968"/>
    <n v="23"/>
  </r>
  <r>
    <x v="4"/>
    <x v="1"/>
    <x v="530"/>
    <x v="0"/>
    <x v="4"/>
    <s v="7000"/>
    <x v="0"/>
    <x v="0"/>
    <x v="540"/>
    <x v="541"/>
    <x v="527"/>
    <x v="0"/>
    <x v="13"/>
    <x v="0"/>
    <x v="0"/>
    <m/>
    <m/>
    <m/>
    <m/>
    <x v="0"/>
    <x v="0"/>
    <x v="34"/>
    <n v="1.718215454424952E-3"/>
    <n v="1.5279844576850467E-2"/>
    <x v="1"/>
    <m/>
    <m/>
    <n v="1"/>
    <m/>
    <x v="0"/>
    <e v="#N/A"/>
    <x v="0"/>
    <x v="1"/>
    <x v="1"/>
    <d v="2023-02-11T00:00:00"/>
    <s v="CA11444968"/>
    <n v="23"/>
  </r>
  <r>
    <x v="4"/>
    <x v="1"/>
    <x v="531"/>
    <x v="1"/>
    <x v="4"/>
    <s v="9010"/>
    <x v="17"/>
    <x v="1"/>
    <x v="541"/>
    <x v="542"/>
    <x v="528"/>
    <x v="9"/>
    <x v="49"/>
    <x v="38"/>
    <x v="47"/>
    <s v="LIBERADO"/>
    <s v="PNEU TEI APRESENTANDO BOLHAS - REALIZADO INSPEÇÃO E LIBERADO - 01500955"/>
    <s v="202300815250"/>
    <s v="C"/>
    <x v="3"/>
    <x v="4"/>
    <x v="6"/>
    <n v="5.3668393574297197E-4"/>
    <n v="4.772653571428572E-3"/>
    <x v="1"/>
    <m/>
    <m/>
    <n v="1"/>
    <m/>
    <x v="0"/>
    <e v="#N/A"/>
    <x v="0"/>
    <x v="1"/>
    <x v="1"/>
    <d v="2023-02-17T00:00:00"/>
    <s v="CA11444974"/>
    <n v="23"/>
  </r>
  <r>
    <x v="4"/>
    <x v="1"/>
    <x v="532"/>
    <x v="1"/>
    <x v="4"/>
    <s v="9000"/>
    <x v="2"/>
    <x v="1"/>
    <x v="542"/>
    <x v="543"/>
    <x v="529"/>
    <x v="2"/>
    <x v="17"/>
    <x v="65"/>
    <x v="1"/>
    <s v="REPARAR"/>
    <s v="TM_2 -   ALARME DESLIGAMENTO INESPERADO DO MOTO/ BAIXA PRESSÃO DO NÍVEL DO ÓLEO - REALIZADO LIMPEZA NO SENSOR DO NIVEL DE ÓLEO DO MOTOR - 2201642"/>
    <s v="202300830581"/>
    <s v="C"/>
    <x v="2"/>
    <x v="0"/>
    <x v="6"/>
    <n v="8.6921686746987961E-5"/>
    <n v="7.7298214285714286E-4"/>
    <x v="1"/>
    <m/>
    <m/>
    <n v="1"/>
    <m/>
    <x v="0"/>
    <e v="#N/A"/>
    <x v="0"/>
    <x v="1"/>
    <x v="1"/>
    <d v="2023-02-18T00:00:00"/>
    <s v="CA11444975"/>
    <n v="23"/>
  </r>
  <r>
    <x v="4"/>
    <x v="1"/>
    <x v="533"/>
    <x v="0"/>
    <x v="4"/>
    <s v="7000"/>
    <x v="0"/>
    <x v="0"/>
    <x v="543"/>
    <x v="544"/>
    <x v="530"/>
    <x v="0"/>
    <x v="7"/>
    <x v="0"/>
    <x v="0"/>
    <m/>
    <m/>
    <m/>
    <s v="A"/>
    <x v="0"/>
    <x v="0"/>
    <x v="7"/>
    <n v="8.8148875502008035E-4"/>
    <n v="7.8389535714285721E-3"/>
    <x v="1"/>
    <m/>
    <m/>
    <n v="1"/>
    <m/>
    <x v="0"/>
    <e v="#N/A"/>
    <x v="0"/>
    <x v="1"/>
    <x v="1"/>
    <d v="2023-02-26T00:00:00"/>
    <s v="CA11444983"/>
    <n v="23"/>
  </r>
  <r>
    <x v="4"/>
    <x v="2"/>
    <x v="534"/>
    <x v="1"/>
    <x v="4"/>
    <s v="9032"/>
    <x v="15"/>
    <x v="1"/>
    <x v="544"/>
    <x v="545"/>
    <x v="531"/>
    <x v="1"/>
    <x v="23"/>
    <x v="1"/>
    <x v="0"/>
    <m/>
    <s v="FALHA NO SISTEMA ANTICOLISÃO - PAINEL APAGADO / ATUALIZADO SISTEMA - HEXAGON"/>
    <s v="202301015235"/>
    <s v="D"/>
    <x v="1"/>
    <x v="1"/>
    <x v="8"/>
    <n v="2.0862377707805984E-4"/>
    <n v="1.8776129032258065E-3"/>
    <x v="2"/>
    <m/>
    <m/>
    <n v="1"/>
    <m/>
    <x v="0"/>
    <e v="#N/A"/>
    <x v="0"/>
    <x v="1"/>
    <x v="1"/>
    <d v="2023-03-01T00:00:00"/>
    <s v="CA11444986"/>
    <n v="23"/>
  </r>
  <r>
    <x v="4"/>
    <x v="2"/>
    <x v="535"/>
    <x v="1"/>
    <x v="4"/>
    <s v="9010"/>
    <x v="17"/>
    <x v="1"/>
    <x v="545"/>
    <x v="546"/>
    <x v="532"/>
    <x v="9"/>
    <x v="27"/>
    <x v="38"/>
    <x v="19"/>
    <s v="CALIBRAR"/>
    <s v="CALIBRAÇÃO DE PNEU TEE CALIBRADO E LIBERADO – MATRÍCULA 01550353"/>
    <s v="202301179144"/>
    <s v="A"/>
    <x v="3"/>
    <x v="4"/>
    <x v="9"/>
    <n v="5.8949138179009638E-5"/>
    <n v="5.3054193548387107E-4"/>
    <x v="2"/>
    <m/>
    <m/>
    <n v="1"/>
    <m/>
    <x v="0"/>
    <e v="#N/A"/>
    <x v="0"/>
    <x v="1"/>
    <x v="1"/>
    <d v="2023-03-10T00:00:00"/>
    <s v="CA11444995"/>
    <n v="23"/>
  </r>
  <r>
    <x v="4"/>
    <x v="2"/>
    <x v="536"/>
    <x v="1"/>
    <x v="4"/>
    <s v="9032"/>
    <x v="15"/>
    <x v="1"/>
    <x v="546"/>
    <x v="547"/>
    <x v="533"/>
    <x v="1"/>
    <x v="23"/>
    <x v="1"/>
    <x v="0"/>
    <m/>
    <s v="FALHA NO SENSOR DE PROXIMIDADE ; SUBSTITUIDO FUSIVEIS DE ALIMENTAÇAO DO SENSOR DE PROXIMIDADE 913"/>
    <s v="202301182386"/>
    <s v="B"/>
    <x v="1"/>
    <x v="1"/>
    <x v="9"/>
    <n v="2.0198649723761125E-4"/>
    <n v="1.8178774193548387E-3"/>
    <x v="2"/>
    <m/>
    <m/>
    <n v="1"/>
    <m/>
    <x v="0"/>
    <e v="#N/A"/>
    <x v="0"/>
    <x v="1"/>
    <x v="1"/>
    <d v="2023-03-11T00:00:00"/>
    <s v="CA11444996"/>
    <n v="23"/>
  </r>
  <r>
    <x v="4"/>
    <x v="2"/>
    <x v="537"/>
    <x v="1"/>
    <x v="4"/>
    <s v="9010"/>
    <x v="17"/>
    <x v="1"/>
    <x v="547"/>
    <x v="548"/>
    <x v="534"/>
    <x v="9"/>
    <x v="27"/>
    <x v="38"/>
    <x v="19"/>
    <s v="CALIBRAR"/>
    <s v="CALIBRAR PNEU TEE- CALIBRADO TEE MAT 81006923"/>
    <s v="202301261856"/>
    <s v="C"/>
    <x v="3"/>
    <x v="4"/>
    <x v="10"/>
    <n v="9.3339480732806097E-5"/>
    <n v="8.4005483870967746E-4"/>
    <x v="2"/>
    <m/>
    <m/>
    <n v="1"/>
    <m/>
    <x v="0"/>
    <e v="#N/A"/>
    <x v="0"/>
    <x v="1"/>
    <x v="1"/>
    <d v="2023-03-15T00:00:00"/>
    <s v="CA11445000"/>
    <n v="23"/>
  </r>
  <r>
    <x v="4"/>
    <x v="2"/>
    <x v="538"/>
    <x v="0"/>
    <x v="4"/>
    <s v="7000"/>
    <x v="0"/>
    <x v="0"/>
    <x v="548"/>
    <x v="549"/>
    <x v="535"/>
    <x v="0"/>
    <x v="16"/>
    <x v="16"/>
    <x v="7"/>
    <s v="ROTINA"/>
    <m/>
    <m/>
    <s v="D"/>
    <x v="0"/>
    <x v="0"/>
    <x v="10"/>
    <n v="2.3052737402857578E-4"/>
    <n v="2.0747451612903225E-3"/>
    <x v="2"/>
    <m/>
    <m/>
    <n v="1"/>
    <m/>
    <x v="0"/>
    <e v="#N/A"/>
    <x v="0"/>
    <x v="1"/>
    <x v="1"/>
    <d v="2023-03-15T00:00:00"/>
    <s v="CA11445000"/>
    <n v="23"/>
  </r>
  <r>
    <x v="4"/>
    <x v="2"/>
    <x v="539"/>
    <x v="0"/>
    <x v="4"/>
    <s v="7111"/>
    <x v="5"/>
    <x v="0"/>
    <x v="549"/>
    <x v="550"/>
    <x v="536"/>
    <x v="0"/>
    <x v="16"/>
    <x v="127"/>
    <x v="0"/>
    <m/>
    <m/>
    <m/>
    <s v="D"/>
    <x v="0"/>
    <x v="2"/>
    <x v="10"/>
    <n v="4.1903142615989513E-4"/>
    <n v="3.7712806451612904E-3"/>
    <x v="2"/>
    <m/>
    <m/>
    <n v="1"/>
    <m/>
    <x v="0"/>
    <e v="#N/A"/>
    <x v="0"/>
    <x v="1"/>
    <x v="1"/>
    <d v="2023-03-16T00:00:00"/>
    <s v="CA11445001"/>
    <n v="23"/>
  </r>
  <r>
    <x v="4"/>
    <x v="2"/>
    <x v="540"/>
    <x v="0"/>
    <x v="4"/>
    <s v="7111"/>
    <x v="6"/>
    <x v="0"/>
    <x v="550"/>
    <x v="551"/>
    <x v="537"/>
    <x v="0"/>
    <x v="16"/>
    <x v="0"/>
    <x v="0"/>
    <m/>
    <m/>
    <m/>
    <s v="D"/>
    <x v="0"/>
    <x v="0"/>
    <x v="10"/>
    <n v="4.2579343725558053E-4"/>
    <n v="3.8321387096774194E-3"/>
    <x v="2"/>
    <m/>
    <m/>
    <n v="1"/>
    <m/>
    <x v="0"/>
    <e v="#N/A"/>
    <x v="0"/>
    <x v="1"/>
    <x v="1"/>
    <d v="2023-03-16T00:00:00"/>
    <s v="CA11445001"/>
    <n v="23"/>
  </r>
  <r>
    <x v="4"/>
    <x v="2"/>
    <x v="541"/>
    <x v="0"/>
    <x v="4"/>
    <s v="7111"/>
    <x v="0"/>
    <x v="0"/>
    <x v="551"/>
    <x v="552"/>
    <x v="538"/>
    <x v="0"/>
    <x v="16"/>
    <x v="0"/>
    <x v="0"/>
    <m/>
    <m/>
    <m/>
    <m/>
    <x v="0"/>
    <x v="0"/>
    <x v="10"/>
    <n v="1.2446077851079053E-3"/>
    <n v="1.1201463560404766E-2"/>
    <x v="2"/>
    <m/>
    <m/>
    <n v="1"/>
    <m/>
    <x v="0"/>
    <e v="#N/A"/>
    <x v="0"/>
    <x v="1"/>
    <x v="1"/>
    <d v="2023-03-16T00:00:00"/>
    <s v="CA11445001"/>
    <n v="23"/>
  </r>
  <r>
    <x v="4"/>
    <x v="2"/>
    <x v="19"/>
    <x v="0"/>
    <x v="4"/>
    <s v="7111"/>
    <x v="8"/>
    <x v="0"/>
    <x v="552"/>
    <x v="553"/>
    <x v="19"/>
    <x v="0"/>
    <x v="16"/>
    <x v="7"/>
    <x v="0"/>
    <m/>
    <m/>
    <m/>
    <m/>
    <x v="0"/>
    <x v="2"/>
    <x v="10"/>
    <n v="2.2401446702021682E-4"/>
    <n v="2.0161290322580645E-3"/>
    <x v="2"/>
    <m/>
    <m/>
    <n v="1"/>
    <m/>
    <x v="0"/>
    <e v="#N/A"/>
    <x v="0"/>
    <x v="1"/>
    <x v="1"/>
    <d v="2023-03-16T00:00:00"/>
    <s v="CA11445001"/>
    <n v="23"/>
  </r>
  <r>
    <x v="4"/>
    <x v="2"/>
    <x v="542"/>
    <x v="0"/>
    <x v="4"/>
    <s v="7000"/>
    <x v="0"/>
    <x v="0"/>
    <x v="553"/>
    <x v="554"/>
    <x v="539"/>
    <x v="0"/>
    <x v="16"/>
    <x v="0"/>
    <x v="0"/>
    <m/>
    <m/>
    <m/>
    <s v="D"/>
    <x v="0"/>
    <x v="0"/>
    <x v="10"/>
    <n v="1.6507792011388287E-3"/>
    <n v="1.4857004181624601E-2"/>
    <x v="2"/>
    <m/>
    <m/>
    <n v="1"/>
    <m/>
    <x v="0"/>
    <e v="#N/A"/>
    <x v="0"/>
    <x v="1"/>
    <x v="1"/>
    <d v="2023-03-16T00:00:00"/>
    <s v="CA11445001"/>
    <n v="23"/>
  </r>
  <r>
    <x v="4"/>
    <x v="2"/>
    <x v="543"/>
    <x v="1"/>
    <x v="4"/>
    <s v="9000"/>
    <x v="30"/>
    <x v="1"/>
    <x v="554"/>
    <x v="555"/>
    <x v="540"/>
    <x v="18"/>
    <x v="89"/>
    <x v="128"/>
    <x v="28"/>
    <s v="TROCAR"/>
    <s v="AVARIA NO CILINDRO DE BASCULAMENTO"/>
    <s v="202301307804"/>
    <s v="B"/>
    <x v="8"/>
    <x v="5"/>
    <x v="10"/>
    <n v="2.1756450986920622E-2"/>
    <n v="0.1958079451612903"/>
    <x v="2"/>
    <m/>
    <m/>
    <n v="1"/>
    <m/>
    <x v="0"/>
    <e v="#N/A"/>
    <x v="0"/>
    <x v="1"/>
    <x v="1"/>
    <d v="2023-03-19T00:00:00"/>
    <s v="CA11445004"/>
    <n v="23"/>
  </r>
  <r>
    <x v="4"/>
    <x v="2"/>
    <x v="544"/>
    <x v="1"/>
    <x v="4"/>
    <s v="9010"/>
    <x v="17"/>
    <x v="1"/>
    <x v="555"/>
    <x v="556"/>
    <x v="541"/>
    <x v="9"/>
    <x v="27"/>
    <x v="38"/>
    <x v="19"/>
    <s v="CALIBRAR"/>
    <s v="TM_3 -  ALARME BAIXA PRESSÃO NO PNEU TEE / CALIBRADO PNEU TRASEIRO EXTERNO 01550353"/>
    <s v="202301428454"/>
    <s v="C"/>
    <x v="3"/>
    <x v="4"/>
    <x v="11"/>
    <n v="1.0221281921957842E-3"/>
    <n v="9.1991483870967755E-3"/>
    <x v="2"/>
    <m/>
    <m/>
    <n v="1"/>
    <m/>
    <x v="0"/>
    <e v="#N/A"/>
    <x v="0"/>
    <x v="1"/>
    <x v="1"/>
    <d v="2023-03-26T00:00:00"/>
    <s v="CA11445011"/>
    <n v="23"/>
  </r>
  <r>
    <x v="4"/>
    <x v="2"/>
    <x v="545"/>
    <x v="0"/>
    <x v="4"/>
    <s v="7116"/>
    <x v="3"/>
    <x v="0"/>
    <x v="556"/>
    <x v="557"/>
    <x v="542"/>
    <x v="0"/>
    <x v="0"/>
    <x v="0"/>
    <x v="0"/>
    <m/>
    <m/>
    <m/>
    <s v="A"/>
    <x v="0"/>
    <x v="0"/>
    <x v="35"/>
    <n v="1.7506461780269522E-5"/>
    <n v="1.5755806451612904E-4"/>
    <x v="2"/>
    <m/>
    <m/>
    <n v="1"/>
    <m/>
    <x v="0"/>
    <e v="#N/A"/>
    <x v="0"/>
    <x v="1"/>
    <x v="1"/>
    <d v="2023-03-30T00:00:00"/>
    <s v="CA11445015"/>
    <n v="4"/>
  </r>
  <r>
    <x v="4"/>
    <x v="2"/>
    <x v="546"/>
    <x v="0"/>
    <x v="4"/>
    <s v="7111"/>
    <x v="5"/>
    <x v="0"/>
    <x v="557"/>
    <x v="558"/>
    <x v="543"/>
    <x v="0"/>
    <x v="0"/>
    <x v="0"/>
    <x v="0"/>
    <m/>
    <m/>
    <m/>
    <s v="A"/>
    <x v="0"/>
    <x v="0"/>
    <x v="35"/>
    <n v="7.249771235596596E-4"/>
    <n v="6.5247903225806453E-3"/>
    <x v="2"/>
    <m/>
    <m/>
    <n v="1"/>
    <m/>
    <x v="0"/>
    <e v="#N/A"/>
    <x v="0"/>
    <x v="1"/>
    <x v="1"/>
    <d v="2023-03-30T00:00:00"/>
    <s v="CA11445015"/>
    <n v="4"/>
  </r>
  <r>
    <x v="4"/>
    <x v="2"/>
    <x v="547"/>
    <x v="1"/>
    <x v="4"/>
    <s v="9010"/>
    <x v="17"/>
    <x v="1"/>
    <x v="558"/>
    <x v="559"/>
    <x v="544"/>
    <x v="9"/>
    <x v="27"/>
    <x v="22"/>
    <x v="3"/>
    <s v="REPARAR"/>
    <s v="TM3 - ALARME DE BAIXA PRESSÃO NO PNEU TEE SUBSTITUIDO ANEL DE VEDAÇAO E BASE DO PNEU TEE 81006923"/>
    <s v="202301510756"/>
    <s v="A"/>
    <x v="3"/>
    <x v="0"/>
    <x v="35"/>
    <n v="2.487804312245303E-4"/>
    <n v="2.2390225806451611E-3"/>
    <x v="2"/>
    <m/>
    <m/>
    <n v="1"/>
    <m/>
    <x v="0"/>
    <e v="#N/A"/>
    <x v="0"/>
    <x v="1"/>
    <x v="1"/>
    <d v="2023-03-30T00:00:00"/>
    <s v="CA11445015"/>
    <n v="23"/>
  </r>
  <r>
    <x v="4"/>
    <x v="3"/>
    <x v="548"/>
    <x v="1"/>
    <x v="4"/>
    <n v="9000"/>
    <x v="2"/>
    <x v="1"/>
    <x v="559"/>
    <x v="560"/>
    <x v="545"/>
    <x v="3"/>
    <x v="3"/>
    <x v="3"/>
    <x v="48"/>
    <s v="COMPLETAR"/>
    <s v="BAIXO NÍVEL DO LIQUIDO ARREFECEDOR - SUBSTITUINDO O SENSOR DE NÍVEL MATRÍCULA 2201642"/>
    <n v="202301619737"/>
    <s v="C"/>
    <x v="2"/>
    <x v="0"/>
    <x v="12"/>
    <n v="7.47923974869691E-4"/>
    <n v="7.2797067901234557E-3"/>
    <x v="3"/>
    <m/>
    <m/>
    <n v="1"/>
    <m/>
    <x v="0"/>
    <e v="#N/A"/>
    <x v="0"/>
    <x v="1"/>
    <x v="1"/>
    <d v="2023-04-06T00:00:00"/>
    <s v="CA11445022"/>
    <n v="23"/>
  </r>
  <r>
    <x v="4"/>
    <x v="3"/>
    <x v="549"/>
    <x v="1"/>
    <x v="4"/>
    <n v="9000"/>
    <x v="2"/>
    <x v="1"/>
    <x v="560"/>
    <x v="561"/>
    <x v="546"/>
    <x v="2"/>
    <x v="17"/>
    <x v="65"/>
    <x v="1"/>
    <s v="REPARAR"/>
    <s v="O equipamento está parado para manutenção corretiva"/>
    <n v="202301633545"/>
    <s v="D"/>
    <x v="2"/>
    <x v="0"/>
    <x v="12"/>
    <n v="1.994569633549359E-4"/>
    <n v="1.9413580246913581E-3"/>
    <x v="3"/>
    <m/>
    <m/>
    <n v="1"/>
    <m/>
    <x v="0"/>
    <e v="#N/A"/>
    <x v="0"/>
    <x v="1"/>
    <x v="1"/>
    <d v="2023-04-07T00:00:00"/>
    <s v="CA11445023"/>
    <n v="23"/>
  </r>
  <r>
    <x v="4"/>
    <x v="3"/>
    <x v="550"/>
    <x v="1"/>
    <x v="4"/>
    <n v="9010"/>
    <x v="17"/>
    <x v="1"/>
    <x v="561"/>
    <x v="562"/>
    <x v="547"/>
    <x v="9"/>
    <x v="29"/>
    <x v="0"/>
    <x v="0"/>
    <m/>
    <m/>
    <m/>
    <s v="D"/>
    <x v="3"/>
    <x v="0"/>
    <x v="12"/>
    <n v="4.7365875894325865E-3"/>
    <n v="4.6102237654320984E-2"/>
    <x v="3"/>
    <m/>
    <m/>
    <n v="1"/>
    <m/>
    <x v="0"/>
    <e v="#N/A"/>
    <x v="0"/>
    <x v="1"/>
    <x v="1"/>
    <d v="2023-04-09T00:00:00"/>
    <s v="CA11445025"/>
    <n v="23"/>
  </r>
  <r>
    <x v="4"/>
    <x v="3"/>
    <x v="551"/>
    <x v="1"/>
    <x v="4"/>
    <s v="9000"/>
    <x v="2"/>
    <x v="1"/>
    <x v="562"/>
    <x v="563"/>
    <x v="548"/>
    <x v="2"/>
    <x v="15"/>
    <x v="15"/>
    <x v="25"/>
    <s v="PARAMETRIZAR"/>
    <s v="O equipamento está parado para manutenção corretiva"/>
    <s v="202301751457"/>
    <s v="D"/>
    <x v="0"/>
    <x v="0"/>
    <x v="36"/>
    <n v="3.1488182650573758E-4"/>
    <n v="3.0648133333333332E-3"/>
    <x v="3"/>
    <m/>
    <m/>
    <n v="1"/>
    <m/>
    <x v="0"/>
    <e v="#N/A"/>
    <x v="0"/>
    <x v="1"/>
    <x v="1"/>
    <d v="2023-04-14T00:00:00"/>
    <s v="CA11445030"/>
    <n v="23"/>
  </r>
  <r>
    <x v="4"/>
    <x v="3"/>
    <x v="552"/>
    <x v="0"/>
    <x v="4"/>
    <s v="7116"/>
    <x v="3"/>
    <x v="0"/>
    <x v="563"/>
    <x v="564"/>
    <x v="549"/>
    <x v="0"/>
    <x v="18"/>
    <x v="113"/>
    <x v="7"/>
    <s v="ROTINA"/>
    <m/>
    <m/>
    <s v="B"/>
    <x v="0"/>
    <x v="0"/>
    <x v="36"/>
    <n v="3.5675081752779596E-6"/>
    <n v="3.4723333333333333E-5"/>
    <x v="3"/>
    <m/>
    <m/>
    <n v="1"/>
    <m/>
    <x v="0"/>
    <e v="#N/A"/>
    <x v="0"/>
    <x v="1"/>
    <x v="1"/>
    <d v="2023-04-16T00:00:00"/>
    <s v="CA11445032"/>
    <n v="23"/>
  </r>
  <r>
    <x v="4"/>
    <x v="3"/>
    <x v="553"/>
    <x v="0"/>
    <x v="4"/>
    <s v="7116"/>
    <x v="3"/>
    <x v="0"/>
    <x v="564"/>
    <x v="565"/>
    <x v="550"/>
    <x v="0"/>
    <x v="18"/>
    <x v="113"/>
    <x v="7"/>
    <s v="ROTINA"/>
    <s v="LOCOMOÇÃO DO EQUIPAMENTO"/>
    <m/>
    <s v="B"/>
    <x v="0"/>
    <x v="0"/>
    <x v="36"/>
    <n v="9.6319638504072786E-5"/>
    <n v="9.3750000000000007E-4"/>
    <x v="3"/>
    <m/>
    <m/>
    <n v="1"/>
    <m/>
    <x v="0"/>
    <e v="#N/A"/>
    <x v="0"/>
    <x v="1"/>
    <x v="1"/>
    <d v="2023-04-16T00:00:00"/>
    <s v="CA11445032"/>
    <n v="23"/>
  </r>
  <r>
    <x v="4"/>
    <x v="3"/>
    <x v="554"/>
    <x v="0"/>
    <x v="4"/>
    <s v="7000"/>
    <x v="0"/>
    <x v="0"/>
    <x v="565"/>
    <x v="566"/>
    <x v="551"/>
    <x v="0"/>
    <x v="18"/>
    <x v="113"/>
    <x v="7"/>
    <s v="ROTINA"/>
    <s v="PREVENTIVA"/>
    <m/>
    <s v="B"/>
    <x v="0"/>
    <x v="0"/>
    <x v="36"/>
    <n v="2.0690885308448422E-4"/>
    <n v="2.0138888889050578E-3"/>
    <x v="3"/>
    <m/>
    <m/>
    <n v="1"/>
    <m/>
    <x v="0"/>
    <e v="#N/A"/>
    <x v="0"/>
    <x v="1"/>
    <x v="1"/>
    <d v="2023-04-16T00:00:00"/>
    <s v="CA11445032"/>
    <n v="23"/>
  </r>
  <r>
    <x v="4"/>
    <x v="3"/>
    <x v="555"/>
    <x v="0"/>
    <x v="4"/>
    <s v="7000"/>
    <x v="0"/>
    <x v="0"/>
    <x v="566"/>
    <x v="567"/>
    <x v="552"/>
    <x v="0"/>
    <x v="18"/>
    <x v="113"/>
    <x v="7"/>
    <s v="ROTINA"/>
    <s v="LAVANDO EQUIPAMENTO"/>
    <m/>
    <m/>
    <x v="0"/>
    <x v="0"/>
    <x v="13"/>
    <n v="4.8825732803361917E-4"/>
    <n v="4.7523148149290744E-3"/>
    <x v="3"/>
    <m/>
    <m/>
    <n v="1"/>
    <m/>
    <x v="0"/>
    <e v="#N/A"/>
    <x v="0"/>
    <x v="1"/>
    <x v="1"/>
    <d v="2023-04-17T00:00:00"/>
    <s v="CA11445033"/>
    <n v="23"/>
  </r>
  <r>
    <x v="4"/>
    <x v="3"/>
    <x v="556"/>
    <x v="0"/>
    <x v="4"/>
    <s v="7000"/>
    <x v="0"/>
    <x v="0"/>
    <x v="567"/>
    <x v="568"/>
    <x v="553"/>
    <x v="0"/>
    <x v="18"/>
    <x v="113"/>
    <x v="7"/>
    <s v="ROTINA"/>
    <s v="PREVENTIVA "/>
    <m/>
    <m/>
    <x v="0"/>
    <x v="0"/>
    <x v="13"/>
    <n v="1.1257902768528755E-3"/>
    <n v="1.0957561728234092E-2"/>
    <x v="3"/>
    <m/>
    <m/>
    <n v="1"/>
    <m/>
    <x v="0"/>
    <e v="#N/A"/>
    <x v="0"/>
    <x v="1"/>
    <x v="1"/>
    <d v="2023-04-17T00:00:00"/>
    <s v="CA11445033"/>
    <n v="23"/>
  </r>
  <r>
    <x v="4"/>
    <x v="3"/>
    <x v="557"/>
    <x v="0"/>
    <x v="4"/>
    <s v="7000"/>
    <x v="0"/>
    <x v="0"/>
    <x v="568"/>
    <x v="569"/>
    <x v="554"/>
    <x v="0"/>
    <x v="18"/>
    <x v="113"/>
    <x v="7"/>
    <s v="ROTINA"/>
    <s v="PREVENTIVA"/>
    <m/>
    <s v="A"/>
    <x v="0"/>
    <x v="0"/>
    <x v="13"/>
    <n v="6.5307093167521263E-4"/>
    <n v="6.3564814813920146E-3"/>
    <x v="3"/>
    <m/>
    <m/>
    <n v="1"/>
    <m/>
    <x v="0"/>
    <e v="#N/A"/>
    <x v="0"/>
    <x v="1"/>
    <x v="1"/>
    <d v="2023-04-17T00:00:00"/>
    <s v="CA11445033"/>
    <n v="23"/>
  </r>
  <r>
    <x v="4"/>
    <x v="3"/>
    <x v="558"/>
    <x v="0"/>
    <x v="4"/>
    <s v="7000"/>
    <x v="0"/>
    <x v="0"/>
    <x v="569"/>
    <x v="570"/>
    <x v="555"/>
    <x v="0"/>
    <x v="18"/>
    <x v="6"/>
    <x v="7"/>
    <s v="ROTINA"/>
    <s v="AGUAR COMBOIO"/>
    <m/>
    <m/>
    <x v="0"/>
    <x v="2"/>
    <x v="13"/>
    <n v="1.7932100601153656E-4"/>
    <n v="1.7453703704328897E-3"/>
    <x v="3"/>
    <m/>
    <m/>
    <n v="1"/>
    <m/>
    <x v="0"/>
    <e v="#N/A"/>
    <x v="0"/>
    <x v="1"/>
    <x v="1"/>
    <d v="2023-04-17T00:00:00"/>
    <s v="CA11445033"/>
    <n v="23"/>
  </r>
  <r>
    <x v="4"/>
    <x v="3"/>
    <x v="559"/>
    <x v="0"/>
    <x v="4"/>
    <s v="7000"/>
    <x v="0"/>
    <x v="0"/>
    <x v="570"/>
    <x v="571"/>
    <x v="556"/>
    <x v="0"/>
    <x v="18"/>
    <x v="113"/>
    <x v="7"/>
    <s v="ROTINA"/>
    <s v="PREVENTIVA"/>
    <m/>
    <m/>
    <x v="0"/>
    <x v="0"/>
    <x v="13"/>
    <n v="8.1954931923249681E-4"/>
    <n v="7.9768518519510202E-3"/>
    <x v="3"/>
    <m/>
    <m/>
    <n v="1"/>
    <m/>
    <x v="0"/>
    <e v="#N/A"/>
    <x v="0"/>
    <x v="1"/>
    <x v="1"/>
    <d v="2023-04-17T00:00:00"/>
    <s v="CA11445033"/>
    <n v="23"/>
  </r>
  <r>
    <x v="4"/>
    <x v="3"/>
    <x v="560"/>
    <x v="0"/>
    <x v="4"/>
    <s v="7000"/>
    <x v="0"/>
    <x v="0"/>
    <x v="571"/>
    <x v="572"/>
    <x v="557"/>
    <x v="0"/>
    <x v="18"/>
    <x v="113"/>
    <x v="7"/>
    <s v="ROTINA"/>
    <s v="EXTRA NÃO PROGA"/>
    <m/>
    <m/>
    <x v="0"/>
    <x v="0"/>
    <x v="13"/>
    <n v="1.4031749805160334E-4"/>
    <n v="1.3657407405844423E-3"/>
    <x v="3"/>
    <m/>
    <m/>
    <n v="1"/>
    <m/>
    <x v="0"/>
    <e v="#N/A"/>
    <x v="0"/>
    <x v="1"/>
    <x v="1"/>
    <d v="2023-04-17T00:00:00"/>
    <s v="CA11445033"/>
    <n v="23"/>
  </r>
  <r>
    <x v="4"/>
    <x v="3"/>
    <x v="561"/>
    <x v="0"/>
    <x v="4"/>
    <s v="7000"/>
    <x v="0"/>
    <x v="0"/>
    <x v="572"/>
    <x v="573"/>
    <x v="558"/>
    <x v="0"/>
    <x v="18"/>
    <x v="6"/>
    <x v="7"/>
    <s v="ROTINA"/>
    <s v="AGUAR COMBOIO"/>
    <m/>
    <m/>
    <x v="0"/>
    <x v="2"/>
    <x v="13"/>
    <n v="3.591176645454954E-4"/>
    <n v="3.4953703703649807E-3"/>
    <x v="3"/>
    <m/>
    <m/>
    <n v="1"/>
    <m/>
    <x v="0"/>
    <e v="#N/A"/>
    <x v="0"/>
    <x v="1"/>
    <x v="1"/>
    <d v="2023-04-17T00:00:00"/>
    <s v="CA11445033"/>
    <n v="23"/>
  </r>
  <r>
    <x v="4"/>
    <x v="3"/>
    <x v="562"/>
    <x v="0"/>
    <x v="4"/>
    <s v="7000"/>
    <x v="0"/>
    <x v="0"/>
    <x v="573"/>
    <x v="574"/>
    <x v="559"/>
    <x v="0"/>
    <x v="18"/>
    <x v="113"/>
    <x v="7"/>
    <s v="ROTINA"/>
    <s v="PREVENTIVA"/>
    <m/>
    <m/>
    <x v="0"/>
    <x v="0"/>
    <x v="13"/>
    <n v="2.9359652774413005E-4"/>
    <n v="2.8576388889632654E-3"/>
    <x v="3"/>
    <m/>
    <m/>
    <n v="1"/>
    <m/>
    <x v="0"/>
    <e v="#N/A"/>
    <x v="0"/>
    <x v="1"/>
    <x v="1"/>
    <d v="2023-04-18T00:00:00"/>
    <s v="CA11445034"/>
    <n v="23"/>
  </r>
  <r>
    <x v="4"/>
    <x v="3"/>
    <x v="563"/>
    <x v="1"/>
    <x v="4"/>
    <s v="9032"/>
    <x v="15"/>
    <x v="1"/>
    <x v="574"/>
    <x v="575"/>
    <x v="560"/>
    <x v="1"/>
    <x v="37"/>
    <x v="1"/>
    <x v="14"/>
    <s v="SISTEMA ANTICOLISÃO"/>
    <s v="FALHA NO SISTEMA DE PROXIMIDADE - REINICIADO O DISPLAY - 907 - ADALMIR COSTA"/>
    <s v="202301827146"/>
    <s v="D"/>
    <x v="1"/>
    <x v="1"/>
    <x v="13"/>
    <n v="7.8561893097092586E-5"/>
    <n v="7.6466000000000001E-4"/>
    <x v="3"/>
    <m/>
    <m/>
    <n v="1"/>
    <m/>
    <x v="0"/>
    <e v="#N/A"/>
    <x v="0"/>
    <x v="1"/>
    <x v="1"/>
    <d v="2023-04-18T00:00:00"/>
    <s v="CA11445034"/>
    <n v="23"/>
  </r>
  <r>
    <x v="4"/>
    <x v="3"/>
    <x v="564"/>
    <x v="0"/>
    <x v="4"/>
    <s v="7010"/>
    <x v="4"/>
    <x v="0"/>
    <x v="575"/>
    <x v="576"/>
    <x v="561"/>
    <x v="9"/>
    <x v="51"/>
    <x v="49"/>
    <x v="22"/>
    <s v="PREVENTIVA"/>
    <m/>
    <m/>
    <s v="C"/>
    <x v="3"/>
    <x v="0"/>
    <x v="13"/>
    <n v="6.3142874130447729E-4"/>
    <n v="6.1458333333333347E-3"/>
    <x v="3"/>
    <m/>
    <m/>
    <n v="1"/>
    <m/>
    <x v="0"/>
    <e v="#N/A"/>
    <x v="0"/>
    <x v="1"/>
    <x v="1"/>
    <d v="2023-04-19T00:00:00"/>
    <s v="CA11445035"/>
    <n v="23"/>
  </r>
  <r>
    <x v="4"/>
    <x v="3"/>
    <x v="565"/>
    <x v="1"/>
    <x v="4"/>
    <s v="9000"/>
    <x v="2"/>
    <x v="1"/>
    <x v="576"/>
    <x v="577"/>
    <x v="562"/>
    <x v="3"/>
    <x v="3"/>
    <x v="129"/>
    <x v="2"/>
    <s v="COMPLETAR"/>
    <s v="O equipamento está parado para manutenção corretiva"/>
    <s v="202301865394"/>
    <s v="D"/>
    <x v="2"/>
    <x v="0"/>
    <x v="13"/>
    <n v="2.4218781140376955E-5"/>
    <n v="2.3572666666666665E-4"/>
    <x v="3"/>
    <m/>
    <m/>
    <n v="1"/>
    <m/>
    <x v="0"/>
    <e v="#N/A"/>
    <x v="0"/>
    <x v="1"/>
    <x v="1"/>
    <d v="2023-04-20T00:00:00"/>
    <s v="CA11445036"/>
    <n v="23"/>
  </r>
  <r>
    <x v="4"/>
    <x v="3"/>
    <x v="566"/>
    <x v="1"/>
    <x v="4"/>
    <s v="9000"/>
    <x v="2"/>
    <x v="1"/>
    <x v="577"/>
    <x v="578"/>
    <x v="563"/>
    <x v="3"/>
    <x v="54"/>
    <x v="52"/>
    <x v="2"/>
    <s v="COMPLETAR"/>
    <s v="TM_3 - ALARME BAIXO NIVEL OLEO MOTOR - COMPLETADO NIVEL DO ÓLEO DO MOTOR 2201642"/>
    <s v="202301920694"/>
    <s v="C"/>
    <x v="2"/>
    <x v="0"/>
    <x v="37"/>
    <n v="1.4210134728580772E-4"/>
    <n v="1.3831033333333333E-3"/>
    <x v="3"/>
    <m/>
    <m/>
    <n v="1"/>
    <m/>
    <x v="0"/>
    <e v="#N/A"/>
    <x v="0"/>
    <x v="1"/>
    <x v="1"/>
    <d v="2023-04-24T00:00:00"/>
    <s v="CA11445040"/>
    <n v="23"/>
  </r>
  <r>
    <x v="4"/>
    <x v="3"/>
    <x v="567"/>
    <x v="1"/>
    <x v="4"/>
    <s v="9000"/>
    <x v="2"/>
    <x v="1"/>
    <x v="578"/>
    <x v="579"/>
    <x v="564"/>
    <x v="2"/>
    <x v="2"/>
    <x v="130"/>
    <x v="4"/>
    <s v="TROCAR"/>
    <s v="LIMPADOR DE PARA BRISA - FICOU PENDENTE A SUBSTITUIÇÃO DO MOTOR ELÉTRICO AGUARDANDO O MATERIAL - MATRÍCULA 1150166/OBS:BL ABERTA PARA A SUBSTITUIÇÃO AINDA NÃO FOI TROCADO."/>
    <s v="202302005464"/>
    <s v="A"/>
    <x v="2"/>
    <x v="0"/>
    <x v="37"/>
    <n v="1.2747480349604613E-4"/>
    <n v="1.2407399999999999E-3"/>
    <x v="3"/>
    <m/>
    <m/>
    <n v="1"/>
    <m/>
    <x v="1"/>
    <e v="#N/A"/>
    <x v="18"/>
    <x v="0"/>
    <x v="0"/>
    <d v="2023-04-29T00:00:00"/>
    <s v="CA11445045"/>
    <n v="23"/>
  </r>
  <r>
    <x v="4"/>
    <x v="4"/>
    <x v="568"/>
    <x v="1"/>
    <x v="4"/>
    <s v="9000"/>
    <x v="2"/>
    <x v="1"/>
    <x v="579"/>
    <x v="580"/>
    <x v="565"/>
    <x v="2"/>
    <x v="2"/>
    <x v="130"/>
    <x v="4"/>
    <s v="TROCAR"/>
    <s v="FALHA NO LIMPADOR DE PARA-BRISA - AG MAU TEMP 02:05H ATE - LIBERADO SEM ATUAÇÃO - AREA SEM CHUVA EQUIPE RETORNOU A OPERAÇÃO."/>
    <s v="202302023133"/>
    <s v="D"/>
    <x v="2"/>
    <x v="0"/>
    <x v="14"/>
    <n v="1.207581529971098E-4"/>
    <n v="1.42921146953405E-3"/>
    <x v="4"/>
    <m/>
    <m/>
    <n v="1"/>
    <m/>
    <x v="0"/>
    <e v="#N/A"/>
    <x v="0"/>
    <x v="1"/>
    <x v="1"/>
    <d v="2023-05-01T00:00:00"/>
    <s v="CA11445047"/>
    <n v="23"/>
  </r>
  <r>
    <x v="4"/>
    <x v="4"/>
    <x v="569"/>
    <x v="1"/>
    <x v="4"/>
    <s v="9000"/>
    <x v="2"/>
    <x v="1"/>
    <x v="580"/>
    <x v="581"/>
    <x v="566"/>
    <x v="2"/>
    <x v="2"/>
    <x v="130"/>
    <x v="4"/>
    <s v="TROCAR"/>
    <s v="O equipamento está parado para manutenção corretiva/ foi realizado um preventiva não sistemática"/>
    <s v="202302052949"/>
    <s v="C"/>
    <x v="2"/>
    <x v="0"/>
    <x v="14"/>
    <n v="5.930651394020068E-4"/>
    <n v="7.0191161290322577E-3"/>
    <x v="4"/>
    <m/>
    <m/>
    <n v="1"/>
    <m/>
    <x v="0"/>
    <e v="#N/A"/>
    <x v="0"/>
    <x v="1"/>
    <x v="1"/>
    <d v="2023-05-02T00:00:00"/>
    <s v="CA11445048"/>
    <n v="23"/>
  </r>
  <r>
    <x v="4"/>
    <x v="4"/>
    <x v="570"/>
    <x v="0"/>
    <x v="4"/>
    <s v="7101"/>
    <x v="32"/>
    <x v="0"/>
    <x v="581"/>
    <x v="582"/>
    <x v="567"/>
    <x v="0"/>
    <x v="0"/>
    <x v="17"/>
    <x v="7"/>
    <s v="ROTINA"/>
    <m/>
    <m/>
    <s v="A"/>
    <x v="0"/>
    <x v="0"/>
    <x v="14"/>
    <n v="2.5993926066798757E-4"/>
    <n v="3.0764645161290324E-3"/>
    <x v="4"/>
    <m/>
    <m/>
    <n v="1"/>
    <m/>
    <x v="0"/>
    <e v="#N/A"/>
    <x v="0"/>
    <x v="1"/>
    <x v="1"/>
    <d v="2023-05-04T00:00:00"/>
    <s v="CA11445050"/>
    <n v="4"/>
  </r>
  <r>
    <x v="4"/>
    <x v="4"/>
    <x v="571"/>
    <x v="0"/>
    <x v="4"/>
    <s v="7010"/>
    <x v="4"/>
    <x v="0"/>
    <x v="582"/>
    <x v="583"/>
    <x v="568"/>
    <x v="9"/>
    <x v="7"/>
    <x v="0"/>
    <x v="0"/>
    <m/>
    <m/>
    <m/>
    <s v="A"/>
    <x v="3"/>
    <x v="0"/>
    <x v="15"/>
    <n v="2.8675320349013777E-4"/>
    <n v="3.393816129032258E-3"/>
    <x v="4"/>
    <m/>
    <m/>
    <n v="1"/>
    <m/>
    <x v="0"/>
    <e v="#N/A"/>
    <x v="0"/>
    <x v="1"/>
    <x v="1"/>
    <d v="2023-05-11T00:00:00"/>
    <s v="CA11445057"/>
    <n v="23"/>
  </r>
  <r>
    <x v="4"/>
    <x v="4"/>
    <x v="572"/>
    <x v="1"/>
    <x v="4"/>
    <s v="9000"/>
    <x v="2"/>
    <x v="1"/>
    <x v="583"/>
    <x v="584"/>
    <x v="569"/>
    <x v="2"/>
    <x v="19"/>
    <x v="131"/>
    <x v="49"/>
    <s v="REPARAR"/>
    <s v="O equipamento está parado para manutenção corretiva"/>
    <s v="202302275222"/>
    <s v="A"/>
    <x v="2"/>
    <x v="0"/>
    <x v="16"/>
    <n v="1.0615234915459673E-3"/>
    <n v="1.2563470967741935E-2"/>
    <x v="4"/>
    <m/>
    <m/>
    <n v="1"/>
    <m/>
    <x v="0"/>
    <e v="#N/A"/>
    <x v="0"/>
    <x v="1"/>
    <x v="1"/>
    <d v="2023-05-15T00:00:00"/>
    <s v="CA11445061"/>
    <n v="23"/>
  </r>
  <r>
    <x v="4"/>
    <x v="4"/>
    <x v="573"/>
    <x v="1"/>
    <x v="4"/>
    <s v="9010"/>
    <x v="17"/>
    <x v="1"/>
    <x v="584"/>
    <x v="585"/>
    <x v="570"/>
    <x v="23"/>
    <x v="22"/>
    <x v="22"/>
    <x v="50"/>
    <m/>
    <m/>
    <s v="202302337737"/>
    <s v="C"/>
    <x v="3"/>
    <x v="0"/>
    <x v="16"/>
    <n v="2.880143274438077E-5"/>
    <n v="3.4087419354838713E-4"/>
    <x v="4"/>
    <m/>
    <m/>
    <n v="1"/>
    <m/>
    <x v="0"/>
    <e v="#N/A"/>
    <x v="0"/>
    <x v="1"/>
    <x v="1"/>
    <d v="2023-05-18T00:00:00"/>
    <s v="CA11445064"/>
    <n v="23"/>
  </r>
  <r>
    <x v="4"/>
    <x v="4"/>
    <x v="574"/>
    <x v="1"/>
    <x v="4"/>
    <s v="9000"/>
    <x v="2"/>
    <x v="1"/>
    <x v="585"/>
    <x v="586"/>
    <x v="571"/>
    <x v="3"/>
    <x v="54"/>
    <x v="52"/>
    <x v="48"/>
    <s v="COMPLETAR"/>
    <m/>
    <s v="202302352502"/>
    <s v="C"/>
    <x v="2"/>
    <x v="0"/>
    <x v="16"/>
    <n v="6.0284559584321935E-5"/>
    <n v="7.1348709677419365E-4"/>
    <x v="4"/>
    <m/>
    <m/>
    <n v="1"/>
    <m/>
    <x v="0"/>
    <e v="#N/A"/>
    <x v="0"/>
    <x v="1"/>
    <x v="1"/>
    <d v="2023-05-19T00:00:00"/>
    <s v="CA11445065"/>
    <n v="23"/>
  </r>
  <r>
    <x v="4"/>
    <x v="4"/>
    <x v="575"/>
    <x v="0"/>
    <x v="4"/>
    <s v="7111"/>
    <x v="5"/>
    <x v="0"/>
    <x v="586"/>
    <x v="587"/>
    <x v="572"/>
    <x v="0"/>
    <x v="25"/>
    <x v="0"/>
    <x v="0"/>
    <m/>
    <m/>
    <m/>
    <s v="D"/>
    <x v="0"/>
    <x v="0"/>
    <x v="16"/>
    <n v="1.6637378440183847E-4"/>
    <n v="1.9690870967741933E-3"/>
    <x v="4"/>
    <m/>
    <m/>
    <n v="1"/>
    <m/>
    <x v="0"/>
    <e v="#N/A"/>
    <x v="0"/>
    <x v="1"/>
    <x v="1"/>
    <d v="2023-05-19T00:00:00"/>
    <s v="CA11445065"/>
    <n v="23"/>
  </r>
  <r>
    <x v="4"/>
    <x v="4"/>
    <x v="576"/>
    <x v="0"/>
    <x v="4"/>
    <s v="7000"/>
    <x v="0"/>
    <x v="0"/>
    <x v="587"/>
    <x v="588"/>
    <x v="573"/>
    <x v="0"/>
    <x v="25"/>
    <x v="0"/>
    <x v="0"/>
    <m/>
    <m/>
    <m/>
    <s v="D"/>
    <x v="0"/>
    <x v="0"/>
    <x v="16"/>
    <n v="3.8990998123232819E-5"/>
    <n v="4.6147096774193548E-4"/>
    <x v="4"/>
    <m/>
    <m/>
    <n v="1"/>
    <m/>
    <x v="0"/>
    <e v="#N/A"/>
    <x v="0"/>
    <x v="1"/>
    <x v="1"/>
    <d v="2023-05-19T00:00:00"/>
    <s v="CA11445065"/>
    <n v="23"/>
  </r>
  <r>
    <x v="4"/>
    <x v="4"/>
    <x v="577"/>
    <x v="0"/>
    <x v="4"/>
    <s v="7111"/>
    <x v="5"/>
    <x v="0"/>
    <x v="588"/>
    <x v="589"/>
    <x v="574"/>
    <x v="0"/>
    <x v="25"/>
    <x v="0"/>
    <x v="0"/>
    <m/>
    <m/>
    <m/>
    <s v="D"/>
    <x v="0"/>
    <x v="0"/>
    <x v="16"/>
    <n v="3.2773169153560119E-4"/>
    <n v="3.878809677419355E-3"/>
    <x v="4"/>
    <m/>
    <m/>
    <n v="1"/>
    <m/>
    <x v="0"/>
    <e v="#N/A"/>
    <x v="0"/>
    <x v="1"/>
    <x v="1"/>
    <d v="2023-05-20T00:00:00"/>
    <s v="CA11445066"/>
    <n v="23"/>
  </r>
  <r>
    <x v="4"/>
    <x v="4"/>
    <x v="578"/>
    <x v="0"/>
    <x v="4"/>
    <s v="7000"/>
    <x v="0"/>
    <x v="0"/>
    <x v="589"/>
    <x v="590"/>
    <x v="575"/>
    <x v="0"/>
    <x v="25"/>
    <x v="0"/>
    <x v="0"/>
    <m/>
    <m/>
    <m/>
    <s v="D"/>
    <x v="0"/>
    <x v="0"/>
    <x v="16"/>
    <n v="2.8077217255179179E-3"/>
    <n v="3.3230287096774197E-2"/>
    <x v="4"/>
    <m/>
    <m/>
    <n v="1"/>
    <m/>
    <x v="0"/>
    <e v="#N/A"/>
    <x v="0"/>
    <x v="1"/>
    <x v="1"/>
    <d v="2023-05-20T00:00:00"/>
    <s v="CA11445066"/>
    <n v="23"/>
  </r>
  <r>
    <x v="4"/>
    <x v="4"/>
    <x v="579"/>
    <x v="0"/>
    <x v="4"/>
    <s v="7000"/>
    <x v="0"/>
    <x v="0"/>
    <x v="590"/>
    <x v="591"/>
    <x v="576"/>
    <x v="0"/>
    <x v="25"/>
    <x v="0"/>
    <x v="0"/>
    <m/>
    <m/>
    <m/>
    <s v="D"/>
    <x v="0"/>
    <x v="0"/>
    <x v="16"/>
    <n v="1.0000137856094201E-5"/>
    <n v="1.1835483870967742E-4"/>
    <x v="4"/>
    <m/>
    <m/>
    <n v="1"/>
    <m/>
    <x v="0"/>
    <e v="#N/A"/>
    <x v="0"/>
    <x v="1"/>
    <x v="1"/>
    <d v="2023-05-21T00:00:00"/>
    <s v="CA11445067"/>
    <n v="23"/>
  </r>
  <r>
    <x v="4"/>
    <x v="4"/>
    <x v="580"/>
    <x v="0"/>
    <x v="4"/>
    <s v="7000"/>
    <x v="0"/>
    <x v="0"/>
    <x v="591"/>
    <x v="592"/>
    <x v="577"/>
    <x v="0"/>
    <x v="25"/>
    <x v="0"/>
    <x v="0"/>
    <m/>
    <m/>
    <m/>
    <s v="D"/>
    <x v="0"/>
    <x v="0"/>
    <x v="16"/>
    <n v="1.7697436662143706E-5"/>
    <n v="2.094548387096774E-4"/>
    <x v="4"/>
    <m/>
    <m/>
    <n v="1"/>
    <m/>
    <x v="0"/>
    <e v="#N/A"/>
    <x v="0"/>
    <x v="1"/>
    <x v="1"/>
    <d v="2023-05-21T00:00:00"/>
    <s v="CA11445067"/>
    <n v="23"/>
  </r>
  <r>
    <x v="4"/>
    <x v="4"/>
    <x v="581"/>
    <x v="0"/>
    <x v="4"/>
    <s v="7000"/>
    <x v="0"/>
    <x v="0"/>
    <x v="592"/>
    <x v="593"/>
    <x v="499"/>
    <x v="0"/>
    <x v="25"/>
    <x v="0"/>
    <x v="0"/>
    <m/>
    <m/>
    <m/>
    <s v="D"/>
    <x v="0"/>
    <x v="0"/>
    <x v="16"/>
    <n v="2.2713123139908828E-4"/>
    <n v="2.6881709677419353E-3"/>
    <x v="4"/>
    <m/>
    <m/>
    <n v="1"/>
    <m/>
    <x v="0"/>
    <e v="#N/A"/>
    <x v="0"/>
    <x v="1"/>
    <x v="1"/>
    <d v="2023-05-21T00:00:00"/>
    <s v="CA11445067"/>
    <n v="23"/>
  </r>
  <r>
    <x v="4"/>
    <x v="4"/>
    <x v="582"/>
    <x v="0"/>
    <x v="4"/>
    <s v="7000"/>
    <x v="0"/>
    <x v="0"/>
    <x v="593"/>
    <x v="594"/>
    <x v="578"/>
    <x v="0"/>
    <x v="25"/>
    <x v="0"/>
    <x v="0"/>
    <m/>
    <m/>
    <m/>
    <s v="A"/>
    <x v="0"/>
    <x v="0"/>
    <x v="16"/>
    <n v="6.8454745803299305E-5"/>
    <n v="8.1018387096774196E-4"/>
    <x v="4"/>
    <m/>
    <m/>
    <n v="1"/>
    <m/>
    <x v="0"/>
    <e v="#N/A"/>
    <x v="0"/>
    <x v="1"/>
    <x v="1"/>
    <d v="2023-05-21T00:00:00"/>
    <s v="CA11445067"/>
    <n v="23"/>
  </r>
  <r>
    <x v="4"/>
    <x v="4"/>
    <x v="583"/>
    <x v="0"/>
    <x v="4"/>
    <s v="7000"/>
    <x v="0"/>
    <x v="0"/>
    <x v="594"/>
    <x v="595"/>
    <x v="579"/>
    <x v="0"/>
    <x v="25"/>
    <x v="0"/>
    <x v="0"/>
    <m/>
    <m/>
    <m/>
    <s v="A"/>
    <x v="0"/>
    <x v="0"/>
    <x v="16"/>
    <n v="1.8233557435186426E-5"/>
    <n v="2.1580000000000001E-4"/>
    <x v="4"/>
    <m/>
    <m/>
    <n v="1"/>
    <m/>
    <x v="0"/>
    <e v="#N/A"/>
    <x v="0"/>
    <x v="1"/>
    <x v="1"/>
    <d v="2023-05-21T00:00:00"/>
    <s v="CA11445067"/>
    <n v="23"/>
  </r>
  <r>
    <x v="4"/>
    <x v="4"/>
    <x v="584"/>
    <x v="0"/>
    <x v="4"/>
    <s v="7000"/>
    <x v="0"/>
    <x v="0"/>
    <x v="595"/>
    <x v="596"/>
    <x v="580"/>
    <x v="0"/>
    <x v="25"/>
    <x v="0"/>
    <x v="0"/>
    <m/>
    <m/>
    <m/>
    <s v="A"/>
    <x v="0"/>
    <x v="0"/>
    <x v="16"/>
    <n v="4.9054096781855162E-5"/>
    <n v="5.8057096774193539E-4"/>
    <x v="4"/>
    <m/>
    <m/>
    <n v="1"/>
    <m/>
    <x v="0"/>
    <e v="#N/A"/>
    <x v="0"/>
    <x v="1"/>
    <x v="1"/>
    <d v="2023-05-21T00:00:00"/>
    <s v="CA11445067"/>
    <n v="23"/>
  </r>
  <r>
    <x v="4"/>
    <x v="4"/>
    <x v="585"/>
    <x v="0"/>
    <x v="4"/>
    <s v="7000"/>
    <x v="0"/>
    <x v="0"/>
    <x v="596"/>
    <x v="597"/>
    <x v="581"/>
    <x v="0"/>
    <x v="25"/>
    <x v="0"/>
    <x v="0"/>
    <m/>
    <m/>
    <m/>
    <s v="A"/>
    <x v="0"/>
    <x v="0"/>
    <x v="16"/>
    <n v="1.0877064635549025E-4"/>
    <n v="1.2873354838709677E-3"/>
    <x v="4"/>
    <m/>
    <m/>
    <n v="1"/>
    <m/>
    <x v="0"/>
    <e v="#N/A"/>
    <x v="0"/>
    <x v="1"/>
    <x v="1"/>
    <d v="2023-05-21T00:00:00"/>
    <s v="CA11445067"/>
    <n v="23"/>
  </r>
  <r>
    <x v="4"/>
    <x v="4"/>
    <x v="586"/>
    <x v="1"/>
    <x v="4"/>
    <s v="9000"/>
    <x v="2"/>
    <x v="1"/>
    <x v="597"/>
    <x v="598"/>
    <x v="582"/>
    <x v="4"/>
    <x v="5"/>
    <x v="4"/>
    <x v="3"/>
    <s v="TROCAR"/>
    <m/>
    <s v="202302402943"/>
    <s v="B"/>
    <x v="2"/>
    <x v="0"/>
    <x v="38"/>
    <n v="1.0499460629356289E-3"/>
    <n v="1.2426448387096774E-2"/>
    <x v="4"/>
    <m/>
    <m/>
    <n v="1"/>
    <m/>
    <x v="1"/>
    <e v="#N/A"/>
    <x v="5"/>
    <x v="2"/>
    <x v="3"/>
    <d v="2023-05-22T00:00:00"/>
    <s v="CA11445068"/>
    <n v="23"/>
  </r>
  <r>
    <x v="4"/>
    <x v="4"/>
    <x v="587"/>
    <x v="1"/>
    <x v="4"/>
    <s v="9135"/>
    <x v="25"/>
    <x v="1"/>
    <x v="598"/>
    <x v="599"/>
    <x v="583"/>
    <x v="11"/>
    <x v="90"/>
    <x v="132"/>
    <x v="0"/>
    <m/>
    <s v="FALHA NO CABO DO OPTALERT - REPOSICIONADO CABO USB EM OUTRA PORTA DISPONIVEL - MR TECNOLOGIA"/>
    <s v="202302437244"/>
    <s v="C"/>
    <x v="1"/>
    <x v="1"/>
    <x v="38"/>
    <n v="2.1700517193793778E-4"/>
    <n v="2.5683258064516127E-3"/>
    <x v="4"/>
    <m/>
    <m/>
    <n v="1"/>
    <m/>
    <x v="0"/>
    <e v="#N/A"/>
    <x v="0"/>
    <x v="1"/>
    <x v="1"/>
    <d v="2023-05-24T00:00:00"/>
    <s v="CA11445070"/>
    <n v="23"/>
  </r>
  <r>
    <x v="4"/>
    <x v="4"/>
    <x v="588"/>
    <x v="1"/>
    <x v="4"/>
    <s v="9000"/>
    <x v="2"/>
    <x v="1"/>
    <x v="599"/>
    <x v="600"/>
    <x v="584"/>
    <x v="2"/>
    <x v="17"/>
    <x v="65"/>
    <x v="1"/>
    <s v="REPARAR"/>
    <s v="TM_3 -  ALARME BAIXO NÍVEL DE ÓLEO DO MOTOR  - CORRIGIDO MAU CONTATO NOS SENSORES - 1150085"/>
    <s v="202302443119"/>
    <s v="C"/>
    <x v="2"/>
    <x v="0"/>
    <x v="38"/>
    <n v="2.4224182400584389E-4"/>
    <n v="2.8670096774193552E-3"/>
    <x v="4"/>
    <m/>
    <m/>
    <n v="1"/>
    <m/>
    <x v="1"/>
    <e v="#N/A"/>
    <x v="6"/>
    <x v="0"/>
    <x v="0"/>
    <d v="2023-05-24T00:00:00"/>
    <s v="CA11445070"/>
    <n v="23"/>
  </r>
  <r>
    <x v="4"/>
    <x v="4"/>
    <x v="589"/>
    <x v="1"/>
    <x v="4"/>
    <s v="9000"/>
    <x v="2"/>
    <x v="1"/>
    <x v="600"/>
    <x v="601"/>
    <x v="585"/>
    <x v="2"/>
    <x v="17"/>
    <x v="65"/>
    <x v="8"/>
    <s v="TROCAR"/>
    <s v="TM_3 -  ALARME BAIXO NÍVEL DE ÓLEO DO MOTOR  - SUBSTITUIDO SENSOR DE NIVEL DE OLEO DO MOTOR - SOTREQ"/>
    <s v="202302457505"/>
    <s v="C"/>
    <x v="2"/>
    <x v="0"/>
    <x v="38"/>
    <n v="3.0851992492174146E-4"/>
    <n v="3.651432258064516E-3"/>
    <x v="4"/>
    <m/>
    <m/>
    <n v="1"/>
    <m/>
    <x v="0"/>
    <e v="#N/A"/>
    <x v="6"/>
    <x v="1"/>
    <x v="1"/>
    <d v="2023-05-25T00:00:00"/>
    <s v="CA11445071"/>
    <n v="23"/>
  </r>
  <r>
    <x v="4"/>
    <x v="4"/>
    <x v="590"/>
    <x v="1"/>
    <x v="4"/>
    <s v="9010"/>
    <x v="17"/>
    <x v="1"/>
    <x v="601"/>
    <x v="602"/>
    <x v="586"/>
    <x v="9"/>
    <x v="22"/>
    <x v="22"/>
    <x v="0"/>
    <m/>
    <s v="CALIBRAR PNEU TEE_x0009_81006923 ADRIANO - CALIBRADO PNEU"/>
    <s v="202302459985"/>
    <s v="C"/>
    <x v="3"/>
    <x v="0"/>
    <x v="38"/>
    <n v="4.776053847536776E-5"/>
    <n v="5.652612903225806E-4"/>
    <x v="4"/>
    <m/>
    <m/>
    <n v="1"/>
    <m/>
    <x v="0"/>
    <e v="#N/A"/>
    <x v="0"/>
    <x v="1"/>
    <x v="1"/>
    <d v="2023-05-25T00:00:00"/>
    <s v="CA11445071"/>
    <n v="23"/>
  </r>
  <r>
    <x v="4"/>
    <x v="4"/>
    <x v="591"/>
    <x v="1"/>
    <x v="4"/>
    <s v="9010"/>
    <x v="17"/>
    <x v="1"/>
    <x v="602"/>
    <x v="603"/>
    <x v="587"/>
    <x v="9"/>
    <x v="27"/>
    <x v="22"/>
    <x v="0"/>
    <m/>
    <s v="TM_3 -   ALARME BAIXA PRESSÃO NO PNEU TEE - CALIBRADO E LIBERADO – MATRÍCULA 01550353"/>
    <s v="202302493110"/>
    <s v="B"/>
    <x v="3"/>
    <x v="0"/>
    <x v="38"/>
    <n v="6.3943781464588837E-4"/>
    <n v="7.5679516129032263E-3"/>
    <x v="4"/>
    <m/>
    <m/>
    <n v="1"/>
    <m/>
    <x v="0"/>
    <e v="#N/A"/>
    <x v="0"/>
    <x v="1"/>
    <x v="1"/>
    <d v="2023-05-28T00:00:00"/>
    <s v="CA11445074"/>
    <n v="23"/>
  </r>
  <r>
    <x v="4"/>
    <x v="4"/>
    <x v="592"/>
    <x v="1"/>
    <x v="4"/>
    <s v="9010"/>
    <x v="17"/>
    <x v="1"/>
    <x v="603"/>
    <x v="604"/>
    <x v="588"/>
    <x v="9"/>
    <x v="27"/>
    <x v="22"/>
    <x v="0"/>
    <m/>
    <s v="TM_ 3 -ALARME BAIXA PRESSÃO DO PNEU TRASEIRO ESQUERDO EXTERNO - TEE: DESCRIÇÃO - CALIBRADO PNEU TEE  81006923"/>
    <s v="202302532059"/>
    <s v="C"/>
    <x v="3"/>
    <x v="0"/>
    <x v="17"/>
    <n v="7.4196171367175678E-5"/>
    <n v="8.7813548387096765E-4"/>
    <x v="4"/>
    <m/>
    <m/>
    <n v="1"/>
    <m/>
    <x v="0"/>
    <e v="#N/A"/>
    <x v="0"/>
    <x v="1"/>
    <x v="1"/>
    <d v="2023-05-30T00:00:00"/>
    <s v="CA11445076"/>
    <n v="23"/>
  </r>
  <r>
    <x v="4"/>
    <x v="5"/>
    <x v="593"/>
    <x v="1"/>
    <x v="4"/>
    <s v="9010"/>
    <x v="17"/>
    <x v="1"/>
    <x v="604"/>
    <x v="605"/>
    <x v="589"/>
    <x v="9"/>
    <x v="27"/>
    <x v="22"/>
    <x v="0"/>
    <m/>
    <s v="TM_3- ALARME BAIXA PRESSÃO DO PNEU TRASEIRO ESQUERDO EXTERNO -TEE - CALIBRADO TEE"/>
    <s v="202302573869"/>
    <s v="C"/>
    <x v="3"/>
    <x v="0"/>
    <x v="17"/>
    <n v="1.3425928571428572E-4"/>
    <n v="1.87963E-3"/>
    <x v="5"/>
    <m/>
    <m/>
    <n v="1"/>
    <m/>
    <x v="0"/>
    <e v="#N/A"/>
    <x v="0"/>
    <x v="1"/>
    <x v="1"/>
    <d v="2023-06-01T00:00:00"/>
    <s v="CA11445078"/>
    <n v="23"/>
  </r>
  <r>
    <x v="4"/>
    <x v="5"/>
    <x v="594"/>
    <x v="1"/>
    <x v="4"/>
    <s v="9010"/>
    <x v="17"/>
    <x v="1"/>
    <x v="605"/>
    <x v="606"/>
    <x v="590"/>
    <x v="9"/>
    <x v="27"/>
    <x v="22"/>
    <x v="0"/>
    <m/>
    <s v="TM_3- ALARME BAIXA PRESSÃO DO PNEU TRASEIRO ESQUERDO EXTERNO -TEE - CALIBRADO TEE"/>
    <s v="202302573869"/>
    <s v="D"/>
    <x v="3"/>
    <x v="0"/>
    <x v="17"/>
    <n v="5.057595238095238E-4"/>
    <n v="7.0806333333333325E-3"/>
    <x v="5"/>
    <m/>
    <m/>
    <n v="1"/>
    <m/>
    <x v="0"/>
    <e v="#N/A"/>
    <x v="0"/>
    <x v="1"/>
    <x v="1"/>
    <d v="2023-06-01T00:00:00"/>
    <s v="CA11445078"/>
    <n v="23"/>
  </r>
  <r>
    <x v="4"/>
    <x v="5"/>
    <x v="595"/>
    <x v="0"/>
    <x v="4"/>
    <s v="7116"/>
    <x v="3"/>
    <x v="0"/>
    <x v="606"/>
    <x v="607"/>
    <x v="591"/>
    <x v="0"/>
    <x v="0"/>
    <x v="0"/>
    <x v="0"/>
    <m/>
    <m/>
    <m/>
    <s v="B"/>
    <x v="0"/>
    <x v="0"/>
    <x v="18"/>
    <n v="1.8325714285714287E-5"/>
    <n v="2.5656000000000002E-4"/>
    <x v="5"/>
    <m/>
    <m/>
    <n v="1"/>
    <m/>
    <x v="0"/>
    <e v="#N/A"/>
    <x v="0"/>
    <x v="1"/>
    <x v="1"/>
    <d v="2023-06-05T00:00:00"/>
    <s v="CA11445082"/>
    <n v="4"/>
  </r>
  <r>
    <x v="4"/>
    <x v="5"/>
    <x v="596"/>
    <x v="0"/>
    <x v="4"/>
    <s v="7000"/>
    <x v="0"/>
    <x v="0"/>
    <x v="607"/>
    <x v="608"/>
    <x v="592"/>
    <x v="0"/>
    <x v="0"/>
    <x v="133"/>
    <x v="0"/>
    <m/>
    <m/>
    <m/>
    <s v="B"/>
    <x v="0"/>
    <x v="0"/>
    <x v="18"/>
    <n v="1.5564373809523811E-3"/>
    <n v="2.1790123333333335E-2"/>
    <x v="5"/>
    <m/>
    <m/>
    <n v="1"/>
    <m/>
    <x v="0"/>
    <e v="#N/A"/>
    <x v="0"/>
    <x v="1"/>
    <x v="1"/>
    <d v="2023-06-05T00:00:00"/>
    <s v="CA11445082"/>
    <n v="4"/>
  </r>
  <r>
    <x v="4"/>
    <x v="5"/>
    <x v="597"/>
    <x v="1"/>
    <x v="4"/>
    <s v="9000"/>
    <x v="2"/>
    <x v="1"/>
    <x v="608"/>
    <x v="609"/>
    <x v="593"/>
    <x v="10"/>
    <x v="24"/>
    <x v="20"/>
    <x v="4"/>
    <s v="RECUPERAR"/>
    <s v="FALHA NO SISTEMA AFEX - RELIGADO FUSIVEL NA CAIXA DE BATERIA - FRAZEN"/>
    <s v="202302646765"/>
    <s v="C"/>
    <x v="1"/>
    <x v="1"/>
    <x v="18"/>
    <n v="2.2390333333333333E-4"/>
    <n v="3.1346466666666664E-3"/>
    <x v="5"/>
    <m/>
    <m/>
    <n v="1"/>
    <m/>
    <x v="0"/>
    <e v="#N/A"/>
    <x v="0"/>
    <x v="1"/>
    <x v="1"/>
    <d v="2023-06-06T00:00:00"/>
    <s v="CA11445083"/>
    <n v="23"/>
  </r>
  <r>
    <x v="4"/>
    <x v="5"/>
    <x v="598"/>
    <x v="0"/>
    <x v="4"/>
    <s v="9032"/>
    <x v="15"/>
    <x v="0"/>
    <x v="609"/>
    <x v="610"/>
    <x v="594"/>
    <x v="1"/>
    <x v="23"/>
    <x v="1"/>
    <x v="0"/>
    <m/>
    <s v="CORRIGIR FALHA NO SISTEMA ANTICOLISÃO - FOI REALIZADO REAPERTO NA CONEXÃO DO CONECTOR COM CABO DA ANTENA - 938"/>
    <s v="202302684667"/>
    <s v="D"/>
    <x v="1"/>
    <x v="2"/>
    <x v="18"/>
    <n v="1.056547619047619E-4"/>
    <n v="1.4791666666666666E-3"/>
    <x v="5"/>
    <m/>
    <m/>
    <n v="1"/>
    <m/>
    <x v="0"/>
    <e v="#N/A"/>
    <x v="0"/>
    <x v="1"/>
    <x v="1"/>
    <d v="2023-06-08T00:00:00"/>
    <s v="CA11445085"/>
    <n v="23"/>
  </r>
  <r>
    <x v="4"/>
    <x v="5"/>
    <x v="599"/>
    <x v="0"/>
    <x v="4"/>
    <s v="9032"/>
    <x v="15"/>
    <x v="0"/>
    <x v="610"/>
    <x v="611"/>
    <x v="595"/>
    <x v="1"/>
    <x v="23"/>
    <x v="1"/>
    <x v="0"/>
    <m/>
    <s v="FALHA NO SENSOR DE PROXIMIDADE -SUBSTITUIÇÃO DA ANTENA E ISOLAMENTO NAS CONEXÕES DOS CABOS – MATRICULA 913"/>
    <s v="202302684667"/>
    <s v="D"/>
    <x v="1"/>
    <x v="2"/>
    <x v="18"/>
    <n v="3.0671285714285713E-4"/>
    <n v="4.2939799999999993E-3"/>
    <x v="5"/>
    <m/>
    <m/>
    <n v="1"/>
    <m/>
    <x v="0"/>
    <e v="#N/A"/>
    <x v="0"/>
    <x v="1"/>
    <x v="1"/>
    <d v="2023-06-08T00:00:00"/>
    <s v="CA11445085"/>
    <n v="23"/>
  </r>
  <r>
    <x v="4"/>
    <x v="5"/>
    <x v="600"/>
    <x v="0"/>
    <x v="4"/>
    <s v="9032"/>
    <x v="15"/>
    <x v="0"/>
    <x v="611"/>
    <x v="612"/>
    <x v="596"/>
    <x v="1"/>
    <x v="23"/>
    <x v="1"/>
    <x v="0"/>
    <m/>
    <s v="FALHA NO SENSOR DE PROXIMIDADE -SUBSTITUIÇÃO DA ANTENA E ISOLAMENTO NAS CONEXÕES DOS CABOS – MATRICULA 913"/>
    <s v="202302684667"/>
    <s v="A"/>
    <x v="1"/>
    <x v="2"/>
    <x v="18"/>
    <n v="1.4258166666666666E-4"/>
    <n v="1.9961433333333333E-3"/>
    <x v="5"/>
    <m/>
    <m/>
    <n v="1"/>
    <m/>
    <x v="0"/>
    <e v="#N/A"/>
    <x v="0"/>
    <x v="1"/>
    <x v="1"/>
    <d v="2023-06-08T00:00:00"/>
    <s v="CA11445085"/>
    <n v="23"/>
  </r>
  <r>
    <x v="4"/>
    <x v="5"/>
    <x v="601"/>
    <x v="1"/>
    <x v="4"/>
    <s v="9010"/>
    <x v="17"/>
    <x v="1"/>
    <x v="612"/>
    <x v="613"/>
    <x v="597"/>
    <x v="9"/>
    <x v="22"/>
    <x v="22"/>
    <x v="0"/>
    <m/>
    <s v="BOLHA NO PNEU TEE - FOI AVALIADO E LIBERADO – MATRÍCULA 8100692"/>
    <s v="202302722887"/>
    <s v="A"/>
    <x v="3"/>
    <x v="0"/>
    <x v="18"/>
    <n v="1.882440476190476E-4"/>
    <n v="2.6354166666666665E-3"/>
    <x v="5"/>
    <m/>
    <m/>
    <n v="1"/>
    <m/>
    <x v="0"/>
    <e v="#N/A"/>
    <x v="0"/>
    <x v="1"/>
    <x v="1"/>
    <d v="2023-06-10T00:00:00"/>
    <s v="CA11445087"/>
    <n v="23"/>
  </r>
  <r>
    <x v="4"/>
    <x v="5"/>
    <x v="602"/>
    <x v="1"/>
    <x v="4"/>
    <s v="9000"/>
    <x v="2"/>
    <x v="1"/>
    <x v="613"/>
    <x v="614"/>
    <x v="598"/>
    <x v="2"/>
    <x v="9"/>
    <x v="11"/>
    <x v="4"/>
    <s v="TROCAR"/>
    <s v="FALHA NO BOTÃO CARGA E DESCARGA - SUBSTITUIDO A BOTOEIRA DANIFICADA MATRÍCULA 1150182"/>
    <s v="202302724971"/>
    <s v="A"/>
    <x v="2"/>
    <x v="0"/>
    <x v="18"/>
    <n v="5.2357142857142861E-7"/>
    <n v="7.3300000000000001E-6"/>
    <x v="5"/>
    <m/>
    <m/>
    <n v="1"/>
    <m/>
    <x v="1"/>
    <e v="#N/A"/>
    <x v="19"/>
    <x v="0"/>
    <x v="0"/>
    <d v="2023-06-10T00:00:00"/>
    <s v="CA11445087"/>
    <n v="23"/>
  </r>
  <r>
    <x v="4"/>
    <x v="5"/>
    <x v="603"/>
    <x v="1"/>
    <x v="4"/>
    <s v="9000"/>
    <x v="2"/>
    <x v="1"/>
    <x v="614"/>
    <x v="615"/>
    <x v="599"/>
    <x v="2"/>
    <x v="9"/>
    <x v="11"/>
    <x v="4"/>
    <s v="TROCAR"/>
    <s v="FALHA NO BOTÃO CARGA E DESCARGA - SUBSTITUIDO A BOTOEIRA DANIFICADA MATRÍCULA 1150182"/>
    <s v="202302724971"/>
    <s v="A"/>
    <x v="2"/>
    <x v="6"/>
    <x v="18"/>
    <n v="3.8111666666666663E-5"/>
    <n v="5.3356333333333329E-4"/>
    <x v="5"/>
    <m/>
    <m/>
    <n v="1"/>
    <m/>
    <x v="1"/>
    <e v="#N/A"/>
    <x v="19"/>
    <x v="0"/>
    <x v="0"/>
    <d v="2023-06-10T00:00:00"/>
    <s v="CA11445087"/>
    <n v="23"/>
  </r>
  <r>
    <x v="4"/>
    <x v="5"/>
    <x v="604"/>
    <x v="0"/>
    <x v="4"/>
    <s v="7032"/>
    <x v="1"/>
    <x v="0"/>
    <x v="615"/>
    <x v="616"/>
    <x v="600"/>
    <x v="7"/>
    <x v="57"/>
    <x v="0"/>
    <x v="0"/>
    <m/>
    <s v="REALIZAR INSPEÇÃO KING PIN  1150182"/>
    <m/>
    <s v="A"/>
    <x v="0"/>
    <x v="0"/>
    <x v="19"/>
    <n v="5.495757142857143E-4"/>
    <n v="7.69406E-3"/>
    <x v="5"/>
    <m/>
    <m/>
    <n v="1"/>
    <m/>
    <x v="0"/>
    <e v="#N/A"/>
    <x v="0"/>
    <x v="1"/>
    <x v="1"/>
    <d v="2023-06-15T00:00:00"/>
    <s v="CA11445092"/>
    <n v="23"/>
  </r>
  <r>
    <x v="4"/>
    <x v="5"/>
    <x v="605"/>
    <x v="0"/>
    <x v="4"/>
    <s v="7001"/>
    <x v="13"/>
    <x v="0"/>
    <x v="616"/>
    <x v="617"/>
    <x v="601"/>
    <x v="7"/>
    <x v="7"/>
    <x v="0"/>
    <x v="0"/>
    <m/>
    <m/>
    <m/>
    <s v="C"/>
    <x v="0"/>
    <x v="0"/>
    <x v="19"/>
    <n v="2.482904761904762E-5"/>
    <n v="3.4760666666666667E-4"/>
    <x v="5"/>
    <m/>
    <m/>
    <n v="1"/>
    <m/>
    <x v="0"/>
    <e v="#N/A"/>
    <x v="0"/>
    <x v="1"/>
    <x v="1"/>
    <d v="2023-06-17T00:00:00"/>
    <s v="CA11445094"/>
    <n v="23"/>
  </r>
  <r>
    <x v="4"/>
    <x v="5"/>
    <x v="606"/>
    <x v="1"/>
    <x v="4"/>
    <s v="9000"/>
    <x v="2"/>
    <x v="1"/>
    <x v="617"/>
    <x v="618"/>
    <x v="602"/>
    <x v="2"/>
    <x v="19"/>
    <x v="98"/>
    <x v="4"/>
    <s v="TROCAR"/>
    <s v="FALHA NOS FAROIS - REALIZADO TROCA DO RELÉ DO FAROL DE LUZ BAIXA - 1150085"/>
    <s v="202302844050"/>
    <s v="D"/>
    <x v="2"/>
    <x v="0"/>
    <x v="19"/>
    <n v="4.2212309523809518E-4"/>
    <n v="5.9097233333333327E-3"/>
    <x v="5"/>
    <m/>
    <m/>
    <n v="1"/>
    <m/>
    <x v="0"/>
    <e v="#N/A"/>
    <x v="0"/>
    <x v="1"/>
    <x v="1"/>
    <d v="2023-06-17T00:00:00"/>
    <s v="CA11445094"/>
    <n v="23"/>
  </r>
  <r>
    <x v="4"/>
    <x v="5"/>
    <x v="607"/>
    <x v="0"/>
    <x v="4"/>
    <s v="7116"/>
    <x v="3"/>
    <x v="0"/>
    <x v="618"/>
    <x v="619"/>
    <x v="603"/>
    <x v="0"/>
    <x v="30"/>
    <x v="0"/>
    <x v="0"/>
    <m/>
    <m/>
    <m/>
    <s v="B"/>
    <x v="0"/>
    <x v="0"/>
    <x v="20"/>
    <n v="5.6823095238095237E-5"/>
    <n v="7.9552333333333329E-4"/>
    <x v="5"/>
    <m/>
    <m/>
    <n v="1"/>
    <m/>
    <x v="0"/>
    <e v="#N/A"/>
    <x v="0"/>
    <x v="1"/>
    <x v="1"/>
    <d v="2023-06-21T00:00:00"/>
    <s v="CA11445098"/>
    <n v="23"/>
  </r>
  <r>
    <x v="4"/>
    <x v="5"/>
    <x v="608"/>
    <x v="0"/>
    <x v="4"/>
    <s v="7000"/>
    <x v="0"/>
    <x v="0"/>
    <x v="619"/>
    <x v="620"/>
    <x v="604"/>
    <x v="0"/>
    <x v="30"/>
    <x v="0"/>
    <x v="0"/>
    <m/>
    <s v="REVISAO PREVENTIVA"/>
    <m/>
    <s v="B"/>
    <x v="0"/>
    <x v="0"/>
    <x v="20"/>
    <n v="3.3684138095238093E-3"/>
    <n v="4.715779333333333E-2"/>
    <x v="5"/>
    <m/>
    <m/>
    <n v="1"/>
    <m/>
    <x v="0"/>
    <e v="#N/A"/>
    <x v="0"/>
    <x v="1"/>
    <x v="1"/>
    <d v="2023-06-21T00:00:00"/>
    <s v="CA11445098"/>
    <n v="23"/>
  </r>
  <r>
    <x v="4"/>
    <x v="5"/>
    <x v="609"/>
    <x v="1"/>
    <x v="4"/>
    <s v="9000"/>
    <x v="2"/>
    <x v="1"/>
    <x v="620"/>
    <x v="621"/>
    <x v="605"/>
    <x v="4"/>
    <x v="68"/>
    <x v="134"/>
    <x v="3"/>
    <s v="TROCAR"/>
    <s v="VAZAMENTO HIDRAULICO NOS FILTROS DE DIREÇÃO, PTO, TROCADOR DE CALOR E OUTROS - SUBSTITUIDO A VEDAÇÃO DO GRUPO DA VALVULA PRIORITARIA DA PRESSAO - 1150085"/>
    <s v="202302971951"/>
    <s v="D"/>
    <x v="2"/>
    <x v="0"/>
    <x v="20"/>
    <n v="1.7774476190476191E-4"/>
    <n v="2.4884266666666665E-3"/>
    <x v="5"/>
    <m/>
    <m/>
    <n v="1"/>
    <m/>
    <x v="0"/>
    <e v="#N/A"/>
    <x v="0"/>
    <x v="1"/>
    <x v="1"/>
    <d v="2023-06-24T00:00:00"/>
    <s v="CA11445101"/>
    <n v="23"/>
  </r>
  <r>
    <x v="4"/>
    <x v="5"/>
    <x v="610"/>
    <x v="1"/>
    <x v="4"/>
    <s v="9000"/>
    <x v="2"/>
    <x v="1"/>
    <x v="621"/>
    <x v="622"/>
    <x v="606"/>
    <x v="3"/>
    <x v="53"/>
    <x v="51"/>
    <x v="24"/>
    <s v="TROCAR"/>
    <s v="VAZAMENTO DE DIESEL - 202302980825 - SUBSTITUIDO VEDAÇÃO DO 8 INJETOR 2201642 - BARRETO"/>
    <s v="202302980825"/>
    <s v="C"/>
    <x v="2"/>
    <x v="0"/>
    <x v="20"/>
    <n v="4.7756904761904762E-5"/>
    <n v="6.6859666666666668E-4"/>
    <x v="5"/>
    <m/>
    <m/>
    <n v="1"/>
    <m/>
    <x v="0"/>
    <e v="#N/A"/>
    <x v="0"/>
    <x v="1"/>
    <x v="1"/>
    <d v="2023-06-25T00:00:00"/>
    <s v="CA11445102"/>
    <n v="23"/>
  </r>
  <r>
    <x v="4"/>
    <x v="6"/>
    <x v="611"/>
    <x v="0"/>
    <x v="4"/>
    <s v="7000"/>
    <x v="0"/>
    <x v="0"/>
    <x v="622"/>
    <x v="623"/>
    <x v="607"/>
    <x v="0"/>
    <x v="0"/>
    <x v="135"/>
    <x v="0"/>
    <m/>
    <s v="PLANO REVISÃO 250H CATERPILLAR 794 AC"/>
    <m/>
    <s v="C"/>
    <x v="0"/>
    <x v="0"/>
    <x v="22"/>
    <n v="9.5246896313364061E-3"/>
    <n v="0.13334565483870969"/>
    <x v="6"/>
    <m/>
    <m/>
    <n v="1"/>
    <m/>
    <x v="0"/>
    <e v="#N/A"/>
    <x v="0"/>
    <x v="1"/>
    <x v="1"/>
    <d v="2023-07-07T00:00:00"/>
    <s v="CA11445114"/>
    <n v="4"/>
  </r>
  <r>
    <x v="4"/>
    <x v="6"/>
    <x v="598"/>
    <x v="1"/>
    <x v="4"/>
    <s v="9000"/>
    <x v="2"/>
    <x v="1"/>
    <x v="623"/>
    <x v="624"/>
    <x v="594"/>
    <x v="2"/>
    <x v="17"/>
    <x v="65"/>
    <x v="8"/>
    <s v="TROCAR"/>
    <s v="ALARME BAIXO NÍVEL DE ÓLEO DO MOTOR/ALARME DESLIGAMENTO INESPERADO DO MOTOR - 202303290217 - SUBSTITUIDO SWITCH DE BAIXO NIVEL DE OLEO DO MOTOR E ISOLANDO CURDO NO CHICOTE DO SENSOR DE ÓLEO DO MOTOR-"/>
    <s v="202303290217"/>
    <s v="C"/>
    <x v="9"/>
    <x v="0"/>
    <x v="23"/>
    <n v="1.0224654377880184E-4"/>
    <n v="1.4314516129032258E-3"/>
    <x v="6"/>
    <m/>
    <m/>
    <n v="1"/>
    <m/>
    <x v="0"/>
    <e v="#N/A"/>
    <x v="0"/>
    <x v="1"/>
    <x v="1"/>
    <d v="2023-07-12T00:00:00"/>
    <s v="CA11445119"/>
    <n v="23"/>
  </r>
  <r>
    <x v="4"/>
    <x v="6"/>
    <x v="612"/>
    <x v="3"/>
    <x v="4"/>
    <s v="1190"/>
    <x v="33"/>
    <x v="3"/>
    <x v="624"/>
    <x v="625"/>
    <x v="608"/>
    <x v="18"/>
    <x v="91"/>
    <x v="136"/>
    <x v="0"/>
    <m/>
    <s v="TM_3 - BAIXA PRESSÃO PNEU TRASEIRO ESQUERDO INTERNO - TEI - CALIBRADO E LIBERADO -  MAT 01550353 - OM 202303336990"/>
    <m/>
    <s v="A"/>
    <x v="8"/>
    <x v="5"/>
    <x v="23"/>
    <n v="9.4912672811059905E-5"/>
    <n v="1.3287774193548388E-3"/>
    <x v="6"/>
    <m/>
    <m/>
    <n v="1"/>
    <m/>
    <x v="0"/>
    <e v="#N/A"/>
    <x v="0"/>
    <x v="1"/>
    <x v="1"/>
    <d v="2023-07-15T00:00:00"/>
    <s v="CA11445122"/>
    <n v="23"/>
  </r>
  <r>
    <x v="4"/>
    <x v="6"/>
    <x v="613"/>
    <x v="1"/>
    <x v="4"/>
    <s v="9000"/>
    <x v="2"/>
    <x v="1"/>
    <x v="625"/>
    <x v="626"/>
    <x v="609"/>
    <x v="2"/>
    <x v="15"/>
    <x v="15"/>
    <x v="1"/>
    <s v="REPARAR"/>
    <s v="FALHA NA BALANÇA - FOI REPOSICIONADO O CONECTOR DA BALANÇA – MATRICULA 1150076"/>
    <s v="202303347367"/>
    <s v="B"/>
    <x v="2"/>
    <x v="0"/>
    <x v="23"/>
    <n v="3.0884654377880182E-4"/>
    <n v="4.3238516129032257E-3"/>
    <x v="6"/>
    <m/>
    <m/>
    <n v="1"/>
    <m/>
    <x v="0"/>
    <e v="#N/A"/>
    <x v="0"/>
    <x v="1"/>
    <x v="1"/>
    <d v="2023-07-16T00:00:00"/>
    <s v="CA11445123"/>
    <n v="23"/>
  </r>
  <r>
    <x v="4"/>
    <x v="6"/>
    <x v="614"/>
    <x v="1"/>
    <x v="4"/>
    <s v="9000"/>
    <x v="2"/>
    <x v="1"/>
    <x v="626"/>
    <x v="627"/>
    <x v="610"/>
    <x v="13"/>
    <x v="92"/>
    <x v="137"/>
    <x v="51"/>
    <s v="TROCAR"/>
    <s v="TRINCA NO PINO DA BARRA DE DIREÇÃO"/>
    <s v="202303397246"/>
    <s v="D"/>
    <x v="2"/>
    <x v="6"/>
    <x v="24"/>
    <n v="2.8695161290322582E-5"/>
    <n v="4.0173225806451612E-4"/>
    <x v="6"/>
    <m/>
    <m/>
    <n v="1"/>
    <m/>
    <x v="1"/>
    <e v="#N/A"/>
    <x v="20"/>
    <x v="0"/>
    <x v="0"/>
    <d v="2023-07-18T00:00:00"/>
    <s v="CA11445125"/>
    <n v="23"/>
  </r>
  <r>
    <x v="4"/>
    <x v="6"/>
    <x v="615"/>
    <x v="1"/>
    <x v="4"/>
    <s v="9000"/>
    <x v="2"/>
    <x v="1"/>
    <x v="627"/>
    <x v="628"/>
    <x v="611"/>
    <x v="13"/>
    <x v="92"/>
    <x v="137"/>
    <x v="51"/>
    <s v="TROCAR"/>
    <s v="TRINCA NO PINO DA BARRA DE DIREÇÃO - REALIZADO TROCA DO PINO DA BARRA DE DIREÇÃO LE - 1120085"/>
    <s v="202303397246"/>
    <s v="D"/>
    <x v="2"/>
    <x v="0"/>
    <x v="24"/>
    <n v="3.6060967741935484E-4"/>
    <n v="5.0485354838709674E-3"/>
    <x v="6"/>
    <m/>
    <m/>
    <n v="1"/>
    <m/>
    <x v="1"/>
    <e v="#N/A"/>
    <x v="20"/>
    <x v="0"/>
    <x v="0"/>
    <d v="2023-07-18T00:00:00"/>
    <s v="CA11445125"/>
    <n v="23"/>
  </r>
  <r>
    <x v="4"/>
    <x v="6"/>
    <x v="616"/>
    <x v="1"/>
    <x v="4"/>
    <s v="9000"/>
    <x v="2"/>
    <x v="1"/>
    <x v="628"/>
    <x v="629"/>
    <x v="612"/>
    <x v="3"/>
    <x v="53"/>
    <x v="115"/>
    <x v="3"/>
    <s v="TROCAR"/>
    <s v="VAZAMENTO DE ÓLEO DIESEL - REAPERTADO CONECÇÕES DO SISTEMA DE COMBUSTIVEL - MATRICULA 01507273"/>
    <s v="202303454177"/>
    <s v="A"/>
    <x v="2"/>
    <x v="0"/>
    <x v="24"/>
    <n v="9.0565898617511536E-5"/>
    <n v="1.2679225806451614E-3"/>
    <x v="6"/>
    <m/>
    <m/>
    <n v="1"/>
    <m/>
    <x v="0"/>
    <e v="#N/A"/>
    <x v="0"/>
    <x v="1"/>
    <x v="1"/>
    <d v="2023-07-21T00:00:00"/>
    <s v="CA11445128"/>
    <n v="23"/>
  </r>
  <r>
    <x v="4"/>
    <x v="6"/>
    <x v="617"/>
    <x v="0"/>
    <x v="4"/>
    <s v="7000"/>
    <x v="0"/>
    <x v="0"/>
    <x v="629"/>
    <x v="630"/>
    <x v="613"/>
    <x v="0"/>
    <x v="33"/>
    <x v="0"/>
    <x v="0"/>
    <m/>
    <m/>
    <m/>
    <s v="D"/>
    <x v="0"/>
    <x v="0"/>
    <x v="25"/>
    <n v="1.4027557603686635E-4"/>
    <n v="1.9638580645161287E-3"/>
    <x v="6"/>
    <m/>
    <m/>
    <n v="1"/>
    <m/>
    <x v="0"/>
    <e v="#N/A"/>
    <x v="0"/>
    <x v="1"/>
    <x v="1"/>
    <d v="2023-07-24T00:00:00"/>
    <s v="CA11445131"/>
    <n v="23"/>
  </r>
  <r>
    <x v="4"/>
    <x v="6"/>
    <x v="618"/>
    <x v="0"/>
    <x v="4"/>
    <s v="7111"/>
    <x v="5"/>
    <x v="0"/>
    <x v="630"/>
    <x v="631"/>
    <x v="614"/>
    <x v="0"/>
    <x v="33"/>
    <x v="0"/>
    <x v="0"/>
    <m/>
    <m/>
    <m/>
    <s v="D"/>
    <x v="0"/>
    <x v="0"/>
    <x v="25"/>
    <n v="2.9252534562211987E-4"/>
    <n v="4.0953548387096779E-3"/>
    <x v="6"/>
    <m/>
    <m/>
    <n v="1"/>
    <m/>
    <x v="0"/>
    <e v="#N/A"/>
    <x v="0"/>
    <x v="1"/>
    <x v="1"/>
    <d v="2023-07-24T00:00:00"/>
    <s v="CA11445131"/>
    <n v="23"/>
  </r>
  <r>
    <x v="4"/>
    <x v="6"/>
    <x v="619"/>
    <x v="0"/>
    <x v="4"/>
    <s v="7000"/>
    <x v="0"/>
    <x v="0"/>
    <x v="631"/>
    <x v="632"/>
    <x v="615"/>
    <x v="0"/>
    <x v="33"/>
    <x v="0"/>
    <x v="0"/>
    <m/>
    <s v="MANUT PREVENTIVA CAT 500H - LIBERADO - 220249"/>
    <m/>
    <s v="D"/>
    <x v="0"/>
    <x v="0"/>
    <x v="25"/>
    <n v="2.0106352534562211E-3"/>
    <n v="2.8148893548387097E-2"/>
    <x v="6"/>
    <m/>
    <m/>
    <n v="1"/>
    <m/>
    <x v="0"/>
    <e v="#N/A"/>
    <x v="0"/>
    <x v="1"/>
    <x v="1"/>
    <d v="2023-07-25T00:00:00"/>
    <s v="CA11445132"/>
    <n v="23"/>
  </r>
  <r>
    <x v="4"/>
    <x v="7"/>
    <x v="620"/>
    <x v="1"/>
    <x v="4"/>
    <s v="9031"/>
    <x v="27"/>
    <x v="1"/>
    <x v="632"/>
    <x v="633"/>
    <x v="616"/>
    <x v="6"/>
    <x v="8"/>
    <x v="10"/>
    <x v="0"/>
    <m/>
    <m/>
    <m/>
    <s v="A"/>
    <x v="1"/>
    <x v="1"/>
    <x v="26"/>
    <n v="5.0803225806451616E-5"/>
    <n v="7.1124516129032268E-4"/>
    <x v="7"/>
    <m/>
    <m/>
    <n v="1"/>
    <m/>
    <x v="0"/>
    <e v="#N/A"/>
    <x v="0"/>
    <x v="1"/>
    <x v="1"/>
    <d v="2023-08-03T00:00:00"/>
    <s v="CA11445141"/>
    <n v="23"/>
  </r>
  <r>
    <x v="4"/>
    <x v="7"/>
    <x v="621"/>
    <x v="2"/>
    <x v="4"/>
    <s v="8010"/>
    <x v="14"/>
    <x v="2"/>
    <x v="633"/>
    <x v="634"/>
    <x v="617"/>
    <x v="9"/>
    <x v="27"/>
    <x v="27"/>
    <x v="0"/>
    <m/>
    <s v="VAZAMENTO NA VÁLVULA DO PNEU TEE - 202303700344- DOUGLAS - SUBSTITUIDO VALVULA DO PNEU TEE"/>
    <s v="202303700344"/>
    <s v="C"/>
    <x v="3"/>
    <x v="0"/>
    <x v="26"/>
    <n v="6.8588387096774192E-4"/>
    <n v="9.602374193548386E-3"/>
    <x v="7"/>
    <m/>
    <m/>
    <n v="1"/>
    <m/>
    <x v="0"/>
    <e v="#N/A"/>
    <x v="0"/>
    <x v="1"/>
    <x v="1"/>
    <d v="2023-08-05T00:00:00"/>
    <s v="CA11445143"/>
    <n v="23"/>
  </r>
  <r>
    <x v="4"/>
    <x v="7"/>
    <x v="622"/>
    <x v="2"/>
    <x v="4"/>
    <s v="8010"/>
    <x v="14"/>
    <x v="2"/>
    <x v="634"/>
    <x v="635"/>
    <x v="618"/>
    <x v="0"/>
    <x v="4"/>
    <x v="0"/>
    <x v="0"/>
    <m/>
    <s v="VAZAMENTO DE AR NO P/T/E/E"/>
    <m/>
    <s v="D"/>
    <x v="3"/>
    <x v="0"/>
    <x v="26"/>
    <n v="5.7336405529953918E-6"/>
    <n v="8.0270967741935485E-5"/>
    <x v="7"/>
    <m/>
    <m/>
    <n v="1"/>
    <m/>
    <x v="0"/>
    <e v="#N/A"/>
    <x v="0"/>
    <x v="1"/>
    <x v="1"/>
    <d v="2023-08-05T00:00:00"/>
    <s v="CA11445143"/>
    <n v="23"/>
  </r>
  <r>
    <x v="4"/>
    <x v="7"/>
    <x v="623"/>
    <x v="0"/>
    <x v="4"/>
    <s v="7010"/>
    <x v="4"/>
    <x v="0"/>
    <x v="635"/>
    <x v="636"/>
    <x v="619"/>
    <x v="0"/>
    <x v="4"/>
    <x v="0"/>
    <x v="0"/>
    <m/>
    <m/>
    <m/>
    <s v="A"/>
    <x v="3"/>
    <x v="0"/>
    <x v="27"/>
    <n v="5.3549999999999994E-5"/>
    <n v="7.4969999999999995E-4"/>
    <x v="7"/>
    <m/>
    <m/>
    <n v="1"/>
    <m/>
    <x v="0"/>
    <e v="#N/A"/>
    <x v="0"/>
    <x v="1"/>
    <x v="1"/>
    <d v="2023-08-07T00:00:00"/>
    <s v="CA11445145"/>
    <n v="23"/>
  </r>
  <r>
    <x v="4"/>
    <x v="7"/>
    <x v="624"/>
    <x v="0"/>
    <x v="4"/>
    <s v="7000"/>
    <x v="0"/>
    <x v="0"/>
    <x v="636"/>
    <x v="637"/>
    <x v="620"/>
    <x v="0"/>
    <x v="0"/>
    <x v="0"/>
    <x v="0"/>
    <m/>
    <m/>
    <m/>
    <s v="A"/>
    <x v="0"/>
    <x v="0"/>
    <x v="27"/>
    <n v="5.3096728110599083E-4"/>
    <n v="7.433541935483871E-3"/>
    <x v="7"/>
    <m/>
    <m/>
    <n v="1"/>
    <m/>
    <x v="0"/>
    <e v="#N/A"/>
    <x v="0"/>
    <x v="1"/>
    <x v="1"/>
    <d v="2023-08-09T00:00:00"/>
    <s v="CA11445147"/>
    <n v="4"/>
  </r>
  <r>
    <x v="4"/>
    <x v="7"/>
    <x v="625"/>
    <x v="0"/>
    <x v="4"/>
    <s v="4003"/>
    <x v="19"/>
    <x v="0"/>
    <x v="637"/>
    <x v="638"/>
    <x v="621"/>
    <x v="7"/>
    <x v="20"/>
    <x v="0"/>
    <x v="0"/>
    <m/>
    <s v="INSPECAO SENSITIVA CAT 794 AC 202303601991 - LUIS"/>
    <m/>
    <s v="C"/>
    <x v="5"/>
    <x v="0"/>
    <x v="28"/>
    <n v="1.0411336405529954E-4"/>
    <n v="1.4575870967741935E-3"/>
    <x v="7"/>
    <m/>
    <m/>
    <n v="1"/>
    <m/>
    <x v="0"/>
    <e v="#N/A"/>
    <x v="0"/>
    <x v="1"/>
    <x v="1"/>
    <d v="2023-08-17T00:00:00"/>
    <s v="CA11445155"/>
    <n v="23"/>
  </r>
  <r>
    <x v="4"/>
    <x v="7"/>
    <x v="626"/>
    <x v="0"/>
    <x v="4"/>
    <s v="7000"/>
    <x v="0"/>
    <x v="0"/>
    <x v="638"/>
    <x v="639"/>
    <x v="622"/>
    <x v="0"/>
    <x v="6"/>
    <x v="0"/>
    <x v="0"/>
    <m/>
    <m/>
    <m/>
    <s v="D"/>
    <x v="0"/>
    <x v="0"/>
    <x v="29"/>
    <n v="1.6473064516129033E-4"/>
    <n v="2.3062290322580646E-3"/>
    <x v="7"/>
    <m/>
    <m/>
    <n v="1"/>
    <m/>
    <x v="0"/>
    <e v="#N/A"/>
    <x v="0"/>
    <x v="1"/>
    <x v="1"/>
    <d v="2023-08-22T00:00:00"/>
    <s v="CA11445160"/>
    <n v="23"/>
  </r>
  <r>
    <x v="4"/>
    <x v="7"/>
    <x v="627"/>
    <x v="0"/>
    <x v="4"/>
    <s v="7111"/>
    <x v="5"/>
    <x v="0"/>
    <x v="639"/>
    <x v="640"/>
    <x v="623"/>
    <x v="0"/>
    <x v="6"/>
    <x v="0"/>
    <x v="0"/>
    <m/>
    <m/>
    <m/>
    <s v="D"/>
    <x v="0"/>
    <x v="0"/>
    <x v="29"/>
    <n v="3.3130115207373267E-4"/>
    <n v="4.6382161290322577E-3"/>
    <x v="7"/>
    <m/>
    <m/>
    <n v="1"/>
    <m/>
    <x v="0"/>
    <e v="#N/A"/>
    <x v="0"/>
    <x v="1"/>
    <x v="1"/>
    <d v="2023-08-22T00:00:00"/>
    <s v="CA11445160"/>
    <n v="23"/>
  </r>
  <r>
    <x v="4"/>
    <x v="7"/>
    <x v="628"/>
    <x v="0"/>
    <x v="4"/>
    <s v="7111"/>
    <x v="5"/>
    <x v="0"/>
    <x v="640"/>
    <x v="641"/>
    <x v="624"/>
    <x v="0"/>
    <x v="6"/>
    <x v="0"/>
    <x v="0"/>
    <m/>
    <m/>
    <m/>
    <s v="D"/>
    <x v="0"/>
    <x v="0"/>
    <x v="29"/>
    <n v="3.3324792626728109E-4"/>
    <n v="4.6654709677419349E-3"/>
    <x v="7"/>
    <m/>
    <m/>
    <n v="1"/>
    <m/>
    <x v="0"/>
    <e v="#N/A"/>
    <x v="0"/>
    <x v="1"/>
    <x v="1"/>
    <d v="2023-08-23T00:00:00"/>
    <s v="CA11445161"/>
    <n v="23"/>
  </r>
  <r>
    <x v="4"/>
    <x v="7"/>
    <x v="629"/>
    <x v="0"/>
    <x v="4"/>
    <s v="7000"/>
    <x v="0"/>
    <x v="0"/>
    <x v="641"/>
    <x v="642"/>
    <x v="625"/>
    <x v="0"/>
    <x v="6"/>
    <x v="0"/>
    <x v="0"/>
    <m/>
    <s v="INSPEÇÃO E PRÉ-LAVAGEM/ 'PLANO REVISÃO 1000h CATERPILLAR_x000a_794 AC - LIBERADO - 1150110"/>
    <m/>
    <s v="D"/>
    <x v="0"/>
    <x v="0"/>
    <x v="29"/>
    <n v="2.0360769585253454E-3"/>
    <n v="2.8505077419354839E-2"/>
    <x v="7"/>
    <m/>
    <m/>
    <n v="1"/>
    <m/>
    <x v="0"/>
    <e v="#N/A"/>
    <x v="0"/>
    <x v="1"/>
    <x v="1"/>
    <d v="2023-08-23T00:00:00"/>
    <s v="CA11445161"/>
    <n v="23"/>
  </r>
  <r>
    <x v="4"/>
    <x v="7"/>
    <x v="630"/>
    <x v="2"/>
    <x v="4"/>
    <s v="8006"/>
    <x v="34"/>
    <x v="2"/>
    <x v="642"/>
    <x v="643"/>
    <x v="626"/>
    <x v="7"/>
    <x v="35"/>
    <x v="0"/>
    <x v="0"/>
    <m/>
    <s v="INSPEÇAO"/>
    <m/>
    <s v="A"/>
    <x v="5"/>
    <x v="0"/>
    <x v="29"/>
    <n v="2.4534792626728113E-5"/>
    <n v="3.4348709677419354E-4"/>
    <x v="7"/>
    <m/>
    <m/>
    <n v="1"/>
    <m/>
    <x v="0"/>
    <e v="#N/A"/>
    <x v="0"/>
    <x v="1"/>
    <x v="1"/>
    <d v="2023-08-25T00:00:00"/>
    <s v="CA11445163"/>
    <n v="23"/>
  </r>
  <r>
    <x v="4"/>
    <x v="7"/>
    <x v="631"/>
    <x v="0"/>
    <x v="4"/>
    <s v="7001"/>
    <x v="13"/>
    <x v="0"/>
    <x v="643"/>
    <x v="644"/>
    <x v="627"/>
    <x v="7"/>
    <x v="7"/>
    <x v="0"/>
    <x v="0"/>
    <m/>
    <s v="REALIZAR CORREÇÃO DO REVESTIMENTO DE BASCULA (REVESTIMENTO SOLTANDO)"/>
    <m/>
    <s v="B"/>
    <x v="5"/>
    <x v="0"/>
    <x v="29"/>
    <n v="1.0213986175115206E-4"/>
    <n v="1.429958064516129E-3"/>
    <x v="7"/>
    <m/>
    <m/>
    <n v="1"/>
    <m/>
    <x v="0"/>
    <e v="#N/A"/>
    <x v="0"/>
    <x v="1"/>
    <x v="1"/>
    <d v="2023-08-25T00:00:00"/>
    <s v="CA11445163"/>
    <n v="23"/>
  </r>
  <r>
    <x v="4"/>
    <x v="8"/>
    <x v="632"/>
    <x v="1"/>
    <x v="4"/>
    <s v="9135"/>
    <x v="25"/>
    <x v="1"/>
    <x v="644"/>
    <x v="645"/>
    <x v="628"/>
    <x v="11"/>
    <x v="61"/>
    <x v="23"/>
    <x v="10"/>
    <s v="SISTEMA ALERTA DE FADIGA"/>
    <s v="FALHA NA TELA DO OPTALERT - SEM COMUNICAÇAO ***REINICIADO 128"/>
    <s v="202304155940"/>
    <s v="B"/>
    <x v="1"/>
    <x v="1"/>
    <x v="30"/>
    <n v="4.2894357142857139E-4"/>
    <n v="6.0052099999999995E-3"/>
    <x v="8"/>
    <m/>
    <m/>
    <n v="1"/>
    <m/>
    <x v="0"/>
    <e v="#N/A"/>
    <x v="0"/>
    <x v="1"/>
    <x v="1"/>
    <d v="2023-09-01T00:00:00"/>
    <s v="CA11445170"/>
    <n v="23"/>
  </r>
  <r>
    <x v="4"/>
    <x v="8"/>
    <x v="633"/>
    <x v="1"/>
    <x v="4"/>
    <s v="9000"/>
    <x v="2"/>
    <x v="1"/>
    <x v="645"/>
    <x v="646"/>
    <x v="629"/>
    <x v="3"/>
    <x v="53"/>
    <x v="51"/>
    <x v="24"/>
    <s v="TROCAR"/>
    <s v="VAZAMENTO HIDRAULICO; SUBSTITUIDO VEDAÇAO DO TUBO  DO RETORNO DO COMBUSTIVEL 1150970"/>
    <s v="202304166570"/>
    <s v="B"/>
    <x v="2"/>
    <x v="0"/>
    <x v="30"/>
    <n v="1.5608464285714284E-4"/>
    <n v="2.1851849999999996E-3"/>
    <x v="8"/>
    <m/>
    <m/>
    <n v="1"/>
    <m/>
    <x v="0"/>
    <e v="#N/A"/>
    <x v="0"/>
    <x v="1"/>
    <x v="1"/>
    <d v="2023-09-01T00:00:00"/>
    <s v="CA11445170"/>
    <n v="23"/>
  </r>
  <r>
    <x v="4"/>
    <x v="8"/>
    <x v="634"/>
    <x v="1"/>
    <x v="4"/>
    <s v="9000"/>
    <x v="2"/>
    <x v="1"/>
    <x v="646"/>
    <x v="647"/>
    <x v="630"/>
    <x v="2"/>
    <x v="34"/>
    <x v="30"/>
    <x v="13"/>
    <s v="TROCAR"/>
    <s v="FALHA NA PARTIDA DO MOTOR SUBSTITUIDO 04 BATERIAS - FLAVIO ALVES"/>
    <s v="202304186408"/>
    <s v="C"/>
    <x v="2"/>
    <x v="0"/>
    <x v="30"/>
    <n v="7.1031749999999998E-4"/>
    <n v="9.9444449999999997E-3"/>
    <x v="8"/>
    <m/>
    <m/>
    <n v="1"/>
    <m/>
    <x v="0"/>
    <e v="#N/A"/>
    <x v="0"/>
    <x v="1"/>
    <x v="1"/>
    <d v="2023-09-03T00:00:00"/>
    <s v="CA11445172"/>
    <n v="23"/>
  </r>
  <r>
    <x v="4"/>
    <x v="8"/>
    <x v="635"/>
    <x v="1"/>
    <x v="4"/>
    <s v="9000"/>
    <x v="2"/>
    <x v="1"/>
    <x v="647"/>
    <x v="648"/>
    <x v="631"/>
    <x v="2"/>
    <x v="34"/>
    <x v="30"/>
    <x v="13"/>
    <s v="TROCAR"/>
    <s v="BAIXA VOLTAGEM DO SISTEMA - ATIVO ENTROU EM PREVENTIVA - FLAVIO"/>
    <s v="202304199385"/>
    <s v="C"/>
    <x v="2"/>
    <x v="0"/>
    <x v="31"/>
    <n v="1.7817460714285715E-3"/>
    <n v="2.4944444999999999E-2"/>
    <x v="8"/>
    <m/>
    <m/>
    <n v="1"/>
    <m/>
    <x v="0"/>
    <e v="#N/A"/>
    <x v="0"/>
    <x v="1"/>
    <x v="1"/>
    <d v="2023-09-04T00:00:00"/>
    <s v="CA11445173"/>
    <n v="23"/>
  </r>
  <r>
    <x v="4"/>
    <x v="8"/>
    <x v="636"/>
    <x v="0"/>
    <x v="4"/>
    <s v="7116"/>
    <x v="3"/>
    <x v="0"/>
    <x v="648"/>
    <x v="649"/>
    <x v="632"/>
    <x v="0"/>
    <x v="0"/>
    <x v="0"/>
    <x v="0"/>
    <m/>
    <m/>
    <m/>
    <s v="D"/>
    <x v="0"/>
    <x v="0"/>
    <x v="31"/>
    <n v="3.3564642857142857E-5"/>
    <n v="4.6990499999999995E-4"/>
    <x v="8"/>
    <m/>
    <m/>
    <n v="1"/>
    <m/>
    <x v="0"/>
    <e v="#N/A"/>
    <x v="0"/>
    <x v="1"/>
    <x v="1"/>
    <d v="2023-09-04T00:00:00"/>
    <s v="CA11445173"/>
    <n v="4"/>
  </r>
  <r>
    <x v="4"/>
    <x v="8"/>
    <x v="637"/>
    <x v="0"/>
    <x v="4"/>
    <s v="7000"/>
    <x v="0"/>
    <x v="0"/>
    <x v="649"/>
    <x v="650"/>
    <x v="633"/>
    <x v="0"/>
    <x v="0"/>
    <x v="0"/>
    <x v="0"/>
    <m/>
    <s v="PREVENTIVA DE 250 HORAS + BACKLOGS - LIBERADO - TULIO"/>
    <m/>
    <s v="D"/>
    <x v="0"/>
    <x v="0"/>
    <x v="31"/>
    <n v="1.2054396428571429E-3"/>
    <n v="1.6876155E-2"/>
    <x v="8"/>
    <m/>
    <m/>
    <n v="1"/>
    <m/>
    <x v="0"/>
    <e v="#N/A"/>
    <x v="0"/>
    <x v="1"/>
    <x v="1"/>
    <d v="2023-09-04T00:00:00"/>
    <s v="CA11445173"/>
    <n v="4"/>
  </r>
  <r>
    <x v="4"/>
    <x v="8"/>
    <x v="638"/>
    <x v="2"/>
    <x v="4"/>
    <s v="8010"/>
    <x v="14"/>
    <x v="2"/>
    <x v="650"/>
    <x v="651"/>
    <x v="634"/>
    <x v="0"/>
    <x v="4"/>
    <x v="0"/>
    <x v="0"/>
    <m/>
    <m/>
    <m/>
    <s v="C"/>
    <x v="3"/>
    <x v="0"/>
    <x v="31"/>
    <n v="3.5354678571428573E-4"/>
    <n v="4.9496549999999999E-3"/>
    <x v="8"/>
    <m/>
    <m/>
    <n v="1"/>
    <m/>
    <x v="0"/>
    <e v="#N/A"/>
    <x v="0"/>
    <x v="1"/>
    <x v="1"/>
    <d v="2023-09-05T00:00:00"/>
    <s v="CA11445174"/>
    <n v="23"/>
  </r>
  <r>
    <x v="4"/>
    <x v="8"/>
    <x v="639"/>
    <x v="1"/>
    <x v="4"/>
    <s v="9031"/>
    <x v="27"/>
    <x v="1"/>
    <x v="651"/>
    <x v="652"/>
    <x v="635"/>
    <x v="6"/>
    <x v="8"/>
    <x v="10"/>
    <x v="31"/>
    <s v="FIXAR"/>
    <s v="FALHA NO RADIO DE COMUNICAÇÃO: REPOSICIONADO BASE DA ANTENA 400472"/>
    <s v="202304336424"/>
    <s v="B"/>
    <x v="1"/>
    <x v="1"/>
    <x v="32"/>
    <n v="4.2691785714285714E-4"/>
    <n v="5.9768500000000006E-3"/>
    <x v="8"/>
    <m/>
    <m/>
    <n v="1"/>
    <m/>
    <x v="0"/>
    <e v="#N/A"/>
    <x v="0"/>
    <x v="1"/>
    <x v="1"/>
    <d v="2023-09-12T00:00:00"/>
    <s v="CA11445181"/>
    <n v="23"/>
  </r>
  <r>
    <x v="4"/>
    <x v="8"/>
    <x v="640"/>
    <x v="0"/>
    <x v="4"/>
    <s v="7006"/>
    <x v="11"/>
    <x v="0"/>
    <x v="652"/>
    <x v="653"/>
    <x v="636"/>
    <x v="7"/>
    <x v="35"/>
    <x v="0"/>
    <x v="0"/>
    <m/>
    <m/>
    <m/>
    <s v="A"/>
    <x v="5"/>
    <x v="0"/>
    <x v="32"/>
    <n v="4.9065714285714288E-5"/>
    <n v="6.8692000000000004E-4"/>
    <x v="8"/>
    <m/>
    <m/>
    <n v="1"/>
    <m/>
    <x v="0"/>
    <e v="#N/A"/>
    <x v="0"/>
    <x v="1"/>
    <x v="1"/>
    <d v="2023-09-14T00:00:00"/>
    <s v="CA11445183"/>
    <n v="23"/>
  </r>
  <r>
    <x v="4"/>
    <x v="8"/>
    <x v="641"/>
    <x v="1"/>
    <x v="4"/>
    <s v="9135"/>
    <x v="25"/>
    <x v="1"/>
    <x v="653"/>
    <x v="654"/>
    <x v="637"/>
    <x v="11"/>
    <x v="61"/>
    <x v="23"/>
    <x v="10"/>
    <s v="SISTEMA ALERTA DE FADIGA"/>
    <s v="FALHA NA COMUNICAÇAO DO OPTALERT: NÃO IDENTIFICADO FALHA 153"/>
    <s v="202304377318"/>
    <s v="B"/>
    <x v="1"/>
    <x v="1"/>
    <x v="32"/>
    <n v="3.4693285714285717E-4"/>
    <n v="4.8570599999999998E-3"/>
    <x v="8"/>
    <m/>
    <m/>
    <n v="1"/>
    <m/>
    <x v="0"/>
    <e v="#N/A"/>
    <x v="0"/>
    <x v="1"/>
    <x v="1"/>
    <d v="2023-09-15T00:00:00"/>
    <s v="CA11445184"/>
    <n v="23"/>
  </r>
  <r>
    <x v="4"/>
    <x v="8"/>
    <x v="642"/>
    <x v="0"/>
    <x v="4"/>
    <s v="7116"/>
    <x v="3"/>
    <x v="0"/>
    <x v="654"/>
    <x v="655"/>
    <x v="638"/>
    <x v="0"/>
    <x v="11"/>
    <x v="0"/>
    <x v="0"/>
    <m/>
    <m/>
    <m/>
    <s v="B"/>
    <x v="0"/>
    <x v="0"/>
    <x v="33"/>
    <n v="4.0716071428571426E-5"/>
    <n v="5.7002499999999994E-4"/>
    <x v="8"/>
    <m/>
    <m/>
    <n v="1"/>
    <m/>
    <x v="0"/>
    <e v="#N/A"/>
    <x v="0"/>
    <x v="1"/>
    <x v="1"/>
    <d v="2023-09-18T00:00:00"/>
    <s v="CA11445187"/>
    <n v="23"/>
  </r>
  <r>
    <x v="4"/>
    <x v="8"/>
    <x v="643"/>
    <x v="0"/>
    <x v="4"/>
    <s v="7111"/>
    <x v="5"/>
    <x v="0"/>
    <x v="655"/>
    <x v="656"/>
    <x v="639"/>
    <x v="0"/>
    <x v="11"/>
    <x v="0"/>
    <x v="0"/>
    <m/>
    <m/>
    <m/>
    <s v="B"/>
    <x v="0"/>
    <x v="0"/>
    <x v="33"/>
    <n v="5.8469750000000008E-4"/>
    <n v="8.1857650000000011E-3"/>
    <x v="8"/>
    <m/>
    <m/>
    <n v="1"/>
    <m/>
    <x v="0"/>
    <e v="#N/A"/>
    <x v="0"/>
    <x v="1"/>
    <x v="1"/>
    <d v="2023-09-18T00:00:00"/>
    <s v="CA11445187"/>
    <n v="23"/>
  </r>
  <r>
    <x v="4"/>
    <x v="8"/>
    <x v="644"/>
    <x v="0"/>
    <x v="4"/>
    <s v="7000"/>
    <x v="0"/>
    <x v="0"/>
    <x v="656"/>
    <x v="657"/>
    <x v="640"/>
    <x v="0"/>
    <x v="11"/>
    <x v="0"/>
    <x v="0"/>
    <m/>
    <s v="REVISAO PREVENTIVA"/>
    <m/>
    <s v="B"/>
    <x v="0"/>
    <x v="0"/>
    <x v="33"/>
    <n v="5.705811785714286E-3"/>
    <n v="7.988136500000001E-2"/>
    <x v="8"/>
    <m/>
    <m/>
    <n v="1"/>
    <m/>
    <x v="0"/>
    <e v="#N/A"/>
    <x v="0"/>
    <x v="1"/>
    <x v="1"/>
    <d v="2023-09-19T00:00:00"/>
    <s v="CA11445188"/>
    <n v="23"/>
  </r>
  <r>
    <x v="5"/>
    <x v="0"/>
    <x v="645"/>
    <x v="0"/>
    <x v="5"/>
    <s v="7001"/>
    <x v="13"/>
    <x v="0"/>
    <x v="657"/>
    <x v="658"/>
    <x v="641"/>
    <x v="7"/>
    <x v="7"/>
    <x v="0"/>
    <x v="0"/>
    <m/>
    <m/>
    <m/>
    <s v="A"/>
    <x v="5"/>
    <x v="0"/>
    <x v="1"/>
    <n v="1.2896204379562044E-4"/>
    <n v="1.3590615384615385E-3"/>
    <x v="0"/>
    <m/>
    <m/>
    <n v="1"/>
    <m/>
    <x v="0"/>
    <e v="#N/A"/>
    <x v="0"/>
    <x v="0"/>
    <x v="0"/>
    <d v="2023-01-05T00:00:00"/>
    <s v="CA11544931"/>
    <n v="23"/>
  </r>
  <r>
    <x v="5"/>
    <x v="0"/>
    <x v="646"/>
    <x v="1"/>
    <x v="5"/>
    <s v="9031"/>
    <x v="12"/>
    <x v="1"/>
    <x v="658"/>
    <x v="659"/>
    <x v="642"/>
    <x v="6"/>
    <x v="12"/>
    <x v="14"/>
    <x v="52"/>
    <m/>
    <m/>
    <m/>
    <s v="D"/>
    <x v="1"/>
    <x v="1"/>
    <x v="1"/>
    <n v="2.9906310218978105E-3"/>
    <n v="3.151665E-2"/>
    <x v="0"/>
    <m/>
    <m/>
    <n v="1"/>
    <m/>
    <x v="0"/>
    <e v="#N/A"/>
    <x v="0"/>
    <x v="0"/>
    <x v="0"/>
    <d v="2023-01-08T00:00:00"/>
    <s v="CA11544934"/>
    <n v="23"/>
  </r>
  <r>
    <x v="5"/>
    <x v="0"/>
    <x v="647"/>
    <x v="0"/>
    <x v="5"/>
    <s v="7006"/>
    <x v="11"/>
    <x v="0"/>
    <x v="659"/>
    <x v="660"/>
    <x v="643"/>
    <x v="5"/>
    <x v="7"/>
    <x v="0"/>
    <x v="0"/>
    <m/>
    <m/>
    <m/>
    <s v="A"/>
    <x v="4"/>
    <x v="0"/>
    <x v="2"/>
    <n v="7.0711678832116788E-5"/>
    <n v="7.451923076923076E-4"/>
    <x v="0"/>
    <m/>
    <m/>
    <n v="1"/>
    <m/>
    <x v="1"/>
    <e v="#N/A"/>
    <x v="5"/>
    <x v="2"/>
    <x v="3"/>
    <d v="2023-01-10T00:00:00"/>
    <s v="CA11544936"/>
    <n v="23"/>
  </r>
  <r>
    <x v="5"/>
    <x v="0"/>
    <x v="648"/>
    <x v="1"/>
    <x v="5"/>
    <s v="9010"/>
    <x v="17"/>
    <x v="1"/>
    <x v="660"/>
    <x v="661"/>
    <x v="644"/>
    <x v="9"/>
    <x v="32"/>
    <x v="38"/>
    <x v="19"/>
    <s v="CALIBRAR"/>
    <s v="CALIBRAR PNEU TDE"/>
    <s v="202300167184"/>
    <s v="A"/>
    <x v="3"/>
    <x v="4"/>
    <x v="2"/>
    <n v="7.2570437956204388E-5"/>
    <n v="7.647807692307692E-4"/>
    <x v="0"/>
    <m/>
    <s v="EXPURGO DE BORRACHARIA DE 0,5% EXCEDENTE DO CONTRATO"/>
    <n v="1"/>
    <m/>
    <x v="0"/>
    <e v="#N/A"/>
    <x v="0"/>
    <x v="0"/>
    <x v="0"/>
    <d v="2023-01-10T00:00:00"/>
    <s v="CA11544936"/>
    <n v="23"/>
  </r>
  <r>
    <x v="5"/>
    <x v="0"/>
    <x v="649"/>
    <x v="0"/>
    <x v="5"/>
    <s v="7111"/>
    <x v="5"/>
    <x v="0"/>
    <x v="661"/>
    <x v="662"/>
    <x v="645"/>
    <x v="0"/>
    <x v="6"/>
    <x v="5"/>
    <x v="0"/>
    <m/>
    <m/>
    <m/>
    <s v="D"/>
    <x v="0"/>
    <x v="2"/>
    <x v="2"/>
    <n v="1.2351311165962646E-4"/>
    <n v="1.301638176720679E-3"/>
    <x v="0"/>
    <m/>
    <m/>
    <n v="1"/>
    <m/>
    <x v="0"/>
    <e v="#N/A"/>
    <x v="0"/>
    <x v="0"/>
    <x v="0"/>
    <d v="2023-01-13T00:00:00"/>
    <s v="CA11544939"/>
    <n v="23"/>
  </r>
  <r>
    <x v="5"/>
    <x v="0"/>
    <x v="650"/>
    <x v="0"/>
    <x v="5"/>
    <s v="7111"/>
    <x v="6"/>
    <x v="0"/>
    <x v="662"/>
    <x v="663"/>
    <x v="646"/>
    <x v="0"/>
    <x v="6"/>
    <x v="0"/>
    <x v="0"/>
    <m/>
    <m/>
    <m/>
    <s v="D"/>
    <x v="0"/>
    <x v="0"/>
    <x v="2"/>
    <n v="4.6507502027811059E-4"/>
    <n v="4.9011752137000887E-3"/>
    <x v="0"/>
    <m/>
    <m/>
    <n v="1"/>
    <m/>
    <x v="0"/>
    <e v="#N/A"/>
    <x v="0"/>
    <x v="0"/>
    <x v="0"/>
    <d v="2023-01-13T00:00:00"/>
    <s v="CA11544939"/>
    <n v="23"/>
  </r>
  <r>
    <x v="5"/>
    <x v="0"/>
    <x v="651"/>
    <x v="0"/>
    <x v="5"/>
    <s v="7111"/>
    <x v="0"/>
    <x v="0"/>
    <x v="663"/>
    <x v="664"/>
    <x v="647"/>
    <x v="0"/>
    <x v="6"/>
    <x v="0"/>
    <x v="0"/>
    <m/>
    <m/>
    <m/>
    <m/>
    <x v="0"/>
    <x v="0"/>
    <x v="2"/>
    <n v="2.6584042984623473E-3"/>
    <n v="2.801549145302628E-2"/>
    <x v="0"/>
    <m/>
    <m/>
    <n v="1"/>
    <m/>
    <x v="0"/>
    <e v="#N/A"/>
    <x v="0"/>
    <x v="1"/>
    <x v="1"/>
    <d v="2023-01-13T00:00:00"/>
    <s v="CA11544939"/>
    <n v="23"/>
  </r>
  <r>
    <x v="5"/>
    <x v="0"/>
    <x v="652"/>
    <x v="0"/>
    <x v="5"/>
    <s v="7111"/>
    <x v="8"/>
    <x v="0"/>
    <x v="664"/>
    <x v="665"/>
    <x v="648"/>
    <x v="0"/>
    <x v="6"/>
    <x v="7"/>
    <x v="0"/>
    <m/>
    <m/>
    <m/>
    <m/>
    <x v="0"/>
    <x v="2"/>
    <x v="2"/>
    <n v="7.603406325857033E-4"/>
    <n v="8.0128205126339495E-3"/>
    <x v="0"/>
    <m/>
    <m/>
    <n v="1"/>
    <m/>
    <x v="0"/>
    <e v="#N/A"/>
    <x v="0"/>
    <x v="1"/>
    <x v="1"/>
    <d v="2023-01-13T00:00:00"/>
    <s v="CA11544939"/>
    <n v="23"/>
  </r>
  <r>
    <x v="5"/>
    <x v="0"/>
    <x v="653"/>
    <x v="0"/>
    <x v="5"/>
    <s v="7111"/>
    <x v="0"/>
    <x v="0"/>
    <x v="665"/>
    <x v="666"/>
    <x v="649"/>
    <x v="0"/>
    <x v="6"/>
    <x v="0"/>
    <x v="0"/>
    <m/>
    <m/>
    <m/>
    <m/>
    <x v="0"/>
    <x v="0"/>
    <x v="2"/>
    <n v="2.407745336724979E-4"/>
    <n v="2.5373931625486314E-3"/>
    <x v="0"/>
    <m/>
    <m/>
    <n v="1"/>
    <m/>
    <x v="0"/>
    <e v="#N/A"/>
    <x v="0"/>
    <x v="1"/>
    <x v="1"/>
    <d v="2023-01-14T00:00:00"/>
    <s v="CA11544940"/>
    <n v="23"/>
  </r>
  <r>
    <x v="5"/>
    <x v="0"/>
    <x v="654"/>
    <x v="0"/>
    <x v="5"/>
    <s v="7111"/>
    <x v="7"/>
    <x v="0"/>
    <x v="666"/>
    <x v="667"/>
    <x v="650"/>
    <x v="0"/>
    <x v="6"/>
    <x v="6"/>
    <x v="0"/>
    <m/>
    <m/>
    <m/>
    <m/>
    <x v="0"/>
    <x v="2"/>
    <x v="2"/>
    <n v="2.1542984588954591E-4"/>
    <n v="2.2702991451436761E-3"/>
    <x v="0"/>
    <m/>
    <m/>
    <n v="1"/>
    <m/>
    <x v="0"/>
    <e v="#N/A"/>
    <x v="0"/>
    <x v="1"/>
    <x v="1"/>
    <d v="2023-01-14T00:00:00"/>
    <s v="CA11544940"/>
    <n v="23"/>
  </r>
  <r>
    <x v="5"/>
    <x v="0"/>
    <x v="655"/>
    <x v="0"/>
    <x v="5"/>
    <s v="7111"/>
    <x v="0"/>
    <x v="0"/>
    <x v="667"/>
    <x v="668"/>
    <x v="651"/>
    <x v="0"/>
    <x v="6"/>
    <x v="0"/>
    <x v="0"/>
    <m/>
    <m/>
    <m/>
    <m/>
    <x v="0"/>
    <x v="0"/>
    <x v="2"/>
    <n v="1.5967153284671533E-3"/>
    <n v="1.6826923076923076E-2"/>
    <x v="0"/>
    <m/>
    <m/>
    <n v="1"/>
    <m/>
    <x v="0"/>
    <e v="#N/A"/>
    <x v="0"/>
    <x v="1"/>
    <x v="1"/>
    <d v="2023-01-14T00:00:00"/>
    <s v="CA11544940"/>
    <n v="23"/>
  </r>
  <r>
    <x v="5"/>
    <x v="0"/>
    <x v="370"/>
    <x v="0"/>
    <x v="5"/>
    <s v="7111"/>
    <x v="8"/>
    <x v="0"/>
    <x v="668"/>
    <x v="669"/>
    <x v="16"/>
    <x v="0"/>
    <x v="6"/>
    <x v="7"/>
    <x v="0"/>
    <m/>
    <m/>
    <m/>
    <m/>
    <x v="0"/>
    <x v="2"/>
    <x v="2"/>
    <n v="3.801703163194062E-4"/>
    <n v="4.0064102565968195E-3"/>
    <x v="0"/>
    <m/>
    <m/>
    <n v="1"/>
    <m/>
    <x v="0"/>
    <e v="#N/A"/>
    <x v="0"/>
    <x v="1"/>
    <x v="1"/>
    <d v="2023-01-14T00:00:00"/>
    <s v="CA11544940"/>
    <n v="23"/>
  </r>
  <r>
    <x v="5"/>
    <x v="0"/>
    <x v="656"/>
    <x v="0"/>
    <x v="5"/>
    <s v="7111"/>
    <x v="0"/>
    <x v="0"/>
    <x v="669"/>
    <x v="670"/>
    <x v="652"/>
    <x v="0"/>
    <x v="6"/>
    <x v="0"/>
    <x v="0"/>
    <m/>
    <m/>
    <m/>
    <m/>
    <x v="0"/>
    <x v="0"/>
    <x v="2"/>
    <n v="3.9816504460600134E-3"/>
    <n v="4.1960470085401678E-2"/>
    <x v="0"/>
    <m/>
    <m/>
    <n v="1"/>
    <m/>
    <x v="0"/>
    <e v="#N/A"/>
    <x v="0"/>
    <x v="1"/>
    <x v="1"/>
    <d v="2023-01-14T00:00:00"/>
    <s v="CA11544940"/>
    <n v="23"/>
  </r>
  <r>
    <x v="5"/>
    <x v="0"/>
    <x v="657"/>
    <x v="0"/>
    <x v="5"/>
    <s v="7111"/>
    <x v="8"/>
    <x v="0"/>
    <x v="670"/>
    <x v="671"/>
    <x v="653"/>
    <x v="0"/>
    <x v="6"/>
    <x v="7"/>
    <x v="0"/>
    <m/>
    <m/>
    <m/>
    <m/>
    <x v="0"/>
    <x v="2"/>
    <x v="2"/>
    <n v="5.2970397404762985E-4"/>
    <n v="5.5822649572711764E-3"/>
    <x v="0"/>
    <m/>
    <m/>
    <n v="1"/>
    <m/>
    <x v="0"/>
    <e v="#N/A"/>
    <x v="0"/>
    <x v="1"/>
    <x v="1"/>
    <d v="2023-01-15T00:00:00"/>
    <s v="CA11544941"/>
    <n v="23"/>
  </r>
  <r>
    <x v="5"/>
    <x v="0"/>
    <x v="658"/>
    <x v="0"/>
    <x v="5"/>
    <s v="7000"/>
    <x v="0"/>
    <x v="0"/>
    <x v="671"/>
    <x v="672"/>
    <x v="654"/>
    <x v="0"/>
    <x v="6"/>
    <x v="0"/>
    <x v="0"/>
    <m/>
    <m/>
    <m/>
    <s v="D"/>
    <x v="0"/>
    <x v="0"/>
    <x v="3"/>
    <n v="1.284257569597791E-3"/>
    <n v="1.3534099002684413E-2"/>
    <x v="0"/>
    <m/>
    <m/>
    <n v="1"/>
    <m/>
    <x v="0"/>
    <e v="#N/A"/>
    <x v="0"/>
    <x v="0"/>
    <x v="0"/>
    <d v="2023-01-16T00:00:00"/>
    <s v="CA11544942"/>
    <n v="23"/>
  </r>
  <r>
    <x v="5"/>
    <x v="0"/>
    <x v="659"/>
    <x v="1"/>
    <x v="5"/>
    <s v="9010"/>
    <x v="17"/>
    <x v="1"/>
    <x v="672"/>
    <x v="673"/>
    <x v="655"/>
    <x v="9"/>
    <x v="27"/>
    <x v="38"/>
    <x v="19"/>
    <s v="CALIBRAR"/>
    <s v="TM_3 -  ALARME BAIXA PRESSÃO DO PNEU TEE / TDE   FOI CALIBRADO E LIBERADO"/>
    <s v="202300285521"/>
    <s v="A"/>
    <x v="3"/>
    <x v="4"/>
    <x v="3"/>
    <n v="6.075120437956205E-4"/>
    <n v="6.4022423076923081E-3"/>
    <x v="0"/>
    <m/>
    <s v="EXPURGO DE BORRACHARIA DE 0,5% EXCEDENTE DO CONTRATO"/>
    <n v="1"/>
    <m/>
    <x v="0"/>
    <e v="#N/A"/>
    <x v="0"/>
    <x v="1"/>
    <x v="1"/>
    <d v="2023-01-17T00:00:00"/>
    <s v="CA11544943"/>
    <n v="23"/>
  </r>
  <r>
    <x v="5"/>
    <x v="0"/>
    <x v="660"/>
    <x v="1"/>
    <x v="5"/>
    <s v="9000"/>
    <x v="2"/>
    <x v="1"/>
    <x v="673"/>
    <x v="674"/>
    <x v="656"/>
    <x v="2"/>
    <x v="17"/>
    <x v="138"/>
    <x v="53"/>
    <s v="TROCAR"/>
    <s v="O equipamento está parado para manutenção corretiva"/>
    <m/>
    <s v="C"/>
    <x v="2"/>
    <x v="0"/>
    <x v="3"/>
    <n v="1.2217828467153285E-3"/>
    <n v="1.2875711538461539E-2"/>
    <x v="0"/>
    <m/>
    <m/>
    <n v="1"/>
    <m/>
    <x v="1"/>
    <e v="#N/A"/>
    <x v="21"/>
    <x v="7"/>
    <x v="8"/>
    <d v="2023-01-18T00:00:00"/>
    <s v="CA11544944"/>
    <n v="23"/>
  </r>
  <r>
    <x v="5"/>
    <x v="0"/>
    <x v="661"/>
    <x v="1"/>
    <x v="5"/>
    <s v="9000"/>
    <x v="2"/>
    <x v="1"/>
    <x v="674"/>
    <x v="675"/>
    <x v="657"/>
    <x v="9"/>
    <x v="49"/>
    <x v="22"/>
    <x v="19"/>
    <s v="CALIBRAR"/>
    <s v="FALHA NA PARTIDA E BAIXA PRESSÃO DOS PNEUS"/>
    <s v="202300321377"/>
    <s v="C"/>
    <x v="9"/>
    <x v="0"/>
    <x v="3"/>
    <n v="9.5346715328467147E-4"/>
    <n v="1.0048076923076922E-2"/>
    <x v="0"/>
    <m/>
    <m/>
    <n v="1"/>
    <m/>
    <x v="0"/>
    <e v="#N/A"/>
    <x v="0"/>
    <x v="1"/>
    <x v="1"/>
    <d v="2023-01-19T00:00:00"/>
    <s v="CA11544945"/>
    <n v="23"/>
  </r>
  <r>
    <x v="5"/>
    <x v="0"/>
    <x v="662"/>
    <x v="1"/>
    <x v="5"/>
    <s v="9010"/>
    <x v="17"/>
    <x v="1"/>
    <x v="675"/>
    <x v="676"/>
    <x v="658"/>
    <x v="9"/>
    <x v="44"/>
    <x v="38"/>
    <x v="16"/>
    <s v="SEM RELATO"/>
    <s v="VAZAMENTO DE AR NO PEDAL - AJUSTADO E LIBERADO"/>
    <n v="202300336927"/>
    <s v="C"/>
    <x v="3"/>
    <x v="4"/>
    <x v="3"/>
    <n v="6.9203686131386868E-4"/>
    <n v="7.2930038461538468E-3"/>
    <x v="0"/>
    <m/>
    <s v="EXPURGO DE BORRACHARIA DE 0,5% EXCEDENTE DO CONTRATO"/>
    <n v="1"/>
    <m/>
    <x v="0"/>
    <e v="#N/A"/>
    <x v="0"/>
    <x v="1"/>
    <x v="1"/>
    <d v="2023-01-20T00:00:00"/>
    <s v="CA11544946"/>
    <n v="23"/>
  </r>
  <r>
    <x v="5"/>
    <x v="0"/>
    <x v="663"/>
    <x v="0"/>
    <x v="5"/>
    <s v="7000"/>
    <x v="0"/>
    <x v="0"/>
    <x v="676"/>
    <x v="677"/>
    <x v="659"/>
    <x v="0"/>
    <x v="0"/>
    <x v="0"/>
    <x v="0"/>
    <m/>
    <m/>
    <m/>
    <s v="A"/>
    <x v="0"/>
    <x v="0"/>
    <x v="3"/>
    <n v="6.6943759124087586E-4"/>
    <n v="7.0548423076923078E-3"/>
    <x v="0"/>
    <m/>
    <m/>
    <n v="1"/>
    <m/>
    <x v="0"/>
    <e v="#N/A"/>
    <x v="0"/>
    <x v="1"/>
    <x v="1"/>
    <d v="2023-01-22T00:00:00"/>
    <s v="CA11544948"/>
    <n v="4"/>
  </r>
  <r>
    <x v="5"/>
    <x v="0"/>
    <x v="664"/>
    <x v="1"/>
    <x v="5"/>
    <s v="9031"/>
    <x v="12"/>
    <x v="1"/>
    <x v="677"/>
    <x v="678"/>
    <x v="660"/>
    <x v="6"/>
    <x v="8"/>
    <x v="10"/>
    <x v="1"/>
    <s v="REPARAR"/>
    <m/>
    <m/>
    <s v="A"/>
    <x v="1"/>
    <x v="1"/>
    <x v="4"/>
    <n v="6.7670437956204377E-5"/>
    <n v="7.1314230769230777E-4"/>
    <x v="0"/>
    <m/>
    <m/>
    <n v="1"/>
    <m/>
    <x v="0"/>
    <e v="#N/A"/>
    <x v="0"/>
    <x v="1"/>
    <x v="1"/>
    <d v="2023-01-28T00:00:00"/>
    <s v="CA11544954"/>
    <n v="23"/>
  </r>
  <r>
    <x v="5"/>
    <x v="1"/>
    <x v="665"/>
    <x v="0"/>
    <x v="5"/>
    <s v="7000"/>
    <x v="0"/>
    <x v="0"/>
    <x v="678"/>
    <x v="679"/>
    <x v="661"/>
    <x v="0"/>
    <x v="0"/>
    <x v="0"/>
    <x v="0"/>
    <m/>
    <m/>
    <m/>
    <s v="B"/>
    <x v="0"/>
    <x v="0"/>
    <x v="5"/>
    <n v="1.2874646586345381E-3"/>
    <n v="1.2823147999999999E-2"/>
    <x v="1"/>
    <m/>
    <m/>
    <n v="1"/>
    <m/>
    <x v="0"/>
    <e v="#N/A"/>
    <x v="0"/>
    <x v="1"/>
    <x v="1"/>
    <d v="2023-02-03T00:00:00"/>
    <s v="CA11544960"/>
    <n v="4"/>
  </r>
  <r>
    <x v="5"/>
    <x v="1"/>
    <x v="666"/>
    <x v="1"/>
    <x v="5"/>
    <s v="9010"/>
    <x v="17"/>
    <x v="1"/>
    <x v="679"/>
    <x v="680"/>
    <x v="662"/>
    <x v="9"/>
    <x v="49"/>
    <x v="38"/>
    <x v="4"/>
    <s v="TROCAR"/>
    <s v="SUBSTITUIR PNEU FURADO TDI - SUBSTITUIDO PNEU TDI 487812"/>
    <s v="202300622279"/>
    <s v="D"/>
    <x v="3"/>
    <x v="4"/>
    <x v="34"/>
    <n v="2.1934963855421686E-3"/>
    <n v="2.1847224000000002E-2"/>
    <x v="1"/>
    <m/>
    <m/>
    <n v="1"/>
    <m/>
    <x v="0"/>
    <e v="#N/A"/>
    <x v="0"/>
    <x v="1"/>
    <x v="1"/>
    <d v="2023-02-06T00:00:00"/>
    <s v="CA11544963"/>
    <n v="23"/>
  </r>
  <r>
    <x v="5"/>
    <x v="1"/>
    <x v="667"/>
    <x v="1"/>
    <x v="5"/>
    <s v="9000"/>
    <x v="2"/>
    <x v="1"/>
    <x v="680"/>
    <x v="681"/>
    <x v="663"/>
    <x v="3"/>
    <x v="53"/>
    <x v="139"/>
    <x v="33"/>
    <s v="TROCAR"/>
    <s v="ALTA PRESSÃO DO DIFERENCIAL, BAIXO RENDIMENTO ; SUBSTITUIDO PINOS DO CONECTOR DE TEMPERATURA DOS ESCAPES 1150166"/>
    <s v="202300689582"/>
    <s v="B"/>
    <x v="2"/>
    <x v="0"/>
    <x v="34"/>
    <n v="9.5985943775100398E-5"/>
    <n v="9.5602000000000003E-4"/>
    <x v="1"/>
    <m/>
    <m/>
    <n v="1"/>
    <m/>
    <x v="1"/>
    <e v="#N/A"/>
    <x v="22"/>
    <x v="0"/>
    <x v="9"/>
    <d v="2023-02-10T00:00:00"/>
    <s v="CA11544967"/>
    <n v="23"/>
  </r>
  <r>
    <x v="5"/>
    <x v="1"/>
    <x v="668"/>
    <x v="1"/>
    <x v="5"/>
    <s v="9000"/>
    <x v="2"/>
    <x v="1"/>
    <x v="681"/>
    <x v="682"/>
    <x v="664"/>
    <x v="3"/>
    <x v="53"/>
    <x v="139"/>
    <x v="33"/>
    <s v="TROCAR"/>
    <s v="ALTA PRESSÃO DO DIFERENCIAL, BAIXO RENDIMENTO - LIBERADO SUBSTITUIDO UNIDADE INJETORA DO CILINDRO DO MOTOR . MAT 1150166"/>
    <s v="202300689582"/>
    <s v="B"/>
    <x v="2"/>
    <x v="0"/>
    <x v="34"/>
    <n v="4.4379369329147315E-3"/>
    <n v="4.4201851851830724E-2"/>
    <x v="1"/>
    <m/>
    <m/>
    <n v="1"/>
    <m/>
    <x v="1"/>
    <e v="#N/A"/>
    <x v="22"/>
    <x v="0"/>
    <x v="9"/>
    <d v="2023-02-10T00:00:00"/>
    <s v="CA11544967"/>
    <n v="23"/>
  </r>
  <r>
    <x v="5"/>
    <x v="1"/>
    <x v="669"/>
    <x v="1"/>
    <x v="5"/>
    <s v="9000"/>
    <x v="2"/>
    <x v="1"/>
    <x v="682"/>
    <x v="683"/>
    <x v="665"/>
    <x v="2"/>
    <x v="17"/>
    <x v="73"/>
    <x v="1"/>
    <s v="REPARAR"/>
    <s v="BAIXO RENDIMENTO - 2201642 CONECTOR DA VÁLVULA FTV"/>
    <s v="202300707972"/>
    <s v="C"/>
    <x v="2"/>
    <x v="0"/>
    <x v="34"/>
    <n v="8.7144859437751014E-4"/>
    <n v="8.679628E-3"/>
    <x v="1"/>
    <m/>
    <m/>
    <n v="1"/>
    <m/>
    <x v="0"/>
    <e v="#N/A"/>
    <x v="0"/>
    <x v="1"/>
    <x v="1"/>
    <d v="2023-02-11T00:00:00"/>
    <s v="CA11544968"/>
    <n v="23"/>
  </r>
  <r>
    <x v="5"/>
    <x v="1"/>
    <x v="670"/>
    <x v="1"/>
    <x v="5"/>
    <s v="9010"/>
    <x v="17"/>
    <x v="1"/>
    <x v="683"/>
    <x v="684"/>
    <x v="666"/>
    <x v="9"/>
    <x v="49"/>
    <x v="38"/>
    <x v="47"/>
    <s v="LIBERADO"/>
    <s v="AG MANUT/PNEUS - AVALIAR PNEUS TRASEIROS - 01500955 finalizado avaliação dos pneus traseiros"/>
    <s v="202300736305"/>
    <s v="C"/>
    <x v="3"/>
    <x v="4"/>
    <x v="6"/>
    <n v="9.5706907630522088E-4"/>
    <n v="9.5324079999999992E-3"/>
    <x v="1"/>
    <m/>
    <m/>
    <n v="1"/>
    <m/>
    <x v="0"/>
    <e v="#N/A"/>
    <x v="0"/>
    <x v="1"/>
    <x v="1"/>
    <d v="2023-02-13T00:00:00"/>
    <s v="CA11544970"/>
    <n v="23"/>
  </r>
  <r>
    <x v="5"/>
    <x v="1"/>
    <x v="671"/>
    <x v="1"/>
    <x v="5"/>
    <s v="9000"/>
    <x v="2"/>
    <x v="1"/>
    <x v="684"/>
    <x v="685"/>
    <x v="667"/>
    <x v="12"/>
    <x v="64"/>
    <x v="140"/>
    <x v="12"/>
    <s v="TROCAR"/>
    <s v="FALHA NO AR CONDICIONADO, APENAS VENTILANDO / SUBSTITUIDO COMPRESSOR DO AR-CONDICONADO - SOTREQ 1150075"/>
    <s v="202300816928"/>
    <s v="C"/>
    <x v="2"/>
    <x v="0"/>
    <x v="6"/>
    <n v="3.0259461847389562E-3"/>
    <n v="3.0138424000000004E-2"/>
    <x v="1"/>
    <m/>
    <m/>
    <n v="1"/>
    <m/>
    <x v="1"/>
    <e v="#N/A"/>
    <x v="10"/>
    <x v="0"/>
    <x v="0"/>
    <d v="2023-02-17T00:00:00"/>
    <s v="CA11544974"/>
    <n v="23"/>
  </r>
  <r>
    <x v="5"/>
    <x v="1"/>
    <x v="672"/>
    <x v="1"/>
    <x v="5"/>
    <s v="9000"/>
    <x v="2"/>
    <x v="1"/>
    <x v="685"/>
    <x v="686"/>
    <x v="668"/>
    <x v="12"/>
    <x v="28"/>
    <x v="4"/>
    <x v="3"/>
    <s v="TROCAR"/>
    <s v="FALHA NO AR CONDICONADO  APENAS VENTILANDO /* SUBSTITUIDO MANGUEIRA DE ALTA E REALIZADO CARGA GÁS -  SOTREQ"/>
    <s v="202300840012"/>
    <s v="C"/>
    <x v="2"/>
    <x v="0"/>
    <x v="6"/>
    <n v="1.9208779116465864E-3"/>
    <n v="1.9131944000000001E-2"/>
    <x v="1"/>
    <m/>
    <m/>
    <n v="1"/>
    <m/>
    <x v="0"/>
    <e v="#N/A"/>
    <x v="0"/>
    <x v="1"/>
    <x v="1"/>
    <d v="2023-02-19T00:00:00"/>
    <s v="CA11544976"/>
    <n v="23"/>
  </r>
  <r>
    <x v="5"/>
    <x v="1"/>
    <x v="673"/>
    <x v="1"/>
    <x v="5"/>
    <s v="9000"/>
    <x v="2"/>
    <x v="1"/>
    <x v="686"/>
    <x v="687"/>
    <x v="669"/>
    <x v="12"/>
    <x v="28"/>
    <x v="4"/>
    <x v="3"/>
    <s v="TROCAR"/>
    <s v="O equipamento está parado para manutenção corretiva"/>
    <s v="202300856378"/>
    <s v="A"/>
    <x v="2"/>
    <x v="0"/>
    <x v="7"/>
    <n v="2.9334939759036144E-4"/>
    <n v="2.9217599999999998E-3"/>
    <x v="1"/>
    <m/>
    <m/>
    <n v="1"/>
    <m/>
    <x v="0"/>
    <e v="#N/A"/>
    <x v="0"/>
    <x v="1"/>
    <x v="1"/>
    <d v="2023-02-20T00:00:00"/>
    <s v="CA11544977"/>
    <n v="23"/>
  </r>
  <r>
    <x v="5"/>
    <x v="1"/>
    <x v="674"/>
    <x v="1"/>
    <x v="5"/>
    <s v="9000"/>
    <x v="2"/>
    <x v="1"/>
    <x v="687"/>
    <x v="688"/>
    <x v="670"/>
    <x v="12"/>
    <x v="68"/>
    <x v="141"/>
    <x v="54"/>
    <s v="TROCAR"/>
    <s v="O equipamento está parado para manutenção corretiva"/>
    <s v="202300856378"/>
    <s v="A"/>
    <x v="2"/>
    <x v="0"/>
    <x v="7"/>
    <n v="4.93455421686747E-4"/>
    <n v="4.9148160000000007E-3"/>
    <x v="1"/>
    <m/>
    <m/>
    <n v="1"/>
    <m/>
    <x v="0"/>
    <e v="#N/A"/>
    <x v="0"/>
    <x v="1"/>
    <x v="1"/>
    <d v="2023-02-20T00:00:00"/>
    <s v="CA11544977"/>
    <n v="23"/>
  </r>
  <r>
    <x v="5"/>
    <x v="1"/>
    <x v="675"/>
    <x v="0"/>
    <x v="5"/>
    <s v="7000"/>
    <x v="0"/>
    <x v="0"/>
    <x v="688"/>
    <x v="689"/>
    <x v="21"/>
    <x v="0"/>
    <x v="11"/>
    <x v="0"/>
    <x v="0"/>
    <m/>
    <m/>
    <m/>
    <m/>
    <x v="0"/>
    <x v="0"/>
    <x v="7"/>
    <n v="6.6934404285749923E-4"/>
    <n v="6.6666666668606924E-3"/>
    <x v="1"/>
    <m/>
    <m/>
    <n v="1"/>
    <m/>
    <x v="0"/>
    <e v="#N/A"/>
    <x v="0"/>
    <x v="1"/>
    <x v="1"/>
    <d v="2023-02-20T00:00:00"/>
    <s v="CA11544977"/>
    <n v="23"/>
  </r>
  <r>
    <x v="5"/>
    <x v="1"/>
    <x v="676"/>
    <x v="0"/>
    <x v="5"/>
    <s v="7000"/>
    <x v="6"/>
    <x v="0"/>
    <x v="689"/>
    <x v="690"/>
    <x v="671"/>
    <x v="0"/>
    <x v="11"/>
    <x v="0"/>
    <x v="0"/>
    <m/>
    <m/>
    <m/>
    <m/>
    <x v="0"/>
    <x v="0"/>
    <x v="7"/>
    <n v="5.4114606574735976E-4"/>
    <n v="5.3898148148437026E-3"/>
    <x v="1"/>
    <m/>
    <m/>
    <n v="1"/>
    <m/>
    <x v="0"/>
    <e v="#N/A"/>
    <x v="0"/>
    <x v="1"/>
    <x v="1"/>
    <d v="2023-02-21T00:00:00"/>
    <s v="CA11544978"/>
    <n v="23"/>
  </r>
  <r>
    <x v="5"/>
    <x v="1"/>
    <x v="677"/>
    <x v="0"/>
    <x v="5"/>
    <s v="7000"/>
    <x v="35"/>
    <x v="0"/>
    <x v="690"/>
    <x v="691"/>
    <x v="672"/>
    <x v="0"/>
    <x v="11"/>
    <x v="0"/>
    <x v="0"/>
    <m/>
    <m/>
    <m/>
    <m/>
    <x v="0"/>
    <x v="0"/>
    <x v="7"/>
    <n v="1.6175814368423116E-3"/>
    <n v="1.6111111110949424E-2"/>
    <x v="1"/>
    <m/>
    <m/>
    <n v="1"/>
    <m/>
    <x v="0"/>
    <e v="#N/A"/>
    <x v="0"/>
    <x v="1"/>
    <x v="1"/>
    <d v="2023-02-21T00:00:00"/>
    <s v="CA11544978"/>
    <n v="23"/>
  </r>
  <r>
    <x v="5"/>
    <x v="1"/>
    <x v="678"/>
    <x v="0"/>
    <x v="5"/>
    <s v="7000"/>
    <x v="0"/>
    <x v="0"/>
    <x v="691"/>
    <x v="692"/>
    <x v="673"/>
    <x v="0"/>
    <x v="11"/>
    <x v="0"/>
    <x v="0"/>
    <m/>
    <m/>
    <m/>
    <m/>
    <x v="0"/>
    <x v="0"/>
    <x v="7"/>
    <n v="2.1586345381467663E-3"/>
    <n v="2.1499999999941791E-2"/>
    <x v="1"/>
    <m/>
    <m/>
    <n v="1"/>
    <m/>
    <x v="0"/>
    <e v="#N/A"/>
    <x v="0"/>
    <x v="1"/>
    <x v="1"/>
    <d v="2023-02-21T00:00:00"/>
    <s v="CA11544978"/>
    <n v="23"/>
  </r>
  <r>
    <x v="5"/>
    <x v="1"/>
    <x v="679"/>
    <x v="0"/>
    <x v="5"/>
    <s v="7000"/>
    <x v="8"/>
    <x v="0"/>
    <x v="692"/>
    <x v="693"/>
    <x v="441"/>
    <x v="0"/>
    <x v="11"/>
    <x v="7"/>
    <x v="0"/>
    <m/>
    <m/>
    <m/>
    <m/>
    <x v="0"/>
    <x v="2"/>
    <x v="7"/>
    <n v="1.3833110218743295E-3"/>
    <n v="1.3777777777868323E-2"/>
    <x v="1"/>
    <m/>
    <s v="CHUVA"/>
    <n v="1"/>
    <m/>
    <x v="0"/>
    <e v="#N/A"/>
    <x v="0"/>
    <x v="1"/>
    <x v="1"/>
    <d v="2023-02-22T00:00:00"/>
    <s v="CA11544979"/>
    <n v="23"/>
  </r>
  <r>
    <x v="5"/>
    <x v="1"/>
    <x v="680"/>
    <x v="0"/>
    <x v="5"/>
    <s v="7000"/>
    <x v="0"/>
    <x v="0"/>
    <x v="693"/>
    <x v="694"/>
    <x v="674"/>
    <x v="0"/>
    <x v="11"/>
    <x v="0"/>
    <x v="0"/>
    <m/>
    <m/>
    <m/>
    <m/>
    <x v="0"/>
    <x v="0"/>
    <x v="7"/>
    <n v="1.9522534582126197E-4"/>
    <n v="1.9444444443797693E-3"/>
    <x v="1"/>
    <m/>
    <m/>
    <n v="1"/>
    <m/>
    <x v="0"/>
    <e v="#N/A"/>
    <x v="0"/>
    <x v="1"/>
    <x v="1"/>
    <d v="2023-02-22T00:00:00"/>
    <s v="CA11544979"/>
    <n v="23"/>
  </r>
  <r>
    <x v="5"/>
    <x v="1"/>
    <x v="681"/>
    <x v="0"/>
    <x v="5"/>
    <s v="7000"/>
    <x v="7"/>
    <x v="0"/>
    <x v="694"/>
    <x v="695"/>
    <x v="675"/>
    <x v="0"/>
    <x v="11"/>
    <x v="6"/>
    <x v="0"/>
    <m/>
    <m/>
    <m/>
    <m/>
    <x v="0"/>
    <x v="2"/>
    <x v="7"/>
    <n v="1.3944667560748764E-4"/>
    <n v="1.3888888890505769E-3"/>
    <x v="1"/>
    <m/>
    <s v="AG COMBOIO DE LUBRIFICAÇÃO"/>
    <n v="1"/>
    <m/>
    <x v="0"/>
    <e v="#N/A"/>
    <x v="0"/>
    <x v="1"/>
    <x v="1"/>
    <d v="2023-02-22T00:00:00"/>
    <s v="CA11544979"/>
    <n v="23"/>
  </r>
  <r>
    <x v="5"/>
    <x v="1"/>
    <x v="682"/>
    <x v="0"/>
    <x v="5"/>
    <s v="7000"/>
    <x v="0"/>
    <x v="0"/>
    <x v="695"/>
    <x v="696"/>
    <x v="676"/>
    <x v="0"/>
    <x v="11"/>
    <x v="0"/>
    <x v="0"/>
    <m/>
    <m/>
    <m/>
    <m/>
    <x v="0"/>
    <x v="0"/>
    <x v="7"/>
    <n v="6.9723337794977598E-4"/>
    <n v="6.9444444443797692E-3"/>
    <x v="1"/>
    <m/>
    <m/>
    <n v="1"/>
    <m/>
    <x v="0"/>
    <e v="#N/A"/>
    <x v="0"/>
    <x v="1"/>
    <x v="1"/>
    <d v="2023-02-22T00:00:00"/>
    <s v="CA11544979"/>
    <n v="23"/>
  </r>
  <r>
    <x v="5"/>
    <x v="1"/>
    <x v="683"/>
    <x v="0"/>
    <x v="5"/>
    <s v="7000"/>
    <x v="9"/>
    <x v="0"/>
    <x v="696"/>
    <x v="697"/>
    <x v="677"/>
    <x v="0"/>
    <x v="11"/>
    <x v="142"/>
    <x v="0"/>
    <m/>
    <m/>
    <m/>
    <s v="B"/>
    <x v="0"/>
    <x v="0"/>
    <x v="7"/>
    <n v="1.453964004209396E-4"/>
    <n v="1.4481481481925585E-3"/>
    <x v="1"/>
    <m/>
    <m/>
    <n v="1"/>
    <m/>
    <x v="0"/>
    <e v="#N/A"/>
    <x v="0"/>
    <x v="1"/>
    <x v="1"/>
    <d v="2023-02-22T00:00:00"/>
    <s v="CA11544979"/>
    <n v="23"/>
  </r>
  <r>
    <x v="5"/>
    <x v="1"/>
    <x v="684"/>
    <x v="1"/>
    <x v="5"/>
    <s v="9000"/>
    <x v="2"/>
    <x v="1"/>
    <x v="697"/>
    <x v="698"/>
    <x v="678"/>
    <x v="3"/>
    <x v="21"/>
    <x v="143"/>
    <x v="55"/>
    <m/>
    <s v="BAIXA PRESSÃO DA BOMBA DE TRANSFERENCIA DE COMBUSTIVEL - FALHA NÃO COMPROMETE O EQUIPAMENTO, MANUTENÇÃO LIBEROU PARA RODAR - SOTREQ 2201642"/>
    <s v="202300910315"/>
    <s v="C"/>
    <x v="2"/>
    <x v="0"/>
    <x v="7"/>
    <n v="6.2704417670682723E-5"/>
    <n v="6.2453599999999997E-4"/>
    <x v="1"/>
    <m/>
    <m/>
    <n v="1"/>
    <m/>
    <x v="0"/>
    <e v="#N/A"/>
    <x v="0"/>
    <x v="1"/>
    <x v="1"/>
    <d v="2023-02-23T00:00:00"/>
    <s v="CA11544980"/>
    <n v="23"/>
  </r>
  <r>
    <x v="5"/>
    <x v="2"/>
    <x v="685"/>
    <x v="1"/>
    <x v="5"/>
    <s v="9000"/>
    <x v="2"/>
    <x v="1"/>
    <x v="698"/>
    <x v="699"/>
    <x v="679"/>
    <x v="13"/>
    <x v="31"/>
    <x v="144"/>
    <x v="56"/>
    <s v="DESTRAVAR"/>
    <s v="FALHA NA ESCADA ; REALIZADO LIMPEZA NA HASTE DA ESCADA 472105"/>
    <s v="202301088666"/>
    <s v="B"/>
    <x v="2"/>
    <x v="0"/>
    <x v="9"/>
    <n v="2.3616931278916018E-4"/>
    <n v="2.1255225806451612E-3"/>
    <x v="2"/>
    <m/>
    <m/>
    <n v="1"/>
    <m/>
    <x v="0"/>
    <e v="#N/A"/>
    <x v="0"/>
    <x v="1"/>
    <x v="1"/>
    <d v="2023-03-06T00:00:00"/>
    <s v="CA11544991"/>
    <n v="23"/>
  </r>
  <r>
    <x v="5"/>
    <x v="2"/>
    <x v="686"/>
    <x v="0"/>
    <x v="5"/>
    <s v="7000"/>
    <x v="0"/>
    <x v="0"/>
    <x v="699"/>
    <x v="700"/>
    <x v="680"/>
    <x v="0"/>
    <x v="0"/>
    <x v="0"/>
    <x v="0"/>
    <m/>
    <s v="LIBERADO - 2201642"/>
    <m/>
    <s v="C"/>
    <x v="0"/>
    <x v="0"/>
    <x v="9"/>
    <n v="1.2247784891020698E-3"/>
    <n v="1.1023E-2"/>
    <x v="2"/>
    <m/>
    <m/>
    <n v="1"/>
    <m/>
    <x v="0"/>
    <e v="#N/A"/>
    <x v="0"/>
    <x v="1"/>
    <x v="1"/>
    <d v="2023-03-07T00:00:00"/>
    <s v="CA11544992"/>
    <n v="4"/>
  </r>
  <r>
    <x v="5"/>
    <x v="2"/>
    <x v="687"/>
    <x v="0"/>
    <x v="5"/>
    <s v="7010"/>
    <x v="4"/>
    <x v="0"/>
    <x v="700"/>
    <x v="701"/>
    <x v="681"/>
    <x v="0"/>
    <x v="4"/>
    <x v="0"/>
    <x v="0"/>
    <m/>
    <s v="PREVISÃO -"/>
    <m/>
    <s v="C"/>
    <x v="3"/>
    <x v="0"/>
    <x v="9"/>
    <n v="3.7122100412742506E-3"/>
    <n v="3.3409870967741936E-2"/>
    <x v="2"/>
    <m/>
    <m/>
    <n v="1"/>
    <m/>
    <x v="0"/>
    <e v="#N/A"/>
    <x v="0"/>
    <x v="1"/>
    <x v="1"/>
    <d v="2023-03-08T00:00:00"/>
    <s v="CA11544993"/>
    <n v="23"/>
  </r>
  <r>
    <x v="5"/>
    <x v="2"/>
    <x v="688"/>
    <x v="1"/>
    <x v="5"/>
    <s v="9010"/>
    <x v="17"/>
    <x v="1"/>
    <x v="701"/>
    <x v="702"/>
    <x v="682"/>
    <x v="9"/>
    <x v="27"/>
    <x v="22"/>
    <x v="19"/>
    <s v="CALIBRAR"/>
    <s v="Pressão alta do pneu TEE; AGUARDADO EQUIPAMENTO NORMALIZAR 01955203"/>
    <s v="202301188950"/>
    <s v="A"/>
    <x v="3"/>
    <x v="0"/>
    <x v="9"/>
    <n v="1.5634966069690238E-3"/>
    <n v="1.4071461290322581E-2"/>
    <x v="2"/>
    <m/>
    <m/>
    <n v="1"/>
    <m/>
    <x v="0"/>
    <e v="#N/A"/>
    <x v="0"/>
    <x v="1"/>
    <x v="1"/>
    <d v="2023-03-11T00:00:00"/>
    <s v="CA11544996"/>
    <n v="23"/>
  </r>
  <r>
    <x v="5"/>
    <x v="2"/>
    <x v="689"/>
    <x v="0"/>
    <x v="5"/>
    <s v="7116"/>
    <x v="3"/>
    <x v="0"/>
    <x v="702"/>
    <x v="703"/>
    <x v="683"/>
    <x v="7"/>
    <x v="7"/>
    <x v="37"/>
    <x v="0"/>
    <m/>
    <m/>
    <m/>
    <s v="B"/>
    <x v="0"/>
    <x v="2"/>
    <x v="11"/>
    <n v="5.351472642067279E-5"/>
    <n v="4.8163225806451611E-4"/>
    <x v="2"/>
    <m/>
    <m/>
    <n v="1"/>
    <m/>
    <x v="0"/>
    <e v="#N/A"/>
    <x v="0"/>
    <x v="1"/>
    <x v="1"/>
    <d v="2023-03-22T00:00:00"/>
    <s v="CA11545007"/>
    <n v="23"/>
  </r>
  <r>
    <x v="5"/>
    <x v="2"/>
    <x v="690"/>
    <x v="0"/>
    <x v="5"/>
    <s v="7000"/>
    <x v="0"/>
    <x v="0"/>
    <x v="703"/>
    <x v="704"/>
    <x v="684"/>
    <x v="19"/>
    <x v="7"/>
    <x v="0"/>
    <x v="0"/>
    <m/>
    <m/>
    <m/>
    <s v="B"/>
    <x v="6"/>
    <x v="3"/>
    <x v="11"/>
    <n v="2.3654278970857627E-4"/>
    <n v="2.1288838709677418E-3"/>
    <x v="2"/>
    <m/>
    <s v="PARA DO CA115 ERRADA DEVIDO A MUDANÇA DA PROGRAMAÇÃO"/>
    <n v="1"/>
    <m/>
    <x v="0"/>
    <e v="#N/A"/>
    <x v="0"/>
    <x v="1"/>
    <x v="1"/>
    <d v="2023-03-22T00:00:00"/>
    <s v="CA11545007"/>
    <n v="23"/>
  </r>
  <r>
    <x v="5"/>
    <x v="2"/>
    <x v="403"/>
    <x v="1"/>
    <x v="5"/>
    <s v="9032"/>
    <x v="15"/>
    <x v="1"/>
    <x v="704"/>
    <x v="705"/>
    <x v="401"/>
    <x v="11"/>
    <x v="93"/>
    <x v="23"/>
    <x v="10"/>
    <s v="SISTEMA ALERTA DE FADIGA"/>
    <s v="FALHA NO SENSOR DE PROXIMIDADE - AJUSTE NO CONECTOR DA ANTENA - MATRICULA 906"/>
    <s v="202301388788"/>
    <s v="A"/>
    <x v="1"/>
    <x v="1"/>
    <x v="11"/>
    <n v="1.9870907597931869E-4"/>
    <n v="1.7883806451612903E-3"/>
    <x v="2"/>
    <m/>
    <m/>
    <n v="1"/>
    <m/>
    <x v="0"/>
    <e v="#N/A"/>
    <x v="0"/>
    <x v="1"/>
    <x v="1"/>
    <d v="2023-03-23T00:00:00"/>
    <s v="CA11545008"/>
    <n v="23"/>
  </r>
  <r>
    <x v="5"/>
    <x v="2"/>
    <x v="691"/>
    <x v="0"/>
    <x v="5"/>
    <s v="7116"/>
    <x v="3"/>
    <x v="0"/>
    <x v="705"/>
    <x v="706"/>
    <x v="685"/>
    <x v="0"/>
    <x v="51"/>
    <x v="49"/>
    <x v="22"/>
    <s v="PREVENTIVA"/>
    <m/>
    <m/>
    <s v="B"/>
    <x v="3"/>
    <x v="0"/>
    <x v="11"/>
    <n v="1.5141585854830497E-5"/>
    <n v="1.3627419354838709E-4"/>
    <x v="2"/>
    <m/>
    <m/>
    <n v="1"/>
    <m/>
    <x v="0"/>
    <e v="#N/A"/>
    <x v="0"/>
    <x v="1"/>
    <x v="1"/>
    <d v="2023-03-24T00:00:00"/>
    <s v="CA11545009"/>
    <n v="23"/>
  </r>
  <r>
    <x v="5"/>
    <x v="2"/>
    <x v="692"/>
    <x v="0"/>
    <x v="5"/>
    <s v="7111"/>
    <x v="5"/>
    <x v="0"/>
    <x v="706"/>
    <x v="707"/>
    <x v="686"/>
    <x v="0"/>
    <x v="13"/>
    <x v="5"/>
    <x v="0"/>
    <m/>
    <m/>
    <m/>
    <s v="B"/>
    <x v="0"/>
    <x v="2"/>
    <x v="11"/>
    <n v="4.6582563893404993E-4"/>
    <n v="4.1924283155352782E-3"/>
    <x v="2"/>
    <m/>
    <m/>
    <n v="1"/>
    <m/>
    <x v="0"/>
    <e v="#N/A"/>
    <x v="0"/>
    <x v="1"/>
    <x v="1"/>
    <d v="2023-03-24T00:00:00"/>
    <s v="CA11545009"/>
    <n v="23"/>
  </r>
  <r>
    <x v="5"/>
    <x v="2"/>
    <x v="693"/>
    <x v="0"/>
    <x v="5"/>
    <s v="7111"/>
    <x v="0"/>
    <x v="0"/>
    <x v="707"/>
    <x v="708"/>
    <x v="687"/>
    <x v="0"/>
    <x v="13"/>
    <x v="50"/>
    <x v="7"/>
    <s v="ROTINA"/>
    <m/>
    <m/>
    <m/>
    <x v="0"/>
    <x v="0"/>
    <x v="11"/>
    <n v="3.3353265088865389E-4"/>
    <n v="3.00179211462232E-3"/>
    <x v="2"/>
    <m/>
    <m/>
    <n v="1"/>
    <m/>
    <x v="0"/>
    <e v="#N/A"/>
    <x v="0"/>
    <x v="1"/>
    <x v="1"/>
    <d v="2023-03-24T00:00:00"/>
    <s v="CA11545009"/>
    <n v="23"/>
  </r>
  <r>
    <x v="5"/>
    <x v="2"/>
    <x v="21"/>
    <x v="0"/>
    <x v="5"/>
    <s v="7111"/>
    <x v="6"/>
    <x v="0"/>
    <x v="708"/>
    <x v="709"/>
    <x v="21"/>
    <x v="0"/>
    <x v="13"/>
    <x v="145"/>
    <x v="0"/>
    <m/>
    <m/>
    <m/>
    <m/>
    <x v="0"/>
    <x v="0"/>
    <x v="11"/>
    <n v="5.9737191204521862E-4"/>
    <n v="5.3763440859432689E-3"/>
    <x v="2"/>
    <m/>
    <m/>
    <n v="1"/>
    <m/>
    <x v="0"/>
    <e v="#N/A"/>
    <x v="0"/>
    <x v="1"/>
    <x v="1"/>
    <d v="2023-03-24T00:00:00"/>
    <s v="CA11545009"/>
    <n v="23"/>
  </r>
  <r>
    <x v="5"/>
    <x v="2"/>
    <x v="694"/>
    <x v="0"/>
    <x v="5"/>
    <s v="7111"/>
    <x v="0"/>
    <x v="0"/>
    <x v="709"/>
    <x v="710"/>
    <x v="688"/>
    <x v="0"/>
    <x v="13"/>
    <x v="50"/>
    <x v="7"/>
    <s v="ROTINA"/>
    <m/>
    <m/>
    <m/>
    <x v="0"/>
    <x v="0"/>
    <x v="11"/>
    <n v="7.4671489015431844E-5"/>
    <n v="6.7204301083092425E-4"/>
    <x v="2"/>
    <m/>
    <m/>
    <n v="1"/>
    <m/>
    <x v="0"/>
    <e v="#N/A"/>
    <x v="0"/>
    <x v="1"/>
    <x v="1"/>
    <d v="2023-03-24T00:00:00"/>
    <s v="CA11545009"/>
    <n v="23"/>
  </r>
  <r>
    <x v="5"/>
    <x v="2"/>
    <x v="695"/>
    <x v="0"/>
    <x v="5"/>
    <s v="7111"/>
    <x v="8"/>
    <x v="0"/>
    <x v="710"/>
    <x v="711"/>
    <x v="689"/>
    <x v="0"/>
    <x v="13"/>
    <x v="7"/>
    <x v="0"/>
    <m/>
    <m/>
    <m/>
    <m/>
    <x v="0"/>
    <x v="2"/>
    <x v="11"/>
    <n v="3.6091219686880253E-4"/>
    <n v="3.2482078853307383E-3"/>
    <x v="2"/>
    <m/>
    <m/>
    <n v="1"/>
    <m/>
    <x v="0"/>
    <e v="#N/A"/>
    <x v="0"/>
    <x v="1"/>
    <x v="1"/>
    <d v="2023-03-24T00:00:00"/>
    <s v="CA11545009"/>
    <n v="23"/>
  </r>
  <r>
    <x v="5"/>
    <x v="2"/>
    <x v="696"/>
    <x v="0"/>
    <x v="5"/>
    <s v="7111"/>
    <x v="0"/>
    <x v="0"/>
    <x v="711"/>
    <x v="712"/>
    <x v="690"/>
    <x v="0"/>
    <x v="13"/>
    <x v="50"/>
    <x v="7"/>
    <s v="ROTINA"/>
    <m/>
    <m/>
    <m/>
    <x v="0"/>
    <x v="0"/>
    <x v="11"/>
    <n v="1.2445248156199283E-5"/>
    <n v="1.1200716835446656E-4"/>
    <x v="2"/>
    <m/>
    <m/>
    <n v="1"/>
    <m/>
    <x v="0"/>
    <e v="#N/A"/>
    <x v="0"/>
    <x v="1"/>
    <x v="1"/>
    <d v="2023-03-24T00:00:00"/>
    <s v="CA11545009"/>
    <n v="23"/>
  </r>
  <r>
    <x v="5"/>
    <x v="2"/>
    <x v="697"/>
    <x v="0"/>
    <x v="5"/>
    <s v="7111"/>
    <x v="9"/>
    <x v="0"/>
    <x v="712"/>
    <x v="713"/>
    <x v="33"/>
    <x v="0"/>
    <x v="13"/>
    <x v="146"/>
    <x v="0"/>
    <m/>
    <m/>
    <m/>
    <m/>
    <x v="0"/>
    <x v="0"/>
    <x v="11"/>
    <n v="3.4846694871260324E-4"/>
    <n v="3.1362007169762718E-3"/>
    <x v="2"/>
    <m/>
    <m/>
    <n v="1"/>
    <m/>
    <x v="0"/>
    <e v="#N/A"/>
    <x v="0"/>
    <x v="1"/>
    <x v="1"/>
    <d v="2023-03-24T00:00:00"/>
    <s v="CA11545009"/>
    <n v="23"/>
  </r>
  <r>
    <x v="5"/>
    <x v="2"/>
    <x v="16"/>
    <x v="0"/>
    <x v="5"/>
    <s v="7111"/>
    <x v="9"/>
    <x v="0"/>
    <x v="713"/>
    <x v="714"/>
    <x v="16"/>
    <x v="0"/>
    <x v="13"/>
    <x v="147"/>
    <x v="0"/>
    <m/>
    <m/>
    <m/>
    <m/>
    <x v="0"/>
    <x v="0"/>
    <x v="11"/>
    <n v="3.7335744502500182E-4"/>
    <n v="3.3602150536852049E-3"/>
    <x v="2"/>
    <m/>
    <m/>
    <n v="1"/>
    <m/>
    <x v="0"/>
    <e v="#N/A"/>
    <x v="0"/>
    <x v="1"/>
    <x v="1"/>
    <d v="2023-03-24T00:00:00"/>
    <s v="CA11545009"/>
    <n v="23"/>
  </r>
  <r>
    <x v="5"/>
    <x v="2"/>
    <x v="698"/>
    <x v="0"/>
    <x v="5"/>
    <s v="7000"/>
    <x v="0"/>
    <x v="0"/>
    <x v="714"/>
    <x v="715"/>
    <x v="691"/>
    <x v="0"/>
    <x v="13"/>
    <x v="50"/>
    <x v="7"/>
    <s v="ROTINA"/>
    <m/>
    <m/>
    <s v="A"/>
    <x v="0"/>
    <x v="0"/>
    <x v="11"/>
    <n v="1.7002698046761436E-3"/>
    <n v="1.5302419354772992E-2"/>
    <x v="2"/>
    <m/>
    <m/>
    <n v="1"/>
    <m/>
    <x v="0"/>
    <e v="#N/A"/>
    <x v="0"/>
    <x v="1"/>
    <x v="1"/>
    <d v="2023-03-24T00:00:00"/>
    <s v="CA11545009"/>
    <n v="23"/>
  </r>
  <r>
    <x v="5"/>
    <x v="2"/>
    <x v="699"/>
    <x v="1"/>
    <x v="5"/>
    <s v="9032"/>
    <x v="15"/>
    <x v="1"/>
    <x v="715"/>
    <x v="716"/>
    <x v="692"/>
    <x v="1"/>
    <x v="23"/>
    <x v="1"/>
    <x v="57"/>
    <m/>
    <m/>
    <s v="202301457435"/>
    <s v="D"/>
    <x v="1"/>
    <x v="1"/>
    <x v="35"/>
    <n v="2.8354425069774289E-4"/>
    <n v="2.5518967741935488E-3"/>
    <x v="2"/>
    <m/>
    <m/>
    <n v="1"/>
    <m/>
    <x v="0"/>
    <e v="#N/A"/>
    <x v="0"/>
    <x v="1"/>
    <x v="1"/>
    <d v="2023-03-28T00:00:00"/>
    <s v="CA11545013"/>
    <n v="23"/>
  </r>
  <r>
    <x v="5"/>
    <x v="3"/>
    <x v="700"/>
    <x v="1"/>
    <x v="5"/>
    <s v="9135"/>
    <x v="25"/>
    <x v="1"/>
    <x v="716"/>
    <x v="717"/>
    <x v="693"/>
    <x v="11"/>
    <x v="61"/>
    <x v="23"/>
    <x v="10"/>
    <s v="SISTEMA ALERTA DE FADIGA"/>
    <s v="TABLET OPTALERT SEM COMUNICAÇÃO - FOI EFETUADO RE APERTO NO CABO USB MATRÍCULA 0144"/>
    <s v="202301546699"/>
    <s v="C"/>
    <x v="1"/>
    <x v="1"/>
    <x v="35"/>
    <n v="1.6976845710208694E-4"/>
    <n v="1.6523933333333332E-3"/>
    <x v="3"/>
    <m/>
    <m/>
    <n v="1"/>
    <m/>
    <x v="0"/>
    <e v="#N/A"/>
    <x v="0"/>
    <x v="1"/>
    <x v="1"/>
    <d v="2023-04-02T00:00:00"/>
    <s v="CA11545018"/>
    <n v="23"/>
  </r>
  <r>
    <x v="5"/>
    <x v="3"/>
    <x v="701"/>
    <x v="1"/>
    <x v="5"/>
    <n v="9010"/>
    <x v="17"/>
    <x v="1"/>
    <x v="717"/>
    <x v="718"/>
    <x v="573"/>
    <x v="9"/>
    <x v="94"/>
    <x v="22"/>
    <x v="0"/>
    <m/>
    <s v="CALIBRAR PNEU TEE - CALIBRADO E LIBERADO - MATRÍCULA 81006923"/>
    <n v="202301566775"/>
    <s v="A"/>
    <x v="3"/>
    <x v="0"/>
    <x v="12"/>
    <n v="4.8992211189725919E-5"/>
    <n v="4.7685185185185189E-4"/>
    <x v="3"/>
    <m/>
    <m/>
    <n v="1"/>
    <m/>
    <x v="0"/>
    <e v="#N/A"/>
    <x v="0"/>
    <x v="1"/>
    <x v="1"/>
    <d v="2023-04-03T00:00:00"/>
    <s v="CA11545019"/>
    <n v="23"/>
  </r>
  <r>
    <x v="5"/>
    <x v="3"/>
    <x v="702"/>
    <x v="1"/>
    <x v="5"/>
    <n v="9000"/>
    <x v="2"/>
    <x v="1"/>
    <x v="718"/>
    <x v="719"/>
    <x v="694"/>
    <x v="3"/>
    <x v="54"/>
    <x v="52"/>
    <x v="2"/>
    <s v="COMPLETAR"/>
    <s v="TM_3 -    ALARME BAIXO NÍVEL DE ÓLEO DO MOTOR ; RELIZADO LIMPEZA NO SENSOR DE NIVEL DE OLEO DO MOTOR ; COMPLETADO NIVEL DE OLEO DO MOTOR  1150056"/>
    <n v="202301589340"/>
    <s v="B"/>
    <x v="2"/>
    <x v="0"/>
    <x v="12"/>
    <n v="2.0096319638504074E-4"/>
    <n v="1.9560185185185184E-3"/>
    <x v="3"/>
    <m/>
    <m/>
    <n v="1"/>
    <m/>
    <x v="0"/>
    <e v="#N/A"/>
    <x v="0"/>
    <x v="1"/>
    <x v="1"/>
    <d v="2023-04-04T00:00:00"/>
    <s v="CA11545020"/>
    <n v="23"/>
  </r>
  <r>
    <x v="5"/>
    <x v="3"/>
    <x v="703"/>
    <x v="1"/>
    <x v="5"/>
    <s v="9032"/>
    <x v="15"/>
    <x v="1"/>
    <x v="719"/>
    <x v="720"/>
    <x v="695"/>
    <x v="1"/>
    <x v="93"/>
    <x v="1"/>
    <x v="58"/>
    <s v="RESETE DA ANTENA"/>
    <s v="FALHA NO SENSOR DE PROXIMIDADE - REALIZADO RESET NA ANTENA. MAT 906"/>
    <s v="202301610018"/>
    <s v="A"/>
    <x v="1"/>
    <x v="1"/>
    <x v="12"/>
    <n v="2.2371533147036091E-4"/>
    <n v="2.1774699999999999E-3"/>
    <x v="3"/>
    <m/>
    <m/>
    <n v="1"/>
    <m/>
    <x v="0"/>
    <e v="#N/A"/>
    <x v="0"/>
    <x v="1"/>
    <x v="1"/>
    <d v="2023-04-05T00:00:00"/>
    <s v="CA11545021"/>
    <n v="23"/>
  </r>
  <r>
    <x v="5"/>
    <x v="3"/>
    <x v="704"/>
    <x v="0"/>
    <x v="5"/>
    <n v="7111"/>
    <x v="5"/>
    <x v="0"/>
    <x v="720"/>
    <x v="721"/>
    <x v="696"/>
    <x v="0"/>
    <x v="0"/>
    <x v="0"/>
    <x v="0"/>
    <m/>
    <m/>
    <m/>
    <s v="A"/>
    <x v="0"/>
    <x v="0"/>
    <x v="12"/>
    <n v="2.6200527181560538E-5"/>
    <n v="2.5501543209876544E-4"/>
    <x v="3"/>
    <m/>
    <m/>
    <n v="1"/>
    <m/>
    <x v="0"/>
    <e v="#N/A"/>
    <x v="0"/>
    <x v="1"/>
    <x v="1"/>
    <d v="2023-04-09T00:00:00"/>
    <s v="CA11545025"/>
    <n v="4"/>
  </r>
  <r>
    <x v="5"/>
    <x v="3"/>
    <x v="705"/>
    <x v="0"/>
    <x v="5"/>
    <n v="7000"/>
    <x v="0"/>
    <x v="0"/>
    <x v="721"/>
    <x v="722"/>
    <x v="697"/>
    <x v="0"/>
    <x v="0"/>
    <x v="0"/>
    <x v="0"/>
    <m/>
    <m/>
    <m/>
    <s v="A"/>
    <x v="0"/>
    <x v="0"/>
    <x v="12"/>
    <n v="1.0887686544978894E-3"/>
    <n v="1.0597222222222223E-2"/>
    <x v="3"/>
    <m/>
    <m/>
    <n v="1"/>
    <m/>
    <x v="0"/>
    <e v="#N/A"/>
    <x v="0"/>
    <x v="1"/>
    <x v="1"/>
    <d v="2023-04-09T00:00:00"/>
    <s v="CA11545025"/>
    <n v="4"/>
  </r>
  <r>
    <x v="5"/>
    <x v="3"/>
    <x v="706"/>
    <x v="1"/>
    <x v="5"/>
    <s v="9010"/>
    <x v="17"/>
    <x v="1"/>
    <x v="722"/>
    <x v="723"/>
    <x v="698"/>
    <x v="9"/>
    <x v="51"/>
    <x v="49"/>
    <x v="22"/>
    <s v="PREVENTIVA"/>
    <m/>
    <m/>
    <s v="A"/>
    <x v="3"/>
    <x v="0"/>
    <x v="13"/>
    <n v="9.75086937392235E-5"/>
    <n v="9.4907333333333331E-4"/>
    <x v="3"/>
    <m/>
    <m/>
    <n v="1"/>
    <m/>
    <x v="0"/>
    <e v="#N/A"/>
    <x v="0"/>
    <x v="1"/>
    <x v="1"/>
    <d v="2023-04-17T00:00:00"/>
    <s v="CA11545033"/>
    <n v="23"/>
  </r>
  <r>
    <x v="5"/>
    <x v="3"/>
    <x v="707"/>
    <x v="1"/>
    <x v="5"/>
    <s v="9000"/>
    <x v="2"/>
    <x v="1"/>
    <x v="723"/>
    <x v="724"/>
    <x v="699"/>
    <x v="20"/>
    <x v="95"/>
    <x v="148"/>
    <x v="3"/>
    <s v="VEDAR"/>
    <s v=" "/>
    <s v="202301885693"/>
    <s v="A"/>
    <x v="2"/>
    <x v="0"/>
    <x v="13"/>
    <n v="2.166200416195969E-4"/>
    <n v="2.1084100000000002E-3"/>
    <x v="3"/>
    <m/>
    <m/>
    <n v="1"/>
    <m/>
    <x v="0"/>
    <e v="#N/A"/>
    <x v="0"/>
    <x v="1"/>
    <x v="1"/>
    <d v="2023-04-22T00:00:00"/>
    <s v="CA11545038"/>
    <n v="23"/>
  </r>
  <r>
    <x v="5"/>
    <x v="3"/>
    <x v="708"/>
    <x v="1"/>
    <x v="5"/>
    <s v="9000"/>
    <x v="2"/>
    <x v="1"/>
    <x v="724"/>
    <x v="725"/>
    <x v="700"/>
    <x v="2"/>
    <x v="2"/>
    <x v="149"/>
    <x v="1"/>
    <s v="REFORMAR"/>
    <s v="FALHA NO ACIONAMENTO DO VIDRO DA PORTA LADO ESQUERDO BAIXO FOI CORRIGIDO MAU CONTATO NA SELETORA •_x0009_MATRÍCULA 2201715"/>
    <s v="202301896901"/>
    <s v="A"/>
    <x v="2"/>
    <x v="0"/>
    <x v="13"/>
    <n v="6.3341164159581425E-5"/>
    <n v="6.1651333333333333E-4"/>
    <x v="3"/>
    <m/>
    <m/>
    <n v="1"/>
    <m/>
    <x v="0"/>
    <e v="#N/A"/>
    <x v="0"/>
    <x v="1"/>
    <x v="1"/>
    <d v="2023-04-23T00:00:00"/>
    <s v="CA11545039"/>
    <n v="23"/>
  </r>
  <r>
    <x v="5"/>
    <x v="3"/>
    <x v="709"/>
    <x v="1"/>
    <x v="5"/>
    <s v="9010"/>
    <x v="17"/>
    <x v="1"/>
    <x v="725"/>
    <x v="726"/>
    <x v="701"/>
    <x v="9"/>
    <x v="29"/>
    <x v="22"/>
    <x v="4"/>
    <s v="TROCAR"/>
    <s v="ARRANCAMENTO DO PNEU TEI -  SUBSTITUIDO PNEU TEI E TEE"/>
    <s v="202301914619"/>
    <s v="C"/>
    <x v="3"/>
    <x v="0"/>
    <x v="37"/>
    <n v="6.418137963018016E-4"/>
    <n v="6.2469133333333338E-3"/>
    <x v="3"/>
    <m/>
    <m/>
    <n v="1"/>
    <m/>
    <x v="0"/>
    <e v="#N/A"/>
    <x v="0"/>
    <x v="1"/>
    <x v="1"/>
    <d v="2023-04-24T00:00:00"/>
    <s v="CA11545040"/>
    <n v="23"/>
  </r>
  <r>
    <x v="5"/>
    <x v="3"/>
    <x v="710"/>
    <x v="0"/>
    <x v="5"/>
    <s v="7111"/>
    <x v="5"/>
    <x v="0"/>
    <x v="726"/>
    <x v="727"/>
    <x v="702"/>
    <x v="0"/>
    <x v="16"/>
    <x v="16"/>
    <x v="7"/>
    <s v="ROTINA"/>
    <m/>
    <m/>
    <s v="D"/>
    <x v="0"/>
    <x v="0"/>
    <x v="37"/>
    <n v="1.8070831321719488E-4"/>
    <n v="1.7588733333333334E-3"/>
    <x v="3"/>
    <m/>
    <m/>
    <n v="1"/>
    <m/>
    <x v="0"/>
    <e v="#N/A"/>
    <x v="0"/>
    <x v="1"/>
    <x v="1"/>
    <d v="2023-04-25T00:00:00"/>
    <s v="CA11545041"/>
    <n v="23"/>
  </r>
  <r>
    <x v="5"/>
    <x v="3"/>
    <x v="711"/>
    <x v="0"/>
    <x v="5"/>
    <s v="7111"/>
    <x v="5"/>
    <x v="0"/>
    <x v="727"/>
    <x v="728"/>
    <x v="703"/>
    <x v="0"/>
    <x v="16"/>
    <x v="16"/>
    <x v="7"/>
    <s v="ROTINA"/>
    <m/>
    <m/>
    <m/>
    <x v="0"/>
    <x v="0"/>
    <x v="37"/>
    <n v="3.4092395505825538E-4"/>
    <n v="3.3182870371092576E-3"/>
    <x v="3"/>
    <m/>
    <m/>
    <n v="1"/>
    <m/>
    <x v="0"/>
    <e v="#N/A"/>
    <x v="0"/>
    <x v="1"/>
    <x v="1"/>
    <d v="2023-04-25T00:00:00"/>
    <s v="CA11545041"/>
    <n v="23"/>
  </r>
  <r>
    <x v="5"/>
    <x v="3"/>
    <x v="712"/>
    <x v="0"/>
    <x v="5"/>
    <s v="7111"/>
    <x v="5"/>
    <x v="0"/>
    <x v="728"/>
    <x v="729"/>
    <x v="704"/>
    <x v="0"/>
    <x v="16"/>
    <x v="5"/>
    <x v="7"/>
    <s v="ROTINA"/>
    <s v="PARALISADO POR FALTA DE ÁGUA"/>
    <m/>
    <m/>
    <x v="0"/>
    <x v="2"/>
    <x v="37"/>
    <n v="7.3726143043640442E-5"/>
    <n v="7.1759259250635905E-4"/>
    <x v="3"/>
    <m/>
    <m/>
    <n v="1"/>
    <m/>
    <x v="0"/>
    <e v="#N/A"/>
    <x v="0"/>
    <x v="1"/>
    <x v="1"/>
    <d v="2023-04-25T00:00:00"/>
    <s v="CA11545041"/>
    <n v="23"/>
  </r>
  <r>
    <x v="5"/>
    <x v="3"/>
    <x v="713"/>
    <x v="0"/>
    <x v="5"/>
    <s v="7111"/>
    <x v="5"/>
    <x v="0"/>
    <x v="729"/>
    <x v="730"/>
    <x v="705"/>
    <x v="0"/>
    <x v="16"/>
    <x v="16"/>
    <x v="7"/>
    <s v="ROTINA"/>
    <m/>
    <m/>
    <s v="D"/>
    <x v="0"/>
    <x v="0"/>
    <x v="37"/>
    <n v="1.9755435321936092E-4"/>
    <n v="1.9228395062479346E-3"/>
    <x v="3"/>
    <m/>
    <m/>
    <n v="1"/>
    <m/>
    <x v="0"/>
    <e v="#N/A"/>
    <x v="0"/>
    <x v="1"/>
    <x v="1"/>
    <d v="2023-04-26T00:00:00"/>
    <s v="CA11545042"/>
    <n v="23"/>
  </r>
  <r>
    <x v="5"/>
    <x v="3"/>
    <x v="714"/>
    <x v="0"/>
    <x v="5"/>
    <s v="7000"/>
    <x v="0"/>
    <x v="0"/>
    <x v="730"/>
    <x v="731"/>
    <x v="706"/>
    <x v="0"/>
    <x v="16"/>
    <x v="16"/>
    <x v="7"/>
    <s v="ROTINA"/>
    <m/>
    <m/>
    <s v="D"/>
    <x v="0"/>
    <x v="0"/>
    <x v="37"/>
    <n v="3.1041084868303707E-3"/>
    <n v="3.0212963333333336E-2"/>
    <x v="3"/>
    <m/>
    <m/>
    <n v="1"/>
    <m/>
    <x v="0"/>
    <e v="#N/A"/>
    <x v="0"/>
    <x v="1"/>
    <x v="1"/>
    <d v="2023-04-26T00:00:00"/>
    <s v="CA11545042"/>
    <n v="23"/>
  </r>
  <r>
    <x v="5"/>
    <x v="4"/>
    <x v="715"/>
    <x v="1"/>
    <x v="5"/>
    <s v="9000"/>
    <x v="2"/>
    <x v="1"/>
    <x v="731"/>
    <x v="732"/>
    <x v="707"/>
    <x v="12"/>
    <x v="64"/>
    <x v="150"/>
    <x v="4"/>
    <s v="TROCA"/>
    <s v="FALHA NO AR-CONDICIONADO - FOI COMPLETADO A CARGA DE GÁS DO AR-CONDICIONADO- MATRÍCULA 1150166/ FOI COMPLETADO O GÁS , POREM A CAUSA RAIZ FOI O SENSOR DE ALTA"/>
    <s v="202302069292"/>
    <s v="A"/>
    <x v="2"/>
    <x v="0"/>
    <x v="14"/>
    <n v="1.8101094448049281E-4"/>
    <n v="2.1423225806451612E-3"/>
    <x v="4"/>
    <m/>
    <m/>
    <n v="1"/>
    <m/>
    <x v="1"/>
    <e v="#N/A"/>
    <x v="23"/>
    <x v="0"/>
    <x v="0"/>
    <d v="2023-05-03T00:00:00"/>
    <s v="CA11545049"/>
    <n v="23"/>
  </r>
  <r>
    <x v="5"/>
    <x v="4"/>
    <x v="716"/>
    <x v="1"/>
    <x v="5"/>
    <s v="9000"/>
    <x v="2"/>
    <x v="1"/>
    <x v="732"/>
    <x v="733"/>
    <x v="708"/>
    <x v="12"/>
    <x v="64"/>
    <x v="150"/>
    <x v="4"/>
    <s v="TROCA"/>
    <s v="O equipamento está parado para manutenção corretiva/ FALHA IDENTIFICADA FALTA DO SENSOR DE ALTA"/>
    <m/>
    <s v="A"/>
    <x v="2"/>
    <x v="0"/>
    <x v="14"/>
    <n v="7.4470691368501874E-4"/>
    <n v="8.8138451612903221E-3"/>
    <x v="4"/>
    <m/>
    <m/>
    <n v="1"/>
    <m/>
    <x v="1"/>
    <e v="#N/A"/>
    <x v="23"/>
    <x v="0"/>
    <x v="0"/>
    <d v="2023-05-03T00:00:00"/>
    <s v="CA11545049"/>
    <n v="23"/>
  </r>
  <r>
    <x v="5"/>
    <x v="4"/>
    <x v="717"/>
    <x v="1"/>
    <x v="5"/>
    <s v="9000"/>
    <x v="2"/>
    <x v="1"/>
    <x v="733"/>
    <x v="734"/>
    <x v="709"/>
    <x v="2"/>
    <x v="96"/>
    <x v="151"/>
    <x v="53"/>
    <s v="REPARAR"/>
    <s v="FALHA NA BUZINA - FOI EFETUADO ISOLAMENTO DO CURTO - MATRÍCULA •_x0009_MATRÍCULA 2201715"/>
    <s v="202302093270"/>
    <s v="A"/>
    <x v="2"/>
    <x v="0"/>
    <x v="14"/>
    <n v="9.9843022603068193E-5"/>
    <n v="1.1816741935483871E-3"/>
    <x v="4"/>
    <m/>
    <m/>
    <n v="1"/>
    <m/>
    <x v="1"/>
    <e v="#N/A"/>
    <x v="24"/>
    <x v="0"/>
    <x v="0"/>
    <d v="2023-05-04T00:00:00"/>
    <s v="CA11545050"/>
    <n v="23"/>
  </r>
  <r>
    <x v="5"/>
    <x v="4"/>
    <x v="718"/>
    <x v="1"/>
    <x v="5"/>
    <s v="9000"/>
    <x v="2"/>
    <x v="1"/>
    <x v="734"/>
    <x v="735"/>
    <x v="710"/>
    <x v="24"/>
    <x v="97"/>
    <x v="152"/>
    <x v="59"/>
    <m/>
    <s v="O equipamento está parado para manutenção corretiva"/>
    <m/>
    <s v="A"/>
    <x v="2"/>
    <x v="0"/>
    <x v="15"/>
    <n v="1.8107363272543426E-5"/>
    <n v="2.1430645161290323E-4"/>
    <x v="4"/>
    <m/>
    <m/>
    <n v="1"/>
    <m/>
    <x v="0"/>
    <e v="#N/A"/>
    <x v="0"/>
    <x v="1"/>
    <x v="1"/>
    <d v="2023-05-09T00:00:00"/>
    <s v="CA11545055"/>
    <n v="23"/>
  </r>
  <r>
    <x v="5"/>
    <x v="4"/>
    <x v="719"/>
    <x v="0"/>
    <x v="5"/>
    <s v="7000"/>
    <x v="0"/>
    <x v="0"/>
    <x v="735"/>
    <x v="736"/>
    <x v="711"/>
    <x v="0"/>
    <x v="0"/>
    <x v="0"/>
    <x v="0"/>
    <m/>
    <m/>
    <m/>
    <s v="A"/>
    <x v="0"/>
    <x v="0"/>
    <x v="15"/>
    <n v="3.6158034567052846E-4"/>
    <n v="4.2794193548387101E-3"/>
    <x v="4"/>
    <m/>
    <m/>
    <n v="1"/>
    <m/>
    <x v="0"/>
    <e v="#N/A"/>
    <x v="0"/>
    <x v="1"/>
    <x v="1"/>
    <d v="2023-05-11T00:00:00"/>
    <s v="CA11545057"/>
    <n v="4"/>
  </r>
  <r>
    <x v="5"/>
    <x v="4"/>
    <x v="720"/>
    <x v="1"/>
    <x v="5"/>
    <s v="9010"/>
    <x v="17"/>
    <x v="1"/>
    <x v="736"/>
    <x v="737"/>
    <x v="712"/>
    <x v="9"/>
    <x v="98"/>
    <x v="22"/>
    <x v="0"/>
    <m/>
    <s v="CORRIGIR FIXAÇÃO DOS AROS DOS PNEUS TRASEIROS - REPOSICIONADO TRAVA DO ANEL CONICO DO PNEU - ADRIANO"/>
    <s v="202302467378"/>
    <s v="C"/>
    <x v="3"/>
    <x v="0"/>
    <x v="38"/>
    <n v="2.7514443075732874E-4"/>
    <n v="3.256422580645161E-3"/>
    <x v="4"/>
    <m/>
    <m/>
    <n v="1"/>
    <m/>
    <x v="0"/>
    <e v="#N/A"/>
    <x v="0"/>
    <x v="1"/>
    <x v="1"/>
    <d v="2023-05-26T00:00:00"/>
    <s v="CA11545072"/>
    <n v="23"/>
  </r>
  <r>
    <x v="5"/>
    <x v="4"/>
    <x v="721"/>
    <x v="0"/>
    <x v="5"/>
    <s v="7000"/>
    <x v="0"/>
    <x v="0"/>
    <x v="737"/>
    <x v="738"/>
    <x v="713"/>
    <x v="0"/>
    <x v="18"/>
    <x v="0"/>
    <x v="0"/>
    <m/>
    <m/>
    <m/>
    <s v="D"/>
    <x v="0"/>
    <x v="0"/>
    <x v="38"/>
    <n v="1.829668177226659E-4"/>
    <n v="2.1654709677419353E-3"/>
    <x v="4"/>
    <m/>
    <m/>
    <n v="1"/>
    <m/>
    <x v="0"/>
    <e v="#N/A"/>
    <x v="0"/>
    <x v="1"/>
    <x v="1"/>
    <d v="2023-05-26T00:00:00"/>
    <s v="CA11545072"/>
    <n v="23"/>
  </r>
  <r>
    <x v="5"/>
    <x v="4"/>
    <x v="722"/>
    <x v="0"/>
    <x v="5"/>
    <s v="7111"/>
    <x v="5"/>
    <x v="0"/>
    <x v="738"/>
    <x v="739"/>
    <x v="714"/>
    <x v="0"/>
    <x v="18"/>
    <x v="0"/>
    <x v="0"/>
    <m/>
    <m/>
    <m/>
    <s v="D"/>
    <x v="0"/>
    <x v="0"/>
    <x v="38"/>
    <n v="3.1880406778317909E-4"/>
    <n v="3.7731483870967744E-3"/>
    <x v="4"/>
    <m/>
    <m/>
    <n v="1"/>
    <m/>
    <x v="0"/>
    <e v="#N/A"/>
    <x v="0"/>
    <x v="1"/>
    <x v="1"/>
    <d v="2023-05-26T00:00:00"/>
    <s v="CA11545072"/>
    <n v="23"/>
  </r>
  <r>
    <x v="5"/>
    <x v="4"/>
    <x v="723"/>
    <x v="0"/>
    <x v="5"/>
    <s v="7000"/>
    <x v="0"/>
    <x v="0"/>
    <x v="739"/>
    <x v="740"/>
    <x v="715"/>
    <x v="0"/>
    <x v="18"/>
    <x v="0"/>
    <x v="0"/>
    <m/>
    <m/>
    <m/>
    <s v="D"/>
    <x v="0"/>
    <x v="0"/>
    <x v="38"/>
    <n v="3.0683865344817056E-3"/>
    <n v="3.6315338709677424E-2"/>
    <x v="4"/>
    <m/>
    <m/>
    <n v="1"/>
    <m/>
    <x v="0"/>
    <e v="#N/A"/>
    <x v="0"/>
    <x v="1"/>
    <x v="1"/>
    <d v="2023-05-27T00:00:00"/>
    <s v="CA11545073"/>
    <n v="23"/>
  </r>
  <r>
    <x v="5"/>
    <x v="4"/>
    <x v="724"/>
    <x v="1"/>
    <x v="5"/>
    <s v="9000"/>
    <x v="2"/>
    <x v="1"/>
    <x v="740"/>
    <x v="741"/>
    <x v="716"/>
    <x v="3"/>
    <x v="3"/>
    <x v="4"/>
    <x v="4"/>
    <s v="TROCAR"/>
    <s v="O equipamento está parado para manutenção corretiva"/>
    <s v="202302495537"/>
    <s v="A"/>
    <x v="2"/>
    <x v="0"/>
    <x v="38"/>
    <n v="2.0413418502111203E-4"/>
    <n v="2.4159935483870965E-3"/>
    <x v="4"/>
    <m/>
    <m/>
    <n v="1"/>
    <m/>
    <x v="0"/>
    <e v="#N/A"/>
    <x v="0"/>
    <x v="1"/>
    <x v="1"/>
    <d v="2023-05-28T00:00:00"/>
    <s v="CA11545074"/>
    <n v="23"/>
  </r>
  <r>
    <x v="5"/>
    <x v="5"/>
    <x v="725"/>
    <x v="1"/>
    <x v="5"/>
    <s v="9000"/>
    <x v="2"/>
    <x v="1"/>
    <x v="741"/>
    <x v="742"/>
    <x v="717"/>
    <x v="2"/>
    <x v="17"/>
    <x v="73"/>
    <x v="1"/>
    <s v="REPARAR"/>
    <s v="TM3_ -ALARME BAIXA PRESSAO DO ACUMULADOR DO FREIO DIANTEIRO E TRASEIRO - REALIZADO CORREÇÃO NA ALIMENTAÇÃO DA VALVULA LCV DE COMBUSTIVEL - 1150085"/>
    <s v="202302645392"/>
    <m/>
    <x v="2"/>
    <x v="0"/>
    <x v="18"/>
    <n v="1.0077714285714286E-4"/>
    <n v="1.4108800000000002E-3"/>
    <x v="5"/>
    <m/>
    <m/>
    <n v="1"/>
    <m/>
    <x v="1"/>
    <e v="#N/A"/>
    <x v="9"/>
    <x v="4"/>
    <x v="5"/>
    <d v="2023-06-06T00:00:00"/>
    <s v="CA11545083"/>
    <n v="23"/>
  </r>
  <r>
    <x v="5"/>
    <x v="5"/>
    <x v="726"/>
    <x v="1"/>
    <x v="5"/>
    <s v="9135"/>
    <x v="25"/>
    <x v="1"/>
    <x v="742"/>
    <x v="743"/>
    <x v="718"/>
    <x v="11"/>
    <x v="26"/>
    <x v="23"/>
    <x v="10"/>
    <s v="SISTEMA ALERTA DE FADIGA"/>
    <s v="CORRIGIR FALHA DE CONECÇÃO DO OPTALERT - REALIZADO TROCA DO FUSIVEL DO TAPLETE DO OPLERT - 146 - TAUMIR"/>
    <s v="202302645846"/>
    <s v="D"/>
    <x v="1"/>
    <x v="1"/>
    <x v="18"/>
    <n v="1.0777666666666666E-4"/>
    <n v="1.5088733333333331E-3"/>
    <x v="5"/>
    <m/>
    <m/>
    <n v="1"/>
    <m/>
    <x v="0"/>
    <e v="#N/A"/>
    <x v="0"/>
    <x v="1"/>
    <x v="1"/>
    <d v="2023-06-06T00:00:00"/>
    <s v="CA11545083"/>
    <n v="23"/>
  </r>
  <r>
    <x v="5"/>
    <x v="5"/>
    <x v="727"/>
    <x v="1"/>
    <x v="5"/>
    <s v="9000"/>
    <x v="2"/>
    <x v="1"/>
    <x v="743"/>
    <x v="744"/>
    <x v="719"/>
    <x v="2"/>
    <x v="96"/>
    <x v="151"/>
    <x v="1"/>
    <s v="REPARAR"/>
    <s v="FALHA NA BUSINA - REALIZADO EMENDA NO CABO DE ALIMENTAÇÃO DA BUZINA  - 1150085"/>
    <s v="202302678244"/>
    <s v="D"/>
    <x v="2"/>
    <x v="0"/>
    <x v="18"/>
    <n v="7.2200238095238099E-5"/>
    <n v="1.0108033333333334E-3"/>
    <x v="5"/>
    <m/>
    <m/>
    <n v="1"/>
    <m/>
    <x v="0"/>
    <e v="#N/A"/>
    <x v="0"/>
    <x v="1"/>
    <x v="1"/>
    <d v="2023-06-07T00:00:00"/>
    <s v="CA11545084"/>
    <n v="23"/>
  </r>
  <r>
    <x v="5"/>
    <x v="5"/>
    <x v="728"/>
    <x v="1"/>
    <x v="5"/>
    <s v="9000"/>
    <x v="2"/>
    <x v="1"/>
    <x v="744"/>
    <x v="745"/>
    <x v="720"/>
    <x v="13"/>
    <x v="31"/>
    <x v="153"/>
    <x v="31"/>
    <s v="FIXAR"/>
    <s v="ESCADA DE ACESSO FOLGADA - FOI EFETUADO FIXAÇÃO DA ESCADA DE ACESSO E E CORRIGIDO VAZAMENTO NO TUBO DE RETORNO  •_x0009_MATRÍCULA 1150166"/>
    <s v="202302695772"/>
    <s v="A"/>
    <x v="2"/>
    <x v="0"/>
    <x v="18"/>
    <n v="2.0301476190476189E-4"/>
    <n v="2.8422066666666666E-3"/>
    <x v="5"/>
    <m/>
    <m/>
    <n v="1"/>
    <m/>
    <x v="0"/>
    <e v="#N/A"/>
    <x v="0"/>
    <x v="1"/>
    <x v="1"/>
    <d v="2023-06-08T00:00:00"/>
    <s v="CA11545085"/>
    <n v="23"/>
  </r>
  <r>
    <x v="5"/>
    <x v="5"/>
    <x v="729"/>
    <x v="0"/>
    <x v="5"/>
    <s v="7000"/>
    <x v="0"/>
    <x v="0"/>
    <x v="745"/>
    <x v="746"/>
    <x v="721"/>
    <x v="0"/>
    <x v="0"/>
    <x v="0"/>
    <x v="0"/>
    <m/>
    <m/>
    <m/>
    <s v="C"/>
    <x v="0"/>
    <x v="0"/>
    <x v="18"/>
    <n v="4.0591928571428575E-4"/>
    <n v="5.6828700000000005E-3"/>
    <x v="5"/>
    <m/>
    <m/>
    <n v="1"/>
    <m/>
    <x v="0"/>
    <e v="#N/A"/>
    <x v="0"/>
    <x v="1"/>
    <x v="1"/>
    <d v="2023-06-11T00:00:00"/>
    <s v="CA11545088"/>
    <n v="4"/>
  </r>
  <r>
    <x v="5"/>
    <x v="5"/>
    <x v="730"/>
    <x v="0"/>
    <x v="5"/>
    <s v="7001"/>
    <x v="13"/>
    <x v="0"/>
    <x v="746"/>
    <x v="747"/>
    <x v="722"/>
    <x v="0"/>
    <x v="0"/>
    <x v="0"/>
    <x v="0"/>
    <m/>
    <s v="MACHINE GEN Atraso iniciado: HMC - Exec manut"/>
    <m/>
    <s v="A"/>
    <x v="0"/>
    <x v="0"/>
    <x v="19"/>
    <n v="7.8565928571428575E-4"/>
    <n v="1.099923E-2"/>
    <x v="5"/>
    <m/>
    <m/>
    <n v="1"/>
    <m/>
    <x v="0"/>
    <e v="#N/A"/>
    <x v="0"/>
    <x v="1"/>
    <x v="1"/>
    <d v="2023-06-16T00:00:00"/>
    <s v="CA11545093"/>
    <n v="4"/>
  </r>
  <r>
    <x v="5"/>
    <x v="5"/>
    <x v="731"/>
    <x v="0"/>
    <x v="5"/>
    <s v="7032"/>
    <x v="1"/>
    <x v="0"/>
    <x v="747"/>
    <x v="748"/>
    <x v="723"/>
    <x v="1"/>
    <x v="7"/>
    <x v="1"/>
    <x v="0"/>
    <m/>
    <s v="FALHA NO SENSOR DE APROXIMIDADE"/>
    <m/>
    <s v="D"/>
    <x v="1"/>
    <x v="2"/>
    <x v="20"/>
    <n v="2.3018619047619049E-4"/>
    <n v="3.222606666666667E-3"/>
    <x v="5"/>
    <m/>
    <m/>
    <n v="1"/>
    <m/>
    <x v="0"/>
    <e v="#N/A"/>
    <x v="0"/>
    <x v="1"/>
    <x v="1"/>
    <d v="2023-06-19T00:00:00"/>
    <s v="CA11545096"/>
    <n v="23"/>
  </r>
  <r>
    <x v="5"/>
    <x v="5"/>
    <x v="732"/>
    <x v="1"/>
    <x v="5"/>
    <s v="9000"/>
    <x v="2"/>
    <x v="1"/>
    <x v="748"/>
    <x v="749"/>
    <x v="724"/>
    <x v="4"/>
    <x v="67"/>
    <x v="154"/>
    <x v="3"/>
    <s v="TROCAR"/>
    <s v="ALTA PRESSÃO NO TANQUE HIDRÁULICO - AVALIADO E PROGRMADO PARA CORRIGIR ACUMULADOR NA PREVENTIVA."/>
    <s v="202302958629"/>
    <s v="C"/>
    <x v="2"/>
    <x v="0"/>
    <x v="20"/>
    <n v="8.01642857142857E-5"/>
    <n v="1.1222999999999999E-3"/>
    <x v="5"/>
    <m/>
    <m/>
    <n v="1"/>
    <m/>
    <x v="1"/>
    <e v="#N/A"/>
    <x v="25"/>
    <x v="0"/>
    <x v="0"/>
    <d v="2023-06-23T00:00:00"/>
    <s v="CA11545100"/>
    <n v="23"/>
  </r>
  <r>
    <x v="5"/>
    <x v="5"/>
    <x v="733"/>
    <x v="1"/>
    <x v="5"/>
    <s v="9000"/>
    <x v="2"/>
    <x v="1"/>
    <x v="749"/>
    <x v="750"/>
    <x v="725"/>
    <x v="3"/>
    <x v="53"/>
    <x v="51"/>
    <x v="24"/>
    <s v="TROCAR"/>
    <s v="VAZAMENTO DE OLEO  - 202302969799 - 2201642 - SUBSTITUIDO VEDAÇÃO DO ´PRIMEIRO INJETOR DO MOTOR"/>
    <s v="202302969799"/>
    <s v="C"/>
    <x v="2"/>
    <x v="0"/>
    <x v="20"/>
    <n v="1.1323309523809525E-4"/>
    <n v="1.5852633333333335E-3"/>
    <x v="5"/>
    <m/>
    <m/>
    <n v="1"/>
    <m/>
    <x v="0"/>
    <e v="#N/A"/>
    <x v="0"/>
    <x v="1"/>
    <x v="1"/>
    <d v="2023-06-24T00:00:00"/>
    <s v="CA11545101"/>
    <n v="23"/>
  </r>
  <r>
    <x v="5"/>
    <x v="5"/>
    <x v="734"/>
    <x v="0"/>
    <x v="5"/>
    <s v="7000"/>
    <x v="0"/>
    <x v="0"/>
    <x v="750"/>
    <x v="751"/>
    <x v="726"/>
    <x v="0"/>
    <x v="25"/>
    <x v="0"/>
    <x v="0"/>
    <m/>
    <s v="REVISAO PREVENTIVA"/>
    <m/>
    <s v="B"/>
    <x v="0"/>
    <x v="0"/>
    <x v="21"/>
    <n v="2.4526190476190475E-6"/>
    <n v="3.4336666666666666E-5"/>
    <x v="5"/>
    <m/>
    <m/>
    <n v="1"/>
    <m/>
    <x v="0"/>
    <e v="#N/A"/>
    <x v="0"/>
    <x v="1"/>
    <x v="1"/>
    <d v="2023-06-26T00:00:00"/>
    <s v="CA11545103"/>
    <n v="23"/>
  </r>
  <r>
    <x v="5"/>
    <x v="5"/>
    <x v="735"/>
    <x v="0"/>
    <x v="5"/>
    <s v="7000"/>
    <x v="0"/>
    <x v="0"/>
    <x v="751"/>
    <x v="752"/>
    <x v="727"/>
    <x v="0"/>
    <x v="25"/>
    <x v="0"/>
    <x v="0"/>
    <m/>
    <m/>
    <m/>
    <m/>
    <x v="0"/>
    <x v="0"/>
    <x v="21"/>
    <n v="2.5566027336892494E-3"/>
    <n v="3.579243827164949E-2"/>
    <x v="5"/>
    <m/>
    <m/>
    <n v="1"/>
    <m/>
    <x v="0"/>
    <e v="#N/A"/>
    <x v="0"/>
    <x v="1"/>
    <x v="1"/>
    <d v="2023-06-26T00:00:00"/>
    <s v="CA11545103"/>
    <n v="23"/>
  </r>
  <r>
    <x v="5"/>
    <x v="5"/>
    <x v="326"/>
    <x v="0"/>
    <x v="5"/>
    <s v="7000"/>
    <x v="0"/>
    <x v="0"/>
    <x v="752"/>
    <x v="753"/>
    <x v="325"/>
    <x v="0"/>
    <x v="70"/>
    <x v="19"/>
    <x v="0"/>
    <m/>
    <s v="REVISAO PREVENTIVA"/>
    <m/>
    <s v="B"/>
    <x v="1"/>
    <x v="2"/>
    <x v="21"/>
    <n v="2.3809523809523812E-3"/>
    <n v="3.3333333333333333E-2"/>
    <x v="5"/>
    <m/>
    <m/>
    <n v="1"/>
    <m/>
    <x v="0"/>
    <e v="#N/A"/>
    <x v="0"/>
    <x v="1"/>
    <x v="1"/>
    <d v="2023-06-27T00:00:00"/>
    <s v="CA11545104"/>
    <n v="23"/>
  </r>
  <r>
    <x v="5"/>
    <x v="6"/>
    <x v="736"/>
    <x v="0"/>
    <x v="5"/>
    <s v="7010"/>
    <x v="4"/>
    <x v="0"/>
    <x v="753"/>
    <x v="754"/>
    <x v="728"/>
    <x v="0"/>
    <x v="4"/>
    <x v="0"/>
    <x v="0"/>
    <m/>
    <m/>
    <m/>
    <s v="C"/>
    <x v="3"/>
    <x v="0"/>
    <x v="21"/>
    <n v="5.8606428571428575E-4"/>
    <n v="8.2048999999999993E-3"/>
    <x v="6"/>
    <m/>
    <m/>
    <n v="1"/>
    <m/>
    <x v="0"/>
    <e v="#N/A"/>
    <x v="0"/>
    <x v="1"/>
    <x v="1"/>
    <d v="2023-07-01T00:00:00"/>
    <s v="CA11545108"/>
    <n v="23"/>
  </r>
  <r>
    <x v="5"/>
    <x v="6"/>
    <x v="737"/>
    <x v="2"/>
    <x v="5"/>
    <s v="8010"/>
    <x v="14"/>
    <x v="2"/>
    <x v="754"/>
    <x v="755"/>
    <x v="729"/>
    <x v="0"/>
    <x v="4"/>
    <x v="0"/>
    <x v="0"/>
    <m/>
    <s v="PNEU_SUBSTITUIR PNEU DIANTEIRO L/D 202302196629"/>
    <m/>
    <s v="C"/>
    <x v="3"/>
    <x v="0"/>
    <x v="23"/>
    <n v="8.2239930875576035E-4"/>
    <n v="1.1513590322580645E-2"/>
    <x v="6"/>
    <m/>
    <m/>
    <n v="1"/>
    <m/>
    <x v="0"/>
    <e v="#N/A"/>
    <x v="0"/>
    <x v="1"/>
    <x v="1"/>
    <d v="2023-07-11T00:00:00"/>
    <s v="CA11545118"/>
    <n v="23"/>
  </r>
  <r>
    <x v="5"/>
    <x v="6"/>
    <x v="738"/>
    <x v="1"/>
    <x v="5"/>
    <s v="9032"/>
    <x v="15"/>
    <x v="1"/>
    <x v="755"/>
    <x v="756"/>
    <x v="730"/>
    <x v="11"/>
    <x v="99"/>
    <x v="23"/>
    <x v="10"/>
    <s v="SISTEMA ALERTA DE FADIGA"/>
    <s v="FALHA NO OPTALERT - FOI SUBSTITUIDO PONTE DO OPTALERT  -  150"/>
    <s v="202303272978"/>
    <s v="D"/>
    <x v="1"/>
    <x v="1"/>
    <x v="23"/>
    <n v="1.5526336405529952E-4"/>
    <n v="2.1736870967741934E-3"/>
    <x v="6"/>
    <m/>
    <m/>
    <n v="1"/>
    <m/>
    <x v="0"/>
    <e v="#N/A"/>
    <x v="0"/>
    <x v="1"/>
    <x v="1"/>
    <d v="2023-07-11T00:00:00"/>
    <s v="CA11545118"/>
    <n v="23"/>
  </r>
  <r>
    <x v="5"/>
    <x v="6"/>
    <x v="739"/>
    <x v="0"/>
    <x v="5"/>
    <s v="7000"/>
    <x v="0"/>
    <x v="0"/>
    <x v="756"/>
    <x v="757"/>
    <x v="731"/>
    <x v="0"/>
    <x v="0"/>
    <x v="0"/>
    <x v="0"/>
    <m/>
    <m/>
    <m/>
    <s v="A"/>
    <x v="0"/>
    <x v="0"/>
    <x v="23"/>
    <n v="4.7112350230414749E-4"/>
    <n v="6.595729032258065E-3"/>
    <x v="6"/>
    <m/>
    <m/>
    <n v="1"/>
    <m/>
    <x v="0"/>
    <e v="#N/A"/>
    <x v="0"/>
    <x v="1"/>
    <x v="1"/>
    <d v="2023-07-15T00:00:00"/>
    <s v="CA11545122"/>
    <n v="4"/>
  </r>
  <r>
    <x v="5"/>
    <x v="6"/>
    <x v="740"/>
    <x v="0"/>
    <x v="5"/>
    <s v="7000"/>
    <x v="0"/>
    <x v="0"/>
    <x v="757"/>
    <x v="758"/>
    <x v="732"/>
    <x v="0"/>
    <x v="0"/>
    <x v="0"/>
    <x v="0"/>
    <m/>
    <m/>
    <m/>
    <s v="A"/>
    <x v="0"/>
    <x v="0"/>
    <x v="23"/>
    <n v="5.8297004608294934E-5"/>
    <n v="8.1615806451612908E-4"/>
    <x v="6"/>
    <m/>
    <m/>
    <n v="1"/>
    <m/>
    <x v="0"/>
    <e v="#N/A"/>
    <x v="0"/>
    <x v="1"/>
    <x v="1"/>
    <d v="2023-07-15T00:00:00"/>
    <s v="CA11545122"/>
    <n v="4"/>
  </r>
  <r>
    <x v="5"/>
    <x v="6"/>
    <x v="741"/>
    <x v="0"/>
    <x v="5"/>
    <s v="7000"/>
    <x v="0"/>
    <x v="0"/>
    <x v="758"/>
    <x v="759"/>
    <x v="733"/>
    <x v="0"/>
    <x v="0"/>
    <x v="0"/>
    <x v="0"/>
    <m/>
    <s v="VAZAMENTO DE LIQUIDO ARREFECEDOR"/>
    <m/>
    <s v="A"/>
    <x v="0"/>
    <x v="0"/>
    <x v="23"/>
    <n v="1.8801152073732721E-5"/>
    <n v="2.6321612903225811E-4"/>
    <x v="6"/>
    <m/>
    <m/>
    <n v="1"/>
    <m/>
    <x v="0"/>
    <e v="#N/A"/>
    <x v="0"/>
    <x v="1"/>
    <x v="1"/>
    <d v="2023-07-15T00:00:00"/>
    <s v="CA11545122"/>
    <n v="4"/>
  </r>
  <r>
    <x v="5"/>
    <x v="6"/>
    <x v="742"/>
    <x v="0"/>
    <x v="5"/>
    <s v="7000"/>
    <x v="0"/>
    <x v="0"/>
    <x v="759"/>
    <x v="760"/>
    <x v="734"/>
    <x v="0"/>
    <x v="0"/>
    <x v="0"/>
    <x v="0"/>
    <m/>
    <m/>
    <m/>
    <s v="A"/>
    <x v="0"/>
    <x v="0"/>
    <x v="23"/>
    <n v="3.9282488479262676E-5"/>
    <n v="5.4995483870967751E-4"/>
    <x v="6"/>
    <m/>
    <m/>
    <n v="1"/>
    <m/>
    <x v="0"/>
    <e v="#N/A"/>
    <x v="0"/>
    <x v="1"/>
    <x v="1"/>
    <d v="2023-07-15T00:00:00"/>
    <s v="CA11545122"/>
    <n v="4"/>
  </r>
  <r>
    <x v="5"/>
    <x v="6"/>
    <x v="496"/>
    <x v="1"/>
    <x v="5"/>
    <s v="9032"/>
    <x v="15"/>
    <x v="1"/>
    <x v="760"/>
    <x v="761"/>
    <x v="494"/>
    <x v="11"/>
    <x v="90"/>
    <x v="152"/>
    <x v="0"/>
    <m/>
    <s v="FALHA AO CONECTAR O OCULOS, TELA ESCURA - NÃO FOI ENCONTRADO FALHA, APENAS LIGADO TABLETE - ARIELSON 153"/>
    <s v="202303497391"/>
    <s v="D"/>
    <x v="1"/>
    <x v="1"/>
    <x v="25"/>
    <n v="1.0912695852534564E-4"/>
    <n v="1.527777419354839E-3"/>
    <x v="6"/>
    <m/>
    <m/>
    <n v="1"/>
    <m/>
    <x v="0"/>
    <e v="#N/A"/>
    <x v="0"/>
    <x v="1"/>
    <x v="1"/>
    <d v="2023-07-24T00:00:00"/>
    <s v="CA11545131"/>
    <n v="23"/>
  </r>
  <r>
    <x v="5"/>
    <x v="6"/>
    <x v="743"/>
    <x v="1"/>
    <x v="5"/>
    <s v="9010"/>
    <x v="17"/>
    <x v="1"/>
    <x v="761"/>
    <x v="762"/>
    <x v="735"/>
    <x v="9"/>
    <x v="49"/>
    <x v="22"/>
    <x v="0"/>
    <m/>
    <s v="ABALOAMENTO NO PNEU TDI ; SUBSTITUIDO PNEUS TEI E TEE 550353"/>
    <s v="202303558814"/>
    <s v="B"/>
    <x v="3"/>
    <x v="0"/>
    <x v="25"/>
    <n v="2.3066009216589859E-3"/>
    <n v="3.2292412903225806E-2"/>
    <x v="6"/>
    <m/>
    <m/>
    <n v="1"/>
    <m/>
    <x v="0"/>
    <e v="#N/A"/>
    <x v="0"/>
    <x v="1"/>
    <x v="1"/>
    <d v="2023-07-27T00:00:00"/>
    <s v="CA11545134"/>
    <n v="23"/>
  </r>
  <r>
    <x v="5"/>
    <x v="6"/>
    <x v="744"/>
    <x v="0"/>
    <x v="5"/>
    <s v="4003"/>
    <x v="19"/>
    <x v="0"/>
    <x v="762"/>
    <x v="763"/>
    <x v="736"/>
    <x v="0"/>
    <x v="30"/>
    <x v="0"/>
    <x v="0"/>
    <m/>
    <s v="INSPEÇÃO E COLETA  - PLANO REVISÃO 4000H CATERPILLAR 794 AC"/>
    <m/>
    <s v="D"/>
    <x v="0"/>
    <x v="0"/>
    <x v="25"/>
    <n v="1.3318179723502304E-4"/>
    <n v="1.8645451612903229E-3"/>
    <x v="6"/>
    <m/>
    <m/>
    <n v="1"/>
    <m/>
    <x v="0"/>
    <e v="#N/A"/>
    <x v="0"/>
    <x v="1"/>
    <x v="1"/>
    <d v="2023-07-30T00:00:00"/>
    <s v="CA11545137"/>
    <n v="23"/>
  </r>
  <r>
    <x v="5"/>
    <x v="6"/>
    <x v="745"/>
    <x v="0"/>
    <x v="5"/>
    <s v="7111"/>
    <x v="5"/>
    <x v="0"/>
    <x v="763"/>
    <x v="764"/>
    <x v="737"/>
    <x v="0"/>
    <x v="30"/>
    <x v="0"/>
    <x v="0"/>
    <m/>
    <s v="PLANO REVISÃO 4000H CATERPILLAR 794 AC"/>
    <m/>
    <s v="D"/>
    <x v="0"/>
    <x v="0"/>
    <x v="25"/>
    <n v="3.3244792626728112E-4"/>
    <n v="4.6542709677419355E-3"/>
    <x v="6"/>
    <m/>
    <m/>
    <n v="1"/>
    <m/>
    <x v="0"/>
    <e v="#N/A"/>
    <x v="0"/>
    <x v="1"/>
    <x v="1"/>
    <d v="2023-07-30T00:00:00"/>
    <s v="CA11545137"/>
    <n v="23"/>
  </r>
  <r>
    <x v="5"/>
    <x v="6"/>
    <x v="746"/>
    <x v="0"/>
    <x v="5"/>
    <s v="7000"/>
    <x v="0"/>
    <x v="0"/>
    <x v="764"/>
    <x v="765"/>
    <x v="738"/>
    <x v="0"/>
    <x v="30"/>
    <x v="0"/>
    <x v="0"/>
    <m/>
    <s v="PLANO REVISÃO 4000H CATERPILLAR 794 AC"/>
    <m/>
    <s v="D"/>
    <x v="0"/>
    <x v="0"/>
    <x v="26"/>
    <n v="2.1512311059907834E-3"/>
    <n v="3.011723548387097E-2"/>
    <x v="6"/>
    <m/>
    <m/>
    <n v="1"/>
    <m/>
    <x v="0"/>
    <e v="#N/A"/>
    <x v="0"/>
    <x v="1"/>
    <x v="1"/>
    <d v="2023-07-31T00:00:00"/>
    <s v="CA11545138"/>
    <n v="23"/>
  </r>
  <r>
    <x v="5"/>
    <x v="7"/>
    <x v="747"/>
    <x v="1"/>
    <x v="5"/>
    <s v="9000"/>
    <x v="2"/>
    <x v="1"/>
    <x v="765"/>
    <x v="766"/>
    <x v="739"/>
    <x v="8"/>
    <x v="100"/>
    <x v="75"/>
    <x v="4"/>
    <s v="TROCAR"/>
    <s v="VAZAMENTO HIDRAULICO - FOI SUBSTITUÍDO A MANGUEIRA PRINCIPAL DA BOMBA DE ELEVAÇÃO - MATRÍCULA 1150166"/>
    <s v="202303642305"/>
    <s v="B"/>
    <x v="2"/>
    <x v="0"/>
    <x v="26"/>
    <n v="1.1213518433179723E-3"/>
    <n v="1.5698925806451613E-2"/>
    <x v="7"/>
    <m/>
    <m/>
    <n v="1"/>
    <m/>
    <x v="0"/>
    <e v="#N/A"/>
    <x v="0"/>
    <x v="1"/>
    <x v="1"/>
    <d v="2023-08-02T00:00:00"/>
    <s v="CA11545140"/>
    <n v="23"/>
  </r>
  <r>
    <x v="5"/>
    <x v="7"/>
    <x v="748"/>
    <x v="1"/>
    <x v="5"/>
    <s v="9135"/>
    <x v="25"/>
    <x v="1"/>
    <x v="766"/>
    <x v="767"/>
    <x v="740"/>
    <x v="11"/>
    <x v="26"/>
    <x v="23"/>
    <x v="10"/>
    <s v="SISTEMA ALERTA DE FADIGA"/>
    <s v="FALHA NO OPTALERT - 202303690265 - JULIANO MR - SUBSTITUIDO FONTE DE ALIMENTAÇÃO DO TABLET DO OPTALERT"/>
    <s v="202303690265"/>
    <s v="C"/>
    <x v="1"/>
    <x v="1"/>
    <x v="26"/>
    <n v="2.4630898617511519E-4"/>
    <n v="3.4483258064516129E-3"/>
    <x v="7"/>
    <m/>
    <m/>
    <n v="1"/>
    <m/>
    <x v="0"/>
    <e v="#N/A"/>
    <x v="0"/>
    <x v="1"/>
    <x v="1"/>
    <d v="2023-08-04T00:00:00"/>
    <s v="CA11545142"/>
    <n v="23"/>
  </r>
  <r>
    <x v="5"/>
    <x v="7"/>
    <x v="749"/>
    <x v="1"/>
    <x v="5"/>
    <s v="9000"/>
    <x v="2"/>
    <x v="1"/>
    <x v="767"/>
    <x v="768"/>
    <x v="741"/>
    <x v="8"/>
    <x v="68"/>
    <x v="155"/>
    <x v="3"/>
    <s v="TROCAR"/>
    <s v="VAZAMENTO DE ÓLEO HIDRAULICO - REALIZADO TROCA DA CARCAÇA  E DA BASE DO FILTRO HIDRAULICO - 1150085"/>
    <s v="202303708080"/>
    <s v="D"/>
    <x v="2"/>
    <x v="0"/>
    <x v="26"/>
    <n v="2.2181686635944701E-3"/>
    <n v="3.1054361290322581E-2"/>
    <x v="7"/>
    <m/>
    <m/>
    <n v="1"/>
    <m/>
    <x v="0"/>
    <e v="#N/A"/>
    <x v="0"/>
    <x v="1"/>
    <x v="1"/>
    <d v="2023-08-06T00:00:00"/>
    <s v="CA11545144"/>
    <n v="23"/>
  </r>
  <r>
    <x v="5"/>
    <x v="7"/>
    <x v="750"/>
    <x v="1"/>
    <x v="5"/>
    <s v="9031"/>
    <x v="27"/>
    <x v="1"/>
    <x v="768"/>
    <x v="769"/>
    <x v="742"/>
    <x v="6"/>
    <x v="8"/>
    <x v="10"/>
    <x v="0"/>
    <m/>
    <s v="CORRIGIR FALHA DO RADIO DE COMUNICAÇÃO PTT - SUBSTITUIÇÃO DO MICROFONE – MAT 870"/>
    <s v="202303780385"/>
    <s v="A"/>
    <x v="1"/>
    <x v="1"/>
    <x v="27"/>
    <n v="5.8510368663594472E-5"/>
    <n v="8.1914516129032253E-4"/>
    <x v="7"/>
    <m/>
    <m/>
    <n v="1"/>
    <m/>
    <x v="0"/>
    <e v="#N/A"/>
    <x v="0"/>
    <x v="1"/>
    <x v="1"/>
    <d v="2023-08-09T00:00:00"/>
    <s v="CA11545147"/>
    <n v="23"/>
  </r>
  <r>
    <x v="5"/>
    <x v="7"/>
    <x v="751"/>
    <x v="0"/>
    <x v="5"/>
    <s v="7000"/>
    <x v="0"/>
    <x v="0"/>
    <x v="769"/>
    <x v="770"/>
    <x v="743"/>
    <x v="0"/>
    <x v="0"/>
    <x v="0"/>
    <x v="0"/>
    <m/>
    <m/>
    <m/>
    <s v="A"/>
    <x v="0"/>
    <x v="0"/>
    <x v="28"/>
    <n v="5.1507304147465445E-4"/>
    <n v="7.2110225806451623E-3"/>
    <x v="7"/>
    <m/>
    <m/>
    <n v="1"/>
    <m/>
    <x v="0"/>
    <e v="#N/A"/>
    <x v="0"/>
    <x v="1"/>
    <x v="1"/>
    <d v="2023-08-15T00:00:00"/>
    <s v="CA11545153"/>
    <n v="4"/>
  </r>
  <r>
    <x v="5"/>
    <x v="7"/>
    <x v="752"/>
    <x v="1"/>
    <x v="5"/>
    <s v="9000"/>
    <x v="2"/>
    <x v="1"/>
    <x v="770"/>
    <x v="771"/>
    <x v="744"/>
    <x v="2"/>
    <x v="17"/>
    <x v="118"/>
    <x v="4"/>
    <s v="TROCAR"/>
    <s v="TM_3 - ALARME DESLIGAMENTO INESPERADO DO MOTOR E TM_3 - BAIXO NIVEL DO LIQUIDO ARREFECEDOR - 202303909897 - BARRETO - SUBSTITUIDO SENSOR DE NIVEL DE ELC"/>
    <s v="202303909897"/>
    <s v="D"/>
    <x v="2"/>
    <x v="0"/>
    <x v="28"/>
    <n v="4.3728133640552998E-4"/>
    <n v="6.1219387096774196E-3"/>
    <x v="7"/>
    <m/>
    <m/>
    <n v="1"/>
    <m/>
    <x v="0"/>
    <e v="#N/A"/>
    <x v="0"/>
    <x v="1"/>
    <x v="1"/>
    <d v="2023-08-17T00:00:00"/>
    <s v="CA11545155"/>
    <n v="23"/>
  </r>
  <r>
    <x v="5"/>
    <x v="7"/>
    <x v="753"/>
    <x v="1"/>
    <x v="5"/>
    <s v="9000"/>
    <x v="2"/>
    <x v="1"/>
    <x v="771"/>
    <x v="772"/>
    <x v="745"/>
    <x v="3"/>
    <x v="3"/>
    <x v="3"/>
    <x v="2"/>
    <s v="COMPLETAR"/>
    <s v="TM_3 - ALARME BAIXO NÍVEL DO LÍQUIDO ARREFECEDOR DO MOTOR/DESLIGAMENTO INESPERADO DO MOTOR 202303935410 - BARRETO - COMPLETADO NIVEL DE LIQUIDO ARREFECEDOR"/>
    <s v="202303935410"/>
    <s v="C"/>
    <x v="2"/>
    <x v="0"/>
    <x v="28"/>
    <n v="5.9497235023041464E-5"/>
    <n v="8.3296129032258055E-4"/>
    <x v="7"/>
    <m/>
    <m/>
    <n v="1"/>
    <m/>
    <x v="0"/>
    <e v="#N/A"/>
    <x v="0"/>
    <x v="1"/>
    <x v="1"/>
    <d v="2023-08-18T00:00:00"/>
    <s v="CA11545156"/>
    <n v="23"/>
  </r>
  <r>
    <x v="5"/>
    <x v="7"/>
    <x v="754"/>
    <x v="1"/>
    <x v="5"/>
    <s v="9010"/>
    <x v="17"/>
    <x v="1"/>
    <x v="772"/>
    <x v="773"/>
    <x v="746"/>
    <x v="9"/>
    <x v="29"/>
    <x v="22"/>
    <x v="0"/>
    <m/>
    <s v="TM_3 - ALARME BAIXA PRESSÃO DO PNEU TEI - 202304029216 - SUBSTITUIDO EXTENÇÃO PNEU TEI 81006923"/>
    <s v="202304029216"/>
    <s v="C"/>
    <x v="3"/>
    <x v="0"/>
    <x v="29"/>
    <n v="2.2982811059907835E-4"/>
    <n v="3.2175935483870969E-3"/>
    <x v="7"/>
    <m/>
    <m/>
    <n v="1"/>
    <m/>
    <x v="0"/>
    <e v="#N/A"/>
    <x v="0"/>
    <x v="1"/>
    <x v="1"/>
    <d v="2023-08-24T00:00:00"/>
    <s v="CA11545162"/>
    <n v="23"/>
  </r>
  <r>
    <x v="5"/>
    <x v="7"/>
    <x v="755"/>
    <x v="0"/>
    <x v="5"/>
    <s v="7116"/>
    <x v="3"/>
    <x v="0"/>
    <x v="773"/>
    <x v="774"/>
    <x v="747"/>
    <x v="0"/>
    <x v="33"/>
    <x v="0"/>
    <x v="0"/>
    <m/>
    <m/>
    <m/>
    <s v="B"/>
    <x v="0"/>
    <x v="0"/>
    <x v="29"/>
    <n v="1.7121198156682029E-5"/>
    <n v="2.396967741935484E-4"/>
    <x v="7"/>
    <m/>
    <m/>
    <n v="1"/>
    <m/>
    <x v="0"/>
    <e v="#N/A"/>
    <x v="0"/>
    <x v="1"/>
    <x v="1"/>
    <d v="2023-08-27T00:00:00"/>
    <s v="CA11545165"/>
    <n v="23"/>
  </r>
  <r>
    <x v="5"/>
    <x v="7"/>
    <x v="756"/>
    <x v="0"/>
    <x v="5"/>
    <s v="7111"/>
    <x v="5"/>
    <x v="0"/>
    <x v="774"/>
    <x v="775"/>
    <x v="748"/>
    <x v="0"/>
    <x v="33"/>
    <x v="0"/>
    <x v="0"/>
    <m/>
    <m/>
    <m/>
    <s v="B"/>
    <x v="0"/>
    <x v="0"/>
    <x v="29"/>
    <n v="1.7888877880184333E-3"/>
    <n v="2.5044429032258068E-2"/>
    <x v="7"/>
    <m/>
    <m/>
    <n v="1"/>
    <m/>
    <x v="0"/>
    <e v="#N/A"/>
    <x v="0"/>
    <x v="1"/>
    <x v="1"/>
    <d v="2023-08-27T00:00:00"/>
    <s v="CA11545165"/>
    <n v="23"/>
  </r>
  <r>
    <x v="5"/>
    <x v="7"/>
    <x v="757"/>
    <x v="0"/>
    <x v="5"/>
    <s v="7000"/>
    <x v="0"/>
    <x v="0"/>
    <x v="775"/>
    <x v="776"/>
    <x v="749"/>
    <x v="0"/>
    <x v="33"/>
    <x v="0"/>
    <x v="0"/>
    <m/>
    <s v="LIBERAO - Manoel Cruz"/>
    <m/>
    <s v="C"/>
    <x v="0"/>
    <x v="0"/>
    <x v="30"/>
    <n v="7.0548525345622123E-4"/>
    <n v="9.8767935483870979E-3"/>
    <x v="7"/>
    <m/>
    <m/>
    <n v="1"/>
    <m/>
    <x v="0"/>
    <e v="#N/A"/>
    <x v="0"/>
    <x v="1"/>
    <x v="1"/>
    <d v="2023-08-28T00:00:00"/>
    <s v="CA11545166"/>
    <n v="23"/>
  </r>
  <r>
    <x v="5"/>
    <x v="8"/>
    <x v="758"/>
    <x v="1"/>
    <x v="5"/>
    <s v="9000"/>
    <x v="2"/>
    <x v="1"/>
    <x v="776"/>
    <x v="777"/>
    <x v="750"/>
    <x v="2"/>
    <x v="17"/>
    <x v="18"/>
    <x v="4"/>
    <s v="TROCAR"/>
    <s v="BAIXA VOLTAGEM NA BATERIA ( AG MATERIAL ALTERNADOR) - SUBSTITUIDO ALTERNADOR - MATRICULA 2206642"/>
    <s v="202304183459"/>
    <s v="B"/>
    <x v="2"/>
    <x v="0"/>
    <x v="30"/>
    <n v="2.217344642857143E-3"/>
    <n v="3.1042825000000003E-2"/>
    <x v="8"/>
    <m/>
    <m/>
    <n v="1"/>
    <m/>
    <x v="0"/>
    <e v="#N/A"/>
    <x v="0"/>
    <x v="1"/>
    <x v="1"/>
    <d v="2023-09-02T00:00:00"/>
    <s v="CA11545171"/>
    <n v="23"/>
  </r>
  <r>
    <x v="5"/>
    <x v="8"/>
    <x v="759"/>
    <x v="0"/>
    <x v="5"/>
    <s v="7116"/>
    <x v="3"/>
    <x v="0"/>
    <x v="777"/>
    <x v="778"/>
    <x v="751"/>
    <x v="0"/>
    <x v="0"/>
    <x v="0"/>
    <x v="0"/>
    <m/>
    <m/>
    <m/>
    <s v="D"/>
    <x v="0"/>
    <x v="0"/>
    <x v="32"/>
    <n v="4.4270714285714291E-5"/>
    <n v="6.1979000000000005E-4"/>
    <x v="8"/>
    <m/>
    <m/>
    <n v="1"/>
    <m/>
    <x v="0"/>
    <e v="#N/A"/>
    <x v="0"/>
    <x v="1"/>
    <x v="1"/>
    <d v="2023-09-12T00:00:00"/>
    <s v="CA11545181"/>
    <n v="4"/>
  </r>
  <r>
    <x v="5"/>
    <x v="8"/>
    <x v="760"/>
    <x v="0"/>
    <x v="5"/>
    <s v="7000"/>
    <x v="0"/>
    <x v="0"/>
    <x v="778"/>
    <x v="779"/>
    <x v="752"/>
    <x v="0"/>
    <x v="0"/>
    <x v="0"/>
    <x v="0"/>
    <m/>
    <s v="MANUTENÇÃO PREVENTIVA 250 HORAS - LIBERADO - TULIO"/>
    <m/>
    <s v="D"/>
    <x v="0"/>
    <x v="0"/>
    <x v="32"/>
    <n v="3.5813500000000004E-4"/>
    <n v="5.0138900000000009E-3"/>
    <x v="8"/>
    <m/>
    <m/>
    <n v="1"/>
    <m/>
    <x v="0"/>
    <e v="#N/A"/>
    <x v="0"/>
    <x v="1"/>
    <x v="1"/>
    <d v="2023-09-12T00:00:00"/>
    <s v="CA11545181"/>
    <n v="4"/>
  </r>
  <r>
    <x v="5"/>
    <x v="8"/>
    <x v="466"/>
    <x v="1"/>
    <x v="5"/>
    <s v="9010"/>
    <x v="17"/>
    <x v="1"/>
    <x v="779"/>
    <x v="780"/>
    <x v="464"/>
    <x v="9"/>
    <x v="32"/>
    <x v="22"/>
    <x v="0"/>
    <m/>
    <s v="VAZAMENTO NO PNEU TDE - CORRIGIDO VAZAMENTO 81006923"/>
    <s v="202304354906"/>
    <s v="A"/>
    <x v="3"/>
    <x v="0"/>
    <x v="32"/>
    <n v="9.7801071428571426E-5"/>
    <n v="1.369215E-3"/>
    <x v="8"/>
    <m/>
    <m/>
    <n v="1"/>
    <m/>
    <x v="0"/>
    <e v="#N/A"/>
    <x v="0"/>
    <x v="1"/>
    <x v="1"/>
    <d v="2023-09-13T00:00:00"/>
    <s v="CA11545182"/>
    <n v="23"/>
  </r>
  <r>
    <x v="5"/>
    <x v="8"/>
    <x v="761"/>
    <x v="1"/>
    <x v="5"/>
    <s v="9000"/>
    <x v="2"/>
    <x v="1"/>
    <x v="780"/>
    <x v="781"/>
    <x v="753"/>
    <x v="4"/>
    <x v="67"/>
    <x v="154"/>
    <x v="3"/>
    <s v="TROCAR"/>
    <s v="TM03: BAIXA PRESSÃO DO ACUMULADOR DA DIREÇÃO ***FEITO INSOLAÇÃO DE BIXIGA DO ACUMULDADOR B E TROCADO MANG HID - SAMOEL"/>
    <s v="202304368866"/>
    <s v="A"/>
    <x v="2"/>
    <x v="0"/>
    <x v="32"/>
    <n v="1.0600200000000001E-3"/>
    <n v="1.4840280000000001E-2"/>
    <x v="8"/>
    <m/>
    <m/>
    <n v="1"/>
    <m/>
    <x v="0"/>
    <e v="#N/A"/>
    <x v="0"/>
    <x v="1"/>
    <x v="1"/>
    <d v="2023-09-14T00:00:00"/>
    <s v="CA11545183"/>
    <n v="23"/>
  </r>
  <r>
    <x v="5"/>
    <x v="8"/>
    <x v="762"/>
    <x v="1"/>
    <x v="5"/>
    <s v="9000"/>
    <x v="2"/>
    <x v="1"/>
    <x v="781"/>
    <x v="782"/>
    <x v="754"/>
    <x v="4"/>
    <x v="5"/>
    <x v="4"/>
    <x v="3"/>
    <s v="TROCAR"/>
    <s v="VAZAMENTO PROXIMO A BARRA DE DIREÇÃO- SUBSTITUIDO MANGUEIRA DA DIREÇÃO- MATRICULA 2201642"/>
    <s v="202304396087"/>
    <s v="C"/>
    <x v="2"/>
    <x v="0"/>
    <x v="32"/>
    <n v="4.9136071428571427E-4"/>
    <n v="6.8790500000000003E-3"/>
    <x v="8"/>
    <m/>
    <m/>
    <n v="1"/>
    <m/>
    <x v="0"/>
    <e v="#N/A"/>
    <x v="0"/>
    <x v="1"/>
    <x v="1"/>
    <d v="2023-09-16T00:00:00"/>
    <s v="CA11545185"/>
    <n v="23"/>
  </r>
  <r>
    <x v="6"/>
    <x v="0"/>
    <x v="763"/>
    <x v="1"/>
    <x v="6"/>
    <s v="9000"/>
    <x v="2"/>
    <x v="1"/>
    <x v="782"/>
    <x v="783"/>
    <x v="755"/>
    <x v="2"/>
    <x v="17"/>
    <x v="73"/>
    <x v="1"/>
    <s v="REPARAR"/>
    <s v="BAIXO RENDIMENTO DO MOTOR DIESEL / LIMPEZA NA VALVULA F6V E VERIFICADO CORDOALHA. ADAILDO SOTREQ"/>
    <s v="202300009732"/>
    <s v="D"/>
    <x v="2"/>
    <x v="0"/>
    <x v="0"/>
    <n v="7.6287591240875916E-5"/>
    <n v="6.7428387096774196E-4"/>
    <x v="0"/>
    <m/>
    <s v="ALERTA VERMELHO"/>
    <n v="1"/>
    <m/>
    <x v="0"/>
    <e v="#N/A"/>
    <x v="0"/>
    <x v="0"/>
    <x v="0"/>
    <d v="2023-01-01T00:00:00"/>
    <s v="CA11644927"/>
    <n v="23"/>
  </r>
  <r>
    <x v="6"/>
    <x v="0"/>
    <x v="764"/>
    <x v="0"/>
    <x v="6"/>
    <s v="7032"/>
    <x v="1"/>
    <x v="0"/>
    <x v="783"/>
    <x v="784"/>
    <x v="756"/>
    <x v="1"/>
    <x v="1"/>
    <x v="1"/>
    <x v="0"/>
    <m/>
    <m/>
    <m/>
    <s v="A"/>
    <x v="1"/>
    <x v="1"/>
    <x v="1"/>
    <n v="7.7901131386861309E-4"/>
    <n v="6.8854548387096773E-3"/>
    <x v="0"/>
    <m/>
    <m/>
    <n v="1"/>
    <m/>
    <x v="1"/>
    <e v="#N/A"/>
    <x v="1"/>
    <x v="0"/>
    <x v="0"/>
    <d v="2023-01-03T00:00:00"/>
    <s v="CA11644929"/>
    <n v="23"/>
  </r>
  <r>
    <x v="6"/>
    <x v="0"/>
    <x v="765"/>
    <x v="1"/>
    <x v="6"/>
    <s v="9135"/>
    <x v="25"/>
    <x v="1"/>
    <x v="784"/>
    <x v="785"/>
    <x v="757"/>
    <x v="11"/>
    <x v="26"/>
    <x v="106"/>
    <x v="0"/>
    <m/>
    <s v="BASE DO OPTALERT DANIFICADO , REPOSICIONADO BASE -146 _x000a__x000a_Foi feito uma nova religação do tablet do orptalert._x000a__x000a_Foi feito uma limpeza no mesmo , aplicamos limpa contato nós ativos orptalert"/>
    <s v="202300069298"/>
    <s v="B"/>
    <x v="1"/>
    <x v="1"/>
    <x v="1"/>
    <n v="5.656934306569343E-4"/>
    <n v="4.9999999999999992E-3"/>
    <x v="0"/>
    <m/>
    <m/>
    <n v="1"/>
    <m/>
    <x v="0"/>
    <e v="#N/A"/>
    <x v="0"/>
    <x v="0"/>
    <x v="0"/>
    <d v="2023-01-04T00:00:00"/>
    <s v="CA11644930"/>
    <n v="23"/>
  </r>
  <r>
    <x v="6"/>
    <x v="0"/>
    <x v="766"/>
    <x v="0"/>
    <x v="6"/>
    <s v="7000"/>
    <x v="0"/>
    <x v="0"/>
    <x v="785"/>
    <x v="786"/>
    <x v="758"/>
    <x v="0"/>
    <x v="0"/>
    <x v="0"/>
    <x v="0"/>
    <m/>
    <m/>
    <m/>
    <s v="D"/>
    <x v="0"/>
    <x v="0"/>
    <x v="1"/>
    <n v="6.6242554744525538E-4"/>
    <n v="5.8549870967741927E-3"/>
    <x v="0"/>
    <m/>
    <m/>
    <n v="1"/>
    <s v="AÇÕES JÁ DEFINIDAS NO PERFIL"/>
    <x v="1"/>
    <e v="#N/A"/>
    <x v="7"/>
    <x v="3"/>
    <x v="4"/>
    <d v="2023-01-06T00:00:00"/>
    <s v="CA11644932"/>
    <n v="4"/>
  </r>
  <r>
    <x v="6"/>
    <x v="0"/>
    <x v="767"/>
    <x v="0"/>
    <x v="6"/>
    <s v="7111"/>
    <x v="5"/>
    <x v="0"/>
    <x v="786"/>
    <x v="787"/>
    <x v="759"/>
    <x v="0"/>
    <x v="0"/>
    <x v="5"/>
    <x v="0"/>
    <m/>
    <m/>
    <m/>
    <s v="D"/>
    <x v="0"/>
    <x v="2"/>
    <x v="1"/>
    <n v="2.5707956204379563E-4"/>
    <n v="2.2722516129032259E-3"/>
    <x v="0"/>
    <m/>
    <m/>
    <n v="1"/>
    <m/>
    <x v="0"/>
    <e v="#N/A"/>
    <x v="0"/>
    <x v="0"/>
    <x v="0"/>
    <d v="2023-01-07T00:00:00"/>
    <s v="CA11644933"/>
    <n v="4"/>
  </r>
  <r>
    <x v="6"/>
    <x v="0"/>
    <x v="768"/>
    <x v="0"/>
    <x v="6"/>
    <s v="7000"/>
    <x v="0"/>
    <x v="0"/>
    <x v="787"/>
    <x v="788"/>
    <x v="760"/>
    <x v="0"/>
    <x v="0"/>
    <x v="0"/>
    <x v="0"/>
    <m/>
    <m/>
    <m/>
    <s v="D"/>
    <x v="0"/>
    <x v="0"/>
    <x v="1"/>
    <n v="1.8199175182481752E-3"/>
    <n v="1.6085722580645161E-2"/>
    <x v="0"/>
    <m/>
    <m/>
    <n v="1"/>
    <m/>
    <x v="0"/>
    <e v="#N/A"/>
    <x v="0"/>
    <x v="0"/>
    <x v="0"/>
    <d v="2023-01-07T00:00:00"/>
    <s v="CA11644933"/>
    <n v="4"/>
  </r>
  <r>
    <x v="6"/>
    <x v="0"/>
    <x v="769"/>
    <x v="1"/>
    <x v="6"/>
    <s v="9000"/>
    <x v="2"/>
    <x v="1"/>
    <x v="788"/>
    <x v="789"/>
    <x v="761"/>
    <x v="2"/>
    <x v="17"/>
    <x v="73"/>
    <x v="1"/>
    <s v="REPARAR"/>
    <s v="CORRIGIR BAIXO RENDIMENTO, corrigido falha no conector da  válvula stv da bomba de combustível de alta -1150166"/>
    <s v="202300190243"/>
    <s v="B"/>
    <x v="2"/>
    <x v="0"/>
    <x v="2"/>
    <n v="2.1657043795620436E-4"/>
    <n v="1.9142032258064514E-3"/>
    <x v="0"/>
    <m/>
    <m/>
    <n v="1"/>
    <m/>
    <x v="0"/>
    <e v="#N/A"/>
    <x v="0"/>
    <x v="1"/>
    <x v="1"/>
    <d v="2023-01-11T00:00:00"/>
    <s v="CA11644937"/>
    <n v="23"/>
  </r>
  <r>
    <x v="6"/>
    <x v="0"/>
    <x v="770"/>
    <x v="1"/>
    <x v="6"/>
    <s v="9000"/>
    <x v="2"/>
    <x v="1"/>
    <x v="789"/>
    <x v="790"/>
    <x v="762"/>
    <x v="2"/>
    <x v="17"/>
    <x v="156"/>
    <x v="4"/>
    <s v="TROCAR"/>
    <s v="DESLIGAMENTO INVOLUNTÁRIO DO MOTOR AG. RETORNO DA MANUT"/>
    <s v="202300258267"/>
    <s v="B"/>
    <x v="2"/>
    <x v="0"/>
    <x v="3"/>
    <n v="1.3636288321167882E-3"/>
    <n v="1.2052719354838709E-2"/>
    <x v="0"/>
    <m/>
    <m/>
    <n v="1"/>
    <m/>
    <x v="1"/>
    <e v="#N/A"/>
    <x v="9"/>
    <x v="4"/>
    <x v="5"/>
    <d v="2023-01-16T00:00:00"/>
    <s v="CA11644942"/>
    <n v="23"/>
  </r>
  <r>
    <x v="6"/>
    <x v="0"/>
    <x v="771"/>
    <x v="0"/>
    <x v="6"/>
    <s v="7010"/>
    <x v="4"/>
    <x v="0"/>
    <x v="790"/>
    <x v="791"/>
    <x v="763"/>
    <x v="0"/>
    <x v="4"/>
    <x v="0"/>
    <x v="0"/>
    <m/>
    <m/>
    <m/>
    <s v="C"/>
    <x v="3"/>
    <x v="0"/>
    <x v="3"/>
    <n v="8.7185729927007299E-4"/>
    <n v="7.7060935483870968E-3"/>
    <x v="0"/>
    <m/>
    <m/>
    <n v="1"/>
    <m/>
    <x v="0"/>
    <e v="#N/A"/>
    <x v="0"/>
    <x v="1"/>
    <x v="1"/>
    <d v="2023-01-19T00:00:00"/>
    <s v="CA11644945"/>
    <n v="23"/>
  </r>
  <r>
    <x v="6"/>
    <x v="0"/>
    <x v="772"/>
    <x v="1"/>
    <x v="6"/>
    <s v="9000"/>
    <x v="2"/>
    <x v="1"/>
    <x v="791"/>
    <x v="792"/>
    <x v="764"/>
    <x v="3"/>
    <x v="50"/>
    <x v="48"/>
    <x v="21"/>
    <m/>
    <s v="APAGOU MOTOR ; REALIZADO LIMPEZA NA VALVULA  SCV  1150166"/>
    <s v="202300362913"/>
    <s v="B"/>
    <x v="2"/>
    <x v="0"/>
    <x v="3"/>
    <n v="1.3065182481751826E-4"/>
    <n v="1.1547935483870967E-3"/>
    <x v="0"/>
    <m/>
    <m/>
    <n v="1"/>
    <m/>
    <x v="1"/>
    <e v="#N/A"/>
    <x v="9"/>
    <x v="4"/>
    <x v="5"/>
    <d v="2023-01-22T00:00:00"/>
    <s v="CA11644948"/>
    <n v="23"/>
  </r>
  <r>
    <x v="6"/>
    <x v="0"/>
    <x v="773"/>
    <x v="0"/>
    <x v="6"/>
    <s v="7000"/>
    <x v="0"/>
    <x v="0"/>
    <x v="792"/>
    <x v="793"/>
    <x v="67"/>
    <x v="0"/>
    <x v="33"/>
    <x v="0"/>
    <x v="0"/>
    <m/>
    <m/>
    <m/>
    <s v="A"/>
    <x v="0"/>
    <x v="0"/>
    <x v="4"/>
    <n v="5.9728980800272882E-5"/>
    <n v="5.2792712062176678E-4"/>
    <x v="0"/>
    <m/>
    <m/>
    <n v="1"/>
    <m/>
    <x v="0"/>
    <e v="#N/A"/>
    <x v="0"/>
    <x v="1"/>
    <x v="1"/>
    <d v="2023-01-23T00:00:00"/>
    <s v="CA11644949"/>
    <n v="23"/>
  </r>
  <r>
    <x v="6"/>
    <x v="0"/>
    <x v="774"/>
    <x v="0"/>
    <x v="6"/>
    <s v="7000"/>
    <x v="8"/>
    <x v="0"/>
    <x v="793"/>
    <x v="794"/>
    <x v="765"/>
    <x v="0"/>
    <x v="33"/>
    <x v="7"/>
    <x v="0"/>
    <m/>
    <m/>
    <m/>
    <m/>
    <x v="0"/>
    <x v="2"/>
    <x v="4"/>
    <n v="2.6611922140234068E-4"/>
    <n v="2.3521505375561727E-3"/>
    <x v="0"/>
    <m/>
    <m/>
    <n v="1"/>
    <m/>
    <x v="0"/>
    <e v="#N/A"/>
    <x v="0"/>
    <x v="1"/>
    <x v="1"/>
    <d v="2023-01-23T00:00:00"/>
    <s v="CA11644949"/>
    <n v="23"/>
  </r>
  <r>
    <x v="6"/>
    <x v="0"/>
    <x v="775"/>
    <x v="0"/>
    <x v="6"/>
    <s v="7000"/>
    <x v="6"/>
    <x v="0"/>
    <x v="794"/>
    <x v="795"/>
    <x v="766"/>
    <x v="0"/>
    <x v="33"/>
    <x v="0"/>
    <x v="0"/>
    <m/>
    <m/>
    <m/>
    <m/>
    <x v="0"/>
    <x v="0"/>
    <x v="4"/>
    <n v="3.4215328467153286E-4"/>
    <n v="3.0241935483870967E-3"/>
    <x v="0"/>
    <m/>
    <m/>
    <n v="1"/>
    <m/>
    <x v="0"/>
    <e v="#N/A"/>
    <x v="0"/>
    <x v="1"/>
    <x v="1"/>
    <d v="2023-01-23T00:00:00"/>
    <s v="CA11644949"/>
    <n v="23"/>
  </r>
  <r>
    <x v="6"/>
    <x v="0"/>
    <x v="776"/>
    <x v="0"/>
    <x v="6"/>
    <s v="7000"/>
    <x v="0"/>
    <x v="0"/>
    <x v="795"/>
    <x v="796"/>
    <x v="767"/>
    <x v="0"/>
    <x v="33"/>
    <x v="0"/>
    <x v="0"/>
    <m/>
    <m/>
    <m/>
    <m/>
    <x v="0"/>
    <x v="0"/>
    <x v="4"/>
    <n v="3.0413625304224769E-3"/>
    <n v="2.6881720430185763E-2"/>
    <x v="0"/>
    <m/>
    <m/>
    <n v="1"/>
    <m/>
    <x v="0"/>
    <e v="#N/A"/>
    <x v="0"/>
    <x v="1"/>
    <x v="1"/>
    <d v="2023-01-23T00:00:00"/>
    <s v="CA11644949"/>
    <n v="23"/>
  </r>
  <r>
    <x v="6"/>
    <x v="0"/>
    <x v="777"/>
    <x v="0"/>
    <x v="6"/>
    <s v="7000"/>
    <x v="8"/>
    <x v="0"/>
    <x v="796"/>
    <x v="797"/>
    <x v="768"/>
    <x v="0"/>
    <x v="33"/>
    <x v="7"/>
    <x v="0"/>
    <m/>
    <m/>
    <m/>
    <m/>
    <x v="0"/>
    <x v="2"/>
    <x v="4"/>
    <n v="1.6474047040330572E-4"/>
    <n v="1.4560931900163151E-3"/>
    <x v="0"/>
    <m/>
    <m/>
    <n v="1"/>
    <m/>
    <x v="0"/>
    <e v="#N/A"/>
    <x v="0"/>
    <x v="1"/>
    <x v="1"/>
    <d v="2023-01-24T00:00:00"/>
    <s v="CA11644950"/>
    <n v="23"/>
  </r>
  <r>
    <x v="6"/>
    <x v="0"/>
    <x v="778"/>
    <x v="0"/>
    <x v="6"/>
    <s v="7000"/>
    <x v="0"/>
    <x v="0"/>
    <x v="797"/>
    <x v="798"/>
    <x v="769"/>
    <x v="0"/>
    <x v="33"/>
    <x v="0"/>
    <x v="0"/>
    <m/>
    <m/>
    <m/>
    <m/>
    <x v="0"/>
    <x v="0"/>
    <x v="4"/>
    <n v="3.2821370640684199E-3"/>
    <n v="2.9009856630798293E-2"/>
    <x v="0"/>
    <m/>
    <m/>
    <n v="1"/>
    <m/>
    <x v="0"/>
    <e v="#N/A"/>
    <x v="0"/>
    <x v="1"/>
    <x v="1"/>
    <d v="2023-01-24T00:00:00"/>
    <s v="CA11644950"/>
    <n v="23"/>
  </r>
  <r>
    <x v="6"/>
    <x v="0"/>
    <x v="21"/>
    <x v="0"/>
    <x v="6"/>
    <s v="7000"/>
    <x v="8"/>
    <x v="0"/>
    <x v="798"/>
    <x v="799"/>
    <x v="21"/>
    <x v="0"/>
    <x v="33"/>
    <x v="7"/>
    <x v="0"/>
    <m/>
    <m/>
    <m/>
    <m/>
    <x v="0"/>
    <x v="2"/>
    <x v="4"/>
    <n v="6.0827250607387354E-4"/>
    <n v="5.3763440859432689E-3"/>
    <x v="0"/>
    <m/>
    <m/>
    <n v="1"/>
    <m/>
    <x v="0"/>
    <e v="#N/A"/>
    <x v="0"/>
    <x v="1"/>
    <x v="1"/>
    <d v="2023-01-25T00:00:00"/>
    <s v="CA11644951"/>
    <n v="23"/>
  </r>
  <r>
    <x v="6"/>
    <x v="0"/>
    <x v="779"/>
    <x v="0"/>
    <x v="6"/>
    <s v="7000"/>
    <x v="9"/>
    <x v="0"/>
    <x v="799"/>
    <x v="800"/>
    <x v="770"/>
    <x v="0"/>
    <x v="33"/>
    <x v="157"/>
    <x v="0"/>
    <m/>
    <m/>
    <m/>
    <m/>
    <x v="0"/>
    <x v="0"/>
    <x v="4"/>
    <n v="5.4061063801118577E-3"/>
    <n v="4.7783004779053194E-2"/>
    <x v="0"/>
    <m/>
    <m/>
    <n v="1"/>
    <m/>
    <x v="1"/>
    <e v="#N/A"/>
    <x v="22"/>
    <x v="0"/>
    <x v="9"/>
    <d v="2023-01-25T00:00:00"/>
    <s v="CA11644951"/>
    <n v="23"/>
  </r>
  <r>
    <x v="6"/>
    <x v="0"/>
    <x v="780"/>
    <x v="1"/>
    <x v="6"/>
    <s v="9000"/>
    <x v="2"/>
    <x v="1"/>
    <x v="800"/>
    <x v="801"/>
    <x v="771"/>
    <x v="13"/>
    <x v="2"/>
    <x v="158"/>
    <x v="31"/>
    <s v="FIXAR"/>
    <s v="PAINEL SUPERIOR SOLTANDO ; FIXADO PAINEL SUPERIOR 1150166"/>
    <s v="202300464013"/>
    <s v="B"/>
    <x v="2"/>
    <x v="0"/>
    <x v="4"/>
    <n v="3.4836277372262775E-4"/>
    <n v="3.0790774193548386E-3"/>
    <x v="0"/>
    <m/>
    <m/>
    <n v="1"/>
    <m/>
    <x v="0"/>
    <e v="#N/A"/>
    <x v="0"/>
    <x v="1"/>
    <x v="1"/>
    <d v="2023-01-27T00:00:00"/>
    <s v="CA11644953"/>
    <n v="23"/>
  </r>
  <r>
    <x v="6"/>
    <x v="0"/>
    <x v="781"/>
    <x v="1"/>
    <x v="6"/>
    <s v="9031"/>
    <x v="12"/>
    <x v="1"/>
    <x v="24"/>
    <x v="802"/>
    <x v="772"/>
    <x v="6"/>
    <x v="8"/>
    <x v="10"/>
    <x v="1"/>
    <s v="REPARAR"/>
    <s v="FALHA DE COMUNICAÇÃO - SE6071KS01  MANUTENÇÃO NA COMUNICAÇÃO RADIO PTT"/>
    <s v="202300471321"/>
    <s v="A"/>
    <x v="1"/>
    <x v="1"/>
    <x v="4"/>
    <n v="5.8588321167883211E-5"/>
    <n v="5.1784516129032253E-4"/>
    <x v="0"/>
    <m/>
    <m/>
    <n v="1"/>
    <m/>
    <x v="0"/>
    <e v="#N/A"/>
    <x v="0"/>
    <x v="1"/>
    <x v="1"/>
    <d v="2023-01-28T00:00:00"/>
    <s v="CA11644954"/>
    <n v="23"/>
  </r>
  <r>
    <x v="6"/>
    <x v="0"/>
    <x v="782"/>
    <x v="1"/>
    <x v="6"/>
    <s v="9000"/>
    <x v="2"/>
    <x v="1"/>
    <x v="801"/>
    <x v="803"/>
    <x v="773"/>
    <x v="21"/>
    <x v="75"/>
    <x v="104"/>
    <x v="6"/>
    <s v="CALIBRAR"/>
    <s v="CORRIGIR FALHA NA BALANÇA CALIBRADO E LIBERADO •_x0009_MATRÍCULA 2201708"/>
    <s v="202300471484"/>
    <s v="A"/>
    <x v="2"/>
    <x v="0"/>
    <x v="4"/>
    <n v="3.5186861313868614E-5"/>
    <n v="3.1100645161290323E-4"/>
    <x v="0"/>
    <m/>
    <m/>
    <n v="1"/>
    <m/>
    <x v="0"/>
    <e v="#N/A"/>
    <x v="0"/>
    <x v="1"/>
    <x v="1"/>
    <d v="2023-01-28T00:00:00"/>
    <s v="CA11644954"/>
    <n v="23"/>
  </r>
  <r>
    <x v="6"/>
    <x v="0"/>
    <x v="783"/>
    <x v="1"/>
    <x v="6"/>
    <s v="9000"/>
    <x v="2"/>
    <x v="1"/>
    <x v="802"/>
    <x v="804"/>
    <x v="774"/>
    <x v="21"/>
    <x v="75"/>
    <x v="104"/>
    <x v="6"/>
    <s v="CALIBRAR"/>
    <s v="CALIBRAR BALANÇA - REALIZADO CALIBRAÇÃO DAS SUSPENSÕES TRASEIRA E BALANÇA - 1150075"/>
    <s v="202300503301"/>
    <s v="C"/>
    <x v="2"/>
    <x v="0"/>
    <x v="5"/>
    <n v="2.0061587591240874E-3"/>
    <n v="1.7731854838709676E-2"/>
    <x v="0"/>
    <m/>
    <m/>
    <n v="1"/>
    <m/>
    <x v="0"/>
    <e v="#N/A"/>
    <x v="0"/>
    <x v="1"/>
    <x v="1"/>
    <d v="2023-01-30T00:00:00"/>
    <s v="CA11644956"/>
    <n v="23"/>
  </r>
  <r>
    <x v="6"/>
    <x v="1"/>
    <x v="784"/>
    <x v="1"/>
    <x v="6"/>
    <s v="9000"/>
    <x v="2"/>
    <x v="1"/>
    <x v="803"/>
    <x v="805"/>
    <x v="775"/>
    <x v="3"/>
    <x v="53"/>
    <x v="159"/>
    <x v="3"/>
    <s v="VAZAMENTO"/>
    <s v="VAZAMENTO OLEO DIESEL.AG RETORNO DA  MANUT"/>
    <s v="202300555818"/>
    <s v="A"/>
    <x v="2"/>
    <x v="0"/>
    <x v="5"/>
    <n v="2.431951807228916E-4"/>
    <n v="2.1627E-3"/>
    <x v="1"/>
    <m/>
    <m/>
    <n v="1"/>
    <m/>
    <x v="1"/>
    <e v="#N/A"/>
    <x v="26"/>
    <x v="0"/>
    <x v="0"/>
    <d v="2023-02-02T00:00:00"/>
    <s v="CA11644959"/>
    <n v="23"/>
  </r>
  <r>
    <x v="6"/>
    <x v="1"/>
    <x v="785"/>
    <x v="1"/>
    <x v="6"/>
    <s v="9000"/>
    <x v="2"/>
    <x v="1"/>
    <x v="804"/>
    <x v="806"/>
    <x v="776"/>
    <x v="3"/>
    <x v="53"/>
    <x v="159"/>
    <x v="3"/>
    <s v="VAZAMENTO"/>
    <s v="CORRIGIR VAZAMENTO DE DIESEL"/>
    <s v="202300574454"/>
    <s v="A"/>
    <x v="2"/>
    <x v="0"/>
    <x v="5"/>
    <n v="1.6900923694779116E-4"/>
    <n v="1.5029749999999999E-3"/>
    <x v="1"/>
    <m/>
    <m/>
    <n v="1"/>
    <m/>
    <x v="1"/>
    <e v="#N/A"/>
    <x v="26"/>
    <x v="0"/>
    <x v="0"/>
    <d v="2023-02-03T00:00:00"/>
    <s v="CA11644960"/>
    <n v="23"/>
  </r>
  <r>
    <x v="6"/>
    <x v="1"/>
    <x v="786"/>
    <x v="0"/>
    <x v="6"/>
    <s v="7000"/>
    <x v="0"/>
    <x v="0"/>
    <x v="805"/>
    <x v="807"/>
    <x v="777"/>
    <x v="0"/>
    <x v="101"/>
    <x v="0"/>
    <x v="0"/>
    <m/>
    <m/>
    <m/>
    <s v="A"/>
    <x v="0"/>
    <x v="0"/>
    <x v="34"/>
    <n v="7.3469799196787154E-4"/>
    <n v="6.5335642857142868E-3"/>
    <x v="1"/>
    <m/>
    <m/>
    <n v="1"/>
    <m/>
    <x v="0"/>
    <e v="#N/A"/>
    <x v="0"/>
    <x v="1"/>
    <x v="1"/>
    <d v="2023-02-10T00:00:00"/>
    <s v="CA11644967"/>
    <n v="23"/>
  </r>
  <r>
    <x v="6"/>
    <x v="1"/>
    <x v="787"/>
    <x v="0"/>
    <x v="6"/>
    <s v="7111"/>
    <x v="5"/>
    <x v="0"/>
    <x v="806"/>
    <x v="808"/>
    <x v="778"/>
    <x v="0"/>
    <x v="0"/>
    <x v="5"/>
    <x v="0"/>
    <m/>
    <m/>
    <m/>
    <s v="C"/>
    <x v="0"/>
    <x v="2"/>
    <x v="34"/>
    <n v="7.4064779116465873E-4"/>
    <n v="6.5864750000000005E-3"/>
    <x v="1"/>
    <m/>
    <m/>
    <n v="1"/>
    <m/>
    <x v="0"/>
    <e v="#N/A"/>
    <x v="0"/>
    <x v="1"/>
    <x v="1"/>
    <d v="2023-02-11T00:00:00"/>
    <s v="CA11644968"/>
    <n v="4"/>
  </r>
  <r>
    <x v="6"/>
    <x v="1"/>
    <x v="788"/>
    <x v="0"/>
    <x v="6"/>
    <s v="7000"/>
    <x v="0"/>
    <x v="0"/>
    <x v="807"/>
    <x v="809"/>
    <x v="779"/>
    <x v="0"/>
    <x v="0"/>
    <x v="0"/>
    <x v="0"/>
    <m/>
    <m/>
    <m/>
    <s v="D"/>
    <x v="0"/>
    <x v="0"/>
    <x v="34"/>
    <n v="9.1658313253012045E-4"/>
    <n v="8.1510428571428574E-3"/>
    <x v="1"/>
    <m/>
    <m/>
    <n v="1"/>
    <m/>
    <x v="0"/>
    <e v="#N/A"/>
    <x v="0"/>
    <x v="1"/>
    <x v="1"/>
    <d v="2023-02-11T00:00:00"/>
    <s v="CA11644968"/>
    <n v="4"/>
  </r>
  <r>
    <x v="6"/>
    <x v="1"/>
    <x v="789"/>
    <x v="1"/>
    <x v="6"/>
    <s v="9032"/>
    <x v="15"/>
    <x v="1"/>
    <x v="808"/>
    <x v="810"/>
    <x v="780"/>
    <x v="11"/>
    <x v="26"/>
    <x v="106"/>
    <x v="0"/>
    <m/>
    <m/>
    <s v="202300746023"/>
    <s v="C"/>
    <x v="1"/>
    <x v="1"/>
    <x v="6"/>
    <n v="6.7873333333333332E-4"/>
    <n v="6.0358785714285709E-3"/>
    <x v="1"/>
    <m/>
    <m/>
    <n v="1"/>
    <m/>
    <x v="0"/>
    <e v="#N/A"/>
    <x v="0"/>
    <x v="1"/>
    <x v="1"/>
    <d v="2023-02-13T00:00:00"/>
    <s v="CA11644970"/>
    <n v="23"/>
  </r>
  <r>
    <x v="6"/>
    <x v="1"/>
    <x v="790"/>
    <x v="0"/>
    <x v="6"/>
    <s v="7032"/>
    <x v="1"/>
    <x v="0"/>
    <x v="809"/>
    <x v="811"/>
    <x v="781"/>
    <x v="0"/>
    <x v="102"/>
    <x v="160"/>
    <x v="0"/>
    <m/>
    <m/>
    <m/>
    <s v="A"/>
    <x v="0"/>
    <x v="2"/>
    <x v="6"/>
    <n v="2.2357831325301207E-5"/>
    <n v="1.9882500000000002E-4"/>
    <x v="1"/>
    <m/>
    <m/>
    <n v="1"/>
    <m/>
    <x v="0"/>
    <e v="#N/A"/>
    <x v="0"/>
    <x v="1"/>
    <x v="1"/>
    <d v="2023-02-14T00:00:00"/>
    <s v="CA11644971"/>
    <n v="23"/>
  </r>
  <r>
    <x v="6"/>
    <x v="1"/>
    <x v="791"/>
    <x v="1"/>
    <x v="6"/>
    <s v="9000"/>
    <x v="2"/>
    <x v="1"/>
    <x v="810"/>
    <x v="812"/>
    <x v="782"/>
    <x v="3"/>
    <x v="50"/>
    <x v="48"/>
    <x v="21"/>
    <m/>
    <s v="TM_ 3-DESLIGAMENTO INESPERADO A NIVEL DE SOLO; REALIZADO AVALIAÇAO E LIBERADO PARA OPERAR , ATIVIDADE SERA PROGRAMADA  1150166"/>
    <s v="202300794821"/>
    <s v="B"/>
    <x v="2"/>
    <x v="0"/>
    <x v="6"/>
    <n v="7.2651807228915662E-5"/>
    <n v="6.4608214285714286E-4"/>
    <x v="1"/>
    <m/>
    <m/>
    <n v="1"/>
    <m/>
    <x v="0"/>
    <e v="#N/A"/>
    <x v="0"/>
    <x v="1"/>
    <x v="1"/>
    <d v="2023-02-16T00:00:00"/>
    <s v="CA11644973"/>
    <n v="23"/>
  </r>
  <r>
    <x v="6"/>
    <x v="1"/>
    <x v="792"/>
    <x v="1"/>
    <x v="6"/>
    <s v="9000"/>
    <x v="2"/>
    <x v="1"/>
    <x v="811"/>
    <x v="813"/>
    <x v="783"/>
    <x v="3"/>
    <x v="3"/>
    <x v="3"/>
    <x v="2"/>
    <s v="COMPLETAR"/>
    <s v="BAIXO NÍVEL DO LÍQUIDO ARREFECEDOR - FOI COMPLETADO E LIBERADPO •_x0009_MATRÍCULA 2201715"/>
    <s v="202300856122"/>
    <s v="A"/>
    <x v="2"/>
    <x v="0"/>
    <x v="7"/>
    <n v="1.5938755020080322E-4"/>
    <n v="1.4174107142857144E-3"/>
    <x v="1"/>
    <m/>
    <m/>
    <n v="1"/>
    <m/>
    <x v="0"/>
    <e v="#N/A"/>
    <x v="0"/>
    <x v="1"/>
    <x v="1"/>
    <d v="2023-02-20T00:00:00"/>
    <s v="CA11644977"/>
    <n v="23"/>
  </r>
  <r>
    <x v="6"/>
    <x v="1"/>
    <x v="793"/>
    <x v="1"/>
    <x v="6"/>
    <s v="9000"/>
    <x v="2"/>
    <x v="1"/>
    <x v="812"/>
    <x v="814"/>
    <x v="784"/>
    <x v="21"/>
    <x v="75"/>
    <x v="104"/>
    <x v="6"/>
    <s v="CALIBRAR"/>
    <s v="CALIBRAR SUSPENSÃO TRASEIRA LADO D. ESQEURDA 1150076"/>
    <s v="202300859345"/>
    <s v="B"/>
    <x v="2"/>
    <x v="0"/>
    <x v="7"/>
    <n v="1.5605477465470471E-3"/>
    <n v="1.3877728174650526E-2"/>
    <x v="1"/>
    <m/>
    <m/>
    <n v="1"/>
    <m/>
    <x v="0"/>
    <e v="#N/A"/>
    <x v="0"/>
    <x v="1"/>
    <x v="1"/>
    <d v="2023-02-20T00:00:00"/>
    <s v="CA11644977"/>
    <n v="23"/>
  </r>
  <r>
    <x v="6"/>
    <x v="1"/>
    <x v="794"/>
    <x v="1"/>
    <x v="6"/>
    <s v="9000"/>
    <x v="2"/>
    <x v="1"/>
    <x v="813"/>
    <x v="815"/>
    <x v="785"/>
    <x v="2"/>
    <x v="19"/>
    <x v="131"/>
    <x v="60"/>
    <s v="AJUSTAR"/>
    <s v="CORRIGIR FALHA NA ILUMINAÇÃO FRONTAL  - FOI DESATIVADO AS LUZES INTERMEDIÁRIA DE ACORDO ALINHADO COM A OPERAÇÃO ACORDO ENTRE AMBOS MANUTENÇÃO E OPERAÇÃO até chegar o material para corrigir.LÂMPADA DE SETAS DOS TANQUES"/>
    <s v="202300870355"/>
    <s v="A"/>
    <x v="2"/>
    <x v="0"/>
    <x v="7"/>
    <n v="8.8669477911646583E-4"/>
    <n v="7.8852499999999999E-3"/>
    <x v="1"/>
    <m/>
    <m/>
    <n v="1"/>
    <m/>
    <x v="0"/>
    <e v="#N/A"/>
    <x v="0"/>
    <x v="1"/>
    <x v="1"/>
    <d v="2023-02-21T00:00:00"/>
    <s v="CA11644978"/>
    <n v="23"/>
  </r>
  <r>
    <x v="6"/>
    <x v="1"/>
    <x v="795"/>
    <x v="1"/>
    <x v="6"/>
    <s v="9000"/>
    <x v="2"/>
    <x v="1"/>
    <x v="814"/>
    <x v="816"/>
    <x v="786"/>
    <x v="2"/>
    <x v="17"/>
    <x v="73"/>
    <x v="1"/>
    <s v="REPARAR"/>
    <s v="FALHA DE ATERRAMENTO /FALHA NA PREPOSSÃO - RECONECTADO CONECTOR FCV MATRÍCULA 2201715 / CONECTOR COM PINO SACANDO"/>
    <s v="202300888612"/>
    <s v="A"/>
    <x v="2"/>
    <x v="0"/>
    <x v="7"/>
    <n v="3.2472489959839358E-4"/>
    <n v="2.8877321428571428E-3"/>
    <x v="1"/>
    <m/>
    <m/>
    <n v="1"/>
    <m/>
    <x v="1"/>
    <e v="#N/A"/>
    <x v="9"/>
    <x v="4"/>
    <x v="5"/>
    <d v="2023-02-22T00:00:00"/>
    <s v="CA11644979"/>
    <n v="23"/>
  </r>
  <r>
    <x v="6"/>
    <x v="1"/>
    <x v="796"/>
    <x v="0"/>
    <x v="6"/>
    <s v="7000"/>
    <x v="8"/>
    <x v="0"/>
    <x v="815"/>
    <x v="817"/>
    <x v="787"/>
    <x v="0"/>
    <x v="6"/>
    <x v="7"/>
    <x v="0"/>
    <m/>
    <m/>
    <m/>
    <s v="B"/>
    <x v="0"/>
    <x v="2"/>
    <x v="7"/>
    <n v="5.7298638999913763E-4"/>
    <n v="5.0954861110637595E-3"/>
    <x v="1"/>
    <m/>
    <m/>
    <n v="1"/>
    <m/>
    <x v="0"/>
    <e v="#N/A"/>
    <x v="0"/>
    <x v="1"/>
    <x v="1"/>
    <d v="2023-02-26T00:00:00"/>
    <s v="CA11644983"/>
    <n v="23"/>
  </r>
  <r>
    <x v="6"/>
    <x v="1"/>
    <x v="21"/>
    <x v="0"/>
    <x v="6"/>
    <s v="7000"/>
    <x v="6"/>
    <x v="0"/>
    <x v="816"/>
    <x v="818"/>
    <x v="21"/>
    <x v="0"/>
    <x v="6"/>
    <x v="0"/>
    <x v="0"/>
    <m/>
    <m/>
    <m/>
    <m/>
    <x v="0"/>
    <x v="0"/>
    <x v="8"/>
    <n v="6.6934404282827846E-4"/>
    <n v="5.9523809522943338E-3"/>
    <x v="1"/>
    <m/>
    <m/>
    <n v="1"/>
    <m/>
    <x v="0"/>
    <e v="#N/A"/>
    <x v="0"/>
    <x v="1"/>
    <x v="1"/>
    <d v="2023-02-27T00:00:00"/>
    <s v="CA11644984"/>
    <n v="23"/>
  </r>
  <r>
    <x v="6"/>
    <x v="1"/>
    <x v="797"/>
    <x v="0"/>
    <x v="6"/>
    <s v="7000"/>
    <x v="0"/>
    <x v="0"/>
    <x v="817"/>
    <x v="819"/>
    <x v="788"/>
    <x v="0"/>
    <x v="6"/>
    <x v="0"/>
    <x v="0"/>
    <m/>
    <m/>
    <m/>
    <m/>
    <x v="0"/>
    <x v="0"/>
    <x v="8"/>
    <n v="2.5937081660070628E-3"/>
    <n v="2.306547619056281E-2"/>
    <x v="1"/>
    <m/>
    <m/>
    <n v="1"/>
    <m/>
    <x v="0"/>
    <e v="#N/A"/>
    <x v="0"/>
    <x v="1"/>
    <x v="1"/>
    <d v="2023-02-27T00:00:00"/>
    <s v="CA11644984"/>
    <n v="23"/>
  </r>
  <r>
    <x v="6"/>
    <x v="1"/>
    <x v="798"/>
    <x v="0"/>
    <x v="6"/>
    <s v="7000"/>
    <x v="10"/>
    <x v="0"/>
    <x v="818"/>
    <x v="820"/>
    <x v="789"/>
    <x v="0"/>
    <x v="6"/>
    <x v="161"/>
    <x v="0"/>
    <m/>
    <m/>
    <m/>
    <m/>
    <x v="0"/>
    <x v="2"/>
    <x v="8"/>
    <n v="1.0876840696215208E-3"/>
    <n v="9.6726190477056662E-3"/>
    <x v="1"/>
    <m/>
    <m/>
    <n v="1"/>
    <m/>
    <x v="0"/>
    <e v="#N/A"/>
    <x v="0"/>
    <x v="1"/>
    <x v="1"/>
    <d v="2023-02-27T00:00:00"/>
    <s v="CA11644984"/>
    <n v="23"/>
  </r>
  <r>
    <x v="6"/>
    <x v="1"/>
    <x v="799"/>
    <x v="0"/>
    <x v="6"/>
    <s v="7000"/>
    <x v="0"/>
    <x v="0"/>
    <x v="819"/>
    <x v="821"/>
    <x v="790"/>
    <x v="0"/>
    <x v="6"/>
    <x v="0"/>
    <x v="0"/>
    <m/>
    <m/>
    <m/>
    <m/>
    <x v="0"/>
    <x v="0"/>
    <x v="8"/>
    <n v="3.6813922355993628E-3"/>
    <n v="3.2738095238008622E-2"/>
    <x v="1"/>
    <m/>
    <m/>
    <n v="1"/>
    <m/>
    <x v="0"/>
    <e v="#N/A"/>
    <x v="0"/>
    <x v="1"/>
    <x v="1"/>
    <d v="2023-02-28T00:00:00"/>
    <s v="CA11644985"/>
    <n v="23"/>
  </r>
  <r>
    <x v="6"/>
    <x v="2"/>
    <x v="800"/>
    <x v="0"/>
    <x v="6"/>
    <s v="7000"/>
    <x v="0"/>
    <x v="0"/>
    <x v="820"/>
    <x v="822"/>
    <x v="791"/>
    <x v="0"/>
    <x v="6"/>
    <x v="0"/>
    <x v="0"/>
    <m/>
    <m/>
    <m/>
    <m/>
    <x v="0"/>
    <x v="0"/>
    <x v="8"/>
    <n v="4.4802893404043368E-3"/>
    <n v="4.0322580645161289E-2"/>
    <x v="2"/>
    <m/>
    <m/>
    <n v="1"/>
    <m/>
    <x v="0"/>
    <e v="#N/A"/>
    <x v="0"/>
    <x v="1"/>
    <x v="1"/>
    <d v="2023-03-01T00:00:00"/>
    <s v="CA11644986"/>
    <n v="23"/>
  </r>
  <r>
    <x v="6"/>
    <x v="2"/>
    <x v="801"/>
    <x v="0"/>
    <x v="6"/>
    <s v="7000"/>
    <x v="10"/>
    <x v="0"/>
    <x v="821"/>
    <x v="823"/>
    <x v="648"/>
    <x v="0"/>
    <x v="6"/>
    <x v="162"/>
    <x v="0"/>
    <m/>
    <m/>
    <m/>
    <m/>
    <x v="0"/>
    <x v="2"/>
    <x v="8"/>
    <n v="7.4671489007608228E-4"/>
    <n v="6.7204301076051179E-3"/>
    <x v="2"/>
    <m/>
    <m/>
    <n v="1"/>
    <m/>
    <x v="0"/>
    <e v="#N/A"/>
    <x v="0"/>
    <x v="1"/>
    <x v="1"/>
    <d v="2023-03-02T00:00:00"/>
    <s v="CA11644987"/>
    <n v="23"/>
  </r>
  <r>
    <x v="6"/>
    <x v="2"/>
    <x v="802"/>
    <x v="0"/>
    <x v="6"/>
    <s v="7000"/>
    <x v="0"/>
    <x v="0"/>
    <x v="822"/>
    <x v="824"/>
    <x v="792"/>
    <x v="0"/>
    <x v="6"/>
    <x v="0"/>
    <x v="0"/>
    <m/>
    <m/>
    <m/>
    <m/>
    <x v="0"/>
    <x v="0"/>
    <x v="8"/>
    <n v="1.4934297800478497E-4"/>
    <n v="1.3440860214271402E-3"/>
    <x v="2"/>
    <m/>
    <m/>
    <n v="1"/>
    <m/>
    <x v="0"/>
    <e v="#N/A"/>
    <x v="0"/>
    <x v="1"/>
    <x v="1"/>
    <d v="2023-03-02T00:00:00"/>
    <s v="CA11644987"/>
    <n v="23"/>
  </r>
  <r>
    <x v="6"/>
    <x v="2"/>
    <x v="803"/>
    <x v="0"/>
    <x v="6"/>
    <s v="7000"/>
    <x v="18"/>
    <x v="0"/>
    <x v="823"/>
    <x v="825"/>
    <x v="793"/>
    <x v="0"/>
    <x v="6"/>
    <x v="163"/>
    <x v="0"/>
    <m/>
    <m/>
    <m/>
    <s v="B"/>
    <x v="0"/>
    <x v="2"/>
    <x v="8"/>
    <n v="1.0454008460856522E-3"/>
    <n v="9.4086021504593987E-3"/>
    <x v="2"/>
    <m/>
    <m/>
    <n v="1"/>
    <m/>
    <x v="0"/>
    <e v="#N/A"/>
    <x v="0"/>
    <x v="1"/>
    <x v="1"/>
    <d v="2023-03-02T00:00:00"/>
    <s v="CA11644987"/>
    <n v="23"/>
  </r>
  <r>
    <x v="6"/>
    <x v="2"/>
    <x v="804"/>
    <x v="0"/>
    <x v="6"/>
    <s v="7000"/>
    <x v="0"/>
    <x v="0"/>
    <x v="824"/>
    <x v="826"/>
    <x v="794"/>
    <x v="0"/>
    <x v="6"/>
    <x v="0"/>
    <x v="0"/>
    <m/>
    <m/>
    <m/>
    <s v="C"/>
    <x v="0"/>
    <x v="0"/>
    <x v="8"/>
    <n v="1.2742689599045203E-3"/>
    <n v="1.1468413978535307E-2"/>
    <x v="2"/>
    <m/>
    <m/>
    <n v="1"/>
    <m/>
    <x v="0"/>
    <e v="#N/A"/>
    <x v="0"/>
    <x v="1"/>
    <x v="1"/>
    <d v="2023-03-02T00:00:00"/>
    <s v="CA11644987"/>
    <n v="23"/>
  </r>
  <r>
    <x v="6"/>
    <x v="2"/>
    <x v="805"/>
    <x v="1"/>
    <x v="6"/>
    <s v="9032"/>
    <x v="15"/>
    <x v="1"/>
    <x v="825"/>
    <x v="827"/>
    <x v="795"/>
    <x v="1"/>
    <x v="23"/>
    <x v="1"/>
    <x v="0"/>
    <m/>
    <s v="FALHA NO SISTEMA DE ANTICOLISÃO - REALIZADO SUBSTITUIÇÃO DA ANTENA - 906"/>
    <s v="202301038349"/>
    <s v="D"/>
    <x v="1"/>
    <x v="1"/>
    <x v="8"/>
    <n v="4.9511354919975809E-4"/>
    <n v="4.4560193548387099E-3"/>
    <x v="2"/>
    <m/>
    <m/>
    <n v="1"/>
    <m/>
    <x v="0"/>
    <e v="#N/A"/>
    <x v="0"/>
    <x v="1"/>
    <x v="1"/>
    <d v="2023-03-03T00:00:00"/>
    <s v="CA11644988"/>
    <n v="23"/>
  </r>
  <r>
    <x v="6"/>
    <x v="2"/>
    <x v="806"/>
    <x v="1"/>
    <x v="6"/>
    <s v="9032"/>
    <x v="15"/>
    <x v="1"/>
    <x v="826"/>
    <x v="828"/>
    <x v="796"/>
    <x v="1"/>
    <x v="23"/>
    <x v="1"/>
    <x v="0"/>
    <m/>
    <s v="FALHA NO SENSOR ANTICOLISÃO / SUBSTITUIDO FUSíVEIS - HEXAGON"/>
    <s v="202301046135"/>
    <s v="D"/>
    <x v="1"/>
    <x v="1"/>
    <x v="8"/>
    <n v="1.0989146167199588E-4"/>
    <n v="9.8902258064516128E-4"/>
    <x v="2"/>
    <m/>
    <m/>
    <n v="1"/>
    <m/>
    <x v="0"/>
    <e v="#N/A"/>
    <x v="0"/>
    <x v="1"/>
    <x v="1"/>
    <d v="2023-03-03T00:00:00"/>
    <s v="CA11644988"/>
    <n v="23"/>
  </r>
  <r>
    <x v="6"/>
    <x v="2"/>
    <x v="807"/>
    <x v="1"/>
    <x v="6"/>
    <s v="9032"/>
    <x v="15"/>
    <x v="1"/>
    <x v="827"/>
    <x v="829"/>
    <x v="797"/>
    <x v="1"/>
    <x v="23"/>
    <x v="1"/>
    <x v="0"/>
    <m/>
    <s v="FALHA NO SENSOR DE PROXIMIDADE - FOI EFETUADO VERIFICAÇÃO NOS CABOS E EFETUAR DA ADEQUAÇÃO NO RELÉ MATRICULAR 906"/>
    <s v="202301053742"/>
    <s v="A"/>
    <x v="1"/>
    <x v="1"/>
    <x v="8"/>
    <n v="3.8596868294344723E-4"/>
    <n v="3.4737161290322579E-3"/>
    <x v="2"/>
    <m/>
    <m/>
    <n v="1"/>
    <m/>
    <x v="0"/>
    <e v="#N/A"/>
    <x v="0"/>
    <x v="1"/>
    <x v="1"/>
    <d v="2023-03-04T00:00:00"/>
    <s v="CA11644989"/>
    <n v="23"/>
  </r>
  <r>
    <x v="6"/>
    <x v="2"/>
    <x v="808"/>
    <x v="1"/>
    <x v="6"/>
    <s v="9000"/>
    <x v="2"/>
    <x v="1"/>
    <x v="828"/>
    <x v="830"/>
    <x v="798"/>
    <x v="2"/>
    <x v="17"/>
    <x v="164"/>
    <x v="25"/>
    <s v="TROCAR"/>
    <s v="BAIXO RENDIMENTO ; SUBSTITUIDO SENSOR DE PRESSAO DO TRILHO DO REIO 1150166"/>
    <s v="202301179931"/>
    <s v="B"/>
    <x v="2"/>
    <x v="0"/>
    <x v="9"/>
    <n v="1.2498763531407203E-3"/>
    <n v="1.124888064516129E-2"/>
    <x v="2"/>
    <m/>
    <m/>
    <n v="1"/>
    <m/>
    <x v="1"/>
    <e v="#N/A"/>
    <x v="27"/>
    <x v="0"/>
    <x v="0"/>
    <d v="2023-03-10T00:00:00"/>
    <s v="CA11644995"/>
    <n v="23"/>
  </r>
  <r>
    <x v="6"/>
    <x v="2"/>
    <x v="809"/>
    <x v="1"/>
    <x v="6"/>
    <s v="9000"/>
    <x v="2"/>
    <x v="1"/>
    <x v="829"/>
    <x v="831"/>
    <x v="799"/>
    <x v="2"/>
    <x v="17"/>
    <x v="165"/>
    <x v="28"/>
    <s v="TROCAR"/>
    <s v="TM_3 - ALARME DESLIGAMENTO INESPERADO DO MOTOR - FOI EFETUADO TESTE NO SISTEMA DO COMBUSTÍVEL E UMA FALHA DANI TENTE NO SHUT DOWN MATRÍCULA 2201715"/>
    <s v="202301186973"/>
    <s v="A"/>
    <x v="2"/>
    <x v="0"/>
    <x v="9"/>
    <n v="1.0193074020270656E-3"/>
    <n v="9.173761290322581E-3"/>
    <x v="2"/>
    <m/>
    <m/>
    <n v="1"/>
    <m/>
    <x v="1"/>
    <e v="#N/A"/>
    <x v="28"/>
    <x v="0"/>
    <x v="0"/>
    <d v="2023-03-11T00:00:00"/>
    <s v="CA11644996"/>
    <n v="23"/>
  </r>
  <r>
    <x v="6"/>
    <x v="2"/>
    <x v="810"/>
    <x v="1"/>
    <x v="6"/>
    <s v="9000"/>
    <x v="2"/>
    <x v="1"/>
    <x v="830"/>
    <x v="832"/>
    <x v="800"/>
    <x v="2"/>
    <x v="60"/>
    <x v="166"/>
    <x v="4"/>
    <s v="TROCAR"/>
    <s v="TM3 - Filtro de acionamento final- OBSTRUIDO - SUBSTITUIDO SENSOR DE DERIVAÇÃO DO L/*D MAT 525306"/>
    <s v="202301237296"/>
    <s v="C"/>
    <x v="2"/>
    <x v="0"/>
    <x v="10"/>
    <n v="3.9297943970331191E-4"/>
    <n v="3.5368129032258061E-3"/>
    <x v="2"/>
    <m/>
    <m/>
    <n v="1"/>
    <m/>
    <x v="0"/>
    <e v="#N/A"/>
    <x v="0"/>
    <x v="1"/>
    <x v="1"/>
    <d v="2023-03-14T00:00:00"/>
    <s v="CA11644999"/>
    <n v="23"/>
  </r>
  <r>
    <x v="6"/>
    <x v="2"/>
    <x v="811"/>
    <x v="0"/>
    <x v="6"/>
    <s v="7001"/>
    <x v="13"/>
    <x v="0"/>
    <x v="831"/>
    <x v="833"/>
    <x v="801"/>
    <x v="7"/>
    <x v="7"/>
    <x v="0"/>
    <x v="0"/>
    <m/>
    <m/>
    <m/>
    <s v="A"/>
    <x v="5"/>
    <x v="0"/>
    <x v="10"/>
    <n v="3.0283171709660992E-6"/>
    <n v="2.725483870967742E-5"/>
    <x v="2"/>
    <m/>
    <m/>
    <n v="1"/>
    <m/>
    <x v="0"/>
    <e v="#N/A"/>
    <x v="0"/>
    <x v="1"/>
    <x v="1"/>
    <d v="2023-03-16T00:00:00"/>
    <s v="CA11645001"/>
    <n v="23"/>
  </r>
  <r>
    <x v="6"/>
    <x v="2"/>
    <x v="812"/>
    <x v="1"/>
    <x v="6"/>
    <s v="9010"/>
    <x v="17"/>
    <x v="1"/>
    <x v="832"/>
    <x v="834"/>
    <x v="802"/>
    <x v="9"/>
    <x v="32"/>
    <x v="38"/>
    <x v="19"/>
    <s v="REPARAR"/>
    <s v="VAZAMENTO NA VÁLVULA DO PNEU TDE - EFETUADO SUBSTITUIÇÃO DA VALVULA E  CALIBRADO - LIBERADO – MATRÍCULA 01550353"/>
    <s v="202301287292"/>
    <s v="A"/>
    <x v="3"/>
    <x v="4"/>
    <x v="10"/>
    <n v="5.6858205065000295E-4"/>
    <n v="5.117235483870968E-3"/>
    <x v="2"/>
    <m/>
    <m/>
    <n v="1"/>
    <m/>
    <x v="0"/>
    <e v="#N/A"/>
    <x v="0"/>
    <x v="1"/>
    <x v="1"/>
    <d v="2023-03-17T00:00:00"/>
    <s v="CA11645002"/>
    <n v="23"/>
  </r>
  <r>
    <x v="6"/>
    <x v="2"/>
    <x v="813"/>
    <x v="0"/>
    <x v="6"/>
    <s v="7000"/>
    <x v="0"/>
    <x v="0"/>
    <x v="833"/>
    <x v="835"/>
    <x v="803"/>
    <x v="0"/>
    <x v="0"/>
    <x v="0"/>
    <x v="0"/>
    <m/>
    <m/>
    <m/>
    <s v="A"/>
    <x v="0"/>
    <x v="0"/>
    <x v="10"/>
    <n v="1.2437283208962439E-7"/>
    <n v="1.1193548387096776E-6"/>
    <x v="2"/>
    <m/>
    <m/>
    <n v="1"/>
    <m/>
    <x v="0"/>
    <e v="#N/A"/>
    <x v="0"/>
    <x v="1"/>
    <x v="1"/>
    <d v="2023-03-18T00:00:00"/>
    <s v="CA11645003"/>
    <n v="4"/>
  </r>
  <r>
    <x v="6"/>
    <x v="2"/>
    <x v="814"/>
    <x v="0"/>
    <x v="6"/>
    <s v="7000"/>
    <x v="0"/>
    <x v="0"/>
    <x v="834"/>
    <x v="836"/>
    <x v="804"/>
    <x v="0"/>
    <x v="0"/>
    <x v="0"/>
    <x v="0"/>
    <m/>
    <m/>
    <m/>
    <s v="A"/>
    <x v="0"/>
    <x v="0"/>
    <x v="10"/>
    <n v="8.5648185943291337E-4"/>
    <n v="7.7083322580645168E-3"/>
    <x v="2"/>
    <m/>
    <m/>
    <n v="1"/>
    <m/>
    <x v="0"/>
    <e v="#N/A"/>
    <x v="0"/>
    <x v="1"/>
    <x v="1"/>
    <d v="2023-03-18T00:00:00"/>
    <s v="CA11645003"/>
    <n v="4"/>
  </r>
  <r>
    <x v="6"/>
    <x v="2"/>
    <x v="815"/>
    <x v="0"/>
    <x v="6"/>
    <s v="7010"/>
    <x v="4"/>
    <x v="0"/>
    <x v="835"/>
    <x v="837"/>
    <x v="805"/>
    <x v="0"/>
    <x v="4"/>
    <x v="0"/>
    <x v="0"/>
    <m/>
    <m/>
    <m/>
    <s v="C"/>
    <x v="0"/>
    <x v="0"/>
    <x v="11"/>
    <n v="9.3090448330109053E-4"/>
    <n v="8.3781354838709677E-3"/>
    <x v="2"/>
    <m/>
    <m/>
    <n v="1"/>
    <m/>
    <x v="0"/>
    <e v="#N/A"/>
    <x v="0"/>
    <x v="1"/>
    <x v="1"/>
    <d v="2023-03-21T00:00:00"/>
    <s v="CA11645006"/>
    <n v="23"/>
  </r>
  <r>
    <x v="6"/>
    <x v="2"/>
    <x v="816"/>
    <x v="1"/>
    <x v="6"/>
    <s v="9000"/>
    <x v="2"/>
    <x v="1"/>
    <x v="836"/>
    <x v="838"/>
    <x v="806"/>
    <x v="2"/>
    <x v="14"/>
    <x v="2"/>
    <x v="61"/>
    <s v="TROCAR"/>
    <m/>
    <s v="202301488738"/>
    <s v="A"/>
    <x v="2"/>
    <x v="0"/>
    <x v="35"/>
    <n v="8.0769580959367675E-5"/>
    <n v="7.2692580645161286E-4"/>
    <x v="2"/>
    <m/>
    <m/>
    <n v="1"/>
    <m/>
    <x v="0"/>
    <e v="#N/A"/>
    <x v="0"/>
    <x v="1"/>
    <x v="1"/>
    <d v="2023-03-29T00:00:00"/>
    <s v="CA11645014"/>
    <n v="23"/>
  </r>
  <r>
    <x v="6"/>
    <x v="2"/>
    <x v="817"/>
    <x v="1"/>
    <x v="6"/>
    <s v="9032"/>
    <x v="15"/>
    <x v="1"/>
    <x v="837"/>
    <x v="839"/>
    <x v="807"/>
    <x v="1"/>
    <x v="23"/>
    <x v="1"/>
    <x v="0"/>
    <m/>
    <m/>
    <s v="202301510167"/>
    <s v="A"/>
    <x v="1"/>
    <x v="1"/>
    <x v="35"/>
    <n v="2.4778473172151885E-4"/>
    <n v="2.2300612903225804E-3"/>
    <x v="2"/>
    <m/>
    <m/>
    <n v="1"/>
    <m/>
    <x v="0"/>
    <e v="#N/A"/>
    <x v="0"/>
    <x v="1"/>
    <x v="1"/>
    <d v="2023-03-30T00:00:00"/>
    <s v="CA11645015"/>
    <n v="23"/>
  </r>
  <r>
    <x v="6"/>
    <x v="3"/>
    <x v="818"/>
    <x v="0"/>
    <x v="6"/>
    <n v="7000"/>
    <x v="0"/>
    <x v="0"/>
    <x v="838"/>
    <x v="840"/>
    <x v="808"/>
    <x v="0"/>
    <x v="11"/>
    <x v="49"/>
    <x v="0"/>
    <m/>
    <m/>
    <m/>
    <s v="B"/>
    <x v="0"/>
    <x v="0"/>
    <x v="12"/>
    <n v="1.7301860990546407E-4"/>
    <n v="1.6840277777777776E-3"/>
    <x v="3"/>
    <m/>
    <m/>
    <n v="1"/>
    <m/>
    <x v="0"/>
    <e v="#N/A"/>
    <x v="0"/>
    <x v="1"/>
    <x v="1"/>
    <d v="2023-04-05T00:00:00"/>
    <s v="CA11645021"/>
    <n v="23"/>
  </r>
  <r>
    <x v="6"/>
    <x v="3"/>
    <x v="819"/>
    <x v="0"/>
    <x v="6"/>
    <n v="7000"/>
    <x v="5"/>
    <x v="0"/>
    <x v="839"/>
    <x v="841"/>
    <x v="809"/>
    <x v="0"/>
    <x v="11"/>
    <x v="167"/>
    <x v="0"/>
    <m/>
    <s v="PZ 55 no lavador, atrasando a entrada do caminhão"/>
    <m/>
    <s v="B"/>
    <x v="0"/>
    <x v="2"/>
    <x v="12"/>
    <n v="3.7834195453554514E-4"/>
    <n v="3.6824845679012349E-3"/>
    <x v="3"/>
    <m/>
    <m/>
    <n v="1"/>
    <m/>
    <x v="0"/>
    <e v="#N/A"/>
    <x v="0"/>
    <x v="1"/>
    <x v="1"/>
    <d v="2023-04-05T00:00:00"/>
    <s v="CA11645021"/>
    <n v="23"/>
  </r>
  <r>
    <x v="6"/>
    <x v="3"/>
    <x v="820"/>
    <x v="0"/>
    <x v="6"/>
    <n v="7000"/>
    <x v="16"/>
    <x v="0"/>
    <x v="840"/>
    <x v="842"/>
    <x v="810"/>
    <x v="0"/>
    <x v="11"/>
    <x v="145"/>
    <x v="0"/>
    <m/>
    <m/>
    <m/>
    <s v="B"/>
    <x v="0"/>
    <x v="0"/>
    <x v="12"/>
    <n v="3.1155241096379093E-4"/>
    <n v="3.0324074074074073E-3"/>
    <x v="3"/>
    <m/>
    <m/>
    <n v="1"/>
    <m/>
    <x v="0"/>
    <e v="#N/A"/>
    <x v="0"/>
    <x v="1"/>
    <x v="1"/>
    <d v="2023-04-06T00:00:00"/>
    <s v="CA11645022"/>
    <n v="23"/>
  </r>
  <r>
    <x v="6"/>
    <x v="3"/>
    <x v="821"/>
    <x v="0"/>
    <x v="6"/>
    <n v="7000"/>
    <x v="0"/>
    <x v="0"/>
    <x v="841"/>
    <x v="843"/>
    <x v="811"/>
    <x v="0"/>
    <x v="11"/>
    <x v="7"/>
    <x v="0"/>
    <m/>
    <s v="mau tempo"/>
    <m/>
    <s v="B"/>
    <x v="0"/>
    <x v="2"/>
    <x v="12"/>
    <n v="4.9467863725548495E-4"/>
    <n v="4.8148148148148152E-3"/>
    <x v="3"/>
    <m/>
    <m/>
    <n v="1"/>
    <m/>
    <x v="0"/>
    <e v="#N/A"/>
    <x v="0"/>
    <x v="1"/>
    <x v="1"/>
    <d v="2023-04-06T00:00:00"/>
    <s v="CA11645022"/>
    <n v="23"/>
  </r>
  <r>
    <x v="6"/>
    <x v="3"/>
    <x v="822"/>
    <x v="0"/>
    <x v="6"/>
    <n v="7000"/>
    <x v="16"/>
    <x v="0"/>
    <x v="842"/>
    <x v="844"/>
    <x v="812"/>
    <x v="0"/>
    <x v="11"/>
    <x v="145"/>
    <x v="0"/>
    <m/>
    <m/>
    <m/>
    <s v="B"/>
    <x v="0"/>
    <x v="0"/>
    <x v="12"/>
    <n v="1.6410012485879066E-4"/>
    <n v="1.5972222222222221E-3"/>
    <x v="3"/>
    <m/>
    <m/>
    <n v="1"/>
    <m/>
    <x v="0"/>
    <e v="#N/A"/>
    <x v="0"/>
    <x v="1"/>
    <x v="1"/>
    <d v="2023-04-06T00:00:00"/>
    <s v="CA11645022"/>
    <n v="23"/>
  </r>
  <r>
    <x v="6"/>
    <x v="3"/>
    <x v="823"/>
    <x v="0"/>
    <x v="6"/>
    <n v="7000"/>
    <x v="0"/>
    <x v="0"/>
    <x v="843"/>
    <x v="845"/>
    <x v="813"/>
    <x v="0"/>
    <x v="11"/>
    <x v="49"/>
    <x v="0"/>
    <m/>
    <m/>
    <m/>
    <s v="B"/>
    <x v="0"/>
    <x v="0"/>
    <x v="12"/>
    <n v="2.4574191886160496E-3"/>
    <n v="2.3918595679012347E-2"/>
    <x v="3"/>
    <m/>
    <m/>
    <n v="1"/>
    <m/>
    <x v="0"/>
    <e v="#N/A"/>
    <x v="0"/>
    <x v="1"/>
    <x v="1"/>
    <d v="2023-04-06T00:00:00"/>
    <s v="CA11645022"/>
    <n v="23"/>
  </r>
  <r>
    <x v="6"/>
    <x v="3"/>
    <x v="824"/>
    <x v="0"/>
    <x v="6"/>
    <n v="7000"/>
    <x v="0"/>
    <x v="0"/>
    <x v="844"/>
    <x v="846"/>
    <x v="814"/>
    <x v="0"/>
    <x v="11"/>
    <x v="0"/>
    <x v="0"/>
    <m/>
    <m/>
    <m/>
    <s v="D"/>
    <x v="0"/>
    <x v="0"/>
    <x v="12"/>
    <n v="4.668926016211824E-4"/>
    <n v="4.544367283950617E-3"/>
    <x v="3"/>
    <m/>
    <m/>
    <n v="1"/>
    <m/>
    <x v="0"/>
    <e v="#N/A"/>
    <x v="0"/>
    <x v="1"/>
    <x v="1"/>
    <d v="2023-04-07T00:00:00"/>
    <s v="CA11645023"/>
    <n v="23"/>
  </r>
  <r>
    <x v="6"/>
    <x v="3"/>
    <x v="825"/>
    <x v="2"/>
    <x v="6"/>
    <s v="8010"/>
    <x v="14"/>
    <x v="2"/>
    <x v="845"/>
    <x v="847"/>
    <x v="815"/>
    <x v="9"/>
    <x v="51"/>
    <x v="49"/>
    <x v="22"/>
    <s v="PREVENTIVA"/>
    <s v="BORACHARRIA PREVENTICA"/>
    <m/>
    <s v="C"/>
    <x v="3"/>
    <x v="0"/>
    <x v="36"/>
    <n v="3.3692181461442419E-6"/>
    <n v="3.279333333333333E-5"/>
    <x v="3"/>
    <m/>
    <m/>
    <n v="1"/>
    <m/>
    <x v="0"/>
    <e v="#N/A"/>
    <x v="0"/>
    <x v="1"/>
    <x v="1"/>
    <d v="2023-04-14T00:00:00"/>
    <s v="CA11645030"/>
    <n v="23"/>
  </r>
  <r>
    <x v="6"/>
    <x v="3"/>
    <x v="826"/>
    <x v="1"/>
    <x v="6"/>
    <s v="9010"/>
    <x v="17"/>
    <x v="1"/>
    <x v="846"/>
    <x v="848"/>
    <x v="816"/>
    <x v="9"/>
    <x v="29"/>
    <x v="22"/>
    <x v="19"/>
    <s v="CALIBRAR"/>
    <s v="CALIBRAR PNEU TEI - 81010226"/>
    <s v="202301758389"/>
    <s v="C"/>
    <x v="3"/>
    <x v="0"/>
    <x v="36"/>
    <n v="1.5459087936262563E-6"/>
    <n v="1.5046666666666668E-5"/>
    <x v="3"/>
    <m/>
    <m/>
    <n v="1"/>
    <m/>
    <x v="0"/>
    <e v="#N/A"/>
    <x v="0"/>
    <x v="1"/>
    <x v="1"/>
    <d v="2023-04-14T00:00:00"/>
    <s v="CA11645030"/>
    <n v="23"/>
  </r>
  <r>
    <x v="6"/>
    <x v="3"/>
    <x v="827"/>
    <x v="1"/>
    <x v="6"/>
    <s v="9000"/>
    <x v="2"/>
    <x v="1"/>
    <x v="847"/>
    <x v="849"/>
    <x v="817"/>
    <x v="2"/>
    <x v="65"/>
    <x v="168"/>
    <x v="62"/>
    <s v="SECAGEM"/>
    <s v="DESLIGAMENTO INVOLUNTARIO DO MOTOR - REALIZADO SECAGEM DO GRID - SOTREQ/FALHA TERRA"/>
    <s v="202301825582"/>
    <s v="C"/>
    <x v="2"/>
    <x v="0"/>
    <x v="13"/>
    <n v="4.812009275224449E-5"/>
    <n v="4.6836333333333334E-4"/>
    <x v="3"/>
    <m/>
    <m/>
    <n v="1"/>
    <m/>
    <x v="0"/>
    <e v="#N/A"/>
    <x v="0"/>
    <x v="1"/>
    <x v="1"/>
    <d v="2023-04-18T00:00:00"/>
    <s v="CA11645034"/>
    <n v="23"/>
  </r>
  <r>
    <x v="6"/>
    <x v="3"/>
    <x v="828"/>
    <x v="1"/>
    <x v="6"/>
    <s v="9000"/>
    <x v="2"/>
    <x v="1"/>
    <x v="848"/>
    <x v="850"/>
    <x v="818"/>
    <x v="2"/>
    <x v="34"/>
    <x v="30"/>
    <x v="13"/>
    <s v="CARREGAR"/>
    <s v="SEM PARTIDA - REALIZADO DUBLAGEM - SOTREQ"/>
    <s v="202301840413"/>
    <s v="D"/>
    <x v="2"/>
    <x v="0"/>
    <x v="13"/>
    <n v="3.4690926214400383E-4"/>
    <n v="3.3765433333333337E-3"/>
    <x v="3"/>
    <m/>
    <m/>
    <n v="1"/>
    <m/>
    <x v="0"/>
    <e v="#N/A"/>
    <x v="0"/>
    <x v="1"/>
    <x v="1"/>
    <d v="2023-04-19T00:00:00"/>
    <s v="CA11645035"/>
    <n v="23"/>
  </r>
  <r>
    <x v="6"/>
    <x v="3"/>
    <x v="829"/>
    <x v="1"/>
    <x v="6"/>
    <s v="9010"/>
    <x v="17"/>
    <x v="1"/>
    <x v="849"/>
    <x v="851"/>
    <x v="819"/>
    <x v="9"/>
    <x v="49"/>
    <x v="22"/>
    <x v="3"/>
    <s v="CALIBRAR"/>
    <s v="SUSPEITA DE VAZAMENTO NO PNEU TDI - EQUIPAMENTO SEM FALHA INFORMADA PELO OPERADOR - REALIZADO VERIFICAÇÃO NO ATIVO E PELO MEMES."/>
    <s v="202301849326"/>
    <s v="D"/>
    <x v="3"/>
    <x v="0"/>
    <x v="13"/>
    <n v="7.0971323384267791E-4"/>
    <n v="6.9077933333333329E-3"/>
    <x v="3"/>
    <m/>
    <m/>
    <n v="1"/>
    <m/>
    <x v="0"/>
    <e v="#N/A"/>
    <x v="0"/>
    <x v="1"/>
    <x v="1"/>
    <d v="2023-04-19T00:00:00"/>
    <s v="CA11645035"/>
    <n v="23"/>
  </r>
  <r>
    <x v="6"/>
    <x v="3"/>
    <x v="830"/>
    <x v="0"/>
    <x v="6"/>
    <s v="7000"/>
    <x v="0"/>
    <x v="0"/>
    <x v="850"/>
    <x v="852"/>
    <x v="820"/>
    <x v="0"/>
    <x v="0"/>
    <x v="17"/>
    <x v="7"/>
    <s v="ROTINA"/>
    <m/>
    <m/>
    <s v="A"/>
    <x v="0"/>
    <x v="0"/>
    <x v="13"/>
    <n v="1.6124620963621367E-4"/>
    <n v="1.569444444370068E-3"/>
    <x v="3"/>
    <m/>
    <m/>
    <n v="1"/>
    <m/>
    <x v="0"/>
    <e v="#N/A"/>
    <x v="0"/>
    <x v="1"/>
    <x v="1"/>
    <d v="2023-04-21T00:00:00"/>
    <s v="CA11645037"/>
    <n v="4"/>
  </r>
  <r>
    <x v="6"/>
    <x v="3"/>
    <x v="831"/>
    <x v="0"/>
    <x v="6"/>
    <s v="7000"/>
    <x v="0"/>
    <x v="0"/>
    <x v="851"/>
    <x v="853"/>
    <x v="821"/>
    <x v="0"/>
    <x v="0"/>
    <x v="6"/>
    <x v="7"/>
    <s v="ROTINA"/>
    <s v="aguardando comboio"/>
    <m/>
    <s v="B"/>
    <x v="0"/>
    <x v="2"/>
    <x v="13"/>
    <n v="1.0702182056008087E-4"/>
    <n v="1.0416666666666667E-3"/>
    <x v="3"/>
    <m/>
    <m/>
    <n v="1"/>
    <m/>
    <x v="0"/>
    <e v="#N/A"/>
    <x v="0"/>
    <x v="1"/>
    <x v="1"/>
    <d v="2023-04-21T00:00:00"/>
    <s v="CA11645037"/>
    <n v="4"/>
  </r>
  <r>
    <x v="6"/>
    <x v="3"/>
    <x v="832"/>
    <x v="0"/>
    <x v="6"/>
    <s v="7000"/>
    <x v="0"/>
    <x v="0"/>
    <x v="852"/>
    <x v="854"/>
    <x v="822"/>
    <x v="0"/>
    <x v="0"/>
    <x v="17"/>
    <x v="7"/>
    <s v="ROTINA"/>
    <m/>
    <m/>
    <s v="B"/>
    <x v="0"/>
    <x v="0"/>
    <x v="13"/>
    <n v="1.4142735397878521E-4"/>
    <n v="1.376543209820132E-3"/>
    <x v="3"/>
    <m/>
    <m/>
    <n v="1"/>
    <m/>
    <x v="0"/>
    <e v="#N/A"/>
    <x v="0"/>
    <x v="1"/>
    <x v="1"/>
    <d v="2023-04-21T00:00:00"/>
    <s v="CA11645037"/>
    <n v="4"/>
  </r>
  <r>
    <x v="6"/>
    <x v="3"/>
    <x v="833"/>
    <x v="1"/>
    <x v="6"/>
    <s v="9000"/>
    <x v="2"/>
    <x v="1"/>
    <x v="853"/>
    <x v="855"/>
    <x v="823"/>
    <x v="2"/>
    <x v="17"/>
    <x v="169"/>
    <x v="63"/>
    <s v="TESTAR"/>
    <s v="CORRIGIR FALHA ELETRICA - ALTA VOLTAGEM.FALHA RELEVANTE ,PENDENCIA PARA REALIZAR EM REVISÃO, FICARÁ EM OBSERVAÇÃO PELA TELEMETRIA-1150047/SENSOR DE PRESSÃO DO RAIL APRESENTOU COMPORTAMENTO ANORMAL."/>
    <s v="202301886516"/>
    <s v="A"/>
    <x v="2"/>
    <x v="0"/>
    <x v="13"/>
    <n v="2.2395300552946072E-4"/>
    <n v="2.179783333333333E-3"/>
    <x v="3"/>
    <m/>
    <m/>
    <n v="1"/>
    <m/>
    <x v="1"/>
    <e v="#N/A"/>
    <x v="29"/>
    <x v="0"/>
    <x v="0"/>
    <d v="2023-04-22T00:00:00"/>
    <s v="CA11645038"/>
    <n v="23"/>
  </r>
  <r>
    <x v="6"/>
    <x v="3"/>
    <x v="834"/>
    <x v="1"/>
    <x v="6"/>
    <s v="9000"/>
    <x v="2"/>
    <x v="1"/>
    <x v="854"/>
    <x v="856"/>
    <x v="824"/>
    <x v="3"/>
    <x v="53"/>
    <x v="72"/>
    <x v="24"/>
    <s v="VEDAR"/>
    <s v="DESLIGAMENTO INVOLUNTÁRIO DO MOTOR/VAZAMENTO NOS TUBOS DO RAIL 6,8,10 DA BANCADA PAR."/>
    <s v="202301898298"/>
    <s v="B"/>
    <x v="2"/>
    <x v="0"/>
    <x v="13"/>
    <n v="8.260498911944825E-4"/>
    <n v="8.0401233333333329E-3"/>
    <x v="3"/>
    <m/>
    <m/>
    <n v="1"/>
    <m/>
    <x v="0"/>
    <e v="#N/A"/>
    <x v="0"/>
    <x v="1"/>
    <x v="1"/>
    <d v="2023-04-23T00:00:00"/>
    <s v="CA11645039"/>
    <n v="23"/>
  </r>
  <r>
    <x v="6"/>
    <x v="3"/>
    <x v="835"/>
    <x v="1"/>
    <x v="6"/>
    <s v="9000"/>
    <x v="2"/>
    <x v="1"/>
    <x v="855"/>
    <x v="857"/>
    <x v="825"/>
    <x v="2"/>
    <x v="17"/>
    <x v="170"/>
    <x v="26"/>
    <s v="LIMPAR"/>
    <s v="CORRIGIR DESLIGAMENTO INVULUTARIO DO MOTOR - _x000a__x000a_REALIZADO LIMPEZA E FIXAÇÃO DA CORDOALHA E SENSOR DE PRESSÃO DO TUBO REIO DE PRESSÃO - 1150085"/>
    <s v="202301941362"/>
    <s v="D"/>
    <x v="2"/>
    <x v="0"/>
    <x v="37"/>
    <n v="2.8507428027825678E-4"/>
    <n v="2.7746900000000002E-3"/>
    <x v="3"/>
    <m/>
    <m/>
    <n v="1"/>
    <m/>
    <x v="0"/>
    <e v="#N/A"/>
    <x v="0"/>
    <x v="1"/>
    <x v="1"/>
    <d v="2023-04-25T00:00:00"/>
    <s v="CA11645041"/>
    <n v="23"/>
  </r>
  <r>
    <x v="6"/>
    <x v="3"/>
    <x v="836"/>
    <x v="1"/>
    <x v="6"/>
    <s v="9000"/>
    <x v="2"/>
    <x v="1"/>
    <x v="856"/>
    <x v="858"/>
    <x v="826"/>
    <x v="3"/>
    <x v="53"/>
    <x v="171"/>
    <x v="64"/>
    <s v="LIMPEZA"/>
    <s v="DESLIGAMENTO INVOLUNTÁRIO DO MOTOR - corrigida falha no sensor de pressão de combustível do motor/ codigo ativo no equipamento feito a correção, além da limpeza do shotdow"/>
    <s v="202301953977"/>
    <s v="D"/>
    <x v="2"/>
    <x v="0"/>
    <x v="37"/>
    <n v="5.7831406861287842E-4"/>
    <n v="5.628856666666667E-3"/>
    <x v="3"/>
    <m/>
    <m/>
    <n v="1"/>
    <m/>
    <x v="1"/>
    <e v="#N/A"/>
    <x v="29"/>
    <x v="0"/>
    <x v="0"/>
    <d v="2023-04-26T00:00:00"/>
    <s v="CA11645042"/>
    <n v="23"/>
  </r>
  <r>
    <x v="6"/>
    <x v="4"/>
    <x v="837"/>
    <x v="1"/>
    <x v="6"/>
    <s v="9000"/>
    <x v="2"/>
    <x v="1"/>
    <x v="857"/>
    <x v="859"/>
    <x v="827"/>
    <x v="12"/>
    <x v="68"/>
    <x v="141"/>
    <x v="54"/>
    <s v="TROCAR"/>
    <s v="FALHA NO AR-CONDICIONADO - SUBSTITUIDO FILTRO SECADOR DO A/C - SOTREQ"/>
    <s v="202302016771"/>
    <s v="C"/>
    <x v="2"/>
    <x v="0"/>
    <x v="14"/>
    <n v="1.5140195086247286E-3"/>
    <n v="1.7918906451612902E-2"/>
    <x v="4"/>
    <m/>
    <m/>
    <n v="1"/>
    <m/>
    <x v="0"/>
    <e v="#N/A"/>
    <x v="0"/>
    <x v="1"/>
    <x v="1"/>
    <d v="2023-05-01T00:00:00"/>
    <s v="CA11645047"/>
    <n v="23"/>
  </r>
  <r>
    <x v="6"/>
    <x v="4"/>
    <x v="838"/>
    <x v="1"/>
    <x v="6"/>
    <s v="9000"/>
    <x v="2"/>
    <x v="1"/>
    <x v="858"/>
    <x v="860"/>
    <x v="828"/>
    <x v="12"/>
    <x v="68"/>
    <x v="141"/>
    <x v="54"/>
    <s v="TROCAR"/>
    <s v="FALHA NO AR-CONDICIONADO - SUBSTITUIDO FILTRO SECADOR DO A/C - SOTREQ"/>
    <s v="202302016771"/>
    <s v="C"/>
    <x v="2"/>
    <x v="6"/>
    <x v="14"/>
    <n v="1.3091486004467611E-5"/>
    <n v="1.5494193548387094E-4"/>
    <x v="4"/>
    <m/>
    <m/>
    <n v="1"/>
    <m/>
    <x v="0"/>
    <e v="#N/A"/>
    <x v="0"/>
    <x v="1"/>
    <x v="1"/>
    <d v="2023-05-01T00:00:00"/>
    <s v="CA11645047"/>
    <n v="23"/>
  </r>
  <r>
    <x v="6"/>
    <x v="4"/>
    <x v="839"/>
    <x v="1"/>
    <x v="6"/>
    <s v="9000"/>
    <x v="2"/>
    <x v="1"/>
    <x v="859"/>
    <x v="861"/>
    <x v="829"/>
    <x v="2"/>
    <x v="17"/>
    <x v="169"/>
    <x v="5"/>
    <s v="AJUSTAR"/>
    <s v="CORRIGIR BAIXO RENDIMENTO E BALANÇA DESCALIBRADA - CORRIGIDO FALHA NO SENSOR DA CREMALHEIRA DE COMBUSTIVEL - SOTREQ"/>
    <s v="202302034166"/>
    <s v="C"/>
    <x v="2"/>
    <x v="0"/>
    <x v="14"/>
    <n v="1.2829776209716408E-4"/>
    <n v="1.5184451612903225E-3"/>
    <x v="4"/>
    <m/>
    <m/>
    <n v="1"/>
    <m/>
    <x v="1"/>
    <e v="#N/A"/>
    <x v="29"/>
    <x v="0"/>
    <x v="0"/>
    <d v="2023-05-01T00:00:00"/>
    <s v="CA11645047"/>
    <n v="23"/>
  </r>
  <r>
    <x v="6"/>
    <x v="4"/>
    <x v="840"/>
    <x v="1"/>
    <x v="6"/>
    <s v="9000"/>
    <x v="2"/>
    <x v="1"/>
    <x v="860"/>
    <x v="862"/>
    <x v="830"/>
    <x v="3"/>
    <x v="103"/>
    <x v="172"/>
    <x v="63"/>
    <s v="TESTAR"/>
    <s v="ALTA TEMPERATURA DO TURBO COMPRESSOR ESQUERDO - REALIZADO ACOMPANHAMENTO NADA ENCONTRADO - 11150024"/>
    <s v="202302064882"/>
    <s v="D"/>
    <x v="2"/>
    <x v="0"/>
    <x v="14"/>
    <n v="1.1347090193816522E-4"/>
    <n v="1.3429645161290322E-3"/>
    <x v="4"/>
    <m/>
    <m/>
    <n v="1"/>
    <m/>
    <x v="0"/>
    <e v="#N/A"/>
    <x v="0"/>
    <x v="1"/>
    <x v="1"/>
    <d v="2023-05-03T00:00:00"/>
    <s v="CA11645049"/>
    <n v="23"/>
  </r>
  <r>
    <x v="6"/>
    <x v="4"/>
    <x v="841"/>
    <x v="1"/>
    <x v="6"/>
    <s v="9010"/>
    <x v="17"/>
    <x v="1"/>
    <x v="861"/>
    <x v="863"/>
    <x v="831"/>
    <x v="9"/>
    <x v="32"/>
    <x v="22"/>
    <x v="65"/>
    <s v="TROCAR"/>
    <s v="AVALIAR PNEU TDE COM BOLHA - FOI AVALIADO E LIBERADO – MATRÍCULA 01550353"/>
    <s v="202302069841"/>
    <s v="A"/>
    <x v="2"/>
    <x v="0"/>
    <x v="14"/>
    <n v="4.0397831362753555E-4"/>
    <n v="4.7812129032258066E-3"/>
    <x v="4"/>
    <m/>
    <m/>
    <n v="1"/>
    <m/>
    <x v="0"/>
    <e v="#N/A"/>
    <x v="0"/>
    <x v="1"/>
    <x v="1"/>
    <d v="2023-05-03T00:00:00"/>
    <s v="CA11645049"/>
    <n v="23"/>
  </r>
  <r>
    <x v="6"/>
    <x v="4"/>
    <x v="842"/>
    <x v="1"/>
    <x v="6"/>
    <s v="9000"/>
    <x v="2"/>
    <x v="1"/>
    <x v="862"/>
    <x v="864"/>
    <x v="832"/>
    <x v="12"/>
    <x v="64"/>
    <x v="150"/>
    <x v="4"/>
    <s v="TROCA"/>
    <s v="FALHA NO AR CONDICIONADO - SUBSTITUIDO SWITCH DE ALTA DO AR CONDICIONADO. MAT 1150182"/>
    <s v="202302092735"/>
    <s v="A"/>
    <x v="2"/>
    <x v="0"/>
    <x v="14"/>
    <n v="1.128085870024795E-4"/>
    <n v="1.3351258064516129E-3"/>
    <x v="4"/>
    <m/>
    <m/>
    <n v="1"/>
    <m/>
    <x v="1"/>
    <e v="#N/A"/>
    <x v="23"/>
    <x v="0"/>
    <x v="0"/>
    <d v="2023-05-04T00:00:00"/>
    <s v="CA11645050"/>
    <n v="23"/>
  </r>
  <r>
    <x v="6"/>
    <x v="4"/>
    <x v="843"/>
    <x v="1"/>
    <x v="6"/>
    <s v="9000"/>
    <x v="2"/>
    <x v="1"/>
    <x v="863"/>
    <x v="865"/>
    <x v="833"/>
    <x v="13"/>
    <x v="31"/>
    <x v="56"/>
    <x v="26"/>
    <s v="LIMPAR"/>
    <s v="O equipamento está parado para manutenção corretiva/LIMPEZA DA VÁLVULA DE DESCIDA DA ESCADA DE EMERGENCIA"/>
    <m/>
    <s v="B"/>
    <x v="2"/>
    <x v="0"/>
    <x v="14"/>
    <n v="9.5174383700450638E-5"/>
    <n v="1.1264193548387097E-3"/>
    <x v="4"/>
    <m/>
    <m/>
    <n v="1"/>
    <m/>
    <x v="0"/>
    <e v="#N/A"/>
    <x v="0"/>
    <x v="1"/>
    <x v="1"/>
    <d v="2023-05-06T00:00:00"/>
    <s v="CA11645052"/>
    <n v="23"/>
  </r>
  <r>
    <x v="6"/>
    <x v="4"/>
    <x v="844"/>
    <x v="0"/>
    <x v="6"/>
    <s v="7000"/>
    <x v="0"/>
    <x v="0"/>
    <x v="864"/>
    <x v="866"/>
    <x v="834"/>
    <x v="0"/>
    <x v="13"/>
    <x v="0"/>
    <x v="0"/>
    <m/>
    <m/>
    <m/>
    <s v="D"/>
    <x v="0"/>
    <x v="0"/>
    <x v="14"/>
    <n v="1.5514332159937173E-4"/>
    <n v="1.8361709677419354E-3"/>
    <x v="4"/>
    <m/>
    <m/>
    <n v="1"/>
    <m/>
    <x v="0"/>
    <e v="#N/A"/>
    <x v="0"/>
    <x v="1"/>
    <x v="1"/>
    <d v="2023-05-06T00:00:00"/>
    <s v="CA11645052"/>
    <n v="23"/>
  </r>
  <r>
    <x v="6"/>
    <x v="4"/>
    <x v="845"/>
    <x v="0"/>
    <x v="6"/>
    <s v="7111"/>
    <x v="5"/>
    <x v="0"/>
    <x v="865"/>
    <x v="867"/>
    <x v="835"/>
    <x v="0"/>
    <x v="13"/>
    <x v="0"/>
    <x v="0"/>
    <m/>
    <m/>
    <m/>
    <s v="D"/>
    <x v="0"/>
    <x v="0"/>
    <x v="14"/>
    <n v="2.1230464379767613E-4"/>
    <n v="2.5126935483870969E-3"/>
    <x v="4"/>
    <m/>
    <m/>
    <n v="1"/>
    <m/>
    <x v="0"/>
    <e v="#N/A"/>
    <x v="0"/>
    <x v="1"/>
    <x v="1"/>
    <d v="2023-05-06T00:00:00"/>
    <s v="CA11645052"/>
    <n v="23"/>
  </r>
  <r>
    <x v="6"/>
    <x v="4"/>
    <x v="846"/>
    <x v="0"/>
    <x v="6"/>
    <s v="7111"/>
    <x v="5"/>
    <x v="0"/>
    <x v="866"/>
    <x v="868"/>
    <x v="836"/>
    <x v="0"/>
    <x v="13"/>
    <x v="0"/>
    <x v="0"/>
    <m/>
    <m/>
    <m/>
    <s v="D"/>
    <x v="0"/>
    <x v="0"/>
    <x v="14"/>
    <n v="3.2158006680373834E-4"/>
    <n v="3.8060032258064517E-3"/>
    <x v="4"/>
    <m/>
    <m/>
    <n v="1"/>
    <m/>
    <x v="0"/>
    <e v="#N/A"/>
    <x v="0"/>
    <x v="1"/>
    <x v="1"/>
    <d v="2023-05-07T00:00:00"/>
    <s v="CA11645053"/>
    <n v="23"/>
  </r>
  <r>
    <x v="6"/>
    <x v="4"/>
    <x v="847"/>
    <x v="0"/>
    <x v="6"/>
    <s v="7000"/>
    <x v="0"/>
    <x v="0"/>
    <x v="867"/>
    <x v="869"/>
    <x v="837"/>
    <x v="0"/>
    <x v="13"/>
    <x v="0"/>
    <x v="0"/>
    <m/>
    <m/>
    <m/>
    <s v="D"/>
    <x v="0"/>
    <x v="0"/>
    <x v="14"/>
    <n v="4.380826812903066E-3"/>
    <n v="5.184849032258064E-2"/>
    <x v="4"/>
    <m/>
    <m/>
    <n v="1"/>
    <m/>
    <x v="0"/>
    <e v="#N/A"/>
    <x v="0"/>
    <x v="1"/>
    <x v="1"/>
    <d v="2023-05-07T00:00:00"/>
    <s v="CA11645053"/>
    <n v="23"/>
  </r>
  <r>
    <x v="6"/>
    <x v="4"/>
    <x v="848"/>
    <x v="1"/>
    <x v="6"/>
    <s v="9032"/>
    <x v="15"/>
    <x v="1"/>
    <x v="868"/>
    <x v="870"/>
    <x v="565"/>
    <x v="1"/>
    <x v="23"/>
    <x v="1"/>
    <x v="66"/>
    <m/>
    <m/>
    <s v="202302354251"/>
    <s v="C"/>
    <x v="1"/>
    <x v="1"/>
    <x v="16"/>
    <n v="1.2075827413381501E-4"/>
    <n v="1.4292129032258064E-3"/>
    <x v="4"/>
    <m/>
    <m/>
    <n v="1"/>
    <m/>
    <x v="0"/>
    <e v="#N/A"/>
    <x v="0"/>
    <x v="1"/>
    <x v="1"/>
    <d v="2023-05-19T00:00:00"/>
    <s v="CA11645065"/>
    <n v="23"/>
  </r>
  <r>
    <x v="6"/>
    <x v="4"/>
    <x v="849"/>
    <x v="0"/>
    <x v="6"/>
    <s v="7000"/>
    <x v="0"/>
    <x v="0"/>
    <x v="869"/>
    <x v="871"/>
    <x v="838"/>
    <x v="0"/>
    <x v="0"/>
    <x v="0"/>
    <x v="0"/>
    <m/>
    <m/>
    <m/>
    <m/>
    <x v="0"/>
    <x v="0"/>
    <x v="38"/>
    <n v="5.4546213921175283E-4"/>
    <n v="6.45571935483871E-3"/>
    <x v="4"/>
    <m/>
    <m/>
    <n v="1"/>
    <m/>
    <x v="0"/>
    <e v="#N/A"/>
    <x v="0"/>
    <x v="1"/>
    <x v="1"/>
    <d v="2023-05-23T00:00:00"/>
    <s v="CA11645069"/>
    <n v="4"/>
  </r>
  <r>
    <x v="6"/>
    <x v="4"/>
    <x v="850"/>
    <x v="1"/>
    <x v="6"/>
    <s v="9000"/>
    <x v="2"/>
    <x v="1"/>
    <x v="870"/>
    <x v="872"/>
    <x v="839"/>
    <x v="3"/>
    <x v="53"/>
    <x v="88"/>
    <x v="4"/>
    <s v="TROCAR"/>
    <s v="TM_2 -   ALARME DESLIGAMENTO INESPERADO DO MOTOR   "/>
    <s v="202302439648"/>
    <s v="C"/>
    <x v="2"/>
    <x v="0"/>
    <x v="38"/>
    <n v="2.0426897837561547E-2"/>
    <n v="0.24175888709677418"/>
    <x v="4"/>
    <m/>
    <m/>
    <n v="1"/>
    <m/>
    <x v="1"/>
    <e v="#N/A"/>
    <x v="12"/>
    <x v="5"/>
    <x v="6"/>
    <d v="2023-05-24T00:00:00"/>
    <s v="CA11645070"/>
    <n v="23"/>
  </r>
  <r>
    <x v="6"/>
    <x v="5"/>
    <x v="495"/>
    <x v="1"/>
    <x v="6"/>
    <s v="9000"/>
    <x v="2"/>
    <x v="1"/>
    <x v="871"/>
    <x v="873"/>
    <x v="493"/>
    <x v="3"/>
    <x v="53"/>
    <x v="88"/>
    <x v="4"/>
    <s v="TROCAR"/>
    <s v="TM_2 -   ALARME DESLIGAMENTO INESPERADO DO MOTOR   "/>
    <s v="202302439648"/>
    <s v="C"/>
    <x v="2"/>
    <x v="6"/>
    <x v="17"/>
    <n v="3.3743928571428571E-4"/>
    <n v="4.7241499999999999E-3"/>
    <x v="5"/>
    <m/>
    <m/>
    <n v="1"/>
    <m/>
    <x v="1"/>
    <e v="#N/A"/>
    <x v="12"/>
    <x v="5"/>
    <x v="6"/>
    <d v="2023-06-01T00:00:00"/>
    <s v="CA11645078"/>
    <n v="23"/>
  </r>
  <r>
    <x v="6"/>
    <x v="5"/>
    <x v="851"/>
    <x v="1"/>
    <x v="6"/>
    <s v="9000"/>
    <x v="2"/>
    <x v="1"/>
    <x v="872"/>
    <x v="874"/>
    <x v="840"/>
    <x v="3"/>
    <x v="53"/>
    <x v="88"/>
    <x v="4"/>
    <s v="TROCAR"/>
    <s v="O equipamento está parado para manutenção corretiva"/>
    <s v="202302439648"/>
    <s v="D"/>
    <x v="2"/>
    <x v="6"/>
    <x v="17"/>
    <n v="1.2588459523809523E-3"/>
    <n v="1.7623843333333333E-2"/>
    <x v="5"/>
    <m/>
    <m/>
    <n v="1"/>
    <m/>
    <x v="1"/>
    <e v="#N/A"/>
    <x v="12"/>
    <x v="5"/>
    <x v="6"/>
    <d v="2023-06-01T00:00:00"/>
    <s v="CA11645078"/>
    <n v="23"/>
  </r>
  <r>
    <x v="6"/>
    <x v="5"/>
    <x v="852"/>
    <x v="1"/>
    <x v="6"/>
    <s v="9000"/>
    <x v="2"/>
    <x v="1"/>
    <x v="873"/>
    <x v="875"/>
    <x v="841"/>
    <x v="19"/>
    <x v="7"/>
    <x v="0"/>
    <x v="0"/>
    <m/>
    <s v="O equipamento está parado para manutenção corretiva"/>
    <m/>
    <s v="A"/>
    <x v="6"/>
    <x v="3"/>
    <x v="17"/>
    <n v="2.2238809523809521E-5"/>
    <n v="3.1134333333333332E-4"/>
    <x v="5"/>
    <m/>
    <m/>
    <n v="1"/>
    <m/>
    <x v="0"/>
    <e v="#N/A"/>
    <x v="0"/>
    <x v="1"/>
    <x v="1"/>
    <d v="2023-06-03T00:00:00"/>
    <s v="CA11645080"/>
    <n v="23"/>
  </r>
  <r>
    <x v="6"/>
    <x v="5"/>
    <x v="853"/>
    <x v="1"/>
    <x v="6"/>
    <s v="9000"/>
    <x v="2"/>
    <x v="1"/>
    <x v="874"/>
    <x v="876"/>
    <x v="792"/>
    <x v="9"/>
    <x v="104"/>
    <x v="22"/>
    <x v="0"/>
    <m/>
    <s v="CALIBRAR PNEU TEI ;CALIBRADO PNEU TEI   81006923"/>
    <s v="202302697113"/>
    <s v="B"/>
    <x v="3"/>
    <x v="0"/>
    <x v="18"/>
    <n v="9.9206428571428575E-5"/>
    <n v="1.38889E-3"/>
    <x v="5"/>
    <m/>
    <m/>
    <n v="1"/>
    <m/>
    <x v="0"/>
    <e v="#N/A"/>
    <x v="0"/>
    <x v="1"/>
    <x v="1"/>
    <d v="2023-06-08T00:00:00"/>
    <s v="CA11645085"/>
    <n v="23"/>
  </r>
  <r>
    <x v="6"/>
    <x v="5"/>
    <x v="854"/>
    <x v="0"/>
    <x v="6"/>
    <s v="7116"/>
    <x v="3"/>
    <x v="0"/>
    <x v="875"/>
    <x v="877"/>
    <x v="842"/>
    <x v="0"/>
    <x v="16"/>
    <x v="0"/>
    <x v="0"/>
    <m/>
    <m/>
    <m/>
    <s v="B"/>
    <x v="0"/>
    <x v="0"/>
    <x v="19"/>
    <n v="7.7166666666666676E-7"/>
    <n v="1.0803333333333334E-5"/>
    <x v="5"/>
    <m/>
    <m/>
    <n v="1"/>
    <m/>
    <x v="0"/>
    <e v="#N/A"/>
    <x v="0"/>
    <x v="1"/>
    <x v="1"/>
    <d v="2023-06-15T00:00:00"/>
    <s v="CA11645092"/>
    <n v="23"/>
  </r>
  <r>
    <x v="6"/>
    <x v="5"/>
    <x v="855"/>
    <x v="0"/>
    <x v="6"/>
    <s v="7116"/>
    <x v="3"/>
    <x v="0"/>
    <x v="876"/>
    <x v="878"/>
    <x v="843"/>
    <x v="0"/>
    <x v="16"/>
    <x v="0"/>
    <x v="0"/>
    <m/>
    <m/>
    <m/>
    <s v="B"/>
    <x v="0"/>
    <x v="0"/>
    <x v="19"/>
    <n v="9.3695238095238095E-6"/>
    <n v="1.3117333333333332E-4"/>
    <x v="5"/>
    <m/>
    <m/>
    <n v="1"/>
    <m/>
    <x v="0"/>
    <e v="#N/A"/>
    <x v="0"/>
    <x v="1"/>
    <x v="1"/>
    <d v="2023-06-15T00:00:00"/>
    <s v="CA11645092"/>
    <n v="23"/>
  </r>
  <r>
    <x v="6"/>
    <x v="5"/>
    <x v="856"/>
    <x v="0"/>
    <x v="6"/>
    <s v="7111"/>
    <x v="5"/>
    <x v="0"/>
    <x v="877"/>
    <x v="879"/>
    <x v="844"/>
    <x v="0"/>
    <x v="16"/>
    <x v="0"/>
    <x v="0"/>
    <m/>
    <s v="MACHINE GEN Atraso iniciado: Estrada bloqueada"/>
    <m/>
    <s v="A"/>
    <x v="0"/>
    <x v="0"/>
    <x v="19"/>
    <n v="1.9604285714285713E-4"/>
    <n v="2.7445999999999998E-3"/>
    <x v="5"/>
    <m/>
    <m/>
    <n v="1"/>
    <m/>
    <x v="0"/>
    <e v="#N/A"/>
    <x v="0"/>
    <x v="1"/>
    <x v="1"/>
    <d v="2023-06-15T00:00:00"/>
    <s v="CA11645092"/>
    <n v="23"/>
  </r>
  <r>
    <x v="6"/>
    <x v="5"/>
    <x v="857"/>
    <x v="0"/>
    <x v="6"/>
    <s v="7000"/>
    <x v="0"/>
    <x v="0"/>
    <x v="878"/>
    <x v="880"/>
    <x v="845"/>
    <x v="0"/>
    <x v="16"/>
    <x v="0"/>
    <x v="0"/>
    <m/>
    <s v="PLANO REVISÃO 2500h CATERPILLAR 794 AC - LIBERADO - 1150024"/>
    <m/>
    <s v="A"/>
    <x v="0"/>
    <x v="0"/>
    <x v="19"/>
    <n v="5.9378030952380954E-3"/>
    <n v="8.3129243333333339E-2"/>
    <x v="5"/>
    <m/>
    <m/>
    <n v="1"/>
    <m/>
    <x v="0"/>
    <e v="#N/A"/>
    <x v="0"/>
    <x v="1"/>
    <x v="1"/>
    <d v="2023-06-15T00:00:00"/>
    <s v="CA11645092"/>
    <n v="23"/>
  </r>
  <r>
    <x v="6"/>
    <x v="5"/>
    <x v="858"/>
    <x v="1"/>
    <x v="6"/>
    <s v="9000"/>
    <x v="2"/>
    <x v="1"/>
    <x v="879"/>
    <x v="881"/>
    <x v="846"/>
    <x v="2"/>
    <x v="17"/>
    <x v="164"/>
    <x v="45"/>
    <s v="NORMALIZAR"/>
    <s v="BAIXO RENDIMENTO E ILUMINAÇÃO TRASEIRA - SUBSTITUIDO SENSOR DA CREMALHEIRA E TROCADO RELÉ DA ILUMINAÇÃO."/>
    <s v="202302849445"/>
    <s v="D"/>
    <x v="2"/>
    <x v="0"/>
    <x v="19"/>
    <n v="5.7933761904761902E-4"/>
    <n v="8.1107266666666667E-3"/>
    <x v="5"/>
    <m/>
    <m/>
    <n v="1"/>
    <m/>
    <x v="0"/>
    <e v="#N/A"/>
    <x v="0"/>
    <x v="1"/>
    <x v="1"/>
    <d v="2023-06-18T00:00:00"/>
    <s v="CA11645095"/>
    <n v="23"/>
  </r>
  <r>
    <x v="6"/>
    <x v="5"/>
    <x v="859"/>
    <x v="1"/>
    <x v="6"/>
    <s v="9000"/>
    <x v="2"/>
    <x v="1"/>
    <x v="880"/>
    <x v="882"/>
    <x v="847"/>
    <x v="2"/>
    <x v="17"/>
    <x v="164"/>
    <x v="45"/>
    <s v="NORMALIZAR"/>
    <s v="TM_3 - ALARME DESLIGAMENTO INESPERADO DO MOTOR. REARMADO SWITCH DA BOMBA DE TRANSFERÊNCIA DE COMBUSTÍVEL. MAT 110166"/>
    <s v="202302915118"/>
    <s v="A"/>
    <x v="2"/>
    <x v="0"/>
    <x v="20"/>
    <n v="5.6327142857142854E-5"/>
    <n v="7.8857999999999999E-4"/>
    <x v="5"/>
    <m/>
    <m/>
    <n v="1"/>
    <m/>
    <x v="0"/>
    <e v="#N/A"/>
    <x v="0"/>
    <x v="1"/>
    <x v="1"/>
    <d v="2023-06-21T00:00:00"/>
    <s v="CA11645098"/>
    <n v="23"/>
  </r>
  <r>
    <x v="6"/>
    <x v="5"/>
    <x v="860"/>
    <x v="1"/>
    <x v="6"/>
    <s v="9000"/>
    <x v="2"/>
    <x v="1"/>
    <x v="881"/>
    <x v="883"/>
    <x v="848"/>
    <x v="2"/>
    <x v="19"/>
    <x v="122"/>
    <x v="1"/>
    <s v="REPARAR"/>
    <s v="SUBSTITUIR PINAGEM DO FAROL LE ; SUBSTITUIDO PINAGEM DO FAROL LE 507273"/>
    <s v="202303003822"/>
    <s v="B"/>
    <x v="2"/>
    <x v="0"/>
    <x v="21"/>
    <n v="6.1149761904761904E-5"/>
    <n v="8.5609666666666662E-4"/>
    <x v="5"/>
    <m/>
    <m/>
    <n v="1"/>
    <m/>
    <x v="0"/>
    <e v="#N/A"/>
    <x v="0"/>
    <x v="1"/>
    <x v="1"/>
    <d v="2023-06-26T00:00:00"/>
    <s v="CA11645103"/>
    <n v="23"/>
  </r>
  <r>
    <x v="6"/>
    <x v="5"/>
    <x v="861"/>
    <x v="0"/>
    <x v="6"/>
    <s v="7000"/>
    <x v="0"/>
    <x v="0"/>
    <x v="882"/>
    <x v="884"/>
    <x v="849"/>
    <x v="0"/>
    <x v="105"/>
    <x v="0"/>
    <x v="0"/>
    <m/>
    <s v="REVISÃO PREVENTIVA"/>
    <m/>
    <s v="A"/>
    <x v="0"/>
    <x v="0"/>
    <x v="21"/>
    <n v="6.8601190476190487E-4"/>
    <n v="9.6041666666666671E-3"/>
    <x v="5"/>
    <m/>
    <m/>
    <n v="1"/>
    <m/>
    <x v="0"/>
    <e v="#N/A"/>
    <x v="0"/>
    <x v="1"/>
    <x v="1"/>
    <d v="2023-06-28T00:00:00"/>
    <s v="CA11645105"/>
    <n v="23"/>
  </r>
  <r>
    <x v="6"/>
    <x v="6"/>
    <x v="862"/>
    <x v="1"/>
    <x v="6"/>
    <s v="9000"/>
    <x v="2"/>
    <x v="1"/>
    <x v="883"/>
    <x v="885"/>
    <x v="850"/>
    <x v="2"/>
    <x v="17"/>
    <x v="173"/>
    <x v="45"/>
    <m/>
    <s v="DESLIGAMENTO INESPERADO DO MOTOR (CAMINHÃO ESTA COM A BASCULA LEVANTADA) - 202303093309 - CA116- FIXADO SENSOR DE PRESSÃO"/>
    <s v="202303093309"/>
    <s v="C"/>
    <x v="2"/>
    <x v="0"/>
    <x v="21"/>
    <n v="5.3923502304147466E-5"/>
    <n v="7.549290322580646E-4"/>
    <x v="6"/>
    <m/>
    <m/>
    <n v="1"/>
    <m/>
    <x v="0"/>
    <e v="#N/A"/>
    <x v="0"/>
    <x v="1"/>
    <x v="1"/>
    <d v="2023-07-01T00:00:00"/>
    <s v="CA11645108"/>
    <n v="23"/>
  </r>
  <r>
    <x v="6"/>
    <x v="6"/>
    <x v="863"/>
    <x v="0"/>
    <x v="6"/>
    <s v="7111"/>
    <x v="5"/>
    <x v="0"/>
    <x v="884"/>
    <x v="886"/>
    <x v="851"/>
    <x v="0"/>
    <x v="0"/>
    <x v="0"/>
    <x v="0"/>
    <m/>
    <m/>
    <m/>
    <s v="A"/>
    <x v="0"/>
    <x v="0"/>
    <x v="21"/>
    <n v="1.5735023041474652E-6"/>
    <n v="2.2029032258064511E-5"/>
    <x v="6"/>
    <m/>
    <m/>
    <n v="1"/>
    <m/>
    <x v="0"/>
    <e v="#N/A"/>
    <x v="0"/>
    <x v="1"/>
    <x v="1"/>
    <d v="2023-07-02T00:00:00"/>
    <s v="CA11645109"/>
    <n v="4"/>
  </r>
  <r>
    <x v="6"/>
    <x v="6"/>
    <x v="864"/>
    <x v="0"/>
    <x v="6"/>
    <s v="7111"/>
    <x v="5"/>
    <x v="0"/>
    <x v="885"/>
    <x v="887"/>
    <x v="852"/>
    <x v="0"/>
    <x v="0"/>
    <x v="0"/>
    <x v="0"/>
    <m/>
    <m/>
    <m/>
    <s v="A"/>
    <x v="0"/>
    <x v="0"/>
    <x v="21"/>
    <n v="5.6013824884792623E-7"/>
    <n v="7.841935483870967E-6"/>
    <x v="6"/>
    <m/>
    <m/>
    <n v="1"/>
    <m/>
    <x v="0"/>
    <e v="#N/A"/>
    <x v="0"/>
    <x v="1"/>
    <x v="1"/>
    <d v="2023-07-02T00:00:00"/>
    <s v="CA11645109"/>
    <n v="4"/>
  </r>
  <r>
    <x v="6"/>
    <x v="6"/>
    <x v="865"/>
    <x v="0"/>
    <x v="6"/>
    <s v="7111"/>
    <x v="5"/>
    <x v="0"/>
    <x v="886"/>
    <x v="888"/>
    <x v="853"/>
    <x v="0"/>
    <x v="0"/>
    <x v="0"/>
    <x v="0"/>
    <m/>
    <m/>
    <m/>
    <s v="A"/>
    <x v="0"/>
    <x v="0"/>
    <x v="21"/>
    <n v="1.5441013824884793E-5"/>
    <n v="2.1617419354838708E-4"/>
    <x v="6"/>
    <m/>
    <m/>
    <n v="1"/>
    <m/>
    <x v="0"/>
    <e v="#N/A"/>
    <x v="0"/>
    <x v="1"/>
    <x v="1"/>
    <d v="2023-07-02T00:00:00"/>
    <s v="CA11645109"/>
    <n v="4"/>
  </r>
  <r>
    <x v="6"/>
    <x v="6"/>
    <x v="866"/>
    <x v="0"/>
    <x v="6"/>
    <s v="7111"/>
    <x v="5"/>
    <x v="0"/>
    <x v="887"/>
    <x v="889"/>
    <x v="854"/>
    <x v="0"/>
    <x v="0"/>
    <x v="0"/>
    <x v="0"/>
    <m/>
    <m/>
    <m/>
    <s v="A"/>
    <x v="0"/>
    <x v="0"/>
    <x v="21"/>
    <n v="1.7601382488479261E-6"/>
    <n v="2.4641935483870967E-5"/>
    <x v="6"/>
    <m/>
    <m/>
    <n v="1"/>
    <m/>
    <x v="0"/>
    <e v="#N/A"/>
    <x v="0"/>
    <x v="1"/>
    <x v="1"/>
    <d v="2023-07-02T00:00:00"/>
    <s v="CA11645109"/>
    <n v="4"/>
  </r>
  <r>
    <x v="6"/>
    <x v="6"/>
    <x v="867"/>
    <x v="0"/>
    <x v="6"/>
    <s v="7111"/>
    <x v="5"/>
    <x v="0"/>
    <x v="888"/>
    <x v="890"/>
    <x v="855"/>
    <x v="0"/>
    <x v="0"/>
    <x v="0"/>
    <x v="0"/>
    <m/>
    <s v="PLANO REVISÃO 250H CATERPILLAR 794 AC"/>
    <m/>
    <s v="A"/>
    <x v="0"/>
    <x v="0"/>
    <x v="21"/>
    <n v="7.5023479262672815E-4"/>
    <n v="1.0503287096774193E-2"/>
    <x v="6"/>
    <m/>
    <m/>
    <n v="1"/>
    <m/>
    <x v="0"/>
    <e v="#N/A"/>
    <x v="0"/>
    <x v="1"/>
    <x v="1"/>
    <d v="2023-07-02T00:00:00"/>
    <s v="CA11645109"/>
    <n v="4"/>
  </r>
  <r>
    <x v="6"/>
    <x v="6"/>
    <x v="868"/>
    <x v="2"/>
    <x v="6"/>
    <s v="8010"/>
    <x v="14"/>
    <x v="2"/>
    <x v="889"/>
    <x v="891"/>
    <x v="856"/>
    <x v="0"/>
    <x v="4"/>
    <x v="0"/>
    <x v="0"/>
    <m/>
    <s v="TM_3 - BAIXA PRESSÃO PNEU TRASEIRO ESQUERDO EXTERNO - TEE"/>
    <m/>
    <s v="B"/>
    <x v="3"/>
    <x v="0"/>
    <x v="22"/>
    <n v="1.2420262672811057E-3"/>
    <n v="1.738836774193548E-2"/>
    <x v="6"/>
    <m/>
    <m/>
    <n v="1"/>
    <m/>
    <x v="0"/>
    <e v="#N/A"/>
    <x v="0"/>
    <x v="1"/>
    <x v="1"/>
    <d v="2023-07-03T00:00:00"/>
    <s v="CA11645110"/>
    <n v="23"/>
  </r>
  <r>
    <x v="6"/>
    <x v="6"/>
    <x v="869"/>
    <x v="0"/>
    <x v="6"/>
    <s v="7000"/>
    <x v="0"/>
    <x v="0"/>
    <x v="890"/>
    <x v="892"/>
    <x v="857"/>
    <x v="0"/>
    <x v="59"/>
    <x v="1"/>
    <x v="0"/>
    <m/>
    <m/>
    <m/>
    <s v="C"/>
    <x v="1"/>
    <x v="2"/>
    <x v="22"/>
    <n v="3.6429009216589858E-4"/>
    <n v="5.1000612903225797E-3"/>
    <x v="6"/>
    <m/>
    <m/>
    <n v="1"/>
    <m/>
    <x v="0"/>
    <e v="#N/A"/>
    <x v="0"/>
    <x v="1"/>
    <x v="1"/>
    <d v="2023-07-05T00:00:00"/>
    <s v="CA11645112"/>
    <n v="23"/>
  </r>
  <r>
    <x v="6"/>
    <x v="6"/>
    <x v="870"/>
    <x v="1"/>
    <x v="6"/>
    <s v="9000"/>
    <x v="2"/>
    <x v="1"/>
    <x v="891"/>
    <x v="893"/>
    <x v="858"/>
    <x v="2"/>
    <x v="19"/>
    <x v="24"/>
    <x v="67"/>
    <s v="TROCAR"/>
    <s v="LÂMPADA DO FAROL DE RÉ QUEIMADA - SUBSTITUIDO LATERNA DE RÉ TRASEIRA LE, REALIZADO LIMPEZA NO CONECTOR DA LATERNA LD - 1150085"/>
    <s v="202303191293"/>
    <s v="D"/>
    <x v="2"/>
    <x v="0"/>
    <x v="22"/>
    <n v="3.8378456221198158E-4"/>
    <n v="5.372983870967742E-3"/>
    <x v="6"/>
    <m/>
    <m/>
    <n v="1"/>
    <m/>
    <x v="0"/>
    <e v="#N/A"/>
    <x v="0"/>
    <x v="1"/>
    <x v="1"/>
    <d v="2023-07-06T00:00:00"/>
    <s v="CA11645113"/>
    <n v="23"/>
  </r>
  <r>
    <x v="6"/>
    <x v="6"/>
    <x v="871"/>
    <x v="2"/>
    <x v="6"/>
    <s v="8010"/>
    <x v="14"/>
    <x v="2"/>
    <x v="892"/>
    <x v="894"/>
    <x v="859"/>
    <x v="0"/>
    <x v="29"/>
    <x v="22"/>
    <x v="0"/>
    <m/>
    <s v="CORRIGIR CORTE NO PNEU INTERNO L\E -  202303200032 - FOI AVALIADO PNEU DO ATIVO E O MESMO NÃO IMPEDE OPERAÇÃO - FOI LIBERADO PARA OPERAÇÃO - 0150955"/>
    <s v="202303200032"/>
    <s v="C"/>
    <x v="3"/>
    <x v="0"/>
    <x v="22"/>
    <n v="3.2244723502304151E-4"/>
    <n v="4.5142612903225814E-3"/>
    <x v="6"/>
    <m/>
    <m/>
    <n v="1"/>
    <m/>
    <x v="0"/>
    <e v="#N/A"/>
    <x v="0"/>
    <x v="1"/>
    <x v="1"/>
    <d v="2023-07-07T00:00:00"/>
    <s v="CA11645114"/>
    <n v="23"/>
  </r>
  <r>
    <x v="6"/>
    <x v="6"/>
    <x v="872"/>
    <x v="0"/>
    <x v="6"/>
    <s v="7001"/>
    <x v="13"/>
    <x v="0"/>
    <x v="893"/>
    <x v="895"/>
    <x v="860"/>
    <x v="0"/>
    <x v="105"/>
    <x v="0"/>
    <x v="0"/>
    <m/>
    <m/>
    <m/>
    <s v="C"/>
    <x v="0"/>
    <x v="0"/>
    <x v="22"/>
    <n v="1.8366497695852536E-4"/>
    <n v="2.5713096774193549E-3"/>
    <x v="6"/>
    <m/>
    <m/>
    <n v="1"/>
    <m/>
    <x v="1"/>
    <e v="#N/A"/>
    <x v="29"/>
    <x v="0"/>
    <x v="0"/>
    <d v="2023-07-07T00:00:00"/>
    <s v="CA11645114"/>
    <n v="23"/>
  </r>
  <r>
    <x v="6"/>
    <x v="6"/>
    <x v="873"/>
    <x v="0"/>
    <x v="6"/>
    <s v="7010"/>
    <x v="4"/>
    <x v="0"/>
    <x v="894"/>
    <x v="896"/>
    <x v="861"/>
    <x v="0"/>
    <x v="4"/>
    <x v="0"/>
    <x v="0"/>
    <m/>
    <s v="AVALIAR ANOMALIA NO PNEU - AVALIADO E LIBERADO."/>
    <m/>
    <s v="A"/>
    <x v="3"/>
    <x v="0"/>
    <x v="23"/>
    <n v="5.4963594470046088E-5"/>
    <n v="7.694903225806452E-4"/>
    <x v="6"/>
    <m/>
    <m/>
    <n v="1"/>
    <m/>
    <x v="0"/>
    <e v="#N/A"/>
    <x v="0"/>
    <x v="1"/>
    <x v="1"/>
    <d v="2023-07-10T00:00:00"/>
    <s v="CA11645117"/>
    <n v="23"/>
  </r>
  <r>
    <x v="6"/>
    <x v="6"/>
    <x v="422"/>
    <x v="1"/>
    <x v="6"/>
    <s v="9000"/>
    <x v="2"/>
    <x v="1"/>
    <x v="895"/>
    <x v="897"/>
    <x v="420"/>
    <x v="2"/>
    <x v="17"/>
    <x v="165"/>
    <x v="1"/>
    <s v="REPARAR"/>
    <s v="FALHA NA CREMALHEIRA DE COMBUSTÍVEL - REALIZADO LIMPEZA NOS CONECTORES DA CHAVE DE DESLIGAMENTO REMOTO (RAIMUNDO - SOTREQ)"/>
    <s v="202303273354"/>
    <s v="D"/>
    <x v="2"/>
    <x v="0"/>
    <x v="23"/>
    <n v="1.6243709677419353E-4"/>
    <n v="2.2741193548387094E-3"/>
    <x v="6"/>
    <m/>
    <m/>
    <n v="1"/>
    <m/>
    <x v="1"/>
    <e v="#N/A"/>
    <x v="28"/>
    <x v="0"/>
    <x v="0"/>
    <d v="2023-07-11T00:00:00"/>
    <s v="CA11645118"/>
    <n v="23"/>
  </r>
  <r>
    <x v="6"/>
    <x v="6"/>
    <x v="874"/>
    <x v="1"/>
    <x v="6"/>
    <s v="9000"/>
    <x v="2"/>
    <x v="1"/>
    <x v="896"/>
    <x v="898"/>
    <x v="862"/>
    <x v="2"/>
    <x v="17"/>
    <x v="18"/>
    <x v="8"/>
    <s v="TROCAR"/>
    <s v="TM_3- 268-ALARME DESLIGAMENTO INESPERADO DO MOTOR -  202303289886 - 2201642 - SUBSTITUIDO ALTERNADOR"/>
    <s v="202303289886"/>
    <s v="C"/>
    <x v="2"/>
    <x v="0"/>
    <x v="23"/>
    <n v="5.5800898617511523E-4"/>
    <n v="7.8121258064516126E-3"/>
    <x v="6"/>
    <m/>
    <m/>
    <n v="1"/>
    <m/>
    <x v="1"/>
    <e v="#N/A"/>
    <x v="4"/>
    <x v="0"/>
    <x v="2"/>
    <d v="2023-07-12T00:00:00"/>
    <s v="CA11645119"/>
    <n v="23"/>
  </r>
  <r>
    <x v="6"/>
    <x v="6"/>
    <x v="875"/>
    <x v="1"/>
    <x v="6"/>
    <s v="9010"/>
    <x v="17"/>
    <x v="1"/>
    <x v="897"/>
    <x v="899"/>
    <x v="863"/>
    <x v="18"/>
    <x v="29"/>
    <x v="125"/>
    <x v="0"/>
    <m/>
    <s v="CORTE NO PNEU TEI; VAZAMENTO MONITORADO PELA MANUT PNEUS  955823"/>
    <s v="202303340898"/>
    <s v="B"/>
    <x v="3"/>
    <x v="4"/>
    <x v="23"/>
    <n v="1.1987442396313364E-4"/>
    <n v="1.6782419354838709E-3"/>
    <x v="6"/>
    <m/>
    <m/>
    <n v="1"/>
    <m/>
    <x v="0"/>
    <e v="#N/A"/>
    <x v="0"/>
    <x v="1"/>
    <x v="1"/>
    <d v="2023-07-15T00:00:00"/>
    <s v="CA11645122"/>
    <n v="23"/>
  </r>
  <r>
    <x v="6"/>
    <x v="6"/>
    <x v="876"/>
    <x v="0"/>
    <x v="6"/>
    <s v="7116"/>
    <x v="3"/>
    <x v="0"/>
    <x v="898"/>
    <x v="900"/>
    <x v="864"/>
    <x v="0"/>
    <x v="18"/>
    <x v="0"/>
    <x v="0"/>
    <m/>
    <m/>
    <m/>
    <s v="D"/>
    <x v="0"/>
    <x v="0"/>
    <x v="24"/>
    <n v="5.293663594470046E-5"/>
    <n v="7.4111290322580647E-4"/>
    <x v="6"/>
    <m/>
    <m/>
    <n v="1"/>
    <m/>
    <x v="0"/>
    <e v="#N/A"/>
    <x v="0"/>
    <x v="1"/>
    <x v="1"/>
    <d v="2023-07-17T00:00:00"/>
    <s v="CA11645124"/>
    <n v="23"/>
  </r>
  <r>
    <x v="6"/>
    <x v="6"/>
    <x v="877"/>
    <x v="0"/>
    <x v="6"/>
    <s v="7111"/>
    <x v="5"/>
    <x v="0"/>
    <x v="899"/>
    <x v="901"/>
    <x v="865"/>
    <x v="0"/>
    <x v="18"/>
    <x v="0"/>
    <x v="0"/>
    <m/>
    <m/>
    <m/>
    <s v="D"/>
    <x v="0"/>
    <x v="0"/>
    <x v="24"/>
    <n v="2.1030668202764977E-4"/>
    <n v="2.9442935483870968E-3"/>
    <x v="6"/>
    <m/>
    <m/>
    <n v="1"/>
    <m/>
    <x v="0"/>
    <e v="#N/A"/>
    <x v="0"/>
    <x v="1"/>
    <x v="1"/>
    <d v="2023-07-17T00:00:00"/>
    <s v="CA11645124"/>
    <n v="23"/>
  </r>
  <r>
    <x v="6"/>
    <x v="6"/>
    <x v="878"/>
    <x v="0"/>
    <x v="6"/>
    <s v="7111"/>
    <x v="5"/>
    <x v="0"/>
    <x v="900"/>
    <x v="902"/>
    <x v="866"/>
    <x v="0"/>
    <x v="18"/>
    <x v="0"/>
    <x v="0"/>
    <m/>
    <m/>
    <m/>
    <s v="D"/>
    <x v="0"/>
    <x v="0"/>
    <x v="24"/>
    <n v="1.5414308755760367E-4"/>
    <n v="2.1580032258064516E-3"/>
    <x v="6"/>
    <m/>
    <m/>
    <n v="1"/>
    <m/>
    <x v="0"/>
    <e v="#N/A"/>
    <x v="0"/>
    <x v="1"/>
    <x v="1"/>
    <d v="2023-07-18T00:00:00"/>
    <s v="CA11645125"/>
    <n v="23"/>
  </r>
  <r>
    <x v="6"/>
    <x v="6"/>
    <x v="879"/>
    <x v="0"/>
    <x v="6"/>
    <s v="7000"/>
    <x v="0"/>
    <x v="0"/>
    <x v="901"/>
    <x v="903"/>
    <x v="867"/>
    <x v="0"/>
    <x v="18"/>
    <x v="0"/>
    <x v="0"/>
    <m/>
    <s v="INSPEÇÃO E PRÉ-LAVAGEM/ PLANO REVISÃO 350h CATERPILLAR 794 AC - LIBERADO - 1150164"/>
    <m/>
    <s v="D"/>
    <x v="0"/>
    <x v="0"/>
    <x v="24"/>
    <n v="2.0382638248847926E-3"/>
    <n v="2.8535693548387097E-2"/>
    <x v="6"/>
    <m/>
    <m/>
    <n v="1"/>
    <m/>
    <x v="0"/>
    <e v="#N/A"/>
    <x v="0"/>
    <x v="1"/>
    <x v="1"/>
    <d v="2023-07-18T00:00:00"/>
    <s v="CA11645125"/>
    <n v="23"/>
  </r>
  <r>
    <x v="6"/>
    <x v="6"/>
    <x v="880"/>
    <x v="0"/>
    <x v="6"/>
    <s v="7010"/>
    <x v="4"/>
    <x v="0"/>
    <x v="902"/>
    <x v="904"/>
    <x v="868"/>
    <x v="0"/>
    <x v="4"/>
    <x v="0"/>
    <x v="0"/>
    <m/>
    <m/>
    <m/>
    <s v="A"/>
    <x v="0"/>
    <x v="0"/>
    <x v="24"/>
    <n v="1.0964702764976958E-3"/>
    <n v="1.5350583870967742E-2"/>
    <x v="6"/>
    <m/>
    <m/>
    <n v="1"/>
    <m/>
    <x v="0"/>
    <e v="#N/A"/>
    <x v="0"/>
    <x v="1"/>
    <x v="1"/>
    <d v="2023-07-20T00:00:00"/>
    <s v="CA11645127"/>
    <n v="23"/>
  </r>
  <r>
    <x v="6"/>
    <x v="6"/>
    <x v="881"/>
    <x v="1"/>
    <x v="6"/>
    <s v="9000"/>
    <x v="2"/>
    <x v="1"/>
    <x v="903"/>
    <x v="905"/>
    <x v="869"/>
    <x v="2"/>
    <x v="17"/>
    <x v="173"/>
    <x v="45"/>
    <m/>
    <s v="DESLIGAMENTO INESPERADO DO MOTOR - EM ANALISE DA FALHA"/>
    <s v="202303465525"/>
    <s v="A"/>
    <x v="2"/>
    <x v="0"/>
    <x v="24"/>
    <n v="4.4616129032258058E-5"/>
    <n v="6.2462580645161281E-4"/>
    <x v="6"/>
    <m/>
    <m/>
    <n v="1"/>
    <m/>
    <x v="1"/>
    <e v="#N/A"/>
    <x v="28"/>
    <x v="0"/>
    <x v="0"/>
    <d v="2023-07-22T00:00:00"/>
    <s v="CA11645129"/>
    <n v="23"/>
  </r>
  <r>
    <x v="6"/>
    <x v="6"/>
    <x v="882"/>
    <x v="1"/>
    <x v="6"/>
    <s v="9000"/>
    <x v="2"/>
    <x v="1"/>
    <x v="904"/>
    <x v="906"/>
    <x v="870"/>
    <x v="2"/>
    <x v="17"/>
    <x v="173"/>
    <x v="45"/>
    <s v="REPARO PINO 60 E 70 DA INSTERFACE DO MOTOR"/>
    <s v="DESLIGAMENTO INESPERADO DO MOTOR; REALIZADO AJUSTE DO NO CABO DE SINAL DO INTERFACE 1150166 REPARO PINO 60 E 70 DA INSTERFACE DO MOTOR"/>
    <s v="202303465525"/>
    <s v="B"/>
    <x v="2"/>
    <x v="0"/>
    <x v="24"/>
    <n v="1.6937073732718896E-4"/>
    <n v="2.3711903225806454E-3"/>
    <x v="6"/>
    <m/>
    <m/>
    <n v="1"/>
    <m/>
    <x v="1"/>
    <e v="#N/A"/>
    <x v="28"/>
    <x v="0"/>
    <x v="0"/>
    <d v="2023-07-22T00:00:00"/>
    <s v="CA11645129"/>
    <n v="23"/>
  </r>
  <r>
    <x v="6"/>
    <x v="6"/>
    <x v="883"/>
    <x v="1"/>
    <x v="6"/>
    <s v="9010"/>
    <x v="17"/>
    <x v="1"/>
    <x v="905"/>
    <x v="907"/>
    <x v="871"/>
    <x v="9"/>
    <x v="32"/>
    <x v="0"/>
    <x v="0"/>
    <m/>
    <s v="TM_3 - BAIXA PRESSAO PNEU TRASEIRO DIREITO  EXTERNO - TDE"/>
    <s v="202303539355"/>
    <s v="A"/>
    <x v="3"/>
    <x v="0"/>
    <x v="25"/>
    <n v="1.9785267281105991E-3"/>
    <n v="2.7699374193548388E-2"/>
    <x v="6"/>
    <m/>
    <m/>
    <n v="1"/>
    <m/>
    <x v="0"/>
    <e v="#N/A"/>
    <x v="0"/>
    <x v="1"/>
    <x v="1"/>
    <d v="2023-07-26T00:00:00"/>
    <s v="CA11645133"/>
    <n v="23"/>
  </r>
  <r>
    <x v="6"/>
    <x v="6"/>
    <x v="485"/>
    <x v="1"/>
    <x v="6"/>
    <s v="9010"/>
    <x v="17"/>
    <x v="1"/>
    <x v="906"/>
    <x v="908"/>
    <x v="483"/>
    <x v="9"/>
    <x v="32"/>
    <x v="27"/>
    <x v="0"/>
    <m/>
    <s v="TM_3 -   ALARME DE ALTA PRESSÃO DO PNEU TDE  - TRASEIRO DIREITO EXTERNO - 202303581984 - DOUGLAS CALIBRADO PNEU"/>
    <s v="202303581984"/>
    <s v="C"/>
    <x v="3"/>
    <x v="0"/>
    <x v="25"/>
    <n v="2.018801843317972E-5"/>
    <n v="2.826322580645161E-4"/>
    <x v="6"/>
    <m/>
    <m/>
    <n v="1"/>
    <m/>
    <x v="0"/>
    <e v="#N/A"/>
    <x v="0"/>
    <x v="1"/>
    <x v="1"/>
    <d v="2023-07-29T00:00:00"/>
    <s v="CA11645136"/>
    <n v="23"/>
  </r>
  <r>
    <x v="6"/>
    <x v="6"/>
    <x v="884"/>
    <x v="1"/>
    <x v="6"/>
    <s v="9010"/>
    <x v="17"/>
    <x v="1"/>
    <x v="907"/>
    <x v="909"/>
    <x v="872"/>
    <x v="9"/>
    <x v="32"/>
    <x v="27"/>
    <x v="0"/>
    <m/>
    <s v="TM_3 -   ALARME DE ALTA PRESSÃO DO PNEU TDE  - TRASEIRO DIREITO EXTERNO - 202303581984 - CALIBRADO PRESSÃO DO PNEU - DOUGLAS"/>
    <s v="202303581984"/>
    <s v="C"/>
    <x v="3"/>
    <x v="0"/>
    <x v="25"/>
    <n v="1.4883617511520736E-4"/>
    <n v="2.0837064516129032E-3"/>
    <x v="6"/>
    <m/>
    <m/>
    <n v="1"/>
    <m/>
    <x v="0"/>
    <e v="#N/A"/>
    <x v="0"/>
    <x v="1"/>
    <x v="1"/>
    <d v="2023-07-29T00:00:00"/>
    <s v="CA11645136"/>
    <n v="23"/>
  </r>
  <r>
    <x v="6"/>
    <x v="7"/>
    <x v="885"/>
    <x v="0"/>
    <x v="6"/>
    <s v="4003"/>
    <x v="19"/>
    <x v="0"/>
    <x v="908"/>
    <x v="910"/>
    <x v="873"/>
    <x v="0"/>
    <x v="20"/>
    <x v="0"/>
    <x v="0"/>
    <m/>
    <s v="MACHINE GEN Started a delay: MPS - Exec insp mecanica"/>
    <m/>
    <s v="A"/>
    <x v="5"/>
    <x v="0"/>
    <x v="26"/>
    <n v="1.7094470046082948E-5"/>
    <n v="2.3932258064516128E-4"/>
    <x v="7"/>
    <m/>
    <m/>
    <n v="1"/>
    <m/>
    <x v="0"/>
    <e v="#N/A"/>
    <x v="0"/>
    <x v="1"/>
    <x v="1"/>
    <d v="2023-08-01T00:00:00"/>
    <s v="CA11645139"/>
    <n v="23"/>
  </r>
  <r>
    <x v="6"/>
    <x v="7"/>
    <x v="886"/>
    <x v="0"/>
    <x v="6"/>
    <s v="7000"/>
    <x v="0"/>
    <x v="0"/>
    <x v="909"/>
    <x v="911"/>
    <x v="874"/>
    <x v="0"/>
    <x v="0"/>
    <x v="0"/>
    <x v="0"/>
    <m/>
    <m/>
    <m/>
    <s v="A"/>
    <x v="0"/>
    <x v="0"/>
    <x v="26"/>
    <n v="9.4683387096774194E-4"/>
    <n v="1.3255674193548388E-2"/>
    <x v="7"/>
    <m/>
    <m/>
    <n v="1"/>
    <m/>
    <x v="0"/>
    <e v="#N/A"/>
    <x v="0"/>
    <x v="1"/>
    <x v="1"/>
    <d v="2023-08-02T00:00:00"/>
    <s v="CA11645140"/>
    <n v="4"/>
  </r>
  <r>
    <x v="6"/>
    <x v="7"/>
    <x v="887"/>
    <x v="1"/>
    <x v="6"/>
    <s v="9032"/>
    <x v="15"/>
    <x v="1"/>
    <x v="910"/>
    <x v="912"/>
    <x v="875"/>
    <x v="11"/>
    <x v="26"/>
    <x v="23"/>
    <x v="10"/>
    <s v="SISTEMA ALERTA DE FADIGA"/>
    <s v="CABO DO OPTALERT QUEBRADO - CORRIGIDO MAU CONEXA ENTRE O CABO E O OCULOS - 150"/>
    <s v="202303692477"/>
    <s v="D"/>
    <x v="1"/>
    <x v="1"/>
    <x v="26"/>
    <n v="1.2350115207373274E-4"/>
    <n v="1.7290161290322583E-3"/>
    <x v="7"/>
    <m/>
    <m/>
    <n v="1"/>
    <m/>
    <x v="0"/>
    <e v="#N/A"/>
    <x v="0"/>
    <x v="1"/>
    <x v="1"/>
    <d v="2023-08-04T00:00:00"/>
    <s v="CA11645142"/>
    <n v="23"/>
  </r>
  <r>
    <x v="6"/>
    <x v="7"/>
    <x v="888"/>
    <x v="1"/>
    <x v="6"/>
    <s v="9000"/>
    <x v="2"/>
    <x v="1"/>
    <x v="911"/>
    <x v="913"/>
    <x v="876"/>
    <x v="2"/>
    <x v="9"/>
    <x v="11"/>
    <x v="12"/>
    <s v="TROCAR"/>
    <s v="TROCAR BOTOEIRA CARGA E DESCARGA - MATRÍCULA 2201715"/>
    <s v="202303730537"/>
    <s v="A"/>
    <x v="2"/>
    <x v="0"/>
    <x v="27"/>
    <n v="1.4336912442396312E-4"/>
    <n v="2.0071677419354838E-3"/>
    <x v="7"/>
    <m/>
    <m/>
    <n v="1"/>
    <m/>
    <x v="1"/>
    <e v="#N/A"/>
    <x v="30"/>
    <x v="0"/>
    <x v="0"/>
    <d v="2023-08-07T00:00:00"/>
    <s v="CA11645145"/>
    <n v="23"/>
  </r>
  <r>
    <x v="6"/>
    <x v="7"/>
    <x v="889"/>
    <x v="0"/>
    <x v="6"/>
    <s v="4003"/>
    <x v="19"/>
    <x v="0"/>
    <x v="912"/>
    <x v="914"/>
    <x v="877"/>
    <x v="7"/>
    <x v="7"/>
    <x v="0"/>
    <x v="0"/>
    <m/>
    <s v="INSPECAO DE PNEUS 02SEM CAT 794 AC 202303470640"/>
    <m/>
    <s v="C"/>
    <x v="5"/>
    <x v="0"/>
    <x v="28"/>
    <n v="9.8663594470046083E-7"/>
    <n v="1.381290322580645E-5"/>
    <x v="7"/>
    <m/>
    <m/>
    <n v="1"/>
    <m/>
    <x v="0"/>
    <e v="#N/A"/>
    <x v="0"/>
    <x v="1"/>
    <x v="1"/>
    <d v="2023-08-16T00:00:00"/>
    <s v="CA11645154"/>
    <n v="23"/>
  </r>
  <r>
    <x v="6"/>
    <x v="7"/>
    <x v="890"/>
    <x v="0"/>
    <x v="6"/>
    <s v="4003"/>
    <x v="19"/>
    <x v="0"/>
    <x v="913"/>
    <x v="915"/>
    <x v="878"/>
    <x v="7"/>
    <x v="7"/>
    <x v="0"/>
    <x v="0"/>
    <m/>
    <s v="INSPECAO DE PNEUS 02SEM CAT 794 AC 202303470640"/>
    <m/>
    <s v="C"/>
    <x v="5"/>
    <x v="0"/>
    <x v="28"/>
    <n v="1.9841244239631336E-5"/>
    <n v="2.7777741935483872E-4"/>
    <x v="7"/>
    <m/>
    <m/>
    <n v="1"/>
    <m/>
    <x v="0"/>
    <e v="#N/A"/>
    <x v="0"/>
    <x v="1"/>
    <x v="1"/>
    <d v="2023-08-16T00:00:00"/>
    <s v="CA11645154"/>
    <n v="23"/>
  </r>
  <r>
    <x v="6"/>
    <x v="7"/>
    <x v="891"/>
    <x v="0"/>
    <x v="6"/>
    <s v="7000"/>
    <x v="0"/>
    <x v="0"/>
    <x v="914"/>
    <x v="916"/>
    <x v="879"/>
    <x v="0"/>
    <x v="106"/>
    <x v="0"/>
    <x v="0"/>
    <m/>
    <m/>
    <m/>
    <m/>
    <x v="0"/>
    <x v="0"/>
    <x v="28"/>
    <n v="5.2515360982275847E-4"/>
    <n v="7.352150537518619E-3"/>
    <x v="7"/>
    <m/>
    <m/>
    <n v="1"/>
    <m/>
    <x v="0"/>
    <e v="#N/A"/>
    <x v="0"/>
    <x v="1"/>
    <x v="1"/>
    <d v="2023-08-19T00:00:00"/>
    <s v="CA11645157"/>
    <n v="23"/>
  </r>
  <r>
    <x v="6"/>
    <x v="7"/>
    <x v="693"/>
    <x v="0"/>
    <x v="6"/>
    <s v="7000"/>
    <x v="0"/>
    <x v="0"/>
    <x v="915"/>
    <x v="917"/>
    <x v="687"/>
    <x v="0"/>
    <x v="107"/>
    <x v="0"/>
    <x v="0"/>
    <m/>
    <m/>
    <m/>
    <m/>
    <x v="0"/>
    <x v="0"/>
    <x v="28"/>
    <n v="2.1441372247302286E-4"/>
    <n v="3.00179211462232E-3"/>
    <x v="7"/>
    <m/>
    <m/>
    <n v="1"/>
    <m/>
    <x v="0"/>
    <e v="#N/A"/>
    <x v="0"/>
    <x v="1"/>
    <x v="1"/>
    <d v="2023-08-20T00:00:00"/>
    <s v="CA11645158"/>
    <n v="23"/>
  </r>
  <r>
    <x v="6"/>
    <x v="7"/>
    <x v="892"/>
    <x v="0"/>
    <x v="6"/>
    <s v="7000"/>
    <x v="0"/>
    <x v="0"/>
    <x v="916"/>
    <x v="918"/>
    <x v="880"/>
    <x v="0"/>
    <x v="25"/>
    <x v="0"/>
    <x v="0"/>
    <m/>
    <s v="REVISAO PRVENTIVA"/>
    <m/>
    <s v="B"/>
    <x v="0"/>
    <x v="0"/>
    <x v="28"/>
    <n v="3.5892963816441569E-3"/>
    <n v="5.0250149343018198E-2"/>
    <x v="7"/>
    <m/>
    <m/>
    <n v="1"/>
    <m/>
    <x v="0"/>
    <e v="#N/A"/>
    <x v="0"/>
    <x v="1"/>
    <x v="1"/>
    <d v="2023-08-20T00:00:00"/>
    <s v="CA11645158"/>
    <n v="23"/>
  </r>
  <r>
    <x v="6"/>
    <x v="7"/>
    <x v="244"/>
    <x v="0"/>
    <x v="6"/>
    <s v="4003"/>
    <x v="19"/>
    <x v="0"/>
    <x v="917"/>
    <x v="919"/>
    <x v="243"/>
    <x v="7"/>
    <x v="7"/>
    <x v="0"/>
    <x v="0"/>
    <m/>
    <s v="INSPECAO SENSITIVA CAT 794 AC 202303663469"/>
    <m/>
    <s v="C"/>
    <x v="5"/>
    <x v="0"/>
    <x v="30"/>
    <n v="8.6938940092165897E-5"/>
    <n v="1.2171451612903227E-3"/>
    <x v="7"/>
    <m/>
    <m/>
    <n v="1"/>
    <m/>
    <x v="0"/>
    <e v="#N/A"/>
    <x v="0"/>
    <x v="1"/>
    <x v="1"/>
    <d v="2023-08-28T00:00:00"/>
    <s v="CA11645166"/>
    <n v="23"/>
  </r>
  <r>
    <x v="6"/>
    <x v="7"/>
    <x v="893"/>
    <x v="0"/>
    <x v="6"/>
    <s v="7010"/>
    <x v="4"/>
    <x v="0"/>
    <x v="918"/>
    <x v="920"/>
    <x v="881"/>
    <x v="0"/>
    <x v="4"/>
    <x v="0"/>
    <x v="0"/>
    <m/>
    <s v="CALIBRAGEM DE PNEUS"/>
    <m/>
    <s v="C"/>
    <x v="3"/>
    <x v="0"/>
    <x v="30"/>
    <n v="4.2237373271889405E-4"/>
    <n v="5.9132322580645168E-3"/>
    <x v="7"/>
    <m/>
    <m/>
    <n v="1"/>
    <m/>
    <x v="0"/>
    <e v="#N/A"/>
    <x v="0"/>
    <x v="1"/>
    <x v="1"/>
    <d v="2023-08-29T00:00:00"/>
    <s v="CA11645167"/>
    <n v="23"/>
  </r>
  <r>
    <x v="6"/>
    <x v="8"/>
    <x v="894"/>
    <x v="0"/>
    <x v="6"/>
    <s v="7000"/>
    <x v="0"/>
    <x v="0"/>
    <x v="919"/>
    <x v="921"/>
    <x v="882"/>
    <x v="0"/>
    <x v="0"/>
    <x v="0"/>
    <x v="0"/>
    <m/>
    <s v="MACHINE GEN Atraso iniciado: MPS - Exec preditiva"/>
    <m/>
    <s v="C"/>
    <x v="0"/>
    <x v="0"/>
    <x v="30"/>
    <n v="8.4031928571428574E-4"/>
    <n v="1.1764470000000001E-2"/>
    <x v="8"/>
    <m/>
    <m/>
    <n v="1"/>
    <m/>
    <x v="0"/>
    <e v="#N/A"/>
    <x v="0"/>
    <x v="1"/>
    <x v="1"/>
    <d v="2023-09-03T00:00:00"/>
    <s v="CA11645172"/>
    <n v="4"/>
  </r>
  <r>
    <x v="6"/>
    <x v="8"/>
    <x v="895"/>
    <x v="0"/>
    <x v="6"/>
    <s v="7116"/>
    <x v="3"/>
    <x v="0"/>
    <x v="920"/>
    <x v="922"/>
    <x v="883"/>
    <x v="0"/>
    <x v="30"/>
    <x v="0"/>
    <x v="0"/>
    <m/>
    <m/>
    <m/>
    <s v="D"/>
    <x v="0"/>
    <x v="0"/>
    <x v="32"/>
    <n v="6.6385714285714285E-5"/>
    <n v="9.2940000000000004E-4"/>
    <x v="8"/>
    <m/>
    <m/>
    <n v="1"/>
    <m/>
    <x v="0"/>
    <e v="#N/A"/>
    <x v="0"/>
    <x v="1"/>
    <x v="1"/>
    <d v="2023-09-16T00:00:00"/>
    <s v="CA11645185"/>
    <n v="23"/>
  </r>
  <r>
    <x v="6"/>
    <x v="8"/>
    <x v="896"/>
    <x v="0"/>
    <x v="6"/>
    <s v="7000"/>
    <x v="0"/>
    <x v="0"/>
    <x v="921"/>
    <x v="923"/>
    <x v="884"/>
    <x v="0"/>
    <x v="30"/>
    <x v="0"/>
    <x v="0"/>
    <m/>
    <m/>
    <m/>
    <s v="D"/>
    <x v="0"/>
    <x v="0"/>
    <x v="32"/>
    <n v="2.1300428571428571E-4"/>
    <n v="2.9820599999999999E-3"/>
    <x v="8"/>
    <m/>
    <m/>
    <n v="1"/>
    <m/>
    <x v="0"/>
    <e v="#N/A"/>
    <x v="0"/>
    <x v="1"/>
    <x v="1"/>
    <d v="2023-09-16T00:00:00"/>
    <s v="CA11645185"/>
    <n v="23"/>
  </r>
  <r>
    <x v="6"/>
    <x v="8"/>
    <x v="897"/>
    <x v="0"/>
    <x v="6"/>
    <s v="7111"/>
    <x v="5"/>
    <x v="0"/>
    <x v="922"/>
    <x v="924"/>
    <x v="885"/>
    <x v="0"/>
    <x v="30"/>
    <x v="0"/>
    <x v="0"/>
    <m/>
    <m/>
    <m/>
    <s v="D"/>
    <x v="0"/>
    <x v="0"/>
    <x v="32"/>
    <n v="3.0691964285714285E-4"/>
    <n v="4.2968750000000003E-3"/>
    <x v="8"/>
    <m/>
    <m/>
    <n v="1"/>
    <m/>
    <x v="0"/>
    <e v="#N/A"/>
    <x v="0"/>
    <x v="1"/>
    <x v="1"/>
    <d v="2023-09-16T00:00:00"/>
    <s v="CA11645185"/>
    <n v="23"/>
  </r>
  <r>
    <x v="6"/>
    <x v="8"/>
    <x v="638"/>
    <x v="0"/>
    <x v="6"/>
    <s v="7111"/>
    <x v="5"/>
    <x v="0"/>
    <x v="923"/>
    <x v="925"/>
    <x v="634"/>
    <x v="0"/>
    <x v="30"/>
    <x v="0"/>
    <x v="0"/>
    <m/>
    <m/>
    <m/>
    <s v="D"/>
    <x v="0"/>
    <x v="0"/>
    <x v="32"/>
    <n v="3.5354678571428573E-4"/>
    <n v="4.9496549999999999E-3"/>
    <x v="8"/>
    <m/>
    <m/>
    <n v="1"/>
    <m/>
    <x v="0"/>
    <e v="#N/A"/>
    <x v="0"/>
    <x v="1"/>
    <x v="1"/>
    <d v="2023-09-16T00:00:00"/>
    <s v="CA11645185"/>
    <n v="23"/>
  </r>
  <r>
    <x v="6"/>
    <x v="8"/>
    <x v="898"/>
    <x v="0"/>
    <x v="6"/>
    <s v="7000"/>
    <x v="0"/>
    <x v="0"/>
    <x v="924"/>
    <x v="926"/>
    <x v="886"/>
    <x v="0"/>
    <x v="30"/>
    <x v="0"/>
    <x v="0"/>
    <m/>
    <s v="MANUTENÇÃO PREVENTIVA 4000 HORAS - LIBERADO - 1150164"/>
    <m/>
    <s v="D"/>
    <x v="0"/>
    <x v="0"/>
    <x v="32"/>
    <n v="3.7769924999999996E-3"/>
    <n v="5.2877894999999994E-2"/>
    <x v="8"/>
    <m/>
    <m/>
    <n v="1"/>
    <m/>
    <x v="0"/>
    <e v="#N/A"/>
    <x v="0"/>
    <x v="1"/>
    <x v="1"/>
    <d v="2023-09-17T00:00:00"/>
    <s v="CA11645186"/>
    <n v="23"/>
  </r>
  <r>
    <x v="7"/>
    <x v="0"/>
    <x v="899"/>
    <x v="0"/>
    <x v="7"/>
    <s v="7032"/>
    <x v="1"/>
    <x v="0"/>
    <x v="925"/>
    <x v="927"/>
    <x v="887"/>
    <x v="1"/>
    <x v="1"/>
    <x v="1"/>
    <x v="0"/>
    <m/>
    <m/>
    <m/>
    <s v="D"/>
    <x v="1"/>
    <x v="1"/>
    <x v="0"/>
    <n v="1.86114598540146E-4"/>
    <n v="1.6450129032258066E-3"/>
    <x v="0"/>
    <m/>
    <m/>
    <n v="1"/>
    <m/>
    <x v="0"/>
    <e v="#N/A"/>
    <x v="0"/>
    <x v="0"/>
    <x v="0"/>
    <d v="2023-01-01T00:00:00"/>
    <s v="CA11744927"/>
    <n v="23"/>
  </r>
  <r>
    <x v="7"/>
    <x v="0"/>
    <x v="900"/>
    <x v="1"/>
    <x v="7"/>
    <s v="9000"/>
    <x v="2"/>
    <x v="1"/>
    <x v="926"/>
    <x v="928"/>
    <x v="888"/>
    <x v="21"/>
    <x v="75"/>
    <x v="104"/>
    <x v="6"/>
    <s v="CALIBRAR"/>
    <s v="Calibrado balança."/>
    <s v="202300026731"/>
    <s v="C"/>
    <x v="2"/>
    <x v="0"/>
    <x v="1"/>
    <n v="3.1005109489051098E-5"/>
    <n v="2.7404516129032257E-4"/>
    <x v="0"/>
    <m/>
    <s v="AG COMBOIO DE LUBRIFICAÇÃO"/>
    <n v="1"/>
    <m/>
    <x v="0"/>
    <e v="#N/A"/>
    <x v="0"/>
    <x v="0"/>
    <x v="0"/>
    <d v="2023-01-02T00:00:00"/>
    <s v="CA11744928"/>
    <n v="23"/>
  </r>
  <r>
    <x v="7"/>
    <x v="0"/>
    <x v="901"/>
    <x v="1"/>
    <x v="7"/>
    <s v="9000"/>
    <x v="2"/>
    <x v="1"/>
    <x v="927"/>
    <x v="929"/>
    <x v="889"/>
    <x v="21"/>
    <x v="75"/>
    <x v="104"/>
    <x v="6"/>
    <s v="CALIBRAR"/>
    <s v="CALIBRAR A BALANÇA,FEITO AJUSTE NA CALIBRAÇÃO"/>
    <s v="202300027996"/>
    <s v="C"/>
    <x v="2"/>
    <x v="0"/>
    <x v="1"/>
    <n v="2.1914708029197079E-4"/>
    <n v="1.9369774193548387E-3"/>
    <x v="0"/>
    <m/>
    <m/>
    <n v="1"/>
    <m/>
    <x v="0"/>
    <e v="#N/A"/>
    <x v="0"/>
    <x v="0"/>
    <x v="0"/>
    <d v="2023-01-02T00:00:00"/>
    <s v="CA11744928"/>
    <n v="23"/>
  </r>
  <r>
    <x v="7"/>
    <x v="0"/>
    <x v="902"/>
    <x v="1"/>
    <x v="7"/>
    <s v="9000"/>
    <x v="2"/>
    <x v="1"/>
    <x v="928"/>
    <x v="930"/>
    <x v="890"/>
    <x v="21"/>
    <x v="75"/>
    <x v="104"/>
    <x v="6"/>
    <s v="CALIBRAR"/>
    <s v="BALANÇA E SUSPENÇÃO_x000a__x000a_CALIBRADO BALANÇA E EQUALIZADO AS 4 SUSPENÇÕES - 2201642"/>
    <s v="202300027996"/>
    <s v="C"/>
    <x v="2"/>
    <x v="0"/>
    <x v="1"/>
    <n v="1.7762408759124088E-4"/>
    <n v="1.5699677419354838E-3"/>
    <x v="0"/>
    <m/>
    <m/>
    <n v="1"/>
    <m/>
    <x v="0"/>
    <e v="#N/A"/>
    <x v="0"/>
    <x v="0"/>
    <x v="0"/>
    <d v="2023-01-02T00:00:00"/>
    <s v="CA11744928"/>
    <n v="23"/>
  </r>
  <r>
    <x v="7"/>
    <x v="0"/>
    <x v="903"/>
    <x v="1"/>
    <x v="7"/>
    <s v="9000"/>
    <x v="2"/>
    <x v="1"/>
    <x v="929"/>
    <x v="931"/>
    <x v="891"/>
    <x v="21"/>
    <x v="75"/>
    <x v="104"/>
    <x v="6"/>
    <s v="CALIBRAR"/>
    <s v="CALIBRAR BALANÇA"/>
    <s v="202300030128"/>
    <s v="D"/>
    <x v="2"/>
    <x v="0"/>
    <x v="1"/>
    <n v="2.0613255474452551E-3"/>
    <n v="1.8219458064516126E-2"/>
    <x v="0"/>
    <m/>
    <m/>
    <n v="1"/>
    <m/>
    <x v="0"/>
    <e v="#N/A"/>
    <x v="0"/>
    <x v="0"/>
    <x v="0"/>
    <d v="2023-01-02T00:00:00"/>
    <s v="CA11744928"/>
    <n v="23"/>
  </r>
  <r>
    <x v="7"/>
    <x v="0"/>
    <x v="904"/>
    <x v="1"/>
    <x v="7"/>
    <s v="9000"/>
    <x v="2"/>
    <x v="1"/>
    <x v="930"/>
    <x v="932"/>
    <x v="892"/>
    <x v="3"/>
    <x v="77"/>
    <x v="174"/>
    <x v="28"/>
    <s v="TROCAR"/>
    <s v="CORRIGIR FALHA NO RESPIRO DO TANQUE DIESEL"/>
    <s v="202300083238"/>
    <s v="A"/>
    <x v="2"/>
    <x v="0"/>
    <x v="1"/>
    <n v="5.7439525547445258E-4"/>
    <n v="5.076912903225806E-3"/>
    <x v="0"/>
    <m/>
    <m/>
    <n v="1"/>
    <m/>
    <x v="0"/>
    <e v="#N/A"/>
    <x v="0"/>
    <x v="0"/>
    <x v="0"/>
    <d v="2023-01-05T00:00:00"/>
    <s v="CA11744931"/>
    <n v="23"/>
  </r>
  <r>
    <x v="7"/>
    <x v="0"/>
    <x v="905"/>
    <x v="1"/>
    <x v="7"/>
    <s v="9000"/>
    <x v="2"/>
    <x v="1"/>
    <x v="931"/>
    <x v="933"/>
    <x v="893"/>
    <x v="3"/>
    <x v="54"/>
    <x v="52"/>
    <x v="48"/>
    <s v="COMPLETAR"/>
    <s v="COMPLETAR NÍVEL DE ÓLEO DO MOTOR / REALIZADO LIMPEZA NO SENSOR DE NIVEL DE ÓLEO DO MOTOR = 1150024"/>
    <s v="202300099370"/>
    <s v="D"/>
    <x v="2"/>
    <x v="0"/>
    <x v="1"/>
    <n v="7.3372992700729915E-5"/>
    <n v="6.4852258064516119E-4"/>
    <x v="0"/>
    <m/>
    <m/>
    <n v="1"/>
    <m/>
    <x v="0"/>
    <e v="#N/A"/>
    <x v="0"/>
    <x v="1"/>
    <x v="1"/>
    <d v="2023-01-06T00:00:00"/>
    <s v="CA11744932"/>
    <n v="23"/>
  </r>
  <r>
    <x v="7"/>
    <x v="0"/>
    <x v="906"/>
    <x v="1"/>
    <x v="7"/>
    <s v="9000"/>
    <x v="2"/>
    <x v="1"/>
    <x v="932"/>
    <x v="934"/>
    <x v="894"/>
    <x v="2"/>
    <x v="17"/>
    <x v="65"/>
    <x v="1"/>
    <s v="REPARAR"/>
    <s v="FALHA NO SENSOR DE TEMPERATURA  E OLEO - CORRIGIDO FALHA NO SENSOR DE NIVEL DO MOTOR 2201534"/>
    <s v="202300119752"/>
    <s v="C"/>
    <x v="2"/>
    <x v="0"/>
    <x v="1"/>
    <n v="3.9267372262773723E-4"/>
    <n v="3.4707290322580644E-3"/>
    <x v="0"/>
    <m/>
    <m/>
    <n v="1"/>
    <m/>
    <x v="1"/>
    <e v="#N/A"/>
    <x v="6"/>
    <x v="0"/>
    <x v="0"/>
    <d v="2023-01-08T00:00:00"/>
    <s v="CA11744934"/>
    <n v="23"/>
  </r>
  <r>
    <x v="7"/>
    <x v="0"/>
    <x v="907"/>
    <x v="1"/>
    <x v="7"/>
    <s v="9000"/>
    <x v="2"/>
    <x v="1"/>
    <x v="933"/>
    <x v="935"/>
    <x v="895"/>
    <x v="2"/>
    <x v="17"/>
    <x v="65"/>
    <x v="1"/>
    <s v="REPARAR"/>
    <s v="FALHA NO SENSOR DE TEMPERATURA  E OLEO - CORRIGIDO FALHA NO SENSOR DE NIVEL DO MOTOR 2201534"/>
    <s v="202300119752"/>
    <s v="C"/>
    <x v="2"/>
    <x v="0"/>
    <x v="1"/>
    <n v="3.2027226277372262E-4"/>
    <n v="2.8307935483870969E-3"/>
    <x v="0"/>
    <m/>
    <m/>
    <n v="1"/>
    <m/>
    <x v="1"/>
    <e v="#N/A"/>
    <x v="6"/>
    <x v="0"/>
    <x v="0"/>
    <d v="2023-01-08T00:00:00"/>
    <s v="CA11744934"/>
    <n v="23"/>
  </r>
  <r>
    <x v="7"/>
    <x v="0"/>
    <x v="908"/>
    <x v="0"/>
    <x v="7"/>
    <s v="7000"/>
    <x v="0"/>
    <x v="0"/>
    <x v="934"/>
    <x v="936"/>
    <x v="17"/>
    <x v="0"/>
    <x v="0"/>
    <x v="0"/>
    <x v="0"/>
    <m/>
    <m/>
    <m/>
    <s v="C"/>
    <x v="0"/>
    <x v="0"/>
    <x v="2"/>
    <n v="5.3223832116788318E-4"/>
    <n v="4.7042999999999998E-3"/>
    <x v="0"/>
    <m/>
    <m/>
    <n v="1"/>
    <m/>
    <x v="0"/>
    <e v="#N/A"/>
    <x v="0"/>
    <x v="0"/>
    <x v="0"/>
    <d v="2023-01-13T00:00:00"/>
    <s v="CA11744939"/>
    <n v="4"/>
  </r>
  <r>
    <x v="7"/>
    <x v="0"/>
    <x v="909"/>
    <x v="1"/>
    <x v="7"/>
    <s v="9031"/>
    <x v="12"/>
    <x v="1"/>
    <x v="935"/>
    <x v="937"/>
    <x v="896"/>
    <x v="6"/>
    <x v="8"/>
    <x v="10"/>
    <x v="1"/>
    <s v="REPARAR"/>
    <s v="FALHA DE COMUNICAÇÃO - SE6071KS01  MANUTENÇÃO NA COMUNICAÇÃO RADIO PTT"/>
    <s v="202300471321"/>
    <s v="A"/>
    <x v="1"/>
    <x v="1"/>
    <x v="4"/>
    <n v="7.1471897810218985E-5"/>
    <n v="6.3171935483870973E-4"/>
    <x v="0"/>
    <m/>
    <m/>
    <n v="1"/>
    <m/>
    <x v="0"/>
    <e v="#N/A"/>
    <x v="0"/>
    <x v="1"/>
    <x v="1"/>
    <d v="2023-01-28T00:00:00"/>
    <s v="CA11744954"/>
    <n v="23"/>
  </r>
  <r>
    <x v="7"/>
    <x v="0"/>
    <x v="910"/>
    <x v="0"/>
    <x v="7"/>
    <s v="7000"/>
    <x v="0"/>
    <x v="0"/>
    <x v="936"/>
    <x v="938"/>
    <x v="897"/>
    <x v="0"/>
    <x v="33"/>
    <x v="0"/>
    <x v="0"/>
    <m/>
    <m/>
    <m/>
    <s v="C"/>
    <x v="0"/>
    <x v="0"/>
    <x v="5"/>
    <n v="3.6369626927907565E-4"/>
    <n v="3.2146057349182818E-3"/>
    <x v="0"/>
    <m/>
    <m/>
    <n v="1"/>
    <m/>
    <x v="0"/>
    <e v="#N/A"/>
    <x v="0"/>
    <x v="1"/>
    <x v="1"/>
    <d v="2023-01-30T00:00:00"/>
    <s v="CA11744956"/>
    <n v="23"/>
  </r>
  <r>
    <x v="7"/>
    <x v="0"/>
    <x v="911"/>
    <x v="0"/>
    <x v="7"/>
    <s v="7000"/>
    <x v="6"/>
    <x v="0"/>
    <x v="937"/>
    <x v="939"/>
    <x v="898"/>
    <x v="0"/>
    <x v="33"/>
    <x v="0"/>
    <x v="0"/>
    <m/>
    <m/>
    <m/>
    <m/>
    <x v="0"/>
    <x v="0"/>
    <x v="5"/>
    <n v="2.0529197078167604E-4"/>
    <n v="1.8145161288444915E-3"/>
    <x v="0"/>
    <m/>
    <m/>
    <n v="1"/>
    <m/>
    <x v="0"/>
    <e v="#N/A"/>
    <x v="0"/>
    <x v="1"/>
    <x v="1"/>
    <d v="2023-01-30T00:00:00"/>
    <s v="CA11744956"/>
    <n v="23"/>
  </r>
  <r>
    <x v="7"/>
    <x v="0"/>
    <x v="912"/>
    <x v="0"/>
    <x v="7"/>
    <s v="7000"/>
    <x v="0"/>
    <x v="0"/>
    <x v="938"/>
    <x v="940"/>
    <x v="899"/>
    <x v="0"/>
    <x v="33"/>
    <x v="0"/>
    <x v="0"/>
    <m/>
    <m/>
    <m/>
    <m/>
    <x v="0"/>
    <x v="0"/>
    <x v="5"/>
    <n v="2.9121046228834384E-3"/>
    <n v="2.5739247311937486E-2"/>
    <x v="0"/>
    <m/>
    <m/>
    <n v="1"/>
    <m/>
    <x v="0"/>
    <e v="#N/A"/>
    <x v="0"/>
    <x v="1"/>
    <x v="1"/>
    <d v="2023-01-30T00:00:00"/>
    <s v="CA11744956"/>
    <n v="23"/>
  </r>
  <r>
    <x v="7"/>
    <x v="0"/>
    <x v="913"/>
    <x v="0"/>
    <x v="7"/>
    <s v="7000"/>
    <x v="8"/>
    <x v="0"/>
    <x v="939"/>
    <x v="941"/>
    <x v="900"/>
    <x v="0"/>
    <x v="33"/>
    <x v="7"/>
    <x v="0"/>
    <m/>
    <m/>
    <m/>
    <m/>
    <x v="0"/>
    <x v="2"/>
    <x v="5"/>
    <n v="6.0066909974960979E-4"/>
    <n v="5.3091397848836477E-3"/>
    <x v="0"/>
    <m/>
    <m/>
    <n v="1"/>
    <m/>
    <x v="0"/>
    <e v="#N/A"/>
    <x v="0"/>
    <x v="1"/>
    <x v="1"/>
    <d v="2023-01-31T00:00:00"/>
    <s v="CA11744957"/>
    <n v="23"/>
  </r>
  <r>
    <x v="7"/>
    <x v="0"/>
    <x v="914"/>
    <x v="0"/>
    <x v="7"/>
    <s v="7000"/>
    <x v="36"/>
    <x v="0"/>
    <x v="940"/>
    <x v="942"/>
    <x v="901"/>
    <x v="0"/>
    <x v="33"/>
    <x v="73"/>
    <x v="0"/>
    <m/>
    <m/>
    <m/>
    <m/>
    <x v="0"/>
    <x v="0"/>
    <x v="5"/>
    <n v="8.4397810220571373E-4"/>
    <n v="7.4596774194956635E-3"/>
    <x v="0"/>
    <m/>
    <m/>
    <n v="1"/>
    <m/>
    <x v="0"/>
    <e v="#N/A"/>
    <x v="0"/>
    <x v="1"/>
    <x v="1"/>
    <d v="2023-01-31T00:00:00"/>
    <s v="CA11744957"/>
    <n v="23"/>
  </r>
  <r>
    <x v="7"/>
    <x v="0"/>
    <x v="16"/>
    <x v="0"/>
    <x v="7"/>
    <s v="7000"/>
    <x v="0"/>
    <x v="0"/>
    <x v="941"/>
    <x v="943"/>
    <x v="16"/>
    <x v="0"/>
    <x v="33"/>
    <x v="0"/>
    <x v="0"/>
    <m/>
    <m/>
    <m/>
    <m/>
    <x v="0"/>
    <x v="0"/>
    <x v="5"/>
    <n v="3.8017031629285165E-4"/>
    <n v="3.3602150536852049E-3"/>
    <x v="0"/>
    <m/>
    <m/>
    <n v="1"/>
    <m/>
    <x v="0"/>
    <e v="#N/A"/>
    <x v="0"/>
    <x v="1"/>
    <x v="1"/>
    <d v="2023-01-31T00:00:00"/>
    <s v="CA11744957"/>
    <n v="23"/>
  </r>
  <r>
    <x v="7"/>
    <x v="1"/>
    <x v="915"/>
    <x v="0"/>
    <x v="7"/>
    <s v="7000"/>
    <x v="9"/>
    <x v="0"/>
    <x v="942"/>
    <x v="944"/>
    <x v="902"/>
    <x v="0"/>
    <x v="33"/>
    <x v="175"/>
    <x v="0"/>
    <m/>
    <m/>
    <m/>
    <m/>
    <x v="0"/>
    <x v="0"/>
    <x v="5"/>
    <n v="1.004016064257028E-3"/>
    <n v="8.9285714285714281E-3"/>
    <x v="1"/>
    <m/>
    <m/>
    <n v="1"/>
    <m/>
    <x v="0"/>
    <e v="#N/A"/>
    <x v="0"/>
    <x v="1"/>
    <x v="1"/>
    <d v="2023-02-01T00:00:00"/>
    <s v="CA11744958"/>
    <n v="23"/>
  </r>
  <r>
    <x v="7"/>
    <x v="1"/>
    <x v="16"/>
    <x v="0"/>
    <x v="7"/>
    <s v="7000"/>
    <x v="8"/>
    <x v="0"/>
    <x v="943"/>
    <x v="945"/>
    <x v="16"/>
    <x v="0"/>
    <x v="33"/>
    <x v="7"/>
    <x v="0"/>
    <m/>
    <m/>
    <m/>
    <m/>
    <x v="0"/>
    <x v="2"/>
    <x v="5"/>
    <n v="4.1834002676402146E-4"/>
    <n v="3.7202380951514768E-3"/>
    <x v="1"/>
    <m/>
    <m/>
    <n v="1"/>
    <m/>
    <x v="0"/>
    <e v="#N/A"/>
    <x v="0"/>
    <x v="1"/>
    <x v="1"/>
    <d v="2023-02-01T00:00:00"/>
    <s v="CA11744958"/>
    <n v="23"/>
  </r>
  <r>
    <x v="7"/>
    <x v="1"/>
    <x v="916"/>
    <x v="0"/>
    <x v="7"/>
    <s v="7000"/>
    <x v="9"/>
    <x v="0"/>
    <x v="944"/>
    <x v="946"/>
    <x v="903"/>
    <x v="0"/>
    <x v="33"/>
    <x v="175"/>
    <x v="0"/>
    <m/>
    <m/>
    <m/>
    <s v="C"/>
    <x v="0"/>
    <x v="0"/>
    <x v="5"/>
    <n v="1.6733601071145274E-3"/>
    <n v="1.4880952381125618E-2"/>
    <x v="1"/>
    <m/>
    <m/>
    <n v="1"/>
    <m/>
    <x v="0"/>
    <e v="#N/A"/>
    <x v="0"/>
    <x v="1"/>
    <x v="1"/>
    <d v="2023-02-01T00:00:00"/>
    <s v="CA11744958"/>
    <n v="23"/>
  </r>
  <r>
    <x v="7"/>
    <x v="1"/>
    <x v="917"/>
    <x v="0"/>
    <x v="7"/>
    <s v="7000"/>
    <x v="0"/>
    <x v="0"/>
    <x v="945"/>
    <x v="947"/>
    <x v="904"/>
    <x v="0"/>
    <x v="33"/>
    <x v="0"/>
    <x v="0"/>
    <m/>
    <m/>
    <m/>
    <s v="C"/>
    <x v="0"/>
    <x v="0"/>
    <x v="5"/>
    <n v="5.7716979025129083E-4"/>
    <n v="5.1326884918775507E-3"/>
    <x v="1"/>
    <m/>
    <m/>
    <n v="1"/>
    <m/>
    <x v="0"/>
    <e v="#N/A"/>
    <x v="0"/>
    <x v="1"/>
    <x v="1"/>
    <d v="2023-02-01T00:00:00"/>
    <s v="CA11744958"/>
    <n v="23"/>
  </r>
  <r>
    <x v="7"/>
    <x v="1"/>
    <x v="918"/>
    <x v="1"/>
    <x v="7"/>
    <s v="9000"/>
    <x v="2"/>
    <x v="1"/>
    <x v="946"/>
    <x v="948"/>
    <x v="905"/>
    <x v="2"/>
    <x v="17"/>
    <x v="176"/>
    <x v="1"/>
    <s v="LIMPEZA NO CONECTOR"/>
    <s v="FALHA NO SISTEMA ELÉTRICO - REALIZADO LIMPEZA NO SENSOR DE TEMPERATURA DO LIQUIDO ARREFECEDOR DO MOTOR - 1150024"/>
    <s v="202300621942"/>
    <s v="D"/>
    <x v="2"/>
    <x v="0"/>
    <x v="34"/>
    <n v="3.5707630522088357E-4"/>
    <n v="3.1754285714285717E-3"/>
    <x v="1"/>
    <m/>
    <m/>
    <n v="1"/>
    <m/>
    <x v="0"/>
    <e v="#N/A"/>
    <x v="0"/>
    <x v="1"/>
    <x v="1"/>
    <d v="2023-02-06T00:00:00"/>
    <s v="CA11744963"/>
    <n v="23"/>
  </r>
  <r>
    <x v="7"/>
    <x v="1"/>
    <x v="919"/>
    <x v="0"/>
    <x v="7"/>
    <s v="7000"/>
    <x v="0"/>
    <x v="0"/>
    <x v="947"/>
    <x v="949"/>
    <x v="906"/>
    <x v="0"/>
    <x v="0"/>
    <x v="0"/>
    <x v="0"/>
    <m/>
    <m/>
    <m/>
    <s v="A"/>
    <x v="0"/>
    <x v="0"/>
    <x v="6"/>
    <n v="7.9512494421834275E-4"/>
    <n v="7.0709325396559764E-3"/>
    <x v="1"/>
    <m/>
    <m/>
    <n v="1"/>
    <m/>
    <x v="0"/>
    <e v="#N/A"/>
    <x v="0"/>
    <x v="1"/>
    <x v="1"/>
    <d v="2023-02-16T00:00:00"/>
    <s v="CA11744973"/>
    <n v="4"/>
  </r>
  <r>
    <x v="7"/>
    <x v="1"/>
    <x v="920"/>
    <x v="0"/>
    <x v="7"/>
    <s v="7000"/>
    <x v="7"/>
    <x v="0"/>
    <x v="948"/>
    <x v="950"/>
    <x v="44"/>
    <x v="0"/>
    <x v="0"/>
    <x v="6"/>
    <x v="0"/>
    <m/>
    <m/>
    <m/>
    <m/>
    <x v="0"/>
    <x v="2"/>
    <x v="6"/>
    <n v="1.1155734045676939E-4"/>
    <n v="9.9206349191912789E-4"/>
    <x v="1"/>
    <m/>
    <m/>
    <n v="1"/>
    <m/>
    <x v="0"/>
    <e v="#N/A"/>
    <x v="0"/>
    <x v="1"/>
    <x v="1"/>
    <d v="2023-02-16T00:00:00"/>
    <s v="CA11744973"/>
    <n v="4"/>
  </r>
  <r>
    <x v="7"/>
    <x v="1"/>
    <x v="19"/>
    <x v="0"/>
    <x v="7"/>
    <s v="7000"/>
    <x v="9"/>
    <x v="0"/>
    <x v="949"/>
    <x v="951"/>
    <x v="19"/>
    <x v="0"/>
    <x v="0"/>
    <x v="0"/>
    <x v="0"/>
    <m/>
    <m/>
    <m/>
    <m/>
    <x v="0"/>
    <x v="0"/>
    <x v="6"/>
    <n v="2.5100401606425701E-4"/>
    <n v="2.232142857142857E-3"/>
    <x v="1"/>
    <m/>
    <m/>
    <n v="1"/>
    <m/>
    <x v="0"/>
    <e v="#N/A"/>
    <x v="0"/>
    <x v="1"/>
    <x v="1"/>
    <d v="2023-02-16T00:00:00"/>
    <s v="CA11744973"/>
    <n v="4"/>
  </r>
  <r>
    <x v="7"/>
    <x v="1"/>
    <x v="921"/>
    <x v="0"/>
    <x v="7"/>
    <s v="7000"/>
    <x v="0"/>
    <x v="0"/>
    <x v="950"/>
    <x v="952"/>
    <x v="907"/>
    <x v="0"/>
    <x v="0"/>
    <x v="0"/>
    <x v="0"/>
    <m/>
    <m/>
    <m/>
    <m/>
    <x v="0"/>
    <x v="0"/>
    <x v="6"/>
    <n v="1.2810501266723447E-4"/>
    <n v="1.1392195769336208E-3"/>
    <x v="1"/>
    <m/>
    <m/>
    <n v="1"/>
    <m/>
    <x v="0"/>
    <e v="#N/A"/>
    <x v="0"/>
    <x v="1"/>
    <x v="1"/>
    <d v="2023-02-16T00:00:00"/>
    <s v="CA11744973"/>
    <n v="4"/>
  </r>
  <r>
    <x v="7"/>
    <x v="1"/>
    <x v="922"/>
    <x v="1"/>
    <x v="7"/>
    <s v="9000"/>
    <x v="2"/>
    <x v="1"/>
    <x v="951"/>
    <x v="953"/>
    <x v="908"/>
    <x v="13"/>
    <x v="31"/>
    <x v="144"/>
    <x v="68"/>
    <s v="AJUSTAR"/>
    <s v="O equipamento está parado para manutenção corretiva"/>
    <s v="202300890212"/>
    <s v="A"/>
    <x v="2"/>
    <x v="0"/>
    <x v="7"/>
    <n v="1.5246184738955821E-4"/>
    <n v="1.3558214285714285E-3"/>
    <x v="1"/>
    <m/>
    <m/>
    <n v="1"/>
    <m/>
    <x v="0"/>
    <e v="#N/A"/>
    <x v="0"/>
    <x v="1"/>
    <x v="1"/>
    <d v="2023-02-22T00:00:00"/>
    <s v="CA11744979"/>
    <n v="23"/>
  </r>
  <r>
    <x v="7"/>
    <x v="2"/>
    <x v="923"/>
    <x v="0"/>
    <x v="7"/>
    <s v="7116"/>
    <x v="3"/>
    <x v="0"/>
    <x v="952"/>
    <x v="954"/>
    <x v="909"/>
    <x v="0"/>
    <x v="6"/>
    <x v="37"/>
    <x v="0"/>
    <m/>
    <m/>
    <m/>
    <s v="B"/>
    <x v="0"/>
    <x v="2"/>
    <x v="8"/>
    <n v="2.0493201866156666E-5"/>
    <n v="1.8443870967741935E-4"/>
    <x v="2"/>
    <m/>
    <m/>
    <n v="1"/>
    <m/>
    <x v="0"/>
    <e v="#N/A"/>
    <x v="0"/>
    <x v="1"/>
    <x v="1"/>
    <d v="2023-03-05T00:00:00"/>
    <s v="CA11744990"/>
    <n v="23"/>
  </r>
  <r>
    <x v="7"/>
    <x v="2"/>
    <x v="924"/>
    <x v="0"/>
    <x v="7"/>
    <s v="7111"/>
    <x v="5"/>
    <x v="0"/>
    <x v="953"/>
    <x v="955"/>
    <x v="910"/>
    <x v="0"/>
    <x v="6"/>
    <x v="5"/>
    <x v="0"/>
    <m/>
    <m/>
    <m/>
    <s v="B"/>
    <x v="0"/>
    <x v="2"/>
    <x v="8"/>
    <n v="3.4085460656297678E-3"/>
    <n v="3.0676896774193552E-2"/>
    <x v="2"/>
    <m/>
    <m/>
    <n v="1"/>
    <m/>
    <x v="0"/>
    <e v="#N/A"/>
    <x v="0"/>
    <x v="1"/>
    <x v="1"/>
    <d v="2023-03-05T00:00:00"/>
    <s v="CA11744990"/>
    <n v="23"/>
  </r>
  <r>
    <x v="7"/>
    <x v="2"/>
    <x v="925"/>
    <x v="2"/>
    <x v="7"/>
    <s v="8010"/>
    <x v="14"/>
    <x v="2"/>
    <x v="954"/>
    <x v="956"/>
    <x v="911"/>
    <x v="0"/>
    <x v="4"/>
    <x v="0"/>
    <x v="0"/>
    <m/>
    <s v="MACHINE GEN Started a delay: MPNS - Exec borracharia"/>
    <m/>
    <s v="A"/>
    <x v="0"/>
    <x v="0"/>
    <x v="9"/>
    <n v="1.2860222522696607E-6"/>
    <n v="1.1574193548387097E-5"/>
    <x v="2"/>
    <m/>
    <m/>
    <n v="1"/>
    <m/>
    <x v="0"/>
    <e v="#N/A"/>
    <x v="0"/>
    <x v="1"/>
    <x v="1"/>
    <d v="2023-03-12T00:00:00"/>
    <s v="CA11744997"/>
    <n v="23"/>
  </r>
  <r>
    <x v="7"/>
    <x v="2"/>
    <x v="925"/>
    <x v="2"/>
    <x v="7"/>
    <s v="8010"/>
    <x v="14"/>
    <x v="2"/>
    <x v="954"/>
    <x v="956"/>
    <x v="911"/>
    <x v="0"/>
    <x v="4"/>
    <x v="44"/>
    <x v="16"/>
    <s v="SEM RELATO"/>
    <s v="MACHINE GEN Started a delay: MPNS - Exec borracharia"/>
    <m/>
    <s v="A"/>
    <x v="3"/>
    <x v="0"/>
    <x v="9"/>
    <n v="1.2860222522696607E-6"/>
    <n v="1.1574193548387097E-5"/>
    <x v="2"/>
    <m/>
    <m/>
    <n v="1"/>
    <m/>
    <x v="0"/>
    <e v="#N/A"/>
    <x v="0"/>
    <x v="1"/>
    <x v="1"/>
    <d v="2023-03-12T00:00:00"/>
    <s v="CA11744997"/>
    <n v="23"/>
  </r>
  <r>
    <x v="7"/>
    <x v="2"/>
    <x v="926"/>
    <x v="1"/>
    <x v="7"/>
    <s v="9010"/>
    <x v="17"/>
    <x v="1"/>
    <x v="955"/>
    <x v="957"/>
    <x v="912"/>
    <x v="9"/>
    <x v="49"/>
    <x v="38"/>
    <x v="19"/>
    <s v="CALIBRAR"/>
    <s v="CALIBRAR PNEU TDI - CALIBRADO E LIBERADO – MATRÍCULA  81006923"/>
    <s v="202301198254"/>
    <s v="A"/>
    <x v="3"/>
    <x v="4"/>
    <x v="9"/>
    <n v="8.8817614307322798E-5"/>
    <n v="7.99358064516129E-4"/>
    <x v="2"/>
    <m/>
    <m/>
    <n v="1"/>
    <m/>
    <x v="0"/>
    <e v="#N/A"/>
    <x v="0"/>
    <x v="1"/>
    <x v="1"/>
    <d v="2023-03-12T00:00:00"/>
    <s v="CA11744997"/>
    <n v="23"/>
  </r>
  <r>
    <x v="7"/>
    <x v="2"/>
    <x v="926"/>
    <x v="1"/>
    <x v="7"/>
    <s v="9010"/>
    <x v="17"/>
    <x v="1"/>
    <x v="955"/>
    <x v="957"/>
    <x v="912"/>
    <x v="9"/>
    <x v="49"/>
    <x v="38"/>
    <x v="19"/>
    <s v="CALIBRAR"/>
    <s v="CALIBRAR PNEU TDI - CALIBRADO E LIBERADO – MATRÍCULA  81006923"/>
    <s v="202301198254"/>
    <s v="A"/>
    <x v="3"/>
    <x v="4"/>
    <x v="9"/>
    <n v="8.8817614307322798E-5"/>
    <n v="7.99358064516129E-4"/>
    <x v="2"/>
    <m/>
    <m/>
    <n v="1"/>
    <m/>
    <x v="0"/>
    <e v="#N/A"/>
    <x v="0"/>
    <x v="1"/>
    <x v="1"/>
    <d v="2023-03-12T00:00:00"/>
    <s v="CA11744997"/>
    <n v="23"/>
  </r>
  <r>
    <x v="7"/>
    <x v="2"/>
    <x v="927"/>
    <x v="0"/>
    <x v="7"/>
    <s v="7010"/>
    <x v="4"/>
    <x v="0"/>
    <x v="956"/>
    <x v="958"/>
    <x v="913"/>
    <x v="0"/>
    <x v="4"/>
    <x v="44"/>
    <x v="16"/>
    <s v="SEM RELATO"/>
    <m/>
    <m/>
    <s v="C"/>
    <x v="3"/>
    <x v="0"/>
    <x v="10"/>
    <n v="1.4065621072227826E-3"/>
    <n v="1.2659051612903227E-2"/>
    <x v="2"/>
    <m/>
    <m/>
    <n v="1"/>
    <m/>
    <x v="0"/>
    <e v="#N/A"/>
    <x v="0"/>
    <x v="1"/>
    <x v="1"/>
    <d v="2023-03-14T00:00:00"/>
    <s v="CA11744999"/>
    <n v="23"/>
  </r>
  <r>
    <x v="7"/>
    <x v="2"/>
    <x v="928"/>
    <x v="0"/>
    <x v="7"/>
    <s v="7010"/>
    <x v="0"/>
    <x v="0"/>
    <x v="957"/>
    <x v="959"/>
    <x v="914"/>
    <x v="0"/>
    <x v="0"/>
    <x v="0"/>
    <x v="0"/>
    <m/>
    <m/>
    <m/>
    <s v="C"/>
    <x v="0"/>
    <x v="0"/>
    <x v="11"/>
    <n v="3.1378619046238873E-4"/>
    <n v="2.8240740740007059E-3"/>
    <x v="2"/>
    <m/>
    <m/>
    <n v="1"/>
    <m/>
    <x v="0"/>
    <e v="#N/A"/>
    <x v="0"/>
    <x v="1"/>
    <x v="1"/>
    <d v="2023-03-21T00:00:00"/>
    <s v="CA11745006"/>
    <n v="4"/>
  </r>
  <r>
    <x v="7"/>
    <x v="2"/>
    <x v="929"/>
    <x v="0"/>
    <x v="7"/>
    <s v="7010"/>
    <x v="8"/>
    <x v="0"/>
    <x v="958"/>
    <x v="960"/>
    <x v="915"/>
    <x v="0"/>
    <x v="0"/>
    <x v="7"/>
    <x v="0"/>
    <m/>
    <m/>
    <m/>
    <s v="C"/>
    <x v="0"/>
    <x v="2"/>
    <x v="11"/>
    <n v="8.2138637906543541E-4"/>
    <n v="7.3924731182013334E-3"/>
    <x v="2"/>
    <m/>
    <m/>
    <n v="1"/>
    <m/>
    <x v="0"/>
    <e v="#N/A"/>
    <x v="0"/>
    <x v="1"/>
    <x v="1"/>
    <d v="2023-03-21T00:00:00"/>
    <s v="CA11745006"/>
    <n v="4"/>
  </r>
  <r>
    <x v="7"/>
    <x v="2"/>
    <x v="19"/>
    <x v="0"/>
    <x v="7"/>
    <s v="7010"/>
    <x v="0"/>
    <x v="0"/>
    <x v="959"/>
    <x v="961"/>
    <x v="19"/>
    <x v="0"/>
    <x v="0"/>
    <x v="0"/>
    <x v="0"/>
    <m/>
    <m/>
    <m/>
    <s v="C"/>
    <x v="0"/>
    <x v="0"/>
    <x v="11"/>
    <n v="2.2401446702021682E-4"/>
    <n v="2.0161290322580645E-3"/>
    <x v="2"/>
    <m/>
    <m/>
    <n v="1"/>
    <m/>
    <x v="0"/>
    <e v="#N/A"/>
    <x v="0"/>
    <x v="1"/>
    <x v="1"/>
    <d v="2023-03-21T00:00:00"/>
    <s v="CA11745006"/>
    <n v="4"/>
  </r>
  <r>
    <x v="7"/>
    <x v="2"/>
    <x v="930"/>
    <x v="0"/>
    <x v="7"/>
    <s v="7000"/>
    <x v="9"/>
    <x v="0"/>
    <x v="960"/>
    <x v="962"/>
    <x v="916"/>
    <x v="0"/>
    <x v="0"/>
    <x v="177"/>
    <x v="69"/>
    <s v="ROTINA"/>
    <m/>
    <m/>
    <s v="C"/>
    <x v="0"/>
    <x v="0"/>
    <x v="11"/>
    <n v="1.3808832525591124E-3"/>
    <n v="1.24279420551536E-2"/>
    <x v="2"/>
    <m/>
    <m/>
    <n v="1"/>
    <m/>
    <x v="0"/>
    <e v="#N/A"/>
    <x v="0"/>
    <x v="1"/>
    <x v="1"/>
    <d v="2023-03-21T00:00:00"/>
    <s v="CA11745006"/>
    <n v="4"/>
  </r>
  <r>
    <x v="7"/>
    <x v="2"/>
    <x v="931"/>
    <x v="1"/>
    <x v="7"/>
    <s v="9000"/>
    <x v="2"/>
    <x v="1"/>
    <x v="961"/>
    <x v="963"/>
    <x v="917"/>
    <x v="13"/>
    <x v="31"/>
    <x v="87"/>
    <x v="70"/>
    <s v="TROCAR"/>
    <s v="ALARMANDO ESCADA BAIXA - AJUSTE NA FIXAÇÃO DO SENSOR •_x0009_MATRÍCULA 2201715"/>
    <s v="202301408239"/>
    <s v="A"/>
    <x v="2"/>
    <x v="0"/>
    <x v="11"/>
    <n v="4.2479952986830526E-5"/>
    <n v="3.8231935483870968E-4"/>
    <x v="2"/>
    <m/>
    <m/>
    <n v="1"/>
    <m/>
    <x v="0"/>
    <e v="#N/A"/>
    <x v="0"/>
    <x v="1"/>
    <x v="1"/>
    <d v="2023-03-24T00:00:00"/>
    <s v="CA11745009"/>
    <n v="23"/>
  </r>
  <r>
    <x v="7"/>
    <x v="2"/>
    <x v="932"/>
    <x v="1"/>
    <x v="7"/>
    <s v="9000"/>
    <x v="2"/>
    <x v="1"/>
    <x v="962"/>
    <x v="964"/>
    <x v="918"/>
    <x v="13"/>
    <x v="31"/>
    <x v="87"/>
    <x v="70"/>
    <s v="TROCAR"/>
    <s v="ALARMANDO FALHA DE ESCADA BAIXA. INSTALADO TRAVA DA ESCADA.1150076"/>
    <s v="202301408239"/>
    <s v="A"/>
    <x v="2"/>
    <x v="0"/>
    <x v="11"/>
    <n v="6.2184767298334919E-4"/>
    <n v="5.596625806451613E-3"/>
    <x v="2"/>
    <m/>
    <m/>
    <n v="1"/>
    <m/>
    <x v="0"/>
    <e v="#N/A"/>
    <x v="0"/>
    <x v="1"/>
    <x v="1"/>
    <d v="2023-03-24T00:00:00"/>
    <s v="CA11745009"/>
    <n v="23"/>
  </r>
  <r>
    <x v="7"/>
    <x v="2"/>
    <x v="933"/>
    <x v="1"/>
    <x v="7"/>
    <s v="9000"/>
    <x v="2"/>
    <x v="1"/>
    <x v="963"/>
    <x v="965"/>
    <x v="919"/>
    <x v="2"/>
    <x v="17"/>
    <x v="73"/>
    <x v="1"/>
    <s v="REPARAR"/>
    <m/>
    <s v="202301489639"/>
    <s v="A"/>
    <x v="2"/>
    <x v="0"/>
    <x v="35"/>
    <n v="1.7215923977122982E-4"/>
    <n v="1.5494322580645163E-3"/>
    <x v="2"/>
    <m/>
    <m/>
    <n v="1"/>
    <m/>
    <x v="0"/>
    <e v="#N/A"/>
    <x v="0"/>
    <x v="1"/>
    <x v="1"/>
    <d v="2023-03-29T00:00:00"/>
    <s v="CA11745014"/>
    <n v="23"/>
  </r>
  <r>
    <x v="7"/>
    <x v="2"/>
    <x v="934"/>
    <x v="1"/>
    <x v="7"/>
    <s v="9000"/>
    <x v="2"/>
    <x v="1"/>
    <x v="964"/>
    <x v="966"/>
    <x v="687"/>
    <x v="13"/>
    <x v="31"/>
    <x v="144"/>
    <x v="56"/>
    <s v="DESTRAVAR"/>
    <s v="AJUSTE NA ESCADA - 1150047 - LUBRIFICAÇÃO NO DISPOSITIVO DE EMERGENCIA DA ESCADA"/>
    <s v="202301512123"/>
    <s v="B"/>
    <x v="2"/>
    <x v="0"/>
    <x v="35"/>
    <n v="3.335328101959438E-4"/>
    <n v="3.0017935483870966E-3"/>
    <x v="2"/>
    <m/>
    <m/>
    <n v="1"/>
    <m/>
    <x v="0"/>
    <e v="#N/A"/>
    <x v="0"/>
    <x v="1"/>
    <x v="1"/>
    <d v="2023-03-30T00:00:00"/>
    <s v="CA11745015"/>
    <n v="23"/>
  </r>
  <r>
    <x v="7"/>
    <x v="3"/>
    <x v="935"/>
    <x v="0"/>
    <x v="7"/>
    <s v="7000"/>
    <x v="0"/>
    <x v="0"/>
    <x v="965"/>
    <x v="967"/>
    <x v="696"/>
    <x v="0"/>
    <x v="7"/>
    <x v="0"/>
    <x v="0"/>
    <m/>
    <m/>
    <m/>
    <s v="C"/>
    <x v="0"/>
    <x v="0"/>
    <x v="35"/>
    <n v="2.6200654022236758E-5"/>
    <n v="2.5501666666666664E-4"/>
    <x v="3"/>
    <m/>
    <m/>
    <n v="1"/>
    <m/>
    <x v="0"/>
    <e v="#N/A"/>
    <x v="0"/>
    <x v="1"/>
    <x v="1"/>
    <d v="2023-04-01T00:00:00"/>
    <s v="CA11745017"/>
    <n v="23"/>
  </r>
  <r>
    <x v="7"/>
    <x v="3"/>
    <x v="277"/>
    <x v="0"/>
    <x v="7"/>
    <s v="7000"/>
    <x v="0"/>
    <x v="0"/>
    <x v="966"/>
    <x v="968"/>
    <x v="276"/>
    <x v="0"/>
    <x v="7"/>
    <x v="0"/>
    <x v="0"/>
    <m/>
    <m/>
    <m/>
    <s v="C"/>
    <x v="0"/>
    <x v="0"/>
    <x v="35"/>
    <n v="9.813109840061836E-4"/>
    <n v="9.5513133333333337E-3"/>
    <x v="3"/>
    <m/>
    <m/>
    <n v="1"/>
    <m/>
    <x v="0"/>
    <e v="#N/A"/>
    <x v="0"/>
    <x v="1"/>
    <x v="1"/>
    <d v="2023-04-01T00:00:00"/>
    <s v="CA11745017"/>
    <n v="23"/>
  </r>
  <r>
    <x v="7"/>
    <x v="3"/>
    <x v="936"/>
    <x v="1"/>
    <x v="7"/>
    <n v="9000"/>
    <x v="2"/>
    <x v="1"/>
    <x v="967"/>
    <x v="969"/>
    <x v="920"/>
    <x v="2"/>
    <x v="10"/>
    <x v="178"/>
    <x v="1"/>
    <s v="LIMPAR"/>
    <s v="CORRIGIR BAIXO NÍVEL DE ÓLEO HIDRÁULICO - EFETUADO LIMPEZA NO SENSOR DE NÍVEL DO TANQUE HIDRÁULICO E LIBERADO - MATRÍCULA 2201715"/>
    <n v="202301569351"/>
    <s v="A"/>
    <x v="2"/>
    <x v="0"/>
    <x v="12"/>
    <n v="3.8171115999762182E-5"/>
    <n v="3.7152777777777781E-4"/>
    <x v="3"/>
    <m/>
    <m/>
    <n v="1"/>
    <m/>
    <x v="0"/>
    <e v="#N/A"/>
    <x v="0"/>
    <x v="1"/>
    <x v="1"/>
    <d v="2023-04-03T00:00:00"/>
    <s v="CA11745019"/>
    <n v="23"/>
  </r>
  <r>
    <x v="7"/>
    <x v="3"/>
    <x v="937"/>
    <x v="1"/>
    <x v="7"/>
    <n v="9000"/>
    <x v="2"/>
    <x v="1"/>
    <x v="968"/>
    <x v="970"/>
    <x v="921"/>
    <x v="2"/>
    <x v="10"/>
    <x v="178"/>
    <x v="1"/>
    <s v="LIMPAR"/>
    <s v="BAIXO NIVEL DO OLEO HIDRAULICO ; RETIRADO CURTO NO SENSOR DE NIVEL DO HIDRAULICO   1150056"/>
    <n v="202301569351"/>
    <s v="A"/>
    <x v="2"/>
    <x v="0"/>
    <x v="12"/>
    <n v="6.6325782349327162E-4"/>
    <n v="6.4556327160493832E-3"/>
    <x v="3"/>
    <m/>
    <m/>
    <n v="1"/>
    <m/>
    <x v="0"/>
    <e v="#N/A"/>
    <x v="0"/>
    <x v="1"/>
    <x v="1"/>
    <d v="2023-04-03T00:00:00"/>
    <s v="CA11745019"/>
    <n v="23"/>
  </r>
  <r>
    <x v="7"/>
    <x v="3"/>
    <x v="765"/>
    <x v="0"/>
    <x v="7"/>
    <n v="7010"/>
    <x v="4"/>
    <x v="0"/>
    <x v="969"/>
    <x v="971"/>
    <x v="757"/>
    <x v="0"/>
    <x v="4"/>
    <x v="0"/>
    <x v="0"/>
    <m/>
    <m/>
    <m/>
    <s v="A"/>
    <x v="3"/>
    <x v="0"/>
    <x v="12"/>
    <n v="5.3082822997800106E-4"/>
    <n v="5.1666666666666666E-3"/>
    <x v="3"/>
    <m/>
    <m/>
    <n v="1"/>
    <m/>
    <x v="0"/>
    <e v="#N/A"/>
    <x v="0"/>
    <x v="1"/>
    <x v="1"/>
    <d v="2023-04-04T00:00:00"/>
    <s v="CA11745020"/>
    <n v="23"/>
  </r>
  <r>
    <x v="7"/>
    <x v="3"/>
    <x v="938"/>
    <x v="0"/>
    <x v="7"/>
    <n v="7000"/>
    <x v="0"/>
    <x v="0"/>
    <x v="970"/>
    <x v="972"/>
    <x v="922"/>
    <x v="0"/>
    <x v="11"/>
    <x v="0"/>
    <x v="0"/>
    <m/>
    <m/>
    <m/>
    <s v="D"/>
    <x v="0"/>
    <x v="0"/>
    <x v="12"/>
    <n v="1.3567988584339138E-4"/>
    <n v="1.3206018518518517E-3"/>
    <x v="3"/>
    <m/>
    <m/>
    <n v="1"/>
    <m/>
    <x v="0"/>
    <e v="#N/A"/>
    <x v="0"/>
    <x v="1"/>
    <x v="1"/>
    <d v="2023-04-07T00:00:00"/>
    <s v="CA11745023"/>
    <n v="23"/>
  </r>
  <r>
    <x v="7"/>
    <x v="3"/>
    <x v="939"/>
    <x v="0"/>
    <x v="7"/>
    <n v="7111"/>
    <x v="5"/>
    <x v="0"/>
    <x v="971"/>
    <x v="973"/>
    <x v="923"/>
    <x v="0"/>
    <x v="11"/>
    <x v="0"/>
    <x v="0"/>
    <m/>
    <m/>
    <m/>
    <s v="D"/>
    <x v="0"/>
    <x v="0"/>
    <x v="12"/>
    <n v="3.3997264997919023E-4"/>
    <n v="3.3090277777777775E-3"/>
    <x v="3"/>
    <m/>
    <m/>
    <n v="1"/>
    <m/>
    <x v="0"/>
    <e v="#N/A"/>
    <x v="0"/>
    <x v="1"/>
    <x v="1"/>
    <d v="2023-04-07T00:00:00"/>
    <s v="CA11745023"/>
    <n v="23"/>
  </r>
  <r>
    <x v="7"/>
    <x v="3"/>
    <x v="940"/>
    <x v="0"/>
    <x v="7"/>
    <n v="7111"/>
    <x v="5"/>
    <x v="0"/>
    <x v="972"/>
    <x v="974"/>
    <x v="924"/>
    <x v="0"/>
    <x v="11"/>
    <x v="0"/>
    <x v="0"/>
    <m/>
    <m/>
    <m/>
    <s v="D"/>
    <x v="0"/>
    <x v="0"/>
    <x v="12"/>
    <n v="3.135739342410369E-4"/>
    <n v="3.0520833333333329E-3"/>
    <x v="3"/>
    <m/>
    <m/>
    <n v="1"/>
    <m/>
    <x v="0"/>
    <e v="#N/A"/>
    <x v="0"/>
    <x v="1"/>
    <x v="1"/>
    <d v="2023-04-08T00:00:00"/>
    <s v="CA11745024"/>
    <n v="23"/>
  </r>
  <r>
    <x v="7"/>
    <x v="3"/>
    <x v="941"/>
    <x v="0"/>
    <x v="7"/>
    <n v="7000"/>
    <x v="0"/>
    <x v="0"/>
    <x v="973"/>
    <x v="975"/>
    <x v="925"/>
    <x v="0"/>
    <x v="11"/>
    <x v="0"/>
    <x v="0"/>
    <m/>
    <m/>
    <m/>
    <s v="D"/>
    <x v="0"/>
    <x v="0"/>
    <x v="12"/>
    <n v="1.69443288344531E-3"/>
    <n v="1.6492283950617283E-2"/>
    <x v="3"/>
    <m/>
    <m/>
    <n v="1"/>
    <m/>
    <x v="0"/>
    <e v="#N/A"/>
    <x v="0"/>
    <x v="1"/>
    <x v="1"/>
    <d v="2023-04-08T00:00:00"/>
    <s v="CA11745024"/>
    <n v="23"/>
  </r>
  <r>
    <x v="7"/>
    <x v="3"/>
    <x v="942"/>
    <x v="1"/>
    <x v="7"/>
    <s v="9135"/>
    <x v="25"/>
    <x v="1"/>
    <x v="974"/>
    <x v="976"/>
    <x v="926"/>
    <x v="11"/>
    <x v="99"/>
    <x v="23"/>
    <x v="10"/>
    <s v="SISTEMA ALERTA DE FADIGA"/>
    <s v="FALHA NO OPTALERT ; REALIZADO LIMPEZA NO TABLET   146"/>
    <s v="202301773093"/>
    <s v="B"/>
    <x v="1"/>
    <x v="1"/>
    <x v="36"/>
    <n v="2.6890217016469473E-4"/>
    <n v="2.6172833333333338E-3"/>
    <x v="3"/>
    <m/>
    <m/>
    <n v="1"/>
    <m/>
    <x v="0"/>
    <e v="#N/A"/>
    <x v="0"/>
    <x v="1"/>
    <x v="1"/>
    <d v="2023-04-15T00:00:00"/>
    <s v="CA11745031"/>
    <n v="23"/>
  </r>
  <r>
    <x v="7"/>
    <x v="3"/>
    <x v="943"/>
    <x v="1"/>
    <x v="7"/>
    <s v="9000"/>
    <x v="2"/>
    <x v="1"/>
    <x v="975"/>
    <x v="977"/>
    <x v="927"/>
    <x v="4"/>
    <x v="67"/>
    <x v="89"/>
    <x v="6"/>
    <s v="CALIBRAR"/>
    <s v="TM_3 - ALARME BAIXA PRESSÃO DO ACUMULADOR DIREÇÃO E FREIO TRASEIRO E FALHA NA ESCADA DE ACESSO -"/>
    <s v="202301779522"/>
    <s v="A"/>
    <x v="2"/>
    <x v="0"/>
    <x v="36"/>
    <n v="2.7409469766335694E-4"/>
    <n v="2.6678233333333333E-3"/>
    <x v="3"/>
    <m/>
    <m/>
    <n v="1"/>
    <m/>
    <x v="0"/>
    <e v="#N/A"/>
    <x v="0"/>
    <x v="1"/>
    <x v="1"/>
    <d v="2023-04-16T00:00:00"/>
    <s v="CA11745032"/>
    <n v="23"/>
  </r>
  <r>
    <x v="7"/>
    <x v="3"/>
    <x v="944"/>
    <x v="0"/>
    <x v="7"/>
    <s v="7111"/>
    <x v="0"/>
    <x v="0"/>
    <x v="976"/>
    <x v="978"/>
    <x v="928"/>
    <x v="0"/>
    <x v="0"/>
    <x v="17"/>
    <x v="7"/>
    <s v="ROTINA"/>
    <m/>
    <m/>
    <s v="A"/>
    <x v="0"/>
    <x v="0"/>
    <x v="13"/>
    <n v="2.595477337110129E-4"/>
    <n v="2.5262345678735681E-3"/>
    <x v="3"/>
    <m/>
    <m/>
    <n v="1"/>
    <m/>
    <x v="0"/>
    <e v="#N/A"/>
    <x v="0"/>
    <x v="1"/>
    <x v="1"/>
    <d v="2023-04-23T00:00:00"/>
    <s v="CA11745039"/>
    <n v="4"/>
  </r>
  <r>
    <x v="7"/>
    <x v="3"/>
    <x v="945"/>
    <x v="0"/>
    <x v="7"/>
    <m/>
    <x v="0"/>
    <x v="0"/>
    <x v="977"/>
    <x v="979"/>
    <x v="929"/>
    <x v="0"/>
    <x v="0"/>
    <x v="17"/>
    <x v="7"/>
    <s v="ROTINA"/>
    <s v="CORREÇÃO NA FCV"/>
    <m/>
    <m/>
    <x v="0"/>
    <x v="0"/>
    <x v="13"/>
    <n v="3.8052202867744594E-4"/>
    <n v="3.7037037038923398E-3"/>
    <x v="3"/>
    <m/>
    <m/>
    <n v="1"/>
    <m/>
    <x v="0"/>
    <e v="#N/A"/>
    <x v="0"/>
    <x v="1"/>
    <x v="1"/>
    <d v="2023-04-23T00:00:00"/>
    <s v="CA11745039"/>
    <n v="4"/>
  </r>
  <r>
    <x v="7"/>
    <x v="3"/>
    <x v="946"/>
    <x v="0"/>
    <x v="7"/>
    <s v="7111"/>
    <x v="5"/>
    <x v="0"/>
    <x v="978"/>
    <x v="980"/>
    <x v="930"/>
    <x v="0"/>
    <x v="0"/>
    <x v="17"/>
    <x v="7"/>
    <s v="ROTINA"/>
    <m/>
    <m/>
    <s v="A"/>
    <x v="0"/>
    <x v="0"/>
    <x v="13"/>
    <n v="1.0103652614725158E-4"/>
    <n v="9.8341049379087049E-4"/>
    <x v="3"/>
    <m/>
    <m/>
    <n v="1"/>
    <m/>
    <x v="0"/>
    <e v="#N/A"/>
    <x v="0"/>
    <x v="1"/>
    <x v="1"/>
    <d v="2023-04-23T00:00:00"/>
    <s v="CA11745039"/>
    <n v="4"/>
  </r>
  <r>
    <x v="7"/>
    <x v="3"/>
    <x v="947"/>
    <x v="1"/>
    <x v="7"/>
    <s v="9000"/>
    <x v="2"/>
    <x v="1"/>
    <x v="979"/>
    <x v="981"/>
    <x v="931"/>
    <x v="2"/>
    <x v="17"/>
    <x v="170"/>
    <x v="26"/>
    <s v="LIMPAR"/>
    <s v="CORRIGIR ALARME DE SOBRECARGA -FOI RECONECTADO O CABO REO - MATRÍCULA 2201715"/>
    <s v="202301973879"/>
    <s v="A"/>
    <x v="2"/>
    <x v="0"/>
    <x v="37"/>
    <n v="1.543888221654082E-4"/>
    <n v="1.5027E-3"/>
    <x v="3"/>
    <m/>
    <m/>
    <n v="1"/>
    <m/>
    <x v="0"/>
    <e v="#N/A"/>
    <x v="0"/>
    <x v="1"/>
    <x v="1"/>
    <d v="2023-04-27T00:00:00"/>
    <s v="CA11745043"/>
    <n v="23"/>
  </r>
  <r>
    <x v="7"/>
    <x v="3"/>
    <x v="948"/>
    <x v="1"/>
    <x v="7"/>
    <s v="9010"/>
    <x v="17"/>
    <x v="1"/>
    <x v="980"/>
    <x v="982"/>
    <x v="932"/>
    <x v="9"/>
    <x v="49"/>
    <x v="22"/>
    <x v="19"/>
    <s v="CALIBRAR"/>
    <s v="SEM INFORMAÇÕES NO APONTAMENTO VALE, USADO A MESMA TRATATIVA QUE DO CA113 NA JUSTIFICATIVA"/>
    <m/>
    <s v="A"/>
    <x v="3"/>
    <x v="0"/>
    <x v="37"/>
    <n v="3.3731565491408534E-5"/>
    <n v="3.2831666666666669E-4"/>
    <x v="3"/>
    <m/>
    <m/>
    <n v="1"/>
    <m/>
    <x v="0"/>
    <e v="#N/A"/>
    <x v="0"/>
    <x v="1"/>
    <x v="1"/>
    <d v="2023-04-28T00:00:00"/>
    <s v="CA11745044"/>
    <n v="23"/>
  </r>
  <r>
    <x v="7"/>
    <x v="3"/>
    <x v="949"/>
    <x v="1"/>
    <x v="7"/>
    <s v="9000"/>
    <x v="2"/>
    <x v="1"/>
    <x v="981"/>
    <x v="983"/>
    <x v="933"/>
    <x v="2"/>
    <x v="14"/>
    <x v="2"/>
    <x v="1"/>
    <s v="REPARAR"/>
    <s v="FALHA NA CAMERA DE RÉ - FOI REPOSICIONADO OS CABOS DE CONEXÃO DA CÂMARA - MATRÍCULA 1150166"/>
    <s v="202302006577"/>
    <s v="A"/>
    <x v="2"/>
    <x v="0"/>
    <x v="37"/>
    <n v="1.1443423746952851E-4"/>
    <n v="1.1138133333333333E-3"/>
    <x v="3"/>
    <m/>
    <m/>
    <n v="1"/>
    <m/>
    <x v="0"/>
    <e v="#N/A"/>
    <x v="0"/>
    <x v="1"/>
    <x v="1"/>
    <d v="2023-04-29T00:00:00"/>
    <s v="CA11745045"/>
    <n v="23"/>
  </r>
  <r>
    <x v="7"/>
    <x v="3"/>
    <x v="950"/>
    <x v="1"/>
    <x v="7"/>
    <s v="9000"/>
    <x v="2"/>
    <x v="1"/>
    <x v="982"/>
    <x v="984"/>
    <x v="934"/>
    <x v="2"/>
    <x v="15"/>
    <x v="15"/>
    <x v="6"/>
    <s v="CALIBRAR"/>
    <s v="BALANÇA TRAVADA - CALIBRADO BALANÇA - SOTREQ"/>
    <s v="202302015399"/>
    <s v="C"/>
    <x v="2"/>
    <x v="0"/>
    <x v="37"/>
    <n v="1.4333012902075035E-4"/>
    <n v="1.3950633333333331E-3"/>
    <x v="3"/>
    <m/>
    <m/>
    <n v="1"/>
    <m/>
    <x v="1"/>
    <e v="#N/A"/>
    <x v="3"/>
    <x v="0"/>
    <x v="0"/>
    <d v="2023-04-30T00:00:00"/>
    <s v="CA11745046"/>
    <n v="23"/>
  </r>
  <r>
    <x v="7"/>
    <x v="4"/>
    <x v="951"/>
    <x v="1"/>
    <x v="7"/>
    <s v="9010"/>
    <x v="17"/>
    <x v="1"/>
    <x v="983"/>
    <x v="985"/>
    <x v="935"/>
    <x v="9"/>
    <x v="49"/>
    <x v="22"/>
    <x v="71"/>
    <s v="TROCAR"/>
    <s v="PNEU TDI FURADO - -SUBSTITUIDO PNEU TDI E TDE"/>
    <s v="202302041941"/>
    <s v="D"/>
    <x v="2"/>
    <x v="0"/>
    <x v="14"/>
    <n v="1.2761309743936882E-3"/>
    <n v="1.510341935483871E-2"/>
    <x v="4"/>
    <m/>
    <m/>
    <n v="1"/>
    <m/>
    <x v="0"/>
    <e v="#N/A"/>
    <x v="0"/>
    <x v="1"/>
    <x v="1"/>
    <d v="2023-05-02T00:00:00"/>
    <s v="CA11745048"/>
    <n v="23"/>
  </r>
  <r>
    <x v="7"/>
    <x v="4"/>
    <x v="952"/>
    <x v="0"/>
    <x v="7"/>
    <s v="7116"/>
    <x v="3"/>
    <x v="0"/>
    <x v="984"/>
    <x v="986"/>
    <x v="936"/>
    <x v="0"/>
    <x v="13"/>
    <x v="0"/>
    <x v="0"/>
    <m/>
    <m/>
    <m/>
    <s v="B"/>
    <x v="0"/>
    <x v="0"/>
    <x v="15"/>
    <n v="3.501601827877171E-5"/>
    <n v="4.1442580645161285E-4"/>
    <x v="4"/>
    <m/>
    <m/>
    <n v="1"/>
    <m/>
    <x v="0"/>
    <e v="#N/A"/>
    <x v="0"/>
    <x v="1"/>
    <x v="1"/>
    <d v="2023-05-09T00:00:00"/>
    <s v="CA11745055"/>
    <n v="23"/>
  </r>
  <r>
    <x v="7"/>
    <x v="4"/>
    <x v="953"/>
    <x v="0"/>
    <x v="7"/>
    <s v="7000"/>
    <x v="0"/>
    <x v="0"/>
    <x v="985"/>
    <x v="987"/>
    <x v="937"/>
    <x v="0"/>
    <x v="13"/>
    <x v="0"/>
    <x v="0"/>
    <m/>
    <m/>
    <m/>
    <s v="B"/>
    <x v="0"/>
    <x v="0"/>
    <x v="15"/>
    <n v="2.0175254957275181E-3"/>
    <n v="2.3878061290322581E-2"/>
    <x v="4"/>
    <m/>
    <m/>
    <n v="1"/>
    <m/>
    <x v="0"/>
    <e v="#N/A"/>
    <x v="0"/>
    <x v="1"/>
    <x v="1"/>
    <d v="2023-05-09T00:00:00"/>
    <s v="CA11745055"/>
    <n v="23"/>
  </r>
  <r>
    <x v="7"/>
    <x v="4"/>
    <x v="954"/>
    <x v="0"/>
    <x v="7"/>
    <s v="7000"/>
    <x v="0"/>
    <x v="0"/>
    <x v="986"/>
    <x v="988"/>
    <x v="938"/>
    <x v="0"/>
    <x v="13"/>
    <x v="0"/>
    <x v="0"/>
    <m/>
    <m/>
    <m/>
    <s v="A"/>
    <x v="0"/>
    <x v="0"/>
    <x v="15"/>
    <n v="2.3315344578878502E-3"/>
    <n v="2.7594458064516127E-2"/>
    <x v="4"/>
    <m/>
    <m/>
    <n v="1"/>
    <m/>
    <x v="0"/>
    <e v="#N/A"/>
    <x v="0"/>
    <x v="1"/>
    <x v="1"/>
    <d v="2023-05-10T00:00:00"/>
    <s v="CA11745056"/>
    <n v="23"/>
  </r>
  <r>
    <x v="7"/>
    <x v="4"/>
    <x v="955"/>
    <x v="1"/>
    <x v="7"/>
    <s v="9000"/>
    <x v="2"/>
    <x v="1"/>
    <x v="987"/>
    <x v="989"/>
    <x v="939"/>
    <x v="2"/>
    <x v="34"/>
    <x v="30"/>
    <x v="13"/>
    <s v="CARREGAR"/>
    <s v="SEM PARTIDA , REALIZADO PARTIDA AUXILIAR-1150076"/>
    <s v="202302297512"/>
    <s v="B"/>
    <x v="2"/>
    <x v="0"/>
    <x v="16"/>
    <n v="1.4687828534022207E-4"/>
    <n v="1.7383516129032257E-3"/>
    <x v="4"/>
    <m/>
    <m/>
    <n v="1"/>
    <m/>
    <x v="0"/>
    <e v="#N/A"/>
    <x v="0"/>
    <x v="1"/>
    <x v="1"/>
    <d v="2023-05-16T00:00:00"/>
    <s v="CA11745062"/>
    <n v="23"/>
  </r>
  <r>
    <x v="7"/>
    <x v="4"/>
    <x v="956"/>
    <x v="1"/>
    <x v="7"/>
    <s v="9000"/>
    <x v="2"/>
    <x v="1"/>
    <x v="988"/>
    <x v="990"/>
    <x v="940"/>
    <x v="3"/>
    <x v="3"/>
    <x v="4"/>
    <x v="3"/>
    <s v="TROCAR"/>
    <s v="VAZAMENTO NA MANGUEIRA DE ARREFECIMENTO. SUBSTITUIDO TAMPA DE VEDAÇÃO DO RESERVATORIO  DO LIQUIDO ARREFECEDOR, FEITO COMPLEMENTO DE 170 LITROS DO LIQUIDO.1150166"/>
    <s v="202302318606"/>
    <s v="A"/>
    <x v="2"/>
    <x v="0"/>
    <x v="16"/>
    <n v="6.602265994564055E-4"/>
    <n v="7.8139935483870979E-3"/>
    <x v="4"/>
    <m/>
    <m/>
    <n v="1"/>
    <m/>
    <x v="0"/>
    <e v="#N/A"/>
    <x v="0"/>
    <x v="1"/>
    <x v="1"/>
    <d v="2023-05-17T00:00:00"/>
    <s v="CA11745063"/>
    <n v="23"/>
  </r>
  <r>
    <x v="7"/>
    <x v="4"/>
    <x v="957"/>
    <x v="1"/>
    <x v="7"/>
    <s v="9000"/>
    <x v="2"/>
    <x v="1"/>
    <x v="989"/>
    <x v="991"/>
    <x v="941"/>
    <x v="2"/>
    <x v="15"/>
    <x v="15"/>
    <x v="6"/>
    <s v="CALIBRAR"/>
    <m/>
    <s v="202302332374"/>
    <s v="C"/>
    <x v="2"/>
    <x v="0"/>
    <x v="16"/>
    <n v="9.0347661397545978E-5"/>
    <n v="1.0692935483870968E-3"/>
    <x v="4"/>
    <m/>
    <m/>
    <n v="1"/>
    <m/>
    <x v="0"/>
    <e v="#N/A"/>
    <x v="0"/>
    <x v="1"/>
    <x v="1"/>
    <d v="2023-05-18T00:00:00"/>
    <s v="CA11745064"/>
    <n v="23"/>
  </r>
  <r>
    <x v="7"/>
    <x v="4"/>
    <x v="958"/>
    <x v="1"/>
    <x v="7"/>
    <s v="9000"/>
    <x v="2"/>
    <x v="1"/>
    <x v="990"/>
    <x v="992"/>
    <x v="942"/>
    <x v="2"/>
    <x v="34"/>
    <x v="30"/>
    <x v="13"/>
    <s v="CARREGAR"/>
    <m/>
    <s v="202302354841"/>
    <s v="D"/>
    <x v="2"/>
    <x v="0"/>
    <x v="16"/>
    <n v="1.2195698240013014E-4"/>
    <n v="1.4434000000000001E-3"/>
    <x v="4"/>
    <m/>
    <m/>
    <n v="1"/>
    <m/>
    <x v="0"/>
    <e v="#N/A"/>
    <x v="0"/>
    <x v="1"/>
    <x v="1"/>
    <d v="2023-05-19T00:00:00"/>
    <s v="CA11745065"/>
    <n v="23"/>
  </r>
  <r>
    <x v="7"/>
    <x v="4"/>
    <x v="959"/>
    <x v="1"/>
    <x v="7"/>
    <s v="9000"/>
    <x v="2"/>
    <x v="1"/>
    <x v="991"/>
    <x v="993"/>
    <x v="943"/>
    <x v="2"/>
    <x v="34"/>
    <x v="30"/>
    <x v="13"/>
    <s v="CARREGAR"/>
    <s v="FALHA NA PARTIDA. PARTIDA COM EUIQPAMENTO AUXULIAR-545334"/>
    <s v="202302488598"/>
    <s v="B"/>
    <x v="2"/>
    <x v="0"/>
    <x v="38"/>
    <n v="8.1641081847939193E-5"/>
    <n v="9.6624838709677419E-4"/>
    <x v="4"/>
    <m/>
    <m/>
    <n v="1"/>
    <m/>
    <x v="0"/>
    <e v="#N/A"/>
    <x v="0"/>
    <x v="1"/>
    <x v="1"/>
    <d v="2023-05-28T00:00:00"/>
    <s v="CA11745074"/>
    <n v="23"/>
  </r>
  <r>
    <x v="7"/>
    <x v="4"/>
    <x v="960"/>
    <x v="2"/>
    <x v="7"/>
    <s v="8116"/>
    <x v="37"/>
    <x v="2"/>
    <x v="992"/>
    <x v="994"/>
    <x v="944"/>
    <x v="0"/>
    <x v="0"/>
    <x v="0"/>
    <x v="0"/>
    <m/>
    <m/>
    <m/>
    <s v="A"/>
    <x v="0"/>
    <x v="0"/>
    <x v="38"/>
    <n v="5.1072930826556433E-5"/>
    <n v="6.0446451612903218E-4"/>
    <x v="4"/>
    <m/>
    <m/>
    <n v="1"/>
    <m/>
    <x v="0"/>
    <e v="#N/A"/>
    <x v="0"/>
    <x v="1"/>
    <x v="1"/>
    <d v="2023-05-28T00:00:00"/>
    <s v="CA11745074"/>
    <n v="4"/>
  </r>
  <r>
    <x v="7"/>
    <x v="4"/>
    <x v="961"/>
    <x v="0"/>
    <x v="7"/>
    <s v="7111"/>
    <x v="5"/>
    <x v="0"/>
    <x v="993"/>
    <x v="995"/>
    <x v="945"/>
    <x v="0"/>
    <x v="0"/>
    <x v="0"/>
    <x v="0"/>
    <m/>
    <m/>
    <m/>
    <s v="A"/>
    <x v="0"/>
    <x v="0"/>
    <x v="38"/>
    <n v="2.8050727383327614E-4"/>
    <n v="3.319893548387097E-3"/>
    <x v="4"/>
    <m/>
    <m/>
    <n v="1"/>
    <m/>
    <x v="0"/>
    <e v="#N/A"/>
    <x v="0"/>
    <x v="1"/>
    <x v="1"/>
    <d v="2023-05-28T00:00:00"/>
    <s v="CA11745074"/>
    <n v="4"/>
  </r>
  <r>
    <x v="7"/>
    <x v="4"/>
    <x v="962"/>
    <x v="0"/>
    <x v="7"/>
    <s v="7000"/>
    <x v="0"/>
    <x v="0"/>
    <x v="994"/>
    <x v="996"/>
    <x v="946"/>
    <x v="0"/>
    <x v="0"/>
    <x v="0"/>
    <x v="0"/>
    <m/>
    <m/>
    <m/>
    <s v="A"/>
    <x v="0"/>
    <x v="0"/>
    <x v="38"/>
    <n v="3.9467210738718442E-4"/>
    <n v="4.6710709677419346E-3"/>
    <x v="4"/>
    <m/>
    <m/>
    <n v="1"/>
    <m/>
    <x v="0"/>
    <e v="#N/A"/>
    <x v="0"/>
    <x v="1"/>
    <x v="1"/>
    <d v="2023-05-28T00:00:00"/>
    <s v="CA11745074"/>
    <n v="4"/>
  </r>
  <r>
    <x v="7"/>
    <x v="4"/>
    <x v="963"/>
    <x v="0"/>
    <x v="7"/>
    <s v="7000"/>
    <x v="0"/>
    <x v="0"/>
    <x v="995"/>
    <x v="997"/>
    <x v="947"/>
    <x v="0"/>
    <x v="108"/>
    <x v="0"/>
    <x v="0"/>
    <m/>
    <m/>
    <m/>
    <s v="A"/>
    <x v="0"/>
    <x v="0"/>
    <x v="38"/>
    <n v="8.2398246823797193E-5"/>
    <n v="9.7520967741935498E-4"/>
    <x v="4"/>
    <m/>
    <m/>
    <n v="1"/>
    <m/>
    <x v="0"/>
    <e v="#N/A"/>
    <x v="0"/>
    <x v="1"/>
    <x v="1"/>
    <d v="2023-05-28T00:00:00"/>
    <s v="CA11745074"/>
    <n v="23"/>
  </r>
  <r>
    <x v="7"/>
    <x v="4"/>
    <x v="964"/>
    <x v="1"/>
    <x v="7"/>
    <s v="9000"/>
    <x v="2"/>
    <x v="1"/>
    <x v="996"/>
    <x v="998"/>
    <x v="948"/>
    <x v="2"/>
    <x v="34"/>
    <x v="30"/>
    <x v="13"/>
    <s v="TROCAR"/>
    <s v="FALHA NA PARTIDA NO MOTOR ;SUBSTITUIDO BATERIAS 1150076"/>
    <s v="202302517233"/>
    <s v="A"/>
    <x v="2"/>
    <x v="0"/>
    <x v="17"/>
    <n v="1.3983403451191044E-3"/>
    <n v="1.6549806451612904E-2"/>
    <x v="4"/>
    <m/>
    <m/>
    <n v="1"/>
    <m/>
    <x v="0"/>
    <e v="#N/A"/>
    <x v="0"/>
    <x v="1"/>
    <x v="1"/>
    <d v="2023-05-29T00:00:00"/>
    <s v="CA11745075"/>
    <n v="23"/>
  </r>
  <r>
    <x v="7"/>
    <x v="5"/>
    <x v="965"/>
    <x v="1"/>
    <x v="7"/>
    <s v="9000"/>
    <x v="2"/>
    <x v="1"/>
    <x v="997"/>
    <x v="999"/>
    <x v="949"/>
    <x v="2"/>
    <x v="17"/>
    <x v="179"/>
    <x v="8"/>
    <s v="TROCAR"/>
    <s v="FALHA NO MOTOR DE PARTIDA - FOI SUBSTITUÍDO OS 2 MOTORES DE PARTIDA - MATRÍCULA 1150166"/>
    <s v="202302691461"/>
    <s v="D"/>
    <x v="2"/>
    <x v="0"/>
    <x v="18"/>
    <n v="6.1529976190476186E-4"/>
    <n v="8.6141966666666656E-3"/>
    <x v="5"/>
    <m/>
    <m/>
    <n v="1"/>
    <m/>
    <x v="1"/>
    <e v="#N/A"/>
    <x v="21"/>
    <x v="7"/>
    <x v="8"/>
    <d v="2023-06-08T00:00:00"/>
    <s v="CA11745085"/>
    <n v="23"/>
  </r>
  <r>
    <x v="7"/>
    <x v="5"/>
    <x v="966"/>
    <x v="1"/>
    <x v="7"/>
    <s v="9010"/>
    <x v="17"/>
    <x v="1"/>
    <x v="998"/>
    <x v="1000"/>
    <x v="950"/>
    <x v="9"/>
    <x v="109"/>
    <x v="22"/>
    <x v="0"/>
    <m/>
    <s v="TM_3- ALARME BAIXA PRESSÃO DO PNEU TRASEIRO DIREITO EXTERNO -TDE ; CALIBRADO PNEU TRASEIRO DIREITO EXTERNO -TDE  81006923"/>
    <s v="202302697013"/>
    <s v="B"/>
    <x v="3"/>
    <x v="0"/>
    <x v="18"/>
    <n v="1.0959547619047619E-4"/>
    <n v="1.5343366666666666E-3"/>
    <x v="5"/>
    <m/>
    <m/>
    <n v="1"/>
    <m/>
    <x v="0"/>
    <e v="#N/A"/>
    <x v="0"/>
    <x v="1"/>
    <x v="1"/>
    <d v="2023-06-08T00:00:00"/>
    <s v="CA11745085"/>
    <n v="23"/>
  </r>
  <r>
    <x v="7"/>
    <x v="5"/>
    <x v="967"/>
    <x v="0"/>
    <x v="7"/>
    <s v="7111"/>
    <x v="5"/>
    <x v="0"/>
    <x v="999"/>
    <x v="1001"/>
    <x v="951"/>
    <x v="0"/>
    <x v="16"/>
    <x v="0"/>
    <x v="0"/>
    <m/>
    <m/>
    <m/>
    <s v="C"/>
    <x v="0"/>
    <x v="0"/>
    <x v="18"/>
    <n v="4.8663476190476194E-4"/>
    <n v="6.812886666666667E-3"/>
    <x v="5"/>
    <m/>
    <m/>
    <n v="1"/>
    <m/>
    <x v="0"/>
    <e v="#N/A"/>
    <x v="0"/>
    <x v="1"/>
    <x v="1"/>
    <d v="2023-06-11T00:00:00"/>
    <s v="CA11745088"/>
    <n v="23"/>
  </r>
  <r>
    <x v="7"/>
    <x v="5"/>
    <x v="968"/>
    <x v="0"/>
    <x v="7"/>
    <s v="7000"/>
    <x v="0"/>
    <x v="0"/>
    <x v="1000"/>
    <x v="1002"/>
    <x v="952"/>
    <x v="0"/>
    <x v="16"/>
    <x v="0"/>
    <x v="0"/>
    <m/>
    <m/>
    <m/>
    <s v="C"/>
    <x v="0"/>
    <x v="0"/>
    <x v="18"/>
    <n v="3.2058257142857146E-3"/>
    <n v="4.4881560000000001E-2"/>
    <x v="5"/>
    <m/>
    <m/>
    <n v="1"/>
    <m/>
    <x v="0"/>
    <e v="#N/A"/>
    <x v="0"/>
    <x v="1"/>
    <x v="1"/>
    <d v="2023-06-11T00:00:00"/>
    <s v="CA11745088"/>
    <n v="23"/>
  </r>
  <r>
    <x v="7"/>
    <x v="5"/>
    <x v="969"/>
    <x v="0"/>
    <x v="7"/>
    <s v="9032"/>
    <x v="15"/>
    <x v="0"/>
    <x v="1001"/>
    <x v="1003"/>
    <x v="953"/>
    <x v="1"/>
    <x v="23"/>
    <x v="1"/>
    <x v="0"/>
    <m/>
    <s v="FALHA NO SISTEMA DE ANTICOLISÃO - REATIVIDO O BIP DO ALARME - 938"/>
    <s v="202302772816"/>
    <s v="C"/>
    <x v="1"/>
    <x v="2"/>
    <x v="19"/>
    <n v="7.5485000000000005E-4"/>
    <n v="1.05679E-2"/>
    <x v="5"/>
    <m/>
    <m/>
    <n v="1"/>
    <m/>
    <x v="0"/>
    <e v="#N/A"/>
    <x v="0"/>
    <x v="1"/>
    <x v="1"/>
    <d v="2023-06-13T00:00:00"/>
    <s v="CA11745090"/>
    <n v="23"/>
  </r>
  <r>
    <x v="7"/>
    <x v="5"/>
    <x v="970"/>
    <x v="1"/>
    <x v="7"/>
    <s v="9032"/>
    <x v="15"/>
    <x v="1"/>
    <x v="1002"/>
    <x v="1004"/>
    <x v="954"/>
    <x v="1"/>
    <x v="23"/>
    <x v="1"/>
    <x v="0"/>
    <m/>
    <s v="FALHA NO SENSOR DE PROXIMIDADE; SUBSTITUIDO ANTENA 926"/>
    <s v="202302898645"/>
    <s v="B"/>
    <x v="1"/>
    <x v="1"/>
    <x v="20"/>
    <n v="1.9670404761904761E-4"/>
    <n v="2.7538566666666666E-3"/>
    <x v="5"/>
    <m/>
    <m/>
    <n v="1"/>
    <m/>
    <x v="0"/>
    <e v="#N/A"/>
    <x v="0"/>
    <x v="1"/>
    <x v="1"/>
    <d v="2023-06-20T00:00:00"/>
    <s v="CA11745097"/>
    <n v="23"/>
  </r>
  <r>
    <x v="7"/>
    <x v="5"/>
    <x v="971"/>
    <x v="0"/>
    <x v="7"/>
    <s v="7000"/>
    <x v="0"/>
    <x v="0"/>
    <x v="1003"/>
    <x v="1005"/>
    <x v="955"/>
    <x v="0"/>
    <x v="0"/>
    <x v="0"/>
    <x v="0"/>
    <m/>
    <m/>
    <m/>
    <s v="C"/>
    <x v="0"/>
    <x v="0"/>
    <x v="21"/>
    <n v="3.6709095238095235E-4"/>
    <n v="5.1392733333333329E-3"/>
    <x v="5"/>
    <m/>
    <m/>
    <n v="1"/>
    <m/>
    <x v="0"/>
    <e v="#N/A"/>
    <x v="0"/>
    <x v="1"/>
    <x v="1"/>
    <d v="2023-06-29T00:00:00"/>
    <s v="CA11745106"/>
    <n v="4"/>
  </r>
  <r>
    <x v="7"/>
    <x v="5"/>
    <x v="972"/>
    <x v="0"/>
    <x v="7"/>
    <s v="7010"/>
    <x v="4"/>
    <x v="0"/>
    <x v="1004"/>
    <x v="1006"/>
    <x v="956"/>
    <x v="0"/>
    <x v="4"/>
    <x v="0"/>
    <x v="0"/>
    <m/>
    <m/>
    <m/>
    <s v="C"/>
    <x v="3"/>
    <x v="0"/>
    <x v="21"/>
    <n v="1.0774999999999999E-5"/>
    <n v="1.5085000000000001E-4"/>
    <x v="5"/>
    <m/>
    <m/>
    <n v="1"/>
    <m/>
    <x v="0"/>
    <e v="#N/A"/>
    <x v="0"/>
    <x v="1"/>
    <x v="1"/>
    <d v="2023-06-30T00:00:00"/>
    <s v="CA11745107"/>
    <n v="23"/>
  </r>
  <r>
    <x v="7"/>
    <x v="5"/>
    <x v="973"/>
    <x v="0"/>
    <x v="7"/>
    <s v="7010"/>
    <x v="4"/>
    <x v="0"/>
    <x v="1005"/>
    <x v="1007"/>
    <x v="957"/>
    <x v="0"/>
    <x v="4"/>
    <x v="0"/>
    <x v="0"/>
    <m/>
    <m/>
    <m/>
    <s v="C"/>
    <x v="3"/>
    <x v="0"/>
    <x v="21"/>
    <n v="5.0146047619047628E-4"/>
    <n v="7.0204466666666677E-3"/>
    <x v="5"/>
    <m/>
    <m/>
    <n v="1"/>
    <m/>
    <x v="0"/>
    <e v="#N/A"/>
    <x v="0"/>
    <x v="1"/>
    <x v="1"/>
    <d v="2023-06-30T00:00:00"/>
    <s v="CA11745107"/>
    <n v="23"/>
  </r>
  <r>
    <x v="7"/>
    <x v="6"/>
    <x v="974"/>
    <x v="1"/>
    <x v="7"/>
    <s v="9000"/>
    <x v="2"/>
    <x v="1"/>
    <x v="1006"/>
    <x v="1008"/>
    <x v="958"/>
    <x v="2"/>
    <x v="17"/>
    <x v="138"/>
    <x v="8"/>
    <s v="TROCAR"/>
    <s v="SEM PARTIDA - SUBSTITUIDO DOIS MOTORES DE PARTIDA - BARRETO"/>
    <s v="202303254225"/>
    <s v="A"/>
    <x v="2"/>
    <x v="0"/>
    <x v="23"/>
    <n v="1.2756815668202763E-3"/>
    <n v="1.7859541935483867E-2"/>
    <x v="6"/>
    <m/>
    <m/>
    <n v="1"/>
    <m/>
    <x v="1"/>
    <e v="#N/A"/>
    <x v="21"/>
    <x v="7"/>
    <x v="8"/>
    <d v="2023-07-10T00:00:00"/>
    <s v="CA11745117"/>
    <n v="23"/>
  </r>
  <r>
    <x v="7"/>
    <x v="6"/>
    <x v="975"/>
    <x v="1"/>
    <x v="7"/>
    <s v="9032"/>
    <x v="15"/>
    <x v="1"/>
    <x v="1007"/>
    <x v="1009"/>
    <x v="959"/>
    <x v="6"/>
    <x v="12"/>
    <x v="180"/>
    <x v="72"/>
    <s v="TROCAR"/>
    <s v="FALHA NO GPS - 202303271834 - INC01785946 - SUBSTITUIDO MODULO DO GPS 1150009"/>
    <s v="202303271834"/>
    <s v="C"/>
    <x v="1"/>
    <x v="1"/>
    <x v="23"/>
    <n v="1.3654216589861751E-4"/>
    <n v="1.9115903225806448E-3"/>
    <x v="6"/>
    <m/>
    <m/>
    <n v="1"/>
    <m/>
    <x v="0"/>
    <e v="#N/A"/>
    <x v="0"/>
    <x v="1"/>
    <x v="1"/>
    <d v="2023-07-11T00:00:00"/>
    <s v="CA11745118"/>
    <n v="23"/>
  </r>
  <r>
    <x v="7"/>
    <x v="6"/>
    <x v="976"/>
    <x v="2"/>
    <x v="7"/>
    <s v="8009"/>
    <x v="38"/>
    <x v="2"/>
    <x v="1008"/>
    <x v="1010"/>
    <x v="649"/>
    <x v="7"/>
    <x v="7"/>
    <x v="0"/>
    <x v="0"/>
    <m/>
    <s v="Inspeção sensitiva"/>
    <m/>
    <s v="C"/>
    <x v="5"/>
    <x v="0"/>
    <x v="23"/>
    <n v="1.5200967741935484E-4"/>
    <n v="2.1281354838709673E-3"/>
    <x v="6"/>
    <m/>
    <m/>
    <n v="1"/>
    <m/>
    <x v="0"/>
    <e v="#N/A"/>
    <x v="0"/>
    <x v="1"/>
    <x v="1"/>
    <d v="2023-07-13T00:00:00"/>
    <s v="CA11745120"/>
    <n v="23"/>
  </r>
  <r>
    <x v="7"/>
    <x v="6"/>
    <x v="977"/>
    <x v="0"/>
    <x v="7"/>
    <s v="7116"/>
    <x v="3"/>
    <x v="0"/>
    <x v="1009"/>
    <x v="1011"/>
    <x v="960"/>
    <x v="0"/>
    <x v="18"/>
    <x v="0"/>
    <x v="0"/>
    <m/>
    <m/>
    <m/>
    <s v="D"/>
    <x v="0"/>
    <x v="0"/>
    <x v="23"/>
    <n v="3.1522119815668198E-5"/>
    <n v="4.4130967741935474E-4"/>
    <x v="6"/>
    <m/>
    <m/>
    <n v="1"/>
    <m/>
    <x v="0"/>
    <e v="#N/A"/>
    <x v="0"/>
    <x v="1"/>
    <x v="1"/>
    <d v="2023-07-13T00:00:00"/>
    <s v="CA11745120"/>
    <n v="23"/>
  </r>
  <r>
    <x v="7"/>
    <x v="6"/>
    <x v="978"/>
    <x v="0"/>
    <x v="7"/>
    <s v="7000"/>
    <x v="0"/>
    <x v="0"/>
    <x v="1010"/>
    <x v="1012"/>
    <x v="961"/>
    <x v="0"/>
    <x v="18"/>
    <x v="0"/>
    <x v="0"/>
    <m/>
    <m/>
    <m/>
    <s v="D"/>
    <x v="0"/>
    <x v="0"/>
    <x v="23"/>
    <n v="9.6406221198156673E-5"/>
    <n v="1.3496870967741933E-3"/>
    <x v="6"/>
    <m/>
    <m/>
    <n v="1"/>
    <m/>
    <x v="0"/>
    <e v="#N/A"/>
    <x v="0"/>
    <x v="1"/>
    <x v="1"/>
    <d v="2023-07-13T00:00:00"/>
    <s v="CA11745120"/>
    <n v="23"/>
  </r>
  <r>
    <x v="7"/>
    <x v="6"/>
    <x v="674"/>
    <x v="0"/>
    <x v="7"/>
    <s v="7111"/>
    <x v="5"/>
    <x v="0"/>
    <x v="1011"/>
    <x v="1013"/>
    <x v="670"/>
    <x v="0"/>
    <x v="18"/>
    <x v="0"/>
    <x v="0"/>
    <m/>
    <m/>
    <m/>
    <s v="D"/>
    <x v="0"/>
    <x v="0"/>
    <x v="23"/>
    <n v="2.8311152073732724E-4"/>
    <n v="3.9635612903225802E-3"/>
    <x v="6"/>
    <m/>
    <m/>
    <n v="1"/>
    <m/>
    <x v="0"/>
    <e v="#N/A"/>
    <x v="0"/>
    <x v="1"/>
    <x v="1"/>
    <d v="2023-07-13T00:00:00"/>
    <s v="CA11745120"/>
    <n v="23"/>
  </r>
  <r>
    <x v="7"/>
    <x v="6"/>
    <x v="979"/>
    <x v="0"/>
    <x v="7"/>
    <s v="7000"/>
    <x v="0"/>
    <x v="0"/>
    <x v="1012"/>
    <x v="1014"/>
    <x v="962"/>
    <x v="0"/>
    <x v="18"/>
    <x v="0"/>
    <x v="0"/>
    <m/>
    <s v="PLANO REVISÃO 3500H CATERPILLAR 794 AC"/>
    <m/>
    <s v="D"/>
    <x v="0"/>
    <x v="0"/>
    <x v="23"/>
    <n v="2.4451698156682028E-3"/>
    <n v="3.4232377419354837E-2"/>
    <x v="6"/>
    <m/>
    <m/>
    <n v="1"/>
    <m/>
    <x v="0"/>
    <e v="#N/A"/>
    <x v="0"/>
    <x v="1"/>
    <x v="1"/>
    <d v="2023-07-14T00:00:00"/>
    <s v="CA11745121"/>
    <n v="23"/>
  </r>
  <r>
    <x v="7"/>
    <x v="6"/>
    <x v="980"/>
    <x v="1"/>
    <x v="7"/>
    <s v="9000"/>
    <x v="2"/>
    <x v="1"/>
    <x v="1013"/>
    <x v="1015"/>
    <x v="963"/>
    <x v="2"/>
    <x v="65"/>
    <x v="181"/>
    <x v="73"/>
    <s v="AJUSTAR"/>
    <s v="REALIZADO AJUSTE DAS SOLENÓIDES DA BÁSCULA , MATRÍCULA 1150224"/>
    <s v="202303461493"/>
    <s v="B"/>
    <x v="2"/>
    <x v="0"/>
    <x v="24"/>
    <n v="1.1080714285714286E-4"/>
    <n v="1.5512999999999998E-3"/>
    <x v="6"/>
    <m/>
    <m/>
    <n v="1"/>
    <m/>
    <x v="0"/>
    <e v="#N/A"/>
    <x v="0"/>
    <x v="1"/>
    <x v="1"/>
    <d v="2023-07-22T00:00:00"/>
    <s v="CA11745129"/>
    <n v="23"/>
  </r>
  <r>
    <x v="7"/>
    <x v="6"/>
    <x v="981"/>
    <x v="1"/>
    <x v="7"/>
    <s v="9032"/>
    <x v="15"/>
    <x v="1"/>
    <x v="1014"/>
    <x v="1016"/>
    <x v="964"/>
    <x v="6"/>
    <x v="12"/>
    <x v="71"/>
    <x v="30"/>
    <s v="CONFIGURAR"/>
    <s v="FALHA NO GPS/DISPLAY - 202303490441 - ISMAEL TECNOLOGIA - LIMPEZA NO CONECTOR DO MODULO DO GPS"/>
    <s v="202303490441"/>
    <s v="C"/>
    <x v="1"/>
    <x v="1"/>
    <x v="25"/>
    <n v="1.2526129032258064E-4"/>
    <n v="1.7536580645161287E-3"/>
    <x v="6"/>
    <m/>
    <m/>
    <n v="1"/>
    <m/>
    <x v="0"/>
    <e v="#N/A"/>
    <x v="0"/>
    <x v="1"/>
    <x v="1"/>
    <d v="2023-07-24T00:00:00"/>
    <s v="CA11745131"/>
    <n v="23"/>
  </r>
  <r>
    <x v="7"/>
    <x v="6"/>
    <x v="982"/>
    <x v="1"/>
    <x v="7"/>
    <s v="9032"/>
    <x v="15"/>
    <x v="1"/>
    <x v="1015"/>
    <x v="1017"/>
    <x v="965"/>
    <x v="6"/>
    <x v="12"/>
    <x v="71"/>
    <x v="30"/>
    <s v="CONFIGURAR"/>
    <s v="FALHA NO MINASTAR  - 202303509715 - ISMAEL - LIMPEZA NOS CONECTORES DO MODULO EXECUTOR DO GPS"/>
    <s v="202303509715"/>
    <s v="C"/>
    <x v="1"/>
    <x v="1"/>
    <x v="25"/>
    <n v="3.2916774193548386E-4"/>
    <n v="4.6083483870967739E-3"/>
    <x v="6"/>
    <m/>
    <m/>
    <n v="1"/>
    <m/>
    <x v="0"/>
    <e v="#N/A"/>
    <x v="0"/>
    <x v="1"/>
    <x v="1"/>
    <d v="2023-07-25T00:00:00"/>
    <s v="CA11745132"/>
    <n v="23"/>
  </r>
  <r>
    <x v="7"/>
    <x v="6"/>
    <x v="983"/>
    <x v="0"/>
    <x v="7"/>
    <s v="7001"/>
    <x v="13"/>
    <x v="0"/>
    <x v="1016"/>
    <x v="1018"/>
    <x v="966"/>
    <x v="0"/>
    <x v="20"/>
    <x v="0"/>
    <x v="0"/>
    <m/>
    <s v="FALHA NO MINASTAR -  EFETUADO ATENDIMENTO REMOTO PELA EQUIPE DE TECNOLOGIA -"/>
    <m/>
    <s v="A"/>
    <x v="2"/>
    <x v="0"/>
    <x v="25"/>
    <n v="9.8112903225806443E-5"/>
    <n v="1.37358064516129E-3"/>
    <x v="6"/>
    <m/>
    <m/>
    <n v="1"/>
    <m/>
    <x v="0"/>
    <e v="#N/A"/>
    <x v="0"/>
    <x v="1"/>
    <x v="1"/>
    <d v="2023-07-26T00:00:00"/>
    <s v="CA11745133"/>
    <n v="23"/>
  </r>
  <r>
    <x v="7"/>
    <x v="6"/>
    <x v="984"/>
    <x v="1"/>
    <x v="7"/>
    <s v="9000"/>
    <x v="2"/>
    <x v="1"/>
    <x v="1017"/>
    <x v="1019"/>
    <x v="967"/>
    <x v="13"/>
    <x v="31"/>
    <x v="29"/>
    <x v="4"/>
    <s v="TROCAR"/>
    <s v="FALHA NA ELEVAÇÃO DA ESCADA - SUBSTITUIDO MOTOR PRINCIPAL DA ESCADA - MAT. 1150166"/>
    <s v="202303567680"/>
    <s v="A"/>
    <x v="2"/>
    <x v="0"/>
    <x v="25"/>
    <n v="5.6270276497695851E-4"/>
    <n v="7.8778387096774191E-3"/>
    <x v="6"/>
    <m/>
    <m/>
    <n v="1"/>
    <m/>
    <x v="0"/>
    <e v="#N/A"/>
    <x v="0"/>
    <x v="1"/>
    <x v="1"/>
    <d v="2023-07-28T00:00:00"/>
    <s v="CA11745135"/>
    <n v="23"/>
  </r>
  <r>
    <x v="7"/>
    <x v="6"/>
    <x v="985"/>
    <x v="0"/>
    <x v="7"/>
    <s v="7000"/>
    <x v="0"/>
    <x v="0"/>
    <x v="1018"/>
    <x v="1020"/>
    <x v="968"/>
    <x v="0"/>
    <x v="0"/>
    <x v="0"/>
    <x v="0"/>
    <m/>
    <s v="PLANO REVISÃO 250H CATERPILLAR 794 AC"/>
    <m/>
    <s v="C"/>
    <x v="0"/>
    <x v="0"/>
    <x v="25"/>
    <n v="3.7871751152073732E-4"/>
    <n v="5.3020451612903214E-3"/>
    <x v="6"/>
    <m/>
    <m/>
    <n v="1"/>
    <m/>
    <x v="0"/>
    <e v="#N/A"/>
    <x v="0"/>
    <x v="1"/>
    <x v="1"/>
    <d v="2023-07-30T00:00:00"/>
    <s v="CA11745137"/>
    <n v="4"/>
  </r>
  <r>
    <x v="7"/>
    <x v="6"/>
    <x v="986"/>
    <x v="1"/>
    <x v="7"/>
    <s v="9032"/>
    <x v="15"/>
    <x v="1"/>
    <x v="1019"/>
    <x v="1021"/>
    <x v="969"/>
    <x v="6"/>
    <x v="12"/>
    <x v="71"/>
    <x v="30"/>
    <s v="CONFIGURAR"/>
    <s v="FALHA DE COMUNICAÇÃO, GPS, NAO ESTA MARCANDO VIAGEM - REALIZADO TROCA DO CABO DA ANTENA - 1150225"/>
    <s v="202303616708"/>
    <s v="D"/>
    <x v="1"/>
    <x v="1"/>
    <x v="26"/>
    <n v="3.3548824884792626E-4"/>
    <n v="4.6968354838709675E-3"/>
    <x v="6"/>
    <m/>
    <m/>
    <n v="1"/>
    <m/>
    <x v="0"/>
    <e v="#N/A"/>
    <x v="0"/>
    <x v="1"/>
    <x v="1"/>
    <d v="2023-07-31T00:00:00"/>
    <s v="CA11745138"/>
    <n v="23"/>
  </r>
  <r>
    <x v="7"/>
    <x v="7"/>
    <x v="987"/>
    <x v="1"/>
    <x v="7"/>
    <s v="9032"/>
    <x v="15"/>
    <x v="1"/>
    <x v="1020"/>
    <x v="1022"/>
    <x v="970"/>
    <x v="6"/>
    <x v="12"/>
    <x v="71"/>
    <x v="30"/>
    <s v="CONFIGURAR"/>
    <s v="GPS TRAVADO ; SUBSTITUIDO MODULO DO GPS 11500008"/>
    <m/>
    <s v="B"/>
    <x v="1"/>
    <x v="1"/>
    <x v="26"/>
    <n v="4.7232350230414747E-4"/>
    <n v="6.6125290322580641E-3"/>
    <x v="7"/>
    <m/>
    <m/>
    <n v="1"/>
    <m/>
    <x v="0"/>
    <e v="#N/A"/>
    <x v="0"/>
    <x v="1"/>
    <x v="1"/>
    <d v="2023-08-03T00:00:00"/>
    <s v="CA11745141"/>
    <n v="23"/>
  </r>
  <r>
    <x v="7"/>
    <x v="7"/>
    <x v="988"/>
    <x v="1"/>
    <x v="7"/>
    <s v="9032"/>
    <x v="15"/>
    <x v="1"/>
    <x v="1021"/>
    <x v="1023"/>
    <x v="971"/>
    <x v="6"/>
    <x v="12"/>
    <x v="71"/>
    <x v="0"/>
    <m/>
    <s v="CONFIGURAÇÃO"/>
    <s v="CONFIGURAR"/>
    <s v="C"/>
    <x v="1"/>
    <x v="1"/>
    <x v="26"/>
    <n v="1.8170495391705069E-3"/>
    <n v="2.5438693548387094E-2"/>
    <x v="7"/>
    <m/>
    <m/>
    <n v="1"/>
    <m/>
    <x v="0"/>
    <e v="#N/A"/>
    <x v="0"/>
    <x v="1"/>
    <x v="1"/>
    <d v="2023-08-04T00:00:00"/>
    <s v="CA11745142"/>
    <n v="23"/>
  </r>
  <r>
    <x v="7"/>
    <x v="7"/>
    <x v="989"/>
    <x v="1"/>
    <x v="7"/>
    <s v="9000"/>
    <x v="2"/>
    <x v="1"/>
    <x v="1022"/>
    <x v="1024"/>
    <x v="972"/>
    <x v="19"/>
    <x v="110"/>
    <x v="15"/>
    <x v="0"/>
    <m/>
    <s v="FALHA NA PROPULSÃO - EQUIPAMENTO ESTAVA COM EXCESSO DE CARGA, O MESMO SEM FALHA - 1150085"/>
    <s v="202303703123"/>
    <s v="C"/>
    <x v="6"/>
    <x v="3"/>
    <x v="26"/>
    <n v="3.0983317972350227E-4"/>
    <n v="4.3376645161290316E-3"/>
    <x v="7"/>
    <m/>
    <m/>
    <n v="1"/>
    <m/>
    <x v="0"/>
    <e v="#N/A"/>
    <x v="0"/>
    <x v="1"/>
    <x v="1"/>
    <d v="2023-08-05T00:00:00"/>
    <s v="CA11745143"/>
    <n v="23"/>
  </r>
  <r>
    <x v="7"/>
    <x v="7"/>
    <x v="990"/>
    <x v="0"/>
    <x v="7"/>
    <s v="7032"/>
    <x v="1"/>
    <x v="0"/>
    <x v="1023"/>
    <x v="1025"/>
    <x v="973"/>
    <x v="0"/>
    <x v="111"/>
    <x v="1"/>
    <x v="0"/>
    <m/>
    <s v="FALHA NO SISTEMA DE PROXIMIDADE  - CORRIGIDO ALIMENTAÇÃO DO SISTEMA - PEDRO"/>
    <m/>
    <s v="D"/>
    <x v="1"/>
    <x v="2"/>
    <x v="26"/>
    <n v="2.2350760368663596E-4"/>
    <n v="3.1291064516129033E-3"/>
    <x v="7"/>
    <m/>
    <m/>
    <n v="1"/>
    <m/>
    <x v="0"/>
    <e v="#N/A"/>
    <x v="0"/>
    <x v="1"/>
    <x v="1"/>
    <d v="2023-08-05T00:00:00"/>
    <s v="CA11745143"/>
    <n v="23"/>
  </r>
  <r>
    <x v="7"/>
    <x v="7"/>
    <x v="991"/>
    <x v="1"/>
    <x v="7"/>
    <s v="9032"/>
    <x v="15"/>
    <x v="1"/>
    <x v="1024"/>
    <x v="1026"/>
    <x v="974"/>
    <x v="6"/>
    <x v="12"/>
    <x v="71"/>
    <x v="0"/>
    <m/>
    <s v="CONFIGURAÇÃO"/>
    <s v="CONFIGURAR"/>
    <s v="C"/>
    <x v="1"/>
    <x v="1"/>
    <x v="26"/>
    <n v="2.0505322580645162E-4"/>
    <n v="2.8707451612903227E-3"/>
    <x v="7"/>
    <m/>
    <m/>
    <n v="1"/>
    <m/>
    <x v="0"/>
    <e v="#N/A"/>
    <x v="0"/>
    <x v="1"/>
    <x v="1"/>
    <d v="2023-08-06T00:00:00"/>
    <s v="CA11745144"/>
    <n v="23"/>
  </r>
  <r>
    <x v="7"/>
    <x v="7"/>
    <x v="992"/>
    <x v="1"/>
    <x v="7"/>
    <s v="9031"/>
    <x v="27"/>
    <x v="1"/>
    <x v="1025"/>
    <x v="1027"/>
    <x v="975"/>
    <x v="6"/>
    <x v="12"/>
    <x v="71"/>
    <x v="0"/>
    <m/>
    <s v="CONFIGURAÇÃO"/>
    <s v="CONFIGURAR"/>
    <s v="A"/>
    <x v="1"/>
    <x v="1"/>
    <x v="27"/>
    <n v="7.6626244239631335E-4"/>
    <n v="1.0727674193548387E-2"/>
    <x v="7"/>
    <m/>
    <m/>
    <n v="1"/>
    <m/>
    <x v="0"/>
    <e v="#N/A"/>
    <x v="0"/>
    <x v="1"/>
    <x v="1"/>
    <d v="2023-08-07T00:00:00"/>
    <s v="CA11745145"/>
    <n v="23"/>
  </r>
  <r>
    <x v="7"/>
    <x v="7"/>
    <x v="993"/>
    <x v="1"/>
    <x v="7"/>
    <s v="9032"/>
    <x v="15"/>
    <x v="1"/>
    <x v="1026"/>
    <x v="1028"/>
    <x v="976"/>
    <x v="6"/>
    <x v="12"/>
    <x v="71"/>
    <x v="0"/>
    <m/>
    <s v="CONFIGURAÇÃO"/>
    <s v="CONFIGURAR"/>
    <s v="B"/>
    <x v="1"/>
    <x v="1"/>
    <x v="27"/>
    <n v="5.5016820276497696E-5"/>
    <n v="7.7023548387096768E-4"/>
    <x v="7"/>
    <m/>
    <m/>
    <n v="1"/>
    <m/>
    <x v="0"/>
    <e v="#N/A"/>
    <x v="0"/>
    <x v="1"/>
    <x v="1"/>
    <d v="2023-08-07T00:00:00"/>
    <s v="CA11745145"/>
    <n v="23"/>
  </r>
  <r>
    <x v="7"/>
    <x v="7"/>
    <x v="994"/>
    <x v="0"/>
    <x v="7"/>
    <s v="7001"/>
    <x v="13"/>
    <x v="0"/>
    <x v="1027"/>
    <x v="1029"/>
    <x v="977"/>
    <x v="0"/>
    <x v="112"/>
    <x v="182"/>
    <x v="0"/>
    <m/>
    <s v="FALHA DE COMUNICAÇÃO DO GPS_x000a_Cristiano da automação"/>
    <m/>
    <s v="A"/>
    <x v="0"/>
    <x v="0"/>
    <x v="27"/>
    <n v="1.0810557603686635E-3"/>
    <n v="1.5134780645161289E-2"/>
    <x v="7"/>
    <m/>
    <m/>
    <n v="1"/>
    <m/>
    <x v="0"/>
    <e v="#N/A"/>
    <x v="0"/>
    <x v="1"/>
    <x v="1"/>
    <d v="2023-08-08T00:00:00"/>
    <s v="CA11745146"/>
    <n v="23"/>
  </r>
  <r>
    <x v="7"/>
    <x v="7"/>
    <x v="995"/>
    <x v="1"/>
    <x v="7"/>
    <s v="9032"/>
    <x v="15"/>
    <x v="1"/>
    <x v="1028"/>
    <x v="1030"/>
    <x v="978"/>
    <x v="6"/>
    <x v="12"/>
    <x v="71"/>
    <x v="0"/>
    <m/>
    <s v="CONFIGURAÇÃO"/>
    <s v="CONFIGURAR"/>
    <s v="B"/>
    <x v="1"/>
    <x v="1"/>
    <x v="27"/>
    <n v="6.596956221198157E-4"/>
    <n v="9.2357387096774195E-3"/>
    <x v="7"/>
    <m/>
    <m/>
    <n v="1"/>
    <m/>
    <x v="0"/>
    <e v="#N/A"/>
    <x v="0"/>
    <x v="1"/>
    <x v="1"/>
    <d v="2023-08-10T00:00:00"/>
    <s v="CA11745148"/>
    <n v="23"/>
  </r>
  <r>
    <x v="7"/>
    <x v="7"/>
    <x v="996"/>
    <x v="1"/>
    <x v="7"/>
    <s v="9000"/>
    <x v="2"/>
    <x v="1"/>
    <x v="1029"/>
    <x v="1031"/>
    <x v="979"/>
    <x v="6"/>
    <x v="12"/>
    <x v="71"/>
    <x v="0"/>
    <m/>
    <s v="FALHA NO FECHAMENTO CICLO  ; EQUIPAMENTO LIBERADO PARA AVALIAÇAO  1150008"/>
    <s v="202303883067"/>
    <s v="B"/>
    <x v="1"/>
    <x v="1"/>
    <x v="28"/>
    <n v="4.0562672811059906E-5"/>
    <n v="5.6787741935483878E-4"/>
    <x v="7"/>
    <m/>
    <m/>
    <n v="1"/>
    <m/>
    <x v="0"/>
    <e v="#N/A"/>
    <x v="0"/>
    <x v="1"/>
    <x v="1"/>
    <d v="2023-08-16T00:00:00"/>
    <s v="CA11745154"/>
    <n v="23"/>
  </r>
  <r>
    <x v="7"/>
    <x v="7"/>
    <x v="997"/>
    <x v="1"/>
    <x v="7"/>
    <s v="9000"/>
    <x v="2"/>
    <x v="1"/>
    <x v="1030"/>
    <x v="1032"/>
    <x v="980"/>
    <x v="6"/>
    <x v="12"/>
    <x v="71"/>
    <x v="0"/>
    <m/>
    <s v="FALHA NO FECHAMENTO CICLO  ; EQUIPAMENTO LIBERADO PARA AVALIAÇAO  1150008"/>
    <s v="202303883067"/>
    <s v="B"/>
    <x v="1"/>
    <x v="1"/>
    <x v="28"/>
    <n v="5.5256912442396312E-5"/>
    <n v="7.7359677419354834E-4"/>
    <x v="7"/>
    <m/>
    <m/>
    <n v="1"/>
    <m/>
    <x v="0"/>
    <e v="#N/A"/>
    <x v="0"/>
    <x v="1"/>
    <x v="1"/>
    <d v="2023-08-16T00:00:00"/>
    <s v="CA11745154"/>
    <n v="23"/>
  </r>
  <r>
    <x v="7"/>
    <x v="7"/>
    <x v="998"/>
    <x v="1"/>
    <x v="7"/>
    <s v="9000"/>
    <x v="2"/>
    <x v="1"/>
    <x v="1031"/>
    <x v="1033"/>
    <x v="981"/>
    <x v="3"/>
    <x v="53"/>
    <x v="183"/>
    <x v="54"/>
    <s v="TROCAR"/>
    <s v="BAIXO RENDIMENTO 202303902251 - DIVANAGNO - SUBSTITUIDO FILTROS DIESEL"/>
    <s v="202303902251"/>
    <s v="C"/>
    <x v="2"/>
    <x v="0"/>
    <x v="28"/>
    <n v="3.231940092165899E-4"/>
    <n v="4.5247161290322586E-3"/>
    <x v="7"/>
    <m/>
    <m/>
    <n v="1"/>
    <m/>
    <x v="0"/>
    <e v="#N/A"/>
    <x v="0"/>
    <x v="1"/>
    <x v="1"/>
    <d v="2023-08-16T00:00:00"/>
    <s v="CA11745154"/>
    <n v="23"/>
  </r>
  <r>
    <x v="7"/>
    <x v="7"/>
    <x v="999"/>
    <x v="0"/>
    <x v="7"/>
    <s v="7111"/>
    <x v="6"/>
    <x v="0"/>
    <x v="1032"/>
    <x v="1034"/>
    <x v="982"/>
    <x v="0"/>
    <x v="25"/>
    <x v="0"/>
    <x v="0"/>
    <m/>
    <m/>
    <m/>
    <s v="D"/>
    <x v="0"/>
    <x v="0"/>
    <x v="28"/>
    <n v="3.5146249361024537E-4"/>
    <n v="4.9204749105434351E-3"/>
    <x v="7"/>
    <m/>
    <m/>
    <n v="1"/>
    <m/>
    <x v="0"/>
    <e v="#N/A"/>
    <x v="0"/>
    <x v="1"/>
    <x v="1"/>
    <d v="2023-08-16T00:00:00"/>
    <s v="CA11745154"/>
    <n v="23"/>
  </r>
  <r>
    <x v="7"/>
    <x v="7"/>
    <x v="1000"/>
    <x v="0"/>
    <x v="7"/>
    <s v="7111"/>
    <x v="5"/>
    <x v="0"/>
    <x v="1033"/>
    <x v="1035"/>
    <x v="983"/>
    <x v="0"/>
    <x v="25"/>
    <x v="184"/>
    <x v="0"/>
    <m/>
    <m/>
    <m/>
    <m/>
    <x v="0"/>
    <x v="2"/>
    <x v="28"/>
    <n v="8.3845366103467878E-4"/>
    <n v="1.1738351254485503E-2"/>
    <x v="7"/>
    <m/>
    <m/>
    <n v="1"/>
    <m/>
    <x v="0"/>
    <e v="#N/A"/>
    <x v="0"/>
    <x v="1"/>
    <x v="1"/>
    <d v="2023-08-16T00:00:00"/>
    <s v="CA11745154"/>
    <n v="23"/>
  </r>
  <r>
    <x v="7"/>
    <x v="7"/>
    <x v="1001"/>
    <x v="0"/>
    <x v="7"/>
    <s v="7111"/>
    <x v="6"/>
    <x v="0"/>
    <x v="1034"/>
    <x v="1036"/>
    <x v="984"/>
    <x v="0"/>
    <x v="25"/>
    <x v="0"/>
    <x v="0"/>
    <m/>
    <m/>
    <m/>
    <m/>
    <x v="0"/>
    <x v="0"/>
    <x v="28"/>
    <n v="2.4961597541460343E-4"/>
    <n v="3.4946236558044482E-3"/>
    <x v="7"/>
    <m/>
    <m/>
    <n v="1"/>
    <m/>
    <x v="0"/>
    <e v="#N/A"/>
    <x v="0"/>
    <x v="1"/>
    <x v="1"/>
    <d v="2023-08-17T00:00:00"/>
    <s v="CA11745155"/>
    <n v="23"/>
  </r>
  <r>
    <x v="7"/>
    <x v="7"/>
    <x v="1002"/>
    <x v="0"/>
    <x v="7"/>
    <s v="7000"/>
    <x v="0"/>
    <x v="0"/>
    <x v="1035"/>
    <x v="1037"/>
    <x v="985"/>
    <x v="0"/>
    <x v="25"/>
    <x v="185"/>
    <x v="0"/>
    <m/>
    <s v="PLANO REVISÃO 3500H CATERPILLAR 794 AC - 10% TANQUE COMBUSTÍVEL _x000a_+ CAM. MUNCK"/>
    <m/>
    <s v="C"/>
    <x v="0"/>
    <x v="0"/>
    <x v="28"/>
    <n v="2.0561315924181893E-3"/>
    <n v="2.8785842293854651E-2"/>
    <x v="7"/>
    <m/>
    <m/>
    <n v="1"/>
    <m/>
    <x v="0"/>
    <e v="#N/A"/>
    <x v="0"/>
    <x v="1"/>
    <x v="1"/>
    <d v="2023-08-17T00:00:00"/>
    <s v="CA11745155"/>
    <n v="23"/>
  </r>
  <r>
    <x v="7"/>
    <x v="7"/>
    <x v="1003"/>
    <x v="0"/>
    <x v="7"/>
    <s v="7000"/>
    <x v="39"/>
    <x v="0"/>
    <x v="1036"/>
    <x v="1038"/>
    <x v="793"/>
    <x v="0"/>
    <x v="25"/>
    <x v="161"/>
    <x v="0"/>
    <m/>
    <m/>
    <m/>
    <m/>
    <x v="0"/>
    <x v="2"/>
    <x v="28"/>
    <n v="6.7204301076386472E-4"/>
    <n v="9.4086021506941068E-3"/>
    <x v="7"/>
    <m/>
    <m/>
    <n v="1"/>
    <m/>
    <x v="0"/>
    <e v="#N/A"/>
    <x v="0"/>
    <x v="1"/>
    <x v="1"/>
    <d v="2023-08-18T00:00:00"/>
    <s v="CA11745156"/>
    <n v="23"/>
  </r>
  <r>
    <x v="7"/>
    <x v="7"/>
    <x v="1004"/>
    <x v="0"/>
    <x v="7"/>
    <s v="7000"/>
    <x v="0"/>
    <x v="0"/>
    <x v="1037"/>
    <x v="1039"/>
    <x v="986"/>
    <x v="0"/>
    <x v="25"/>
    <x v="0"/>
    <x v="0"/>
    <m/>
    <m/>
    <m/>
    <m/>
    <x v="0"/>
    <x v="0"/>
    <x v="28"/>
    <n v="2.2145150622840076E-3"/>
    <n v="3.1003210871976109E-2"/>
    <x v="7"/>
    <m/>
    <m/>
    <n v="1"/>
    <m/>
    <x v="0"/>
    <e v="#N/A"/>
    <x v="0"/>
    <x v="1"/>
    <x v="1"/>
    <d v="2023-08-18T00:00:00"/>
    <s v="CA11745156"/>
    <n v="23"/>
  </r>
  <r>
    <x v="7"/>
    <x v="7"/>
    <x v="1005"/>
    <x v="1"/>
    <x v="7"/>
    <s v="9000"/>
    <x v="2"/>
    <x v="1"/>
    <x v="1038"/>
    <x v="1040"/>
    <x v="987"/>
    <x v="9"/>
    <x v="113"/>
    <x v="186"/>
    <x v="24"/>
    <s v="TROCAR"/>
    <s v="VAZAMENTO NO CUBO DE RODA L\D - RUAN SOTREQ - CORIGIDO VAZAMENTO NO CUBO DE RODA L\D"/>
    <s v="202303993645"/>
    <s v="C"/>
    <x v="2"/>
    <x v="0"/>
    <x v="29"/>
    <n v="2.8615207373271888E-5"/>
    <n v="4.0061290322580644E-4"/>
    <x v="7"/>
    <m/>
    <m/>
    <n v="1"/>
    <m/>
    <x v="0"/>
    <e v="#N/A"/>
    <x v="0"/>
    <x v="1"/>
    <x v="1"/>
    <d v="2023-08-22T00:00:00"/>
    <s v="CA11745160"/>
    <n v="23"/>
  </r>
  <r>
    <x v="7"/>
    <x v="7"/>
    <x v="1006"/>
    <x v="1"/>
    <x v="7"/>
    <s v="9010"/>
    <x v="17"/>
    <x v="1"/>
    <x v="1039"/>
    <x v="1041"/>
    <x v="988"/>
    <x v="9"/>
    <x v="29"/>
    <x v="22"/>
    <x v="0"/>
    <m/>
    <s v="TM_ 3- ALARME BAIXA PRESSÃO DO PNEU TEI - 202304012648 - ADRIANO - REALIZAADO TROCA DA EXTENÇÃO DO PNEU TEI"/>
    <s v="202304012648"/>
    <s v="D"/>
    <x v="3"/>
    <x v="0"/>
    <x v="29"/>
    <n v="4.5258894009216587E-4"/>
    <n v="6.3362451612903221E-3"/>
    <x v="7"/>
    <m/>
    <m/>
    <n v="1"/>
    <m/>
    <x v="0"/>
    <e v="#N/A"/>
    <x v="0"/>
    <x v="1"/>
    <x v="1"/>
    <d v="2023-08-23T00:00:00"/>
    <s v="CA11745161"/>
    <n v="23"/>
  </r>
  <r>
    <x v="7"/>
    <x v="7"/>
    <x v="1007"/>
    <x v="2"/>
    <x v="7"/>
    <s v="8010"/>
    <x v="14"/>
    <x v="2"/>
    <x v="1040"/>
    <x v="1042"/>
    <x v="989"/>
    <x v="0"/>
    <x v="4"/>
    <x v="0"/>
    <x v="0"/>
    <m/>
    <s v="202303611422 - SUBSTITUIR PNEU L\D - ADRIANO - SUBSTITUIDO PNEU DD E DE"/>
    <m/>
    <s v="C"/>
    <x v="3"/>
    <x v="0"/>
    <x v="29"/>
    <n v="5.3379423963133645E-4"/>
    <n v="7.4731193548387099E-3"/>
    <x v="7"/>
    <m/>
    <m/>
    <n v="1"/>
    <m/>
    <x v="0"/>
    <e v="#N/A"/>
    <x v="0"/>
    <x v="1"/>
    <x v="1"/>
    <d v="2023-08-23T00:00:00"/>
    <s v="CA11745161"/>
    <n v="23"/>
  </r>
  <r>
    <x v="7"/>
    <x v="7"/>
    <x v="1008"/>
    <x v="1"/>
    <x v="7"/>
    <s v="9000"/>
    <x v="2"/>
    <x v="1"/>
    <x v="1041"/>
    <x v="1043"/>
    <x v="990"/>
    <x v="17"/>
    <x v="114"/>
    <x v="187"/>
    <x v="0"/>
    <m/>
    <s v="FALHA AO ENGRENAR MARCHA.- BARRETO - LIBERADO PARA TESTE DE CARGA - REALIZADO TODOS OS TESTE E NÃO IDENTIFICADO FALHA NO ATIVO"/>
    <s v="202304083185"/>
    <s v="B"/>
    <x v="2"/>
    <x v="0"/>
    <x v="30"/>
    <n v="5.046456221198157E-4"/>
    <n v="7.0650387096774193E-3"/>
    <x v="7"/>
    <m/>
    <m/>
    <n v="1"/>
    <m/>
    <x v="0"/>
    <e v="#N/A"/>
    <x v="0"/>
    <x v="1"/>
    <x v="1"/>
    <d v="2023-08-28T00:00:00"/>
    <s v="CA11745166"/>
    <n v="23"/>
  </r>
  <r>
    <x v="7"/>
    <x v="7"/>
    <x v="1009"/>
    <x v="1"/>
    <x v="7"/>
    <s v="9032"/>
    <x v="15"/>
    <x v="1"/>
    <x v="1042"/>
    <x v="1044"/>
    <x v="991"/>
    <x v="6"/>
    <x v="12"/>
    <x v="71"/>
    <x v="30"/>
    <s v="CONFIGURAR"/>
    <s v="CORIGIR FALHA DE COMUNICAÇÃO CHAMADO (INC01906974)  202304107074 - FOI REALIZADO A TROCA DO CABO DE REDE LIBERADO POR -  1150225."/>
    <s v="202304107074"/>
    <s v="C"/>
    <x v="2"/>
    <x v="0"/>
    <x v="30"/>
    <n v="1.0297458525345624E-3"/>
    <n v="1.4416441935483873E-2"/>
    <x v="7"/>
    <m/>
    <m/>
    <n v="1"/>
    <m/>
    <x v="0"/>
    <e v="#N/A"/>
    <x v="0"/>
    <x v="1"/>
    <x v="1"/>
    <d v="2023-08-29T00:00:00"/>
    <s v="CA11745167"/>
    <n v="23"/>
  </r>
  <r>
    <x v="7"/>
    <x v="7"/>
    <x v="1010"/>
    <x v="1"/>
    <x v="7"/>
    <s v="9000"/>
    <x v="2"/>
    <x v="1"/>
    <x v="1043"/>
    <x v="1045"/>
    <x v="992"/>
    <x v="9"/>
    <x v="80"/>
    <x v="27"/>
    <x v="0"/>
    <m/>
    <s v="TRAVAMENTO DO SISTEMA DE LOCOMOÇÃO (TRAVADO EM 15KH)  BARRETO FOI AVALIADO E NÃO IDETIFICADO FALHA"/>
    <s v="202304127015"/>
    <s v="D"/>
    <x v="2"/>
    <x v="0"/>
    <x v="30"/>
    <n v="2.1241359447004611E-4"/>
    <n v="2.9737903225806458E-3"/>
    <x v="7"/>
    <m/>
    <m/>
    <n v="1"/>
    <m/>
    <x v="0"/>
    <e v="#N/A"/>
    <x v="0"/>
    <x v="1"/>
    <x v="1"/>
    <d v="2023-08-30T00:00:00"/>
    <s v="CA11745168"/>
    <n v="23"/>
  </r>
  <r>
    <x v="7"/>
    <x v="8"/>
    <x v="1011"/>
    <x v="2"/>
    <x v="7"/>
    <s v="8006"/>
    <x v="34"/>
    <x v="2"/>
    <x v="1044"/>
    <x v="1046"/>
    <x v="993"/>
    <x v="7"/>
    <x v="35"/>
    <x v="0"/>
    <x v="0"/>
    <m/>
    <s v="MACHINE GEN Started a delay: MPS - Exec preditiva"/>
    <m/>
    <s v="A"/>
    <x v="5"/>
    <x v="0"/>
    <x v="30"/>
    <n v="1.0746428571428572E-6"/>
    <n v="1.5044999999999999E-5"/>
    <x v="8"/>
    <m/>
    <m/>
    <n v="1"/>
    <m/>
    <x v="0"/>
    <e v="#N/A"/>
    <x v="0"/>
    <x v="1"/>
    <x v="1"/>
    <d v="2023-09-01T00:00:00"/>
    <s v="CA11745170"/>
    <n v="23"/>
  </r>
  <r>
    <x v="7"/>
    <x v="8"/>
    <x v="1012"/>
    <x v="0"/>
    <x v="7"/>
    <s v="7116"/>
    <x v="3"/>
    <x v="0"/>
    <x v="1045"/>
    <x v="1047"/>
    <x v="994"/>
    <x v="0"/>
    <x v="0"/>
    <x v="0"/>
    <x v="0"/>
    <m/>
    <m/>
    <m/>
    <s v="A"/>
    <x v="0"/>
    <x v="0"/>
    <x v="30"/>
    <n v="3.5631785714285712E-5"/>
    <n v="4.9884500000000004E-4"/>
    <x v="8"/>
    <m/>
    <m/>
    <n v="1"/>
    <m/>
    <x v="0"/>
    <e v="#N/A"/>
    <x v="0"/>
    <x v="1"/>
    <x v="1"/>
    <d v="2023-09-01T00:00:00"/>
    <s v="CA11745170"/>
    <n v="4"/>
  </r>
  <r>
    <x v="7"/>
    <x v="8"/>
    <x v="1013"/>
    <x v="0"/>
    <x v="7"/>
    <s v="7000"/>
    <x v="0"/>
    <x v="0"/>
    <x v="1046"/>
    <x v="1048"/>
    <x v="995"/>
    <x v="0"/>
    <x v="0"/>
    <x v="0"/>
    <x v="0"/>
    <m/>
    <s v="MACHINE GEN Atraso iniciado: MPNS - Exec preditiva"/>
    <m/>
    <s v="A"/>
    <x v="0"/>
    <x v="0"/>
    <x v="30"/>
    <n v="1.735987142857143E-3"/>
    <n v="2.430382E-2"/>
    <x v="8"/>
    <m/>
    <m/>
    <n v="1"/>
    <m/>
    <x v="0"/>
    <e v="#N/A"/>
    <x v="0"/>
    <x v="1"/>
    <x v="1"/>
    <d v="2023-09-01T00:00:00"/>
    <s v="CA11745170"/>
    <n v="4"/>
  </r>
  <r>
    <x v="7"/>
    <x v="8"/>
    <x v="1014"/>
    <x v="1"/>
    <x v="7"/>
    <s v="9000"/>
    <x v="2"/>
    <x v="1"/>
    <x v="1047"/>
    <x v="1049"/>
    <x v="996"/>
    <x v="2"/>
    <x v="19"/>
    <x v="122"/>
    <x v="1"/>
    <s v="REPARAR"/>
    <s v="FALHA NOS FAROIS; REPOSIONADO PINOS DO SWITE DOS FAROIS  1150047"/>
    <s v="202304145829"/>
    <s v="B"/>
    <x v="2"/>
    <x v="0"/>
    <x v="30"/>
    <n v="1.7671142857142859E-4"/>
    <n v="2.4739599999999999E-3"/>
    <x v="8"/>
    <m/>
    <m/>
    <n v="1"/>
    <m/>
    <x v="0"/>
    <e v="#N/A"/>
    <x v="0"/>
    <x v="1"/>
    <x v="1"/>
    <d v="2023-09-02T00:00:00"/>
    <s v="CA11745171"/>
    <n v="23"/>
  </r>
  <r>
    <x v="7"/>
    <x v="8"/>
    <x v="1015"/>
    <x v="1"/>
    <x v="7"/>
    <s v="9000"/>
    <x v="2"/>
    <x v="1"/>
    <x v="1048"/>
    <x v="1050"/>
    <x v="997"/>
    <x v="2"/>
    <x v="19"/>
    <x v="24"/>
    <x v="4"/>
    <s v="TROCAR"/>
    <s v="LATERNA TRASEIRA QUEBRADA"/>
    <s v="202304185188"/>
    <s v="C"/>
    <x v="2"/>
    <x v="0"/>
    <x v="30"/>
    <n v="7.5566285714285717E-4"/>
    <n v="1.057928E-2"/>
    <x v="8"/>
    <m/>
    <m/>
    <n v="1"/>
    <m/>
    <x v="0"/>
    <e v="#N/A"/>
    <x v="0"/>
    <x v="1"/>
    <x v="1"/>
    <d v="2023-09-03T00:00:00"/>
    <s v="CA11745172"/>
    <n v="23"/>
  </r>
  <r>
    <x v="7"/>
    <x v="8"/>
    <x v="1016"/>
    <x v="1"/>
    <x v="7"/>
    <s v="9000"/>
    <x v="2"/>
    <x v="1"/>
    <x v="1049"/>
    <x v="1051"/>
    <x v="998"/>
    <x v="13"/>
    <x v="31"/>
    <x v="188"/>
    <x v="3"/>
    <s v="REPARAR"/>
    <s v="VAZAMENTO DE OLEO HIDRAULICO  DO MOTOR DA ESCADA - LIBERADO REPOSICIONADO A TAMPA DO RESERVATÓRIO DE ÓLEO DA ESCADA - MATRÍCULA 2201642"/>
    <s v="202304201620"/>
    <s v="C"/>
    <x v="2"/>
    <x v="0"/>
    <x v="31"/>
    <n v="9.1021785714285729E-5"/>
    <n v="1.2743050000000001E-3"/>
    <x v="8"/>
    <m/>
    <m/>
    <n v="1"/>
    <m/>
    <x v="0"/>
    <e v="#N/A"/>
    <x v="0"/>
    <x v="1"/>
    <x v="1"/>
    <d v="2023-09-04T00:00:00"/>
    <s v="CA11745173"/>
    <n v="23"/>
  </r>
  <r>
    <x v="7"/>
    <x v="8"/>
    <x v="1017"/>
    <x v="0"/>
    <x v="7"/>
    <s v="7000"/>
    <x v="0"/>
    <x v="0"/>
    <x v="1050"/>
    <x v="1052"/>
    <x v="999"/>
    <x v="0"/>
    <x v="115"/>
    <x v="0"/>
    <x v="0"/>
    <m/>
    <s v="LIBERADO - 1150164"/>
    <m/>
    <s v="C"/>
    <x v="0"/>
    <x v="0"/>
    <x v="31"/>
    <n v="1.7773642857142856E-3"/>
    <n v="2.4883099999999998E-2"/>
    <x v="8"/>
    <m/>
    <m/>
    <n v="1"/>
    <m/>
    <x v="0"/>
    <e v="#N/A"/>
    <x v="0"/>
    <x v="1"/>
    <x v="1"/>
    <d v="2023-09-05T00:00:00"/>
    <s v="CA11745174"/>
    <n v="23"/>
  </r>
  <r>
    <x v="7"/>
    <x v="8"/>
    <x v="1018"/>
    <x v="1"/>
    <x v="7"/>
    <s v="9032"/>
    <x v="15"/>
    <x v="1"/>
    <x v="1051"/>
    <x v="1053"/>
    <x v="1000"/>
    <x v="6"/>
    <x v="12"/>
    <x v="71"/>
    <x v="0"/>
    <m/>
    <s v="FALHA NO GPS (TRAVANDO) - EQUIPAMENTO RETORNO A COMUNICAR - 115010 - (FALHA ESTA SENDO ROTINEIRA, ESTA SENSO AVALIADO PELA EQUIPE CAT)"/>
    <s v="202304295302"/>
    <s v="D"/>
    <x v="1"/>
    <x v="1"/>
    <x v="31"/>
    <n v="1.3500321428571428E-4"/>
    <n v="1.8900449999999999E-3"/>
    <x v="8"/>
    <m/>
    <m/>
    <n v="1"/>
    <m/>
    <x v="0"/>
    <e v="#N/A"/>
    <x v="0"/>
    <x v="1"/>
    <x v="1"/>
    <d v="2023-09-10T00:00:00"/>
    <s v="CA11745179"/>
    <n v="23"/>
  </r>
  <r>
    <x v="7"/>
    <x v="8"/>
    <x v="996"/>
    <x v="0"/>
    <x v="7"/>
    <s v="7116"/>
    <x v="3"/>
    <x v="0"/>
    <x v="1052"/>
    <x v="1054"/>
    <x v="979"/>
    <x v="0"/>
    <x v="30"/>
    <x v="0"/>
    <x v="0"/>
    <m/>
    <m/>
    <m/>
    <s v="B"/>
    <x v="0"/>
    <x v="0"/>
    <x v="32"/>
    <n v="6.2872142857142854E-5"/>
    <n v="8.8020999999999998E-4"/>
    <x v="8"/>
    <m/>
    <m/>
    <n v="1"/>
    <m/>
    <x v="0"/>
    <e v="#N/A"/>
    <x v="0"/>
    <x v="1"/>
    <x v="1"/>
    <d v="2023-09-14T00:00:00"/>
    <s v="CA11745183"/>
    <n v="23"/>
  </r>
  <r>
    <x v="7"/>
    <x v="8"/>
    <x v="1019"/>
    <x v="0"/>
    <x v="7"/>
    <s v="7111"/>
    <x v="5"/>
    <x v="0"/>
    <x v="1053"/>
    <x v="1055"/>
    <x v="1001"/>
    <x v="0"/>
    <x v="30"/>
    <x v="0"/>
    <x v="0"/>
    <m/>
    <m/>
    <m/>
    <s v="B"/>
    <x v="0"/>
    <x v="0"/>
    <x v="32"/>
    <n v="6.4355999999999994E-4"/>
    <n v="9.0098399999999981E-3"/>
    <x v="8"/>
    <m/>
    <m/>
    <n v="1"/>
    <m/>
    <x v="0"/>
    <e v="#N/A"/>
    <x v="0"/>
    <x v="1"/>
    <x v="1"/>
    <d v="2023-09-14T00:00:00"/>
    <s v="CA11745183"/>
    <n v="23"/>
  </r>
  <r>
    <x v="7"/>
    <x v="8"/>
    <x v="1020"/>
    <x v="0"/>
    <x v="7"/>
    <s v="7111"/>
    <x v="5"/>
    <x v="0"/>
    <x v="1054"/>
    <x v="1056"/>
    <x v="1002"/>
    <x v="0"/>
    <x v="30"/>
    <x v="0"/>
    <x v="0"/>
    <m/>
    <m/>
    <m/>
    <s v="B"/>
    <x v="0"/>
    <x v="0"/>
    <x v="32"/>
    <n v="2.9854910714285712E-3"/>
    <n v="4.1796874999999997E-2"/>
    <x v="8"/>
    <m/>
    <m/>
    <n v="1"/>
    <m/>
    <x v="0"/>
    <e v="#N/A"/>
    <x v="0"/>
    <x v="1"/>
    <x v="1"/>
    <d v="2023-09-15T00:00:00"/>
    <s v="CA11745184"/>
    <n v="23"/>
  </r>
  <r>
    <x v="7"/>
    <x v="8"/>
    <x v="1021"/>
    <x v="0"/>
    <x v="7"/>
    <s v="7000"/>
    <x v="0"/>
    <x v="0"/>
    <x v="1055"/>
    <x v="1057"/>
    <x v="1003"/>
    <x v="0"/>
    <x v="30"/>
    <x v="0"/>
    <x v="0"/>
    <m/>
    <m/>
    <m/>
    <s v="D"/>
    <x v="0"/>
    <x v="0"/>
    <x v="32"/>
    <n v="2.6024717857142856E-3"/>
    <n v="3.6434604999999995E-2"/>
    <x v="8"/>
    <m/>
    <m/>
    <n v="1"/>
    <m/>
    <x v="0"/>
    <e v="#N/A"/>
    <x v="0"/>
    <x v="1"/>
    <x v="1"/>
    <d v="2023-09-15T00:00:00"/>
    <s v="CA11745184"/>
    <n v="23"/>
  </r>
  <r>
    <x v="7"/>
    <x v="8"/>
    <x v="1022"/>
    <x v="2"/>
    <x v="7"/>
    <s v="8010"/>
    <x v="14"/>
    <x v="2"/>
    <x v="1056"/>
    <x v="1058"/>
    <x v="1004"/>
    <x v="0"/>
    <x v="4"/>
    <x v="0"/>
    <x v="0"/>
    <m/>
    <s v="REALIZAR GIRO DO PNEU TEI"/>
    <m/>
    <s v="A"/>
    <x v="0"/>
    <x v="0"/>
    <x v="33"/>
    <n v="5.8957499999999995E-4"/>
    <n v="8.2540500000000006E-3"/>
    <x v="8"/>
    <m/>
    <m/>
    <n v="1"/>
    <m/>
    <x v="0"/>
    <e v="#N/A"/>
    <x v="0"/>
    <x v="1"/>
    <x v="1"/>
    <d v="2023-09-19T00:00:00"/>
    <s v="CA11745188"/>
    <n v="23"/>
  </r>
  <r>
    <x v="7"/>
    <x v="8"/>
    <x v="1023"/>
    <x v="1"/>
    <x v="7"/>
    <s v="9010"/>
    <x v="17"/>
    <x v="1"/>
    <x v="1057"/>
    <x v="1059"/>
    <x v="1005"/>
    <x v="9"/>
    <x v="27"/>
    <x v="22"/>
    <x v="0"/>
    <m/>
    <s v="ALTA PREÇÃO NO PNEU TEE  - CALIBRADO E LIBERADO – MATRÍCULA 81006923"/>
    <m/>
    <s v="A"/>
    <x v="3"/>
    <x v="0"/>
    <x v="33"/>
    <n v="2.5756464285714285E-4"/>
    <n v="3.605905E-3"/>
    <x v="8"/>
    <m/>
    <m/>
    <n v="1"/>
    <m/>
    <x v="0"/>
    <e v="#N/A"/>
    <x v="0"/>
    <x v="1"/>
    <x v="1"/>
    <d v="2023-09-20T00:00:00"/>
    <s v="CA11745189"/>
    <n v="23"/>
  </r>
  <r>
    <x v="8"/>
    <x v="0"/>
    <x v="1024"/>
    <x v="0"/>
    <x v="8"/>
    <s v="7000"/>
    <x v="0"/>
    <x v="0"/>
    <x v="1058"/>
    <x v="1060"/>
    <x v="1006"/>
    <x v="7"/>
    <x v="7"/>
    <x v="0"/>
    <x v="0"/>
    <m/>
    <m/>
    <m/>
    <s v="C"/>
    <x v="5"/>
    <x v="0"/>
    <x v="2"/>
    <n v="5.1872262773722623E-5"/>
    <n v="4.5848387096774192E-4"/>
    <x v="0"/>
    <m/>
    <m/>
    <n v="1"/>
    <m/>
    <x v="0"/>
    <e v="#N/A"/>
    <x v="0"/>
    <x v="0"/>
    <x v="0"/>
    <d v="2023-01-12T00:00:00"/>
    <s v="CA11844938"/>
    <n v="23"/>
  </r>
  <r>
    <x v="8"/>
    <x v="0"/>
    <x v="1025"/>
    <x v="0"/>
    <x v="8"/>
    <s v="7000"/>
    <x v="0"/>
    <x v="0"/>
    <x v="1059"/>
    <x v="1061"/>
    <x v="1007"/>
    <x v="0"/>
    <x v="33"/>
    <x v="0"/>
    <x v="0"/>
    <m/>
    <m/>
    <m/>
    <s v="D"/>
    <x v="0"/>
    <x v="0"/>
    <x v="2"/>
    <n v="2.2417376319033155E-4"/>
    <n v="1.9814068101338981E-3"/>
    <x v="0"/>
    <m/>
    <m/>
    <n v="1"/>
    <m/>
    <x v="0"/>
    <e v="#N/A"/>
    <x v="0"/>
    <x v="1"/>
    <x v="1"/>
    <d v="2023-01-14T00:00:00"/>
    <s v="CA11844940"/>
    <n v="23"/>
  </r>
  <r>
    <x v="8"/>
    <x v="0"/>
    <x v="1026"/>
    <x v="0"/>
    <x v="8"/>
    <s v="7111"/>
    <x v="5"/>
    <x v="0"/>
    <x v="1060"/>
    <x v="1062"/>
    <x v="1008"/>
    <x v="0"/>
    <x v="33"/>
    <x v="5"/>
    <x v="0"/>
    <m/>
    <m/>
    <m/>
    <s v="D"/>
    <x v="0"/>
    <x v="2"/>
    <x v="2"/>
    <n v="5.3506859960153453E-4"/>
    <n v="4.7293160093813055E-3"/>
    <x v="0"/>
    <m/>
    <m/>
    <n v="1"/>
    <m/>
    <x v="0"/>
    <e v="#N/A"/>
    <x v="0"/>
    <x v="1"/>
    <x v="1"/>
    <d v="2023-01-14T00:00:00"/>
    <s v="CA11844940"/>
    <n v="23"/>
  </r>
  <r>
    <x v="8"/>
    <x v="0"/>
    <x v="1027"/>
    <x v="0"/>
    <x v="8"/>
    <s v="7111"/>
    <x v="0"/>
    <x v="0"/>
    <x v="1061"/>
    <x v="1063"/>
    <x v="1009"/>
    <x v="0"/>
    <x v="33"/>
    <x v="0"/>
    <x v="0"/>
    <m/>
    <m/>
    <m/>
    <m/>
    <x v="0"/>
    <x v="0"/>
    <x v="2"/>
    <n v="2.647844011899395E-3"/>
    <n v="2.3403524492272072E-2"/>
    <x v="0"/>
    <m/>
    <m/>
    <n v="1"/>
    <m/>
    <x v="0"/>
    <e v="#N/A"/>
    <x v="0"/>
    <x v="1"/>
    <x v="1"/>
    <d v="2023-01-15T00:00:00"/>
    <s v="CA11844941"/>
    <n v="23"/>
  </r>
  <r>
    <x v="8"/>
    <x v="0"/>
    <x v="1028"/>
    <x v="0"/>
    <x v="8"/>
    <s v="7111"/>
    <x v="8"/>
    <x v="0"/>
    <x v="1062"/>
    <x v="1064"/>
    <x v="1010"/>
    <x v="0"/>
    <x v="33"/>
    <x v="7"/>
    <x v="0"/>
    <m/>
    <m/>
    <m/>
    <m/>
    <x v="0"/>
    <x v="2"/>
    <x v="2"/>
    <n v="4.9422141120991712E-4"/>
    <n v="4.3682795700489456E-3"/>
    <x v="0"/>
    <m/>
    <m/>
    <n v="1"/>
    <m/>
    <x v="0"/>
    <e v="#N/A"/>
    <x v="0"/>
    <x v="1"/>
    <x v="1"/>
    <d v="2023-01-15T00:00:00"/>
    <s v="CA11844941"/>
    <n v="23"/>
  </r>
  <r>
    <x v="8"/>
    <x v="0"/>
    <x v="1029"/>
    <x v="0"/>
    <x v="8"/>
    <s v="7000"/>
    <x v="0"/>
    <x v="0"/>
    <x v="1063"/>
    <x v="1065"/>
    <x v="1011"/>
    <x v="0"/>
    <x v="33"/>
    <x v="0"/>
    <x v="0"/>
    <m/>
    <m/>
    <m/>
    <s v="D"/>
    <x v="0"/>
    <x v="0"/>
    <x v="2"/>
    <n v="2.4222340497192943E-3"/>
    <n v="2.1409423536228604E-2"/>
    <x v="0"/>
    <m/>
    <m/>
    <n v="1"/>
    <m/>
    <x v="0"/>
    <e v="#N/A"/>
    <x v="0"/>
    <x v="1"/>
    <x v="1"/>
    <d v="2023-01-15T00:00:00"/>
    <s v="CA11844941"/>
    <n v="23"/>
  </r>
  <r>
    <x v="8"/>
    <x v="0"/>
    <x v="1030"/>
    <x v="1"/>
    <x v="8"/>
    <s v="9135"/>
    <x v="25"/>
    <x v="1"/>
    <x v="1064"/>
    <x v="1066"/>
    <x v="1012"/>
    <x v="11"/>
    <x v="26"/>
    <x v="106"/>
    <x v="0"/>
    <m/>
    <s v="CORRIGIR CABO DO SISTEMA DE FADIGA OPTALERT / SUBSTITUIDO SUPORTE DO TABLET DO OPTALERT. - MR TECNOLOGIA."/>
    <s v="202300333571"/>
    <s v="D"/>
    <x v="1"/>
    <x v="1"/>
    <x v="3"/>
    <n v="1.0323722627737225E-4"/>
    <n v="9.124838709677419E-4"/>
    <x v="0"/>
    <m/>
    <m/>
    <n v="1"/>
    <m/>
    <x v="0"/>
    <e v="#N/A"/>
    <x v="0"/>
    <x v="1"/>
    <x v="1"/>
    <d v="2023-01-20T00:00:00"/>
    <s v="CA11844946"/>
    <n v="23"/>
  </r>
  <r>
    <x v="8"/>
    <x v="0"/>
    <x v="1031"/>
    <x v="1"/>
    <x v="8"/>
    <s v="9032"/>
    <x v="15"/>
    <x v="1"/>
    <x v="1065"/>
    <x v="1067"/>
    <x v="1013"/>
    <x v="1"/>
    <x v="1"/>
    <x v="1"/>
    <x v="0"/>
    <m/>
    <m/>
    <m/>
    <s v="C"/>
    <x v="1"/>
    <x v="1"/>
    <x v="4"/>
    <n v="6.9909124087591247E-5"/>
    <n v="6.1790645161290331E-4"/>
    <x v="0"/>
    <m/>
    <m/>
    <n v="1"/>
    <m/>
    <x v="0"/>
    <e v="#N/A"/>
    <x v="0"/>
    <x v="1"/>
    <x v="1"/>
    <d v="2023-01-26T00:00:00"/>
    <s v="CA11844952"/>
    <n v="23"/>
  </r>
  <r>
    <x v="8"/>
    <x v="0"/>
    <x v="1032"/>
    <x v="1"/>
    <x v="8"/>
    <s v="9031"/>
    <x v="12"/>
    <x v="1"/>
    <x v="1066"/>
    <x v="1068"/>
    <x v="1014"/>
    <x v="6"/>
    <x v="8"/>
    <x v="10"/>
    <x v="1"/>
    <s v="REPARAR"/>
    <s v="FALHA DE COMUNICAÇÃO - SE6071KS01  MANUTENÇÃO NA COMUNICAÇÃO RADIO PTT"/>
    <s v="202300471321"/>
    <s v="A"/>
    <x v="1"/>
    <x v="1"/>
    <x v="4"/>
    <n v="6.5431386861313862E-5"/>
    <n v="5.7832903225806442E-4"/>
    <x v="0"/>
    <m/>
    <m/>
    <n v="1"/>
    <m/>
    <x v="0"/>
    <e v="#N/A"/>
    <x v="0"/>
    <x v="1"/>
    <x v="1"/>
    <d v="2023-01-28T00:00:00"/>
    <s v="CA11844954"/>
    <n v="23"/>
  </r>
  <r>
    <x v="8"/>
    <x v="1"/>
    <x v="1033"/>
    <x v="0"/>
    <x v="8"/>
    <s v="7000"/>
    <x v="0"/>
    <x v="0"/>
    <x v="1067"/>
    <x v="1069"/>
    <x v="1015"/>
    <x v="0"/>
    <x v="0"/>
    <x v="0"/>
    <x v="0"/>
    <m/>
    <m/>
    <m/>
    <s v="D"/>
    <x v="0"/>
    <x v="0"/>
    <x v="5"/>
    <n v="4.2531244979919681E-4"/>
    <n v="3.782242857142857E-3"/>
    <x v="1"/>
    <m/>
    <m/>
    <n v="1"/>
    <m/>
    <x v="0"/>
    <e v="#N/A"/>
    <x v="0"/>
    <x v="1"/>
    <x v="1"/>
    <d v="2023-02-02T00:00:00"/>
    <s v="CA11844959"/>
    <n v="4"/>
  </r>
  <r>
    <x v="8"/>
    <x v="1"/>
    <x v="1034"/>
    <x v="0"/>
    <x v="8"/>
    <s v="7010"/>
    <x v="4"/>
    <x v="0"/>
    <x v="1068"/>
    <x v="1070"/>
    <x v="1016"/>
    <x v="0"/>
    <x v="4"/>
    <x v="0"/>
    <x v="0"/>
    <m/>
    <m/>
    <m/>
    <s v="C"/>
    <x v="3"/>
    <x v="0"/>
    <x v="34"/>
    <n v="1.245537751004016E-3"/>
    <n v="1.1076389285714286E-2"/>
    <x v="1"/>
    <m/>
    <m/>
    <n v="1"/>
    <m/>
    <x v="0"/>
    <e v="#N/A"/>
    <x v="0"/>
    <x v="1"/>
    <x v="1"/>
    <d v="2023-02-07T00:00:00"/>
    <s v="CA11844964"/>
    <n v="23"/>
  </r>
  <r>
    <x v="8"/>
    <x v="1"/>
    <x v="1035"/>
    <x v="1"/>
    <x v="8"/>
    <s v="9000"/>
    <x v="2"/>
    <x v="1"/>
    <x v="1069"/>
    <x v="1071"/>
    <x v="1017"/>
    <x v="17"/>
    <x v="21"/>
    <x v="76"/>
    <x v="32"/>
    <s v="REPARAR"/>
    <s v="CURTO DA MANGUEIRA DE GRAXA COM CAPO ALIMENTAÇÃO DO MOTOR"/>
    <s v="202300641920"/>
    <s v="D"/>
    <x v="2"/>
    <x v="0"/>
    <x v="34"/>
    <n v="9.7026987951807236E-4"/>
    <n v="8.6284714285714305E-3"/>
    <x v="1"/>
    <m/>
    <m/>
    <n v="1"/>
    <m/>
    <x v="0"/>
    <e v="#N/A"/>
    <x v="0"/>
    <x v="1"/>
    <x v="1"/>
    <d v="2023-02-07T00:00:00"/>
    <s v="CA11844964"/>
    <n v="23"/>
  </r>
  <r>
    <x v="8"/>
    <x v="1"/>
    <x v="1036"/>
    <x v="1"/>
    <x v="8"/>
    <s v="9000"/>
    <x v="2"/>
    <x v="1"/>
    <x v="1070"/>
    <x v="1072"/>
    <x v="1018"/>
    <x v="17"/>
    <x v="116"/>
    <x v="189"/>
    <x v="74"/>
    <s v="TROCAR"/>
    <s v="TM_3 - INCOMPATIBILIDADE DE SINAL DO RETARDO- FOI SUBSTITUÍDO AS PONTAS DOS RETADORES  MATRÍCULA 2201715"/>
    <s v="202300679292"/>
    <s v="A"/>
    <x v="2"/>
    <x v="0"/>
    <x v="34"/>
    <n v="7.2093935742971894E-4"/>
    <n v="6.4112107142857144E-3"/>
    <x v="1"/>
    <m/>
    <m/>
    <n v="1"/>
    <m/>
    <x v="0"/>
    <e v="#N/A"/>
    <x v="0"/>
    <x v="1"/>
    <x v="1"/>
    <d v="2023-02-09T00:00:00"/>
    <s v="CA11844966"/>
    <n v="23"/>
  </r>
  <r>
    <x v="8"/>
    <x v="1"/>
    <x v="1037"/>
    <x v="2"/>
    <x v="8"/>
    <s v="8010"/>
    <x v="14"/>
    <x v="2"/>
    <x v="1071"/>
    <x v="1073"/>
    <x v="1019"/>
    <x v="0"/>
    <x v="4"/>
    <x v="0"/>
    <x v="0"/>
    <m/>
    <m/>
    <m/>
    <s v="A"/>
    <x v="3"/>
    <x v="0"/>
    <x v="6"/>
    <n v="3.7929317269076309E-5"/>
    <n v="3.3730000000000001E-4"/>
    <x v="1"/>
    <m/>
    <m/>
    <n v="1"/>
    <m/>
    <x v="0"/>
    <e v="#N/A"/>
    <x v="0"/>
    <x v="1"/>
    <x v="1"/>
    <d v="2023-02-16T00:00:00"/>
    <s v="CA11844973"/>
    <n v="23"/>
  </r>
  <r>
    <x v="8"/>
    <x v="1"/>
    <x v="1038"/>
    <x v="0"/>
    <x v="8"/>
    <s v="7000"/>
    <x v="0"/>
    <x v="0"/>
    <x v="1072"/>
    <x v="1074"/>
    <x v="1020"/>
    <x v="0"/>
    <x v="6"/>
    <x v="0"/>
    <x v="0"/>
    <m/>
    <m/>
    <m/>
    <s v="B"/>
    <x v="3"/>
    <x v="0"/>
    <x v="6"/>
    <n v="5.981797560718449E-4"/>
    <n v="5.319527116496049E-3"/>
    <x v="1"/>
    <m/>
    <m/>
    <n v="1"/>
    <m/>
    <x v="0"/>
    <e v="#N/A"/>
    <x v="0"/>
    <x v="1"/>
    <x v="1"/>
    <d v="2023-02-16T00:00:00"/>
    <s v="CA11844973"/>
    <n v="23"/>
  </r>
  <r>
    <x v="8"/>
    <x v="1"/>
    <x v="502"/>
    <x v="0"/>
    <x v="8"/>
    <s v="7000"/>
    <x v="5"/>
    <x v="0"/>
    <x v="1073"/>
    <x v="1075"/>
    <x v="499"/>
    <x v="0"/>
    <x v="6"/>
    <x v="190"/>
    <x v="0"/>
    <m/>
    <m/>
    <m/>
    <m/>
    <x v="0"/>
    <x v="2"/>
    <x v="6"/>
    <n v="3.3467202142874961E-4"/>
    <n v="2.9761904762770947E-3"/>
    <x v="1"/>
    <m/>
    <m/>
    <n v="1"/>
    <m/>
    <x v="0"/>
    <e v="#N/A"/>
    <x v="0"/>
    <x v="1"/>
    <x v="1"/>
    <d v="2023-02-17T00:00:00"/>
    <s v="CA11844974"/>
    <n v="23"/>
  </r>
  <r>
    <x v="8"/>
    <x v="1"/>
    <x v="1039"/>
    <x v="0"/>
    <x v="8"/>
    <s v="7000"/>
    <x v="6"/>
    <x v="0"/>
    <x v="1074"/>
    <x v="1076"/>
    <x v="1021"/>
    <x v="0"/>
    <x v="6"/>
    <x v="0"/>
    <x v="0"/>
    <m/>
    <m/>
    <m/>
    <m/>
    <x v="0"/>
    <x v="0"/>
    <x v="6"/>
    <n v="4.824854975405437E-4"/>
    <n v="4.290674603128407E-3"/>
    <x v="1"/>
    <m/>
    <m/>
    <n v="1"/>
    <m/>
    <x v="0"/>
    <e v="#N/A"/>
    <x v="0"/>
    <x v="1"/>
    <x v="1"/>
    <d v="2023-02-17T00:00:00"/>
    <s v="CA11844974"/>
    <n v="23"/>
  </r>
  <r>
    <x v="8"/>
    <x v="1"/>
    <x v="1040"/>
    <x v="0"/>
    <x v="8"/>
    <s v="7000"/>
    <x v="0"/>
    <x v="0"/>
    <x v="1075"/>
    <x v="1077"/>
    <x v="1022"/>
    <x v="0"/>
    <x v="6"/>
    <x v="0"/>
    <x v="0"/>
    <m/>
    <m/>
    <m/>
    <m/>
    <x v="0"/>
    <x v="0"/>
    <x v="6"/>
    <n v="1.3582106202445273E-3"/>
    <n v="1.2078373015745976E-2"/>
    <x v="1"/>
    <m/>
    <m/>
    <n v="1"/>
    <m/>
    <x v="0"/>
    <e v="#N/A"/>
    <x v="0"/>
    <x v="1"/>
    <x v="1"/>
    <d v="2023-02-17T00:00:00"/>
    <s v="CA11844974"/>
    <n v="23"/>
  </r>
  <r>
    <x v="8"/>
    <x v="1"/>
    <x v="697"/>
    <x v="0"/>
    <x v="8"/>
    <s v="7000"/>
    <x v="7"/>
    <x v="0"/>
    <x v="1076"/>
    <x v="1078"/>
    <x v="33"/>
    <x v="0"/>
    <x v="6"/>
    <x v="6"/>
    <x v="0"/>
    <m/>
    <m/>
    <m/>
    <m/>
    <x v="0"/>
    <x v="2"/>
    <x v="6"/>
    <n v="3.9045069167174465E-4"/>
    <n v="3.4722222223665866E-3"/>
    <x v="1"/>
    <m/>
    <m/>
    <n v="1"/>
    <m/>
    <x v="0"/>
    <e v="#N/A"/>
    <x v="0"/>
    <x v="1"/>
    <x v="1"/>
    <d v="2023-02-17T00:00:00"/>
    <s v="CA11844974"/>
    <n v="23"/>
  </r>
  <r>
    <x v="8"/>
    <x v="1"/>
    <x v="777"/>
    <x v="0"/>
    <x v="8"/>
    <s v="7000"/>
    <x v="8"/>
    <x v="0"/>
    <x v="1077"/>
    <x v="1079"/>
    <x v="768"/>
    <x v="0"/>
    <x v="6"/>
    <x v="7"/>
    <x v="0"/>
    <m/>
    <m/>
    <m/>
    <m/>
    <x v="0"/>
    <x v="2"/>
    <x v="6"/>
    <n v="1.8128067827512357E-4"/>
    <n v="1.6121031746609202E-3"/>
    <x v="1"/>
    <m/>
    <m/>
    <n v="1"/>
    <m/>
    <x v="0"/>
    <e v="#N/A"/>
    <x v="0"/>
    <x v="1"/>
    <x v="1"/>
    <d v="2023-02-17T00:00:00"/>
    <s v="CA11844974"/>
    <n v="23"/>
  </r>
  <r>
    <x v="8"/>
    <x v="1"/>
    <x v="1041"/>
    <x v="0"/>
    <x v="8"/>
    <s v="7000"/>
    <x v="7"/>
    <x v="0"/>
    <x v="1078"/>
    <x v="1080"/>
    <x v="649"/>
    <x v="0"/>
    <x v="6"/>
    <x v="6"/>
    <x v="0"/>
    <m/>
    <m/>
    <m/>
    <m/>
    <x v="0"/>
    <x v="2"/>
    <x v="6"/>
    <n v="2.6494868361039544E-4"/>
    <n v="2.3561507935353021E-3"/>
    <x v="1"/>
    <m/>
    <m/>
    <n v="1"/>
    <m/>
    <x v="0"/>
    <e v="#N/A"/>
    <x v="0"/>
    <x v="1"/>
    <x v="1"/>
    <d v="2023-02-17T00:00:00"/>
    <s v="CA11844974"/>
    <n v="23"/>
  </r>
  <r>
    <x v="8"/>
    <x v="1"/>
    <x v="1042"/>
    <x v="0"/>
    <x v="8"/>
    <s v="7000"/>
    <x v="0"/>
    <x v="0"/>
    <x v="1079"/>
    <x v="1081"/>
    <x v="1023"/>
    <x v="0"/>
    <x v="6"/>
    <x v="0"/>
    <x v="0"/>
    <m/>
    <m/>
    <m/>
    <m/>
    <x v="0"/>
    <x v="0"/>
    <x v="6"/>
    <n v="9.2146363229505775E-4"/>
    <n v="8.1944444443381916E-3"/>
    <x v="1"/>
    <m/>
    <m/>
    <n v="1"/>
    <m/>
    <x v="0"/>
    <e v="#N/A"/>
    <x v="0"/>
    <x v="1"/>
    <x v="1"/>
    <d v="2023-02-17T00:00:00"/>
    <s v="CA11844974"/>
    <n v="23"/>
  </r>
  <r>
    <x v="8"/>
    <x v="1"/>
    <x v="1043"/>
    <x v="1"/>
    <x v="8"/>
    <s v="9032"/>
    <x v="15"/>
    <x v="1"/>
    <x v="1080"/>
    <x v="1082"/>
    <x v="1024"/>
    <x v="2"/>
    <x v="40"/>
    <x v="33"/>
    <x v="75"/>
    <s v="REPARAR"/>
    <m/>
    <s v="202300892373"/>
    <s v="B"/>
    <x v="2"/>
    <x v="0"/>
    <x v="7"/>
    <n v="5.1920642570281114E-4"/>
    <n v="4.6172285714285704E-3"/>
    <x v="1"/>
    <m/>
    <m/>
    <n v="1"/>
    <m/>
    <x v="0"/>
    <e v="#N/A"/>
    <x v="0"/>
    <x v="1"/>
    <x v="1"/>
    <d v="2023-02-22T00:00:00"/>
    <s v="CA11844979"/>
    <n v="23"/>
  </r>
  <r>
    <x v="8"/>
    <x v="1"/>
    <x v="1044"/>
    <x v="1"/>
    <x v="8"/>
    <s v="9010"/>
    <x v="17"/>
    <x v="1"/>
    <x v="1081"/>
    <x v="1083"/>
    <x v="1025"/>
    <x v="18"/>
    <x v="32"/>
    <x v="125"/>
    <x v="71"/>
    <s v="TROCAR"/>
    <s v="CORTE NO PNEU T.D.E (AG MANUT DE PNEUS) /CORTE NO PNEU T.D.E / SUBSTITUIDO PNEU TDE E TDI 81005953"/>
    <s v="202300912659"/>
    <s v="D"/>
    <x v="8"/>
    <x v="5"/>
    <x v="7"/>
    <n v="4.2980718875502005E-3"/>
    <n v="3.8222139285714288E-2"/>
    <x v="1"/>
    <m/>
    <m/>
    <n v="1"/>
    <m/>
    <x v="0"/>
    <e v="#N/A"/>
    <x v="0"/>
    <x v="1"/>
    <x v="1"/>
    <d v="2023-02-23T00:00:00"/>
    <s v="CA11844980"/>
    <n v="23"/>
  </r>
  <r>
    <x v="8"/>
    <x v="2"/>
    <x v="1045"/>
    <x v="0"/>
    <x v="8"/>
    <s v="7010"/>
    <x v="4"/>
    <x v="0"/>
    <x v="1082"/>
    <x v="1084"/>
    <x v="1026"/>
    <x v="0"/>
    <x v="4"/>
    <x v="0"/>
    <x v="0"/>
    <m/>
    <m/>
    <m/>
    <s v="C"/>
    <x v="3"/>
    <x v="0"/>
    <x v="8"/>
    <n v="9.6093926776971955E-4"/>
    <n v="8.6484483870967743E-3"/>
    <x v="2"/>
    <m/>
    <m/>
    <n v="1"/>
    <m/>
    <x v="0"/>
    <e v="#N/A"/>
    <x v="0"/>
    <x v="1"/>
    <x v="1"/>
    <d v="2023-03-01T00:00:00"/>
    <s v="CA11844986"/>
    <n v="23"/>
  </r>
  <r>
    <x v="8"/>
    <x v="2"/>
    <x v="1046"/>
    <x v="1"/>
    <x v="8"/>
    <s v="9032"/>
    <x v="15"/>
    <x v="1"/>
    <x v="1083"/>
    <x v="1085"/>
    <x v="1027"/>
    <x v="1"/>
    <x v="23"/>
    <x v="1"/>
    <x v="0"/>
    <m/>
    <s v="FALHA NO SENSOR ANTICOLISÃO  - MENSAGEM DE ERRO TRAVADA NA TELA / FOI REINICIADO SISTEMA - HEXAGON"/>
    <s v="202301015232"/>
    <s v="D"/>
    <x v="1"/>
    <x v="1"/>
    <x v="8"/>
    <n v="1.8095386853486989E-4"/>
    <n v="1.6285838709677418E-3"/>
    <x v="2"/>
    <m/>
    <m/>
    <n v="1"/>
    <m/>
    <x v="0"/>
    <e v="#N/A"/>
    <x v="0"/>
    <x v="1"/>
    <x v="1"/>
    <d v="2023-03-01T00:00:00"/>
    <s v="CA11844986"/>
    <n v="23"/>
  </r>
  <r>
    <x v="8"/>
    <x v="2"/>
    <x v="216"/>
    <x v="1"/>
    <x v="8"/>
    <s v="9000"/>
    <x v="2"/>
    <x v="1"/>
    <x v="1084"/>
    <x v="1086"/>
    <x v="215"/>
    <x v="17"/>
    <x v="21"/>
    <x v="191"/>
    <x v="76"/>
    <s v="CORRIGIR OPERAÇÃO"/>
    <s v="TM_3 - ALARME CORRENTE NA FASE A E C DO MOTOR UTRAPASSOU LIMITE MÁXIMO - (202301041110 - TM_3 - ALARME ACIONAMENTO DE CORRENTE DE EXCITAÇÃO DO GERADOR) - REALIZADO ACOMPANHAMENRO SEM FALHA 2201642"/>
    <s v="202301041032"/>
    <s v="C"/>
    <x v="6"/>
    <x v="3"/>
    <x v="8"/>
    <n v="2.8707185131280363E-5"/>
    <n v="2.5836451612903228E-4"/>
    <x v="2"/>
    <m/>
    <m/>
    <n v="1"/>
    <m/>
    <x v="0"/>
    <e v="#N/A"/>
    <x v="0"/>
    <x v="1"/>
    <x v="1"/>
    <d v="2023-03-03T00:00:00"/>
    <s v="CA11844988"/>
    <n v="23"/>
  </r>
  <r>
    <x v="8"/>
    <x v="2"/>
    <x v="1011"/>
    <x v="0"/>
    <x v="8"/>
    <s v="7111"/>
    <x v="5"/>
    <x v="0"/>
    <x v="1085"/>
    <x v="1087"/>
    <x v="993"/>
    <x v="5"/>
    <x v="7"/>
    <x v="5"/>
    <x v="0"/>
    <m/>
    <m/>
    <m/>
    <s v="B"/>
    <x v="0"/>
    <x v="2"/>
    <x v="8"/>
    <n v="1.0784952500221318E-6"/>
    <n v="9.7064516129032255E-6"/>
    <x v="2"/>
    <m/>
    <m/>
    <n v="1"/>
    <m/>
    <x v="0"/>
    <e v="#N/A"/>
    <x v="0"/>
    <x v="1"/>
    <x v="1"/>
    <d v="2023-03-05T00:00:00"/>
    <s v="CA11844990"/>
    <n v="23"/>
  </r>
  <r>
    <x v="8"/>
    <x v="2"/>
    <x v="1047"/>
    <x v="1"/>
    <x v="8"/>
    <s v="9000"/>
    <x v="2"/>
    <x v="1"/>
    <x v="1086"/>
    <x v="1088"/>
    <x v="1028"/>
    <x v="17"/>
    <x v="21"/>
    <x v="191"/>
    <x v="76"/>
    <s v="CORRIGIR OPERAÇÃO"/>
    <s v="TM_3 - ALARME ALTA CORRENTE EM FASE B DO DRIVE DO MOTOR/Alarme de Alta  corrente de fase C do motor de acionamento. FALHA NÃO ENCONTRADA _x0009_MATRÍCULA 2201715"/>
    <s v="202301064891"/>
    <s v="A"/>
    <x v="6"/>
    <x v="3"/>
    <x v="8"/>
    <n v="5.3551894901040793E-4"/>
    <n v="4.8196677419354841E-3"/>
    <x v="2"/>
    <m/>
    <m/>
    <n v="1"/>
    <m/>
    <x v="0"/>
    <e v="#N/A"/>
    <x v="0"/>
    <x v="1"/>
    <x v="1"/>
    <d v="2023-03-05T00:00:00"/>
    <s v="CA11844990"/>
    <n v="23"/>
  </r>
  <r>
    <x v="8"/>
    <x v="2"/>
    <x v="1048"/>
    <x v="0"/>
    <x v="8"/>
    <s v="7000"/>
    <x v="0"/>
    <x v="0"/>
    <x v="1087"/>
    <x v="1089"/>
    <x v="1029"/>
    <x v="0"/>
    <x v="0"/>
    <x v="0"/>
    <x v="0"/>
    <m/>
    <m/>
    <m/>
    <s v="A"/>
    <x v="0"/>
    <x v="0"/>
    <x v="9"/>
    <n v="4.394002551939621E-4"/>
    <n v="3.9546E-3"/>
    <x v="2"/>
    <m/>
    <m/>
    <n v="1"/>
    <m/>
    <x v="0"/>
    <e v="#N/A"/>
    <x v="0"/>
    <x v="1"/>
    <x v="1"/>
    <d v="2023-03-06T00:00:00"/>
    <s v="CA11844991"/>
    <n v="4"/>
  </r>
  <r>
    <x v="8"/>
    <x v="2"/>
    <x v="1049"/>
    <x v="0"/>
    <x v="8"/>
    <s v="7032"/>
    <x v="1"/>
    <x v="0"/>
    <x v="1088"/>
    <x v="1090"/>
    <x v="1030"/>
    <x v="1"/>
    <x v="7"/>
    <x v="1"/>
    <x v="0"/>
    <m/>
    <s v="SENSOR HEXAGON"/>
    <m/>
    <s v="C"/>
    <x v="1"/>
    <x v="1"/>
    <x v="9"/>
    <n v="3.6298587389661471E-5"/>
    <n v="3.2668709677419357E-4"/>
    <x v="2"/>
    <m/>
    <m/>
    <n v="1"/>
    <m/>
    <x v="0"/>
    <e v="#N/A"/>
    <x v="0"/>
    <x v="1"/>
    <x v="1"/>
    <d v="2023-03-07T00:00:00"/>
    <s v="CA11844992"/>
    <n v="23"/>
  </r>
  <r>
    <x v="8"/>
    <x v="2"/>
    <x v="1050"/>
    <x v="0"/>
    <x v="8"/>
    <s v="7001"/>
    <x v="13"/>
    <x v="0"/>
    <x v="1089"/>
    <x v="1091"/>
    <x v="1031"/>
    <x v="5"/>
    <x v="7"/>
    <x v="0"/>
    <x v="0"/>
    <m/>
    <s v="INSPEÇÃO PREDITIVA"/>
    <m/>
    <s v="C"/>
    <x v="0"/>
    <x v="0"/>
    <x v="9"/>
    <n v="5.5837666837885624E-5"/>
    <n v="5.0253870967741933E-4"/>
    <x v="2"/>
    <m/>
    <m/>
    <n v="1"/>
    <m/>
    <x v="0"/>
    <e v="#N/A"/>
    <x v="0"/>
    <x v="1"/>
    <x v="1"/>
    <d v="2023-03-07T00:00:00"/>
    <s v="CA11844992"/>
    <n v="23"/>
  </r>
  <r>
    <x v="8"/>
    <x v="2"/>
    <x v="1051"/>
    <x v="0"/>
    <x v="8"/>
    <s v="7000"/>
    <x v="0"/>
    <x v="0"/>
    <x v="1090"/>
    <x v="1092"/>
    <x v="1032"/>
    <x v="0"/>
    <x v="117"/>
    <x v="0"/>
    <x v="0"/>
    <m/>
    <s v="2150075"/>
    <m/>
    <s v="C"/>
    <x v="0"/>
    <x v="0"/>
    <x v="9"/>
    <n v="1.5120976523864637E-3"/>
    <n v="1.3608870967741936E-2"/>
    <x v="2"/>
    <m/>
    <m/>
    <n v="1"/>
    <m/>
    <x v="0"/>
    <e v="#N/A"/>
    <x v="0"/>
    <x v="1"/>
    <x v="1"/>
    <d v="2023-03-09T00:00:00"/>
    <s v="CA11844994"/>
    <n v="23"/>
  </r>
  <r>
    <x v="8"/>
    <x v="2"/>
    <x v="1052"/>
    <x v="1"/>
    <x v="8"/>
    <s v="9000"/>
    <x v="2"/>
    <x v="1"/>
    <x v="1091"/>
    <x v="1093"/>
    <x v="1033"/>
    <x v="19"/>
    <x v="118"/>
    <x v="172"/>
    <x v="0"/>
    <m/>
    <s v="ALARME DE BAIXO NÍVEL DE ÓLEO DO MOTOR - EFETUADO LIMPEZA NOS SENSORES DE NÍVEL DE ÓLEO DO MOTOR MATRÍCULA 2201715"/>
    <s v="202301172427"/>
    <s v="A"/>
    <x v="6"/>
    <x v="3"/>
    <x v="9"/>
    <n v="8.9398259805839196E-5"/>
    <n v="8.0458387096774193E-4"/>
    <x v="2"/>
    <m/>
    <s v="Conforme relato do operador, equipamento alarmou baixo nivel de óleo do motor, porém os técnico da corretiva não encontraram baixo nível de óleo nem o  alarme ativo no VIMS."/>
    <n v="1"/>
    <m/>
    <x v="0"/>
    <e v="#N/A"/>
    <x v="0"/>
    <x v="1"/>
    <x v="1"/>
    <d v="2023-03-10T00:00:00"/>
    <s v="CA11844995"/>
    <n v="23"/>
  </r>
  <r>
    <x v="8"/>
    <x v="2"/>
    <x v="1053"/>
    <x v="1"/>
    <x v="8"/>
    <s v="9000"/>
    <x v="2"/>
    <x v="1"/>
    <x v="1092"/>
    <x v="1094"/>
    <x v="1034"/>
    <x v="2"/>
    <x v="19"/>
    <x v="192"/>
    <x v="31"/>
    <s v="FIXAR"/>
    <s v="FALHA NO PAINEL DE INSTRUMENTOS ; AJUSTADO INSTALAÇAO DA CHAVE DE FAROL 11500776"/>
    <s v="202301306913"/>
    <s v="B"/>
    <x v="2"/>
    <x v="0"/>
    <x v="10"/>
    <n v="1.6987751801594871E-4"/>
    <n v="1.5288967741935485E-3"/>
    <x v="2"/>
    <m/>
    <m/>
    <n v="1"/>
    <m/>
    <x v="0"/>
    <e v="#N/A"/>
    <x v="0"/>
    <x v="1"/>
    <x v="1"/>
    <d v="2023-03-19T00:00:00"/>
    <s v="CA11845004"/>
    <n v="23"/>
  </r>
  <r>
    <x v="8"/>
    <x v="2"/>
    <x v="1054"/>
    <x v="0"/>
    <x v="8"/>
    <s v="7116"/>
    <x v="3"/>
    <x v="0"/>
    <x v="1093"/>
    <x v="1095"/>
    <x v="1035"/>
    <x v="0"/>
    <x v="11"/>
    <x v="37"/>
    <x v="0"/>
    <m/>
    <m/>
    <m/>
    <s v="B"/>
    <x v="0"/>
    <x v="2"/>
    <x v="11"/>
    <n v="1.2984595354786232E-5"/>
    <n v="1.1686129032258065E-4"/>
    <x v="2"/>
    <m/>
    <m/>
    <n v="1"/>
    <m/>
    <x v="0"/>
    <e v="#N/A"/>
    <x v="0"/>
    <x v="1"/>
    <x v="1"/>
    <d v="2023-03-22T00:00:00"/>
    <s v="CA11845007"/>
    <n v="23"/>
  </r>
  <r>
    <x v="8"/>
    <x v="2"/>
    <x v="1055"/>
    <x v="0"/>
    <x v="8"/>
    <s v="7000"/>
    <x v="0"/>
    <x v="0"/>
    <x v="1094"/>
    <x v="1096"/>
    <x v="1036"/>
    <x v="0"/>
    <x v="11"/>
    <x v="193"/>
    <x v="7"/>
    <s v="ROTINA"/>
    <m/>
    <m/>
    <s v="B"/>
    <x v="0"/>
    <x v="0"/>
    <x v="11"/>
    <n v="3.9806955018641746E-3"/>
    <n v="3.5826238709677424E-2"/>
    <x v="2"/>
    <m/>
    <m/>
    <n v="1"/>
    <m/>
    <x v="0"/>
    <e v="#N/A"/>
    <x v="0"/>
    <x v="1"/>
    <x v="1"/>
    <d v="2023-03-22T00:00:00"/>
    <s v="CA11845007"/>
    <n v="23"/>
  </r>
  <r>
    <x v="8"/>
    <x v="3"/>
    <x v="1056"/>
    <x v="1"/>
    <x v="8"/>
    <s v="9135"/>
    <x v="25"/>
    <x v="1"/>
    <x v="1095"/>
    <x v="1097"/>
    <x v="1037"/>
    <x v="11"/>
    <x v="99"/>
    <x v="23"/>
    <x v="10"/>
    <s v="SISTEMA ALERTA DE FADIGA"/>
    <m/>
    <s v="202301538194"/>
    <s v="C"/>
    <x v="1"/>
    <x v="1"/>
    <x v="35"/>
    <n v="3.2911179023723176E-4"/>
    <n v="3.2033166666666666E-3"/>
    <x v="3"/>
    <m/>
    <m/>
    <n v="1"/>
    <m/>
    <x v="0"/>
    <e v="#N/A"/>
    <x v="0"/>
    <x v="1"/>
    <x v="1"/>
    <d v="2023-04-01T00:00:00"/>
    <s v="CA11845017"/>
    <n v="23"/>
  </r>
  <r>
    <x v="8"/>
    <x v="3"/>
    <x v="1057"/>
    <x v="0"/>
    <x v="8"/>
    <n v="7000"/>
    <x v="0"/>
    <x v="0"/>
    <x v="1096"/>
    <x v="1098"/>
    <x v="1038"/>
    <x v="0"/>
    <x v="0"/>
    <x v="0"/>
    <x v="0"/>
    <m/>
    <m/>
    <m/>
    <s v="C"/>
    <x v="0"/>
    <x v="0"/>
    <x v="12"/>
    <n v="6.5271419228253764E-4"/>
    <n v="6.3530092592592596E-3"/>
    <x v="3"/>
    <m/>
    <m/>
    <n v="1"/>
    <m/>
    <x v="0"/>
    <e v="#N/A"/>
    <x v="0"/>
    <x v="1"/>
    <x v="1"/>
    <d v="2023-04-07T00:00:00"/>
    <s v="CA11845023"/>
    <n v="4"/>
  </r>
  <r>
    <x v="8"/>
    <x v="3"/>
    <x v="1058"/>
    <x v="0"/>
    <x v="8"/>
    <s v="7116"/>
    <x v="3"/>
    <x v="0"/>
    <x v="1097"/>
    <x v="1099"/>
    <x v="1039"/>
    <x v="0"/>
    <x v="13"/>
    <x v="50"/>
    <x v="7"/>
    <s v="ROTINA"/>
    <m/>
    <m/>
    <s v="B"/>
    <x v="0"/>
    <x v="0"/>
    <x v="13"/>
    <n v="9.9728583150008931E-5"/>
    <n v="9.7068000000000002E-4"/>
    <x v="3"/>
    <m/>
    <m/>
    <n v="1"/>
    <m/>
    <x v="0"/>
    <e v="#N/A"/>
    <x v="0"/>
    <x v="1"/>
    <x v="1"/>
    <d v="2023-04-21T00:00:00"/>
    <s v="CA11845037"/>
    <n v="23"/>
  </r>
  <r>
    <x v="8"/>
    <x v="3"/>
    <x v="1059"/>
    <x v="0"/>
    <x v="8"/>
    <s v="7111"/>
    <x v="5"/>
    <x v="0"/>
    <x v="1098"/>
    <x v="1100"/>
    <x v="1040"/>
    <x v="0"/>
    <x v="13"/>
    <x v="50"/>
    <x v="7"/>
    <s v="ROTINA"/>
    <m/>
    <m/>
    <s v="B"/>
    <x v="0"/>
    <x v="0"/>
    <x v="13"/>
    <n v="2.5562358760925147E-4"/>
    <n v="2.48804E-3"/>
    <x v="3"/>
    <m/>
    <m/>
    <n v="1"/>
    <m/>
    <x v="0"/>
    <e v="#N/A"/>
    <x v="0"/>
    <x v="1"/>
    <x v="1"/>
    <d v="2023-04-21T00:00:00"/>
    <s v="CA11845037"/>
    <n v="23"/>
  </r>
  <r>
    <x v="8"/>
    <x v="3"/>
    <x v="1060"/>
    <x v="0"/>
    <x v="8"/>
    <s v="9000"/>
    <x v="2"/>
    <x v="0"/>
    <x v="1099"/>
    <x v="1101"/>
    <x v="1041"/>
    <x v="0"/>
    <x v="13"/>
    <x v="50"/>
    <x v="7"/>
    <s v="ROTINA"/>
    <m/>
    <m/>
    <m/>
    <x v="0"/>
    <x v="0"/>
    <x v="13"/>
    <n v="4.1381770616896843E-4"/>
    <n v="4.0277777778101155E-3"/>
    <x v="3"/>
    <m/>
    <m/>
    <n v="1"/>
    <m/>
    <x v="0"/>
    <e v="#N/A"/>
    <x v="0"/>
    <x v="1"/>
    <x v="1"/>
    <d v="2023-04-22T00:00:00"/>
    <s v="CA11845038"/>
    <n v="23"/>
  </r>
  <r>
    <x v="8"/>
    <x v="3"/>
    <x v="1061"/>
    <x v="0"/>
    <x v="8"/>
    <s v="7111"/>
    <x v="16"/>
    <x v="0"/>
    <x v="1100"/>
    <x v="1102"/>
    <x v="1042"/>
    <x v="0"/>
    <x v="13"/>
    <x v="50"/>
    <x v="7"/>
    <s v="ROTINA"/>
    <m/>
    <m/>
    <s v="B"/>
    <x v="0"/>
    <x v="0"/>
    <x v="13"/>
    <n v="3.154369066779185E-4"/>
    <n v="3.0702160494305037E-3"/>
    <x v="3"/>
    <m/>
    <m/>
    <n v="1"/>
    <m/>
    <x v="0"/>
    <e v="#N/A"/>
    <x v="0"/>
    <x v="1"/>
    <x v="1"/>
    <d v="2023-04-22T00:00:00"/>
    <s v="CA11845038"/>
    <n v="23"/>
  </r>
  <r>
    <x v="8"/>
    <x v="3"/>
    <x v="1062"/>
    <x v="0"/>
    <x v="8"/>
    <s v="7000"/>
    <x v="0"/>
    <x v="0"/>
    <x v="1101"/>
    <x v="1103"/>
    <x v="1043"/>
    <x v="0"/>
    <x v="13"/>
    <x v="50"/>
    <x v="7"/>
    <s v="ROTINA"/>
    <m/>
    <m/>
    <m/>
    <x v="0"/>
    <x v="0"/>
    <x v="13"/>
    <n v="1.4693303208467483E-3"/>
    <n v="1.4301311728195288E-2"/>
    <x v="3"/>
    <m/>
    <m/>
    <n v="1"/>
    <m/>
    <x v="0"/>
    <e v="#N/A"/>
    <x v="0"/>
    <x v="1"/>
    <x v="1"/>
    <d v="2023-04-22T00:00:00"/>
    <s v="CA11845038"/>
    <n v="23"/>
  </r>
  <r>
    <x v="8"/>
    <x v="3"/>
    <x v="44"/>
    <x v="0"/>
    <x v="8"/>
    <s v="7000"/>
    <x v="0"/>
    <x v="0"/>
    <x v="1102"/>
    <x v="1104"/>
    <x v="44"/>
    <x v="0"/>
    <x v="13"/>
    <x v="6"/>
    <x v="7"/>
    <s v="ROTINA"/>
    <s v="AGUARDANDO COMBOIO"/>
    <m/>
    <m/>
    <x v="0"/>
    <x v="2"/>
    <x v="13"/>
    <n v="9.5130507175590973E-5"/>
    <n v="9.2592592603371788E-4"/>
    <x v="3"/>
    <m/>
    <m/>
    <n v="1"/>
    <m/>
    <x v="0"/>
    <e v="#N/A"/>
    <x v="0"/>
    <x v="1"/>
    <x v="1"/>
    <d v="2023-04-22T00:00:00"/>
    <s v="CA11845038"/>
    <n v="23"/>
  </r>
  <r>
    <x v="8"/>
    <x v="3"/>
    <x v="33"/>
    <x v="0"/>
    <x v="8"/>
    <s v="7000"/>
    <x v="0"/>
    <x v="0"/>
    <x v="1103"/>
    <x v="1105"/>
    <x v="33"/>
    <x v="0"/>
    <x v="13"/>
    <x v="50"/>
    <x v="7"/>
    <s v="ROTINA"/>
    <s v="FALHA TERRA"/>
    <m/>
    <m/>
    <x v="0"/>
    <x v="0"/>
    <x v="13"/>
    <n v="3.3295677506473253E-4"/>
    <n v="3.2407407406329488E-3"/>
    <x v="3"/>
    <m/>
    <m/>
    <n v="1"/>
    <m/>
    <x v="0"/>
    <e v="#N/A"/>
    <x v="0"/>
    <x v="1"/>
    <x v="1"/>
    <d v="2023-04-22T00:00:00"/>
    <s v="CA11845038"/>
    <n v="23"/>
  </r>
  <r>
    <x v="8"/>
    <x v="3"/>
    <x v="1063"/>
    <x v="0"/>
    <x v="8"/>
    <s v="7000"/>
    <x v="0"/>
    <x v="0"/>
    <x v="1104"/>
    <x v="1106"/>
    <x v="1044"/>
    <x v="0"/>
    <x v="13"/>
    <x v="50"/>
    <x v="7"/>
    <s v="ROTINA"/>
    <m/>
    <m/>
    <s v="B"/>
    <x v="0"/>
    <x v="0"/>
    <x v="13"/>
    <n v="9.2157678829468499E-5"/>
    <n v="8.9699074087548072E-4"/>
    <x v="3"/>
    <m/>
    <m/>
    <n v="1"/>
    <m/>
    <x v="0"/>
    <e v="#N/A"/>
    <x v="0"/>
    <x v="1"/>
    <x v="1"/>
    <d v="2023-04-22T00:00:00"/>
    <s v="CA11845038"/>
    <n v="23"/>
  </r>
  <r>
    <x v="8"/>
    <x v="3"/>
    <x v="1064"/>
    <x v="1"/>
    <x v="8"/>
    <s v="9032"/>
    <x v="15"/>
    <x v="1"/>
    <x v="1105"/>
    <x v="1107"/>
    <x v="1045"/>
    <x v="2"/>
    <x v="40"/>
    <x v="33"/>
    <x v="4"/>
    <s v="TROCAR"/>
    <m/>
    <m/>
    <s v="B"/>
    <x v="2"/>
    <x v="0"/>
    <x v="37"/>
    <n v="1.447212414531185E-3"/>
    <n v="1.4086033333333331E-2"/>
    <x v="3"/>
    <m/>
    <m/>
    <n v="1"/>
    <m/>
    <x v="0"/>
    <e v="#N/A"/>
    <x v="0"/>
    <x v="1"/>
    <x v="1"/>
    <d v="2023-04-28T00:00:00"/>
    <s v="CA11845044"/>
    <n v="23"/>
  </r>
  <r>
    <x v="8"/>
    <x v="3"/>
    <x v="1065"/>
    <x v="1"/>
    <x v="8"/>
    <s v="9010"/>
    <x v="17"/>
    <x v="1"/>
    <x v="1106"/>
    <x v="1108"/>
    <x v="1046"/>
    <x v="9"/>
    <x v="49"/>
    <x v="22"/>
    <x v="19"/>
    <s v="CALIBRAR"/>
    <s v="SEM INFORMAÇÕES NO APONTAMENTO VALE, USADO A MESMA TRATATIVA QUE DO CA113 NA JUSTIFICATIVA"/>
    <m/>
    <s v="A"/>
    <x v="3"/>
    <x v="0"/>
    <x v="37"/>
    <n v="4.2253927106248885E-5"/>
    <n v="4.1126666666666667E-4"/>
    <x v="3"/>
    <m/>
    <m/>
    <n v="1"/>
    <m/>
    <x v="0"/>
    <e v="#N/A"/>
    <x v="0"/>
    <x v="1"/>
    <x v="1"/>
    <d v="2023-04-28T00:00:00"/>
    <s v="CA11845044"/>
    <n v="23"/>
  </r>
  <r>
    <x v="8"/>
    <x v="4"/>
    <x v="1066"/>
    <x v="1"/>
    <x v="8"/>
    <s v="9000"/>
    <x v="2"/>
    <x v="1"/>
    <x v="1107"/>
    <x v="1109"/>
    <x v="1047"/>
    <x v="1"/>
    <x v="37"/>
    <x v="1"/>
    <x v="14"/>
    <s v="SISTEMA ANTICOLISÃO"/>
    <s v="TELA APAGADA DO SENSOR ANTICOLISÃO.- FOI CORRIGIDA A FIXAÇÃO DO CABO DO DISPLAY – MATRÍCULA 912"/>
    <s v="202302070083"/>
    <s v="A"/>
    <x v="1"/>
    <x v="1"/>
    <x v="14"/>
    <n v="1.5687842319631629E-4"/>
    <n v="1.8567064516129034E-3"/>
    <x v="4"/>
    <m/>
    <m/>
    <n v="1"/>
    <m/>
    <x v="0"/>
    <e v="#N/A"/>
    <x v="0"/>
    <x v="1"/>
    <x v="1"/>
    <d v="2023-05-03T00:00:00"/>
    <s v="CA11845049"/>
    <n v="23"/>
  </r>
  <r>
    <x v="8"/>
    <x v="4"/>
    <x v="1067"/>
    <x v="0"/>
    <x v="8"/>
    <s v="7000"/>
    <x v="0"/>
    <x v="0"/>
    <x v="1108"/>
    <x v="1110"/>
    <x v="1048"/>
    <x v="0"/>
    <x v="0"/>
    <x v="0"/>
    <x v="0"/>
    <m/>
    <m/>
    <m/>
    <s v="A"/>
    <x v="0"/>
    <x v="0"/>
    <x v="15"/>
    <n v="5.7246550955666084E-4"/>
    <n v="6.7753129032258061E-3"/>
    <x v="4"/>
    <m/>
    <m/>
    <n v="1"/>
    <m/>
    <x v="0"/>
    <e v="#N/A"/>
    <x v="0"/>
    <x v="1"/>
    <x v="1"/>
    <d v="2023-05-09T00:00:00"/>
    <s v="CA11845055"/>
    <n v="4"/>
  </r>
  <r>
    <x v="8"/>
    <x v="4"/>
    <x v="769"/>
    <x v="1"/>
    <x v="8"/>
    <s v="9032"/>
    <x v="15"/>
    <x v="1"/>
    <x v="1109"/>
    <x v="1111"/>
    <x v="761"/>
    <x v="6"/>
    <x v="8"/>
    <x v="10"/>
    <x v="0"/>
    <m/>
    <s v="FALHA DE COMUNCAÇÃO. AVALIADO NÃO ENCONTRADO FALHA"/>
    <m/>
    <s v="X"/>
    <x v="1"/>
    <x v="1"/>
    <x v="15"/>
    <n v="1.6173648962169166E-4"/>
    <n v="1.9142032258064514E-3"/>
    <x v="4"/>
    <m/>
    <m/>
    <n v="1"/>
    <m/>
    <x v="0"/>
    <e v="#N/A"/>
    <x v="0"/>
    <x v="1"/>
    <x v="1"/>
    <d v="2023-05-12T00:00:00"/>
    <s v="CA11845058"/>
    <n v="23"/>
  </r>
  <r>
    <x v="8"/>
    <x v="4"/>
    <x v="117"/>
    <x v="1"/>
    <x v="8"/>
    <s v="9135"/>
    <x v="25"/>
    <x v="1"/>
    <x v="1110"/>
    <x v="1112"/>
    <x v="117"/>
    <x v="11"/>
    <x v="61"/>
    <x v="23"/>
    <x v="10"/>
    <s v="SISTEMA ALERTA DE FADIGA"/>
    <s v="FALHA NO CONECTOR DO CABO OPTALERT - PLUGUE DO CABO PARA O TABLET DESNECTADO, REALIZADO CONEXÃO -  150"/>
    <s v="202302232736"/>
    <s v="D"/>
    <x v="1"/>
    <x v="1"/>
    <x v="15"/>
    <n v="6.7697853385028007E-5"/>
    <n v="8.0122580645161287E-4"/>
    <x v="4"/>
    <m/>
    <m/>
    <n v="1"/>
    <m/>
    <x v="0"/>
    <e v="#N/A"/>
    <x v="0"/>
    <x v="1"/>
    <x v="1"/>
    <d v="2023-05-12T00:00:00"/>
    <s v="CA11845058"/>
    <n v="23"/>
  </r>
  <r>
    <x v="8"/>
    <x v="4"/>
    <x v="1068"/>
    <x v="1"/>
    <x v="8"/>
    <s v="9000"/>
    <x v="2"/>
    <x v="1"/>
    <x v="1111"/>
    <x v="1113"/>
    <x v="1049"/>
    <x v="12"/>
    <x v="66"/>
    <x v="85"/>
    <x v="4"/>
    <s v="TROCAR"/>
    <s v="FALHA NO AR CONDICIONADO - FOI SUBSTITUÍDO O RELÉ DE ACIONAMENTO DO AR-CONDICIONADO – MATRÍCULA 1150182"/>
    <s v="202302267681"/>
    <s v="A"/>
    <x v="2"/>
    <x v="0"/>
    <x v="16"/>
    <n v="2.3435537023462321E-4"/>
    <n v="2.7736709677419354E-3"/>
    <x v="4"/>
    <m/>
    <m/>
    <n v="1"/>
    <m/>
    <x v="0"/>
    <e v="#N/A"/>
    <x v="0"/>
    <x v="1"/>
    <x v="1"/>
    <d v="2023-05-15T00:00:00"/>
    <s v="CA11845061"/>
    <n v="23"/>
  </r>
  <r>
    <x v="8"/>
    <x v="4"/>
    <x v="1069"/>
    <x v="1"/>
    <x v="8"/>
    <s v="9000"/>
    <x v="2"/>
    <x v="1"/>
    <x v="1112"/>
    <x v="1114"/>
    <x v="1050"/>
    <x v="17"/>
    <x v="58"/>
    <x v="194"/>
    <x v="77"/>
    <s v="TROCAR"/>
    <s v="O equipamento está parado para manutenção corretiva"/>
    <s v="202302297217"/>
    <s v="B"/>
    <x v="2"/>
    <x v="0"/>
    <x v="16"/>
    <n v="2.7738727988254031E-3"/>
    <n v="3.2829674193548382E-2"/>
    <x v="4"/>
    <m/>
    <m/>
    <n v="1"/>
    <m/>
    <x v="1"/>
    <e v="#N/A"/>
    <x v="31"/>
    <x v="0"/>
    <x v="0"/>
    <d v="2023-05-16T00:00:00"/>
    <s v="CA11845062"/>
    <n v="23"/>
  </r>
  <r>
    <x v="8"/>
    <x v="4"/>
    <x v="1070"/>
    <x v="1"/>
    <x v="8"/>
    <s v="9010"/>
    <x v="17"/>
    <x v="1"/>
    <x v="1113"/>
    <x v="1115"/>
    <x v="1051"/>
    <x v="23"/>
    <x v="22"/>
    <x v="22"/>
    <x v="78"/>
    <m/>
    <m/>
    <s v="202302352502"/>
    <s v="C"/>
    <x v="3"/>
    <x v="0"/>
    <x v="16"/>
    <n v="6.688386015234266E-4"/>
    <n v="7.9159193548387092E-3"/>
    <x v="4"/>
    <m/>
    <m/>
    <n v="1"/>
    <m/>
    <x v="0"/>
    <e v="#N/A"/>
    <x v="0"/>
    <x v="1"/>
    <x v="1"/>
    <d v="2023-05-19T00:00:00"/>
    <s v="CA11845065"/>
    <n v="23"/>
  </r>
  <r>
    <x v="8"/>
    <x v="4"/>
    <x v="1071"/>
    <x v="1"/>
    <x v="8"/>
    <s v="9000"/>
    <x v="2"/>
    <x v="1"/>
    <x v="1114"/>
    <x v="1116"/>
    <x v="1052"/>
    <x v="17"/>
    <x v="58"/>
    <x v="195"/>
    <x v="79"/>
    <s v="TROCAR"/>
    <m/>
    <s v="202302388640"/>
    <s v="A"/>
    <x v="2"/>
    <x v="0"/>
    <x v="38"/>
    <n v="5.4129800440212055E-4"/>
    <n v="6.4064354838709679E-3"/>
    <x v="4"/>
    <m/>
    <m/>
    <n v="1"/>
    <m/>
    <x v="0"/>
    <e v="#N/A"/>
    <x v="0"/>
    <x v="1"/>
    <x v="1"/>
    <d v="2023-05-22T00:00:00"/>
    <s v="CA11845068"/>
    <n v="23"/>
  </r>
  <r>
    <x v="8"/>
    <x v="4"/>
    <x v="1072"/>
    <x v="1"/>
    <x v="8"/>
    <s v="9000"/>
    <x v="2"/>
    <x v="1"/>
    <x v="1115"/>
    <x v="1117"/>
    <x v="1053"/>
    <x v="17"/>
    <x v="58"/>
    <x v="195"/>
    <x v="79"/>
    <s v="TROCAR"/>
    <s v="O equipamento está parado para manutenção corretiva"/>
    <s v="202302406888"/>
    <s v="B"/>
    <x v="2"/>
    <x v="0"/>
    <x v="38"/>
    <n v="7.2644173956977487E-4"/>
    <n v="8.5976709677419352E-3"/>
    <x v="4"/>
    <m/>
    <m/>
    <n v="1"/>
    <m/>
    <x v="0"/>
    <e v="#N/A"/>
    <x v="0"/>
    <x v="1"/>
    <x v="1"/>
    <d v="2023-05-23T00:00:00"/>
    <s v="CA11845069"/>
    <n v="23"/>
  </r>
  <r>
    <x v="8"/>
    <x v="4"/>
    <x v="1073"/>
    <x v="1"/>
    <x v="8"/>
    <s v="9000"/>
    <x v="2"/>
    <x v="1"/>
    <x v="1116"/>
    <x v="1118"/>
    <x v="1054"/>
    <x v="0"/>
    <x v="16"/>
    <x v="56"/>
    <x v="0"/>
    <m/>
    <s v="ALARME DE ALTA TEMPERATURA. PENDENCIA PARA CORREÇÃO NA REVISÃO; ADINALDO"/>
    <s v="202302417874"/>
    <s v="A"/>
    <x v="0"/>
    <x v="3"/>
    <x v="38"/>
    <n v="1.2296626314368741E-4"/>
    <n v="1.4553451612903225E-3"/>
    <x v="4"/>
    <m/>
    <m/>
    <n v="1"/>
    <m/>
    <x v="0"/>
    <e v="#N/A"/>
    <x v="0"/>
    <x v="1"/>
    <x v="1"/>
    <d v="2023-05-23T00:00:00"/>
    <s v="CA11845069"/>
    <n v="23"/>
  </r>
  <r>
    <x v="8"/>
    <x v="4"/>
    <x v="1074"/>
    <x v="1"/>
    <x v="8"/>
    <s v="9000"/>
    <x v="2"/>
    <x v="1"/>
    <x v="1117"/>
    <x v="1119"/>
    <x v="1055"/>
    <x v="0"/>
    <x v="16"/>
    <x v="56"/>
    <x v="0"/>
    <m/>
    <s v="ALARME DE ALTA TEMPERATURA. PENDENCIA PARA CORREÇÃO NA REVISÃO; ADINALDO"/>
    <s v="202302417874"/>
    <s v="A"/>
    <x v="0"/>
    <x v="3"/>
    <x v="38"/>
    <n v="9.9055603735086287E-6"/>
    <n v="1.1723548387096775E-4"/>
    <x v="4"/>
    <m/>
    <m/>
    <n v="1"/>
    <m/>
    <x v="0"/>
    <e v="#N/A"/>
    <x v="0"/>
    <x v="1"/>
    <x v="1"/>
    <d v="2023-05-23T00:00:00"/>
    <s v="CA11845069"/>
    <n v="23"/>
  </r>
  <r>
    <x v="8"/>
    <x v="4"/>
    <x v="1075"/>
    <x v="1"/>
    <x v="8"/>
    <s v="9000"/>
    <x v="2"/>
    <x v="1"/>
    <x v="1118"/>
    <x v="1120"/>
    <x v="1056"/>
    <x v="0"/>
    <x v="16"/>
    <x v="196"/>
    <x v="0"/>
    <m/>
    <s v="ALARME DE ALTA TEMPERATURA. PENDENCIA PARA CORREÇÃO NA REVISÃO; PROGRAMADA ; ADINALDO"/>
    <s v="202302417874"/>
    <s v="A"/>
    <x v="0"/>
    <x v="0"/>
    <x v="38"/>
    <n v="1.336226106455252E-3"/>
    <n v="1.5814664516129031E-2"/>
    <x v="4"/>
    <m/>
    <m/>
    <n v="1"/>
    <m/>
    <x v="0"/>
    <e v="#N/A"/>
    <x v="0"/>
    <x v="1"/>
    <x v="1"/>
    <d v="2023-05-23T00:00:00"/>
    <s v="CA11845069"/>
    <n v="23"/>
  </r>
  <r>
    <x v="8"/>
    <x v="4"/>
    <x v="1076"/>
    <x v="0"/>
    <x v="8"/>
    <s v="7111"/>
    <x v="5"/>
    <x v="0"/>
    <x v="1119"/>
    <x v="1121"/>
    <x v="1057"/>
    <x v="0"/>
    <x v="16"/>
    <x v="0"/>
    <x v="0"/>
    <m/>
    <m/>
    <m/>
    <s v="B"/>
    <x v="0"/>
    <x v="0"/>
    <x v="38"/>
    <n v="8.8739026520831123E-5"/>
    <n v="1.0502548387096775E-3"/>
    <x v="4"/>
    <m/>
    <m/>
    <n v="1"/>
    <m/>
    <x v="0"/>
    <e v="#N/A"/>
    <x v="0"/>
    <x v="1"/>
    <x v="1"/>
    <d v="2023-05-23T00:00:00"/>
    <s v="CA11845069"/>
    <n v="23"/>
  </r>
  <r>
    <x v="8"/>
    <x v="4"/>
    <x v="1077"/>
    <x v="0"/>
    <x v="8"/>
    <s v="7000"/>
    <x v="0"/>
    <x v="0"/>
    <x v="1120"/>
    <x v="1122"/>
    <x v="1058"/>
    <x v="0"/>
    <x v="16"/>
    <x v="0"/>
    <x v="0"/>
    <m/>
    <m/>
    <m/>
    <s v="B"/>
    <x v="0"/>
    <x v="0"/>
    <x v="38"/>
    <n v="7.065771430242466E-3"/>
    <n v="8.3625670967741927E-2"/>
    <x v="4"/>
    <m/>
    <m/>
    <n v="1"/>
    <m/>
    <x v="0"/>
    <e v="#N/A"/>
    <x v="0"/>
    <x v="1"/>
    <x v="1"/>
    <d v="2023-05-24T00:00:00"/>
    <s v="CA11845070"/>
    <n v="23"/>
  </r>
  <r>
    <x v="8"/>
    <x v="4"/>
    <x v="1078"/>
    <x v="1"/>
    <x v="8"/>
    <s v="9000"/>
    <x v="2"/>
    <x v="1"/>
    <x v="1121"/>
    <x v="1123"/>
    <x v="1059"/>
    <x v="17"/>
    <x v="21"/>
    <x v="197"/>
    <x v="2"/>
    <s v="COMPLETAR"/>
    <s v="TM_3 - ALARME DE BAIXA PRESSÃO DO LUBRIFICANTE DA TRANSMISSÃO FINAL DIREITA - FOI SUBSTITUÍDO O FLASH E COMPLETADO O NÍVEL DE ÓLEO LUBRIFICANTE - •_x0009_MATRÍCULA 1150166"/>
    <s v="202302514501"/>
    <s v="A"/>
    <x v="2"/>
    <x v="0"/>
    <x v="17"/>
    <n v="1.2356561727684497E-4"/>
    <n v="1.4624387096774192E-3"/>
    <x v="4"/>
    <m/>
    <m/>
    <n v="1"/>
    <m/>
    <x v="0"/>
    <e v="#N/A"/>
    <x v="0"/>
    <x v="1"/>
    <x v="1"/>
    <d v="2023-05-29T00:00:00"/>
    <s v="CA11845075"/>
    <n v="23"/>
  </r>
  <r>
    <x v="8"/>
    <x v="5"/>
    <x v="1079"/>
    <x v="1"/>
    <x v="8"/>
    <s v="9000"/>
    <x v="2"/>
    <x v="1"/>
    <x v="1122"/>
    <x v="1124"/>
    <x v="1060"/>
    <x v="2"/>
    <x v="19"/>
    <x v="20"/>
    <x v="4"/>
    <s v="RECUPERAR"/>
    <s v="FALHA NO SISTEMA ELETRICO NOS PISCAS , BASCULAMENTO E FREIO ; AJUSTADO ATERRAMENTO DAS LUZES DO PAINEL  1150047"/>
    <s v="202302594822"/>
    <s v="B"/>
    <x v="2"/>
    <x v="0"/>
    <x v="17"/>
    <n v="3.0472880952380952E-4"/>
    <n v="4.2662033333333328E-3"/>
    <x v="5"/>
    <m/>
    <m/>
    <n v="1"/>
    <m/>
    <x v="0"/>
    <e v="#N/A"/>
    <x v="0"/>
    <x v="1"/>
    <x v="1"/>
    <d v="2023-06-02T00:00:00"/>
    <s v="CA11845079"/>
    <n v="23"/>
  </r>
  <r>
    <x v="8"/>
    <x v="5"/>
    <x v="1080"/>
    <x v="1"/>
    <x v="8"/>
    <s v="9000"/>
    <x v="2"/>
    <x v="1"/>
    <x v="1123"/>
    <x v="1125"/>
    <x v="1061"/>
    <x v="17"/>
    <x v="58"/>
    <x v="195"/>
    <x v="79"/>
    <s v="TROCAR"/>
    <s v="O equipamento está parado para manutenção corretiva"/>
    <s v="202302628545"/>
    <s v="B"/>
    <x v="2"/>
    <x v="0"/>
    <x v="18"/>
    <n v="6.1257716666666667E-3"/>
    <n v="8.576080333333333E-2"/>
    <x v="5"/>
    <m/>
    <m/>
    <n v="1"/>
    <m/>
    <x v="1"/>
    <e v="#N/A"/>
    <x v="32"/>
    <x v="0"/>
    <x v="0"/>
    <d v="2023-06-05T00:00:00"/>
    <s v="CA11845082"/>
    <n v="23"/>
  </r>
  <r>
    <x v="8"/>
    <x v="5"/>
    <x v="1081"/>
    <x v="0"/>
    <x v="8"/>
    <s v="9032"/>
    <x v="15"/>
    <x v="0"/>
    <x v="1124"/>
    <x v="1126"/>
    <x v="1062"/>
    <x v="1"/>
    <x v="23"/>
    <x v="1"/>
    <x v="0"/>
    <m/>
    <s v="FALHA NO SENSOR DE PROXIMIDADE ; REALIZADO CONFIGURAÇAO DO SISTEMA;  SUBSTITUÍDO O CONECTOR   938"/>
    <s v="202302695838"/>
    <s v="A"/>
    <x v="1"/>
    <x v="2"/>
    <x v="18"/>
    <n v="1.4189261904761904E-4"/>
    <n v="1.9864966666666667E-3"/>
    <x v="5"/>
    <m/>
    <m/>
    <n v="1"/>
    <m/>
    <x v="0"/>
    <e v="#N/A"/>
    <x v="0"/>
    <x v="1"/>
    <x v="1"/>
    <d v="2023-06-08T00:00:00"/>
    <s v="CA11845085"/>
    <n v="23"/>
  </r>
  <r>
    <x v="8"/>
    <x v="5"/>
    <x v="1082"/>
    <x v="0"/>
    <x v="8"/>
    <s v="9032"/>
    <x v="15"/>
    <x v="0"/>
    <x v="1125"/>
    <x v="1127"/>
    <x v="1063"/>
    <x v="1"/>
    <x v="23"/>
    <x v="1"/>
    <x v="0"/>
    <m/>
    <s v="FALHA NO SENSOR DE PROXIMIDADE ; REALIZADO CONFIGURAÇAO DO SISTEMA;  SUBSTITUÍDO O CONECTOR   938"/>
    <s v="202302695838"/>
    <s v="A"/>
    <x v="1"/>
    <x v="2"/>
    <x v="18"/>
    <n v="3.25452380952381E-5"/>
    <n v="4.5563333333333337E-4"/>
    <x v="5"/>
    <m/>
    <m/>
    <n v="1"/>
    <m/>
    <x v="0"/>
    <e v="#N/A"/>
    <x v="0"/>
    <x v="1"/>
    <x v="1"/>
    <d v="2023-06-08T00:00:00"/>
    <s v="CA11845085"/>
    <n v="23"/>
  </r>
  <r>
    <x v="8"/>
    <x v="5"/>
    <x v="1083"/>
    <x v="0"/>
    <x v="8"/>
    <s v="9032"/>
    <x v="15"/>
    <x v="0"/>
    <x v="1126"/>
    <x v="1128"/>
    <x v="1064"/>
    <x v="1"/>
    <x v="23"/>
    <x v="1"/>
    <x v="0"/>
    <m/>
    <s v="FALHA NO SENSOR DE PROXIMIDADE ; REALIZADO CONFIGURAÇAO DO SISTEMA;  SUBSTITUÍDO O CONECTOR   938"/>
    <s v="202302695838"/>
    <s v="A"/>
    <x v="1"/>
    <x v="2"/>
    <x v="18"/>
    <n v="3.1745952380952376E-5"/>
    <n v="4.4444333333333331E-4"/>
    <x v="5"/>
    <m/>
    <m/>
    <n v="1"/>
    <m/>
    <x v="0"/>
    <e v="#N/A"/>
    <x v="0"/>
    <x v="1"/>
    <x v="1"/>
    <d v="2023-06-08T00:00:00"/>
    <s v="CA11845085"/>
    <n v="23"/>
  </r>
  <r>
    <x v="8"/>
    <x v="5"/>
    <x v="1084"/>
    <x v="0"/>
    <x v="8"/>
    <s v="9032"/>
    <x v="15"/>
    <x v="0"/>
    <x v="1127"/>
    <x v="1129"/>
    <x v="1065"/>
    <x v="1"/>
    <x v="23"/>
    <x v="1"/>
    <x v="0"/>
    <m/>
    <s v="FALHA NO SENSOR DE PROXIMIDADE - SUBSTITUÍDO O CONECTOR Y - MATRICULA 613"/>
    <s v="202302695838"/>
    <s v="A"/>
    <x v="1"/>
    <x v="2"/>
    <x v="18"/>
    <n v="2.504685714285714E-4"/>
    <n v="3.5065599999999997E-3"/>
    <x v="5"/>
    <m/>
    <m/>
    <n v="1"/>
    <m/>
    <x v="0"/>
    <e v="#N/A"/>
    <x v="0"/>
    <x v="1"/>
    <x v="1"/>
    <d v="2023-06-08T00:00:00"/>
    <s v="CA11845085"/>
    <n v="23"/>
  </r>
  <r>
    <x v="8"/>
    <x v="5"/>
    <x v="1085"/>
    <x v="0"/>
    <x v="8"/>
    <s v="9032"/>
    <x v="15"/>
    <x v="0"/>
    <x v="1128"/>
    <x v="1130"/>
    <x v="1066"/>
    <x v="1"/>
    <x v="23"/>
    <x v="1"/>
    <x v="0"/>
    <m/>
    <s v="FALHA NO SENSOR DE PROXIMIDADE ; REALIZADO CONFIGURAÇAO DO SISTEMA;  SUBSTITUÍDO O CONECTOR   938"/>
    <s v="202302695838"/>
    <s v="A"/>
    <x v="1"/>
    <x v="2"/>
    <x v="18"/>
    <n v="5.8137666666666673E-4"/>
    <n v="8.1392733333333338E-3"/>
    <x v="5"/>
    <m/>
    <m/>
    <n v="1"/>
    <m/>
    <x v="0"/>
    <e v="#N/A"/>
    <x v="0"/>
    <x v="1"/>
    <x v="1"/>
    <d v="2023-06-08T00:00:00"/>
    <s v="CA11845085"/>
    <n v="23"/>
  </r>
  <r>
    <x v="8"/>
    <x v="5"/>
    <x v="1086"/>
    <x v="1"/>
    <x v="8"/>
    <s v="9000"/>
    <x v="2"/>
    <x v="1"/>
    <x v="1129"/>
    <x v="1131"/>
    <x v="1067"/>
    <x v="2"/>
    <x v="17"/>
    <x v="165"/>
    <x v="1"/>
    <s v="REPARAR"/>
    <s v="APAGOU MOTOR ; REALIZADO LIMPEZA NO SENSOR DO SHULDAW  1150047"/>
    <s v="202302725714"/>
    <s v="B"/>
    <x v="2"/>
    <x v="0"/>
    <x v="18"/>
    <n v="9.1021904761904768E-5"/>
    <n v="1.2743066666666668E-3"/>
    <x v="5"/>
    <m/>
    <m/>
    <n v="1"/>
    <m/>
    <x v="1"/>
    <e v="#N/A"/>
    <x v="28"/>
    <x v="0"/>
    <x v="0"/>
    <d v="2023-06-10T00:00:00"/>
    <s v="CA11845087"/>
    <n v="23"/>
  </r>
  <r>
    <x v="8"/>
    <x v="5"/>
    <x v="1087"/>
    <x v="1"/>
    <x v="8"/>
    <s v="9000"/>
    <x v="2"/>
    <x v="1"/>
    <x v="1130"/>
    <x v="1132"/>
    <x v="1068"/>
    <x v="4"/>
    <x v="119"/>
    <x v="198"/>
    <x v="33"/>
    <s v="TROCAR"/>
    <s v="O equipamento está parado para manutenção corretiva"/>
    <m/>
    <s v="C"/>
    <x v="10"/>
    <x v="0"/>
    <x v="18"/>
    <n v="2.4573026904761906E-2"/>
    <n v="0.34402237666666668"/>
    <x v="5"/>
    <m/>
    <m/>
    <n v="1"/>
    <m/>
    <x v="1"/>
    <e v="#N/A"/>
    <x v="33"/>
    <x v="0"/>
    <x v="0"/>
    <d v="2023-06-11T00:00:00"/>
    <s v="CA11845088"/>
    <n v="23"/>
  </r>
  <r>
    <x v="8"/>
    <x v="5"/>
    <x v="1088"/>
    <x v="3"/>
    <x v="8"/>
    <s v="1090"/>
    <x v="30"/>
    <x v="3"/>
    <x v="1131"/>
    <x v="1133"/>
    <x v="1069"/>
    <x v="18"/>
    <x v="91"/>
    <x v="136"/>
    <x v="0"/>
    <m/>
    <s v="TM_3- ALARME BAIXA PRESSÃO DO PNEU TRASEIRO DIREITO EXTERNO -TDE ***TROCADO PNE TDE MAT 81006923"/>
    <m/>
    <s v="B"/>
    <x v="8"/>
    <x v="5"/>
    <x v="21"/>
    <n v="1.182759523809524E-4"/>
    <n v="1.6558633333333334E-3"/>
    <x v="5"/>
    <m/>
    <m/>
    <n v="1"/>
    <m/>
    <x v="0"/>
    <e v="#N/A"/>
    <x v="0"/>
    <x v="1"/>
    <x v="1"/>
    <d v="2023-06-27T00:00:00"/>
    <s v="CA11845104"/>
    <n v="23"/>
  </r>
  <r>
    <x v="8"/>
    <x v="5"/>
    <x v="1089"/>
    <x v="3"/>
    <x v="8"/>
    <s v="1090"/>
    <x v="30"/>
    <x v="3"/>
    <x v="1132"/>
    <x v="1134"/>
    <x v="1070"/>
    <x v="18"/>
    <x v="91"/>
    <x v="136"/>
    <x v="0"/>
    <m/>
    <s v="TM_3- ALARME BAIXA PRESSÃO DO PNEU TRASEIRO DIREITO EXTERNO -TDE ***TROCADO PNE TDE MAT 81006923"/>
    <m/>
    <s v="B"/>
    <x v="8"/>
    <x v="5"/>
    <x v="21"/>
    <n v="1.9594907142857143E-3"/>
    <n v="2.7432870000000002E-2"/>
    <x v="5"/>
    <m/>
    <m/>
    <n v="1"/>
    <m/>
    <x v="0"/>
    <e v="#N/A"/>
    <x v="0"/>
    <x v="1"/>
    <x v="1"/>
    <d v="2023-06-27T00:00:00"/>
    <s v="CA11845104"/>
    <n v="23"/>
  </r>
  <r>
    <x v="8"/>
    <x v="5"/>
    <x v="1090"/>
    <x v="1"/>
    <x v="8"/>
    <s v="9000"/>
    <x v="2"/>
    <x v="1"/>
    <x v="1133"/>
    <x v="1135"/>
    <x v="1071"/>
    <x v="2"/>
    <x v="34"/>
    <x v="30"/>
    <x v="13"/>
    <s v="TROCAR"/>
    <s v="SEM PARTIDA ***LIBERADO SEM INFORMAR PARA MCM"/>
    <s v="202303045746"/>
    <s v="A"/>
    <x v="2"/>
    <x v="0"/>
    <x v="21"/>
    <n v="9.4549047619047613E-5"/>
    <n v="1.3236866666666667E-3"/>
    <x v="5"/>
    <m/>
    <m/>
    <n v="1"/>
    <m/>
    <x v="0"/>
    <e v="#N/A"/>
    <x v="0"/>
    <x v="1"/>
    <x v="1"/>
    <d v="2023-06-28T00:00:00"/>
    <s v="CA11845105"/>
    <n v="23"/>
  </r>
  <r>
    <x v="8"/>
    <x v="5"/>
    <x v="1091"/>
    <x v="1"/>
    <x v="8"/>
    <s v="9000"/>
    <x v="2"/>
    <x v="1"/>
    <x v="1134"/>
    <x v="1136"/>
    <x v="1072"/>
    <x v="2"/>
    <x v="34"/>
    <x v="30"/>
    <x v="13"/>
    <s v="TROCAR"/>
    <s v="FALHA NA PARTIDA ; SUBSTITUIDO BATERIAS  1150047"/>
    <s v="202303047419"/>
    <s v="B"/>
    <x v="2"/>
    <x v="0"/>
    <x v="21"/>
    <n v="4.2146166666666673E-4"/>
    <n v="5.9004633333333339E-3"/>
    <x v="5"/>
    <m/>
    <m/>
    <n v="1"/>
    <m/>
    <x v="0"/>
    <e v="#N/A"/>
    <x v="0"/>
    <x v="1"/>
    <x v="1"/>
    <d v="2023-06-28T00:00:00"/>
    <s v="CA11845105"/>
    <n v="23"/>
  </r>
  <r>
    <x v="8"/>
    <x v="5"/>
    <x v="1092"/>
    <x v="1"/>
    <x v="8"/>
    <s v="9000"/>
    <x v="2"/>
    <x v="1"/>
    <x v="1135"/>
    <x v="1137"/>
    <x v="1073"/>
    <x v="2"/>
    <x v="2"/>
    <x v="199"/>
    <x v="1"/>
    <s v="REPARAR"/>
    <s v="BANCO INOPERANTE, NÃO ESTA INFLANDO - RECONECTADO CONECTOR DO SUÍTE DO BANCO  - MATRICUAL 1150085"/>
    <s v="202303063708"/>
    <s v="D"/>
    <x v="2"/>
    <x v="0"/>
    <x v="21"/>
    <n v="4.5276666666666673E-5"/>
    <n v="6.3387333333333334E-4"/>
    <x v="5"/>
    <m/>
    <m/>
    <n v="1"/>
    <m/>
    <x v="0"/>
    <e v="#N/A"/>
    <x v="0"/>
    <x v="1"/>
    <x v="1"/>
    <d v="2023-06-29T00:00:00"/>
    <s v="CA11845106"/>
    <n v="23"/>
  </r>
  <r>
    <x v="8"/>
    <x v="5"/>
    <x v="1093"/>
    <x v="1"/>
    <x v="8"/>
    <s v="9000"/>
    <x v="2"/>
    <x v="1"/>
    <x v="1136"/>
    <x v="1138"/>
    <x v="1074"/>
    <x v="2"/>
    <x v="17"/>
    <x v="73"/>
    <x v="1"/>
    <s v="REPARAR"/>
    <s v="BAIXO RENDIMENTO DO MOTOR E BAIXA PRESSÃO DA CREMALHEIRA DE COMBUSTÍVEL – FOI EFETUADO LIMPEZA DOS CONECTORES DA VÁLVULA ECV – MAT 1150085 - OM 202303064077"/>
    <s v="202303064077"/>
    <s v="D"/>
    <x v="2"/>
    <x v="0"/>
    <x v="21"/>
    <n v="1.2274023809523809E-4"/>
    <n v="1.718363333333333E-3"/>
    <x v="5"/>
    <m/>
    <m/>
    <n v="1"/>
    <m/>
    <x v="0"/>
    <e v="#N/A"/>
    <x v="0"/>
    <x v="1"/>
    <x v="1"/>
    <d v="2023-06-29T00:00:00"/>
    <s v="CA11845106"/>
    <n v="23"/>
  </r>
  <r>
    <x v="8"/>
    <x v="6"/>
    <x v="1094"/>
    <x v="0"/>
    <x v="8"/>
    <s v="7000"/>
    <x v="0"/>
    <x v="0"/>
    <x v="1137"/>
    <x v="1139"/>
    <x v="1075"/>
    <x v="0"/>
    <x v="18"/>
    <x v="0"/>
    <x v="0"/>
    <m/>
    <m/>
    <m/>
    <s v="D"/>
    <x v="0"/>
    <x v="0"/>
    <x v="22"/>
    <n v="1.0144654377880183E-4"/>
    <n v="1.4202516129032258E-3"/>
    <x v="6"/>
    <m/>
    <m/>
    <n v="1"/>
    <m/>
    <x v="0"/>
    <e v="#N/A"/>
    <x v="0"/>
    <x v="1"/>
    <x v="1"/>
    <d v="2023-07-06T00:00:00"/>
    <s v="CA11845113"/>
    <n v="23"/>
  </r>
  <r>
    <x v="8"/>
    <x v="6"/>
    <x v="1095"/>
    <x v="0"/>
    <x v="8"/>
    <s v="7111"/>
    <x v="5"/>
    <x v="0"/>
    <x v="1138"/>
    <x v="1140"/>
    <x v="1076"/>
    <x v="0"/>
    <x v="18"/>
    <x v="0"/>
    <x v="0"/>
    <m/>
    <s v="PLANO REVISÃO 3500H CATERPILLAR 794 AC/ESCAPE CHUTE"/>
    <m/>
    <s v="D"/>
    <x v="0"/>
    <x v="0"/>
    <x v="22"/>
    <n v="4.5784262672811062E-4"/>
    <n v="6.4097967741935484E-3"/>
    <x v="6"/>
    <m/>
    <m/>
    <n v="1"/>
    <m/>
    <x v="0"/>
    <e v="#N/A"/>
    <x v="0"/>
    <x v="1"/>
    <x v="1"/>
    <d v="2023-07-06T00:00:00"/>
    <s v="CA11845113"/>
    <n v="23"/>
  </r>
  <r>
    <x v="8"/>
    <x v="6"/>
    <x v="1096"/>
    <x v="0"/>
    <x v="8"/>
    <s v="7111"/>
    <x v="5"/>
    <x v="0"/>
    <x v="1139"/>
    <x v="1141"/>
    <x v="1077"/>
    <x v="0"/>
    <x v="18"/>
    <x v="0"/>
    <x v="0"/>
    <m/>
    <m/>
    <m/>
    <s v="C"/>
    <x v="0"/>
    <x v="0"/>
    <x v="22"/>
    <n v="1.3838225806451612E-4"/>
    <n v="1.9373516129032257E-3"/>
    <x v="6"/>
    <m/>
    <m/>
    <n v="1"/>
    <m/>
    <x v="0"/>
    <e v="#N/A"/>
    <x v="0"/>
    <x v="1"/>
    <x v="1"/>
    <d v="2023-07-06T00:00:00"/>
    <s v="CA11845113"/>
    <n v="23"/>
  </r>
  <r>
    <x v="8"/>
    <x v="6"/>
    <x v="1097"/>
    <x v="0"/>
    <x v="8"/>
    <s v="7000"/>
    <x v="0"/>
    <x v="0"/>
    <x v="1140"/>
    <x v="1142"/>
    <x v="1078"/>
    <x v="0"/>
    <x v="18"/>
    <x v="0"/>
    <x v="0"/>
    <m/>
    <s v="PLANO REVISÃO 3500H CATERPILLAR 794 AC/ESCAPE CHUTE"/>
    <m/>
    <s v="C"/>
    <x v="0"/>
    <x v="0"/>
    <x v="22"/>
    <n v="4.1503188940092165E-3"/>
    <n v="5.810446451612903E-2"/>
    <x v="6"/>
    <m/>
    <m/>
    <n v="1"/>
    <m/>
    <x v="0"/>
    <e v="#N/A"/>
    <x v="0"/>
    <x v="1"/>
    <x v="1"/>
    <d v="2023-07-06T00:00:00"/>
    <s v="CA11845113"/>
    <n v="23"/>
  </r>
  <r>
    <x v="8"/>
    <x v="6"/>
    <x v="1098"/>
    <x v="0"/>
    <x v="8"/>
    <s v="7001"/>
    <x v="13"/>
    <x v="0"/>
    <x v="1141"/>
    <x v="1143"/>
    <x v="1079"/>
    <x v="0"/>
    <x v="18"/>
    <x v="0"/>
    <x v="0"/>
    <m/>
    <s v="FALHA NA DIREÇÃO ( SUBSTITUIÇÃO DA VALVULA DA DIREÇÃO).1150166"/>
    <m/>
    <s v="A"/>
    <x v="0"/>
    <x v="0"/>
    <x v="22"/>
    <n v="3.9930552995391704E-4"/>
    <n v="5.5902774193548393E-3"/>
    <x v="6"/>
    <m/>
    <m/>
    <n v="1"/>
    <m/>
    <x v="0"/>
    <e v="#N/A"/>
    <x v="0"/>
    <x v="1"/>
    <x v="1"/>
    <d v="2023-07-08T00:00:00"/>
    <s v="CA11845115"/>
    <n v="23"/>
  </r>
  <r>
    <x v="8"/>
    <x v="6"/>
    <x v="1099"/>
    <x v="1"/>
    <x v="8"/>
    <s v="9000"/>
    <x v="2"/>
    <x v="1"/>
    <x v="1142"/>
    <x v="1144"/>
    <x v="1080"/>
    <x v="4"/>
    <x v="5"/>
    <x v="200"/>
    <x v="5"/>
    <s v="AJUSTAR"/>
    <s v="ALTA PRESSÃO DO ACUMULADOR DA DIREÇÃO; REGULADO PRESSAO DA BOMBA DE DIREÇAO 1150047"/>
    <s v="202303221473"/>
    <s v="B"/>
    <x v="2"/>
    <x v="0"/>
    <x v="22"/>
    <n v="3.7831751152073731E-4"/>
    <n v="5.2964451612903226E-3"/>
    <x v="6"/>
    <m/>
    <m/>
    <n v="1"/>
    <m/>
    <x v="0"/>
    <e v="#N/A"/>
    <x v="0"/>
    <x v="1"/>
    <x v="1"/>
    <d v="2023-07-08T00:00:00"/>
    <s v="CA11845115"/>
    <n v="23"/>
  </r>
  <r>
    <x v="8"/>
    <x v="6"/>
    <x v="1100"/>
    <x v="1"/>
    <x v="8"/>
    <s v="9000"/>
    <x v="2"/>
    <x v="1"/>
    <x v="1143"/>
    <x v="1145"/>
    <x v="1081"/>
    <x v="2"/>
    <x v="114"/>
    <x v="20"/>
    <x v="0"/>
    <m/>
    <s v="BAIXO RENDIMENTO - REALIZADO LIMPEZA NOS CONECTORES DO ECM DO MOTOR (1150085)"/>
    <s v="202303282528"/>
    <s v="D"/>
    <x v="2"/>
    <x v="0"/>
    <x v="23"/>
    <n v="1.3008824884792625E-4"/>
    <n v="1.8212354838709676E-3"/>
    <x v="6"/>
    <m/>
    <m/>
    <n v="1"/>
    <m/>
    <x v="0"/>
    <e v="#N/A"/>
    <x v="0"/>
    <x v="1"/>
    <x v="1"/>
    <d v="2023-07-12T00:00:00"/>
    <s v="CA11845119"/>
    <n v="23"/>
  </r>
  <r>
    <x v="8"/>
    <x v="6"/>
    <x v="1101"/>
    <x v="1"/>
    <x v="8"/>
    <s v="9000"/>
    <x v="2"/>
    <x v="1"/>
    <x v="1144"/>
    <x v="1146"/>
    <x v="1082"/>
    <x v="4"/>
    <x v="5"/>
    <x v="200"/>
    <x v="5"/>
    <s v="AJUSTAR"/>
    <s v="TM_3- ALARME DE BAIXA PRESSÃO DO ACUMULADOR DE DIREÇÃO/ ALARME DE ALTA PRESSÃO DO ACUMULADOR DE DIREÇÃO - 202303289033"/>
    <s v="202303289033"/>
    <s v="C"/>
    <x v="2"/>
    <x v="0"/>
    <x v="23"/>
    <n v="2.8903983870967741E-3"/>
    <n v="4.0465577419354838E-2"/>
    <x v="6"/>
    <m/>
    <m/>
    <n v="1"/>
    <m/>
    <x v="0"/>
    <e v="#N/A"/>
    <x v="0"/>
    <x v="1"/>
    <x v="1"/>
    <d v="2023-07-12T00:00:00"/>
    <s v="CA11845119"/>
    <n v="23"/>
  </r>
  <r>
    <x v="8"/>
    <x v="6"/>
    <x v="1102"/>
    <x v="1"/>
    <x v="8"/>
    <s v="9000"/>
    <x v="2"/>
    <x v="1"/>
    <x v="1145"/>
    <x v="1147"/>
    <x v="1083"/>
    <x v="9"/>
    <x v="32"/>
    <x v="22"/>
    <x v="0"/>
    <m/>
    <s v="TM_3 - ALTA PRESSAO PNEU TRASEIRO DIANTEIRO   EXTERNO - TDE"/>
    <s v="202303349787"/>
    <s v="A"/>
    <x v="3"/>
    <x v="0"/>
    <x v="23"/>
    <n v="5.1656682027649778E-5"/>
    <n v="7.2319354838709692E-4"/>
    <x v="6"/>
    <m/>
    <m/>
    <n v="1"/>
    <m/>
    <x v="0"/>
    <e v="#N/A"/>
    <x v="0"/>
    <x v="1"/>
    <x v="1"/>
    <d v="2023-07-16T00:00:00"/>
    <s v="CA11845123"/>
    <n v="23"/>
  </r>
  <r>
    <x v="8"/>
    <x v="6"/>
    <x v="1103"/>
    <x v="1"/>
    <x v="8"/>
    <s v="9000"/>
    <x v="2"/>
    <x v="1"/>
    <x v="1146"/>
    <x v="1148"/>
    <x v="1084"/>
    <x v="12"/>
    <x v="66"/>
    <x v="201"/>
    <x v="4"/>
    <s v="TROCAR"/>
    <s v="FALHA NO AR-CONDICIONADO; RETIRADO CURTO NO RELE DO ARCONDICIONADO  1150166"/>
    <s v="202303438915"/>
    <s v="A"/>
    <x v="2"/>
    <x v="0"/>
    <x v="24"/>
    <n v="1.8758525345622119E-4"/>
    <n v="2.6261935483870968E-3"/>
    <x v="6"/>
    <m/>
    <m/>
    <n v="1"/>
    <m/>
    <x v="0"/>
    <e v="#N/A"/>
    <x v="0"/>
    <x v="1"/>
    <x v="1"/>
    <d v="2023-07-20T00:00:00"/>
    <s v="CA11845127"/>
    <n v="23"/>
  </r>
  <r>
    <x v="8"/>
    <x v="6"/>
    <x v="1104"/>
    <x v="0"/>
    <x v="8"/>
    <s v="7000"/>
    <x v="0"/>
    <x v="0"/>
    <x v="1147"/>
    <x v="1149"/>
    <x v="1085"/>
    <x v="0"/>
    <x v="0"/>
    <x v="0"/>
    <x v="0"/>
    <m/>
    <s v="PREVENTIVA PIT STOP"/>
    <m/>
    <s v="A"/>
    <x v="0"/>
    <x v="0"/>
    <x v="25"/>
    <n v="8.5234792626728124E-4"/>
    <n v="1.1932870967741937E-2"/>
    <x v="6"/>
    <m/>
    <m/>
    <n v="1"/>
    <m/>
    <x v="0"/>
    <e v="#N/A"/>
    <x v="0"/>
    <x v="1"/>
    <x v="1"/>
    <d v="2023-07-26T00:00:00"/>
    <s v="CA11845133"/>
    <n v="4"/>
  </r>
  <r>
    <x v="8"/>
    <x v="6"/>
    <x v="1105"/>
    <x v="0"/>
    <x v="8"/>
    <s v="7001"/>
    <x v="13"/>
    <x v="0"/>
    <x v="1148"/>
    <x v="1150"/>
    <x v="1086"/>
    <x v="7"/>
    <x v="20"/>
    <x v="0"/>
    <x v="0"/>
    <m/>
    <s v="REAPARO NO SISTAMA DE AR CONDICIONADO -  FOI EFETUADO A RECUPERAÇÃO DO TUBO DE REFRIGERAÇÃO DA CABINE - MATRÍCULA 1150166"/>
    <m/>
    <s v="A"/>
    <x v="0"/>
    <x v="0"/>
    <x v="25"/>
    <n v="1.393688940092166E-4"/>
    <n v="1.9511645161290323E-3"/>
    <x v="6"/>
    <m/>
    <m/>
    <n v="1"/>
    <m/>
    <x v="0"/>
    <e v="#N/A"/>
    <x v="0"/>
    <x v="1"/>
    <x v="1"/>
    <d v="2023-07-27T00:00:00"/>
    <s v="CA11845134"/>
    <n v="23"/>
  </r>
  <r>
    <x v="8"/>
    <x v="6"/>
    <x v="1106"/>
    <x v="0"/>
    <x v="8"/>
    <s v="7010"/>
    <x v="4"/>
    <x v="0"/>
    <x v="1149"/>
    <x v="1151"/>
    <x v="1087"/>
    <x v="0"/>
    <x v="4"/>
    <x v="0"/>
    <x v="0"/>
    <m/>
    <m/>
    <m/>
    <s v="A"/>
    <x v="3"/>
    <x v="0"/>
    <x v="25"/>
    <n v="2.2383831797235022E-3"/>
    <n v="3.1337364516129028E-2"/>
    <x v="6"/>
    <m/>
    <m/>
    <n v="1"/>
    <m/>
    <x v="0"/>
    <e v="#N/A"/>
    <x v="0"/>
    <x v="1"/>
    <x v="1"/>
    <d v="2023-07-27T00:00:00"/>
    <s v="CA11845134"/>
    <n v="23"/>
  </r>
  <r>
    <x v="8"/>
    <x v="6"/>
    <x v="1107"/>
    <x v="1"/>
    <x v="8"/>
    <s v="9010"/>
    <x v="17"/>
    <x v="1"/>
    <x v="1150"/>
    <x v="1152"/>
    <x v="1088"/>
    <x v="9"/>
    <x v="120"/>
    <x v="27"/>
    <x v="0"/>
    <m/>
    <s v="TM_3 - ALTA PRESSAO PNEU TRASEIRO DIREITO  EXTERNO - TDE - 202303583680 - DOUGLAS - DRENADO PNEU TDE"/>
    <s v="202303583680"/>
    <s v="C"/>
    <x v="3"/>
    <x v="0"/>
    <x v="25"/>
    <n v="7.0591244239631343E-5"/>
    <n v="9.8827741935483869E-4"/>
    <x v="6"/>
    <m/>
    <m/>
    <n v="1"/>
    <m/>
    <x v="0"/>
    <e v="#N/A"/>
    <x v="0"/>
    <x v="1"/>
    <x v="1"/>
    <d v="2023-07-29T00:00:00"/>
    <s v="CA11845136"/>
    <n v="23"/>
  </r>
  <r>
    <x v="8"/>
    <x v="6"/>
    <x v="1108"/>
    <x v="1"/>
    <x v="8"/>
    <s v="9010"/>
    <x v="17"/>
    <x v="1"/>
    <x v="1151"/>
    <x v="1153"/>
    <x v="1089"/>
    <x v="9"/>
    <x v="121"/>
    <x v="26"/>
    <x v="0"/>
    <m/>
    <s v="TM_3 -   BAIXA PRESSÃO PNEU TRASEIRO ESQUERDO  INTERNO - TEI - ADRIANO - SUBSTITUIDO EXTENSÃO DO PNEU TEI"/>
    <s v="202303594014"/>
    <s v="D"/>
    <x v="3"/>
    <x v="0"/>
    <x v="25"/>
    <n v="1.1909829493087559E-3"/>
    <n v="1.6673761290322581E-2"/>
    <x v="6"/>
    <m/>
    <m/>
    <n v="1"/>
    <m/>
    <x v="0"/>
    <e v="#N/A"/>
    <x v="0"/>
    <x v="1"/>
    <x v="1"/>
    <d v="2023-07-30T00:00:00"/>
    <s v="CA11845137"/>
    <n v="23"/>
  </r>
  <r>
    <x v="8"/>
    <x v="7"/>
    <x v="1109"/>
    <x v="0"/>
    <x v="8"/>
    <s v="7010"/>
    <x v="4"/>
    <x v="0"/>
    <x v="1152"/>
    <x v="1154"/>
    <x v="1090"/>
    <x v="0"/>
    <x v="4"/>
    <x v="0"/>
    <x v="0"/>
    <m/>
    <m/>
    <m/>
    <s v="A"/>
    <x v="3"/>
    <x v="0"/>
    <x v="27"/>
    <n v="6.4004608294930876E-6"/>
    <n v="8.9606451612903225E-5"/>
    <x v="7"/>
    <m/>
    <m/>
    <n v="1"/>
    <m/>
    <x v="0"/>
    <e v="#N/A"/>
    <x v="0"/>
    <x v="1"/>
    <x v="1"/>
    <d v="2023-08-07T00:00:00"/>
    <s v="CA11845145"/>
    <n v="23"/>
  </r>
  <r>
    <x v="8"/>
    <x v="7"/>
    <x v="1110"/>
    <x v="2"/>
    <x v="8"/>
    <s v="8110"/>
    <x v="29"/>
    <x v="2"/>
    <x v="1153"/>
    <x v="1155"/>
    <x v="1091"/>
    <x v="0"/>
    <x v="4"/>
    <x v="0"/>
    <x v="0"/>
    <m/>
    <s v="SUBSTITUÍDO PNEUS TEE E TEI - MATRÍCULA 81006923"/>
    <m/>
    <s v="A"/>
    <x v="3"/>
    <x v="0"/>
    <x v="27"/>
    <n v="4.6885668202764977E-4"/>
    <n v="6.5639935483870968E-3"/>
    <x v="7"/>
    <m/>
    <m/>
    <n v="1"/>
    <m/>
    <x v="0"/>
    <e v="#N/A"/>
    <x v="0"/>
    <x v="1"/>
    <x v="1"/>
    <d v="2023-08-08T00:00:00"/>
    <s v="CA11845146"/>
    <n v="23"/>
  </r>
  <r>
    <x v="8"/>
    <x v="7"/>
    <x v="1111"/>
    <x v="1"/>
    <x v="8"/>
    <s v="9010"/>
    <x v="17"/>
    <x v="1"/>
    <x v="1154"/>
    <x v="1156"/>
    <x v="1092"/>
    <x v="9"/>
    <x v="32"/>
    <x v="27"/>
    <x v="0"/>
    <m/>
    <s v="BOLHA NO  PNEU TDE - 202303785509 - DOUGLAS - SUBSTITUIDO PNEU TDE"/>
    <s v="202303785509"/>
    <s v="B"/>
    <x v="3"/>
    <x v="0"/>
    <x v="27"/>
    <n v="8.7413594470046082E-4"/>
    <n v="1.2237903225806453E-2"/>
    <x v="7"/>
    <m/>
    <m/>
    <n v="1"/>
    <m/>
    <x v="0"/>
    <e v="#N/A"/>
    <x v="0"/>
    <x v="1"/>
    <x v="1"/>
    <d v="2023-08-10T00:00:00"/>
    <s v="CA11845148"/>
    <n v="23"/>
  </r>
  <r>
    <x v="8"/>
    <x v="7"/>
    <x v="1112"/>
    <x v="0"/>
    <x v="8"/>
    <s v="7001"/>
    <x v="13"/>
    <x v="0"/>
    <x v="1155"/>
    <x v="1157"/>
    <x v="1093"/>
    <x v="0"/>
    <x v="7"/>
    <x v="0"/>
    <x v="0"/>
    <m/>
    <s v="INSPECAO SENSITIVA CAT 794 AC"/>
    <m/>
    <s v="C"/>
    <x v="5"/>
    <x v="0"/>
    <x v="27"/>
    <n v="6.54442396313364E-5"/>
    <n v="9.1621935483870954E-4"/>
    <x v="7"/>
    <m/>
    <m/>
    <n v="1"/>
    <m/>
    <x v="0"/>
    <e v="#N/A"/>
    <x v="0"/>
    <x v="1"/>
    <x v="1"/>
    <d v="2023-08-10T00:00:00"/>
    <s v="CA11845148"/>
    <n v="23"/>
  </r>
  <r>
    <x v="8"/>
    <x v="7"/>
    <x v="1113"/>
    <x v="1"/>
    <x v="8"/>
    <s v="9000"/>
    <x v="2"/>
    <x v="1"/>
    <x v="1156"/>
    <x v="1158"/>
    <x v="1094"/>
    <x v="2"/>
    <x v="15"/>
    <x v="15"/>
    <x v="6"/>
    <s v="CALIBRAR"/>
    <s v="FALHA NA PESAGEM DA BALANÇA - REALIZADO CALIBRAGEM DA BALANÇA - 1150085"/>
    <s v="202303801697"/>
    <s v="D"/>
    <x v="2"/>
    <x v="0"/>
    <x v="27"/>
    <n v="2.885785714285714E-4"/>
    <n v="4.0400999999999996E-3"/>
    <x v="7"/>
    <m/>
    <m/>
    <n v="1"/>
    <m/>
    <x v="1"/>
    <e v="#N/A"/>
    <x v="34"/>
    <x v="0"/>
    <x v="0"/>
    <d v="2023-08-10T00:00:00"/>
    <s v="CA11845148"/>
    <n v="23"/>
  </r>
  <r>
    <x v="8"/>
    <x v="7"/>
    <x v="1114"/>
    <x v="0"/>
    <x v="8"/>
    <s v="7116"/>
    <x v="3"/>
    <x v="0"/>
    <x v="1157"/>
    <x v="1159"/>
    <x v="1095"/>
    <x v="0"/>
    <x v="25"/>
    <x v="0"/>
    <x v="0"/>
    <m/>
    <m/>
    <m/>
    <s v="D"/>
    <x v="0"/>
    <x v="0"/>
    <x v="27"/>
    <n v="5.7550460829493092E-5"/>
    <n v="8.0570645161290322E-4"/>
    <x v="7"/>
    <m/>
    <m/>
    <n v="1"/>
    <m/>
    <x v="0"/>
    <e v="#N/A"/>
    <x v="0"/>
    <x v="1"/>
    <x v="1"/>
    <d v="2023-08-11T00:00:00"/>
    <s v="CA11845149"/>
    <n v="23"/>
  </r>
  <r>
    <x v="8"/>
    <x v="7"/>
    <x v="866"/>
    <x v="0"/>
    <x v="8"/>
    <s v="7111"/>
    <x v="5"/>
    <x v="0"/>
    <x v="1158"/>
    <x v="1160"/>
    <x v="854"/>
    <x v="0"/>
    <x v="25"/>
    <x v="0"/>
    <x v="0"/>
    <m/>
    <m/>
    <m/>
    <s v="D"/>
    <x v="0"/>
    <x v="0"/>
    <x v="27"/>
    <n v="1.7601382488479261E-6"/>
    <n v="2.4641935483870967E-5"/>
    <x v="7"/>
    <m/>
    <m/>
    <n v="1"/>
    <m/>
    <x v="0"/>
    <e v="#N/A"/>
    <x v="0"/>
    <x v="1"/>
    <x v="1"/>
    <d v="2023-08-11T00:00:00"/>
    <s v="CA11845149"/>
    <n v="23"/>
  </r>
  <r>
    <x v="8"/>
    <x v="7"/>
    <x v="1115"/>
    <x v="0"/>
    <x v="8"/>
    <s v="4003"/>
    <x v="19"/>
    <x v="0"/>
    <x v="1159"/>
    <x v="1161"/>
    <x v="1096"/>
    <x v="7"/>
    <x v="7"/>
    <x v="0"/>
    <x v="0"/>
    <m/>
    <m/>
    <m/>
    <s v="D"/>
    <x v="5"/>
    <x v="0"/>
    <x v="27"/>
    <n v="1.2555460829493089E-4"/>
    <n v="1.7577645161290323E-3"/>
    <x v="7"/>
    <m/>
    <m/>
    <n v="1"/>
    <m/>
    <x v="0"/>
    <e v="#N/A"/>
    <x v="0"/>
    <x v="1"/>
    <x v="1"/>
    <d v="2023-08-11T00:00:00"/>
    <s v="CA11845149"/>
    <n v="23"/>
  </r>
  <r>
    <x v="8"/>
    <x v="7"/>
    <x v="1116"/>
    <x v="0"/>
    <x v="8"/>
    <s v="7111"/>
    <x v="5"/>
    <x v="0"/>
    <x v="1160"/>
    <x v="1162"/>
    <x v="1097"/>
    <x v="0"/>
    <x v="25"/>
    <x v="0"/>
    <x v="0"/>
    <m/>
    <s v="PLANO REVISÃO 3500H CATERPILLAR 794 AC"/>
    <m/>
    <s v="D"/>
    <x v="0"/>
    <x v="0"/>
    <x v="27"/>
    <n v="4.0085230414746545E-4"/>
    <n v="5.6119322580645168E-3"/>
    <x v="7"/>
    <m/>
    <m/>
    <n v="1"/>
    <m/>
    <x v="0"/>
    <e v="#N/A"/>
    <x v="0"/>
    <x v="1"/>
    <x v="1"/>
    <d v="2023-08-11T00:00:00"/>
    <s v="CA11845149"/>
    <n v="23"/>
  </r>
  <r>
    <x v="8"/>
    <x v="7"/>
    <x v="1117"/>
    <x v="0"/>
    <x v="8"/>
    <s v="7111"/>
    <x v="5"/>
    <x v="0"/>
    <x v="1161"/>
    <x v="1163"/>
    <x v="1098"/>
    <x v="0"/>
    <x v="25"/>
    <x v="0"/>
    <x v="0"/>
    <m/>
    <s v="REVISÃO PREVENTIVA - LAVADOR"/>
    <m/>
    <s v="C"/>
    <x v="0"/>
    <x v="0"/>
    <x v="27"/>
    <n v="7.2788663594470051E-4"/>
    <n v="1.0190412903225806E-2"/>
    <x v="7"/>
    <m/>
    <m/>
    <n v="1"/>
    <m/>
    <x v="0"/>
    <e v="#N/A"/>
    <x v="0"/>
    <x v="1"/>
    <x v="1"/>
    <d v="2023-08-11T00:00:00"/>
    <s v="CA11845149"/>
    <n v="23"/>
  </r>
  <r>
    <x v="8"/>
    <x v="7"/>
    <x v="1118"/>
    <x v="0"/>
    <x v="8"/>
    <s v="7000"/>
    <x v="0"/>
    <x v="0"/>
    <x v="1162"/>
    <x v="1164"/>
    <x v="1099"/>
    <x v="0"/>
    <x v="25"/>
    <x v="0"/>
    <x v="0"/>
    <m/>
    <s v="REVISÃO"/>
    <m/>
    <s v="C"/>
    <x v="0"/>
    <x v="0"/>
    <x v="27"/>
    <n v="9.072580645161291E-5"/>
    <n v="1.2701612903225808E-3"/>
    <x v="7"/>
    <m/>
    <m/>
    <n v="1"/>
    <m/>
    <x v="0"/>
    <e v="#N/A"/>
    <x v="0"/>
    <x v="1"/>
    <x v="1"/>
    <d v="2023-08-11T00:00:00"/>
    <s v="CA11845149"/>
    <n v="23"/>
  </r>
  <r>
    <x v="8"/>
    <x v="7"/>
    <x v="1119"/>
    <x v="0"/>
    <x v="8"/>
    <s v="7000"/>
    <x v="0"/>
    <x v="0"/>
    <x v="1163"/>
    <x v="1165"/>
    <x v="1100"/>
    <x v="0"/>
    <x v="25"/>
    <x v="0"/>
    <x v="0"/>
    <m/>
    <s v="REVISÃO MECANICA - BARRETO"/>
    <m/>
    <s v="C"/>
    <x v="0"/>
    <x v="0"/>
    <x v="27"/>
    <n v="2.3494304147465435E-3"/>
    <n v="3.2892025806451612E-2"/>
    <x v="7"/>
    <m/>
    <m/>
    <n v="1"/>
    <m/>
    <x v="0"/>
    <e v="#N/A"/>
    <x v="0"/>
    <x v="1"/>
    <x v="1"/>
    <d v="2023-08-11T00:00:00"/>
    <s v="CA11845149"/>
    <n v="23"/>
  </r>
  <r>
    <x v="8"/>
    <x v="7"/>
    <x v="1120"/>
    <x v="1"/>
    <x v="8"/>
    <s v="9010"/>
    <x v="17"/>
    <x v="1"/>
    <x v="1164"/>
    <x v="1166"/>
    <x v="1101"/>
    <x v="9"/>
    <x v="27"/>
    <x v="22"/>
    <x v="0"/>
    <m/>
    <s v="ALTA PRESSAO PNEU TRASEIRO ESQUERDO EXTERNO - TEE - CALIBRADO E LIBERADO – MATRÍCULA 81006923"/>
    <s v="202303832310"/>
    <s v="A"/>
    <x v="3"/>
    <x v="0"/>
    <x v="27"/>
    <n v="6.1337327188940084E-5"/>
    <n v="8.5872258064516121E-4"/>
    <x v="7"/>
    <m/>
    <m/>
    <n v="1"/>
    <m/>
    <x v="0"/>
    <e v="#N/A"/>
    <x v="0"/>
    <x v="1"/>
    <x v="1"/>
    <d v="2023-08-13T00:00:00"/>
    <s v="CA11845151"/>
    <n v="23"/>
  </r>
  <r>
    <x v="8"/>
    <x v="7"/>
    <x v="1121"/>
    <x v="1"/>
    <x v="8"/>
    <s v="9000"/>
    <x v="2"/>
    <x v="1"/>
    <x v="1165"/>
    <x v="1167"/>
    <x v="1102"/>
    <x v="2"/>
    <x v="17"/>
    <x v="18"/>
    <x v="8"/>
    <s v="TROCAR"/>
    <s v="TM_3-     ALARME DE BAIXA TENSÃO NO SISTEMA - 202303922492 - REALIZADO A TROCA DO ALTERNADOR DO MOTOR - 1150085"/>
    <s v="202303922492"/>
    <s v="D"/>
    <x v="2"/>
    <x v="0"/>
    <x v="28"/>
    <n v="3.0439285714285708E-4"/>
    <n v="4.2614999999999997E-3"/>
    <x v="7"/>
    <m/>
    <m/>
    <n v="1"/>
    <m/>
    <x v="1"/>
    <e v="#N/A"/>
    <x v="4"/>
    <x v="8"/>
    <x v="2"/>
    <d v="2023-08-17T00:00:00"/>
    <s v="CA11845155"/>
    <n v="23"/>
  </r>
  <r>
    <x v="8"/>
    <x v="7"/>
    <x v="1122"/>
    <x v="1"/>
    <x v="8"/>
    <s v="9010"/>
    <x v="17"/>
    <x v="1"/>
    <x v="1166"/>
    <x v="1168"/>
    <x v="1103"/>
    <x v="9"/>
    <x v="27"/>
    <x v="22"/>
    <x v="0"/>
    <m/>
    <s v="TM_3 - ALARME BAIXA PRESSÃO PNEU TRASEIRO ESQUERDO EXTERNO - TEE - 202303989368 - tREALIZADO TROCA DO CAXIMBO DO PNEU TEE - ADRIANO"/>
    <s v="202303989368"/>
    <s v="C"/>
    <x v="3"/>
    <x v="0"/>
    <x v="29"/>
    <n v="1.0839359447004609E-3"/>
    <n v="1.5175103225806452E-2"/>
    <x v="7"/>
    <m/>
    <m/>
    <n v="1"/>
    <m/>
    <x v="0"/>
    <e v="#N/A"/>
    <x v="0"/>
    <x v="1"/>
    <x v="1"/>
    <d v="2023-08-22T00:00:00"/>
    <s v="CA11845160"/>
    <n v="23"/>
  </r>
  <r>
    <x v="8"/>
    <x v="7"/>
    <x v="900"/>
    <x v="0"/>
    <x v="8"/>
    <s v="7000"/>
    <x v="0"/>
    <x v="0"/>
    <x v="1167"/>
    <x v="1169"/>
    <x v="888"/>
    <x v="0"/>
    <x v="7"/>
    <x v="0"/>
    <x v="0"/>
    <m/>
    <s v="INSPEÇÃO MECANICA SOTREQ - BARRETO"/>
    <m/>
    <s v="C"/>
    <x v="0"/>
    <x v="0"/>
    <x v="29"/>
    <n v="1.9574654377880183E-5"/>
    <n v="2.7404516129032257E-4"/>
    <x v="7"/>
    <m/>
    <m/>
    <n v="1"/>
    <m/>
    <x v="0"/>
    <e v="#N/A"/>
    <x v="0"/>
    <x v="1"/>
    <x v="1"/>
    <d v="2023-08-24T00:00:00"/>
    <s v="CA11845162"/>
    <n v="23"/>
  </r>
  <r>
    <x v="8"/>
    <x v="7"/>
    <x v="1123"/>
    <x v="0"/>
    <x v="8"/>
    <s v="7000"/>
    <x v="0"/>
    <x v="0"/>
    <x v="1168"/>
    <x v="1170"/>
    <x v="1104"/>
    <x v="0"/>
    <x v="0"/>
    <x v="0"/>
    <x v="0"/>
    <m/>
    <m/>
    <m/>
    <s v="A"/>
    <x v="0"/>
    <x v="0"/>
    <x v="29"/>
    <n v="4.3893479262672807E-4"/>
    <n v="6.1450870967741933E-3"/>
    <x v="7"/>
    <m/>
    <m/>
    <n v="1"/>
    <m/>
    <x v="0"/>
    <e v="#N/A"/>
    <x v="0"/>
    <x v="1"/>
    <x v="1"/>
    <d v="2023-08-25T00:00:00"/>
    <s v="CA11845163"/>
    <n v="4"/>
  </r>
  <r>
    <x v="8"/>
    <x v="7"/>
    <x v="1124"/>
    <x v="0"/>
    <x v="8"/>
    <s v="7000"/>
    <x v="0"/>
    <x v="0"/>
    <x v="1169"/>
    <x v="1171"/>
    <x v="1105"/>
    <x v="0"/>
    <x v="0"/>
    <x v="0"/>
    <x v="0"/>
    <m/>
    <m/>
    <m/>
    <s v="A"/>
    <x v="0"/>
    <x v="0"/>
    <x v="29"/>
    <n v="2.3116152073732716E-4"/>
    <n v="3.2362612903225805E-3"/>
    <x v="7"/>
    <m/>
    <m/>
    <n v="1"/>
    <m/>
    <x v="0"/>
    <e v="#N/A"/>
    <x v="0"/>
    <x v="1"/>
    <x v="1"/>
    <d v="2023-08-25T00:00:00"/>
    <s v="CA11845163"/>
    <n v="4"/>
  </r>
  <r>
    <x v="8"/>
    <x v="7"/>
    <x v="1125"/>
    <x v="1"/>
    <x v="8"/>
    <s v="9135"/>
    <x v="25"/>
    <x v="1"/>
    <x v="1170"/>
    <x v="1172"/>
    <x v="1106"/>
    <x v="11"/>
    <x v="61"/>
    <x v="23"/>
    <x v="10"/>
    <s v="SISTEMA ALERTA DE FADIGA"/>
    <s v="FALHA NO OPTALERT ; SUBSTITUIDO FONTE E FUSIVEL DO SISTEMA OPTALERT  153"/>
    <s v="202304058321"/>
    <s v="B"/>
    <x v="1"/>
    <x v="1"/>
    <x v="29"/>
    <n v="1.2403456221198156E-4"/>
    <n v="1.736483870967742E-3"/>
    <x v="7"/>
    <m/>
    <m/>
    <n v="1"/>
    <m/>
    <x v="0"/>
    <e v="#N/A"/>
    <x v="0"/>
    <x v="1"/>
    <x v="1"/>
    <d v="2023-08-26T00:00:00"/>
    <s v="CA11845164"/>
    <n v="23"/>
  </r>
  <r>
    <x v="8"/>
    <x v="7"/>
    <x v="1126"/>
    <x v="1"/>
    <x v="8"/>
    <s v="9010"/>
    <x v="17"/>
    <x v="1"/>
    <x v="1171"/>
    <x v="1173"/>
    <x v="1107"/>
    <x v="9"/>
    <x v="27"/>
    <x v="22"/>
    <x v="0"/>
    <m/>
    <s v="CORRIGIR BOLHA NO PNEU TEE 202304092332 - SUBSTITUIDO OS PNEUS TDI/TDE. - 81006923"/>
    <s v="202304092332"/>
    <s v="C"/>
    <x v="3"/>
    <x v="0"/>
    <x v="30"/>
    <n v="9.3021958525345619E-4"/>
    <n v="1.3023074193548386E-2"/>
    <x v="7"/>
    <m/>
    <m/>
    <n v="1"/>
    <m/>
    <x v="0"/>
    <e v="#N/A"/>
    <x v="0"/>
    <x v="1"/>
    <x v="1"/>
    <d v="2023-08-28T00:00:00"/>
    <s v="CA11845166"/>
    <n v="23"/>
  </r>
  <r>
    <x v="8"/>
    <x v="7"/>
    <x v="1127"/>
    <x v="1"/>
    <x v="8"/>
    <s v="9000"/>
    <x v="2"/>
    <x v="1"/>
    <x v="1172"/>
    <x v="1174"/>
    <x v="1108"/>
    <x v="4"/>
    <x v="5"/>
    <x v="4"/>
    <x v="3"/>
    <s v="TROCAR"/>
    <s v="MANGUEIRA FLUXO DE DIREÇÃO COM VAZAMENTO - 202304098037 -  SUBSTITUDO A MANGEIRA QUE SAI DO GRUPO DO CMD PRA VAVULA DE COMTROLE DA VAVULA TRELE."/>
    <s v="202304098037"/>
    <s v="D"/>
    <x v="2"/>
    <x v="0"/>
    <x v="30"/>
    <n v="3.8173110599078343E-4"/>
    <n v="5.3442354838709677E-3"/>
    <x v="7"/>
    <m/>
    <m/>
    <n v="1"/>
    <m/>
    <x v="0"/>
    <e v="#N/A"/>
    <x v="0"/>
    <x v="1"/>
    <x v="1"/>
    <d v="2023-08-29T00:00:00"/>
    <s v="CA11845167"/>
    <n v="23"/>
  </r>
  <r>
    <x v="8"/>
    <x v="8"/>
    <x v="1128"/>
    <x v="0"/>
    <x v="8"/>
    <s v="7116"/>
    <x v="3"/>
    <x v="0"/>
    <x v="1173"/>
    <x v="1175"/>
    <x v="1109"/>
    <x v="0"/>
    <x v="30"/>
    <x v="0"/>
    <x v="0"/>
    <m/>
    <m/>
    <m/>
    <s v="B"/>
    <x v="0"/>
    <x v="0"/>
    <x v="31"/>
    <n v="2.0440642857142858E-4"/>
    <n v="2.8616900000000001E-3"/>
    <x v="8"/>
    <m/>
    <m/>
    <n v="1"/>
    <m/>
    <x v="0"/>
    <e v="#N/A"/>
    <x v="0"/>
    <x v="1"/>
    <x v="1"/>
    <d v="2023-09-08T00:00:00"/>
    <s v="CA11845177"/>
    <n v="23"/>
  </r>
  <r>
    <x v="8"/>
    <x v="8"/>
    <x v="1129"/>
    <x v="0"/>
    <x v="8"/>
    <s v="7000"/>
    <x v="0"/>
    <x v="0"/>
    <x v="1174"/>
    <x v="1176"/>
    <x v="1110"/>
    <x v="0"/>
    <x v="30"/>
    <x v="0"/>
    <x v="0"/>
    <m/>
    <s v="REVISAO PREVENTIVA - LIBERADO - 1150164"/>
    <m/>
    <s v="B"/>
    <x v="0"/>
    <x v="0"/>
    <x v="31"/>
    <n v="6.3513146428571428E-3"/>
    <n v="8.8918405000000006E-2"/>
    <x v="8"/>
    <m/>
    <m/>
    <n v="1"/>
    <m/>
    <x v="0"/>
    <e v="#N/A"/>
    <x v="0"/>
    <x v="1"/>
    <x v="1"/>
    <d v="2023-09-08T00:00:00"/>
    <s v="CA11845177"/>
    <n v="23"/>
  </r>
  <r>
    <x v="8"/>
    <x v="8"/>
    <x v="1130"/>
    <x v="1"/>
    <x v="8"/>
    <s v="9000"/>
    <x v="2"/>
    <x v="1"/>
    <x v="1175"/>
    <x v="1177"/>
    <x v="1111"/>
    <x v="3"/>
    <x v="53"/>
    <x v="51"/>
    <x v="24"/>
    <s v="TROCAR"/>
    <s v="BAIXO RENDIMENTO (ATUALIZAÇÃO ANORMAL) - SUBSTITUIDO OS ANEIS DE VEDAÇÃO DO TURBO DE RETONO DO 4° CILINDRO DO MOTOR - 1150047"/>
    <s v="202304315640"/>
    <s v="D"/>
    <x v="2"/>
    <x v="0"/>
    <x v="32"/>
    <n v="3.295303571428572E-4"/>
    <n v="4.6134250000000009E-3"/>
    <x v="8"/>
    <m/>
    <m/>
    <n v="1"/>
    <m/>
    <x v="0"/>
    <e v="#N/A"/>
    <x v="0"/>
    <x v="1"/>
    <x v="1"/>
    <d v="2023-09-11T00:00:00"/>
    <s v="CA11845180"/>
    <n v="23"/>
  </r>
  <r>
    <x v="8"/>
    <x v="8"/>
    <x v="1131"/>
    <x v="1"/>
    <x v="8"/>
    <s v="9000"/>
    <x v="2"/>
    <x v="1"/>
    <x v="1176"/>
    <x v="1178"/>
    <x v="1112"/>
    <x v="3"/>
    <x v="3"/>
    <x v="61"/>
    <x v="3"/>
    <s v="VEDAR"/>
    <s v="VAZAMENTO DE LIQUIDO ARREFECEDOR"/>
    <s v="202304364293"/>
    <s v="B"/>
    <x v="2"/>
    <x v="0"/>
    <x v="32"/>
    <n v="8.8607821428571428E-4"/>
    <n v="1.2405095E-2"/>
    <x v="8"/>
    <m/>
    <m/>
    <n v="1"/>
    <m/>
    <x v="0"/>
    <e v="#N/A"/>
    <x v="0"/>
    <x v="1"/>
    <x v="1"/>
    <d v="2023-09-14T00:00:00"/>
    <s v="CA11845183"/>
    <n v="23"/>
  </r>
  <r>
    <x v="8"/>
    <x v="8"/>
    <x v="1132"/>
    <x v="1"/>
    <x v="8"/>
    <s v="9000"/>
    <x v="2"/>
    <x v="1"/>
    <x v="1177"/>
    <x v="1179"/>
    <x v="1113"/>
    <x v="3"/>
    <x v="122"/>
    <x v="202"/>
    <x v="45"/>
    <s v="NENHUMA"/>
    <s v="ALARMANDO BAIXO REDIMENTO - REALIZADO RESET NO SISTEMA - 1150085"/>
    <s v="202304394796"/>
    <s v="D"/>
    <x v="2"/>
    <x v="0"/>
    <x v="32"/>
    <n v="7.6265000000000002E-5"/>
    <n v="1.0677099999999999E-3"/>
    <x v="8"/>
    <m/>
    <m/>
    <n v="1"/>
    <m/>
    <x v="0"/>
    <e v="#N/A"/>
    <x v="0"/>
    <x v="1"/>
    <x v="1"/>
    <d v="2023-09-16T00:00:00"/>
    <s v="CA11845185"/>
    <n v="23"/>
  </r>
  <r>
    <x v="8"/>
    <x v="8"/>
    <x v="1133"/>
    <x v="1"/>
    <x v="8"/>
    <s v="9000"/>
    <x v="2"/>
    <x v="1"/>
    <x v="1178"/>
    <x v="1180"/>
    <x v="1114"/>
    <x v="3"/>
    <x v="3"/>
    <x v="61"/>
    <x v="3"/>
    <s v="VEDAR"/>
    <s v="ALARME DE BAIXO NÍVEL DO LÍQUIDO ARREFECEDOR - FOI SUBSTITUÍDO A VEDAÇÃO DO TUBO DE TROCADOR DE CALOR DO LÍQUIDO ARREFECEDOR DO MOTOR - MATRÍCULA 1150166"/>
    <s v="202304420431"/>
    <s v="A"/>
    <x v="2"/>
    <x v="0"/>
    <x v="33"/>
    <n v="9.1311178571428571E-4"/>
    <n v="1.2783565E-2"/>
    <x v="8"/>
    <m/>
    <m/>
    <n v="1"/>
    <m/>
    <x v="0"/>
    <e v="#N/A"/>
    <x v="0"/>
    <x v="1"/>
    <x v="1"/>
    <d v="2023-09-18T00:00:00"/>
    <s v="CA11845187"/>
    <n v="23"/>
  </r>
  <r>
    <x v="9"/>
    <x v="3"/>
    <x v="1134"/>
    <x v="1"/>
    <x v="9"/>
    <s v="9000"/>
    <x v="2"/>
    <x v="1"/>
    <x v="1179"/>
    <x v="1181"/>
    <x v="1115"/>
    <x v="2"/>
    <x v="2"/>
    <x v="203"/>
    <x v="1"/>
    <s v="REPARAR"/>
    <s v="FALHA NO SISTEMA ELETRICO - REALIZADO VERIFICAÇÃO DO SISTEMA ELETRICO E INDETIFICADO CONECTOR FOLGADO, REAPERTADO E CHECADO OS DEMAIS - 1150085"/>
    <s v="202301701705"/>
    <s v="B"/>
    <x v="2"/>
    <x v="0"/>
    <x v="36"/>
    <n v="3.378004894464594E-3"/>
    <n v="4.4841881862667722E-2"/>
    <x v="3"/>
    <m/>
    <m/>
    <n v="1"/>
    <m/>
    <x v="0"/>
    <e v="#N/A"/>
    <x v="0"/>
    <x v="1"/>
    <x v="1"/>
    <d v="2023-04-11T00:00:00"/>
    <s v="CA11945027"/>
    <n v="23"/>
  </r>
  <r>
    <x v="9"/>
    <x v="3"/>
    <x v="1135"/>
    <x v="1"/>
    <x v="9"/>
    <s v="9032"/>
    <x v="15"/>
    <x v="1"/>
    <x v="1180"/>
    <x v="1182"/>
    <x v="1116"/>
    <x v="1"/>
    <x v="37"/>
    <x v="1"/>
    <x v="14"/>
    <s v="SISTEMA ANTICOLISÃO"/>
    <s v="FALHA NO SISTEMA ANTICOLISÃO - REALIZADO TROCA DA ANTENA - 913"/>
    <s v="202301724907"/>
    <s v="D"/>
    <x v="1"/>
    <x v="1"/>
    <x v="36"/>
    <n v="6.7422161317557535E-3"/>
    <n v="8.9500657553275464E-2"/>
    <x v="3"/>
    <s v="CORRETIVA"/>
    <m/>
    <n v="1"/>
    <m/>
    <x v="0"/>
    <e v="#N/A"/>
    <x v="0"/>
    <x v="1"/>
    <x v="1"/>
    <d v="2023-04-12T00:00:00"/>
    <s v="CA11945028"/>
    <n v="23"/>
  </r>
  <r>
    <x v="9"/>
    <x v="3"/>
    <x v="1136"/>
    <x v="1"/>
    <x v="9"/>
    <s v="9032"/>
    <x v="15"/>
    <x v="1"/>
    <x v="1181"/>
    <x v="1183"/>
    <x v="1117"/>
    <x v="1"/>
    <x v="93"/>
    <x v="1"/>
    <x v="14"/>
    <s v="SISTEMA ANTICOLISÃO"/>
    <s v="FALHA NO SENSOR ANTICOLISÃO - REALIZADO SUBSTITUIÇÃO DA ANTENA E A CONFIGURAÇÃO - 912 - PEDRO ROCHA"/>
    <s v="202301763888"/>
    <s v="D"/>
    <x v="1"/>
    <x v="1"/>
    <x v="36"/>
    <n v="7.9560814158117967E-4"/>
    <n v="1.0561431202252456E-2"/>
    <x v="3"/>
    <m/>
    <m/>
    <n v="1"/>
    <m/>
    <x v="0"/>
    <e v="#N/A"/>
    <x v="0"/>
    <x v="1"/>
    <x v="1"/>
    <d v="2023-04-14T00:00:00"/>
    <s v="CA11945030"/>
    <n v="23"/>
  </r>
  <r>
    <x v="9"/>
    <x v="3"/>
    <x v="1137"/>
    <x v="1"/>
    <x v="9"/>
    <s v="9032"/>
    <x v="15"/>
    <x v="1"/>
    <x v="1182"/>
    <x v="1184"/>
    <x v="1118"/>
    <x v="6"/>
    <x v="12"/>
    <x v="14"/>
    <x v="63"/>
    <s v="TESTAR"/>
    <s v="FALHA DE FECHAMENTO DE CICLO - NÃO FOI ENCONTRADO FALHA"/>
    <s v="202301770347"/>
    <s v="A"/>
    <x v="1"/>
    <x v="1"/>
    <x v="36"/>
    <n v="3.1773589392948451E-4"/>
    <n v="4.217837411207577E-3"/>
    <x v="3"/>
    <m/>
    <m/>
    <n v="1"/>
    <m/>
    <x v="0"/>
    <e v="#N/A"/>
    <x v="0"/>
    <x v="1"/>
    <x v="1"/>
    <d v="2023-04-15T00:00:00"/>
    <s v="CA11945031"/>
    <n v="23"/>
  </r>
  <r>
    <x v="9"/>
    <x v="3"/>
    <x v="1138"/>
    <x v="1"/>
    <x v="9"/>
    <s v="9000"/>
    <x v="2"/>
    <x v="1"/>
    <x v="1183"/>
    <x v="1185"/>
    <x v="1119"/>
    <x v="6"/>
    <x v="12"/>
    <x v="14"/>
    <x v="63"/>
    <s v="TESTAR"/>
    <s v="FALHA NO GPS ; REALIZADO TSTE E NAO ENCONTRADO FALHAS  1150130"/>
    <s v="202301773350"/>
    <s v="B"/>
    <x v="1"/>
    <x v="1"/>
    <x v="36"/>
    <n v="1.8340355074617995E-4"/>
    <n v="2.4346206156274667E-3"/>
    <x v="3"/>
    <m/>
    <m/>
    <n v="1"/>
    <m/>
    <x v="0"/>
    <e v="#N/A"/>
    <x v="0"/>
    <x v="1"/>
    <x v="1"/>
    <d v="2023-04-15T00:00:00"/>
    <s v="CA11945031"/>
    <n v="23"/>
  </r>
  <r>
    <x v="9"/>
    <x v="3"/>
    <x v="1139"/>
    <x v="1"/>
    <x v="9"/>
    <s v="9032"/>
    <x v="15"/>
    <x v="1"/>
    <x v="1184"/>
    <x v="1186"/>
    <x v="1120"/>
    <x v="6"/>
    <x v="12"/>
    <x v="14"/>
    <x v="63"/>
    <s v="TESTAR"/>
    <s v="FALHA NO GPS ; LIBERADO SEM A TRATATIVA DO MCM"/>
    <s v="202301773350"/>
    <s v="B"/>
    <x v="1"/>
    <x v="1"/>
    <x v="36"/>
    <n v="2.7696456055651352E-3"/>
    <n v="3.6766116369376482E-2"/>
    <x v="3"/>
    <m/>
    <m/>
    <n v="1"/>
    <m/>
    <x v="0"/>
    <e v="#N/A"/>
    <x v="0"/>
    <x v="1"/>
    <x v="1"/>
    <d v="2023-04-16T00:00:00"/>
    <s v="CA11945032"/>
    <n v="23"/>
  </r>
  <r>
    <x v="9"/>
    <x v="3"/>
    <x v="1140"/>
    <x v="1"/>
    <x v="9"/>
    <s v="9032"/>
    <x v="15"/>
    <x v="1"/>
    <x v="1185"/>
    <x v="1187"/>
    <x v="1121"/>
    <x v="6"/>
    <x v="12"/>
    <x v="14"/>
    <x v="63"/>
    <s v="TESTAR"/>
    <s v="FALHA NO GPS - EFETUADO AVALIAÇÃO E TESTES E NÃO FOI ENCONTRADO FALHA"/>
    <s v="202301773350"/>
    <s v="B"/>
    <x v="1"/>
    <x v="1"/>
    <x v="13"/>
    <n v="2.1961668684226175E-3"/>
    <n v="2.9153378500394636E-2"/>
    <x v="3"/>
    <m/>
    <m/>
    <n v="1"/>
    <m/>
    <x v="0"/>
    <e v="#N/A"/>
    <x v="0"/>
    <x v="1"/>
    <x v="1"/>
    <d v="2023-04-17T00:00:00"/>
    <s v="CA11945033"/>
    <n v="23"/>
  </r>
  <r>
    <x v="9"/>
    <x v="3"/>
    <x v="1141"/>
    <x v="1"/>
    <x v="9"/>
    <s v="9032"/>
    <x v="15"/>
    <x v="1"/>
    <x v="1186"/>
    <x v="1188"/>
    <x v="1122"/>
    <x v="2"/>
    <x v="42"/>
    <x v="35"/>
    <x v="15"/>
    <s v="CONFIGURAR"/>
    <s v="ACESSAMOS O PL EM FAZENDO UMA AVALIAÇÃO FOI CONTATADO QUE TINHA UMA CONFIGURAÇÃO PENDENTE NO PLE ,AS PORTA ABL S POTE E ABL T PORTE ESTAVA DESATIVADA . COM  TAMBÉM FOI VERIFICADO O MASTRO DO GPS TECNOLOGIA EXPURGAR"/>
    <s v="202301808093"/>
    <s v="B"/>
    <x v="2"/>
    <x v="0"/>
    <x v="13"/>
    <n v="7.3226692669005301E-4"/>
    <n v="9.7205978216258881E-3"/>
    <x v="3"/>
    <m/>
    <m/>
    <n v="1"/>
    <m/>
    <x v="0"/>
    <e v="#N/A"/>
    <x v="0"/>
    <x v="1"/>
    <x v="1"/>
    <d v="2023-04-17T00:00:00"/>
    <s v="CA11945033"/>
    <n v="23"/>
  </r>
  <r>
    <x v="9"/>
    <x v="3"/>
    <x v="1142"/>
    <x v="1"/>
    <x v="9"/>
    <s v="9032"/>
    <x v="15"/>
    <x v="1"/>
    <x v="1187"/>
    <x v="1189"/>
    <x v="1123"/>
    <x v="6"/>
    <x v="12"/>
    <x v="14"/>
    <x v="4"/>
    <s v="TROCAR"/>
    <s v="FALHA GPS - EQUIPE DE PROJETO - REALIZADO A SUBSTITUIÇÃO DO PLE RALIZADO TESTE PELA EQUIPE TURMA C - RAIMUNDO SOTREQ"/>
    <s v="202301825648"/>
    <s v="C"/>
    <x v="1"/>
    <x v="1"/>
    <x v="13"/>
    <n v="8.2771463701765868E-4"/>
    <n v="1.098763415943173E-2"/>
    <x v="3"/>
    <m/>
    <m/>
    <n v="1"/>
    <m/>
    <x v="0"/>
    <e v="#N/A"/>
    <x v="0"/>
    <x v="1"/>
    <x v="1"/>
    <d v="2023-04-18T00:00:00"/>
    <s v="CA11945034"/>
    <n v="23"/>
  </r>
  <r>
    <x v="9"/>
    <x v="3"/>
    <x v="1143"/>
    <x v="1"/>
    <x v="9"/>
    <s v="9000"/>
    <x v="2"/>
    <x v="1"/>
    <x v="1188"/>
    <x v="1190"/>
    <x v="1124"/>
    <x v="4"/>
    <x v="67"/>
    <x v="89"/>
    <x v="4"/>
    <s v="TROCAR"/>
    <s v="CORRIGIR VAZAMENTO HIDRÁULICO - SUBSTITUIDO VEDAÇÃO DO ACUMULADOR DA DIREÇÃO - SOTREQ"/>
    <s v="202301840899"/>
    <s v="C"/>
    <x v="2"/>
    <x v="0"/>
    <x v="13"/>
    <n v="1.9723727688923244E-4"/>
    <n v="2.6182586898184693E-3"/>
    <x v="3"/>
    <m/>
    <m/>
    <n v="1"/>
    <m/>
    <x v="0"/>
    <e v="#N/A"/>
    <x v="0"/>
    <x v="1"/>
    <x v="1"/>
    <d v="2023-04-19T00:00:00"/>
    <s v="CA11945035"/>
    <n v="23"/>
  </r>
  <r>
    <x v="9"/>
    <x v="3"/>
    <x v="1144"/>
    <x v="0"/>
    <x v="9"/>
    <s v="7111"/>
    <x v="5"/>
    <x v="0"/>
    <x v="1189"/>
    <x v="1191"/>
    <x v="1125"/>
    <x v="0"/>
    <x v="123"/>
    <x v="204"/>
    <x v="7"/>
    <s v="ROTINA"/>
    <m/>
    <m/>
    <s v="D"/>
    <x v="0"/>
    <x v="0"/>
    <x v="13"/>
    <n v="6.7348435301345703E-4"/>
    <n v="8.9402788739805315E-3"/>
    <x v="3"/>
    <m/>
    <m/>
    <n v="1"/>
    <m/>
    <x v="0"/>
    <e v="#N/A"/>
    <x v="0"/>
    <x v="1"/>
    <x v="1"/>
    <d v="2023-04-20T00:00:00"/>
    <s v="CA11945036"/>
    <n v="23"/>
  </r>
  <r>
    <x v="9"/>
    <x v="3"/>
    <x v="1145"/>
    <x v="0"/>
    <x v="9"/>
    <s v="7111"/>
    <x v="5"/>
    <x v="0"/>
    <x v="1190"/>
    <x v="1192"/>
    <x v="1126"/>
    <x v="0"/>
    <x v="123"/>
    <x v="204"/>
    <x v="7"/>
    <s v="ROTINA"/>
    <m/>
    <m/>
    <s v="D"/>
    <x v="0"/>
    <x v="0"/>
    <x v="13"/>
    <n v="5.4767432070872233E-4"/>
    <n v="7.2701928966061565E-3"/>
    <x v="3"/>
    <m/>
    <m/>
    <n v="1"/>
    <m/>
    <x v="0"/>
    <e v="#N/A"/>
    <x v="0"/>
    <x v="1"/>
    <x v="1"/>
    <d v="2023-04-20T00:00:00"/>
    <s v="CA11945036"/>
    <n v="23"/>
  </r>
  <r>
    <x v="9"/>
    <x v="3"/>
    <x v="1146"/>
    <x v="0"/>
    <x v="9"/>
    <s v="7000"/>
    <x v="0"/>
    <x v="0"/>
    <x v="1191"/>
    <x v="1193"/>
    <x v="1127"/>
    <x v="0"/>
    <x v="123"/>
    <x v="204"/>
    <x v="7"/>
    <s v="ROTINA"/>
    <m/>
    <m/>
    <s v="C"/>
    <x v="0"/>
    <x v="0"/>
    <x v="13"/>
    <n v="1.7162337641952559E-3"/>
    <n v="2.2782427529597478E-2"/>
    <x v="3"/>
    <m/>
    <m/>
    <n v="1"/>
    <m/>
    <x v="0"/>
    <e v="#N/A"/>
    <x v="0"/>
    <x v="1"/>
    <x v="1"/>
    <d v="2023-04-20T00:00:00"/>
    <s v="CA11945036"/>
    <n v="23"/>
  </r>
  <r>
    <x v="9"/>
    <x v="3"/>
    <x v="1147"/>
    <x v="1"/>
    <x v="9"/>
    <s v="9000"/>
    <x v="2"/>
    <x v="1"/>
    <x v="1192"/>
    <x v="1194"/>
    <x v="1128"/>
    <x v="3"/>
    <x v="54"/>
    <x v="52"/>
    <x v="2"/>
    <s v="COMPLETAR"/>
    <s v="ALARME DE BAIXO NÍVEL DE ÓLEO DO MOTOR - FOI COMPLETADO O NÍVEL DE ÓLEO DO MOTOR E LIBERADO - MATRÍCULA 1150182"/>
    <s v="22/04/2023"/>
    <s v="A"/>
    <x v="2"/>
    <x v="0"/>
    <x v="13"/>
    <n v="1.2925872881859804E-4"/>
    <n v="1.7158662667719022E-3"/>
    <x v="3"/>
    <m/>
    <m/>
    <n v="1"/>
    <m/>
    <x v="0"/>
    <e v="#N/A"/>
    <x v="0"/>
    <x v="1"/>
    <x v="1"/>
    <d v="2023-04-22T00:00:00"/>
    <s v="CA11945038"/>
    <n v="23"/>
  </r>
  <r>
    <x v="9"/>
    <x v="3"/>
    <x v="1148"/>
    <x v="1"/>
    <x v="9"/>
    <s v="9000"/>
    <x v="2"/>
    <x v="1"/>
    <x v="1193"/>
    <x v="1195"/>
    <x v="1129"/>
    <x v="3"/>
    <x v="54"/>
    <x v="56"/>
    <x v="31"/>
    <s v="LIMPEZA"/>
    <s v="TM_3-   ALERME BAIXO NÍVEL DE ÓLEO DO MOTOR. FEITO LIMPEZA NOS SENSORES.472105"/>
    <s v="202301890288"/>
    <s v="B"/>
    <x v="2"/>
    <x v="0"/>
    <x v="13"/>
    <n v="1.0480227361912125E-4"/>
    <n v="1.3912150276243096E-3"/>
    <x v="3"/>
    <m/>
    <m/>
    <n v="1"/>
    <m/>
    <x v="0"/>
    <e v="#N/A"/>
    <x v="0"/>
    <x v="1"/>
    <x v="1"/>
    <d v="2023-04-23T00:00:00"/>
    <s v="CA11945039"/>
    <n v="23"/>
  </r>
  <r>
    <x v="9"/>
    <x v="3"/>
    <x v="1149"/>
    <x v="1"/>
    <x v="9"/>
    <s v="9000"/>
    <x v="2"/>
    <x v="1"/>
    <x v="1194"/>
    <x v="1196"/>
    <x v="1130"/>
    <x v="2"/>
    <x v="19"/>
    <x v="205"/>
    <x v="32"/>
    <s v="REPARAR"/>
    <s v="O equipamento está parado para manutenção corretiva/"/>
    <m/>
    <s v="B"/>
    <x v="2"/>
    <x v="0"/>
    <x v="37"/>
    <n v="9.2843398537368455E-4"/>
    <n v="1.2324649723756905E-2"/>
    <x v="3"/>
    <m/>
    <m/>
    <n v="1"/>
    <m/>
    <x v="0"/>
    <e v="#N/A"/>
    <x v="0"/>
    <x v="1"/>
    <x v="1"/>
    <d v="2023-04-29T00:00:00"/>
    <s v="CA11945045"/>
    <n v="23"/>
  </r>
  <r>
    <x v="9"/>
    <x v="4"/>
    <x v="1150"/>
    <x v="0"/>
    <x v="9"/>
    <s v="7000"/>
    <x v="0"/>
    <x v="0"/>
    <x v="1195"/>
    <x v="1197"/>
    <x v="1131"/>
    <x v="0"/>
    <x v="124"/>
    <x v="206"/>
    <x v="7"/>
    <s v="ROTINA"/>
    <m/>
    <m/>
    <m/>
    <x v="0"/>
    <x v="0"/>
    <x v="14"/>
    <n v="3.5281065389336952E-4"/>
    <n v="4.1756272400943414E-3"/>
    <x v="4"/>
    <m/>
    <m/>
    <n v="1"/>
    <m/>
    <x v="0"/>
    <e v="#N/A"/>
    <x v="0"/>
    <x v="1"/>
    <x v="1"/>
    <d v="2023-05-02T00:00:00"/>
    <s v="CA11945048"/>
    <n v="23"/>
  </r>
  <r>
    <x v="9"/>
    <x v="4"/>
    <x v="18"/>
    <x v="0"/>
    <x v="9"/>
    <s v="7000"/>
    <x v="0"/>
    <x v="0"/>
    <x v="1196"/>
    <x v="1198"/>
    <x v="18"/>
    <x v="0"/>
    <x v="124"/>
    <x v="206"/>
    <x v="7"/>
    <s v="ROTINA"/>
    <s v="realizado a regulagem da vávula, porém o equipamento não foi lavado"/>
    <m/>
    <m/>
    <x v="0"/>
    <x v="0"/>
    <x v="14"/>
    <n v="5.1104547506613867E-4"/>
    <n v="6.0483870967741934E-3"/>
    <x v="4"/>
    <m/>
    <m/>
    <n v="1"/>
    <m/>
    <x v="0"/>
    <e v="#N/A"/>
    <x v="0"/>
    <x v="1"/>
    <x v="1"/>
    <d v="2023-05-02T00:00:00"/>
    <s v="CA11945048"/>
    <n v="23"/>
  </r>
  <r>
    <x v="9"/>
    <x v="4"/>
    <x v="1151"/>
    <x v="0"/>
    <x v="9"/>
    <s v="7000"/>
    <x v="0"/>
    <x v="0"/>
    <x v="1197"/>
    <x v="1199"/>
    <x v="1132"/>
    <x v="0"/>
    <x v="124"/>
    <x v="206"/>
    <x v="7"/>
    <s v="ROTINA"/>
    <m/>
    <m/>
    <s v="C"/>
    <x v="0"/>
    <x v="0"/>
    <x v="14"/>
    <n v="2.6088556032467002E-5"/>
    <n v="3.0876642760572836E-4"/>
    <x v="4"/>
    <m/>
    <m/>
    <n v="1"/>
    <m/>
    <x v="0"/>
    <e v="#N/A"/>
    <x v="0"/>
    <x v="1"/>
    <x v="1"/>
    <d v="2023-05-02T00:00:00"/>
    <s v="CA11945048"/>
    <n v="23"/>
  </r>
  <r>
    <x v="9"/>
    <x v="4"/>
    <x v="1152"/>
    <x v="1"/>
    <x v="9"/>
    <s v="9000"/>
    <x v="2"/>
    <x v="1"/>
    <x v="1198"/>
    <x v="1200"/>
    <x v="1133"/>
    <x v="3"/>
    <x v="53"/>
    <x v="207"/>
    <x v="26"/>
    <s v="LIMPEZA"/>
    <s v="DESLIGAMENTO INVOLUNTÁRIO O MOTOR - EXCETUADO AJUSTE NA VÁLVULA DE ALÍVIO DO SISTEMA DE COMBUSTÍVEL - MATRÍCULA 2201715"/>
    <s v="202302103786"/>
    <s v="B"/>
    <x v="2"/>
    <x v="0"/>
    <x v="14"/>
    <n v="1.7679019946010258E-3"/>
    <n v="2.0923687096774196E-2"/>
    <x v="4"/>
    <m/>
    <m/>
    <n v="1"/>
    <m/>
    <x v="0"/>
    <e v="#N/A"/>
    <x v="0"/>
    <x v="1"/>
    <x v="1"/>
    <d v="2023-05-04T00:00:00"/>
    <s v="CA11945050"/>
    <n v="23"/>
  </r>
  <r>
    <x v="9"/>
    <x v="4"/>
    <x v="1153"/>
    <x v="1"/>
    <x v="9"/>
    <s v="9000"/>
    <x v="2"/>
    <x v="1"/>
    <x v="1199"/>
    <x v="1201"/>
    <x v="1134"/>
    <x v="2"/>
    <x v="2"/>
    <x v="208"/>
    <x v="5"/>
    <s v="AJUSTAR"/>
    <s v="ATUALIZAR HORÍMETRO. MAT 1150166"/>
    <m/>
    <s v="A"/>
    <x v="2"/>
    <x v="0"/>
    <x v="15"/>
    <n v="6.7003649211698163E-5"/>
    <n v="7.9300967741935478E-4"/>
    <x v="4"/>
    <m/>
    <m/>
    <n v="1"/>
    <m/>
    <x v="0"/>
    <e v="#N/A"/>
    <x v="0"/>
    <x v="1"/>
    <x v="1"/>
    <d v="2023-05-10T00:00:00"/>
    <s v="CA11945056"/>
    <n v="23"/>
  </r>
  <r>
    <x v="9"/>
    <x v="4"/>
    <x v="966"/>
    <x v="1"/>
    <x v="9"/>
    <s v="9000"/>
    <x v="2"/>
    <x v="1"/>
    <x v="1200"/>
    <x v="1202"/>
    <x v="950"/>
    <x v="13"/>
    <x v="31"/>
    <x v="153"/>
    <x v="31"/>
    <s v="FIXAR"/>
    <s v="SUBSTITUIR PARAFUSO DA ESCADA DE ACESSO A CABINE .472105"/>
    <s v="202302204976"/>
    <s v="X"/>
    <x v="2"/>
    <x v="0"/>
    <x v="15"/>
    <n v="1.2545852971648997E-4"/>
    <n v="1.4848419354838709E-3"/>
    <x v="4"/>
    <m/>
    <m/>
    <n v="1"/>
    <m/>
    <x v="0"/>
    <e v="#N/A"/>
    <x v="0"/>
    <x v="1"/>
    <x v="1"/>
    <d v="2023-05-11T00:00:00"/>
    <s v="CA11945057"/>
    <n v="23"/>
  </r>
  <r>
    <x v="9"/>
    <x v="4"/>
    <x v="1154"/>
    <x v="0"/>
    <x v="9"/>
    <s v="7111"/>
    <x v="5"/>
    <x v="0"/>
    <x v="1201"/>
    <x v="1203"/>
    <x v="1135"/>
    <x v="18"/>
    <x v="125"/>
    <x v="209"/>
    <x v="0"/>
    <m/>
    <m/>
    <m/>
    <s v="B"/>
    <x v="8"/>
    <x v="5"/>
    <x v="16"/>
    <n v="1.4945556262431696E-3"/>
    <n v="1.7688545161290325E-2"/>
    <x v="4"/>
    <m/>
    <m/>
    <n v="1"/>
    <m/>
    <x v="0"/>
    <e v="#N/A"/>
    <x v="0"/>
    <x v="1"/>
    <x v="1"/>
    <d v="2023-05-15T00:00:00"/>
    <s v="CA11945061"/>
    <n v="23"/>
  </r>
  <r>
    <x v="9"/>
    <x v="4"/>
    <x v="1155"/>
    <x v="0"/>
    <x v="9"/>
    <s v="7111"/>
    <x v="5"/>
    <x v="0"/>
    <x v="1202"/>
    <x v="1204"/>
    <x v="1136"/>
    <x v="0"/>
    <x v="33"/>
    <x v="0"/>
    <x v="0"/>
    <m/>
    <m/>
    <m/>
    <s v="B"/>
    <x v="0"/>
    <x v="0"/>
    <x v="16"/>
    <n v="9.7729556564264014E-4"/>
    <n v="1.1566606451612905E-2"/>
    <x v="4"/>
    <m/>
    <m/>
    <n v="1"/>
    <m/>
    <x v="0"/>
    <e v="#N/A"/>
    <x v="0"/>
    <x v="1"/>
    <x v="1"/>
    <d v="2023-05-17T00:00:00"/>
    <s v="CA11945063"/>
    <n v="23"/>
  </r>
  <r>
    <x v="9"/>
    <x v="4"/>
    <x v="1156"/>
    <x v="0"/>
    <x v="9"/>
    <s v="7000"/>
    <x v="0"/>
    <x v="0"/>
    <x v="1203"/>
    <x v="1205"/>
    <x v="1137"/>
    <x v="0"/>
    <x v="33"/>
    <x v="0"/>
    <x v="0"/>
    <m/>
    <m/>
    <m/>
    <s v="C"/>
    <x v="0"/>
    <x v="0"/>
    <x v="16"/>
    <n v="3.9432522334658894E-3"/>
    <n v="4.6669654838709683E-2"/>
    <x v="4"/>
    <m/>
    <m/>
    <n v="1"/>
    <m/>
    <x v="0"/>
    <e v="#N/A"/>
    <x v="0"/>
    <x v="1"/>
    <x v="1"/>
    <d v="2023-05-18T00:00:00"/>
    <s v="CA11945064"/>
    <n v="23"/>
  </r>
  <r>
    <x v="9"/>
    <x v="4"/>
    <x v="1157"/>
    <x v="1"/>
    <x v="9"/>
    <s v="9000"/>
    <x v="2"/>
    <x v="1"/>
    <x v="1204"/>
    <x v="1206"/>
    <x v="1138"/>
    <x v="2"/>
    <x v="17"/>
    <x v="210"/>
    <x v="1"/>
    <s v="NORMALIZAR"/>
    <m/>
    <s v="202302364452"/>
    <s v="D"/>
    <x v="2"/>
    <x v="0"/>
    <x v="16"/>
    <n v="2.5842493071627162E-4"/>
    <n v="3.0585419354838715E-3"/>
    <x v="4"/>
    <m/>
    <m/>
    <n v="1"/>
    <m/>
    <x v="0"/>
    <e v="#N/A"/>
    <x v="0"/>
    <x v="1"/>
    <x v="1"/>
    <d v="2023-05-20T00:00:00"/>
    <s v="CA11945066"/>
    <n v="23"/>
  </r>
  <r>
    <x v="9"/>
    <x v="4"/>
    <x v="1158"/>
    <x v="1"/>
    <x v="9"/>
    <s v="9000"/>
    <x v="2"/>
    <x v="1"/>
    <x v="1205"/>
    <x v="1207"/>
    <x v="1139"/>
    <x v="3"/>
    <x v="53"/>
    <x v="115"/>
    <x v="3"/>
    <s v="TROCAR"/>
    <s v="VAZAMENTO DE OLEO DISEL - SUBSTITUIDO FILTROS DIESEL - 2201642"/>
    <s v="202302467700"/>
    <s v="C"/>
    <x v="2"/>
    <x v="0"/>
    <x v="38"/>
    <n v="3.3110704468931803E-4"/>
    <n v="3.918758064516129E-3"/>
    <x v="4"/>
    <m/>
    <m/>
    <n v="1"/>
    <m/>
    <x v="0"/>
    <e v="#N/A"/>
    <x v="0"/>
    <x v="1"/>
    <x v="1"/>
    <d v="2023-05-26T00:00:00"/>
    <s v="CA11945072"/>
    <n v="23"/>
  </r>
  <r>
    <x v="9"/>
    <x v="5"/>
    <x v="1159"/>
    <x v="1"/>
    <x v="9"/>
    <s v="9000"/>
    <x v="2"/>
    <x v="1"/>
    <x v="1206"/>
    <x v="1208"/>
    <x v="1140"/>
    <x v="2"/>
    <x v="17"/>
    <x v="65"/>
    <x v="8"/>
    <s v="TROCAR"/>
    <s v="TM_3 - ALARME BAIXO NÍVEL DE ÓLEO DO MOTOR - VERIFICADO SENSOR DE NIVEL DE ÓLEO E REALIZADO LIMPEZA NOS CONECTORES - 1150085"/>
    <s v="202302561797"/>
    <s v="D"/>
    <x v="2"/>
    <x v="0"/>
    <x v="17"/>
    <n v="7.3302380952380952E-5"/>
    <n v="1.0262333333333333E-3"/>
    <x v="5"/>
    <m/>
    <m/>
    <n v="1"/>
    <m/>
    <x v="1"/>
    <e v="#N/A"/>
    <x v="6"/>
    <x v="0"/>
    <x v="0"/>
    <d v="2023-06-01T00:00:00"/>
    <s v="CA11945078"/>
    <n v="23"/>
  </r>
  <r>
    <x v="9"/>
    <x v="5"/>
    <x v="1160"/>
    <x v="1"/>
    <x v="9"/>
    <s v="9000"/>
    <x v="2"/>
    <x v="1"/>
    <x v="1207"/>
    <x v="1209"/>
    <x v="1141"/>
    <x v="2"/>
    <x v="17"/>
    <x v="65"/>
    <x v="8"/>
    <s v="TROCAR"/>
    <s v="TM_3-      ALARME BAIXO NÍVEL DE ÓLEO DO MOTOR  - SUBSTITUIDO SENSOR DE NIVEL DO OLEO DO MOTOR - SOTREQ"/>
    <s v="202302572570"/>
    <s v="C"/>
    <x v="2"/>
    <x v="0"/>
    <x v="17"/>
    <n v="3.8825499999999995E-4"/>
    <n v="5.4355699999999998E-3"/>
    <x v="5"/>
    <m/>
    <m/>
    <n v="1"/>
    <m/>
    <x v="1"/>
    <e v="#N/A"/>
    <x v="6"/>
    <x v="0"/>
    <x v="0"/>
    <d v="2023-06-01T00:00:00"/>
    <s v="CA11945078"/>
    <n v="23"/>
  </r>
  <r>
    <x v="9"/>
    <x v="5"/>
    <x v="1161"/>
    <x v="0"/>
    <x v="9"/>
    <s v="7000"/>
    <x v="0"/>
    <x v="0"/>
    <x v="1208"/>
    <x v="1210"/>
    <x v="1142"/>
    <x v="0"/>
    <x v="0"/>
    <x v="0"/>
    <x v="0"/>
    <m/>
    <m/>
    <m/>
    <s v="A"/>
    <x v="0"/>
    <x v="0"/>
    <x v="17"/>
    <n v="6.3015333333333342E-4"/>
    <n v="8.8221466666666675E-3"/>
    <x v="5"/>
    <m/>
    <m/>
    <n v="1"/>
    <m/>
    <x v="0"/>
    <e v="#N/A"/>
    <x v="0"/>
    <x v="1"/>
    <x v="1"/>
    <d v="2023-06-04T00:00:00"/>
    <s v="CA11945081"/>
    <n v="4"/>
  </r>
  <r>
    <x v="9"/>
    <x v="5"/>
    <x v="1162"/>
    <x v="0"/>
    <x v="9"/>
    <s v="7116"/>
    <x v="3"/>
    <x v="0"/>
    <x v="1209"/>
    <x v="1211"/>
    <x v="1143"/>
    <x v="0"/>
    <x v="6"/>
    <x v="0"/>
    <x v="0"/>
    <m/>
    <m/>
    <m/>
    <s v="B"/>
    <x v="0"/>
    <x v="0"/>
    <x v="20"/>
    <n v="3.645833333333333E-5"/>
    <n v="5.1041666666666661E-4"/>
    <x v="5"/>
    <m/>
    <m/>
    <n v="1"/>
    <m/>
    <x v="0"/>
    <e v="#N/A"/>
    <x v="0"/>
    <x v="1"/>
    <x v="1"/>
    <d v="2023-06-20T00:00:00"/>
    <s v="CA11945097"/>
    <n v="23"/>
  </r>
  <r>
    <x v="9"/>
    <x v="5"/>
    <x v="1163"/>
    <x v="0"/>
    <x v="9"/>
    <s v="7000"/>
    <x v="0"/>
    <x v="0"/>
    <x v="1210"/>
    <x v="1212"/>
    <x v="1144"/>
    <x v="0"/>
    <x v="6"/>
    <x v="0"/>
    <x v="0"/>
    <m/>
    <s v="REVISAO PREVENTIVA"/>
    <m/>
    <s v="B"/>
    <x v="0"/>
    <x v="0"/>
    <x v="20"/>
    <n v="3.7360835714285714E-3"/>
    <n v="5.2305169999999998E-2"/>
    <x v="5"/>
    <m/>
    <m/>
    <n v="1"/>
    <m/>
    <x v="0"/>
    <e v="#N/A"/>
    <x v="0"/>
    <x v="1"/>
    <x v="1"/>
    <d v="2023-06-21T00:00:00"/>
    <s v="CA11945098"/>
    <n v="23"/>
  </r>
  <r>
    <x v="9"/>
    <x v="5"/>
    <x v="1164"/>
    <x v="1"/>
    <x v="9"/>
    <s v="9000"/>
    <x v="2"/>
    <x v="1"/>
    <x v="1211"/>
    <x v="1213"/>
    <x v="1145"/>
    <x v="2"/>
    <x v="15"/>
    <x v="15"/>
    <x v="6"/>
    <s v="CALIBRAR"/>
    <s v="BALANÇA TRAVADA - FALHA NA MARCAÇÃO DE CARGA - 2201642 - FOI CALIBRADO BALANÇA 202302959576"/>
    <s v="202302959576"/>
    <s v="C"/>
    <x v="2"/>
    <x v="0"/>
    <x v="20"/>
    <n v="2.4776785714285715E-4"/>
    <n v="3.46875E-3"/>
    <x v="5"/>
    <m/>
    <m/>
    <n v="1"/>
    <m/>
    <x v="0"/>
    <e v="#N/A"/>
    <x v="0"/>
    <x v="1"/>
    <x v="1"/>
    <d v="2023-06-23T00:00:00"/>
    <s v="CA11945100"/>
    <n v="23"/>
  </r>
  <r>
    <x v="9"/>
    <x v="5"/>
    <x v="1165"/>
    <x v="1"/>
    <x v="9"/>
    <s v="9000"/>
    <x v="2"/>
    <x v="1"/>
    <x v="1212"/>
    <x v="1214"/>
    <x v="1146"/>
    <x v="3"/>
    <x v="53"/>
    <x v="51"/>
    <x v="24"/>
    <s v="TROCAR"/>
    <s v="FALHA AO BAIXAR A BASCULA - 202302971620 - 2201642 - CALIBRADO BALANÇA"/>
    <s v="202302971620"/>
    <s v="C"/>
    <x v="2"/>
    <x v="0"/>
    <x v="20"/>
    <n v="1.3412142857142858E-4"/>
    <n v="1.8776999999999999E-3"/>
    <x v="5"/>
    <m/>
    <m/>
    <n v="1"/>
    <m/>
    <x v="0"/>
    <e v="#N/A"/>
    <x v="0"/>
    <x v="1"/>
    <x v="1"/>
    <d v="2023-06-24T00:00:00"/>
    <s v="CA11945101"/>
    <n v="23"/>
  </r>
  <r>
    <x v="9"/>
    <x v="6"/>
    <x v="1166"/>
    <x v="0"/>
    <x v="9"/>
    <s v="7032"/>
    <x v="1"/>
    <x v="0"/>
    <x v="1213"/>
    <x v="1215"/>
    <x v="1147"/>
    <x v="0"/>
    <x v="59"/>
    <x v="1"/>
    <x v="0"/>
    <m/>
    <s v="FALHA NO SISTEMA DE PROXIMIDADE - CORRIGIDO MAU CONTATO NO CHICOTE -MATRÍCULA 906"/>
    <m/>
    <s v="D"/>
    <x v="1"/>
    <x v="2"/>
    <x v="21"/>
    <n v="1.713442396313364E-4"/>
    <n v="2.3988193548387096E-3"/>
    <x v="6"/>
    <m/>
    <m/>
    <n v="1"/>
    <m/>
    <x v="0"/>
    <e v="#N/A"/>
    <x v="0"/>
    <x v="1"/>
    <x v="1"/>
    <d v="2023-07-01T00:00:00"/>
    <s v="CA11945108"/>
    <n v="23"/>
  </r>
  <r>
    <x v="9"/>
    <x v="6"/>
    <x v="1167"/>
    <x v="1"/>
    <x v="9"/>
    <s v="9000"/>
    <x v="2"/>
    <x v="1"/>
    <x v="1214"/>
    <x v="1216"/>
    <x v="1148"/>
    <x v="2"/>
    <x v="2"/>
    <x v="149"/>
    <x v="56"/>
    <s v="TROCAR"/>
    <s v="CORRIGIR FALHA NO COMANDO DO VIDRO DA PORTA. ***TROCADO MOTOR DA PORTA L/E 2201803"/>
    <s v="202303125731"/>
    <s v="A"/>
    <x v="2"/>
    <x v="0"/>
    <x v="22"/>
    <n v="5.8710414746543783E-4"/>
    <n v="8.2194580645161292E-3"/>
    <x v="6"/>
    <m/>
    <m/>
    <n v="1"/>
    <m/>
    <x v="1"/>
    <e v="#N/A"/>
    <x v="35"/>
    <x v="1"/>
    <x v="1"/>
    <d v="2023-07-03T00:00:00"/>
    <s v="CA11945110"/>
    <n v="23"/>
  </r>
  <r>
    <x v="9"/>
    <x v="6"/>
    <x v="1168"/>
    <x v="0"/>
    <x v="9"/>
    <s v="7000"/>
    <x v="0"/>
    <x v="0"/>
    <x v="1215"/>
    <x v="1217"/>
    <x v="1149"/>
    <x v="0"/>
    <x v="0"/>
    <x v="0"/>
    <x v="0"/>
    <m/>
    <s v="PLANO REVISÃO 250H CATERPILLAR 794 AC"/>
    <m/>
    <s v="A"/>
    <x v="0"/>
    <x v="0"/>
    <x v="22"/>
    <n v="7.5682165898617506E-4"/>
    <n v="1.0595503225806451E-2"/>
    <x v="6"/>
    <m/>
    <m/>
    <n v="1"/>
    <m/>
    <x v="0"/>
    <e v="#N/A"/>
    <x v="0"/>
    <x v="1"/>
    <x v="1"/>
    <d v="2023-07-08T00:00:00"/>
    <s v="CA11945115"/>
    <n v="4"/>
  </r>
  <r>
    <x v="9"/>
    <x v="6"/>
    <x v="1169"/>
    <x v="0"/>
    <x v="9"/>
    <s v="7000"/>
    <x v="0"/>
    <x v="0"/>
    <x v="1216"/>
    <x v="1218"/>
    <x v="1150"/>
    <x v="0"/>
    <x v="0"/>
    <x v="0"/>
    <x v="0"/>
    <m/>
    <m/>
    <m/>
    <s v="A"/>
    <x v="5"/>
    <x v="0"/>
    <x v="22"/>
    <n v="2.7441705069124423E-5"/>
    <n v="3.8418387096774196E-4"/>
    <x v="6"/>
    <m/>
    <m/>
    <n v="1"/>
    <m/>
    <x v="0"/>
    <e v="#N/A"/>
    <x v="0"/>
    <x v="1"/>
    <x v="1"/>
    <d v="2023-07-08T00:00:00"/>
    <s v="CA11945115"/>
    <n v="4"/>
  </r>
  <r>
    <x v="9"/>
    <x v="6"/>
    <x v="1170"/>
    <x v="1"/>
    <x v="9"/>
    <s v="9000"/>
    <x v="2"/>
    <x v="1"/>
    <x v="1217"/>
    <x v="1219"/>
    <x v="1151"/>
    <x v="2"/>
    <x v="17"/>
    <x v="173"/>
    <x v="45"/>
    <m/>
    <s v="TM_3 - ALARME DESLIGAMENTO INESPERADO DO MOTOR - 202303390806 FOI REALIZADO AVALIAÇÃO E TESTES NO ATIVO E NÃO IDENTIFICADO ALARME OU FALHA NO MESMO. - 2201642"/>
    <s v="202303390806"/>
    <s v="C"/>
    <x v="2"/>
    <x v="0"/>
    <x v="24"/>
    <n v="1.4880944700460829E-4"/>
    <n v="2.0833322580645157E-3"/>
    <x v="6"/>
    <m/>
    <m/>
    <n v="1"/>
    <m/>
    <x v="1"/>
    <e v="#N/A"/>
    <x v="28"/>
    <x v="1"/>
    <x v="1"/>
    <d v="2023-07-18T00:00:00"/>
    <s v="CA11945125"/>
    <n v="23"/>
  </r>
  <r>
    <x v="9"/>
    <x v="6"/>
    <x v="1171"/>
    <x v="0"/>
    <x v="9"/>
    <s v="7116"/>
    <x v="3"/>
    <x v="0"/>
    <x v="1218"/>
    <x v="1220"/>
    <x v="1152"/>
    <x v="0"/>
    <x v="11"/>
    <x v="0"/>
    <x v="0"/>
    <m/>
    <m/>
    <m/>
    <s v="B"/>
    <x v="0"/>
    <x v="0"/>
    <x v="24"/>
    <n v="5.3395414746543776E-4"/>
    <n v="7.4753580645161291E-3"/>
    <x v="6"/>
    <m/>
    <m/>
    <n v="1"/>
    <m/>
    <x v="0"/>
    <e v="#N/A"/>
    <x v="0"/>
    <x v="1"/>
    <x v="1"/>
    <d v="2023-07-22T00:00:00"/>
    <s v="CA11945129"/>
    <n v="23"/>
  </r>
  <r>
    <x v="9"/>
    <x v="6"/>
    <x v="1172"/>
    <x v="0"/>
    <x v="9"/>
    <s v="7000"/>
    <x v="0"/>
    <x v="0"/>
    <x v="1219"/>
    <x v="1221"/>
    <x v="1153"/>
    <x v="0"/>
    <x v="11"/>
    <x v="0"/>
    <x v="0"/>
    <m/>
    <s v="MANUT PREVENTIVA CAT CA_785D 1500h. - LIBERADO - 2201949"/>
    <m/>
    <s v="B"/>
    <x v="0"/>
    <x v="0"/>
    <x v="24"/>
    <n v="1.9711661290322579E-3"/>
    <n v="2.7596325806451612E-2"/>
    <x v="6"/>
    <m/>
    <m/>
    <n v="1"/>
    <m/>
    <x v="0"/>
    <e v="#N/A"/>
    <x v="0"/>
    <x v="1"/>
    <x v="1"/>
    <d v="2023-07-23T00:00:00"/>
    <s v="CA11945130"/>
    <n v="23"/>
  </r>
  <r>
    <x v="9"/>
    <x v="6"/>
    <x v="1173"/>
    <x v="1"/>
    <x v="9"/>
    <s v="9000"/>
    <x v="2"/>
    <x v="1"/>
    <x v="1220"/>
    <x v="1222"/>
    <x v="1154"/>
    <x v="2"/>
    <x v="17"/>
    <x v="211"/>
    <x v="4"/>
    <s v="TROCAR"/>
    <s v="TM_3-     Alarme de Baixa tensão no Sistema; SUBSTITUIDO CORREIA DO ALTERNADOR 1150182"/>
    <s v="202303545500"/>
    <s v="B"/>
    <x v="2"/>
    <x v="0"/>
    <x v="25"/>
    <n v="4.0151912442396313E-4"/>
    <n v="5.6212677419354836E-3"/>
    <x v="6"/>
    <m/>
    <m/>
    <n v="1"/>
    <m/>
    <x v="0"/>
    <e v="#N/A"/>
    <x v="0"/>
    <x v="1"/>
    <x v="1"/>
    <d v="2023-07-27T00:00:00"/>
    <s v="CA11945134"/>
    <n v="23"/>
  </r>
  <r>
    <x v="9"/>
    <x v="7"/>
    <x v="1174"/>
    <x v="0"/>
    <x v="9"/>
    <s v="7000"/>
    <x v="0"/>
    <x v="0"/>
    <x v="1221"/>
    <x v="1223"/>
    <x v="1155"/>
    <x v="0"/>
    <x v="0"/>
    <x v="0"/>
    <x v="0"/>
    <m/>
    <m/>
    <m/>
    <s v="C"/>
    <x v="0"/>
    <x v="0"/>
    <x v="26"/>
    <n v="2.2326751152073734E-4"/>
    <n v="3.1257451612903228E-3"/>
    <x v="7"/>
    <m/>
    <m/>
    <n v="1"/>
    <m/>
    <x v="0"/>
    <e v="#N/A"/>
    <x v="0"/>
    <x v="1"/>
    <x v="1"/>
    <d v="2023-08-06T00:00:00"/>
    <s v="CA11945144"/>
    <n v="4"/>
  </r>
  <r>
    <x v="9"/>
    <x v="7"/>
    <x v="1175"/>
    <x v="0"/>
    <x v="9"/>
    <s v="7001"/>
    <x v="13"/>
    <x v="0"/>
    <x v="1222"/>
    <x v="1224"/>
    <x v="1156"/>
    <x v="0"/>
    <x v="126"/>
    <x v="0"/>
    <x v="0"/>
    <m/>
    <s v="SUBSTITUIR BOTOEIRA DE SETAS"/>
    <m/>
    <s v="A"/>
    <x v="0"/>
    <x v="0"/>
    <x v="27"/>
    <n v="8.2191935483870977E-5"/>
    <n v="1.1506870967741935E-3"/>
    <x v="7"/>
    <m/>
    <m/>
    <n v="1"/>
    <m/>
    <x v="0"/>
    <e v="#N/A"/>
    <x v="0"/>
    <x v="1"/>
    <x v="1"/>
    <d v="2023-08-07T00:00:00"/>
    <s v="CA11945145"/>
    <n v="23"/>
  </r>
  <r>
    <x v="9"/>
    <x v="7"/>
    <x v="1176"/>
    <x v="2"/>
    <x v="9"/>
    <s v="8010"/>
    <x v="14"/>
    <x v="2"/>
    <x v="1223"/>
    <x v="1225"/>
    <x v="1157"/>
    <x v="0"/>
    <x v="4"/>
    <x v="0"/>
    <x v="0"/>
    <m/>
    <s v="MACHINE GEN Started a delay: MPNS - Exec borracharia"/>
    <m/>
    <s v="A"/>
    <x v="3"/>
    <x v="0"/>
    <x v="27"/>
    <n v="1.2960029953917049E-3"/>
    <n v="1.8144041935483871E-2"/>
    <x v="7"/>
    <m/>
    <m/>
    <n v="1"/>
    <m/>
    <x v="0"/>
    <e v="#N/A"/>
    <x v="0"/>
    <x v="1"/>
    <x v="1"/>
    <d v="2023-08-09T00:00:00"/>
    <s v="CA11945147"/>
    <n v="23"/>
  </r>
  <r>
    <x v="9"/>
    <x v="7"/>
    <x v="1177"/>
    <x v="1"/>
    <x v="9"/>
    <s v="9000"/>
    <x v="2"/>
    <x v="1"/>
    <x v="1224"/>
    <x v="1226"/>
    <x v="1158"/>
    <x v="3"/>
    <x v="54"/>
    <x v="52"/>
    <x v="2"/>
    <s v="COMPLETAR"/>
    <s v="BAIXO NIVEL DE OLEO HIDRUALICO 202303901098 OLEO DO MOTOR -- JOAO LUIS  - COMPLETADO NIVEL DE OLEO DO MOTOR E VRIFICADO HIDRAULICO"/>
    <s v="202303901098"/>
    <s v="C"/>
    <x v="2"/>
    <x v="0"/>
    <x v="28"/>
    <n v="2.8169792626728111E-4"/>
    <n v="3.9437709677419353E-3"/>
    <x v="7"/>
    <m/>
    <m/>
    <n v="1"/>
    <m/>
    <x v="0"/>
    <e v="#N/A"/>
    <x v="0"/>
    <x v="1"/>
    <x v="1"/>
    <d v="2023-08-16T00:00:00"/>
    <s v="CA11945154"/>
    <n v="23"/>
  </r>
  <r>
    <x v="9"/>
    <x v="7"/>
    <x v="1178"/>
    <x v="1"/>
    <x v="9"/>
    <s v="9031"/>
    <x v="27"/>
    <x v="1"/>
    <x v="1225"/>
    <x v="1227"/>
    <x v="1159"/>
    <x v="6"/>
    <x v="127"/>
    <x v="212"/>
    <x v="0"/>
    <m/>
    <s v="FALHA DE COMUNICAÇÃO COM SISTEMA MINESTAR"/>
    <s v="202303959058"/>
    <s v="A"/>
    <x v="1"/>
    <x v="1"/>
    <x v="28"/>
    <n v="2.6945714285714286E-4"/>
    <n v="3.7724E-3"/>
    <x v="7"/>
    <m/>
    <m/>
    <n v="1"/>
    <m/>
    <x v="0"/>
    <e v="#N/A"/>
    <x v="0"/>
    <x v="1"/>
    <x v="1"/>
    <d v="2023-08-20T00:00:00"/>
    <s v="CA11945158"/>
    <n v="23"/>
  </r>
  <r>
    <x v="9"/>
    <x v="7"/>
    <x v="1179"/>
    <x v="1"/>
    <x v="9"/>
    <s v="9031"/>
    <x v="27"/>
    <x v="1"/>
    <x v="1226"/>
    <x v="1228"/>
    <x v="1160"/>
    <x v="6"/>
    <x v="127"/>
    <x v="212"/>
    <x v="0"/>
    <m/>
    <s v="FALHA DE COMUNICAÇÃO COM SISTEMA MINESTAR"/>
    <s v="202303959058"/>
    <s v="A"/>
    <x v="1"/>
    <x v="1"/>
    <x v="28"/>
    <n v="5.1470046082949316E-6"/>
    <n v="7.2058064516129032E-5"/>
    <x v="7"/>
    <m/>
    <m/>
    <n v="1"/>
    <m/>
    <x v="0"/>
    <e v="#N/A"/>
    <x v="0"/>
    <x v="1"/>
    <x v="1"/>
    <d v="2023-08-20T00:00:00"/>
    <s v="CA11945158"/>
    <n v="23"/>
  </r>
  <r>
    <x v="9"/>
    <x v="7"/>
    <x v="1180"/>
    <x v="1"/>
    <x v="9"/>
    <s v="9000"/>
    <x v="2"/>
    <x v="1"/>
    <x v="1227"/>
    <x v="1229"/>
    <x v="1161"/>
    <x v="2"/>
    <x v="96"/>
    <x v="151"/>
    <x v="1"/>
    <s v="REPARAR"/>
    <s v="FALHA ELETRICA - BUZINA 202304012653 - RECONECTADO FIO DE ATERRAMENTO DA BUZINA - BARRETO"/>
    <s v="202304012653"/>
    <s v="C"/>
    <x v="2"/>
    <x v="0"/>
    <x v="29"/>
    <n v="5.387004608294931E-5"/>
    <n v="7.541806451612903E-4"/>
    <x v="7"/>
    <m/>
    <m/>
    <n v="1"/>
    <m/>
    <x v="0"/>
    <e v="#N/A"/>
    <x v="0"/>
    <x v="1"/>
    <x v="1"/>
    <d v="2023-08-23T00:00:00"/>
    <s v="CA11945161"/>
    <n v="23"/>
  </r>
  <r>
    <x v="9"/>
    <x v="7"/>
    <x v="1181"/>
    <x v="0"/>
    <x v="9"/>
    <s v="7000"/>
    <x v="0"/>
    <x v="0"/>
    <x v="1228"/>
    <x v="1230"/>
    <x v="1162"/>
    <x v="0"/>
    <x v="13"/>
    <x v="0"/>
    <x v="0"/>
    <m/>
    <m/>
    <m/>
    <s v="D"/>
    <x v="0"/>
    <x v="0"/>
    <x v="29"/>
    <n v="1.7673133640552996E-4"/>
    <n v="2.4742387096774194E-3"/>
    <x v="7"/>
    <m/>
    <m/>
    <n v="1"/>
    <m/>
    <x v="0"/>
    <e v="#N/A"/>
    <x v="0"/>
    <x v="1"/>
    <x v="1"/>
    <d v="2023-08-23T00:00:00"/>
    <s v="CA11945161"/>
    <n v="23"/>
  </r>
  <r>
    <x v="9"/>
    <x v="7"/>
    <x v="1182"/>
    <x v="0"/>
    <x v="9"/>
    <s v="7111"/>
    <x v="5"/>
    <x v="0"/>
    <x v="1229"/>
    <x v="1231"/>
    <x v="1163"/>
    <x v="0"/>
    <x v="13"/>
    <x v="0"/>
    <x v="0"/>
    <m/>
    <m/>
    <m/>
    <s v="D"/>
    <x v="0"/>
    <x v="0"/>
    <x v="29"/>
    <n v="4.4384170506912439E-4"/>
    <n v="6.2137838709677411E-3"/>
    <x v="7"/>
    <m/>
    <m/>
    <n v="1"/>
    <m/>
    <x v="0"/>
    <e v="#N/A"/>
    <x v="0"/>
    <x v="1"/>
    <x v="1"/>
    <d v="2023-08-23T00:00:00"/>
    <s v="CA11945161"/>
    <n v="23"/>
  </r>
  <r>
    <x v="9"/>
    <x v="7"/>
    <x v="1183"/>
    <x v="0"/>
    <x v="9"/>
    <s v="7000"/>
    <x v="0"/>
    <x v="0"/>
    <x v="1230"/>
    <x v="1232"/>
    <x v="1164"/>
    <x v="0"/>
    <x v="13"/>
    <x v="0"/>
    <x v="0"/>
    <m/>
    <s v="PLANO REVISÃO 2000H CATERPILLAR 794 AC"/>
    <m/>
    <s v="D"/>
    <x v="0"/>
    <x v="0"/>
    <x v="29"/>
    <n v="1.4976691244239632E-3"/>
    <n v="2.0967367741935486E-2"/>
    <x v="7"/>
    <m/>
    <m/>
    <n v="1"/>
    <m/>
    <x v="0"/>
    <e v="#N/A"/>
    <x v="0"/>
    <x v="1"/>
    <x v="1"/>
    <d v="2023-08-24T00:00:00"/>
    <s v="CA11945162"/>
    <n v="23"/>
  </r>
  <r>
    <x v="9"/>
    <x v="7"/>
    <x v="1184"/>
    <x v="0"/>
    <x v="9"/>
    <s v="7000"/>
    <x v="0"/>
    <x v="0"/>
    <x v="1231"/>
    <x v="1233"/>
    <x v="1165"/>
    <x v="0"/>
    <x v="13"/>
    <x v="0"/>
    <x v="0"/>
    <m/>
    <m/>
    <m/>
    <s v="D"/>
    <x v="0"/>
    <x v="0"/>
    <x v="29"/>
    <n v="1.2840829493087556E-4"/>
    <n v="1.797716129032258E-3"/>
    <x v="7"/>
    <m/>
    <m/>
    <n v="1"/>
    <m/>
    <x v="0"/>
    <e v="#N/A"/>
    <x v="0"/>
    <x v="1"/>
    <x v="1"/>
    <d v="2023-08-24T00:00:00"/>
    <s v="CA11945162"/>
    <n v="23"/>
  </r>
  <r>
    <x v="9"/>
    <x v="7"/>
    <x v="1185"/>
    <x v="0"/>
    <x v="9"/>
    <s v="7000"/>
    <x v="0"/>
    <x v="0"/>
    <x v="1232"/>
    <x v="1234"/>
    <x v="1166"/>
    <x v="0"/>
    <x v="13"/>
    <x v="0"/>
    <x v="0"/>
    <m/>
    <m/>
    <m/>
    <s v="D"/>
    <x v="0"/>
    <x v="0"/>
    <x v="29"/>
    <n v="9.3899308755760369E-5"/>
    <n v="1.3145903225806452E-3"/>
    <x v="7"/>
    <m/>
    <m/>
    <n v="1"/>
    <m/>
    <x v="0"/>
    <e v="#N/A"/>
    <x v="0"/>
    <x v="1"/>
    <x v="1"/>
    <d v="2023-08-24T00:00:00"/>
    <s v="CA11945162"/>
    <n v="23"/>
  </r>
  <r>
    <x v="9"/>
    <x v="7"/>
    <x v="1186"/>
    <x v="2"/>
    <x v="9"/>
    <s v="8006"/>
    <x v="34"/>
    <x v="2"/>
    <x v="1233"/>
    <x v="1235"/>
    <x v="1167"/>
    <x v="7"/>
    <x v="7"/>
    <x v="0"/>
    <x v="0"/>
    <m/>
    <s v="INSPEÇÃO"/>
    <m/>
    <s v="A"/>
    <x v="5"/>
    <x v="0"/>
    <x v="29"/>
    <n v="4.541612903225807E-5"/>
    <n v="6.3582580645161297E-4"/>
    <x v="7"/>
    <m/>
    <m/>
    <n v="1"/>
    <m/>
    <x v="0"/>
    <e v="#N/A"/>
    <x v="0"/>
    <x v="1"/>
    <x v="1"/>
    <d v="2023-08-25T00:00:00"/>
    <s v="CA11945163"/>
    <n v="23"/>
  </r>
  <r>
    <x v="9"/>
    <x v="7"/>
    <x v="1187"/>
    <x v="1"/>
    <x v="9"/>
    <s v="9000"/>
    <x v="2"/>
    <x v="1"/>
    <x v="1234"/>
    <x v="1236"/>
    <x v="1168"/>
    <x v="3"/>
    <x v="54"/>
    <x v="52"/>
    <x v="2"/>
    <s v="COMPLETAR"/>
    <s v="TM_3 - BAIXO NIVEL DO OLEO DO MOTOR - 202304135672 - FOI COMPLETADO O NIVEL DE OLEO DO MOTOR E FEITO LIMPEZA NO CONECTOR DO BICO DO MOTOR - FOI LIBERADO POR 1150085"/>
    <s v="202304135672"/>
    <s v="D"/>
    <x v="2"/>
    <x v="0"/>
    <x v="30"/>
    <n v="1.7721129032258063E-4"/>
    <n v="2.4809580645161291E-3"/>
    <x v="7"/>
    <m/>
    <m/>
    <n v="1"/>
    <m/>
    <x v="0"/>
    <e v="#N/A"/>
    <x v="0"/>
    <x v="1"/>
    <x v="1"/>
    <d v="2023-08-30T00:00:00"/>
    <s v="CA11945168"/>
    <n v="23"/>
  </r>
  <r>
    <x v="9"/>
    <x v="8"/>
    <x v="1188"/>
    <x v="0"/>
    <x v="9"/>
    <s v="7000"/>
    <x v="0"/>
    <x v="0"/>
    <x v="1235"/>
    <x v="1237"/>
    <x v="1169"/>
    <x v="0"/>
    <x v="4"/>
    <x v="0"/>
    <x v="0"/>
    <m/>
    <s v="TROCA DE PNEU"/>
    <m/>
    <s v="C"/>
    <x v="3"/>
    <x v="0"/>
    <x v="31"/>
    <n v="6.1549285714285716E-4"/>
    <n v="8.6169000000000003E-3"/>
    <x v="8"/>
    <m/>
    <m/>
    <n v="1"/>
    <m/>
    <x v="0"/>
    <e v="#N/A"/>
    <x v="0"/>
    <x v="1"/>
    <x v="1"/>
    <d v="2023-09-05T00:00:00"/>
    <s v="CA11945174"/>
    <n v="23"/>
  </r>
  <r>
    <x v="9"/>
    <x v="8"/>
    <x v="1189"/>
    <x v="0"/>
    <x v="9"/>
    <s v="7111"/>
    <x v="5"/>
    <x v="0"/>
    <x v="1236"/>
    <x v="1238"/>
    <x v="1170"/>
    <x v="0"/>
    <x v="4"/>
    <x v="0"/>
    <x v="0"/>
    <m/>
    <m/>
    <m/>
    <s v="C"/>
    <x v="3"/>
    <x v="0"/>
    <x v="31"/>
    <n v="1.4579214285714287E-4"/>
    <n v="2.0410900000000002E-3"/>
    <x v="8"/>
    <m/>
    <m/>
    <n v="1"/>
    <m/>
    <x v="0"/>
    <e v="#N/A"/>
    <x v="0"/>
    <x v="1"/>
    <x v="1"/>
    <d v="2023-09-05T00:00:00"/>
    <s v="CA11945174"/>
    <n v="23"/>
  </r>
  <r>
    <x v="9"/>
    <x v="8"/>
    <x v="1190"/>
    <x v="0"/>
    <x v="9"/>
    <s v="7000"/>
    <x v="0"/>
    <x v="0"/>
    <x v="1237"/>
    <x v="1239"/>
    <x v="1171"/>
    <x v="0"/>
    <x v="0"/>
    <x v="0"/>
    <x v="0"/>
    <m/>
    <s v="PLANO REVISÃO 250H CATERPILLAR 794 AC"/>
    <m/>
    <s v="A"/>
    <x v="0"/>
    <x v="0"/>
    <x v="31"/>
    <n v="8.8880607142857141E-4"/>
    <n v="1.2443285E-2"/>
    <x v="8"/>
    <m/>
    <m/>
    <n v="1"/>
    <m/>
    <x v="0"/>
    <e v="#N/A"/>
    <x v="0"/>
    <x v="1"/>
    <x v="1"/>
    <d v="2023-09-06T00:00:00"/>
    <s v="CA11945175"/>
    <n v="4"/>
  </r>
  <r>
    <x v="9"/>
    <x v="8"/>
    <x v="1191"/>
    <x v="0"/>
    <x v="9"/>
    <s v="7000"/>
    <x v="0"/>
    <x v="0"/>
    <x v="1238"/>
    <x v="1240"/>
    <x v="1172"/>
    <x v="0"/>
    <x v="128"/>
    <x v="0"/>
    <x v="0"/>
    <m/>
    <s v="REVISAO PREVENTIVA"/>
    <m/>
    <s v="B"/>
    <x v="0"/>
    <x v="0"/>
    <x v="31"/>
    <n v="1.0325728571428572E-3"/>
    <n v="1.4456019999999998E-2"/>
    <x v="8"/>
    <m/>
    <m/>
    <n v="1"/>
    <m/>
    <x v="0"/>
    <e v="#N/A"/>
    <x v="0"/>
    <x v="1"/>
    <x v="1"/>
    <d v="2023-09-07T00:00:00"/>
    <s v="CA11945176"/>
    <n v="23"/>
  </r>
  <r>
    <x v="9"/>
    <x v="8"/>
    <x v="1192"/>
    <x v="1"/>
    <x v="9"/>
    <s v="9000"/>
    <x v="2"/>
    <x v="1"/>
    <x v="1239"/>
    <x v="1241"/>
    <x v="1173"/>
    <x v="4"/>
    <x v="129"/>
    <x v="4"/>
    <x v="12"/>
    <s v="TROCAR"/>
    <s v="TROCAR MANGUEIRA HIDRÁULICA DA DIREÇÃO. (COM VAZAMENTO) - 202304296375 - SUBSTITUIDO MANGUEIRA HIDRAULICA DO GRUPO DE DIRAÇÃO - JORGINHO"/>
    <s v="202304296375"/>
    <s v="D"/>
    <x v="2"/>
    <x v="0"/>
    <x v="31"/>
    <n v="4.7044464285714283E-4"/>
    <n v="6.5862249999999994E-3"/>
    <x v="8"/>
    <m/>
    <m/>
    <n v="1"/>
    <m/>
    <x v="0"/>
    <e v="#N/A"/>
    <x v="0"/>
    <x v="1"/>
    <x v="1"/>
    <d v="2023-09-10T00:00:00"/>
    <s v="CA11945179"/>
    <n v="23"/>
  </r>
  <r>
    <x v="9"/>
    <x v="8"/>
    <x v="1193"/>
    <x v="0"/>
    <x v="9"/>
    <s v="7116"/>
    <x v="3"/>
    <x v="0"/>
    <x v="1240"/>
    <x v="1242"/>
    <x v="1174"/>
    <x v="0"/>
    <x v="16"/>
    <x v="0"/>
    <x v="0"/>
    <m/>
    <s v="REVISAO PREVENTIVA"/>
    <m/>
    <s v="B"/>
    <x v="0"/>
    <x v="0"/>
    <x v="33"/>
    <n v="1.5374503571428571E-3"/>
    <n v="2.1524305000000001E-2"/>
    <x v="8"/>
    <m/>
    <m/>
    <n v="1"/>
    <m/>
    <x v="0"/>
    <e v="#N/A"/>
    <x v="0"/>
    <x v="1"/>
    <x v="1"/>
    <d v="2023-09-20T00:00:00"/>
    <s v="CA11945189"/>
    <n v="23"/>
  </r>
  <r>
    <x v="10"/>
    <x v="4"/>
    <x v="1194"/>
    <x v="1"/>
    <x v="10"/>
    <s v="9010"/>
    <x v="17"/>
    <x v="1"/>
    <x v="1241"/>
    <x v="1243"/>
    <x v="1175"/>
    <x v="9"/>
    <x v="32"/>
    <x v="22"/>
    <x v="3"/>
    <s v="REFORMAR"/>
    <s v="VAZAMENTO DE AR PNEU TDE - FOI SANADO O VAZAMENTO E LIBERADO 01550353"/>
    <s v="202302095139"/>
    <s v="A"/>
    <x v="11"/>
    <x v="7"/>
    <x v="14"/>
    <n v="3.9536631156051434E-4"/>
    <n v="5.2871583038067273E-3"/>
    <x v="4"/>
    <m/>
    <m/>
    <n v="1"/>
    <m/>
    <x v="0"/>
    <e v="#N/A"/>
    <x v="0"/>
    <x v="1"/>
    <x v="1"/>
    <d v="2023-05-04T00:00:00"/>
    <s v="CA12045050"/>
    <n v="23"/>
  </r>
  <r>
    <x v="10"/>
    <x v="4"/>
    <x v="1195"/>
    <x v="1"/>
    <x v="10"/>
    <s v="9000"/>
    <x v="2"/>
    <x v="1"/>
    <x v="1242"/>
    <x v="1244"/>
    <x v="1176"/>
    <x v="13"/>
    <x v="31"/>
    <x v="56"/>
    <x v="31"/>
    <s v="FIXAR"/>
    <s v="FALHA NA ALANCA DE MARCHA - AG RETORNO/FOI IDENTIFICADO MAU CONTATO NO ENCAIXE DO CONECTOR , REPOSICIONADO."/>
    <s v="202302095958"/>
    <s v="B"/>
    <x v="11"/>
    <x v="7"/>
    <x v="14"/>
    <n v="3.348293636509064E-4"/>
    <n v="4.4776092414091605E-3"/>
    <x v="4"/>
    <m/>
    <m/>
    <n v="1"/>
    <m/>
    <x v="0"/>
    <e v="#N/A"/>
    <x v="0"/>
    <x v="1"/>
    <x v="1"/>
    <d v="2023-05-04T00:00:00"/>
    <s v="CA12045050"/>
    <n v="23"/>
  </r>
  <r>
    <x v="10"/>
    <x v="4"/>
    <x v="1196"/>
    <x v="1"/>
    <x v="10"/>
    <s v="9000"/>
    <x v="2"/>
    <x v="1"/>
    <x v="1243"/>
    <x v="1245"/>
    <x v="1177"/>
    <x v="2"/>
    <x v="42"/>
    <x v="35"/>
    <x v="15"/>
    <s v="CONFIGURAR"/>
    <s v="ALARMANDO INCLINAÇÃO DO CHASSIS - ALTERADO CONFIGURAÇÃO NO PLE. MAT 1150182"/>
    <s v="202302103918"/>
    <s v="A"/>
    <x v="11"/>
    <x v="7"/>
    <x v="14"/>
    <n v="2.5710002828731348E-4"/>
    <n v="3.4381496594966129E-3"/>
    <x v="4"/>
    <m/>
    <m/>
    <n v="1"/>
    <m/>
    <x v="0"/>
    <e v="#N/A"/>
    <x v="0"/>
    <x v="1"/>
    <x v="1"/>
    <d v="2023-05-05T00:00:00"/>
    <s v="CA12045051"/>
    <n v="23"/>
  </r>
  <r>
    <x v="10"/>
    <x v="4"/>
    <x v="1197"/>
    <x v="1"/>
    <x v="10"/>
    <s v="9000"/>
    <x v="2"/>
    <x v="1"/>
    <x v="1244"/>
    <x v="1246"/>
    <x v="1178"/>
    <x v="14"/>
    <x v="130"/>
    <x v="213"/>
    <x v="0"/>
    <m/>
    <s v="ALARME BAIXA PRESSÃO DO ACUMULADOR DIREÇÃO E FREIO TRASEIRO/SENSOR DO SELETOR DA ALAVANCA DE MARCHA DA TRANSMISSÃO - AJUSTE NA VALVULA DO PEDAL - MATRÍCULA 2201715"/>
    <s v="202302105866"/>
    <s v="A"/>
    <x v="11"/>
    <x v="7"/>
    <x v="14"/>
    <n v="2.5710084596007353E-5"/>
    <n v="3.4381605940785352E-4"/>
    <x v="4"/>
    <m/>
    <m/>
    <n v="1"/>
    <m/>
    <x v="0"/>
    <e v="#N/A"/>
    <x v="0"/>
    <x v="1"/>
    <x v="1"/>
    <d v="2023-05-05T00:00:00"/>
    <s v="CA12045051"/>
    <n v="23"/>
  </r>
  <r>
    <x v="10"/>
    <x v="4"/>
    <x v="1198"/>
    <x v="1"/>
    <x v="10"/>
    <s v="9000"/>
    <x v="2"/>
    <x v="1"/>
    <x v="1245"/>
    <x v="1247"/>
    <x v="1179"/>
    <x v="14"/>
    <x v="131"/>
    <x v="214"/>
    <x v="0"/>
    <m/>
    <s v="ALARME BAIXA PRESSÃO DO ACUMULADOR DIREÇÃO E FREIO TRASEIRO/SENSOR DO SELETOR DA ALAVANCA DE MARCHA DA TRANSMISSÃO - AG RETORNO"/>
    <s v="202302105866"/>
    <s v="A"/>
    <x v="11"/>
    <x v="7"/>
    <x v="14"/>
    <n v="6.4603098266820822E-4"/>
    <n v="8.6392491587079477E-3"/>
    <x v="4"/>
    <m/>
    <m/>
    <n v="1"/>
    <m/>
    <x v="0"/>
    <e v="#N/A"/>
    <x v="0"/>
    <x v="1"/>
    <x v="1"/>
    <d v="2023-05-05T00:00:00"/>
    <s v="CA12045051"/>
    <n v="23"/>
  </r>
  <r>
    <x v="10"/>
    <x v="4"/>
    <x v="1199"/>
    <x v="1"/>
    <x v="10"/>
    <s v="9032"/>
    <x v="15"/>
    <x v="1"/>
    <x v="1246"/>
    <x v="1248"/>
    <x v="1180"/>
    <x v="1"/>
    <x v="26"/>
    <x v="1"/>
    <x v="14"/>
    <s v="SISTEMA ANTICOLISÃO"/>
    <m/>
    <s v="202302110127"/>
    <s v="A"/>
    <x v="1"/>
    <x v="1"/>
    <x v="14"/>
    <n v="1.0667601404592717E-3"/>
    <n v="1.4265579969465855E-2"/>
    <x v="4"/>
    <m/>
    <m/>
    <n v="1"/>
    <m/>
    <x v="0"/>
    <e v="#N/A"/>
    <x v="0"/>
    <x v="1"/>
    <x v="1"/>
    <d v="2023-05-05T00:00:00"/>
    <s v="CA12045051"/>
    <n v="23"/>
  </r>
  <r>
    <x v="10"/>
    <x v="4"/>
    <x v="1200"/>
    <x v="1"/>
    <x v="10"/>
    <s v="9000"/>
    <x v="2"/>
    <x v="1"/>
    <x v="1247"/>
    <x v="1249"/>
    <x v="1181"/>
    <x v="17"/>
    <x v="55"/>
    <x v="52"/>
    <x v="2"/>
    <s v="COMPLETAR"/>
    <s v="BAIXA PRESSÃO DE LUBRIFICAÇÃO DO COMANDO FINAL - SUBSTITUIDO SENSOR DO COMANDO FINAL L/D, CONFIGURADO FREIO A.R.C E  BALANÇA - SOTREQ"/>
    <s v="202302117222"/>
    <s v="C"/>
    <x v="11"/>
    <x v="7"/>
    <x v="14"/>
    <n v="8.3073290198781879E-4"/>
    <n v="1.1109232710430586E-2"/>
    <x v="4"/>
    <m/>
    <m/>
    <n v="1"/>
    <m/>
    <x v="0"/>
    <e v="#N/A"/>
    <x v="0"/>
    <x v="1"/>
    <x v="1"/>
    <d v="2023-05-06T00:00:00"/>
    <s v="CA12045052"/>
    <n v="23"/>
  </r>
  <r>
    <x v="10"/>
    <x v="4"/>
    <x v="1201"/>
    <x v="1"/>
    <x v="10"/>
    <s v="9000"/>
    <x v="2"/>
    <x v="1"/>
    <x v="1248"/>
    <x v="1250"/>
    <x v="1182"/>
    <x v="2"/>
    <x v="17"/>
    <x v="65"/>
    <x v="1"/>
    <s v="REPARAR"/>
    <s v="ALARME DE BAIXA PRESSÃO DO LUBRIFICANTE DA TRANSMISSÃO - REALIZADO LIMPEZA NOS CONECTORES DO NIVEL DE ÓLEO DO MOTOR - 1150024"/>
    <s v="202302120781"/>
    <s v="D"/>
    <x v="11"/>
    <x v="7"/>
    <x v="14"/>
    <n v="9.2776967167820367E-5"/>
    <n v="1.2406886930432519E-3"/>
    <x v="4"/>
    <m/>
    <m/>
    <n v="1"/>
    <m/>
    <x v="1"/>
    <e v="#N/A"/>
    <x v="6"/>
    <x v="0"/>
    <x v="0"/>
    <d v="2023-05-07T00:00:00"/>
    <s v="CA12045053"/>
    <n v="23"/>
  </r>
  <r>
    <x v="10"/>
    <x v="4"/>
    <x v="1202"/>
    <x v="1"/>
    <x v="10"/>
    <s v="9000"/>
    <x v="2"/>
    <x v="1"/>
    <x v="1249"/>
    <x v="1251"/>
    <x v="1183"/>
    <x v="3"/>
    <x v="132"/>
    <x v="215"/>
    <x v="31"/>
    <s v="FIXAR"/>
    <s v="ALARMANDO ALTA TEMPERATURA DO DIFERENCIAL DE ESCAPE - AVALIADO E NÃO FOI ENCONTRADO FALHA - 1150024/NÃO TEMOS INFORMAÇÕES NO GRUPO, FOI APENAS COMPLETADO OS QUADROS"/>
    <s v="202302130380"/>
    <s v="D"/>
    <x v="11"/>
    <x v="7"/>
    <x v="14"/>
    <n v="3.7145428936397967E-4"/>
    <n v="4.9673873900477582E-3"/>
    <x v="4"/>
    <m/>
    <m/>
    <n v="1"/>
    <m/>
    <x v="0"/>
    <e v="#N/A"/>
    <x v="0"/>
    <x v="1"/>
    <x v="1"/>
    <d v="2023-05-07T00:00:00"/>
    <s v="CA12045053"/>
    <n v="23"/>
  </r>
  <r>
    <x v="10"/>
    <x v="4"/>
    <x v="1203"/>
    <x v="1"/>
    <x v="10"/>
    <s v="9000"/>
    <x v="2"/>
    <x v="1"/>
    <x v="1250"/>
    <x v="1252"/>
    <x v="1184"/>
    <x v="2"/>
    <x v="17"/>
    <x v="216"/>
    <x v="1"/>
    <s v="REPARAR"/>
    <s v="ALARME PRESSÃO NO SEGUNDO COLETOR DE ADMISSÃO NIVEL 3 - REPOSICIONADO CONECTOR DO SENSOR DE PRESSÃO "/>
    <s v="202302151847"/>
    <s v="C"/>
    <x v="11"/>
    <x v="7"/>
    <x v="15"/>
    <n v="3.6602848548550408E-4"/>
    <n v="4.8948291492667455E-3"/>
    <x v="4"/>
    <m/>
    <m/>
    <n v="1"/>
    <m/>
    <x v="0"/>
    <e v="#N/A"/>
    <x v="0"/>
    <x v="1"/>
    <x v="1"/>
    <d v="2023-05-08T00:00:00"/>
    <s v="CA12045054"/>
    <n v="23"/>
  </r>
  <r>
    <x v="10"/>
    <x v="4"/>
    <x v="1204"/>
    <x v="0"/>
    <x v="10"/>
    <s v="7000"/>
    <x v="0"/>
    <x v="0"/>
    <x v="1251"/>
    <x v="1253"/>
    <x v="1185"/>
    <x v="0"/>
    <x v="123"/>
    <x v="204"/>
    <x v="7"/>
    <s v="ROTINA"/>
    <m/>
    <m/>
    <s v="D"/>
    <x v="0"/>
    <x v="0"/>
    <x v="15"/>
    <n v="5.4000471865321979E-4"/>
    <n v="7.2213801450435166E-3"/>
    <x v="4"/>
    <m/>
    <m/>
    <n v="1"/>
    <m/>
    <x v="0"/>
    <e v="#N/A"/>
    <x v="0"/>
    <x v="1"/>
    <x v="1"/>
    <d v="2023-05-08T00:00:00"/>
    <s v="CA12045054"/>
    <n v="23"/>
  </r>
  <r>
    <x v="10"/>
    <x v="4"/>
    <x v="1205"/>
    <x v="1"/>
    <x v="10"/>
    <s v="9000"/>
    <x v="2"/>
    <x v="1"/>
    <x v="1252"/>
    <x v="1254"/>
    <x v="1186"/>
    <x v="2"/>
    <x v="42"/>
    <x v="217"/>
    <x v="15"/>
    <s v="CONFIGURAR"/>
    <s v="Correção de freio - FOI ALTERADA A CONFIGURAÇÃO DO FREIO RETADO RETARDO - MATRÍCULA 2201715 / AJUSTE NA CONFIGURAÇÃO DE MILHAS PARA KM"/>
    <m/>
    <s v="A"/>
    <x v="11"/>
    <x v="7"/>
    <x v="15"/>
    <n v="1.5372384168782803E-4"/>
    <n v="2.0557196258449307E-3"/>
    <x v="4"/>
    <m/>
    <m/>
    <n v="1"/>
    <m/>
    <x v="0"/>
    <e v="#N/A"/>
    <x v="0"/>
    <x v="1"/>
    <x v="1"/>
    <d v="2023-05-09T00:00:00"/>
    <s v="CA12045055"/>
    <n v="23"/>
  </r>
  <r>
    <x v="10"/>
    <x v="4"/>
    <x v="1206"/>
    <x v="1"/>
    <x v="10"/>
    <s v="9000"/>
    <x v="2"/>
    <x v="1"/>
    <x v="1253"/>
    <x v="1255"/>
    <x v="1187"/>
    <x v="2"/>
    <x v="42"/>
    <x v="217"/>
    <x v="15"/>
    <s v="CONFIGURAR"/>
    <s v="Correção de freio - FOI ALTERADA A CONFIGURAÇÃO DO FREIO RETADO RETARDO - MATRÍCULA 2201715 / AJUSTE NA CONFIGURAÇÃO DE MILHAS PARA KM"/>
    <m/>
    <s v="A"/>
    <x v="11"/>
    <x v="7"/>
    <x v="15"/>
    <n v="1.1416510611149508E-4"/>
    <n v="1.5267081972662703E-3"/>
    <x v="4"/>
    <m/>
    <m/>
    <n v="1"/>
    <m/>
    <x v="0"/>
    <e v="#N/A"/>
    <x v="0"/>
    <x v="1"/>
    <x v="1"/>
    <d v="2023-05-09T00:00:00"/>
    <s v="CA12045055"/>
    <n v="23"/>
  </r>
  <r>
    <x v="10"/>
    <x v="4"/>
    <x v="1207"/>
    <x v="1"/>
    <x v="10"/>
    <s v="9000"/>
    <x v="2"/>
    <x v="1"/>
    <x v="1254"/>
    <x v="1256"/>
    <x v="1188"/>
    <x v="2"/>
    <x v="17"/>
    <x v="216"/>
    <x v="8"/>
    <s v="TROCAR"/>
    <s v="FALHA DO COLETOR DE ADMISSÃO - SUBSTITUÍDO O SENSOR DE PRESSÃO DO COLETOR 2 - MATRÍCULA 115002"/>
    <m/>
    <s v="X"/>
    <x v="11"/>
    <x v="7"/>
    <x v="15"/>
    <n v="5.0328521545756099E-4"/>
    <n v="6.7303372297624802E-3"/>
    <x v="4"/>
    <m/>
    <m/>
    <n v="1"/>
    <m/>
    <x v="0"/>
    <e v="#N/A"/>
    <x v="0"/>
    <x v="1"/>
    <x v="1"/>
    <d v="2023-05-10T00:00:00"/>
    <s v="CA12045056"/>
    <n v="23"/>
  </r>
  <r>
    <x v="10"/>
    <x v="4"/>
    <x v="1208"/>
    <x v="1"/>
    <x v="10"/>
    <s v="9000"/>
    <x v="2"/>
    <x v="1"/>
    <x v="1255"/>
    <x v="1257"/>
    <x v="1189"/>
    <x v="2"/>
    <x v="42"/>
    <x v="217"/>
    <x v="15"/>
    <s v="CONFIGURAR"/>
    <s v="FALHA ELÉTRICA E FALHA NO MOTOR NÍVEL 1 E 2 - AJUSTE NA CONFIGURAÇÃO DE MILHAS PARA KM - MAT 1150166"/>
    <m/>
    <s v="A"/>
    <x v="11"/>
    <x v="7"/>
    <x v="15"/>
    <n v="3.1735242607640453E-5"/>
    <n v="4.2438934873849425E-4"/>
    <x v="4"/>
    <m/>
    <m/>
    <n v="1"/>
    <m/>
    <x v="0"/>
    <e v="#N/A"/>
    <x v="0"/>
    <x v="1"/>
    <x v="1"/>
    <d v="2023-05-10T00:00:00"/>
    <s v="CA12045056"/>
    <n v="23"/>
  </r>
  <r>
    <x v="10"/>
    <x v="4"/>
    <x v="1209"/>
    <x v="1"/>
    <x v="10"/>
    <s v="9000"/>
    <x v="2"/>
    <x v="1"/>
    <x v="1256"/>
    <x v="1258"/>
    <x v="1190"/>
    <x v="3"/>
    <x v="21"/>
    <x v="218"/>
    <x v="45"/>
    <s v="NENHUMA"/>
    <s v="O equipamento está parado para manutenção corretiva"/>
    <s v="202302241937"/>
    <s v="C"/>
    <x v="11"/>
    <x v="7"/>
    <x v="15"/>
    <n v="1.634399745385788E-4"/>
    <n v="2.185651617976419E-3"/>
    <x v="4"/>
    <m/>
    <m/>
    <n v="1"/>
    <m/>
    <x v="0"/>
    <e v="#N/A"/>
    <x v="0"/>
    <x v="1"/>
    <x v="1"/>
    <d v="2023-05-13T00:00:00"/>
    <s v="CA12045059"/>
    <n v="23"/>
  </r>
  <r>
    <x v="10"/>
    <x v="4"/>
    <x v="1210"/>
    <x v="1"/>
    <x v="10"/>
    <s v="9000"/>
    <x v="2"/>
    <x v="1"/>
    <x v="1257"/>
    <x v="1259"/>
    <x v="1191"/>
    <x v="3"/>
    <x v="53"/>
    <x v="219"/>
    <x v="3"/>
    <s v="VEDAR"/>
    <s v="CORRIGIR VAZAMENTO DE ÓLEO HIDRÁULICO - AVALIADO VAZ. DA RODA E SANADO VAZAMENTO NA ALIMENTAÇÃO DE COMBUSTIVEL DIESEL -_x0009_MATRICULA 1150166"/>
    <s v="202302265706"/>
    <s v="A"/>
    <x v="11"/>
    <x v="7"/>
    <x v="16"/>
    <n v="1.3564782253775533E-4"/>
    <n v="1.8139924681317263E-3"/>
    <x v="4"/>
    <m/>
    <m/>
    <n v="1"/>
    <m/>
    <x v="0"/>
    <e v="#N/A"/>
    <x v="0"/>
    <x v="1"/>
    <x v="1"/>
    <d v="2023-05-15T00:00:00"/>
    <s v="CA12045061"/>
    <n v="23"/>
  </r>
  <r>
    <x v="10"/>
    <x v="4"/>
    <x v="1211"/>
    <x v="1"/>
    <x v="10"/>
    <s v="9000"/>
    <x v="2"/>
    <x v="1"/>
    <x v="1258"/>
    <x v="1260"/>
    <x v="1192"/>
    <x v="21"/>
    <x v="133"/>
    <x v="220"/>
    <x v="3"/>
    <s v="TROCAR"/>
    <s v="VAZAMENTO DE OLEO DA SUSPENSAO DE; ALARMANDO DIFERENCIAL DE TEMPERATURA DO ESCAPE"/>
    <s v="202302286142"/>
    <s v="X"/>
    <x v="11"/>
    <x v="7"/>
    <x v="16"/>
    <n v="1.1541141928590353E-2"/>
    <n v="0.15433749057250887"/>
    <x v="4"/>
    <m/>
    <m/>
    <n v="1"/>
    <m/>
    <x v="0"/>
    <e v="#N/A"/>
    <x v="0"/>
    <x v="1"/>
    <x v="1"/>
    <d v="2023-05-16T00:00:00"/>
    <s v="CA12045062"/>
    <n v="23"/>
  </r>
  <r>
    <x v="10"/>
    <x v="4"/>
    <x v="1212"/>
    <x v="1"/>
    <x v="10"/>
    <s v="9000"/>
    <x v="2"/>
    <x v="1"/>
    <x v="1259"/>
    <x v="1261"/>
    <x v="1193"/>
    <x v="2"/>
    <x v="17"/>
    <x v="221"/>
    <x v="8"/>
    <s v="TROCAR"/>
    <m/>
    <s v="202302364448"/>
    <s v="D"/>
    <x v="11"/>
    <x v="7"/>
    <x v="16"/>
    <n v="6.0599908712136084E-5"/>
    <n v="8.1039102520564577E-4"/>
    <x v="4"/>
    <m/>
    <m/>
    <n v="1"/>
    <m/>
    <x v="0"/>
    <e v="#N/A"/>
    <x v="0"/>
    <x v="1"/>
    <x v="1"/>
    <d v="2023-05-20T00:00:00"/>
    <s v="CA12045066"/>
    <n v="23"/>
  </r>
  <r>
    <x v="10"/>
    <x v="4"/>
    <x v="1213"/>
    <x v="0"/>
    <x v="10"/>
    <s v="7116"/>
    <x v="3"/>
    <x v="0"/>
    <x v="1260"/>
    <x v="1262"/>
    <x v="1194"/>
    <x v="0"/>
    <x v="7"/>
    <x v="0"/>
    <x v="0"/>
    <m/>
    <m/>
    <m/>
    <s v="A"/>
    <x v="0"/>
    <x v="0"/>
    <x v="16"/>
    <n v="3.5647806764746819E-6"/>
    <n v="4.7671132324050051E-5"/>
    <x v="4"/>
    <m/>
    <m/>
    <n v="1"/>
    <m/>
    <x v="0"/>
    <e v="#N/A"/>
    <x v="0"/>
    <x v="1"/>
    <x v="1"/>
    <d v="2023-05-21T00:00:00"/>
    <s v="CA12045067"/>
    <n v="23"/>
  </r>
  <r>
    <x v="10"/>
    <x v="4"/>
    <x v="1214"/>
    <x v="0"/>
    <x v="10"/>
    <s v="7111"/>
    <x v="5"/>
    <x v="0"/>
    <x v="1261"/>
    <x v="1263"/>
    <x v="1195"/>
    <x v="0"/>
    <x v="7"/>
    <x v="0"/>
    <x v="0"/>
    <m/>
    <m/>
    <m/>
    <s v="A"/>
    <x v="0"/>
    <x v="0"/>
    <x v="16"/>
    <n v="1.6590062443132392E-4"/>
    <n v="2.2185574198436506E-3"/>
    <x v="4"/>
    <m/>
    <m/>
    <n v="1"/>
    <m/>
    <x v="0"/>
    <e v="#N/A"/>
    <x v="0"/>
    <x v="1"/>
    <x v="1"/>
    <d v="2023-05-21T00:00:00"/>
    <s v="CA12045067"/>
    <n v="23"/>
  </r>
  <r>
    <x v="10"/>
    <x v="4"/>
    <x v="1215"/>
    <x v="0"/>
    <x v="10"/>
    <s v="7000"/>
    <x v="0"/>
    <x v="0"/>
    <x v="1262"/>
    <x v="1264"/>
    <x v="1196"/>
    <x v="0"/>
    <x v="7"/>
    <x v="0"/>
    <x v="0"/>
    <m/>
    <m/>
    <m/>
    <s v="A"/>
    <x v="0"/>
    <x v="0"/>
    <x v="16"/>
    <n v="2.4737754484479252E-3"/>
    <n v="3.3081327421121881E-2"/>
    <x v="4"/>
    <m/>
    <m/>
    <n v="1"/>
    <m/>
    <x v="0"/>
    <e v="#N/A"/>
    <x v="0"/>
    <x v="1"/>
    <x v="1"/>
    <d v="2023-05-21T00:00:00"/>
    <s v="CA12045067"/>
    <n v="23"/>
  </r>
  <r>
    <x v="10"/>
    <x v="5"/>
    <x v="1216"/>
    <x v="0"/>
    <x v="10"/>
    <s v="9032"/>
    <x v="15"/>
    <x v="0"/>
    <x v="1263"/>
    <x v="1265"/>
    <x v="1197"/>
    <x v="1"/>
    <x v="23"/>
    <x v="1"/>
    <x v="0"/>
    <m/>
    <m/>
    <s v="202302599330"/>
    <s v="B"/>
    <x v="1"/>
    <x v="2"/>
    <x v="17"/>
    <n v="1.4858904761904762E-4"/>
    <n v="2.0802466666666668E-3"/>
    <x v="5"/>
    <m/>
    <m/>
    <n v="1"/>
    <m/>
    <x v="0"/>
    <e v="#N/A"/>
    <x v="0"/>
    <x v="1"/>
    <x v="1"/>
    <d v="2023-06-03T00:00:00"/>
    <s v="CA12045080"/>
    <n v="23"/>
  </r>
  <r>
    <x v="10"/>
    <x v="5"/>
    <x v="1217"/>
    <x v="1"/>
    <x v="10"/>
    <s v="9000"/>
    <x v="2"/>
    <x v="1"/>
    <x v="1264"/>
    <x v="1266"/>
    <x v="1198"/>
    <x v="2"/>
    <x v="17"/>
    <x v="164"/>
    <x v="1"/>
    <s v="REPARAR"/>
    <s v="BAIXA PRESSÃO DA CREMALHEIRA DE COMBUSTÃO  - LIPEZA NO CONECTOR DO SENSOR DE PRESSÃO DE COMBUSTIVEL (1150085) - RETORNOU PARA O CODIGO  - VERIFIO CONECTOR DA VAV LCV DE COMBUSTI E VERIFI ALIMENTA DO S"/>
    <s v="202302635828"/>
    <s v="C"/>
    <x v="2"/>
    <x v="0"/>
    <x v="18"/>
    <n v="1.2250607142857142E-3"/>
    <n v="1.7150849999999999E-2"/>
    <x v="5"/>
    <m/>
    <m/>
    <n v="1"/>
    <m/>
    <x v="1"/>
    <e v="#N/A"/>
    <x v="29"/>
    <x v="1"/>
    <x v="1"/>
    <d v="2023-06-05T00:00:00"/>
    <s v="CA12045082"/>
    <n v="23"/>
  </r>
  <r>
    <x v="10"/>
    <x v="5"/>
    <x v="1218"/>
    <x v="0"/>
    <x v="10"/>
    <s v="7111"/>
    <x v="5"/>
    <x v="0"/>
    <x v="1265"/>
    <x v="1267"/>
    <x v="1199"/>
    <x v="0"/>
    <x v="33"/>
    <x v="0"/>
    <x v="0"/>
    <m/>
    <m/>
    <m/>
    <s v="D"/>
    <x v="0"/>
    <x v="0"/>
    <x v="18"/>
    <n v="3.9015642857142857E-4"/>
    <n v="5.4621900000000004E-3"/>
    <x v="5"/>
    <m/>
    <m/>
    <n v="1"/>
    <m/>
    <x v="0"/>
    <e v="#N/A"/>
    <x v="0"/>
    <x v="1"/>
    <x v="1"/>
    <d v="2023-06-07T00:00:00"/>
    <s v="CA12045084"/>
    <n v="23"/>
  </r>
  <r>
    <x v="10"/>
    <x v="5"/>
    <x v="1219"/>
    <x v="0"/>
    <x v="10"/>
    <s v="7111"/>
    <x v="5"/>
    <x v="0"/>
    <x v="1266"/>
    <x v="1268"/>
    <x v="1200"/>
    <x v="0"/>
    <x v="33"/>
    <x v="0"/>
    <x v="0"/>
    <m/>
    <m/>
    <m/>
    <s v="D"/>
    <x v="0"/>
    <x v="0"/>
    <x v="18"/>
    <n v="2.4812619047619047E-4"/>
    <n v="3.4737666666666668E-3"/>
    <x v="5"/>
    <m/>
    <m/>
    <n v="1"/>
    <m/>
    <x v="0"/>
    <e v="#N/A"/>
    <x v="0"/>
    <x v="1"/>
    <x v="1"/>
    <d v="2023-06-07T00:00:00"/>
    <s v="CA12045084"/>
    <n v="23"/>
  </r>
  <r>
    <x v="10"/>
    <x v="5"/>
    <x v="1220"/>
    <x v="0"/>
    <x v="10"/>
    <s v="7000"/>
    <x v="0"/>
    <x v="0"/>
    <x v="1267"/>
    <x v="1269"/>
    <x v="1201"/>
    <x v="0"/>
    <x v="33"/>
    <x v="0"/>
    <x v="0"/>
    <m/>
    <m/>
    <m/>
    <s v="D"/>
    <x v="0"/>
    <x v="0"/>
    <x v="18"/>
    <n v="2.1130676190476189E-3"/>
    <n v="2.9582946666666665E-2"/>
    <x v="5"/>
    <m/>
    <m/>
    <n v="1"/>
    <m/>
    <x v="0"/>
    <e v="#N/A"/>
    <x v="0"/>
    <x v="1"/>
    <x v="1"/>
    <d v="2023-06-08T00:00:00"/>
    <s v="CA12045085"/>
    <n v="23"/>
  </r>
  <r>
    <x v="10"/>
    <x v="5"/>
    <x v="1221"/>
    <x v="0"/>
    <x v="10"/>
    <s v="7000"/>
    <x v="0"/>
    <x v="0"/>
    <x v="1268"/>
    <x v="1270"/>
    <x v="1202"/>
    <x v="0"/>
    <x v="33"/>
    <x v="0"/>
    <x v="0"/>
    <m/>
    <m/>
    <m/>
    <s v="B"/>
    <x v="0"/>
    <x v="0"/>
    <x v="18"/>
    <n v="8.857749118240983E-4"/>
    <n v="1.2400848765537376E-2"/>
    <x v="5"/>
    <m/>
    <m/>
    <n v="1"/>
    <m/>
    <x v="0"/>
    <e v="#N/A"/>
    <x v="0"/>
    <x v="1"/>
    <x v="1"/>
    <d v="2023-06-08T00:00:00"/>
    <s v="CA12045085"/>
    <n v="23"/>
  </r>
  <r>
    <x v="10"/>
    <x v="5"/>
    <x v="1222"/>
    <x v="0"/>
    <x v="10"/>
    <s v="7000"/>
    <x v="7"/>
    <x v="0"/>
    <x v="1269"/>
    <x v="1271"/>
    <x v="1203"/>
    <x v="0"/>
    <x v="33"/>
    <x v="6"/>
    <x v="0"/>
    <m/>
    <m/>
    <m/>
    <s v="B"/>
    <x v="0"/>
    <x v="2"/>
    <x v="18"/>
    <n v="4.3457892416405401E-4"/>
    <n v="6.0841049382967562E-3"/>
    <x v="5"/>
    <m/>
    <m/>
    <n v="1"/>
    <m/>
    <x v="0"/>
    <e v="#N/A"/>
    <x v="0"/>
    <x v="1"/>
    <x v="1"/>
    <d v="2023-06-09T00:00:00"/>
    <s v="CA12045086"/>
    <n v="23"/>
  </r>
  <r>
    <x v="10"/>
    <x v="5"/>
    <x v="482"/>
    <x v="0"/>
    <x v="10"/>
    <s v="9032"/>
    <x v="15"/>
    <x v="0"/>
    <x v="1270"/>
    <x v="1272"/>
    <x v="480"/>
    <x v="1"/>
    <x v="23"/>
    <x v="1"/>
    <x v="0"/>
    <m/>
    <s v="CORRIGIR FALHA NO SENSOR DE PROXIMIDADE - FOI REALIZADO TESTES COM OPERADOR E CONSTATADO NORMALIDADE, RETIRADO ANTENA E LIMPADO CONECTORES COM LIMPA CONTATO  - PEDRO HEXAGON 926"/>
    <s v="202302748894"/>
    <s v="D"/>
    <x v="1"/>
    <x v="2"/>
    <x v="19"/>
    <n v="6.2141666666666668E-5"/>
    <n v="8.6998333333333344E-4"/>
    <x v="5"/>
    <m/>
    <m/>
    <n v="1"/>
    <m/>
    <x v="0"/>
    <e v="#N/A"/>
    <x v="0"/>
    <x v="1"/>
    <x v="1"/>
    <d v="2023-06-12T00:00:00"/>
    <s v="CA12045089"/>
    <n v="23"/>
  </r>
  <r>
    <x v="10"/>
    <x v="5"/>
    <x v="1223"/>
    <x v="1"/>
    <x v="10"/>
    <s v="9000"/>
    <x v="2"/>
    <x v="1"/>
    <x v="1271"/>
    <x v="1273"/>
    <x v="1204"/>
    <x v="3"/>
    <x v="21"/>
    <x v="62"/>
    <x v="80"/>
    <s v="REPARO"/>
    <s v="TM_3- ALARME BAIXO NÍVEL DE ÓLEO DO MOTOR - CORRIGIDO MAU CONTATO NO SENSOR DE NIVEL DO OLEO DO MOTOR - SOTREQ"/>
    <s v="202302756664"/>
    <s v="C"/>
    <x v="2"/>
    <x v="0"/>
    <x v="19"/>
    <n v="2.6950952380952382E-5"/>
    <n v="3.7731333333333332E-4"/>
    <x v="5"/>
    <m/>
    <m/>
    <n v="1"/>
    <m/>
    <x v="0"/>
    <e v="#N/A"/>
    <x v="0"/>
    <x v="1"/>
    <x v="1"/>
    <d v="2023-06-12T00:00:00"/>
    <s v="CA12045089"/>
    <n v="23"/>
  </r>
  <r>
    <x v="10"/>
    <x v="5"/>
    <x v="1224"/>
    <x v="1"/>
    <x v="10"/>
    <s v="9000"/>
    <x v="2"/>
    <x v="1"/>
    <x v="1272"/>
    <x v="1274"/>
    <x v="1205"/>
    <x v="10"/>
    <x v="134"/>
    <x v="91"/>
    <x v="0"/>
    <m/>
    <s v="CORRIGIR FALHA NO PAINEL AFEX;  REINCIADO SISTEMA ELETRICO DO AFEX - MAT 820"/>
    <s v="202302831858"/>
    <s v="A"/>
    <x v="1"/>
    <x v="1"/>
    <x v="19"/>
    <n v="1.8265000000000002E-4"/>
    <n v="2.5571000000000001E-3"/>
    <x v="5"/>
    <m/>
    <m/>
    <n v="1"/>
    <m/>
    <x v="0"/>
    <e v="#N/A"/>
    <x v="0"/>
    <x v="1"/>
    <x v="1"/>
    <d v="2023-06-16T00:00:00"/>
    <s v="CA12045093"/>
    <n v="23"/>
  </r>
  <r>
    <x v="10"/>
    <x v="5"/>
    <x v="1225"/>
    <x v="1"/>
    <x v="10"/>
    <s v="9000"/>
    <x v="2"/>
    <x v="1"/>
    <x v="1273"/>
    <x v="1275"/>
    <x v="1206"/>
    <x v="2"/>
    <x v="17"/>
    <x v="65"/>
    <x v="1"/>
    <s v="REPARAR"/>
    <s v="TM_3- ALARME BAIXO NÍVEL DE ÓLEO DO MOTOR; REALIZADO LIMPEZA NOS CONECTORES DE BAIXO NIVEL DE OLEO DO MOTOR  1150047"/>
    <s v="202302836197"/>
    <s v="B"/>
    <x v="2"/>
    <x v="0"/>
    <x v="19"/>
    <n v="1.2450404761904762E-4"/>
    <n v="1.743056666666667E-3"/>
    <x v="5"/>
    <m/>
    <m/>
    <n v="1"/>
    <m/>
    <x v="0"/>
    <e v="#N/A"/>
    <x v="0"/>
    <x v="1"/>
    <x v="1"/>
    <d v="2023-06-17T00:00:00"/>
    <s v="CA12045094"/>
    <n v="23"/>
  </r>
  <r>
    <x v="10"/>
    <x v="5"/>
    <x v="1226"/>
    <x v="1"/>
    <x v="10"/>
    <s v="9000"/>
    <x v="2"/>
    <x v="1"/>
    <x v="1274"/>
    <x v="1276"/>
    <x v="1207"/>
    <x v="2"/>
    <x v="2"/>
    <x v="149"/>
    <x v="56"/>
    <s v="TROCAR"/>
    <s v="FALHA NO VIDRO L/E - SUBSTITUIDO VIDRO DA PORTA L/E - SOTREQ"/>
    <s v="202302848527"/>
    <s v="D"/>
    <x v="2"/>
    <x v="0"/>
    <x v="19"/>
    <n v="6.0030857142857148E-4"/>
    <n v="8.4043200000000016E-3"/>
    <x v="5"/>
    <m/>
    <m/>
    <n v="1"/>
    <m/>
    <x v="1"/>
    <e v="#N/A"/>
    <x v="35"/>
    <x v="1"/>
    <x v="1"/>
    <d v="2023-06-18T00:00:00"/>
    <s v="CA12045095"/>
    <n v="23"/>
  </r>
  <r>
    <x v="10"/>
    <x v="5"/>
    <x v="813"/>
    <x v="0"/>
    <x v="10"/>
    <s v="7000"/>
    <x v="0"/>
    <x v="0"/>
    <x v="1275"/>
    <x v="1277"/>
    <x v="803"/>
    <x v="7"/>
    <x v="7"/>
    <x v="0"/>
    <x v="0"/>
    <m/>
    <s v="MACHINE GEN Started a delay: MPS - Exec mecanica"/>
    <m/>
    <s v="C"/>
    <x v="5"/>
    <x v="0"/>
    <x v="20"/>
    <n v="8.2619047619047629E-8"/>
    <n v="1.1566666666666667E-6"/>
    <x v="5"/>
    <m/>
    <m/>
    <n v="1"/>
    <m/>
    <x v="0"/>
    <e v="#N/A"/>
    <x v="0"/>
    <x v="1"/>
    <x v="1"/>
    <d v="2023-06-19T00:00:00"/>
    <s v="CA12045096"/>
    <n v="23"/>
  </r>
  <r>
    <x v="10"/>
    <x v="5"/>
    <x v="1227"/>
    <x v="1"/>
    <x v="10"/>
    <s v="9000"/>
    <x v="2"/>
    <x v="1"/>
    <x v="1276"/>
    <x v="1278"/>
    <x v="1208"/>
    <x v="2"/>
    <x v="17"/>
    <x v="65"/>
    <x v="8"/>
    <s v="TROCAR"/>
    <s v="A"/>
    <m/>
    <m/>
    <x v="2"/>
    <x v="0"/>
    <x v="20"/>
    <n v="1.0882380952380952E-4"/>
    <n v="1.5235333333333332E-3"/>
    <x v="5"/>
    <m/>
    <m/>
    <n v="1"/>
    <m/>
    <x v="1"/>
    <e v="#N/A"/>
    <x v="6"/>
    <x v="1"/>
    <x v="1"/>
    <d v="2023-06-22T00:00:00"/>
    <s v="CA12045099"/>
    <n v="23"/>
  </r>
  <r>
    <x v="10"/>
    <x v="5"/>
    <x v="1228"/>
    <x v="0"/>
    <x v="10"/>
    <s v="7000"/>
    <x v="0"/>
    <x v="0"/>
    <x v="1277"/>
    <x v="1279"/>
    <x v="1209"/>
    <x v="0"/>
    <x v="0"/>
    <x v="0"/>
    <x v="0"/>
    <m/>
    <m/>
    <m/>
    <s v="C"/>
    <x v="0"/>
    <x v="0"/>
    <x v="20"/>
    <n v="3.9663238095238098E-4"/>
    <n v="5.5528533333333331E-3"/>
    <x v="5"/>
    <m/>
    <m/>
    <n v="1"/>
    <m/>
    <x v="0"/>
    <e v="#N/A"/>
    <x v="0"/>
    <x v="1"/>
    <x v="1"/>
    <d v="2023-06-24T00:00:00"/>
    <s v="CA12045101"/>
    <n v="4"/>
  </r>
  <r>
    <x v="10"/>
    <x v="6"/>
    <x v="1229"/>
    <x v="1"/>
    <x v="10"/>
    <s v="9000"/>
    <x v="2"/>
    <x v="1"/>
    <x v="1278"/>
    <x v="1280"/>
    <x v="1210"/>
    <x v="3"/>
    <x v="17"/>
    <x v="222"/>
    <x v="81"/>
    <s v="TROCAR"/>
    <s v="VAZAMENTO DE ÓLEO DO MOTOR. - 202303177642 - AG LIQUIDO ARREFECEDOR - FOI SUBSTITUÍDO A VEDAÇÃO DA POLIA, FEITO A MONTAGEM DOS TUBOS DO ELC CONFIGURADO E INSTALADO O ALTERNADOR. FOI ABASTECIDO 300 LIT"/>
    <s v="202303177642"/>
    <s v="D"/>
    <x v="2"/>
    <x v="0"/>
    <x v="22"/>
    <n v="3.0123260368663594E-3"/>
    <n v="4.2172564516129031E-2"/>
    <x v="6"/>
    <m/>
    <m/>
    <n v="1"/>
    <m/>
    <x v="0"/>
    <e v="#N/A"/>
    <x v="0"/>
    <x v="1"/>
    <x v="1"/>
    <d v="2023-07-06T00:00:00"/>
    <s v="CA12045113"/>
    <n v="23"/>
  </r>
  <r>
    <x v="10"/>
    <x v="6"/>
    <x v="1230"/>
    <x v="0"/>
    <x v="10"/>
    <s v="7116"/>
    <x v="3"/>
    <x v="0"/>
    <x v="1279"/>
    <x v="1281"/>
    <x v="1211"/>
    <x v="0"/>
    <x v="6"/>
    <x v="0"/>
    <x v="0"/>
    <m/>
    <m/>
    <m/>
    <s v="B"/>
    <x v="0"/>
    <x v="0"/>
    <x v="22"/>
    <n v="5.04831797235023E-5"/>
    <n v="7.0676451612903222E-4"/>
    <x v="6"/>
    <m/>
    <m/>
    <n v="1"/>
    <m/>
    <x v="0"/>
    <e v="#N/A"/>
    <x v="0"/>
    <x v="1"/>
    <x v="1"/>
    <d v="2023-07-09T00:00:00"/>
    <s v="CA12045116"/>
    <n v="23"/>
  </r>
  <r>
    <x v="10"/>
    <x v="6"/>
    <x v="1231"/>
    <x v="0"/>
    <x v="10"/>
    <s v="7000"/>
    <x v="0"/>
    <x v="0"/>
    <x v="1280"/>
    <x v="1282"/>
    <x v="1212"/>
    <x v="0"/>
    <x v="6"/>
    <x v="0"/>
    <x v="0"/>
    <m/>
    <s v="REVISAO PREVENTIVA"/>
    <m/>
    <s v="B"/>
    <x v="0"/>
    <x v="0"/>
    <x v="22"/>
    <n v="2.6601970046082951E-3"/>
    <n v="3.7242758064516129E-2"/>
    <x v="6"/>
    <m/>
    <m/>
    <n v="1"/>
    <m/>
    <x v="0"/>
    <e v="#N/A"/>
    <x v="0"/>
    <x v="1"/>
    <x v="1"/>
    <d v="2023-07-09T00:00:00"/>
    <s v="CA12045116"/>
    <n v="23"/>
  </r>
  <r>
    <x v="10"/>
    <x v="6"/>
    <x v="1232"/>
    <x v="1"/>
    <x v="10"/>
    <s v="9000"/>
    <x v="2"/>
    <x v="1"/>
    <x v="1281"/>
    <x v="1283"/>
    <x v="1213"/>
    <x v="12"/>
    <x v="64"/>
    <x v="223"/>
    <x v="4"/>
    <s v="TROCAR"/>
    <s v="FALHA NO ARCONDICIONADO - 2201642 - SUSBSTITUIDO TENSOR E CORREIA DO AC"/>
    <s v="202303264393"/>
    <s v="B"/>
    <x v="2"/>
    <x v="0"/>
    <x v="23"/>
    <n v="5.1611313364055306E-4"/>
    <n v="7.2255838709677422E-3"/>
    <x v="6"/>
    <m/>
    <m/>
    <n v="1"/>
    <m/>
    <x v="0"/>
    <e v="#N/A"/>
    <x v="0"/>
    <x v="1"/>
    <x v="1"/>
    <d v="2023-07-11T00:00:00"/>
    <s v="CA12045118"/>
    <n v="23"/>
  </r>
  <r>
    <x v="10"/>
    <x v="6"/>
    <x v="1233"/>
    <x v="1"/>
    <x v="10"/>
    <s v="9000"/>
    <x v="2"/>
    <x v="1"/>
    <x v="1282"/>
    <x v="1284"/>
    <x v="1214"/>
    <x v="2"/>
    <x v="2"/>
    <x v="149"/>
    <x v="53"/>
    <s v="TROCAR"/>
    <s v="FALHA NO COMANDO DE ELEVAR O VIDRO LATERAL LE - REALIZADO POSICIONAMENTO E FIXADO O VIDRO LE - 1150085"/>
    <s v="202303377704"/>
    <s v="D"/>
    <x v="2"/>
    <x v="0"/>
    <x v="24"/>
    <n v="2.6607027649769587E-4"/>
    <n v="3.7249838709677418E-3"/>
    <x v="6"/>
    <m/>
    <m/>
    <n v="1"/>
    <m/>
    <x v="1"/>
    <e v="#N/A"/>
    <x v="35"/>
    <x v="1"/>
    <x v="1"/>
    <d v="2023-07-17T00:00:00"/>
    <s v="CA12045124"/>
    <n v="23"/>
  </r>
  <r>
    <x v="10"/>
    <x v="6"/>
    <x v="1234"/>
    <x v="0"/>
    <x v="10"/>
    <s v="7001"/>
    <x v="13"/>
    <x v="0"/>
    <x v="1283"/>
    <x v="1285"/>
    <x v="1215"/>
    <x v="0"/>
    <x v="2"/>
    <x v="149"/>
    <x v="53"/>
    <s v="TROCAR"/>
    <s v="FOI SUBSTITUÍDO DO MOTOR DO VIDRO DA PORTA -  MATRÍCULA 81022287"/>
    <m/>
    <s v="A"/>
    <x v="0"/>
    <x v="0"/>
    <x v="24"/>
    <n v="1.472626728110599E-4"/>
    <n v="2.0616774193548387E-3"/>
    <x v="6"/>
    <m/>
    <m/>
    <n v="1"/>
    <m/>
    <x v="1"/>
    <e v="#N/A"/>
    <x v="35"/>
    <x v="1"/>
    <x v="1"/>
    <d v="2023-07-22T00:00:00"/>
    <s v="CA12045129"/>
    <n v="23"/>
  </r>
  <r>
    <x v="10"/>
    <x v="6"/>
    <x v="1235"/>
    <x v="0"/>
    <x v="10"/>
    <s v="7101"/>
    <x v="32"/>
    <x v="0"/>
    <x v="1284"/>
    <x v="1286"/>
    <x v="1216"/>
    <x v="0"/>
    <x v="7"/>
    <x v="0"/>
    <x v="0"/>
    <m/>
    <s v="MACHINE GEN Started a delay: MPS - Ag mecanica"/>
    <m/>
    <s v="C"/>
    <x v="0"/>
    <x v="0"/>
    <x v="24"/>
    <n v="1.2267281105990784E-6"/>
    <n v="1.7174193548387097E-5"/>
    <x v="6"/>
    <m/>
    <m/>
    <n v="1"/>
    <m/>
    <x v="0"/>
    <e v="#N/A"/>
    <x v="0"/>
    <x v="1"/>
    <x v="1"/>
    <d v="2023-07-23T00:00:00"/>
    <s v="CA12045130"/>
    <n v="23"/>
  </r>
  <r>
    <x v="10"/>
    <x v="6"/>
    <x v="1236"/>
    <x v="1"/>
    <x v="10"/>
    <s v="9000"/>
    <x v="2"/>
    <x v="1"/>
    <x v="1285"/>
    <x v="1287"/>
    <x v="1217"/>
    <x v="13"/>
    <x v="2"/>
    <x v="224"/>
    <x v="82"/>
    <s v="AJUSTAR"/>
    <s v="FALHA NA FECHADURA DA PORTA - 202303473562 - AJUSTADO PARAFUSO DA PORTA QUE ESTAVA EMPENADA - JOÃO LUIS SOTREQ"/>
    <s v="202303473562"/>
    <s v="C"/>
    <x v="2"/>
    <x v="0"/>
    <x v="24"/>
    <n v="6.2484101382488471E-5"/>
    <n v="8.7477741935483859E-4"/>
    <x v="6"/>
    <m/>
    <m/>
    <n v="1"/>
    <m/>
    <x v="0"/>
    <e v="#N/A"/>
    <x v="0"/>
    <x v="1"/>
    <x v="1"/>
    <d v="2023-07-23T00:00:00"/>
    <s v="CA12045130"/>
    <n v="23"/>
  </r>
  <r>
    <x v="10"/>
    <x v="6"/>
    <x v="1237"/>
    <x v="0"/>
    <x v="10"/>
    <s v="7010"/>
    <x v="4"/>
    <x v="0"/>
    <x v="1286"/>
    <x v="1288"/>
    <x v="1218"/>
    <x v="0"/>
    <x v="4"/>
    <x v="0"/>
    <x v="0"/>
    <m/>
    <s v="MACHINE GEN Started a delay: MPS - Exec borracharia"/>
    <m/>
    <s v="C"/>
    <x v="0"/>
    <x v="0"/>
    <x v="25"/>
    <n v="5.0355230414746545E-4"/>
    <n v="7.0497322580645155E-3"/>
    <x v="6"/>
    <m/>
    <m/>
    <n v="1"/>
    <m/>
    <x v="0"/>
    <e v="#N/A"/>
    <x v="0"/>
    <x v="1"/>
    <x v="1"/>
    <d v="2023-07-25T00:00:00"/>
    <s v="CA12045132"/>
    <n v="23"/>
  </r>
  <r>
    <x v="10"/>
    <x v="6"/>
    <x v="1238"/>
    <x v="0"/>
    <x v="10"/>
    <s v="7116"/>
    <x v="3"/>
    <x v="0"/>
    <x v="1287"/>
    <x v="1289"/>
    <x v="1219"/>
    <x v="0"/>
    <x v="0"/>
    <x v="0"/>
    <x v="0"/>
    <m/>
    <s v="REVISAO PREVENTIVA"/>
    <m/>
    <s v="B"/>
    <x v="0"/>
    <x v="0"/>
    <x v="25"/>
    <n v="2.4774884792626725E-5"/>
    <n v="3.4684838709677415E-4"/>
    <x v="6"/>
    <m/>
    <m/>
    <n v="1"/>
    <m/>
    <x v="0"/>
    <e v="#N/A"/>
    <x v="0"/>
    <x v="1"/>
    <x v="1"/>
    <d v="2023-07-26T00:00:00"/>
    <s v="CA12045133"/>
    <n v="4"/>
  </r>
  <r>
    <x v="10"/>
    <x v="6"/>
    <x v="1239"/>
    <x v="0"/>
    <x v="10"/>
    <s v="7000"/>
    <x v="0"/>
    <x v="0"/>
    <x v="1288"/>
    <x v="1290"/>
    <x v="1220"/>
    <x v="0"/>
    <x v="0"/>
    <x v="0"/>
    <x v="0"/>
    <m/>
    <m/>
    <m/>
    <s v="B"/>
    <x v="0"/>
    <x v="0"/>
    <x v="25"/>
    <n v="5.4267465437788016E-4"/>
    <n v="7.5974451612903227E-3"/>
    <x v="6"/>
    <m/>
    <m/>
    <n v="1"/>
    <m/>
    <x v="0"/>
    <e v="#N/A"/>
    <x v="0"/>
    <x v="1"/>
    <x v="1"/>
    <d v="2023-07-26T00:00:00"/>
    <s v="CA12045133"/>
    <n v="4"/>
  </r>
  <r>
    <x v="10"/>
    <x v="7"/>
    <x v="1240"/>
    <x v="2"/>
    <x v="10"/>
    <s v="8010"/>
    <x v="14"/>
    <x v="2"/>
    <x v="1289"/>
    <x v="1291"/>
    <x v="1221"/>
    <x v="0"/>
    <x v="4"/>
    <x v="0"/>
    <x v="0"/>
    <m/>
    <s v="CALIBARGEM DE PNEU"/>
    <m/>
    <s v="A"/>
    <x v="3"/>
    <x v="0"/>
    <x v="26"/>
    <n v="2.6028341013824884E-5"/>
    <n v="3.6439677419354837E-4"/>
    <x v="7"/>
    <m/>
    <m/>
    <n v="1"/>
    <m/>
    <x v="0"/>
    <e v="#N/A"/>
    <x v="0"/>
    <x v="1"/>
    <x v="1"/>
    <d v="2023-08-01T00:00:00"/>
    <s v="CA12045139"/>
    <n v="23"/>
  </r>
  <r>
    <x v="10"/>
    <x v="7"/>
    <x v="1241"/>
    <x v="1"/>
    <x v="10"/>
    <s v="9000"/>
    <x v="2"/>
    <x v="1"/>
    <x v="1290"/>
    <x v="1292"/>
    <x v="1222"/>
    <x v="18"/>
    <x v="135"/>
    <x v="225"/>
    <x v="1"/>
    <s v="REPARAR"/>
    <s v="CABO DA SETA SOLTO ; REPOSIONADO FIAÇAO DAS SETAS 1150182"/>
    <s v="202303658311"/>
    <s v="B"/>
    <x v="8"/>
    <x v="5"/>
    <x v="26"/>
    <n v="4.3005414746543778E-4"/>
    <n v="6.0207580645161287E-3"/>
    <x v="7"/>
    <m/>
    <m/>
    <n v="1"/>
    <m/>
    <x v="0"/>
    <e v="#N/A"/>
    <x v="0"/>
    <x v="1"/>
    <x v="1"/>
    <d v="2023-08-02T00:00:00"/>
    <s v="CA12045140"/>
    <n v="23"/>
  </r>
  <r>
    <x v="10"/>
    <x v="7"/>
    <x v="1242"/>
    <x v="1"/>
    <x v="10"/>
    <s v="9000"/>
    <x v="2"/>
    <x v="1"/>
    <x v="1291"/>
    <x v="1293"/>
    <x v="1223"/>
    <x v="3"/>
    <x v="21"/>
    <x v="62"/>
    <x v="80"/>
    <s v="REPARO"/>
    <s v="TM_3 - BAIXO NIVEL DO OLEO DO MOTOR - (202303703648) - DESLIGAMENTO INVOLUNTÁRIO DO MOTOR - VERIFICADO NIVEIS, NIVEL DO ÓLEO NORMAL - 1150085"/>
    <s v="202303703569"/>
    <s v="D"/>
    <x v="2"/>
    <x v="0"/>
    <x v="26"/>
    <n v="2.1476036866359445E-4"/>
    <n v="3.0066451612903223E-3"/>
    <x v="7"/>
    <m/>
    <m/>
    <n v="1"/>
    <m/>
    <x v="1"/>
    <e v="#N/A"/>
    <x v="6"/>
    <x v="0"/>
    <x v="0"/>
    <d v="2023-08-05T00:00:00"/>
    <s v="CA12045143"/>
    <n v="23"/>
  </r>
  <r>
    <x v="10"/>
    <x v="7"/>
    <x v="492"/>
    <x v="2"/>
    <x v="10"/>
    <s v="8009"/>
    <x v="38"/>
    <x v="2"/>
    <x v="1292"/>
    <x v="1294"/>
    <x v="490"/>
    <x v="0"/>
    <x v="102"/>
    <x v="1"/>
    <x v="0"/>
    <m/>
    <m/>
    <m/>
    <s v="C"/>
    <x v="1"/>
    <x v="2"/>
    <x v="26"/>
    <n v="8.6512211981566809E-5"/>
    <n v="1.2111709677419353E-3"/>
    <x v="7"/>
    <m/>
    <m/>
    <n v="1"/>
    <m/>
    <x v="0"/>
    <e v="#N/A"/>
    <x v="0"/>
    <x v="1"/>
    <x v="1"/>
    <d v="2023-08-06T00:00:00"/>
    <s v="CA12045144"/>
    <n v="23"/>
  </r>
  <r>
    <x v="10"/>
    <x v="7"/>
    <x v="1243"/>
    <x v="0"/>
    <x v="10"/>
    <s v="7010"/>
    <x v="4"/>
    <x v="0"/>
    <x v="1293"/>
    <x v="1295"/>
    <x v="1224"/>
    <x v="0"/>
    <x v="4"/>
    <x v="0"/>
    <x v="0"/>
    <m/>
    <s v="CALIBRACAO DE PNEUS 794AC - 202303430027 - DOUGLAS 0 FINALIZADO"/>
    <m/>
    <s v="C"/>
    <x v="3"/>
    <x v="0"/>
    <x v="26"/>
    <n v="8.4698847926267294E-5"/>
    <n v="1.1857838709677421E-3"/>
    <x v="7"/>
    <m/>
    <m/>
    <n v="1"/>
    <m/>
    <x v="0"/>
    <e v="#N/A"/>
    <x v="0"/>
    <x v="1"/>
    <x v="1"/>
    <d v="2023-08-06T00:00:00"/>
    <s v="CA12045144"/>
    <n v="23"/>
  </r>
  <r>
    <x v="10"/>
    <x v="7"/>
    <x v="1244"/>
    <x v="1"/>
    <x v="10"/>
    <s v="9000"/>
    <x v="2"/>
    <x v="1"/>
    <x v="1294"/>
    <x v="1296"/>
    <x v="1225"/>
    <x v="3"/>
    <x v="21"/>
    <x v="62"/>
    <x v="80"/>
    <s v="REPARO"/>
    <s v="TM_3 - ALARME BAIXO NÍVEL DE ÓLEO DO MOTOR - 202303711273 - INVERTIDO O SENSOR DE NIVEL DO ÓLEO DO MOTOR - 1150085"/>
    <s v="202303711273"/>
    <s v="C"/>
    <x v="2"/>
    <x v="0"/>
    <x v="26"/>
    <n v="4.9848525345622119E-4"/>
    <n v="6.9787935483870975E-3"/>
    <x v="7"/>
    <m/>
    <m/>
    <n v="1"/>
    <m/>
    <x v="1"/>
    <e v="#N/A"/>
    <x v="6"/>
    <x v="0"/>
    <x v="0"/>
    <d v="2023-08-06T00:00:00"/>
    <s v="CA12045144"/>
    <n v="23"/>
  </r>
  <r>
    <x v="10"/>
    <x v="7"/>
    <x v="1245"/>
    <x v="0"/>
    <x v="10"/>
    <s v="7116"/>
    <x v="3"/>
    <x v="0"/>
    <x v="1295"/>
    <x v="1297"/>
    <x v="1226"/>
    <x v="0"/>
    <x v="11"/>
    <x v="0"/>
    <x v="0"/>
    <m/>
    <m/>
    <m/>
    <s v="B"/>
    <x v="0"/>
    <x v="0"/>
    <x v="27"/>
    <n v="5.0056451612903225E-5"/>
    <n v="7.007903225806451E-4"/>
    <x v="7"/>
    <m/>
    <m/>
    <n v="1"/>
    <m/>
    <x v="0"/>
    <e v="#N/A"/>
    <x v="0"/>
    <x v="1"/>
    <x v="1"/>
    <d v="2023-08-09T00:00:00"/>
    <s v="CA12045147"/>
    <n v="23"/>
  </r>
  <r>
    <x v="10"/>
    <x v="7"/>
    <x v="1170"/>
    <x v="0"/>
    <x v="10"/>
    <s v="7116"/>
    <x v="3"/>
    <x v="0"/>
    <x v="1296"/>
    <x v="1298"/>
    <x v="1151"/>
    <x v="0"/>
    <x v="11"/>
    <x v="0"/>
    <x v="0"/>
    <m/>
    <s v="MACHINE GEN Atraso iniciado: Ag equipamento carga"/>
    <m/>
    <s v="B"/>
    <x v="0"/>
    <x v="0"/>
    <x v="27"/>
    <n v="1.4880944700460829E-4"/>
    <n v="2.0833322580645157E-3"/>
    <x v="7"/>
    <m/>
    <m/>
    <n v="1"/>
    <m/>
    <x v="0"/>
    <e v="#N/A"/>
    <x v="0"/>
    <x v="1"/>
    <x v="1"/>
    <d v="2023-08-09T00:00:00"/>
    <s v="CA12045147"/>
    <n v="23"/>
  </r>
  <r>
    <x v="10"/>
    <x v="7"/>
    <x v="1246"/>
    <x v="0"/>
    <x v="10"/>
    <s v="7000"/>
    <x v="0"/>
    <x v="0"/>
    <x v="1297"/>
    <x v="1299"/>
    <x v="1227"/>
    <x v="0"/>
    <x v="11"/>
    <x v="0"/>
    <x v="0"/>
    <m/>
    <s v="REVISAO PREVENTIVA"/>
    <m/>
    <s v="B"/>
    <x v="0"/>
    <x v="0"/>
    <x v="27"/>
    <n v="1.857372119815668E-3"/>
    <n v="2.6003209677419353E-2"/>
    <x v="7"/>
    <m/>
    <m/>
    <n v="1"/>
    <m/>
    <x v="0"/>
    <e v="#N/A"/>
    <x v="0"/>
    <x v="1"/>
    <x v="1"/>
    <d v="2023-08-09T00:00:00"/>
    <s v="CA12045147"/>
    <n v="23"/>
  </r>
  <r>
    <x v="10"/>
    <x v="7"/>
    <x v="1247"/>
    <x v="0"/>
    <x v="10"/>
    <s v="7000"/>
    <x v="0"/>
    <x v="0"/>
    <x v="1298"/>
    <x v="1300"/>
    <x v="1228"/>
    <x v="0"/>
    <x v="11"/>
    <x v="0"/>
    <x v="0"/>
    <m/>
    <s v="INSPEÇÃO PRÉ-LAVAGEM/_x000a_'PLANO REVISÃO 1500h CATERPILLAR 794 AC - LIBERADO - 1150110"/>
    <m/>
    <s v="D"/>
    <x v="0"/>
    <x v="0"/>
    <x v="27"/>
    <n v="6.0958571428571429E-4"/>
    <n v="8.5342000000000005E-3"/>
    <x v="7"/>
    <m/>
    <m/>
    <n v="1"/>
    <m/>
    <x v="0"/>
    <e v="#N/A"/>
    <x v="0"/>
    <x v="1"/>
    <x v="1"/>
    <d v="2023-08-10T00:00:00"/>
    <s v="CA12045148"/>
    <n v="23"/>
  </r>
  <r>
    <x v="10"/>
    <x v="7"/>
    <x v="1248"/>
    <x v="1"/>
    <x v="10"/>
    <s v="9000"/>
    <x v="2"/>
    <x v="1"/>
    <x v="1299"/>
    <x v="1301"/>
    <x v="1229"/>
    <x v="2"/>
    <x v="136"/>
    <x v="226"/>
    <x v="45"/>
    <m/>
    <s v="SEM PARTIDA ; REALIZADO LIMPEZA NOS CONECTORES DOS SENSORES DE OLEO DO MOTOR ; FIXADO SOLENOIDE DO MOTOR DO BLOWER 1150047"/>
    <s v="202303951892"/>
    <s v="B"/>
    <x v="2"/>
    <x v="0"/>
    <x v="28"/>
    <n v="2.4305552995391704E-4"/>
    <n v="3.4027774193548382E-3"/>
    <x v="7"/>
    <m/>
    <m/>
    <n v="1"/>
    <m/>
    <x v="0"/>
    <e v="#N/A"/>
    <x v="0"/>
    <x v="1"/>
    <x v="1"/>
    <d v="2023-08-20T00:00:00"/>
    <s v="CA12045158"/>
    <n v="23"/>
  </r>
  <r>
    <x v="10"/>
    <x v="7"/>
    <x v="1249"/>
    <x v="1"/>
    <x v="10"/>
    <s v="9000"/>
    <x v="2"/>
    <x v="1"/>
    <x v="1300"/>
    <x v="1302"/>
    <x v="1230"/>
    <x v="13"/>
    <x v="2"/>
    <x v="130"/>
    <x v="83"/>
    <s v="TROCAR"/>
    <s v="FALHA NO LIMPADOR DE PARABRISA - 202303994169 - 2200882 - LIBERADO ATIVO AGUARDANDO MATERIAL - BRAÇO DO LIMPADOR DE PARA-BRISA"/>
    <s v="202303994169"/>
    <s v="C"/>
    <x v="2"/>
    <x v="0"/>
    <x v="29"/>
    <n v="4.0215898617511526E-4"/>
    <n v="5.6302258064516138E-3"/>
    <x v="7"/>
    <m/>
    <m/>
    <n v="1"/>
    <m/>
    <x v="0"/>
    <e v="#N/A"/>
    <x v="0"/>
    <x v="1"/>
    <x v="1"/>
    <d v="2023-08-22T00:00:00"/>
    <s v="CA12045160"/>
    <n v="23"/>
  </r>
  <r>
    <x v="10"/>
    <x v="7"/>
    <x v="1250"/>
    <x v="1"/>
    <x v="10"/>
    <s v="9000"/>
    <x v="2"/>
    <x v="1"/>
    <x v="1301"/>
    <x v="1303"/>
    <x v="1231"/>
    <x v="15"/>
    <x v="41"/>
    <x v="227"/>
    <x v="2"/>
    <s v="COMPLETAR"/>
    <s v="BAIXA PRESSÃO DE LUBRIFICAÇÃO DE GRAXA 202304029210 - 40 LITROS COMPLETADO NIVEL DE GRAXA - BARRETO"/>
    <s v="202304029210"/>
    <s v="C"/>
    <x v="2"/>
    <x v="0"/>
    <x v="29"/>
    <n v="1.1766082949308756E-4"/>
    <n v="1.647251612903226E-3"/>
    <x v="7"/>
    <m/>
    <m/>
    <n v="1"/>
    <m/>
    <x v="0"/>
    <e v="#N/A"/>
    <x v="0"/>
    <x v="1"/>
    <x v="1"/>
    <d v="2023-08-24T00:00:00"/>
    <s v="CA12045162"/>
    <n v="23"/>
  </r>
  <r>
    <x v="10"/>
    <x v="7"/>
    <x v="1251"/>
    <x v="0"/>
    <x v="10"/>
    <s v="7116"/>
    <x v="3"/>
    <x v="0"/>
    <x v="1302"/>
    <x v="1304"/>
    <x v="1232"/>
    <x v="0"/>
    <x v="7"/>
    <x v="0"/>
    <x v="0"/>
    <m/>
    <m/>
    <m/>
    <s v="D"/>
    <x v="0"/>
    <x v="0"/>
    <x v="29"/>
    <n v="2.5335023041474653E-5"/>
    <n v="3.5469032258064515E-4"/>
    <x v="7"/>
    <m/>
    <m/>
    <n v="1"/>
    <m/>
    <x v="0"/>
    <e v="#N/A"/>
    <x v="0"/>
    <x v="1"/>
    <x v="1"/>
    <d v="2023-08-24T00:00:00"/>
    <s v="CA12045162"/>
    <n v="23"/>
  </r>
  <r>
    <x v="10"/>
    <x v="7"/>
    <x v="1252"/>
    <x v="0"/>
    <x v="10"/>
    <s v="7000"/>
    <x v="0"/>
    <x v="0"/>
    <x v="1303"/>
    <x v="1305"/>
    <x v="1233"/>
    <x v="0"/>
    <x v="0"/>
    <x v="0"/>
    <x v="0"/>
    <m/>
    <s v="PLANO REVISÃO 250H CATERPILLAR 794 AC - LIBERADO - 1150110"/>
    <m/>
    <s v="D"/>
    <x v="0"/>
    <x v="0"/>
    <x v="29"/>
    <n v="2.2926797235023043E-4"/>
    <n v="3.2097516129032258E-3"/>
    <x v="7"/>
    <m/>
    <m/>
    <n v="1"/>
    <m/>
    <x v="0"/>
    <e v="#N/A"/>
    <x v="0"/>
    <x v="1"/>
    <x v="1"/>
    <d v="2023-08-25T00:00:00"/>
    <s v="CA12045163"/>
    <n v="4"/>
  </r>
  <r>
    <x v="10"/>
    <x v="7"/>
    <x v="1253"/>
    <x v="0"/>
    <x v="10"/>
    <s v="4003"/>
    <x v="19"/>
    <x v="0"/>
    <x v="1304"/>
    <x v="1306"/>
    <x v="1234"/>
    <x v="7"/>
    <x v="7"/>
    <x v="0"/>
    <x v="0"/>
    <m/>
    <s v="INSPEÇÃO SENSITIVA"/>
    <m/>
    <s v="C"/>
    <x v="5"/>
    <x v="0"/>
    <x v="30"/>
    <n v="8.6937788018433189E-6"/>
    <n v="1.2171290322580646E-4"/>
    <x v="7"/>
    <m/>
    <m/>
    <n v="1"/>
    <m/>
    <x v="0"/>
    <e v="#N/A"/>
    <x v="0"/>
    <x v="1"/>
    <x v="1"/>
    <d v="2023-08-29T00:00:00"/>
    <s v="CA12045167"/>
    <n v="23"/>
  </r>
  <r>
    <x v="10"/>
    <x v="8"/>
    <x v="1254"/>
    <x v="0"/>
    <x v="10"/>
    <s v="7116"/>
    <x v="3"/>
    <x v="0"/>
    <x v="1305"/>
    <x v="1307"/>
    <x v="1235"/>
    <x v="0"/>
    <x v="13"/>
    <x v="0"/>
    <x v="0"/>
    <m/>
    <m/>
    <m/>
    <s v="B"/>
    <x v="0"/>
    <x v="0"/>
    <x v="31"/>
    <n v="2.355325E-4"/>
    <n v="3.2974549999999999E-3"/>
    <x v="8"/>
    <m/>
    <m/>
    <n v="1"/>
    <m/>
    <x v="0"/>
    <e v="#N/A"/>
    <x v="0"/>
    <x v="1"/>
    <x v="1"/>
    <d v="2023-09-06T00:00:00"/>
    <s v="CA12045175"/>
    <n v="23"/>
  </r>
  <r>
    <x v="10"/>
    <x v="8"/>
    <x v="1255"/>
    <x v="0"/>
    <x v="10"/>
    <s v="7111"/>
    <x v="5"/>
    <x v="0"/>
    <x v="1306"/>
    <x v="1308"/>
    <x v="1236"/>
    <x v="0"/>
    <x v="13"/>
    <x v="0"/>
    <x v="0"/>
    <m/>
    <m/>
    <m/>
    <s v="B"/>
    <x v="0"/>
    <x v="0"/>
    <x v="31"/>
    <n v="1.6660467857142855E-3"/>
    <n v="2.3324654999999996E-2"/>
    <x v="8"/>
    <m/>
    <m/>
    <n v="1"/>
    <m/>
    <x v="0"/>
    <e v="#N/A"/>
    <x v="0"/>
    <x v="1"/>
    <x v="1"/>
    <d v="2023-09-06T00:00:00"/>
    <s v="CA12045175"/>
    <n v="23"/>
  </r>
  <r>
    <x v="10"/>
    <x v="8"/>
    <x v="1256"/>
    <x v="0"/>
    <x v="10"/>
    <s v="7000"/>
    <x v="0"/>
    <x v="0"/>
    <x v="1307"/>
    <x v="1309"/>
    <x v="1237"/>
    <x v="0"/>
    <x v="13"/>
    <x v="0"/>
    <x v="0"/>
    <m/>
    <s v="REVISAO PREVENTIVA"/>
    <m/>
    <s v="A"/>
    <x v="0"/>
    <x v="0"/>
    <x v="31"/>
    <n v="2.9771000000000003E-3"/>
    <n v="4.1679400000000005E-2"/>
    <x v="8"/>
    <m/>
    <m/>
    <n v="1"/>
    <m/>
    <x v="0"/>
    <e v="#N/A"/>
    <x v="0"/>
    <x v="1"/>
    <x v="1"/>
    <d v="2023-09-07T00:00:00"/>
    <s v="CA12045176"/>
    <n v="23"/>
  </r>
  <r>
    <x v="10"/>
    <x v="8"/>
    <x v="1257"/>
    <x v="1"/>
    <x v="10"/>
    <s v="9000"/>
    <x v="2"/>
    <x v="1"/>
    <x v="1308"/>
    <x v="1310"/>
    <x v="1238"/>
    <x v="2"/>
    <x v="17"/>
    <x v="65"/>
    <x v="1"/>
    <s v="REPARAR"/>
    <s v="TM_3 - ALARME BAIXO NIVEL OLEO MOTOR   ***CORRIGIDO CABO DO SENSOR DE NIVEL OLEO MOTOR  1150166"/>
    <s v="202304272388"/>
    <s v="A"/>
    <x v="2"/>
    <x v="0"/>
    <x v="31"/>
    <n v="1.5443107142857143E-4"/>
    <n v="2.1620350000000001E-3"/>
    <x v="8"/>
    <m/>
    <m/>
    <n v="1"/>
    <m/>
    <x v="0"/>
    <e v="#N/A"/>
    <x v="0"/>
    <x v="1"/>
    <x v="1"/>
    <d v="2023-09-08T00:00:00"/>
    <s v="CA12045177"/>
    <n v="23"/>
  </r>
  <r>
    <x v="10"/>
    <x v="8"/>
    <x v="1258"/>
    <x v="1"/>
    <x v="10"/>
    <s v="9000"/>
    <x v="2"/>
    <x v="1"/>
    <x v="1309"/>
    <x v="1311"/>
    <x v="1239"/>
    <x v="2"/>
    <x v="17"/>
    <x v="65"/>
    <x v="1"/>
    <s v="REPARAR"/>
    <s v="CA120 CORRETIVA NA PRAÇA, POR BAIXO NÍVEL DO OLÉO DO MOTOR: COMPLETADO NIVEL DE OLEO E REALIZADO LIMPEZA NOS CONECTORES 1150170"/>
    <s v="202304349089"/>
    <s v="B"/>
    <x v="2"/>
    <x v="0"/>
    <x v="32"/>
    <n v="1.8444107142857142E-4"/>
    <n v="2.5821749999999999E-3"/>
    <x v="8"/>
    <m/>
    <m/>
    <n v="1"/>
    <m/>
    <x v="0"/>
    <e v="#N/A"/>
    <x v="0"/>
    <x v="1"/>
    <x v="1"/>
    <d v="2023-09-13T00:00:00"/>
    <s v="CA12045182"/>
    <n v="23"/>
  </r>
  <r>
    <x v="11"/>
    <x v="4"/>
    <x v="1259"/>
    <x v="1"/>
    <x v="11"/>
    <s v="9000"/>
    <x v="2"/>
    <x v="1"/>
    <x v="1310"/>
    <x v="1312"/>
    <x v="1240"/>
    <x v="9"/>
    <x v="27"/>
    <x v="22"/>
    <x v="19"/>
    <s v="CALIBRAR"/>
    <s v="O equipamento está parado para manutenção corretiva/calibração de pneu"/>
    <m/>
    <s v="B"/>
    <x v="11"/>
    <x v="7"/>
    <x v="15"/>
    <n v="7.6600047514610787E-4"/>
    <n v="1.309665096420724E-2"/>
    <x v="4"/>
    <m/>
    <m/>
    <n v="1"/>
    <m/>
    <x v="0"/>
    <e v="#N/A"/>
    <x v="0"/>
    <x v="1"/>
    <x v="1"/>
    <d v="2023-05-10T00:00:00"/>
    <s v="CA12145056"/>
    <n v="23"/>
  </r>
  <r>
    <x v="11"/>
    <x v="4"/>
    <x v="1260"/>
    <x v="1"/>
    <x v="11"/>
    <s v="9000"/>
    <x v="2"/>
    <x v="1"/>
    <x v="1311"/>
    <x v="1313"/>
    <x v="1241"/>
    <x v="17"/>
    <x v="21"/>
    <x v="228"/>
    <x v="84"/>
    <s v="TROCAR FILTRO"/>
    <s v="TM_3 - ALARME DE BAIXA PRESSÃO DO LUBRIFICAÇÃO TRANSMISSÃO FINAL DIREITA."/>
    <s v="202302217500"/>
    <s v="B"/>
    <x v="11"/>
    <x v="7"/>
    <x v="15"/>
    <n v="3.380787951995669E-4"/>
    <n v="5.7802835935367863E-3"/>
    <x v="4"/>
    <m/>
    <m/>
    <n v="1"/>
    <m/>
    <x v="0"/>
    <e v="#N/A"/>
    <x v="0"/>
    <x v="1"/>
    <x v="1"/>
    <d v="2023-05-11T00:00:00"/>
    <s v="CA12145057"/>
    <n v="23"/>
  </r>
  <r>
    <x v="11"/>
    <x v="4"/>
    <x v="1261"/>
    <x v="0"/>
    <x v="11"/>
    <s v="7000"/>
    <x v="0"/>
    <x v="0"/>
    <x v="1312"/>
    <x v="1314"/>
    <x v="1242"/>
    <x v="0"/>
    <x v="123"/>
    <x v="0"/>
    <x v="0"/>
    <m/>
    <m/>
    <m/>
    <s v="C"/>
    <x v="0"/>
    <x v="0"/>
    <x v="15"/>
    <n v="1.5809918137139561E-3"/>
    <n v="2.703092051937854E-2"/>
    <x v="4"/>
    <m/>
    <m/>
    <n v="1"/>
    <m/>
    <x v="0"/>
    <e v="#N/A"/>
    <x v="0"/>
    <x v="1"/>
    <x v="1"/>
    <d v="2023-05-12T00:00:00"/>
    <s v="CA12145058"/>
    <n v="23"/>
  </r>
  <r>
    <x v="11"/>
    <x v="4"/>
    <x v="1262"/>
    <x v="1"/>
    <x v="11"/>
    <s v="9032"/>
    <x v="15"/>
    <x v="1"/>
    <x v="1313"/>
    <x v="1315"/>
    <x v="1243"/>
    <x v="1"/>
    <x v="7"/>
    <x v="1"/>
    <x v="14"/>
    <s v="SISTEMA ANTICOLISÃO"/>
    <s v="FALHA NO SISTEMA DE ANTICOLISÃO - REALIZADO LIMPEZA NO CABO DA ANTENA (OXIDADO). - HEXAGON"/>
    <s v="202302249563"/>
    <s v="C"/>
    <x v="1"/>
    <x v="1"/>
    <x v="15"/>
    <n v="2.1763587019356606E-4"/>
    <n v="3.7210173122581669E-3"/>
    <x v="4"/>
    <m/>
    <m/>
    <n v="1"/>
    <m/>
    <x v="0"/>
    <e v="#N/A"/>
    <x v="0"/>
    <x v="1"/>
    <x v="1"/>
    <d v="2023-05-14T00:00:00"/>
    <s v="CA12145060"/>
    <n v="23"/>
  </r>
  <r>
    <x v="11"/>
    <x v="4"/>
    <x v="1263"/>
    <x v="1"/>
    <x v="11"/>
    <s v="9000"/>
    <x v="2"/>
    <x v="1"/>
    <x v="1314"/>
    <x v="1316"/>
    <x v="1244"/>
    <x v="2"/>
    <x v="2"/>
    <x v="20"/>
    <x v="4"/>
    <s v="RECUPERAR"/>
    <s v="CORRIGIR FALHA ELÉTRICA. CORRIGIRDO CURTO NA CORDOALHA DA COLUNA DA DIREÇÃO.1150047"/>
    <s v="202302275223"/>
    <s v="B"/>
    <x v="11"/>
    <x v="7"/>
    <x v="16"/>
    <n v="9.3779999277151139E-4"/>
    <n v="1.6033983761200497E-2"/>
    <x v="4"/>
    <m/>
    <m/>
    <n v="1"/>
    <m/>
    <x v="0"/>
    <e v="#N/A"/>
    <x v="0"/>
    <x v="1"/>
    <x v="1"/>
    <d v="2023-05-15T00:00:00"/>
    <s v="CA12145061"/>
    <n v="23"/>
  </r>
  <r>
    <x v="11"/>
    <x v="4"/>
    <x v="1079"/>
    <x v="1"/>
    <x v="11"/>
    <s v="9032"/>
    <x v="15"/>
    <x v="1"/>
    <x v="1315"/>
    <x v="1317"/>
    <x v="1060"/>
    <x v="1"/>
    <x v="23"/>
    <x v="1"/>
    <x v="0"/>
    <m/>
    <s v="FALHA NO SENSOR DE PROXIMIDADE - AJUSTE NO CONECTOR DA ANTENA QUE ESTAVA FOLGADO"/>
    <s v="202302315484"/>
    <s v="A"/>
    <x v="1"/>
    <x v="1"/>
    <x v="16"/>
    <n v="3.488358254739324E-4"/>
    <n v="5.9642013266007288E-3"/>
    <x v="4"/>
    <m/>
    <m/>
    <n v="1"/>
    <m/>
    <x v="0"/>
    <e v="#N/A"/>
    <x v="0"/>
    <x v="1"/>
    <x v="1"/>
    <d v="2023-05-17T00:00:00"/>
    <s v="CA12145063"/>
    <n v="23"/>
  </r>
  <r>
    <x v="11"/>
    <x v="4"/>
    <x v="245"/>
    <x v="0"/>
    <x v="11"/>
    <s v="7032"/>
    <x v="1"/>
    <x v="0"/>
    <x v="1316"/>
    <x v="1318"/>
    <x v="244"/>
    <x v="1"/>
    <x v="7"/>
    <x v="1"/>
    <x v="0"/>
    <m/>
    <m/>
    <m/>
    <s v="C"/>
    <x v="1"/>
    <x v="1"/>
    <x v="16"/>
    <n v="2.4050672240889933E-4"/>
    <n v="4.1120504492298537E-3"/>
    <x v="4"/>
    <m/>
    <m/>
    <n v="1"/>
    <m/>
    <x v="0"/>
    <e v="#N/A"/>
    <x v="0"/>
    <x v="1"/>
    <x v="1"/>
    <d v="2023-05-18T00:00:00"/>
    <s v="CA12145064"/>
    <n v="23"/>
  </r>
  <r>
    <x v="11"/>
    <x v="4"/>
    <x v="1264"/>
    <x v="1"/>
    <x v="11"/>
    <s v="9000"/>
    <x v="2"/>
    <x v="1"/>
    <x v="1317"/>
    <x v="1319"/>
    <x v="1245"/>
    <x v="2"/>
    <x v="9"/>
    <x v="13"/>
    <x v="40"/>
    <s v="TROCAR"/>
    <m/>
    <s v="202302338467"/>
    <s v="D"/>
    <x v="11"/>
    <x v="7"/>
    <x v="16"/>
    <n v="4.5524067197684975E-4"/>
    <n v="7.7834523333092419E-3"/>
    <x v="4"/>
    <m/>
    <m/>
    <n v="1"/>
    <m/>
    <x v="0"/>
    <e v="#N/A"/>
    <x v="0"/>
    <x v="1"/>
    <x v="1"/>
    <d v="2023-05-18T00:00:00"/>
    <s v="CA12145064"/>
    <n v="23"/>
  </r>
  <r>
    <x v="11"/>
    <x v="4"/>
    <x v="1265"/>
    <x v="0"/>
    <x v="11"/>
    <s v="7001"/>
    <x v="13"/>
    <x v="0"/>
    <x v="1318"/>
    <x v="1320"/>
    <x v="1246"/>
    <x v="12"/>
    <x v="68"/>
    <x v="141"/>
    <x v="54"/>
    <s v="TROCAR"/>
    <m/>
    <s v="202302372217"/>
    <s v="A"/>
    <x v="11"/>
    <x v="7"/>
    <x v="16"/>
    <n v="5.7744977014467921E-4"/>
    <n v="9.8729156630145073E-3"/>
    <x v="4"/>
    <m/>
    <m/>
    <n v="1"/>
    <m/>
    <x v="0"/>
    <e v="#N/A"/>
    <x v="0"/>
    <x v="1"/>
    <x v="1"/>
    <d v="2023-05-21T00:00:00"/>
    <s v="CA12145067"/>
    <n v="23"/>
  </r>
  <r>
    <x v="11"/>
    <x v="4"/>
    <x v="1266"/>
    <x v="0"/>
    <x v="11"/>
    <s v="7001"/>
    <x v="13"/>
    <x v="0"/>
    <x v="1319"/>
    <x v="1321"/>
    <x v="1247"/>
    <x v="0"/>
    <x v="137"/>
    <x v="229"/>
    <x v="85"/>
    <m/>
    <m/>
    <s v="202302403468"/>
    <s v="B"/>
    <x v="0"/>
    <x v="0"/>
    <x v="38"/>
    <n v="1.0899141800071882E-4"/>
    <n v="1.8634747705308671E-3"/>
    <x v="4"/>
    <m/>
    <m/>
    <n v="1"/>
    <m/>
    <x v="0"/>
    <e v="#N/A"/>
    <x v="0"/>
    <x v="1"/>
    <x v="1"/>
    <d v="2023-05-22T00:00:00"/>
    <s v="CA12145068"/>
    <n v="23"/>
  </r>
  <r>
    <x v="11"/>
    <x v="4"/>
    <x v="1267"/>
    <x v="0"/>
    <x v="11"/>
    <s v="7001"/>
    <x v="13"/>
    <x v="0"/>
    <x v="1320"/>
    <x v="1322"/>
    <x v="1248"/>
    <x v="0"/>
    <x v="137"/>
    <x v="230"/>
    <x v="86"/>
    <m/>
    <m/>
    <s v="202302403468"/>
    <s v="B"/>
    <x v="0"/>
    <x v="0"/>
    <x v="38"/>
    <n v="3.049867609253242E-4"/>
    <n v="5.2144943588725741E-3"/>
    <x v="4"/>
    <m/>
    <m/>
    <n v="1"/>
    <m/>
    <x v="0"/>
    <e v="#N/A"/>
    <x v="0"/>
    <x v="1"/>
    <x v="1"/>
    <d v="2023-05-22T00:00:00"/>
    <s v="CA12145068"/>
    <n v="23"/>
  </r>
  <r>
    <x v="11"/>
    <x v="4"/>
    <x v="1268"/>
    <x v="0"/>
    <x v="11"/>
    <s v="7001"/>
    <x v="13"/>
    <x v="0"/>
    <x v="1321"/>
    <x v="1323"/>
    <x v="1249"/>
    <x v="2"/>
    <x v="17"/>
    <x v="92"/>
    <x v="8"/>
    <s v="TROCAR"/>
    <m/>
    <s v="202302403468"/>
    <s v="B"/>
    <x v="11"/>
    <x v="7"/>
    <x v="38"/>
    <n v="9.6161723558278419E-4"/>
    <n v="1.6441197759298233E-2"/>
    <x v="4"/>
    <m/>
    <m/>
    <n v="1"/>
    <m/>
    <x v="1"/>
    <e v="#N/A"/>
    <x v="13"/>
    <x v="0"/>
    <x v="0"/>
    <d v="2023-05-23T00:00:00"/>
    <s v="CA12145069"/>
    <n v="23"/>
  </r>
  <r>
    <x v="11"/>
    <x v="4"/>
    <x v="1269"/>
    <x v="1"/>
    <x v="11"/>
    <s v="9000"/>
    <x v="2"/>
    <x v="1"/>
    <x v="1322"/>
    <x v="1324"/>
    <x v="1250"/>
    <x v="2"/>
    <x v="17"/>
    <x v="92"/>
    <x v="8"/>
    <s v="TROCAR"/>
    <s v="O equipamento está parado para manutenção corretiva"/>
    <s v="202302420438"/>
    <s v="A"/>
    <x v="2"/>
    <x v="0"/>
    <x v="38"/>
    <n v="2.1178732949811581E-3"/>
    <n v="3.6210222096132713E-2"/>
    <x v="4"/>
    <m/>
    <m/>
    <n v="1"/>
    <m/>
    <x v="1"/>
    <e v="#N/A"/>
    <x v="13"/>
    <x v="0"/>
    <x v="0"/>
    <d v="2023-05-23T00:00:00"/>
    <s v="CA12145069"/>
    <n v="23"/>
  </r>
  <r>
    <x v="11"/>
    <x v="4"/>
    <x v="1270"/>
    <x v="0"/>
    <x v="11"/>
    <s v="7000"/>
    <x v="0"/>
    <x v="0"/>
    <x v="1323"/>
    <x v="1325"/>
    <x v="1251"/>
    <x v="0"/>
    <x v="0"/>
    <x v="0"/>
    <x v="0"/>
    <m/>
    <m/>
    <m/>
    <s v="C"/>
    <x v="0"/>
    <x v="0"/>
    <x v="38"/>
    <n v="1.4706438766042217E-3"/>
    <n v="2.514425273804221E-2"/>
    <x v="4"/>
    <m/>
    <m/>
    <n v="1"/>
    <m/>
    <x v="0"/>
    <e v="#N/A"/>
    <x v="0"/>
    <x v="1"/>
    <x v="1"/>
    <d v="2023-05-26T00:00:00"/>
    <s v="CA12145072"/>
    <n v="4"/>
  </r>
  <r>
    <x v="11"/>
    <x v="4"/>
    <x v="1271"/>
    <x v="0"/>
    <x v="11"/>
    <s v="7000"/>
    <x v="0"/>
    <x v="0"/>
    <x v="218"/>
    <x v="1326"/>
    <x v="1252"/>
    <x v="0"/>
    <x v="56"/>
    <x v="0"/>
    <x v="0"/>
    <m/>
    <m/>
    <m/>
    <s v="A"/>
    <x v="0"/>
    <x v="0"/>
    <x v="38"/>
    <n v="1.5520519217155307E-5"/>
    <n v="2.653612230874696E-4"/>
    <x v="4"/>
    <m/>
    <m/>
    <n v="1"/>
    <m/>
    <x v="0"/>
    <e v="#N/A"/>
    <x v="0"/>
    <x v="1"/>
    <x v="1"/>
    <d v="2023-05-27T00:00:00"/>
    <s v="CA12145073"/>
    <n v="23"/>
  </r>
  <r>
    <x v="11"/>
    <x v="4"/>
    <x v="1272"/>
    <x v="0"/>
    <x v="11"/>
    <s v="7032"/>
    <x v="1"/>
    <x v="0"/>
    <x v="1324"/>
    <x v="1327"/>
    <x v="1253"/>
    <x v="0"/>
    <x v="56"/>
    <x v="0"/>
    <x v="0"/>
    <m/>
    <m/>
    <m/>
    <s v="A"/>
    <x v="0"/>
    <x v="0"/>
    <x v="38"/>
    <n v="2.1031742643303226E-4"/>
    <n v="3.5958906228594303E-3"/>
    <x v="4"/>
    <m/>
    <m/>
    <n v="1"/>
    <m/>
    <x v="0"/>
    <e v="#N/A"/>
    <x v="0"/>
    <x v="1"/>
    <x v="1"/>
    <d v="2023-05-27T00:00:00"/>
    <s v="CA12145073"/>
    <n v="23"/>
  </r>
  <r>
    <x v="11"/>
    <x v="4"/>
    <x v="1273"/>
    <x v="1"/>
    <x v="11"/>
    <s v="9000"/>
    <x v="2"/>
    <x v="1"/>
    <x v="1325"/>
    <x v="1328"/>
    <x v="1254"/>
    <x v="2"/>
    <x v="14"/>
    <x v="2"/>
    <x v="1"/>
    <s v="REPARAR"/>
    <m/>
    <m/>
    <s v="A"/>
    <x v="2"/>
    <x v="0"/>
    <x v="17"/>
    <n v="1.9435509136783312E-4"/>
    <n v="3.3229754776269624E-3"/>
    <x v="4"/>
    <m/>
    <m/>
    <n v="1"/>
    <m/>
    <x v="0"/>
    <e v="#N/A"/>
    <x v="0"/>
    <x v="1"/>
    <x v="1"/>
    <d v="2023-05-29T00:00:00"/>
    <s v="CA12145075"/>
    <n v="23"/>
  </r>
  <r>
    <x v="11"/>
    <x v="4"/>
    <x v="1274"/>
    <x v="1"/>
    <x v="11"/>
    <s v="9000"/>
    <x v="2"/>
    <x v="1"/>
    <x v="1326"/>
    <x v="1329"/>
    <x v="1255"/>
    <x v="17"/>
    <x v="114"/>
    <x v="231"/>
    <x v="0"/>
    <m/>
    <s v="CORTANDO PROPULSÃO - REINICIADO SISTEMA E NORMALIZADO - SOTREQ"/>
    <s v="202302531673"/>
    <s v="C"/>
    <x v="2"/>
    <x v="0"/>
    <x v="17"/>
    <n v="1.0230367249581329E-4"/>
    <n v="1.7491314098449784E-3"/>
    <x v="4"/>
    <m/>
    <m/>
    <n v="1"/>
    <m/>
    <x v="0"/>
    <e v="#N/A"/>
    <x v="0"/>
    <x v="1"/>
    <x v="1"/>
    <d v="2023-05-30T00:00:00"/>
    <s v="CA12145076"/>
    <n v="23"/>
  </r>
  <r>
    <x v="11"/>
    <x v="4"/>
    <x v="1275"/>
    <x v="1"/>
    <x v="11"/>
    <s v="9000"/>
    <x v="2"/>
    <x v="1"/>
    <x v="1327"/>
    <x v="1330"/>
    <x v="1256"/>
    <x v="17"/>
    <x v="114"/>
    <x v="231"/>
    <x v="0"/>
    <m/>
    <s v="CORTANDO PROPULSÃO (2º PARADA). - REALIZADO TESTES NOVAMENTE E NÃO APRESENTOU FALHA DESCRITA - SOTREQ"/>
    <s v="202302531673"/>
    <s v="C"/>
    <x v="2"/>
    <x v="0"/>
    <x v="17"/>
    <n v="2.9624856469566001E-4"/>
    <n v="5.0650935297740863E-3"/>
    <x v="4"/>
    <m/>
    <m/>
    <n v="1"/>
    <m/>
    <x v="0"/>
    <e v="#N/A"/>
    <x v="0"/>
    <x v="1"/>
    <x v="1"/>
    <d v="2023-05-30T00:00:00"/>
    <s v="CA12145076"/>
    <n v="23"/>
  </r>
  <r>
    <x v="11"/>
    <x v="5"/>
    <x v="1276"/>
    <x v="1"/>
    <x v="11"/>
    <s v="9000"/>
    <x v="2"/>
    <x v="1"/>
    <x v="1328"/>
    <x v="1331"/>
    <x v="1257"/>
    <x v="14"/>
    <x v="38"/>
    <x v="82"/>
    <x v="6"/>
    <s v="CALIBRAR"/>
    <s v="CORTE DE ACELERAÇÃO DO MOTOR (FALHA ELÉTRICA) - FOI EFETUADO CALIBRAÇÃO NO PEDAL DO FREIO E EFETUADO AVALIAÇÃO EM TODO CIRCUITO DO ELA É TRICO- MATRÍCULA 1150166"/>
    <s v="202302587972"/>
    <s v="A"/>
    <x v="2"/>
    <x v="0"/>
    <x v="17"/>
    <n v="7.9894190476190478E-4"/>
    <n v="1.1185186666666668E-2"/>
    <x v="5"/>
    <m/>
    <m/>
    <n v="1"/>
    <m/>
    <x v="0"/>
    <e v="#N/A"/>
    <x v="0"/>
    <x v="1"/>
    <x v="1"/>
    <d v="2023-06-02T00:00:00"/>
    <s v="CA12145079"/>
    <n v="23"/>
  </r>
  <r>
    <x v="11"/>
    <x v="5"/>
    <x v="1277"/>
    <x v="1"/>
    <x v="11"/>
    <s v="9010"/>
    <x v="17"/>
    <x v="1"/>
    <x v="1329"/>
    <x v="1332"/>
    <x v="1258"/>
    <x v="9"/>
    <x v="29"/>
    <x v="22"/>
    <x v="0"/>
    <m/>
    <s v="TM_3- ALARME BAIXA PRESSÃO DO PNEU TRASEIRO ESQUERDO INTERNO -TEI - SUBSTITUIDO EXTENSÃO DO PNEI TEI - 81002923"/>
    <s v="202302614555"/>
    <s v="B"/>
    <x v="3"/>
    <x v="0"/>
    <x v="17"/>
    <n v="1.4483576190476191E-3"/>
    <n v="2.0277006666666667E-2"/>
    <x v="5"/>
    <m/>
    <m/>
    <n v="1"/>
    <m/>
    <x v="0"/>
    <e v="#N/A"/>
    <x v="0"/>
    <x v="1"/>
    <x v="1"/>
    <d v="2023-06-04T00:00:00"/>
    <s v="CA12145081"/>
    <n v="23"/>
  </r>
  <r>
    <x v="11"/>
    <x v="5"/>
    <x v="1278"/>
    <x v="0"/>
    <x v="11"/>
    <s v="9032"/>
    <x v="15"/>
    <x v="0"/>
    <x v="1330"/>
    <x v="1333"/>
    <x v="1259"/>
    <x v="1"/>
    <x v="23"/>
    <x v="1"/>
    <x v="0"/>
    <m/>
    <s v="FALHA NO SISTEMA DE ANTICOLISÃO - FOI REINICIADO SISTEMA - HEXAGON"/>
    <s v="202302646911"/>
    <s v="C"/>
    <x v="1"/>
    <x v="2"/>
    <x v="18"/>
    <n v="1.551752380952381E-4"/>
    <n v="2.1724533333333331E-3"/>
    <x v="5"/>
    <m/>
    <m/>
    <n v="1"/>
    <m/>
    <x v="0"/>
    <e v="#N/A"/>
    <x v="0"/>
    <x v="1"/>
    <x v="1"/>
    <d v="2023-06-06T00:00:00"/>
    <s v="CA12145083"/>
    <n v="23"/>
  </r>
  <r>
    <x v="11"/>
    <x v="5"/>
    <x v="1279"/>
    <x v="1"/>
    <x v="11"/>
    <s v="9000"/>
    <x v="2"/>
    <x v="1"/>
    <x v="1331"/>
    <x v="1334"/>
    <x v="1260"/>
    <x v="2"/>
    <x v="9"/>
    <x v="232"/>
    <x v="1"/>
    <s v="REPARAR"/>
    <s v="CORRIGIR FALHA NO FREIO RETARDER - FOI REALIZADO LIMPEZA NO CONECTOR DO SENSOR DO FREIO RETARDER - 1150085"/>
    <s v="202302677507"/>
    <s v="D"/>
    <x v="2"/>
    <x v="0"/>
    <x v="18"/>
    <n v="4.5001190476190476E-5"/>
    <n v="6.300166666666667E-4"/>
    <x v="5"/>
    <m/>
    <m/>
    <n v="1"/>
    <m/>
    <x v="0"/>
    <e v="#N/A"/>
    <x v="0"/>
    <x v="1"/>
    <x v="1"/>
    <d v="2023-06-07T00:00:00"/>
    <s v="CA12145084"/>
    <n v="23"/>
  </r>
  <r>
    <x v="11"/>
    <x v="5"/>
    <x v="1280"/>
    <x v="0"/>
    <x v="11"/>
    <s v="9032"/>
    <x v="15"/>
    <x v="0"/>
    <x v="1332"/>
    <x v="1335"/>
    <x v="1261"/>
    <x v="1"/>
    <x v="23"/>
    <x v="1"/>
    <x v="0"/>
    <m/>
    <s v="FALHA NO SENSOR DE PROXIMIDADE ; SUBSTITUDO CABO DA ANTENA 938"/>
    <s v="202302695120"/>
    <s v="A"/>
    <x v="1"/>
    <x v="2"/>
    <x v="18"/>
    <n v="2.3423714285714285E-4"/>
    <n v="3.2793199999999996E-3"/>
    <x v="5"/>
    <m/>
    <m/>
    <n v="1"/>
    <m/>
    <x v="0"/>
    <e v="#N/A"/>
    <x v="0"/>
    <x v="1"/>
    <x v="1"/>
    <d v="2023-06-08T00:00:00"/>
    <s v="CA12145085"/>
    <n v="23"/>
  </r>
  <r>
    <x v="11"/>
    <x v="5"/>
    <x v="1281"/>
    <x v="0"/>
    <x v="11"/>
    <s v="9032"/>
    <x v="15"/>
    <x v="0"/>
    <x v="1333"/>
    <x v="1336"/>
    <x v="1262"/>
    <x v="1"/>
    <x v="23"/>
    <x v="1"/>
    <x v="0"/>
    <m/>
    <s v="FALHA NO SENSOR DE PROXIMIDADE ; SUBSTITUDO CABO DA ANTENA 938"/>
    <s v="202302695120"/>
    <s v="A"/>
    <x v="1"/>
    <x v="2"/>
    <x v="18"/>
    <n v="6.1339833333333329E-4"/>
    <n v="8.5875766666666676E-3"/>
    <x v="5"/>
    <m/>
    <m/>
    <n v="1"/>
    <m/>
    <x v="0"/>
    <e v="#N/A"/>
    <x v="0"/>
    <x v="1"/>
    <x v="1"/>
    <d v="2023-06-08T00:00:00"/>
    <s v="CA12145085"/>
    <n v="23"/>
  </r>
  <r>
    <x v="11"/>
    <x v="5"/>
    <x v="1282"/>
    <x v="0"/>
    <x v="11"/>
    <s v="9032"/>
    <x v="15"/>
    <x v="0"/>
    <x v="1334"/>
    <x v="1337"/>
    <x v="1263"/>
    <x v="1"/>
    <x v="23"/>
    <x v="1"/>
    <x v="0"/>
    <m/>
    <s v="FALHA NO SENSOR DE PROXIMIDADE ; SUBSTITUDO CABO DA ANTENA 938"/>
    <s v="202302695120"/>
    <s v="B"/>
    <x v="1"/>
    <x v="2"/>
    <x v="18"/>
    <n v="2.0929785714285712E-4"/>
    <n v="2.9301699999999997E-3"/>
    <x v="5"/>
    <m/>
    <m/>
    <n v="1"/>
    <m/>
    <x v="0"/>
    <e v="#N/A"/>
    <x v="0"/>
    <x v="1"/>
    <x v="1"/>
    <d v="2023-06-08T00:00:00"/>
    <s v="CA12145085"/>
    <n v="23"/>
  </r>
  <r>
    <x v="11"/>
    <x v="5"/>
    <x v="1283"/>
    <x v="1"/>
    <x v="11"/>
    <s v="9032"/>
    <x v="15"/>
    <x v="1"/>
    <x v="1335"/>
    <x v="1338"/>
    <x v="1264"/>
    <x v="6"/>
    <x v="138"/>
    <x v="233"/>
    <x v="8"/>
    <s v="TROCA"/>
    <s v="FALHA NO DISPLAY MINESTAR - SUBSTITUIDO TELA DO MINSTAR - 908"/>
    <s v="202302713534"/>
    <s v="A"/>
    <x v="1"/>
    <x v="1"/>
    <x v="18"/>
    <n v="3.4080142857142857E-4"/>
    <n v="4.7712200000000005E-3"/>
    <x v="5"/>
    <m/>
    <m/>
    <n v="1"/>
    <m/>
    <x v="0"/>
    <e v="#N/A"/>
    <x v="0"/>
    <x v="1"/>
    <x v="1"/>
    <d v="2023-06-09T00:00:00"/>
    <s v="CA12145086"/>
    <n v="23"/>
  </r>
  <r>
    <x v="11"/>
    <x v="5"/>
    <x v="1284"/>
    <x v="0"/>
    <x v="11"/>
    <s v="9032"/>
    <x v="15"/>
    <x v="0"/>
    <x v="1336"/>
    <x v="1339"/>
    <x v="1265"/>
    <x v="1"/>
    <x v="23"/>
    <x v="1"/>
    <x v="0"/>
    <m/>
    <s v="CORRIGIR FALHA NO SENSOR DE PROXIMIDADE . AVALIDO NÃO ENCONTRADO FALHA 839"/>
    <s v="202302695120"/>
    <s v="A"/>
    <x v="1"/>
    <x v="2"/>
    <x v="18"/>
    <n v="2.357252380952381E-4"/>
    <n v="3.3001533333333333E-3"/>
    <x v="5"/>
    <m/>
    <m/>
    <n v="1"/>
    <m/>
    <x v="0"/>
    <e v="#N/A"/>
    <x v="0"/>
    <x v="1"/>
    <x v="1"/>
    <d v="2023-06-09T00:00:00"/>
    <s v="CA12145086"/>
    <n v="23"/>
  </r>
  <r>
    <x v="11"/>
    <x v="5"/>
    <x v="1285"/>
    <x v="1"/>
    <x v="11"/>
    <s v="9000"/>
    <x v="2"/>
    <x v="1"/>
    <x v="1337"/>
    <x v="1340"/>
    <x v="1266"/>
    <x v="15"/>
    <x v="41"/>
    <x v="39"/>
    <x v="2"/>
    <s v="COMPLETAR"/>
    <s v="O equipamento está parado para manutenção corretiva"/>
    <s v="202302724974"/>
    <s v="A"/>
    <x v="2"/>
    <x v="0"/>
    <x v="18"/>
    <n v="3.118385714285715E-4"/>
    <n v="4.3657400000000008E-3"/>
    <x v="5"/>
    <m/>
    <m/>
    <n v="1"/>
    <m/>
    <x v="0"/>
    <e v="#N/A"/>
    <x v="0"/>
    <x v="1"/>
    <x v="1"/>
    <d v="2023-06-10T00:00:00"/>
    <s v="CA12145087"/>
    <n v="23"/>
  </r>
  <r>
    <x v="11"/>
    <x v="5"/>
    <x v="1286"/>
    <x v="0"/>
    <x v="11"/>
    <s v="7000"/>
    <x v="0"/>
    <x v="0"/>
    <x v="1338"/>
    <x v="1341"/>
    <x v="1267"/>
    <x v="0"/>
    <x v="33"/>
    <x v="0"/>
    <x v="0"/>
    <m/>
    <m/>
    <m/>
    <s v="C"/>
    <x v="0"/>
    <x v="0"/>
    <x v="19"/>
    <n v="1.6215278571428573E-3"/>
    <n v="2.2701390000000002E-2"/>
    <x v="5"/>
    <m/>
    <m/>
    <n v="1"/>
    <m/>
    <x v="0"/>
    <e v="#N/A"/>
    <x v="0"/>
    <x v="1"/>
    <x v="1"/>
    <d v="2023-06-13T00:00:00"/>
    <s v="CA12145090"/>
    <n v="23"/>
  </r>
  <r>
    <x v="11"/>
    <x v="5"/>
    <x v="1287"/>
    <x v="0"/>
    <x v="11"/>
    <s v="4003"/>
    <x v="19"/>
    <x v="0"/>
    <x v="1339"/>
    <x v="1342"/>
    <x v="1268"/>
    <x v="7"/>
    <x v="7"/>
    <x v="0"/>
    <x v="0"/>
    <m/>
    <s v="INSPEÇÃO SENSITIVA"/>
    <m/>
    <s v="A"/>
    <x v="5"/>
    <x v="0"/>
    <x v="21"/>
    <n v="3.626547619047619E-5"/>
    <n v="5.077166666666666E-4"/>
    <x v="5"/>
    <m/>
    <m/>
    <n v="1"/>
    <m/>
    <x v="0"/>
    <e v="#N/A"/>
    <x v="0"/>
    <x v="1"/>
    <x v="1"/>
    <d v="2023-06-28T00:00:00"/>
    <s v="CA12145105"/>
    <n v="23"/>
  </r>
  <r>
    <x v="11"/>
    <x v="5"/>
    <x v="1288"/>
    <x v="0"/>
    <x v="11"/>
    <s v="7000"/>
    <x v="0"/>
    <x v="0"/>
    <x v="1340"/>
    <x v="1343"/>
    <x v="1269"/>
    <x v="0"/>
    <x v="0"/>
    <x v="0"/>
    <x v="0"/>
    <m/>
    <s v="LIBERADO DA PREVENTIVA  115010"/>
    <m/>
    <s v="C"/>
    <x v="0"/>
    <x v="0"/>
    <x v="21"/>
    <n v="6.0419428571428563E-4"/>
    <n v="8.4587199999999994E-3"/>
    <x v="5"/>
    <m/>
    <m/>
    <n v="1"/>
    <m/>
    <x v="0"/>
    <e v="#N/A"/>
    <x v="0"/>
    <x v="1"/>
    <x v="1"/>
    <d v="2023-06-29T00:00:00"/>
    <s v="CA12145106"/>
    <n v="4"/>
  </r>
  <r>
    <x v="11"/>
    <x v="6"/>
    <x v="1289"/>
    <x v="1"/>
    <x v="11"/>
    <s v="9000"/>
    <x v="2"/>
    <x v="1"/>
    <x v="1341"/>
    <x v="1344"/>
    <x v="1270"/>
    <x v="3"/>
    <x v="53"/>
    <x v="234"/>
    <x v="87"/>
    <s v="TROCAR"/>
    <s v="FALHA NO ABASTECIMENTO; DESPRESSURIZADO SISTEMA DE DIESEL ; 955823"/>
    <s v="202303108300"/>
    <s v="B"/>
    <x v="2"/>
    <x v="0"/>
    <x v="21"/>
    <n v="3.0329930875576036E-4"/>
    <n v="4.2461903225806449E-3"/>
    <x v="6"/>
    <m/>
    <m/>
    <n v="1"/>
    <m/>
    <x v="0"/>
    <e v="#N/A"/>
    <x v="0"/>
    <x v="1"/>
    <x v="1"/>
    <d v="2023-07-02T00:00:00"/>
    <s v="CA12145109"/>
    <n v="23"/>
  </r>
  <r>
    <x v="11"/>
    <x v="6"/>
    <x v="1290"/>
    <x v="1"/>
    <x v="11"/>
    <s v="9000"/>
    <x v="2"/>
    <x v="1"/>
    <x v="1342"/>
    <x v="1345"/>
    <x v="1271"/>
    <x v="2"/>
    <x v="15"/>
    <x v="15"/>
    <x v="6"/>
    <s v="CALIBRAR"/>
    <s v="CALIBRAR BALANÇA ; CALIBRADO BALANÇA 1150047"/>
    <s v="202303132527"/>
    <s v="B"/>
    <x v="2"/>
    <x v="0"/>
    <x v="22"/>
    <n v="5.1843317972350237E-5"/>
    <n v="7.2580645161290328E-4"/>
    <x v="6"/>
    <m/>
    <m/>
    <n v="1"/>
    <m/>
    <x v="0"/>
    <e v="#N/A"/>
    <x v="0"/>
    <x v="1"/>
    <x v="1"/>
    <d v="2023-07-03T00:00:00"/>
    <s v="CA12145110"/>
    <n v="23"/>
  </r>
  <r>
    <x v="11"/>
    <x v="6"/>
    <x v="1291"/>
    <x v="1"/>
    <x v="11"/>
    <s v="9000"/>
    <x v="2"/>
    <x v="1"/>
    <x v="1343"/>
    <x v="1346"/>
    <x v="1272"/>
    <x v="3"/>
    <x v="53"/>
    <x v="234"/>
    <x v="87"/>
    <s v="TROCAR"/>
    <s v="FALHA NO SISTEMA DE ABASTECIMENTO ; REALIZADO AVALIAÇAO NO SISTEMA DE COMBUSTIVEL  1150224"/>
    <s v="202303140210"/>
    <s v="B"/>
    <x v="2"/>
    <x v="0"/>
    <x v="22"/>
    <n v="1.3971566820276498E-4"/>
    <n v="1.9560193548387099E-3"/>
    <x v="6"/>
    <m/>
    <m/>
    <n v="1"/>
    <m/>
    <x v="1"/>
    <e v="#N/A"/>
    <x v="36"/>
    <x v="1"/>
    <x v="1"/>
    <d v="2023-07-04T00:00:00"/>
    <s v="CA12145111"/>
    <n v="23"/>
  </r>
  <r>
    <x v="11"/>
    <x v="6"/>
    <x v="1292"/>
    <x v="1"/>
    <x v="11"/>
    <s v="9000"/>
    <x v="2"/>
    <x v="1"/>
    <x v="1344"/>
    <x v="1347"/>
    <x v="1273"/>
    <x v="3"/>
    <x v="53"/>
    <x v="234"/>
    <x v="87"/>
    <s v="TROCAR"/>
    <s v="Falha no bico de abastecimento. ***NÃO INFORMADO A SOLUÇÃO DA FALHA."/>
    <s v="202303144488"/>
    <s v="A"/>
    <x v="2"/>
    <x v="0"/>
    <x v="22"/>
    <n v="1.1734078341013826E-4"/>
    <n v="1.6427709677419356E-3"/>
    <x v="6"/>
    <m/>
    <m/>
    <n v="1"/>
    <m/>
    <x v="1"/>
    <e v="#N/A"/>
    <x v="36"/>
    <x v="1"/>
    <x v="1"/>
    <d v="2023-07-04T00:00:00"/>
    <s v="CA12145111"/>
    <n v="23"/>
  </r>
  <r>
    <x v="11"/>
    <x v="6"/>
    <x v="1293"/>
    <x v="1"/>
    <x v="11"/>
    <s v="9000"/>
    <x v="2"/>
    <x v="1"/>
    <x v="1345"/>
    <x v="1348"/>
    <x v="1274"/>
    <x v="3"/>
    <x v="53"/>
    <x v="234"/>
    <x v="87"/>
    <s v="TROCAR"/>
    <s v="FALHA NO BICO DE ABSTECIMENTO; REALIZADO LIMPEZA NA LINHA DE ABASTECIMENTO E VALVULAS 1150224"/>
    <s v="202303144488"/>
    <s v="A"/>
    <x v="2"/>
    <x v="0"/>
    <x v="22"/>
    <n v="1.5801543778801845E-3"/>
    <n v="2.2122161290322583E-2"/>
    <x v="6"/>
    <m/>
    <m/>
    <n v="1"/>
    <m/>
    <x v="1"/>
    <e v="#N/A"/>
    <x v="36"/>
    <x v="1"/>
    <x v="1"/>
    <d v="2023-07-04T00:00:00"/>
    <s v="CA12145111"/>
    <n v="23"/>
  </r>
  <r>
    <x v="11"/>
    <x v="6"/>
    <x v="1294"/>
    <x v="1"/>
    <x v="11"/>
    <s v="9000"/>
    <x v="2"/>
    <x v="1"/>
    <x v="1346"/>
    <x v="1349"/>
    <x v="1275"/>
    <x v="15"/>
    <x v="41"/>
    <x v="227"/>
    <x v="2"/>
    <s v="COMPLETAR"/>
    <s v="TM_3 -ALARME BAIXA PRESSÃO DA LUBRIFICAÇÃO AUTOMÁTICA    ; COMPLETADO NIVEL DE GRAXA 1150271"/>
    <s v="202303258201"/>
    <s v="B"/>
    <x v="2"/>
    <x v="0"/>
    <x v="23"/>
    <n v="2.5329631336405532E-4"/>
    <n v="3.5461483870967746E-3"/>
    <x v="6"/>
    <m/>
    <m/>
    <n v="1"/>
    <m/>
    <x v="0"/>
    <e v="#N/A"/>
    <x v="0"/>
    <x v="1"/>
    <x v="1"/>
    <d v="2023-07-11T00:00:00"/>
    <s v="CA12145118"/>
    <n v="23"/>
  </r>
  <r>
    <x v="11"/>
    <x v="6"/>
    <x v="1295"/>
    <x v="0"/>
    <x v="11"/>
    <s v="7116"/>
    <x v="3"/>
    <x v="0"/>
    <x v="1347"/>
    <x v="1350"/>
    <x v="1276"/>
    <x v="0"/>
    <x v="6"/>
    <x v="0"/>
    <x v="0"/>
    <m/>
    <m/>
    <m/>
    <s v="B"/>
    <x v="0"/>
    <x v="0"/>
    <x v="23"/>
    <n v="1.4918294930875575E-4"/>
    <n v="2.0885612903225803E-3"/>
    <x v="6"/>
    <m/>
    <m/>
    <n v="1"/>
    <m/>
    <x v="0"/>
    <e v="#N/A"/>
    <x v="0"/>
    <x v="1"/>
    <x v="1"/>
    <d v="2023-07-16T00:00:00"/>
    <s v="CA12145123"/>
    <n v="23"/>
  </r>
  <r>
    <x v="11"/>
    <x v="6"/>
    <x v="1296"/>
    <x v="0"/>
    <x v="11"/>
    <s v="7000"/>
    <x v="0"/>
    <x v="0"/>
    <x v="1348"/>
    <x v="1351"/>
    <x v="1277"/>
    <x v="0"/>
    <x v="6"/>
    <x v="0"/>
    <x v="0"/>
    <m/>
    <s v="REVISAO PREVENTIVA  - LIBERADO - 1150164"/>
    <m/>
    <s v="B"/>
    <x v="0"/>
    <x v="0"/>
    <x v="23"/>
    <n v="2.1693122119815665E-3"/>
    <n v="3.0370370967741932E-2"/>
    <x v="6"/>
    <m/>
    <m/>
    <n v="1"/>
    <m/>
    <x v="0"/>
    <e v="#N/A"/>
    <x v="0"/>
    <x v="1"/>
    <x v="1"/>
    <d v="2023-07-16T00:00:00"/>
    <s v="CA12145123"/>
    <n v="23"/>
  </r>
  <r>
    <x v="11"/>
    <x v="7"/>
    <x v="484"/>
    <x v="0"/>
    <x v="11"/>
    <s v="7116"/>
    <x v="3"/>
    <x v="0"/>
    <x v="1349"/>
    <x v="1352"/>
    <x v="482"/>
    <x v="0"/>
    <x v="0"/>
    <x v="0"/>
    <x v="0"/>
    <m/>
    <m/>
    <m/>
    <s v="B"/>
    <x v="0"/>
    <x v="0"/>
    <x v="26"/>
    <n v="1.304078341013825E-5"/>
    <n v="1.8257096774193548E-4"/>
    <x v="7"/>
    <m/>
    <m/>
    <n v="1"/>
    <m/>
    <x v="0"/>
    <e v="#N/A"/>
    <x v="0"/>
    <x v="1"/>
    <x v="1"/>
    <d v="2023-08-01T00:00:00"/>
    <s v="CA12145139"/>
    <n v="4"/>
  </r>
  <r>
    <x v="11"/>
    <x v="7"/>
    <x v="1297"/>
    <x v="0"/>
    <x v="11"/>
    <s v="7000"/>
    <x v="0"/>
    <x v="0"/>
    <x v="1350"/>
    <x v="1353"/>
    <x v="1278"/>
    <x v="0"/>
    <x v="0"/>
    <x v="0"/>
    <x v="0"/>
    <m/>
    <m/>
    <m/>
    <s v="B"/>
    <x v="0"/>
    <x v="0"/>
    <x v="26"/>
    <n v="2.6841728110599077E-4"/>
    <n v="3.757841935483871E-3"/>
    <x v="7"/>
    <m/>
    <m/>
    <n v="1"/>
    <m/>
    <x v="0"/>
    <e v="#N/A"/>
    <x v="0"/>
    <x v="1"/>
    <x v="1"/>
    <d v="2023-08-01T00:00:00"/>
    <s v="CA12145139"/>
    <n v="4"/>
  </r>
  <r>
    <x v="11"/>
    <x v="7"/>
    <x v="1298"/>
    <x v="0"/>
    <x v="11"/>
    <s v="7010"/>
    <x v="4"/>
    <x v="0"/>
    <x v="1351"/>
    <x v="1354"/>
    <x v="1279"/>
    <x v="0"/>
    <x v="4"/>
    <x v="0"/>
    <x v="0"/>
    <m/>
    <s v="CALIBRACAO DE PNEUS 794AC 202303789112 - 81006923 - FINALIZADO CALIBRAGEM"/>
    <m/>
    <s v="C"/>
    <x v="3"/>
    <x v="0"/>
    <x v="27"/>
    <n v="4.0791935483870965E-4"/>
    <n v="5.7108709677419359E-3"/>
    <x v="7"/>
    <m/>
    <m/>
    <n v="1"/>
    <m/>
    <x v="0"/>
    <e v="#N/A"/>
    <x v="0"/>
    <x v="1"/>
    <x v="1"/>
    <d v="2023-08-11T00:00:00"/>
    <s v="CA12145149"/>
    <n v="23"/>
  </r>
  <r>
    <x v="11"/>
    <x v="7"/>
    <x v="1299"/>
    <x v="0"/>
    <x v="11"/>
    <s v="7000"/>
    <x v="0"/>
    <x v="0"/>
    <x v="1352"/>
    <x v="1355"/>
    <x v="1280"/>
    <x v="0"/>
    <x v="11"/>
    <x v="0"/>
    <x v="0"/>
    <m/>
    <m/>
    <m/>
    <s v="B"/>
    <x v="0"/>
    <x v="0"/>
    <x v="27"/>
    <n v="3.0502486175115208E-3"/>
    <n v="4.2703480645161287E-2"/>
    <x v="7"/>
    <m/>
    <m/>
    <n v="1"/>
    <m/>
    <x v="0"/>
    <e v="#N/A"/>
    <x v="0"/>
    <x v="1"/>
    <x v="1"/>
    <d v="2023-08-13T00:00:00"/>
    <s v="CA12145151"/>
    <n v="23"/>
  </r>
  <r>
    <x v="11"/>
    <x v="7"/>
    <x v="1300"/>
    <x v="2"/>
    <x v="11"/>
    <s v="8110"/>
    <x v="29"/>
    <x v="2"/>
    <x v="1353"/>
    <x v="1356"/>
    <x v="1281"/>
    <x v="0"/>
    <x v="4"/>
    <x v="0"/>
    <x v="0"/>
    <m/>
    <s v="VAZAMENTO NA VÁLVULA.DO PNEU TEE - FOI SUBSTITUIDO A VAUVULA DO MESMO - MATRÍCULA 81036838"/>
    <m/>
    <s v="A"/>
    <x v="3"/>
    <x v="0"/>
    <x v="28"/>
    <n v="1.8531843317972353E-4"/>
    <n v="2.594458064516129E-3"/>
    <x v="7"/>
    <m/>
    <m/>
    <n v="1"/>
    <m/>
    <x v="0"/>
    <e v="#N/A"/>
    <x v="0"/>
    <x v="1"/>
    <x v="1"/>
    <d v="2023-08-15T00:00:00"/>
    <s v="CA12145153"/>
    <n v="23"/>
  </r>
  <r>
    <x v="11"/>
    <x v="7"/>
    <x v="1301"/>
    <x v="0"/>
    <x v="11"/>
    <s v="4003"/>
    <x v="19"/>
    <x v="0"/>
    <x v="1354"/>
    <x v="1357"/>
    <x v="1282"/>
    <x v="7"/>
    <x v="7"/>
    <x v="0"/>
    <x v="0"/>
    <m/>
    <s v="INSPECAO SENSITIVA CAT 794 AC 202303529007 - LUIZ"/>
    <m/>
    <s v="C"/>
    <x v="5"/>
    <x v="0"/>
    <x v="29"/>
    <n v="7.8351612903225821E-5"/>
    <n v="1.0969225806451615E-3"/>
    <x v="7"/>
    <m/>
    <m/>
    <n v="1"/>
    <m/>
    <x v="0"/>
    <e v="#N/A"/>
    <x v="0"/>
    <x v="1"/>
    <x v="1"/>
    <d v="2023-08-24T00:00:00"/>
    <s v="CA12145162"/>
    <n v="23"/>
  </r>
  <r>
    <x v="11"/>
    <x v="7"/>
    <x v="1302"/>
    <x v="0"/>
    <x v="11"/>
    <s v="7000"/>
    <x v="0"/>
    <x v="0"/>
    <x v="1355"/>
    <x v="1358"/>
    <x v="1283"/>
    <x v="0"/>
    <x v="0"/>
    <x v="0"/>
    <x v="0"/>
    <m/>
    <s v="REVISÃO DE 250HORAS - BARRETO"/>
    <m/>
    <s v="C"/>
    <x v="0"/>
    <x v="0"/>
    <x v="30"/>
    <n v="2.5975E-4"/>
    <n v="3.6365E-3"/>
    <x v="7"/>
    <m/>
    <m/>
    <n v="1"/>
    <m/>
    <x v="0"/>
    <e v="#N/A"/>
    <x v="0"/>
    <x v="1"/>
    <x v="1"/>
    <d v="2023-08-30T00:00:00"/>
    <s v="CA12145168"/>
    <n v="4"/>
  </r>
  <r>
    <x v="11"/>
    <x v="8"/>
    <x v="190"/>
    <x v="0"/>
    <x v="11"/>
    <s v="7004"/>
    <x v="28"/>
    <x v="0"/>
    <x v="1356"/>
    <x v="1359"/>
    <x v="189"/>
    <x v="7"/>
    <x v="7"/>
    <x v="0"/>
    <x v="0"/>
    <m/>
    <m/>
    <m/>
    <s v="C"/>
    <x v="5"/>
    <x v="0"/>
    <x v="31"/>
    <n v="1.5992892857142859E-4"/>
    <n v="2.2390050000000005E-3"/>
    <x v="8"/>
    <m/>
    <m/>
    <n v="1"/>
    <m/>
    <x v="0"/>
    <e v="#N/A"/>
    <x v="0"/>
    <x v="1"/>
    <x v="1"/>
    <d v="2023-09-05T00:00:00"/>
    <s v="CA12145174"/>
    <n v="23"/>
  </r>
  <r>
    <x v="11"/>
    <x v="8"/>
    <x v="1303"/>
    <x v="0"/>
    <x v="11"/>
    <s v="7116"/>
    <x v="3"/>
    <x v="0"/>
    <x v="1357"/>
    <x v="1360"/>
    <x v="1284"/>
    <x v="0"/>
    <x v="13"/>
    <x v="0"/>
    <x v="0"/>
    <m/>
    <s v="Automatically determined that machine has stopped."/>
    <m/>
    <s v="D"/>
    <x v="0"/>
    <x v="0"/>
    <x v="32"/>
    <n v="6.1425357142857147E-5"/>
    <n v="8.5995500000000003E-4"/>
    <x v="8"/>
    <m/>
    <m/>
    <n v="1"/>
    <m/>
    <x v="0"/>
    <e v="#N/A"/>
    <x v="0"/>
    <x v="1"/>
    <x v="1"/>
    <d v="2023-09-11T00:00:00"/>
    <s v="CA12145180"/>
    <n v="23"/>
  </r>
  <r>
    <x v="11"/>
    <x v="8"/>
    <x v="1304"/>
    <x v="0"/>
    <x v="11"/>
    <s v="4003"/>
    <x v="19"/>
    <x v="0"/>
    <x v="1358"/>
    <x v="1361"/>
    <x v="1285"/>
    <x v="0"/>
    <x v="13"/>
    <x v="0"/>
    <x v="0"/>
    <m/>
    <m/>
    <m/>
    <s v="D"/>
    <x v="0"/>
    <x v="0"/>
    <x v="32"/>
    <n v="2.559525E-4"/>
    <n v="3.583335E-3"/>
    <x v="8"/>
    <m/>
    <m/>
    <n v="1"/>
    <m/>
    <x v="0"/>
    <e v="#N/A"/>
    <x v="0"/>
    <x v="1"/>
    <x v="1"/>
    <d v="2023-09-11T00:00:00"/>
    <s v="CA12145180"/>
    <n v="23"/>
  </r>
  <r>
    <x v="11"/>
    <x v="8"/>
    <x v="1305"/>
    <x v="0"/>
    <x v="11"/>
    <s v="7111"/>
    <x v="5"/>
    <x v="0"/>
    <x v="1359"/>
    <x v="1362"/>
    <x v="1286"/>
    <x v="0"/>
    <x v="13"/>
    <x v="0"/>
    <x v="0"/>
    <m/>
    <s v="INSPEÇÃO - PRÉ LAVEGEM - MANUTENÇÃO PREVENTIVA 2000 HORAS ( CAMINHÃO MUNCK + 10% COMBUSTÍVEL )"/>
    <m/>
    <s v="D"/>
    <x v="0"/>
    <x v="0"/>
    <x v="32"/>
    <n v="1.5021500000000001E-4"/>
    <n v="2.1030100000000002E-3"/>
    <x v="8"/>
    <m/>
    <m/>
    <n v="1"/>
    <m/>
    <x v="0"/>
    <e v="#N/A"/>
    <x v="0"/>
    <x v="1"/>
    <x v="1"/>
    <d v="2023-09-11T00:00:00"/>
    <s v="CA12145180"/>
    <n v="23"/>
  </r>
  <r>
    <x v="11"/>
    <x v="8"/>
    <x v="1306"/>
    <x v="0"/>
    <x v="11"/>
    <s v="7111"/>
    <x v="5"/>
    <x v="0"/>
    <x v="1360"/>
    <x v="1363"/>
    <x v="1287"/>
    <x v="0"/>
    <x v="13"/>
    <x v="0"/>
    <x v="0"/>
    <m/>
    <s v="INSPEÇÃO - PRÉ LAVEGEM - MANUTENÇÃO PREVENTIVA 2000 HORAS ( CAMINHÃO MUNCK + 10% COMBUSTÍVEL )"/>
    <m/>
    <s v="D"/>
    <x v="0"/>
    <x v="0"/>
    <x v="32"/>
    <n v="3.3573071428571425E-4"/>
    <n v="4.7002299999999997E-3"/>
    <x v="8"/>
    <m/>
    <m/>
    <n v="1"/>
    <m/>
    <x v="0"/>
    <e v="#N/A"/>
    <x v="0"/>
    <x v="1"/>
    <x v="1"/>
    <d v="2023-09-11T00:00:00"/>
    <s v="CA12145180"/>
    <n v="23"/>
  </r>
  <r>
    <x v="11"/>
    <x v="8"/>
    <x v="1307"/>
    <x v="0"/>
    <x v="11"/>
    <s v="7000"/>
    <x v="0"/>
    <x v="0"/>
    <x v="1361"/>
    <x v="1364"/>
    <x v="1288"/>
    <x v="0"/>
    <x v="13"/>
    <x v="0"/>
    <x v="0"/>
    <m/>
    <s v="INSPEÇÃO - PRÉ LAVEGEM - MANUTENÇÃO PREVENTIVA 2000 HORAS ( CAMINHÃO MUNCK + 10% COMBUSTÍVEL )"/>
    <m/>
    <s v="D"/>
    <x v="0"/>
    <x v="0"/>
    <x v="32"/>
    <n v="1.092592607142857E-2"/>
    <n v="0.15296296499999998"/>
    <x v="8"/>
    <m/>
    <m/>
    <n v="1"/>
    <m/>
    <x v="0"/>
    <e v="#N/A"/>
    <x v="0"/>
    <x v="1"/>
    <x v="1"/>
    <d v="2023-09-12T00:00:00"/>
    <s v="CA12145181"/>
    <n v="23"/>
  </r>
  <r>
    <x v="11"/>
    <x v="8"/>
    <x v="1308"/>
    <x v="1"/>
    <x v="11"/>
    <s v="9032"/>
    <x v="15"/>
    <x v="1"/>
    <x v="1362"/>
    <x v="1365"/>
    <x v="1289"/>
    <x v="6"/>
    <x v="12"/>
    <x v="109"/>
    <x v="40"/>
    <s v="RESETAR"/>
    <s v="FALHA DE COMUNICAÇÃO GPS- CORRIGIDO CONEXEÇÃO NO RADIO AVI- MATRICULA-01521009"/>
    <m/>
    <s v="B"/>
    <x v="1"/>
    <x v="1"/>
    <x v="32"/>
    <n v="1.2651289285714284E-3"/>
    <n v="1.7711805000000001E-2"/>
    <x v="8"/>
    <m/>
    <m/>
    <n v="1"/>
    <m/>
    <x v="0"/>
    <e v="#N/A"/>
    <x v="0"/>
    <x v="1"/>
    <x v="1"/>
    <d v="2023-09-15T00:00:00"/>
    <s v="CA12145184"/>
    <n v="23"/>
  </r>
  <r>
    <x v="12"/>
    <x v="4"/>
    <x v="1309"/>
    <x v="0"/>
    <x v="12"/>
    <s v="7032"/>
    <x v="1"/>
    <x v="0"/>
    <x v="1363"/>
    <x v="1366"/>
    <x v="1290"/>
    <x v="0"/>
    <x v="7"/>
    <x v="0"/>
    <x v="0"/>
    <m/>
    <m/>
    <m/>
    <s v="C"/>
    <x v="11"/>
    <x v="7"/>
    <x v="38"/>
    <n v="2.6924519435075195E-4"/>
    <n v="1.23480875E-2"/>
    <x v="4"/>
    <m/>
    <m/>
    <n v="1"/>
    <m/>
    <x v="0"/>
    <e v="#N/A"/>
    <x v="0"/>
    <x v="1"/>
    <x v="1"/>
    <d v="2023-05-24T00:00:00"/>
    <s v="CA12245070"/>
    <n v="23"/>
  </r>
  <r>
    <x v="12"/>
    <x v="4"/>
    <x v="1310"/>
    <x v="0"/>
    <x v="12"/>
    <s v="7001"/>
    <x v="13"/>
    <x v="0"/>
    <x v="1364"/>
    <x v="1367"/>
    <x v="1291"/>
    <x v="0"/>
    <x v="7"/>
    <x v="0"/>
    <x v="0"/>
    <m/>
    <m/>
    <m/>
    <s v="C"/>
    <x v="11"/>
    <x v="7"/>
    <x v="38"/>
    <n v="1.980144495268934E-4"/>
    <n v="9.0813125000000008E-3"/>
    <x v="4"/>
    <m/>
    <m/>
    <n v="1"/>
    <m/>
    <x v="0"/>
    <e v="#N/A"/>
    <x v="0"/>
    <x v="1"/>
    <x v="1"/>
    <d v="2023-05-24T00:00:00"/>
    <s v="CA12245070"/>
    <n v="23"/>
  </r>
  <r>
    <x v="12"/>
    <x v="4"/>
    <x v="1311"/>
    <x v="0"/>
    <x v="12"/>
    <s v="7001"/>
    <x v="13"/>
    <x v="0"/>
    <x v="1365"/>
    <x v="1368"/>
    <x v="1292"/>
    <x v="0"/>
    <x v="7"/>
    <x v="0"/>
    <x v="0"/>
    <m/>
    <m/>
    <m/>
    <s v="D"/>
    <x v="11"/>
    <x v="7"/>
    <x v="38"/>
    <n v="6.9599978271103519E-4"/>
    <n v="3.191985E-2"/>
    <x v="4"/>
    <m/>
    <m/>
    <n v="1"/>
    <m/>
    <x v="0"/>
    <e v="#N/A"/>
    <x v="0"/>
    <x v="1"/>
    <x v="1"/>
    <d v="2023-05-24T00:00:00"/>
    <s v="CA12245070"/>
    <n v="23"/>
  </r>
  <r>
    <x v="12"/>
    <x v="4"/>
    <x v="1312"/>
    <x v="0"/>
    <x v="12"/>
    <s v="7001"/>
    <x v="13"/>
    <x v="0"/>
    <x v="1366"/>
    <x v="1369"/>
    <x v="1293"/>
    <x v="0"/>
    <x v="7"/>
    <x v="0"/>
    <x v="0"/>
    <m/>
    <m/>
    <m/>
    <s v="C"/>
    <x v="11"/>
    <x v="7"/>
    <x v="38"/>
    <n v="8.7666512417158994E-5"/>
    <n v="4.0205500000000003E-3"/>
    <x v="4"/>
    <m/>
    <m/>
    <n v="1"/>
    <m/>
    <x v="0"/>
    <e v="#N/A"/>
    <x v="0"/>
    <x v="1"/>
    <x v="1"/>
    <d v="2023-05-25T00:00:00"/>
    <s v="CA12245071"/>
    <n v="23"/>
  </r>
  <r>
    <x v="12"/>
    <x v="4"/>
    <x v="1313"/>
    <x v="0"/>
    <x v="12"/>
    <s v="7032"/>
    <x v="1"/>
    <x v="0"/>
    <x v="1367"/>
    <x v="1370"/>
    <x v="1294"/>
    <x v="0"/>
    <x v="7"/>
    <x v="0"/>
    <x v="0"/>
    <m/>
    <m/>
    <m/>
    <s v="C"/>
    <x v="11"/>
    <x v="7"/>
    <x v="38"/>
    <n v="8.3880851072421056E-4"/>
    <n v="3.8469324999999999E-2"/>
    <x v="4"/>
    <m/>
    <m/>
    <n v="1"/>
    <m/>
    <x v="0"/>
    <e v="#N/A"/>
    <x v="0"/>
    <x v="1"/>
    <x v="1"/>
    <d v="2023-05-25T00:00:00"/>
    <s v="CA12245071"/>
    <n v="23"/>
  </r>
  <r>
    <x v="12"/>
    <x v="4"/>
    <x v="1314"/>
    <x v="2"/>
    <x v="12"/>
    <s v="8132"/>
    <x v="40"/>
    <x v="2"/>
    <x v="1368"/>
    <x v="1371"/>
    <x v="1295"/>
    <x v="0"/>
    <x v="7"/>
    <x v="235"/>
    <x v="88"/>
    <m/>
    <m/>
    <m/>
    <s v="D"/>
    <x v="11"/>
    <x v="7"/>
    <x v="38"/>
    <n v="4.9571411081415458E-4"/>
    <n v="2.2734375000000001E-2"/>
    <x v="4"/>
    <m/>
    <m/>
    <n v="1"/>
    <m/>
    <x v="0"/>
    <e v="#N/A"/>
    <x v="0"/>
    <x v="1"/>
    <x v="1"/>
    <d v="2023-05-25T00:00:00"/>
    <s v="CA12245071"/>
    <n v="23"/>
  </r>
  <r>
    <x v="12"/>
    <x v="4"/>
    <x v="1315"/>
    <x v="0"/>
    <x v="12"/>
    <s v="7001"/>
    <x v="13"/>
    <x v="0"/>
    <x v="1369"/>
    <x v="1372"/>
    <x v="1296"/>
    <x v="0"/>
    <x v="7"/>
    <x v="0"/>
    <x v="0"/>
    <m/>
    <m/>
    <m/>
    <s v="A"/>
    <x v="11"/>
    <x v="7"/>
    <x v="38"/>
    <n v="1.0916498267193062E-3"/>
    <n v="5.0065100000000001E-2"/>
    <x v="4"/>
    <m/>
    <m/>
    <n v="1"/>
    <m/>
    <x v="0"/>
    <e v="#N/A"/>
    <x v="0"/>
    <x v="1"/>
    <x v="1"/>
    <d v="2023-05-27T00:00:00"/>
    <s v="CA12245073"/>
    <n v="23"/>
  </r>
  <r>
    <x v="12"/>
    <x v="4"/>
    <x v="1316"/>
    <x v="0"/>
    <x v="12"/>
    <s v="7032"/>
    <x v="1"/>
    <x v="0"/>
    <x v="1370"/>
    <x v="1373"/>
    <x v="1297"/>
    <x v="0"/>
    <x v="7"/>
    <x v="0"/>
    <x v="0"/>
    <m/>
    <m/>
    <m/>
    <s v="A"/>
    <x v="11"/>
    <x v="7"/>
    <x v="38"/>
    <n v="3.9041339509496666E-4"/>
    <n v="1.79050875E-2"/>
    <x v="4"/>
    <m/>
    <m/>
    <n v="1"/>
    <m/>
    <x v="0"/>
    <e v="#N/A"/>
    <x v="0"/>
    <x v="1"/>
    <x v="1"/>
    <d v="2023-05-28T00:00:00"/>
    <s v="CA12245074"/>
    <n v="23"/>
  </r>
  <r>
    <x v="12"/>
    <x v="4"/>
    <x v="1317"/>
    <x v="0"/>
    <x v="12"/>
    <s v="7116"/>
    <x v="3"/>
    <x v="0"/>
    <x v="1371"/>
    <x v="1374"/>
    <x v="1298"/>
    <x v="0"/>
    <x v="70"/>
    <x v="19"/>
    <x v="0"/>
    <m/>
    <m/>
    <m/>
    <s v="A"/>
    <x v="1"/>
    <x v="2"/>
    <x v="17"/>
    <n v="5.2618877458329849E-5"/>
    <n v="2.4131999999999999E-3"/>
    <x v="4"/>
    <m/>
    <m/>
    <n v="1"/>
    <m/>
    <x v="0"/>
    <e v="#N/A"/>
    <x v="0"/>
    <x v="1"/>
    <x v="1"/>
    <d v="2023-05-29T00:00:00"/>
    <s v="CA12245075"/>
    <n v="23"/>
  </r>
  <r>
    <x v="12"/>
    <x v="4"/>
    <x v="1318"/>
    <x v="0"/>
    <x v="12"/>
    <s v="7111"/>
    <x v="5"/>
    <x v="0"/>
    <x v="1372"/>
    <x v="1375"/>
    <x v="1299"/>
    <x v="0"/>
    <x v="70"/>
    <x v="19"/>
    <x v="0"/>
    <m/>
    <m/>
    <m/>
    <s v="A"/>
    <x v="1"/>
    <x v="2"/>
    <x v="17"/>
    <n v="5.0647141364610672E-4"/>
    <n v="2.3227725000000001E-2"/>
    <x v="4"/>
    <m/>
    <m/>
    <n v="1"/>
    <m/>
    <x v="0"/>
    <e v="#N/A"/>
    <x v="0"/>
    <x v="1"/>
    <x v="1"/>
    <d v="2023-05-29T00:00:00"/>
    <s v="CA12245075"/>
    <n v="23"/>
  </r>
  <r>
    <x v="12"/>
    <x v="4"/>
    <x v="1319"/>
    <x v="0"/>
    <x v="12"/>
    <s v="7000"/>
    <x v="0"/>
    <x v="0"/>
    <x v="1373"/>
    <x v="872"/>
    <x v="1300"/>
    <x v="0"/>
    <x v="70"/>
    <x v="19"/>
    <x v="0"/>
    <m/>
    <m/>
    <m/>
    <s v="A"/>
    <x v="1"/>
    <x v="2"/>
    <x v="17"/>
    <n v="6.3876582391587467E-3"/>
    <n v="0.29294993749999998"/>
    <x v="4"/>
    <m/>
    <m/>
    <n v="1"/>
    <m/>
    <x v="0"/>
    <e v="#N/A"/>
    <x v="0"/>
    <x v="1"/>
    <x v="1"/>
    <d v="2023-05-29T00:00:00"/>
    <s v="CA12245075"/>
    <n v="23"/>
  </r>
  <r>
    <x v="12"/>
    <x v="5"/>
    <x v="1320"/>
    <x v="0"/>
    <x v="12"/>
    <s v="7000"/>
    <x v="0"/>
    <x v="0"/>
    <x v="871"/>
    <x v="1376"/>
    <x v="1301"/>
    <x v="0"/>
    <x v="123"/>
    <x v="0"/>
    <x v="0"/>
    <m/>
    <m/>
    <m/>
    <s v="A"/>
    <x v="0"/>
    <x v="0"/>
    <x v="17"/>
    <n v="3.3735666666666672E-4"/>
    <n v="4.722993333333334E-3"/>
    <x v="5"/>
    <m/>
    <m/>
    <n v="1"/>
    <m/>
    <x v="0"/>
    <e v="#N/A"/>
    <x v="0"/>
    <x v="1"/>
    <x v="1"/>
    <d v="2023-06-01T00:00:00"/>
    <s v="CA12245078"/>
    <n v="23"/>
  </r>
  <r>
    <x v="12"/>
    <x v="5"/>
    <x v="1321"/>
    <x v="0"/>
    <x v="12"/>
    <s v="7000"/>
    <x v="0"/>
    <x v="0"/>
    <x v="1374"/>
    <x v="1377"/>
    <x v="1302"/>
    <x v="0"/>
    <x v="123"/>
    <x v="0"/>
    <x v="0"/>
    <m/>
    <m/>
    <m/>
    <s v="D"/>
    <x v="0"/>
    <x v="0"/>
    <x v="17"/>
    <n v="1.2574404761904763E-4"/>
    <n v="1.7604166666666669E-3"/>
    <x v="5"/>
    <m/>
    <m/>
    <n v="1"/>
    <m/>
    <x v="0"/>
    <e v="#N/A"/>
    <x v="0"/>
    <x v="1"/>
    <x v="1"/>
    <d v="2023-06-01T00:00:00"/>
    <s v="CA12245078"/>
    <n v="23"/>
  </r>
  <r>
    <x v="12"/>
    <x v="5"/>
    <x v="1322"/>
    <x v="2"/>
    <x v="12"/>
    <s v="8010"/>
    <x v="14"/>
    <x v="2"/>
    <x v="1375"/>
    <x v="1378"/>
    <x v="1303"/>
    <x v="0"/>
    <x v="7"/>
    <x v="0"/>
    <x v="0"/>
    <m/>
    <m/>
    <m/>
    <s v="C"/>
    <x v="11"/>
    <x v="7"/>
    <x v="17"/>
    <n v="4.753642857142857E-5"/>
    <n v="6.6550999999999991E-4"/>
    <x v="5"/>
    <m/>
    <m/>
    <n v="1"/>
    <m/>
    <x v="0"/>
    <e v="#N/A"/>
    <x v="0"/>
    <x v="1"/>
    <x v="1"/>
    <d v="2023-06-01T00:00:00"/>
    <s v="CA12245078"/>
    <n v="23"/>
  </r>
  <r>
    <x v="12"/>
    <x v="5"/>
    <x v="1323"/>
    <x v="1"/>
    <x v="12"/>
    <s v="9000"/>
    <x v="2"/>
    <x v="1"/>
    <x v="1376"/>
    <x v="1379"/>
    <x v="1304"/>
    <x v="2"/>
    <x v="17"/>
    <x v="73"/>
    <x v="1"/>
    <s v="REPARAR"/>
    <s v="O equipamento está parado para manutenção corretiva"/>
    <s v="202302733292"/>
    <s v="C"/>
    <x v="2"/>
    <x v="0"/>
    <x v="18"/>
    <n v="9.8820476190476203E-5"/>
    <n v="1.3834866666666667E-3"/>
    <x v="5"/>
    <m/>
    <m/>
    <n v="1"/>
    <m/>
    <x v="0"/>
    <e v="#N/A"/>
    <x v="0"/>
    <x v="1"/>
    <x v="1"/>
    <d v="2023-06-11T00:00:00"/>
    <s v="CA12245088"/>
    <n v="23"/>
  </r>
  <r>
    <x v="12"/>
    <x v="5"/>
    <x v="1324"/>
    <x v="1"/>
    <x v="12"/>
    <s v="9000"/>
    <x v="2"/>
    <x v="1"/>
    <x v="1377"/>
    <x v="1380"/>
    <x v="1305"/>
    <x v="17"/>
    <x v="21"/>
    <x v="236"/>
    <x v="0"/>
    <m/>
    <s v="TM_3  - ALARME DE ALTA  CORRENTE DE FASE C DO MOTOR DE ACIONAMENTO - VERIFICADO ATERRAMENTO DOS MOTRES E NÃO CONSTOU FALHA, CALIBRADO PEDAL DE FREIO DINAMICO, SEM FALHAS - 11500"/>
    <s v="202302776401"/>
    <s v="D"/>
    <x v="2"/>
    <x v="0"/>
    <x v="19"/>
    <n v="1.3966047619047618E-4"/>
    <n v="1.9552466666666666E-3"/>
    <x v="5"/>
    <m/>
    <m/>
    <n v="1"/>
    <m/>
    <x v="0"/>
    <e v="#N/A"/>
    <x v="0"/>
    <x v="1"/>
    <x v="1"/>
    <d v="2023-06-13T00:00:00"/>
    <s v="CA12245090"/>
    <n v="23"/>
  </r>
  <r>
    <x v="12"/>
    <x v="5"/>
    <x v="1325"/>
    <x v="0"/>
    <x v="12"/>
    <s v="7000"/>
    <x v="0"/>
    <x v="0"/>
    <x v="1378"/>
    <x v="1381"/>
    <x v="1306"/>
    <x v="0"/>
    <x v="124"/>
    <x v="0"/>
    <x v="0"/>
    <m/>
    <m/>
    <m/>
    <s v="D"/>
    <x v="0"/>
    <x v="0"/>
    <x v="19"/>
    <n v="1.0639880952380952E-4"/>
    <n v="1.4895833333333334E-3"/>
    <x v="5"/>
    <m/>
    <m/>
    <n v="1"/>
    <m/>
    <x v="0"/>
    <e v="#N/A"/>
    <x v="0"/>
    <x v="1"/>
    <x v="1"/>
    <d v="2023-06-14T00:00:00"/>
    <s v="CA12245091"/>
    <n v="23"/>
  </r>
  <r>
    <x v="12"/>
    <x v="5"/>
    <x v="1326"/>
    <x v="0"/>
    <x v="12"/>
    <s v="7111"/>
    <x v="5"/>
    <x v="0"/>
    <x v="1379"/>
    <x v="1382"/>
    <x v="1307"/>
    <x v="0"/>
    <x v="124"/>
    <x v="0"/>
    <x v="0"/>
    <m/>
    <m/>
    <m/>
    <s v="D"/>
    <x v="0"/>
    <x v="0"/>
    <x v="19"/>
    <n v="2.6725095238095239E-4"/>
    <n v="3.7415133333333333E-3"/>
    <x v="5"/>
    <m/>
    <m/>
    <n v="1"/>
    <m/>
    <x v="0"/>
    <e v="#N/A"/>
    <x v="0"/>
    <x v="1"/>
    <x v="1"/>
    <d v="2023-06-14T00:00:00"/>
    <s v="CA12245091"/>
    <n v="23"/>
  </r>
  <r>
    <x v="12"/>
    <x v="5"/>
    <x v="1327"/>
    <x v="0"/>
    <x v="12"/>
    <s v="7000"/>
    <x v="0"/>
    <x v="0"/>
    <x v="1380"/>
    <x v="1383"/>
    <x v="1308"/>
    <x v="0"/>
    <x v="124"/>
    <x v="0"/>
    <x v="0"/>
    <m/>
    <m/>
    <m/>
    <s v="D"/>
    <x v="0"/>
    <x v="0"/>
    <x v="19"/>
    <n v="1.3156690476190476E-3"/>
    <n v="1.8419366666666666E-2"/>
    <x v="5"/>
    <m/>
    <m/>
    <n v="1"/>
    <m/>
    <x v="0"/>
    <e v="#N/A"/>
    <x v="0"/>
    <x v="1"/>
    <x v="1"/>
    <d v="2023-06-14T00:00:00"/>
    <s v="CA12245091"/>
    <n v="23"/>
  </r>
  <r>
    <x v="12"/>
    <x v="5"/>
    <x v="1328"/>
    <x v="0"/>
    <x v="12"/>
    <s v="7000"/>
    <x v="0"/>
    <x v="0"/>
    <x v="1381"/>
    <x v="1384"/>
    <x v="1309"/>
    <x v="0"/>
    <x v="124"/>
    <x v="0"/>
    <x v="0"/>
    <m/>
    <m/>
    <m/>
    <s v="B"/>
    <x v="0"/>
    <x v="0"/>
    <x v="19"/>
    <n v="1.1885476190476191E-4"/>
    <n v="1.6639666666666668E-3"/>
    <x v="5"/>
    <m/>
    <m/>
    <n v="1"/>
    <m/>
    <x v="0"/>
    <e v="#N/A"/>
    <x v="0"/>
    <x v="1"/>
    <x v="1"/>
    <d v="2023-06-14T00:00:00"/>
    <s v="CA12245091"/>
    <n v="23"/>
  </r>
  <r>
    <x v="12"/>
    <x v="5"/>
    <x v="1329"/>
    <x v="1"/>
    <x v="12"/>
    <s v="9000"/>
    <x v="2"/>
    <x v="1"/>
    <x v="1382"/>
    <x v="1385"/>
    <x v="1310"/>
    <x v="4"/>
    <x v="73"/>
    <x v="120"/>
    <x v="4"/>
    <s v="TROCAR"/>
    <s v="Vazamento de óleo hidráulico. - SUBSTITUIDO MANGUEIRA DE ACIONAMENTO DO CILINDRO DA DIREÇÃO LE. MAT 1150166"/>
    <s v="202302816563"/>
    <s v="A"/>
    <x v="2"/>
    <x v="0"/>
    <x v="19"/>
    <n v="7.280642857142857E-5"/>
    <n v="1.01929E-3"/>
    <x v="5"/>
    <m/>
    <m/>
    <n v="1"/>
    <m/>
    <x v="1"/>
    <e v="#N/A"/>
    <x v="5"/>
    <x v="1"/>
    <x v="1"/>
    <d v="2023-06-15T00:00:00"/>
    <s v="CA12245092"/>
    <n v="23"/>
  </r>
  <r>
    <x v="12"/>
    <x v="5"/>
    <x v="1330"/>
    <x v="1"/>
    <x v="12"/>
    <s v="9000"/>
    <x v="2"/>
    <x v="1"/>
    <x v="1383"/>
    <x v="1386"/>
    <x v="1311"/>
    <x v="2"/>
    <x v="17"/>
    <x v="73"/>
    <x v="1"/>
    <s v="REPARAR"/>
    <s v="DESLIGAMENTO DO MOTOR INCOLUNTÁRIO; REALIZADO  LIMPEZA DOS PINOS CONECTOR DA VALVULA ECV  11150224"/>
    <m/>
    <s v="A"/>
    <x v="2"/>
    <x v="6"/>
    <x v="21"/>
    <n v="9.2289523809523802E-5"/>
    <n v="1.2920533333333332E-3"/>
    <x v="5"/>
    <m/>
    <m/>
    <n v="1"/>
    <m/>
    <x v="0"/>
    <e v="#N/A"/>
    <x v="0"/>
    <x v="1"/>
    <x v="1"/>
    <d v="2023-06-26T00:00:00"/>
    <s v="CA12245103"/>
    <n v="23"/>
  </r>
  <r>
    <x v="12"/>
    <x v="5"/>
    <x v="1331"/>
    <x v="1"/>
    <x v="12"/>
    <s v="9000"/>
    <x v="2"/>
    <x v="1"/>
    <x v="1384"/>
    <x v="1387"/>
    <x v="1312"/>
    <x v="2"/>
    <x v="17"/>
    <x v="73"/>
    <x v="1"/>
    <s v="REPARAR"/>
    <s v="DESLIGAMENTO DO MOTOR INCOLUNTÁRIO; REALIZADO  LIMPEZA DOS PINOS CONECTOR DA VALVULA ECV  11150224"/>
    <s v="202303002477"/>
    <s v="A"/>
    <x v="2"/>
    <x v="0"/>
    <x v="21"/>
    <n v="4.3174047619047617E-4"/>
    <n v="6.0443666666666661E-3"/>
    <x v="5"/>
    <m/>
    <m/>
    <n v="1"/>
    <m/>
    <x v="0"/>
    <e v="#N/A"/>
    <x v="0"/>
    <x v="1"/>
    <x v="1"/>
    <d v="2023-06-26T00:00:00"/>
    <s v="CA12245103"/>
    <n v="23"/>
  </r>
  <r>
    <x v="12"/>
    <x v="5"/>
    <x v="1332"/>
    <x v="0"/>
    <x v="12"/>
    <s v="7116"/>
    <x v="3"/>
    <x v="0"/>
    <x v="1385"/>
    <x v="1388"/>
    <x v="1313"/>
    <x v="0"/>
    <x v="33"/>
    <x v="0"/>
    <x v="0"/>
    <m/>
    <s v="locomoção para preventiva"/>
    <m/>
    <s v="D"/>
    <x v="0"/>
    <x v="0"/>
    <x v="21"/>
    <n v="2.4470952380952382E-5"/>
    <n v="3.4259333333333335E-4"/>
    <x v="5"/>
    <m/>
    <m/>
    <n v="1"/>
    <m/>
    <x v="0"/>
    <e v="#N/A"/>
    <x v="0"/>
    <x v="1"/>
    <x v="1"/>
    <d v="2023-06-29T00:00:00"/>
    <s v="CA12245106"/>
    <n v="23"/>
  </r>
  <r>
    <x v="12"/>
    <x v="5"/>
    <x v="1333"/>
    <x v="0"/>
    <x v="12"/>
    <s v="7000"/>
    <x v="0"/>
    <x v="0"/>
    <x v="1386"/>
    <x v="1389"/>
    <x v="1314"/>
    <x v="0"/>
    <x v="33"/>
    <x v="0"/>
    <x v="0"/>
    <m/>
    <s v="MACHINE GEN Atraso iniciado: Ag entrega p/ manut"/>
    <m/>
    <s v="D"/>
    <x v="0"/>
    <x v="0"/>
    <x v="21"/>
    <n v="1.1204809523809525E-4"/>
    <n v="1.5686733333333336E-3"/>
    <x v="5"/>
    <m/>
    <m/>
    <n v="1"/>
    <m/>
    <x v="0"/>
    <e v="#N/A"/>
    <x v="0"/>
    <x v="1"/>
    <x v="1"/>
    <d v="2023-06-29T00:00:00"/>
    <s v="CA12245106"/>
    <n v="23"/>
  </r>
  <r>
    <x v="12"/>
    <x v="5"/>
    <x v="1334"/>
    <x v="0"/>
    <x v="12"/>
    <s v="7111"/>
    <x v="5"/>
    <x v="0"/>
    <x v="1387"/>
    <x v="1390"/>
    <x v="1315"/>
    <x v="0"/>
    <x v="33"/>
    <x v="0"/>
    <x v="0"/>
    <m/>
    <m/>
    <m/>
    <s v="D"/>
    <x v="0"/>
    <x v="0"/>
    <x v="21"/>
    <n v="3.2666452380952375E-4"/>
    <n v="4.5733033333333331E-3"/>
    <x v="5"/>
    <m/>
    <m/>
    <n v="1"/>
    <m/>
    <x v="0"/>
    <e v="#N/A"/>
    <x v="0"/>
    <x v="1"/>
    <x v="1"/>
    <d v="2023-06-30T00:00:00"/>
    <s v="CA12245107"/>
    <n v="23"/>
  </r>
  <r>
    <x v="12"/>
    <x v="5"/>
    <x v="1335"/>
    <x v="0"/>
    <x v="12"/>
    <s v="7000"/>
    <x v="0"/>
    <x v="0"/>
    <x v="1388"/>
    <x v="1391"/>
    <x v="1316"/>
    <x v="0"/>
    <x v="33"/>
    <x v="0"/>
    <x v="0"/>
    <m/>
    <m/>
    <m/>
    <s v="D"/>
    <x v="0"/>
    <x v="0"/>
    <x v="21"/>
    <n v="1.8284280952380954E-3"/>
    <n v="2.5597993333333333E-2"/>
    <x v="5"/>
    <m/>
    <m/>
    <n v="1"/>
    <m/>
    <x v="0"/>
    <e v="#N/A"/>
    <x v="0"/>
    <x v="1"/>
    <x v="1"/>
    <d v="2023-06-30T00:00:00"/>
    <s v="CA12245107"/>
    <n v="23"/>
  </r>
  <r>
    <x v="12"/>
    <x v="6"/>
    <x v="1336"/>
    <x v="1"/>
    <x v="12"/>
    <s v="9000"/>
    <x v="2"/>
    <x v="1"/>
    <x v="1389"/>
    <x v="1392"/>
    <x v="1317"/>
    <x v="17"/>
    <x v="58"/>
    <x v="194"/>
    <x v="83"/>
    <s v="TROCAR"/>
    <s v="BARULHO NO ACIONAMENTO DO FREIO"/>
    <m/>
    <s v="B"/>
    <x v="2"/>
    <x v="0"/>
    <x v="21"/>
    <n v="9.085141474654378E-3"/>
    <n v="0.1271919806451613"/>
    <x v="6"/>
    <m/>
    <m/>
    <n v="1"/>
    <m/>
    <x v="1"/>
    <e v="#N/A"/>
    <x v="37"/>
    <x v="1"/>
    <x v="1"/>
    <d v="2023-07-02T00:00:00"/>
    <s v="CA12245109"/>
    <n v="23"/>
  </r>
  <r>
    <x v="12"/>
    <x v="6"/>
    <x v="1337"/>
    <x v="3"/>
    <x v="12"/>
    <s v="1090"/>
    <x v="30"/>
    <x v="3"/>
    <x v="1390"/>
    <x v="1393"/>
    <x v="1318"/>
    <x v="18"/>
    <x v="139"/>
    <x v="237"/>
    <x v="0"/>
    <m/>
    <s v="QUEBROU A TAMPA DO PORÃO DOS MOTORES ELÉTRICOS - DIVANAGNO - SUBSTITUIDO TAMPA DA JANELA DE VISITA DOS MOTORES DE TRASSÃO - 202303298690"/>
    <m/>
    <s v="D"/>
    <x v="8"/>
    <x v="5"/>
    <x v="23"/>
    <n v="6.3430737327188939E-4"/>
    <n v="8.8803032258064525E-3"/>
    <x v="6"/>
    <m/>
    <m/>
    <n v="1"/>
    <m/>
    <x v="0"/>
    <e v="#N/A"/>
    <x v="0"/>
    <x v="1"/>
    <x v="1"/>
    <d v="2023-07-13T00:00:00"/>
    <s v="CA12245120"/>
    <n v="23"/>
  </r>
  <r>
    <x v="12"/>
    <x v="6"/>
    <x v="1338"/>
    <x v="0"/>
    <x v="12"/>
    <s v="7000"/>
    <x v="0"/>
    <x v="0"/>
    <x v="1391"/>
    <x v="1394"/>
    <x v="1319"/>
    <x v="0"/>
    <x v="0"/>
    <x v="0"/>
    <x v="0"/>
    <m/>
    <s v="Automatically determined that machine has stopped."/>
    <m/>
    <s v="A"/>
    <x v="0"/>
    <x v="0"/>
    <x v="24"/>
    <n v="1.5467741935483871E-5"/>
    <n v="2.165483870967742E-4"/>
    <x v="6"/>
    <m/>
    <m/>
    <n v="1"/>
    <m/>
    <x v="0"/>
    <e v="#N/A"/>
    <x v="0"/>
    <x v="1"/>
    <x v="1"/>
    <d v="2023-07-20T00:00:00"/>
    <s v="CA12245127"/>
    <n v="4"/>
  </r>
  <r>
    <x v="12"/>
    <x v="6"/>
    <x v="1339"/>
    <x v="0"/>
    <x v="12"/>
    <s v="7000"/>
    <x v="0"/>
    <x v="0"/>
    <x v="1392"/>
    <x v="1395"/>
    <x v="1320"/>
    <x v="0"/>
    <x v="0"/>
    <x v="0"/>
    <x v="0"/>
    <m/>
    <m/>
    <m/>
    <s v="A"/>
    <x v="0"/>
    <x v="0"/>
    <x v="24"/>
    <n v="1.6267281105990784E-6"/>
    <n v="2.2774193548387098E-5"/>
    <x v="6"/>
    <m/>
    <m/>
    <n v="1"/>
    <m/>
    <x v="0"/>
    <e v="#N/A"/>
    <x v="0"/>
    <x v="1"/>
    <x v="1"/>
    <d v="2023-07-20T00:00:00"/>
    <s v="CA12245127"/>
    <n v="4"/>
  </r>
  <r>
    <x v="12"/>
    <x v="6"/>
    <x v="1340"/>
    <x v="0"/>
    <x v="12"/>
    <s v="7116"/>
    <x v="3"/>
    <x v="0"/>
    <x v="1393"/>
    <x v="1396"/>
    <x v="1321"/>
    <x v="0"/>
    <x v="0"/>
    <x v="0"/>
    <x v="0"/>
    <m/>
    <s v="Automatically determined that machine has stopped."/>
    <m/>
    <s v="A"/>
    <x v="0"/>
    <x v="0"/>
    <x v="24"/>
    <n v="8.8271889400921657E-6"/>
    <n v="1.2358064516129031E-4"/>
    <x v="6"/>
    <m/>
    <m/>
    <n v="1"/>
    <m/>
    <x v="0"/>
    <e v="#N/A"/>
    <x v="0"/>
    <x v="1"/>
    <x v="1"/>
    <d v="2023-07-20T00:00:00"/>
    <s v="CA12245127"/>
    <n v="4"/>
  </r>
  <r>
    <x v="12"/>
    <x v="6"/>
    <x v="1341"/>
    <x v="0"/>
    <x v="12"/>
    <s v="7000"/>
    <x v="0"/>
    <x v="0"/>
    <x v="1394"/>
    <x v="1397"/>
    <x v="1322"/>
    <x v="0"/>
    <x v="0"/>
    <x v="0"/>
    <x v="0"/>
    <m/>
    <m/>
    <m/>
    <s v="A"/>
    <x v="0"/>
    <x v="0"/>
    <x v="24"/>
    <n v="6.9257834101382491E-5"/>
    <n v="9.6960967741935484E-4"/>
    <x v="6"/>
    <m/>
    <m/>
    <n v="1"/>
    <m/>
    <x v="0"/>
    <e v="#N/A"/>
    <x v="0"/>
    <x v="1"/>
    <x v="1"/>
    <d v="2023-07-20T00:00:00"/>
    <s v="CA12245127"/>
    <n v="4"/>
  </r>
  <r>
    <x v="12"/>
    <x v="6"/>
    <x v="1342"/>
    <x v="0"/>
    <x v="12"/>
    <s v="7000"/>
    <x v="0"/>
    <x v="0"/>
    <x v="1395"/>
    <x v="1398"/>
    <x v="1323"/>
    <x v="0"/>
    <x v="0"/>
    <x v="0"/>
    <x v="0"/>
    <m/>
    <s v="Automatically determined that machine has stopped."/>
    <m/>
    <s v="A"/>
    <x v="0"/>
    <x v="0"/>
    <x v="24"/>
    <n v="9.2806451612903218E-6"/>
    <n v="1.299290322580645E-4"/>
    <x v="6"/>
    <m/>
    <m/>
    <n v="1"/>
    <m/>
    <x v="0"/>
    <e v="#N/A"/>
    <x v="0"/>
    <x v="1"/>
    <x v="1"/>
    <d v="2023-07-20T00:00:00"/>
    <s v="CA12245127"/>
    <n v="4"/>
  </r>
  <r>
    <x v="12"/>
    <x v="6"/>
    <x v="1343"/>
    <x v="0"/>
    <x v="12"/>
    <s v="7000"/>
    <x v="0"/>
    <x v="0"/>
    <x v="1396"/>
    <x v="1399"/>
    <x v="1324"/>
    <x v="0"/>
    <x v="0"/>
    <x v="0"/>
    <x v="0"/>
    <m/>
    <m/>
    <m/>
    <s v="A"/>
    <x v="0"/>
    <x v="0"/>
    <x v="24"/>
    <n v="7.5231566820276491E-5"/>
    <n v="1.053241935483871E-3"/>
    <x v="6"/>
    <m/>
    <m/>
    <n v="1"/>
    <m/>
    <x v="0"/>
    <e v="#N/A"/>
    <x v="0"/>
    <x v="1"/>
    <x v="1"/>
    <d v="2023-07-20T00:00:00"/>
    <s v="CA12245127"/>
    <n v="4"/>
  </r>
  <r>
    <x v="12"/>
    <x v="6"/>
    <x v="1344"/>
    <x v="1"/>
    <x v="12"/>
    <s v="9010"/>
    <x v="17"/>
    <x v="1"/>
    <x v="1397"/>
    <x v="1400"/>
    <x v="1325"/>
    <x v="9"/>
    <x v="27"/>
    <x v="26"/>
    <x v="0"/>
    <m/>
    <s v="VAZAMENTO DE AR NO PNEU TEE  - DOUGLAS - CALIBRADO PNEU - CORRIGIDO PIVO DA EXTENÇÃO DO PNEU - 202303574651"/>
    <s v="202303574651"/>
    <s v="B"/>
    <x v="3"/>
    <x v="0"/>
    <x v="25"/>
    <n v="1.3177375576036866E-3"/>
    <n v="1.8448325806451612E-2"/>
    <x v="6"/>
    <m/>
    <m/>
    <n v="1"/>
    <m/>
    <x v="0"/>
    <e v="#N/A"/>
    <x v="0"/>
    <x v="1"/>
    <x v="1"/>
    <d v="2023-07-28T00:00:00"/>
    <s v="CA12245135"/>
    <n v="23"/>
  </r>
  <r>
    <x v="12"/>
    <x v="7"/>
    <x v="1345"/>
    <x v="0"/>
    <x v="12"/>
    <s v="7116"/>
    <x v="3"/>
    <x v="0"/>
    <x v="1398"/>
    <x v="1401"/>
    <x v="1326"/>
    <x v="0"/>
    <x v="6"/>
    <x v="0"/>
    <x v="0"/>
    <m/>
    <m/>
    <m/>
    <s v="B"/>
    <x v="0"/>
    <x v="0"/>
    <x v="26"/>
    <n v="9.4272811059907828E-5"/>
    <n v="1.3198193548387097E-3"/>
    <x v="7"/>
    <m/>
    <m/>
    <n v="1"/>
    <m/>
    <x v="0"/>
    <e v="#N/A"/>
    <x v="0"/>
    <x v="1"/>
    <x v="1"/>
    <d v="2023-08-03T00:00:00"/>
    <s v="CA12245141"/>
    <n v="23"/>
  </r>
  <r>
    <x v="12"/>
    <x v="7"/>
    <x v="1346"/>
    <x v="0"/>
    <x v="12"/>
    <s v="7111"/>
    <x v="5"/>
    <x v="0"/>
    <x v="1399"/>
    <x v="1402"/>
    <x v="1327"/>
    <x v="0"/>
    <x v="6"/>
    <x v="0"/>
    <x v="0"/>
    <m/>
    <s v="REVISAO PREVENTIVA"/>
    <m/>
    <s v="B"/>
    <x v="0"/>
    <x v="0"/>
    <x v="26"/>
    <n v="9.5720783410138254E-4"/>
    <n v="1.3400909677419356E-2"/>
    <x v="7"/>
    <m/>
    <m/>
    <n v="1"/>
    <m/>
    <x v="0"/>
    <e v="#N/A"/>
    <x v="0"/>
    <x v="1"/>
    <x v="1"/>
    <d v="2023-08-03T00:00:00"/>
    <s v="CA12245141"/>
    <n v="23"/>
  </r>
  <r>
    <x v="12"/>
    <x v="7"/>
    <x v="1347"/>
    <x v="0"/>
    <x v="12"/>
    <s v="7000"/>
    <x v="0"/>
    <x v="0"/>
    <x v="1400"/>
    <x v="1403"/>
    <x v="1328"/>
    <x v="0"/>
    <x v="6"/>
    <x v="0"/>
    <x v="0"/>
    <m/>
    <s v="MANUTENCAO PREVENTIVA FROTA 794 AC 202303301851"/>
    <m/>
    <s v="C"/>
    <x v="0"/>
    <x v="0"/>
    <x v="26"/>
    <n v="9.8110276497695849E-4"/>
    <n v="1.373543870967742E-2"/>
    <x v="7"/>
    <m/>
    <m/>
    <n v="1"/>
    <m/>
    <x v="0"/>
    <e v="#N/A"/>
    <x v="0"/>
    <x v="1"/>
    <x v="1"/>
    <d v="2023-08-04T00:00:00"/>
    <s v="CA12245142"/>
    <n v="23"/>
  </r>
  <r>
    <x v="12"/>
    <x v="7"/>
    <x v="1348"/>
    <x v="1"/>
    <x v="12"/>
    <s v="9032"/>
    <x v="15"/>
    <x v="1"/>
    <x v="1401"/>
    <x v="1404"/>
    <x v="1329"/>
    <x v="6"/>
    <x v="138"/>
    <x v="233"/>
    <x v="8"/>
    <s v="TROCA"/>
    <s v="FALHA NA TELA DO MINISTAR ; SUBSTITUIDO TELA DO MINISTAR  1150008"/>
    <s v="202303735610"/>
    <s v="B"/>
    <x v="1"/>
    <x v="1"/>
    <x v="27"/>
    <n v="2.909785714285714E-4"/>
    <n v="4.0736999999999995E-3"/>
    <x v="7"/>
    <m/>
    <m/>
    <n v="1"/>
    <m/>
    <x v="0"/>
    <e v="#N/A"/>
    <x v="0"/>
    <x v="1"/>
    <x v="1"/>
    <d v="2023-08-07T00:00:00"/>
    <s v="CA12245145"/>
    <n v="23"/>
  </r>
  <r>
    <x v="12"/>
    <x v="7"/>
    <x v="1349"/>
    <x v="1"/>
    <x v="12"/>
    <s v="9135"/>
    <x v="25"/>
    <x v="1"/>
    <x v="1402"/>
    <x v="1405"/>
    <x v="1330"/>
    <x v="11"/>
    <x v="26"/>
    <x v="23"/>
    <x v="10"/>
    <s v="SISTEMA ALERTA DE FADIGA"/>
    <s v="FALHA NA TELA DO OPTALERT - FOI SUBSTITUÍDO A BASE DO TABLET - MAT 128"/>
    <s v="202303749186"/>
    <s v="B"/>
    <x v="1"/>
    <x v="1"/>
    <x v="27"/>
    <n v="2.0585322580645162E-4"/>
    <n v="2.8819451612903226E-3"/>
    <x v="7"/>
    <m/>
    <m/>
    <n v="1"/>
    <m/>
    <x v="0"/>
    <e v="#N/A"/>
    <x v="0"/>
    <x v="1"/>
    <x v="1"/>
    <d v="2023-08-08T00:00:00"/>
    <s v="CA12245146"/>
    <n v="23"/>
  </r>
  <r>
    <x v="12"/>
    <x v="7"/>
    <x v="1350"/>
    <x v="1"/>
    <x v="12"/>
    <s v="9032"/>
    <x v="15"/>
    <x v="1"/>
    <x v="1403"/>
    <x v="1406"/>
    <x v="1331"/>
    <x v="10"/>
    <x v="140"/>
    <x v="238"/>
    <x v="4"/>
    <s v="RECUPERAR"/>
    <s v="NORMALIZAR ALARME DO ATUADOR DO SISTEMA AFEX - FOI RECONECTADO O CABO INICIADOR ELÉTRICO – MATRICULA 650"/>
    <s v="202303750668"/>
    <s v="A"/>
    <x v="1"/>
    <x v="1"/>
    <x v="27"/>
    <n v="8.3925345622119812E-5"/>
    <n v="1.1749548387096774E-3"/>
    <x v="7"/>
    <m/>
    <m/>
    <n v="1"/>
    <m/>
    <x v="0"/>
    <e v="#N/A"/>
    <x v="0"/>
    <x v="1"/>
    <x v="1"/>
    <d v="2023-08-08T00:00:00"/>
    <s v="CA12245146"/>
    <n v="23"/>
  </r>
  <r>
    <x v="12"/>
    <x v="7"/>
    <x v="1351"/>
    <x v="0"/>
    <x v="12"/>
    <s v="7116"/>
    <x v="3"/>
    <x v="0"/>
    <x v="1404"/>
    <x v="1407"/>
    <x v="1332"/>
    <x v="0"/>
    <x v="4"/>
    <x v="0"/>
    <x v="0"/>
    <m/>
    <m/>
    <m/>
    <s v="C"/>
    <x v="3"/>
    <x v="0"/>
    <x v="27"/>
    <n v="1.1134055299539169E-4"/>
    <n v="1.5587677419354837E-3"/>
    <x v="7"/>
    <m/>
    <m/>
    <n v="1"/>
    <m/>
    <x v="0"/>
    <e v="#N/A"/>
    <x v="0"/>
    <x v="1"/>
    <x v="1"/>
    <d v="2023-08-10T00:00:00"/>
    <s v="CA12245148"/>
    <n v="23"/>
  </r>
  <r>
    <x v="12"/>
    <x v="7"/>
    <x v="1352"/>
    <x v="0"/>
    <x v="12"/>
    <s v="7010"/>
    <x v="4"/>
    <x v="0"/>
    <x v="1405"/>
    <x v="1408"/>
    <x v="1333"/>
    <x v="0"/>
    <x v="4"/>
    <x v="0"/>
    <x v="0"/>
    <m/>
    <s v="CALIBRACAO DE PNEUS 794AC 202303528967 - ADRIANO - FINALIZADO CALIBRAGEM"/>
    <m/>
    <s v="C"/>
    <x v="3"/>
    <x v="0"/>
    <x v="27"/>
    <n v="2.5108271889400917E-4"/>
    <n v="3.5151580645161285E-3"/>
    <x v="7"/>
    <m/>
    <m/>
    <n v="1"/>
    <m/>
    <x v="0"/>
    <e v="#N/A"/>
    <x v="0"/>
    <x v="1"/>
    <x v="1"/>
    <d v="2023-08-10T00:00:00"/>
    <s v="CA12245148"/>
    <n v="23"/>
  </r>
  <r>
    <x v="12"/>
    <x v="7"/>
    <x v="1353"/>
    <x v="1"/>
    <x v="12"/>
    <s v="9010"/>
    <x v="17"/>
    <x v="1"/>
    <x v="1406"/>
    <x v="1409"/>
    <x v="1334"/>
    <x v="0"/>
    <x v="4"/>
    <x v="0"/>
    <x v="0"/>
    <m/>
    <s v="TM_3 - BAIXA PRESSAO PNEU TRASEIRO ESQUERDO INTERNO - TEI - •_x0009_CALIBRADO E LIBERADO – MATRÍCULA 81006923"/>
    <m/>
    <s v="A"/>
    <x v="3"/>
    <x v="0"/>
    <x v="28"/>
    <n v="1.8867880184331799E-4"/>
    <n v="2.6415032258064516E-3"/>
    <x v="7"/>
    <m/>
    <m/>
    <n v="1"/>
    <m/>
    <x v="0"/>
    <e v="#N/A"/>
    <x v="0"/>
    <x v="1"/>
    <x v="1"/>
    <d v="2023-08-14T00:00:00"/>
    <s v="CA12245152"/>
    <n v="23"/>
  </r>
  <r>
    <x v="12"/>
    <x v="7"/>
    <x v="1354"/>
    <x v="1"/>
    <x v="12"/>
    <s v="9000"/>
    <x v="2"/>
    <x v="1"/>
    <x v="1407"/>
    <x v="1410"/>
    <x v="1335"/>
    <x v="21"/>
    <x v="141"/>
    <x v="220"/>
    <x v="3"/>
    <s v="TROCAR"/>
    <s v="FALHA NA BALANÇA - 202303894188 -  302005 - LIBERADO PELO SUPERVISOR DA PREVETIVA PRA REALIZAR A REVISÃO DE 250HORASFALHA DA BALANÇA VAI SER CORRIGIDA NA REVISÃO  202303549335"/>
    <s v="202303894188"/>
    <s v="B"/>
    <x v="2"/>
    <x v="0"/>
    <x v="28"/>
    <n v="1.0041442396313363E-3"/>
    <n v="1.4058019354838708E-2"/>
    <x v="7"/>
    <m/>
    <m/>
    <n v="1"/>
    <m/>
    <x v="1"/>
    <e v="#N/A"/>
    <x v="34"/>
    <x v="0"/>
    <x v="0"/>
    <d v="2023-08-16T00:00:00"/>
    <s v="CA12245154"/>
    <n v="23"/>
  </r>
  <r>
    <x v="12"/>
    <x v="7"/>
    <x v="1355"/>
    <x v="0"/>
    <x v="12"/>
    <s v="7000"/>
    <x v="0"/>
    <x v="0"/>
    <x v="1408"/>
    <x v="1411"/>
    <x v="1336"/>
    <x v="0"/>
    <x v="0"/>
    <x v="0"/>
    <x v="0"/>
    <m/>
    <s v="PLANO REVISÃO 250H CATERPILLAR 794 AC - DIVANAGNO"/>
    <m/>
    <s v="C"/>
    <x v="0"/>
    <x v="0"/>
    <x v="28"/>
    <n v="1.2299447004608294E-4"/>
    <n v="1.7219225806451614E-3"/>
    <x v="7"/>
    <m/>
    <m/>
    <n v="1"/>
    <m/>
    <x v="0"/>
    <e v="#N/A"/>
    <x v="0"/>
    <x v="1"/>
    <x v="1"/>
    <d v="2023-08-16T00:00:00"/>
    <s v="CA12245154"/>
    <n v="4"/>
  </r>
  <r>
    <x v="12"/>
    <x v="7"/>
    <x v="1356"/>
    <x v="1"/>
    <x v="12"/>
    <s v="9000"/>
    <x v="2"/>
    <x v="1"/>
    <x v="1409"/>
    <x v="1412"/>
    <x v="1337"/>
    <x v="2"/>
    <x v="9"/>
    <x v="11"/>
    <x v="1"/>
    <s v="REPARAR"/>
    <s v="FALHA NO FREIO DE CARGA 202303935415 - TORQUEADO PRAFUSOS DO SWITCH DO ACINAMENOT DO FREIO DE CARGA - BARRETO"/>
    <s v="202303935415"/>
    <s v="C"/>
    <x v="2"/>
    <x v="0"/>
    <x v="28"/>
    <n v="6.376405529953918E-5"/>
    <n v="8.9269677419354847E-4"/>
    <x v="7"/>
    <m/>
    <m/>
    <n v="1"/>
    <m/>
    <x v="1"/>
    <e v="#N/A"/>
    <x v="30"/>
    <x v="0"/>
    <x v="0"/>
    <d v="2023-08-18T00:00:00"/>
    <s v="CA12245156"/>
    <n v="23"/>
  </r>
  <r>
    <x v="12"/>
    <x v="7"/>
    <x v="1357"/>
    <x v="1"/>
    <x v="12"/>
    <s v="9000"/>
    <x v="2"/>
    <x v="1"/>
    <x v="1410"/>
    <x v="1413"/>
    <x v="1338"/>
    <x v="13"/>
    <x v="31"/>
    <x v="239"/>
    <x v="89"/>
    <s v="TROCAR"/>
    <s v="QUEBROU PARAFUSOS INFERIORES DA ESCADA ; INSTALADO 2 PARAFUSOS INFERIORES DA ESCADA  1150047"/>
    <s v="202303949899"/>
    <s v="B"/>
    <x v="2"/>
    <x v="0"/>
    <x v="28"/>
    <n v="3.4199516129032256E-4"/>
    <n v="4.7879322580645159E-3"/>
    <x v="7"/>
    <m/>
    <m/>
    <n v="1"/>
    <m/>
    <x v="0"/>
    <e v="#N/A"/>
    <x v="0"/>
    <x v="1"/>
    <x v="1"/>
    <d v="2023-08-19T00:00:00"/>
    <s v="CA12245157"/>
    <n v="23"/>
  </r>
  <r>
    <x v="12"/>
    <x v="7"/>
    <x v="1358"/>
    <x v="0"/>
    <x v="12"/>
    <s v="7000"/>
    <x v="0"/>
    <x v="0"/>
    <x v="1411"/>
    <x v="1414"/>
    <x v="1339"/>
    <x v="0"/>
    <x v="11"/>
    <x v="0"/>
    <x v="0"/>
    <m/>
    <m/>
    <m/>
    <s v="D"/>
    <x v="0"/>
    <x v="0"/>
    <x v="30"/>
    <n v="9.3126036866359441E-5"/>
    <n v="1.3037645161290323E-3"/>
    <x v="7"/>
    <m/>
    <m/>
    <n v="1"/>
    <m/>
    <x v="0"/>
    <e v="#N/A"/>
    <x v="0"/>
    <x v="1"/>
    <x v="1"/>
    <d v="2023-08-28T00:00:00"/>
    <s v="CA12245166"/>
    <n v="23"/>
  </r>
  <r>
    <x v="12"/>
    <x v="7"/>
    <x v="1359"/>
    <x v="0"/>
    <x v="12"/>
    <s v="7111"/>
    <x v="5"/>
    <x v="0"/>
    <x v="1412"/>
    <x v="1415"/>
    <x v="1340"/>
    <x v="0"/>
    <x v="11"/>
    <x v="0"/>
    <x v="0"/>
    <m/>
    <s v="PLANO REVISÃO 1500H CATERPILLAR 794 AC"/>
    <m/>
    <s v="D"/>
    <x v="0"/>
    <x v="0"/>
    <x v="30"/>
    <n v="5.6291612903225808E-4"/>
    <n v="7.8808258064516131E-3"/>
    <x v="7"/>
    <m/>
    <m/>
    <n v="1"/>
    <m/>
    <x v="0"/>
    <e v="#N/A"/>
    <x v="0"/>
    <x v="1"/>
    <x v="1"/>
    <d v="2023-08-28T00:00:00"/>
    <s v="CA12245166"/>
    <n v="23"/>
  </r>
  <r>
    <x v="12"/>
    <x v="7"/>
    <x v="1360"/>
    <x v="0"/>
    <x v="12"/>
    <s v="7111"/>
    <x v="5"/>
    <x v="0"/>
    <x v="1413"/>
    <x v="1416"/>
    <x v="1341"/>
    <x v="0"/>
    <x v="11"/>
    <x v="0"/>
    <x v="0"/>
    <m/>
    <s v="PLANO REVISÃO 1500H CATERPILLAR 794 AC"/>
    <m/>
    <s v="D"/>
    <x v="0"/>
    <x v="0"/>
    <x v="30"/>
    <n v="1.0883364055299539E-4"/>
    <n v="1.5236709677419356E-3"/>
    <x v="7"/>
    <m/>
    <m/>
    <n v="1"/>
    <m/>
    <x v="0"/>
    <e v="#N/A"/>
    <x v="0"/>
    <x v="1"/>
    <x v="1"/>
    <d v="2023-08-29T00:00:00"/>
    <s v="CA12245167"/>
    <n v="23"/>
  </r>
  <r>
    <x v="12"/>
    <x v="7"/>
    <x v="1361"/>
    <x v="0"/>
    <x v="12"/>
    <s v="7000"/>
    <x v="0"/>
    <x v="0"/>
    <x v="1414"/>
    <x v="1417"/>
    <x v="1342"/>
    <x v="0"/>
    <x v="11"/>
    <x v="0"/>
    <x v="0"/>
    <m/>
    <s v="PLANO REVISÃO 1500H CATERPILLAR 794 AC"/>
    <m/>
    <s v="D"/>
    <x v="0"/>
    <x v="0"/>
    <x v="30"/>
    <n v="2.1186421658986178E-3"/>
    <n v="2.9660990322580648E-2"/>
    <x v="7"/>
    <m/>
    <m/>
    <n v="1"/>
    <m/>
    <x v="0"/>
    <e v="#N/A"/>
    <x v="0"/>
    <x v="1"/>
    <x v="1"/>
    <d v="2023-08-29T00:00:00"/>
    <s v="CA12245167"/>
    <n v="23"/>
  </r>
  <r>
    <x v="12"/>
    <x v="7"/>
    <x v="1362"/>
    <x v="0"/>
    <x v="12"/>
    <s v="7000"/>
    <x v="0"/>
    <x v="0"/>
    <x v="1415"/>
    <x v="1418"/>
    <x v="1343"/>
    <x v="0"/>
    <x v="11"/>
    <x v="0"/>
    <x v="0"/>
    <m/>
    <s v="PLANO REVISÃO 1500H CATERPILLAR 794 AC"/>
    <m/>
    <s v="D"/>
    <x v="0"/>
    <x v="0"/>
    <x v="30"/>
    <n v="4.4732730414746543E-3"/>
    <n v="6.2625822580645168E-2"/>
    <x v="7"/>
    <m/>
    <m/>
    <n v="1"/>
    <m/>
    <x v="0"/>
    <e v="#N/A"/>
    <x v="0"/>
    <x v="1"/>
    <x v="1"/>
    <d v="2023-08-30T00:00:00"/>
    <s v="CA12245168"/>
    <n v="23"/>
  </r>
  <r>
    <x v="12"/>
    <x v="8"/>
    <x v="1363"/>
    <x v="0"/>
    <x v="12"/>
    <s v="7000"/>
    <x v="0"/>
    <x v="0"/>
    <x v="1416"/>
    <x v="1419"/>
    <x v="1344"/>
    <x v="0"/>
    <x v="11"/>
    <x v="0"/>
    <x v="0"/>
    <m/>
    <s v="PLANO REVISÃO 1500H CATERPILLAR 794 AC"/>
    <m/>
    <s v="D"/>
    <x v="0"/>
    <x v="0"/>
    <x v="30"/>
    <n v="8.1874178571428573E-4"/>
    <n v="1.1462385E-2"/>
    <x v="8"/>
    <m/>
    <m/>
    <n v="1"/>
    <m/>
    <x v="0"/>
    <e v="#N/A"/>
    <x v="0"/>
    <x v="1"/>
    <x v="1"/>
    <d v="2023-09-01T00:00:00"/>
    <s v="CA12245170"/>
    <n v="23"/>
  </r>
  <r>
    <x v="12"/>
    <x v="8"/>
    <x v="1364"/>
    <x v="0"/>
    <x v="12"/>
    <s v="7000"/>
    <x v="0"/>
    <x v="0"/>
    <x v="1417"/>
    <x v="1420"/>
    <x v="1345"/>
    <x v="0"/>
    <x v="11"/>
    <x v="0"/>
    <x v="0"/>
    <m/>
    <s v="PLANO REVISÃO 1500H CATERPILLAR 794 AC"/>
    <m/>
    <s v="B"/>
    <x v="0"/>
    <x v="0"/>
    <x v="30"/>
    <n v="1.9767692857142853E-3"/>
    <n v="2.7674769999999998E-2"/>
    <x v="8"/>
    <m/>
    <m/>
    <n v="1"/>
    <m/>
    <x v="0"/>
    <e v="#N/A"/>
    <x v="0"/>
    <x v="1"/>
    <x v="1"/>
    <d v="2023-09-01T00:00:00"/>
    <s v="CA12245170"/>
    <n v="23"/>
  </r>
  <r>
    <x v="12"/>
    <x v="8"/>
    <x v="1365"/>
    <x v="1"/>
    <x v="12"/>
    <s v="9000"/>
    <x v="2"/>
    <x v="1"/>
    <x v="1418"/>
    <x v="1421"/>
    <x v="1346"/>
    <x v="10"/>
    <x v="24"/>
    <x v="20"/>
    <x v="90"/>
    <s v="RECUPERAR"/>
    <s v="FALHA NO ATUADOR DO SISTEMA AFEX: RECONECTADO CONECTOR DO ATUADOR DO SISTEMA AFEX 1150047"/>
    <s v="202304180254"/>
    <s v="B"/>
    <x v="1"/>
    <x v="1"/>
    <x v="30"/>
    <n v="5.5886071428571438E-5"/>
    <n v="7.8240500000000012E-4"/>
    <x v="8"/>
    <m/>
    <m/>
    <n v="1"/>
    <m/>
    <x v="0"/>
    <e v="#N/A"/>
    <x v="0"/>
    <x v="1"/>
    <x v="1"/>
    <d v="2023-09-03T00:00:00"/>
    <s v="CA12245172"/>
    <n v="23"/>
  </r>
  <r>
    <x v="12"/>
    <x v="8"/>
    <x v="1366"/>
    <x v="1"/>
    <x v="12"/>
    <s v="9000"/>
    <x v="2"/>
    <x v="1"/>
    <x v="1419"/>
    <x v="1422"/>
    <x v="1347"/>
    <x v="8"/>
    <x v="73"/>
    <x v="240"/>
    <x v="3"/>
    <s v="VEDAR"/>
    <s v="VAZAMENTO HIDRAULIC - SUBSTITUIDO A VEDAÇÃO DA MANGUERIA DO FILTRO DE ELEVAÇÃO DA BASCULA - 1150085 - 202304206251"/>
    <s v="202304206251"/>
    <s v="C"/>
    <x v="2"/>
    <x v="0"/>
    <x v="31"/>
    <n v="5.0586964285714289E-4"/>
    <n v="7.0821749999999996E-3"/>
    <x v="8"/>
    <m/>
    <m/>
    <n v="1"/>
    <m/>
    <x v="0"/>
    <e v="#N/A"/>
    <x v="0"/>
    <x v="1"/>
    <x v="1"/>
    <d v="2023-09-04T00:00:00"/>
    <s v="CA12245173"/>
    <n v="23"/>
  </r>
  <r>
    <x v="12"/>
    <x v="8"/>
    <x v="1367"/>
    <x v="1"/>
    <x v="12"/>
    <s v="9000"/>
    <x v="2"/>
    <x v="1"/>
    <x v="1420"/>
    <x v="1423"/>
    <x v="1348"/>
    <x v="13"/>
    <x v="2"/>
    <x v="224"/>
    <x v="82"/>
    <s v="AJUSTAR"/>
    <s v="FALHA NA PORTA DO OPERADOR L/E  NAO FECHA - FOI TORQUEADO PINO DO TRINCO- MATRICULA 2201642"/>
    <s v="202304215920"/>
    <s v="C"/>
    <x v="2"/>
    <x v="0"/>
    <x v="31"/>
    <n v="1.0296785714285714E-4"/>
    <n v="1.44155E-3"/>
    <x v="8"/>
    <m/>
    <m/>
    <n v="1"/>
    <m/>
    <x v="0"/>
    <e v="#N/A"/>
    <x v="0"/>
    <x v="1"/>
    <x v="1"/>
    <d v="2023-09-05T00:00:00"/>
    <s v="CA12245174"/>
    <n v="23"/>
  </r>
  <r>
    <x v="12"/>
    <x v="8"/>
    <x v="1368"/>
    <x v="0"/>
    <x v="12"/>
    <s v="4003"/>
    <x v="19"/>
    <x v="0"/>
    <x v="1421"/>
    <x v="1424"/>
    <x v="1349"/>
    <x v="7"/>
    <x v="7"/>
    <x v="0"/>
    <x v="0"/>
    <m/>
    <s v="INSPECAO SENSITIVA CAT 794 AC"/>
    <m/>
    <s v="A"/>
    <x v="5"/>
    <x v="0"/>
    <x v="32"/>
    <n v="1.6542642857142855E-4"/>
    <n v="2.3159699999999997E-3"/>
    <x v="8"/>
    <m/>
    <m/>
    <n v="1"/>
    <m/>
    <x v="0"/>
    <e v="#N/A"/>
    <x v="0"/>
    <x v="1"/>
    <x v="1"/>
    <d v="2023-09-12T00:00:00"/>
    <s v="CA12245181"/>
    <n v="23"/>
  </r>
  <r>
    <x v="12"/>
    <x v="8"/>
    <x v="1369"/>
    <x v="0"/>
    <x v="12"/>
    <s v="7000"/>
    <x v="0"/>
    <x v="0"/>
    <x v="1422"/>
    <x v="1425"/>
    <x v="1350"/>
    <x v="0"/>
    <x v="0"/>
    <x v="0"/>
    <x v="0"/>
    <m/>
    <m/>
    <m/>
    <s v="C"/>
    <x v="0"/>
    <x v="0"/>
    <x v="32"/>
    <n v="4.9462642857142853E-4"/>
    <n v="6.9247699999999994E-3"/>
    <x v="8"/>
    <m/>
    <m/>
    <n v="1"/>
    <m/>
    <x v="0"/>
    <e v="#N/A"/>
    <x v="0"/>
    <x v="1"/>
    <x v="1"/>
    <d v="2023-09-15T00:00:00"/>
    <s v="CA12245184"/>
    <n v="4"/>
  </r>
  <r>
    <x v="12"/>
    <x v="8"/>
    <x v="1370"/>
    <x v="1"/>
    <x v="12"/>
    <s v="9000"/>
    <x v="2"/>
    <x v="1"/>
    <x v="1423"/>
    <x v="1426"/>
    <x v="1351"/>
    <x v="2"/>
    <x v="14"/>
    <x v="2"/>
    <x v="4"/>
    <s v="TROCAR"/>
    <s v="FALHA NAS CAMERAS - REALIZADO TROCA DA CAMERA DE RÉ - 1150085"/>
    <s v="202304407910"/>
    <s v="D"/>
    <x v="2"/>
    <x v="0"/>
    <x v="32"/>
    <n v="1.2475214285714284E-4"/>
    <n v="1.7465299999999998E-3"/>
    <x v="8"/>
    <m/>
    <m/>
    <n v="1"/>
    <m/>
    <x v="0"/>
    <e v="#N/A"/>
    <x v="0"/>
    <x v="1"/>
    <x v="1"/>
    <d v="2023-09-17T00:00:00"/>
    <s v="CA12245186"/>
    <n v="23"/>
  </r>
  <r>
    <x v="13"/>
    <x v="5"/>
    <x v="1371"/>
    <x v="0"/>
    <x v="13"/>
    <s v="7001"/>
    <x v="13"/>
    <x v="0"/>
    <x v="871"/>
    <x v="1427"/>
    <x v="1352"/>
    <x v="13"/>
    <x v="31"/>
    <x v="241"/>
    <x v="56"/>
    <s v="DESTRAVAR"/>
    <m/>
    <m/>
    <s v="D"/>
    <x v="2"/>
    <x v="0"/>
    <x v="17"/>
    <n v="1.5678185714285712E-3"/>
    <n v="2.1949459999999997E-2"/>
    <x v="5"/>
    <m/>
    <m/>
    <n v="1"/>
    <m/>
    <x v="0"/>
    <e v="#N/A"/>
    <x v="0"/>
    <x v="1"/>
    <x v="1"/>
    <d v="2023-06-01T00:00:00"/>
    <s v="CA12345078"/>
    <n v="23"/>
  </r>
  <r>
    <x v="13"/>
    <x v="5"/>
    <x v="1372"/>
    <x v="0"/>
    <x v="13"/>
    <s v="7032"/>
    <x v="1"/>
    <x v="0"/>
    <x v="1424"/>
    <x v="1428"/>
    <x v="1353"/>
    <x v="6"/>
    <x v="12"/>
    <x v="71"/>
    <x v="30"/>
    <s v="CONFIGURAR"/>
    <m/>
    <m/>
    <s v="D"/>
    <x v="1"/>
    <x v="1"/>
    <x v="17"/>
    <n v="2.3258102380952382E-3"/>
    <n v="3.2561343333333333E-2"/>
    <x v="5"/>
    <m/>
    <m/>
    <n v="1"/>
    <m/>
    <x v="0"/>
    <e v="#N/A"/>
    <x v="0"/>
    <x v="1"/>
    <x v="1"/>
    <d v="2023-06-01T00:00:00"/>
    <s v="CA12345078"/>
    <n v="23"/>
  </r>
  <r>
    <x v="13"/>
    <x v="5"/>
    <x v="1373"/>
    <x v="0"/>
    <x v="13"/>
    <s v="7032"/>
    <x v="1"/>
    <x v="0"/>
    <x v="1425"/>
    <x v="1429"/>
    <x v="1354"/>
    <x v="0"/>
    <x v="142"/>
    <x v="0"/>
    <x v="0"/>
    <m/>
    <m/>
    <m/>
    <s v="B"/>
    <x v="11"/>
    <x v="7"/>
    <x v="17"/>
    <n v="5.3213095238095249E-5"/>
    <n v="7.4498333333333343E-4"/>
    <x v="5"/>
    <m/>
    <m/>
    <n v="1"/>
    <m/>
    <x v="0"/>
    <e v="#N/A"/>
    <x v="0"/>
    <x v="1"/>
    <x v="1"/>
    <d v="2023-06-02T00:00:00"/>
    <s v="CA12345079"/>
    <n v="23"/>
  </r>
  <r>
    <x v="13"/>
    <x v="5"/>
    <x v="1374"/>
    <x v="0"/>
    <x v="13"/>
    <s v="7032"/>
    <x v="1"/>
    <x v="0"/>
    <x v="1426"/>
    <x v="1430"/>
    <x v="1355"/>
    <x v="0"/>
    <x v="142"/>
    <x v="0"/>
    <x v="0"/>
    <m/>
    <m/>
    <m/>
    <s v="B"/>
    <x v="11"/>
    <x v="7"/>
    <x v="17"/>
    <n v="7.1923809523809525E-6"/>
    <n v="1.0069333333333333E-4"/>
    <x v="5"/>
    <m/>
    <m/>
    <n v="1"/>
    <m/>
    <x v="0"/>
    <e v="#N/A"/>
    <x v="0"/>
    <x v="1"/>
    <x v="1"/>
    <d v="2023-06-02T00:00:00"/>
    <s v="CA12345079"/>
    <n v="23"/>
  </r>
  <r>
    <x v="13"/>
    <x v="5"/>
    <x v="1375"/>
    <x v="0"/>
    <x v="13"/>
    <s v="7032"/>
    <x v="1"/>
    <x v="0"/>
    <x v="1427"/>
    <x v="1431"/>
    <x v="1356"/>
    <x v="0"/>
    <x v="142"/>
    <x v="0"/>
    <x v="0"/>
    <m/>
    <m/>
    <m/>
    <s v="B"/>
    <x v="11"/>
    <x v="7"/>
    <x v="17"/>
    <n v="1.3089738095238096E-4"/>
    <n v="1.8325633333333335E-3"/>
    <x v="5"/>
    <m/>
    <m/>
    <n v="1"/>
    <m/>
    <x v="0"/>
    <e v="#N/A"/>
    <x v="0"/>
    <x v="1"/>
    <x v="1"/>
    <d v="2023-06-02T00:00:00"/>
    <s v="CA12345079"/>
    <n v="23"/>
  </r>
  <r>
    <x v="13"/>
    <x v="5"/>
    <x v="1376"/>
    <x v="0"/>
    <x v="13"/>
    <s v="7001"/>
    <x v="13"/>
    <x v="0"/>
    <x v="1428"/>
    <x v="1432"/>
    <x v="1357"/>
    <x v="0"/>
    <x v="142"/>
    <x v="0"/>
    <x v="0"/>
    <m/>
    <m/>
    <m/>
    <s v="B"/>
    <x v="11"/>
    <x v="7"/>
    <x v="17"/>
    <n v="7.4661047619047614E-4"/>
    <n v="1.0452546666666666E-2"/>
    <x v="5"/>
    <m/>
    <m/>
    <n v="1"/>
    <m/>
    <x v="0"/>
    <e v="#N/A"/>
    <x v="0"/>
    <x v="1"/>
    <x v="1"/>
    <d v="2023-06-03T00:00:00"/>
    <s v="CA12345080"/>
    <n v="23"/>
  </r>
  <r>
    <x v="13"/>
    <x v="5"/>
    <x v="1377"/>
    <x v="0"/>
    <x v="13"/>
    <s v="7001"/>
    <x v="13"/>
    <x v="0"/>
    <x v="1429"/>
    <x v="1433"/>
    <x v="1358"/>
    <x v="0"/>
    <x v="142"/>
    <x v="0"/>
    <x v="0"/>
    <m/>
    <m/>
    <m/>
    <s v="A"/>
    <x v="11"/>
    <x v="7"/>
    <x v="17"/>
    <n v="7.4818095238095257E-5"/>
    <n v="1.0474533333333334E-3"/>
    <x v="5"/>
    <m/>
    <m/>
    <n v="1"/>
    <m/>
    <x v="0"/>
    <e v="#N/A"/>
    <x v="0"/>
    <x v="1"/>
    <x v="1"/>
    <d v="2023-06-03T00:00:00"/>
    <s v="CA12345080"/>
    <n v="23"/>
  </r>
  <r>
    <x v="13"/>
    <x v="5"/>
    <x v="1378"/>
    <x v="0"/>
    <x v="13"/>
    <s v="7001"/>
    <x v="13"/>
    <x v="0"/>
    <x v="1430"/>
    <x v="1434"/>
    <x v="1359"/>
    <x v="3"/>
    <x v="53"/>
    <x v="234"/>
    <x v="45"/>
    <m/>
    <m/>
    <m/>
    <s v="B"/>
    <x v="11"/>
    <x v="7"/>
    <x v="17"/>
    <n v="1.1010252380952382E-3"/>
    <n v="1.5414353333333334E-2"/>
    <x v="5"/>
    <m/>
    <m/>
    <n v="1"/>
    <m/>
    <x v="0"/>
    <e v="#N/A"/>
    <x v="0"/>
    <x v="1"/>
    <x v="1"/>
    <d v="2023-06-03T00:00:00"/>
    <s v="CA12345080"/>
    <n v="23"/>
  </r>
  <r>
    <x v="13"/>
    <x v="5"/>
    <x v="1379"/>
    <x v="0"/>
    <x v="13"/>
    <s v="7001"/>
    <x v="13"/>
    <x v="0"/>
    <x v="1431"/>
    <x v="1435"/>
    <x v="1360"/>
    <x v="3"/>
    <x v="53"/>
    <x v="234"/>
    <x v="45"/>
    <m/>
    <m/>
    <m/>
    <s v="A"/>
    <x v="11"/>
    <x v="7"/>
    <x v="17"/>
    <n v="2.543547619047619E-5"/>
    <n v="3.5609666666666667E-4"/>
    <x v="5"/>
    <m/>
    <m/>
    <n v="1"/>
    <m/>
    <x v="0"/>
    <e v="#N/A"/>
    <x v="0"/>
    <x v="1"/>
    <x v="1"/>
    <d v="2023-06-04T00:00:00"/>
    <s v="CA12345081"/>
    <n v="23"/>
  </r>
  <r>
    <x v="13"/>
    <x v="5"/>
    <x v="1380"/>
    <x v="0"/>
    <x v="13"/>
    <s v="7001"/>
    <x v="13"/>
    <x v="0"/>
    <x v="1432"/>
    <x v="1436"/>
    <x v="1361"/>
    <x v="3"/>
    <x v="53"/>
    <x v="234"/>
    <x v="45"/>
    <m/>
    <m/>
    <m/>
    <s v="B"/>
    <x v="11"/>
    <x v="7"/>
    <x v="17"/>
    <n v="6.6523333333333334E-5"/>
    <n v="9.3132666666666665E-4"/>
    <x v="5"/>
    <m/>
    <m/>
    <n v="1"/>
    <m/>
    <x v="0"/>
    <e v="#N/A"/>
    <x v="0"/>
    <x v="1"/>
    <x v="1"/>
    <d v="2023-06-04T00:00:00"/>
    <s v="CA12345081"/>
    <n v="23"/>
  </r>
  <r>
    <x v="13"/>
    <x v="5"/>
    <x v="1381"/>
    <x v="0"/>
    <x v="13"/>
    <s v="7116"/>
    <x v="3"/>
    <x v="0"/>
    <x v="1433"/>
    <x v="1437"/>
    <x v="1362"/>
    <x v="0"/>
    <x v="143"/>
    <x v="19"/>
    <x v="0"/>
    <m/>
    <m/>
    <m/>
    <s v="D"/>
    <x v="0"/>
    <x v="0"/>
    <x v="18"/>
    <n v="2.9015095238095235E-4"/>
    <n v="4.0621133333333332E-3"/>
    <x v="5"/>
    <m/>
    <m/>
    <n v="1"/>
    <m/>
    <x v="0"/>
    <e v="#N/A"/>
    <x v="0"/>
    <x v="1"/>
    <x v="1"/>
    <d v="2023-06-06T00:00:00"/>
    <s v="CA12345083"/>
    <n v="23"/>
  </r>
  <r>
    <x v="13"/>
    <x v="5"/>
    <x v="1382"/>
    <x v="0"/>
    <x v="13"/>
    <s v="7000"/>
    <x v="0"/>
    <x v="0"/>
    <x v="1434"/>
    <x v="1438"/>
    <x v="1363"/>
    <x v="0"/>
    <x v="143"/>
    <x v="19"/>
    <x v="0"/>
    <m/>
    <m/>
    <m/>
    <s v="C"/>
    <x v="1"/>
    <x v="2"/>
    <x v="18"/>
    <n v="5.692763333333334E-3"/>
    <n v="7.9698686666666671E-2"/>
    <x v="5"/>
    <m/>
    <m/>
    <n v="1"/>
    <m/>
    <x v="0"/>
    <e v="#N/A"/>
    <x v="0"/>
    <x v="1"/>
    <x v="1"/>
    <d v="2023-06-06T00:00:00"/>
    <s v="CA12345083"/>
    <n v="23"/>
  </r>
  <r>
    <x v="13"/>
    <x v="5"/>
    <x v="1383"/>
    <x v="3"/>
    <x v="13"/>
    <s v="1090"/>
    <x v="30"/>
    <x v="3"/>
    <x v="1435"/>
    <x v="1439"/>
    <x v="1364"/>
    <x v="18"/>
    <x v="144"/>
    <x v="242"/>
    <x v="0"/>
    <m/>
    <s v="O equipamento está parado por acidente aguardando a avaliação de danos."/>
    <s v="202302736042"/>
    <s v="D"/>
    <x v="8"/>
    <x v="5"/>
    <x v="18"/>
    <n v="7.1008597619047617E-3"/>
    <n v="9.9412036666666662E-2"/>
    <x v="5"/>
    <m/>
    <m/>
    <n v="1"/>
    <m/>
    <x v="0"/>
    <e v="#N/A"/>
    <x v="0"/>
    <x v="1"/>
    <x v="1"/>
    <d v="2023-06-11T00:00:00"/>
    <s v="CA12345088"/>
    <n v="23"/>
  </r>
  <r>
    <x v="13"/>
    <x v="5"/>
    <x v="1384"/>
    <x v="1"/>
    <x v="13"/>
    <s v="9032"/>
    <x v="15"/>
    <x v="1"/>
    <x v="1436"/>
    <x v="1440"/>
    <x v="650"/>
    <x v="1"/>
    <x v="23"/>
    <x v="1"/>
    <x v="0"/>
    <m/>
    <s v="FALHA NO GPS ; REALIZADO AVALIAÇAO E NAO ENCONTRADO FALHAS 409472"/>
    <s v="202302809547"/>
    <s v="B"/>
    <x v="1"/>
    <x v="1"/>
    <x v="19"/>
    <n v="1.4054238095238095E-4"/>
    <n v="1.9675933333333333E-3"/>
    <x v="5"/>
    <m/>
    <m/>
    <n v="1"/>
    <m/>
    <x v="0"/>
    <e v="#N/A"/>
    <x v="0"/>
    <x v="1"/>
    <x v="1"/>
    <d v="2023-06-15T00:00:00"/>
    <s v="CA12345092"/>
    <n v="23"/>
  </r>
  <r>
    <x v="13"/>
    <x v="5"/>
    <x v="1385"/>
    <x v="1"/>
    <x v="13"/>
    <s v="9000"/>
    <x v="2"/>
    <x v="1"/>
    <x v="1437"/>
    <x v="1441"/>
    <x v="1365"/>
    <x v="21"/>
    <x v="75"/>
    <x v="104"/>
    <x v="6"/>
    <s v="CALIBRAR"/>
    <s v="VAZAMENTO NA SUSPENSAO TRASEIRA E CORRIGIR GUARDA CORPO - CALIBRADO SUSPENSÃO TRASEIRA - SOTREQ"/>
    <s v="202302840365"/>
    <s v="B"/>
    <x v="2"/>
    <x v="0"/>
    <x v="19"/>
    <n v="5.165342857142857E-4"/>
    <n v="7.2314800000000002E-3"/>
    <x v="5"/>
    <m/>
    <m/>
    <n v="1"/>
    <m/>
    <x v="0"/>
    <e v="#N/A"/>
    <x v="0"/>
    <x v="1"/>
    <x v="1"/>
    <d v="2023-06-17T00:00:00"/>
    <s v="CA12345094"/>
    <n v="23"/>
  </r>
  <r>
    <x v="13"/>
    <x v="5"/>
    <x v="1386"/>
    <x v="1"/>
    <x v="13"/>
    <s v="9000"/>
    <x v="2"/>
    <x v="1"/>
    <x v="1438"/>
    <x v="1442"/>
    <x v="1366"/>
    <x v="4"/>
    <x v="67"/>
    <x v="89"/>
    <x v="3"/>
    <s v="TROCAR"/>
    <s v="VAZAMENTO HIDRAULICO. SUBSTITUIDO VEDAÇÃO DO ACUMULADOR DA DIREÇÃO. MAT 302005"/>
    <s v="202302898902"/>
    <s v="B"/>
    <x v="2"/>
    <x v="0"/>
    <x v="20"/>
    <n v="1.5417216666666668E-3"/>
    <n v="2.1584103333333333E-2"/>
    <x v="5"/>
    <m/>
    <m/>
    <n v="1"/>
    <m/>
    <x v="1"/>
    <e v="#N/A"/>
    <x v="25"/>
    <x v="1"/>
    <x v="1"/>
    <d v="2023-06-20T00:00:00"/>
    <s v="CA12345097"/>
    <n v="23"/>
  </r>
  <r>
    <x v="13"/>
    <x v="5"/>
    <x v="1387"/>
    <x v="0"/>
    <x v="13"/>
    <s v="7116"/>
    <x v="3"/>
    <x v="0"/>
    <x v="1439"/>
    <x v="1443"/>
    <x v="1367"/>
    <x v="0"/>
    <x v="124"/>
    <x v="0"/>
    <x v="0"/>
    <m/>
    <s v="MACHINE GEN Atraso iniciado: Locomocao longa"/>
    <m/>
    <s v="B"/>
    <x v="0"/>
    <x v="0"/>
    <x v="20"/>
    <n v="2.5738571428571433E-5"/>
    <n v="3.6034000000000006E-4"/>
    <x v="5"/>
    <m/>
    <m/>
    <n v="1"/>
    <m/>
    <x v="0"/>
    <e v="#N/A"/>
    <x v="0"/>
    <x v="1"/>
    <x v="1"/>
    <d v="2023-06-23T00:00:00"/>
    <s v="CA12345100"/>
    <n v="23"/>
  </r>
  <r>
    <x v="13"/>
    <x v="5"/>
    <x v="1388"/>
    <x v="0"/>
    <x v="13"/>
    <s v="7111"/>
    <x v="5"/>
    <x v="0"/>
    <x v="1440"/>
    <x v="1444"/>
    <x v="1368"/>
    <x v="0"/>
    <x v="124"/>
    <x v="0"/>
    <x v="0"/>
    <m/>
    <s v="REVISAO PREVENTIVA"/>
    <m/>
    <s v="B"/>
    <x v="0"/>
    <x v="0"/>
    <x v="20"/>
    <n v="9.4849547619047631E-4"/>
    <n v="1.3278936666666668E-2"/>
    <x v="5"/>
    <m/>
    <m/>
    <n v="1"/>
    <m/>
    <x v="0"/>
    <e v="#N/A"/>
    <x v="0"/>
    <x v="1"/>
    <x v="1"/>
    <d v="2023-06-23T00:00:00"/>
    <s v="CA12345100"/>
    <n v="23"/>
  </r>
  <r>
    <x v="13"/>
    <x v="5"/>
    <x v="1389"/>
    <x v="0"/>
    <x v="13"/>
    <s v="7000"/>
    <x v="0"/>
    <x v="0"/>
    <x v="1441"/>
    <x v="1445"/>
    <x v="1369"/>
    <x v="0"/>
    <x v="124"/>
    <x v="0"/>
    <x v="0"/>
    <m/>
    <s v="PLANO REVISÃO 250h CATERPILLAR 794 AC - LIBERADO - 1150110"/>
    <m/>
    <s v="C"/>
    <x v="0"/>
    <x v="0"/>
    <x v="20"/>
    <n v="1.6904211904761905E-3"/>
    <n v="2.3665896666666669E-2"/>
    <x v="5"/>
    <m/>
    <m/>
    <n v="1"/>
    <m/>
    <x v="0"/>
    <e v="#N/A"/>
    <x v="0"/>
    <x v="1"/>
    <x v="1"/>
    <d v="2023-06-23T00:00:00"/>
    <s v="CA12345100"/>
    <n v="23"/>
  </r>
  <r>
    <x v="13"/>
    <x v="5"/>
    <x v="1390"/>
    <x v="0"/>
    <x v="13"/>
    <s v="7010"/>
    <x v="4"/>
    <x v="0"/>
    <x v="1442"/>
    <x v="1446"/>
    <x v="1370"/>
    <x v="7"/>
    <x v="4"/>
    <x v="0"/>
    <x v="0"/>
    <m/>
    <s v="MACHINE GEN Started a delay: MPS - Exec borracharia"/>
    <m/>
    <s v="C"/>
    <x v="3"/>
    <x v="0"/>
    <x v="20"/>
    <n v="1.3785714285714284E-7"/>
    <n v="1.9299999999999997E-6"/>
    <x v="5"/>
    <m/>
    <m/>
    <n v="1"/>
    <m/>
    <x v="0"/>
    <e v="#N/A"/>
    <x v="0"/>
    <x v="1"/>
    <x v="1"/>
    <d v="2023-06-24T00:00:00"/>
    <s v="CA12345101"/>
    <n v="23"/>
  </r>
  <r>
    <x v="13"/>
    <x v="5"/>
    <x v="1391"/>
    <x v="1"/>
    <x v="13"/>
    <s v="9000"/>
    <x v="2"/>
    <x v="1"/>
    <x v="1443"/>
    <x v="1447"/>
    <x v="1371"/>
    <x v="2"/>
    <x v="138"/>
    <x v="243"/>
    <x v="91"/>
    <s v="TROCAR SOFTWARE"/>
    <s v="CORRIGIR TELA DO TERRAIN QUE TRAVOU. ***APLICADO SOFTWARE E CALIBRADO BALANÇA   MAT 1150182"/>
    <s v="202302996750"/>
    <s v="A"/>
    <x v="2"/>
    <x v="0"/>
    <x v="21"/>
    <n v="8.2071214285714281E-4"/>
    <n v="1.148997E-2"/>
    <x v="5"/>
    <m/>
    <m/>
    <n v="1"/>
    <m/>
    <x v="0"/>
    <e v="#N/A"/>
    <x v="0"/>
    <x v="1"/>
    <x v="1"/>
    <d v="2023-06-26T00:00:00"/>
    <s v="CA12345103"/>
    <n v="23"/>
  </r>
  <r>
    <x v="13"/>
    <x v="5"/>
    <x v="1392"/>
    <x v="1"/>
    <x v="13"/>
    <s v="9000"/>
    <x v="2"/>
    <x v="1"/>
    <x v="1444"/>
    <x v="1448"/>
    <x v="1372"/>
    <x v="10"/>
    <x v="24"/>
    <x v="20"/>
    <x v="12"/>
    <s v="EMENDAR"/>
    <s v="FALHA NO SISTEMA AFEX - 202303056920 - SUBSTITUIDO FUSIVEL DE ALIMENTAÇÃO DO PAINEL DE CONTROLE - 650"/>
    <s v="202303056920"/>
    <s v="C"/>
    <x v="1"/>
    <x v="1"/>
    <x v="21"/>
    <n v="2.6121571428571431E-4"/>
    <n v="3.6570200000000004E-3"/>
    <x v="5"/>
    <m/>
    <m/>
    <n v="1"/>
    <m/>
    <x v="0"/>
    <e v="#N/A"/>
    <x v="0"/>
    <x v="1"/>
    <x v="1"/>
    <d v="2023-06-29T00:00:00"/>
    <s v="CA12345106"/>
    <n v="23"/>
  </r>
  <r>
    <x v="13"/>
    <x v="5"/>
    <x v="1393"/>
    <x v="1"/>
    <x v="13"/>
    <s v="9032"/>
    <x v="15"/>
    <x v="1"/>
    <x v="1445"/>
    <x v="1449"/>
    <x v="1373"/>
    <x v="6"/>
    <x v="12"/>
    <x v="71"/>
    <x v="30"/>
    <s v="CONFIGURAR"/>
    <s v="FALHA DE GPS E TELA TRAVADA APRESENTANDO ERRO – FOI EFETUADO O RESET E NORMALIZOU A COMUNICAÇÃO- MATRÍCULA 1150085 - OM 202303064641"/>
    <s v="202303064641"/>
    <s v="D"/>
    <x v="1"/>
    <x v="1"/>
    <x v="21"/>
    <n v="2.5683333333333335E-5"/>
    <n v="3.5956666666666666E-4"/>
    <x v="5"/>
    <m/>
    <m/>
    <n v="1"/>
    <m/>
    <x v="0"/>
    <e v="#N/A"/>
    <x v="0"/>
    <x v="1"/>
    <x v="1"/>
    <d v="2023-06-29T00:00:00"/>
    <s v="CA12345106"/>
    <n v="23"/>
  </r>
  <r>
    <x v="13"/>
    <x v="5"/>
    <x v="1394"/>
    <x v="1"/>
    <x v="13"/>
    <s v="9000"/>
    <x v="2"/>
    <x v="1"/>
    <x v="1446"/>
    <x v="1450"/>
    <x v="1374"/>
    <x v="3"/>
    <x v="53"/>
    <x v="234"/>
    <x v="45"/>
    <m/>
    <s v="FALHA NO ABASTECIMENTO - ENGATE RAPIDO - REALIZADO ACORDO COM OPERADOR PARA O ATIVO RODAR ATE PROXIMO DOS 14 % DE COMBUSTIVEL - MAT 2201642  - OM 202303075696"/>
    <s v="202303075696"/>
    <s v="C"/>
    <x v="2"/>
    <x v="0"/>
    <x v="21"/>
    <n v="6.0212857142857138E-5"/>
    <n v="8.4298000000000001E-4"/>
    <x v="5"/>
    <m/>
    <m/>
    <n v="1"/>
    <m/>
    <x v="0"/>
    <e v="#N/A"/>
    <x v="0"/>
    <x v="1"/>
    <x v="1"/>
    <d v="2023-06-30T00:00:00"/>
    <s v="CA12345107"/>
    <n v="23"/>
  </r>
  <r>
    <x v="13"/>
    <x v="6"/>
    <x v="1395"/>
    <x v="0"/>
    <x v="13"/>
    <s v="7010"/>
    <x v="4"/>
    <x v="0"/>
    <x v="1447"/>
    <x v="1451"/>
    <x v="1375"/>
    <x v="0"/>
    <x v="4"/>
    <x v="0"/>
    <x v="0"/>
    <m/>
    <s v="MACHINE GEN Started a delay: MPS - Exec borracharia"/>
    <m/>
    <s v="C"/>
    <x v="3"/>
    <x v="0"/>
    <x v="22"/>
    <n v="3.4191520737327191E-4"/>
    <n v="4.7868129032258063E-3"/>
    <x v="6"/>
    <m/>
    <m/>
    <n v="1"/>
    <m/>
    <x v="0"/>
    <e v="#N/A"/>
    <x v="0"/>
    <x v="1"/>
    <x v="1"/>
    <d v="2023-07-05T00:00:00"/>
    <s v="CA12345112"/>
    <n v="23"/>
  </r>
  <r>
    <x v="13"/>
    <x v="6"/>
    <x v="1396"/>
    <x v="1"/>
    <x v="13"/>
    <s v="9010"/>
    <x v="17"/>
    <x v="1"/>
    <x v="1448"/>
    <x v="1452"/>
    <x v="1376"/>
    <x v="9"/>
    <x v="29"/>
    <x v="22"/>
    <x v="0"/>
    <m/>
    <s v="TM_3 - BAIXA PRESSÃO PNEU TRASEIRO ESQUERDO INTERNO - TEI (FURADO) ***TROCADO EXTENSAO TEI  01550353"/>
    <s v="202303235314"/>
    <s v="B"/>
    <x v="3"/>
    <x v="0"/>
    <x v="23"/>
    <n v="8.6365529953917055E-4"/>
    <n v="1.2091174193548389E-2"/>
    <x v="6"/>
    <m/>
    <m/>
    <n v="1"/>
    <m/>
    <x v="0"/>
    <e v="#N/A"/>
    <x v="0"/>
    <x v="1"/>
    <x v="1"/>
    <d v="2023-07-10T00:00:00"/>
    <s v="CA12345117"/>
    <n v="23"/>
  </r>
  <r>
    <x v="13"/>
    <x v="6"/>
    <x v="1397"/>
    <x v="0"/>
    <x v="13"/>
    <s v="7116"/>
    <x v="3"/>
    <x v="0"/>
    <x v="1449"/>
    <x v="1453"/>
    <x v="1377"/>
    <x v="0"/>
    <x v="33"/>
    <x v="0"/>
    <x v="0"/>
    <m/>
    <m/>
    <m/>
    <s v="A"/>
    <x v="0"/>
    <x v="0"/>
    <x v="23"/>
    <n v="3.5148847926267282E-5"/>
    <n v="4.9208387096774198E-4"/>
    <x v="6"/>
    <m/>
    <m/>
    <n v="1"/>
    <m/>
    <x v="0"/>
    <e v="#N/A"/>
    <x v="0"/>
    <x v="1"/>
    <x v="1"/>
    <d v="2023-07-15T00:00:00"/>
    <s v="CA12345122"/>
    <n v="23"/>
  </r>
  <r>
    <x v="13"/>
    <x v="6"/>
    <x v="1398"/>
    <x v="0"/>
    <x v="13"/>
    <s v="7000"/>
    <x v="0"/>
    <x v="0"/>
    <x v="1450"/>
    <x v="1454"/>
    <x v="1378"/>
    <x v="0"/>
    <x v="33"/>
    <x v="0"/>
    <x v="0"/>
    <m/>
    <s v="REVISAO PREVENTIVA"/>
    <m/>
    <s v="A"/>
    <x v="0"/>
    <x v="0"/>
    <x v="23"/>
    <n v="2.5572036866359444E-3"/>
    <n v="3.5800851612903223E-2"/>
    <x v="6"/>
    <m/>
    <m/>
    <n v="1"/>
    <m/>
    <x v="0"/>
    <e v="#N/A"/>
    <x v="0"/>
    <x v="1"/>
    <x v="1"/>
    <d v="2023-07-15T00:00:00"/>
    <s v="CA12345122"/>
    <n v="23"/>
  </r>
  <r>
    <x v="13"/>
    <x v="6"/>
    <x v="1399"/>
    <x v="1"/>
    <x v="13"/>
    <s v="9000"/>
    <x v="2"/>
    <x v="1"/>
    <x v="1451"/>
    <x v="1455"/>
    <x v="1379"/>
    <x v="3"/>
    <x v="21"/>
    <x v="244"/>
    <x v="45"/>
    <s v="NENHUMA"/>
    <s v="TM_3 - Alarme de alta  temperatura do Líquido Arrefecedor do motor - 202303388863 - BARRETO - FOI REALIZADO AVALIAÇÃO E TESTES NO ATIVO E NÃO IDENTIFICADO ALARME OU FALHA NO MESMO."/>
    <s v="202303388863"/>
    <s v="C"/>
    <x v="2"/>
    <x v="0"/>
    <x v="24"/>
    <n v="3.2266059907834103E-4"/>
    <n v="4.5172483870967745E-3"/>
    <x v="6"/>
    <m/>
    <m/>
    <n v="1"/>
    <m/>
    <x v="0"/>
    <e v="#N/A"/>
    <x v="0"/>
    <x v="1"/>
    <x v="1"/>
    <d v="2023-07-18T00:00:00"/>
    <s v="CA12345125"/>
    <n v="23"/>
  </r>
  <r>
    <x v="13"/>
    <x v="6"/>
    <x v="1400"/>
    <x v="1"/>
    <x v="13"/>
    <s v="9032"/>
    <x v="15"/>
    <x v="1"/>
    <x v="1452"/>
    <x v="1456"/>
    <x v="1380"/>
    <x v="6"/>
    <x v="69"/>
    <x v="233"/>
    <x v="0"/>
    <m/>
    <s v="FALHA DE COMUNICAÇAO   ; REALIZADO AVALIAÇAO E NAO ENCONTRADO FALHAS    1150122"/>
    <s v="202303439786"/>
    <s v="B"/>
    <x v="1"/>
    <x v="1"/>
    <x v="24"/>
    <n v="8.1898617511520739E-5"/>
    <n v="1.1465806451612904E-3"/>
    <x v="6"/>
    <m/>
    <m/>
    <n v="1"/>
    <m/>
    <x v="0"/>
    <e v="#N/A"/>
    <x v="0"/>
    <x v="1"/>
    <x v="1"/>
    <d v="2023-07-20T00:00:00"/>
    <s v="CA12345127"/>
    <n v="23"/>
  </r>
  <r>
    <x v="13"/>
    <x v="6"/>
    <x v="1401"/>
    <x v="1"/>
    <x v="13"/>
    <s v="9000"/>
    <x v="2"/>
    <x v="1"/>
    <x v="1453"/>
    <x v="1457"/>
    <x v="1381"/>
    <x v="2"/>
    <x v="17"/>
    <x v="245"/>
    <x v="92"/>
    <s v="TROCAR"/>
    <s v="FIXAÇÃO E ALTA TEMPERATURA DA TURBINA - FOI SUBSTITUÍDO O SENSOR DE TEMPERATURA DE EXAUSTÃO - MATRÍCULA 1150166"/>
    <s v="202303448433"/>
    <s v="A"/>
    <x v="2"/>
    <x v="0"/>
    <x v="24"/>
    <n v="4.9840529953917054E-4"/>
    <n v="6.9776741935483871E-3"/>
    <x v="6"/>
    <m/>
    <m/>
    <n v="1"/>
    <m/>
    <x v="0"/>
    <e v="#N/A"/>
    <x v="0"/>
    <x v="1"/>
    <x v="1"/>
    <d v="2023-07-21T00:00:00"/>
    <s v="CA12345128"/>
    <n v="23"/>
  </r>
  <r>
    <x v="13"/>
    <x v="6"/>
    <x v="1402"/>
    <x v="0"/>
    <x v="13"/>
    <s v="7001"/>
    <x v="13"/>
    <x v="0"/>
    <x v="1454"/>
    <x v="1458"/>
    <x v="1382"/>
    <x v="0"/>
    <x v="145"/>
    <x v="0"/>
    <x v="0"/>
    <m/>
    <s v="FALHA NO SISTEMA DE LUBRIFICAÇÃO - FOI COMPLELTADO O NIVEL E LIBERADO - MAT 0147841"/>
    <m/>
    <s v="A"/>
    <x v="0"/>
    <x v="0"/>
    <x v="24"/>
    <n v="1.9681336405529952E-5"/>
    <n v="2.7553870967741935E-4"/>
    <x v="6"/>
    <m/>
    <m/>
    <n v="1"/>
    <m/>
    <x v="0"/>
    <e v="#N/A"/>
    <x v="0"/>
    <x v="1"/>
    <x v="1"/>
    <d v="2023-07-22T00:00:00"/>
    <s v="CA12345129"/>
    <n v="23"/>
  </r>
  <r>
    <x v="13"/>
    <x v="6"/>
    <x v="1403"/>
    <x v="1"/>
    <x v="13"/>
    <s v="9000"/>
    <x v="2"/>
    <x v="1"/>
    <x v="1455"/>
    <x v="1459"/>
    <x v="1383"/>
    <x v="21"/>
    <x v="133"/>
    <x v="220"/>
    <x v="3"/>
    <s v="TROCAR"/>
    <s v="VAZAMENTO DE OLEO HIDRAULICO - 202303490930 - LUCAS RIBEIRO - VALVULA DA SUSPENÇÃO - SUBSTITUIDO VALVULA"/>
    <s v="202303490930"/>
    <s v="C"/>
    <x v="2"/>
    <x v="0"/>
    <x v="25"/>
    <n v="8.3101313364055307E-4"/>
    <n v="1.1634183870967743E-2"/>
    <x v="6"/>
    <m/>
    <m/>
    <n v="1"/>
    <m/>
    <x v="0"/>
    <e v="#N/A"/>
    <x v="0"/>
    <x v="1"/>
    <x v="1"/>
    <d v="2023-07-24T00:00:00"/>
    <s v="CA12345131"/>
    <n v="23"/>
  </r>
  <r>
    <x v="13"/>
    <x v="6"/>
    <x v="1404"/>
    <x v="1"/>
    <x v="13"/>
    <s v="9000"/>
    <x v="2"/>
    <x v="1"/>
    <x v="1456"/>
    <x v="1460"/>
    <x v="1384"/>
    <x v="2"/>
    <x v="42"/>
    <x v="246"/>
    <x v="93"/>
    <s v="CONFIGURAR"/>
    <s v="ALTA TEMPERATURA DE FREIO DIANTEIRO LADO ESQUERDO - REALIZADO CONFIGURAÇÃO DO TKPH - 1150085"/>
    <s v="202303518424"/>
    <s v="D"/>
    <x v="2"/>
    <x v="0"/>
    <x v="25"/>
    <n v="3.458622119815668E-4"/>
    <n v="4.8420709677419347E-3"/>
    <x v="6"/>
    <m/>
    <m/>
    <n v="1"/>
    <m/>
    <x v="0"/>
    <e v="#N/A"/>
    <x v="0"/>
    <x v="1"/>
    <x v="1"/>
    <d v="2023-07-25T00:00:00"/>
    <s v="CA12345132"/>
    <n v="23"/>
  </r>
  <r>
    <x v="13"/>
    <x v="7"/>
    <x v="1405"/>
    <x v="0"/>
    <x v="13"/>
    <s v="7000"/>
    <x v="0"/>
    <x v="0"/>
    <x v="1457"/>
    <x v="1461"/>
    <x v="1385"/>
    <x v="0"/>
    <x v="0"/>
    <x v="0"/>
    <x v="0"/>
    <m/>
    <s v="PREVENTIVA"/>
    <m/>
    <s v="A"/>
    <x v="0"/>
    <x v="0"/>
    <x v="26"/>
    <n v="7.5831520737327184E-4"/>
    <n v="1.0616412903225805E-2"/>
    <x v="7"/>
    <m/>
    <m/>
    <n v="1"/>
    <m/>
    <x v="0"/>
    <e v="#N/A"/>
    <x v="0"/>
    <x v="1"/>
    <x v="1"/>
    <d v="2023-08-01T00:00:00"/>
    <s v="CA12345139"/>
    <n v="4"/>
  </r>
  <r>
    <x v="13"/>
    <x v="7"/>
    <x v="1406"/>
    <x v="0"/>
    <x v="13"/>
    <s v="7000"/>
    <x v="5"/>
    <x v="0"/>
    <x v="1458"/>
    <x v="1462"/>
    <x v="1386"/>
    <x v="0"/>
    <x v="6"/>
    <x v="0"/>
    <x v="0"/>
    <m/>
    <s v="REVISAO PREVENTIVA - LIBERADO - 1150056"/>
    <m/>
    <s v="B"/>
    <x v="0"/>
    <x v="0"/>
    <x v="28"/>
    <n v="3.8130440347742672E-4"/>
    <n v="5.3382616486839741E-3"/>
    <x v="7"/>
    <m/>
    <m/>
    <n v="1"/>
    <m/>
    <x v="0"/>
    <e v="#N/A"/>
    <x v="0"/>
    <x v="1"/>
    <x v="1"/>
    <d v="2023-08-14T00:00:00"/>
    <s v="CA12345152"/>
    <n v="23"/>
  </r>
  <r>
    <x v="13"/>
    <x v="7"/>
    <x v="502"/>
    <x v="0"/>
    <x v="13"/>
    <s v="7000"/>
    <x v="6"/>
    <x v="0"/>
    <x v="1459"/>
    <x v="1463"/>
    <x v="499"/>
    <x v="0"/>
    <x v="6"/>
    <x v="0"/>
    <x v="0"/>
    <m/>
    <m/>
    <m/>
    <m/>
    <x v="0"/>
    <x v="0"/>
    <x v="28"/>
    <n v="1.9201228879207064E-4"/>
    <n v="2.6881720430889889E-3"/>
    <x v="7"/>
    <m/>
    <m/>
    <n v="1"/>
    <m/>
    <x v="0"/>
    <e v="#N/A"/>
    <x v="0"/>
    <x v="1"/>
    <x v="1"/>
    <d v="2023-08-15T00:00:00"/>
    <s v="CA12345153"/>
    <n v="23"/>
  </r>
  <r>
    <x v="13"/>
    <x v="7"/>
    <x v="1407"/>
    <x v="0"/>
    <x v="13"/>
    <s v="7000"/>
    <x v="5"/>
    <x v="0"/>
    <x v="1460"/>
    <x v="1464"/>
    <x v="1387"/>
    <x v="0"/>
    <x v="6"/>
    <x v="247"/>
    <x v="0"/>
    <m/>
    <m/>
    <m/>
    <m/>
    <x v="0"/>
    <x v="2"/>
    <x v="28"/>
    <n v="1.041666666658843E-3"/>
    <n v="1.4583333333223803E-2"/>
    <x v="7"/>
    <m/>
    <m/>
    <n v="1"/>
    <m/>
    <x v="0"/>
    <e v="#N/A"/>
    <x v="0"/>
    <x v="1"/>
    <x v="1"/>
    <d v="2023-08-15T00:00:00"/>
    <s v="CA12345153"/>
    <n v="23"/>
  </r>
  <r>
    <x v="13"/>
    <x v="7"/>
    <x v="1408"/>
    <x v="0"/>
    <x v="13"/>
    <s v="7000"/>
    <x v="6"/>
    <x v="0"/>
    <x v="1461"/>
    <x v="1465"/>
    <x v="1388"/>
    <x v="0"/>
    <x v="6"/>
    <x v="0"/>
    <x v="0"/>
    <m/>
    <m/>
    <m/>
    <m/>
    <x v="0"/>
    <x v="0"/>
    <x v="28"/>
    <n v="2.4481566821282389E-4"/>
    <n v="3.4274193549795346E-3"/>
    <x v="7"/>
    <m/>
    <m/>
    <n v="1"/>
    <m/>
    <x v="0"/>
    <e v="#N/A"/>
    <x v="0"/>
    <x v="1"/>
    <x v="1"/>
    <d v="2023-08-15T00:00:00"/>
    <s v="CA12345153"/>
    <n v="23"/>
  </r>
  <r>
    <x v="13"/>
    <x v="7"/>
    <x v="1409"/>
    <x v="0"/>
    <x v="13"/>
    <s v="7000"/>
    <x v="0"/>
    <x v="0"/>
    <x v="1462"/>
    <x v="1466"/>
    <x v="1389"/>
    <x v="0"/>
    <x v="6"/>
    <x v="0"/>
    <x v="0"/>
    <m/>
    <m/>
    <m/>
    <m/>
    <x v="0"/>
    <x v="0"/>
    <x v="28"/>
    <n v="2.4152745775646938E-3"/>
    <n v="3.3813844085905716E-2"/>
    <x v="7"/>
    <m/>
    <m/>
    <n v="1"/>
    <m/>
    <x v="0"/>
    <e v="#N/A"/>
    <x v="0"/>
    <x v="1"/>
    <x v="1"/>
    <d v="2023-08-15T00:00:00"/>
    <s v="CA12345153"/>
    <n v="23"/>
  </r>
  <r>
    <x v="13"/>
    <x v="7"/>
    <x v="1410"/>
    <x v="0"/>
    <x v="13"/>
    <s v="7010"/>
    <x v="4"/>
    <x v="0"/>
    <x v="1463"/>
    <x v="1467"/>
    <x v="1390"/>
    <x v="0"/>
    <x v="4"/>
    <x v="0"/>
    <x v="0"/>
    <m/>
    <s v="CALIBRACAO DE PNEUS 794AC 202303623292 - DOUGLAS"/>
    <m/>
    <s v="C"/>
    <x v="3"/>
    <x v="0"/>
    <x v="28"/>
    <n v="3.3628801843317971E-5"/>
    <n v="4.7080322580645155E-4"/>
    <x v="7"/>
    <m/>
    <m/>
    <n v="1"/>
    <m/>
    <x v="0"/>
    <e v="#N/A"/>
    <x v="0"/>
    <x v="1"/>
    <x v="1"/>
    <d v="2023-08-17T00:00:00"/>
    <s v="CA12345155"/>
    <n v="23"/>
  </r>
  <r>
    <x v="13"/>
    <x v="7"/>
    <x v="1411"/>
    <x v="1"/>
    <x v="13"/>
    <s v="9032"/>
    <x v="15"/>
    <x v="1"/>
    <x v="1464"/>
    <x v="1468"/>
    <x v="1391"/>
    <x v="10"/>
    <x v="24"/>
    <x v="91"/>
    <x v="0"/>
    <m/>
    <s v="FALHA NO SISTEMA AFEX 202303932661 -  VERIFICADO SIST E CONETADO INICIADOR ELETRICO DA CABINE - 650"/>
    <s v="202303932661"/>
    <s v="C"/>
    <x v="1"/>
    <x v="1"/>
    <x v="28"/>
    <n v="2.4156221198156684E-4"/>
    <n v="3.3818709677419356E-3"/>
    <x v="7"/>
    <m/>
    <m/>
    <n v="1"/>
    <m/>
    <x v="0"/>
    <e v="#N/A"/>
    <x v="0"/>
    <x v="1"/>
    <x v="1"/>
    <d v="2023-08-18T00:00:00"/>
    <s v="CA12345156"/>
    <n v="23"/>
  </r>
  <r>
    <x v="13"/>
    <x v="7"/>
    <x v="1412"/>
    <x v="1"/>
    <x v="13"/>
    <s v="9000"/>
    <x v="2"/>
    <x v="1"/>
    <x v="1465"/>
    <x v="1469"/>
    <x v="1392"/>
    <x v="15"/>
    <x v="41"/>
    <x v="227"/>
    <x v="2"/>
    <s v="COMPLETAR"/>
    <s v="ALARMANDO SISTEMA DE LUBRIFICAÇÃO - COMPLETADO O NIVEL DE GRAXA - MAT01544784"/>
    <m/>
    <s v="A"/>
    <x v="2"/>
    <x v="0"/>
    <x v="28"/>
    <n v="1.2056774193548387E-4"/>
    <n v="1.6879483870967744E-3"/>
    <x v="7"/>
    <m/>
    <m/>
    <n v="1"/>
    <m/>
    <x v="0"/>
    <e v="#N/A"/>
    <x v="0"/>
    <x v="1"/>
    <x v="1"/>
    <d v="2023-08-19T00:00:00"/>
    <s v="CA12345157"/>
    <n v="23"/>
  </r>
  <r>
    <x v="13"/>
    <x v="7"/>
    <x v="1413"/>
    <x v="1"/>
    <x v="13"/>
    <s v="9000"/>
    <x v="2"/>
    <x v="1"/>
    <x v="1466"/>
    <x v="1470"/>
    <x v="1393"/>
    <x v="8"/>
    <x v="146"/>
    <x v="75"/>
    <x v="3"/>
    <s v="VEDAR"/>
    <s v="VAZAMENTO DE ÓLEO HIDRÁULICO - SANADO VAZAMENTO E REFORÇANDO MANGUEIRA DO SISTEMA HIDRÁULICO DE ELEVAÇÃO - MATRÍCULA 1150166"/>
    <s v="202303973164"/>
    <s v="A"/>
    <x v="2"/>
    <x v="0"/>
    <x v="29"/>
    <n v="1.2091451612903227E-4"/>
    <n v="1.6928032258064518E-3"/>
    <x v="7"/>
    <m/>
    <m/>
    <n v="1"/>
    <m/>
    <x v="0"/>
    <e v="#N/A"/>
    <x v="0"/>
    <x v="1"/>
    <x v="1"/>
    <d v="2023-08-21T00:00:00"/>
    <s v="CA12345159"/>
    <n v="23"/>
  </r>
  <r>
    <x v="13"/>
    <x v="7"/>
    <x v="1414"/>
    <x v="2"/>
    <x v="13"/>
    <s v="8006"/>
    <x v="34"/>
    <x v="2"/>
    <x v="1467"/>
    <x v="1471"/>
    <x v="1394"/>
    <x v="7"/>
    <x v="35"/>
    <x v="0"/>
    <x v="0"/>
    <m/>
    <s v="INSPEÇÃO VIBRAÇÃO 794 AC - 202303805627"/>
    <m/>
    <s v="C"/>
    <x v="5"/>
    <x v="0"/>
    <x v="29"/>
    <n v="4.0295852534562212E-5"/>
    <n v="5.6414193548387102E-4"/>
    <x v="7"/>
    <m/>
    <m/>
    <n v="1"/>
    <m/>
    <x v="0"/>
    <e v="#N/A"/>
    <x v="0"/>
    <x v="1"/>
    <x v="1"/>
    <d v="2023-08-24T00:00:00"/>
    <s v="CA12345162"/>
    <n v="23"/>
  </r>
  <r>
    <x v="13"/>
    <x v="7"/>
    <x v="1415"/>
    <x v="0"/>
    <x v="13"/>
    <s v="4003"/>
    <x v="19"/>
    <x v="0"/>
    <x v="1468"/>
    <x v="1472"/>
    <x v="1395"/>
    <x v="0"/>
    <x v="0"/>
    <x v="0"/>
    <x v="0"/>
    <m/>
    <s v="INSPEÇÃO SENSITIVA"/>
    <m/>
    <s v="C"/>
    <x v="0"/>
    <x v="0"/>
    <x v="30"/>
    <n v="3.2269585253456225E-6"/>
    <n v="4.5177419354838714E-5"/>
    <x v="7"/>
    <m/>
    <m/>
    <n v="1"/>
    <m/>
    <x v="0"/>
    <e v="#N/A"/>
    <x v="0"/>
    <x v="1"/>
    <x v="1"/>
    <d v="2023-08-29T00:00:00"/>
    <s v="CA12345167"/>
    <n v="4"/>
  </r>
  <r>
    <x v="13"/>
    <x v="7"/>
    <x v="1416"/>
    <x v="0"/>
    <x v="13"/>
    <s v="7000"/>
    <x v="0"/>
    <x v="0"/>
    <x v="1469"/>
    <x v="1473"/>
    <x v="1396"/>
    <x v="0"/>
    <x v="0"/>
    <x v="0"/>
    <x v="0"/>
    <m/>
    <s v="PREVENTIVA - BARRETO"/>
    <m/>
    <s v="C"/>
    <x v="0"/>
    <x v="0"/>
    <x v="30"/>
    <n v="2.4670921658986173E-4"/>
    <n v="3.4539290322580644E-3"/>
    <x v="7"/>
    <m/>
    <m/>
    <n v="1"/>
    <m/>
    <x v="0"/>
    <e v="#N/A"/>
    <x v="0"/>
    <x v="1"/>
    <x v="1"/>
    <d v="2023-08-29T00:00:00"/>
    <s v="CA12345167"/>
    <n v="4"/>
  </r>
  <r>
    <x v="13"/>
    <x v="8"/>
    <x v="1417"/>
    <x v="0"/>
    <x v="13"/>
    <s v="7116"/>
    <x v="3"/>
    <x v="0"/>
    <x v="1470"/>
    <x v="1474"/>
    <x v="1397"/>
    <x v="0"/>
    <x v="11"/>
    <x v="0"/>
    <x v="0"/>
    <m/>
    <s v="MANUTENÇÃO PREVENTIVA 1500 HORAS ( TANQUE COM 10% DE_x000a_COMBNUSTÍVEL )"/>
    <m/>
    <s v="D"/>
    <x v="0"/>
    <x v="0"/>
    <x v="31"/>
    <n v="3.9062499999999994E-5"/>
    <n v="5.4687499999999994E-4"/>
    <x v="8"/>
    <m/>
    <m/>
    <n v="1"/>
    <m/>
    <x v="0"/>
    <e v="#N/A"/>
    <x v="0"/>
    <x v="1"/>
    <x v="1"/>
    <d v="2023-09-10T00:00:00"/>
    <s v="CA12345179"/>
    <n v="23"/>
  </r>
  <r>
    <x v="13"/>
    <x v="8"/>
    <x v="1418"/>
    <x v="0"/>
    <x v="13"/>
    <s v="4003"/>
    <x v="19"/>
    <x v="0"/>
    <x v="1471"/>
    <x v="1475"/>
    <x v="1398"/>
    <x v="0"/>
    <x v="11"/>
    <x v="0"/>
    <x v="0"/>
    <m/>
    <m/>
    <m/>
    <s v="D"/>
    <x v="0"/>
    <x v="0"/>
    <x v="31"/>
    <n v="1.738592857142857E-4"/>
    <n v="2.4340299999999998E-3"/>
    <x v="8"/>
    <m/>
    <m/>
    <n v="1"/>
    <m/>
    <x v="0"/>
    <e v="#N/A"/>
    <x v="0"/>
    <x v="1"/>
    <x v="1"/>
    <d v="2023-09-10T00:00:00"/>
    <s v="CA12345179"/>
    <n v="23"/>
  </r>
  <r>
    <x v="13"/>
    <x v="8"/>
    <x v="1419"/>
    <x v="0"/>
    <x v="13"/>
    <s v="7111"/>
    <x v="5"/>
    <x v="0"/>
    <x v="1472"/>
    <x v="1476"/>
    <x v="1399"/>
    <x v="0"/>
    <x v="11"/>
    <x v="0"/>
    <x v="0"/>
    <m/>
    <m/>
    <m/>
    <s v="D"/>
    <x v="0"/>
    <x v="0"/>
    <x v="31"/>
    <n v="3.9298107142857143E-4"/>
    <n v="5.5017349999999998E-3"/>
    <x v="8"/>
    <m/>
    <m/>
    <n v="1"/>
    <m/>
    <x v="0"/>
    <e v="#N/A"/>
    <x v="0"/>
    <x v="1"/>
    <x v="1"/>
    <d v="2023-09-10T00:00:00"/>
    <s v="CA12345179"/>
    <n v="23"/>
  </r>
  <r>
    <x v="13"/>
    <x v="8"/>
    <x v="1420"/>
    <x v="0"/>
    <x v="13"/>
    <s v="7111"/>
    <x v="5"/>
    <x v="0"/>
    <x v="1473"/>
    <x v="1477"/>
    <x v="1400"/>
    <x v="0"/>
    <x v="11"/>
    <x v="0"/>
    <x v="0"/>
    <m/>
    <m/>
    <m/>
    <s v="D"/>
    <x v="0"/>
    <x v="0"/>
    <x v="32"/>
    <n v="5.5642357142857146E-4"/>
    <n v="7.7899300000000005E-3"/>
    <x v="8"/>
    <m/>
    <m/>
    <n v="1"/>
    <m/>
    <x v="0"/>
    <e v="#N/A"/>
    <x v="0"/>
    <x v="1"/>
    <x v="1"/>
    <d v="2023-09-11T00:00:00"/>
    <s v="CA12345180"/>
    <n v="23"/>
  </r>
  <r>
    <x v="13"/>
    <x v="8"/>
    <x v="1421"/>
    <x v="0"/>
    <x v="13"/>
    <s v="7000"/>
    <x v="0"/>
    <x v="0"/>
    <x v="1474"/>
    <x v="1478"/>
    <x v="1401"/>
    <x v="0"/>
    <x v="11"/>
    <x v="0"/>
    <x v="0"/>
    <m/>
    <s v="MANUTENÇÃO PREVENTIVA 1500 HORAS ( TANQUE COM 10% DE _x000a_COMBNUSTÍVEL )"/>
    <m/>
    <s v="D"/>
    <x v="0"/>
    <x v="0"/>
    <x v="32"/>
    <n v="3.1920467857142858E-3"/>
    <n v="4.4688655000000001E-2"/>
    <x v="8"/>
    <m/>
    <m/>
    <n v="1"/>
    <m/>
    <x v="0"/>
    <e v="#N/A"/>
    <x v="0"/>
    <x v="1"/>
    <x v="1"/>
    <d v="2023-09-11T00:00:00"/>
    <s v="CA12345180"/>
    <n v="23"/>
  </r>
  <r>
    <x v="13"/>
    <x v="8"/>
    <x v="110"/>
    <x v="2"/>
    <x v="13"/>
    <s v="8010"/>
    <x v="14"/>
    <x v="2"/>
    <x v="1475"/>
    <x v="1479"/>
    <x v="110"/>
    <x v="0"/>
    <x v="11"/>
    <x v="0"/>
    <x v="0"/>
    <m/>
    <s v="AVALIAR PNEUS TEE"/>
    <m/>
    <s v="A"/>
    <x v="0"/>
    <x v="0"/>
    <x v="32"/>
    <n v="1.9663535714285716E-4"/>
    <n v="2.752895E-3"/>
    <x v="8"/>
    <m/>
    <m/>
    <n v="1"/>
    <m/>
    <x v="0"/>
    <e v="#N/A"/>
    <x v="0"/>
    <x v="1"/>
    <x v="1"/>
    <d v="2023-09-12T00:00:00"/>
    <s v="CA12345181"/>
    <n v="23"/>
  </r>
  <r>
    <x v="13"/>
    <x v="8"/>
    <x v="1422"/>
    <x v="1"/>
    <x v="13"/>
    <s v="9032"/>
    <x v="15"/>
    <x v="1"/>
    <x v="1476"/>
    <x v="1480"/>
    <x v="1402"/>
    <x v="6"/>
    <x v="12"/>
    <x v="71"/>
    <x v="0"/>
    <m/>
    <s v="FALHA DE COMUNICAÇÃO GPS: REALIZADO A TROCA DO CONECTOR RJ45 409472"/>
    <m/>
    <s v="B"/>
    <x v="1"/>
    <x v="1"/>
    <x v="33"/>
    <n v="3.0567964285714284E-4"/>
    <n v="4.2795149999999994E-3"/>
    <x v="8"/>
    <m/>
    <m/>
    <n v="1"/>
    <m/>
    <x v="0"/>
    <e v="#N/A"/>
    <x v="0"/>
    <x v="1"/>
    <x v="1"/>
    <d v="2023-09-20T00:00:00"/>
    <s v="CA12345189"/>
    <n v="2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0">
  <r>
    <x v="0"/>
    <s v="FROTA 01"/>
    <x v="0"/>
    <x v="0"/>
    <d v="1901-01-01T00:00:00"/>
    <n v="90"/>
    <x v="0"/>
    <s v="CA1014KS110"/>
    <s v="01/01/2023"/>
    <s v="00:00:00"/>
    <s v="01/01/2023"/>
    <s v="23:59:59"/>
    <n v="24"/>
    <n v="11.196111111111112"/>
    <n v="0"/>
    <n v="0"/>
    <n v="11.196111111111112"/>
    <n v="11.196111111111112"/>
    <n v="0"/>
    <n v="12.803888888888888"/>
    <n v="4.6258333333333335"/>
    <n v="4.6258333333333335"/>
    <n v="0"/>
    <n v="8.1780555555555541"/>
    <n v="8.1780555555555541"/>
    <n v="6.0655555555555543"/>
    <n v="2.1124999999999998"/>
    <n v="0"/>
    <n v="0"/>
    <n v="0"/>
    <n v="53.349537037037031"/>
    <n v="63.871653577472109"/>
    <n v="34.075231481481474"/>
    <n v="100"/>
    <n v="0"/>
    <n v="0"/>
    <n v="0"/>
    <n v="0.25831323664277711"/>
    <n v="0"/>
    <n v="8.1780555555555541"/>
    <n v="0"/>
    <n v="2.7260185185185182"/>
    <n v="3.732037037037037"/>
    <n v="3"/>
    <n v="1"/>
    <n v="0"/>
    <m/>
    <m/>
    <m/>
    <m/>
  </r>
  <r>
    <x v="0"/>
    <s v="FROTA 01"/>
    <x v="0"/>
    <x v="0"/>
    <d v="1901-01-01T00:00:00"/>
    <n v="90"/>
    <x v="1"/>
    <s v="CA1014KS111"/>
    <s v="01/01/2023"/>
    <s v="00:00:00"/>
    <s v="01/01/2023"/>
    <s v="23:59:59"/>
    <n v="24.000000000000004"/>
    <n v="8.9727777777777789"/>
    <n v="8.9727777777777789"/>
    <n v="0"/>
    <n v="0"/>
    <n v="0"/>
    <n v="0"/>
    <n v="15.027222222222219"/>
    <n v="4.4963888888888892"/>
    <n v="4.4963888888888892"/>
    <n v="0"/>
    <n v="10.530833333333334"/>
    <n v="10.530833333333334"/>
    <n v="8.482222222222223"/>
    <n v="2.0486111111111112"/>
    <n v="0"/>
    <n v="0"/>
    <n v="0"/>
    <n v="62.613425925925903"/>
    <n v="70.078376280084314"/>
    <n v="43.878472222222214"/>
    <n v="53.994274564539325"/>
    <n v="0"/>
    <n v="0"/>
    <n v="1"/>
    <n v="0.19453456780353987"/>
    <n v="0"/>
    <n v="10.530833333333334"/>
    <n v="8.9727777777777789"/>
    <n v="10.530833333333334"/>
    <n v="8.9727777777777789"/>
    <n v="1"/>
    <n v="0"/>
    <n v="0"/>
    <m/>
    <m/>
    <m/>
    <m/>
  </r>
  <r>
    <x v="0"/>
    <s v="FROTA 01"/>
    <x v="0"/>
    <x v="0"/>
    <d v="1901-01-01T00:00:00"/>
    <n v="90"/>
    <x v="2"/>
    <s v="CA1014KS112"/>
    <s v="01/01/2023"/>
    <s v="00:00:00"/>
    <s v="01/01/2023"/>
    <s v="23:59:59"/>
    <n v="24"/>
    <n v="0"/>
    <n v="0"/>
    <n v="0"/>
    <n v="0"/>
    <n v="0"/>
    <n v="0"/>
    <n v="24"/>
    <n v="7.3641666666666667"/>
    <n v="7.3641666666666667"/>
    <n v="0"/>
    <n v="16.635833333333334"/>
    <n v="16.635833333333334"/>
    <n v="14.473333333333333"/>
    <n v="2.1625000000000001"/>
    <n v="0"/>
    <n v="0"/>
    <n v="0"/>
    <n v="100"/>
    <n v="69.315972222222229"/>
    <n v="69.315972222222229"/>
    <n v="100"/>
    <n v="0"/>
    <n v="0"/>
    <n v="0"/>
    <n v="0.129990482392426"/>
    <n v="0"/>
    <n v="16.635833333333334"/>
    <n v="0"/>
    <n v="16.635833333333334"/>
    <n v="0"/>
    <n v="0"/>
    <n v="0"/>
    <n v="0"/>
    <m/>
    <m/>
    <m/>
    <m/>
  </r>
  <r>
    <x v="0"/>
    <s v="FROTA 01"/>
    <x v="0"/>
    <x v="0"/>
    <d v="1901-01-01T00:00:00"/>
    <n v="90"/>
    <x v="3"/>
    <s v="CA1014KS113"/>
    <s v="01/01/2023"/>
    <s v="00:00:00"/>
    <s v="01/01/2023"/>
    <s v="23:59:59"/>
    <n v="24"/>
    <n v="13.139166666666668"/>
    <n v="13.139166666666668"/>
    <n v="0"/>
    <n v="0"/>
    <n v="0"/>
    <n v="0"/>
    <n v="10.860833333333332"/>
    <n v="3.6005555555555553"/>
    <n v="3.6005555555555553"/>
    <n v="0"/>
    <n v="7.2602777777777776"/>
    <n v="7.2602777777777776"/>
    <n v="6.5013888888888882"/>
    <n v="0.75888888888888895"/>
    <n v="0"/>
    <n v="0"/>
    <n v="0"/>
    <n v="45.253472222222221"/>
    <n v="66.848256988669803"/>
    <n v="30.251157407407408"/>
    <n v="35.590566191889756"/>
    <n v="0"/>
    <n v="0"/>
    <n v="0"/>
    <n v="0.10452615066763593"/>
    <n v="0"/>
    <n v="7.2602777777777776"/>
    <n v="0"/>
    <n v="7.2602777777777776"/>
    <n v="0"/>
    <n v="0"/>
    <n v="0"/>
    <n v="0"/>
    <m/>
    <m/>
    <m/>
    <m/>
  </r>
  <r>
    <x v="0"/>
    <s v="FROTA 01"/>
    <x v="0"/>
    <x v="0"/>
    <d v="1901-01-01T00:00:00"/>
    <n v="90"/>
    <x v="4"/>
    <s v="CA1014KS114"/>
    <s v="01/01/2023"/>
    <s v="00:00:00"/>
    <s v="01/01/2023"/>
    <s v="23:59:59"/>
    <n v="23.999999999999996"/>
    <n v="0.53500000000000003"/>
    <n v="0.53500000000000003"/>
    <n v="0"/>
    <n v="0"/>
    <n v="0"/>
    <n v="0"/>
    <n v="23.464999999999996"/>
    <n v="8.137777777777778"/>
    <n v="8.137777777777778"/>
    <n v="0"/>
    <n v="15.32722222222222"/>
    <n v="15.32722222222222"/>
    <n v="12.997499999999999"/>
    <n v="2.3297222222222222"/>
    <n v="0"/>
    <n v="0"/>
    <n v="0"/>
    <n v="97.770833333333329"/>
    <n v="65.319506593744819"/>
    <n v="63.863425925925931"/>
    <n v="96.627206500420286"/>
    <n v="0"/>
    <n v="0"/>
    <n v="1"/>
    <n v="0.15199898510275836"/>
    <n v="0"/>
    <n v="15.32722222222222"/>
    <n v="0.53500000000000003"/>
    <n v="15.32722222222222"/>
    <n v="0.53500000000000003"/>
    <n v="1"/>
    <n v="0"/>
    <n v="0"/>
    <m/>
    <m/>
    <m/>
    <m/>
  </r>
  <r>
    <x v="0"/>
    <s v="FROTA 01"/>
    <x v="0"/>
    <x v="0"/>
    <d v="1901-01-01T00:00:00"/>
    <n v="90"/>
    <x v="5"/>
    <s v="CA1014KS115"/>
    <s v="01/01/2023"/>
    <s v="00:00:00"/>
    <s v="01/01/2023"/>
    <s v="23:59:59"/>
    <n v="23.999999999999996"/>
    <n v="0"/>
    <n v="0"/>
    <n v="0"/>
    <n v="0"/>
    <n v="0"/>
    <n v="0"/>
    <n v="23.999999999999996"/>
    <n v="8.0922222222222224"/>
    <n v="8.0922222222222224"/>
    <n v="0"/>
    <n v="15.907777777777778"/>
    <n v="15.907777777777778"/>
    <n v="13.42138888888889"/>
    <n v="2.486388888888889"/>
    <n v="0"/>
    <n v="0"/>
    <n v="0"/>
    <n v="100"/>
    <n v="66.282407407407419"/>
    <n v="66.282407407407419"/>
    <n v="100"/>
    <n v="0"/>
    <n v="0"/>
    <n v="0"/>
    <n v="0.15630020255640148"/>
    <n v="0"/>
    <n v="15.907777777777778"/>
    <n v="0"/>
    <n v="15.907777777777778"/>
    <n v="0"/>
    <n v="0"/>
    <n v="0"/>
    <n v="0"/>
    <m/>
    <m/>
    <m/>
    <m/>
  </r>
  <r>
    <x v="0"/>
    <s v="FROTA 01"/>
    <x v="0"/>
    <x v="0"/>
    <d v="1901-01-01T00:00:00"/>
    <n v="90"/>
    <x v="6"/>
    <s v="CA1014KS116"/>
    <s v="01/01/2023"/>
    <s v="00:00:00"/>
    <s v="01/01/2023"/>
    <s v="23:59:59"/>
    <n v="24"/>
    <n v="8.0555555555555554E-3"/>
    <n v="8.0555555555555554E-3"/>
    <n v="0"/>
    <n v="0"/>
    <n v="0"/>
    <n v="0"/>
    <n v="23.991944444444446"/>
    <n v="8.7083333333333321"/>
    <n v="8.7083333333333321"/>
    <n v="0"/>
    <n v="15.28361111111111"/>
    <n v="15.28361111111111"/>
    <n v="13.194444444444443"/>
    <n v="2.0891666666666664"/>
    <n v="0"/>
    <n v="0"/>
    <n v="0"/>
    <n v="99.96643518518519"/>
    <n v="63.703094788760104"/>
    <n v="63.681712962962955"/>
    <n v="99.947320617620335"/>
    <n v="0"/>
    <n v="0"/>
    <n v="1"/>
    <n v="0.13669326257247233"/>
    <n v="0"/>
    <n v="15.28361111111111"/>
    <n v="8.0555555555555554E-3"/>
    <n v="15.28361111111111"/>
    <n v="8.0555555555555554E-3"/>
    <n v="1"/>
    <n v="0"/>
    <n v="0"/>
    <m/>
    <m/>
    <m/>
    <m/>
  </r>
  <r>
    <x v="0"/>
    <s v="FROTA 01"/>
    <x v="0"/>
    <x v="0"/>
    <d v="1901-01-01T00:00:00"/>
    <n v="90"/>
    <x v="7"/>
    <s v="CA1014KS117"/>
    <s v="01/01/2023"/>
    <s v="00:00:00"/>
    <s v="01/01/2023"/>
    <s v="23:59:59"/>
    <n v="24"/>
    <n v="1.2238888888888888"/>
    <n v="0"/>
    <n v="0"/>
    <n v="1.2238888888888888"/>
    <n v="1.2238888888888888"/>
    <n v="0"/>
    <n v="22.77611111111111"/>
    <n v="8.8272222222222219"/>
    <n v="8.8272222222222219"/>
    <n v="0"/>
    <n v="13.948888888888888"/>
    <n v="13.877500000000001"/>
    <n v="11.687222222222223"/>
    <n v="2.1902777777777778"/>
    <n v="7.1388888888888891E-2"/>
    <n v="0"/>
    <n v="7.1388888888888891E-2"/>
    <n v="94.900462962962962"/>
    <n v="61.243505622362612"/>
    <n v="58.120370370370367"/>
    <n v="100"/>
    <n v="0"/>
    <n v="0"/>
    <n v="0"/>
    <n v="0.15702166640114706"/>
    <n v="0"/>
    <n v="13.948888888888888"/>
    <n v="0"/>
    <n v="13.948888888888888"/>
    <n v="1.2238888888888888"/>
    <n v="1"/>
    <n v="1"/>
    <n v="0"/>
    <m/>
    <m/>
    <m/>
    <m/>
  </r>
  <r>
    <x v="0"/>
    <s v="FROTA 01"/>
    <x v="0"/>
    <x v="0"/>
    <d v="1901-01-01T00:00:00"/>
    <n v="90"/>
    <x v="8"/>
    <s v="CA1014KS118"/>
    <s v="01/01/2023"/>
    <s v="00:00:00"/>
    <s v="01/01/2023"/>
    <s v="23:59:59"/>
    <n v="23.999999999999996"/>
    <n v="0"/>
    <n v="0"/>
    <n v="0"/>
    <n v="0"/>
    <n v="0"/>
    <n v="0"/>
    <n v="23.999999999999996"/>
    <n v="7.8213888888888903"/>
    <n v="7.8213888888888903"/>
    <n v="0"/>
    <n v="16.17861111111111"/>
    <n v="16.17861111111111"/>
    <n v="13.415277777777778"/>
    <n v="2.7633333333333332"/>
    <n v="0"/>
    <n v="0"/>
    <n v="0"/>
    <n v="100"/>
    <n v="67.410879629629633"/>
    <n v="67.410879629629633"/>
    <n v="100"/>
    <n v="0"/>
    <n v="0"/>
    <n v="0"/>
    <n v="0.17080164139896642"/>
    <n v="0"/>
    <n v="16.17861111111111"/>
    <n v="0"/>
    <n v="16.17861111111111"/>
    <n v="0"/>
    <n v="0"/>
    <n v="0"/>
    <n v="0"/>
    <m/>
    <m/>
    <m/>
    <m/>
  </r>
  <r>
    <x v="1"/>
    <s v="FROTA 01"/>
    <x v="1"/>
    <x v="1"/>
    <d v="1901-02-01T00:00:00"/>
    <n v="90"/>
    <x v="0"/>
    <s v="CA1014KS110"/>
    <s v="01/02/2023"/>
    <s v="00:00:00"/>
    <s v="01/02/2023"/>
    <s v="23:59:59"/>
    <n v="23.999999999999996"/>
    <n v="0"/>
    <n v="0"/>
    <n v="0"/>
    <n v="0"/>
    <n v="0"/>
    <n v="0"/>
    <n v="23.999999999999996"/>
    <n v="7.9644444444444442"/>
    <n v="4.9552777777777779"/>
    <n v="3.0091666666666663"/>
    <n v="16.035555555555554"/>
    <n v="16.035555555555554"/>
    <n v="14.110555555555553"/>
    <n v="1.9249999999999998"/>
    <n v="0"/>
    <n v="0"/>
    <n v="0"/>
    <n v="100"/>
    <n v="66.81481481481481"/>
    <n v="66.81481481481481"/>
    <n v="100"/>
    <n v="0"/>
    <n v="0"/>
    <n v="0"/>
    <n v="0.12004573170731707"/>
    <n v="0"/>
    <n v="16.035555555555554"/>
    <n v="0"/>
    <n v="16.035555555555554"/>
    <n v="0"/>
    <n v="0"/>
    <n v="0"/>
    <n v="0"/>
    <m/>
    <m/>
    <m/>
    <m/>
  </r>
  <r>
    <x v="1"/>
    <s v="FROTA 01"/>
    <x v="1"/>
    <x v="1"/>
    <d v="1901-02-01T00:00:00"/>
    <n v="90"/>
    <x v="1"/>
    <s v="CA1014KS111"/>
    <s v="01/02/2023"/>
    <s v="00:00:00"/>
    <s v="01/02/2023"/>
    <s v="23:59:59"/>
    <n v="24.000000000000004"/>
    <n v="0"/>
    <n v="0"/>
    <n v="0"/>
    <n v="0"/>
    <n v="0"/>
    <n v="0"/>
    <n v="24.000000000000004"/>
    <n v="7.9461111111111116"/>
    <n v="4.8408333333333342"/>
    <n v="3.1052777777777778"/>
    <n v="16.053888888888888"/>
    <n v="16.053888888888888"/>
    <n v="11.830277777777777"/>
    <n v="4.2236111111111105"/>
    <n v="0"/>
    <n v="0"/>
    <n v="0"/>
    <n v="100"/>
    <n v="66.891203703703695"/>
    <n v="66.891203703703695"/>
    <n v="100"/>
    <n v="0"/>
    <n v="0"/>
    <n v="0"/>
    <n v="0.26308959407550953"/>
    <n v="0"/>
    <n v="16.053888888888888"/>
    <n v="0"/>
    <n v="16.053888888888888"/>
    <n v="0"/>
    <n v="0"/>
    <n v="0"/>
    <n v="0"/>
    <m/>
    <m/>
    <m/>
    <m/>
  </r>
  <r>
    <x v="1"/>
    <s v="FROTA 01"/>
    <x v="1"/>
    <x v="1"/>
    <d v="1901-02-01T00:00:00"/>
    <n v="90"/>
    <x v="2"/>
    <s v="CA1014KS112"/>
    <s v="01/02/2023"/>
    <s v="00:00:00"/>
    <s v="01/02/2023"/>
    <s v="23:59:59"/>
    <n v="24.000000000000004"/>
    <n v="0.30166666666666669"/>
    <n v="0.30166666666666669"/>
    <n v="0"/>
    <n v="0"/>
    <n v="0"/>
    <n v="0"/>
    <n v="23.698333333333334"/>
    <n v="5.3900000000000006"/>
    <n v="3.4813888888888895"/>
    <n v="1.9086111111111113"/>
    <n v="18.30833333333333"/>
    <n v="18.30833333333333"/>
    <n v="12.928611111111111"/>
    <n v="5.3797222222222221"/>
    <n v="0"/>
    <n v="0"/>
    <n v="0"/>
    <n v="98.743055555555543"/>
    <n v="77.255784513678861"/>
    <n v="76.2847222222222"/>
    <n v="98.379007701952361"/>
    <n v="0"/>
    <n v="0"/>
    <n v="1"/>
    <n v="0.29384008496434538"/>
    <n v="0"/>
    <n v="18.30833333333333"/>
    <n v="0.30166666666666669"/>
    <n v="18.30833333333333"/>
    <n v="0.30166666666666669"/>
    <n v="1"/>
    <n v="0"/>
    <n v="0"/>
    <m/>
    <m/>
    <m/>
    <m/>
  </r>
  <r>
    <x v="1"/>
    <s v="FROTA 01"/>
    <x v="1"/>
    <x v="1"/>
    <d v="1901-02-01T00:00:00"/>
    <n v="90"/>
    <x v="3"/>
    <s v="CA1014KS113"/>
    <s v="01/02/2023"/>
    <s v="00:00:00"/>
    <s v="01/02/2023"/>
    <s v="23:59:59"/>
    <n v="24"/>
    <n v="0"/>
    <n v="0"/>
    <n v="0"/>
    <n v="0"/>
    <n v="0"/>
    <n v="0"/>
    <n v="24"/>
    <n v="8.1461111111111091"/>
    <n v="4.6913888888888877"/>
    <n v="3.4547222222222222"/>
    <n v="15.853888888888887"/>
    <n v="15.853888888888887"/>
    <n v="14.356944444444443"/>
    <n v="1.4969444444444444"/>
    <n v="0"/>
    <n v="0"/>
    <n v="0"/>
    <n v="100"/>
    <n v="66.057870370370367"/>
    <n v="66.057870370370367"/>
    <n v="100"/>
    <n v="0"/>
    <n v="0"/>
    <n v="0"/>
    <n v="9.442127763955567E-2"/>
    <n v="0"/>
    <n v="15.853888888888887"/>
    <n v="0"/>
    <n v="15.853888888888887"/>
    <n v="0"/>
    <n v="0"/>
    <n v="0"/>
    <n v="0"/>
    <m/>
    <m/>
    <m/>
    <m/>
  </r>
  <r>
    <x v="1"/>
    <s v="FROTA 01"/>
    <x v="1"/>
    <x v="1"/>
    <d v="1901-02-01T00:00:00"/>
    <n v="90"/>
    <x v="4"/>
    <s v="CA1014KS114"/>
    <s v="01/02/2023"/>
    <s v="00:00:00"/>
    <s v="01/02/2023"/>
    <s v="23:59:59"/>
    <n v="24.000000000000004"/>
    <n v="0"/>
    <n v="0"/>
    <n v="0"/>
    <n v="0"/>
    <n v="0"/>
    <n v="0"/>
    <n v="24.000000000000004"/>
    <n v="9.7547222222222221"/>
    <n v="6.7624999999999993"/>
    <n v="2.9922222222222223"/>
    <n v="14.24527777777778"/>
    <n v="14.242777777777778"/>
    <n v="12.360833333333332"/>
    <n v="1.8819444444444444"/>
    <n v="2.5000000000000001E-3"/>
    <n v="0"/>
    <n v="2.5000000000000001E-3"/>
    <n v="100"/>
    <n v="59.355324074074076"/>
    <n v="59.355324074074076"/>
    <n v="100"/>
    <n v="0"/>
    <n v="0"/>
    <n v="0"/>
    <n v="0.13211005596396463"/>
    <n v="0"/>
    <n v="14.24527777777778"/>
    <n v="0"/>
    <n v="14.24527777777778"/>
    <n v="0"/>
    <n v="0"/>
    <n v="0"/>
    <n v="0"/>
    <m/>
    <m/>
    <m/>
    <m/>
  </r>
  <r>
    <x v="1"/>
    <s v="FROTA 01"/>
    <x v="1"/>
    <x v="1"/>
    <d v="1901-02-01T00:00:00"/>
    <n v="90"/>
    <x v="5"/>
    <s v="CA1014KS115"/>
    <s v="01/02/2023"/>
    <s v="00:00:00"/>
    <s v="01/02/2023"/>
    <s v="23:59:59"/>
    <n v="24.000000000000004"/>
    <n v="0"/>
    <n v="0"/>
    <n v="0"/>
    <n v="0"/>
    <n v="0"/>
    <n v="0"/>
    <n v="24.000000000000004"/>
    <n v="9.6588888888888889"/>
    <n v="6.5086111111111116"/>
    <n v="3.1502777777777777"/>
    <n v="14.341111111111111"/>
    <n v="14.341111111111111"/>
    <n v="12.310833333333335"/>
    <n v="2.0302777777777781"/>
    <n v="0"/>
    <n v="0"/>
    <n v="0"/>
    <n v="100"/>
    <n v="59.754629629629619"/>
    <n v="59.754629629629619"/>
    <n v="100"/>
    <n v="0"/>
    <n v="0"/>
    <n v="0"/>
    <n v="0.14157046563880066"/>
    <n v="0"/>
    <n v="14.341111111111111"/>
    <n v="0"/>
    <n v="14.341111111111111"/>
    <n v="0"/>
    <n v="0"/>
    <n v="0"/>
    <n v="0"/>
    <m/>
    <m/>
    <m/>
    <m/>
  </r>
  <r>
    <x v="1"/>
    <s v="FROTA 01"/>
    <x v="1"/>
    <x v="1"/>
    <d v="1901-02-01T00:00:00"/>
    <n v="90"/>
    <x v="6"/>
    <s v="CA1014KS116"/>
    <s v="01/02/2023"/>
    <s v="00:00:00"/>
    <s v="01/02/2023"/>
    <s v="23:59:59"/>
    <n v="24.000000000000007"/>
    <n v="0"/>
    <n v="0"/>
    <n v="0"/>
    <n v="0"/>
    <n v="0"/>
    <n v="0"/>
    <n v="24.000000000000007"/>
    <n v="9.8741666666666656"/>
    <n v="6.99"/>
    <n v="2.8841666666666663"/>
    <n v="14.125833333333334"/>
    <n v="14.125833333333334"/>
    <n v="11.539444444444444"/>
    <n v="2.5863888888888891"/>
    <n v="0"/>
    <n v="0"/>
    <n v="0"/>
    <n v="100"/>
    <n v="58.857638888888872"/>
    <n v="58.857638888888872"/>
    <n v="100"/>
    <n v="0"/>
    <n v="0"/>
    <n v="0"/>
    <n v="0.18309637582836805"/>
    <n v="0"/>
    <n v="14.125833333333334"/>
    <n v="0"/>
    <n v="14.125833333333334"/>
    <n v="0"/>
    <n v="0"/>
    <n v="0"/>
    <n v="0"/>
    <m/>
    <m/>
    <m/>
    <m/>
  </r>
  <r>
    <x v="1"/>
    <s v="FROTA 01"/>
    <x v="1"/>
    <x v="1"/>
    <d v="1901-02-01T00:00:00"/>
    <n v="90"/>
    <x v="7"/>
    <s v="CA1014KS117"/>
    <s v="01/02/2023"/>
    <s v="00:00:00"/>
    <s v="01/02/2023"/>
    <s v="23:59:59"/>
    <n v="24"/>
    <n v="21.949166666666667"/>
    <n v="0"/>
    <n v="0"/>
    <n v="21.949166666666667"/>
    <n v="21.949166666666667"/>
    <n v="0"/>
    <n v="2.0508333333333333"/>
    <n v="0.5541666666666667"/>
    <n v="0.5541666666666667"/>
    <n v="0"/>
    <n v="1.4966666666666666"/>
    <n v="1.4966666666666666"/>
    <n v="1.2772222222222223"/>
    <n v="0.21944444444444444"/>
    <n v="0"/>
    <n v="0"/>
    <n v="0"/>
    <n v="8.5451388888888875"/>
    <n v="72.978464039008529"/>
    <n v="6.2361111111111107"/>
    <n v="100"/>
    <n v="0"/>
    <n v="0"/>
    <n v="0"/>
    <n v="0.14662212323682258"/>
    <n v="0"/>
    <n v="1.4966666666666666"/>
    <n v="0"/>
    <n v="1.4966666666666666"/>
    <n v="0"/>
    <n v="0"/>
    <n v="1"/>
    <n v="0"/>
    <m/>
    <m/>
    <m/>
    <m/>
  </r>
  <r>
    <x v="1"/>
    <s v="FROTA 01"/>
    <x v="1"/>
    <x v="1"/>
    <d v="1901-02-01T00:00:00"/>
    <n v="90"/>
    <x v="8"/>
    <s v="CA1014KS118"/>
    <s v="01/02/2023"/>
    <s v="00:00:00"/>
    <s v="01/02/2023"/>
    <s v="23:59:59"/>
    <n v="24.000000000000004"/>
    <n v="0"/>
    <n v="0"/>
    <n v="0"/>
    <n v="0"/>
    <n v="0"/>
    <n v="0"/>
    <n v="24.000000000000004"/>
    <n v="9.0072222222222216"/>
    <n v="5.8511111111111109"/>
    <n v="3.1561111111111111"/>
    <n v="14.992777777777778"/>
    <n v="14.992777777777778"/>
    <n v="12.258333333333333"/>
    <n v="2.7344444444444442"/>
    <n v="0"/>
    <n v="0"/>
    <n v="0"/>
    <n v="100"/>
    <n v="62.469907407407398"/>
    <n v="62.469907407407398"/>
    <n v="100"/>
    <n v="0"/>
    <n v="0"/>
    <n v="0"/>
    <n v="0.18238411086819578"/>
    <n v="0"/>
    <n v="14.992777777777778"/>
    <n v="0"/>
    <n v="14.992777777777778"/>
    <n v="0"/>
    <n v="0"/>
    <n v="0"/>
    <n v="0"/>
    <m/>
    <m/>
    <m/>
    <m/>
  </r>
  <r>
    <x v="2"/>
    <s v="FROTA 01"/>
    <x v="0"/>
    <x v="0"/>
    <d v="1901-01-02T00:00:00"/>
    <n v="90"/>
    <x v="0"/>
    <s v="CA1014KS110"/>
    <s v="02/01/2023"/>
    <s v="00:00:00"/>
    <s v="02/01/2023"/>
    <s v="23:59:59"/>
    <n v="24.000000000000004"/>
    <n v="3.4786111111111109"/>
    <n v="0"/>
    <n v="0"/>
    <n v="3.4786111111111109"/>
    <n v="3.4786111111111109"/>
    <n v="0"/>
    <n v="20.521388888888893"/>
    <n v="6.9141666666666675"/>
    <n v="6.9141666666666675"/>
    <n v="0"/>
    <n v="13.607222222222223"/>
    <n v="13.607222222222223"/>
    <n v="11.420277777777777"/>
    <n v="2.1869444444444444"/>
    <n v="0"/>
    <n v="0"/>
    <n v="0"/>
    <n v="85.505787037037038"/>
    <n v="66.307511133370326"/>
    <n v="56.696759259259252"/>
    <n v="100"/>
    <n v="0"/>
    <n v="0"/>
    <n v="0"/>
    <n v="0.16071938921324458"/>
    <n v="0"/>
    <n v="13.607222222222223"/>
    <n v="0"/>
    <n v="6.8036111111111115"/>
    <n v="1.7393055555555554"/>
    <n v="2"/>
    <n v="1"/>
    <n v="0"/>
    <m/>
    <m/>
    <m/>
    <m/>
  </r>
  <r>
    <x v="2"/>
    <s v="FROTA 01"/>
    <x v="0"/>
    <x v="0"/>
    <d v="1901-01-02T00:00:00"/>
    <n v="90"/>
    <x v="1"/>
    <s v="CA1014KS111"/>
    <s v="02/01/2023"/>
    <s v="00:00:00"/>
    <s v="02/01/2023"/>
    <s v="23:59:59"/>
    <n v="24"/>
    <n v="17.348611111111111"/>
    <n v="17.348611111111111"/>
    <n v="0"/>
    <n v="0"/>
    <n v="0"/>
    <n v="0"/>
    <n v="6.6513888888888886"/>
    <n v="2.9488888888888889"/>
    <n v="2.9488888888888889"/>
    <n v="0"/>
    <n v="3.7025000000000001"/>
    <n v="3.7025000000000001"/>
    <n v="3.3880555555555558"/>
    <n v="0.31444444444444442"/>
    <n v="0"/>
    <n v="0"/>
    <n v="0"/>
    <n v="27.71412037037037"/>
    <n v="55.665065775736068"/>
    <n v="15.427083333333332"/>
    <n v="17.588145254935078"/>
    <n v="0"/>
    <n v="0"/>
    <n v="0"/>
    <n v="8.4927601470477898E-2"/>
    <n v="0"/>
    <n v="3.7025000000000001"/>
    <n v="0"/>
    <n v="3.7025000000000001"/>
    <n v="0"/>
    <n v="0"/>
    <n v="0"/>
    <n v="0"/>
    <m/>
    <m/>
    <m/>
    <m/>
  </r>
  <r>
    <x v="2"/>
    <s v="FROTA 01"/>
    <x v="0"/>
    <x v="0"/>
    <d v="1901-01-02T00:00:00"/>
    <n v="90"/>
    <x v="2"/>
    <s v="CA1014KS112"/>
    <s v="02/01/2023"/>
    <s v="00:00:00"/>
    <s v="02/01/2023"/>
    <s v="23:59:59"/>
    <n v="23.999999999999996"/>
    <n v="11.166666666666668"/>
    <n v="0"/>
    <n v="0"/>
    <n v="11.166666666666668"/>
    <n v="11.166666666666668"/>
    <n v="0"/>
    <n v="12.833333333333334"/>
    <n v="2.688333333333333"/>
    <n v="2.688333333333333"/>
    <n v="0"/>
    <n v="10.145000000000001"/>
    <n v="10.145000000000001"/>
    <n v="8.2347222222222225"/>
    <n v="1.9102777777777777"/>
    <n v="0"/>
    <n v="0"/>
    <n v="0"/>
    <n v="53.472222222222229"/>
    <n v="79.05194805194806"/>
    <n v="42.270833333333343"/>
    <n v="100"/>
    <n v="0"/>
    <n v="0"/>
    <n v="0"/>
    <n v="0.18829746454191992"/>
    <n v="0"/>
    <n v="10.145000000000001"/>
    <n v="0"/>
    <n v="10.145000000000001"/>
    <n v="11.166666666666668"/>
    <n v="1"/>
    <n v="1"/>
    <n v="0"/>
    <m/>
    <m/>
    <m/>
    <m/>
  </r>
  <r>
    <x v="2"/>
    <s v="FROTA 01"/>
    <x v="0"/>
    <x v="0"/>
    <d v="1901-01-02T00:00:00"/>
    <n v="90"/>
    <x v="3"/>
    <s v="CA1014KS113"/>
    <s v="02/01/2023"/>
    <s v="00:00:00"/>
    <s v="02/01/2023"/>
    <s v="23:59:59"/>
    <n v="23.999999999999996"/>
    <n v="0"/>
    <n v="0"/>
    <n v="0"/>
    <n v="0"/>
    <n v="0"/>
    <n v="0"/>
    <n v="23.999999999999996"/>
    <n v="6.4897222222222224"/>
    <n v="6.4897222222222224"/>
    <n v="0"/>
    <n v="17.510277777777777"/>
    <n v="17.510277777777777"/>
    <n v="14.301388888888887"/>
    <n v="3.2088888888888882"/>
    <n v="0"/>
    <n v="0"/>
    <n v="0"/>
    <n v="100"/>
    <n v="72.959490740740748"/>
    <n v="72.959490740740748"/>
    <n v="100"/>
    <n v="0"/>
    <n v="0"/>
    <n v="0"/>
    <n v="0.18325745197265095"/>
    <n v="0"/>
    <n v="17.510277777777777"/>
    <n v="0"/>
    <n v="17.510277777777777"/>
    <n v="0"/>
    <n v="0"/>
    <n v="0"/>
    <n v="0"/>
    <m/>
    <m/>
    <m/>
    <m/>
  </r>
  <r>
    <x v="2"/>
    <s v="FROTA 01"/>
    <x v="0"/>
    <x v="0"/>
    <d v="1901-01-02T00:00:00"/>
    <n v="90"/>
    <x v="4"/>
    <s v="CA1014KS114"/>
    <s v="02/01/2023"/>
    <s v="00:00:00"/>
    <s v="02/01/2023"/>
    <s v="23:59:59"/>
    <n v="24"/>
    <n v="0"/>
    <n v="0"/>
    <n v="0"/>
    <n v="0"/>
    <n v="0"/>
    <n v="0"/>
    <n v="24"/>
    <n v="7.1344444444444441"/>
    <n v="7.1344444444444441"/>
    <n v="0"/>
    <n v="16.865555555555556"/>
    <n v="16.865555555555556"/>
    <n v="13.230277777777779"/>
    <n v="3.6352777777777781"/>
    <n v="0"/>
    <n v="0"/>
    <n v="0"/>
    <n v="100"/>
    <n v="70.273148148148152"/>
    <n v="70.273148148148152"/>
    <n v="100"/>
    <n v="0"/>
    <n v="0"/>
    <n v="0"/>
    <n v="0.21554450227287703"/>
    <n v="0"/>
    <n v="16.865555555555556"/>
    <n v="0"/>
    <n v="16.865555555555556"/>
    <n v="0"/>
    <n v="0"/>
    <n v="0"/>
    <n v="0"/>
    <m/>
    <m/>
    <m/>
    <m/>
  </r>
  <r>
    <x v="2"/>
    <s v="FROTA 01"/>
    <x v="0"/>
    <x v="0"/>
    <d v="1901-01-02T00:00:00"/>
    <n v="90"/>
    <x v="5"/>
    <s v="CA1014KS115"/>
    <s v="02/01/2023"/>
    <s v="00:00:00"/>
    <s v="02/01/2023"/>
    <s v="23:59:59"/>
    <n v="24"/>
    <n v="0"/>
    <n v="0"/>
    <n v="0"/>
    <n v="0"/>
    <n v="0"/>
    <n v="0"/>
    <n v="24"/>
    <n v="6.7572222222222216"/>
    <n v="6.7572222222222216"/>
    <n v="0"/>
    <n v="17.242777777777782"/>
    <n v="17.242777777777782"/>
    <n v="14.212500000000002"/>
    <n v="3.0302777777777772"/>
    <n v="0"/>
    <n v="0"/>
    <n v="0"/>
    <n v="100"/>
    <n v="71.844907407407419"/>
    <n v="71.844907407407419"/>
    <n v="100"/>
    <n v="0"/>
    <n v="0"/>
    <n v="0"/>
    <n v="0.17574185649386209"/>
    <n v="0"/>
    <n v="17.242777777777782"/>
    <n v="0"/>
    <n v="17.242777777777782"/>
    <n v="0"/>
    <n v="0"/>
    <n v="0"/>
    <n v="0"/>
    <m/>
    <m/>
    <m/>
    <m/>
  </r>
  <r>
    <x v="2"/>
    <s v="FROTA 01"/>
    <x v="0"/>
    <x v="0"/>
    <d v="1901-01-02T00:00:00"/>
    <n v="90"/>
    <x v="6"/>
    <s v="CA1014KS116"/>
    <s v="02/01/2023"/>
    <s v="00:00:00"/>
    <s v="02/01/2023"/>
    <s v="23:59:59"/>
    <n v="24.000000000000004"/>
    <n v="0.49361111111111111"/>
    <n v="0.49361111111111111"/>
    <n v="0"/>
    <n v="0"/>
    <n v="0"/>
    <n v="0"/>
    <n v="23.506388888888893"/>
    <n v="7"/>
    <n v="7"/>
    <n v="0"/>
    <n v="16.506388888888885"/>
    <n v="16.506388888888885"/>
    <n v="13.003611111111111"/>
    <n v="3.5027777777777778"/>
    <n v="0"/>
    <n v="0"/>
    <n v="0"/>
    <n v="97.943287037037038"/>
    <n v="70.220861940607136"/>
    <n v="68.776620370370338"/>
    <n v="97.096405228758158"/>
    <n v="0"/>
    <n v="0"/>
    <n v="0"/>
    <n v="0.21220739444322909"/>
    <n v="0"/>
    <n v="16.506388888888885"/>
    <n v="0"/>
    <n v="16.506388888888885"/>
    <n v="0"/>
    <n v="0"/>
    <n v="0"/>
    <n v="0"/>
    <m/>
    <m/>
    <m/>
    <m/>
  </r>
  <r>
    <x v="2"/>
    <s v="FROTA 01"/>
    <x v="0"/>
    <x v="0"/>
    <d v="1901-01-02T00:00:00"/>
    <n v="90"/>
    <x v="7"/>
    <s v="CA1014KS117"/>
    <s v="02/01/2023"/>
    <s v="00:00:00"/>
    <s v="02/01/2023"/>
    <s v="23:59:59"/>
    <n v="24.000000000000004"/>
    <n v="5.2897222222222222"/>
    <n v="5.2897222222222222"/>
    <n v="0"/>
    <n v="0"/>
    <n v="0"/>
    <n v="0"/>
    <n v="18.71027777777778"/>
    <n v="5.9752777777777784"/>
    <n v="5.9752777777777784"/>
    <n v="0"/>
    <n v="12.735000000000001"/>
    <n v="12.735000000000001"/>
    <n v="11.144166666666665"/>
    <n v="1.5908333333333333"/>
    <n v="0"/>
    <n v="0"/>
    <n v="0"/>
    <n v="77.959490740740733"/>
    <n v="68.064195258102345"/>
    <n v="53.0625"/>
    <n v="70.652961210682861"/>
    <n v="0"/>
    <n v="0"/>
    <n v="4"/>
    <n v="0.12491820442350476"/>
    <n v="0"/>
    <n v="3.1837500000000003"/>
    <n v="1.3224305555555556"/>
    <n v="3.1837500000000003"/>
    <n v="1.3224305555555556"/>
    <n v="4"/>
    <n v="0"/>
    <n v="0"/>
    <m/>
    <m/>
    <m/>
    <m/>
  </r>
  <r>
    <x v="2"/>
    <s v="FROTA 01"/>
    <x v="0"/>
    <x v="0"/>
    <d v="1901-01-02T00:00:00"/>
    <n v="90"/>
    <x v="8"/>
    <s v="CA1014KS118"/>
    <s v="02/01/2023"/>
    <s v="00:00:00"/>
    <s v="02/01/2023"/>
    <s v="23:59:59"/>
    <n v="24.000000000000004"/>
    <n v="0"/>
    <n v="0"/>
    <n v="0"/>
    <n v="0"/>
    <n v="0"/>
    <n v="0"/>
    <n v="24.000000000000004"/>
    <n v="4.753333333333333"/>
    <n v="4.753333333333333"/>
    <n v="0"/>
    <n v="19.24666666666667"/>
    <n v="19.24666666666667"/>
    <n v="15.803055555555558"/>
    <n v="3.4436111111111112"/>
    <n v="0"/>
    <n v="0"/>
    <n v="0"/>
    <n v="100"/>
    <n v="80.194444444444443"/>
    <n v="80.194444444444443"/>
    <n v="100"/>
    <n v="0"/>
    <n v="0"/>
    <n v="0"/>
    <n v="0.17891987068467841"/>
    <n v="0"/>
    <n v="19.24666666666667"/>
    <n v="0"/>
    <n v="19.24666666666667"/>
    <n v="0"/>
    <n v="0"/>
    <n v="0"/>
    <n v="0"/>
    <m/>
    <m/>
    <m/>
    <m/>
  </r>
  <r>
    <x v="1"/>
    <s v="FROTA 01"/>
    <x v="1"/>
    <x v="1"/>
    <d v="1901-02-02T00:00:00"/>
    <n v="90"/>
    <x v="0"/>
    <s v="CA1014KS110"/>
    <s v="02/02/2023"/>
    <s v="00:00:00"/>
    <s v="02/02/2023"/>
    <s v="23:59:59"/>
    <n v="23.999999999999996"/>
    <n v="0"/>
    <n v="0"/>
    <n v="0"/>
    <n v="0"/>
    <n v="0"/>
    <n v="0"/>
    <n v="23.999999999999996"/>
    <n v="8.7211111111111101"/>
    <n v="8.7211111111111101"/>
    <n v="0"/>
    <n v="15.278888888888892"/>
    <n v="15.278888888888892"/>
    <n v="12.627222222222223"/>
    <n v="2.6516666666666668"/>
    <n v="0"/>
    <n v="0"/>
    <n v="0"/>
    <n v="100"/>
    <n v="63.662037037037052"/>
    <n v="63.662037037037052"/>
    <n v="100"/>
    <n v="0"/>
    <n v="0"/>
    <n v="0"/>
    <n v="0.17355101447167476"/>
    <n v="0"/>
    <n v="15.278888888888892"/>
    <n v="0"/>
    <n v="15.278888888888892"/>
    <n v="0"/>
    <n v="0"/>
    <n v="0"/>
    <n v="0"/>
    <m/>
    <m/>
    <m/>
    <m/>
  </r>
  <r>
    <x v="1"/>
    <s v="FROTA 01"/>
    <x v="1"/>
    <x v="1"/>
    <d v="1901-02-02T00:00:00"/>
    <n v="90"/>
    <x v="1"/>
    <s v="CA1014KS111"/>
    <s v="02/02/2023"/>
    <s v="00:00:00"/>
    <s v="02/02/2023"/>
    <s v="23:59:59"/>
    <n v="23.999999999999996"/>
    <n v="0"/>
    <n v="0"/>
    <n v="0"/>
    <n v="0"/>
    <n v="0"/>
    <n v="0"/>
    <n v="23.999999999999996"/>
    <n v="8.6413888888888906"/>
    <n v="8.6413888888888906"/>
    <n v="0"/>
    <n v="15.358611111111113"/>
    <n v="15.358611111111113"/>
    <n v="13.322777777777778"/>
    <n v="2.0358333333333332"/>
    <n v="0"/>
    <n v="0"/>
    <n v="0"/>
    <n v="100"/>
    <n v="63.994212962962983"/>
    <n v="63.994212962962983"/>
    <n v="100"/>
    <n v="0"/>
    <n v="0"/>
    <n v="0"/>
    <n v="0.13255321842614529"/>
    <n v="0"/>
    <n v="15.358611111111113"/>
    <n v="0"/>
    <n v="15.358611111111113"/>
    <n v="0"/>
    <n v="0"/>
    <n v="0"/>
    <n v="0"/>
    <m/>
    <m/>
    <m/>
    <m/>
  </r>
  <r>
    <x v="1"/>
    <s v="FROTA 01"/>
    <x v="1"/>
    <x v="1"/>
    <d v="1901-02-02T00:00:00"/>
    <n v="90"/>
    <x v="2"/>
    <s v="CA1014KS112"/>
    <s v="02/02/2023"/>
    <s v="00:00:00"/>
    <s v="02/02/2023"/>
    <s v="23:59:59"/>
    <n v="24"/>
    <n v="10.321111111111112"/>
    <n v="10.321111111111112"/>
    <n v="0"/>
    <n v="0"/>
    <n v="0"/>
    <n v="0"/>
    <n v="13.678888888888888"/>
    <n v="4.4305555555555554"/>
    <n v="4.4305555555555554"/>
    <n v="0"/>
    <n v="9.2483333333333348"/>
    <n v="9.2483333333333348"/>
    <n v="7.8269444444444449"/>
    <n v="1.421388888888889"/>
    <n v="0"/>
    <n v="0"/>
    <n v="0"/>
    <n v="56.995370370370367"/>
    <n v="67.610267240679079"/>
    <n v="38.534722222222229"/>
    <n v="47.259048970901354"/>
    <n v="0"/>
    <n v="0"/>
    <n v="0"/>
    <n v="0.1536913557998438"/>
    <n v="0"/>
    <n v="9.2483333333333348"/>
    <n v="0"/>
    <n v="9.2483333333333348"/>
    <n v="0"/>
    <n v="0"/>
    <n v="0"/>
    <n v="0"/>
    <m/>
    <m/>
    <m/>
    <m/>
  </r>
  <r>
    <x v="1"/>
    <s v="FROTA 01"/>
    <x v="1"/>
    <x v="1"/>
    <d v="1901-02-02T00:00:00"/>
    <n v="90"/>
    <x v="3"/>
    <s v="CA1014KS113"/>
    <s v="02/02/2023"/>
    <s v="00:00:00"/>
    <s v="02/02/2023"/>
    <s v="23:59:59"/>
    <n v="23.999999999999996"/>
    <n v="0"/>
    <n v="0"/>
    <n v="0"/>
    <n v="0"/>
    <n v="0"/>
    <n v="0"/>
    <n v="23.999999999999996"/>
    <n v="8.9894444444444446"/>
    <n v="8.9894444444444446"/>
    <n v="0"/>
    <n v="15.010555555555554"/>
    <n v="14.454999999999998"/>
    <n v="12.246944444444445"/>
    <n v="2.2080555555555557"/>
    <n v="0.55555555555555558"/>
    <n v="0"/>
    <n v="0.55555555555555558"/>
    <n v="100"/>
    <n v="62.543981481481481"/>
    <n v="62.543981481481481"/>
    <n v="100"/>
    <n v="0"/>
    <n v="0"/>
    <n v="0"/>
    <n v="0.14710018875606057"/>
    <n v="0"/>
    <n v="15.010555555555554"/>
    <n v="0"/>
    <n v="15.010555555555554"/>
    <n v="0"/>
    <n v="0"/>
    <n v="0"/>
    <n v="0"/>
    <m/>
    <m/>
    <m/>
    <m/>
  </r>
  <r>
    <x v="1"/>
    <s v="FROTA 01"/>
    <x v="1"/>
    <x v="1"/>
    <d v="1901-02-02T00:00:00"/>
    <n v="90"/>
    <x v="4"/>
    <s v="CA1014KS114"/>
    <s v="02/02/2023"/>
    <s v="00:00:00"/>
    <s v="02/02/2023"/>
    <s v="23:59:59"/>
    <n v="24.000000000000004"/>
    <n v="0"/>
    <n v="0"/>
    <n v="0"/>
    <n v="0"/>
    <n v="0"/>
    <n v="0"/>
    <n v="24.000000000000004"/>
    <n v="9.6594444444444445"/>
    <n v="9.6594444444444445"/>
    <n v="0"/>
    <n v="14.340555555555556"/>
    <n v="14.340555555555556"/>
    <n v="12.052222222222222"/>
    <n v="2.2883333333333331"/>
    <n v="0"/>
    <n v="0"/>
    <n v="0"/>
    <n v="100"/>
    <n v="59.75231481481481"/>
    <n v="59.75231481481481"/>
    <n v="100"/>
    <n v="0"/>
    <n v="0"/>
    <n v="0"/>
    <n v="0.15957075891992406"/>
    <n v="0"/>
    <n v="14.340555555555556"/>
    <n v="0"/>
    <n v="14.340555555555556"/>
    <n v="0"/>
    <n v="0"/>
    <n v="0"/>
    <n v="0"/>
    <m/>
    <m/>
    <m/>
    <m/>
  </r>
  <r>
    <x v="1"/>
    <s v="FROTA 01"/>
    <x v="1"/>
    <x v="1"/>
    <d v="1901-02-02T00:00:00"/>
    <n v="90"/>
    <x v="5"/>
    <s v="CA1014KS115"/>
    <s v="02/02/2023"/>
    <s v="00:00:00"/>
    <s v="02/02/2023"/>
    <s v="23:59:59"/>
    <n v="23.999999999999993"/>
    <n v="0"/>
    <n v="0"/>
    <n v="0"/>
    <n v="0"/>
    <n v="0"/>
    <n v="0"/>
    <n v="23.999999999999993"/>
    <n v="8.4574999999999996"/>
    <n v="8.4574999999999996"/>
    <n v="0"/>
    <n v="15.5425"/>
    <n v="15.5425"/>
    <n v="12.815833333333334"/>
    <n v="2.7266666666666666"/>
    <n v="0"/>
    <n v="0"/>
    <n v="0"/>
    <n v="100"/>
    <n v="64.760416666666686"/>
    <n v="64.760416666666686"/>
    <n v="100"/>
    <n v="0"/>
    <n v="0"/>
    <n v="0"/>
    <n v="0.17543295265669401"/>
    <n v="0"/>
    <n v="15.5425"/>
    <n v="0"/>
    <n v="15.5425"/>
    <n v="0"/>
    <n v="0"/>
    <n v="0"/>
    <n v="0"/>
    <m/>
    <m/>
    <m/>
    <m/>
  </r>
  <r>
    <x v="1"/>
    <s v="FROTA 01"/>
    <x v="1"/>
    <x v="1"/>
    <d v="1901-02-02T00:00:00"/>
    <n v="90"/>
    <x v="6"/>
    <s v="CA1014KS116"/>
    <s v="02/02/2023"/>
    <s v="00:00:00"/>
    <s v="02/02/2023"/>
    <s v="23:59:59"/>
    <n v="24"/>
    <n v="1.4533333333333334"/>
    <n v="1.4533333333333334"/>
    <n v="0"/>
    <n v="0"/>
    <n v="0"/>
    <n v="0"/>
    <n v="22.546666666666667"/>
    <n v="7.2058333333333326"/>
    <n v="7.2058333333333326"/>
    <n v="0"/>
    <n v="15.340833333333332"/>
    <n v="15.340833333333332"/>
    <n v="11.975"/>
    <n v="3.3658333333333337"/>
    <n v="0"/>
    <n v="0"/>
    <n v="0"/>
    <n v="93.944444444444443"/>
    <n v="68.040360733293909"/>
    <n v="63.920138888888886"/>
    <n v="91.346201558080679"/>
    <n v="0"/>
    <n v="0"/>
    <n v="1"/>
    <n v="0.21940355261013639"/>
    <n v="0"/>
    <n v="15.340833333333332"/>
    <n v="1.4533333333333334"/>
    <n v="15.340833333333332"/>
    <n v="1.4533333333333334"/>
    <n v="1"/>
    <n v="0"/>
    <n v="0"/>
    <m/>
    <m/>
    <m/>
    <m/>
  </r>
  <r>
    <x v="1"/>
    <s v="FROTA 01"/>
    <x v="1"/>
    <x v="1"/>
    <d v="1901-02-02T00:00:00"/>
    <n v="90"/>
    <x v="7"/>
    <s v="CA1014KS117"/>
    <s v="02/02/2023"/>
    <s v="00:00:00"/>
    <s v="02/02/2023"/>
    <s v="23:59:59"/>
    <n v="24"/>
    <n v="0"/>
    <n v="0"/>
    <n v="0"/>
    <n v="0"/>
    <n v="0"/>
    <n v="0"/>
    <n v="24"/>
    <n v="6.701944444444444"/>
    <n v="6.701944444444444"/>
    <n v="0"/>
    <n v="17.29805555555556"/>
    <n v="17.283888888888892"/>
    <n v="13.466111111111111"/>
    <n v="3.8177777777777777"/>
    <n v="1.4166666666666666E-2"/>
    <n v="0"/>
    <n v="1.4166666666666666E-2"/>
    <n v="100"/>
    <n v="72.075231481481509"/>
    <n v="72.075231481481509"/>
    <n v="100"/>
    <n v="0"/>
    <n v="0"/>
    <n v="0"/>
    <n v="0.22070560274918496"/>
    <n v="0"/>
    <n v="17.29805555555556"/>
    <n v="0"/>
    <n v="17.29805555555556"/>
    <n v="0"/>
    <n v="0"/>
    <n v="0"/>
    <n v="0"/>
    <m/>
    <m/>
    <m/>
    <m/>
  </r>
  <r>
    <x v="1"/>
    <s v="FROTA 01"/>
    <x v="1"/>
    <x v="1"/>
    <d v="1901-02-02T00:00:00"/>
    <n v="90"/>
    <x v="8"/>
    <s v="CA1014KS118"/>
    <s v="02/02/2023"/>
    <s v="00:00:00"/>
    <s v="02/02/2023"/>
    <s v="23:59:59"/>
    <n v="24.000000000000004"/>
    <n v="2.5416666666666665"/>
    <n v="0"/>
    <n v="0"/>
    <n v="2.5416666666666665"/>
    <n v="2.5416666666666665"/>
    <n v="0"/>
    <n v="21.458333333333339"/>
    <n v="6.4830555555555556"/>
    <n v="6.4830555555555556"/>
    <n v="0"/>
    <n v="14.975277777777778"/>
    <n v="14.975277777777778"/>
    <n v="12.180277777777777"/>
    <n v="2.7949999999999999"/>
    <n v="0"/>
    <n v="0"/>
    <n v="0"/>
    <n v="89.409722222222229"/>
    <n v="69.787702265372147"/>
    <n v="62.396990740740733"/>
    <n v="100"/>
    <n v="0"/>
    <n v="0"/>
    <n v="0"/>
    <n v="0.18664094526163491"/>
    <n v="0"/>
    <n v="14.975277777777778"/>
    <n v="0"/>
    <n v="14.975277777777778"/>
    <n v="2.5416666666666665"/>
    <n v="1"/>
    <n v="1"/>
    <n v="0"/>
    <m/>
    <m/>
    <m/>
    <m/>
  </r>
  <r>
    <x v="2"/>
    <s v="FROTA 01"/>
    <x v="0"/>
    <x v="0"/>
    <d v="1901-01-03T00:00:00"/>
    <n v="90"/>
    <x v="0"/>
    <s v="CA1014KS110"/>
    <s v="03/01/2023"/>
    <s v="00:00:00"/>
    <s v="03/01/2023"/>
    <s v="23:59:59"/>
    <n v="24.000000000000007"/>
    <n v="8.1972222222222229"/>
    <n v="4.4011111111111108"/>
    <n v="0"/>
    <n v="3.7961111111111112"/>
    <n v="3.7961111111111112"/>
    <n v="0"/>
    <n v="15.802777777777775"/>
    <n v="4.6166666666666671"/>
    <n v="4.6166666666666671"/>
    <n v="0"/>
    <n v="11.18611111111111"/>
    <n v="11.18611111111111"/>
    <n v="9.3816666666666659"/>
    <n v="1.8044444444444445"/>
    <n v="0"/>
    <n v="0"/>
    <n v="0"/>
    <n v="65.844907407407376"/>
    <n v="70.785726841272634"/>
    <n v="46.608796296296276"/>
    <n v="71.76462201946039"/>
    <n v="0"/>
    <n v="0"/>
    <n v="1"/>
    <n v="0.16131114973926003"/>
    <n v="0"/>
    <n v="11.18611111111111"/>
    <n v="4.4011111111111108"/>
    <n v="3.7287037037037032"/>
    <n v="2.7324074074074076"/>
    <n v="3"/>
    <n v="0.46309725516773975"/>
    <n v="0"/>
    <m/>
    <m/>
    <m/>
    <m/>
  </r>
  <r>
    <x v="2"/>
    <s v="FROTA 01"/>
    <x v="0"/>
    <x v="0"/>
    <d v="1901-01-03T00:00:00"/>
    <n v="90"/>
    <x v="1"/>
    <s v="CA1014KS111"/>
    <s v="03/01/2023"/>
    <s v="00:00:00"/>
    <s v="03/01/2023"/>
    <s v="23:59:59"/>
    <n v="24"/>
    <n v="0.59611111111111115"/>
    <n v="0.59611111111111115"/>
    <n v="0"/>
    <n v="0"/>
    <n v="0"/>
    <n v="0"/>
    <n v="23.40388888888889"/>
    <n v="8.2405555555555576"/>
    <n v="7.847500000000001"/>
    <n v="0.39305555555555555"/>
    <n v="15.163333333333332"/>
    <n v="15.163333333333332"/>
    <n v="12.559166666666666"/>
    <n v="2.6041666666666665"/>
    <n v="0"/>
    <n v="0"/>
    <n v="0"/>
    <n v="97.516203703703709"/>
    <n v="64.789802264580899"/>
    <n v="63.18055555555555"/>
    <n v="96.217435752811369"/>
    <n v="0"/>
    <n v="0"/>
    <n v="1"/>
    <n v="0.17174104198724996"/>
    <n v="0"/>
    <n v="15.163333333333332"/>
    <n v="0.59611111111111115"/>
    <n v="15.163333333333332"/>
    <n v="0.59611111111111115"/>
    <n v="1"/>
    <n v="0"/>
    <n v="0"/>
    <m/>
    <m/>
    <m/>
    <m/>
  </r>
  <r>
    <x v="2"/>
    <s v="FROTA 01"/>
    <x v="0"/>
    <x v="0"/>
    <d v="1901-01-03T00:00:00"/>
    <n v="90"/>
    <x v="2"/>
    <s v="CA1014KS112"/>
    <s v="03/01/2023"/>
    <s v="00:00:00"/>
    <s v="03/01/2023"/>
    <s v="23:59:59"/>
    <n v="24"/>
    <n v="23.986388888888889"/>
    <n v="0"/>
    <n v="0"/>
    <n v="23.986388888888889"/>
    <n v="23.986388888888889"/>
    <n v="0"/>
    <n v="1.361111111111111E-2"/>
    <n v="0"/>
    <n v="0"/>
    <n v="0"/>
    <n v="1.361111111111111E-2"/>
    <n v="1.361111111111111E-2"/>
    <n v="1.361111111111111E-2"/>
    <n v="0"/>
    <n v="0"/>
    <n v="0"/>
    <n v="0"/>
    <n v="5.6712962962962958E-2"/>
    <n v="100"/>
    <n v="5.6712962962962958E-2"/>
    <n v="100"/>
    <n v="0"/>
    <n v="0"/>
    <n v="0"/>
    <n v="0"/>
    <n v="0"/>
    <n v="1.361111111111111E-2"/>
    <n v="0"/>
    <n v="6.8055555555555551E-3"/>
    <n v="11.993194444444445"/>
    <n v="2"/>
    <n v="1"/>
    <n v="0"/>
    <m/>
    <m/>
    <m/>
    <m/>
  </r>
  <r>
    <x v="2"/>
    <s v="FROTA 01"/>
    <x v="0"/>
    <x v="0"/>
    <d v="1901-01-03T00:00:00"/>
    <n v="90"/>
    <x v="3"/>
    <s v="CA1014KS113"/>
    <s v="03/01/2023"/>
    <s v="00:00:00"/>
    <s v="03/01/2023"/>
    <s v="23:59:59"/>
    <n v="23.999999999999996"/>
    <n v="0"/>
    <n v="0"/>
    <n v="0"/>
    <n v="0"/>
    <n v="0"/>
    <n v="0"/>
    <n v="23.999999999999996"/>
    <n v="8.4624999999999986"/>
    <n v="8.18611111111111"/>
    <n v="0.27638888888888891"/>
    <n v="15.537500000000001"/>
    <n v="15.537500000000001"/>
    <n v="13.868333333333334"/>
    <n v="1.6691666666666667"/>
    <n v="0"/>
    <n v="0"/>
    <n v="0"/>
    <n v="100"/>
    <n v="64.739583333333357"/>
    <n v="64.739583333333357"/>
    <n v="100"/>
    <n v="0"/>
    <n v="0"/>
    <n v="0"/>
    <n v="0.10742826495038883"/>
    <n v="0"/>
    <n v="15.537500000000001"/>
    <n v="0"/>
    <n v="15.537500000000001"/>
    <n v="0"/>
    <n v="0"/>
    <n v="0"/>
    <n v="0"/>
    <m/>
    <m/>
    <m/>
    <m/>
  </r>
  <r>
    <x v="2"/>
    <s v="FROTA 01"/>
    <x v="0"/>
    <x v="0"/>
    <d v="1901-01-03T00:00:00"/>
    <n v="90"/>
    <x v="4"/>
    <s v="CA1014KS114"/>
    <s v="03/01/2023"/>
    <s v="00:00:00"/>
    <s v="03/01/2023"/>
    <s v="23:59:59"/>
    <n v="24.000000000000004"/>
    <n v="3.3105555555555557"/>
    <n v="0"/>
    <n v="0"/>
    <n v="3.3105555555555557"/>
    <n v="3.3105555555555557"/>
    <n v="0"/>
    <n v="20.68944444444444"/>
    <n v="7.3147222222222217"/>
    <n v="7.0988888888888884"/>
    <n v="0.21583333333333332"/>
    <n v="13.374722222222221"/>
    <n v="13.374722222222221"/>
    <n v="11.293888888888887"/>
    <n v="2.0808333333333335"/>
    <n v="0"/>
    <n v="0"/>
    <n v="0"/>
    <n v="86.206018518518491"/>
    <n v="64.645149163556297"/>
    <n v="55.728009259259245"/>
    <n v="100"/>
    <n v="0"/>
    <n v="0"/>
    <n v="0"/>
    <n v="0.15557955513094771"/>
    <n v="0"/>
    <n v="13.374722222222221"/>
    <n v="0"/>
    <n v="13.374722222222221"/>
    <n v="3.3105555555555557"/>
    <n v="1"/>
    <n v="1"/>
    <n v="0"/>
    <m/>
    <m/>
    <m/>
    <m/>
  </r>
  <r>
    <x v="2"/>
    <s v="FROTA 01"/>
    <x v="0"/>
    <x v="0"/>
    <d v="1901-01-03T00:00:00"/>
    <n v="90"/>
    <x v="5"/>
    <s v="CA1014KS115"/>
    <s v="03/01/2023"/>
    <s v="00:00:00"/>
    <s v="03/01/2023"/>
    <s v="23:59:59"/>
    <n v="24.000000000000004"/>
    <n v="0"/>
    <n v="0"/>
    <n v="0"/>
    <n v="0"/>
    <n v="0"/>
    <n v="0"/>
    <n v="24.000000000000004"/>
    <n v="8.8308333333333326"/>
    <n v="8.5136111111111106"/>
    <n v="0.31722222222222224"/>
    <n v="15.169166666666669"/>
    <n v="15.169166666666669"/>
    <n v="13.88916666666667"/>
    <n v="1.28"/>
    <n v="0"/>
    <n v="0"/>
    <n v="0"/>
    <n v="100"/>
    <n v="63.204861111111107"/>
    <n v="63.204861111111107"/>
    <n v="100"/>
    <n v="0"/>
    <n v="0"/>
    <n v="0"/>
    <n v="8.4381695324946424E-2"/>
    <n v="0"/>
    <n v="15.169166666666669"/>
    <n v="0"/>
    <n v="15.169166666666669"/>
    <n v="0"/>
    <n v="0"/>
    <n v="0"/>
    <n v="0"/>
    <m/>
    <m/>
    <m/>
    <m/>
  </r>
  <r>
    <x v="2"/>
    <s v="FROTA 01"/>
    <x v="0"/>
    <x v="0"/>
    <d v="1901-01-03T00:00:00"/>
    <n v="90"/>
    <x v="6"/>
    <s v="CA1014KS116"/>
    <s v="03/01/2023"/>
    <s v="00:00:00"/>
    <s v="03/01/2023"/>
    <s v="23:59:59"/>
    <n v="24"/>
    <n v="5.1227777777777783"/>
    <n v="0"/>
    <n v="0"/>
    <n v="5.1227777777777783"/>
    <n v="5.1227777777777783"/>
    <n v="0"/>
    <n v="18.877222222222223"/>
    <n v="5.017777777777777"/>
    <n v="4.7286111111111104"/>
    <n v="0.28916666666666668"/>
    <n v="13.859444444444446"/>
    <n v="13.859444444444446"/>
    <n v="11.315833333333334"/>
    <n v="2.5436111111111113"/>
    <n v="0"/>
    <n v="0"/>
    <n v="0"/>
    <n v="78.655092592592595"/>
    <n v="73.41887636481357"/>
    <n v="57.74768518518519"/>
    <n v="100"/>
    <n v="0"/>
    <n v="0"/>
    <n v="0"/>
    <n v="0.18352908165310458"/>
    <n v="0"/>
    <n v="13.859444444444446"/>
    <n v="0"/>
    <n v="13.859444444444446"/>
    <n v="5.1227777777777783"/>
    <n v="1"/>
    <n v="1"/>
    <n v="0"/>
    <m/>
    <m/>
    <m/>
    <m/>
  </r>
  <r>
    <x v="2"/>
    <s v="FROTA 01"/>
    <x v="0"/>
    <x v="0"/>
    <d v="1901-01-03T00:00:00"/>
    <n v="90"/>
    <x v="7"/>
    <s v="CA1014KS117"/>
    <s v="03/01/2023"/>
    <s v="00:00:00"/>
    <s v="03/01/2023"/>
    <s v="23:59:59"/>
    <n v="24"/>
    <n v="11.078611111111112"/>
    <n v="11.078611111111112"/>
    <n v="0"/>
    <n v="0"/>
    <n v="0"/>
    <n v="0"/>
    <n v="12.921388888888892"/>
    <n v="5.9541666666666675"/>
    <n v="5.9541666666666675"/>
    <n v="0"/>
    <n v="6.9672222222222215"/>
    <n v="6.9672222222222215"/>
    <n v="6.6386111111111106"/>
    <n v="0.32861111111111108"/>
    <n v="0"/>
    <n v="0"/>
    <n v="0"/>
    <n v="53.839120370370388"/>
    <n v="53.920072231657223"/>
    <n v="29.030092592592588"/>
    <n v="38.608481490033085"/>
    <n v="0"/>
    <n v="0"/>
    <n v="0"/>
    <n v="4.71652978231401E-2"/>
    <n v="0"/>
    <n v="6.9672222222222215"/>
    <n v="0"/>
    <n v="6.9672222222222215"/>
    <n v="0"/>
    <n v="0"/>
    <n v="0"/>
    <n v="0"/>
    <m/>
    <m/>
    <m/>
    <m/>
  </r>
  <r>
    <x v="2"/>
    <s v="FROTA 01"/>
    <x v="0"/>
    <x v="0"/>
    <d v="1901-01-03T00:00:00"/>
    <n v="90"/>
    <x v="8"/>
    <s v="CA1014KS118"/>
    <s v="03/01/2023"/>
    <s v="00:00:00"/>
    <s v="03/01/2023"/>
    <s v="23:59:59"/>
    <n v="23.999999999999996"/>
    <n v="0"/>
    <n v="0"/>
    <n v="0"/>
    <n v="0"/>
    <n v="0"/>
    <n v="0"/>
    <n v="23.999999999999996"/>
    <n v="8.9041666666666668"/>
    <n v="8.5730555555555572"/>
    <n v="0.33111111111111113"/>
    <n v="15.095833333333333"/>
    <n v="15.095833333333333"/>
    <n v="13.577222222222222"/>
    <n v="1.5186111111111111"/>
    <n v="0"/>
    <n v="0"/>
    <n v="0"/>
    <n v="100"/>
    <n v="62.899305555555564"/>
    <n v="62.899305555555564"/>
    <n v="100"/>
    <n v="0"/>
    <n v="0"/>
    <n v="0"/>
    <n v="0.10059803109761707"/>
    <n v="0"/>
    <n v="15.095833333333333"/>
    <n v="0"/>
    <n v="15.095833333333333"/>
    <n v="0"/>
    <n v="0"/>
    <n v="0"/>
    <n v="0"/>
    <m/>
    <m/>
    <m/>
    <m/>
  </r>
  <r>
    <x v="1"/>
    <s v="FROTA 01"/>
    <x v="1"/>
    <x v="1"/>
    <d v="1901-02-03T00:00:00"/>
    <n v="90"/>
    <x v="0"/>
    <s v="CA1014KS110"/>
    <s v="03/02/2023"/>
    <s v="00:00:00"/>
    <s v="03/02/2023"/>
    <s v="23:59:59"/>
    <n v="23.999999999999996"/>
    <n v="0"/>
    <n v="0"/>
    <n v="0"/>
    <n v="0"/>
    <n v="0"/>
    <n v="0"/>
    <n v="23.999999999999996"/>
    <n v="6.6297222222222221"/>
    <n v="6.6297222222222221"/>
    <n v="0"/>
    <n v="17.370277777777776"/>
    <n v="17.370277777777776"/>
    <n v="14.48138888888889"/>
    <n v="2.8888888888888884"/>
    <n v="0"/>
    <n v="0"/>
    <n v="0"/>
    <n v="100"/>
    <n v="72.376157407407419"/>
    <n v="72.376157407407419"/>
    <n v="100"/>
    <n v="0"/>
    <n v="0"/>
    <n v="0"/>
    <n v="0.16631218716517676"/>
    <n v="0"/>
    <n v="17.370277777777776"/>
    <n v="0"/>
    <n v="17.370277777777776"/>
    <n v="0"/>
    <n v="0"/>
    <n v="0"/>
    <n v="0"/>
    <m/>
    <m/>
    <m/>
    <m/>
  </r>
  <r>
    <x v="1"/>
    <s v="FROTA 01"/>
    <x v="1"/>
    <x v="1"/>
    <d v="1901-02-03T00:00:00"/>
    <n v="90"/>
    <x v="1"/>
    <s v="CA1014KS111"/>
    <s v="03/02/2023"/>
    <s v="00:00:00"/>
    <s v="03/02/2023"/>
    <s v="23:59:59"/>
    <n v="24"/>
    <n v="6.9049999999999994"/>
    <n v="0"/>
    <n v="0"/>
    <n v="6.9049999999999994"/>
    <n v="6.9049999999999994"/>
    <n v="0"/>
    <n v="17.095000000000002"/>
    <n v="7.5955555555555554"/>
    <n v="7.5955555555555554"/>
    <n v="0"/>
    <n v="9.4994444444444461"/>
    <n v="9.3433333333333337"/>
    <n v="8.5636111111111113"/>
    <n v="0.77972222222222221"/>
    <n v="0.15611111111111112"/>
    <n v="0"/>
    <n v="0.15611111111111112"/>
    <n v="71.229166666666671"/>
    <n v="55.568554808098533"/>
    <n v="39.581018518518526"/>
    <n v="100"/>
    <n v="0"/>
    <n v="0"/>
    <n v="0"/>
    <n v="8.2080823439967227E-2"/>
    <n v="0"/>
    <n v="9.4994444444444461"/>
    <n v="0"/>
    <n v="9.4994444444444461"/>
    <n v="6.9049999999999994"/>
    <n v="1"/>
    <n v="1"/>
    <n v="0"/>
    <m/>
    <m/>
    <m/>
    <m/>
  </r>
  <r>
    <x v="1"/>
    <s v="FROTA 01"/>
    <x v="1"/>
    <x v="1"/>
    <d v="1901-02-03T00:00:00"/>
    <n v="90"/>
    <x v="2"/>
    <s v="CA1014KS112"/>
    <s v="03/02/2023"/>
    <s v="00:00:00"/>
    <s v="03/02/2023"/>
    <s v="23:59:59"/>
    <n v="23.999999999999993"/>
    <n v="0"/>
    <n v="0"/>
    <n v="0"/>
    <n v="0"/>
    <n v="0"/>
    <n v="0"/>
    <n v="23.999999999999993"/>
    <n v="8.9525000000000006"/>
    <n v="8.9525000000000006"/>
    <n v="0"/>
    <n v="15.047499999999999"/>
    <n v="15.047499999999999"/>
    <n v="11.799166666666666"/>
    <n v="3.2483333333333335"/>
    <n v="0"/>
    <n v="0"/>
    <n v="0"/>
    <n v="100"/>
    <n v="62.697916666666686"/>
    <n v="62.697916666666686"/>
    <n v="100"/>
    <n v="0"/>
    <n v="0"/>
    <n v="0"/>
    <n v="0.21587196101234979"/>
    <n v="0"/>
    <n v="15.047499999999999"/>
    <n v="0"/>
    <n v="15.047499999999999"/>
    <n v="0"/>
    <n v="0"/>
    <n v="0"/>
    <n v="0"/>
    <m/>
    <m/>
    <m/>
    <m/>
  </r>
  <r>
    <x v="1"/>
    <s v="FROTA 01"/>
    <x v="1"/>
    <x v="1"/>
    <d v="1901-02-03T00:00:00"/>
    <n v="90"/>
    <x v="3"/>
    <s v="CA1014KS113"/>
    <s v="03/02/2023"/>
    <s v="00:00:00"/>
    <s v="03/02/2023"/>
    <s v="23:59:59"/>
    <n v="24.000000000000007"/>
    <n v="0"/>
    <n v="0"/>
    <n v="0"/>
    <n v="0"/>
    <n v="0"/>
    <n v="0"/>
    <n v="24.000000000000007"/>
    <n v="6.3386111111111116"/>
    <n v="6.3386111111111116"/>
    <n v="0"/>
    <n v="17.66138888888889"/>
    <n v="17.66138888888889"/>
    <n v="13.877777777777778"/>
    <n v="3.783611111111111"/>
    <n v="0"/>
    <n v="0"/>
    <n v="0"/>
    <n v="100"/>
    <n v="73.589120370370352"/>
    <n v="73.589120370370352"/>
    <n v="100"/>
    <n v="0"/>
    <n v="0"/>
    <n v="0"/>
    <n v="0.21423066639404853"/>
    <n v="0"/>
    <n v="17.66138888888889"/>
    <n v="0"/>
    <n v="17.66138888888889"/>
    <n v="0"/>
    <n v="0"/>
    <n v="0"/>
    <n v="0"/>
    <m/>
    <m/>
    <m/>
    <m/>
  </r>
  <r>
    <x v="1"/>
    <s v="FROTA 01"/>
    <x v="1"/>
    <x v="1"/>
    <d v="1901-02-03T00:00:00"/>
    <n v="90"/>
    <x v="4"/>
    <s v="CA1014KS114"/>
    <s v="03/02/2023"/>
    <s v="00:00:00"/>
    <s v="03/02/2023"/>
    <s v="23:59:59"/>
    <n v="23.999999999999996"/>
    <n v="0"/>
    <n v="0"/>
    <n v="0"/>
    <n v="0"/>
    <n v="0"/>
    <n v="0"/>
    <n v="23.999999999999996"/>
    <n v="7.7983333333333347"/>
    <n v="7.7983333333333347"/>
    <n v="0"/>
    <n v="16.201666666666668"/>
    <n v="16.201666666666668"/>
    <n v="14.396666666666667"/>
    <n v="1.8049999999999999"/>
    <n v="0"/>
    <n v="0"/>
    <n v="0"/>
    <n v="100"/>
    <n v="67.506944444444457"/>
    <n v="67.506944444444457"/>
    <n v="100"/>
    <n v="0"/>
    <n v="0"/>
    <n v="0"/>
    <n v="0.11140829132805266"/>
    <n v="0"/>
    <n v="16.201666666666668"/>
    <n v="0"/>
    <n v="16.201666666666668"/>
    <n v="0"/>
    <n v="0"/>
    <n v="0"/>
    <n v="0"/>
    <m/>
    <m/>
    <m/>
    <m/>
  </r>
  <r>
    <x v="1"/>
    <s v="FROTA 01"/>
    <x v="1"/>
    <x v="1"/>
    <d v="1901-02-03T00:00:00"/>
    <n v="90"/>
    <x v="5"/>
    <s v="CA1014KS115"/>
    <s v="03/02/2023"/>
    <s v="00:00:00"/>
    <s v="03/02/2023"/>
    <s v="23:59:59"/>
    <n v="23.999999999999996"/>
    <n v="4.1822222222222223"/>
    <n v="0"/>
    <n v="0"/>
    <n v="4.1822222222222223"/>
    <n v="4.1822222222222223"/>
    <n v="0"/>
    <n v="19.817777777777774"/>
    <n v="6.7541666666666664"/>
    <n v="6.7541666666666664"/>
    <n v="0"/>
    <n v="13.063611111111111"/>
    <n v="12.963055555555556"/>
    <n v="10.500555555555554"/>
    <n v="2.4624999999999999"/>
    <n v="0.10055555555555555"/>
    <n v="0"/>
    <n v="0.10055555555555555"/>
    <n v="82.574074074074062"/>
    <n v="65.918647678851769"/>
    <n v="54.431712962962976"/>
    <n v="100"/>
    <n v="0"/>
    <n v="0"/>
    <n v="0"/>
    <n v="0.18850071232643686"/>
    <n v="0"/>
    <n v="13.063611111111111"/>
    <n v="0"/>
    <n v="13.063611111111111"/>
    <n v="4.1822222222222223"/>
    <n v="1"/>
    <n v="1"/>
    <n v="0"/>
    <m/>
    <m/>
    <m/>
    <m/>
  </r>
  <r>
    <x v="1"/>
    <s v="FROTA 01"/>
    <x v="1"/>
    <x v="1"/>
    <d v="1901-02-03T00:00:00"/>
    <n v="90"/>
    <x v="6"/>
    <s v="CA1014KS116"/>
    <s v="03/02/2023"/>
    <s v="00:00:00"/>
    <s v="03/02/2023"/>
    <s v="23:59:59"/>
    <n v="24"/>
    <n v="1.01"/>
    <n v="1.01"/>
    <n v="0"/>
    <n v="0"/>
    <n v="0"/>
    <n v="0"/>
    <n v="22.990000000000002"/>
    <n v="5.2691666666666652"/>
    <n v="5.2691666666666652"/>
    <n v="0"/>
    <n v="17.720833333333335"/>
    <n v="17.720833333333335"/>
    <n v="14.58388888888889"/>
    <n v="3.1369444444444445"/>
    <n v="0"/>
    <n v="0"/>
    <n v="0"/>
    <n v="95.791666666666671"/>
    <n v="77.080614760040604"/>
    <n v="73.836805555555557"/>
    <n v="94.6078213284691"/>
    <n v="0"/>
    <n v="0"/>
    <n v="1"/>
    <n v="0.17702014264440785"/>
    <n v="0"/>
    <n v="17.720833333333335"/>
    <n v="1.01"/>
    <n v="17.720833333333335"/>
    <n v="1.01"/>
    <n v="1"/>
    <n v="0"/>
    <n v="0"/>
    <m/>
    <m/>
    <m/>
    <m/>
  </r>
  <r>
    <x v="1"/>
    <s v="FROTA 01"/>
    <x v="1"/>
    <x v="1"/>
    <d v="1901-02-03T00:00:00"/>
    <n v="90"/>
    <x v="7"/>
    <s v="CA1014KS117"/>
    <s v="03/02/2023"/>
    <s v="00:00:00"/>
    <s v="03/02/2023"/>
    <s v="23:59:59"/>
    <n v="24.000000000000004"/>
    <n v="0"/>
    <n v="0"/>
    <n v="0"/>
    <n v="0"/>
    <n v="0"/>
    <n v="0"/>
    <n v="24.000000000000004"/>
    <n v="5.931111111111111"/>
    <n v="5.931111111111111"/>
    <n v="0"/>
    <n v="18.068888888888889"/>
    <n v="18.068888888888889"/>
    <n v="15.370277777777778"/>
    <n v="2.6986111111111111"/>
    <n v="0"/>
    <n v="0"/>
    <n v="0"/>
    <n v="100"/>
    <n v="75.287037037037024"/>
    <n v="75.287037037037024"/>
    <n v="100"/>
    <n v="0"/>
    <n v="0"/>
    <n v="0"/>
    <n v="0.14935124830894109"/>
    <n v="0"/>
    <n v="18.068888888888889"/>
    <n v="0"/>
    <n v="18.068888888888889"/>
    <n v="0"/>
    <n v="0"/>
    <n v="0"/>
    <n v="0"/>
    <m/>
    <m/>
    <m/>
    <m/>
  </r>
  <r>
    <x v="1"/>
    <s v="FROTA 01"/>
    <x v="1"/>
    <x v="1"/>
    <d v="1901-02-03T00:00:00"/>
    <n v="90"/>
    <x v="8"/>
    <s v="CA1014KS118"/>
    <s v="03/02/2023"/>
    <s v="00:00:00"/>
    <s v="03/02/2023"/>
    <s v="23:59:59"/>
    <n v="24"/>
    <n v="0"/>
    <n v="0"/>
    <n v="0"/>
    <n v="0"/>
    <n v="0"/>
    <n v="0"/>
    <n v="24"/>
    <n v="6.9802777777777782"/>
    <n v="6.9802777777777782"/>
    <n v="0"/>
    <n v="17.019722222222224"/>
    <n v="16.950277777777782"/>
    <n v="14.619722222222224"/>
    <n v="2.3305555555555557"/>
    <n v="6.9444444444444448E-2"/>
    <n v="0"/>
    <n v="6.9444444444444448E-2"/>
    <n v="100"/>
    <n v="70.915509259259267"/>
    <n v="70.915509259259267"/>
    <n v="100"/>
    <n v="0"/>
    <n v="0"/>
    <n v="0"/>
    <n v="0.13693264350181977"/>
    <n v="0"/>
    <n v="17.019722222222224"/>
    <n v="0"/>
    <n v="17.019722222222224"/>
    <n v="0"/>
    <n v="0"/>
    <n v="0"/>
    <n v="0"/>
    <m/>
    <m/>
    <m/>
    <m/>
  </r>
  <r>
    <x v="2"/>
    <s v="FROTA 01"/>
    <x v="0"/>
    <x v="0"/>
    <d v="1901-01-04T00:00:00"/>
    <n v="90"/>
    <x v="0"/>
    <s v="CA1014KS110"/>
    <s v="04/01/2023"/>
    <s v="00:00:00"/>
    <s v="04/01/2023"/>
    <s v="23:59:59"/>
    <n v="23.999999999999993"/>
    <n v="0"/>
    <n v="0"/>
    <n v="0"/>
    <n v="0"/>
    <n v="0"/>
    <n v="0"/>
    <n v="23.999999999999993"/>
    <n v="8.8261111111111106"/>
    <n v="8.1802777777777784"/>
    <n v="0.64583333333333337"/>
    <n v="15.173888888888888"/>
    <n v="15.173888888888888"/>
    <n v="13.151111111111108"/>
    <n v="2.0227777777777778"/>
    <n v="0"/>
    <n v="0"/>
    <n v="0"/>
    <n v="100"/>
    <n v="63.224537037037052"/>
    <n v="63.224537037037052"/>
    <n v="100"/>
    <n v="0"/>
    <n v="0"/>
    <n v="0"/>
    <n v="0.13330648409182441"/>
    <n v="0"/>
    <n v="15.173888888888888"/>
    <n v="0"/>
    <n v="15.173888888888888"/>
    <n v="0"/>
    <n v="0"/>
    <n v="0"/>
    <n v="0"/>
    <m/>
    <m/>
    <m/>
    <m/>
  </r>
  <r>
    <x v="2"/>
    <s v="FROTA 01"/>
    <x v="0"/>
    <x v="0"/>
    <d v="1901-01-04T00:00:00"/>
    <n v="90"/>
    <x v="1"/>
    <s v="CA1014KS111"/>
    <s v="04/01/2023"/>
    <s v="00:00:00"/>
    <s v="04/01/2023"/>
    <s v="23:59:59"/>
    <n v="24"/>
    <n v="15.263888888888889"/>
    <n v="15.263888888888889"/>
    <n v="0"/>
    <n v="0"/>
    <n v="0"/>
    <n v="0"/>
    <n v="8.7361111111111107"/>
    <n v="3.4136111111111109"/>
    <n v="3.4136111111111109"/>
    <n v="0"/>
    <n v="5.3225000000000007"/>
    <n v="5.3225000000000007"/>
    <n v="4.9169444444444448"/>
    <n v="0.40555555555555556"/>
    <n v="0"/>
    <n v="0"/>
    <n v="0"/>
    <n v="36.400462962962962"/>
    <n v="60.925278219395871"/>
    <n v="22.177083333333336"/>
    <n v="25.85446155091687"/>
    <n v="0"/>
    <n v="0"/>
    <n v="1"/>
    <n v="7.6196440686811751E-2"/>
    <n v="0"/>
    <n v="5.3225000000000007"/>
    <n v="15.263888888888889"/>
    <n v="5.3225000000000007"/>
    <n v="15.263888888888889"/>
    <n v="1"/>
    <n v="0"/>
    <n v="0"/>
    <m/>
    <m/>
    <m/>
    <m/>
  </r>
  <r>
    <x v="2"/>
    <s v="FROTA 01"/>
    <x v="0"/>
    <x v="0"/>
    <d v="1901-01-04T00:00:00"/>
    <n v="90"/>
    <x v="2"/>
    <s v="CA1014KS112"/>
    <s v="04/01/2023"/>
    <s v="00:00:00"/>
    <s v="04/01/2023"/>
    <s v="23:59:59"/>
    <n v="23.999999999999996"/>
    <n v="10.559166666666666"/>
    <n v="0"/>
    <n v="0"/>
    <n v="10.559166666666666"/>
    <n v="10.559166666666666"/>
    <n v="0"/>
    <n v="13.44083333333333"/>
    <n v="6.0963888888888889"/>
    <n v="5.8858333333333333"/>
    <n v="0.21055555555555555"/>
    <n v="7.3444444444444441"/>
    <n v="7.3444444444444441"/>
    <n v="6.2249999999999996"/>
    <n v="1.1194444444444445"/>
    <n v="0"/>
    <n v="0"/>
    <n v="0"/>
    <n v="56.003472222222214"/>
    <n v="54.642775952218578"/>
    <n v="30.601851851851851"/>
    <n v="100"/>
    <n v="0"/>
    <n v="0"/>
    <n v="0"/>
    <n v="0.15242057488653557"/>
    <n v="0"/>
    <n v="7.3444444444444441"/>
    <n v="0"/>
    <n v="7.3444444444444441"/>
    <n v="10.559166666666666"/>
    <n v="1"/>
    <n v="1"/>
    <n v="0"/>
    <m/>
    <m/>
    <m/>
    <m/>
  </r>
  <r>
    <x v="2"/>
    <s v="FROTA 01"/>
    <x v="0"/>
    <x v="0"/>
    <d v="1901-01-04T00:00:00"/>
    <n v="90"/>
    <x v="3"/>
    <s v="CA1014KS113"/>
    <s v="04/01/2023"/>
    <s v="00:00:00"/>
    <s v="04/01/2023"/>
    <s v="23:59:59"/>
    <n v="23.999999999999996"/>
    <n v="2.216388888888889"/>
    <n v="2.085"/>
    <n v="0"/>
    <n v="0.13138888888888889"/>
    <n v="0.13138888888888889"/>
    <n v="0"/>
    <n v="21.783611111111107"/>
    <n v="10.834444444444447"/>
    <n v="10.157500000000002"/>
    <n v="0.67694444444444446"/>
    <n v="10.949166666666668"/>
    <n v="10.840000000000002"/>
    <n v="9.8249999999999993"/>
    <n v="1.0149999999999999"/>
    <n v="0.10916666666666666"/>
    <n v="0"/>
    <n v="0.10916666666666666"/>
    <n v="90.765046296296291"/>
    <n v="50.263322324377413"/>
    <n v="45.621527777777793"/>
    <n v="84.003580333738256"/>
    <n v="0"/>
    <n v="0"/>
    <n v="1"/>
    <n v="9.2701118806606267E-2"/>
    <n v="0"/>
    <n v="10.949166666666668"/>
    <n v="2.085"/>
    <n v="5.4745833333333342"/>
    <n v="1.1081944444444445"/>
    <n v="2"/>
    <n v="5.9280611605464342E-2"/>
    <n v="0"/>
    <m/>
    <m/>
    <m/>
    <m/>
  </r>
  <r>
    <x v="2"/>
    <s v="FROTA 01"/>
    <x v="0"/>
    <x v="0"/>
    <d v="1901-01-04T00:00:00"/>
    <n v="90"/>
    <x v="4"/>
    <s v="CA1014KS114"/>
    <s v="04/01/2023"/>
    <s v="00:00:00"/>
    <s v="04/01/2023"/>
    <s v="23:59:59"/>
    <n v="23.999999999999993"/>
    <n v="12.471944444444444"/>
    <n v="0"/>
    <n v="0"/>
    <n v="12.471944444444444"/>
    <n v="12.471944444444444"/>
    <n v="0"/>
    <n v="11.528055555555557"/>
    <n v="5.2250000000000005"/>
    <n v="4.8747222222222222"/>
    <n v="0.3502777777777778"/>
    <n v="6.303055555555555"/>
    <n v="6.303055555555555"/>
    <n v="5.2877777777777775"/>
    <n v="1.0152777777777777"/>
    <n v="0"/>
    <n v="0"/>
    <n v="0"/>
    <n v="48.033564814814838"/>
    <n v="54.675790944796496"/>
    <n v="26.262731481481488"/>
    <n v="100"/>
    <n v="0"/>
    <n v="0"/>
    <n v="0"/>
    <n v="0.16107707901811291"/>
    <n v="0"/>
    <n v="6.303055555555555"/>
    <n v="0"/>
    <n v="1.5757638888888887"/>
    <n v="3.1179861111111111"/>
    <n v="4"/>
    <n v="1"/>
    <n v="0"/>
    <m/>
    <m/>
    <m/>
    <m/>
  </r>
  <r>
    <x v="2"/>
    <s v="FROTA 01"/>
    <x v="0"/>
    <x v="0"/>
    <d v="1901-01-04T00:00:00"/>
    <n v="90"/>
    <x v="5"/>
    <s v="CA1014KS115"/>
    <s v="04/01/2023"/>
    <s v="00:00:00"/>
    <s v="04/01/2023"/>
    <s v="23:59:59"/>
    <n v="24.000000000000004"/>
    <n v="0"/>
    <n v="0"/>
    <n v="0"/>
    <n v="0"/>
    <n v="0"/>
    <n v="0"/>
    <n v="24.000000000000004"/>
    <n v="7.8483333333333327"/>
    <n v="7.102777777777777"/>
    <n v="0.74555555555555553"/>
    <n v="16.151666666666667"/>
    <n v="15.964444444444444"/>
    <n v="13.451666666666668"/>
    <n v="2.512777777777778"/>
    <n v="0.18722222222222223"/>
    <n v="0"/>
    <n v="0.18722222222222223"/>
    <n v="100"/>
    <n v="67.2986111111111"/>
    <n v="67.2986111111111"/>
    <n v="100"/>
    <n v="0"/>
    <n v="0"/>
    <n v="0"/>
    <n v="0.15557390018229975"/>
    <n v="0"/>
    <n v="16.151666666666667"/>
    <n v="0"/>
    <n v="16.151666666666667"/>
    <n v="0"/>
    <n v="0"/>
    <n v="0"/>
    <n v="0"/>
    <m/>
    <m/>
    <m/>
    <m/>
  </r>
  <r>
    <x v="2"/>
    <s v="FROTA 01"/>
    <x v="0"/>
    <x v="0"/>
    <d v="1901-01-04T00:00:00"/>
    <n v="90"/>
    <x v="6"/>
    <s v="CA1014KS116"/>
    <s v="04/01/2023"/>
    <s v="00:00:00"/>
    <s v="04/01/2023"/>
    <s v="23:59:59"/>
    <n v="24"/>
    <n v="3.72"/>
    <n v="3.72"/>
    <n v="0"/>
    <n v="0"/>
    <n v="0"/>
    <n v="0"/>
    <n v="20.279999999999998"/>
    <n v="11.124722222222221"/>
    <n v="10.218888888888888"/>
    <n v="0.90583333333333338"/>
    <n v="9.1552777777777763"/>
    <n v="9.1552777777777763"/>
    <n v="7.4397222222222226"/>
    <n v="1.7155555555555555"/>
    <n v="0"/>
    <n v="0"/>
    <n v="0"/>
    <n v="84.499999999999986"/>
    <n v="45.144367740521588"/>
    <n v="38.146990740740733"/>
    <n v="71.107419473150529"/>
    <n v="0"/>
    <n v="0"/>
    <n v="1"/>
    <n v="0.18738432598076402"/>
    <n v="0"/>
    <n v="9.1552777777777763"/>
    <n v="3.72"/>
    <n v="9.1552777777777763"/>
    <n v="3.72"/>
    <n v="1"/>
    <n v="0"/>
    <n v="0"/>
    <m/>
    <m/>
    <m/>
    <m/>
  </r>
  <r>
    <x v="2"/>
    <s v="FROTA 01"/>
    <x v="0"/>
    <x v="0"/>
    <d v="1901-01-04T00:00:00"/>
    <n v="90"/>
    <x v="7"/>
    <s v="CA1014KS117"/>
    <s v="04/01/2023"/>
    <s v="00:00:00"/>
    <s v="04/01/2023"/>
    <s v="23:59:59"/>
    <n v="23.999999999999996"/>
    <n v="0"/>
    <n v="0"/>
    <n v="0"/>
    <n v="0"/>
    <n v="0"/>
    <n v="0"/>
    <n v="23.999999999999996"/>
    <n v="9.1444444444444439"/>
    <n v="8.6658333333333353"/>
    <n v="0.4786111111111111"/>
    <n v="14.855555555555554"/>
    <n v="14.855555555555554"/>
    <n v="13.089166666666667"/>
    <n v="1.7663888888888888"/>
    <n v="0"/>
    <n v="0"/>
    <n v="0"/>
    <n v="100"/>
    <n v="61.898148148148145"/>
    <n v="61.898148148148145"/>
    <n v="100"/>
    <n v="0"/>
    <n v="0"/>
    <n v="0"/>
    <n v="0.11890426327599103"/>
    <n v="0"/>
    <n v="14.855555555555554"/>
    <n v="0"/>
    <n v="14.855555555555554"/>
    <n v="0"/>
    <n v="0"/>
    <n v="0"/>
    <n v="0"/>
    <m/>
    <m/>
    <m/>
    <m/>
  </r>
  <r>
    <x v="2"/>
    <s v="FROTA 01"/>
    <x v="0"/>
    <x v="0"/>
    <d v="1901-01-04T00:00:00"/>
    <n v="90"/>
    <x v="8"/>
    <s v="CA1014KS118"/>
    <s v="04/01/2023"/>
    <s v="00:00:00"/>
    <s v="04/01/2023"/>
    <s v="23:59:59"/>
    <n v="24.000000000000004"/>
    <n v="0"/>
    <n v="0"/>
    <n v="0"/>
    <n v="0"/>
    <n v="0"/>
    <n v="0"/>
    <n v="24.000000000000004"/>
    <n v="8.7850000000000001"/>
    <n v="8.2513888888888882"/>
    <n v="0.53361111111111115"/>
    <n v="15.214999999999998"/>
    <n v="14.656666666666666"/>
    <n v="12.863333333333333"/>
    <n v="1.7933333333333332"/>
    <n v="0.55833333333333335"/>
    <n v="0"/>
    <n v="0.55833333333333335"/>
    <n v="100"/>
    <n v="63.395833333333314"/>
    <n v="63.395833333333314"/>
    <n v="100"/>
    <n v="0"/>
    <n v="0"/>
    <n v="0"/>
    <n v="0.11786614086975573"/>
    <n v="0"/>
    <n v="15.214999999999998"/>
    <n v="0"/>
    <n v="15.214999999999998"/>
    <n v="0"/>
    <n v="0"/>
    <n v="0"/>
    <n v="0"/>
    <m/>
    <m/>
    <m/>
    <m/>
  </r>
  <r>
    <x v="1"/>
    <s v="FROTA 01"/>
    <x v="1"/>
    <x v="1"/>
    <d v="1901-02-04T00:00:00"/>
    <n v="90"/>
    <x v="0"/>
    <s v="CA1014KS110"/>
    <s v="04/02/2023"/>
    <s v="00:00:00"/>
    <s v="04/02/2023"/>
    <s v="23:59:59"/>
    <n v="23.999999999999993"/>
    <n v="7.8638888888888889"/>
    <n v="0"/>
    <n v="0"/>
    <n v="7.8638888888888889"/>
    <n v="7.8638888888888889"/>
    <n v="0"/>
    <n v="16.136111111111106"/>
    <n v="7.0405555555555566"/>
    <n v="4.9572222222222218"/>
    <n v="2.0833333333333335"/>
    <n v="9.0955555555555563"/>
    <n v="9.0955555555555563"/>
    <n v="7.2074999999999996"/>
    <n v="1.8880555555555556"/>
    <n v="0"/>
    <n v="0"/>
    <n v="0"/>
    <n v="67.233796296296291"/>
    <n v="56.367705284902755"/>
    <n v="37.898148148148167"/>
    <n v="100"/>
    <n v="0"/>
    <n v="0"/>
    <n v="0"/>
    <n v="0.20758001465917419"/>
    <n v="0"/>
    <n v="9.0955555555555563"/>
    <n v="0"/>
    <n v="9.0955555555555563"/>
    <n v="7.8638888888888889"/>
    <n v="1"/>
    <n v="1"/>
    <n v="0"/>
    <m/>
    <m/>
    <m/>
    <m/>
  </r>
  <r>
    <x v="1"/>
    <s v="FROTA 01"/>
    <x v="1"/>
    <x v="1"/>
    <d v="1901-02-04T00:00:00"/>
    <n v="90"/>
    <x v="1"/>
    <s v="CA1014KS111"/>
    <s v="04/02/2023"/>
    <s v="00:00:00"/>
    <s v="04/02/2023"/>
    <s v="23:59:59"/>
    <n v="24"/>
    <n v="9.1258333333333326"/>
    <n v="0"/>
    <n v="0"/>
    <n v="9.1258333333333326"/>
    <n v="9.1258333333333326"/>
    <n v="0"/>
    <n v="14.874166666666667"/>
    <n v="2.1655555555555557"/>
    <n v="2.1655555555555557"/>
    <n v="0"/>
    <n v="12.708611111111111"/>
    <n v="12.708611111111111"/>
    <n v="9.9716666666666676"/>
    <n v="2.7369444444444442"/>
    <n v="0"/>
    <n v="0"/>
    <n v="0"/>
    <n v="61.97569444444445"/>
    <n v="85.440827684090607"/>
    <n v="52.952546296296298"/>
    <n v="100"/>
    <n v="0"/>
    <n v="0"/>
    <n v="0"/>
    <n v="0.21536141286529253"/>
    <n v="0"/>
    <n v="12.708611111111111"/>
    <n v="0"/>
    <n v="12.708611111111111"/>
    <n v="9.1258333333333326"/>
    <n v="1"/>
    <n v="1"/>
    <n v="0"/>
    <m/>
    <m/>
    <m/>
    <m/>
  </r>
  <r>
    <x v="1"/>
    <s v="FROTA 01"/>
    <x v="1"/>
    <x v="1"/>
    <d v="1901-02-04T00:00:00"/>
    <n v="90"/>
    <x v="2"/>
    <s v="CA1014KS112"/>
    <s v="04/02/2023"/>
    <s v="00:00:00"/>
    <s v="04/02/2023"/>
    <s v="23:59:59"/>
    <n v="24"/>
    <n v="0"/>
    <n v="0"/>
    <n v="0"/>
    <n v="0"/>
    <n v="0"/>
    <n v="0"/>
    <n v="24"/>
    <n v="6.405555555555555"/>
    <n v="6.405555555555555"/>
    <n v="0"/>
    <n v="17.594444444444445"/>
    <n v="17.594444444444445"/>
    <n v="14.186111111111112"/>
    <n v="3.4083333333333332"/>
    <n v="0"/>
    <n v="0"/>
    <n v="0"/>
    <n v="100"/>
    <n v="73.31018518518519"/>
    <n v="73.31018518518519"/>
    <n v="100"/>
    <n v="0"/>
    <n v="0"/>
    <n v="0"/>
    <n v="0.19371645089990527"/>
    <n v="0"/>
    <n v="17.594444444444445"/>
    <n v="0"/>
    <n v="17.594444444444445"/>
    <n v="0"/>
    <n v="0"/>
    <n v="0"/>
    <n v="0"/>
    <m/>
    <m/>
    <m/>
    <m/>
  </r>
  <r>
    <x v="1"/>
    <s v="FROTA 01"/>
    <x v="1"/>
    <x v="1"/>
    <d v="1901-02-04T00:00:00"/>
    <n v="90"/>
    <x v="3"/>
    <s v="CA1014KS113"/>
    <s v="04/02/2023"/>
    <s v="00:00:00"/>
    <s v="04/02/2023"/>
    <s v="23:59:59"/>
    <n v="24.000000000000004"/>
    <n v="0"/>
    <n v="0"/>
    <n v="0"/>
    <n v="0"/>
    <n v="0"/>
    <n v="0"/>
    <n v="24.000000000000004"/>
    <n v="8.2713888888888878"/>
    <n v="6.7522222222222217"/>
    <n v="1.5191666666666666"/>
    <n v="15.728611111111112"/>
    <n v="15.728611111111112"/>
    <n v="13.257777777777779"/>
    <n v="2.4708333333333332"/>
    <n v="0"/>
    <n v="0"/>
    <n v="0"/>
    <n v="100"/>
    <n v="65.535879629629619"/>
    <n v="65.535879629629619"/>
    <n v="100"/>
    <n v="0"/>
    <n v="0"/>
    <n v="0"/>
    <n v="0.15709164120587038"/>
    <n v="0"/>
    <n v="15.728611111111112"/>
    <n v="0"/>
    <n v="15.728611111111112"/>
    <n v="0"/>
    <n v="0"/>
    <n v="0"/>
    <n v="0"/>
    <m/>
    <m/>
    <m/>
    <m/>
  </r>
  <r>
    <x v="1"/>
    <s v="FROTA 01"/>
    <x v="1"/>
    <x v="1"/>
    <d v="1901-02-04T00:00:00"/>
    <n v="90"/>
    <x v="4"/>
    <s v="CA1014KS114"/>
    <s v="04/02/2023"/>
    <s v="00:00:00"/>
    <s v="04/02/2023"/>
    <s v="23:59:59"/>
    <n v="23.999999999999993"/>
    <n v="18.3825"/>
    <n v="0"/>
    <n v="18.3825"/>
    <n v="0"/>
    <n v="0"/>
    <n v="0"/>
    <n v="5.6174999999999997"/>
    <n v="2.3049999999999997"/>
    <n v="2.3049999999999997"/>
    <n v="0"/>
    <n v="3.3125"/>
    <n v="3.3125"/>
    <n v="2.8086111111111109"/>
    <n v="0.50388888888888883"/>
    <n v="0"/>
    <n v="0"/>
    <n v="0"/>
    <n v="23.406250000000007"/>
    <n v="58.967512238540273"/>
    <n v="13.802083333333337"/>
    <n v="100"/>
    <n v="0"/>
    <n v="0"/>
    <n v="1"/>
    <n v="0.1521174004192872"/>
    <n v="0"/>
    <n v="3.3125"/>
    <n v="18.3825"/>
    <n v="3.3125"/>
    <n v="18.3825"/>
    <n v="1"/>
    <n v="0"/>
    <n v="0"/>
    <m/>
    <m/>
    <m/>
    <m/>
  </r>
  <r>
    <x v="1"/>
    <s v="FROTA 01"/>
    <x v="1"/>
    <x v="1"/>
    <d v="1901-02-04T00:00:00"/>
    <n v="90"/>
    <x v="5"/>
    <s v="CA1014KS115"/>
    <s v="04/02/2023"/>
    <s v="00:00:00"/>
    <s v="04/02/2023"/>
    <s v="23:59:59"/>
    <n v="24.000000000000004"/>
    <n v="3.5116666666666667"/>
    <n v="0"/>
    <n v="0"/>
    <n v="3.5116666666666667"/>
    <n v="3.5116666666666667"/>
    <n v="0"/>
    <n v="20.488333333333337"/>
    <n v="4.9216666666666669"/>
    <n v="4.9216666666666669"/>
    <n v="0"/>
    <n v="15.566666666666668"/>
    <n v="15.566666666666668"/>
    <n v="12.298055555555555"/>
    <n v="3.2686111111111114"/>
    <n v="0"/>
    <n v="0"/>
    <n v="0"/>
    <n v="85.368055555555557"/>
    <n v="75.97819897502643"/>
    <n v="64.8611111111111"/>
    <n v="100"/>
    <n v="0"/>
    <n v="0"/>
    <n v="0"/>
    <n v="0.20997501784439684"/>
    <n v="0"/>
    <n v="15.566666666666668"/>
    <n v="0"/>
    <n v="15.566666666666668"/>
    <n v="0"/>
    <n v="0"/>
    <n v="1"/>
    <n v="0"/>
    <m/>
    <m/>
    <m/>
    <m/>
  </r>
  <r>
    <x v="1"/>
    <s v="FROTA 01"/>
    <x v="1"/>
    <x v="1"/>
    <d v="1901-02-04T00:00:00"/>
    <n v="90"/>
    <x v="6"/>
    <s v="CA1014KS116"/>
    <s v="04/02/2023"/>
    <s v="00:00:00"/>
    <s v="04/02/2023"/>
    <s v="23:59:59"/>
    <n v="23.999999999999996"/>
    <n v="0"/>
    <n v="0"/>
    <n v="0"/>
    <n v="0"/>
    <n v="0"/>
    <n v="0"/>
    <n v="23.999999999999996"/>
    <n v="5.7669444444444444"/>
    <n v="5.7669444444444444"/>
    <n v="0"/>
    <n v="18.233055555555556"/>
    <n v="18.233055555555556"/>
    <n v="14.11611111111111"/>
    <n v="4.1169444444444441"/>
    <n v="0"/>
    <n v="0"/>
    <n v="0"/>
    <n v="100"/>
    <n v="75.971064814814824"/>
    <n v="75.971064814814824"/>
    <n v="100"/>
    <n v="0"/>
    <n v="0"/>
    <n v="0"/>
    <n v="0.22579563978732153"/>
    <n v="0"/>
    <n v="18.233055555555556"/>
    <n v="0"/>
    <n v="18.233055555555556"/>
    <n v="0"/>
    <n v="0"/>
    <n v="0"/>
    <n v="0"/>
    <m/>
    <m/>
    <m/>
    <m/>
  </r>
  <r>
    <x v="1"/>
    <s v="FROTA 01"/>
    <x v="1"/>
    <x v="1"/>
    <d v="1901-02-04T00:00:00"/>
    <n v="90"/>
    <x v="7"/>
    <s v="CA1014KS117"/>
    <s v="04/02/2023"/>
    <s v="00:00:00"/>
    <s v="04/02/2023"/>
    <s v="23:59:59"/>
    <n v="24.000000000000004"/>
    <n v="0"/>
    <n v="0"/>
    <n v="0"/>
    <n v="0"/>
    <n v="0"/>
    <n v="0"/>
    <n v="24.000000000000004"/>
    <n v="6.2950000000000008"/>
    <n v="6.2950000000000008"/>
    <n v="0"/>
    <n v="17.705000000000005"/>
    <n v="17.705000000000005"/>
    <n v="13.358611111111109"/>
    <n v="4.3463888888888889"/>
    <n v="0"/>
    <n v="0"/>
    <n v="0"/>
    <n v="100"/>
    <n v="73.770833333333343"/>
    <n v="73.770833333333343"/>
    <n v="100"/>
    <n v="0"/>
    <n v="0"/>
    <n v="0"/>
    <n v="0.24548934701433989"/>
    <n v="0"/>
    <n v="17.705000000000005"/>
    <n v="0"/>
    <n v="17.705000000000005"/>
    <n v="0"/>
    <n v="0"/>
    <n v="0"/>
    <n v="0"/>
    <m/>
    <m/>
    <m/>
    <m/>
  </r>
  <r>
    <x v="1"/>
    <s v="FROTA 01"/>
    <x v="1"/>
    <x v="1"/>
    <d v="1901-02-04T00:00:00"/>
    <n v="90"/>
    <x v="8"/>
    <s v="CA1014KS118"/>
    <s v="04/02/2023"/>
    <s v="00:00:00"/>
    <s v="04/02/2023"/>
    <s v="23:59:59"/>
    <n v="23.999999999999996"/>
    <n v="0"/>
    <n v="0"/>
    <n v="0"/>
    <n v="0"/>
    <n v="0"/>
    <n v="0"/>
    <n v="23.999999999999996"/>
    <n v="7.7813888888888894"/>
    <n v="7.7813888888888894"/>
    <n v="0"/>
    <n v="16.218611111111109"/>
    <n v="16.218611111111109"/>
    <n v="13.303888888888888"/>
    <n v="2.9147222222222218"/>
    <n v="0"/>
    <n v="0"/>
    <n v="0"/>
    <n v="100"/>
    <n v="67.577546296296305"/>
    <n v="67.577546296296305"/>
    <n v="100"/>
    <n v="0"/>
    <n v="0"/>
    <n v="0"/>
    <n v="0.17971466251049034"/>
    <n v="0"/>
    <n v="16.218611111111109"/>
    <n v="0"/>
    <n v="16.218611111111109"/>
    <n v="0"/>
    <n v="0"/>
    <n v="0"/>
    <n v="0"/>
    <m/>
    <m/>
    <m/>
    <m/>
  </r>
  <r>
    <x v="2"/>
    <s v="FROTA 01"/>
    <x v="0"/>
    <x v="0"/>
    <d v="1901-01-05T00:00:00"/>
    <n v="90"/>
    <x v="0"/>
    <s v="CA1014KS110"/>
    <s v="05/01/2023"/>
    <s v="00:00:00"/>
    <s v="05/01/2023"/>
    <s v="23:59:59"/>
    <n v="23.999999999999996"/>
    <n v="0"/>
    <n v="0"/>
    <n v="0"/>
    <n v="0"/>
    <n v="0"/>
    <n v="0"/>
    <n v="23.999999999999996"/>
    <n v="8.7208333333333332"/>
    <n v="7.863611111111112"/>
    <n v="0.85722222222222222"/>
    <n v="15.279166666666667"/>
    <n v="15.279166666666667"/>
    <n v="13.252222222222221"/>
    <n v="2.0269444444444442"/>
    <n v="0"/>
    <n v="0"/>
    <n v="0"/>
    <n v="100"/>
    <n v="63.663194444444457"/>
    <n v="63.663194444444457"/>
    <n v="100"/>
    <n v="0"/>
    <n v="0"/>
    <n v="0"/>
    <n v="0.13266066721207162"/>
    <n v="0"/>
    <n v="15.279166666666667"/>
    <n v="0"/>
    <n v="15.279166666666667"/>
    <n v="0"/>
    <n v="0"/>
    <n v="0"/>
    <n v="0"/>
    <m/>
    <m/>
    <m/>
    <m/>
  </r>
  <r>
    <x v="2"/>
    <s v="FROTA 01"/>
    <x v="0"/>
    <x v="0"/>
    <d v="1901-01-05T00:00:00"/>
    <n v="90"/>
    <x v="1"/>
    <s v="CA1014KS111"/>
    <s v="05/01/2023"/>
    <s v="00:00:00"/>
    <s v="05/01/2023"/>
    <s v="23:59:59"/>
    <n v="24"/>
    <n v="0"/>
    <n v="0"/>
    <n v="0"/>
    <n v="0"/>
    <n v="0"/>
    <n v="0"/>
    <n v="24"/>
    <n v="7.9138888888888888"/>
    <n v="7.0680555555555555"/>
    <n v="0.84583333333333333"/>
    <n v="16.086111111111109"/>
    <n v="16.086111111111109"/>
    <n v="13.509166666666667"/>
    <n v="2.5769444444444445"/>
    <n v="0"/>
    <n v="0"/>
    <n v="0"/>
    <n v="100"/>
    <n v="67.025462962962962"/>
    <n v="67.025462962962962"/>
    <n v="100"/>
    <n v="0"/>
    <n v="0"/>
    <n v="0"/>
    <n v="0.16019685719219481"/>
    <n v="0"/>
    <n v="16.086111111111109"/>
    <n v="0"/>
    <n v="16.086111111111109"/>
    <n v="0"/>
    <n v="0"/>
    <n v="0"/>
    <n v="0"/>
    <m/>
    <m/>
    <m/>
    <m/>
  </r>
  <r>
    <x v="2"/>
    <s v="FROTA 01"/>
    <x v="0"/>
    <x v="0"/>
    <d v="1901-01-05T00:00:00"/>
    <n v="90"/>
    <x v="2"/>
    <s v="CA1014KS112"/>
    <s v="05/01/2023"/>
    <s v="00:00:00"/>
    <s v="05/01/2023"/>
    <s v="23:59:59"/>
    <n v="24.000000000000004"/>
    <n v="11.2675"/>
    <n v="11.2675"/>
    <n v="0"/>
    <n v="0"/>
    <n v="0"/>
    <n v="0"/>
    <n v="12.732499999999996"/>
    <n v="4.0824999999999996"/>
    <n v="3.2702777777777774"/>
    <n v="0.81222222222222218"/>
    <n v="8.65"/>
    <n v="8.4216666666666651"/>
    <n v="7.3313888888888892"/>
    <n v="1.0902777777777777"/>
    <n v="0.22833333333333333"/>
    <n v="0"/>
    <n v="0.22833333333333333"/>
    <n v="53.052083333333314"/>
    <n v="67.936383271156515"/>
    <n v="36.041666666666657"/>
    <n v="43.429145224049201"/>
    <n v="0"/>
    <n v="0"/>
    <n v="1"/>
    <n v="0.12604367373153499"/>
    <n v="0"/>
    <n v="8.65"/>
    <n v="11.2675"/>
    <n v="8.65"/>
    <n v="11.2675"/>
    <n v="1"/>
    <n v="0"/>
    <n v="0"/>
    <m/>
    <m/>
    <m/>
    <m/>
  </r>
  <r>
    <x v="2"/>
    <s v="FROTA 01"/>
    <x v="0"/>
    <x v="0"/>
    <d v="1901-01-05T00:00:00"/>
    <n v="90"/>
    <x v="3"/>
    <s v="CA1014KS113"/>
    <s v="05/01/2023"/>
    <s v="00:00:00"/>
    <s v="05/01/2023"/>
    <s v="23:59:59"/>
    <n v="24"/>
    <n v="0.51527777777777772"/>
    <n v="0.51527777777777772"/>
    <n v="0"/>
    <n v="0"/>
    <n v="0"/>
    <n v="0"/>
    <n v="23.484722222222228"/>
    <n v="10.075277777777778"/>
    <n v="9.2886111111111109"/>
    <n v="0.78666666666666663"/>
    <n v="13.409444444444446"/>
    <n v="13.409444444444446"/>
    <n v="11.858055555555557"/>
    <n v="1.5513888888888889"/>
    <n v="0"/>
    <n v="0"/>
    <n v="0"/>
    <n v="97.853009259259281"/>
    <n v="57.098586551540599"/>
    <n v="55.87268518518519"/>
    <n v="96.299547168305779"/>
    <n v="0"/>
    <n v="0"/>
    <n v="1"/>
    <n v="0.11569374818743007"/>
    <n v="0"/>
    <n v="13.409444444444446"/>
    <n v="0.51527777777777772"/>
    <n v="13.409444444444446"/>
    <n v="0.51527777777777772"/>
    <n v="1"/>
    <n v="0"/>
    <n v="0"/>
    <m/>
    <m/>
    <m/>
    <m/>
  </r>
  <r>
    <x v="2"/>
    <s v="FROTA 01"/>
    <x v="0"/>
    <x v="0"/>
    <d v="1901-01-05T00:00:00"/>
    <n v="90"/>
    <x v="4"/>
    <s v="CA1014KS114"/>
    <s v="05/01/2023"/>
    <s v="00:00:00"/>
    <s v="05/01/2023"/>
    <s v="23:59:59"/>
    <n v="24"/>
    <n v="11.349444444444444"/>
    <n v="0"/>
    <n v="0"/>
    <n v="11.349444444444444"/>
    <n v="11.349444444444444"/>
    <n v="0"/>
    <n v="12.650555555555552"/>
    <n v="6.5180555555555557"/>
    <n v="6.5180555555555557"/>
    <n v="0"/>
    <n v="6.1325000000000012"/>
    <n v="6.1325000000000012"/>
    <n v="5.1694444444444452"/>
    <n v="0.96305555555555544"/>
    <n v="0"/>
    <n v="0"/>
    <n v="0"/>
    <n v="52.710648148148131"/>
    <n v="48.476131922181743"/>
    <n v="25.552083333333336"/>
    <n v="100"/>
    <n v="0"/>
    <n v="0"/>
    <n v="0"/>
    <n v="0.15704126466458301"/>
    <n v="0"/>
    <n v="6.1325000000000012"/>
    <n v="0"/>
    <n v="2.0441666666666669"/>
    <n v="3.7831481481481481"/>
    <n v="3"/>
    <n v="1"/>
    <n v="0"/>
    <m/>
    <m/>
    <m/>
    <m/>
  </r>
  <r>
    <x v="2"/>
    <s v="FROTA 01"/>
    <x v="0"/>
    <x v="0"/>
    <d v="1901-01-05T00:00:00"/>
    <n v="90"/>
    <x v="5"/>
    <s v="CA1014KS115"/>
    <s v="05/01/2023"/>
    <s v="00:00:00"/>
    <s v="05/01/2023"/>
    <s v="23:59:59"/>
    <n v="24"/>
    <n v="0.84805555555555556"/>
    <n v="0"/>
    <n v="0"/>
    <n v="0.84805555555555556"/>
    <n v="0.84805555555555556"/>
    <n v="0"/>
    <n v="23.151944444444446"/>
    <n v="6.1769444444444446"/>
    <n v="5.3383333333333338"/>
    <n v="0.83861111111111108"/>
    <n v="16.974999999999998"/>
    <n v="16.959722222222222"/>
    <n v="14.224722222222221"/>
    <n v="2.7349999999999999"/>
    <n v="1.5277777777777777E-2"/>
    <n v="0"/>
    <n v="1.5277777777777777E-2"/>
    <n v="96.46643518518519"/>
    <n v="73.319975524014041"/>
    <n v="70.729166666666657"/>
    <n v="100"/>
    <n v="0"/>
    <n v="0"/>
    <n v="0"/>
    <n v="0.16111929307805598"/>
    <n v="0"/>
    <n v="16.974999999999998"/>
    <n v="0"/>
    <n v="16.974999999999998"/>
    <n v="0.84805555555555556"/>
    <n v="1"/>
    <n v="1"/>
    <n v="0"/>
    <m/>
    <m/>
    <m/>
    <m/>
  </r>
  <r>
    <x v="2"/>
    <s v="FROTA 01"/>
    <x v="0"/>
    <x v="0"/>
    <d v="1901-01-05T00:00:00"/>
    <n v="90"/>
    <x v="6"/>
    <s v="CA1014KS116"/>
    <s v="05/01/2023"/>
    <s v="00:00:00"/>
    <s v="05/01/2023"/>
    <s v="23:59:59"/>
    <n v="24"/>
    <n v="0"/>
    <n v="0"/>
    <n v="0"/>
    <n v="0"/>
    <n v="0"/>
    <n v="0"/>
    <n v="24"/>
    <n v="6.7863888888888884"/>
    <n v="6.0972222222222214"/>
    <n v="0.68916666666666671"/>
    <n v="17.213611111111113"/>
    <n v="17.083611111111114"/>
    <n v="14.545833333333331"/>
    <n v="2.5377777777777775"/>
    <n v="0.13"/>
    <n v="0"/>
    <n v="0.13"/>
    <n v="100"/>
    <n v="71.723379629629633"/>
    <n v="71.723379629629633"/>
    <n v="100"/>
    <n v="0"/>
    <n v="0"/>
    <n v="0"/>
    <n v="0.14742855298617047"/>
    <n v="0"/>
    <n v="17.213611111111113"/>
    <n v="0"/>
    <n v="17.213611111111113"/>
    <n v="0"/>
    <n v="0"/>
    <n v="0"/>
    <n v="0"/>
    <m/>
    <m/>
    <m/>
    <m/>
  </r>
  <r>
    <x v="2"/>
    <s v="FROTA 01"/>
    <x v="0"/>
    <x v="0"/>
    <d v="1901-01-05T00:00:00"/>
    <n v="90"/>
    <x v="7"/>
    <s v="CA1014KS117"/>
    <s v="05/01/2023"/>
    <s v="00:00:00"/>
    <s v="05/01/2023"/>
    <s v="23:59:59"/>
    <n v="24"/>
    <n v="3.777222222222222"/>
    <n v="3.777222222222222"/>
    <n v="0"/>
    <n v="0"/>
    <n v="0"/>
    <n v="0"/>
    <n v="20.222777777777779"/>
    <n v="9.0569444444444454"/>
    <n v="8.3574999999999999"/>
    <n v="0.69944444444444442"/>
    <n v="11.165833333333332"/>
    <n v="11.058888888888887"/>
    <n v="10.215277777777779"/>
    <n v="0.84361111111111109"/>
    <n v="0.10694444444444444"/>
    <n v="0"/>
    <n v="0.10694444444444444"/>
    <n v="84.261574074074076"/>
    <n v="55.214142468613488"/>
    <n v="46.52430555555555"/>
    <n v="74.722557858537044"/>
    <n v="0"/>
    <n v="0"/>
    <n v="1"/>
    <n v="7.5552901957857563E-2"/>
    <n v="0"/>
    <n v="11.165833333333332"/>
    <n v="3.777222222222222"/>
    <n v="11.165833333333332"/>
    <n v="3.777222222222222"/>
    <n v="1"/>
    <n v="0"/>
    <n v="0"/>
    <m/>
    <m/>
    <m/>
    <m/>
  </r>
  <r>
    <x v="2"/>
    <s v="FROTA 01"/>
    <x v="0"/>
    <x v="0"/>
    <d v="1901-01-05T00:00:00"/>
    <n v="90"/>
    <x v="8"/>
    <s v="CA1014KS118"/>
    <s v="05/01/2023"/>
    <s v="00:00:00"/>
    <s v="05/01/2023"/>
    <s v="23:59:59"/>
    <n v="23.999999999999989"/>
    <n v="0"/>
    <n v="0"/>
    <n v="0"/>
    <n v="0"/>
    <n v="0"/>
    <n v="0"/>
    <n v="23.999999999999989"/>
    <n v="7.7186111111111098"/>
    <n v="7.0441666666666656"/>
    <n v="0.6744444444444444"/>
    <n v="16.281388888888888"/>
    <n v="16.281388888888888"/>
    <n v="14.049722222222222"/>
    <n v="2.2316666666666665"/>
    <n v="0"/>
    <n v="0"/>
    <n v="0"/>
    <n v="100"/>
    <n v="67.839120370370395"/>
    <n v="67.839120370370395"/>
    <n v="100"/>
    <n v="0"/>
    <n v="0"/>
    <n v="0"/>
    <n v="0.13706856840632625"/>
    <n v="0"/>
    <n v="16.281388888888888"/>
    <n v="0"/>
    <n v="16.281388888888888"/>
    <n v="0"/>
    <n v="0"/>
    <n v="0"/>
    <n v="0"/>
    <m/>
    <m/>
    <m/>
    <m/>
  </r>
  <r>
    <x v="1"/>
    <s v="FROTA 01"/>
    <x v="1"/>
    <x v="1"/>
    <d v="1901-02-05T00:00:00"/>
    <n v="90"/>
    <x v="0"/>
    <s v="CA1014KS110"/>
    <s v="05/02/2023"/>
    <s v="00:00:00"/>
    <s v="05/02/2023"/>
    <s v="23:59:59"/>
    <n v="24"/>
    <n v="0"/>
    <n v="0"/>
    <n v="0"/>
    <n v="0"/>
    <n v="0"/>
    <n v="0"/>
    <n v="24"/>
    <n v="9.1788888888888884"/>
    <n v="8.6722222222222225"/>
    <n v="0.50666666666666671"/>
    <n v="14.821111111111113"/>
    <n v="14.821111111111113"/>
    <n v="11.564444444444446"/>
    <n v="3.2566666666666659"/>
    <n v="0"/>
    <n v="0"/>
    <n v="0"/>
    <n v="100"/>
    <n v="61.75462962962964"/>
    <n v="61.75462962962964"/>
    <n v="100"/>
    <n v="0"/>
    <n v="0"/>
    <n v="0"/>
    <n v="0.2197316140640227"/>
    <n v="0"/>
    <n v="14.821111111111113"/>
    <n v="0"/>
    <n v="14.821111111111113"/>
    <n v="0"/>
    <n v="0"/>
    <n v="0"/>
    <n v="0"/>
    <m/>
    <m/>
    <m/>
    <m/>
  </r>
  <r>
    <x v="1"/>
    <s v="FROTA 01"/>
    <x v="1"/>
    <x v="1"/>
    <d v="1901-02-05T00:00:00"/>
    <n v="90"/>
    <x v="1"/>
    <s v="CA1014KS111"/>
    <s v="05/02/2023"/>
    <s v="00:00:00"/>
    <s v="05/02/2023"/>
    <s v="23:59:59"/>
    <n v="24.000000000000004"/>
    <n v="4.2194444444444441"/>
    <n v="0"/>
    <n v="0"/>
    <n v="4.2194444444444441"/>
    <n v="4.2194444444444441"/>
    <n v="0"/>
    <n v="19.780555555555559"/>
    <n v="7.6591666666666658"/>
    <n v="6.9844444444444438"/>
    <n v="0.67472222222222222"/>
    <n v="12.121388888888889"/>
    <n v="12.121388888888889"/>
    <n v="10.417222222222223"/>
    <n v="1.7041666666666666"/>
    <n v="0"/>
    <n v="0"/>
    <n v="0"/>
    <n v="82.418981481481481"/>
    <n v="61.279314702991151"/>
    <n v="50.505787037037031"/>
    <n v="100"/>
    <n v="0"/>
    <n v="0"/>
    <n v="0"/>
    <n v="0.14059169970437929"/>
    <n v="0"/>
    <n v="12.121388888888889"/>
    <n v="0"/>
    <n v="12.121388888888889"/>
    <n v="0"/>
    <n v="0"/>
    <n v="1"/>
    <n v="0"/>
    <m/>
    <m/>
    <m/>
    <m/>
  </r>
  <r>
    <x v="1"/>
    <s v="FROTA 01"/>
    <x v="1"/>
    <x v="1"/>
    <d v="1901-02-05T00:00:00"/>
    <n v="90"/>
    <x v="2"/>
    <s v="CA1014KS112"/>
    <s v="05/02/2023"/>
    <s v="00:00:00"/>
    <s v="05/02/2023"/>
    <s v="23:59:59"/>
    <n v="23.999999999999989"/>
    <n v="0"/>
    <n v="0"/>
    <n v="0"/>
    <n v="0"/>
    <n v="0"/>
    <n v="0"/>
    <n v="23.999999999999989"/>
    <n v="9.1286111111111126"/>
    <n v="8.4577777777777783"/>
    <n v="0.67083333333333328"/>
    <n v="14.871388888888891"/>
    <n v="14.871388888888891"/>
    <n v="11.497777777777779"/>
    <n v="3.3736111111111113"/>
    <n v="0"/>
    <n v="0"/>
    <n v="0"/>
    <n v="100"/>
    <n v="61.964120370370402"/>
    <n v="61.964120370370402"/>
    <n v="100"/>
    <n v="0"/>
    <n v="0"/>
    <n v="0"/>
    <n v="0.22685245717914712"/>
    <n v="0"/>
    <n v="14.871388888888891"/>
    <n v="0"/>
    <n v="14.871388888888891"/>
    <n v="0"/>
    <n v="0"/>
    <n v="0"/>
    <n v="0"/>
    <m/>
    <m/>
    <m/>
    <m/>
  </r>
  <r>
    <x v="1"/>
    <s v="FROTA 01"/>
    <x v="1"/>
    <x v="1"/>
    <d v="1901-02-05T00:00:00"/>
    <n v="90"/>
    <x v="3"/>
    <s v="CA1014KS113"/>
    <s v="05/02/2023"/>
    <s v="00:00:00"/>
    <s v="05/02/2023"/>
    <s v="23:59:59"/>
    <n v="23.999999999999996"/>
    <n v="0"/>
    <n v="0"/>
    <n v="0"/>
    <n v="0"/>
    <n v="0"/>
    <n v="0"/>
    <n v="23.999999999999996"/>
    <n v="10.366666666666667"/>
    <n v="9.161944444444444"/>
    <n v="1.2047222222222222"/>
    <n v="13.633333333333331"/>
    <n v="13.633333333333331"/>
    <n v="11.810277777777776"/>
    <n v="1.8230555555555554"/>
    <n v="0"/>
    <n v="0"/>
    <n v="0"/>
    <n v="100"/>
    <n v="56.805555555555557"/>
    <n v="56.805555555555557"/>
    <n v="100"/>
    <n v="0"/>
    <n v="0"/>
    <n v="0"/>
    <n v="0.13372045639771801"/>
    <n v="0"/>
    <n v="13.633333333333331"/>
    <n v="0"/>
    <n v="13.633333333333331"/>
    <n v="0"/>
    <n v="0"/>
    <n v="0"/>
    <n v="0"/>
    <m/>
    <m/>
    <m/>
    <m/>
  </r>
  <r>
    <x v="1"/>
    <s v="FROTA 01"/>
    <x v="1"/>
    <x v="1"/>
    <d v="1901-02-05T00:00:00"/>
    <n v="90"/>
    <x v="4"/>
    <s v="CA1014KS114"/>
    <s v="05/02/2023"/>
    <s v="00:00:00"/>
    <s v="05/02/2023"/>
    <s v="23:59:59"/>
    <n v="24"/>
    <n v="19.651944444444446"/>
    <n v="0"/>
    <n v="19.651944444444446"/>
    <n v="0"/>
    <n v="0"/>
    <n v="0"/>
    <n v="4.3480555555555558"/>
    <n v="2.6947222222222225"/>
    <n v="2.6947222222222225"/>
    <n v="0"/>
    <n v="1.6533333333333335"/>
    <n v="1.6533333333333335"/>
    <n v="1.5319444444444446"/>
    <n v="0.12138888888888889"/>
    <n v="0"/>
    <n v="0"/>
    <n v="0"/>
    <n v="18.116898148148149"/>
    <n v="38.024659809621163"/>
    <n v="6.8888888888888902"/>
    <n v="100"/>
    <n v="0"/>
    <n v="0"/>
    <n v="0"/>
    <n v="7.3420698924731173E-2"/>
    <n v="0"/>
    <n v="1.6533333333333335"/>
    <n v="0"/>
    <n v="1.6533333333333335"/>
    <n v="0"/>
    <n v="0"/>
    <n v="0"/>
    <n v="0"/>
    <m/>
    <m/>
    <m/>
    <m/>
  </r>
  <r>
    <x v="1"/>
    <s v="FROTA 01"/>
    <x v="1"/>
    <x v="1"/>
    <d v="1901-02-05T00:00:00"/>
    <n v="90"/>
    <x v="5"/>
    <s v="CA1014KS115"/>
    <s v="05/02/2023"/>
    <s v="00:00:00"/>
    <s v="05/02/2023"/>
    <s v="23:59:59"/>
    <n v="24.000000000000004"/>
    <n v="0"/>
    <n v="0"/>
    <n v="0"/>
    <n v="0"/>
    <n v="0"/>
    <n v="0"/>
    <n v="24.000000000000004"/>
    <n v="8.2622222222222224"/>
    <n v="7.0480555555555551"/>
    <n v="1.2141666666666666"/>
    <n v="15.737777777777779"/>
    <n v="15.737777777777779"/>
    <n v="13.371388888888891"/>
    <n v="2.3663888888888889"/>
    <n v="0"/>
    <n v="0"/>
    <n v="0"/>
    <n v="100"/>
    <n v="65.574074074074076"/>
    <n v="65.574074074074076"/>
    <n v="100"/>
    <n v="0"/>
    <n v="0"/>
    <n v="0"/>
    <n v="0.15036359785371362"/>
    <n v="0"/>
    <n v="15.737777777777779"/>
    <n v="0"/>
    <n v="15.737777777777779"/>
    <n v="0"/>
    <n v="0"/>
    <n v="0"/>
    <n v="0"/>
    <m/>
    <m/>
    <m/>
    <m/>
  </r>
  <r>
    <x v="1"/>
    <s v="FROTA 01"/>
    <x v="1"/>
    <x v="1"/>
    <d v="1901-02-05T00:00:00"/>
    <n v="90"/>
    <x v="6"/>
    <s v="CA1014KS116"/>
    <s v="05/02/2023"/>
    <s v="00:00:00"/>
    <s v="05/02/2023"/>
    <s v="23:59:59"/>
    <n v="24.000000000000004"/>
    <n v="0"/>
    <n v="0"/>
    <n v="0"/>
    <n v="0"/>
    <n v="0"/>
    <n v="0"/>
    <n v="24.000000000000004"/>
    <n v="8.6969444444444441"/>
    <n v="7.5650000000000004"/>
    <n v="1.1319444444444444"/>
    <n v="15.303055555555554"/>
    <n v="15.303055555555554"/>
    <n v="11.572222222222221"/>
    <n v="3.7308333333333339"/>
    <n v="0"/>
    <n v="0"/>
    <n v="0"/>
    <n v="100"/>
    <n v="63.76273148148146"/>
    <n v="63.76273148148146"/>
    <n v="100"/>
    <n v="0"/>
    <n v="0"/>
    <n v="0"/>
    <n v="0.24379662739830468"/>
    <n v="0"/>
    <n v="15.303055555555554"/>
    <n v="0"/>
    <n v="15.303055555555554"/>
    <n v="0"/>
    <n v="0"/>
    <n v="0"/>
    <n v="0"/>
    <m/>
    <m/>
    <m/>
    <m/>
  </r>
  <r>
    <x v="1"/>
    <s v="FROTA 01"/>
    <x v="1"/>
    <x v="1"/>
    <d v="1901-02-05T00:00:00"/>
    <n v="90"/>
    <x v="7"/>
    <s v="CA1014KS117"/>
    <s v="05/02/2023"/>
    <s v="00:00:00"/>
    <s v="05/02/2023"/>
    <s v="23:59:59"/>
    <n v="23.999999999999993"/>
    <n v="0"/>
    <n v="0"/>
    <n v="0"/>
    <n v="0"/>
    <n v="0"/>
    <n v="0"/>
    <n v="23.999999999999993"/>
    <n v="8.7000000000000011"/>
    <n v="7.2400000000000011"/>
    <n v="1.46"/>
    <n v="15.3"/>
    <n v="15.3"/>
    <n v="13.184166666666666"/>
    <n v="2.1158333333333332"/>
    <n v="0"/>
    <n v="0"/>
    <n v="0"/>
    <n v="100"/>
    <n v="63.750000000000014"/>
    <n v="63.750000000000014"/>
    <n v="100"/>
    <n v="0"/>
    <n v="0"/>
    <n v="0"/>
    <n v="0.13828976034858387"/>
    <n v="0"/>
    <n v="15.3"/>
    <n v="0"/>
    <n v="15.3"/>
    <n v="0"/>
    <n v="0"/>
    <n v="0"/>
    <n v="0"/>
    <m/>
    <m/>
    <m/>
    <m/>
  </r>
  <r>
    <x v="1"/>
    <s v="FROTA 01"/>
    <x v="1"/>
    <x v="1"/>
    <d v="1901-02-05T00:00:00"/>
    <n v="90"/>
    <x v="8"/>
    <s v="CA1014KS118"/>
    <s v="05/02/2023"/>
    <s v="00:00:00"/>
    <s v="05/02/2023"/>
    <s v="23:59:59"/>
    <n v="24"/>
    <n v="0"/>
    <n v="0"/>
    <n v="0"/>
    <n v="0"/>
    <n v="0"/>
    <n v="0"/>
    <n v="24"/>
    <n v="10.814722222222223"/>
    <n v="9.5266666666666673"/>
    <n v="1.2880555555555557"/>
    <n v="13.185277777777776"/>
    <n v="13.185277777777776"/>
    <n v="11.56861111111111"/>
    <n v="1.6166666666666667"/>
    <n v="0"/>
    <n v="0"/>
    <n v="0"/>
    <n v="100"/>
    <n v="54.938657407407398"/>
    <n v="54.938657407407398"/>
    <n v="100"/>
    <n v="0"/>
    <n v="0"/>
    <n v="0"/>
    <n v="0.12261149851475764"/>
    <n v="0"/>
    <n v="13.185277777777776"/>
    <n v="0"/>
    <n v="13.185277777777776"/>
    <n v="0"/>
    <n v="0"/>
    <n v="0"/>
    <n v="0"/>
    <m/>
    <m/>
    <m/>
    <m/>
  </r>
  <r>
    <x v="2"/>
    <s v="FROTA 01"/>
    <x v="0"/>
    <x v="0"/>
    <d v="1901-01-06T00:00:00"/>
    <n v="90"/>
    <x v="0"/>
    <s v="CA1014KS110"/>
    <s v="06/01/2023"/>
    <s v="00:00:00"/>
    <s v="06/01/2023"/>
    <s v="23:59:59"/>
    <n v="24.000000000000004"/>
    <n v="2.9608333333333334"/>
    <n v="2.9608333333333334"/>
    <n v="0"/>
    <n v="0"/>
    <n v="0"/>
    <n v="0"/>
    <n v="21.039166666666674"/>
    <n v="6.6858333333333331"/>
    <n v="5.6077777777777778"/>
    <n v="1.0780555555555555"/>
    <n v="14.353333333333333"/>
    <n v="14.353333333333333"/>
    <n v="11.857222222222223"/>
    <n v="2.4961111111111114"/>
    <n v="0"/>
    <n v="0"/>
    <n v="0"/>
    <n v="87.663194444444457"/>
    <n v="68.221966966372221"/>
    <n v="59.805555555555543"/>
    <n v="82.899359869086027"/>
    <n v="0"/>
    <n v="0"/>
    <n v="1"/>
    <n v="0.17390462919956651"/>
    <n v="0"/>
    <n v="14.353333333333333"/>
    <n v="2.9608333333333334"/>
    <n v="14.353333333333333"/>
    <n v="2.9608333333333334"/>
    <n v="1"/>
    <n v="0"/>
    <n v="0"/>
    <m/>
    <m/>
    <m/>
    <m/>
  </r>
  <r>
    <x v="2"/>
    <s v="FROTA 01"/>
    <x v="0"/>
    <x v="0"/>
    <d v="1901-01-06T00:00:00"/>
    <n v="90"/>
    <x v="1"/>
    <s v="CA1014KS111"/>
    <s v="06/01/2023"/>
    <s v="00:00:00"/>
    <s v="06/01/2023"/>
    <s v="23:59:59"/>
    <n v="24.000000000000004"/>
    <n v="0"/>
    <n v="0"/>
    <n v="0"/>
    <n v="0"/>
    <n v="0"/>
    <n v="0"/>
    <n v="24.000000000000004"/>
    <n v="9.1594444444444463"/>
    <n v="8.4725000000000001"/>
    <n v="0.68694444444444447"/>
    <n v="14.840555555555557"/>
    <n v="14.840555555555557"/>
    <n v="12.106666666666669"/>
    <n v="2.733888888888889"/>
    <n v="0"/>
    <n v="0"/>
    <n v="0"/>
    <n v="100"/>
    <n v="61.835648148148145"/>
    <n v="61.835648148148145"/>
    <n v="100"/>
    <n v="0"/>
    <n v="0"/>
    <n v="0"/>
    <n v="0.18421742222887733"/>
    <n v="0"/>
    <n v="14.840555555555557"/>
    <n v="0"/>
    <n v="14.840555555555557"/>
    <n v="0"/>
    <n v="0"/>
    <n v="0"/>
    <n v="0"/>
    <m/>
    <m/>
    <m/>
    <m/>
  </r>
  <r>
    <x v="2"/>
    <s v="FROTA 01"/>
    <x v="0"/>
    <x v="0"/>
    <d v="1901-01-06T00:00:00"/>
    <n v="90"/>
    <x v="2"/>
    <s v="CA1014KS112"/>
    <s v="06/01/2023"/>
    <s v="00:00:00"/>
    <s v="06/01/2023"/>
    <s v="23:59:59"/>
    <n v="23.999999999999996"/>
    <n v="22.464722222222221"/>
    <n v="22.464722222222221"/>
    <n v="0"/>
    <n v="0"/>
    <n v="0"/>
    <n v="0"/>
    <n v="1.5352777777777777"/>
    <n v="0.71027777777777779"/>
    <n v="0.71027777777777779"/>
    <n v="0"/>
    <n v="0.82499999999999996"/>
    <n v="0.82499999999999996"/>
    <n v="0.73416666666666663"/>
    <n v="9.0833333333333335E-2"/>
    <n v="0"/>
    <n v="0"/>
    <n v="0"/>
    <n v="6.3969907407407423"/>
    <n v="53.736204089017548"/>
    <n v="3.4375000000000004"/>
    <n v="3.5423350786589225"/>
    <n v="0"/>
    <n v="0"/>
    <n v="2"/>
    <n v="0.11010101010101012"/>
    <n v="0"/>
    <n v="0.41249999999999998"/>
    <n v="11.232361111111111"/>
    <n v="0.41249999999999998"/>
    <n v="11.232361111111111"/>
    <n v="2"/>
    <n v="0"/>
    <n v="0"/>
    <m/>
    <m/>
    <m/>
    <m/>
  </r>
  <r>
    <x v="2"/>
    <s v="FROTA 01"/>
    <x v="0"/>
    <x v="0"/>
    <d v="1901-01-06T00:00:00"/>
    <n v="90"/>
    <x v="3"/>
    <s v="CA1014KS113"/>
    <s v="06/01/2023"/>
    <s v="00:00:00"/>
    <s v="06/01/2023"/>
    <s v="23:59:59"/>
    <n v="24"/>
    <n v="5.2569444444444446"/>
    <n v="5.2569444444444446"/>
    <n v="0"/>
    <n v="0"/>
    <n v="0"/>
    <n v="0"/>
    <n v="18.743055555555554"/>
    <n v="5.8441666666666654"/>
    <n v="5.1758333333333324"/>
    <n v="0.66833333333333333"/>
    <n v="12.898888888888889"/>
    <n v="12.747222222222222"/>
    <n v="11.3325"/>
    <n v="1.4147222222222222"/>
    <n v="0.15166666666666667"/>
    <n v="0"/>
    <n v="0.15166666666666667"/>
    <n v="78.09606481481481"/>
    <n v="68.819562801037421"/>
    <n v="53.745370370370374"/>
    <n v="71.045424641605848"/>
    <n v="0"/>
    <n v="0"/>
    <n v="1"/>
    <n v="0.10967783616159876"/>
    <n v="0"/>
    <n v="12.898888888888889"/>
    <n v="5.2569444444444446"/>
    <n v="12.898888888888889"/>
    <n v="5.2569444444444446"/>
    <n v="1"/>
    <n v="0"/>
    <n v="0"/>
    <m/>
    <m/>
    <m/>
    <m/>
  </r>
  <r>
    <x v="2"/>
    <s v="FROTA 01"/>
    <x v="0"/>
    <x v="0"/>
    <d v="1901-01-06T00:00:00"/>
    <n v="90"/>
    <x v="4"/>
    <s v="CA1014KS114"/>
    <s v="06/01/2023"/>
    <s v="00:00:00"/>
    <s v="06/01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2"/>
    <s v="FROTA 01"/>
    <x v="0"/>
    <x v="0"/>
    <d v="1901-01-06T00:00:00"/>
    <n v="90"/>
    <x v="5"/>
    <s v="CA1014KS115"/>
    <s v="06/01/2023"/>
    <s v="00:00:00"/>
    <s v="06/01/2023"/>
    <s v="23:59:59"/>
    <n v="24"/>
    <n v="0"/>
    <n v="0"/>
    <n v="0"/>
    <n v="0"/>
    <n v="0"/>
    <n v="0"/>
    <n v="24"/>
    <n v="7.7627777777777789"/>
    <n v="7.0394444444444462"/>
    <n v="0.72333333333333338"/>
    <n v="16.237222222222222"/>
    <n v="15.706944444444446"/>
    <n v="13.809166666666668"/>
    <n v="1.897777777777778"/>
    <n v="0.53027777777777785"/>
    <n v="0"/>
    <n v="0.53027777777777785"/>
    <n v="100"/>
    <n v="67.655092592592595"/>
    <n v="67.655092592592595"/>
    <n v="100"/>
    <n v="0"/>
    <n v="0"/>
    <n v="0"/>
    <n v="0.11687822903479661"/>
    <n v="0"/>
    <n v="16.237222222222222"/>
    <n v="0"/>
    <n v="16.237222222222222"/>
    <n v="0"/>
    <n v="0"/>
    <n v="0"/>
    <n v="0"/>
    <m/>
    <m/>
    <m/>
    <m/>
  </r>
  <r>
    <x v="2"/>
    <s v="FROTA 01"/>
    <x v="0"/>
    <x v="0"/>
    <d v="1901-01-06T00:00:00"/>
    <n v="90"/>
    <x v="6"/>
    <s v="CA1014KS116"/>
    <s v="06/01/2023"/>
    <s v="00:00:00"/>
    <s v="06/01/2023"/>
    <s v="23:59:59"/>
    <n v="24"/>
    <n v="2.8138888888888891"/>
    <n v="0"/>
    <n v="0"/>
    <n v="2.8138888888888891"/>
    <n v="2.8138888888888891"/>
    <n v="0"/>
    <n v="21.186111111111117"/>
    <n v="6.621944444444444"/>
    <n v="6.621944444444444"/>
    <n v="0"/>
    <n v="14.564166666666669"/>
    <n v="14.564166666666669"/>
    <n v="12.000833333333336"/>
    <n v="2.563333333333333"/>
    <n v="0"/>
    <n v="0"/>
    <n v="0"/>
    <n v="88.27546296296299"/>
    <n v="68.74393601678247"/>
    <n v="60.684027777777786"/>
    <n v="100"/>
    <n v="0"/>
    <n v="0"/>
    <n v="0"/>
    <n v="0.17600274646678488"/>
    <n v="0"/>
    <n v="14.564166666666669"/>
    <n v="0"/>
    <n v="14.564166666666669"/>
    <n v="2.8138888888888891"/>
    <n v="1"/>
    <n v="1"/>
    <n v="0"/>
    <m/>
    <m/>
    <m/>
    <m/>
  </r>
  <r>
    <x v="2"/>
    <s v="FROTA 01"/>
    <x v="0"/>
    <x v="0"/>
    <d v="1901-01-06T00:00:00"/>
    <n v="90"/>
    <x v="7"/>
    <s v="CA1014KS117"/>
    <s v="06/01/2023"/>
    <s v="00:00:00"/>
    <s v="06/01/2023"/>
    <s v="23:59:59"/>
    <n v="24"/>
    <n v="0.48249999999999998"/>
    <n v="0.48249999999999998"/>
    <n v="0"/>
    <n v="0"/>
    <n v="0"/>
    <n v="0"/>
    <n v="23.517499999999998"/>
    <n v="7.3169444444444443"/>
    <n v="6.916666666666667"/>
    <n v="0.40027777777777779"/>
    <n v="16.200555555555557"/>
    <n v="16.200555555555557"/>
    <n v="14.49111111111111"/>
    <n v="1.7094444444444445"/>
    <n v="0"/>
    <n v="0"/>
    <n v="0"/>
    <n v="97.989583333333329"/>
    <n v="68.887235273968571"/>
    <n v="67.502314814814824"/>
    <n v="97.107843953445766"/>
    <n v="0"/>
    <n v="0"/>
    <n v="1"/>
    <n v="0.10551764342786599"/>
    <n v="0"/>
    <n v="16.200555555555557"/>
    <n v="0.48249999999999998"/>
    <n v="16.200555555555557"/>
    <n v="0.48249999999999998"/>
    <n v="1"/>
    <n v="0"/>
    <n v="0"/>
    <m/>
    <m/>
    <m/>
    <m/>
  </r>
  <r>
    <x v="2"/>
    <s v="FROTA 01"/>
    <x v="0"/>
    <x v="0"/>
    <d v="1901-01-06T00:00:00"/>
    <n v="90"/>
    <x v="8"/>
    <s v="CA1014KS118"/>
    <s v="06/01/2023"/>
    <s v="00:00:00"/>
    <s v="06/01/2023"/>
    <s v="23:59:59"/>
    <n v="24.000000000000004"/>
    <n v="0"/>
    <n v="0"/>
    <n v="0"/>
    <n v="0"/>
    <n v="0"/>
    <n v="0"/>
    <n v="24.000000000000004"/>
    <n v="10.514166666666666"/>
    <n v="9.2927777777777791"/>
    <n v="1.2213888888888889"/>
    <n v="13.485833333333336"/>
    <n v="13.215833333333336"/>
    <n v="11.808611111111112"/>
    <n v="1.4072222222222222"/>
    <n v="0.27"/>
    <n v="0"/>
    <n v="0.27"/>
    <n v="100"/>
    <n v="56.190972222222221"/>
    <n v="56.190972222222221"/>
    <n v="100"/>
    <n v="0"/>
    <n v="0"/>
    <n v="0"/>
    <n v="0.10434818430863661"/>
    <n v="0"/>
    <n v="13.485833333333336"/>
    <n v="0"/>
    <n v="13.485833333333336"/>
    <n v="0"/>
    <n v="0"/>
    <n v="0"/>
    <n v="0"/>
    <m/>
    <m/>
    <m/>
    <m/>
  </r>
  <r>
    <x v="3"/>
    <s v="FROTA 01"/>
    <x v="1"/>
    <x v="1"/>
    <d v="1901-02-06T00:00:00"/>
    <n v="90"/>
    <x v="0"/>
    <s v="CA1014KS110"/>
    <s v="06/02/2023"/>
    <s v="00:00:00"/>
    <s v="06/02/2023"/>
    <s v="23:59:59"/>
    <n v="23.999999999999993"/>
    <n v="0"/>
    <n v="0"/>
    <n v="0"/>
    <n v="0"/>
    <n v="0"/>
    <n v="0"/>
    <n v="23.999999999999993"/>
    <n v="6.876666666666666"/>
    <n v="6.876666666666666"/>
    <n v="0"/>
    <n v="17.123333333333331"/>
    <n v="17.123333333333331"/>
    <n v="14.730555555555553"/>
    <n v="2.3927777777777774"/>
    <n v="0"/>
    <n v="0"/>
    <n v="0"/>
    <n v="100"/>
    <n v="71.347222222222243"/>
    <n v="71.347222222222243"/>
    <n v="100"/>
    <n v="0"/>
    <n v="0"/>
    <n v="0"/>
    <n v="0.13973784958795665"/>
    <n v="0"/>
    <n v="17.123333333333331"/>
    <n v="0"/>
    <n v="17.123333333333331"/>
    <n v="0"/>
    <n v="0"/>
    <n v="0"/>
    <n v="0"/>
    <m/>
    <m/>
    <m/>
    <m/>
  </r>
  <r>
    <x v="3"/>
    <s v="FROTA 01"/>
    <x v="1"/>
    <x v="1"/>
    <d v="1901-02-06T00:00:00"/>
    <n v="90"/>
    <x v="1"/>
    <s v="CA1014KS111"/>
    <s v="06/02/2023"/>
    <s v="00:00:00"/>
    <s v="06/02/2023"/>
    <s v="23:59:59"/>
    <n v="23.999999999999996"/>
    <n v="0"/>
    <n v="0"/>
    <n v="0"/>
    <n v="0"/>
    <n v="0"/>
    <n v="0"/>
    <n v="23.999999999999996"/>
    <n v="5.5430555555555561"/>
    <n v="5.5430555555555561"/>
    <n v="0"/>
    <n v="18.456944444444442"/>
    <n v="18.456944444444442"/>
    <n v="15.376944444444446"/>
    <n v="3.08"/>
    <n v="0"/>
    <n v="0"/>
    <n v="0"/>
    <n v="100"/>
    <n v="76.90393518518519"/>
    <n v="76.90393518518519"/>
    <n v="100"/>
    <n v="0"/>
    <n v="0"/>
    <n v="0"/>
    <n v="0.16687485890586201"/>
    <n v="0"/>
    <n v="18.456944444444442"/>
    <n v="0"/>
    <n v="18.456944444444442"/>
    <n v="0"/>
    <n v="0"/>
    <n v="0"/>
    <n v="0"/>
    <m/>
    <m/>
    <m/>
    <m/>
  </r>
  <r>
    <x v="3"/>
    <s v="FROTA 01"/>
    <x v="1"/>
    <x v="1"/>
    <d v="1901-02-06T00:00:00"/>
    <n v="90"/>
    <x v="2"/>
    <s v="CA1014KS112"/>
    <s v="06/02/2023"/>
    <s v="00:00:00"/>
    <s v="06/02/2023"/>
    <s v="23:59:59"/>
    <n v="24"/>
    <n v="13.328888888888891"/>
    <n v="6.5136111111111115"/>
    <n v="0"/>
    <n v="6.8152777777777782"/>
    <n v="6.8152777777777782"/>
    <n v="0"/>
    <n v="10.671111111111109"/>
    <n v="3.2100000000000004"/>
    <n v="3.2100000000000004"/>
    <n v="0"/>
    <n v="7.4611111111111112"/>
    <n v="7.4611111111111112"/>
    <n v="5.8236111111111111"/>
    <n v="1.6375"/>
    <n v="0"/>
    <n v="0"/>
    <n v="0"/>
    <n v="44.462962962962955"/>
    <n v="69.918783840066652"/>
    <n v="31.087962962962962"/>
    <n v="53.390049494126302"/>
    <n v="0"/>
    <n v="0"/>
    <n v="1"/>
    <n v="0.21947133283693224"/>
    <n v="0"/>
    <n v="7.4611111111111112"/>
    <n v="6.5136111111111115"/>
    <n v="3.7305555555555556"/>
    <n v="6.6644444444444453"/>
    <n v="2"/>
    <n v="0.51131627209069686"/>
    <n v="0"/>
    <m/>
    <m/>
    <m/>
    <m/>
  </r>
  <r>
    <x v="3"/>
    <s v="FROTA 01"/>
    <x v="1"/>
    <x v="1"/>
    <d v="1901-02-06T00:00:00"/>
    <n v="90"/>
    <x v="3"/>
    <s v="CA1014KS113"/>
    <s v="06/02/2023"/>
    <s v="00:00:00"/>
    <s v="06/02/2023"/>
    <s v="23:59:59"/>
    <n v="23.999999999999993"/>
    <n v="0"/>
    <n v="0"/>
    <n v="0"/>
    <n v="0"/>
    <n v="0"/>
    <n v="0"/>
    <n v="23.999999999999993"/>
    <n v="7.7763888888888895"/>
    <n v="7.7763888888888895"/>
    <n v="0"/>
    <n v="16.223611111111111"/>
    <n v="16.223611111111111"/>
    <n v="14.643611111111113"/>
    <n v="1.58"/>
    <n v="0"/>
    <n v="0"/>
    <n v="0"/>
    <n v="100"/>
    <n v="67.598379629629648"/>
    <n v="67.598379629629648"/>
    <n v="100"/>
    <n v="0"/>
    <n v="0"/>
    <n v="0"/>
    <n v="9.7388922181320101E-2"/>
    <n v="0"/>
    <n v="16.223611111111111"/>
    <n v="0"/>
    <n v="16.223611111111111"/>
    <n v="0"/>
    <n v="0"/>
    <n v="0"/>
    <n v="0"/>
    <m/>
    <m/>
    <m/>
    <m/>
  </r>
  <r>
    <x v="3"/>
    <s v="FROTA 01"/>
    <x v="1"/>
    <x v="1"/>
    <d v="1901-02-06T00:00:00"/>
    <n v="90"/>
    <x v="4"/>
    <s v="CA1014KS114"/>
    <s v="06/02/2023"/>
    <s v="00:00:00"/>
    <s v="06/02/2023"/>
    <s v="23:59:59"/>
    <n v="23.999999999999996"/>
    <n v="0"/>
    <n v="0"/>
    <n v="0"/>
    <n v="0"/>
    <n v="0"/>
    <n v="0"/>
    <n v="23.999999999999996"/>
    <n v="6.1433333333333344"/>
    <n v="6.1433333333333344"/>
    <n v="0"/>
    <n v="17.856666666666666"/>
    <n v="17.856666666666666"/>
    <n v="15.594166666666666"/>
    <n v="2.2625000000000002"/>
    <n v="0"/>
    <n v="0"/>
    <n v="0"/>
    <n v="100"/>
    <n v="74.402777777777786"/>
    <n v="74.402777777777786"/>
    <n v="100"/>
    <n v="0"/>
    <n v="0"/>
    <n v="0"/>
    <n v="0.12670337875676688"/>
    <n v="0"/>
    <n v="17.856666666666666"/>
    <n v="0"/>
    <n v="17.856666666666666"/>
    <n v="0"/>
    <n v="0"/>
    <n v="0"/>
    <n v="0"/>
    <m/>
    <m/>
    <m/>
    <m/>
  </r>
  <r>
    <x v="3"/>
    <s v="FROTA 01"/>
    <x v="1"/>
    <x v="1"/>
    <d v="1901-02-06T00:00:00"/>
    <n v="90"/>
    <x v="5"/>
    <s v="CA1014KS115"/>
    <s v="06/02/2023"/>
    <s v="00:00:00"/>
    <s v="06/02/2023"/>
    <s v="23:59:59"/>
    <n v="24.000000000000004"/>
    <n v="0.20277777777777778"/>
    <n v="0.20277777777777778"/>
    <n v="0"/>
    <n v="0"/>
    <n v="0"/>
    <n v="0"/>
    <n v="23.797222222222224"/>
    <n v="5.706666666666667"/>
    <n v="5.706666666666667"/>
    <n v="0"/>
    <n v="18.090555555555554"/>
    <n v="18.090555555555554"/>
    <n v="14.230555555555558"/>
    <n v="3.8600000000000003"/>
    <n v="0"/>
    <n v="0"/>
    <n v="0"/>
    <n v="99.155092592592581"/>
    <n v="76.019610131901473"/>
    <n v="75.377314814814795"/>
    <n v="98.891520894071903"/>
    <n v="0"/>
    <n v="0"/>
    <n v="1"/>
    <n v="0.21337100390013208"/>
    <n v="0"/>
    <n v="18.090555555555554"/>
    <n v="0.20277777777777778"/>
    <n v="18.090555555555554"/>
    <n v="0.20277777777777778"/>
    <n v="1"/>
    <n v="0"/>
    <n v="0"/>
    <m/>
    <m/>
    <m/>
    <m/>
  </r>
  <r>
    <x v="3"/>
    <s v="FROTA 01"/>
    <x v="1"/>
    <x v="1"/>
    <d v="1901-02-06T00:00:00"/>
    <n v="90"/>
    <x v="6"/>
    <s v="CA1014KS116"/>
    <s v="06/02/2023"/>
    <s v="00:00:00"/>
    <s v="06/02/2023"/>
    <s v="23:59:59"/>
    <n v="24.000000000000011"/>
    <n v="0"/>
    <n v="0"/>
    <n v="0"/>
    <n v="0"/>
    <n v="0"/>
    <n v="0"/>
    <n v="24.000000000000011"/>
    <n v="6.1608333333333327"/>
    <n v="6.1608333333333327"/>
    <n v="0"/>
    <n v="17.839166666666667"/>
    <n v="17.839166666666667"/>
    <n v="14.459166666666663"/>
    <n v="3.3800000000000003"/>
    <n v="0"/>
    <n v="0"/>
    <n v="0"/>
    <n v="100"/>
    <n v="74.329861111111086"/>
    <n v="74.329861111111086"/>
    <n v="100"/>
    <n v="0"/>
    <n v="0"/>
    <n v="0"/>
    <n v="0.18947073387209792"/>
    <n v="0"/>
    <n v="17.839166666666667"/>
    <n v="0"/>
    <n v="17.839166666666667"/>
    <n v="0"/>
    <n v="0"/>
    <n v="0"/>
    <n v="0"/>
    <m/>
    <m/>
    <m/>
    <m/>
  </r>
  <r>
    <x v="3"/>
    <s v="FROTA 01"/>
    <x v="1"/>
    <x v="1"/>
    <d v="1901-02-06T00:00:00"/>
    <n v="90"/>
    <x v="7"/>
    <s v="CA1014KS117"/>
    <s v="06/02/2023"/>
    <s v="00:00:00"/>
    <s v="06/02/2023"/>
    <s v="23:59:59"/>
    <n v="24"/>
    <n v="2.1338888888888889"/>
    <n v="2.1338888888888889"/>
    <n v="0"/>
    <n v="0"/>
    <n v="0"/>
    <n v="0"/>
    <n v="21.86611111111111"/>
    <n v="7.5855555555555565"/>
    <n v="7.5855555555555565"/>
    <n v="0"/>
    <n v="14.280555555555553"/>
    <n v="14.280555555555553"/>
    <n v="12.098055555555554"/>
    <n v="2.1825000000000001"/>
    <n v="0"/>
    <n v="0"/>
    <n v="0"/>
    <n v="91.108796296296291"/>
    <n v="65.309077974542035"/>
    <n v="59.502314814814802"/>
    <n v="86.999932308941979"/>
    <n v="0"/>
    <n v="0"/>
    <n v="1"/>
    <n v="0.1528301886792453"/>
    <n v="0"/>
    <n v="14.280555555555553"/>
    <n v="2.1338888888888889"/>
    <n v="14.280555555555553"/>
    <n v="2.1338888888888889"/>
    <n v="1"/>
    <n v="0"/>
    <n v="0"/>
    <m/>
    <m/>
    <m/>
    <m/>
  </r>
  <r>
    <x v="3"/>
    <s v="FROTA 01"/>
    <x v="1"/>
    <x v="1"/>
    <d v="1901-02-06T00:00:00"/>
    <n v="90"/>
    <x v="8"/>
    <s v="CA1014KS118"/>
    <s v="06/02/2023"/>
    <s v="00:00:00"/>
    <s v="06/02/2023"/>
    <s v="23:59:59"/>
    <n v="24"/>
    <n v="0"/>
    <n v="0"/>
    <n v="0"/>
    <n v="0"/>
    <n v="0"/>
    <n v="0"/>
    <n v="24"/>
    <n v="5.6402777777777775"/>
    <n v="5.6402777777777775"/>
    <n v="0"/>
    <n v="18.359722222222224"/>
    <n v="18.359722222222224"/>
    <n v="14.229722222222223"/>
    <n v="4.1300000000000008"/>
    <n v="0"/>
    <n v="0"/>
    <n v="0"/>
    <n v="100"/>
    <n v="76.498842592592595"/>
    <n v="76.498842592592595"/>
    <n v="100"/>
    <n v="0"/>
    <n v="0"/>
    <n v="0"/>
    <n v="0.22494893713594072"/>
    <n v="0"/>
    <n v="18.359722222222224"/>
    <n v="0"/>
    <n v="18.359722222222224"/>
    <n v="0"/>
    <n v="0"/>
    <n v="0"/>
    <n v="0"/>
    <m/>
    <m/>
    <m/>
    <m/>
  </r>
  <r>
    <x v="2"/>
    <s v="FROTA 01"/>
    <x v="0"/>
    <x v="0"/>
    <d v="1901-01-07T00:00:00"/>
    <n v="90"/>
    <x v="0"/>
    <s v="CA1014KS110"/>
    <s v="07/01/2023"/>
    <s v="00:00:00"/>
    <s v="07/01/2023"/>
    <s v="23:59:59"/>
    <n v="24.000000000000004"/>
    <n v="0"/>
    <n v="0"/>
    <n v="0"/>
    <n v="0"/>
    <n v="0"/>
    <n v="0"/>
    <n v="24.000000000000004"/>
    <n v="7.7977777777777781"/>
    <n v="6.8080555555555557"/>
    <n v="0.98972222222222217"/>
    <n v="16.202222222222222"/>
    <n v="16.202222222222222"/>
    <n v="12.826666666666666"/>
    <n v="3.3755555555555556"/>
    <n v="0"/>
    <n v="0"/>
    <n v="0"/>
    <n v="100"/>
    <n v="67.509259259259252"/>
    <n v="67.509259259259252"/>
    <n v="100"/>
    <n v="0"/>
    <n v="0"/>
    <n v="0"/>
    <n v="0.20833904814154439"/>
    <n v="0"/>
    <n v="16.202222222222222"/>
    <n v="0"/>
    <n v="16.202222222222222"/>
    <n v="0"/>
    <n v="0"/>
    <n v="0"/>
    <n v="0"/>
    <m/>
    <m/>
    <m/>
    <m/>
  </r>
  <r>
    <x v="2"/>
    <s v="FROTA 01"/>
    <x v="0"/>
    <x v="0"/>
    <d v="1901-01-07T00:00:00"/>
    <n v="90"/>
    <x v="1"/>
    <s v="CA1014KS111"/>
    <s v="07/01/2023"/>
    <s v="00:00:00"/>
    <s v="07/01/2023"/>
    <s v="23:59:59"/>
    <n v="23.999999999999993"/>
    <n v="0"/>
    <n v="0"/>
    <n v="0"/>
    <n v="0"/>
    <n v="0"/>
    <n v="0"/>
    <n v="23.999999999999993"/>
    <n v="7.0886111111111099"/>
    <n v="6.0805555555555557"/>
    <n v="1.0080555555555555"/>
    <n v="16.91138888888889"/>
    <n v="16.91138888888889"/>
    <n v="13.071944444444444"/>
    <n v="3.8394444444444442"/>
    <n v="0"/>
    <n v="0"/>
    <n v="0"/>
    <n v="100"/>
    <n v="70.464120370370395"/>
    <n v="70.464120370370395"/>
    <n v="100"/>
    <n v="0"/>
    <n v="0"/>
    <n v="0"/>
    <n v="0.22703306450288263"/>
    <n v="0"/>
    <n v="16.91138888888889"/>
    <n v="0"/>
    <n v="16.91138888888889"/>
    <n v="0"/>
    <n v="0"/>
    <n v="0"/>
    <n v="0"/>
    <m/>
    <m/>
    <m/>
    <m/>
  </r>
  <r>
    <x v="2"/>
    <s v="FROTA 01"/>
    <x v="0"/>
    <x v="0"/>
    <d v="1901-01-07T00:00:00"/>
    <n v="90"/>
    <x v="2"/>
    <s v="CA1014KS112"/>
    <s v="07/01/2023"/>
    <s v="00:00:00"/>
    <s v="07/01/2023"/>
    <s v="23:59:59"/>
    <n v="24"/>
    <n v="22.133333333333333"/>
    <n v="22.133333333333333"/>
    <n v="0"/>
    <n v="0"/>
    <n v="0"/>
    <n v="0"/>
    <n v="1.8666666666666667"/>
    <n v="1.8666666666666667"/>
    <n v="1.8666666666666667"/>
    <n v="0"/>
    <n v="0"/>
    <n v="0"/>
    <n v="0"/>
    <n v="0"/>
    <n v="0"/>
    <n v="0"/>
    <n v="0"/>
    <n v="7.7777777777777777"/>
    <n v="0"/>
    <n v="0"/>
    <n v="0"/>
    <n v="0"/>
    <n v="0"/>
    <n v="0"/>
    <n v="0"/>
    <n v="0"/>
    <n v="0"/>
    <n v="0"/>
    <n v="0"/>
    <n v="0"/>
    <n v="0"/>
    <n v="0"/>
    <n v="0"/>
    <m/>
    <m/>
    <m/>
    <m/>
  </r>
  <r>
    <x v="2"/>
    <s v="FROTA 01"/>
    <x v="0"/>
    <x v="0"/>
    <d v="1901-01-07T00:00:00"/>
    <n v="90"/>
    <x v="3"/>
    <s v="CA1014KS113"/>
    <s v="07/01/2023"/>
    <s v="00:00:00"/>
    <s v="07/01/2023"/>
    <s v="23:59:59"/>
    <n v="24"/>
    <n v="6.1844444444444449"/>
    <n v="6.1844444444444449"/>
    <n v="0"/>
    <n v="0"/>
    <n v="0"/>
    <n v="0"/>
    <n v="17.815555555555559"/>
    <n v="6.9877777777777776"/>
    <n v="5.9008333333333329"/>
    <n v="1.0869444444444445"/>
    <n v="10.827777777777776"/>
    <n v="10.827777777777776"/>
    <n v="8.4641666666666655"/>
    <n v="2.3636111111111111"/>
    <n v="0"/>
    <n v="0"/>
    <n v="0"/>
    <n v="74.231481481481495"/>
    <n v="60.77709866533614"/>
    <n v="45.115740740740733"/>
    <n v="63.647051139703471"/>
    <n v="0"/>
    <n v="0"/>
    <n v="1"/>
    <n v="0.21829143150333508"/>
    <n v="0"/>
    <n v="10.827777777777776"/>
    <n v="6.1844444444444449"/>
    <n v="10.827777777777776"/>
    <n v="6.1844444444444449"/>
    <n v="1"/>
    <n v="0"/>
    <n v="0"/>
    <m/>
    <m/>
    <m/>
    <m/>
  </r>
  <r>
    <x v="2"/>
    <s v="FROTA 01"/>
    <x v="0"/>
    <x v="0"/>
    <d v="1901-01-07T00:00:00"/>
    <n v="90"/>
    <x v="4"/>
    <s v="CA1014KS114"/>
    <s v="07/01/2023"/>
    <s v="00:00:00"/>
    <s v="07/01/2023"/>
    <s v="23:59:59"/>
    <n v="24"/>
    <n v="7.9980555555555561"/>
    <n v="0"/>
    <n v="0"/>
    <n v="7.9980555555555561"/>
    <n v="7.9980555555555561"/>
    <n v="0"/>
    <n v="16.001944444444444"/>
    <n v="7.6786111111111097"/>
    <n v="6.6583333333333323"/>
    <n v="1.0202777777777778"/>
    <n v="8.3233333333333324"/>
    <n v="8.3233333333333324"/>
    <n v="7.0969444444444445"/>
    <n v="1.2263888888888888"/>
    <n v="0"/>
    <n v="0"/>
    <n v="0"/>
    <n v="66.674768518518519"/>
    <n v="52.014512125262549"/>
    <n v="34.68055555555555"/>
    <n v="100"/>
    <n v="0"/>
    <n v="0"/>
    <n v="0"/>
    <n v="0.14734347884127619"/>
    <n v="0"/>
    <n v="8.3233333333333324"/>
    <n v="0"/>
    <n v="8.3233333333333324"/>
    <n v="7.9980555555555561"/>
    <n v="1"/>
    <n v="1"/>
    <n v="0"/>
    <m/>
    <m/>
    <m/>
    <m/>
  </r>
  <r>
    <x v="2"/>
    <s v="FROTA 01"/>
    <x v="0"/>
    <x v="0"/>
    <d v="1901-01-07T00:00:00"/>
    <n v="90"/>
    <x v="5"/>
    <s v="CA1014KS115"/>
    <s v="07/01/2023"/>
    <s v="00:00:00"/>
    <s v="07/01/2023"/>
    <s v="23:59:59"/>
    <n v="24"/>
    <n v="0"/>
    <n v="0"/>
    <n v="0"/>
    <n v="0"/>
    <n v="0"/>
    <n v="0"/>
    <n v="24"/>
    <n v="8.4272222222222215"/>
    <n v="7.2955555555555556"/>
    <n v="1.1316666666666666"/>
    <n v="15.572777777777777"/>
    <n v="15.572777777777777"/>
    <n v="12.986666666666665"/>
    <n v="2.5861111111111108"/>
    <n v="0"/>
    <n v="0"/>
    <n v="0"/>
    <n v="100"/>
    <n v="64.886574074074062"/>
    <n v="64.886574074074062"/>
    <n v="100"/>
    <n v="0"/>
    <n v="0"/>
    <n v="0"/>
    <n v="0.16606614105811424"/>
    <n v="0"/>
    <n v="15.572777777777777"/>
    <n v="0"/>
    <n v="15.572777777777777"/>
    <n v="0"/>
    <n v="0"/>
    <n v="0"/>
    <n v="0"/>
    <m/>
    <m/>
    <m/>
    <m/>
  </r>
  <r>
    <x v="2"/>
    <s v="FROTA 01"/>
    <x v="0"/>
    <x v="0"/>
    <d v="1901-01-07T00:00:00"/>
    <n v="90"/>
    <x v="6"/>
    <s v="CA1014KS116"/>
    <s v="07/01/2023"/>
    <s v="00:00:00"/>
    <s v="07/01/2023"/>
    <s v="23:59:59"/>
    <n v="23.999999999999996"/>
    <n v="15.200555555555555"/>
    <n v="0"/>
    <n v="0"/>
    <n v="15.200555555555555"/>
    <n v="15.200555555555555"/>
    <n v="0"/>
    <n v="8.7994444444444433"/>
    <n v="4.7752777777777782"/>
    <n v="4.7752777777777782"/>
    <n v="0"/>
    <n v="4.024166666666666"/>
    <n v="4.024166666666666"/>
    <n v="3.2666666666666666"/>
    <n v="0.75749999999999995"/>
    <n v="0"/>
    <n v="0"/>
    <n v="0"/>
    <n v="36.664351851851848"/>
    <n v="45.732053791274701"/>
    <n v="16.767361111111111"/>
    <n v="100"/>
    <n v="0"/>
    <n v="0"/>
    <n v="0"/>
    <n v="0.18823773037896047"/>
    <n v="0"/>
    <n v="4.024166666666666"/>
    <n v="0"/>
    <n v="4.024166666666666"/>
    <n v="0"/>
    <n v="0"/>
    <n v="1"/>
    <n v="0"/>
    <m/>
    <m/>
    <m/>
    <m/>
  </r>
  <r>
    <x v="2"/>
    <s v="FROTA 01"/>
    <x v="0"/>
    <x v="0"/>
    <d v="1901-01-07T00:00:00"/>
    <n v="90"/>
    <x v="7"/>
    <s v="CA1014KS117"/>
    <s v="07/01/2023"/>
    <s v="00:00:00"/>
    <s v="07/01/2023"/>
    <s v="23:59:59"/>
    <n v="24.000000000000004"/>
    <n v="0"/>
    <n v="0"/>
    <n v="0"/>
    <n v="0"/>
    <n v="0"/>
    <n v="0"/>
    <n v="24.000000000000004"/>
    <n v="8.724444444444444"/>
    <n v="7.6311111111111112"/>
    <n v="1.0933333333333333"/>
    <n v="15.275555555555558"/>
    <n v="15.275555555555558"/>
    <n v="13.236666666666668"/>
    <n v="2.0388888888888888"/>
    <n v="0"/>
    <n v="0"/>
    <n v="0"/>
    <n v="100"/>
    <n v="63.648148148148145"/>
    <n v="63.648148148148145"/>
    <n v="100"/>
    <n v="0"/>
    <n v="0"/>
    <n v="0"/>
    <n v="0.13347395984870525"/>
    <n v="0"/>
    <n v="15.275555555555558"/>
    <n v="0"/>
    <n v="15.275555555555558"/>
    <n v="0"/>
    <n v="0"/>
    <n v="0"/>
    <n v="0"/>
    <m/>
    <m/>
    <m/>
    <m/>
  </r>
  <r>
    <x v="2"/>
    <s v="FROTA 01"/>
    <x v="0"/>
    <x v="0"/>
    <d v="1901-01-07T00:00:00"/>
    <n v="90"/>
    <x v="8"/>
    <s v="CA1014KS118"/>
    <s v="07/01/2023"/>
    <s v="00:00:00"/>
    <s v="07/01/2023"/>
    <s v="23:59:59"/>
    <n v="24.000000000000007"/>
    <n v="0"/>
    <n v="0"/>
    <n v="0"/>
    <n v="0"/>
    <n v="0"/>
    <n v="0"/>
    <n v="24.000000000000007"/>
    <n v="8.4674999999999994"/>
    <n v="7.490277777777778"/>
    <n v="0.97722222222222221"/>
    <n v="15.532500000000001"/>
    <n v="15.532500000000001"/>
    <n v="11.946111111111112"/>
    <n v="3.5863888888888891"/>
    <n v="0"/>
    <n v="0"/>
    <n v="0"/>
    <n v="100"/>
    <n v="64.718749999999986"/>
    <n v="64.718749999999986"/>
    <n v="100"/>
    <n v="0"/>
    <n v="0"/>
    <n v="0"/>
    <n v="0.23089579197739507"/>
    <n v="0"/>
    <n v="15.532500000000001"/>
    <n v="0"/>
    <n v="15.532500000000001"/>
    <n v="0"/>
    <n v="0"/>
    <n v="0"/>
    <n v="0"/>
    <m/>
    <m/>
    <m/>
    <m/>
  </r>
  <r>
    <x v="3"/>
    <s v="FROTA 01"/>
    <x v="1"/>
    <x v="1"/>
    <d v="1901-02-07T00:00:00"/>
    <n v="90"/>
    <x v="0"/>
    <s v="CA1014KS110"/>
    <s v="07/02/2023"/>
    <s v="00:00:00"/>
    <s v="07/02/2023"/>
    <s v="23:59:59"/>
    <n v="23.999999999999996"/>
    <n v="0"/>
    <n v="0"/>
    <n v="0"/>
    <n v="0"/>
    <n v="0"/>
    <n v="0"/>
    <n v="23.999999999999996"/>
    <n v="6.9369444444444444"/>
    <n v="6.1488888888888891"/>
    <n v="0.78805555555555551"/>
    <n v="17.063055555555554"/>
    <n v="17.063055555555554"/>
    <n v="14.755277777777776"/>
    <n v="2.3077777777777775"/>
    <n v="0"/>
    <n v="0"/>
    <n v="0"/>
    <n v="100"/>
    <n v="71.096064814814824"/>
    <n v="71.096064814814824"/>
    <n v="100"/>
    <n v="0"/>
    <n v="0"/>
    <n v="0"/>
    <n v="0.13524997151089913"/>
    <n v="0"/>
    <n v="17.063055555555554"/>
    <n v="0"/>
    <n v="17.063055555555554"/>
    <n v="0"/>
    <n v="0"/>
    <n v="0"/>
    <n v="0"/>
    <m/>
    <m/>
    <m/>
    <m/>
  </r>
  <r>
    <x v="3"/>
    <s v="FROTA 01"/>
    <x v="1"/>
    <x v="1"/>
    <d v="1901-02-07T00:00:00"/>
    <n v="90"/>
    <x v="1"/>
    <s v="CA1014KS111"/>
    <s v="07/02/2023"/>
    <s v="00:00:00"/>
    <s v="07/02/2023"/>
    <s v="23:59:59"/>
    <n v="23.999999999999996"/>
    <n v="0"/>
    <n v="0"/>
    <n v="0"/>
    <n v="0"/>
    <n v="0"/>
    <n v="0"/>
    <n v="23.999999999999996"/>
    <n v="6.5216666666666674"/>
    <n v="6.0650000000000004"/>
    <n v="0.45666666666666667"/>
    <n v="17.478333333333328"/>
    <n v="17.478333333333328"/>
    <n v="14.046111111111109"/>
    <n v="3.4322222222222218"/>
    <n v="0"/>
    <n v="0"/>
    <n v="0"/>
    <n v="100"/>
    <n v="72.826388888888886"/>
    <n v="72.826388888888886"/>
    <n v="100"/>
    <n v="0"/>
    <n v="0"/>
    <n v="0"/>
    <n v="0.19637010902387086"/>
    <n v="0"/>
    <n v="17.478333333333328"/>
    <n v="0"/>
    <n v="17.478333333333328"/>
    <n v="0"/>
    <n v="0"/>
    <n v="0"/>
    <n v="0"/>
    <m/>
    <m/>
    <m/>
    <m/>
  </r>
  <r>
    <x v="3"/>
    <s v="FROTA 01"/>
    <x v="1"/>
    <x v="1"/>
    <d v="1901-02-07T00:00:00"/>
    <n v="90"/>
    <x v="2"/>
    <s v="CA1014KS112"/>
    <s v="07/02/2023"/>
    <s v="00:00:00"/>
    <s v="07/02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3"/>
    <s v="FROTA 01"/>
    <x v="1"/>
    <x v="1"/>
    <d v="1901-02-07T00:00:00"/>
    <n v="90"/>
    <x v="3"/>
    <s v="CA1014KS113"/>
    <s v="07/02/2023"/>
    <s v="00:00:00"/>
    <s v="07/02/2023"/>
    <s v="23:59:59"/>
    <n v="24.000000000000004"/>
    <n v="0"/>
    <n v="0"/>
    <n v="0"/>
    <n v="0"/>
    <n v="0"/>
    <n v="0"/>
    <n v="24.000000000000004"/>
    <n v="6.9513888888888884"/>
    <n v="6.2477777777777783"/>
    <n v="0.70361111111111119"/>
    <n v="17.048611111111111"/>
    <n v="17.048611111111111"/>
    <n v="14.835555555555558"/>
    <n v="2.2130555555555556"/>
    <n v="0"/>
    <n v="0"/>
    <n v="0"/>
    <n v="100"/>
    <n v="71.035879629629619"/>
    <n v="71.035879629629619"/>
    <n v="100"/>
    <n v="0"/>
    <n v="0"/>
    <n v="0"/>
    <n v="0.12980855397148677"/>
    <n v="0"/>
    <n v="17.048611111111111"/>
    <n v="0"/>
    <n v="17.048611111111111"/>
    <n v="0"/>
    <n v="0"/>
    <n v="0"/>
    <n v="0"/>
    <m/>
    <m/>
    <m/>
    <m/>
  </r>
  <r>
    <x v="3"/>
    <s v="FROTA 01"/>
    <x v="1"/>
    <x v="1"/>
    <d v="1901-02-07T00:00:00"/>
    <n v="90"/>
    <x v="4"/>
    <s v="CA1014KS114"/>
    <s v="07/02/2023"/>
    <s v="00:00:00"/>
    <s v="07/02/2023"/>
    <s v="23:59:59"/>
    <n v="24"/>
    <n v="0"/>
    <n v="0"/>
    <n v="0"/>
    <n v="0"/>
    <n v="0"/>
    <n v="0"/>
    <n v="24"/>
    <n v="7.4636111111111108"/>
    <n v="6.612222222222222"/>
    <n v="0.85138888888888897"/>
    <n v="16.53638888888889"/>
    <n v="16.53638888888889"/>
    <n v="13.304166666666665"/>
    <n v="3.2322222222222226"/>
    <n v="0"/>
    <n v="0"/>
    <n v="0"/>
    <n v="100"/>
    <n v="68.901620370370381"/>
    <n v="68.901620370370381"/>
    <n v="100"/>
    <n v="0"/>
    <n v="0"/>
    <n v="0"/>
    <n v="0.19546118828845477"/>
    <n v="0"/>
    <n v="16.53638888888889"/>
    <n v="0"/>
    <n v="16.53638888888889"/>
    <n v="0"/>
    <n v="0"/>
    <n v="0"/>
    <n v="0"/>
    <m/>
    <m/>
    <m/>
    <m/>
  </r>
  <r>
    <x v="3"/>
    <s v="FROTA 01"/>
    <x v="1"/>
    <x v="1"/>
    <d v="1901-02-07T00:00:00"/>
    <n v="90"/>
    <x v="5"/>
    <s v="CA1014KS115"/>
    <s v="07/02/2023"/>
    <s v="00:00:00"/>
    <s v="07/02/2023"/>
    <s v="23:59:59"/>
    <n v="24"/>
    <n v="12.905555555555555"/>
    <n v="12.905555555555555"/>
    <n v="0"/>
    <n v="0"/>
    <n v="0"/>
    <n v="0"/>
    <n v="11.094444444444445"/>
    <n v="3.8363888888888891"/>
    <n v="3.2655555555555553"/>
    <n v="0.5708333333333333"/>
    <n v="7.2580555555555559"/>
    <n v="7.2580555555555559"/>
    <n v="6.3425000000000002"/>
    <n v="0.91555555555555546"/>
    <n v="0"/>
    <n v="0"/>
    <n v="0"/>
    <n v="46.226851851851855"/>
    <n v="65.420630946419635"/>
    <n v="30.241898148148149"/>
    <n v="35.995812037636561"/>
    <n v="0"/>
    <n v="0"/>
    <n v="0"/>
    <n v="0.12614336560909331"/>
    <n v="0"/>
    <n v="7.2580555555555559"/>
    <n v="0"/>
    <n v="7.2580555555555559"/>
    <n v="0"/>
    <n v="0"/>
    <n v="0"/>
    <n v="0"/>
    <m/>
    <m/>
    <m/>
    <m/>
  </r>
  <r>
    <x v="3"/>
    <s v="FROTA 01"/>
    <x v="1"/>
    <x v="1"/>
    <d v="1901-02-07T00:00:00"/>
    <n v="90"/>
    <x v="6"/>
    <s v="CA1014KS116"/>
    <s v="07/02/2023"/>
    <s v="00:00:00"/>
    <s v="07/02/2023"/>
    <s v="23:59:59"/>
    <n v="24"/>
    <n v="0"/>
    <n v="0"/>
    <n v="0"/>
    <n v="0"/>
    <n v="0"/>
    <n v="0"/>
    <n v="24"/>
    <n v="7.6447222222222218"/>
    <n v="6.9816666666666665"/>
    <n v="0.66305555555555551"/>
    <n v="16.355277777777779"/>
    <n v="16.355277777777779"/>
    <n v="12.4575"/>
    <n v="3.8977777777777778"/>
    <n v="0"/>
    <n v="0"/>
    <n v="0"/>
    <n v="100"/>
    <n v="68.146990740740748"/>
    <n v="68.146990740740748"/>
    <n v="100"/>
    <n v="0"/>
    <n v="0"/>
    <n v="0"/>
    <n v="0.23831926493316799"/>
    <n v="0"/>
    <n v="16.355277777777779"/>
    <n v="0"/>
    <n v="16.355277777777779"/>
    <n v="0"/>
    <n v="0"/>
    <n v="0"/>
    <n v="0"/>
    <m/>
    <m/>
    <m/>
    <m/>
  </r>
  <r>
    <x v="3"/>
    <s v="FROTA 01"/>
    <x v="1"/>
    <x v="1"/>
    <d v="1901-02-07T00:00:00"/>
    <n v="90"/>
    <x v="7"/>
    <s v="CA1014KS117"/>
    <s v="07/02/2023"/>
    <s v="00:00:00"/>
    <s v="07/02/2023"/>
    <s v="23:59:59"/>
    <n v="23.999999999999996"/>
    <n v="0"/>
    <n v="0"/>
    <n v="0"/>
    <n v="0"/>
    <n v="0"/>
    <n v="0"/>
    <n v="23.999999999999996"/>
    <n v="6.3730555555555561"/>
    <n v="5.729166666666667"/>
    <n v="0.64388888888888896"/>
    <n v="17.62694444444444"/>
    <n v="17.62694444444444"/>
    <n v="14.775555555555554"/>
    <n v="2.8513888888888892"/>
    <n v="0"/>
    <n v="0"/>
    <n v="0"/>
    <n v="100"/>
    <n v="73.445601851851848"/>
    <n v="73.445601851851848"/>
    <n v="100"/>
    <n v="0"/>
    <n v="0"/>
    <n v="0"/>
    <n v="0.16176308366295292"/>
    <n v="0"/>
    <n v="17.62694444444444"/>
    <n v="0"/>
    <n v="17.62694444444444"/>
    <n v="0"/>
    <n v="0"/>
    <n v="0"/>
    <n v="0"/>
    <m/>
    <m/>
    <m/>
    <m/>
  </r>
  <r>
    <x v="3"/>
    <s v="FROTA 01"/>
    <x v="1"/>
    <x v="1"/>
    <d v="1901-02-07T00:00:00"/>
    <n v="90"/>
    <x v="8"/>
    <s v="CA1014KS118"/>
    <s v="07/02/2023"/>
    <s v="00:00:00"/>
    <s v="07/02/2023"/>
    <s v="23:59:59"/>
    <n v="23.999999999999993"/>
    <n v="8.8533333333333335"/>
    <n v="1.41"/>
    <n v="0"/>
    <n v="7.4433333333333334"/>
    <n v="7.4433333333333334"/>
    <n v="0"/>
    <n v="15.146666666666665"/>
    <n v="4.7877777777777775"/>
    <n v="4.7877777777777775"/>
    <n v="0"/>
    <n v="10.358888888888888"/>
    <n v="10.358888888888888"/>
    <n v="8.1269444444444439"/>
    <n v="2.2319444444444443"/>
    <n v="0"/>
    <n v="0"/>
    <n v="0"/>
    <n v="63.111111111111114"/>
    <n v="68.390551643192481"/>
    <n v="43.162037037037052"/>
    <n v="88.019259818731115"/>
    <n v="0"/>
    <n v="0"/>
    <n v="1"/>
    <n v="0.21546176123565375"/>
    <n v="0"/>
    <n v="10.358888888888888"/>
    <n v="1.41"/>
    <n v="5.1794444444444441"/>
    <n v="4.4266666666666667"/>
    <n v="2"/>
    <n v="0.84073795180722888"/>
    <n v="0"/>
    <m/>
    <m/>
    <m/>
    <m/>
  </r>
  <r>
    <x v="2"/>
    <s v="FROTA 01"/>
    <x v="0"/>
    <x v="0"/>
    <d v="1901-01-08T00:00:00"/>
    <n v="90"/>
    <x v="0"/>
    <s v="CA1014KS110"/>
    <s v="08/01/2023"/>
    <s v="00:00:00"/>
    <s v="08/01/2023"/>
    <s v="23:59:59"/>
    <n v="24"/>
    <n v="0"/>
    <n v="0"/>
    <n v="0"/>
    <n v="0"/>
    <n v="0"/>
    <n v="0"/>
    <n v="24"/>
    <n v="6.3772222222222226"/>
    <n v="6.3772222222222226"/>
    <n v="0"/>
    <n v="17.622777777777781"/>
    <n v="17.622777777777781"/>
    <n v="14.813055555555557"/>
    <n v="2.8097222222222222"/>
    <n v="0"/>
    <n v="0"/>
    <n v="0"/>
    <n v="100"/>
    <n v="73.428240740740762"/>
    <n v="73.428240740740762"/>
    <n v="100"/>
    <n v="0"/>
    <n v="0"/>
    <n v="0"/>
    <n v="0.15943696604772861"/>
    <n v="0"/>
    <n v="17.622777777777781"/>
    <n v="0"/>
    <n v="17.622777777777781"/>
    <n v="0"/>
    <n v="0"/>
    <n v="0"/>
    <n v="0"/>
    <m/>
    <m/>
    <m/>
    <m/>
  </r>
  <r>
    <x v="2"/>
    <s v="FROTA 01"/>
    <x v="0"/>
    <x v="0"/>
    <d v="1901-01-08T00:00:00"/>
    <n v="90"/>
    <x v="1"/>
    <s v="CA1014KS111"/>
    <s v="08/01/2023"/>
    <s v="00:00:00"/>
    <s v="08/01/2023"/>
    <s v="23:59:59"/>
    <n v="24"/>
    <n v="1.5555555555555556"/>
    <n v="1.5555555555555556"/>
    <n v="0"/>
    <n v="0"/>
    <n v="0"/>
    <n v="0"/>
    <n v="22.444444444444446"/>
    <n v="7.0944444444444432"/>
    <n v="7.0944444444444432"/>
    <n v="0"/>
    <n v="15.35"/>
    <n v="15.35"/>
    <n v="13.08888888888889"/>
    <n v="2.2611111111111111"/>
    <n v="0"/>
    <n v="0"/>
    <n v="0"/>
    <n v="93.518518518518519"/>
    <n v="68.39108910891089"/>
    <n v="63.958333333333329"/>
    <n v="90.798554058494901"/>
    <n v="0"/>
    <n v="0"/>
    <n v="1"/>
    <n v="0.14730365544697793"/>
    <n v="0"/>
    <n v="15.35"/>
    <n v="1.5555555555555556"/>
    <n v="15.35"/>
    <n v="1.5555555555555556"/>
    <n v="1"/>
    <n v="0"/>
    <n v="0"/>
    <m/>
    <m/>
    <m/>
    <m/>
  </r>
  <r>
    <x v="2"/>
    <s v="FROTA 01"/>
    <x v="0"/>
    <x v="0"/>
    <d v="1901-01-08T00:00:00"/>
    <n v="90"/>
    <x v="2"/>
    <s v="CA1014KS112"/>
    <s v="08/01/2023"/>
    <s v="00:00:00"/>
    <s v="08/01/2023"/>
    <s v="23:59:59"/>
    <n v="24.000000000000004"/>
    <n v="0"/>
    <n v="0"/>
    <n v="0"/>
    <n v="0"/>
    <n v="0"/>
    <n v="0"/>
    <n v="24.000000000000004"/>
    <n v="6.8713888888888883"/>
    <n v="6.8713888888888883"/>
    <n v="0"/>
    <n v="17.128611111111113"/>
    <n v="17.128611111111113"/>
    <n v="14.441388888888889"/>
    <n v="2.6872222222222222"/>
    <n v="0"/>
    <n v="0"/>
    <n v="0"/>
    <n v="100"/>
    <n v="71.369212962962962"/>
    <n v="71.369212962962962"/>
    <n v="100"/>
    <n v="0"/>
    <n v="0"/>
    <n v="0"/>
    <n v="0.1568850039732092"/>
    <n v="0"/>
    <n v="17.128611111111113"/>
    <n v="0"/>
    <n v="17.128611111111113"/>
    <n v="0"/>
    <n v="0"/>
    <n v="0"/>
    <n v="0"/>
    <m/>
    <m/>
    <m/>
    <m/>
  </r>
  <r>
    <x v="2"/>
    <s v="FROTA 01"/>
    <x v="0"/>
    <x v="0"/>
    <d v="1901-01-08T00:00:00"/>
    <n v="90"/>
    <x v="3"/>
    <s v="CA1014KS113"/>
    <s v="08/01/2023"/>
    <s v="00:00:00"/>
    <s v="08/01/2023"/>
    <s v="23:59:59"/>
    <n v="24.000000000000007"/>
    <n v="0.31611111111111112"/>
    <n v="0"/>
    <n v="0"/>
    <n v="0.31611111111111112"/>
    <n v="0.31611111111111112"/>
    <n v="0"/>
    <n v="23.683888888888895"/>
    <n v="8.0322222222222237"/>
    <n v="8.0322222222222237"/>
    <n v="0"/>
    <n v="15.651666666666667"/>
    <n v="15.651666666666667"/>
    <n v="13.000833333333334"/>
    <n v="2.6508333333333329"/>
    <n v="0"/>
    <n v="0"/>
    <n v="0"/>
    <n v="98.682870370370367"/>
    <n v="66.085712275104953"/>
    <n v="65.215277777777757"/>
    <n v="100"/>
    <n v="0"/>
    <n v="0"/>
    <n v="0"/>
    <n v="0.16936428495367903"/>
    <n v="0"/>
    <n v="15.651666666666667"/>
    <n v="0"/>
    <n v="15.651666666666667"/>
    <n v="0.31611111111111112"/>
    <n v="1"/>
    <n v="1"/>
    <n v="0"/>
    <m/>
    <m/>
    <m/>
    <m/>
  </r>
  <r>
    <x v="2"/>
    <s v="FROTA 01"/>
    <x v="0"/>
    <x v="0"/>
    <d v="1901-01-08T00:00:00"/>
    <n v="90"/>
    <x v="4"/>
    <s v="CA1014KS114"/>
    <s v="08/01/2023"/>
    <s v="00:00:00"/>
    <s v="08/01/2023"/>
    <s v="23:59:59"/>
    <n v="23.999999999999996"/>
    <n v="4.2811111111111115"/>
    <n v="2.9058333333333337"/>
    <n v="0"/>
    <n v="1.3752777777777778"/>
    <n v="1.3752777777777778"/>
    <n v="0"/>
    <n v="19.718888888888888"/>
    <n v="7.8113888888888887"/>
    <n v="7.8113888888888887"/>
    <n v="0"/>
    <n v="11.907500000000002"/>
    <n v="11.907500000000002"/>
    <n v="10.134722222222223"/>
    <n v="1.7727777777777778"/>
    <n v="0"/>
    <n v="0"/>
    <n v="0"/>
    <n v="82.162037037037038"/>
    <n v="60.386262466895836"/>
    <n v="49.61458333333335"/>
    <n v="80.383663366336634"/>
    <n v="0"/>
    <n v="0"/>
    <n v="2"/>
    <n v="0.14887909114237055"/>
    <n v="0"/>
    <n v="5.9537500000000012"/>
    <n v="1.4529166666666669"/>
    <n v="3.9691666666666676"/>
    <n v="1.4270370370370371"/>
    <n v="3"/>
    <n v="0.32124318712691408"/>
    <n v="0"/>
    <m/>
    <m/>
    <m/>
    <m/>
  </r>
  <r>
    <x v="2"/>
    <s v="FROTA 01"/>
    <x v="0"/>
    <x v="0"/>
    <d v="1901-01-08T00:00:00"/>
    <n v="90"/>
    <x v="5"/>
    <s v="CA1014KS115"/>
    <s v="08/01/2023"/>
    <s v="00:00:00"/>
    <s v="08/01/2023"/>
    <s v="23:59:59"/>
    <n v="23.999999999999996"/>
    <n v="3.4636111111111112"/>
    <n v="3.4636111111111112"/>
    <n v="0"/>
    <n v="0"/>
    <n v="0"/>
    <n v="0"/>
    <n v="20.53638888888889"/>
    <n v="6.9375000000000009"/>
    <n v="6.9375000000000009"/>
    <n v="0"/>
    <n v="13.59888888888889"/>
    <n v="13.543055555555556"/>
    <n v="11.826666666666668"/>
    <n v="1.7163888888888887"/>
    <n v="5.5833333333333332E-2"/>
    <n v="0"/>
    <n v="5.5833333333333332E-2"/>
    <n v="85.568287037037052"/>
    <n v="66.218501034748627"/>
    <n v="56.662037037037052"/>
    <n v="79.700447700447711"/>
    <n v="0"/>
    <n v="0"/>
    <n v="1"/>
    <n v="0.12621537707329028"/>
    <n v="0"/>
    <n v="13.59888888888889"/>
    <n v="3.4636111111111112"/>
    <n v="13.59888888888889"/>
    <n v="3.4636111111111112"/>
    <n v="1"/>
    <n v="0"/>
    <n v="0"/>
    <m/>
    <m/>
    <m/>
    <m/>
  </r>
  <r>
    <x v="2"/>
    <s v="FROTA 01"/>
    <x v="0"/>
    <x v="0"/>
    <d v="1901-01-08T00:00:00"/>
    <n v="90"/>
    <x v="6"/>
    <s v="CA1014KS116"/>
    <s v="08/01/2023"/>
    <s v="00:00:00"/>
    <s v="08/01/2023"/>
    <s v="23:59:59"/>
    <n v="24.000000000000004"/>
    <n v="0"/>
    <n v="0"/>
    <n v="0"/>
    <n v="0"/>
    <n v="0"/>
    <n v="0"/>
    <n v="24.000000000000004"/>
    <n v="6.7472222222222227"/>
    <n v="6.7472222222222227"/>
    <n v="0"/>
    <n v="17.252777777777776"/>
    <n v="17.252777777777776"/>
    <n v="13.905555555555553"/>
    <n v="3.3472222222222223"/>
    <n v="0"/>
    <n v="0"/>
    <n v="0"/>
    <n v="100"/>
    <n v="71.886574074074062"/>
    <n v="71.886574074074062"/>
    <n v="100"/>
    <n v="0"/>
    <n v="0"/>
    <n v="0"/>
    <n v="0.19401062630816296"/>
    <n v="0"/>
    <n v="17.252777777777776"/>
    <n v="0"/>
    <n v="17.252777777777776"/>
    <n v="0"/>
    <n v="0"/>
    <n v="0"/>
    <n v="0"/>
    <m/>
    <m/>
    <m/>
    <m/>
  </r>
  <r>
    <x v="2"/>
    <s v="FROTA 01"/>
    <x v="0"/>
    <x v="0"/>
    <d v="1901-01-08T00:00:00"/>
    <n v="90"/>
    <x v="7"/>
    <s v="CA1014KS117"/>
    <s v="08/01/2023"/>
    <s v="00:00:00"/>
    <s v="08/01/2023"/>
    <s v="23:59:59"/>
    <n v="24.000000000000011"/>
    <n v="4.6883333333333335"/>
    <n v="4.6883333333333335"/>
    <n v="0"/>
    <n v="0"/>
    <n v="0"/>
    <n v="0"/>
    <n v="19.311666666666667"/>
    <n v="6.1149999999999993"/>
    <n v="6.1149999999999993"/>
    <n v="0"/>
    <n v="13.196666666666665"/>
    <n v="13.196666666666665"/>
    <n v="11.28027777777778"/>
    <n v="1.9163888888888889"/>
    <n v="0"/>
    <n v="0"/>
    <n v="0"/>
    <n v="80.465277777777743"/>
    <n v="68.335203245015947"/>
    <n v="54.986111111111079"/>
    <n v="73.786226819494928"/>
    <n v="0"/>
    <n v="0"/>
    <n v="2"/>
    <n v="0.14521764755409616"/>
    <n v="0"/>
    <n v="6.5983333333333327"/>
    <n v="2.3441666666666667"/>
    <n v="6.5983333333333327"/>
    <n v="2.3441666666666667"/>
    <n v="2"/>
    <n v="0"/>
    <n v="0"/>
    <m/>
    <m/>
    <m/>
    <m/>
  </r>
  <r>
    <x v="2"/>
    <s v="FROTA 01"/>
    <x v="0"/>
    <x v="0"/>
    <d v="1901-01-08T00:00:00"/>
    <n v="90"/>
    <x v="8"/>
    <s v="CA1014KS118"/>
    <s v="08/01/2023"/>
    <s v="00:00:00"/>
    <s v="08/01/2023"/>
    <s v="23:59:59"/>
    <n v="24.000000000000004"/>
    <n v="0"/>
    <n v="0"/>
    <n v="0"/>
    <n v="0"/>
    <n v="0"/>
    <n v="0"/>
    <n v="24.000000000000004"/>
    <n v="6.7897222222222222"/>
    <n v="6.7897222222222222"/>
    <n v="0"/>
    <n v="17.21027777777778"/>
    <n v="17.21027777777778"/>
    <n v="14.400555555555554"/>
    <n v="2.8097222222222222"/>
    <n v="0"/>
    <n v="0"/>
    <n v="0"/>
    <n v="100"/>
    <n v="71.709490740740733"/>
    <n v="71.709490740740733"/>
    <n v="100"/>
    <n v="0"/>
    <n v="0"/>
    <n v="0"/>
    <n v="0.16325838888261213"/>
    <n v="0"/>
    <n v="17.21027777777778"/>
    <n v="0"/>
    <n v="17.21027777777778"/>
    <n v="0"/>
    <n v="0"/>
    <n v="0"/>
    <n v="0"/>
    <m/>
    <m/>
    <m/>
    <m/>
  </r>
  <r>
    <x v="3"/>
    <s v="FROTA 01"/>
    <x v="1"/>
    <x v="1"/>
    <d v="1901-02-08T00:00:00"/>
    <n v="90"/>
    <x v="0"/>
    <s v="CA1014KS110"/>
    <s v="08/02/2023"/>
    <s v="00:00:00"/>
    <s v="08/02/2023"/>
    <s v="23:59:59"/>
    <n v="23.999999999999993"/>
    <n v="0"/>
    <n v="0"/>
    <n v="0"/>
    <n v="0"/>
    <n v="0"/>
    <n v="0"/>
    <n v="23.999999999999993"/>
    <n v="8.3652777777777789"/>
    <n v="8.3652777777777789"/>
    <n v="0"/>
    <n v="15.634722222222223"/>
    <n v="15.634722222222223"/>
    <n v="13.066944444444443"/>
    <n v="2.5677777777777777"/>
    <n v="0"/>
    <n v="0"/>
    <n v="0"/>
    <n v="100"/>
    <n v="65.144675925925938"/>
    <n v="65.144675925925938"/>
    <n v="100"/>
    <n v="0"/>
    <n v="0"/>
    <n v="0"/>
    <n v="0.16423558674602468"/>
    <n v="0"/>
    <n v="15.634722222222223"/>
    <n v="0"/>
    <n v="15.634722222222223"/>
    <n v="0"/>
    <n v="0"/>
    <n v="0"/>
    <n v="0"/>
    <m/>
    <m/>
    <m/>
    <m/>
  </r>
  <r>
    <x v="3"/>
    <s v="FROTA 01"/>
    <x v="1"/>
    <x v="1"/>
    <d v="1901-02-08T00:00:00"/>
    <n v="90"/>
    <x v="1"/>
    <s v="CA1014KS111"/>
    <s v="08/02/2023"/>
    <s v="00:00:00"/>
    <s v="08/02/2023"/>
    <s v="23:59:59"/>
    <n v="23.999999999999996"/>
    <n v="0.14666666666666667"/>
    <n v="0.14666666666666667"/>
    <n v="0"/>
    <n v="0"/>
    <n v="0"/>
    <n v="0"/>
    <n v="23.853333333333328"/>
    <n v="7.8077777777777797"/>
    <n v="7.3058333333333341"/>
    <n v="0.50194444444444442"/>
    <n v="16.045555555555556"/>
    <n v="16.045555555555556"/>
    <n v="13.377777777777778"/>
    <n v="2.6677777777777778"/>
    <n v="0"/>
    <n v="0"/>
    <n v="0"/>
    <n v="99.388888888888886"/>
    <n v="67.267561021054618"/>
    <n v="66.856481481481495"/>
    <n v="99.094215329719333"/>
    <n v="0"/>
    <n v="0"/>
    <n v="1"/>
    <n v="0.16626272418807561"/>
    <n v="0"/>
    <n v="16.045555555555556"/>
    <n v="0.14666666666666667"/>
    <n v="16.045555555555556"/>
    <n v="0.14666666666666667"/>
    <n v="1"/>
    <n v="0"/>
    <n v="0"/>
    <m/>
    <m/>
    <m/>
    <m/>
  </r>
  <r>
    <x v="3"/>
    <s v="FROTA 01"/>
    <x v="1"/>
    <x v="1"/>
    <d v="1901-02-08T00:00:00"/>
    <n v="90"/>
    <x v="2"/>
    <s v="CA1014KS112"/>
    <s v="08/02/2023"/>
    <s v="00:00:00"/>
    <s v="08/02/2023"/>
    <s v="23:59:59"/>
    <n v="24"/>
    <n v="16.655833333333334"/>
    <n v="0"/>
    <n v="0"/>
    <n v="16.655833333333334"/>
    <n v="16.655833333333334"/>
    <n v="0"/>
    <n v="7.3441666666666663"/>
    <n v="3.9058333333333337"/>
    <n v="3.9058333333333337"/>
    <n v="0"/>
    <n v="3.4383333333333339"/>
    <n v="3.4383333333333339"/>
    <n v="3.116944444444445"/>
    <n v="0.32138888888888884"/>
    <n v="0"/>
    <n v="0"/>
    <n v="0"/>
    <n v="30.600694444444443"/>
    <n v="46.817201860887337"/>
    <n v="14.326388888888891"/>
    <n v="100"/>
    <n v="0"/>
    <n v="0"/>
    <n v="0"/>
    <n v="9.3472289545968618E-2"/>
    <n v="0"/>
    <n v="3.4383333333333339"/>
    <n v="0"/>
    <n v="3.4383333333333339"/>
    <n v="0"/>
    <n v="0"/>
    <n v="1"/>
    <n v="0"/>
    <m/>
    <m/>
    <m/>
    <m/>
  </r>
  <r>
    <x v="3"/>
    <s v="FROTA 01"/>
    <x v="1"/>
    <x v="1"/>
    <d v="1901-02-08T00:00:00"/>
    <n v="90"/>
    <x v="3"/>
    <s v="CA1014KS113"/>
    <s v="08/02/2023"/>
    <s v="00:00:00"/>
    <s v="08/02/2023"/>
    <s v="23:59:59"/>
    <n v="23.999999999999996"/>
    <n v="2.1936111111111112"/>
    <n v="2.1936111111111112"/>
    <n v="0"/>
    <n v="0"/>
    <n v="0"/>
    <n v="0"/>
    <n v="21.80638888888889"/>
    <n v="8.8886111111111106"/>
    <n v="8.8886111111111106"/>
    <n v="0"/>
    <n v="12.917777777777777"/>
    <n v="12.917777777777777"/>
    <n v="11.21361111111111"/>
    <n v="1.7041666666666666"/>
    <n v="0"/>
    <n v="0"/>
    <n v="0"/>
    <n v="90.859953703703724"/>
    <n v="59.238500439473654"/>
    <n v="53.824074074074076"/>
    <n v="85.483722725685183"/>
    <n v="0"/>
    <n v="0"/>
    <n v="1"/>
    <n v="0.13192413555823154"/>
    <n v="0"/>
    <n v="12.917777777777777"/>
    <n v="2.1936111111111112"/>
    <n v="12.917777777777777"/>
    <n v="2.1936111111111112"/>
    <n v="1"/>
    <n v="0"/>
    <n v="0"/>
    <m/>
    <m/>
    <m/>
    <m/>
  </r>
  <r>
    <x v="3"/>
    <s v="FROTA 01"/>
    <x v="1"/>
    <x v="1"/>
    <d v="1901-02-08T00:00:00"/>
    <n v="90"/>
    <x v="4"/>
    <s v="CA1014KS114"/>
    <s v="08/02/2023"/>
    <s v="00:00:00"/>
    <s v="08/02/2023"/>
    <s v="23:59:59"/>
    <n v="24.000000000000007"/>
    <n v="13.205277777777777"/>
    <n v="12.943333333333333"/>
    <n v="0"/>
    <n v="0.26194444444444442"/>
    <n v="0"/>
    <n v="0.26194444444444442"/>
    <n v="10.794722222222225"/>
    <n v="2.6922222222222221"/>
    <n v="2.1702777777777778"/>
    <n v="0.52194444444444443"/>
    <n v="8.1025000000000009"/>
    <n v="8.1025000000000009"/>
    <n v="6.113611111111112"/>
    <n v="1.9888888888888889"/>
    <n v="0"/>
    <n v="0"/>
    <n v="0"/>
    <n v="44.978009259259252"/>
    <n v="75.059828619953166"/>
    <n v="33.760416666666657"/>
    <n v="38.499307067907345"/>
    <n v="0"/>
    <n v="0"/>
    <n v="1"/>
    <n v="0.24546607699955431"/>
    <n v="0"/>
    <n v="8.1025000000000009"/>
    <n v="12.943333333333333"/>
    <n v="4.0512500000000005"/>
    <n v="6.6026388888888885"/>
    <n v="2"/>
    <n v="1.9836344895769787E-2"/>
    <n v="0"/>
    <m/>
    <m/>
    <m/>
    <m/>
  </r>
  <r>
    <x v="3"/>
    <s v="FROTA 01"/>
    <x v="1"/>
    <x v="1"/>
    <d v="1901-02-08T00:00:00"/>
    <n v="90"/>
    <x v="5"/>
    <s v="CA1014KS115"/>
    <s v="08/02/2023"/>
    <s v="00:00:00"/>
    <s v="08/02/2023"/>
    <s v="23:59:59"/>
    <n v="24"/>
    <n v="0"/>
    <n v="0"/>
    <n v="0"/>
    <n v="0"/>
    <n v="0"/>
    <n v="0"/>
    <n v="24"/>
    <n v="8.6908333333333339"/>
    <n v="8.6908333333333339"/>
    <n v="0"/>
    <n v="15.309166666666666"/>
    <n v="15.309166666666666"/>
    <n v="12.348055555555556"/>
    <n v="2.9611111111111112"/>
    <n v="0"/>
    <n v="0"/>
    <n v="0"/>
    <n v="100"/>
    <n v="63.788194444444443"/>
    <n v="63.788194444444443"/>
    <n v="100"/>
    <n v="0"/>
    <n v="0"/>
    <n v="0"/>
    <n v="0.19342079001324552"/>
    <n v="0"/>
    <n v="15.309166666666666"/>
    <n v="0"/>
    <n v="15.309166666666666"/>
    <n v="0"/>
    <n v="0"/>
    <n v="0"/>
    <n v="0"/>
    <m/>
    <m/>
    <m/>
    <m/>
  </r>
  <r>
    <x v="3"/>
    <s v="FROTA 01"/>
    <x v="1"/>
    <x v="1"/>
    <d v="1901-02-08T00:00:00"/>
    <n v="90"/>
    <x v="6"/>
    <s v="CA1014KS116"/>
    <s v="08/02/2023"/>
    <s v="00:00:00"/>
    <s v="08/02/2023"/>
    <s v="23:59:59"/>
    <n v="24"/>
    <n v="0"/>
    <n v="0"/>
    <n v="0"/>
    <n v="0"/>
    <n v="0"/>
    <n v="0"/>
    <n v="24"/>
    <n v="7.4038888888888899"/>
    <n v="6.9611111111111121"/>
    <n v="0.44277777777777777"/>
    <n v="16.59611111111111"/>
    <n v="16.59611111111111"/>
    <n v="13.492500000000001"/>
    <n v="3.1036111111111113"/>
    <n v="0"/>
    <n v="0"/>
    <n v="0"/>
    <n v="100"/>
    <n v="69.150462962962962"/>
    <n v="69.150462962962962"/>
    <n v="100"/>
    <n v="0"/>
    <n v="0"/>
    <n v="0"/>
    <n v="0.18700833528604427"/>
    <n v="0"/>
    <n v="16.59611111111111"/>
    <n v="0"/>
    <n v="16.59611111111111"/>
    <n v="0"/>
    <n v="0"/>
    <n v="0"/>
    <n v="0"/>
    <m/>
    <m/>
    <m/>
    <m/>
  </r>
  <r>
    <x v="3"/>
    <s v="FROTA 01"/>
    <x v="1"/>
    <x v="1"/>
    <d v="1901-02-08T00:00:00"/>
    <n v="90"/>
    <x v="7"/>
    <s v="CA1014KS117"/>
    <s v="08/02/2023"/>
    <s v="00:00:00"/>
    <s v="08/02/2023"/>
    <s v="23:59:59"/>
    <n v="24"/>
    <n v="0"/>
    <n v="0"/>
    <n v="0"/>
    <n v="0"/>
    <n v="0"/>
    <n v="0"/>
    <n v="24"/>
    <n v="12.55388888888889"/>
    <n v="12.55388888888889"/>
    <n v="0"/>
    <n v="11.446111111111112"/>
    <n v="11.446111111111112"/>
    <n v="9.9608333333333334"/>
    <n v="1.4852777777777779"/>
    <n v="0"/>
    <n v="0"/>
    <n v="0"/>
    <n v="100"/>
    <n v="47.692129629629633"/>
    <n v="47.692129629629633"/>
    <n v="100"/>
    <n v="0"/>
    <n v="0"/>
    <n v="0"/>
    <n v="0.12976265592389458"/>
    <n v="0"/>
    <n v="11.446111111111112"/>
    <n v="0"/>
    <n v="11.446111111111112"/>
    <n v="0"/>
    <n v="0"/>
    <n v="0"/>
    <n v="0"/>
    <m/>
    <m/>
    <m/>
    <m/>
  </r>
  <r>
    <x v="3"/>
    <s v="FROTA 01"/>
    <x v="1"/>
    <x v="1"/>
    <d v="1901-02-08T00:00:00"/>
    <n v="90"/>
    <x v="8"/>
    <s v="CA1014KS118"/>
    <s v="08/02/2023"/>
    <s v="00:00:00"/>
    <s v="08/02/2023"/>
    <s v="23:59:59"/>
    <n v="24.000000000000007"/>
    <n v="4.3883333333333336"/>
    <n v="4.3883333333333336"/>
    <n v="0"/>
    <n v="0"/>
    <n v="0"/>
    <n v="0"/>
    <n v="19.611666666666672"/>
    <n v="7.9400000000000013"/>
    <n v="7.9400000000000013"/>
    <n v="0"/>
    <n v="11.671666666666665"/>
    <n v="11.671666666666665"/>
    <n v="9.554722222222221"/>
    <n v="2.1169444444444445"/>
    <n v="0"/>
    <n v="0"/>
    <n v="0"/>
    <n v="81.715277777777771"/>
    <n v="59.513894790515835"/>
    <n v="48.631944444444422"/>
    <n v="72.675383976753835"/>
    <n v="0"/>
    <n v="0"/>
    <n v="0"/>
    <n v="0.18137464895996958"/>
    <n v="0"/>
    <n v="11.671666666666665"/>
    <n v="0"/>
    <n v="11.671666666666665"/>
    <n v="0"/>
    <n v="0"/>
    <n v="0"/>
    <n v="0"/>
    <m/>
    <m/>
    <m/>
    <m/>
  </r>
  <r>
    <x v="4"/>
    <s v="FROTA 01"/>
    <x v="0"/>
    <x v="0"/>
    <d v="1901-01-09T00:00:00"/>
    <n v="90"/>
    <x v="0"/>
    <s v="CA1014KS110"/>
    <s v="09/01/2023"/>
    <s v="00:00:00"/>
    <s v="09/01/2023"/>
    <s v="23:59:59"/>
    <n v="23.999999999999996"/>
    <n v="0"/>
    <n v="0"/>
    <n v="0"/>
    <n v="0"/>
    <n v="0"/>
    <n v="0"/>
    <n v="23.999999999999996"/>
    <n v="6.5211111111111126"/>
    <n v="6.5211111111111126"/>
    <n v="0"/>
    <n v="17.478888888888889"/>
    <n v="17.478888888888889"/>
    <n v="14.824722222222224"/>
    <n v="2.6541666666666668"/>
    <n v="0"/>
    <n v="0"/>
    <n v="0"/>
    <n v="100"/>
    <n v="72.828703703703709"/>
    <n v="72.828703703703709"/>
    <n v="100"/>
    <n v="0"/>
    <n v="0"/>
    <n v="0"/>
    <n v="0.15184985061343845"/>
    <n v="0"/>
    <n v="17.478888888888889"/>
    <n v="0"/>
    <n v="17.478888888888889"/>
    <n v="0"/>
    <n v="0"/>
    <n v="0"/>
    <n v="0"/>
    <m/>
    <m/>
    <m/>
    <m/>
  </r>
  <r>
    <x v="4"/>
    <s v="FROTA 01"/>
    <x v="0"/>
    <x v="0"/>
    <d v="1901-01-09T00:00:00"/>
    <n v="90"/>
    <x v="1"/>
    <s v="CA1014KS111"/>
    <s v="09/01/2023"/>
    <s v="00:00:00"/>
    <s v="09/01/2023"/>
    <s v="23:59:59"/>
    <n v="23.999999999999993"/>
    <n v="0"/>
    <n v="0"/>
    <n v="0"/>
    <n v="0"/>
    <n v="0"/>
    <n v="0"/>
    <n v="23.999999999999993"/>
    <n v="7.9961111111111123"/>
    <n v="7.9961111111111123"/>
    <n v="0"/>
    <n v="16.003888888888891"/>
    <n v="15.856666666666669"/>
    <n v="13.693333333333335"/>
    <n v="2.1633333333333331"/>
    <n v="0.14722222222222223"/>
    <n v="0"/>
    <n v="0.14722222222222223"/>
    <n v="100"/>
    <n v="66.682870370370395"/>
    <n v="66.682870370370395"/>
    <n v="100"/>
    <n v="0"/>
    <n v="0"/>
    <n v="0"/>
    <n v="0.13517547818238621"/>
    <n v="0"/>
    <n v="16.003888888888891"/>
    <n v="0"/>
    <n v="16.003888888888891"/>
    <n v="0"/>
    <n v="0"/>
    <n v="0"/>
    <n v="0"/>
    <m/>
    <m/>
    <m/>
    <m/>
  </r>
  <r>
    <x v="4"/>
    <s v="FROTA 01"/>
    <x v="0"/>
    <x v="0"/>
    <d v="1901-01-09T00:00:00"/>
    <n v="90"/>
    <x v="2"/>
    <s v="CA1014KS112"/>
    <s v="09/01/2023"/>
    <s v="00:00:00"/>
    <s v="09/01/2023"/>
    <s v="23:59:59"/>
    <n v="24"/>
    <n v="0"/>
    <n v="0"/>
    <n v="0"/>
    <n v="0"/>
    <n v="0"/>
    <n v="0"/>
    <n v="24"/>
    <n v="7.299444444444446"/>
    <n v="7.299444444444446"/>
    <n v="0"/>
    <n v="16.70055555555556"/>
    <n v="16.70055555555556"/>
    <n v="13.278611111111113"/>
    <n v="3.4219444444444442"/>
    <n v="0"/>
    <n v="0"/>
    <n v="0"/>
    <n v="100"/>
    <n v="69.585648148148167"/>
    <n v="69.585648148148167"/>
    <n v="100"/>
    <n v="0"/>
    <n v="0"/>
    <n v="0"/>
    <n v="0.20490003659226233"/>
    <n v="0"/>
    <n v="16.70055555555556"/>
    <n v="0"/>
    <n v="16.70055555555556"/>
    <n v="0"/>
    <n v="0"/>
    <n v="0"/>
    <n v="0"/>
    <m/>
    <m/>
    <m/>
    <m/>
  </r>
  <r>
    <x v="4"/>
    <s v="FROTA 01"/>
    <x v="0"/>
    <x v="0"/>
    <d v="1901-01-09T00:00:00"/>
    <n v="90"/>
    <x v="3"/>
    <s v="CA1014KS113"/>
    <s v="09/01/2023"/>
    <s v="00:00:00"/>
    <s v="09/01/2023"/>
    <s v="23:59:59"/>
    <n v="24.000000000000011"/>
    <n v="0"/>
    <n v="0"/>
    <n v="0"/>
    <n v="0"/>
    <n v="0"/>
    <n v="0"/>
    <n v="24.000000000000011"/>
    <n v="7.0172222222222222"/>
    <n v="7.0172222222222222"/>
    <n v="0"/>
    <n v="16.982777777777777"/>
    <n v="16.982777777777777"/>
    <n v="14.628888888888889"/>
    <n v="2.3538888888888891"/>
    <n v="0"/>
    <n v="0"/>
    <n v="0"/>
    <n v="100"/>
    <n v="70.761574074074048"/>
    <n v="70.761574074074048"/>
    <n v="100"/>
    <n v="0"/>
    <n v="0"/>
    <n v="0"/>
    <n v="0.13860446857927969"/>
    <n v="0"/>
    <n v="16.982777777777777"/>
    <n v="0"/>
    <n v="16.982777777777777"/>
    <n v="0"/>
    <n v="0"/>
    <n v="0"/>
    <n v="0"/>
    <m/>
    <m/>
    <m/>
    <m/>
  </r>
  <r>
    <x v="4"/>
    <s v="FROTA 01"/>
    <x v="0"/>
    <x v="0"/>
    <d v="1901-01-09T00:00:00"/>
    <n v="90"/>
    <x v="4"/>
    <s v="CA1014KS114"/>
    <s v="09/01/2023"/>
    <s v="00:00:00"/>
    <s v="09/01/2023"/>
    <s v="23:59:59"/>
    <n v="23.999999999999996"/>
    <n v="8.4008333333333329"/>
    <n v="8.4008333333333329"/>
    <n v="0"/>
    <n v="0"/>
    <n v="0"/>
    <n v="0"/>
    <n v="15.599166666666667"/>
    <n v="6.1752777777777785"/>
    <n v="6.1752777777777785"/>
    <n v="0"/>
    <n v="9.4238888888888912"/>
    <n v="9.4238888888888912"/>
    <n v="7.6455555555555561"/>
    <n v="1.7783333333333333"/>
    <n v="0"/>
    <n v="0"/>
    <n v="0"/>
    <n v="64.996527777777786"/>
    <n v="60.412771337500239"/>
    <n v="39.266203703703717"/>
    <n v="52.869765774751052"/>
    <n v="0"/>
    <n v="0"/>
    <n v="3"/>
    <n v="0.18870482815539699"/>
    <n v="0"/>
    <n v="3.1412962962962969"/>
    <n v="2.8002777777777776"/>
    <n v="3.1412962962962969"/>
    <n v="2.8002777777777776"/>
    <n v="3"/>
    <n v="0"/>
    <n v="0"/>
    <m/>
    <m/>
    <m/>
    <m/>
  </r>
  <r>
    <x v="4"/>
    <s v="FROTA 01"/>
    <x v="0"/>
    <x v="0"/>
    <d v="1901-01-09T00:00:00"/>
    <n v="90"/>
    <x v="5"/>
    <s v="CA1014KS115"/>
    <s v="09/01/2023"/>
    <s v="00:00:00"/>
    <s v="09/01/2023"/>
    <s v="23:59:59"/>
    <n v="23.999999999999996"/>
    <n v="16.202777777777776"/>
    <n v="16.202777777777776"/>
    <n v="0"/>
    <n v="0"/>
    <n v="0"/>
    <n v="0"/>
    <n v="7.7972222222222189"/>
    <n v="4.2558333333333334"/>
    <n v="4.2558333333333334"/>
    <n v="0"/>
    <n v="3.5413888888888891"/>
    <n v="3.5413888888888891"/>
    <n v="3.3138888888888891"/>
    <n v="0.22750000000000001"/>
    <n v="0"/>
    <n v="0"/>
    <n v="0"/>
    <n v="32.488425925925917"/>
    <n v="45.418596366227312"/>
    <n v="14.755787037037042"/>
    <n v="17.936380646885862"/>
    <n v="0"/>
    <n v="0"/>
    <n v="0"/>
    <n v="6.4240332575103934E-2"/>
    <n v="0"/>
    <n v="3.5413888888888891"/>
    <n v="0"/>
    <n v="3.5413888888888891"/>
    <n v="0"/>
    <n v="0"/>
    <n v="0"/>
    <n v="0"/>
    <m/>
    <m/>
    <m/>
    <m/>
  </r>
  <r>
    <x v="4"/>
    <s v="FROTA 01"/>
    <x v="0"/>
    <x v="0"/>
    <d v="1901-01-09T00:00:00"/>
    <n v="90"/>
    <x v="6"/>
    <s v="CA1014KS116"/>
    <s v="09/01/2023"/>
    <s v="00:00:00"/>
    <s v="09/01/2023"/>
    <s v="23:59:59"/>
    <n v="23.999999999999996"/>
    <n v="0"/>
    <n v="0"/>
    <n v="0"/>
    <n v="0"/>
    <n v="0"/>
    <n v="0"/>
    <n v="23.999999999999996"/>
    <n v="5.5252777777777791"/>
    <n v="5.5252777777777791"/>
    <n v="0"/>
    <n v="18.474722222222219"/>
    <n v="18.474722222222219"/>
    <n v="15.904166666666665"/>
    <n v="2.5705555555555555"/>
    <n v="0"/>
    <n v="0"/>
    <n v="0"/>
    <n v="100"/>
    <n v="76.978009259259267"/>
    <n v="76.978009259259267"/>
    <n v="100"/>
    <n v="0"/>
    <n v="0"/>
    <n v="0"/>
    <n v="0.13913906388609062"/>
    <n v="0"/>
    <n v="18.474722222222219"/>
    <n v="0"/>
    <n v="18.474722222222219"/>
    <n v="0"/>
    <n v="0"/>
    <n v="0"/>
    <n v="0"/>
    <m/>
    <m/>
    <m/>
    <m/>
  </r>
  <r>
    <x v="4"/>
    <s v="FROTA 01"/>
    <x v="0"/>
    <x v="0"/>
    <d v="1901-01-09T00:00:00"/>
    <n v="90"/>
    <x v="7"/>
    <s v="CA1014KS117"/>
    <s v="09/01/2023"/>
    <s v="00:00:00"/>
    <s v="09/01/2023"/>
    <s v="23:59:59"/>
    <n v="24.000000000000004"/>
    <n v="0"/>
    <n v="0"/>
    <n v="0"/>
    <n v="0"/>
    <n v="0"/>
    <n v="0"/>
    <n v="24.000000000000004"/>
    <n v="6.7125000000000012"/>
    <n v="6.7125000000000012"/>
    <n v="0"/>
    <n v="17.287500000000001"/>
    <n v="17.287500000000001"/>
    <n v="14.55111111111111"/>
    <n v="2.736388888888889"/>
    <n v="0"/>
    <n v="0"/>
    <n v="0"/>
    <n v="100"/>
    <n v="72.031249999999986"/>
    <n v="72.031249999999986"/>
    <n v="100"/>
    <n v="0"/>
    <n v="0"/>
    <n v="0"/>
    <n v="0.15828713746284245"/>
    <n v="0"/>
    <n v="17.287500000000001"/>
    <n v="0"/>
    <n v="17.287500000000001"/>
    <n v="0"/>
    <n v="0"/>
    <n v="0"/>
    <n v="0"/>
    <m/>
    <m/>
    <m/>
    <m/>
  </r>
  <r>
    <x v="4"/>
    <s v="FROTA 01"/>
    <x v="0"/>
    <x v="0"/>
    <d v="1901-01-09T00:00:00"/>
    <n v="90"/>
    <x v="8"/>
    <s v="CA1014KS118"/>
    <s v="09/01/2023"/>
    <s v="00:00:00"/>
    <s v="09/01/2023"/>
    <s v="23:59:59"/>
    <n v="24"/>
    <n v="0"/>
    <n v="0"/>
    <n v="0"/>
    <n v="0"/>
    <n v="0"/>
    <n v="0"/>
    <n v="24"/>
    <n v="6.5669444444444443"/>
    <n v="6.5669444444444443"/>
    <n v="0"/>
    <n v="17.433055555555558"/>
    <n v="17.433055555555558"/>
    <n v="15.01"/>
    <n v="2.423055555555556"/>
    <n v="0"/>
    <n v="0"/>
    <n v="0"/>
    <n v="100"/>
    <n v="72.637731481481495"/>
    <n v="72.637731481481495"/>
    <n v="100"/>
    <n v="0"/>
    <n v="0"/>
    <n v="0"/>
    <n v="0.13899201708121545"/>
    <n v="0"/>
    <n v="17.433055555555558"/>
    <n v="0"/>
    <n v="17.433055555555558"/>
    <n v="0"/>
    <n v="0"/>
    <n v="0"/>
    <n v="0"/>
    <m/>
    <m/>
    <m/>
    <m/>
  </r>
  <r>
    <x v="3"/>
    <s v="FROTA 01"/>
    <x v="1"/>
    <x v="1"/>
    <d v="1901-02-09T00:00:00"/>
    <n v="90"/>
    <x v="0"/>
    <s v="CA1014KS110"/>
    <s v="09/02/2023"/>
    <s v="00:00:00"/>
    <s v="09/02/2023"/>
    <s v="23:59:59"/>
    <n v="23.999999999999993"/>
    <n v="0"/>
    <n v="0"/>
    <n v="0"/>
    <n v="0"/>
    <n v="0"/>
    <n v="0"/>
    <n v="23.999999999999993"/>
    <n v="7.4988888888888896"/>
    <n v="7.4988888888888896"/>
    <n v="0"/>
    <n v="16.501111111111108"/>
    <n v="16.501111111111108"/>
    <n v="12.87611111111111"/>
    <n v="3.625"/>
    <n v="0"/>
    <n v="0"/>
    <n v="0"/>
    <n v="100"/>
    <n v="68.754629629629633"/>
    <n v="68.754629629629633"/>
    <n v="100"/>
    <n v="0"/>
    <n v="0"/>
    <n v="0"/>
    <n v="0.21968217628442532"/>
    <n v="0"/>
    <n v="16.501111111111108"/>
    <n v="0"/>
    <n v="16.501111111111108"/>
    <n v="0"/>
    <n v="0"/>
    <n v="0"/>
    <n v="0"/>
    <m/>
    <m/>
    <m/>
    <m/>
  </r>
  <r>
    <x v="3"/>
    <s v="FROTA 01"/>
    <x v="1"/>
    <x v="1"/>
    <d v="1901-02-09T00:00:00"/>
    <n v="90"/>
    <x v="1"/>
    <s v="CA1014KS111"/>
    <s v="09/02/2023"/>
    <s v="00:00:00"/>
    <s v="09/02/2023"/>
    <s v="23:59:59"/>
    <n v="24.000000000000004"/>
    <n v="2.4538888888888888"/>
    <n v="2.4538888888888888"/>
    <n v="0"/>
    <n v="0"/>
    <n v="0"/>
    <n v="0"/>
    <n v="21.546111111111109"/>
    <n v="9.3697222222222205"/>
    <n v="9.3697222222222205"/>
    <n v="0"/>
    <n v="12.176388888888889"/>
    <n v="12.176388888888889"/>
    <n v="10.273888888888891"/>
    <n v="1.9025000000000001"/>
    <n v="0"/>
    <n v="0"/>
    <n v="0"/>
    <n v="89.775462962962933"/>
    <n v="56.513162983781562"/>
    <n v="50.734953703703702"/>
    <n v="83.227325371660754"/>
    <n v="0"/>
    <n v="0"/>
    <n v="1"/>
    <n v="0.15624500969544886"/>
    <n v="0"/>
    <n v="12.176388888888889"/>
    <n v="2.4538888888888888"/>
    <n v="12.176388888888889"/>
    <n v="2.4538888888888888"/>
    <n v="1"/>
    <n v="0"/>
    <n v="0"/>
    <m/>
    <m/>
    <m/>
    <m/>
  </r>
  <r>
    <x v="3"/>
    <s v="FROTA 01"/>
    <x v="1"/>
    <x v="1"/>
    <d v="1901-02-09T00:00:00"/>
    <n v="90"/>
    <x v="2"/>
    <s v="CA1014KS112"/>
    <s v="09/02/2023"/>
    <s v="00:00:00"/>
    <s v="09/02/2023"/>
    <s v="23:59:59"/>
    <n v="24"/>
    <n v="0"/>
    <n v="0"/>
    <n v="0"/>
    <n v="0"/>
    <n v="0"/>
    <n v="0"/>
    <n v="24"/>
    <n v="9.0088888888888885"/>
    <n v="9.0088888888888885"/>
    <n v="0"/>
    <n v="14.99111111111111"/>
    <n v="14.99111111111111"/>
    <n v="12.320833333333335"/>
    <n v="2.6702777777777778"/>
    <n v="0"/>
    <n v="0"/>
    <n v="0"/>
    <n v="100"/>
    <n v="62.462962962962955"/>
    <n v="62.462962962962955"/>
    <n v="100"/>
    <n v="0"/>
    <n v="0"/>
    <n v="0"/>
    <n v="0.17812407352505188"/>
    <n v="0"/>
    <n v="14.99111111111111"/>
    <n v="0"/>
    <n v="14.99111111111111"/>
    <n v="0"/>
    <n v="0"/>
    <n v="0"/>
    <n v="0"/>
    <m/>
    <m/>
    <m/>
    <m/>
  </r>
  <r>
    <x v="3"/>
    <s v="FROTA 01"/>
    <x v="1"/>
    <x v="1"/>
    <d v="1901-02-09T00:00:00"/>
    <n v="90"/>
    <x v="3"/>
    <s v="CA1014KS113"/>
    <s v="09/02/2023"/>
    <s v="00:00:00"/>
    <s v="09/02/2023"/>
    <s v="23:59:59"/>
    <n v="23.999999999999996"/>
    <n v="1.7986111111111112"/>
    <n v="1.7986111111111112"/>
    <n v="0"/>
    <n v="0"/>
    <n v="0"/>
    <n v="0"/>
    <n v="22.201388888888886"/>
    <n v="9.9191666666666674"/>
    <n v="9.9191666666666674"/>
    <n v="0"/>
    <n v="12.282222222222222"/>
    <n v="12.282222222222222"/>
    <n v="7.9716666666666667"/>
    <n v="4.3105555555555561"/>
    <n v="0"/>
    <n v="0"/>
    <n v="0"/>
    <n v="92.505787037037038"/>
    <n v="55.321864247732258"/>
    <n v="51.175925925925938"/>
    <n v="87.226529364186931"/>
    <n v="0"/>
    <n v="0"/>
    <n v="0"/>
    <n v="0.35095892889451785"/>
    <n v="0"/>
    <n v="12.282222222222222"/>
    <n v="0"/>
    <n v="12.282222222222222"/>
    <n v="0"/>
    <n v="0"/>
    <n v="0"/>
    <n v="0"/>
    <m/>
    <m/>
    <m/>
    <m/>
  </r>
  <r>
    <x v="3"/>
    <s v="FROTA 01"/>
    <x v="1"/>
    <x v="1"/>
    <d v="1901-02-09T00:00:00"/>
    <n v="90"/>
    <x v="4"/>
    <s v="CA1014KS114"/>
    <s v="09/02/2023"/>
    <s v="00:00:00"/>
    <s v="09/02/2023"/>
    <s v="23:59:59"/>
    <n v="24.000000000000004"/>
    <n v="16.146944444444443"/>
    <n v="14.266111111111112"/>
    <n v="0"/>
    <n v="1.8808333333333334"/>
    <n v="1.8808333333333334"/>
    <n v="0"/>
    <n v="7.8530555555555557"/>
    <n v="3.4177777777777778"/>
    <n v="3.4177777777777778"/>
    <n v="0"/>
    <n v="4.4352777777777774"/>
    <n v="4.4352777777777774"/>
    <n v="3.6863888888888887"/>
    <n v="0.74888888888888894"/>
    <n v="0"/>
    <n v="0"/>
    <n v="0"/>
    <n v="32.72106481481481"/>
    <n v="56.478370061193438"/>
    <n v="18.480324074074069"/>
    <n v="23.716301522465649"/>
    <n v="0"/>
    <n v="0"/>
    <n v="0"/>
    <n v="0.16884824951462393"/>
    <n v="0"/>
    <n v="4.4352777777777774"/>
    <n v="0"/>
    <n v="4.4352777777777774"/>
    <n v="16.146944444444443"/>
    <n v="1"/>
    <n v="0.11648230659395484"/>
    <n v="0"/>
    <m/>
    <m/>
    <m/>
    <m/>
  </r>
  <r>
    <x v="3"/>
    <s v="FROTA 01"/>
    <x v="1"/>
    <x v="1"/>
    <d v="1901-02-09T00:00:00"/>
    <n v="90"/>
    <x v="5"/>
    <s v="CA1014KS115"/>
    <s v="09/02/2023"/>
    <s v="00:00:00"/>
    <s v="09/02/2023"/>
    <s v="23:59:59"/>
    <n v="24"/>
    <n v="0"/>
    <n v="0"/>
    <n v="0"/>
    <n v="0"/>
    <n v="0"/>
    <n v="0"/>
    <n v="24"/>
    <n v="11.102222222222222"/>
    <n v="11.102222222222222"/>
    <n v="0"/>
    <n v="12.897777777777776"/>
    <n v="12.897777777777776"/>
    <n v="10.278055555555556"/>
    <n v="2.6197222222222223"/>
    <n v="0"/>
    <n v="0"/>
    <n v="0"/>
    <n v="100"/>
    <n v="53.740740740740733"/>
    <n v="53.740740740740733"/>
    <n v="100"/>
    <n v="0"/>
    <n v="0"/>
    <n v="0"/>
    <n v="0.20311423156443836"/>
    <n v="0"/>
    <n v="12.897777777777776"/>
    <n v="0"/>
    <n v="12.897777777777776"/>
    <n v="0"/>
    <n v="0"/>
    <n v="0"/>
    <n v="0"/>
    <m/>
    <m/>
    <m/>
    <m/>
  </r>
  <r>
    <x v="3"/>
    <s v="FROTA 01"/>
    <x v="1"/>
    <x v="1"/>
    <d v="1901-02-09T00:00:00"/>
    <n v="90"/>
    <x v="6"/>
    <s v="CA1014KS116"/>
    <s v="09/02/2023"/>
    <s v="00:00:00"/>
    <s v="09/02/2023"/>
    <s v="23:59:59"/>
    <n v="24"/>
    <n v="0"/>
    <n v="0"/>
    <n v="0"/>
    <n v="0"/>
    <n v="0"/>
    <n v="0"/>
    <n v="24"/>
    <n v="10.096944444444443"/>
    <n v="10.096944444444443"/>
    <n v="0"/>
    <n v="13.903055555555559"/>
    <n v="13.903055555555559"/>
    <n v="11.326944444444447"/>
    <n v="2.576111111111111"/>
    <n v="0"/>
    <n v="0"/>
    <n v="0"/>
    <n v="100"/>
    <n v="57.929398148148159"/>
    <n v="57.929398148148159"/>
    <n v="100"/>
    <n v="0"/>
    <n v="0"/>
    <n v="0"/>
    <n v="0.18529100317675964"/>
    <n v="0"/>
    <n v="13.903055555555559"/>
    <n v="0"/>
    <n v="13.903055555555559"/>
    <n v="0"/>
    <n v="0"/>
    <n v="0"/>
    <n v="0"/>
    <m/>
    <m/>
    <m/>
    <m/>
  </r>
  <r>
    <x v="3"/>
    <s v="FROTA 01"/>
    <x v="1"/>
    <x v="1"/>
    <d v="1901-02-09T00:00:00"/>
    <n v="90"/>
    <x v="7"/>
    <s v="CA1014KS117"/>
    <s v="09/02/2023"/>
    <s v="00:00:00"/>
    <s v="09/02/2023"/>
    <s v="23:59:59"/>
    <n v="23.999999999999996"/>
    <n v="0"/>
    <n v="0"/>
    <n v="0"/>
    <n v="0"/>
    <n v="0"/>
    <n v="0"/>
    <n v="23.999999999999996"/>
    <n v="10.856388888888889"/>
    <n v="10.856388888888889"/>
    <n v="0"/>
    <n v="13.143611111111111"/>
    <n v="13.143611111111111"/>
    <n v="10.682777777777778"/>
    <n v="2.4608333333333334"/>
    <n v="0"/>
    <n v="0"/>
    <n v="0"/>
    <n v="100"/>
    <n v="54.765046296296305"/>
    <n v="54.765046296296305"/>
    <n v="100"/>
    <n v="0"/>
    <n v="0"/>
    <n v="0"/>
    <n v="0.18722657818543018"/>
    <n v="0"/>
    <n v="13.143611111111111"/>
    <n v="0"/>
    <n v="13.143611111111111"/>
    <n v="0"/>
    <n v="0"/>
    <n v="0"/>
    <n v="0"/>
    <m/>
    <m/>
    <m/>
    <m/>
  </r>
  <r>
    <x v="3"/>
    <s v="FROTA 01"/>
    <x v="1"/>
    <x v="1"/>
    <d v="1901-02-09T00:00:00"/>
    <n v="90"/>
    <x v="8"/>
    <s v="CA1014KS118"/>
    <s v="09/02/2023"/>
    <s v="00:00:00"/>
    <s v="09/02/2023"/>
    <s v="23:59:59"/>
    <n v="24"/>
    <n v="4.3083333333333336"/>
    <n v="4.3083333333333336"/>
    <n v="0"/>
    <n v="0"/>
    <n v="0"/>
    <n v="0"/>
    <n v="19.691666666666666"/>
    <n v="6.93"/>
    <n v="6.93"/>
    <n v="0"/>
    <n v="12.761666666666665"/>
    <n v="12.718333333333332"/>
    <n v="10.873888888888889"/>
    <n v="1.8444444444444446"/>
    <n v="4.3333333333333335E-2"/>
    <n v="0"/>
    <n v="4.3333333333333335E-2"/>
    <n v="82.048611111111114"/>
    <n v="64.807448159119758"/>
    <n v="53.173611111111107"/>
    <n v="74.760788908416316"/>
    <n v="0"/>
    <n v="0"/>
    <n v="1"/>
    <n v="0.14453005964041621"/>
    <n v="0"/>
    <n v="12.761666666666665"/>
    <n v="4.3083333333333336"/>
    <n v="12.761666666666665"/>
    <n v="4.3083333333333336"/>
    <n v="1"/>
    <n v="0"/>
    <n v="0"/>
    <m/>
    <m/>
    <m/>
    <m/>
  </r>
  <r>
    <x v="4"/>
    <s v="FROTA 01"/>
    <x v="0"/>
    <x v="0"/>
    <d v="1901-01-10T00:00:00"/>
    <n v="90"/>
    <x v="0"/>
    <s v="CA1014KS110"/>
    <s v="10/01/2023"/>
    <s v="00:00:00"/>
    <s v="10/01/2023"/>
    <s v="23:59:59"/>
    <n v="23.999999999999993"/>
    <n v="12.145000000000001"/>
    <n v="0"/>
    <n v="0"/>
    <n v="12.145000000000001"/>
    <n v="12.145000000000001"/>
    <n v="0"/>
    <n v="11.855"/>
    <n v="3.8824999999999994"/>
    <n v="3.8824999999999994"/>
    <n v="0"/>
    <n v="7.9725000000000001"/>
    <n v="7.9725000000000001"/>
    <n v="7.3763888888888882"/>
    <n v="0.59611111111111104"/>
    <n v="0"/>
    <n v="0"/>
    <n v="0"/>
    <n v="49.39583333333335"/>
    <n v="67.250105440742303"/>
    <n v="33.218750000000007"/>
    <n v="100"/>
    <n v="0"/>
    <n v="0"/>
    <n v="0"/>
    <n v="7.4770913905438829E-2"/>
    <n v="0"/>
    <n v="7.9725000000000001"/>
    <n v="0"/>
    <n v="7.9725000000000001"/>
    <n v="12.145000000000001"/>
    <n v="1"/>
    <n v="1"/>
    <n v="0"/>
    <m/>
    <m/>
    <m/>
    <m/>
  </r>
  <r>
    <x v="4"/>
    <s v="FROTA 01"/>
    <x v="0"/>
    <x v="0"/>
    <d v="1901-01-10T00:00:00"/>
    <n v="90"/>
    <x v="1"/>
    <s v="CA1014KS111"/>
    <s v="10/01/2023"/>
    <s v="00:00:00"/>
    <s v="10/01/2023"/>
    <s v="23:59:59"/>
    <n v="23.999999999999996"/>
    <n v="0.18305555555555555"/>
    <n v="0"/>
    <n v="0"/>
    <n v="0.18305555555555555"/>
    <n v="0.18305555555555555"/>
    <n v="0"/>
    <n v="23.816944444444442"/>
    <n v="9.2333333333333343"/>
    <n v="8.3952777777777783"/>
    <n v="0.83805555555555555"/>
    <n v="14.583611111111113"/>
    <n v="14.583611111111113"/>
    <n v="12.132500000000002"/>
    <n v="2.451111111111111"/>
    <n v="0"/>
    <n v="0"/>
    <n v="0"/>
    <n v="99.237268518518519"/>
    <n v="61.232082667568619"/>
    <n v="60.765046296296312"/>
    <n v="100"/>
    <n v="0"/>
    <n v="0"/>
    <n v="0"/>
    <n v="0.16807298908592214"/>
    <n v="0"/>
    <n v="14.583611111111113"/>
    <n v="0"/>
    <n v="14.583611111111113"/>
    <n v="0.18305555555555555"/>
    <n v="1"/>
    <n v="1"/>
    <n v="0"/>
    <m/>
    <m/>
    <m/>
    <m/>
  </r>
  <r>
    <x v="4"/>
    <s v="FROTA 01"/>
    <x v="0"/>
    <x v="0"/>
    <d v="1901-01-10T00:00:00"/>
    <n v="90"/>
    <x v="2"/>
    <s v="CA1014KS112"/>
    <s v="10/01/2023"/>
    <s v="00:00:00"/>
    <s v="10/01/2023"/>
    <s v="23:59:59"/>
    <n v="23.999999999999996"/>
    <n v="0"/>
    <n v="0"/>
    <n v="0"/>
    <n v="0"/>
    <n v="0"/>
    <n v="0"/>
    <n v="23.999999999999996"/>
    <n v="7.2908333333333326"/>
    <n v="6.8544444444444439"/>
    <n v="0.43638888888888888"/>
    <n v="16.709166666666672"/>
    <n v="16.601944444444445"/>
    <n v="12.513055555555555"/>
    <n v="4.0888888888888886"/>
    <n v="0.10722222222222222"/>
    <n v="0"/>
    <n v="0.10722222222222222"/>
    <n v="100"/>
    <n v="69.621527777777814"/>
    <n v="69.621527777777814"/>
    <n v="100"/>
    <n v="0"/>
    <n v="0"/>
    <n v="0"/>
    <n v="0.24470932455571617"/>
    <n v="0"/>
    <n v="16.709166666666672"/>
    <n v="0"/>
    <n v="16.709166666666672"/>
    <n v="0"/>
    <n v="0"/>
    <n v="0"/>
    <n v="0"/>
    <m/>
    <m/>
    <m/>
    <m/>
  </r>
  <r>
    <x v="4"/>
    <s v="FROTA 01"/>
    <x v="0"/>
    <x v="0"/>
    <d v="1901-01-10T00:00:00"/>
    <n v="90"/>
    <x v="3"/>
    <s v="CA1014KS113"/>
    <s v="10/01/2023"/>
    <s v="00:00:00"/>
    <s v="10/01/2023"/>
    <s v="23:59:59"/>
    <n v="24"/>
    <n v="20.649444444444445"/>
    <n v="0"/>
    <n v="0"/>
    <n v="20.649444444444445"/>
    <n v="20.649444444444445"/>
    <n v="0"/>
    <n v="3.3505555555555553"/>
    <n v="0.97027777777777779"/>
    <n v="0.97027777777777779"/>
    <n v="0"/>
    <n v="2.3802777777777777"/>
    <n v="2.3802777777777777"/>
    <n v="2.0519444444444446"/>
    <n v="0.32833333333333337"/>
    <n v="0"/>
    <n v="0"/>
    <n v="0"/>
    <n v="13.960648148148147"/>
    <n v="71.041286685458473"/>
    <n v="9.9178240740740726"/>
    <n v="100"/>
    <n v="0"/>
    <n v="0"/>
    <n v="0"/>
    <n v="0.13793908274010971"/>
    <n v="0"/>
    <n v="2.3802777777777777"/>
    <n v="0"/>
    <n v="2.3802777777777777"/>
    <n v="20.649444444444445"/>
    <n v="1"/>
    <n v="1"/>
    <n v="0"/>
    <m/>
    <m/>
    <m/>
    <m/>
  </r>
  <r>
    <x v="4"/>
    <s v="FROTA 01"/>
    <x v="0"/>
    <x v="0"/>
    <d v="1901-01-10T00:00:00"/>
    <n v="90"/>
    <x v="4"/>
    <s v="CA1014KS114"/>
    <s v="10/01/2023"/>
    <s v="00:00:00"/>
    <s v="10/01/2023"/>
    <s v="23:59:59"/>
    <n v="24.000000000000004"/>
    <n v="0"/>
    <n v="0"/>
    <n v="0"/>
    <n v="0"/>
    <n v="0"/>
    <n v="0"/>
    <n v="24.000000000000004"/>
    <n v="7.2647222222222227"/>
    <n v="6.6544444444444446"/>
    <n v="0.61027777777777781"/>
    <n v="16.735277777777778"/>
    <n v="16.735277777777778"/>
    <n v="13.960833333333335"/>
    <n v="2.7744444444444447"/>
    <n v="0"/>
    <n v="0"/>
    <n v="0"/>
    <n v="100"/>
    <n v="69.730324074074062"/>
    <n v="69.730324074074062"/>
    <n v="100"/>
    <n v="0"/>
    <n v="0"/>
    <n v="0"/>
    <n v="0.16578418842431988"/>
    <n v="0"/>
    <n v="16.735277777777778"/>
    <n v="0"/>
    <n v="16.735277777777778"/>
    <n v="0"/>
    <n v="0"/>
    <n v="0"/>
    <n v="0"/>
    <m/>
    <m/>
    <m/>
    <m/>
  </r>
  <r>
    <x v="4"/>
    <s v="FROTA 01"/>
    <x v="0"/>
    <x v="0"/>
    <d v="1901-01-10T00:00:00"/>
    <n v="90"/>
    <x v="5"/>
    <s v="CA1014KS115"/>
    <s v="10/01/2023"/>
    <s v="00:00:00"/>
    <s v="10/01/2023"/>
    <s v="23:59:59"/>
    <n v="23.999999999999993"/>
    <n v="0.94222222222222229"/>
    <n v="0.47722222222222221"/>
    <n v="0"/>
    <n v="0.46500000000000002"/>
    <n v="0.46500000000000002"/>
    <n v="0"/>
    <n v="23.057777777777773"/>
    <n v="8.5483333333333356"/>
    <n v="8.4972222222222236"/>
    <n v="5.1111111111111114E-2"/>
    <n v="14.509444444444446"/>
    <n v="14.435277777777779"/>
    <n v="12.305000000000001"/>
    <n v="2.1302777777777777"/>
    <n v="7.4166666666666672E-2"/>
    <n v="0"/>
    <n v="7.4166666666666672E-2"/>
    <n v="96.074074074074076"/>
    <n v="62.926464919043966"/>
    <n v="60.45601851851854"/>
    <n v="96.815688018979841"/>
    <n v="0"/>
    <n v="0"/>
    <n v="1"/>
    <n v="0.14682007887582799"/>
    <n v="0"/>
    <n v="14.509444444444446"/>
    <n v="0.47722222222222221"/>
    <n v="7.254722222222223"/>
    <n v="0.47111111111111115"/>
    <n v="2"/>
    <n v="0.49351415094339623"/>
    <n v="0"/>
    <m/>
    <m/>
    <m/>
    <m/>
  </r>
  <r>
    <x v="4"/>
    <s v="FROTA 01"/>
    <x v="0"/>
    <x v="0"/>
    <d v="1901-01-10T00:00:00"/>
    <n v="90"/>
    <x v="6"/>
    <s v="CA1014KS116"/>
    <s v="10/01/2023"/>
    <s v="00:00:00"/>
    <s v="10/01/2023"/>
    <s v="23:59:59"/>
    <n v="24"/>
    <n v="0"/>
    <n v="0"/>
    <n v="0"/>
    <n v="0"/>
    <n v="0"/>
    <n v="0"/>
    <n v="24"/>
    <n v="7.8055555555555562"/>
    <n v="7.29138888888889"/>
    <n v="0.51416666666666666"/>
    <n v="16.194444444444443"/>
    <n v="16.112500000000001"/>
    <n v="13.722222222222223"/>
    <n v="2.3902777777777779"/>
    <n v="8.1944444444444445E-2"/>
    <n v="0"/>
    <n v="8.1944444444444445E-2"/>
    <n v="100"/>
    <n v="67.476851851851848"/>
    <n v="67.476851851851848"/>
    <n v="100"/>
    <n v="0"/>
    <n v="0"/>
    <n v="0"/>
    <n v="0.14759862778730706"/>
    <n v="0"/>
    <n v="16.194444444444443"/>
    <n v="0"/>
    <n v="16.194444444444443"/>
    <n v="0"/>
    <n v="0"/>
    <n v="0"/>
    <n v="0"/>
    <m/>
    <m/>
    <m/>
    <m/>
  </r>
  <r>
    <x v="4"/>
    <s v="FROTA 01"/>
    <x v="0"/>
    <x v="0"/>
    <d v="1901-01-10T00:00:00"/>
    <n v="90"/>
    <x v="7"/>
    <s v="CA1014KS117"/>
    <s v="10/01/2023"/>
    <s v="00:00:00"/>
    <s v="10/01/2023"/>
    <s v="23:59:59"/>
    <n v="24"/>
    <n v="0"/>
    <n v="0"/>
    <n v="0"/>
    <n v="0"/>
    <n v="0"/>
    <n v="0"/>
    <n v="24"/>
    <n v="9.3002777777777759"/>
    <n v="8.9563888888888883"/>
    <n v="0.34388888888888891"/>
    <n v="14.699722222222221"/>
    <n v="14.699722222222221"/>
    <n v="12.224166666666665"/>
    <n v="2.4755555555555557"/>
    <n v="0"/>
    <n v="0"/>
    <n v="0"/>
    <n v="100"/>
    <n v="61.248842592592588"/>
    <n v="61.248842592592588"/>
    <n v="100"/>
    <n v="0"/>
    <n v="0"/>
    <n v="0"/>
    <n v="0.168408322152724"/>
    <n v="0"/>
    <n v="14.699722222222221"/>
    <n v="0"/>
    <n v="14.699722222222221"/>
    <n v="0"/>
    <n v="0"/>
    <n v="0"/>
    <n v="0"/>
    <m/>
    <m/>
    <m/>
    <m/>
  </r>
  <r>
    <x v="4"/>
    <s v="FROTA 01"/>
    <x v="0"/>
    <x v="0"/>
    <d v="1901-01-10T00:00:00"/>
    <n v="90"/>
    <x v="8"/>
    <s v="CA1014KS118"/>
    <s v="10/01/2023"/>
    <s v="00:00:00"/>
    <s v="10/01/2023"/>
    <s v="23:59:59"/>
    <n v="24"/>
    <n v="0"/>
    <n v="0"/>
    <n v="0"/>
    <n v="0"/>
    <n v="0"/>
    <n v="0"/>
    <n v="24"/>
    <n v="7.9374999999999982"/>
    <n v="7.7636111111111106"/>
    <n v="0.1738888888888889"/>
    <n v="16.0625"/>
    <n v="15.709166666666667"/>
    <n v="13.564444444444442"/>
    <n v="2.1447222222222222"/>
    <n v="0.35333333333333333"/>
    <n v="0"/>
    <n v="0.35333333333333333"/>
    <n v="100"/>
    <n v="66.927083333333343"/>
    <n v="66.927083333333343"/>
    <n v="100"/>
    <n v="0"/>
    <n v="0"/>
    <n v="0"/>
    <n v="0.13352356247297881"/>
    <n v="0"/>
    <n v="16.0625"/>
    <n v="0"/>
    <n v="16.0625"/>
    <n v="0"/>
    <n v="0"/>
    <n v="0"/>
    <n v="0"/>
    <m/>
    <m/>
    <m/>
    <m/>
  </r>
  <r>
    <x v="3"/>
    <s v="FROTA 01"/>
    <x v="1"/>
    <x v="1"/>
    <d v="1901-02-10T00:00:00"/>
    <n v="90"/>
    <x v="0"/>
    <s v="CA1014KS110"/>
    <s v="10/02/2023"/>
    <s v="00:00:00"/>
    <s v="10/02/2023"/>
    <s v="23:59:59"/>
    <n v="23.999999999999996"/>
    <n v="0"/>
    <n v="0"/>
    <n v="0"/>
    <n v="0"/>
    <n v="0"/>
    <n v="0"/>
    <n v="23.999999999999996"/>
    <n v="8.5566666666666649"/>
    <n v="8.5566666666666649"/>
    <n v="0"/>
    <n v="15.443333333333335"/>
    <n v="15.443333333333335"/>
    <n v="13.886111111111111"/>
    <n v="1.5572222222222223"/>
    <n v="0"/>
    <n v="0"/>
    <n v="0"/>
    <n v="100"/>
    <n v="64.347222222222243"/>
    <n v="64.347222222222243"/>
    <n v="100"/>
    <n v="0"/>
    <n v="0"/>
    <n v="0"/>
    <n v="0.10083459241672062"/>
    <n v="0"/>
    <n v="15.443333333333335"/>
    <n v="0"/>
    <n v="15.443333333333335"/>
    <n v="0"/>
    <n v="0"/>
    <n v="0"/>
    <n v="0"/>
    <m/>
    <m/>
    <m/>
    <m/>
  </r>
  <r>
    <x v="3"/>
    <s v="FROTA 01"/>
    <x v="1"/>
    <x v="1"/>
    <d v="1901-02-10T00:00:00"/>
    <n v="90"/>
    <x v="1"/>
    <s v="CA1014KS111"/>
    <s v="10/02/2023"/>
    <s v="00:00:00"/>
    <s v="10/02/2023"/>
    <s v="23:59:59"/>
    <n v="24"/>
    <n v="0"/>
    <n v="0"/>
    <n v="0"/>
    <n v="0"/>
    <n v="0"/>
    <n v="0"/>
    <n v="24"/>
    <n v="7.6850000000000014"/>
    <n v="7.6850000000000014"/>
    <n v="0"/>
    <n v="16.315000000000001"/>
    <n v="16.315000000000001"/>
    <n v="13.968055555555557"/>
    <n v="2.3469444444444441"/>
    <n v="0"/>
    <n v="0"/>
    <n v="0"/>
    <n v="100"/>
    <n v="67.979166666666671"/>
    <n v="67.979166666666671"/>
    <n v="100"/>
    <n v="0"/>
    <n v="0"/>
    <n v="0"/>
    <n v="0.14385194265672349"/>
    <n v="0"/>
    <n v="16.315000000000001"/>
    <n v="0"/>
    <n v="16.315000000000001"/>
    <n v="0"/>
    <n v="0"/>
    <n v="0"/>
    <n v="0"/>
    <m/>
    <m/>
    <m/>
    <m/>
  </r>
  <r>
    <x v="3"/>
    <s v="FROTA 01"/>
    <x v="1"/>
    <x v="1"/>
    <d v="1901-02-10T00:00:00"/>
    <n v="90"/>
    <x v="2"/>
    <s v="CA1014KS112"/>
    <s v="10/02/2023"/>
    <s v="00:00:00"/>
    <s v="10/02/2023"/>
    <s v="23:59:59"/>
    <n v="23.999999999999993"/>
    <n v="0.25916666666666666"/>
    <n v="0.25916666666666666"/>
    <n v="0"/>
    <n v="0"/>
    <n v="0"/>
    <n v="0"/>
    <n v="23.740833333333327"/>
    <n v="8.5019444444444439"/>
    <n v="8.5019444444444439"/>
    <n v="0"/>
    <n v="15.238888888888891"/>
    <n v="15.238888888888891"/>
    <n v="12.461666666666668"/>
    <n v="2.7772222222222225"/>
    <n v="0"/>
    <n v="0"/>
    <n v="0"/>
    <n v="98.9201388888889"/>
    <n v="64.188517205471143"/>
    <n v="63.495370370370395"/>
    <n v="98.327747208431163"/>
    <n v="0"/>
    <n v="0"/>
    <n v="1"/>
    <n v="0.1822457163689391"/>
    <n v="0"/>
    <n v="15.238888888888891"/>
    <n v="0.25916666666666666"/>
    <n v="15.238888888888891"/>
    <n v="0.25916666666666666"/>
    <n v="1"/>
    <n v="0"/>
    <n v="0"/>
    <m/>
    <m/>
    <m/>
    <m/>
  </r>
  <r>
    <x v="3"/>
    <s v="FROTA 01"/>
    <x v="1"/>
    <x v="1"/>
    <d v="1901-02-10T00:00:00"/>
    <n v="90"/>
    <x v="3"/>
    <s v="CA1014KS113"/>
    <s v="10/02/2023"/>
    <s v="00:00:00"/>
    <s v="10/02/2023"/>
    <s v="23:59:59"/>
    <n v="24"/>
    <n v="0"/>
    <n v="0"/>
    <n v="0"/>
    <n v="0"/>
    <n v="0"/>
    <n v="0"/>
    <n v="24"/>
    <n v="8.9997222222222213"/>
    <n v="8.9997222222222213"/>
    <n v="0"/>
    <n v="15.000277777777779"/>
    <n v="15.000277777777779"/>
    <n v="13.747222222222222"/>
    <n v="1.2530555555555556"/>
    <n v="0"/>
    <n v="0"/>
    <n v="0"/>
    <n v="100"/>
    <n v="62.501157407407412"/>
    <n v="62.501157407407412"/>
    <n v="100"/>
    <n v="0"/>
    <n v="0"/>
    <n v="0"/>
    <n v="8.3535490083516975E-2"/>
    <n v="0"/>
    <n v="15.000277777777779"/>
    <n v="0"/>
    <n v="15.000277777777779"/>
    <n v="0"/>
    <n v="0"/>
    <n v="0"/>
    <n v="0"/>
    <m/>
    <m/>
    <m/>
    <m/>
  </r>
  <r>
    <x v="3"/>
    <s v="FROTA 01"/>
    <x v="1"/>
    <x v="1"/>
    <d v="1901-02-10T00:00:00"/>
    <n v="90"/>
    <x v="4"/>
    <s v="CA1014KS114"/>
    <s v="10/02/2023"/>
    <s v="00:00:00"/>
    <s v="10/02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3"/>
    <s v="FROTA 01"/>
    <x v="1"/>
    <x v="1"/>
    <d v="1901-02-10T00:00:00"/>
    <n v="90"/>
    <x v="5"/>
    <s v="CA1014KS115"/>
    <s v="10/02/2023"/>
    <s v="00:00:00"/>
    <s v="10/02/2023"/>
    <s v="23:59:59"/>
    <n v="24.000000000000004"/>
    <n v="20.324444444444445"/>
    <n v="20.324444444444445"/>
    <n v="0"/>
    <n v="0"/>
    <n v="0"/>
    <n v="0"/>
    <n v="3.6755555555555559"/>
    <n v="1.3130555555555554"/>
    <n v="1.3130555555555554"/>
    <n v="0"/>
    <n v="2.3625000000000003"/>
    <n v="2.3625000000000003"/>
    <n v="2.1216666666666666"/>
    <n v="0.24083333333333334"/>
    <n v="0"/>
    <n v="0"/>
    <n v="0"/>
    <n v="15.314814814814815"/>
    <n v="64.275997581620317"/>
    <n v="9.84375"/>
    <n v="10.413478138430081"/>
    <n v="0"/>
    <n v="0"/>
    <n v="2"/>
    <n v="0.1019400352733686"/>
    <n v="0"/>
    <n v="1.1812500000000001"/>
    <n v="10.162222222222223"/>
    <n v="1.1812500000000001"/>
    <n v="10.162222222222223"/>
    <n v="2"/>
    <n v="0"/>
    <n v="0"/>
    <m/>
    <m/>
    <m/>
    <m/>
  </r>
  <r>
    <x v="3"/>
    <s v="FROTA 01"/>
    <x v="1"/>
    <x v="1"/>
    <d v="1901-02-10T00:00:00"/>
    <n v="90"/>
    <x v="6"/>
    <s v="CA1014KS116"/>
    <s v="10/02/2023"/>
    <s v="00:00:00"/>
    <s v="10/02/2023"/>
    <s v="23:59:59"/>
    <n v="23.999999999999996"/>
    <n v="4.3905555555555553"/>
    <n v="0"/>
    <n v="0"/>
    <n v="4.3905555555555553"/>
    <n v="4.3905555555555553"/>
    <n v="0"/>
    <n v="19.609444444444446"/>
    <n v="7.0027777777777764"/>
    <n v="7.0027777777777764"/>
    <n v="0"/>
    <n v="12.606666666666669"/>
    <n v="12.606666666666669"/>
    <n v="11.303611111111111"/>
    <n v="1.3030555555555556"/>
    <n v="0"/>
    <n v="0"/>
    <n v="0"/>
    <n v="81.706018518518533"/>
    <n v="64.288749752103598"/>
    <n v="52.527777777777793"/>
    <n v="100"/>
    <n v="0"/>
    <n v="0"/>
    <n v="0"/>
    <n v="0.10336241847347082"/>
    <n v="0"/>
    <n v="12.606666666666669"/>
    <n v="0"/>
    <n v="12.606666666666669"/>
    <n v="4.3905555555555553"/>
    <n v="1"/>
    <n v="1"/>
    <n v="0"/>
    <m/>
    <m/>
    <m/>
    <m/>
  </r>
  <r>
    <x v="3"/>
    <s v="FROTA 01"/>
    <x v="1"/>
    <x v="1"/>
    <d v="1901-02-10T00:00:00"/>
    <n v="90"/>
    <x v="7"/>
    <s v="CA1014KS117"/>
    <s v="10/02/2023"/>
    <s v="00:00:00"/>
    <s v="10/02/2023"/>
    <s v="23:59:59"/>
    <n v="23.999999999999996"/>
    <n v="0"/>
    <n v="0"/>
    <n v="0"/>
    <n v="0"/>
    <n v="0"/>
    <n v="0"/>
    <n v="23.999999999999996"/>
    <n v="7.6174999999999997"/>
    <n v="7.6174999999999997"/>
    <n v="0"/>
    <n v="16.3825"/>
    <n v="16.3825"/>
    <n v="13.841666666666669"/>
    <n v="2.5408333333333331"/>
    <n v="0"/>
    <n v="0"/>
    <n v="0"/>
    <n v="100"/>
    <n v="68.260416666666686"/>
    <n v="68.260416666666686"/>
    <n v="100"/>
    <n v="0"/>
    <n v="0"/>
    <n v="0"/>
    <n v="0.15509435881784422"/>
    <n v="0"/>
    <n v="16.3825"/>
    <n v="0"/>
    <n v="16.3825"/>
    <n v="0"/>
    <n v="0"/>
    <n v="0"/>
    <n v="0"/>
    <m/>
    <m/>
    <m/>
    <m/>
  </r>
  <r>
    <x v="3"/>
    <s v="FROTA 01"/>
    <x v="1"/>
    <x v="1"/>
    <d v="1901-02-10T00:00:00"/>
    <n v="90"/>
    <x v="8"/>
    <s v="CA1014KS118"/>
    <s v="10/02/2023"/>
    <s v="00:00:00"/>
    <s v="10/02/2023"/>
    <s v="23:59:59"/>
    <n v="24.000000000000004"/>
    <n v="0"/>
    <n v="0"/>
    <n v="0"/>
    <n v="0"/>
    <n v="0"/>
    <n v="0"/>
    <n v="24.000000000000004"/>
    <n v="6.8388888888888886"/>
    <n v="6.8388888888888886"/>
    <n v="0"/>
    <n v="17.161111111111111"/>
    <n v="17.161111111111111"/>
    <n v="14.441111111111113"/>
    <n v="2.72"/>
    <n v="0"/>
    <n v="0"/>
    <n v="0"/>
    <n v="100"/>
    <n v="71.504629629629619"/>
    <n v="71.504629629629619"/>
    <n v="100"/>
    <n v="0"/>
    <n v="0"/>
    <n v="0"/>
    <n v="0.15849789575914536"/>
    <n v="0"/>
    <n v="17.161111111111111"/>
    <n v="0"/>
    <n v="17.161111111111111"/>
    <n v="0"/>
    <n v="0"/>
    <n v="0"/>
    <n v="0"/>
    <m/>
    <m/>
    <m/>
    <m/>
  </r>
  <r>
    <x v="4"/>
    <s v="FROTA 01"/>
    <x v="0"/>
    <x v="0"/>
    <d v="1901-01-11T00:00:00"/>
    <n v="90"/>
    <x v="0"/>
    <s v="CA1014KS110"/>
    <s v="11/01/2023"/>
    <s v="00:00:00"/>
    <s v="11/01/2023"/>
    <s v="23:59:59"/>
    <n v="24.000000000000004"/>
    <n v="2.6324999999999998"/>
    <n v="2.6324999999999998"/>
    <n v="0"/>
    <n v="0"/>
    <n v="0"/>
    <n v="0"/>
    <n v="21.367500000000003"/>
    <n v="7.729166666666667"/>
    <n v="7.729166666666667"/>
    <n v="0"/>
    <n v="13.638333333333332"/>
    <n v="13.638333333333332"/>
    <n v="12.700277777777776"/>
    <n v="0.93805555555555553"/>
    <n v="0"/>
    <n v="0"/>
    <n v="0"/>
    <n v="89.03125"/>
    <n v="63.827463827463816"/>
    <n v="56.826388888888879"/>
    <n v="83.820742637644045"/>
    <n v="0"/>
    <n v="0"/>
    <n v="1"/>
    <n v="6.878080573546784E-2"/>
    <n v="0"/>
    <n v="13.638333333333332"/>
    <n v="2.6324999999999998"/>
    <n v="13.638333333333332"/>
    <n v="2.6324999999999998"/>
    <n v="1"/>
    <n v="0"/>
    <n v="0"/>
    <m/>
    <m/>
    <m/>
    <m/>
  </r>
  <r>
    <x v="4"/>
    <s v="FROTA 01"/>
    <x v="0"/>
    <x v="0"/>
    <d v="1901-01-11T00:00:00"/>
    <n v="90"/>
    <x v="1"/>
    <s v="CA1014KS111"/>
    <s v="11/01/2023"/>
    <s v="00:00:00"/>
    <s v="11/01/2023"/>
    <s v="23:59:59"/>
    <n v="24"/>
    <n v="10.525"/>
    <n v="0"/>
    <n v="0"/>
    <n v="10.525"/>
    <n v="10.525"/>
    <n v="0"/>
    <n v="13.474999999999998"/>
    <n v="4.9811111111111117"/>
    <n v="4.9811111111111117"/>
    <n v="0"/>
    <n v="8.4938888888888879"/>
    <n v="8.379999999999999"/>
    <n v="7.2719444444444434"/>
    <n v="1.1080555555555556"/>
    <n v="0.11388888888888889"/>
    <n v="0"/>
    <n v="0.11388888888888889"/>
    <n v="56.145833333333329"/>
    <n v="63.034425891568745"/>
    <n v="35.391203703703702"/>
    <n v="100"/>
    <n v="0"/>
    <n v="0"/>
    <n v="0"/>
    <n v="0.13045326705474525"/>
    <n v="0"/>
    <n v="8.4938888888888879"/>
    <n v="0"/>
    <n v="8.4938888888888879"/>
    <n v="10.525"/>
    <n v="1"/>
    <n v="1"/>
    <n v="0"/>
    <m/>
    <m/>
    <m/>
    <m/>
  </r>
  <r>
    <x v="4"/>
    <s v="FROTA 01"/>
    <x v="0"/>
    <x v="0"/>
    <d v="1901-01-11T00:00:00"/>
    <n v="90"/>
    <x v="2"/>
    <s v="CA1014KS112"/>
    <s v="11/01/2023"/>
    <s v="00:00:00"/>
    <s v="11/01/2023"/>
    <s v="23:59:59"/>
    <n v="23.999999999999996"/>
    <n v="0"/>
    <n v="0"/>
    <n v="0"/>
    <n v="0"/>
    <n v="0"/>
    <n v="0"/>
    <n v="23.999999999999996"/>
    <n v="5.8497222222222227"/>
    <n v="5.8497222222222227"/>
    <n v="0"/>
    <n v="18.150277777777777"/>
    <n v="17.869444444444444"/>
    <n v="15.220277777777778"/>
    <n v="2.6491666666666669"/>
    <n v="0.28083333333333332"/>
    <n v="0"/>
    <n v="0.28083333333333332"/>
    <n v="100"/>
    <n v="75.626157407407419"/>
    <n v="75.626157407407419"/>
    <n v="100"/>
    <n v="0"/>
    <n v="0"/>
    <n v="0"/>
    <n v="0.14595736214627877"/>
    <n v="0"/>
    <n v="18.150277777777777"/>
    <n v="0"/>
    <n v="18.150277777777777"/>
    <n v="0"/>
    <n v="0"/>
    <n v="0"/>
    <n v="0"/>
    <m/>
    <m/>
    <m/>
    <m/>
  </r>
  <r>
    <x v="4"/>
    <s v="FROTA 01"/>
    <x v="0"/>
    <x v="0"/>
    <d v="1901-01-11T00:00:00"/>
    <n v="90"/>
    <x v="3"/>
    <s v="CA1014KS113"/>
    <s v="11/01/2023"/>
    <s v="00:00:00"/>
    <s v="11/01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4"/>
    <s v="FROTA 01"/>
    <x v="0"/>
    <x v="0"/>
    <d v="1901-01-11T00:00:00"/>
    <n v="90"/>
    <x v="4"/>
    <s v="CA1014KS114"/>
    <s v="11/01/2023"/>
    <s v="00:00:00"/>
    <s v="11/01/2023"/>
    <s v="23:59:59"/>
    <n v="24.000000000000004"/>
    <n v="2.1361111111111111"/>
    <n v="2.1361111111111111"/>
    <n v="0"/>
    <n v="0"/>
    <n v="0"/>
    <n v="0"/>
    <n v="21.863888888888891"/>
    <n v="6.7333333333333334"/>
    <n v="6.7333333333333334"/>
    <n v="0"/>
    <n v="15.130555555555558"/>
    <n v="15.130555555555558"/>
    <n v="13.498333333333335"/>
    <n v="1.6322222222222222"/>
    <n v="0"/>
    <n v="0"/>
    <n v="0"/>
    <n v="91.099537037037024"/>
    <n v="69.203404904078269"/>
    <n v="63.043981481481481"/>
    <n v="87.628700128700132"/>
    <n v="0"/>
    <n v="0"/>
    <n v="2"/>
    <n v="0.10787589498806681"/>
    <n v="0"/>
    <n v="7.5652777777777791"/>
    <n v="1.0680555555555555"/>
    <n v="7.5652777777777791"/>
    <n v="1.0680555555555555"/>
    <n v="2"/>
    <n v="0"/>
    <n v="0"/>
    <m/>
    <m/>
    <m/>
    <m/>
  </r>
  <r>
    <x v="4"/>
    <s v="FROTA 01"/>
    <x v="0"/>
    <x v="0"/>
    <d v="1901-01-11T00:00:00"/>
    <n v="90"/>
    <x v="5"/>
    <s v="CA1014KS115"/>
    <s v="11/01/2023"/>
    <s v="00:00:00"/>
    <s v="11/01/2023"/>
    <s v="23:59:59"/>
    <n v="24.000000000000004"/>
    <n v="0.37333333333333335"/>
    <n v="0"/>
    <n v="0"/>
    <n v="0.37333333333333335"/>
    <n v="0.37333333333333335"/>
    <n v="0"/>
    <n v="23.626666666666669"/>
    <n v="6.8669444444444441"/>
    <n v="6.8669444444444441"/>
    <n v="0"/>
    <n v="16.759722222222226"/>
    <n v="16.759722222222226"/>
    <n v="15.96527777777778"/>
    <n v="0.7944444444444444"/>
    <n v="0"/>
    <n v="0"/>
    <n v="0"/>
    <n v="98.444444444444429"/>
    <n v="70.935618886380752"/>
    <n v="69.832175925925938"/>
    <n v="100"/>
    <n v="0"/>
    <n v="0"/>
    <n v="0"/>
    <n v="4.7402005469462154E-2"/>
    <n v="0"/>
    <n v="16.759722222222226"/>
    <n v="0"/>
    <n v="16.759722222222226"/>
    <n v="0.37333333333333335"/>
    <n v="1"/>
    <n v="1"/>
    <n v="0"/>
    <m/>
    <m/>
    <m/>
    <m/>
  </r>
  <r>
    <x v="4"/>
    <s v="FROTA 01"/>
    <x v="0"/>
    <x v="0"/>
    <d v="1901-01-11T00:00:00"/>
    <n v="90"/>
    <x v="6"/>
    <s v="CA1014KS116"/>
    <s v="11/01/2023"/>
    <s v="00:00:00"/>
    <s v="11/01/2023"/>
    <s v="23:59:59"/>
    <n v="23.999999999999996"/>
    <n v="1.4241666666666666"/>
    <n v="1.4241666666666666"/>
    <n v="0"/>
    <n v="0"/>
    <n v="0"/>
    <n v="0"/>
    <n v="22.575833333333332"/>
    <n v="8.0186111111111131"/>
    <n v="8.0186111111111131"/>
    <n v="0"/>
    <n v="14.557222222222221"/>
    <n v="14.557222222222221"/>
    <n v="12.94"/>
    <n v="1.6172222222222223"/>
    <n v="0"/>
    <n v="0"/>
    <n v="0"/>
    <n v="94.065972222222229"/>
    <n v="64.481439100316223"/>
    <n v="60.655092592592595"/>
    <n v="91.088592633792771"/>
    <n v="0"/>
    <n v="0"/>
    <n v="1"/>
    <n v="0.11109414952486359"/>
    <n v="0"/>
    <n v="14.557222222222221"/>
    <n v="1.4241666666666666"/>
    <n v="14.557222222222221"/>
    <n v="1.4241666666666666"/>
    <n v="1"/>
    <n v="0"/>
    <n v="0"/>
    <m/>
    <m/>
    <m/>
    <m/>
  </r>
  <r>
    <x v="4"/>
    <s v="FROTA 01"/>
    <x v="0"/>
    <x v="0"/>
    <d v="1901-01-11T00:00:00"/>
    <n v="90"/>
    <x v="7"/>
    <s v="CA1014KS117"/>
    <s v="11/01/2023"/>
    <s v="00:00:00"/>
    <s v="11/01/2023"/>
    <s v="23:59:59"/>
    <n v="24.000000000000004"/>
    <n v="0"/>
    <n v="0"/>
    <n v="0"/>
    <n v="0"/>
    <n v="0"/>
    <n v="0"/>
    <n v="24.000000000000004"/>
    <n v="7.3433333333333337"/>
    <n v="7.3433333333333337"/>
    <n v="0"/>
    <n v="16.656666666666666"/>
    <n v="16.656666666666666"/>
    <n v="15.362222222222224"/>
    <n v="1.2944444444444445"/>
    <n v="0"/>
    <n v="0"/>
    <n v="0"/>
    <n v="100"/>
    <n v="69.402777777777771"/>
    <n v="69.402777777777771"/>
    <n v="100"/>
    <n v="0"/>
    <n v="0"/>
    <n v="0"/>
    <n v="7.7713294643452738E-2"/>
    <n v="0"/>
    <n v="16.656666666666666"/>
    <n v="0"/>
    <n v="16.656666666666666"/>
    <n v="0"/>
    <n v="0"/>
    <n v="0"/>
    <n v="0"/>
    <m/>
    <m/>
    <m/>
    <m/>
  </r>
  <r>
    <x v="4"/>
    <s v="FROTA 01"/>
    <x v="0"/>
    <x v="0"/>
    <d v="1901-01-11T00:00:00"/>
    <n v="90"/>
    <x v="8"/>
    <s v="CA1014KS118"/>
    <s v="11/01/2023"/>
    <s v="00:00:00"/>
    <s v="11/01/2023"/>
    <s v="23:59:59"/>
    <n v="24.000000000000004"/>
    <n v="0"/>
    <n v="0"/>
    <n v="0"/>
    <n v="0"/>
    <n v="0"/>
    <n v="0"/>
    <n v="24.000000000000004"/>
    <n v="5.5397222222222222"/>
    <n v="5.5397222222222222"/>
    <n v="0"/>
    <n v="18.460277777777776"/>
    <n v="18.460277777777776"/>
    <n v="16.681944444444444"/>
    <n v="1.7783333333333333"/>
    <n v="0"/>
    <n v="0"/>
    <n v="0"/>
    <n v="100"/>
    <n v="76.917824074074062"/>
    <n v="76.917824074074062"/>
    <n v="100"/>
    <n v="0"/>
    <n v="0"/>
    <n v="0"/>
    <n v="9.633296718178673E-2"/>
    <n v="0"/>
    <n v="18.460277777777776"/>
    <n v="0"/>
    <n v="18.460277777777776"/>
    <n v="0"/>
    <n v="0"/>
    <n v="0"/>
    <n v="0"/>
    <m/>
    <m/>
    <m/>
    <m/>
  </r>
  <r>
    <x v="3"/>
    <s v="FROTA 01"/>
    <x v="1"/>
    <x v="1"/>
    <d v="1901-02-11T00:00:00"/>
    <n v="90"/>
    <x v="0"/>
    <s v="CA1014KS110"/>
    <s v="11/02/2023"/>
    <s v="00:00:00"/>
    <s v="11/02/2023"/>
    <s v="23:59:59"/>
    <n v="23.999999999999993"/>
    <n v="0"/>
    <n v="0"/>
    <n v="0"/>
    <n v="0"/>
    <n v="0"/>
    <n v="0"/>
    <n v="23.999999999999993"/>
    <n v="9.6583333333333332"/>
    <n v="7.600833333333334"/>
    <n v="2.0575000000000001"/>
    <n v="14.341666666666667"/>
    <n v="14.341666666666667"/>
    <n v="11.716666666666667"/>
    <n v="2.625"/>
    <n v="0"/>
    <n v="0"/>
    <n v="0"/>
    <n v="100"/>
    <n v="59.756944444444457"/>
    <n v="59.756944444444457"/>
    <n v="100"/>
    <n v="0"/>
    <n v="0"/>
    <n v="0"/>
    <n v="0.18303312027890761"/>
    <n v="0"/>
    <n v="14.341666666666667"/>
    <n v="0"/>
    <n v="14.341666666666667"/>
    <n v="0"/>
    <n v="0"/>
    <n v="0"/>
    <n v="0"/>
    <m/>
    <m/>
    <m/>
    <m/>
  </r>
  <r>
    <x v="3"/>
    <s v="FROTA 01"/>
    <x v="1"/>
    <x v="1"/>
    <d v="1901-02-11T00:00:00"/>
    <n v="90"/>
    <x v="1"/>
    <s v="CA1014KS111"/>
    <s v="11/02/2023"/>
    <s v="00:00:00"/>
    <s v="11/02/2023"/>
    <s v="23:59:59"/>
    <n v="24.000000000000004"/>
    <n v="0"/>
    <n v="0"/>
    <n v="0"/>
    <n v="0"/>
    <n v="0"/>
    <n v="0"/>
    <n v="24.000000000000004"/>
    <n v="10.476111111111111"/>
    <n v="8.3172222222222203"/>
    <n v="2.1588888888888889"/>
    <n v="13.523888888888889"/>
    <n v="13.523888888888889"/>
    <n v="11.033888888888887"/>
    <n v="2.4900000000000007"/>
    <n v="0"/>
    <n v="0"/>
    <n v="0"/>
    <n v="100"/>
    <n v="56.349537037037031"/>
    <n v="56.349537037037031"/>
    <n v="100"/>
    <n v="0"/>
    <n v="0"/>
    <n v="0"/>
    <n v="0.1841186378014214"/>
    <n v="0"/>
    <n v="13.523888888888889"/>
    <n v="0"/>
    <n v="13.523888888888889"/>
    <n v="0"/>
    <n v="0"/>
    <n v="0"/>
    <n v="0"/>
    <m/>
    <m/>
    <m/>
    <m/>
  </r>
  <r>
    <x v="3"/>
    <s v="FROTA 01"/>
    <x v="1"/>
    <x v="1"/>
    <d v="1901-02-11T00:00:00"/>
    <n v="90"/>
    <x v="2"/>
    <s v="CA1014KS112"/>
    <s v="11/02/2023"/>
    <s v="00:00:00"/>
    <s v="11/02/2023"/>
    <s v="23:59:59"/>
    <n v="24.000000000000007"/>
    <n v="0"/>
    <n v="0"/>
    <n v="0"/>
    <n v="0"/>
    <n v="0"/>
    <n v="0"/>
    <n v="24.000000000000007"/>
    <n v="9.3133333333333326"/>
    <n v="7.0019444444444456"/>
    <n v="2.3113888888888887"/>
    <n v="14.686666666666669"/>
    <n v="14.686666666666669"/>
    <n v="11.914166666666668"/>
    <n v="2.7725000000000004"/>
    <n v="0"/>
    <n v="0"/>
    <n v="0"/>
    <n v="100"/>
    <n v="61.194444444444443"/>
    <n v="61.194444444444443"/>
    <n v="100"/>
    <n v="0"/>
    <n v="0"/>
    <n v="0"/>
    <n v="0.18877666817975489"/>
    <n v="0"/>
    <n v="14.686666666666669"/>
    <n v="0"/>
    <n v="14.686666666666669"/>
    <n v="0"/>
    <n v="0"/>
    <n v="0"/>
    <n v="0"/>
    <m/>
    <m/>
    <m/>
    <m/>
  </r>
  <r>
    <x v="3"/>
    <s v="FROTA 01"/>
    <x v="1"/>
    <x v="1"/>
    <d v="1901-02-11T00:00:00"/>
    <n v="90"/>
    <x v="3"/>
    <s v="CA1014KS113"/>
    <s v="11/02/2023"/>
    <s v="00:00:00"/>
    <s v="11/02/2023"/>
    <s v="23:59:59"/>
    <n v="24"/>
    <n v="0"/>
    <n v="0"/>
    <n v="0"/>
    <n v="0"/>
    <n v="0"/>
    <n v="0"/>
    <n v="24"/>
    <n v="10.15388888888889"/>
    <n v="7.9208333333333343"/>
    <n v="2.2330555555555556"/>
    <n v="13.846111111111112"/>
    <n v="13.846111111111112"/>
    <n v="11.454166666666666"/>
    <n v="2.3919444444444444"/>
    <n v="0"/>
    <n v="0"/>
    <n v="0"/>
    <n v="100"/>
    <n v="57.692129629629626"/>
    <n v="57.692129629629626"/>
    <n v="100"/>
    <n v="0"/>
    <n v="0"/>
    <n v="0"/>
    <n v="0.17275207639529749"/>
    <n v="0"/>
    <n v="13.846111111111112"/>
    <n v="0"/>
    <n v="13.846111111111112"/>
    <n v="0"/>
    <n v="0"/>
    <n v="0"/>
    <n v="0"/>
    <m/>
    <m/>
    <m/>
    <m/>
  </r>
  <r>
    <x v="3"/>
    <s v="FROTA 01"/>
    <x v="1"/>
    <x v="1"/>
    <d v="1901-02-11T00:00:00"/>
    <n v="90"/>
    <x v="4"/>
    <s v="CA1014KS114"/>
    <s v="11/02/2023"/>
    <s v="00:00:00"/>
    <s v="11/02/2023"/>
    <s v="23:59:59"/>
    <n v="24"/>
    <n v="14.268055555555556"/>
    <n v="0"/>
    <n v="0"/>
    <n v="14.268055555555556"/>
    <n v="14.268055555555556"/>
    <n v="0"/>
    <n v="9.7319444444444443"/>
    <n v="3.5813888888888892"/>
    <n v="3.5813888888888892"/>
    <n v="0"/>
    <n v="6.1505555555555551"/>
    <n v="6.1505555555555551"/>
    <n v="5.4574999999999996"/>
    <n v="0.69305555555555554"/>
    <n v="0"/>
    <n v="0"/>
    <n v="0"/>
    <n v="40.549768518518519"/>
    <n v="63.199657485371766"/>
    <n v="25.62731481481481"/>
    <n v="100"/>
    <n v="0"/>
    <n v="0"/>
    <n v="0"/>
    <n v="0.11268178123024118"/>
    <n v="0"/>
    <n v="6.1505555555555551"/>
    <n v="0"/>
    <n v="6.1505555555555551"/>
    <n v="0"/>
    <n v="0"/>
    <n v="1"/>
    <n v="0"/>
    <m/>
    <m/>
    <m/>
    <m/>
  </r>
  <r>
    <x v="3"/>
    <s v="FROTA 01"/>
    <x v="1"/>
    <x v="1"/>
    <d v="1901-02-11T00:00:00"/>
    <n v="90"/>
    <x v="5"/>
    <s v="CA1014KS115"/>
    <s v="11/02/2023"/>
    <s v="00:00:00"/>
    <s v="11/02/2023"/>
    <s v="23:59:59"/>
    <n v="24.000000000000004"/>
    <n v="11.978055555555557"/>
    <n v="11.978055555555557"/>
    <n v="0"/>
    <n v="0"/>
    <n v="0"/>
    <n v="0"/>
    <n v="12.021944444444449"/>
    <n v="3.5863888888888886"/>
    <n v="3.5863888888888886"/>
    <n v="0"/>
    <n v="8.4355555555555561"/>
    <n v="8.4355555555555561"/>
    <n v="6.7352777777777773"/>
    <n v="1.7002777777777778"/>
    <n v="0"/>
    <n v="0"/>
    <n v="0"/>
    <n v="50.091435185185198"/>
    <n v="70.167979851660135"/>
    <n v="35.148148148148145"/>
    <n v="41.323191225897752"/>
    <n v="0"/>
    <n v="0"/>
    <n v="1"/>
    <n v="0.20156085353003159"/>
    <n v="0"/>
    <n v="8.4355555555555561"/>
    <n v="11.978055555555557"/>
    <n v="8.4355555555555561"/>
    <n v="11.978055555555557"/>
    <n v="1"/>
    <n v="0"/>
    <n v="0"/>
    <m/>
    <m/>
    <m/>
    <m/>
  </r>
  <r>
    <x v="3"/>
    <s v="FROTA 01"/>
    <x v="1"/>
    <x v="1"/>
    <d v="1901-02-11T00:00:00"/>
    <n v="90"/>
    <x v="6"/>
    <s v="CA1014KS116"/>
    <s v="11/02/2023"/>
    <s v="00:00:00"/>
    <s v="11/02/2023"/>
    <s v="23:59:59"/>
    <n v="24.000000000000004"/>
    <n v="8.6308333333333334"/>
    <n v="0"/>
    <n v="0"/>
    <n v="8.6308333333333334"/>
    <n v="8.6308333333333334"/>
    <n v="0"/>
    <n v="15.369166666666665"/>
    <n v="7.0522222222222224"/>
    <n v="5.0080555555555559"/>
    <n v="2.0441666666666665"/>
    <n v="8.3169444444444434"/>
    <n v="8.3169444444444434"/>
    <n v="6.6424999999999992"/>
    <n v="1.6744444444444444"/>
    <n v="0"/>
    <n v="0"/>
    <n v="0"/>
    <n v="64.038194444444429"/>
    <n v="54.114478844728808"/>
    <n v="34.653935185185176"/>
    <n v="100"/>
    <n v="0"/>
    <n v="0"/>
    <n v="0"/>
    <n v="0.20132928091914098"/>
    <n v="0"/>
    <n v="8.3169444444444434"/>
    <n v="0"/>
    <n v="8.3169444444444434"/>
    <n v="8.6308333333333334"/>
    <n v="1"/>
    <n v="1"/>
    <n v="0"/>
    <m/>
    <m/>
    <m/>
    <m/>
  </r>
  <r>
    <x v="3"/>
    <s v="FROTA 01"/>
    <x v="1"/>
    <x v="1"/>
    <d v="1901-02-11T00:00:00"/>
    <n v="90"/>
    <x v="7"/>
    <s v="CA1014KS117"/>
    <s v="11/02/2023"/>
    <s v="00:00:00"/>
    <s v="11/02/2023"/>
    <s v="23:59:59"/>
    <n v="23.999999999999996"/>
    <n v="0"/>
    <n v="0"/>
    <n v="0"/>
    <n v="0"/>
    <n v="0"/>
    <n v="0"/>
    <n v="23.999999999999996"/>
    <n v="10.7125"/>
    <n v="8.6730555555555551"/>
    <n v="2.0394444444444444"/>
    <n v="13.287500000000001"/>
    <n v="13.287500000000001"/>
    <n v="11.703333333333335"/>
    <n v="1.5841666666666667"/>
    <n v="0"/>
    <n v="0"/>
    <n v="0"/>
    <n v="100"/>
    <n v="55.36458333333335"/>
    <n v="55.36458333333335"/>
    <n v="100"/>
    <n v="0"/>
    <n v="0"/>
    <n v="0"/>
    <n v="0.11922232674819692"/>
    <n v="0"/>
    <n v="13.287500000000001"/>
    <n v="0"/>
    <n v="13.287500000000001"/>
    <n v="0"/>
    <n v="0"/>
    <n v="0"/>
    <n v="0"/>
    <m/>
    <m/>
    <m/>
    <m/>
  </r>
  <r>
    <x v="3"/>
    <s v="FROTA 01"/>
    <x v="1"/>
    <x v="1"/>
    <d v="1901-02-11T00:00:00"/>
    <n v="90"/>
    <x v="8"/>
    <s v="CA1014KS118"/>
    <s v="11/02/2023"/>
    <s v="00:00:00"/>
    <s v="11/02/2023"/>
    <s v="23:59:59"/>
    <n v="23.999999999999996"/>
    <n v="0"/>
    <n v="0"/>
    <n v="0"/>
    <n v="0"/>
    <n v="0"/>
    <n v="0"/>
    <n v="23.999999999999996"/>
    <n v="9.1858333333333313"/>
    <n v="7.1463888888888878"/>
    <n v="2.0394444444444444"/>
    <n v="14.814166666666667"/>
    <n v="14.814166666666667"/>
    <n v="12.353333333333333"/>
    <n v="2.460833333333333"/>
    <n v="0"/>
    <n v="0"/>
    <n v="0"/>
    <n v="100"/>
    <n v="61.725694444444457"/>
    <n v="61.725694444444457"/>
    <n v="100"/>
    <n v="0"/>
    <n v="0"/>
    <n v="0"/>
    <n v="0.16611351746638914"/>
    <n v="0"/>
    <n v="14.814166666666667"/>
    <n v="0"/>
    <n v="14.814166666666667"/>
    <n v="0"/>
    <n v="0"/>
    <n v="0"/>
    <n v="0"/>
    <m/>
    <m/>
    <m/>
    <m/>
  </r>
  <r>
    <x v="4"/>
    <s v="FROTA 01"/>
    <x v="0"/>
    <x v="0"/>
    <d v="1901-01-12T00:00:00"/>
    <n v="90"/>
    <x v="0"/>
    <s v="CA1014KS110"/>
    <s v="12/01/2023"/>
    <s v="00:00:00"/>
    <s v="12/01/2023"/>
    <s v="23:59:59"/>
    <n v="24"/>
    <n v="0"/>
    <n v="0"/>
    <n v="0"/>
    <n v="0"/>
    <n v="0"/>
    <n v="0"/>
    <n v="24"/>
    <n v="6.5399999999999991"/>
    <n v="6.5399999999999991"/>
    <n v="0"/>
    <n v="17.460000000000004"/>
    <n v="17.460000000000004"/>
    <n v="15.224722222222221"/>
    <n v="2.2352777777777777"/>
    <n v="0"/>
    <n v="0"/>
    <n v="0"/>
    <n v="100"/>
    <n v="72.750000000000014"/>
    <n v="72.750000000000014"/>
    <n v="100"/>
    <n v="0"/>
    <n v="0"/>
    <n v="0"/>
    <n v="0.12802278223240418"/>
    <n v="0"/>
    <n v="17.460000000000004"/>
    <n v="0"/>
    <n v="17.460000000000004"/>
    <n v="0"/>
    <n v="0"/>
    <n v="0"/>
    <n v="0"/>
    <m/>
    <m/>
    <m/>
    <m/>
  </r>
  <r>
    <x v="4"/>
    <s v="FROTA 01"/>
    <x v="0"/>
    <x v="0"/>
    <d v="1901-01-12T00:00:00"/>
    <n v="90"/>
    <x v="1"/>
    <s v="CA1014KS111"/>
    <s v="12/01/2023"/>
    <s v="00:00:00"/>
    <s v="12/01/2023"/>
    <s v="23:59:59"/>
    <n v="23.999999999999993"/>
    <n v="5.0222222222222221"/>
    <n v="5.0222222222222221"/>
    <n v="0"/>
    <n v="0"/>
    <n v="0"/>
    <n v="0"/>
    <n v="18.977777777777774"/>
    <n v="7.2894444444444444"/>
    <n v="7.2894444444444444"/>
    <n v="0"/>
    <n v="11.688333333333334"/>
    <n v="11.686111111111112"/>
    <n v="9.887777777777778"/>
    <n v="1.7983333333333331"/>
    <n v="2.2222222222222222E-3"/>
    <n v="0"/>
    <n v="2.2222222222222222E-3"/>
    <n v="79.07407407407409"/>
    <n v="61.589578454332575"/>
    <n v="48.701388888888907"/>
    <n v="69.945809368662509"/>
    <n v="0"/>
    <n v="0"/>
    <n v="3"/>
    <n v="0.15385712248681019"/>
    <n v="0"/>
    <n v="3.8961111111111113"/>
    <n v="1.674074074074074"/>
    <n v="3.8961111111111113"/>
    <n v="1.674074074074074"/>
    <n v="3"/>
    <n v="0"/>
    <n v="0"/>
    <m/>
    <m/>
    <m/>
    <m/>
  </r>
  <r>
    <x v="4"/>
    <s v="FROTA 01"/>
    <x v="0"/>
    <x v="0"/>
    <d v="1901-01-12T00:00:00"/>
    <n v="90"/>
    <x v="2"/>
    <s v="CA1014KS112"/>
    <s v="12/01/2023"/>
    <s v="00:00:00"/>
    <s v="12/01/2023"/>
    <s v="23:59:59"/>
    <n v="24.000000000000004"/>
    <n v="0"/>
    <n v="0"/>
    <n v="0"/>
    <n v="0"/>
    <n v="0"/>
    <n v="0"/>
    <n v="24.000000000000004"/>
    <n v="8.4211111111111112"/>
    <n v="8.4211111111111112"/>
    <n v="0"/>
    <n v="15.578888888888891"/>
    <n v="15.407500000000002"/>
    <n v="11.687500000000002"/>
    <n v="3.7199999999999998"/>
    <n v="0.1713888888888889"/>
    <n v="0"/>
    <n v="0.1713888888888889"/>
    <n v="100"/>
    <n v="64.912037037037024"/>
    <n v="64.912037037037024"/>
    <n v="100"/>
    <n v="0"/>
    <n v="0"/>
    <n v="0"/>
    <n v="0.23878468012267309"/>
    <n v="0"/>
    <n v="15.578888888888891"/>
    <n v="0"/>
    <n v="15.578888888888891"/>
    <n v="0"/>
    <n v="0"/>
    <n v="0"/>
    <n v="0"/>
    <m/>
    <m/>
    <m/>
    <m/>
  </r>
  <r>
    <x v="4"/>
    <s v="FROTA 01"/>
    <x v="0"/>
    <x v="0"/>
    <d v="1901-01-12T00:00:00"/>
    <n v="90"/>
    <x v="3"/>
    <s v="CA1014KS113"/>
    <s v="12/01/2023"/>
    <s v="00:00:00"/>
    <s v="12/01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4"/>
    <s v="FROTA 01"/>
    <x v="0"/>
    <x v="0"/>
    <d v="1901-01-12T00:00:00"/>
    <n v="90"/>
    <x v="4"/>
    <s v="CA1014KS114"/>
    <s v="12/01/2023"/>
    <s v="00:00:00"/>
    <s v="12/01/2023"/>
    <s v="23:59:59"/>
    <n v="24.000000000000004"/>
    <n v="2.1541666666666668"/>
    <n v="2.1541666666666668"/>
    <n v="0"/>
    <n v="0"/>
    <n v="0"/>
    <n v="0"/>
    <n v="21.845833333333339"/>
    <n v="7.2555555555555564"/>
    <n v="7.2555555555555564"/>
    <n v="0"/>
    <n v="14.59027777777778"/>
    <n v="14.59027777777778"/>
    <n v="12.351666666666668"/>
    <n v="2.2386111111111116"/>
    <n v="0"/>
    <n v="0"/>
    <n v="0"/>
    <n v="91.024305555555557"/>
    <n v="66.787462648610841"/>
    <n v="60.792824074074083"/>
    <n v="87.135036496350367"/>
    <n v="0"/>
    <n v="0"/>
    <n v="2"/>
    <n v="0.1534316991908615"/>
    <n v="0"/>
    <n v="7.2951388888888902"/>
    <n v="1.0770833333333334"/>
    <n v="7.2951388888888902"/>
    <n v="1.0770833333333334"/>
    <n v="2"/>
    <n v="0"/>
    <n v="0"/>
    <m/>
    <m/>
    <m/>
    <m/>
  </r>
  <r>
    <x v="4"/>
    <s v="FROTA 01"/>
    <x v="0"/>
    <x v="0"/>
    <d v="1901-01-12T00:00:00"/>
    <n v="90"/>
    <x v="5"/>
    <s v="CA1014KS115"/>
    <s v="12/01/2023"/>
    <s v="00:00:00"/>
    <s v="12/01/2023"/>
    <s v="23:59:59"/>
    <n v="24.000000000000004"/>
    <n v="0"/>
    <n v="0"/>
    <n v="0"/>
    <n v="0"/>
    <n v="0"/>
    <n v="0"/>
    <n v="24.000000000000004"/>
    <n v="9.0661111111111126"/>
    <n v="9.0661111111111126"/>
    <n v="0"/>
    <n v="14.933888888888889"/>
    <n v="14.703611111111114"/>
    <n v="12.285"/>
    <n v="2.4186111111111113"/>
    <n v="0.23027777777777778"/>
    <n v="0"/>
    <n v="0.23027777777777778"/>
    <n v="100"/>
    <n v="62.224537037037031"/>
    <n v="62.224537037037031"/>
    <n v="100"/>
    <n v="0"/>
    <n v="0"/>
    <n v="0"/>
    <n v="0.16195454038168225"/>
    <n v="0"/>
    <n v="14.933888888888889"/>
    <n v="0"/>
    <n v="14.933888888888889"/>
    <n v="0"/>
    <n v="0"/>
    <n v="0"/>
    <n v="0"/>
    <m/>
    <m/>
    <m/>
    <m/>
  </r>
  <r>
    <x v="4"/>
    <s v="FROTA 01"/>
    <x v="0"/>
    <x v="0"/>
    <d v="1901-01-12T00:00:00"/>
    <n v="90"/>
    <x v="6"/>
    <s v="CA1014KS116"/>
    <s v="12/01/2023"/>
    <s v="00:00:00"/>
    <s v="12/01/2023"/>
    <s v="23:59:59"/>
    <n v="23.999999999999996"/>
    <n v="0"/>
    <n v="0"/>
    <n v="0"/>
    <n v="0"/>
    <n v="0"/>
    <n v="0"/>
    <n v="23.999999999999996"/>
    <n v="8.3008333333333351"/>
    <n v="8.3008333333333351"/>
    <n v="0"/>
    <n v="15.699166666666667"/>
    <n v="15.699166666666667"/>
    <n v="13.894444444444442"/>
    <n v="1.8047222222222223"/>
    <n v="0"/>
    <n v="0"/>
    <n v="0"/>
    <n v="100"/>
    <n v="65.413194444444457"/>
    <n v="65.413194444444457"/>
    <n v="100"/>
    <n v="0"/>
    <n v="0"/>
    <n v="0"/>
    <n v="0.11495656174248457"/>
    <n v="0"/>
    <n v="15.699166666666667"/>
    <n v="0"/>
    <n v="15.699166666666667"/>
    <n v="0"/>
    <n v="0"/>
    <n v="0"/>
    <n v="0"/>
    <m/>
    <m/>
    <m/>
    <m/>
  </r>
  <r>
    <x v="4"/>
    <s v="FROTA 01"/>
    <x v="0"/>
    <x v="0"/>
    <d v="1901-01-12T00:00:00"/>
    <n v="90"/>
    <x v="7"/>
    <s v="CA1014KS117"/>
    <s v="12/01/2023"/>
    <s v="00:00:00"/>
    <s v="12/01/2023"/>
    <s v="23:59:59"/>
    <n v="24"/>
    <n v="0"/>
    <n v="0"/>
    <n v="0"/>
    <n v="0"/>
    <n v="0"/>
    <n v="0"/>
    <n v="24"/>
    <n v="5.663333333333334"/>
    <n v="5.663333333333334"/>
    <n v="0"/>
    <n v="18.336666666666662"/>
    <n v="18.217499999999994"/>
    <n v="14.583333333333334"/>
    <n v="3.6341666666666668"/>
    <n v="0.11916666666666667"/>
    <n v="0"/>
    <n v="0.11916666666666667"/>
    <n v="100"/>
    <n v="76.402777777777757"/>
    <n v="76.402777777777757"/>
    <n v="100"/>
    <n v="0"/>
    <n v="0"/>
    <n v="0"/>
    <n v="0.19819123795673518"/>
    <n v="0"/>
    <n v="18.336666666666662"/>
    <n v="0"/>
    <n v="18.336666666666662"/>
    <n v="0"/>
    <n v="0"/>
    <n v="0"/>
    <n v="0"/>
    <m/>
    <m/>
    <m/>
    <m/>
  </r>
  <r>
    <x v="4"/>
    <s v="FROTA 01"/>
    <x v="0"/>
    <x v="0"/>
    <d v="1901-01-12T00:00:00"/>
    <n v="90"/>
    <x v="8"/>
    <s v="CA1014KS118"/>
    <s v="12/01/2023"/>
    <s v="00:00:00"/>
    <s v="12/01/2023"/>
    <s v="23:59:59"/>
    <n v="24.000000000000007"/>
    <n v="0.34111111111111109"/>
    <n v="0"/>
    <n v="0"/>
    <n v="0.34111111111111109"/>
    <n v="0.34111111111111109"/>
    <n v="0"/>
    <n v="23.658888888888896"/>
    <n v="6.6841666666666661"/>
    <n v="6.6841666666666661"/>
    <n v="0"/>
    <n v="16.974722222222223"/>
    <n v="16.974722222222223"/>
    <n v="14.137777777777776"/>
    <n v="2.8369444444444443"/>
    <n v="0"/>
    <n v="0"/>
    <n v="0"/>
    <n v="98.578703703703709"/>
    <n v="71.747757478983686"/>
    <n v="70.728009259259238"/>
    <n v="100"/>
    <n v="0"/>
    <n v="0"/>
    <n v="0"/>
    <n v="0.16712759168043986"/>
    <n v="0"/>
    <n v="16.974722222222223"/>
    <n v="0"/>
    <n v="16.974722222222223"/>
    <n v="0.34111111111111109"/>
    <n v="1"/>
    <n v="1"/>
    <n v="0"/>
    <m/>
    <m/>
    <m/>
    <m/>
  </r>
  <r>
    <x v="3"/>
    <s v="FROTA 01"/>
    <x v="1"/>
    <x v="1"/>
    <d v="1901-02-12T00:00:00"/>
    <n v="90"/>
    <x v="0"/>
    <s v="CA1014KS110"/>
    <s v="12/02/2023"/>
    <s v="00:00:00"/>
    <s v="12/02/2023"/>
    <s v="23:59:59"/>
    <n v="23.999999999999996"/>
    <n v="0"/>
    <n v="0"/>
    <n v="0"/>
    <n v="0"/>
    <n v="0"/>
    <n v="0"/>
    <n v="23.999999999999996"/>
    <n v="7.9905555555555559"/>
    <n v="7.9905555555555559"/>
    <n v="0"/>
    <n v="16.009444444444448"/>
    <n v="16.009444444444448"/>
    <n v="12.066666666666666"/>
    <n v="3.9427777777777777"/>
    <n v="0"/>
    <n v="0"/>
    <n v="0"/>
    <n v="100"/>
    <n v="66.706018518518533"/>
    <n v="66.706018518518533"/>
    <n v="100"/>
    <n v="0"/>
    <n v="0"/>
    <n v="0"/>
    <n v="0.24627823853975078"/>
    <n v="0"/>
    <n v="16.009444444444448"/>
    <n v="0"/>
    <n v="16.009444444444448"/>
    <n v="0"/>
    <n v="0"/>
    <n v="0"/>
    <n v="0"/>
    <m/>
    <m/>
    <m/>
    <m/>
  </r>
  <r>
    <x v="3"/>
    <s v="FROTA 01"/>
    <x v="1"/>
    <x v="1"/>
    <d v="1901-02-12T00:00:00"/>
    <n v="90"/>
    <x v="1"/>
    <s v="CA1014KS111"/>
    <s v="12/02/2023"/>
    <s v="00:00:00"/>
    <s v="12/02/2023"/>
    <s v="23:59:59"/>
    <n v="23.999999999999996"/>
    <n v="4.4577777777777774"/>
    <n v="4.4577777777777774"/>
    <n v="0"/>
    <n v="0"/>
    <n v="0"/>
    <n v="0"/>
    <n v="19.542222222222218"/>
    <n v="5.7630555555555549"/>
    <n v="5.7630555555555549"/>
    <n v="0"/>
    <n v="13.779166666666669"/>
    <n v="13.779166666666669"/>
    <n v="10.450555555555557"/>
    <n v="3.328611111111111"/>
    <n v="0"/>
    <n v="0"/>
    <n v="0"/>
    <n v="81.425925925925924"/>
    <n v="70.509722538094181"/>
    <n v="57.413194444444457"/>
    <n v="75.556334059372759"/>
    <n v="0"/>
    <n v="0"/>
    <n v="1"/>
    <n v="0.24156839028323754"/>
    <n v="0"/>
    <n v="13.779166666666669"/>
    <n v="4.4577777777777774"/>
    <n v="13.779166666666669"/>
    <n v="4.4577777777777774"/>
    <n v="1"/>
    <n v="0"/>
    <n v="0"/>
    <m/>
    <m/>
    <m/>
    <m/>
  </r>
  <r>
    <x v="3"/>
    <s v="FROTA 01"/>
    <x v="1"/>
    <x v="1"/>
    <d v="1901-02-12T00:00:00"/>
    <n v="90"/>
    <x v="2"/>
    <s v="CA1014KS112"/>
    <s v="12/02/2023"/>
    <s v="00:00:00"/>
    <s v="12/02/2023"/>
    <s v="23:59:59"/>
    <n v="24"/>
    <n v="4.0188888888888892"/>
    <n v="4.0188888888888892"/>
    <n v="0"/>
    <n v="0"/>
    <n v="0"/>
    <n v="0"/>
    <n v="19.981111111111108"/>
    <n v="7.371944444444444"/>
    <n v="7.1008333333333331"/>
    <n v="0.27111111111111114"/>
    <n v="12.609166666666663"/>
    <n v="12.609166666666663"/>
    <n v="9.77"/>
    <n v="2.8391666666666668"/>
    <n v="0"/>
    <n v="0"/>
    <n v="0"/>
    <n v="83.254629629629619"/>
    <n v="63.105432908858361"/>
    <n v="52.538194444444429"/>
    <n v="75.830674395683332"/>
    <n v="0"/>
    <n v="0"/>
    <n v="1"/>
    <n v="0.22516687595003643"/>
    <n v="0"/>
    <n v="12.609166666666663"/>
    <n v="4.0188888888888892"/>
    <n v="12.609166666666663"/>
    <n v="4.0188888888888892"/>
    <n v="1"/>
    <n v="0"/>
    <n v="0"/>
    <m/>
    <m/>
    <m/>
    <m/>
  </r>
  <r>
    <x v="3"/>
    <s v="FROTA 01"/>
    <x v="1"/>
    <x v="1"/>
    <d v="1901-02-12T00:00:00"/>
    <n v="90"/>
    <x v="3"/>
    <s v="CA1014KS113"/>
    <s v="12/02/2023"/>
    <s v="00:00:00"/>
    <s v="12/02/2023"/>
    <s v="23:59:59"/>
    <n v="24"/>
    <n v="0"/>
    <n v="0"/>
    <n v="0"/>
    <n v="0"/>
    <n v="0"/>
    <n v="0"/>
    <n v="24"/>
    <n v="6.7877777777777775"/>
    <n v="6.7877777777777775"/>
    <n v="0"/>
    <n v="17.212222222222223"/>
    <n v="17.212222222222223"/>
    <n v="12.903611111111111"/>
    <n v="4.3086111111111114"/>
    <n v="0"/>
    <n v="0"/>
    <n v="0"/>
    <n v="100"/>
    <n v="71.717592592592595"/>
    <n v="71.717592592592595"/>
    <n v="100"/>
    <n v="0"/>
    <n v="0"/>
    <n v="0"/>
    <n v="0.25032276805887288"/>
    <n v="0"/>
    <n v="17.212222222222223"/>
    <n v="0"/>
    <n v="17.212222222222223"/>
    <n v="0"/>
    <n v="0"/>
    <n v="0"/>
    <n v="0"/>
    <m/>
    <m/>
    <m/>
    <m/>
  </r>
  <r>
    <x v="3"/>
    <s v="FROTA 01"/>
    <x v="1"/>
    <x v="1"/>
    <d v="1901-02-12T00:00:00"/>
    <n v="90"/>
    <x v="4"/>
    <s v="CA1014KS114"/>
    <s v="12/02/2023"/>
    <s v="00:00:00"/>
    <s v="12/02/2023"/>
    <s v="23:59:59"/>
    <n v="24.000000000000004"/>
    <n v="0"/>
    <n v="0"/>
    <n v="0"/>
    <n v="0"/>
    <n v="0"/>
    <n v="0"/>
    <n v="24.000000000000004"/>
    <n v="5.4952777777777779"/>
    <n v="5.3611111111111116"/>
    <n v="0.13416666666666666"/>
    <n v="18.504722222222224"/>
    <n v="18.504722222222224"/>
    <n v="14.864166666666666"/>
    <n v="3.6405555555555553"/>
    <n v="0"/>
    <n v="0"/>
    <n v="0"/>
    <n v="100"/>
    <n v="77.103009259259252"/>
    <n v="77.103009259259252"/>
    <n v="100"/>
    <n v="0"/>
    <n v="0"/>
    <n v="0"/>
    <n v="0.19673656874371404"/>
    <n v="0"/>
    <n v="18.504722222222224"/>
    <n v="0"/>
    <n v="18.504722222222224"/>
    <n v="0"/>
    <n v="0"/>
    <n v="0"/>
    <n v="0"/>
    <m/>
    <m/>
    <m/>
    <m/>
  </r>
  <r>
    <x v="3"/>
    <s v="FROTA 01"/>
    <x v="1"/>
    <x v="1"/>
    <d v="1901-02-12T00:00:00"/>
    <n v="90"/>
    <x v="5"/>
    <s v="CA1014KS115"/>
    <s v="12/02/2023"/>
    <s v="00:00:00"/>
    <s v="12/02/2023"/>
    <s v="23:59:59"/>
    <n v="24"/>
    <n v="0"/>
    <n v="0"/>
    <n v="0"/>
    <n v="0"/>
    <n v="0"/>
    <n v="0"/>
    <n v="24"/>
    <n v="7.3769444444444447"/>
    <n v="7.2063888888888892"/>
    <n v="0.17055555555555554"/>
    <n v="16.623055555555553"/>
    <n v="16.623055555555553"/>
    <n v="12.98861111111111"/>
    <n v="3.6344444444444441"/>
    <n v="0"/>
    <n v="0"/>
    <n v="0"/>
    <n v="100"/>
    <n v="69.262731481481467"/>
    <n v="69.262731481481467"/>
    <n v="100"/>
    <n v="0"/>
    <n v="0"/>
    <n v="0"/>
    <n v="0.218638771451966"/>
    <n v="0"/>
    <n v="16.623055555555553"/>
    <n v="0"/>
    <n v="16.623055555555553"/>
    <n v="0"/>
    <n v="0"/>
    <n v="0"/>
    <n v="0"/>
    <m/>
    <m/>
    <m/>
    <m/>
  </r>
  <r>
    <x v="3"/>
    <s v="FROTA 01"/>
    <x v="1"/>
    <x v="1"/>
    <d v="1901-02-12T00:00:00"/>
    <n v="90"/>
    <x v="6"/>
    <s v="CA1014KS116"/>
    <s v="12/02/2023"/>
    <s v="00:00:00"/>
    <s v="12/02/2023"/>
    <s v="23:59:59"/>
    <n v="24"/>
    <n v="1.2727777777777778"/>
    <n v="0"/>
    <n v="0"/>
    <n v="1.2727777777777778"/>
    <n v="1.2727777777777778"/>
    <n v="0"/>
    <n v="22.727222222222224"/>
    <n v="7.6005555555555553"/>
    <n v="7.3913888888888888"/>
    <n v="0.20916666666666667"/>
    <n v="15.126666666666665"/>
    <n v="15.126666666666665"/>
    <n v="10.765277777777776"/>
    <n v="4.3613888888888885"/>
    <n v="0"/>
    <n v="0"/>
    <n v="0"/>
    <n v="94.696759259259267"/>
    <n v="66.557481238847188"/>
    <n v="63.027777777777771"/>
    <n v="100"/>
    <n v="0"/>
    <n v="0"/>
    <n v="0"/>
    <n v="0.288324518877626"/>
    <n v="0"/>
    <n v="15.126666666666665"/>
    <n v="0"/>
    <n v="15.126666666666665"/>
    <n v="0"/>
    <n v="0"/>
    <n v="1"/>
    <n v="0"/>
    <m/>
    <m/>
    <m/>
    <m/>
  </r>
  <r>
    <x v="3"/>
    <s v="FROTA 01"/>
    <x v="1"/>
    <x v="1"/>
    <d v="1901-02-12T00:00:00"/>
    <n v="90"/>
    <x v="7"/>
    <s v="CA1014KS117"/>
    <s v="12/02/2023"/>
    <s v="00:00:00"/>
    <s v="12/02/2023"/>
    <s v="23:59:59"/>
    <n v="24"/>
    <n v="0"/>
    <n v="0"/>
    <n v="0"/>
    <n v="0"/>
    <n v="0"/>
    <n v="0"/>
    <n v="24"/>
    <n v="6.4658333333333324"/>
    <n v="6.4658333333333324"/>
    <n v="0"/>
    <n v="17.534166666666668"/>
    <n v="17.534166666666668"/>
    <n v="13.874444444444444"/>
    <n v="3.6597222222222223"/>
    <n v="0"/>
    <n v="0"/>
    <n v="0"/>
    <n v="100"/>
    <n v="73.059027777777786"/>
    <n v="73.059027777777786"/>
    <n v="100"/>
    <n v="0"/>
    <n v="0"/>
    <n v="0"/>
    <n v="0.20871948418167705"/>
    <n v="0"/>
    <n v="17.534166666666668"/>
    <n v="0"/>
    <n v="17.534166666666668"/>
    <n v="0"/>
    <n v="0"/>
    <n v="0"/>
    <n v="0"/>
    <m/>
    <m/>
    <m/>
    <m/>
  </r>
  <r>
    <x v="3"/>
    <s v="FROTA 01"/>
    <x v="1"/>
    <x v="1"/>
    <d v="1901-02-12T00:00:00"/>
    <n v="90"/>
    <x v="8"/>
    <s v="CA1014KS118"/>
    <s v="12/02/2023"/>
    <s v="00:00:00"/>
    <s v="12/02/2023"/>
    <s v="23:59:59"/>
    <n v="24"/>
    <n v="0"/>
    <n v="0"/>
    <n v="0"/>
    <n v="0"/>
    <n v="0"/>
    <n v="0"/>
    <n v="24"/>
    <n v="6.1630555555555553"/>
    <n v="6.0655555555555551"/>
    <n v="9.7500000000000003E-2"/>
    <n v="17.836944444444445"/>
    <n v="17.836944444444445"/>
    <n v="14.038611111111109"/>
    <n v="3.7983333333333333"/>
    <n v="0"/>
    <n v="0"/>
    <n v="0"/>
    <n v="100"/>
    <n v="74.320601851851848"/>
    <n v="74.320601851851848"/>
    <n v="100"/>
    <n v="0"/>
    <n v="0"/>
    <n v="0"/>
    <n v="0.21294753398844471"/>
    <n v="0"/>
    <n v="17.836944444444445"/>
    <n v="0"/>
    <n v="17.836944444444445"/>
    <n v="0"/>
    <n v="0"/>
    <n v="0"/>
    <n v="0"/>
    <m/>
    <m/>
    <m/>
    <m/>
  </r>
  <r>
    <x v="4"/>
    <s v="FROTA 01"/>
    <x v="0"/>
    <x v="0"/>
    <d v="1901-01-13T00:00:00"/>
    <n v="90"/>
    <x v="0"/>
    <s v="CA1014KS110"/>
    <s v="13/01/2023"/>
    <s v="00:00:00"/>
    <s v="13/01/2023"/>
    <s v="23:59:59"/>
    <n v="24"/>
    <n v="0"/>
    <n v="0"/>
    <n v="0"/>
    <n v="0"/>
    <n v="0"/>
    <n v="0"/>
    <n v="24"/>
    <n v="7.1494444444444447"/>
    <n v="6.9063888888888894"/>
    <n v="0.24305555555555555"/>
    <n v="16.850555555555555"/>
    <n v="16.850555555555555"/>
    <n v="14.409166666666669"/>
    <n v="2.4413888888888891"/>
    <n v="0"/>
    <n v="0"/>
    <n v="0"/>
    <n v="100"/>
    <n v="70.210648148148152"/>
    <n v="70.210648148148152"/>
    <n v="100"/>
    <n v="0"/>
    <n v="0"/>
    <n v="0"/>
    <n v="0.14488477135603839"/>
    <n v="0"/>
    <n v="16.850555555555555"/>
    <n v="0"/>
    <n v="16.850555555555555"/>
    <n v="0"/>
    <n v="0"/>
    <n v="0"/>
    <n v="0"/>
    <m/>
    <m/>
    <m/>
    <m/>
  </r>
  <r>
    <x v="4"/>
    <s v="FROTA 01"/>
    <x v="0"/>
    <x v="0"/>
    <d v="1901-01-13T00:00:00"/>
    <n v="90"/>
    <x v="1"/>
    <s v="CA1014KS111"/>
    <s v="13/01/2023"/>
    <s v="00:00:00"/>
    <s v="13/01/2023"/>
    <s v="23:59:59"/>
    <n v="23.999999999999996"/>
    <n v="10.428611111111111"/>
    <n v="10.428611111111111"/>
    <n v="0"/>
    <n v="0"/>
    <n v="0"/>
    <n v="0"/>
    <n v="13.571388888888889"/>
    <n v="6.1352777777777785"/>
    <n v="5.9294444444444458"/>
    <n v="0.20583333333333334"/>
    <n v="7.4361111111111109"/>
    <n v="7.4361111111111109"/>
    <n v="6.4330555555555557"/>
    <n v="1.0030555555555556"/>
    <n v="0"/>
    <n v="0"/>
    <n v="0"/>
    <n v="56.547453703703709"/>
    <n v="54.792557872976232"/>
    <n v="30.983796296296301"/>
    <n v="41.624554911137714"/>
    <n v="0"/>
    <n v="0"/>
    <n v="3"/>
    <n v="0.13488980201718342"/>
    <n v="0"/>
    <n v="2.4787037037037036"/>
    <n v="3.4762037037037037"/>
    <n v="2.4787037037037036"/>
    <n v="3.4762037037037037"/>
    <n v="3"/>
    <n v="0"/>
    <n v="0"/>
    <m/>
    <m/>
    <m/>
    <m/>
  </r>
  <r>
    <x v="4"/>
    <s v="FROTA 01"/>
    <x v="0"/>
    <x v="0"/>
    <d v="1901-01-13T00:00:00"/>
    <n v="90"/>
    <x v="2"/>
    <s v="CA1014KS112"/>
    <s v="13/01/2023"/>
    <s v="00:00:00"/>
    <s v="13/01/2023"/>
    <s v="23:59:59"/>
    <n v="23.999999999999996"/>
    <n v="0"/>
    <n v="0"/>
    <n v="0"/>
    <n v="0"/>
    <n v="0"/>
    <n v="0"/>
    <n v="23.999999999999996"/>
    <n v="7.6680555555555561"/>
    <n v="7.5358333333333327"/>
    <n v="0.13222222222222221"/>
    <n v="16.331944444444446"/>
    <n v="16.331944444444446"/>
    <n v="13.861666666666668"/>
    <n v="2.470277777777778"/>
    <n v="0"/>
    <n v="0"/>
    <n v="0"/>
    <n v="100"/>
    <n v="68.049768518518533"/>
    <n v="68.049768518518533"/>
    <n v="100"/>
    <n v="0"/>
    <n v="0"/>
    <n v="0"/>
    <n v="0.15125435836380646"/>
    <n v="0"/>
    <n v="16.331944444444446"/>
    <n v="0"/>
    <n v="16.331944444444446"/>
    <n v="0"/>
    <n v="0"/>
    <n v="0"/>
    <n v="0"/>
    <m/>
    <m/>
    <m/>
    <m/>
  </r>
  <r>
    <x v="4"/>
    <s v="FROTA 01"/>
    <x v="0"/>
    <x v="0"/>
    <d v="1901-01-13T00:00:00"/>
    <n v="90"/>
    <x v="3"/>
    <s v="CA1014KS113"/>
    <s v="13/01/2023"/>
    <s v="00:00:00"/>
    <s v="13/01/2023"/>
    <s v="23:59:59"/>
    <n v="23.999999999999996"/>
    <n v="0.91305555555555551"/>
    <n v="0"/>
    <n v="0"/>
    <n v="0.91305555555555551"/>
    <n v="0.91305555555555551"/>
    <n v="0"/>
    <n v="23.086944444444441"/>
    <n v="6.6311111111111112"/>
    <n v="6.442222222222223"/>
    <n v="0.18888888888888888"/>
    <n v="16.455833333333334"/>
    <n v="16.455833333333334"/>
    <n v="14.565833333333334"/>
    <n v="1.8900000000000001"/>
    <n v="0"/>
    <n v="0"/>
    <n v="0"/>
    <n v="96.195601851851848"/>
    <n v="71.277658128090678"/>
    <n v="68.565972222222243"/>
    <n v="100"/>
    <n v="0"/>
    <n v="0"/>
    <n v="0"/>
    <n v="0.11485288904643744"/>
    <n v="0"/>
    <n v="16.455833333333334"/>
    <n v="0"/>
    <n v="16.455833333333334"/>
    <n v="0"/>
    <n v="0"/>
    <n v="1"/>
    <n v="0"/>
    <m/>
    <m/>
    <m/>
    <m/>
  </r>
  <r>
    <x v="4"/>
    <s v="FROTA 01"/>
    <x v="0"/>
    <x v="0"/>
    <d v="1901-01-13T00:00:00"/>
    <n v="90"/>
    <x v="4"/>
    <s v="CA1014KS114"/>
    <s v="13/01/2023"/>
    <s v="00:00:00"/>
    <s v="13/01/2023"/>
    <s v="23:59:59"/>
    <n v="24.000000000000004"/>
    <n v="3.9186111111111108"/>
    <n v="3.9186111111111108"/>
    <n v="0"/>
    <n v="0"/>
    <n v="0"/>
    <n v="0"/>
    <n v="20.081388888888892"/>
    <n v="5.9688888888888885"/>
    <n v="5.8144444444444447"/>
    <n v="0.15444444444444444"/>
    <n v="14.112500000000002"/>
    <n v="14.112500000000002"/>
    <n v="11.929444444444444"/>
    <n v="2.1830555555555557"/>
    <n v="0"/>
    <n v="0"/>
    <n v="0"/>
    <n v="83.672453703703709"/>
    <n v="70.276513632025228"/>
    <n v="58.802083333333336"/>
    <n v="78.267500616218882"/>
    <n v="0"/>
    <n v="0"/>
    <n v="1"/>
    <n v="0.15468949906505264"/>
    <n v="0"/>
    <n v="14.112500000000002"/>
    <n v="3.9186111111111108"/>
    <n v="14.112500000000002"/>
    <n v="3.9186111111111108"/>
    <n v="1"/>
    <n v="0"/>
    <n v="0"/>
    <m/>
    <m/>
    <m/>
    <m/>
  </r>
  <r>
    <x v="4"/>
    <s v="FROTA 01"/>
    <x v="0"/>
    <x v="0"/>
    <d v="1901-01-13T00:00:00"/>
    <n v="90"/>
    <x v="5"/>
    <s v="CA1014KS115"/>
    <s v="13/01/2023"/>
    <s v="00:00:00"/>
    <s v="13/01/2023"/>
    <s v="23:59:59"/>
    <n v="24"/>
    <n v="23.85222222222222"/>
    <n v="0"/>
    <n v="0"/>
    <n v="23.85222222222222"/>
    <n v="23.85222222222222"/>
    <n v="0"/>
    <n v="0.14777777777777779"/>
    <n v="0"/>
    <n v="0"/>
    <n v="0"/>
    <n v="0.14777777777777779"/>
    <n v="0"/>
    <n v="0"/>
    <n v="0"/>
    <n v="0.14777777777777779"/>
    <n v="0"/>
    <n v="0.14777777777777779"/>
    <n v="0.6157407407407407"/>
    <n v="100"/>
    <n v="0.6157407407407407"/>
    <n v="100"/>
    <n v="0"/>
    <n v="0"/>
    <n v="0"/>
    <n v="0"/>
    <n v="0"/>
    <n v="0.14777777777777779"/>
    <n v="0"/>
    <n v="0.14777777777777779"/>
    <n v="23.85222222222222"/>
    <n v="1"/>
    <n v="1"/>
    <n v="0"/>
    <m/>
    <m/>
    <m/>
    <m/>
  </r>
  <r>
    <x v="4"/>
    <s v="FROTA 01"/>
    <x v="0"/>
    <x v="0"/>
    <d v="1901-01-13T00:00:00"/>
    <n v="90"/>
    <x v="6"/>
    <s v="CA1014KS116"/>
    <s v="13/01/2023"/>
    <s v="00:00:00"/>
    <s v="13/01/2023"/>
    <s v="23:59:59"/>
    <n v="24.000000000000011"/>
    <n v="0"/>
    <n v="0"/>
    <n v="0"/>
    <n v="0"/>
    <n v="0"/>
    <n v="0"/>
    <n v="24.000000000000011"/>
    <n v="8.5375000000000014"/>
    <n v="8.1963888888888885"/>
    <n v="0.34111111111111114"/>
    <n v="15.4625"/>
    <n v="15.4625"/>
    <n v="13.654166666666667"/>
    <n v="1.8083333333333331"/>
    <n v="0"/>
    <n v="0"/>
    <n v="0"/>
    <n v="100"/>
    <n v="64.4270833333333"/>
    <n v="64.4270833333333"/>
    <n v="100"/>
    <n v="0"/>
    <n v="0"/>
    <n v="0"/>
    <n v="0.1169496092697386"/>
    <n v="0"/>
    <n v="15.4625"/>
    <n v="0"/>
    <n v="15.4625"/>
    <n v="0"/>
    <n v="0"/>
    <n v="0"/>
    <n v="0"/>
    <m/>
    <m/>
    <m/>
    <m/>
  </r>
  <r>
    <x v="4"/>
    <s v="FROTA 01"/>
    <x v="0"/>
    <x v="0"/>
    <d v="1901-01-13T00:00:00"/>
    <n v="90"/>
    <x v="7"/>
    <s v="CA1014KS117"/>
    <s v="13/01/2023"/>
    <s v="00:00:00"/>
    <s v="13/01/2023"/>
    <s v="23:59:59"/>
    <n v="24"/>
    <n v="3.5"/>
    <n v="0"/>
    <n v="0"/>
    <n v="3.5"/>
    <n v="3.5"/>
    <n v="0"/>
    <n v="20.499999999999996"/>
    <n v="8.5933333333333337"/>
    <n v="8.4391666666666669"/>
    <n v="0.15416666666666667"/>
    <n v="11.906666666666668"/>
    <n v="11.643055555555556"/>
    <n v="10.031944444444445"/>
    <n v="1.6111111111111112"/>
    <n v="0.26361111111111113"/>
    <n v="0"/>
    <n v="0.26361111111111113"/>
    <n v="85.416666666666657"/>
    <n v="58.081300813008156"/>
    <n v="49.611111111111114"/>
    <n v="100"/>
    <n v="0"/>
    <n v="0"/>
    <n v="0"/>
    <n v="0.13531168346397909"/>
    <n v="0"/>
    <n v="11.906666666666668"/>
    <n v="0"/>
    <n v="11.906666666666668"/>
    <n v="3.5"/>
    <n v="1"/>
    <n v="1"/>
    <n v="0"/>
    <m/>
    <m/>
    <m/>
    <m/>
  </r>
  <r>
    <x v="4"/>
    <s v="FROTA 01"/>
    <x v="0"/>
    <x v="0"/>
    <d v="1901-01-13T00:00:00"/>
    <n v="90"/>
    <x v="8"/>
    <s v="CA1014KS118"/>
    <s v="13/01/2023"/>
    <s v="00:00:00"/>
    <s v="13/01/2023"/>
    <s v="23:59:59"/>
    <n v="23.999999999999989"/>
    <n v="0"/>
    <n v="0"/>
    <n v="0"/>
    <n v="0"/>
    <n v="0"/>
    <n v="0"/>
    <n v="23.999999999999989"/>
    <n v="8.5325000000000006"/>
    <n v="8.0772222222222219"/>
    <n v="0.45527777777777778"/>
    <n v="15.467500000000001"/>
    <n v="15.369166666666665"/>
    <n v="13.800277777777779"/>
    <n v="1.568888888888889"/>
    <n v="9.8333333333333328E-2"/>
    <n v="0"/>
    <n v="9.8333333333333328E-2"/>
    <n v="100"/>
    <n v="64.4479166666667"/>
    <n v="64.4479166666667"/>
    <n v="100"/>
    <n v="0"/>
    <n v="0"/>
    <n v="0"/>
    <n v="0.10143131655981179"/>
    <n v="0"/>
    <n v="15.467500000000001"/>
    <n v="0"/>
    <n v="15.467500000000001"/>
    <n v="0"/>
    <n v="0"/>
    <n v="0"/>
    <n v="0"/>
    <m/>
    <m/>
    <m/>
    <m/>
  </r>
  <r>
    <x v="5"/>
    <s v="FROTA 01"/>
    <x v="1"/>
    <x v="1"/>
    <d v="1901-02-13T00:00:00"/>
    <n v="90"/>
    <x v="0"/>
    <s v="CA1014KS110"/>
    <s v="13/02/2023"/>
    <s v="00:00:00"/>
    <s v="13/02/2023"/>
    <s v="23:59:59"/>
    <n v="24.000000000000007"/>
    <n v="0"/>
    <n v="0"/>
    <n v="0"/>
    <n v="0"/>
    <n v="0"/>
    <n v="0"/>
    <n v="24.000000000000007"/>
    <n v="7.3102777777777783"/>
    <n v="7.3102777777777783"/>
    <n v="0"/>
    <n v="16.689722222222223"/>
    <n v="16.689722222222223"/>
    <n v="13.553055555555554"/>
    <n v="3.1366666666666667"/>
    <n v="0"/>
    <n v="0"/>
    <n v="0"/>
    <n v="100"/>
    <n v="69.540509259259238"/>
    <n v="69.540509259259238"/>
    <n v="100"/>
    <n v="0"/>
    <n v="0"/>
    <n v="0"/>
    <n v="0.18794001631077009"/>
    <n v="0"/>
    <n v="16.689722222222223"/>
    <n v="0"/>
    <n v="16.689722222222223"/>
    <n v="0"/>
    <n v="0"/>
    <n v="0"/>
    <n v="0"/>
    <m/>
    <m/>
    <m/>
    <m/>
  </r>
  <r>
    <x v="5"/>
    <s v="FROTA 01"/>
    <x v="1"/>
    <x v="1"/>
    <d v="1901-02-13T00:00:00"/>
    <n v="90"/>
    <x v="1"/>
    <s v="CA1014KS111"/>
    <s v="13/02/2023"/>
    <s v="00:00:00"/>
    <s v="13/02/2023"/>
    <s v="23:59:59"/>
    <n v="23.999999999999996"/>
    <n v="0"/>
    <n v="0"/>
    <n v="0"/>
    <n v="0"/>
    <n v="0"/>
    <n v="0"/>
    <n v="23.999999999999996"/>
    <n v="8.2988888888888912"/>
    <n v="8.2988888888888912"/>
    <n v="0"/>
    <n v="15.701111111111112"/>
    <n v="15.701111111111112"/>
    <n v="12.566944444444445"/>
    <n v="3.1341666666666668"/>
    <n v="0"/>
    <n v="0"/>
    <n v="0"/>
    <n v="100"/>
    <n v="65.421296296296319"/>
    <n v="65.421296296296319"/>
    <n v="100"/>
    <n v="0"/>
    <n v="0"/>
    <n v="0"/>
    <n v="0.1996143231193829"/>
    <n v="0"/>
    <n v="15.701111111111112"/>
    <n v="0"/>
    <n v="15.701111111111112"/>
    <n v="0"/>
    <n v="0"/>
    <n v="0"/>
    <n v="0"/>
    <m/>
    <m/>
    <m/>
    <m/>
  </r>
  <r>
    <x v="5"/>
    <s v="FROTA 01"/>
    <x v="1"/>
    <x v="1"/>
    <d v="1901-02-13T00:00:00"/>
    <n v="90"/>
    <x v="2"/>
    <s v="CA1014KS112"/>
    <s v="13/02/2023"/>
    <s v="00:00:00"/>
    <s v="13/02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</r>
  <r>
    <x v="5"/>
    <s v="FROTA 01"/>
    <x v="1"/>
    <x v="1"/>
    <d v="1901-02-13T00:00:00"/>
    <n v="90"/>
    <x v="3"/>
    <s v="CA1014KS113"/>
    <s v="13/02/2023"/>
    <s v="00:00:00"/>
    <s v="13/02/2023"/>
    <s v="23:59:59"/>
    <n v="23.999999999999993"/>
    <n v="2.3930555555555557"/>
    <n v="0"/>
    <n v="0"/>
    <n v="2.3930555555555557"/>
    <n v="2.3930555555555557"/>
    <n v="0"/>
    <n v="21.606944444444441"/>
    <n v="7.6877777777777796"/>
    <n v="7.6877777777777796"/>
    <n v="0"/>
    <n v="13.919166666666669"/>
    <n v="13.919166666666669"/>
    <n v="11.409444444444446"/>
    <n v="2.5097222222222224"/>
    <n v="0"/>
    <n v="0"/>
    <n v="0"/>
    <n v="90.028935185185205"/>
    <n v="64.419875297293856"/>
    <n v="57.996527777777807"/>
    <n v="100"/>
    <n v="0"/>
    <n v="0"/>
    <n v="0"/>
    <n v="0.18030693089065836"/>
    <n v="0"/>
    <n v="13.919166666666669"/>
    <n v="0"/>
    <n v="13.919166666666669"/>
    <n v="2.3930555555555557"/>
    <n v="1"/>
    <n v="1"/>
    <n v="0"/>
    <m/>
    <m/>
    <m/>
    <m/>
  </r>
  <r>
    <x v="5"/>
    <s v="FROTA 01"/>
    <x v="1"/>
    <x v="1"/>
    <d v="1901-02-13T00:00:00"/>
    <n v="90"/>
    <x v="4"/>
    <s v="CA1014KS114"/>
    <s v="13/02/2023"/>
    <s v="00:00:00"/>
    <s v="13/02/2023"/>
    <s v="23:59:59"/>
    <n v="24.000000000000004"/>
    <n v="0"/>
    <n v="0"/>
    <n v="0"/>
    <n v="0"/>
    <n v="0"/>
    <n v="0"/>
    <n v="24.000000000000004"/>
    <n v="7.5216666666666656"/>
    <n v="7.5216666666666656"/>
    <n v="0"/>
    <n v="16.478333333333335"/>
    <n v="16.478333333333335"/>
    <n v="13.914722222222226"/>
    <n v="2.5636111111111113"/>
    <n v="0"/>
    <n v="0"/>
    <n v="0"/>
    <n v="100"/>
    <n v="68.659722222222214"/>
    <n v="68.659722222222214"/>
    <n v="100"/>
    <n v="0"/>
    <n v="0"/>
    <n v="0"/>
    <n v="0.15557466032837733"/>
    <n v="0"/>
    <n v="16.478333333333335"/>
    <n v="0"/>
    <n v="16.478333333333335"/>
    <n v="0"/>
    <n v="0"/>
    <n v="0"/>
    <n v="0"/>
    <m/>
    <m/>
    <m/>
    <m/>
  </r>
  <r>
    <x v="5"/>
    <s v="FROTA 01"/>
    <x v="1"/>
    <x v="1"/>
    <d v="1901-02-13T00:00:00"/>
    <n v="90"/>
    <x v="5"/>
    <s v="CA1014KS115"/>
    <s v="13/02/2023"/>
    <s v="00:00:00"/>
    <s v="13/02/2023"/>
    <s v="23:59:59"/>
    <n v="24.000000000000004"/>
    <n v="5.7194444444444441"/>
    <n v="5.7194444444444441"/>
    <n v="0"/>
    <n v="0"/>
    <n v="0"/>
    <n v="0"/>
    <n v="18.280555555555562"/>
    <n v="6.5383333333333331"/>
    <n v="6.5383333333333331"/>
    <n v="0"/>
    <n v="11.742222222222223"/>
    <n v="11.742222222222223"/>
    <n v="8.9083333333333332"/>
    <n v="2.8338888888888887"/>
    <n v="0"/>
    <n v="0"/>
    <n v="0"/>
    <n v="76.168981481481495"/>
    <n v="64.233399179455986"/>
    <n v="48.925925925925924"/>
    <n v="67.245712831281224"/>
    <n v="0"/>
    <n v="0"/>
    <n v="1"/>
    <n v="0.24134178652535954"/>
    <n v="0"/>
    <n v="11.742222222222223"/>
    <n v="5.7194444444444441"/>
    <n v="11.742222222222223"/>
    <n v="5.7194444444444441"/>
    <n v="1"/>
    <n v="0"/>
    <n v="0"/>
    <m/>
    <m/>
    <m/>
    <m/>
  </r>
  <r>
    <x v="5"/>
    <s v="FROTA 01"/>
    <x v="1"/>
    <x v="1"/>
    <d v="1901-02-13T00:00:00"/>
    <n v="90"/>
    <x v="6"/>
    <s v="CA1014KS116"/>
    <s v="13/02/2023"/>
    <s v="00:00:00"/>
    <s v="13/02/2023"/>
    <s v="23:59:59"/>
    <n v="23.999999999999996"/>
    <n v="4.056111111111111"/>
    <n v="4.056111111111111"/>
    <n v="0"/>
    <n v="0"/>
    <n v="0"/>
    <n v="0"/>
    <n v="19.943888888888889"/>
    <n v="7.0041666666666673"/>
    <n v="7.0041666666666673"/>
    <n v="0"/>
    <n v="12.939722222222224"/>
    <n v="12.939722222222224"/>
    <n v="11.166111111111112"/>
    <n v="1.7736111111111112"/>
    <n v="0"/>
    <n v="0"/>
    <n v="0"/>
    <n v="83.099537037037052"/>
    <n v="64.880637343658606"/>
    <n v="53.915509259259274"/>
    <n v="76.134673531094222"/>
    <n v="0"/>
    <n v="0"/>
    <n v="1"/>
    <n v="0.1370671704269798"/>
    <n v="0"/>
    <n v="12.939722222222224"/>
    <n v="4.056111111111111"/>
    <n v="12.939722222222224"/>
    <n v="4.056111111111111"/>
    <n v="1"/>
    <n v="0"/>
    <n v="0"/>
    <m/>
    <m/>
    <m/>
    <m/>
  </r>
  <r>
    <x v="5"/>
    <s v="FROTA 01"/>
    <x v="1"/>
    <x v="1"/>
    <d v="1901-02-13T00:00:00"/>
    <n v="90"/>
    <x v="7"/>
    <s v="CA1014KS117"/>
    <s v="13/02/2023"/>
    <s v="00:00:00"/>
    <s v="13/02/2023"/>
    <s v="23:59:59"/>
    <n v="24"/>
    <n v="0"/>
    <n v="0"/>
    <n v="0"/>
    <n v="0"/>
    <n v="0"/>
    <n v="0"/>
    <n v="24"/>
    <n v="16.735833333333332"/>
    <n v="16.735833333333332"/>
    <n v="0"/>
    <n v="7.2641666666666653"/>
    <n v="7.2641666666666653"/>
    <n v="5.7683333333333326"/>
    <n v="1.4958333333333333"/>
    <n v="0"/>
    <n v="0"/>
    <n v="0"/>
    <n v="100"/>
    <n v="30.267361111111107"/>
    <n v="30.267361111111107"/>
    <n v="100"/>
    <n v="0"/>
    <n v="0"/>
    <n v="0"/>
    <n v="0.20591946770677991"/>
    <n v="0"/>
    <n v="7.2641666666666653"/>
    <n v="0"/>
    <n v="7.2641666666666653"/>
    <n v="0"/>
    <n v="0"/>
    <n v="0"/>
    <n v="0"/>
    <m/>
    <m/>
    <m/>
    <m/>
  </r>
  <r>
    <x v="5"/>
    <s v="FROTA 01"/>
    <x v="1"/>
    <x v="1"/>
    <d v="1901-02-13T00:00:00"/>
    <n v="90"/>
    <x v="8"/>
    <s v="CA1014KS118"/>
    <s v="13/02/2023"/>
    <s v="00:00:00"/>
    <s v="13/02/2023"/>
    <s v="23:59:59"/>
    <n v="24.000000000000004"/>
    <n v="0"/>
    <n v="0"/>
    <n v="0"/>
    <n v="0"/>
    <n v="0"/>
    <n v="0"/>
    <n v="24.000000000000004"/>
    <n v="7.1380555555555558"/>
    <n v="7.1380555555555558"/>
    <n v="0"/>
    <n v="16.861944444444443"/>
    <n v="16.861944444444443"/>
    <n v="13.747222222222224"/>
    <n v="3.1147222222222224"/>
    <n v="0"/>
    <n v="0"/>
    <n v="0"/>
    <n v="100"/>
    <n v="70.258101851851833"/>
    <n v="70.258101851851833"/>
    <n v="100"/>
    <n v="0"/>
    <n v="0"/>
    <n v="0"/>
    <n v="0.18471904189249297"/>
    <n v="0"/>
    <n v="16.861944444444443"/>
    <n v="0"/>
    <n v="16.861944444444443"/>
    <n v="0"/>
    <n v="0"/>
    <n v="0"/>
    <n v="0"/>
    <m/>
    <m/>
    <m/>
    <m/>
  </r>
  <r>
    <x v="4"/>
    <s v="FROTA 01"/>
    <x v="0"/>
    <x v="0"/>
    <d v="1901-01-14T00:00:00"/>
    <n v="90"/>
    <x v="0"/>
    <s v="CA1014KS110"/>
    <s v="14/01/2023"/>
    <s v="00:00:00"/>
    <s v="14/01/2023"/>
    <s v="23:59:59"/>
    <n v="24"/>
    <n v="0"/>
    <n v="0"/>
    <n v="0"/>
    <n v="0"/>
    <n v="0"/>
    <n v="0"/>
    <n v="24"/>
    <n v="11.977222222222222"/>
    <n v="4.8858333333333333"/>
    <n v="7.0913888888888881"/>
    <n v="12.022777777777776"/>
    <n v="12.022777777777776"/>
    <n v="10.654999999999999"/>
    <n v="1.3677777777777778"/>
    <n v="0"/>
    <n v="0"/>
    <n v="0"/>
    <n v="100"/>
    <n v="50.094907407407398"/>
    <n v="50.094907407407398"/>
    <n v="100"/>
    <n v="0"/>
    <n v="0"/>
    <n v="0"/>
    <n v="0.11376553763689295"/>
    <n v="0"/>
    <n v="12.022777777777776"/>
    <n v="0"/>
    <n v="12.022777777777776"/>
    <n v="0"/>
    <n v="0"/>
    <n v="0"/>
    <n v="0"/>
    <m/>
    <m/>
    <m/>
    <m/>
  </r>
  <r>
    <x v="4"/>
    <s v="FROTA 01"/>
    <x v="0"/>
    <x v="0"/>
    <d v="1901-01-14T00:00:00"/>
    <n v="90"/>
    <x v="1"/>
    <s v="CA1014KS111"/>
    <s v="14/01/2023"/>
    <s v="00:00:00"/>
    <s v="14/01/2023"/>
    <s v="23:59:59"/>
    <n v="24"/>
    <n v="3.8855555555555554"/>
    <n v="3.8855555555555554"/>
    <n v="0"/>
    <n v="0"/>
    <n v="0"/>
    <n v="0"/>
    <n v="20.114444444444445"/>
    <n v="9.5338888888888889"/>
    <n v="2.9852777777777777"/>
    <n v="6.5486111111111116"/>
    <n v="10.580555555555554"/>
    <n v="10.580555555555554"/>
    <n v="9.4197222222222212"/>
    <n v="1.1608333333333334"/>
    <n v="0"/>
    <n v="0"/>
    <n v="0"/>
    <n v="83.810185185185176"/>
    <n v="52.601778710710924"/>
    <n v="44.085648148148145"/>
    <n v="73.140289565651514"/>
    <n v="0"/>
    <n v="0"/>
    <n v="2"/>
    <n v="0.10971383565240223"/>
    <n v="0"/>
    <n v="5.290277777777777"/>
    <n v="1.9427777777777777"/>
    <n v="5.290277777777777"/>
    <n v="1.9427777777777777"/>
    <n v="2"/>
    <n v="0"/>
    <n v="0"/>
    <m/>
    <m/>
    <m/>
    <m/>
  </r>
  <r>
    <x v="4"/>
    <s v="FROTA 01"/>
    <x v="0"/>
    <x v="0"/>
    <d v="1901-01-14T00:00:00"/>
    <n v="90"/>
    <x v="2"/>
    <s v="CA1014KS112"/>
    <s v="14/01/2023"/>
    <s v="00:00:00"/>
    <s v="14/01/2023"/>
    <s v="23:59:59"/>
    <n v="23.999999999999996"/>
    <n v="0"/>
    <n v="0"/>
    <n v="0"/>
    <n v="0"/>
    <n v="0"/>
    <n v="0"/>
    <n v="23.999999999999996"/>
    <n v="12.827222222222222"/>
    <n v="7.809166666666667"/>
    <n v="5.0180555555555557"/>
    <n v="11.172777777777778"/>
    <n v="11.172777777777778"/>
    <n v="9.6091666666666669"/>
    <n v="1.5636111111111113"/>
    <n v="0"/>
    <n v="0"/>
    <n v="0"/>
    <n v="100"/>
    <n v="46.553240740740748"/>
    <n v="46.553240740740748"/>
    <n v="100"/>
    <n v="0"/>
    <n v="0"/>
    <n v="0"/>
    <n v="0.13994828700711054"/>
    <n v="0"/>
    <n v="11.172777777777778"/>
    <n v="0"/>
    <n v="11.172777777777778"/>
    <n v="0"/>
    <n v="0"/>
    <n v="0"/>
    <n v="0"/>
    <m/>
    <m/>
    <m/>
    <m/>
  </r>
  <r>
    <x v="4"/>
    <s v="FROTA 01"/>
    <x v="0"/>
    <x v="0"/>
    <d v="1901-01-14T00:00:00"/>
    <n v="90"/>
    <x v="3"/>
    <s v="CA1014KS113"/>
    <s v="14/01/2023"/>
    <s v="00:00:00"/>
    <s v="14/01/2023"/>
    <s v="23:59:59"/>
    <n v="24"/>
    <n v="9.6161111111111115"/>
    <n v="9.6161111111111115"/>
    <n v="0"/>
    <n v="0"/>
    <n v="0"/>
    <n v="0"/>
    <n v="14.38388888888889"/>
    <n v="9.3266666666666662"/>
    <n v="4.8063888888888897"/>
    <n v="4.5202777777777774"/>
    <n v="5.0572222222222214"/>
    <n v="5.0572222222222214"/>
    <n v="4.8419444444444437"/>
    <n v="0.21527777777777779"/>
    <n v="0"/>
    <n v="0"/>
    <n v="0"/>
    <n v="59.932870370370374"/>
    <n v="35.158935537445437"/>
    <n v="21.071759259259256"/>
    <n v="34.465394517643496"/>
    <n v="0"/>
    <n v="0"/>
    <n v="2"/>
    <n v="4.2568384049214557E-2"/>
    <n v="0"/>
    <n v="2.5286111111111107"/>
    <n v="4.8080555555555557"/>
    <n v="2.5286111111111107"/>
    <n v="4.8080555555555557"/>
    <n v="2"/>
    <n v="0"/>
    <n v="0"/>
    <m/>
    <m/>
    <m/>
    <m/>
  </r>
  <r>
    <x v="4"/>
    <s v="FROTA 01"/>
    <x v="0"/>
    <x v="0"/>
    <d v="1901-01-14T00:00:00"/>
    <n v="90"/>
    <x v="4"/>
    <s v="CA1014KS114"/>
    <s v="14/01/2023"/>
    <s v="00:00:00"/>
    <s v="14/01/2023"/>
    <s v="23:59:59"/>
    <n v="24"/>
    <n v="3.6711111111111112"/>
    <n v="3.6711111111111112"/>
    <n v="0"/>
    <n v="0"/>
    <n v="0"/>
    <n v="0"/>
    <n v="20.328888888888887"/>
    <n v="11.316944444444445"/>
    <n v="5.6238888888888896"/>
    <n v="5.6930555555555555"/>
    <n v="9.0119444444444401"/>
    <n v="9.0119444444444401"/>
    <n v="7.6091666666666677"/>
    <n v="1.4027777777777777"/>
    <n v="0"/>
    <n v="0"/>
    <n v="0"/>
    <n v="84.703703703703695"/>
    <n v="44.330728027984243"/>
    <n v="37.549768518518498"/>
    <n v="71.054994634135653"/>
    <n v="0"/>
    <n v="0"/>
    <n v="2"/>
    <n v="0.15565761489381383"/>
    <n v="0"/>
    <n v="4.50597222222222"/>
    <n v="1.8355555555555556"/>
    <n v="4.50597222222222"/>
    <n v="1.8355555555555556"/>
    <n v="2"/>
    <n v="0"/>
    <n v="0"/>
    <m/>
    <m/>
    <m/>
    <m/>
  </r>
  <r>
    <x v="4"/>
    <s v="FROTA 01"/>
    <x v="0"/>
    <x v="0"/>
    <d v="1901-01-14T00:00:00"/>
    <n v="90"/>
    <x v="5"/>
    <s v="CA1014KS115"/>
    <s v="14/01/2023"/>
    <s v="00:00:00"/>
    <s v="14/01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4"/>
    <s v="FROTA 01"/>
    <x v="0"/>
    <x v="0"/>
    <d v="1901-01-14T00:00:00"/>
    <n v="90"/>
    <x v="6"/>
    <s v="CA1014KS116"/>
    <s v="14/01/2023"/>
    <s v="00:00:00"/>
    <s v="14/01/2023"/>
    <s v="23:59:59"/>
    <n v="24.000000000000004"/>
    <n v="0"/>
    <n v="0"/>
    <n v="0"/>
    <n v="0"/>
    <n v="0"/>
    <n v="0"/>
    <n v="24.000000000000004"/>
    <n v="10.898611111111112"/>
    <n v="6.2641666666666662"/>
    <n v="4.6344444444444441"/>
    <n v="13.101388888888888"/>
    <n v="13.101388888888888"/>
    <n v="12.491388888888888"/>
    <n v="0.61"/>
    <n v="0"/>
    <n v="0"/>
    <n v="0"/>
    <n v="100"/>
    <n v="54.58912037037036"/>
    <n v="54.58912037037036"/>
    <n v="100"/>
    <n v="0"/>
    <n v="0"/>
    <n v="0"/>
    <n v="4.6559949114809714E-2"/>
    <n v="0"/>
    <n v="13.101388888888888"/>
    <n v="0"/>
    <n v="13.101388888888888"/>
    <n v="0"/>
    <n v="0"/>
    <n v="0"/>
    <n v="0"/>
    <m/>
    <m/>
    <m/>
    <m/>
  </r>
  <r>
    <x v="4"/>
    <s v="FROTA 01"/>
    <x v="0"/>
    <x v="0"/>
    <d v="1901-01-14T00:00:00"/>
    <n v="90"/>
    <x v="7"/>
    <s v="CA1014KS117"/>
    <s v="14/01/2023"/>
    <s v="00:00:00"/>
    <s v="14/01/2023"/>
    <s v="23:59:59"/>
    <n v="24.000000000000007"/>
    <n v="0"/>
    <n v="0"/>
    <n v="0"/>
    <n v="0"/>
    <n v="0"/>
    <n v="0"/>
    <n v="24.000000000000007"/>
    <n v="11.039166666666667"/>
    <n v="5.6622222222222227"/>
    <n v="5.3769444444444447"/>
    <n v="12.960833333333332"/>
    <n v="12.960833333333332"/>
    <n v="12.023888888888889"/>
    <n v="0.93694444444444447"/>
    <n v="0"/>
    <n v="0"/>
    <n v="0"/>
    <n v="100"/>
    <n v="54.003472222222207"/>
    <n v="54.003472222222207"/>
    <n v="100"/>
    <n v="0"/>
    <n v="0"/>
    <n v="0"/>
    <n v="7.2290447716410564E-2"/>
    <n v="0"/>
    <n v="12.960833333333332"/>
    <n v="0"/>
    <n v="12.960833333333332"/>
    <n v="0"/>
    <n v="0"/>
    <n v="0"/>
    <n v="0"/>
    <m/>
    <m/>
    <m/>
    <m/>
  </r>
  <r>
    <x v="4"/>
    <s v="FROTA 01"/>
    <x v="0"/>
    <x v="0"/>
    <d v="1901-01-14T00:00:00"/>
    <n v="90"/>
    <x v="8"/>
    <s v="CA1014KS118"/>
    <s v="14/01/2023"/>
    <s v="00:00:00"/>
    <s v="14/01/2023"/>
    <s v="23:59:59"/>
    <n v="24.000000000000007"/>
    <n v="1.7383333333333333"/>
    <n v="0"/>
    <n v="0"/>
    <n v="1.7383333333333333"/>
    <n v="1.7383333333333333"/>
    <n v="0"/>
    <n v="22.26166666666667"/>
    <n v="9.6438888888888883"/>
    <n v="4.3019444444444446"/>
    <n v="5.3419444444444437"/>
    <n v="12.617777777777777"/>
    <n v="12.617777777777777"/>
    <n v="11.468333333333334"/>
    <n v="1.1494444444444445"/>
    <n v="0"/>
    <n v="0"/>
    <n v="0"/>
    <n v="92.756944444444429"/>
    <n v="56.679394075515944"/>
    <n v="52.574074074074048"/>
    <n v="100"/>
    <n v="0"/>
    <n v="0"/>
    <n v="0"/>
    <n v="9.1097217330045804E-2"/>
    <n v="0"/>
    <n v="12.617777777777777"/>
    <n v="0"/>
    <n v="12.617777777777777"/>
    <n v="1.7383333333333333"/>
    <n v="1"/>
    <n v="1"/>
    <n v="0"/>
    <m/>
    <m/>
    <m/>
    <m/>
  </r>
  <r>
    <x v="5"/>
    <s v="FROTA 01"/>
    <x v="1"/>
    <x v="1"/>
    <d v="1901-02-14T00:00:00"/>
    <n v="90"/>
    <x v="0"/>
    <s v="CA1014KS110"/>
    <s v="14/02/2023"/>
    <s v="00:00:00"/>
    <s v="14/02/2023"/>
    <s v="23:59:59"/>
    <n v="24"/>
    <n v="0"/>
    <n v="0"/>
    <n v="0"/>
    <n v="0"/>
    <n v="0"/>
    <n v="0"/>
    <n v="24"/>
    <n v="7.7438888888888888"/>
    <n v="7.7438888888888888"/>
    <n v="0"/>
    <n v="16.25611111111111"/>
    <n v="16.25611111111111"/>
    <n v="13.816944444444445"/>
    <n v="2.4391666666666665"/>
    <n v="0"/>
    <n v="0"/>
    <n v="0"/>
    <n v="100"/>
    <n v="67.733796296296291"/>
    <n v="67.733796296296291"/>
    <n v="100"/>
    <n v="0"/>
    <n v="0"/>
    <n v="0"/>
    <n v="0.15004613649567683"/>
    <n v="0"/>
    <n v="16.25611111111111"/>
    <n v="0"/>
    <n v="16.25611111111111"/>
    <n v="0"/>
    <n v="0"/>
    <n v="0"/>
    <n v="0"/>
    <m/>
    <m/>
    <m/>
    <m/>
  </r>
  <r>
    <x v="5"/>
    <s v="FROTA 01"/>
    <x v="1"/>
    <x v="1"/>
    <d v="1901-02-14T00:00:00"/>
    <n v="90"/>
    <x v="1"/>
    <s v="CA1014KS111"/>
    <s v="14/02/2023"/>
    <s v="00:00:00"/>
    <s v="14/02/2023"/>
    <s v="23:59:59"/>
    <n v="24.000000000000004"/>
    <n v="0"/>
    <n v="0"/>
    <n v="0"/>
    <n v="0"/>
    <n v="0"/>
    <n v="0"/>
    <n v="24.000000000000004"/>
    <n v="8.5294444444444437"/>
    <n v="8.5294444444444437"/>
    <n v="0"/>
    <n v="15.470555555555558"/>
    <n v="15.470555555555558"/>
    <n v="12.444444444444446"/>
    <n v="3.0261111111111112"/>
    <n v="0"/>
    <n v="0"/>
    <n v="0"/>
    <n v="100"/>
    <n v="64.460648148148152"/>
    <n v="64.460648148148152"/>
    <n v="100"/>
    <n v="0"/>
    <n v="0"/>
    <n v="0"/>
    <n v="0.19560455345279562"/>
    <n v="0"/>
    <n v="15.470555555555558"/>
    <n v="0"/>
    <n v="15.470555555555558"/>
    <n v="0"/>
    <n v="0"/>
    <n v="0"/>
    <n v="0"/>
    <m/>
    <m/>
    <m/>
    <m/>
  </r>
  <r>
    <x v="5"/>
    <s v="FROTA 01"/>
    <x v="1"/>
    <x v="1"/>
    <d v="1901-02-14T00:00:00"/>
    <n v="90"/>
    <x v="2"/>
    <s v="CA1014KS112"/>
    <s v="14/02/2023"/>
    <s v="00:00:00"/>
    <s v="14/02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</r>
  <r>
    <x v="5"/>
    <s v="FROTA 01"/>
    <x v="1"/>
    <x v="1"/>
    <d v="1901-02-14T00:00:00"/>
    <n v="90"/>
    <x v="3"/>
    <s v="CA1014KS113"/>
    <s v="14/02/2023"/>
    <s v="00:00:00"/>
    <s v="14/02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5"/>
    <s v="FROTA 01"/>
    <x v="1"/>
    <x v="1"/>
    <d v="1901-02-14T00:00:00"/>
    <n v="90"/>
    <x v="4"/>
    <s v="CA1014KS114"/>
    <s v="14/02/2023"/>
    <s v="00:00:00"/>
    <s v="14/02/2023"/>
    <s v="23:59:59"/>
    <n v="24"/>
    <n v="0"/>
    <n v="0"/>
    <n v="0"/>
    <n v="0"/>
    <n v="0"/>
    <n v="0"/>
    <n v="24"/>
    <n v="7.1444444444444457"/>
    <n v="7.1444444444444457"/>
    <n v="0"/>
    <n v="16.855555555555554"/>
    <n v="16.855555555555554"/>
    <n v="14.744444444444445"/>
    <n v="2.1111111111111112"/>
    <n v="0"/>
    <n v="0"/>
    <n v="0"/>
    <n v="100"/>
    <n v="70.231481481481467"/>
    <n v="70.231481481481467"/>
    <n v="100"/>
    <n v="0"/>
    <n v="0"/>
    <n v="0"/>
    <n v="0.12524719841793014"/>
    <n v="0"/>
    <n v="16.855555555555554"/>
    <n v="0"/>
    <n v="16.855555555555554"/>
    <n v="0"/>
    <n v="0"/>
    <n v="0"/>
    <n v="0"/>
    <m/>
    <m/>
    <m/>
    <m/>
  </r>
  <r>
    <x v="5"/>
    <s v="FROTA 01"/>
    <x v="1"/>
    <x v="1"/>
    <d v="1901-02-14T00:00:00"/>
    <n v="90"/>
    <x v="5"/>
    <s v="CA1014KS115"/>
    <s v="14/02/2023"/>
    <s v="00:00:00"/>
    <s v="14/02/2023"/>
    <s v="23:59:59"/>
    <n v="24"/>
    <n v="0"/>
    <n v="0"/>
    <n v="0"/>
    <n v="0"/>
    <n v="0"/>
    <n v="0"/>
    <n v="24"/>
    <n v="7.8658333333333346"/>
    <n v="7.8658333333333346"/>
    <n v="0"/>
    <n v="16.134166666666665"/>
    <n v="16.134166666666665"/>
    <n v="14.154722222222222"/>
    <n v="1.9794444444444446"/>
    <n v="0"/>
    <n v="0"/>
    <n v="0"/>
    <n v="100"/>
    <n v="67.225694444444443"/>
    <n v="67.225694444444443"/>
    <n v="100"/>
    <n v="0"/>
    <n v="0"/>
    <n v="0"/>
    <n v="0.12268650035294322"/>
    <n v="0"/>
    <n v="16.134166666666665"/>
    <n v="0"/>
    <n v="16.134166666666665"/>
    <n v="0"/>
    <n v="0"/>
    <n v="0"/>
    <n v="0"/>
    <m/>
    <m/>
    <m/>
    <m/>
  </r>
  <r>
    <x v="5"/>
    <s v="FROTA 01"/>
    <x v="1"/>
    <x v="1"/>
    <d v="1901-02-14T00:00:00"/>
    <n v="90"/>
    <x v="6"/>
    <s v="CA1014KS116"/>
    <s v="14/02/2023"/>
    <s v="00:00:00"/>
    <s v="14/02/2023"/>
    <s v="23:59:59"/>
    <n v="24"/>
    <n v="0.13361111111111112"/>
    <n v="0"/>
    <n v="0"/>
    <n v="0.13361111111111112"/>
    <n v="0.13361111111111112"/>
    <n v="0"/>
    <n v="23.866388888888888"/>
    <n v="6.9958333333333336"/>
    <n v="6.9958333333333336"/>
    <n v="0"/>
    <n v="16.870555555555558"/>
    <n v="16.870555555555558"/>
    <n v="14.650555555555556"/>
    <n v="2.2199999999999998"/>
    <n v="0"/>
    <n v="0"/>
    <n v="0"/>
    <n v="99.443287037037038"/>
    <n v="70.687508001722563"/>
    <n v="70.293981481481495"/>
    <n v="100"/>
    <n v="0"/>
    <n v="0"/>
    <n v="0"/>
    <n v="0.1315902130602298"/>
    <n v="0"/>
    <n v="16.870555555555558"/>
    <n v="0"/>
    <n v="16.870555555555558"/>
    <n v="0.13361111111111112"/>
    <n v="1"/>
    <n v="1"/>
    <n v="0"/>
    <m/>
    <m/>
    <m/>
    <m/>
  </r>
  <r>
    <x v="5"/>
    <s v="FROTA 01"/>
    <x v="1"/>
    <x v="1"/>
    <d v="1901-02-14T00:00:00"/>
    <n v="90"/>
    <x v="7"/>
    <s v="CA1014KS117"/>
    <s v="14/02/2023"/>
    <s v="00:00:00"/>
    <s v="14/02/2023"/>
    <s v="23:59:59"/>
    <n v="23.999999999999996"/>
    <n v="0"/>
    <n v="0"/>
    <n v="0"/>
    <n v="0"/>
    <n v="0"/>
    <n v="0"/>
    <n v="23.999999999999996"/>
    <n v="9.0608333333333331"/>
    <n v="9.0608333333333331"/>
    <n v="0"/>
    <n v="14.939166666666663"/>
    <n v="14.939166666666663"/>
    <n v="13.018888888888887"/>
    <n v="1.9202777777777778"/>
    <n v="0"/>
    <n v="0"/>
    <n v="0"/>
    <n v="100"/>
    <n v="62.246527777777771"/>
    <n v="62.246527777777771"/>
    <n v="100"/>
    <n v="0"/>
    <n v="0"/>
    <n v="0"/>
    <n v="0.12853981889514887"/>
    <n v="0"/>
    <n v="14.939166666666663"/>
    <n v="0"/>
    <n v="14.939166666666663"/>
    <n v="0"/>
    <n v="0"/>
    <n v="0"/>
    <n v="0"/>
    <m/>
    <m/>
    <m/>
    <m/>
  </r>
  <r>
    <x v="5"/>
    <s v="FROTA 01"/>
    <x v="1"/>
    <x v="1"/>
    <d v="1901-02-14T00:00:00"/>
    <n v="90"/>
    <x v="8"/>
    <s v="CA1014KS118"/>
    <s v="14/02/2023"/>
    <s v="00:00:00"/>
    <s v="14/02/2023"/>
    <s v="23:59:59"/>
    <n v="23.999999999999993"/>
    <n v="0"/>
    <n v="0"/>
    <n v="0"/>
    <n v="0"/>
    <n v="0"/>
    <n v="0"/>
    <n v="23.999999999999993"/>
    <n v="8.1144444444444446"/>
    <n v="8.1144444444444446"/>
    <n v="0"/>
    <n v="15.885555555555555"/>
    <n v="15.885555555555555"/>
    <n v="13.670277777777777"/>
    <n v="2.2152777777777777"/>
    <n v="0"/>
    <n v="0"/>
    <n v="0"/>
    <n v="100"/>
    <n v="66.189814814814824"/>
    <n v="66.189814814814824"/>
    <n v="100"/>
    <n v="0"/>
    <n v="0"/>
    <n v="0"/>
    <n v="0.13945233265720081"/>
    <n v="0"/>
    <n v="15.885555555555555"/>
    <n v="0"/>
    <n v="15.885555555555555"/>
    <n v="0"/>
    <n v="0"/>
    <n v="0"/>
    <n v="0"/>
    <m/>
    <m/>
    <m/>
    <m/>
  </r>
  <r>
    <x v="4"/>
    <s v="FROTA 01"/>
    <x v="0"/>
    <x v="0"/>
    <d v="1901-01-15T00:00:00"/>
    <n v="90"/>
    <x v="0"/>
    <s v="CA1014KS110"/>
    <s v="15/01/2023"/>
    <s v="00:00:00"/>
    <s v="15/01/2023"/>
    <s v="23:59:59"/>
    <n v="23.999999999999996"/>
    <n v="0"/>
    <n v="0"/>
    <n v="0"/>
    <n v="0"/>
    <n v="0"/>
    <n v="0"/>
    <n v="23.999999999999996"/>
    <n v="7.9316666666666666"/>
    <n v="6.4941666666666658"/>
    <n v="1.4375"/>
    <n v="16.068333333333328"/>
    <n v="16.068333333333328"/>
    <n v="15.074166666666665"/>
    <n v="0.99416666666666664"/>
    <n v="0"/>
    <n v="0"/>
    <n v="0"/>
    <n v="100"/>
    <n v="66.951388888888872"/>
    <n v="66.951388888888872"/>
    <n v="100"/>
    <n v="0"/>
    <n v="0"/>
    <n v="0"/>
    <n v="6.1871175189295732E-2"/>
    <n v="0"/>
    <n v="16.068333333333328"/>
    <n v="0"/>
    <n v="16.068333333333328"/>
    <n v="0"/>
    <n v="0"/>
    <n v="0"/>
    <n v="0"/>
    <m/>
    <m/>
    <m/>
    <m/>
  </r>
  <r>
    <x v="4"/>
    <s v="FROTA 01"/>
    <x v="0"/>
    <x v="0"/>
    <d v="1901-01-15T00:00:00"/>
    <n v="90"/>
    <x v="1"/>
    <s v="CA1014KS111"/>
    <s v="15/01/2023"/>
    <s v="00:00:00"/>
    <s v="15/01/2023"/>
    <s v="23:59:59"/>
    <n v="24"/>
    <n v="2.6352777777777781"/>
    <n v="0"/>
    <n v="0"/>
    <n v="2.6352777777777781"/>
    <n v="2.6352777777777781"/>
    <n v="0"/>
    <n v="21.364722222222216"/>
    <n v="7.6516666666666664"/>
    <n v="6.0002777777777778"/>
    <n v="1.6513888888888888"/>
    <n v="13.713055555555556"/>
    <n v="13.702777777777778"/>
    <n v="13.175555555555556"/>
    <n v="0.52722222222222226"/>
    <n v="1.0277777777777778E-2"/>
    <n v="0"/>
    <n v="1.0277777777777778E-2"/>
    <n v="89.019675925925895"/>
    <n v="64.185508301587518"/>
    <n v="57.137731481481481"/>
    <n v="100"/>
    <n v="0"/>
    <n v="0"/>
    <n v="0"/>
    <n v="3.8446735673628135E-2"/>
    <n v="0"/>
    <n v="13.713055555555556"/>
    <n v="0"/>
    <n v="13.713055555555556"/>
    <n v="2.6352777777777781"/>
    <n v="1"/>
    <n v="1"/>
    <n v="0"/>
    <m/>
    <m/>
    <m/>
    <m/>
  </r>
  <r>
    <x v="4"/>
    <s v="FROTA 01"/>
    <x v="0"/>
    <x v="0"/>
    <d v="1901-01-15T00:00:00"/>
    <n v="90"/>
    <x v="2"/>
    <s v="CA1014KS112"/>
    <s v="15/01/2023"/>
    <s v="00:00:00"/>
    <s v="15/01/2023"/>
    <s v="23:59:59"/>
    <n v="24"/>
    <n v="0"/>
    <n v="0"/>
    <n v="0"/>
    <n v="0"/>
    <n v="0"/>
    <n v="0"/>
    <n v="24"/>
    <n v="6.75138888888889"/>
    <n v="5.3191666666666677"/>
    <n v="1.4322222222222223"/>
    <n v="17.24861111111111"/>
    <n v="17.24861111111111"/>
    <n v="14.519722222222223"/>
    <n v="2.7288888888888891"/>
    <n v="0"/>
    <n v="0"/>
    <n v="0"/>
    <n v="100"/>
    <n v="71.869212962962962"/>
    <n v="71.869212962962962"/>
    <n v="100"/>
    <n v="0"/>
    <n v="0"/>
    <n v="0"/>
    <n v="0.15820919558740643"/>
    <n v="0"/>
    <n v="17.24861111111111"/>
    <n v="0"/>
    <n v="17.24861111111111"/>
    <n v="0"/>
    <n v="0"/>
    <n v="0"/>
    <n v="0"/>
    <m/>
    <m/>
    <m/>
    <m/>
  </r>
  <r>
    <x v="4"/>
    <s v="FROTA 01"/>
    <x v="0"/>
    <x v="0"/>
    <d v="1901-01-15T00:00:00"/>
    <n v="90"/>
    <x v="3"/>
    <s v="CA1014KS113"/>
    <s v="15/01/2023"/>
    <s v="00:00:00"/>
    <s v="15/01/2023"/>
    <s v="23:59:59"/>
    <n v="23.999999999999996"/>
    <n v="0"/>
    <n v="0"/>
    <n v="0"/>
    <n v="0"/>
    <n v="0"/>
    <n v="0"/>
    <n v="23.999999999999996"/>
    <n v="8.7555555555555546"/>
    <n v="7.3613888888888885"/>
    <n v="1.3941666666666666"/>
    <n v="15.244444444444444"/>
    <n v="15.244444444444444"/>
    <n v="13.927222222222222"/>
    <n v="1.3172222222222223"/>
    <n v="0"/>
    <n v="0"/>
    <n v="0"/>
    <n v="100"/>
    <n v="63.518518518518533"/>
    <n v="63.518518518518533"/>
    <n v="100"/>
    <n v="0"/>
    <n v="0"/>
    <n v="0"/>
    <n v="8.6406705539358614E-2"/>
    <n v="0"/>
    <n v="15.244444444444444"/>
    <n v="0"/>
    <n v="15.244444444444444"/>
    <n v="0"/>
    <n v="0"/>
    <n v="0"/>
    <n v="0"/>
    <m/>
    <m/>
    <m/>
    <m/>
  </r>
  <r>
    <x v="4"/>
    <s v="FROTA 01"/>
    <x v="0"/>
    <x v="0"/>
    <d v="1901-01-15T00:00:00"/>
    <n v="90"/>
    <x v="4"/>
    <s v="CA1014KS114"/>
    <s v="15/01/2023"/>
    <s v="00:00:00"/>
    <s v="15/01/2023"/>
    <s v="23:59:59"/>
    <n v="24"/>
    <n v="0.47666666666666668"/>
    <n v="0.47666666666666668"/>
    <n v="0"/>
    <n v="0"/>
    <n v="0"/>
    <n v="0"/>
    <n v="23.523333333333333"/>
    <n v="6.0697222222222225"/>
    <n v="5.6863888888888887"/>
    <n v="0.3833333333333333"/>
    <n v="17.453611111111112"/>
    <n v="17.453611111111112"/>
    <n v="15.237777777777776"/>
    <n v="2.2158333333333333"/>
    <n v="0"/>
    <n v="0"/>
    <n v="0"/>
    <n v="98.013888888888886"/>
    <n v="74.197014784374858"/>
    <n v="72.723379629629633"/>
    <n v="97.341554477993469"/>
    <n v="0"/>
    <n v="0"/>
    <n v="1"/>
    <n v="0.12695558066621043"/>
    <n v="0"/>
    <n v="17.453611111111112"/>
    <n v="0.47666666666666668"/>
    <n v="17.453611111111112"/>
    <n v="0.47666666666666668"/>
    <n v="1"/>
    <n v="0"/>
    <n v="0"/>
    <m/>
    <m/>
    <m/>
    <m/>
  </r>
  <r>
    <x v="4"/>
    <s v="FROTA 01"/>
    <x v="0"/>
    <x v="0"/>
    <d v="1901-01-15T00:00:00"/>
    <n v="90"/>
    <x v="5"/>
    <s v="CA1014KS115"/>
    <s v="15/01/2023"/>
    <s v="00:00:00"/>
    <s v="15/01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4"/>
    <s v="FROTA 01"/>
    <x v="0"/>
    <x v="0"/>
    <d v="1901-01-15T00:00:00"/>
    <n v="90"/>
    <x v="6"/>
    <s v="CA1014KS116"/>
    <s v="15/01/2023"/>
    <s v="00:00:00"/>
    <s v="15/01/2023"/>
    <s v="23:59:59"/>
    <n v="23.999999999999996"/>
    <n v="0"/>
    <n v="0"/>
    <n v="0"/>
    <n v="0"/>
    <n v="0"/>
    <n v="0"/>
    <n v="23.999999999999996"/>
    <n v="5.8419444444444446"/>
    <n v="4.6597222222222223"/>
    <n v="1.1822222222222223"/>
    <n v="18.158055555555556"/>
    <n v="18.158055555555556"/>
    <n v="16.673611111111111"/>
    <n v="1.4844444444444445"/>
    <n v="0"/>
    <n v="0"/>
    <n v="0"/>
    <n v="100"/>
    <n v="75.658564814814838"/>
    <n v="75.658564814814838"/>
    <n v="100"/>
    <n v="0"/>
    <n v="0"/>
    <n v="0"/>
    <n v="8.1751288837216413E-2"/>
    <n v="0"/>
    <n v="18.158055555555556"/>
    <n v="0"/>
    <n v="18.158055555555556"/>
    <n v="0"/>
    <n v="0"/>
    <n v="0"/>
    <n v="0"/>
    <m/>
    <m/>
    <m/>
    <m/>
  </r>
  <r>
    <x v="4"/>
    <s v="FROTA 01"/>
    <x v="0"/>
    <x v="0"/>
    <d v="1901-01-15T00:00:00"/>
    <n v="90"/>
    <x v="7"/>
    <s v="CA1014KS117"/>
    <s v="15/01/2023"/>
    <s v="00:00:00"/>
    <s v="15/01/2023"/>
    <s v="23:59:59"/>
    <n v="24"/>
    <n v="0"/>
    <n v="0"/>
    <n v="0"/>
    <n v="0"/>
    <n v="0"/>
    <n v="0"/>
    <n v="24"/>
    <n v="6.746666666666667"/>
    <n v="5.5288888888888899"/>
    <n v="1.2177777777777776"/>
    <n v="17.25333333333333"/>
    <n v="17.25333333333333"/>
    <n v="15.075555555555555"/>
    <n v="2.177777777777778"/>
    <n v="0"/>
    <n v="0"/>
    <n v="0"/>
    <n v="100"/>
    <n v="71.888888888888886"/>
    <n v="71.888888888888886"/>
    <n v="100"/>
    <n v="0"/>
    <n v="0"/>
    <n v="0"/>
    <n v="0.12622359608449257"/>
    <n v="0"/>
    <n v="17.25333333333333"/>
    <n v="0"/>
    <n v="17.25333333333333"/>
    <n v="0"/>
    <n v="0"/>
    <n v="0"/>
    <n v="0"/>
    <m/>
    <m/>
    <m/>
    <m/>
  </r>
  <r>
    <x v="4"/>
    <s v="FROTA 01"/>
    <x v="0"/>
    <x v="0"/>
    <d v="1901-01-15T00:00:00"/>
    <n v="90"/>
    <x v="8"/>
    <s v="CA1014KS118"/>
    <s v="15/01/2023"/>
    <s v="00:00:00"/>
    <s v="15/01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5"/>
    <s v="FROTA 01"/>
    <x v="1"/>
    <x v="1"/>
    <d v="1901-02-15T00:00:00"/>
    <n v="90"/>
    <x v="0"/>
    <s v="CA1014KS110"/>
    <s v="15/02/2023"/>
    <s v="00:00:00"/>
    <s v="15/02/2023"/>
    <s v="23:59:59"/>
    <n v="24"/>
    <n v="0"/>
    <n v="0"/>
    <n v="0"/>
    <n v="0"/>
    <n v="0"/>
    <n v="0"/>
    <n v="24"/>
    <n v="6.5436111111111126"/>
    <n v="6.5436111111111126"/>
    <n v="0"/>
    <n v="17.456388888888888"/>
    <n v="17.456388888888888"/>
    <n v="15.946944444444444"/>
    <n v="1.5094444444444444"/>
    <n v="0"/>
    <n v="0"/>
    <n v="0"/>
    <n v="100"/>
    <n v="72.734953703703695"/>
    <n v="72.734953703703695"/>
    <n v="100"/>
    <n v="0"/>
    <n v="0"/>
    <n v="0"/>
    <n v="8.6469455627516192E-2"/>
    <n v="0"/>
    <n v="17.456388888888888"/>
    <n v="0"/>
    <n v="17.456388888888888"/>
    <n v="0"/>
    <n v="0"/>
    <n v="0"/>
    <n v="0"/>
    <m/>
    <m/>
    <m/>
    <m/>
  </r>
  <r>
    <x v="5"/>
    <s v="FROTA 01"/>
    <x v="1"/>
    <x v="1"/>
    <d v="1901-02-15T00:00:00"/>
    <n v="90"/>
    <x v="1"/>
    <s v="CA1014KS111"/>
    <s v="15/02/2023"/>
    <s v="00:00:00"/>
    <s v="15/02/2023"/>
    <s v="23:59:59"/>
    <n v="23.999999999999996"/>
    <n v="0"/>
    <n v="0"/>
    <n v="0"/>
    <n v="0"/>
    <n v="0"/>
    <n v="0"/>
    <n v="23.999999999999996"/>
    <n v="9.1047222222222199"/>
    <n v="9.1047222222222199"/>
    <n v="0"/>
    <n v="14.895277777777775"/>
    <n v="14.895277777777775"/>
    <n v="12.816666666666666"/>
    <n v="2.078611111111111"/>
    <n v="0"/>
    <n v="0"/>
    <n v="0"/>
    <n v="100"/>
    <n v="62.063657407407405"/>
    <n v="62.063657407407405"/>
    <n v="100"/>
    <n v="0"/>
    <n v="0"/>
    <n v="0"/>
    <n v="0.13954832814277457"/>
    <n v="0"/>
    <n v="14.895277777777775"/>
    <n v="0"/>
    <n v="14.895277777777775"/>
    <n v="0"/>
    <n v="0"/>
    <n v="0"/>
    <n v="0"/>
    <m/>
    <m/>
    <m/>
    <m/>
  </r>
  <r>
    <x v="5"/>
    <s v="FROTA 01"/>
    <x v="1"/>
    <x v="1"/>
    <d v="1901-02-15T00:00:00"/>
    <n v="90"/>
    <x v="2"/>
    <s v="CA1014KS112"/>
    <s v="15/02/2023"/>
    <s v="00:00:00"/>
    <s v="15/02/2023"/>
    <s v="23:59:59"/>
    <n v="24"/>
    <n v="9.1436111111111114"/>
    <n v="9.1436111111111114"/>
    <n v="0"/>
    <n v="0"/>
    <n v="0"/>
    <n v="0"/>
    <n v="14.856388888888885"/>
    <n v="6.2738888888888891"/>
    <n v="6.2738888888888891"/>
    <n v="0"/>
    <n v="8.5824999999999996"/>
    <n v="8.5824999999999996"/>
    <n v="7.4519444444444449"/>
    <n v="1.1305555555555555"/>
    <n v="0"/>
    <n v="0"/>
    <n v="0"/>
    <n v="61.90162037037036"/>
    <n v="57.769758614886989"/>
    <n v="35.760416666666664"/>
    <n v="48.417275206067636"/>
    <n v="0"/>
    <n v="0"/>
    <n v="1"/>
    <n v="0.13172799948215039"/>
    <n v="0"/>
    <n v="8.5824999999999996"/>
    <n v="9.1436111111111114"/>
    <n v="8.5824999999999996"/>
    <n v="9.1436111111111114"/>
    <n v="1"/>
    <n v="0"/>
    <n v="0"/>
    <m/>
    <m/>
    <m/>
    <m/>
  </r>
  <r>
    <x v="5"/>
    <s v="FROTA 01"/>
    <x v="1"/>
    <x v="1"/>
    <d v="1901-02-15T00:00:00"/>
    <n v="90"/>
    <x v="3"/>
    <s v="CA1014KS113"/>
    <s v="15/02/2023"/>
    <s v="00:00:00"/>
    <s v="15/02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5"/>
    <s v="FROTA 01"/>
    <x v="1"/>
    <x v="1"/>
    <d v="1901-02-15T00:00:00"/>
    <n v="90"/>
    <x v="4"/>
    <s v="CA1014KS114"/>
    <s v="15/02/2023"/>
    <s v="00:00:00"/>
    <s v="15/02/2023"/>
    <s v="23:59:59"/>
    <n v="24.000000000000007"/>
    <n v="0"/>
    <n v="0"/>
    <n v="0"/>
    <n v="0"/>
    <n v="0"/>
    <n v="0"/>
    <n v="24.000000000000007"/>
    <n v="8.5536111111111097"/>
    <n v="8.5536111111111097"/>
    <n v="0"/>
    <n v="15.446388888888889"/>
    <n v="15.446388888888889"/>
    <n v="12.703888888888889"/>
    <n v="2.7425000000000002"/>
    <n v="0"/>
    <n v="0"/>
    <n v="0"/>
    <n v="100"/>
    <n v="64.359953703703681"/>
    <n v="64.359953703703681"/>
    <n v="100"/>
    <n v="0"/>
    <n v="0"/>
    <n v="0"/>
    <n v="0.17754958908051147"/>
    <n v="0"/>
    <n v="15.446388888888889"/>
    <n v="0"/>
    <n v="15.446388888888889"/>
    <n v="0"/>
    <n v="0"/>
    <n v="0"/>
    <n v="0"/>
    <m/>
    <m/>
    <m/>
    <m/>
  </r>
  <r>
    <x v="5"/>
    <s v="FROTA 01"/>
    <x v="1"/>
    <x v="1"/>
    <d v="1901-02-15T00:00:00"/>
    <n v="90"/>
    <x v="5"/>
    <s v="CA1014KS115"/>
    <s v="15/02/2023"/>
    <s v="00:00:00"/>
    <s v="15/02/2023"/>
    <s v="23:59:59"/>
    <n v="24"/>
    <n v="0"/>
    <n v="0"/>
    <n v="0"/>
    <n v="0"/>
    <n v="0"/>
    <n v="0"/>
    <n v="24"/>
    <n v="8.1022222222222222"/>
    <n v="8.1022222222222222"/>
    <n v="0"/>
    <n v="15.897777777777778"/>
    <n v="15.897777777777778"/>
    <n v="13.600833333333332"/>
    <n v="2.2969444444444447"/>
    <n v="0"/>
    <n v="0"/>
    <n v="0"/>
    <n v="100"/>
    <n v="66.240740740740748"/>
    <n v="66.240740740740748"/>
    <n v="100"/>
    <n v="0"/>
    <n v="0"/>
    <n v="0"/>
    <n v="0.14448210791165783"/>
    <n v="0"/>
    <n v="15.897777777777778"/>
    <n v="0"/>
    <n v="15.897777777777778"/>
    <n v="0"/>
    <n v="0"/>
    <n v="0"/>
    <n v="0"/>
    <m/>
    <m/>
    <m/>
    <m/>
  </r>
  <r>
    <x v="5"/>
    <s v="FROTA 01"/>
    <x v="1"/>
    <x v="1"/>
    <d v="1901-02-15T00:00:00"/>
    <n v="90"/>
    <x v="6"/>
    <s v="CA1014KS116"/>
    <s v="15/02/2023"/>
    <s v="00:00:00"/>
    <s v="15/02/2023"/>
    <s v="23:59:59"/>
    <n v="24.000000000000004"/>
    <n v="0"/>
    <n v="0"/>
    <n v="0"/>
    <n v="0"/>
    <n v="0"/>
    <n v="0"/>
    <n v="24.000000000000004"/>
    <n v="8.0405555555555548"/>
    <n v="8.0405555555555548"/>
    <n v="0"/>
    <n v="15.959444444444445"/>
    <n v="15.959444444444445"/>
    <n v="13.674166666666666"/>
    <n v="2.285277777777778"/>
    <n v="0"/>
    <n v="0"/>
    <n v="0"/>
    <n v="100"/>
    <n v="66.497685185185176"/>
    <n v="66.497685185185176"/>
    <n v="100"/>
    <n v="0"/>
    <n v="0"/>
    <n v="0"/>
    <n v="0.14319281512166254"/>
    <n v="0"/>
    <n v="15.959444444444445"/>
    <n v="0"/>
    <n v="15.959444444444445"/>
    <n v="0"/>
    <n v="0"/>
    <n v="0"/>
    <n v="0"/>
    <m/>
    <m/>
    <m/>
    <m/>
  </r>
  <r>
    <x v="5"/>
    <s v="FROTA 01"/>
    <x v="1"/>
    <x v="1"/>
    <d v="1901-02-15T00:00:00"/>
    <n v="90"/>
    <x v="7"/>
    <s v="CA1014KS117"/>
    <s v="15/02/2023"/>
    <s v="00:00:00"/>
    <s v="15/02/2023"/>
    <s v="23:59:59"/>
    <n v="24.000000000000007"/>
    <n v="0"/>
    <n v="0"/>
    <n v="0"/>
    <n v="0"/>
    <n v="0"/>
    <n v="0"/>
    <n v="24.000000000000007"/>
    <n v="6.8536111111111122"/>
    <n v="6.8536111111111122"/>
    <n v="0"/>
    <n v="17.14638888888889"/>
    <n v="17.14638888888889"/>
    <n v="14.400555555555556"/>
    <n v="2.7458333333333331"/>
    <n v="0"/>
    <n v="0"/>
    <n v="0"/>
    <n v="100"/>
    <n v="71.443287037037024"/>
    <n v="71.443287037037024"/>
    <n v="100"/>
    <n v="0"/>
    <n v="0"/>
    <n v="0"/>
    <n v="0.16014061917799341"/>
    <n v="0"/>
    <n v="17.14638888888889"/>
    <n v="0"/>
    <n v="17.14638888888889"/>
    <n v="0"/>
    <n v="0"/>
    <n v="0"/>
    <n v="0"/>
    <m/>
    <m/>
    <m/>
    <m/>
  </r>
  <r>
    <x v="5"/>
    <s v="FROTA 01"/>
    <x v="1"/>
    <x v="1"/>
    <d v="1901-02-15T00:00:00"/>
    <n v="90"/>
    <x v="8"/>
    <s v="CA1014KS118"/>
    <s v="15/02/2023"/>
    <s v="00:00:00"/>
    <s v="15/02/2023"/>
    <s v="23:59:59"/>
    <n v="24.000000000000007"/>
    <n v="0"/>
    <n v="0"/>
    <n v="0"/>
    <n v="0"/>
    <n v="0"/>
    <n v="0"/>
    <n v="24.000000000000007"/>
    <n v="6.9386111111111113"/>
    <n v="6.9386111111111113"/>
    <n v="0"/>
    <n v="17.061388888888889"/>
    <n v="17.061388888888889"/>
    <n v="15.059444444444445"/>
    <n v="2.0019444444444443"/>
    <n v="0"/>
    <n v="0"/>
    <n v="0"/>
    <n v="100"/>
    <n v="71.089120370370352"/>
    <n v="71.089120370370352"/>
    <n v="100"/>
    <n v="0"/>
    <n v="0"/>
    <n v="0"/>
    <n v="0.11733771836993862"/>
    <n v="0"/>
    <n v="17.061388888888889"/>
    <n v="0"/>
    <n v="17.061388888888889"/>
    <n v="0"/>
    <n v="0"/>
    <n v="0"/>
    <n v="0"/>
    <m/>
    <m/>
    <m/>
    <m/>
  </r>
  <r>
    <x v="6"/>
    <s v="FROTA 01"/>
    <x v="0"/>
    <x v="0"/>
    <d v="1901-01-16T00:00:00"/>
    <n v="90"/>
    <x v="0"/>
    <s v="CA1014KS110"/>
    <s v="16/01/2023"/>
    <s v="00:00:00"/>
    <s v="16/01/2023"/>
    <s v="23:59:59"/>
    <n v="24"/>
    <n v="0"/>
    <n v="0"/>
    <n v="0"/>
    <n v="0"/>
    <n v="0"/>
    <n v="0"/>
    <n v="24"/>
    <n v="8.8727777777777774"/>
    <n v="7.6741666666666681"/>
    <n v="1.1986111111111111"/>
    <n v="15.127222222222223"/>
    <n v="15.127222222222223"/>
    <n v="13.399722222222222"/>
    <n v="1.7275"/>
    <n v="0"/>
    <n v="0"/>
    <n v="0"/>
    <n v="100"/>
    <n v="63.030092592592588"/>
    <n v="63.030092592592588"/>
    <n v="100"/>
    <n v="0"/>
    <n v="0"/>
    <n v="0"/>
    <n v="0.11419809761651181"/>
    <n v="0"/>
    <n v="15.127222222222223"/>
    <n v="0"/>
    <n v="15.127222222222223"/>
    <n v="0"/>
    <n v="0"/>
    <n v="0"/>
    <n v="0"/>
    <m/>
    <m/>
    <m/>
    <m/>
  </r>
  <r>
    <x v="6"/>
    <s v="FROTA 01"/>
    <x v="0"/>
    <x v="0"/>
    <d v="1901-01-16T00:00:00"/>
    <n v="90"/>
    <x v="1"/>
    <s v="CA1014KS111"/>
    <s v="16/01/2023"/>
    <s v="00:00:00"/>
    <s v="16/01/2023"/>
    <s v="23:59:59"/>
    <n v="23.999999999999996"/>
    <n v="0"/>
    <n v="0"/>
    <n v="0"/>
    <n v="0"/>
    <n v="0"/>
    <n v="0"/>
    <n v="23.999999999999996"/>
    <n v="8.1055555555555543"/>
    <n v="6.8586111111111112"/>
    <n v="1.2469444444444444"/>
    <n v="15.894444444444447"/>
    <n v="15.894444444444447"/>
    <n v="15.156111111111112"/>
    <n v="0.73833333333333329"/>
    <n v="0"/>
    <n v="0"/>
    <n v="0"/>
    <n v="100"/>
    <n v="66.226851851851876"/>
    <n v="66.226851851851876"/>
    <n v="100"/>
    <n v="0"/>
    <n v="0"/>
    <n v="0"/>
    <n v="4.6452289409297437E-2"/>
    <n v="0"/>
    <n v="15.894444444444447"/>
    <n v="0"/>
    <n v="15.894444444444447"/>
    <n v="0"/>
    <n v="0"/>
    <n v="0"/>
    <n v="0"/>
    <m/>
    <m/>
    <m/>
    <m/>
  </r>
  <r>
    <x v="6"/>
    <s v="FROTA 01"/>
    <x v="0"/>
    <x v="0"/>
    <d v="1901-01-16T00:00:00"/>
    <n v="90"/>
    <x v="2"/>
    <s v="CA1014KS112"/>
    <s v="16/01/2023"/>
    <s v="00:00:00"/>
    <s v="16/01/2023"/>
    <s v="23:59:59"/>
    <n v="23.999999999999996"/>
    <n v="0"/>
    <n v="0"/>
    <n v="0"/>
    <n v="0"/>
    <n v="0"/>
    <n v="0"/>
    <n v="23.999999999999996"/>
    <n v="9.3413888888888881"/>
    <n v="7.9769444444444435"/>
    <n v="1.3644444444444443"/>
    <n v="14.658611111111114"/>
    <n v="14.658611111111114"/>
    <n v="12.689166666666669"/>
    <n v="1.9694444444444446"/>
    <n v="0"/>
    <n v="0"/>
    <n v="0"/>
    <n v="100"/>
    <n v="61.077546296296312"/>
    <n v="61.077546296296312"/>
    <n v="100"/>
    <n v="0"/>
    <n v="0"/>
    <n v="0"/>
    <n v="0.13435409599969678"/>
    <n v="0"/>
    <n v="14.658611111111114"/>
    <n v="0"/>
    <n v="14.658611111111114"/>
    <n v="0"/>
    <n v="0"/>
    <n v="0"/>
    <n v="0"/>
    <m/>
    <m/>
    <m/>
    <m/>
  </r>
  <r>
    <x v="6"/>
    <s v="FROTA 01"/>
    <x v="0"/>
    <x v="0"/>
    <d v="1901-01-16T00:00:00"/>
    <n v="90"/>
    <x v="3"/>
    <s v="CA1014KS113"/>
    <s v="16/01/2023"/>
    <s v="00:00:00"/>
    <s v="16/01/2023"/>
    <s v="23:59:59"/>
    <n v="24"/>
    <n v="1.0916666666666666"/>
    <n v="1.0916666666666666"/>
    <n v="0"/>
    <n v="0"/>
    <n v="0"/>
    <n v="0"/>
    <n v="22.908333333333331"/>
    <n v="8.6219444444444449"/>
    <n v="7.4166666666666661"/>
    <n v="1.2052777777777777"/>
    <n v="14.28638888888889"/>
    <n v="14.28638888888889"/>
    <n v="13.355833333333335"/>
    <n v="0.93055555555555547"/>
    <n v="0"/>
    <n v="0"/>
    <n v="0"/>
    <n v="95.451388888888872"/>
    <n v="62.36328361828545"/>
    <n v="59.526620370370374"/>
    <n v="92.901139791550008"/>
    <n v="0"/>
    <n v="0"/>
    <n v="1"/>
    <n v="6.5135813031051301E-2"/>
    <n v="0"/>
    <n v="14.28638888888889"/>
    <n v="1.0916666666666666"/>
    <n v="14.28638888888889"/>
    <n v="1.0916666666666666"/>
    <n v="1"/>
    <n v="0"/>
    <n v="0"/>
    <m/>
    <m/>
    <m/>
    <m/>
  </r>
  <r>
    <x v="6"/>
    <s v="FROTA 01"/>
    <x v="0"/>
    <x v="0"/>
    <d v="1901-01-16T00:00:00"/>
    <n v="90"/>
    <x v="4"/>
    <s v="CA1014KS114"/>
    <s v="16/01/2023"/>
    <s v="00:00:00"/>
    <s v="16/01/2023"/>
    <s v="23:59:59"/>
    <n v="24.000000000000011"/>
    <n v="0"/>
    <n v="0"/>
    <n v="0"/>
    <n v="0"/>
    <n v="0"/>
    <n v="0"/>
    <n v="24.000000000000011"/>
    <n v="8.9352777777777774"/>
    <n v="7.5316666666666663"/>
    <n v="1.4036111111111111"/>
    <n v="15.064722222222221"/>
    <n v="15.064722222222221"/>
    <n v="13.388888888888889"/>
    <n v="1.6758333333333333"/>
    <n v="0"/>
    <n v="0"/>
    <n v="0"/>
    <n v="100"/>
    <n v="62.769675925925895"/>
    <n v="62.769675925925895"/>
    <n v="100"/>
    <n v="0"/>
    <n v="0"/>
    <n v="0"/>
    <n v="0.11124223258901407"/>
    <n v="0"/>
    <n v="15.064722222222221"/>
    <n v="0"/>
    <n v="15.064722222222221"/>
    <n v="0"/>
    <n v="0"/>
    <n v="0"/>
    <n v="0"/>
    <m/>
    <m/>
    <m/>
    <m/>
  </r>
  <r>
    <x v="6"/>
    <s v="FROTA 01"/>
    <x v="0"/>
    <x v="0"/>
    <d v="1901-01-16T00:00:00"/>
    <n v="90"/>
    <x v="5"/>
    <s v="CA1014KS115"/>
    <s v="16/01/2023"/>
    <s v="00:00:00"/>
    <s v="16/01/2023"/>
    <s v="23:59:59"/>
    <n v="24"/>
    <n v="8.6119444444444451"/>
    <n v="0"/>
    <n v="0"/>
    <n v="8.6119444444444451"/>
    <n v="8.6119444444444451"/>
    <n v="0"/>
    <n v="15.388055555555557"/>
    <n v="8.7461111111111123"/>
    <n v="7.3447222222222219"/>
    <n v="1.4013888888888888"/>
    <n v="6.6419444444444444"/>
    <n v="6.6419444444444444"/>
    <n v="5.4516666666666671"/>
    <n v="1.1902777777777778"/>
    <n v="0"/>
    <n v="0"/>
    <n v="0"/>
    <n v="64.116898148148152"/>
    <n v="43.162987165369962"/>
    <n v="27.674768518518515"/>
    <n v="100"/>
    <n v="0"/>
    <n v="0"/>
    <n v="0"/>
    <n v="0.17920622307724479"/>
    <n v="0"/>
    <n v="6.6419444444444444"/>
    <n v="0"/>
    <n v="6.6419444444444444"/>
    <n v="0"/>
    <n v="0"/>
    <n v="1"/>
    <n v="0"/>
    <m/>
    <m/>
    <m/>
    <m/>
  </r>
  <r>
    <x v="6"/>
    <s v="FROTA 01"/>
    <x v="0"/>
    <x v="0"/>
    <d v="1901-01-16T00:00:00"/>
    <n v="90"/>
    <x v="6"/>
    <s v="CA1014KS116"/>
    <s v="16/01/2023"/>
    <s v="00:00:00"/>
    <s v="16/01/2023"/>
    <s v="23:59:59"/>
    <n v="24"/>
    <n v="8.9672222222222224"/>
    <n v="8.9672222222222224"/>
    <n v="0"/>
    <n v="0"/>
    <n v="0"/>
    <n v="0"/>
    <n v="15.032777777777779"/>
    <n v="8.6672222222222217"/>
    <n v="7.257777777777779"/>
    <n v="1.4094444444444445"/>
    <n v="6.3655555555555559"/>
    <n v="6.3655555555555559"/>
    <n v="5.3386111111111108"/>
    <n v="1.0269444444444444"/>
    <n v="0"/>
    <n v="0"/>
    <n v="0"/>
    <n v="62.636574074074083"/>
    <n v="42.34450644887098"/>
    <n v="26.523148148148152"/>
    <n v="41.515996956411463"/>
    <n v="0"/>
    <n v="0"/>
    <n v="1"/>
    <n v="0.16132832955140514"/>
    <n v="0"/>
    <n v="6.3655555555555559"/>
    <n v="8.9672222222222224"/>
    <n v="6.3655555555555559"/>
    <n v="8.9672222222222224"/>
    <n v="1"/>
    <n v="0"/>
    <n v="0"/>
    <m/>
    <m/>
    <m/>
    <m/>
  </r>
  <r>
    <x v="6"/>
    <s v="FROTA 01"/>
    <x v="0"/>
    <x v="0"/>
    <d v="1901-01-16T00:00:00"/>
    <n v="90"/>
    <x v="7"/>
    <s v="CA1014KS117"/>
    <s v="16/01/2023"/>
    <s v="00:00:00"/>
    <s v="16/01/2023"/>
    <s v="23:59:59"/>
    <n v="24.000000000000007"/>
    <n v="0"/>
    <n v="0"/>
    <n v="0"/>
    <n v="0"/>
    <n v="0"/>
    <n v="0"/>
    <n v="24.000000000000007"/>
    <n v="9.8933333333333344"/>
    <n v="8.6511111111111134"/>
    <n v="1.2422222222222221"/>
    <n v="14.106666666666666"/>
    <n v="14.106666666666666"/>
    <n v="12.100833333333332"/>
    <n v="2.0058333333333334"/>
    <n v="0"/>
    <n v="0"/>
    <n v="0"/>
    <n v="100"/>
    <n v="58.77777777777775"/>
    <n v="58.77777777777775"/>
    <n v="100"/>
    <n v="0"/>
    <n v="0"/>
    <n v="0"/>
    <n v="0.1421904536862004"/>
    <n v="0"/>
    <n v="14.106666666666666"/>
    <n v="0"/>
    <n v="14.106666666666666"/>
    <n v="0"/>
    <n v="0"/>
    <n v="0"/>
    <n v="0"/>
    <m/>
    <m/>
    <m/>
    <m/>
  </r>
  <r>
    <x v="6"/>
    <s v="FROTA 01"/>
    <x v="0"/>
    <x v="0"/>
    <d v="1901-01-16T00:00:00"/>
    <n v="90"/>
    <x v="8"/>
    <s v="CA1014KS118"/>
    <s v="16/01/2023"/>
    <s v="00:00:00"/>
    <s v="16/01/2023"/>
    <s v="23:59:59"/>
    <n v="24"/>
    <n v="15.845277777777778"/>
    <n v="0"/>
    <n v="0"/>
    <n v="15.845277777777778"/>
    <n v="15.845277777777778"/>
    <n v="0"/>
    <n v="8.1547222222222207"/>
    <n v="7.1672222222222235"/>
    <n v="5.7800000000000011"/>
    <n v="1.3872222222222221"/>
    <n v="0.98750000000000004"/>
    <n v="0.98750000000000004"/>
    <n v="0.98388888888888892"/>
    <n v="3.6111111111111109E-3"/>
    <n v="0"/>
    <n v="0"/>
    <n v="0"/>
    <n v="33.978009259259252"/>
    <n v="12.109547978335664"/>
    <n v="4.114583333333333"/>
    <n v="100"/>
    <n v="0"/>
    <n v="0"/>
    <n v="0"/>
    <n v="3.6568213783403653E-3"/>
    <n v="0"/>
    <n v="0.98750000000000004"/>
    <n v="0"/>
    <n v="0.98750000000000004"/>
    <n v="0"/>
    <n v="0"/>
    <n v="1"/>
    <n v="0"/>
    <m/>
    <m/>
    <m/>
    <m/>
  </r>
  <r>
    <x v="5"/>
    <s v="FROTA 01"/>
    <x v="1"/>
    <x v="1"/>
    <d v="1901-02-16T00:00:00"/>
    <n v="90"/>
    <x v="0"/>
    <s v="CA1014KS110"/>
    <s v="16/02/2023"/>
    <s v="00:00:00"/>
    <s v="16/02/2023"/>
    <s v="23:59:59"/>
    <n v="24"/>
    <n v="1.4183333333333332"/>
    <n v="1.4183333333333332"/>
    <n v="0"/>
    <n v="0"/>
    <n v="0"/>
    <n v="0"/>
    <n v="22.581666666666667"/>
    <n v="5.721388888888888"/>
    <n v="5.721388888888888"/>
    <n v="0"/>
    <n v="16.860277777777778"/>
    <n v="16.860277777777778"/>
    <n v="14.390833333333335"/>
    <n v="2.4694444444444441"/>
    <n v="0"/>
    <n v="0"/>
    <n v="0"/>
    <n v="94.090277777777771"/>
    <n v="74.663566806898416"/>
    <n v="70.251157407407405"/>
    <n v="92.240475358266337"/>
    <n v="0"/>
    <n v="0"/>
    <n v="1"/>
    <n v="0.14646522892399952"/>
    <n v="0"/>
    <n v="16.860277777777778"/>
    <n v="1.4183333333333332"/>
    <n v="16.860277777777778"/>
    <n v="1.4183333333333332"/>
    <n v="1"/>
    <n v="0"/>
    <n v="0"/>
    <m/>
    <m/>
    <m/>
    <m/>
  </r>
  <r>
    <x v="5"/>
    <s v="FROTA 01"/>
    <x v="1"/>
    <x v="1"/>
    <d v="1901-02-16T00:00:00"/>
    <n v="90"/>
    <x v="1"/>
    <s v="CA1014KS111"/>
    <s v="16/02/2023"/>
    <s v="00:00:00"/>
    <s v="16/02/2023"/>
    <s v="23:59:59"/>
    <n v="24"/>
    <n v="1.3333333333333333"/>
    <n v="0"/>
    <n v="0"/>
    <n v="1.3333333333333333"/>
    <n v="0"/>
    <n v="1.3333333333333333"/>
    <n v="22.666666666666668"/>
    <n v="8.2152777777777786"/>
    <n v="8.2152777777777786"/>
    <n v="0"/>
    <n v="14.451388888888888"/>
    <n v="14.451388888888888"/>
    <n v="12.139166666666668"/>
    <n v="2.3122222222222222"/>
    <n v="0"/>
    <n v="0"/>
    <n v="0"/>
    <n v="94.444444444444457"/>
    <n v="63.756127450980379"/>
    <n v="60.21412037037036"/>
    <n v="100"/>
    <n v="0"/>
    <n v="0"/>
    <n v="0"/>
    <n v="0.16"/>
    <n v="0"/>
    <n v="14.451388888888888"/>
    <n v="0"/>
    <n v="14.451388888888888"/>
    <n v="1.3333333333333333"/>
    <n v="1"/>
    <n v="1"/>
    <n v="0"/>
    <m/>
    <m/>
    <m/>
    <m/>
  </r>
  <r>
    <x v="5"/>
    <s v="FROTA 01"/>
    <x v="1"/>
    <x v="1"/>
    <d v="1901-02-16T00:00:00"/>
    <n v="90"/>
    <x v="2"/>
    <s v="CA1014KS112"/>
    <s v="16/02/2023"/>
    <s v="00:00:00"/>
    <s v="16/02/2023"/>
    <s v="23:59:59"/>
    <n v="23.999999999999996"/>
    <n v="0"/>
    <n v="0"/>
    <n v="0"/>
    <n v="0"/>
    <n v="0"/>
    <n v="0"/>
    <n v="23.999999999999996"/>
    <n v="7.9516666666666671"/>
    <n v="7.9516666666666671"/>
    <n v="0"/>
    <n v="16.048333333333336"/>
    <n v="16.048333333333336"/>
    <n v="13.596944444444444"/>
    <n v="2.4513888888888888"/>
    <n v="0"/>
    <n v="0"/>
    <n v="0"/>
    <n v="100"/>
    <n v="66.868055555555571"/>
    <n v="66.868055555555571"/>
    <n v="100"/>
    <n v="0"/>
    <n v="0"/>
    <n v="0"/>
    <n v="0.15275037213971682"/>
    <n v="0"/>
    <n v="16.048333333333336"/>
    <n v="0"/>
    <n v="16.048333333333336"/>
    <n v="0"/>
    <n v="0"/>
    <n v="0"/>
    <n v="0"/>
    <m/>
    <m/>
    <m/>
    <m/>
  </r>
  <r>
    <x v="5"/>
    <s v="FROTA 01"/>
    <x v="1"/>
    <x v="1"/>
    <d v="1901-02-16T00:00:00"/>
    <n v="90"/>
    <x v="3"/>
    <s v="CA1014KS113"/>
    <s v="16/02/2023"/>
    <s v="00:00:00"/>
    <s v="16/02/2023"/>
    <s v="23:59:59"/>
    <n v="24"/>
    <n v="12.210833333333333"/>
    <n v="6.1261111111111113"/>
    <n v="0"/>
    <n v="6.0847222222222221"/>
    <n v="6.0847222222222221"/>
    <n v="0"/>
    <n v="11.789166666666667"/>
    <n v="4.5213888888888887"/>
    <n v="4.5213888888888887"/>
    <n v="0"/>
    <n v="7.2677777777777779"/>
    <n v="7.2677777777777779"/>
    <n v="6.4233333333333338"/>
    <n v="0.84444444444444444"/>
    <n v="0"/>
    <n v="0"/>
    <n v="0"/>
    <n v="49.121527777777779"/>
    <n v="61.647934780047599"/>
    <n v="30.282407407407408"/>
    <n v="54.261893898544109"/>
    <n v="0"/>
    <n v="0"/>
    <n v="2"/>
    <n v="0.11619018498700505"/>
    <n v="0"/>
    <n v="3.6338888888888889"/>
    <n v="3.0630555555555556"/>
    <n v="3.6338888888888889"/>
    <n v="6.1054166666666667"/>
    <n v="2"/>
    <n v="0.49830523897267909"/>
    <n v="0"/>
    <m/>
    <m/>
    <m/>
    <m/>
  </r>
  <r>
    <x v="5"/>
    <s v="FROTA 01"/>
    <x v="1"/>
    <x v="1"/>
    <d v="1901-02-16T00:00:00"/>
    <n v="90"/>
    <x v="4"/>
    <s v="CA1014KS114"/>
    <s v="16/02/2023"/>
    <s v="00:00:00"/>
    <s v="16/02/2023"/>
    <s v="23:59:59"/>
    <n v="24"/>
    <n v="0"/>
    <n v="0"/>
    <n v="0"/>
    <n v="0"/>
    <n v="0"/>
    <n v="0"/>
    <n v="24"/>
    <n v="8.2047222222222214"/>
    <n v="8.2047222222222214"/>
    <n v="0"/>
    <n v="15.795277777777779"/>
    <n v="15.795277777777779"/>
    <n v="12.971111111111112"/>
    <n v="2.8241666666666667"/>
    <n v="0"/>
    <n v="0"/>
    <n v="0"/>
    <n v="100"/>
    <n v="65.813657407407405"/>
    <n v="65.813657407407405"/>
    <n v="100"/>
    <n v="0"/>
    <n v="0"/>
    <n v="0"/>
    <n v="0.17879816400823031"/>
    <n v="0"/>
    <n v="15.795277777777779"/>
    <n v="0"/>
    <n v="15.795277777777779"/>
    <n v="0"/>
    <n v="0"/>
    <n v="0"/>
    <n v="0"/>
    <m/>
    <m/>
    <m/>
    <m/>
  </r>
  <r>
    <x v="5"/>
    <s v="FROTA 01"/>
    <x v="1"/>
    <x v="1"/>
    <d v="1901-02-16T00:00:00"/>
    <n v="90"/>
    <x v="5"/>
    <s v="CA1014KS115"/>
    <s v="16/02/2023"/>
    <s v="00:00:00"/>
    <s v="16/02/2023"/>
    <s v="23:59:59"/>
    <n v="24"/>
    <n v="0"/>
    <n v="0"/>
    <n v="0"/>
    <n v="0"/>
    <n v="0"/>
    <n v="0"/>
    <n v="24"/>
    <n v="7.1144444444444446"/>
    <n v="7.1144444444444446"/>
    <n v="0"/>
    <n v="16.885555555555555"/>
    <n v="16.823055555555555"/>
    <n v="13.879444444444445"/>
    <n v="2.9436111111111112"/>
    <n v="6.25E-2"/>
    <n v="0"/>
    <n v="6.25E-2"/>
    <n v="100"/>
    <n v="70.356481481481481"/>
    <n v="70.356481481481481"/>
    <n v="100"/>
    <n v="0"/>
    <n v="0"/>
    <n v="0"/>
    <n v="0.17432716983615187"/>
    <n v="0"/>
    <n v="16.885555555555555"/>
    <n v="0"/>
    <n v="16.885555555555555"/>
    <n v="0"/>
    <n v="0"/>
    <n v="0"/>
    <n v="0"/>
    <m/>
    <m/>
    <m/>
    <m/>
  </r>
  <r>
    <x v="5"/>
    <s v="FROTA 01"/>
    <x v="1"/>
    <x v="1"/>
    <d v="1901-02-16T00:00:00"/>
    <n v="90"/>
    <x v="6"/>
    <s v="CA1014KS116"/>
    <s v="16/02/2023"/>
    <s v="00:00:00"/>
    <s v="16/02/2023"/>
    <s v="23:59:59"/>
    <n v="24.000000000000004"/>
    <n v="0.43416666666666665"/>
    <n v="0.43416666666666665"/>
    <n v="0"/>
    <n v="0"/>
    <n v="0"/>
    <n v="0"/>
    <n v="23.565833333333337"/>
    <n v="8.4597222222222221"/>
    <n v="8.4597222222222221"/>
    <n v="0"/>
    <n v="15.106111111111112"/>
    <n v="15.106111111111112"/>
    <n v="12.140277777777778"/>
    <n v="2.9658333333333338"/>
    <n v="0"/>
    <n v="0"/>
    <n v="0"/>
    <n v="98.190972222222229"/>
    <n v="64.101748058040712"/>
    <n v="62.942129629629619"/>
    <n v="97.20618464563411"/>
    <n v="0"/>
    <n v="0"/>
    <n v="1"/>
    <n v="0.1963333455922916"/>
    <n v="0"/>
    <n v="15.106111111111112"/>
    <n v="0.43416666666666665"/>
    <n v="15.106111111111112"/>
    <n v="0.43416666666666665"/>
    <n v="1"/>
    <n v="0"/>
    <n v="0"/>
    <m/>
    <m/>
    <m/>
    <m/>
  </r>
  <r>
    <x v="5"/>
    <s v="FROTA 01"/>
    <x v="1"/>
    <x v="1"/>
    <d v="1901-02-16T00:00:00"/>
    <n v="90"/>
    <x v="7"/>
    <s v="CA1014KS117"/>
    <s v="16/02/2023"/>
    <s v="00:00:00"/>
    <s v="16/02/2023"/>
    <s v="23:59:59"/>
    <n v="24"/>
    <n v="7.6838888888888892"/>
    <n v="0"/>
    <n v="0"/>
    <n v="7.6838888888888892"/>
    <n v="7.6838888888888892"/>
    <n v="0"/>
    <n v="16.316111111111109"/>
    <n v="7.7058333333333318"/>
    <n v="7.7058333333333318"/>
    <n v="0"/>
    <n v="8.6102777777777781"/>
    <n v="8.6102777777777781"/>
    <n v="7.3394444444444442"/>
    <n v="1.2708333333333333"/>
    <n v="0"/>
    <n v="0"/>
    <n v="0"/>
    <n v="67.983796296296291"/>
    <n v="52.771629949947233"/>
    <n v="35.876157407407412"/>
    <n v="100"/>
    <n v="0"/>
    <n v="0"/>
    <n v="0"/>
    <n v="0.14759492854147174"/>
    <n v="0"/>
    <n v="8.6102777777777781"/>
    <n v="0"/>
    <n v="8.6102777777777781"/>
    <n v="7.6838888888888892"/>
    <n v="1"/>
    <n v="1"/>
    <n v="0"/>
    <m/>
    <m/>
    <m/>
    <m/>
  </r>
  <r>
    <x v="5"/>
    <s v="FROTA 01"/>
    <x v="1"/>
    <x v="1"/>
    <d v="1901-02-16T00:00:00"/>
    <n v="90"/>
    <x v="8"/>
    <s v="CA1014KS118"/>
    <s v="16/02/2023"/>
    <s v="00:00:00"/>
    <s v="16/02/2023"/>
    <s v="23:59:59"/>
    <n v="24"/>
    <n v="3.8013888888888889"/>
    <n v="0"/>
    <n v="0"/>
    <n v="3.8013888888888889"/>
    <n v="3.5747222222222224"/>
    <n v="0.22666666666666666"/>
    <n v="20.198611111111113"/>
    <n v="7.2591666666666672"/>
    <n v="7.2591666666666672"/>
    <n v="0"/>
    <n v="12.939444444444446"/>
    <n v="12.92"/>
    <n v="10.934722222222222"/>
    <n v="1.9852777777777779"/>
    <n v="1.9444444444444445E-2"/>
    <n v="0"/>
    <n v="1.9444444444444445E-2"/>
    <n v="84.160879629629633"/>
    <n v="64.061060303926283"/>
    <n v="53.914351851851862"/>
    <n v="100"/>
    <n v="0"/>
    <n v="0"/>
    <n v="0"/>
    <n v="0.15342836288695205"/>
    <n v="0"/>
    <n v="12.939444444444446"/>
    <n v="0"/>
    <n v="6.4697222222222228"/>
    <n v="1.9006944444444445"/>
    <n v="2"/>
    <n v="1"/>
    <n v="0"/>
    <m/>
    <m/>
    <m/>
    <m/>
  </r>
  <r>
    <x v="6"/>
    <s v="FROTA 01"/>
    <x v="0"/>
    <x v="0"/>
    <d v="1901-01-17T00:00:00"/>
    <n v="90"/>
    <x v="0"/>
    <s v="CA1014KS110"/>
    <s v="17/01/2023"/>
    <s v="00:00:00"/>
    <s v="17/01/2023"/>
    <s v="23:59:59"/>
    <n v="23.999999999999996"/>
    <n v="0"/>
    <n v="0"/>
    <n v="0"/>
    <n v="0"/>
    <n v="0"/>
    <n v="0"/>
    <n v="23.999999999999996"/>
    <n v="7.355833333333333"/>
    <n v="7.355833333333333"/>
    <n v="0"/>
    <n v="16.644166666666663"/>
    <n v="16.644166666666663"/>
    <n v="14.42027777777778"/>
    <n v="2.2238888888888888"/>
    <n v="0"/>
    <n v="0"/>
    <n v="0"/>
    <n v="100"/>
    <n v="69.350694444444443"/>
    <n v="69.350694444444443"/>
    <n v="100"/>
    <n v="0"/>
    <n v="0"/>
    <n v="0"/>
    <n v="0.13361371184432319"/>
    <n v="0"/>
    <n v="16.644166666666663"/>
    <n v="0"/>
    <n v="16.644166666666663"/>
    <n v="0"/>
    <n v="0"/>
    <n v="0"/>
    <n v="0"/>
    <m/>
    <m/>
    <m/>
    <m/>
  </r>
  <r>
    <x v="6"/>
    <s v="FROTA 01"/>
    <x v="0"/>
    <x v="0"/>
    <d v="1901-01-17T00:00:00"/>
    <n v="90"/>
    <x v="1"/>
    <s v="CA1014KS111"/>
    <s v="17/01/2023"/>
    <s v="00:00:00"/>
    <s v="17/01/2023"/>
    <s v="23:59:59"/>
    <n v="23.999999999999989"/>
    <n v="8.1386111111111106"/>
    <n v="0"/>
    <n v="0"/>
    <n v="8.1386111111111106"/>
    <n v="8.1386111111111106"/>
    <n v="0"/>
    <n v="15.861388888888889"/>
    <n v="6.4877777777777785"/>
    <n v="6.4877777777777785"/>
    <n v="0"/>
    <n v="9.37361111111111"/>
    <n v="9.3261111111111106"/>
    <n v="8.4283333333333328"/>
    <n v="0.89777777777777779"/>
    <n v="4.7500000000000001E-2"/>
    <n v="0"/>
    <n v="4.7500000000000001E-2"/>
    <n v="66.089120370370409"/>
    <n v="59.097038580760398"/>
    <n v="39.056712962962976"/>
    <n v="100"/>
    <n v="0"/>
    <n v="0"/>
    <n v="0"/>
    <n v="9.5777152170691965E-2"/>
    <n v="0"/>
    <n v="9.37361111111111"/>
    <n v="0"/>
    <n v="9.37361111111111"/>
    <n v="8.1386111111111106"/>
    <n v="1"/>
    <n v="1"/>
    <n v="0"/>
    <m/>
    <m/>
    <m/>
    <m/>
  </r>
  <r>
    <x v="6"/>
    <s v="FROTA 01"/>
    <x v="0"/>
    <x v="0"/>
    <d v="1901-01-17T00:00:00"/>
    <n v="90"/>
    <x v="2"/>
    <s v="CA1014KS112"/>
    <s v="17/01/2023"/>
    <s v="00:00:00"/>
    <s v="17/01/2023"/>
    <s v="23:59:59"/>
    <n v="24.000000000000007"/>
    <n v="0"/>
    <n v="0"/>
    <n v="0"/>
    <n v="0"/>
    <n v="0"/>
    <n v="0"/>
    <n v="24.000000000000007"/>
    <n v="7.8425000000000002"/>
    <n v="7.8425000000000002"/>
    <n v="0"/>
    <n v="16.157499999999999"/>
    <n v="16.157499999999999"/>
    <n v="14.515833333333333"/>
    <n v="1.6416666666666666"/>
    <n v="0"/>
    <n v="0"/>
    <n v="0"/>
    <n v="100"/>
    <n v="67.322916666666643"/>
    <n v="67.322916666666643"/>
    <n v="100"/>
    <n v="0"/>
    <n v="0"/>
    <n v="0"/>
    <n v="0.10160400226932798"/>
    <n v="0"/>
    <n v="16.157499999999999"/>
    <n v="0"/>
    <n v="16.157499999999999"/>
    <n v="0"/>
    <n v="0"/>
    <n v="0"/>
    <n v="0"/>
    <m/>
    <m/>
    <m/>
    <m/>
  </r>
  <r>
    <x v="6"/>
    <s v="FROTA 01"/>
    <x v="0"/>
    <x v="0"/>
    <d v="1901-01-17T00:00:00"/>
    <n v="90"/>
    <x v="3"/>
    <s v="CA1014KS113"/>
    <s v="17/01/2023"/>
    <s v="00:00:00"/>
    <s v="17/01/2023"/>
    <s v="23:59:59"/>
    <n v="24"/>
    <n v="0"/>
    <n v="0"/>
    <n v="0"/>
    <n v="0"/>
    <n v="0"/>
    <n v="0"/>
    <n v="24"/>
    <n v="8.1944444444444446"/>
    <n v="8.1944444444444446"/>
    <n v="0"/>
    <n v="15.805555555555555"/>
    <n v="15.805555555555555"/>
    <n v="14.588055555555556"/>
    <n v="1.2175"/>
    <n v="0"/>
    <n v="0"/>
    <n v="0"/>
    <n v="100"/>
    <n v="65.856481481481481"/>
    <n v="65.856481481481481"/>
    <n v="100"/>
    <n v="0"/>
    <n v="0"/>
    <n v="0"/>
    <n v="7.7029876977152897E-2"/>
    <n v="0"/>
    <n v="15.805555555555555"/>
    <n v="0"/>
    <n v="15.805555555555555"/>
    <n v="0"/>
    <n v="0"/>
    <n v="0"/>
    <n v="0"/>
    <m/>
    <m/>
    <m/>
    <m/>
  </r>
  <r>
    <x v="6"/>
    <s v="FROTA 01"/>
    <x v="0"/>
    <x v="0"/>
    <d v="1901-01-17T00:00:00"/>
    <n v="90"/>
    <x v="4"/>
    <s v="CA1014KS114"/>
    <s v="17/01/2023"/>
    <s v="00:00:00"/>
    <s v="17/01/2023"/>
    <s v="23:59:59"/>
    <n v="24.000000000000011"/>
    <n v="0"/>
    <n v="0"/>
    <n v="0"/>
    <n v="0"/>
    <n v="0"/>
    <n v="0"/>
    <n v="24.000000000000011"/>
    <n v="7.3297222222222214"/>
    <n v="7.3297222222222214"/>
    <n v="0"/>
    <n v="16.67027777777778"/>
    <n v="16.67027777777778"/>
    <n v="14.64861111111111"/>
    <n v="2.0216666666666665"/>
    <n v="0"/>
    <n v="0"/>
    <n v="0"/>
    <n v="100"/>
    <n v="69.459490740740719"/>
    <n v="69.459490740740719"/>
    <n v="100"/>
    <n v="0"/>
    <n v="0"/>
    <n v="0"/>
    <n v="0.1212737240264609"/>
    <n v="0"/>
    <n v="16.67027777777778"/>
    <n v="0"/>
    <n v="16.67027777777778"/>
    <n v="0"/>
    <n v="0"/>
    <n v="0"/>
    <n v="0"/>
    <m/>
    <m/>
    <m/>
    <m/>
  </r>
  <r>
    <x v="6"/>
    <s v="FROTA 01"/>
    <x v="0"/>
    <x v="0"/>
    <d v="1901-01-17T00:00:00"/>
    <n v="90"/>
    <x v="5"/>
    <s v="CA1014KS115"/>
    <s v="17/01/2023"/>
    <s v="00:00:00"/>
    <s v="17/01/2023"/>
    <s v="23:59:59"/>
    <n v="23.999999999999996"/>
    <n v="3.9950000000000001"/>
    <n v="3.9950000000000001"/>
    <n v="0"/>
    <n v="0"/>
    <n v="0"/>
    <n v="0"/>
    <n v="20.004999999999995"/>
    <n v="6.6722222222222216"/>
    <n v="6.6722222222222216"/>
    <n v="0"/>
    <n v="13.332777777777777"/>
    <n v="13.332777777777777"/>
    <n v="12.036111111111111"/>
    <n v="1.2966666666666669"/>
    <n v="0"/>
    <n v="0"/>
    <n v="0"/>
    <n v="83.354166666666657"/>
    <n v="66.647227082118363"/>
    <n v="55.55324074074074"/>
    <n v="76.944533504328319"/>
    <n v="0"/>
    <n v="0"/>
    <n v="1"/>
    <n v="9.7254052252177203E-2"/>
    <n v="0"/>
    <n v="13.332777777777777"/>
    <n v="3.9950000000000001"/>
    <n v="13.332777777777777"/>
    <n v="3.9950000000000001"/>
    <n v="1"/>
    <n v="0"/>
    <n v="0"/>
    <m/>
    <m/>
    <m/>
    <m/>
  </r>
  <r>
    <x v="6"/>
    <s v="FROTA 01"/>
    <x v="0"/>
    <x v="0"/>
    <d v="1901-01-17T00:00:00"/>
    <n v="90"/>
    <x v="6"/>
    <s v="CA1014KS116"/>
    <s v="17/01/2023"/>
    <s v="00:00:00"/>
    <s v="17/01/2023"/>
    <s v="23:59:59"/>
    <n v="24"/>
    <n v="0"/>
    <n v="0"/>
    <n v="0"/>
    <n v="0"/>
    <n v="0"/>
    <n v="0"/>
    <n v="24"/>
    <n v="7.7077777777777765"/>
    <n v="7.7077777777777765"/>
    <n v="0"/>
    <n v="16.292222222222222"/>
    <n v="16.292222222222222"/>
    <n v="14.617777777777777"/>
    <n v="1.6744444444444444"/>
    <n v="0"/>
    <n v="0"/>
    <n v="0"/>
    <n v="100"/>
    <n v="67.884259259259267"/>
    <n v="67.884259259259267"/>
    <n v="100"/>
    <n v="0"/>
    <n v="0"/>
    <n v="0"/>
    <n v="0.10277569392348088"/>
    <n v="0"/>
    <n v="16.292222222222222"/>
    <n v="0"/>
    <n v="16.292222222222222"/>
    <n v="0"/>
    <n v="0"/>
    <n v="0"/>
    <n v="0"/>
    <m/>
    <m/>
    <m/>
    <m/>
  </r>
  <r>
    <x v="6"/>
    <s v="FROTA 01"/>
    <x v="0"/>
    <x v="0"/>
    <d v="1901-01-17T00:00:00"/>
    <n v="90"/>
    <x v="7"/>
    <s v="CA1014KS117"/>
    <s v="17/01/2023"/>
    <s v="00:00:00"/>
    <s v="17/01/2023"/>
    <s v="23:59:59"/>
    <n v="23.999999999999996"/>
    <n v="0"/>
    <n v="0"/>
    <n v="0"/>
    <n v="0"/>
    <n v="0"/>
    <n v="0"/>
    <n v="23.999999999999996"/>
    <n v="8.4608333333333334"/>
    <n v="8.4608333333333334"/>
    <n v="0"/>
    <n v="15.539166666666665"/>
    <n v="15.539166666666665"/>
    <n v="14.368611111111111"/>
    <n v="1.1705555555555556"/>
    <n v="0"/>
    <n v="0"/>
    <n v="0"/>
    <n v="100"/>
    <n v="64.746527777777786"/>
    <n v="64.746527777777786"/>
    <n v="100"/>
    <n v="0"/>
    <n v="0"/>
    <n v="0"/>
    <n v="7.5329364866555851E-2"/>
    <n v="0"/>
    <n v="15.539166666666665"/>
    <n v="0"/>
    <n v="15.539166666666665"/>
    <n v="0"/>
    <n v="0"/>
    <n v="0"/>
    <n v="0"/>
    <m/>
    <m/>
    <m/>
    <m/>
  </r>
  <r>
    <x v="6"/>
    <s v="FROTA 01"/>
    <x v="0"/>
    <x v="0"/>
    <d v="1901-01-17T00:00:00"/>
    <n v="90"/>
    <x v="8"/>
    <s v="CA1014KS118"/>
    <s v="17/01/2023"/>
    <s v="00:00:00"/>
    <s v="17/01/2023"/>
    <s v="23:59:59"/>
    <n v="24"/>
    <n v="0"/>
    <n v="0"/>
    <n v="0"/>
    <n v="0"/>
    <n v="0"/>
    <n v="0"/>
    <n v="24"/>
    <n v="6.721111111111111"/>
    <n v="6.721111111111111"/>
    <n v="0"/>
    <n v="17.27888888888889"/>
    <n v="17.041944444444447"/>
    <n v="14.5825"/>
    <n v="2.4594444444444443"/>
    <n v="0.23694444444444446"/>
    <n v="0"/>
    <n v="0.23694444444444446"/>
    <n v="100"/>
    <n v="71.995370370370367"/>
    <n v="71.995370370370367"/>
    <n v="100"/>
    <n v="0"/>
    <n v="0"/>
    <n v="0"/>
    <n v="0.14233811330461063"/>
    <n v="0"/>
    <n v="17.27888888888889"/>
    <n v="0"/>
    <n v="17.27888888888889"/>
    <n v="0"/>
    <n v="0"/>
    <n v="0"/>
    <n v="0"/>
    <m/>
    <m/>
    <m/>
    <m/>
  </r>
  <r>
    <x v="5"/>
    <s v="FROTA 01"/>
    <x v="1"/>
    <x v="1"/>
    <d v="1901-02-17T00:00:00"/>
    <n v="90"/>
    <x v="0"/>
    <s v="CA1014KS110"/>
    <s v="17/02/2023"/>
    <s v="00:00:00"/>
    <s v="17/02/2023"/>
    <s v="23:59:59"/>
    <n v="23.999999999999996"/>
    <n v="0"/>
    <n v="0"/>
    <n v="0"/>
    <n v="0"/>
    <n v="0"/>
    <n v="0"/>
    <n v="23.999999999999996"/>
    <n v="8.0108333333333324"/>
    <n v="8.0108333333333324"/>
    <n v="0"/>
    <n v="15.989166666666664"/>
    <n v="15.989166666666664"/>
    <n v="14.228055555555553"/>
    <n v="1.7611111111111111"/>
    <n v="0"/>
    <n v="0"/>
    <n v="0"/>
    <n v="100"/>
    <n v="66.621527777777771"/>
    <n v="66.621527777777771"/>
    <n v="100"/>
    <n v="0"/>
    <n v="0"/>
    <n v="0"/>
    <n v="0.1101440211254148"/>
    <n v="0"/>
    <n v="15.989166666666664"/>
    <n v="0"/>
    <n v="15.989166666666664"/>
    <n v="0"/>
    <n v="0"/>
    <n v="0"/>
    <n v="0"/>
    <m/>
    <m/>
    <m/>
    <m/>
  </r>
  <r>
    <x v="5"/>
    <s v="FROTA 01"/>
    <x v="1"/>
    <x v="1"/>
    <d v="1901-02-17T00:00:00"/>
    <n v="90"/>
    <x v="1"/>
    <s v="CA1014KS111"/>
    <s v="17/02/2023"/>
    <s v="00:00:00"/>
    <s v="17/02/2023"/>
    <s v="23:59:59"/>
    <n v="24"/>
    <n v="0"/>
    <n v="0"/>
    <n v="0"/>
    <n v="0"/>
    <n v="0"/>
    <n v="0"/>
    <n v="24"/>
    <n v="8.5494444444444433"/>
    <n v="8.5494444444444433"/>
    <n v="0"/>
    <n v="15.450555555555555"/>
    <n v="15.438611111111111"/>
    <n v="14.069166666666666"/>
    <n v="1.3694444444444445"/>
    <n v="1.1944444444444445E-2"/>
    <n v="0"/>
    <n v="1.1944444444444445E-2"/>
    <n v="100"/>
    <n v="64.37731481481481"/>
    <n v="64.37731481481481"/>
    <n v="100"/>
    <n v="0"/>
    <n v="0"/>
    <n v="0"/>
    <n v="8.8633993743482797E-2"/>
    <n v="0"/>
    <n v="15.450555555555555"/>
    <n v="0"/>
    <n v="15.450555555555555"/>
    <n v="0"/>
    <n v="0"/>
    <n v="0"/>
    <n v="0"/>
    <m/>
    <m/>
    <m/>
    <m/>
  </r>
  <r>
    <x v="5"/>
    <s v="FROTA 01"/>
    <x v="1"/>
    <x v="1"/>
    <d v="1901-02-17T00:00:00"/>
    <n v="90"/>
    <x v="2"/>
    <s v="CA1014KS112"/>
    <s v="17/02/2023"/>
    <s v="00:00:00"/>
    <s v="17/02/2023"/>
    <s v="23:59:59"/>
    <n v="23.999999999999996"/>
    <n v="0"/>
    <n v="0"/>
    <n v="0"/>
    <n v="0"/>
    <n v="0"/>
    <n v="0"/>
    <n v="23.999999999999996"/>
    <n v="7.9847222222222198"/>
    <n v="7.9847222222222198"/>
    <n v="0"/>
    <n v="16.015277777777776"/>
    <n v="16.015277777777776"/>
    <n v="13.961666666666668"/>
    <n v="2.0536111111111111"/>
    <n v="0"/>
    <n v="0"/>
    <n v="0"/>
    <n v="100"/>
    <n v="66.730324074074076"/>
    <n v="66.730324074074076"/>
    <n v="100"/>
    <n v="0"/>
    <n v="0"/>
    <n v="0"/>
    <n v="0.12822825427109533"/>
    <n v="0"/>
    <n v="16.015277777777776"/>
    <n v="0"/>
    <n v="16.015277777777776"/>
    <n v="0"/>
    <n v="0"/>
    <n v="0"/>
    <n v="0"/>
    <m/>
    <m/>
    <m/>
    <m/>
  </r>
  <r>
    <x v="5"/>
    <s v="FROTA 01"/>
    <x v="1"/>
    <x v="1"/>
    <d v="1901-02-17T00:00:00"/>
    <n v="90"/>
    <x v="3"/>
    <s v="CA1014KS113"/>
    <s v="17/02/2023"/>
    <s v="00:00:00"/>
    <s v="17/02/2023"/>
    <s v="23:59:59"/>
    <n v="23.999999999999996"/>
    <n v="0"/>
    <n v="0"/>
    <n v="0"/>
    <n v="0"/>
    <n v="0"/>
    <n v="0"/>
    <n v="23.999999999999996"/>
    <n v="8.6219444444444431"/>
    <n v="8.6219444444444431"/>
    <n v="0"/>
    <n v="15.378055555555555"/>
    <n v="15.108055555555554"/>
    <n v="13.591111111111109"/>
    <n v="1.5169444444444444"/>
    <n v="0.27"/>
    <n v="0"/>
    <n v="0.27"/>
    <n v="100"/>
    <n v="64.075231481481481"/>
    <n v="64.075231481481481"/>
    <n v="100"/>
    <n v="0"/>
    <n v="0"/>
    <n v="0"/>
    <n v="9.864344935965752E-2"/>
    <n v="0"/>
    <n v="15.378055555555555"/>
    <n v="0"/>
    <n v="15.378055555555555"/>
    <n v="0"/>
    <n v="0"/>
    <n v="0"/>
    <n v="0"/>
    <m/>
    <m/>
    <m/>
    <m/>
  </r>
  <r>
    <x v="5"/>
    <s v="FROTA 01"/>
    <x v="1"/>
    <x v="1"/>
    <d v="1901-02-17T00:00:00"/>
    <n v="90"/>
    <x v="4"/>
    <s v="CA1014KS114"/>
    <s v="17/02/2023"/>
    <s v="00:00:00"/>
    <s v="17/02/2023"/>
    <s v="23:59:59"/>
    <n v="23.999999999999993"/>
    <n v="3.2072222222222222"/>
    <n v="3.2072222222222222"/>
    <n v="0"/>
    <n v="0"/>
    <n v="0"/>
    <n v="0"/>
    <n v="20.792777777777776"/>
    <n v="8.5261111111111099"/>
    <n v="8.5261111111111099"/>
    <n v="0"/>
    <n v="12.266666666666667"/>
    <n v="12.266666666666667"/>
    <n v="10.864444444444445"/>
    <n v="1.402222222222222"/>
    <n v="0"/>
    <n v="0"/>
    <n v="0"/>
    <n v="86.63657407407409"/>
    <n v="58.994843294947508"/>
    <n v="51.111111111111128"/>
    <n v="79.273327828241122"/>
    <n v="0"/>
    <n v="0"/>
    <n v="1"/>
    <n v="0.11431159420289853"/>
    <n v="0"/>
    <n v="12.266666666666667"/>
    <n v="3.2072222222222222"/>
    <n v="12.266666666666667"/>
    <n v="3.2072222222222222"/>
    <n v="1"/>
    <n v="0"/>
    <n v="0"/>
    <m/>
    <m/>
    <m/>
    <m/>
  </r>
  <r>
    <x v="5"/>
    <s v="FROTA 01"/>
    <x v="1"/>
    <x v="1"/>
    <d v="1901-02-17T00:00:00"/>
    <n v="90"/>
    <x v="5"/>
    <s v="CA1014KS115"/>
    <s v="17/02/2023"/>
    <s v="00:00:00"/>
    <s v="17/02/2023"/>
    <s v="23:59:59"/>
    <n v="24.000000000000007"/>
    <n v="14.223611111111111"/>
    <n v="14.223611111111111"/>
    <n v="0"/>
    <n v="0"/>
    <n v="0"/>
    <n v="0"/>
    <n v="9.7763888888888886"/>
    <n v="3.1108333333333333"/>
    <n v="3.1108333333333333"/>
    <n v="0"/>
    <n v="6.6655555555555548"/>
    <n v="6.6655555555555548"/>
    <n v="5.9963888888888892"/>
    <n v="0.66916666666666669"/>
    <n v="0"/>
    <n v="0"/>
    <n v="0"/>
    <n v="40.734953703703688"/>
    <n v="68.180139224321636"/>
    <n v="27.773148148148135"/>
    <n v="31.909150144279991"/>
    <n v="0"/>
    <n v="0"/>
    <n v="1"/>
    <n v="0.1003917319553259"/>
    <n v="0"/>
    <n v="6.6655555555555548"/>
    <n v="14.223611111111111"/>
    <n v="6.6655555555555548"/>
    <n v="14.223611111111111"/>
    <n v="1"/>
    <n v="0"/>
    <n v="0"/>
    <m/>
    <m/>
    <m/>
    <m/>
  </r>
  <r>
    <x v="5"/>
    <s v="FROTA 01"/>
    <x v="1"/>
    <x v="1"/>
    <d v="1901-02-17T00:00:00"/>
    <n v="90"/>
    <x v="6"/>
    <s v="CA1014KS116"/>
    <s v="17/02/2023"/>
    <s v="00:00:00"/>
    <s v="17/02/2023"/>
    <s v="23:59:59"/>
    <n v="24"/>
    <n v="0"/>
    <n v="0"/>
    <n v="0"/>
    <n v="0"/>
    <n v="0"/>
    <n v="0"/>
    <n v="24"/>
    <n v="9.4450000000000003"/>
    <n v="9.4450000000000003"/>
    <n v="0"/>
    <n v="14.555000000000001"/>
    <n v="14.555000000000001"/>
    <n v="13.120555555555555"/>
    <n v="1.4344444444444444"/>
    <n v="0"/>
    <n v="0"/>
    <n v="0"/>
    <n v="100"/>
    <n v="60.645833333333343"/>
    <n v="60.645833333333343"/>
    <n v="100"/>
    <n v="0"/>
    <n v="0"/>
    <n v="0"/>
    <n v="9.8553379899996171E-2"/>
    <n v="0"/>
    <n v="14.555000000000001"/>
    <n v="0"/>
    <n v="14.555000000000001"/>
    <n v="0"/>
    <n v="0"/>
    <n v="0"/>
    <n v="0"/>
    <m/>
    <m/>
    <m/>
    <m/>
  </r>
  <r>
    <x v="5"/>
    <s v="FROTA 01"/>
    <x v="1"/>
    <x v="1"/>
    <d v="1901-02-17T00:00:00"/>
    <n v="90"/>
    <x v="7"/>
    <s v="CA1014KS117"/>
    <s v="17/02/2023"/>
    <s v="00:00:00"/>
    <s v="17/02/2023"/>
    <s v="23:59:59"/>
    <n v="23.999999999999996"/>
    <n v="0"/>
    <n v="0"/>
    <n v="0"/>
    <n v="0"/>
    <n v="0"/>
    <n v="0"/>
    <n v="23.999999999999996"/>
    <n v="8.5705555555555559"/>
    <n v="8.5705555555555559"/>
    <n v="0"/>
    <n v="15.429444444444444"/>
    <n v="15.429444444444444"/>
    <n v="13.726944444444444"/>
    <n v="1.7025000000000001"/>
    <n v="0"/>
    <n v="0"/>
    <n v="0"/>
    <n v="100"/>
    <n v="64.289351851851862"/>
    <n v="64.289351851851862"/>
    <n v="100"/>
    <n v="0"/>
    <n v="0"/>
    <n v="0"/>
    <n v="0.11034097864832752"/>
    <n v="0"/>
    <n v="15.429444444444444"/>
    <n v="0"/>
    <n v="15.429444444444444"/>
    <n v="0"/>
    <n v="0"/>
    <n v="0"/>
    <n v="0"/>
    <m/>
    <m/>
    <m/>
    <m/>
  </r>
  <r>
    <x v="5"/>
    <s v="FROTA 01"/>
    <x v="1"/>
    <x v="1"/>
    <d v="1901-02-17T00:00:00"/>
    <n v="90"/>
    <x v="8"/>
    <s v="CA1014KS118"/>
    <s v="17/02/2023"/>
    <s v="00:00:00"/>
    <s v="17/02/2023"/>
    <s v="23:59:59"/>
    <n v="24"/>
    <n v="23.506666666666668"/>
    <n v="0"/>
    <n v="0"/>
    <n v="23.506666666666668"/>
    <n v="23.506666666666668"/>
    <n v="0"/>
    <n v="0.49333333333333335"/>
    <n v="0.49333333333333335"/>
    <n v="0.49333333333333335"/>
    <n v="0"/>
    <n v="0"/>
    <n v="0"/>
    <n v="0"/>
    <n v="0"/>
    <n v="0"/>
    <n v="0"/>
    <n v="0"/>
    <n v="2.0555555555555558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6"/>
    <s v="FROTA 01"/>
    <x v="0"/>
    <x v="0"/>
    <d v="1901-01-18T00:00:00"/>
    <n v="90"/>
    <x v="0"/>
    <s v="CA1014KS110"/>
    <s v="18/01/2023"/>
    <s v="00:00:00"/>
    <s v="18/01/2023"/>
    <s v="23:59:59"/>
    <n v="24"/>
    <n v="1.8233333333333333"/>
    <n v="0"/>
    <n v="0"/>
    <n v="1.8233333333333333"/>
    <n v="1.8233333333333333"/>
    <n v="0"/>
    <n v="22.176666666666666"/>
    <n v="6.3608333333333338"/>
    <n v="5.7408333333333337"/>
    <n v="0.62"/>
    <n v="15.815833333333334"/>
    <n v="15.815833333333334"/>
    <n v="13.321666666666665"/>
    <n v="2.4941666666666666"/>
    <n v="0"/>
    <n v="0"/>
    <n v="0"/>
    <n v="92.402777777777771"/>
    <n v="71.317450774086893"/>
    <n v="65.899305555555557"/>
    <n v="100"/>
    <n v="0"/>
    <n v="0"/>
    <n v="0"/>
    <n v="0.15770061647083619"/>
    <n v="0"/>
    <n v="15.815833333333334"/>
    <n v="0"/>
    <n v="15.815833333333334"/>
    <n v="1.8233333333333333"/>
    <n v="1"/>
    <n v="1"/>
    <n v="0"/>
    <m/>
    <m/>
    <m/>
    <m/>
  </r>
  <r>
    <x v="6"/>
    <s v="FROTA 01"/>
    <x v="0"/>
    <x v="0"/>
    <d v="1901-01-18T00:00:00"/>
    <n v="90"/>
    <x v="1"/>
    <s v="CA1014KS111"/>
    <s v="18/01/2023"/>
    <s v="00:00:00"/>
    <s v="18/01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6"/>
    <s v="FROTA 01"/>
    <x v="0"/>
    <x v="0"/>
    <d v="1901-01-18T00:00:00"/>
    <n v="90"/>
    <x v="2"/>
    <s v="CA1014KS112"/>
    <s v="18/01/2023"/>
    <s v="00:00:00"/>
    <s v="18/01/2023"/>
    <s v="23:59:59"/>
    <n v="24"/>
    <n v="9.3322222222222226"/>
    <n v="9.3322222222222226"/>
    <n v="0"/>
    <n v="0"/>
    <n v="0"/>
    <n v="0"/>
    <n v="14.667777777777774"/>
    <n v="4.4650000000000007"/>
    <n v="3.5588888888888892"/>
    <n v="0.90611111111111109"/>
    <n v="10.202777777777776"/>
    <n v="10.202777777777776"/>
    <n v="8.1325000000000003"/>
    <n v="2.0702777777777777"/>
    <n v="0"/>
    <n v="0"/>
    <n v="0"/>
    <n v="61.115740740740719"/>
    <n v="69.559124308764495"/>
    <n v="42.511574074074062"/>
    <n v="52.22819440889571"/>
    <n v="0"/>
    <n v="0"/>
    <n v="1"/>
    <n v="0.20291315001361288"/>
    <n v="0"/>
    <n v="10.202777777777776"/>
    <n v="9.3322222222222226"/>
    <n v="10.202777777777776"/>
    <n v="9.3322222222222226"/>
    <n v="1"/>
    <n v="0"/>
    <n v="0"/>
    <m/>
    <m/>
    <m/>
    <m/>
  </r>
  <r>
    <x v="6"/>
    <s v="FROTA 01"/>
    <x v="0"/>
    <x v="0"/>
    <d v="1901-01-18T00:00:00"/>
    <n v="90"/>
    <x v="3"/>
    <s v="CA1014KS113"/>
    <s v="18/01/2023"/>
    <s v="00:00:00"/>
    <s v="18/01/2023"/>
    <s v="23:59:59"/>
    <n v="24"/>
    <n v="1.6772222222222222"/>
    <n v="1.6772222222222222"/>
    <n v="0"/>
    <n v="0"/>
    <n v="0"/>
    <n v="0"/>
    <n v="22.32277777777778"/>
    <n v="6.7061111111111096"/>
    <n v="5.7930555555555552"/>
    <n v="0.91305555555555551"/>
    <n v="15.616666666666664"/>
    <n v="15.616666666666664"/>
    <n v="13.387222222222221"/>
    <n v="2.2294444444444443"/>
    <n v="0"/>
    <n v="0"/>
    <n v="0"/>
    <n v="93.01157407407409"/>
    <n v="69.958438067743444"/>
    <n v="65.069444444444429"/>
    <n v="90.301647980982352"/>
    <n v="0"/>
    <n v="0"/>
    <n v="1"/>
    <n v="0.14276058342226969"/>
    <n v="0"/>
    <n v="15.616666666666664"/>
    <n v="1.6772222222222222"/>
    <n v="15.616666666666664"/>
    <n v="1.6772222222222222"/>
    <n v="1"/>
    <n v="0"/>
    <n v="0"/>
    <m/>
    <m/>
    <m/>
    <m/>
  </r>
  <r>
    <x v="6"/>
    <s v="FROTA 01"/>
    <x v="0"/>
    <x v="0"/>
    <d v="1901-01-18T00:00:00"/>
    <n v="90"/>
    <x v="4"/>
    <s v="CA1014KS114"/>
    <s v="18/01/2023"/>
    <s v="00:00:00"/>
    <s v="18/01/2023"/>
    <s v="23:59:59"/>
    <n v="24"/>
    <n v="0"/>
    <n v="0"/>
    <n v="0"/>
    <n v="0"/>
    <n v="0"/>
    <n v="0"/>
    <n v="24"/>
    <n v="8.2638888888888893"/>
    <n v="8.0580555555555549"/>
    <n v="0.20583333333333334"/>
    <n v="15.736111111111112"/>
    <n v="15.736111111111112"/>
    <n v="13.390555555555556"/>
    <n v="2.3455555555555554"/>
    <n v="0"/>
    <n v="0"/>
    <n v="0"/>
    <n v="100"/>
    <n v="65.567129629629633"/>
    <n v="65.567129629629633"/>
    <n v="100"/>
    <n v="0"/>
    <n v="0"/>
    <n v="0"/>
    <n v="0.14905560458958514"/>
    <n v="0"/>
    <n v="15.736111111111112"/>
    <n v="0"/>
    <n v="15.736111111111112"/>
    <n v="0"/>
    <n v="0"/>
    <n v="0"/>
    <n v="0"/>
    <m/>
    <m/>
    <m/>
    <m/>
  </r>
  <r>
    <x v="6"/>
    <s v="FROTA 01"/>
    <x v="0"/>
    <x v="0"/>
    <d v="1901-01-18T00:00:00"/>
    <n v="90"/>
    <x v="5"/>
    <s v="CA1014KS115"/>
    <s v="18/01/2023"/>
    <s v="00:00:00"/>
    <s v="18/01/2023"/>
    <s v="23:59:59"/>
    <n v="24"/>
    <n v="8.0344444444444445"/>
    <n v="8.0344444444444445"/>
    <n v="0"/>
    <n v="0"/>
    <n v="0"/>
    <n v="0"/>
    <n v="15.965555555555557"/>
    <n v="6.1586111111111119"/>
    <n v="5.1911111111111117"/>
    <n v="0.96750000000000003"/>
    <n v="9.8069444444444454"/>
    <n v="9.8069444444444454"/>
    <n v="9.1177777777777784"/>
    <n v="0.68916666666666659"/>
    <n v="0"/>
    <n v="0"/>
    <n v="0"/>
    <n v="66.523148148148152"/>
    <n v="61.425638527385338"/>
    <n v="40.862268518518526"/>
    <n v="54.967382335082284"/>
    <n v="0"/>
    <n v="0"/>
    <n v="1"/>
    <n v="7.0273332389179988E-2"/>
    <n v="0"/>
    <n v="9.8069444444444454"/>
    <n v="8.0344444444444445"/>
    <n v="9.8069444444444454"/>
    <n v="8.0344444444444445"/>
    <n v="1"/>
    <n v="0"/>
    <n v="0"/>
    <m/>
    <m/>
    <m/>
    <m/>
  </r>
  <r>
    <x v="6"/>
    <s v="FROTA 01"/>
    <x v="0"/>
    <x v="0"/>
    <d v="1901-01-18T00:00:00"/>
    <n v="90"/>
    <x v="6"/>
    <s v="CA1014KS116"/>
    <s v="18/01/2023"/>
    <s v="00:00:00"/>
    <s v="18/01/2023"/>
    <s v="23:59:59"/>
    <n v="23.999999999999996"/>
    <n v="0"/>
    <n v="0"/>
    <n v="0"/>
    <n v="0"/>
    <n v="0"/>
    <n v="0"/>
    <n v="23.999999999999996"/>
    <n v="8.3852777777777785"/>
    <n v="7.5611111111111118"/>
    <n v="0.82416666666666671"/>
    <n v="15.61472222222222"/>
    <n v="15.466111111111111"/>
    <n v="13.460277777777776"/>
    <n v="2.0058333333333334"/>
    <n v="0.14861111111111111"/>
    <n v="0"/>
    <n v="0.14861111111111111"/>
    <n v="100"/>
    <n v="65.061342592592595"/>
    <n v="65.061342592592595"/>
    <n v="100"/>
    <n v="0"/>
    <n v="0"/>
    <n v="0"/>
    <n v="0.12845783003931477"/>
    <n v="0"/>
    <n v="15.61472222222222"/>
    <n v="0"/>
    <n v="15.61472222222222"/>
    <n v="0"/>
    <n v="0"/>
    <n v="0"/>
    <n v="0"/>
    <m/>
    <m/>
    <m/>
    <m/>
  </r>
  <r>
    <x v="6"/>
    <s v="FROTA 01"/>
    <x v="0"/>
    <x v="0"/>
    <d v="1901-01-18T00:00:00"/>
    <n v="90"/>
    <x v="7"/>
    <s v="CA1014KS117"/>
    <s v="18/01/2023"/>
    <s v="00:00:00"/>
    <s v="18/01/2023"/>
    <s v="23:59:59"/>
    <n v="23.999999999999996"/>
    <n v="0"/>
    <n v="0"/>
    <n v="0"/>
    <n v="0"/>
    <n v="0"/>
    <n v="0"/>
    <n v="23.999999999999996"/>
    <n v="6.9730555555555549"/>
    <n v="6.3274999999999997"/>
    <n v="0.64555555555555555"/>
    <n v="17.026944444444442"/>
    <n v="16.946111111111108"/>
    <n v="14.765555555555554"/>
    <n v="2.1805555555555554"/>
    <n v="8.0833333333333326E-2"/>
    <n v="0"/>
    <n v="8.0833333333333326E-2"/>
    <n v="100"/>
    <n v="70.945601851851862"/>
    <n v="70.945601851851862"/>
    <n v="100"/>
    <n v="0"/>
    <n v="0"/>
    <n v="0"/>
    <n v="0.1280649950242263"/>
    <n v="0"/>
    <n v="17.026944444444442"/>
    <n v="0"/>
    <n v="17.026944444444442"/>
    <n v="0"/>
    <n v="0"/>
    <n v="0"/>
    <n v="0"/>
    <m/>
    <m/>
    <m/>
    <m/>
  </r>
  <r>
    <x v="6"/>
    <s v="FROTA 01"/>
    <x v="0"/>
    <x v="0"/>
    <d v="1901-01-18T00:00:00"/>
    <n v="90"/>
    <x v="8"/>
    <s v="CA1014KS118"/>
    <s v="18/01/2023"/>
    <s v="00:00:00"/>
    <s v="18/01/2023"/>
    <s v="23:59:59"/>
    <n v="24"/>
    <n v="0"/>
    <n v="0"/>
    <n v="0"/>
    <n v="0"/>
    <n v="0"/>
    <n v="0"/>
    <n v="24"/>
    <n v="5.7355555555555551"/>
    <n v="5.0230555555555547"/>
    <n v="0.71250000000000002"/>
    <n v="18.264444444444447"/>
    <n v="18.264444444444447"/>
    <n v="16.022222222222226"/>
    <n v="2.2422222222222223"/>
    <n v="0"/>
    <n v="0"/>
    <n v="0"/>
    <n v="100"/>
    <n v="76.101851851851862"/>
    <n v="76.101851851851862"/>
    <n v="100"/>
    <n v="0"/>
    <n v="0"/>
    <n v="0"/>
    <n v="0.1227643265604088"/>
    <n v="0"/>
    <n v="18.264444444444447"/>
    <n v="0"/>
    <n v="18.264444444444447"/>
    <n v="0"/>
    <n v="0"/>
    <n v="0"/>
    <n v="0"/>
    <m/>
    <m/>
    <m/>
    <m/>
  </r>
  <r>
    <x v="5"/>
    <s v="FROTA 01"/>
    <x v="1"/>
    <x v="1"/>
    <d v="1901-02-18T00:00:00"/>
    <n v="90"/>
    <x v="0"/>
    <s v="CA1014KS110"/>
    <s v="18/02/2023"/>
    <s v="00:00:00"/>
    <s v="18/02/2023"/>
    <s v="23:59:59"/>
    <n v="23.999999999999996"/>
    <n v="1.326111111111111"/>
    <n v="0"/>
    <n v="0"/>
    <n v="1.326111111111111"/>
    <n v="1.326111111111111"/>
    <n v="0"/>
    <n v="22.673888888888886"/>
    <n v="10.059444444444445"/>
    <n v="6.8997222222222216"/>
    <n v="3.1597222222222223"/>
    <n v="12.614444444444443"/>
    <n v="12.614444444444443"/>
    <n v="10.992777777777777"/>
    <n v="1.6216666666666666"/>
    <n v="0"/>
    <n v="0"/>
    <n v="0"/>
    <n v="94.474537037037038"/>
    <n v="55.634234190086495"/>
    <n v="52.560185185185183"/>
    <n v="100"/>
    <n v="0"/>
    <n v="0"/>
    <n v="0"/>
    <n v="0.12855632872368539"/>
    <n v="0"/>
    <n v="12.614444444444443"/>
    <n v="0"/>
    <n v="12.614444444444443"/>
    <n v="1.326111111111111"/>
    <n v="1"/>
    <n v="1"/>
    <n v="0"/>
    <m/>
    <m/>
    <m/>
    <m/>
  </r>
  <r>
    <x v="5"/>
    <s v="FROTA 01"/>
    <x v="1"/>
    <x v="1"/>
    <d v="1901-02-18T00:00:00"/>
    <n v="90"/>
    <x v="1"/>
    <s v="CA1014KS111"/>
    <s v="18/02/2023"/>
    <s v="00:00:00"/>
    <s v="18/02/2023"/>
    <s v="23:59:59"/>
    <n v="24.000000000000004"/>
    <n v="0"/>
    <n v="0"/>
    <n v="0"/>
    <n v="0"/>
    <n v="0"/>
    <n v="0"/>
    <n v="24.000000000000004"/>
    <n v="9.0586111111111105"/>
    <n v="6.1194444444444436"/>
    <n v="2.9391666666666669"/>
    <n v="14.941388888888888"/>
    <n v="14.941388888888888"/>
    <n v="12.456666666666665"/>
    <n v="2.4847222222222221"/>
    <n v="0"/>
    <n v="0"/>
    <n v="0"/>
    <n v="100"/>
    <n v="62.255787037037024"/>
    <n v="62.255787037037024"/>
    <n v="100"/>
    <n v="0"/>
    <n v="0"/>
    <n v="0"/>
    <n v="0.16629794195839298"/>
    <n v="0"/>
    <n v="14.941388888888888"/>
    <n v="0"/>
    <n v="14.941388888888888"/>
    <n v="0"/>
    <n v="0"/>
    <n v="0"/>
    <n v="0"/>
    <m/>
    <m/>
    <m/>
    <m/>
  </r>
  <r>
    <x v="5"/>
    <s v="FROTA 01"/>
    <x v="1"/>
    <x v="1"/>
    <d v="1901-02-18T00:00:00"/>
    <n v="90"/>
    <x v="2"/>
    <s v="CA1014KS112"/>
    <s v="18/02/2023"/>
    <s v="00:00:00"/>
    <s v="18/02/2023"/>
    <s v="23:59:59"/>
    <n v="24.000000000000007"/>
    <n v="0"/>
    <n v="0"/>
    <n v="0"/>
    <n v="0"/>
    <n v="0"/>
    <n v="0"/>
    <n v="24.000000000000007"/>
    <n v="9.3755555555555556"/>
    <n v="6.5508333333333333"/>
    <n v="2.8247222222222224"/>
    <n v="14.624444444444443"/>
    <n v="14.624444444444443"/>
    <n v="11.386944444444445"/>
    <n v="3.2375000000000003"/>
    <n v="0"/>
    <n v="0"/>
    <n v="0"/>
    <n v="100"/>
    <n v="60.935185185185162"/>
    <n v="60.935185185185162"/>
    <n v="100"/>
    <n v="0"/>
    <n v="0"/>
    <n v="0"/>
    <n v="0.22137593070961864"/>
    <n v="0"/>
    <n v="14.624444444444443"/>
    <n v="0"/>
    <n v="14.624444444444443"/>
    <n v="0"/>
    <n v="0"/>
    <n v="0"/>
    <n v="0"/>
    <m/>
    <m/>
    <m/>
    <m/>
  </r>
  <r>
    <x v="5"/>
    <s v="FROTA 01"/>
    <x v="1"/>
    <x v="1"/>
    <d v="1901-02-18T00:00:00"/>
    <n v="90"/>
    <x v="3"/>
    <s v="CA1014KS113"/>
    <s v="18/02/2023"/>
    <s v="00:00:00"/>
    <s v="18/02/2023"/>
    <s v="23:59:59"/>
    <n v="24"/>
    <n v="0"/>
    <n v="0"/>
    <n v="0"/>
    <n v="0"/>
    <n v="0"/>
    <n v="0"/>
    <n v="24"/>
    <n v="9.5888888888888886"/>
    <n v="6.4180555555555552"/>
    <n v="3.1708333333333334"/>
    <n v="14.411111111111111"/>
    <n v="14.411111111111111"/>
    <n v="12.208055555555557"/>
    <n v="2.2030555555555558"/>
    <n v="0"/>
    <n v="0"/>
    <n v="0"/>
    <n v="100"/>
    <n v="60.046296296296298"/>
    <n v="60.046296296296298"/>
    <n v="100"/>
    <n v="0"/>
    <n v="0"/>
    <n v="0"/>
    <n v="0.15287201233616038"/>
    <n v="0"/>
    <n v="14.411111111111111"/>
    <n v="0"/>
    <n v="14.411111111111111"/>
    <n v="0"/>
    <n v="0"/>
    <n v="0"/>
    <n v="0"/>
    <m/>
    <m/>
    <m/>
    <m/>
  </r>
  <r>
    <x v="5"/>
    <s v="FROTA 01"/>
    <x v="1"/>
    <x v="1"/>
    <d v="1901-02-18T00:00:00"/>
    <n v="90"/>
    <x v="4"/>
    <s v="CA1014KS114"/>
    <s v="18/02/2023"/>
    <s v="00:00:00"/>
    <s v="18/02/2023"/>
    <s v="23:59:59"/>
    <n v="23.999999999999993"/>
    <n v="0.51944444444444449"/>
    <n v="0.51944444444444449"/>
    <n v="0"/>
    <n v="0"/>
    <n v="0"/>
    <n v="0"/>
    <n v="23.480555555555551"/>
    <n v="10.454722222222223"/>
    <n v="7.559444444444444"/>
    <n v="2.8952777777777778"/>
    <n v="13.025833333333335"/>
    <n v="13.025833333333335"/>
    <n v="11.196666666666669"/>
    <n v="1.8291666666666666"/>
    <n v="0"/>
    <n v="0"/>
    <n v="0"/>
    <n v="97.835648148148152"/>
    <n v="55.474979297290915"/>
    <n v="54.274305555555578"/>
    <n v="96.165125197383261"/>
    <n v="0"/>
    <n v="0"/>
    <n v="1"/>
    <n v="0.14042607638666749"/>
    <n v="0"/>
    <n v="13.025833333333335"/>
    <n v="0.51944444444444449"/>
    <n v="13.025833333333335"/>
    <n v="0.51944444444444449"/>
    <n v="1"/>
    <n v="0"/>
    <n v="0"/>
    <m/>
    <m/>
    <m/>
    <m/>
  </r>
  <r>
    <x v="5"/>
    <s v="FROTA 01"/>
    <x v="1"/>
    <x v="1"/>
    <d v="1901-02-18T00:00:00"/>
    <n v="90"/>
    <x v="5"/>
    <s v="CA1014KS115"/>
    <s v="18/02/2023"/>
    <s v="00:00:00"/>
    <s v="18/02/2023"/>
    <s v="23:59:59"/>
    <n v="24.000000000000004"/>
    <n v="3.8594444444444442"/>
    <n v="3.8594444444444442"/>
    <n v="0"/>
    <n v="0"/>
    <n v="0"/>
    <n v="0"/>
    <n v="20.140555555555558"/>
    <n v="7.0730555555555554"/>
    <n v="6.4644444444444442"/>
    <n v="0.6086111111111111"/>
    <n v="13.067499999999999"/>
    <n v="12.794722222222221"/>
    <n v="11.678333333333333"/>
    <n v="1.1163888888888889"/>
    <n v="0.27277777777777779"/>
    <n v="0"/>
    <n v="0.27277777777777779"/>
    <n v="83.918981481481481"/>
    <n v="64.881527046037561"/>
    <n v="54.44791666666665"/>
    <n v="77.199402661765433"/>
    <n v="0"/>
    <n v="0"/>
    <n v="0"/>
    <n v="8.5432476670280394E-2"/>
    <n v="0"/>
    <n v="13.067499999999999"/>
    <n v="0"/>
    <n v="13.067499999999999"/>
    <n v="0"/>
    <n v="0"/>
    <n v="0"/>
    <n v="0"/>
    <m/>
    <m/>
    <m/>
    <m/>
  </r>
  <r>
    <x v="5"/>
    <s v="FROTA 01"/>
    <x v="1"/>
    <x v="1"/>
    <d v="1901-02-18T00:00:00"/>
    <n v="90"/>
    <x v="6"/>
    <s v="CA1014KS116"/>
    <s v="18/02/2023"/>
    <s v="00:00:00"/>
    <s v="18/02/2023"/>
    <s v="23:59:59"/>
    <n v="24.000000000000007"/>
    <n v="0"/>
    <n v="0"/>
    <n v="0"/>
    <n v="0"/>
    <n v="0"/>
    <n v="0"/>
    <n v="24.000000000000007"/>
    <n v="9.8980555555555547"/>
    <n v="6.9527777777777775"/>
    <n v="2.9452777777777777"/>
    <n v="14.101944444444445"/>
    <n v="14.101944444444445"/>
    <n v="11.532777777777778"/>
    <n v="2.5691666666666668"/>
    <n v="0"/>
    <n v="0"/>
    <n v="0"/>
    <n v="100"/>
    <n v="58.758101851851841"/>
    <n v="58.758101851851841"/>
    <n v="100"/>
    <n v="0"/>
    <n v="0"/>
    <n v="0"/>
    <n v="0.18218527783796562"/>
    <n v="0"/>
    <n v="14.101944444444445"/>
    <n v="0"/>
    <n v="14.101944444444445"/>
    <n v="0"/>
    <n v="0"/>
    <n v="0"/>
    <n v="0"/>
    <m/>
    <m/>
    <m/>
    <m/>
  </r>
  <r>
    <x v="5"/>
    <s v="FROTA 01"/>
    <x v="1"/>
    <x v="1"/>
    <d v="1901-02-18T00:00:00"/>
    <n v="90"/>
    <x v="7"/>
    <s v="CA1014KS117"/>
    <s v="18/02/2023"/>
    <s v="00:00:00"/>
    <s v="18/02/2023"/>
    <s v="23:59:59"/>
    <n v="24.000000000000004"/>
    <n v="0"/>
    <n v="0"/>
    <n v="0"/>
    <n v="0"/>
    <n v="0"/>
    <n v="0"/>
    <n v="24.000000000000004"/>
    <n v="9.7083333333333339"/>
    <n v="6.7950000000000008"/>
    <n v="2.9133333333333336"/>
    <n v="14.291666666666668"/>
    <n v="14.2125"/>
    <n v="11.154444444444445"/>
    <n v="3.0580555555555553"/>
    <n v="7.9166666666666663E-2"/>
    <n v="0"/>
    <n v="7.9166666666666663E-2"/>
    <n v="100"/>
    <n v="59.548611111111107"/>
    <n v="59.548611111111107"/>
    <n v="100"/>
    <n v="0"/>
    <n v="0"/>
    <n v="0"/>
    <n v="0.21397473275024292"/>
    <n v="0"/>
    <n v="14.291666666666668"/>
    <n v="0"/>
    <n v="14.291666666666668"/>
    <n v="0"/>
    <n v="0"/>
    <n v="0"/>
    <n v="0"/>
    <m/>
    <m/>
    <m/>
    <m/>
  </r>
  <r>
    <x v="5"/>
    <s v="FROTA 01"/>
    <x v="1"/>
    <x v="1"/>
    <d v="1901-02-18T00:00:00"/>
    <n v="90"/>
    <x v="8"/>
    <s v="CA1014KS118"/>
    <s v="18/02/2023"/>
    <s v="00:00:00"/>
    <s v="18/02/2023"/>
    <s v="23:59:59"/>
    <n v="23.999999999999993"/>
    <n v="0"/>
    <n v="0"/>
    <n v="0"/>
    <n v="0"/>
    <n v="0"/>
    <n v="0"/>
    <n v="23.999999999999993"/>
    <n v="8.7052777777777788"/>
    <n v="5.7636111111111115"/>
    <n v="2.9416666666666669"/>
    <n v="15.294722222222223"/>
    <n v="15.294722222222223"/>
    <n v="12.631388888888891"/>
    <n v="2.6633333333333336"/>
    <n v="0"/>
    <n v="0"/>
    <n v="0"/>
    <n v="100"/>
    <n v="63.728009259259281"/>
    <n v="63.728009259259281"/>
    <n v="100"/>
    <n v="0"/>
    <n v="0"/>
    <n v="0"/>
    <n v="0.17413414213327039"/>
    <n v="0"/>
    <n v="15.294722222222223"/>
    <n v="0"/>
    <n v="15.294722222222223"/>
    <n v="0"/>
    <n v="0"/>
    <n v="0"/>
    <n v="0"/>
    <m/>
    <m/>
    <m/>
    <m/>
  </r>
  <r>
    <x v="6"/>
    <s v="FROTA 01"/>
    <x v="0"/>
    <x v="0"/>
    <d v="1901-01-19T00:00:00"/>
    <n v="90"/>
    <x v="0"/>
    <s v="CA1014KS110"/>
    <s v="19/01/2023"/>
    <s v="00:00:00"/>
    <s v="19/01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6"/>
    <s v="FROTA 01"/>
    <x v="0"/>
    <x v="0"/>
    <d v="1901-01-19T00:00:00"/>
    <n v="90"/>
    <x v="1"/>
    <s v="CA1014KS111"/>
    <s v="19/01/2023"/>
    <s v="00:00:00"/>
    <s v="19/01/2023"/>
    <s v="23:59:59"/>
    <n v="23.999999999999996"/>
    <n v="5.3938888888888892"/>
    <n v="0.48416666666666669"/>
    <n v="0"/>
    <n v="4.9097222222222223"/>
    <n v="4.9097222222222223"/>
    <n v="0"/>
    <n v="18.606111111111108"/>
    <n v="4.5772222222222227"/>
    <n v="3.951111111111111"/>
    <n v="0.62611111111111106"/>
    <n v="14.02888888888889"/>
    <n v="14.024722222222223"/>
    <n v="11.676388888888889"/>
    <n v="2.3483333333333336"/>
    <n v="4.1666666666666666E-3"/>
    <n v="0"/>
    <n v="4.1666666666666666E-3"/>
    <n v="77.525462962962962"/>
    <n v="75.399361022364232"/>
    <n v="58.453703703703717"/>
    <n v="96.663923287461486"/>
    <n v="0"/>
    <n v="0"/>
    <n v="1"/>
    <n v="0.16739268176778077"/>
    <n v="0"/>
    <n v="14.02888888888889"/>
    <n v="0.48416666666666669"/>
    <n v="14.02888888888889"/>
    <n v="5.3938888888888892"/>
    <n v="1"/>
    <n v="0.91023792357606337"/>
    <n v="0"/>
    <m/>
    <m/>
    <m/>
    <m/>
  </r>
  <r>
    <x v="6"/>
    <s v="FROTA 01"/>
    <x v="0"/>
    <x v="0"/>
    <d v="1901-01-19T00:00:00"/>
    <n v="90"/>
    <x v="2"/>
    <s v="CA1014KS112"/>
    <s v="19/01/2023"/>
    <s v="00:00:00"/>
    <s v="19/01/2023"/>
    <s v="23:59:59"/>
    <n v="24"/>
    <n v="19.95"/>
    <n v="19.95"/>
    <n v="0"/>
    <n v="0"/>
    <n v="0"/>
    <n v="0"/>
    <n v="4.05"/>
    <n v="1.1747222222222224"/>
    <n v="1.0508333333333333"/>
    <n v="0.1238888888888889"/>
    <n v="2.8752777777777778"/>
    <n v="2.8752777777777778"/>
    <n v="2.085"/>
    <n v="0.79027777777777775"/>
    <n v="0"/>
    <n v="0"/>
    <n v="0"/>
    <n v="16.875"/>
    <n v="70.994513031550071"/>
    <n v="11.980324074074074"/>
    <n v="12.596901583283641"/>
    <n v="0"/>
    <n v="0"/>
    <n v="0"/>
    <n v="0.27485267123949375"/>
    <n v="0"/>
    <n v="2.8752777777777778"/>
    <n v="0"/>
    <n v="2.8752777777777778"/>
    <n v="0"/>
    <n v="0"/>
    <n v="0"/>
    <n v="0"/>
    <m/>
    <m/>
    <m/>
    <m/>
  </r>
  <r>
    <x v="6"/>
    <s v="FROTA 01"/>
    <x v="0"/>
    <x v="0"/>
    <d v="1901-01-19T00:00:00"/>
    <n v="90"/>
    <x v="3"/>
    <s v="CA1014KS113"/>
    <s v="19/01/2023"/>
    <s v="00:00:00"/>
    <s v="19/01/2023"/>
    <s v="23:59:59"/>
    <n v="24"/>
    <n v="1.4461111111111111"/>
    <n v="1.4461111111111111"/>
    <n v="0"/>
    <n v="0"/>
    <n v="0"/>
    <n v="0"/>
    <n v="22.553888888888888"/>
    <n v="6.7133333333333338"/>
    <n v="6.4266666666666667"/>
    <n v="0.28666666666666668"/>
    <n v="15.840555555555557"/>
    <n v="15.552777777777779"/>
    <n v="12.951111111111112"/>
    <n v="2.6016666666666666"/>
    <n v="0.2877777777777778"/>
    <n v="0"/>
    <n v="0.2877777777777778"/>
    <n v="93.974537037037038"/>
    <n v="70.234253762593298"/>
    <n v="66.002314814814824"/>
    <n v="91.634528859750603"/>
    <n v="0"/>
    <n v="0"/>
    <n v="0"/>
    <n v="0.16424087258443515"/>
    <n v="0"/>
    <n v="15.840555555555557"/>
    <n v="0"/>
    <n v="15.840555555555557"/>
    <n v="0"/>
    <n v="0"/>
    <n v="0"/>
    <n v="0"/>
    <m/>
    <m/>
    <m/>
    <m/>
  </r>
  <r>
    <x v="6"/>
    <s v="FROTA 01"/>
    <x v="0"/>
    <x v="0"/>
    <d v="1901-01-19T00:00:00"/>
    <n v="90"/>
    <x v="4"/>
    <s v="CA1014KS114"/>
    <s v="19/01/2023"/>
    <s v="00:00:00"/>
    <s v="19/01/2023"/>
    <s v="23:59:59"/>
    <n v="24"/>
    <n v="0.4425"/>
    <n v="0.4425"/>
    <n v="0"/>
    <n v="0"/>
    <n v="0"/>
    <n v="0"/>
    <n v="23.557500000000001"/>
    <n v="6.3213888888888885"/>
    <n v="5.9033333333333333"/>
    <n v="0.41805555555555551"/>
    <n v="17.236111111111107"/>
    <n v="17.10222222222222"/>
    <n v="14.563055555555556"/>
    <n v="2.539166666666667"/>
    <n v="0.13388888888888889"/>
    <n v="0"/>
    <n v="0.13388888888888889"/>
    <n v="98.15625"/>
    <n v="73.166130154350455"/>
    <n v="71.817129629629619"/>
    <n v="97.496975315431399"/>
    <n v="0"/>
    <n v="0"/>
    <n v="1"/>
    <n v="0.14731668009669627"/>
    <n v="0"/>
    <n v="17.236111111111107"/>
    <n v="0.4425"/>
    <n v="17.236111111111107"/>
    <n v="0.4425"/>
    <n v="1"/>
    <n v="0"/>
    <n v="0"/>
    <m/>
    <m/>
    <m/>
    <m/>
  </r>
  <r>
    <x v="6"/>
    <s v="FROTA 01"/>
    <x v="0"/>
    <x v="0"/>
    <d v="1901-01-19T00:00:00"/>
    <n v="90"/>
    <x v="5"/>
    <s v="CA1014KS115"/>
    <s v="19/01/2023"/>
    <s v="00:00:00"/>
    <s v="19/01/2023"/>
    <s v="23:59:59"/>
    <n v="24.000000000000004"/>
    <n v="6.27"/>
    <n v="6.27"/>
    <n v="0"/>
    <n v="0"/>
    <n v="0"/>
    <n v="0"/>
    <n v="17.73"/>
    <n v="8.0169444444444462"/>
    <n v="7.7488888888888887"/>
    <n v="0.26805555555555555"/>
    <n v="9.713055555555556"/>
    <n v="9.713055555555556"/>
    <n v="8.1583333333333332"/>
    <n v="1.5547222222222221"/>
    <n v="0"/>
    <n v="0"/>
    <n v="0"/>
    <n v="73.874999999999986"/>
    <n v="54.783167262016676"/>
    <n v="40.47106481481481"/>
    <n v="60.770955352022106"/>
    <n v="0"/>
    <n v="0"/>
    <n v="1"/>
    <n v="0.16006520433551633"/>
    <n v="0"/>
    <n v="9.713055555555556"/>
    <n v="6.27"/>
    <n v="9.713055555555556"/>
    <n v="6.27"/>
    <n v="1"/>
    <n v="0"/>
    <n v="0"/>
    <m/>
    <m/>
    <m/>
    <m/>
  </r>
  <r>
    <x v="6"/>
    <s v="FROTA 01"/>
    <x v="0"/>
    <x v="0"/>
    <d v="1901-01-19T00:00:00"/>
    <n v="90"/>
    <x v="6"/>
    <s v="CA1014KS116"/>
    <s v="19/01/2023"/>
    <s v="00:00:00"/>
    <s v="19/01/2023"/>
    <s v="23:59:59"/>
    <n v="24"/>
    <n v="5.7333333333333334"/>
    <n v="0"/>
    <n v="0"/>
    <n v="5.7333333333333334"/>
    <n v="5.7333333333333334"/>
    <n v="0"/>
    <n v="18.266666666666669"/>
    <n v="5.4302777777777775"/>
    <n v="5.0280555555555546"/>
    <n v="0.40222222222222226"/>
    <n v="12.836388888888889"/>
    <n v="12.836388888888889"/>
    <n v="10.162777777777778"/>
    <n v="2.6736111111111112"/>
    <n v="0"/>
    <n v="0"/>
    <n v="0"/>
    <n v="76.111111111111114"/>
    <n v="70.272201946472009"/>
    <n v="53.484953703703709"/>
    <n v="100"/>
    <n v="0"/>
    <n v="0"/>
    <n v="0"/>
    <n v="0.20828374196619853"/>
    <n v="0"/>
    <n v="12.836388888888889"/>
    <n v="0"/>
    <n v="12.836388888888889"/>
    <n v="5.7333333333333334"/>
    <n v="1"/>
    <n v="1"/>
    <n v="0"/>
    <m/>
    <m/>
    <m/>
    <m/>
  </r>
  <r>
    <x v="6"/>
    <s v="FROTA 01"/>
    <x v="0"/>
    <x v="0"/>
    <d v="1901-01-19T00:00:00"/>
    <n v="90"/>
    <x v="7"/>
    <s v="CA1014KS117"/>
    <s v="19/01/2023"/>
    <s v="00:00:00"/>
    <s v="19/01/2023"/>
    <s v="23:59:59"/>
    <n v="24.000000000000004"/>
    <n v="0"/>
    <n v="0"/>
    <n v="0"/>
    <n v="0"/>
    <n v="0"/>
    <n v="0"/>
    <n v="24.000000000000004"/>
    <n v="5.620000000000001"/>
    <n v="5.1422222222222231"/>
    <n v="0.4777777777777778"/>
    <n v="18.380000000000003"/>
    <n v="18.380000000000003"/>
    <n v="15.130833333333335"/>
    <n v="3.2491666666666665"/>
    <n v="0"/>
    <n v="0"/>
    <n v="0"/>
    <n v="100"/>
    <n v="76.583333333333343"/>
    <n v="76.583333333333343"/>
    <n v="100"/>
    <n v="0"/>
    <n v="0"/>
    <n v="0"/>
    <n v="0.17677729416031915"/>
    <n v="0"/>
    <n v="18.380000000000003"/>
    <n v="0"/>
    <n v="18.380000000000003"/>
    <n v="0"/>
    <n v="0"/>
    <n v="0"/>
    <n v="0"/>
    <m/>
    <m/>
    <m/>
    <m/>
  </r>
  <r>
    <x v="6"/>
    <s v="FROTA 01"/>
    <x v="0"/>
    <x v="0"/>
    <d v="1901-01-19T00:00:00"/>
    <n v="90"/>
    <x v="8"/>
    <s v="CA1014KS118"/>
    <s v="19/01/2023"/>
    <s v="00:00:00"/>
    <s v="19/01/2023"/>
    <s v="23:59:59"/>
    <n v="23.999999999999996"/>
    <n v="0"/>
    <n v="0"/>
    <n v="0"/>
    <n v="0"/>
    <n v="0"/>
    <n v="0"/>
    <n v="23.999999999999996"/>
    <n v="6.2794444444444446"/>
    <n v="5.8119444444444444"/>
    <n v="0.46750000000000003"/>
    <n v="17.720555555555556"/>
    <n v="17.720555555555556"/>
    <n v="14.424444444444447"/>
    <n v="3.2961111111111112"/>
    <n v="0"/>
    <n v="0"/>
    <n v="0"/>
    <n v="100"/>
    <n v="73.835648148148152"/>
    <n v="73.835648148148152"/>
    <n v="100"/>
    <n v="0"/>
    <n v="0"/>
    <n v="0"/>
    <n v="0.18600495344389753"/>
    <n v="0"/>
    <n v="17.720555555555556"/>
    <n v="0"/>
    <n v="17.720555555555556"/>
    <n v="0"/>
    <n v="0"/>
    <n v="0"/>
    <n v="0"/>
    <m/>
    <m/>
    <m/>
    <m/>
  </r>
  <r>
    <x v="5"/>
    <s v="FROTA 01"/>
    <x v="1"/>
    <x v="1"/>
    <d v="1901-02-19T00:00:00"/>
    <n v="90"/>
    <x v="0"/>
    <s v="CA1014KS110"/>
    <s v="19/02/2023"/>
    <s v="00:00:00"/>
    <s v="19/02/2023"/>
    <s v="23:59:59"/>
    <n v="24"/>
    <n v="22.935833333333335"/>
    <n v="0"/>
    <n v="0"/>
    <n v="22.935833333333335"/>
    <n v="22.935833333333335"/>
    <n v="0"/>
    <n v="1.0641666666666667"/>
    <n v="0.65"/>
    <n v="0.65"/>
    <n v="0"/>
    <n v="0.41416666666666668"/>
    <n v="0.41416666666666668"/>
    <n v="0.40694444444444444"/>
    <n v="7.2222222222222219E-3"/>
    <n v="0"/>
    <n v="0"/>
    <n v="0"/>
    <n v="4.4340277777777777"/>
    <n v="38.919342208300705"/>
    <n v="1.7256944444444446"/>
    <n v="100"/>
    <n v="0"/>
    <n v="0"/>
    <n v="0"/>
    <n v="1.7437961099932928E-2"/>
    <n v="0"/>
    <n v="0.41416666666666668"/>
    <n v="0"/>
    <n v="0.41416666666666668"/>
    <n v="0"/>
    <n v="0"/>
    <n v="1"/>
    <n v="0"/>
    <m/>
    <m/>
    <m/>
    <m/>
  </r>
  <r>
    <x v="5"/>
    <s v="FROTA 01"/>
    <x v="1"/>
    <x v="1"/>
    <d v="1901-02-19T00:00:00"/>
    <n v="90"/>
    <x v="1"/>
    <s v="CA1014KS111"/>
    <s v="19/02/2023"/>
    <s v="00:00:00"/>
    <s v="19/02/2023"/>
    <s v="23:59:59"/>
    <n v="24"/>
    <n v="22.635833333333334"/>
    <n v="22.635833333333334"/>
    <n v="0"/>
    <n v="0"/>
    <n v="0"/>
    <n v="0"/>
    <n v="1.3641666666666665"/>
    <n v="1.1499999999999999"/>
    <n v="1.1499999999999999"/>
    <n v="0"/>
    <n v="0.21416666666666667"/>
    <n v="0.21416666666666667"/>
    <n v="0.21416666666666667"/>
    <n v="0"/>
    <n v="0"/>
    <n v="0"/>
    <n v="0"/>
    <n v="5.6840277777777777"/>
    <n v="15.699450213805743"/>
    <n v="0.89236111111111116"/>
    <n v="0.93727206418672493"/>
    <n v="0"/>
    <n v="0"/>
    <n v="1"/>
    <n v="0"/>
    <n v="0"/>
    <n v="0.21416666666666667"/>
    <n v="22.635833333333334"/>
    <n v="0.21416666666666667"/>
    <n v="22.635833333333334"/>
    <n v="1"/>
    <n v="0"/>
    <n v="0"/>
    <m/>
    <m/>
    <m/>
    <m/>
  </r>
  <r>
    <x v="5"/>
    <s v="FROTA 01"/>
    <x v="1"/>
    <x v="1"/>
    <d v="1901-02-19T00:00:00"/>
    <n v="90"/>
    <x v="2"/>
    <s v="CA1014KS112"/>
    <s v="19/02/2023"/>
    <s v="00:00:00"/>
    <s v="19/02/2023"/>
    <s v="23:59:59"/>
    <n v="24.000000000000004"/>
    <n v="0"/>
    <n v="0"/>
    <n v="0"/>
    <n v="0"/>
    <n v="0"/>
    <n v="0"/>
    <n v="24.000000000000004"/>
    <n v="7.2663888888888879"/>
    <n v="5.9908333333333337"/>
    <n v="1.2755555555555556"/>
    <n v="16.733611111111113"/>
    <n v="16.733611111111113"/>
    <n v="14.392777777777779"/>
    <n v="2.3408333333333333"/>
    <n v="0"/>
    <n v="0"/>
    <n v="0"/>
    <n v="100"/>
    <n v="69.723379629629619"/>
    <n v="69.723379629629619"/>
    <n v="100"/>
    <n v="0"/>
    <n v="0"/>
    <n v="0"/>
    <n v="0.13988811606713034"/>
    <n v="0"/>
    <n v="16.733611111111113"/>
    <n v="0"/>
    <n v="16.733611111111113"/>
    <n v="0"/>
    <n v="0"/>
    <n v="0"/>
    <n v="0"/>
    <m/>
    <m/>
    <m/>
    <m/>
  </r>
  <r>
    <x v="5"/>
    <s v="FROTA 01"/>
    <x v="1"/>
    <x v="1"/>
    <d v="1901-02-19T00:00:00"/>
    <n v="90"/>
    <x v="3"/>
    <s v="CA1014KS113"/>
    <s v="19/02/2023"/>
    <s v="00:00:00"/>
    <s v="19/02/2023"/>
    <s v="23:59:59"/>
    <n v="24.000000000000004"/>
    <n v="0"/>
    <n v="0"/>
    <n v="0"/>
    <n v="0"/>
    <n v="0"/>
    <n v="0"/>
    <n v="24.000000000000004"/>
    <n v="6.5855555555555556"/>
    <n v="4.3386111111111116"/>
    <n v="2.2469444444444444"/>
    <n v="17.414444444444445"/>
    <n v="17.089722222222221"/>
    <n v="14.714722222222221"/>
    <n v="2.375"/>
    <n v="0.32472222222222225"/>
    <n v="0"/>
    <n v="0.32472222222222225"/>
    <n v="100"/>
    <n v="72.560185185185176"/>
    <n v="72.560185185185176"/>
    <n v="100"/>
    <n v="0"/>
    <n v="0"/>
    <n v="0"/>
    <n v="0.13638103745294455"/>
    <n v="0"/>
    <n v="17.414444444444445"/>
    <n v="0"/>
    <n v="17.414444444444445"/>
    <n v="0"/>
    <n v="0"/>
    <n v="0"/>
    <n v="0"/>
    <m/>
    <m/>
    <m/>
    <m/>
  </r>
  <r>
    <x v="5"/>
    <s v="FROTA 01"/>
    <x v="1"/>
    <x v="1"/>
    <d v="1901-02-19T00:00:00"/>
    <n v="90"/>
    <x v="4"/>
    <s v="CA1014KS114"/>
    <s v="19/02/2023"/>
    <s v="00:00:00"/>
    <s v="19/02/2023"/>
    <s v="23:59:59"/>
    <n v="24"/>
    <n v="0"/>
    <n v="0"/>
    <n v="0"/>
    <n v="0"/>
    <n v="0"/>
    <n v="0"/>
    <n v="24"/>
    <n v="8.0683333333333351"/>
    <n v="6.8163888888888895"/>
    <n v="1.2519444444444445"/>
    <n v="15.931666666666668"/>
    <n v="15.931666666666668"/>
    <n v="13.653333333333336"/>
    <n v="2.2783333333333333"/>
    <n v="0"/>
    <n v="0"/>
    <n v="0"/>
    <n v="100"/>
    <n v="66.381944444444457"/>
    <n v="66.381944444444457"/>
    <n v="100"/>
    <n v="0"/>
    <n v="0"/>
    <n v="0"/>
    <n v="0.14300659064755725"/>
    <n v="0"/>
    <n v="15.931666666666668"/>
    <n v="0"/>
    <n v="15.931666666666668"/>
    <n v="0"/>
    <n v="0"/>
    <n v="0"/>
    <n v="0"/>
    <m/>
    <m/>
    <m/>
    <m/>
  </r>
  <r>
    <x v="5"/>
    <s v="FROTA 01"/>
    <x v="1"/>
    <x v="1"/>
    <d v="1901-02-19T00:00:00"/>
    <n v="90"/>
    <x v="5"/>
    <s v="CA1014KS115"/>
    <s v="19/02/2023"/>
    <s v="00:00:00"/>
    <s v="19/02/2023"/>
    <s v="23:59:59"/>
    <n v="23.999999999999996"/>
    <n v="11.479166666666666"/>
    <n v="11.479166666666666"/>
    <n v="0"/>
    <n v="0"/>
    <n v="0"/>
    <n v="0"/>
    <n v="12.520833333333332"/>
    <n v="3.9738888888888892"/>
    <n v="2.5994444444444449"/>
    <n v="1.3744444444444444"/>
    <n v="8.5469444444444456"/>
    <n v="8.5408333333333335"/>
    <n v="7.4011111111111116"/>
    <n v="1.1397222222222223"/>
    <n v="6.1111111111111114E-3"/>
    <n v="0"/>
    <n v="6.1111111111111114E-3"/>
    <n v="52.170138888888893"/>
    <n v="68.261785912368282"/>
    <n v="35.612268518518533"/>
    <n v="42.67900241351569"/>
    <n v="0"/>
    <n v="0"/>
    <n v="1"/>
    <n v="0.13334850011375085"/>
    <n v="0"/>
    <n v="8.5469444444444456"/>
    <n v="11.479166666666666"/>
    <n v="8.5469444444444456"/>
    <n v="11.479166666666666"/>
    <n v="1"/>
    <n v="0"/>
    <n v="0"/>
    <m/>
    <m/>
    <m/>
    <m/>
  </r>
  <r>
    <x v="5"/>
    <s v="FROTA 01"/>
    <x v="1"/>
    <x v="1"/>
    <d v="1901-02-19T00:00:00"/>
    <n v="90"/>
    <x v="6"/>
    <s v="CA1014KS116"/>
    <s v="19/02/2023"/>
    <s v="00:00:00"/>
    <s v="19/02/2023"/>
    <s v="23:59:59"/>
    <n v="24.000000000000004"/>
    <n v="0"/>
    <n v="0"/>
    <n v="0"/>
    <n v="0"/>
    <n v="0"/>
    <n v="0"/>
    <n v="24.000000000000004"/>
    <n v="6.7472222222222218"/>
    <n v="5.22"/>
    <n v="1.5272222222222223"/>
    <n v="17.25277777777778"/>
    <n v="17.25277777777778"/>
    <n v="14.342777777777776"/>
    <n v="2.9099999999999997"/>
    <n v="0"/>
    <n v="0"/>
    <n v="0"/>
    <n v="100"/>
    <n v="71.886574074074076"/>
    <n v="71.886574074074076"/>
    <n v="100"/>
    <n v="0"/>
    <n v="0"/>
    <n v="0"/>
    <n v="0.16866849138625017"/>
    <n v="0"/>
    <n v="17.25277777777778"/>
    <n v="0"/>
    <n v="17.25277777777778"/>
    <n v="0"/>
    <n v="0"/>
    <n v="0"/>
    <n v="0"/>
    <m/>
    <m/>
    <m/>
    <m/>
  </r>
  <r>
    <x v="5"/>
    <s v="FROTA 01"/>
    <x v="1"/>
    <x v="1"/>
    <d v="1901-02-19T00:00:00"/>
    <n v="90"/>
    <x v="7"/>
    <s v="CA1014KS117"/>
    <s v="19/02/2023"/>
    <s v="00:00:00"/>
    <s v="19/02/2023"/>
    <s v="23:59:59"/>
    <n v="24"/>
    <n v="0"/>
    <n v="0"/>
    <n v="0"/>
    <n v="0"/>
    <n v="0"/>
    <n v="0"/>
    <n v="24"/>
    <n v="6.0452777777777786"/>
    <n v="4.581666666666667"/>
    <n v="1.4636111111111112"/>
    <n v="17.954722222222223"/>
    <n v="17.954722222222223"/>
    <n v="15.659444444444444"/>
    <n v="2.2952777777777782"/>
    <n v="0"/>
    <n v="0"/>
    <n v="0"/>
    <n v="100"/>
    <n v="74.811342592592595"/>
    <n v="74.811342592592595"/>
    <n v="100"/>
    <n v="0"/>
    <n v="0"/>
    <n v="0"/>
    <n v="0.12783699738539847"/>
    <n v="0"/>
    <n v="17.954722222222223"/>
    <n v="0"/>
    <n v="17.954722222222223"/>
    <n v="0"/>
    <n v="0"/>
    <n v="0"/>
    <n v="0"/>
    <m/>
    <m/>
    <m/>
    <m/>
  </r>
  <r>
    <x v="5"/>
    <s v="FROTA 01"/>
    <x v="1"/>
    <x v="1"/>
    <d v="1901-02-19T00:00:00"/>
    <n v="90"/>
    <x v="8"/>
    <s v="CA1014KS118"/>
    <s v="19/02/2023"/>
    <s v="00:00:00"/>
    <s v="19/02/2023"/>
    <s v="23:59:59"/>
    <n v="24"/>
    <n v="0"/>
    <n v="0"/>
    <n v="0"/>
    <n v="0"/>
    <n v="0"/>
    <n v="0"/>
    <n v="24"/>
    <n v="6.5827777777777783"/>
    <n v="5.2730555555555565"/>
    <n v="1.3097222222222222"/>
    <n v="17.417222222222222"/>
    <n v="17.338888888888889"/>
    <n v="15.45"/>
    <n v="1.8888888888888888"/>
    <n v="7.8333333333333338E-2"/>
    <n v="0"/>
    <n v="7.8333333333333338E-2"/>
    <n v="100"/>
    <n v="72.571759259259267"/>
    <n v="72.571759259259267"/>
    <n v="100"/>
    <n v="0"/>
    <n v="0"/>
    <n v="0"/>
    <n v="0.10844949124429842"/>
    <n v="0"/>
    <n v="17.417222222222222"/>
    <n v="0"/>
    <n v="17.417222222222222"/>
    <n v="0"/>
    <n v="0"/>
    <n v="0"/>
    <n v="0"/>
    <m/>
    <m/>
    <m/>
    <m/>
  </r>
  <r>
    <x v="6"/>
    <s v="FROTA 01"/>
    <x v="0"/>
    <x v="0"/>
    <d v="1901-01-20T00:00:00"/>
    <n v="90"/>
    <x v="0"/>
    <s v="CA1014KS110"/>
    <s v="20/01/2023"/>
    <s v="00:00:00"/>
    <s v="20/01/2023"/>
    <s v="23:59:59"/>
    <n v="24"/>
    <n v="15.933055555555555"/>
    <n v="0"/>
    <n v="0"/>
    <n v="15.933055555555555"/>
    <n v="15.933055555555555"/>
    <n v="0"/>
    <n v="8.0669444444444451"/>
    <n v="3.5311111111111111"/>
    <n v="3.5311111111111111"/>
    <n v="0"/>
    <n v="4.5358333333333336"/>
    <n v="4.5358333333333336"/>
    <n v="3.714722222222222"/>
    <n v="0.82111111111111112"/>
    <n v="0"/>
    <n v="0"/>
    <n v="0"/>
    <n v="33.612268518518526"/>
    <n v="56.227402637650215"/>
    <n v="18.899305555555557"/>
    <n v="100"/>
    <n v="0"/>
    <n v="0"/>
    <n v="0"/>
    <n v="0.18102761957253966"/>
    <n v="0"/>
    <n v="4.5358333333333336"/>
    <n v="0"/>
    <n v="4.5358333333333336"/>
    <n v="0"/>
    <n v="0"/>
    <n v="1"/>
    <n v="0"/>
    <m/>
    <m/>
    <m/>
    <m/>
  </r>
  <r>
    <x v="6"/>
    <s v="FROTA 01"/>
    <x v="0"/>
    <x v="0"/>
    <d v="1901-01-20T00:00:00"/>
    <n v="90"/>
    <x v="1"/>
    <s v="CA1014KS111"/>
    <s v="20/01/2023"/>
    <s v="00:00:00"/>
    <s v="20/01/2023"/>
    <s v="23:59:59"/>
    <n v="24.000000000000004"/>
    <n v="0"/>
    <n v="0"/>
    <n v="0"/>
    <n v="0"/>
    <n v="0"/>
    <n v="0"/>
    <n v="24.000000000000004"/>
    <n v="7.1163888888888884"/>
    <n v="7.1163888888888884"/>
    <n v="0"/>
    <n v="16.883611111111108"/>
    <n v="16.883333333333333"/>
    <n v="13.638055555555555"/>
    <n v="3.2452777777777779"/>
    <n v="2.7777777777777778E-4"/>
    <n v="0"/>
    <n v="2.7777777777777778E-4"/>
    <n v="100"/>
    <n v="70.348379629629605"/>
    <n v="70.348379629629605"/>
    <n v="100"/>
    <n v="0"/>
    <n v="0"/>
    <n v="0"/>
    <n v="0.19221467234826678"/>
    <n v="0"/>
    <n v="16.883611111111108"/>
    <n v="0"/>
    <n v="16.883611111111108"/>
    <n v="0"/>
    <n v="0"/>
    <n v="0"/>
    <n v="0"/>
    <m/>
    <m/>
    <m/>
    <m/>
  </r>
  <r>
    <x v="6"/>
    <s v="FROTA 01"/>
    <x v="0"/>
    <x v="0"/>
    <d v="1901-01-20T00:00:00"/>
    <n v="90"/>
    <x v="2"/>
    <s v="CA1014KS112"/>
    <s v="20/01/2023"/>
    <s v="00:00:00"/>
    <s v="20/01/2023"/>
    <s v="23:59:59"/>
    <n v="23.999999999999993"/>
    <n v="0"/>
    <n v="0"/>
    <n v="0"/>
    <n v="0"/>
    <n v="0"/>
    <n v="0"/>
    <n v="23.999999999999993"/>
    <n v="8.5749999999999993"/>
    <n v="8.5749999999999993"/>
    <n v="0"/>
    <n v="15.425000000000001"/>
    <n v="15.425000000000001"/>
    <n v="12.831944444444444"/>
    <n v="2.5930555555555554"/>
    <n v="0"/>
    <n v="0"/>
    <n v="0"/>
    <n v="100"/>
    <n v="64.270833333333357"/>
    <n v="64.270833333333357"/>
    <n v="100"/>
    <n v="0"/>
    <n v="0"/>
    <n v="0"/>
    <n v="0.16810732937151088"/>
    <n v="0"/>
    <n v="15.425000000000001"/>
    <n v="0"/>
    <n v="15.425000000000001"/>
    <n v="0"/>
    <n v="0"/>
    <n v="0"/>
    <n v="0"/>
    <m/>
    <m/>
    <m/>
    <m/>
  </r>
  <r>
    <x v="6"/>
    <s v="FROTA 01"/>
    <x v="0"/>
    <x v="0"/>
    <d v="1901-01-20T00:00:00"/>
    <n v="90"/>
    <x v="3"/>
    <s v="CA1014KS113"/>
    <s v="20/01/2023"/>
    <s v="00:00:00"/>
    <s v="20/01/2023"/>
    <s v="23:59:59"/>
    <n v="24.000000000000004"/>
    <n v="0"/>
    <n v="0"/>
    <n v="0"/>
    <n v="0"/>
    <n v="0"/>
    <n v="0"/>
    <n v="24.000000000000004"/>
    <n v="6.8402777777777795"/>
    <n v="6.8402777777777795"/>
    <n v="0"/>
    <n v="17.159722222222221"/>
    <n v="17.159722222222221"/>
    <n v="14.20888888888889"/>
    <n v="2.9508333333333336"/>
    <n v="0"/>
    <n v="0"/>
    <n v="0"/>
    <n v="100"/>
    <n v="71.498842592592581"/>
    <n v="71.498842592592581"/>
    <n v="100"/>
    <n v="0"/>
    <n v="0"/>
    <n v="0"/>
    <n v="0.17196276811007691"/>
    <n v="0"/>
    <n v="17.159722222222221"/>
    <n v="0"/>
    <n v="17.159722222222221"/>
    <n v="0"/>
    <n v="0"/>
    <n v="0"/>
    <n v="0"/>
    <m/>
    <m/>
    <m/>
    <m/>
  </r>
  <r>
    <x v="6"/>
    <s v="FROTA 01"/>
    <x v="0"/>
    <x v="0"/>
    <d v="1901-01-20T00:00:00"/>
    <n v="90"/>
    <x v="4"/>
    <s v="CA1014KS114"/>
    <s v="20/01/2023"/>
    <s v="00:00:00"/>
    <s v="20/01/2023"/>
    <s v="23:59:59"/>
    <n v="24.000000000000007"/>
    <n v="0.62527777777777782"/>
    <n v="0"/>
    <n v="0"/>
    <n v="0.62527777777777782"/>
    <n v="0.62527777777777782"/>
    <n v="0"/>
    <n v="23.374722222222225"/>
    <n v="7.158611111111111"/>
    <n v="7.158611111111111"/>
    <n v="0"/>
    <n v="16.216111111111108"/>
    <n v="16.216111111111108"/>
    <n v="13.055277777777777"/>
    <n v="3.1608333333333336"/>
    <n v="0"/>
    <n v="0"/>
    <n v="0"/>
    <n v="97.39467592592591"/>
    <n v="69.374561789207206"/>
    <n v="67.567129629629591"/>
    <n v="100"/>
    <n v="0"/>
    <n v="0"/>
    <n v="0"/>
    <n v="0.1949193189215116"/>
    <n v="0"/>
    <n v="16.216111111111108"/>
    <n v="0"/>
    <n v="16.216111111111108"/>
    <n v="0.62527777777777782"/>
    <n v="1"/>
    <n v="1"/>
    <n v="0"/>
    <m/>
    <m/>
    <m/>
    <m/>
  </r>
  <r>
    <x v="6"/>
    <s v="FROTA 01"/>
    <x v="0"/>
    <x v="0"/>
    <d v="1901-01-20T00:00:00"/>
    <n v="90"/>
    <x v="5"/>
    <s v="CA1014KS115"/>
    <s v="20/01/2023"/>
    <s v="00:00:00"/>
    <s v="20/01/2023"/>
    <s v="23:59:59"/>
    <n v="23.999999999999993"/>
    <n v="4.5508333333333333"/>
    <n v="4.5508333333333333"/>
    <n v="0"/>
    <n v="0"/>
    <n v="0"/>
    <n v="0"/>
    <n v="19.449166666666663"/>
    <n v="6.8241666666666676"/>
    <n v="6.8241666666666676"/>
    <n v="0"/>
    <n v="12.625000000000002"/>
    <n v="12.625000000000002"/>
    <n v="9.6111111111111125"/>
    <n v="3.0138888888888888"/>
    <n v="0"/>
    <n v="0"/>
    <n v="0"/>
    <n v="81.038194444444457"/>
    <n v="64.912806889755373"/>
    <n v="52.604166666666686"/>
    <n v="73.504439377031687"/>
    <n v="0"/>
    <n v="0"/>
    <n v="1"/>
    <n v="0.23872387238723869"/>
    <n v="0"/>
    <n v="12.625000000000002"/>
    <n v="4.5508333333333333"/>
    <n v="12.625000000000002"/>
    <n v="4.5508333333333333"/>
    <n v="1"/>
    <n v="0"/>
    <n v="0"/>
    <m/>
    <m/>
    <m/>
    <m/>
  </r>
  <r>
    <x v="6"/>
    <s v="FROTA 01"/>
    <x v="0"/>
    <x v="0"/>
    <d v="1901-01-20T00:00:00"/>
    <n v="90"/>
    <x v="6"/>
    <s v="CA1014KS116"/>
    <s v="20/01/2023"/>
    <s v="00:00:00"/>
    <s v="20/01/2023"/>
    <s v="23:59:59"/>
    <n v="24.000000000000007"/>
    <n v="0"/>
    <n v="0"/>
    <n v="0"/>
    <n v="0"/>
    <n v="0"/>
    <n v="0"/>
    <n v="24.000000000000007"/>
    <n v="7.2766666666666673"/>
    <n v="7.2766666666666673"/>
    <n v="0"/>
    <n v="16.723333333333333"/>
    <n v="16.723333333333333"/>
    <n v="14.353888888888886"/>
    <n v="2.3694444444444445"/>
    <n v="0"/>
    <n v="0"/>
    <n v="0"/>
    <n v="100"/>
    <n v="69.680555555555529"/>
    <n v="69.680555555555529"/>
    <n v="100"/>
    <n v="0"/>
    <n v="0"/>
    <n v="0"/>
    <n v="0.14168493787788186"/>
    <n v="0"/>
    <n v="16.723333333333333"/>
    <n v="0"/>
    <n v="16.723333333333333"/>
    <n v="0"/>
    <n v="0"/>
    <n v="0"/>
    <n v="0"/>
    <m/>
    <m/>
    <m/>
    <m/>
  </r>
  <r>
    <x v="6"/>
    <s v="FROTA 01"/>
    <x v="0"/>
    <x v="0"/>
    <d v="1901-01-20T00:00:00"/>
    <n v="90"/>
    <x v="7"/>
    <s v="CA1014KS117"/>
    <s v="20/01/2023"/>
    <s v="00:00:00"/>
    <s v="20/01/2023"/>
    <s v="23:59:59"/>
    <n v="24"/>
    <n v="0"/>
    <n v="0"/>
    <n v="0"/>
    <n v="0"/>
    <n v="0"/>
    <n v="0"/>
    <n v="24"/>
    <n v="5.2797222222222233"/>
    <n v="5.2797222222222233"/>
    <n v="0"/>
    <n v="18.720277777777778"/>
    <n v="18.720277777777778"/>
    <n v="15.238055555555555"/>
    <n v="3.4822222222222221"/>
    <n v="0"/>
    <n v="0"/>
    <n v="0"/>
    <n v="100"/>
    <n v="78.001157407407405"/>
    <n v="78.001157407407405"/>
    <n v="100"/>
    <n v="0"/>
    <n v="0"/>
    <n v="0"/>
    <n v="0.1860133841793658"/>
    <n v="0"/>
    <n v="18.720277777777778"/>
    <n v="0"/>
    <n v="18.720277777777778"/>
    <n v="0"/>
    <n v="0"/>
    <n v="0"/>
    <n v="0"/>
    <m/>
    <m/>
    <m/>
    <m/>
  </r>
  <r>
    <x v="6"/>
    <s v="FROTA 01"/>
    <x v="0"/>
    <x v="0"/>
    <d v="1901-01-20T00:00:00"/>
    <n v="90"/>
    <x v="8"/>
    <s v="CA1014KS118"/>
    <s v="20/01/2023"/>
    <s v="00:00:00"/>
    <s v="20/01/2023"/>
    <s v="23:59:59"/>
    <n v="24.000000000000004"/>
    <n v="0.67888888888888888"/>
    <n v="0.67888888888888888"/>
    <n v="0"/>
    <n v="0"/>
    <n v="0"/>
    <n v="0"/>
    <n v="23.321111111111115"/>
    <n v="6.8702777777777779"/>
    <n v="6.6788888888888893"/>
    <n v="0.19138888888888889"/>
    <n v="16.450833333333335"/>
    <n v="16.316388888888891"/>
    <n v="13.409444444444444"/>
    <n v="2.906944444444445"/>
    <n v="0.13444444444444445"/>
    <n v="0"/>
    <n v="0.13444444444444445"/>
    <n v="97.171296296296291"/>
    <n v="70.540521225403779"/>
    <n v="68.545138888888886"/>
    <n v="96.036778179577411"/>
    <n v="0"/>
    <n v="0"/>
    <n v="1"/>
    <n v="0.1767049963696537"/>
    <n v="0"/>
    <n v="16.450833333333335"/>
    <n v="0.67888888888888888"/>
    <n v="16.450833333333335"/>
    <n v="0.67888888888888888"/>
    <n v="1"/>
    <n v="0"/>
    <n v="0"/>
    <m/>
    <m/>
    <m/>
    <m/>
  </r>
  <r>
    <x v="7"/>
    <s v="FROTA 01"/>
    <x v="1"/>
    <x v="1"/>
    <d v="1901-02-20T00:00:00"/>
    <n v="90"/>
    <x v="0"/>
    <s v="CA1014KS110"/>
    <s v="20/02/2023"/>
    <s v="00:00:00"/>
    <s v="20/02/2023"/>
    <s v="23:59:59"/>
    <n v="24.000000000000004"/>
    <n v="0"/>
    <n v="0"/>
    <n v="0"/>
    <n v="0"/>
    <n v="0"/>
    <n v="0"/>
    <n v="24.000000000000004"/>
    <n v="9.2608333333333341"/>
    <n v="6.4269444444444455"/>
    <n v="2.8338888888888887"/>
    <n v="14.739166666666669"/>
    <n v="14.739166666666669"/>
    <n v="12.602500000000003"/>
    <n v="2.1366666666666667"/>
    <n v="0"/>
    <n v="0"/>
    <n v="0"/>
    <n v="100"/>
    <n v="61.41319444444445"/>
    <n v="61.41319444444445"/>
    <n v="100"/>
    <n v="0"/>
    <n v="0"/>
    <n v="0"/>
    <n v="0.14496522869904446"/>
    <n v="0"/>
    <n v="14.739166666666669"/>
    <n v="0"/>
    <n v="14.739166666666669"/>
    <n v="0"/>
    <n v="0"/>
    <n v="0"/>
    <n v="0"/>
    <m/>
    <m/>
    <m/>
    <m/>
  </r>
  <r>
    <x v="7"/>
    <s v="FROTA 01"/>
    <x v="1"/>
    <x v="1"/>
    <d v="1901-02-20T00:00:00"/>
    <n v="90"/>
    <x v="1"/>
    <s v="CA1014KS111"/>
    <s v="20/02/2023"/>
    <s v="00:00:00"/>
    <s v="20/02/2023"/>
    <s v="23:59:59"/>
    <n v="24"/>
    <n v="9.8413888888888899"/>
    <n v="9.8413888888888899"/>
    <n v="0"/>
    <n v="0"/>
    <n v="0"/>
    <n v="0"/>
    <n v="14.15861111111111"/>
    <n v="5.1830555555555549"/>
    <n v="5.1830555555555549"/>
    <n v="0"/>
    <n v="8.9755555555555553"/>
    <n v="8.9147222222222222"/>
    <n v="8.1944444444444446"/>
    <n v="0.72027777777777779"/>
    <n v="6.0833333333333336E-2"/>
    <n v="0"/>
    <n v="6.0833333333333336E-2"/>
    <n v="58.994212962962955"/>
    <n v="63.392909693747427"/>
    <n v="37.398148148148145"/>
    <n v="47.699325371636078"/>
    <n v="0"/>
    <n v="0"/>
    <n v="0"/>
    <n v="8.0248823966328306E-2"/>
    <n v="0"/>
    <n v="8.9755555555555553"/>
    <n v="0"/>
    <n v="8.9755555555555553"/>
    <n v="0"/>
    <n v="0"/>
    <n v="0"/>
    <n v="0"/>
    <m/>
    <m/>
    <m/>
    <m/>
  </r>
  <r>
    <x v="7"/>
    <s v="FROTA 01"/>
    <x v="1"/>
    <x v="1"/>
    <d v="1901-02-20T00:00:00"/>
    <n v="90"/>
    <x v="2"/>
    <s v="CA1014KS112"/>
    <s v="20/02/2023"/>
    <s v="00:00:00"/>
    <s v="20/02/2023"/>
    <s v="23:59:59"/>
    <n v="24.000000000000007"/>
    <n v="0"/>
    <n v="0"/>
    <n v="0"/>
    <n v="0"/>
    <n v="0"/>
    <n v="0"/>
    <n v="24.000000000000007"/>
    <n v="9.1266666666666669"/>
    <n v="6.65"/>
    <n v="2.4766666666666666"/>
    <n v="14.873333333333333"/>
    <n v="14.873333333333333"/>
    <n v="13.523888888888889"/>
    <n v="1.3494444444444444"/>
    <n v="0"/>
    <n v="0"/>
    <n v="0"/>
    <n v="100"/>
    <n v="61.972222222222207"/>
    <n v="61.972222222222207"/>
    <n v="100"/>
    <n v="0"/>
    <n v="0"/>
    <n v="0"/>
    <n v="9.0729119976094424E-2"/>
    <n v="0"/>
    <n v="14.873333333333333"/>
    <n v="0"/>
    <n v="14.873333333333333"/>
    <n v="0"/>
    <n v="0"/>
    <n v="0"/>
    <n v="0"/>
    <m/>
    <m/>
    <m/>
    <m/>
  </r>
  <r>
    <x v="7"/>
    <s v="FROTA 01"/>
    <x v="1"/>
    <x v="1"/>
    <d v="1901-02-20T00:00:00"/>
    <n v="90"/>
    <x v="3"/>
    <s v="CA1014KS113"/>
    <s v="20/02/2023"/>
    <s v="00:00:00"/>
    <s v="20/02/2023"/>
    <s v="23:59:59"/>
    <n v="24.000000000000004"/>
    <n v="0"/>
    <n v="0"/>
    <n v="0"/>
    <n v="0"/>
    <n v="0"/>
    <n v="0"/>
    <n v="24.000000000000004"/>
    <n v="9.4152777777777761"/>
    <n v="7.8108333333333331"/>
    <n v="1.6044444444444443"/>
    <n v="14.58472222222222"/>
    <n v="14.58472222222222"/>
    <n v="12.540277777777778"/>
    <n v="2.0444444444444443"/>
    <n v="0"/>
    <n v="0"/>
    <n v="0"/>
    <n v="100"/>
    <n v="60.769675925925917"/>
    <n v="60.769675925925917"/>
    <n v="100"/>
    <n v="0"/>
    <n v="0"/>
    <n v="0"/>
    <n v="0.14017712598800114"/>
    <n v="0"/>
    <n v="14.58472222222222"/>
    <n v="0"/>
    <n v="14.58472222222222"/>
    <n v="0"/>
    <n v="0"/>
    <n v="0"/>
    <n v="0"/>
    <m/>
    <m/>
    <m/>
    <m/>
  </r>
  <r>
    <x v="7"/>
    <s v="FROTA 01"/>
    <x v="1"/>
    <x v="1"/>
    <d v="1901-02-20T00:00:00"/>
    <n v="90"/>
    <x v="4"/>
    <s v="CA1014KS114"/>
    <s v="20/02/2023"/>
    <s v="00:00:00"/>
    <s v="20/02/2023"/>
    <s v="23:59:59"/>
    <n v="23.999999999999993"/>
    <n v="0"/>
    <n v="0"/>
    <n v="0"/>
    <n v="0"/>
    <n v="0"/>
    <n v="0"/>
    <n v="23.999999999999993"/>
    <n v="11.683333333333337"/>
    <n v="8.4408333333333339"/>
    <n v="3.2425000000000002"/>
    <n v="12.316666666666668"/>
    <n v="12.316666666666668"/>
    <n v="10.838333333333333"/>
    <n v="1.4783333333333335"/>
    <n v="0"/>
    <n v="0"/>
    <n v="0"/>
    <n v="100"/>
    <n v="51.319444444444464"/>
    <n v="51.319444444444464"/>
    <n v="100"/>
    <n v="0"/>
    <n v="0"/>
    <n v="0"/>
    <n v="0.12002706359945872"/>
    <n v="0"/>
    <n v="12.316666666666668"/>
    <n v="0"/>
    <n v="12.316666666666668"/>
    <n v="0"/>
    <n v="0"/>
    <n v="0"/>
    <n v="0"/>
    <m/>
    <m/>
    <m/>
    <m/>
  </r>
  <r>
    <x v="7"/>
    <s v="FROTA 01"/>
    <x v="1"/>
    <x v="1"/>
    <d v="1901-02-20T00:00:00"/>
    <n v="90"/>
    <x v="5"/>
    <s v="CA1014KS115"/>
    <s v="20/02/2023"/>
    <s v="00:00:00"/>
    <s v="20/02/2023"/>
    <s v="23:59:59"/>
    <n v="24.000000000000004"/>
    <n v="8.4358333333333331"/>
    <n v="4.7019444444444449"/>
    <n v="0"/>
    <n v="3.733888888888889"/>
    <n v="3.733888888888889"/>
    <n v="0"/>
    <n v="15.564166666666663"/>
    <n v="7.3722222222222218"/>
    <n v="5.141111111111111"/>
    <n v="2.2311111111111113"/>
    <n v="8.1919444444444451"/>
    <n v="8.1919444444444451"/>
    <n v="6.7672222222222231"/>
    <n v="1.4247222222222222"/>
    <n v="0"/>
    <n v="0"/>
    <n v="0"/>
    <n v="64.850694444444429"/>
    <n v="52.633363673680655"/>
    <n v="34.133101851851848"/>
    <n v="63.533543022103487"/>
    <n v="0"/>
    <n v="0"/>
    <n v="2"/>
    <n v="0.17391746634566477"/>
    <n v="0"/>
    <n v="4.0959722222222226"/>
    <n v="2.3509722222222225"/>
    <n v="2.7306481481481484"/>
    <n v="2.8119444444444444"/>
    <n v="3"/>
    <n v="0.44262241101122857"/>
    <n v="0"/>
    <m/>
    <m/>
    <m/>
    <m/>
  </r>
  <r>
    <x v="7"/>
    <s v="FROTA 01"/>
    <x v="1"/>
    <x v="1"/>
    <d v="1901-02-20T00:00:00"/>
    <n v="90"/>
    <x v="6"/>
    <s v="CA1014KS116"/>
    <s v="20/02/2023"/>
    <s v="00:00:00"/>
    <s v="20/02/2023"/>
    <s v="23:59:59"/>
    <n v="24.000000000000007"/>
    <n v="4.3591666666666669"/>
    <n v="4.3591666666666669"/>
    <n v="0"/>
    <n v="0"/>
    <n v="0"/>
    <n v="0"/>
    <n v="19.640833333333337"/>
    <n v="8.2966666666666686"/>
    <n v="5.5355555555555558"/>
    <n v="2.7611111111111111"/>
    <n v="11.344166666666666"/>
    <n v="11.344166666666666"/>
    <n v="9.5788888888888888"/>
    <n v="1.7652777777777777"/>
    <n v="0"/>
    <n v="0"/>
    <n v="0"/>
    <n v="81.836805555555543"/>
    <n v="57.758072043786314"/>
    <n v="47.267361111111093"/>
    <n v="72.240500955211203"/>
    <n v="0"/>
    <n v="0"/>
    <n v="2"/>
    <n v="0.1556110580572492"/>
    <n v="0"/>
    <n v="5.6720833333333331"/>
    <n v="2.1795833333333334"/>
    <n v="5.6720833333333331"/>
    <n v="2.1795833333333334"/>
    <n v="2"/>
    <n v="0"/>
    <n v="0"/>
    <m/>
    <m/>
    <m/>
    <m/>
  </r>
  <r>
    <x v="7"/>
    <s v="FROTA 01"/>
    <x v="1"/>
    <x v="1"/>
    <d v="1901-02-20T00:00:00"/>
    <n v="90"/>
    <x v="7"/>
    <s v="CA1014KS117"/>
    <s v="20/02/2023"/>
    <s v="00:00:00"/>
    <s v="20/02/2023"/>
    <s v="23:59:59"/>
    <n v="23.999999999999996"/>
    <n v="0"/>
    <n v="0"/>
    <n v="0"/>
    <n v="0"/>
    <n v="0"/>
    <n v="0"/>
    <n v="23.999999999999996"/>
    <n v="10.295000000000002"/>
    <n v="7.3641666666666676"/>
    <n v="2.9308333333333336"/>
    <n v="13.705"/>
    <n v="13.56138888888889"/>
    <n v="11.131944444444445"/>
    <n v="2.4294444444444441"/>
    <n v="0.14361111111111111"/>
    <n v="0"/>
    <n v="0.14361111111111111"/>
    <n v="100"/>
    <n v="57.104166666666679"/>
    <n v="57.104166666666679"/>
    <n v="100"/>
    <n v="0"/>
    <n v="0"/>
    <n v="0"/>
    <n v="0.17726701528233813"/>
    <n v="0"/>
    <n v="13.705"/>
    <n v="0"/>
    <n v="13.705"/>
    <n v="0"/>
    <n v="0"/>
    <n v="0"/>
    <n v="0"/>
    <m/>
    <m/>
    <m/>
    <m/>
  </r>
  <r>
    <x v="7"/>
    <s v="FROTA 01"/>
    <x v="1"/>
    <x v="1"/>
    <d v="1901-02-20T00:00:00"/>
    <n v="90"/>
    <x v="8"/>
    <s v="CA1014KS118"/>
    <s v="20/02/2023"/>
    <s v="00:00:00"/>
    <s v="20/02/2023"/>
    <s v="23:59:59"/>
    <n v="23.999999999999996"/>
    <n v="0"/>
    <n v="0"/>
    <n v="0"/>
    <n v="0"/>
    <n v="0"/>
    <n v="0"/>
    <n v="23.999999999999996"/>
    <n v="9.4450000000000003"/>
    <n v="7.1105555555555551"/>
    <n v="2.3344444444444443"/>
    <n v="14.554999999999998"/>
    <n v="14.476666666666665"/>
    <n v="12.481666666666666"/>
    <n v="1.9949999999999999"/>
    <n v="7.8333333333333338E-2"/>
    <n v="0"/>
    <n v="7.8333333333333338E-2"/>
    <n v="100"/>
    <n v="60.645833333333329"/>
    <n v="60.645833333333329"/>
    <n v="100"/>
    <n v="0"/>
    <n v="0"/>
    <n v="0"/>
    <n v="0.1370663002404672"/>
    <n v="0"/>
    <n v="14.554999999999998"/>
    <n v="0"/>
    <n v="14.554999999999998"/>
    <n v="0"/>
    <n v="0"/>
    <n v="0"/>
    <n v="0"/>
    <m/>
    <m/>
    <m/>
    <m/>
  </r>
  <r>
    <x v="6"/>
    <s v="FROTA 01"/>
    <x v="0"/>
    <x v="0"/>
    <d v="1901-01-21T00:00:00"/>
    <n v="90"/>
    <x v="0"/>
    <s v="CA1014KS110"/>
    <s v="21/01/2023"/>
    <s v="00:00:00"/>
    <s v="21/01/2023"/>
    <s v="23:59:59"/>
    <n v="23.999999999999996"/>
    <n v="0"/>
    <n v="0"/>
    <n v="0"/>
    <n v="0"/>
    <n v="0"/>
    <n v="0"/>
    <n v="23.999999999999996"/>
    <n v="7.4030555555555555"/>
    <n v="7.4030555555555555"/>
    <n v="0"/>
    <n v="16.596944444444446"/>
    <n v="16.596944444444446"/>
    <n v="14.529444444444445"/>
    <n v="2.0674999999999999"/>
    <n v="0"/>
    <n v="0"/>
    <n v="0"/>
    <n v="100"/>
    <n v="69.153935185185205"/>
    <n v="69.153935185185205"/>
    <n v="100"/>
    <n v="0"/>
    <n v="0"/>
    <n v="0"/>
    <n v="0.12457112252924733"/>
    <n v="0"/>
    <n v="16.596944444444446"/>
    <n v="0"/>
    <n v="16.596944444444446"/>
    <n v="0"/>
    <n v="0"/>
    <n v="0"/>
    <n v="0"/>
    <m/>
    <m/>
    <m/>
    <m/>
  </r>
  <r>
    <x v="6"/>
    <s v="FROTA 01"/>
    <x v="0"/>
    <x v="0"/>
    <d v="1901-01-21T00:00:00"/>
    <n v="90"/>
    <x v="1"/>
    <s v="CA1014KS111"/>
    <s v="21/01/2023"/>
    <s v="00:00:00"/>
    <s v="21/01/2023"/>
    <s v="23:59:59"/>
    <n v="24.000000000000004"/>
    <n v="0.12722222222222221"/>
    <n v="0"/>
    <n v="0"/>
    <n v="0.12722222222222221"/>
    <n v="0.12722222222222221"/>
    <n v="0"/>
    <n v="23.872777777777781"/>
    <n v="7.0019444444444447"/>
    <n v="7.0019444444444447"/>
    <n v="0"/>
    <n v="16.870833333333334"/>
    <n v="16.870833333333334"/>
    <n v="14.018055555555554"/>
    <n v="2.8527777777777779"/>
    <n v="0"/>
    <n v="0"/>
    <n v="0"/>
    <n v="99.469907407407405"/>
    <n v="70.669754020153121"/>
    <n v="70.295138888888872"/>
    <n v="100"/>
    <n v="0"/>
    <n v="0"/>
    <n v="0"/>
    <n v="0.1690952498559315"/>
    <n v="0"/>
    <n v="16.870833333333334"/>
    <n v="0"/>
    <n v="16.870833333333334"/>
    <n v="0.12722222222222221"/>
    <n v="1"/>
    <n v="1"/>
    <n v="0"/>
    <m/>
    <m/>
    <m/>
    <m/>
  </r>
  <r>
    <x v="6"/>
    <s v="FROTA 01"/>
    <x v="0"/>
    <x v="0"/>
    <d v="1901-01-21T00:00:00"/>
    <n v="90"/>
    <x v="2"/>
    <s v="CA1014KS112"/>
    <s v="21/01/2023"/>
    <s v="00:00:00"/>
    <s v="21/01/2023"/>
    <s v="23:59:59"/>
    <n v="23.999999999999996"/>
    <n v="0"/>
    <n v="0"/>
    <n v="0"/>
    <n v="0"/>
    <n v="0"/>
    <n v="0"/>
    <n v="23.999999999999996"/>
    <n v="7.2455555555555566"/>
    <n v="7.2455555555555566"/>
    <n v="0"/>
    <n v="16.754444444444445"/>
    <n v="16.754444444444445"/>
    <n v="15.397222222222224"/>
    <n v="1.3572222222222223"/>
    <n v="0"/>
    <n v="0"/>
    <n v="0"/>
    <n v="100"/>
    <n v="69.810185185185205"/>
    <n v="69.810185185185205"/>
    <n v="100"/>
    <n v="0"/>
    <n v="0"/>
    <n v="0"/>
    <n v="8.1006698056900334E-2"/>
    <n v="0"/>
    <n v="16.754444444444445"/>
    <n v="0"/>
    <n v="16.754444444444445"/>
    <n v="0"/>
    <n v="0"/>
    <n v="0"/>
    <n v="0"/>
    <m/>
    <m/>
    <m/>
    <m/>
  </r>
  <r>
    <x v="6"/>
    <s v="FROTA 01"/>
    <x v="0"/>
    <x v="0"/>
    <d v="1901-01-21T00:00:00"/>
    <n v="90"/>
    <x v="3"/>
    <s v="CA1014KS113"/>
    <s v="21/01/2023"/>
    <s v="00:00:00"/>
    <s v="21/01/2023"/>
    <s v="23:59:59"/>
    <n v="23.999999999999996"/>
    <n v="0"/>
    <n v="0"/>
    <n v="0"/>
    <n v="0"/>
    <n v="0"/>
    <n v="0"/>
    <n v="23.999999999999996"/>
    <n v="8.1855555555555561"/>
    <n v="8.1855555555555561"/>
    <n v="0"/>
    <n v="15.814444444444442"/>
    <n v="15.739166666666666"/>
    <n v="13.496111111111111"/>
    <n v="2.2430555555555554"/>
    <n v="7.5277777777777777E-2"/>
    <n v="0"/>
    <n v="7.5277777777777777E-2"/>
    <n v="100"/>
    <n v="65.893518518518519"/>
    <n v="65.893518518518519"/>
    <n v="100"/>
    <n v="0"/>
    <n v="0"/>
    <n v="0"/>
    <n v="0.14183587437644909"/>
    <n v="0"/>
    <n v="15.814444444444442"/>
    <n v="0"/>
    <n v="15.814444444444442"/>
    <n v="0"/>
    <n v="0"/>
    <n v="0"/>
    <n v="0"/>
    <m/>
    <m/>
    <m/>
    <m/>
  </r>
  <r>
    <x v="6"/>
    <s v="FROTA 01"/>
    <x v="0"/>
    <x v="0"/>
    <d v="1901-01-21T00:00:00"/>
    <n v="90"/>
    <x v="4"/>
    <s v="CA1014KS114"/>
    <s v="21/01/2023"/>
    <s v="00:00:00"/>
    <s v="21/01/2023"/>
    <s v="23:59:59"/>
    <n v="24.000000000000004"/>
    <n v="0"/>
    <n v="0"/>
    <n v="0"/>
    <n v="0"/>
    <n v="0"/>
    <n v="0"/>
    <n v="24.000000000000004"/>
    <n v="7.8650000000000002"/>
    <n v="7.8650000000000002"/>
    <n v="0"/>
    <n v="16.135000000000002"/>
    <n v="16.135000000000002"/>
    <n v="14.916111111111112"/>
    <n v="1.2188888888888891"/>
    <n v="0"/>
    <n v="0"/>
    <n v="0"/>
    <n v="100"/>
    <n v="67.229166666666657"/>
    <n v="67.229166666666657"/>
    <n v="100"/>
    <n v="0"/>
    <n v="0"/>
    <n v="0"/>
    <n v="7.5543160141858634E-2"/>
    <n v="0"/>
    <n v="16.135000000000002"/>
    <n v="0"/>
    <n v="16.135000000000002"/>
    <n v="0"/>
    <n v="0"/>
    <n v="0"/>
    <n v="0"/>
    <m/>
    <m/>
    <m/>
    <m/>
  </r>
  <r>
    <x v="6"/>
    <s v="FROTA 01"/>
    <x v="0"/>
    <x v="0"/>
    <d v="1901-01-21T00:00:00"/>
    <n v="90"/>
    <x v="5"/>
    <s v="CA1014KS115"/>
    <s v="21/01/2023"/>
    <s v="00:00:00"/>
    <s v="21/01/2023"/>
    <s v="23:59:59"/>
    <n v="24"/>
    <n v="0"/>
    <n v="0"/>
    <n v="0"/>
    <n v="0"/>
    <n v="0"/>
    <n v="0"/>
    <n v="24"/>
    <n v="7.9011111111111116"/>
    <n v="7.9011111111111116"/>
    <n v="0"/>
    <n v="16.09888888888889"/>
    <n v="16.068611111111114"/>
    <n v="14.749999999999998"/>
    <n v="1.3186111111111112"/>
    <n v="3.0277777777777778E-2"/>
    <n v="0"/>
    <n v="3.0277777777777778E-2"/>
    <n v="100"/>
    <n v="67.078703703703709"/>
    <n v="67.078703703703709"/>
    <n v="100"/>
    <n v="0"/>
    <n v="0"/>
    <n v="0"/>
    <n v="8.1906963903651042E-2"/>
    <n v="0"/>
    <n v="16.09888888888889"/>
    <n v="0"/>
    <n v="16.09888888888889"/>
    <n v="0"/>
    <n v="0"/>
    <n v="0"/>
    <n v="0"/>
    <m/>
    <m/>
    <m/>
    <m/>
  </r>
  <r>
    <x v="6"/>
    <s v="FROTA 01"/>
    <x v="0"/>
    <x v="0"/>
    <d v="1901-01-21T00:00:00"/>
    <n v="90"/>
    <x v="6"/>
    <s v="CA1014KS116"/>
    <s v="21/01/2023"/>
    <s v="00:00:00"/>
    <s v="21/01/2023"/>
    <s v="23:59:59"/>
    <n v="23.999999999999996"/>
    <n v="0"/>
    <n v="0"/>
    <n v="0"/>
    <n v="0"/>
    <n v="0"/>
    <n v="0"/>
    <n v="23.999999999999996"/>
    <n v="6.8694444444444436"/>
    <n v="6.8694444444444436"/>
    <n v="0"/>
    <n v="17.130555555555556"/>
    <n v="17.130555555555556"/>
    <n v="15.816388888888888"/>
    <n v="1.3141666666666667"/>
    <n v="0"/>
    <n v="0"/>
    <n v="0"/>
    <n v="100"/>
    <n v="71.377314814814824"/>
    <n v="71.377314814814824"/>
    <n v="100"/>
    <n v="0"/>
    <n v="0"/>
    <n v="0"/>
    <n v="7.6714772174477058E-2"/>
    <n v="0"/>
    <n v="17.130555555555556"/>
    <n v="0"/>
    <n v="17.130555555555556"/>
    <n v="0"/>
    <n v="0"/>
    <n v="0"/>
    <n v="0"/>
    <m/>
    <m/>
    <m/>
    <m/>
  </r>
  <r>
    <x v="6"/>
    <s v="FROTA 01"/>
    <x v="0"/>
    <x v="0"/>
    <d v="1901-01-21T00:00:00"/>
    <n v="90"/>
    <x v="7"/>
    <s v="CA1014KS117"/>
    <s v="21/01/2023"/>
    <s v="00:00:00"/>
    <s v="21/01/2023"/>
    <s v="23:59:59"/>
    <n v="24.000000000000004"/>
    <n v="0"/>
    <n v="0"/>
    <n v="0"/>
    <n v="0"/>
    <n v="0"/>
    <n v="0"/>
    <n v="24.000000000000004"/>
    <n v="7.2750000000000004"/>
    <n v="7.2750000000000004"/>
    <n v="0"/>
    <n v="16.725000000000001"/>
    <n v="16.636111111111113"/>
    <n v="14.936666666666667"/>
    <n v="1.6994444444444445"/>
    <n v="8.8888888888888892E-2"/>
    <n v="0"/>
    <n v="8.8888888888888892E-2"/>
    <n v="100"/>
    <n v="69.687499999999986"/>
    <n v="69.687499999999986"/>
    <n v="100"/>
    <n v="0"/>
    <n v="0"/>
    <n v="0"/>
    <n v="0.10161102806842717"/>
    <n v="0"/>
    <n v="16.725000000000001"/>
    <n v="0"/>
    <n v="16.725000000000001"/>
    <n v="0"/>
    <n v="0"/>
    <n v="0"/>
    <n v="0"/>
    <m/>
    <m/>
    <m/>
    <m/>
  </r>
  <r>
    <x v="6"/>
    <s v="FROTA 01"/>
    <x v="0"/>
    <x v="0"/>
    <d v="1901-01-21T00:00:00"/>
    <n v="90"/>
    <x v="8"/>
    <s v="CA1014KS118"/>
    <s v="21/01/2023"/>
    <s v="00:00:00"/>
    <s v="21/01/2023"/>
    <s v="23:59:59"/>
    <n v="24"/>
    <n v="0"/>
    <n v="0"/>
    <n v="0"/>
    <n v="0"/>
    <n v="0"/>
    <n v="0"/>
    <n v="24"/>
    <n v="7.0744444444444445"/>
    <n v="7.0744444444444445"/>
    <n v="0"/>
    <n v="16.925555555555558"/>
    <n v="16.693888888888893"/>
    <n v="14.615555555555556"/>
    <n v="2.0783333333333331"/>
    <n v="0.23166666666666666"/>
    <n v="0"/>
    <n v="0.23166666666666666"/>
    <n v="100"/>
    <n v="70.523148148148167"/>
    <n v="70.523148148148167"/>
    <n v="100"/>
    <n v="0"/>
    <n v="0"/>
    <n v="0"/>
    <n v="0.12279262128274139"/>
    <n v="0"/>
    <n v="16.925555555555558"/>
    <n v="0"/>
    <n v="16.925555555555558"/>
    <n v="0"/>
    <n v="0"/>
    <n v="0"/>
    <n v="0"/>
    <m/>
    <m/>
    <m/>
    <m/>
  </r>
  <r>
    <x v="7"/>
    <s v="FROTA 01"/>
    <x v="1"/>
    <x v="1"/>
    <d v="1901-02-21T00:00:00"/>
    <n v="90"/>
    <x v="0"/>
    <s v="CA1014KS110"/>
    <s v="21/02/2023"/>
    <s v="00:00:00"/>
    <s v="21/02/2023"/>
    <s v="23:59:59"/>
    <n v="24.000000000000007"/>
    <n v="0"/>
    <n v="0"/>
    <n v="0"/>
    <n v="0"/>
    <n v="0"/>
    <n v="0"/>
    <n v="24.000000000000007"/>
    <n v="8.2688888888888883"/>
    <n v="7.6841666666666653"/>
    <n v="0.58472222222222225"/>
    <n v="15.73111111111111"/>
    <n v="15.73111111111111"/>
    <n v="12.989444444444441"/>
    <n v="2.7416666666666663"/>
    <n v="0"/>
    <n v="0"/>
    <n v="0"/>
    <n v="100"/>
    <n v="65.546296296296276"/>
    <n v="65.546296296296276"/>
    <n v="100"/>
    <n v="0"/>
    <n v="0"/>
    <n v="0"/>
    <n v="0.17428309083203841"/>
    <n v="0"/>
    <n v="15.73111111111111"/>
    <n v="0"/>
    <n v="15.73111111111111"/>
    <n v="0"/>
    <n v="0"/>
    <n v="0"/>
    <n v="0"/>
    <m/>
    <m/>
    <m/>
    <m/>
  </r>
  <r>
    <x v="7"/>
    <s v="FROTA 01"/>
    <x v="1"/>
    <x v="1"/>
    <d v="1901-02-21T00:00:00"/>
    <n v="90"/>
    <x v="1"/>
    <s v="CA1014KS111"/>
    <s v="21/02/2023"/>
    <s v="00:00:00"/>
    <s v="21/02/2023"/>
    <s v="23:59:59"/>
    <n v="24"/>
    <n v="0"/>
    <n v="0"/>
    <n v="0"/>
    <n v="0"/>
    <n v="0"/>
    <n v="0"/>
    <n v="24"/>
    <n v="7.7763888888888886"/>
    <n v="7.7763888888888886"/>
    <n v="0"/>
    <n v="16.223611111111108"/>
    <n v="15.906111111111109"/>
    <n v="13.443055555555553"/>
    <n v="2.4630555555555551"/>
    <n v="0.3175"/>
    <n v="0"/>
    <n v="0.3175"/>
    <n v="100"/>
    <n v="67.598379629629619"/>
    <n v="67.598379629629619"/>
    <n v="100"/>
    <n v="0"/>
    <n v="0"/>
    <n v="0"/>
    <n v="0.15181919356219503"/>
    <n v="0"/>
    <n v="16.223611111111108"/>
    <n v="0"/>
    <n v="16.223611111111108"/>
    <n v="0"/>
    <n v="0"/>
    <n v="0"/>
    <n v="0"/>
    <m/>
    <m/>
    <m/>
    <m/>
  </r>
  <r>
    <x v="7"/>
    <s v="FROTA 01"/>
    <x v="1"/>
    <x v="1"/>
    <d v="1901-02-21T00:00:00"/>
    <n v="90"/>
    <x v="2"/>
    <s v="CA1014KS112"/>
    <s v="21/02/2023"/>
    <s v="00:00:00"/>
    <s v="21/02/2023"/>
    <s v="23:59:59"/>
    <n v="24.000000000000004"/>
    <n v="0"/>
    <n v="0"/>
    <n v="0"/>
    <n v="0"/>
    <n v="0"/>
    <n v="0"/>
    <n v="24.000000000000004"/>
    <n v="8.5388888888888879"/>
    <n v="8.2377777777777776"/>
    <n v="0.30111111111111111"/>
    <n v="15.461111111111112"/>
    <n v="15.461111111111112"/>
    <n v="12.379444444444445"/>
    <n v="3.081666666666667"/>
    <n v="0"/>
    <n v="0"/>
    <n v="0"/>
    <n v="100"/>
    <n v="64.421296296296291"/>
    <n v="64.421296296296291"/>
    <n v="100"/>
    <n v="0"/>
    <n v="0"/>
    <n v="0"/>
    <n v="0.19931728350700684"/>
    <n v="0"/>
    <n v="15.461111111111112"/>
    <n v="0"/>
    <n v="15.461111111111112"/>
    <n v="0"/>
    <n v="0"/>
    <n v="0"/>
    <n v="0"/>
    <m/>
    <m/>
    <m/>
    <m/>
  </r>
  <r>
    <x v="7"/>
    <s v="FROTA 01"/>
    <x v="1"/>
    <x v="1"/>
    <d v="1901-02-21T00:00:00"/>
    <n v="90"/>
    <x v="3"/>
    <s v="CA1014KS113"/>
    <s v="21/02/2023"/>
    <s v="00:00:00"/>
    <s v="21/02/2023"/>
    <s v="23:59:59"/>
    <n v="23.999999999999996"/>
    <n v="0.97611111111111115"/>
    <n v="0.97611111111111115"/>
    <n v="0"/>
    <n v="0"/>
    <n v="0"/>
    <n v="0"/>
    <n v="23.023888888888887"/>
    <n v="9.1641666666666683"/>
    <n v="9.1161111111111115"/>
    <n v="4.8055555555555553E-2"/>
    <n v="13.859722222222224"/>
    <n v="13.859722222222224"/>
    <n v="11.954166666666669"/>
    <n v="1.9055555555555554"/>
    <n v="0"/>
    <n v="0"/>
    <n v="0"/>
    <n v="95.932870370370381"/>
    <n v="60.197138238061932"/>
    <n v="57.748842592592609"/>
    <n v="93.420584545675823"/>
    <n v="0"/>
    <n v="0"/>
    <n v="1"/>
    <n v="0.13748872632528306"/>
    <n v="0"/>
    <n v="13.859722222222224"/>
    <n v="0.97611111111111115"/>
    <n v="13.859722222222224"/>
    <n v="0.97611111111111115"/>
    <n v="1"/>
    <n v="0"/>
    <n v="0"/>
    <m/>
    <m/>
    <m/>
    <m/>
  </r>
  <r>
    <x v="7"/>
    <s v="FROTA 01"/>
    <x v="1"/>
    <x v="1"/>
    <d v="1901-02-21T00:00:00"/>
    <n v="90"/>
    <x v="4"/>
    <s v="CA1014KS114"/>
    <s v="21/02/2023"/>
    <s v="00:00:00"/>
    <s v="21/02/2023"/>
    <s v="23:59:59"/>
    <n v="24"/>
    <n v="0"/>
    <n v="0"/>
    <n v="0"/>
    <n v="0"/>
    <n v="0"/>
    <n v="0"/>
    <n v="24"/>
    <n v="8.2452777777777779"/>
    <n v="8.2452777777777779"/>
    <n v="0"/>
    <n v="15.75472222222222"/>
    <n v="14.456666666666667"/>
    <n v="12.669444444444444"/>
    <n v="1.7872222222222223"/>
    <n v="1.2980555555555555"/>
    <n v="0"/>
    <n v="1.2980555555555555"/>
    <n v="100"/>
    <n v="65.644675925925924"/>
    <n v="65.644675925925924"/>
    <n v="100"/>
    <n v="0"/>
    <n v="0"/>
    <n v="0"/>
    <n v="0.11344041469048083"/>
    <n v="0"/>
    <n v="15.75472222222222"/>
    <n v="0"/>
    <n v="15.75472222222222"/>
    <n v="0"/>
    <n v="0"/>
    <n v="0"/>
    <n v="0"/>
    <m/>
    <m/>
    <m/>
    <m/>
  </r>
  <r>
    <x v="7"/>
    <s v="FROTA 01"/>
    <x v="1"/>
    <x v="1"/>
    <d v="1901-02-21T00:00:00"/>
    <n v="90"/>
    <x v="5"/>
    <s v="CA1014KS115"/>
    <s v="21/02/2023"/>
    <s v="00:00:00"/>
    <s v="21/02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7"/>
    <s v="FROTA 01"/>
    <x v="1"/>
    <x v="1"/>
    <d v="1901-02-21T00:00:00"/>
    <n v="90"/>
    <x v="6"/>
    <s v="CA1014KS116"/>
    <s v="21/02/2023"/>
    <s v="00:00:00"/>
    <s v="21/02/2023"/>
    <s v="23:59:59"/>
    <n v="24.000000000000004"/>
    <n v="11.218055555555555"/>
    <n v="11.218055555555555"/>
    <n v="0"/>
    <n v="0"/>
    <n v="0"/>
    <n v="0"/>
    <n v="12.781944444444443"/>
    <n v="5.142500000000001"/>
    <n v="5.0619444444444452"/>
    <n v="8.0555555555555561E-2"/>
    <n v="7.6394444444444431"/>
    <n v="7.6394444444444431"/>
    <n v="6.2883333333333322"/>
    <n v="1.3511111111111112"/>
    <n v="0"/>
    <n v="0"/>
    <n v="0"/>
    <n v="53.258101851851833"/>
    <n v="59.767467130283606"/>
    <n v="31.831018518518505"/>
    <n v="40.511438125119682"/>
    <n v="0"/>
    <n v="0"/>
    <n v="1"/>
    <n v="0.17685986473711007"/>
    <n v="0"/>
    <n v="7.6394444444444431"/>
    <n v="11.218055555555555"/>
    <n v="7.6394444444444431"/>
    <n v="11.218055555555555"/>
    <n v="1"/>
    <n v="0"/>
    <n v="0"/>
    <m/>
    <m/>
    <m/>
    <m/>
  </r>
  <r>
    <x v="7"/>
    <s v="FROTA 01"/>
    <x v="1"/>
    <x v="1"/>
    <d v="1901-02-21T00:00:00"/>
    <n v="90"/>
    <x v="7"/>
    <s v="CA1014KS117"/>
    <s v="21/02/2023"/>
    <s v="00:00:00"/>
    <s v="21/02/2023"/>
    <s v="23:59:59"/>
    <n v="24.000000000000007"/>
    <n v="0"/>
    <n v="0"/>
    <n v="0"/>
    <n v="0"/>
    <n v="0"/>
    <n v="0"/>
    <n v="24.000000000000007"/>
    <n v="8.3247222222222224"/>
    <n v="7.4363888888888896"/>
    <n v="0.88833333333333331"/>
    <n v="15.675277777777779"/>
    <n v="15.675277777777779"/>
    <n v="13.126944444444444"/>
    <n v="2.5483333333333333"/>
    <n v="0"/>
    <n v="0"/>
    <n v="0"/>
    <n v="100"/>
    <n v="65.313657407407405"/>
    <n v="65.313657407407405"/>
    <n v="100"/>
    <n v="0"/>
    <n v="0"/>
    <n v="0"/>
    <n v="0.16257021849692543"/>
    <n v="0"/>
    <n v="15.675277777777779"/>
    <n v="0"/>
    <n v="15.675277777777779"/>
    <n v="0"/>
    <n v="0"/>
    <n v="0"/>
    <n v="0"/>
    <m/>
    <m/>
    <m/>
    <m/>
  </r>
  <r>
    <x v="7"/>
    <s v="FROTA 01"/>
    <x v="1"/>
    <x v="1"/>
    <d v="1901-02-21T00:00:00"/>
    <n v="90"/>
    <x v="8"/>
    <s v="CA1014KS118"/>
    <s v="21/02/2023"/>
    <s v="00:00:00"/>
    <s v="21/02/2023"/>
    <s v="23:59:59"/>
    <n v="24"/>
    <n v="0"/>
    <n v="0"/>
    <n v="0"/>
    <n v="0"/>
    <n v="0"/>
    <n v="0"/>
    <n v="24"/>
    <n v="7.1461111111111109"/>
    <n v="6.3761111111111113"/>
    <n v="0.77"/>
    <n v="16.853888888888889"/>
    <n v="16.853888888888889"/>
    <n v="13.656666666666668"/>
    <n v="3.197222222222222"/>
    <n v="0"/>
    <n v="0"/>
    <n v="0"/>
    <n v="100"/>
    <n v="70.224537037037038"/>
    <n v="70.224537037037038"/>
    <n v="100"/>
    <n v="0"/>
    <n v="0"/>
    <n v="0"/>
    <n v="0.18970234367274283"/>
    <n v="0"/>
    <n v="16.853888888888889"/>
    <n v="0"/>
    <n v="16.853888888888889"/>
    <n v="0"/>
    <n v="0"/>
    <n v="0"/>
    <n v="0"/>
    <m/>
    <m/>
    <m/>
    <m/>
  </r>
  <r>
    <x v="6"/>
    <s v="FROTA 01"/>
    <x v="0"/>
    <x v="0"/>
    <d v="1901-01-22T00:00:00"/>
    <n v="90"/>
    <x v="0"/>
    <s v="CA1014KS110"/>
    <s v="22/01/2023"/>
    <s v="00:00:00"/>
    <s v="22/01/2023"/>
    <s v="23:59:59"/>
    <n v="24.000000000000004"/>
    <n v="0"/>
    <n v="0"/>
    <n v="0"/>
    <n v="0"/>
    <n v="0"/>
    <n v="0"/>
    <n v="24.000000000000004"/>
    <n v="6.9052777777777772"/>
    <n v="6.9052777777777772"/>
    <n v="0"/>
    <n v="17.094722222222224"/>
    <n v="17.094722222222224"/>
    <n v="15.266944444444444"/>
    <n v="1.8277777777777777"/>
    <n v="0"/>
    <n v="0"/>
    <n v="0"/>
    <n v="100"/>
    <n v="71.228009259259252"/>
    <n v="71.228009259259252"/>
    <n v="100"/>
    <n v="0"/>
    <n v="0"/>
    <n v="0"/>
    <n v="0.10692058952568205"/>
    <n v="0"/>
    <n v="17.094722222222224"/>
    <n v="0"/>
    <n v="17.094722222222224"/>
    <n v="0"/>
    <n v="0"/>
    <n v="0"/>
    <n v="0"/>
    <m/>
    <m/>
    <m/>
    <m/>
  </r>
  <r>
    <x v="6"/>
    <s v="FROTA 01"/>
    <x v="0"/>
    <x v="0"/>
    <d v="1901-01-22T00:00:00"/>
    <n v="90"/>
    <x v="1"/>
    <s v="CA1014KS111"/>
    <s v="22/01/2023"/>
    <s v="00:00:00"/>
    <s v="22/01/2023"/>
    <s v="23:59:59"/>
    <n v="23.999999999999996"/>
    <n v="0"/>
    <n v="0"/>
    <n v="0"/>
    <n v="0"/>
    <n v="0"/>
    <n v="0"/>
    <n v="23.999999999999996"/>
    <n v="8.0250000000000004"/>
    <n v="8.0250000000000004"/>
    <n v="0"/>
    <n v="15.975"/>
    <n v="15.85611111111111"/>
    <n v="14.551666666666666"/>
    <n v="1.3044444444444445"/>
    <n v="0.11888888888888889"/>
    <n v="0"/>
    <n v="0.11888888888888889"/>
    <n v="100"/>
    <n v="66.562500000000014"/>
    <n v="66.562500000000014"/>
    <n v="100"/>
    <n v="0"/>
    <n v="0"/>
    <n v="0"/>
    <n v="8.1655364284472273E-2"/>
    <n v="0"/>
    <n v="15.975"/>
    <n v="0"/>
    <n v="15.975"/>
    <n v="0"/>
    <n v="0"/>
    <n v="0"/>
    <n v="0"/>
    <m/>
    <m/>
    <m/>
    <m/>
  </r>
  <r>
    <x v="6"/>
    <s v="FROTA 01"/>
    <x v="0"/>
    <x v="0"/>
    <d v="1901-01-22T00:00:00"/>
    <n v="90"/>
    <x v="2"/>
    <s v="CA1014KS112"/>
    <s v="22/01/2023"/>
    <s v="00:00:00"/>
    <s v="22/01/2023"/>
    <s v="23:59:59"/>
    <n v="24"/>
    <n v="0"/>
    <n v="0"/>
    <n v="0"/>
    <n v="0"/>
    <n v="0"/>
    <n v="0"/>
    <n v="24"/>
    <n v="7.7411111111111097"/>
    <n v="7.7411111111111097"/>
    <n v="0"/>
    <n v="16.258888888888887"/>
    <n v="16.258888888888887"/>
    <n v="14.550555555555553"/>
    <n v="1.7083333333333335"/>
    <n v="0"/>
    <n v="0"/>
    <n v="0"/>
    <n v="100"/>
    <n v="67.745370370370367"/>
    <n v="67.745370370370367"/>
    <n v="100"/>
    <n v="0"/>
    <n v="0"/>
    <n v="0"/>
    <n v="0.10507073054055903"/>
    <n v="0"/>
    <n v="16.258888888888887"/>
    <n v="0"/>
    <n v="16.258888888888887"/>
    <n v="0"/>
    <n v="0"/>
    <n v="0"/>
    <n v="0"/>
    <m/>
    <m/>
    <m/>
    <m/>
  </r>
  <r>
    <x v="6"/>
    <s v="FROTA 01"/>
    <x v="0"/>
    <x v="0"/>
    <d v="1901-01-22T00:00:00"/>
    <n v="90"/>
    <x v="3"/>
    <s v="CA1014KS113"/>
    <s v="22/01/2023"/>
    <s v="00:00:00"/>
    <s v="22/01/2023"/>
    <s v="23:59:59"/>
    <n v="24"/>
    <n v="1.9219444444444445"/>
    <n v="1.9219444444444445"/>
    <n v="0"/>
    <n v="0"/>
    <n v="0"/>
    <n v="0"/>
    <n v="22.078055555555558"/>
    <n v="7.7391666666666659"/>
    <n v="7.7391666666666659"/>
    <n v="0"/>
    <n v="14.338888888888894"/>
    <n v="14.338888888888894"/>
    <n v="12.572222222222223"/>
    <n v="1.7666666666666666"/>
    <n v="0"/>
    <n v="0"/>
    <n v="0"/>
    <n v="91.991898148148152"/>
    <n v="64.946339376706391"/>
    <n v="59.745370370370388"/>
    <n v="88.180529219836359"/>
    <n v="0"/>
    <n v="0"/>
    <n v="1"/>
    <n v="0.12320805889190231"/>
    <n v="0"/>
    <n v="14.338888888888894"/>
    <n v="1.9219444444444445"/>
    <n v="14.338888888888894"/>
    <n v="1.9219444444444445"/>
    <n v="1"/>
    <n v="0"/>
    <n v="0"/>
    <m/>
    <m/>
    <m/>
    <m/>
  </r>
  <r>
    <x v="6"/>
    <s v="FROTA 01"/>
    <x v="0"/>
    <x v="0"/>
    <d v="1901-01-22T00:00:00"/>
    <n v="90"/>
    <x v="4"/>
    <s v="CA1014KS114"/>
    <s v="22/01/2023"/>
    <s v="00:00:00"/>
    <s v="22/01/2023"/>
    <s v="23:59:59"/>
    <n v="23.999999999999996"/>
    <n v="0.64722222222222225"/>
    <n v="0.64722222222222225"/>
    <n v="0"/>
    <n v="0"/>
    <n v="0"/>
    <n v="0"/>
    <n v="23.352777777777778"/>
    <n v="7.9933333333333332"/>
    <n v="7.9933333333333332"/>
    <n v="0"/>
    <n v="15.359444444444446"/>
    <n v="15.359444444444446"/>
    <n v="14.487222222222224"/>
    <n v="0.87222222222222223"/>
    <n v="0"/>
    <n v="0"/>
    <n v="0"/>
    <n v="97.303240740740762"/>
    <n v="65.771380992030458"/>
    <n v="63.997685185185205"/>
    <n v="95.956545883659587"/>
    <n v="0"/>
    <n v="0"/>
    <n v="1"/>
    <n v="5.6787354866712478E-2"/>
    <n v="0"/>
    <n v="15.359444444444446"/>
    <n v="0.64722222222222225"/>
    <n v="15.359444444444446"/>
    <n v="0.64722222222222225"/>
    <n v="1"/>
    <n v="0"/>
    <n v="0"/>
    <m/>
    <m/>
    <m/>
    <m/>
  </r>
  <r>
    <x v="6"/>
    <s v="FROTA 01"/>
    <x v="0"/>
    <x v="0"/>
    <d v="1901-01-22T00:00:00"/>
    <n v="90"/>
    <x v="5"/>
    <s v="CA1014KS115"/>
    <s v="22/01/2023"/>
    <s v="00:00:00"/>
    <s v="22/01/2023"/>
    <s v="23:59:59"/>
    <n v="24.000000000000004"/>
    <n v="4.402222222222222"/>
    <n v="0"/>
    <n v="0"/>
    <n v="4.402222222222222"/>
    <n v="4.402222222222222"/>
    <n v="0"/>
    <n v="19.597777777777779"/>
    <n v="6.0724999999999998"/>
    <n v="6.0724999999999998"/>
    <n v="0"/>
    <n v="13.525277777777777"/>
    <n v="13.525277777777777"/>
    <n v="12.582222222222221"/>
    <n v="0.94305555555555554"/>
    <n v="0"/>
    <n v="0"/>
    <n v="0"/>
    <n v="81.657407407407405"/>
    <n v="69.014344029935359"/>
    <n v="56.355324074074062"/>
    <n v="100"/>
    <n v="0"/>
    <n v="0"/>
    <n v="0"/>
    <n v="6.9725411266969253E-2"/>
    <n v="0"/>
    <n v="13.525277777777777"/>
    <n v="0"/>
    <n v="13.525277777777777"/>
    <n v="4.402222222222222"/>
    <n v="1"/>
    <n v="1"/>
    <n v="0"/>
    <m/>
    <m/>
    <m/>
    <m/>
  </r>
  <r>
    <x v="6"/>
    <s v="FROTA 01"/>
    <x v="0"/>
    <x v="0"/>
    <d v="1901-01-22T00:00:00"/>
    <n v="90"/>
    <x v="6"/>
    <s v="CA1014KS116"/>
    <s v="22/01/2023"/>
    <s v="00:00:00"/>
    <s v="22/01/2023"/>
    <s v="23:59:59"/>
    <n v="23.999999999999996"/>
    <n v="0.85916666666666663"/>
    <n v="0.85916666666666663"/>
    <n v="0"/>
    <n v="0"/>
    <n v="0"/>
    <n v="0"/>
    <n v="23.14083333333333"/>
    <n v="7.4452777777777772"/>
    <n v="7.4452777777777772"/>
    <n v="0"/>
    <n v="15.695555555555556"/>
    <n v="15.695555555555556"/>
    <n v="14.083055555555557"/>
    <n v="1.6124999999999998"/>
    <n v="0"/>
    <n v="0"/>
    <n v="0"/>
    <n v="96.420138888888886"/>
    <n v="67.826233089656341"/>
    <n v="65.398148148148167"/>
    <n v="94.810141450073004"/>
    <n v="0"/>
    <n v="0"/>
    <n v="1"/>
    <n v="0.10273608948039076"/>
    <n v="0"/>
    <n v="15.695555555555556"/>
    <n v="0.85916666666666663"/>
    <n v="15.695555555555556"/>
    <n v="0.85916666666666663"/>
    <n v="1"/>
    <n v="0"/>
    <n v="0"/>
    <m/>
    <m/>
    <m/>
    <m/>
  </r>
  <r>
    <x v="6"/>
    <s v="FROTA 01"/>
    <x v="0"/>
    <x v="0"/>
    <d v="1901-01-22T00:00:00"/>
    <n v="90"/>
    <x v="7"/>
    <s v="CA1014KS117"/>
    <s v="22/01/2023"/>
    <s v="00:00:00"/>
    <s v="22/01/2023"/>
    <s v="23:59:59"/>
    <n v="23.999999999999996"/>
    <n v="0"/>
    <n v="0"/>
    <n v="0"/>
    <n v="0"/>
    <n v="0"/>
    <n v="0"/>
    <n v="23.999999999999996"/>
    <n v="7.6499999999999995"/>
    <n v="7.6499999999999995"/>
    <n v="0"/>
    <n v="16.350000000000001"/>
    <n v="16.322222222222223"/>
    <n v="14.943055555555556"/>
    <n v="1.3791666666666667"/>
    <n v="2.7777777777777776E-2"/>
    <n v="0"/>
    <n v="2.7777777777777776E-2"/>
    <n v="100"/>
    <n v="68.125000000000014"/>
    <n v="68.125000000000014"/>
    <n v="100"/>
    <n v="0"/>
    <n v="0"/>
    <n v="0"/>
    <n v="8.4352701325178386E-2"/>
    <n v="0"/>
    <n v="16.350000000000001"/>
    <n v="0"/>
    <n v="16.350000000000001"/>
    <n v="0"/>
    <n v="0"/>
    <n v="0"/>
    <n v="0"/>
    <m/>
    <m/>
    <m/>
    <m/>
  </r>
  <r>
    <x v="6"/>
    <s v="FROTA 01"/>
    <x v="0"/>
    <x v="0"/>
    <d v="1901-01-22T00:00:00"/>
    <n v="90"/>
    <x v="8"/>
    <s v="CA1014KS118"/>
    <s v="22/01/2023"/>
    <s v="00:00:00"/>
    <s v="22/01/2023"/>
    <s v="23:59:59"/>
    <n v="23.999999999999993"/>
    <n v="0"/>
    <n v="0"/>
    <n v="0"/>
    <n v="0"/>
    <n v="0"/>
    <n v="0"/>
    <n v="23.999999999999993"/>
    <n v="8.0330555555555563"/>
    <n v="8.0330555555555563"/>
    <n v="0"/>
    <n v="15.966944444444445"/>
    <n v="15.966944444444445"/>
    <n v="14.12027777777778"/>
    <n v="1.8466666666666669"/>
    <n v="0"/>
    <n v="0"/>
    <n v="0"/>
    <n v="100"/>
    <n v="66.528935185185219"/>
    <n v="66.528935185185219"/>
    <n v="100"/>
    <n v="0"/>
    <n v="0"/>
    <n v="0"/>
    <n v="0.11565560794001496"/>
    <n v="0"/>
    <n v="15.966944444444445"/>
    <n v="0"/>
    <n v="15.966944444444445"/>
    <n v="0"/>
    <n v="0"/>
    <n v="0"/>
    <n v="0"/>
    <m/>
    <m/>
    <m/>
    <m/>
  </r>
  <r>
    <x v="7"/>
    <s v="FROTA 01"/>
    <x v="1"/>
    <x v="1"/>
    <d v="1901-02-22T00:00:00"/>
    <n v="90"/>
    <x v="0"/>
    <s v="CA1014KS110"/>
    <s v="22/02/2023"/>
    <s v="00:00:00"/>
    <s v="22/02/2023"/>
    <s v="23:59:59"/>
    <n v="24"/>
    <n v="0"/>
    <n v="0"/>
    <n v="0"/>
    <n v="0"/>
    <n v="0"/>
    <n v="0"/>
    <n v="24"/>
    <n v="12.919166666666669"/>
    <n v="8.00138888888889"/>
    <n v="4.9177777777777774"/>
    <n v="11.080833333333336"/>
    <n v="11.080833333333336"/>
    <n v="9.5605555555555544"/>
    <n v="1.5202777777777778"/>
    <n v="0"/>
    <n v="0"/>
    <n v="0"/>
    <n v="100"/>
    <n v="46.1701388888889"/>
    <n v="46.1701388888889"/>
    <n v="100"/>
    <n v="0"/>
    <n v="0"/>
    <n v="0"/>
    <n v="0.1371988669123361"/>
    <n v="0"/>
    <n v="11.080833333333336"/>
    <n v="0"/>
    <n v="11.080833333333336"/>
    <n v="0"/>
    <n v="0"/>
    <n v="0"/>
    <n v="0"/>
    <m/>
    <m/>
    <m/>
    <m/>
  </r>
  <r>
    <x v="7"/>
    <s v="FROTA 01"/>
    <x v="1"/>
    <x v="1"/>
    <d v="1901-02-22T00:00:00"/>
    <n v="90"/>
    <x v="1"/>
    <s v="CA1014KS111"/>
    <s v="22/02/2023"/>
    <s v="00:00:00"/>
    <s v="22/02/2023"/>
    <s v="23:59:59"/>
    <n v="23.999999999999996"/>
    <n v="3.6724999999999999"/>
    <n v="0"/>
    <n v="0"/>
    <n v="3.6724999999999999"/>
    <n v="3.6724999999999999"/>
    <n v="0"/>
    <n v="20.327499999999997"/>
    <n v="13.583333333333332"/>
    <n v="7.8036111111111115"/>
    <n v="5.7797222222222224"/>
    <n v="6.7441666666666666"/>
    <n v="6.5225000000000009"/>
    <n v="5.7744444444444456"/>
    <n v="0.74805555555555558"/>
    <n v="0.22166666666666668"/>
    <n v="0"/>
    <n v="0.22166666666666668"/>
    <n v="84.697916666666657"/>
    <n v="33.177550936744154"/>
    <n v="28.100694444444446"/>
    <n v="100"/>
    <n v="0"/>
    <n v="0"/>
    <n v="0"/>
    <n v="0.11091890110795338"/>
    <n v="0"/>
    <n v="6.7441666666666666"/>
    <n v="0"/>
    <n v="6.7441666666666666"/>
    <n v="3.6724999999999999"/>
    <n v="1"/>
    <n v="1"/>
    <n v="0"/>
    <m/>
    <m/>
    <m/>
    <m/>
  </r>
  <r>
    <x v="7"/>
    <s v="FROTA 01"/>
    <x v="1"/>
    <x v="1"/>
    <d v="1901-02-22T00:00:00"/>
    <n v="90"/>
    <x v="2"/>
    <s v="CA1014KS112"/>
    <s v="22/02/2023"/>
    <s v="00:00:00"/>
    <s v="22/02/2023"/>
    <s v="23:59:59"/>
    <n v="23.999999999999993"/>
    <n v="0"/>
    <n v="0"/>
    <n v="0"/>
    <n v="0"/>
    <n v="0"/>
    <n v="0"/>
    <n v="23.999999999999993"/>
    <n v="13.313333333333336"/>
    <n v="9.257777777777779"/>
    <n v="4.0555555555555554"/>
    <n v="10.686666666666667"/>
    <n v="10.686666666666667"/>
    <n v="9.083055555555557"/>
    <n v="1.6036111111111109"/>
    <n v="0"/>
    <n v="0"/>
    <n v="0"/>
    <n v="100"/>
    <n v="44.527777777777793"/>
    <n v="44.527777777777793"/>
    <n v="100"/>
    <n v="0"/>
    <n v="0"/>
    <n v="0"/>
    <n v="0.15005718444583069"/>
    <n v="0"/>
    <n v="10.686666666666667"/>
    <n v="0"/>
    <n v="10.686666666666667"/>
    <n v="0"/>
    <n v="0"/>
    <n v="0"/>
    <n v="0"/>
    <m/>
    <m/>
    <m/>
    <m/>
  </r>
  <r>
    <x v="7"/>
    <s v="FROTA 01"/>
    <x v="1"/>
    <x v="1"/>
    <d v="1901-02-22T00:00:00"/>
    <n v="90"/>
    <x v="3"/>
    <s v="CA1014KS113"/>
    <s v="22/02/2023"/>
    <s v="00:00:00"/>
    <s v="22/02/2023"/>
    <s v="23:59:59"/>
    <n v="24"/>
    <n v="0"/>
    <n v="0"/>
    <n v="0"/>
    <n v="0"/>
    <n v="0"/>
    <n v="0"/>
    <n v="24"/>
    <n v="16.443333333333332"/>
    <n v="10.774722222222223"/>
    <n v="5.6686111111111108"/>
    <n v="7.5566666666666675"/>
    <n v="7.5566666666666675"/>
    <n v="6.9033333333333333"/>
    <n v="0.65333333333333332"/>
    <n v="0"/>
    <n v="0"/>
    <n v="0"/>
    <n v="100"/>
    <n v="31.486111111111114"/>
    <n v="31.486111111111114"/>
    <n v="100"/>
    <n v="0"/>
    <n v="0"/>
    <n v="0"/>
    <n v="8.6457873842082034E-2"/>
    <n v="0"/>
    <n v="7.5566666666666675"/>
    <n v="0"/>
    <n v="7.5566666666666675"/>
    <n v="0"/>
    <n v="0"/>
    <n v="0"/>
    <n v="0"/>
    <m/>
    <m/>
    <m/>
    <m/>
  </r>
  <r>
    <x v="7"/>
    <s v="FROTA 01"/>
    <x v="1"/>
    <x v="1"/>
    <d v="1901-02-22T00:00:00"/>
    <n v="90"/>
    <x v="4"/>
    <s v="CA1014KS114"/>
    <s v="22/02/2023"/>
    <s v="00:00:00"/>
    <s v="22/02/2023"/>
    <s v="23:59:59"/>
    <n v="23.999999999999996"/>
    <n v="0"/>
    <n v="0"/>
    <n v="0"/>
    <n v="0"/>
    <n v="0"/>
    <n v="0"/>
    <n v="23.999999999999996"/>
    <n v="14.11027777777778"/>
    <n v="8.9911111111111115"/>
    <n v="5.1191666666666666"/>
    <n v="9.8897222222222201"/>
    <n v="9.8897222222222201"/>
    <n v="9.2624999999999993"/>
    <n v="0.62722222222222224"/>
    <n v="0"/>
    <n v="0"/>
    <n v="0"/>
    <n v="100"/>
    <n v="41.207175925925924"/>
    <n v="41.207175925925924"/>
    <n v="100"/>
    <n v="0"/>
    <n v="0"/>
    <n v="0"/>
    <n v="6.3421621773446069E-2"/>
    <n v="0"/>
    <n v="9.8897222222222201"/>
    <n v="0"/>
    <n v="9.8897222222222201"/>
    <n v="0"/>
    <n v="0"/>
    <n v="0"/>
    <n v="0"/>
    <m/>
    <m/>
    <m/>
    <m/>
  </r>
  <r>
    <x v="7"/>
    <s v="FROTA 01"/>
    <x v="1"/>
    <x v="1"/>
    <d v="1901-02-22T00:00:00"/>
    <n v="90"/>
    <x v="5"/>
    <s v="CA1014KS115"/>
    <s v="22/02/2023"/>
    <s v="00:00:00"/>
    <s v="22/02/2023"/>
    <s v="23:59:59"/>
    <n v="24"/>
    <n v="17.36888888888889"/>
    <n v="0"/>
    <n v="0"/>
    <n v="17.36888888888889"/>
    <n v="17.36888888888889"/>
    <n v="0"/>
    <n v="6.6311111111111103"/>
    <n v="3.7863888888888884"/>
    <n v="2.9794444444444443"/>
    <n v="0.80694444444444446"/>
    <n v="2.8447222222222224"/>
    <n v="2.8447222222222224"/>
    <n v="2.664166666666667"/>
    <n v="0.18055555555555555"/>
    <n v="0"/>
    <n v="0"/>
    <n v="0"/>
    <n v="27.629629629629626"/>
    <n v="42.899631367292237"/>
    <n v="11.85300925925926"/>
    <n v="100"/>
    <n v="0"/>
    <n v="0"/>
    <n v="0"/>
    <n v="6.3470364222243919E-2"/>
    <n v="0"/>
    <n v="2.8447222222222224"/>
    <n v="0"/>
    <n v="2.8447222222222224"/>
    <n v="0"/>
    <n v="0"/>
    <n v="1"/>
    <n v="0"/>
    <m/>
    <m/>
    <m/>
    <m/>
  </r>
  <r>
    <x v="7"/>
    <s v="FROTA 01"/>
    <x v="1"/>
    <x v="1"/>
    <d v="1901-02-22T00:00:00"/>
    <n v="90"/>
    <x v="6"/>
    <s v="CA1014KS116"/>
    <s v="22/02/2023"/>
    <s v="00:00:00"/>
    <s v="22/02/2023"/>
    <s v="23:59:59"/>
    <n v="24"/>
    <n v="1.9405555555555556"/>
    <n v="1.9405555555555556"/>
    <n v="0"/>
    <n v="0"/>
    <n v="0"/>
    <n v="0"/>
    <n v="22.059444444444445"/>
    <n v="12.827500000000001"/>
    <n v="7.046388888888889"/>
    <n v="5.7811111111111115"/>
    <n v="9.2319444444444443"/>
    <n v="9.2319444444444443"/>
    <n v="8.5027777777777782"/>
    <n v="0.72916666666666674"/>
    <n v="0"/>
    <n v="0"/>
    <n v="0"/>
    <n v="91.914351851851848"/>
    <n v="41.850303472939274"/>
    <n v="38.466435185185183"/>
    <n v="82.630963924318152"/>
    <n v="0"/>
    <n v="0"/>
    <n v="1"/>
    <n v="7.8982999849556201E-2"/>
    <n v="0"/>
    <n v="9.2319444444444443"/>
    <n v="1.9405555555555556"/>
    <n v="9.2319444444444443"/>
    <n v="1.9405555555555556"/>
    <n v="1"/>
    <n v="0"/>
    <n v="0"/>
    <m/>
    <m/>
    <m/>
    <m/>
  </r>
  <r>
    <x v="7"/>
    <s v="FROTA 01"/>
    <x v="1"/>
    <x v="1"/>
    <d v="1901-02-22T00:00:00"/>
    <n v="90"/>
    <x v="7"/>
    <s v="CA1014KS117"/>
    <s v="22/02/2023"/>
    <s v="00:00:00"/>
    <s v="22/02/2023"/>
    <s v="23:59:59"/>
    <n v="23.999999999999989"/>
    <n v="0.91111111111111109"/>
    <n v="0.91111111111111109"/>
    <n v="0"/>
    <n v="0"/>
    <n v="0"/>
    <n v="0"/>
    <n v="23.088888888888878"/>
    <n v="13.896111111111116"/>
    <n v="8.6708333333333343"/>
    <n v="5.2252777777777784"/>
    <n v="9.1927777777777813"/>
    <n v="9.1927777777777813"/>
    <n v="7.4836111111111103"/>
    <n v="1.7091666666666667"/>
    <n v="0"/>
    <n v="0"/>
    <n v="0"/>
    <n v="96.203703703703695"/>
    <n v="39.814725697786372"/>
    <n v="38.303240740740776"/>
    <n v="90.982569967559243"/>
    <n v="0"/>
    <n v="0"/>
    <n v="1"/>
    <n v="0.1859249410769323"/>
    <n v="0"/>
    <n v="9.1927777777777813"/>
    <n v="0.91111111111111109"/>
    <n v="9.1927777777777813"/>
    <n v="0.91111111111111109"/>
    <n v="1"/>
    <n v="0"/>
    <n v="0"/>
    <m/>
    <m/>
    <m/>
    <m/>
  </r>
  <r>
    <x v="7"/>
    <s v="FROTA 01"/>
    <x v="1"/>
    <x v="1"/>
    <d v="1901-02-22T00:00:00"/>
    <n v="90"/>
    <x v="8"/>
    <s v="CA1014KS118"/>
    <s v="22/02/2023"/>
    <s v="00:00:00"/>
    <s v="22/02/2023"/>
    <s v="23:59:59"/>
    <n v="24.000000000000007"/>
    <n v="3.1027777777777779"/>
    <n v="3.1027777777777779"/>
    <n v="0"/>
    <n v="0"/>
    <n v="0"/>
    <n v="0"/>
    <n v="20.897222222222226"/>
    <n v="14.590555555555556"/>
    <n v="9.206666666666667"/>
    <n v="5.3838888888888885"/>
    <n v="6.3066666666666658"/>
    <n v="6.3066666666666658"/>
    <n v="5.8847222222222211"/>
    <n v="0.42194444444444446"/>
    <n v="0"/>
    <n v="0"/>
    <n v="0"/>
    <n v="87.071759259259252"/>
    <n v="30.179449687624611"/>
    <n v="26.277777777777768"/>
    <n v="67.024856822341619"/>
    <n v="0"/>
    <n v="0"/>
    <n v="1"/>
    <n v="6.690451021846372E-2"/>
    <n v="0"/>
    <n v="6.3066666666666658"/>
    <n v="3.1027777777777779"/>
    <n v="6.3066666666666658"/>
    <n v="3.1027777777777779"/>
    <n v="1"/>
    <n v="0"/>
    <n v="0"/>
    <m/>
    <m/>
    <m/>
    <m/>
  </r>
  <r>
    <x v="8"/>
    <s v="FROTA 01"/>
    <x v="0"/>
    <x v="0"/>
    <d v="1901-01-23T00:00:00"/>
    <n v="90"/>
    <x v="0"/>
    <s v="CA1014KS110"/>
    <s v="23/01/2023"/>
    <s v="00:00:00"/>
    <s v="23/01/2023"/>
    <s v="23:59:59"/>
    <n v="24.000000000000004"/>
    <n v="0"/>
    <n v="0"/>
    <n v="0"/>
    <n v="0"/>
    <n v="0"/>
    <n v="0"/>
    <n v="24.000000000000004"/>
    <n v="18.397777777777776"/>
    <n v="12.008611111111112"/>
    <n v="6.3891666666666662"/>
    <n v="5.6022222222222222"/>
    <n v="5.6022222222222222"/>
    <n v="4.8888888888888893"/>
    <n v="0.71333333333333337"/>
    <n v="0"/>
    <n v="0"/>
    <n v="0"/>
    <n v="100"/>
    <n v="23.342592592592588"/>
    <n v="23.342592592592588"/>
    <n v="100"/>
    <n v="0"/>
    <n v="0"/>
    <n v="0"/>
    <n v="0.12733042443474812"/>
    <n v="0"/>
    <n v="5.6022222222222222"/>
    <n v="0"/>
    <n v="5.6022222222222222"/>
    <n v="0"/>
    <n v="0"/>
    <n v="0"/>
    <n v="0"/>
    <m/>
    <m/>
    <m/>
    <m/>
  </r>
  <r>
    <x v="8"/>
    <s v="FROTA 01"/>
    <x v="0"/>
    <x v="0"/>
    <d v="1901-01-23T00:00:00"/>
    <n v="90"/>
    <x v="1"/>
    <s v="CA1014KS111"/>
    <s v="23/01/2023"/>
    <s v="00:00:00"/>
    <s v="23/01/2023"/>
    <s v="23:59:59"/>
    <n v="24"/>
    <n v="0.40444444444444444"/>
    <n v="0.40444444444444444"/>
    <n v="0"/>
    <n v="0"/>
    <n v="0"/>
    <n v="0"/>
    <n v="23.595555555555556"/>
    <n v="16.143333333333338"/>
    <n v="9.6980555555555554"/>
    <n v="6.4452777777777772"/>
    <n v="7.4522222222222227"/>
    <n v="7.4522222222222227"/>
    <n v="6.7844444444444445"/>
    <n v="0.6677777777777778"/>
    <n v="0"/>
    <n v="0"/>
    <n v="0"/>
    <n v="98.314814814814824"/>
    <n v="31.58316067055943"/>
    <n v="31.050925925925927"/>
    <n v="94.85221326545043"/>
    <n v="0"/>
    <n v="0"/>
    <n v="1"/>
    <n v="8.9607872372148498E-2"/>
    <n v="0"/>
    <n v="7.4522222222222227"/>
    <n v="0.40444444444444444"/>
    <n v="7.4522222222222227"/>
    <n v="0.40444444444444444"/>
    <n v="1"/>
    <n v="0"/>
    <n v="0"/>
    <m/>
    <m/>
    <m/>
    <m/>
  </r>
  <r>
    <x v="8"/>
    <s v="FROTA 01"/>
    <x v="0"/>
    <x v="0"/>
    <d v="1901-01-23T00:00:00"/>
    <n v="90"/>
    <x v="2"/>
    <s v="CA1014KS112"/>
    <s v="23/01/2023"/>
    <s v="00:00:00"/>
    <s v="23/01/2023"/>
    <s v="23:59:59"/>
    <n v="24"/>
    <n v="8.5033333333333339"/>
    <n v="8.5033333333333339"/>
    <n v="0"/>
    <n v="0"/>
    <n v="0"/>
    <n v="0"/>
    <n v="15.496666666666666"/>
    <n v="11.163333333333334"/>
    <n v="3.703611111111111"/>
    <n v="7.4597222222222221"/>
    <n v="4.333333333333333"/>
    <n v="4.333333333333333"/>
    <n v="3.9411111111111112"/>
    <n v="0.39222222222222225"/>
    <n v="0"/>
    <n v="0"/>
    <n v="0"/>
    <n v="64.569444444444443"/>
    <n v="27.96300279630028"/>
    <n v="18.055555555555554"/>
    <n v="33.757465593352379"/>
    <n v="0"/>
    <n v="0"/>
    <n v="1"/>
    <n v="9.051282051282053E-2"/>
    <n v="0"/>
    <n v="4.333333333333333"/>
    <n v="8.5033333333333339"/>
    <n v="4.333333333333333"/>
    <n v="8.5033333333333339"/>
    <n v="1"/>
    <n v="0"/>
    <n v="0"/>
    <m/>
    <m/>
    <m/>
    <m/>
  </r>
  <r>
    <x v="8"/>
    <s v="FROTA 01"/>
    <x v="0"/>
    <x v="0"/>
    <d v="1901-01-23T00:00:00"/>
    <n v="90"/>
    <x v="3"/>
    <s v="CA1014KS113"/>
    <s v="23/01/2023"/>
    <s v="00:00:00"/>
    <s v="23/01/2023"/>
    <s v="23:59:59"/>
    <n v="24"/>
    <n v="1.3038888888888889"/>
    <n v="1.3038888888888889"/>
    <n v="0"/>
    <n v="0"/>
    <n v="0"/>
    <n v="0"/>
    <n v="22.696111111111108"/>
    <n v="18.381666666666668"/>
    <n v="10.772499999999999"/>
    <n v="7.6091666666666669"/>
    <n v="4.3144444444444447"/>
    <n v="4.3144444444444447"/>
    <n v="3.4594444444444448"/>
    <n v="0.85499999999999998"/>
    <n v="0"/>
    <n v="0"/>
    <n v="0"/>
    <n v="94.567129629629619"/>
    <n v="19.009619856558885"/>
    <n v="17.976851851851851"/>
    <n v="76.79224760209631"/>
    <n v="0"/>
    <n v="0"/>
    <n v="1"/>
    <n v="0.1981715168684007"/>
    <n v="0"/>
    <n v="4.3144444444444447"/>
    <n v="1.3038888888888889"/>
    <n v="4.3144444444444447"/>
    <n v="1.3038888888888889"/>
    <n v="1"/>
    <n v="0"/>
    <n v="0"/>
    <m/>
    <m/>
    <m/>
    <m/>
  </r>
  <r>
    <x v="8"/>
    <s v="FROTA 01"/>
    <x v="0"/>
    <x v="0"/>
    <d v="1901-01-23T00:00:00"/>
    <n v="90"/>
    <x v="4"/>
    <s v="CA1014KS114"/>
    <s v="23/01/2023"/>
    <s v="00:00:00"/>
    <s v="23/01/2023"/>
    <s v="23:59:59"/>
    <n v="24.000000000000004"/>
    <n v="8.2622222222222224"/>
    <n v="0"/>
    <n v="0"/>
    <n v="8.2622222222222224"/>
    <n v="8.2622222222222224"/>
    <n v="0"/>
    <n v="15.737777777777778"/>
    <n v="14.870833333333334"/>
    <n v="10.2875"/>
    <n v="4.583333333333333"/>
    <n v="0.86694444444444452"/>
    <n v="0.86694444444444452"/>
    <n v="0.83972222222222226"/>
    <n v="2.7222222222222221E-2"/>
    <n v="0"/>
    <n v="0"/>
    <n v="0"/>
    <n v="65.574074074074062"/>
    <n v="5.5086839875741322"/>
    <n v="3.6122685185185182"/>
    <n v="100"/>
    <n v="0"/>
    <n v="0"/>
    <n v="0"/>
    <n v="3.1400192246074973E-2"/>
    <n v="0"/>
    <n v="0.86694444444444452"/>
    <n v="0"/>
    <n v="0.86694444444444452"/>
    <n v="8.2622222222222224"/>
    <n v="1"/>
    <n v="1"/>
    <n v="0"/>
    <m/>
    <m/>
    <m/>
    <m/>
  </r>
  <r>
    <x v="8"/>
    <s v="FROTA 01"/>
    <x v="0"/>
    <x v="0"/>
    <d v="1901-01-23T00:00:00"/>
    <n v="90"/>
    <x v="5"/>
    <s v="CA1014KS115"/>
    <s v="23/01/2023"/>
    <s v="00:00:00"/>
    <s v="23/01/2023"/>
    <s v="23:59:59"/>
    <n v="24"/>
    <n v="0"/>
    <n v="0"/>
    <n v="0"/>
    <n v="0"/>
    <n v="0"/>
    <n v="0"/>
    <n v="24"/>
    <n v="18.122777777777777"/>
    <n v="11.400555555555556"/>
    <n v="6.7222222222222223"/>
    <n v="5.8772222222222217"/>
    <n v="5.8772222222222217"/>
    <n v="5.1605555555555558"/>
    <n v="0.71666666666666667"/>
    <n v="0"/>
    <n v="0"/>
    <n v="0"/>
    <n v="100"/>
    <n v="24.488425925925924"/>
    <n v="24.488425925925924"/>
    <n v="100"/>
    <n v="0"/>
    <n v="0"/>
    <n v="0"/>
    <n v="0.12193969184232915"/>
    <n v="0"/>
    <n v="5.8772222222222217"/>
    <n v="0"/>
    <n v="5.8772222222222217"/>
    <n v="0"/>
    <n v="0"/>
    <n v="0"/>
    <n v="0"/>
    <m/>
    <m/>
    <m/>
    <m/>
  </r>
  <r>
    <x v="8"/>
    <s v="FROTA 01"/>
    <x v="0"/>
    <x v="0"/>
    <d v="1901-01-23T00:00:00"/>
    <n v="90"/>
    <x v="6"/>
    <s v="CA1014KS116"/>
    <s v="23/01/2023"/>
    <s v="00:00:00"/>
    <s v="23/01/2023"/>
    <s v="23:59:59"/>
    <n v="24"/>
    <n v="11.059444444444445"/>
    <n v="0"/>
    <n v="0"/>
    <n v="11.059444444444445"/>
    <n v="11.059444444444445"/>
    <n v="0"/>
    <n v="12.940555555555557"/>
    <n v="8.411944444444444"/>
    <n v="3.828611111111111"/>
    <n v="4.583333333333333"/>
    <n v="4.5286111111111111"/>
    <n v="4.5286111111111111"/>
    <n v="4.1886111111111113"/>
    <n v="0.34"/>
    <n v="0"/>
    <n v="0"/>
    <n v="0"/>
    <n v="53.918981481481488"/>
    <n v="34.995492207959465"/>
    <n v="18.869212962962965"/>
    <n v="100"/>
    <n v="0"/>
    <n v="0"/>
    <n v="0"/>
    <n v="7.5078206465067784E-2"/>
    <n v="0"/>
    <n v="4.5286111111111111"/>
    <n v="0"/>
    <n v="4.5286111111111111"/>
    <n v="11.059444444444445"/>
    <n v="1"/>
    <n v="1"/>
    <n v="0"/>
    <m/>
    <m/>
    <m/>
    <m/>
  </r>
  <r>
    <x v="8"/>
    <s v="FROTA 01"/>
    <x v="0"/>
    <x v="0"/>
    <d v="1901-01-23T00:00:00"/>
    <n v="90"/>
    <x v="7"/>
    <s v="CA1014KS117"/>
    <s v="23/01/2023"/>
    <s v="00:00:00"/>
    <s v="23/01/2023"/>
    <s v="23:59:59"/>
    <n v="24"/>
    <n v="0"/>
    <n v="0"/>
    <n v="0"/>
    <n v="0"/>
    <n v="0"/>
    <n v="0"/>
    <n v="24"/>
    <n v="16.858055555555556"/>
    <n v="10.52138888888889"/>
    <n v="6.3366666666666669"/>
    <n v="7.1419444444444444"/>
    <n v="7.1419444444444444"/>
    <n v="6.3433333333333337"/>
    <n v="0.79861111111111116"/>
    <n v="0"/>
    <n v="0"/>
    <n v="0"/>
    <n v="100"/>
    <n v="29.758101851851855"/>
    <n v="29.758101851851855"/>
    <n v="100"/>
    <n v="0"/>
    <n v="0"/>
    <n v="0"/>
    <n v="0.11181984364668819"/>
    <n v="0"/>
    <n v="7.1419444444444444"/>
    <n v="0"/>
    <n v="7.1419444444444444"/>
    <n v="0"/>
    <n v="0"/>
    <n v="0"/>
    <n v="0"/>
    <m/>
    <m/>
    <m/>
    <m/>
  </r>
  <r>
    <x v="8"/>
    <s v="FROTA 01"/>
    <x v="0"/>
    <x v="0"/>
    <d v="1901-01-23T00:00:00"/>
    <n v="90"/>
    <x v="8"/>
    <s v="CA1014KS118"/>
    <s v="23/01/2023"/>
    <s v="00:00:00"/>
    <s v="23/01/2023"/>
    <s v="23:59:59"/>
    <n v="23.999999999999996"/>
    <n v="0"/>
    <n v="0"/>
    <n v="0"/>
    <n v="0"/>
    <n v="0"/>
    <n v="0"/>
    <n v="23.999999999999996"/>
    <n v="16.929166666666667"/>
    <n v="10.533333333333333"/>
    <n v="6.3958333333333339"/>
    <n v="7.0708333333333329"/>
    <n v="7.0708333333333329"/>
    <n v="6.524166666666666"/>
    <n v="0.54666666666666663"/>
    <n v="0"/>
    <n v="0"/>
    <n v="0"/>
    <n v="100"/>
    <n v="29.461805555555561"/>
    <n v="29.461805555555561"/>
    <n v="100"/>
    <n v="0"/>
    <n v="0"/>
    <n v="0"/>
    <n v="7.731290512669417E-2"/>
    <n v="0"/>
    <n v="7.0708333333333329"/>
    <n v="0"/>
    <n v="7.0708333333333329"/>
    <n v="0"/>
    <n v="0"/>
    <n v="0"/>
    <n v="0"/>
    <m/>
    <m/>
    <m/>
    <m/>
  </r>
  <r>
    <x v="7"/>
    <s v="FROTA 01"/>
    <x v="1"/>
    <x v="1"/>
    <d v="1901-02-23T00:00:00"/>
    <n v="90"/>
    <x v="0"/>
    <s v="CA1014KS110"/>
    <s v="23/02/2023"/>
    <s v="00:00:00"/>
    <s v="23/02/2023"/>
    <s v="23:59:59"/>
    <n v="24"/>
    <n v="0"/>
    <n v="0"/>
    <n v="0"/>
    <n v="0"/>
    <n v="0"/>
    <n v="0"/>
    <n v="24"/>
    <n v="9.6158333333333328"/>
    <n v="6.1177777777777784"/>
    <n v="3.4980555555555557"/>
    <n v="14.384166666666671"/>
    <n v="14.384166666666671"/>
    <n v="13.122777777777783"/>
    <n v="1.2613888888888891"/>
    <n v="0"/>
    <n v="0"/>
    <n v="0"/>
    <n v="100"/>
    <n v="59.9340277777778"/>
    <n v="59.9340277777778"/>
    <n v="100"/>
    <n v="0"/>
    <n v="0"/>
    <n v="0"/>
    <n v="8.7692872178127948E-2"/>
    <n v="0"/>
    <n v="14.384166666666671"/>
    <n v="0"/>
    <n v="14.384166666666671"/>
    <n v="0"/>
    <n v="0"/>
    <n v="0"/>
    <n v="0"/>
    <m/>
    <m/>
    <m/>
    <m/>
  </r>
  <r>
    <x v="7"/>
    <s v="FROTA 01"/>
    <x v="1"/>
    <x v="1"/>
    <d v="1901-02-23T00:00:00"/>
    <n v="90"/>
    <x v="1"/>
    <s v="CA1014KS111"/>
    <s v="23/02/2023"/>
    <s v="00:00:00"/>
    <s v="23/02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7"/>
    <s v="FROTA 01"/>
    <x v="1"/>
    <x v="1"/>
    <d v="1901-02-23T00:00:00"/>
    <n v="90"/>
    <x v="2"/>
    <s v="CA1014KS112"/>
    <s v="23/02/2023"/>
    <s v="00:00:00"/>
    <s v="23/02/2023"/>
    <s v="23:59:59"/>
    <n v="23.999999999999996"/>
    <n v="0"/>
    <n v="0"/>
    <n v="0"/>
    <n v="0"/>
    <n v="0"/>
    <n v="0"/>
    <n v="23.999999999999996"/>
    <n v="9.0161111111111119"/>
    <n v="5.4336111111111114"/>
    <n v="3.5825"/>
    <n v="14.983888888888888"/>
    <n v="14.983888888888888"/>
    <n v="12.4025"/>
    <n v="2.5813888888888887"/>
    <n v="0"/>
    <n v="0"/>
    <n v="0"/>
    <n v="100"/>
    <n v="62.432870370370374"/>
    <n v="62.432870370370374"/>
    <n v="100"/>
    <n v="0"/>
    <n v="0"/>
    <n v="0"/>
    <n v="0.17227763153016201"/>
    <n v="0"/>
    <n v="14.983888888888888"/>
    <n v="0"/>
    <n v="14.983888888888888"/>
    <n v="0"/>
    <n v="0"/>
    <n v="0"/>
    <n v="0"/>
    <m/>
    <m/>
    <m/>
    <m/>
  </r>
  <r>
    <x v="7"/>
    <s v="FROTA 01"/>
    <x v="1"/>
    <x v="1"/>
    <d v="1901-02-23T00:00:00"/>
    <n v="90"/>
    <x v="3"/>
    <s v="CA1014KS113"/>
    <s v="23/02/2023"/>
    <s v="00:00:00"/>
    <s v="23/02/2023"/>
    <s v="23:59:59"/>
    <n v="23.999999999999996"/>
    <n v="0"/>
    <n v="0"/>
    <n v="0"/>
    <n v="0"/>
    <n v="0"/>
    <n v="0"/>
    <n v="23.999999999999996"/>
    <n v="8.7888888888888879"/>
    <n v="5.4080555555555545"/>
    <n v="3.3808333333333334"/>
    <n v="15.211111111111114"/>
    <n v="15.211111111111114"/>
    <n v="13.543055555555558"/>
    <n v="1.6680555555555554"/>
    <n v="0"/>
    <n v="0"/>
    <n v="0"/>
    <n v="100"/>
    <n v="63.379629629629655"/>
    <n v="63.379629629629655"/>
    <n v="100"/>
    <n v="0"/>
    <n v="0"/>
    <n v="0"/>
    <n v="0.10966033601168733"/>
    <n v="0"/>
    <n v="15.211111111111114"/>
    <n v="0"/>
    <n v="15.211111111111114"/>
    <n v="0"/>
    <n v="0"/>
    <n v="0"/>
    <n v="0"/>
    <m/>
    <m/>
    <m/>
    <m/>
  </r>
  <r>
    <x v="7"/>
    <s v="FROTA 01"/>
    <x v="1"/>
    <x v="1"/>
    <d v="1901-02-23T00:00:00"/>
    <n v="90"/>
    <x v="4"/>
    <s v="CA1014KS114"/>
    <s v="23/02/2023"/>
    <s v="00:00:00"/>
    <s v="23/02/2023"/>
    <s v="23:59:59"/>
    <n v="24"/>
    <n v="0"/>
    <n v="0"/>
    <n v="0"/>
    <n v="0"/>
    <n v="0"/>
    <n v="0"/>
    <n v="24"/>
    <n v="8.4022222222222229"/>
    <n v="5.3702777777777779"/>
    <n v="3.0319444444444446"/>
    <n v="15.597777777777779"/>
    <n v="15.597777777777779"/>
    <n v="14.062777777777779"/>
    <n v="1.5349999999999999"/>
    <n v="0"/>
    <n v="0"/>
    <n v="0"/>
    <n v="100"/>
    <n v="64.990740740740748"/>
    <n v="64.990740740740748"/>
    <n v="100"/>
    <n v="0"/>
    <n v="0"/>
    <n v="0"/>
    <n v="9.8411454623165681E-2"/>
    <n v="0"/>
    <n v="15.597777777777779"/>
    <n v="0"/>
    <n v="15.597777777777779"/>
    <n v="0"/>
    <n v="0"/>
    <n v="0"/>
    <n v="0"/>
    <m/>
    <m/>
    <m/>
    <m/>
  </r>
  <r>
    <x v="7"/>
    <s v="FROTA 01"/>
    <x v="1"/>
    <x v="1"/>
    <d v="1901-02-23T00:00:00"/>
    <n v="90"/>
    <x v="5"/>
    <s v="CA1014KS115"/>
    <s v="23/02/2023"/>
    <s v="00:00:00"/>
    <s v="23/02/2023"/>
    <s v="23:59:59"/>
    <n v="24.000000000000004"/>
    <n v="0.37472222222222223"/>
    <n v="0.37472222222222223"/>
    <n v="0"/>
    <n v="0"/>
    <n v="0"/>
    <n v="0"/>
    <n v="23.625277777777779"/>
    <n v="10.35277777777778"/>
    <n v="6.533611111111111"/>
    <n v="3.8191666666666668"/>
    <n v="13.272499999999999"/>
    <n v="13.217777777777776"/>
    <n v="11.333055555555555"/>
    <n v="1.8847222222222224"/>
    <n v="5.4722222222222221E-2"/>
    <n v="0"/>
    <n v="5.4722222222222221E-2"/>
    <n v="98.438657407407391"/>
    <n v="56.179233636288807"/>
    <n v="55.302083333333321"/>
    <n v="97.254223488703431"/>
    <n v="0"/>
    <n v="0"/>
    <n v="1"/>
    <n v="0.14200205102446581"/>
    <n v="0"/>
    <n v="13.272499999999999"/>
    <n v="0.37472222222222223"/>
    <n v="13.272499999999999"/>
    <n v="0.37472222222222223"/>
    <n v="1"/>
    <n v="0"/>
    <n v="0"/>
    <m/>
    <m/>
    <m/>
    <m/>
  </r>
  <r>
    <x v="7"/>
    <s v="FROTA 01"/>
    <x v="1"/>
    <x v="1"/>
    <d v="1901-02-23T00:00:00"/>
    <n v="90"/>
    <x v="6"/>
    <s v="CA1014KS116"/>
    <s v="23/02/2023"/>
    <s v="00:00:00"/>
    <s v="23/02/2023"/>
    <s v="23:59:59"/>
    <n v="23.999999999999993"/>
    <n v="0"/>
    <n v="0"/>
    <n v="0"/>
    <n v="0"/>
    <n v="0"/>
    <n v="0"/>
    <n v="23.999999999999993"/>
    <n v="9.9583333333333357"/>
    <n v="6.4850000000000003"/>
    <n v="3.4733333333333336"/>
    <n v="14.041666666666666"/>
    <n v="14.041666666666666"/>
    <n v="12.306111111111111"/>
    <n v="1.7355555555555557"/>
    <n v="0"/>
    <n v="0"/>
    <n v="0"/>
    <n v="100"/>
    <n v="58.506944444444464"/>
    <n v="58.506944444444464"/>
    <n v="100"/>
    <n v="0"/>
    <n v="0"/>
    <n v="0"/>
    <n v="0.12360039564787341"/>
    <n v="0"/>
    <n v="14.041666666666666"/>
    <n v="0"/>
    <n v="14.041666666666666"/>
    <n v="0"/>
    <n v="0"/>
    <n v="0"/>
    <n v="0"/>
    <m/>
    <m/>
    <m/>
    <m/>
  </r>
  <r>
    <x v="7"/>
    <s v="FROTA 01"/>
    <x v="1"/>
    <x v="1"/>
    <d v="1901-02-23T00:00:00"/>
    <n v="90"/>
    <x v="7"/>
    <s v="CA1014KS117"/>
    <s v="23/02/2023"/>
    <s v="00:00:00"/>
    <s v="23/02/2023"/>
    <s v="23:59:59"/>
    <n v="24.000000000000004"/>
    <n v="0"/>
    <n v="0"/>
    <n v="0"/>
    <n v="0"/>
    <n v="0"/>
    <n v="0"/>
    <n v="24.000000000000004"/>
    <n v="8.3811111111111121"/>
    <n v="5.3458333333333332"/>
    <n v="3.035277777777778"/>
    <n v="15.61888888888889"/>
    <n v="15.582500000000003"/>
    <n v="13.895833333333336"/>
    <n v="1.6866666666666665"/>
    <n v="3.6388888888888887E-2"/>
    <n v="0"/>
    <n v="3.6388888888888887E-2"/>
    <n v="100"/>
    <n v="65.078703703703695"/>
    <n v="65.078703703703695"/>
    <n v="100"/>
    <n v="0"/>
    <n v="0"/>
    <n v="0"/>
    <n v="0.10798890232624314"/>
    <n v="0"/>
    <n v="15.61888888888889"/>
    <n v="0"/>
    <n v="15.61888888888889"/>
    <n v="0"/>
    <n v="0"/>
    <n v="0"/>
    <n v="0"/>
    <m/>
    <m/>
    <m/>
    <m/>
  </r>
  <r>
    <x v="7"/>
    <s v="FROTA 01"/>
    <x v="1"/>
    <x v="1"/>
    <d v="1901-02-23T00:00:00"/>
    <n v="90"/>
    <x v="8"/>
    <s v="CA1014KS118"/>
    <s v="23/02/2023"/>
    <s v="00:00:00"/>
    <s v="23/02/2023"/>
    <s v="23:59:59"/>
    <n v="24.000000000000007"/>
    <n v="4.7975000000000003"/>
    <n v="4.7975000000000003"/>
    <n v="0"/>
    <n v="0"/>
    <n v="0"/>
    <n v="0"/>
    <n v="19.202500000000001"/>
    <n v="8.8308333333333344"/>
    <n v="6.0602777777777774"/>
    <n v="2.7705555555555557"/>
    <n v="10.371666666666666"/>
    <n v="10.220833333333333"/>
    <n v="9.2172222222222224"/>
    <n v="1.003611111111111"/>
    <n v="0.15083333333333335"/>
    <n v="0"/>
    <n v="0.15083333333333335"/>
    <n v="80.010416666666657"/>
    <n v="54.012064401336623"/>
    <n v="43.215277777777757"/>
    <n v="68.373345053013253"/>
    <n v="0"/>
    <n v="0"/>
    <n v="1"/>
    <n v="9.6764690128019706E-2"/>
    <n v="0"/>
    <n v="10.371666666666666"/>
    <n v="4.7975000000000003"/>
    <n v="10.371666666666666"/>
    <n v="4.7975000000000003"/>
    <n v="1"/>
    <n v="0"/>
    <n v="0"/>
    <m/>
    <m/>
    <m/>
    <m/>
  </r>
  <r>
    <x v="8"/>
    <s v="FROTA 01"/>
    <x v="0"/>
    <x v="0"/>
    <d v="1901-01-24T00:00:00"/>
    <n v="90"/>
    <x v="0"/>
    <s v="CA1014KS110"/>
    <s v="24/01/2023"/>
    <s v="00:00:00"/>
    <s v="24/01/2023"/>
    <s v="23:59:59"/>
    <n v="23.999999999999996"/>
    <n v="0"/>
    <n v="0"/>
    <n v="0"/>
    <n v="0"/>
    <n v="0"/>
    <n v="0"/>
    <n v="23.999999999999996"/>
    <n v="9.0027777777777782"/>
    <n v="8.8766666666666669"/>
    <n v="0.12611111111111112"/>
    <n v="14.997222222222222"/>
    <n v="14.997222222222222"/>
    <n v="13.984722222222222"/>
    <n v="1.0125"/>
    <n v="0"/>
    <n v="0"/>
    <n v="0"/>
    <n v="100"/>
    <n v="62.488425925925931"/>
    <n v="62.488425925925931"/>
    <n v="100"/>
    <n v="0"/>
    <n v="0"/>
    <n v="0"/>
    <n v="6.7512502315243569E-2"/>
    <n v="0"/>
    <n v="14.997222222222222"/>
    <n v="0"/>
    <n v="14.997222222222222"/>
    <n v="0"/>
    <n v="0"/>
    <n v="0"/>
    <n v="0"/>
    <m/>
    <m/>
    <m/>
    <m/>
  </r>
  <r>
    <x v="8"/>
    <s v="FROTA 01"/>
    <x v="0"/>
    <x v="0"/>
    <d v="1901-01-24T00:00:00"/>
    <n v="90"/>
    <x v="1"/>
    <s v="CA1014KS111"/>
    <s v="24/01/2023"/>
    <s v="00:00:00"/>
    <s v="24/01/2023"/>
    <s v="23:59:59"/>
    <n v="23.999999999999993"/>
    <n v="8.5861111111111121"/>
    <n v="8.5861111111111121"/>
    <n v="0"/>
    <n v="0"/>
    <n v="0"/>
    <n v="0"/>
    <n v="15.413888888888891"/>
    <n v="8.0672222222222221"/>
    <n v="8.0097222222222211"/>
    <n v="5.7500000000000002E-2"/>
    <n v="7.3466666666666676"/>
    <n v="7.2424999999999997"/>
    <n v="6.6049999999999995"/>
    <n v="0.63749999999999996"/>
    <n v="0.10416666666666667"/>
    <n v="0"/>
    <n v="0.10416666666666667"/>
    <n v="64.224537037037067"/>
    <n v="47.662641917462608"/>
    <n v="30.611111111111121"/>
    <n v="46.110394365214965"/>
    <n v="0"/>
    <n v="0"/>
    <n v="2"/>
    <n v="8.6774047186932837E-2"/>
    <n v="0"/>
    <n v="3.6733333333333338"/>
    <n v="4.2930555555555561"/>
    <n v="3.6733333333333338"/>
    <n v="4.2930555555555561"/>
    <n v="2"/>
    <n v="0"/>
    <n v="0"/>
    <m/>
    <m/>
    <m/>
    <m/>
  </r>
  <r>
    <x v="8"/>
    <s v="FROTA 01"/>
    <x v="0"/>
    <x v="0"/>
    <d v="1901-01-24T00:00:00"/>
    <n v="90"/>
    <x v="2"/>
    <s v="CA1014KS112"/>
    <s v="24/01/2023"/>
    <s v="00:00:00"/>
    <s v="24/01/2023"/>
    <s v="23:59:59"/>
    <n v="24"/>
    <n v="23.118611111111111"/>
    <n v="23.118611111111111"/>
    <n v="0"/>
    <n v="0"/>
    <n v="0"/>
    <n v="0"/>
    <n v="0.88138888888888889"/>
    <n v="0"/>
    <n v="0"/>
    <n v="0"/>
    <n v="0.88138888888888889"/>
    <n v="0.88138888888888889"/>
    <n v="0.82388888888888889"/>
    <n v="5.7500000000000002E-2"/>
    <n v="0"/>
    <n v="0"/>
    <n v="0"/>
    <n v="3.6724537037037033"/>
    <n v="100"/>
    <n v="3.6724537037037033"/>
    <n v="3.6724537037037033"/>
    <n v="0"/>
    <n v="0"/>
    <n v="1"/>
    <n v="6.5237945162306965E-2"/>
    <n v="0"/>
    <n v="0.88138888888888889"/>
    <n v="23.118611111111111"/>
    <n v="0.88138888888888889"/>
    <n v="23.118611111111111"/>
    <n v="1"/>
    <n v="0"/>
    <n v="0"/>
    <m/>
    <m/>
    <m/>
    <m/>
  </r>
  <r>
    <x v="8"/>
    <s v="FROTA 01"/>
    <x v="0"/>
    <x v="0"/>
    <d v="1901-01-24T00:00:00"/>
    <n v="90"/>
    <x v="3"/>
    <s v="CA1014KS113"/>
    <s v="24/01/2023"/>
    <s v="00:00:00"/>
    <s v="24/01/2023"/>
    <s v="23:59:59"/>
    <n v="23.999999999999996"/>
    <n v="6.9580555555555552"/>
    <n v="6.9580555555555552"/>
    <n v="0"/>
    <n v="0"/>
    <n v="0"/>
    <n v="0"/>
    <n v="17.041944444444447"/>
    <n v="7.0663888888888895"/>
    <n v="6.8863888888888889"/>
    <n v="0.18"/>
    <n v="9.9755555555555535"/>
    <n v="9.9722222222222214"/>
    <n v="8.3563888888888886"/>
    <n v="1.6158333333333332"/>
    <n v="3.3333333333333335E-3"/>
    <n v="0"/>
    <n v="3.3333333333333335E-3"/>
    <n v="71.008101851851862"/>
    <n v="58.535313197828863"/>
    <n v="41.56481481481481"/>
    <n v="58.909794786830915"/>
    <n v="0"/>
    <n v="0"/>
    <n v="2"/>
    <n v="0.16197928269102252"/>
    <n v="0"/>
    <n v="4.9877777777777768"/>
    <n v="3.4790277777777776"/>
    <n v="4.9877777777777768"/>
    <n v="3.4790277777777776"/>
    <n v="2"/>
    <n v="0"/>
    <n v="0"/>
    <m/>
    <m/>
    <m/>
    <m/>
  </r>
  <r>
    <x v="8"/>
    <s v="FROTA 01"/>
    <x v="0"/>
    <x v="0"/>
    <d v="1901-01-24T00:00:00"/>
    <n v="90"/>
    <x v="4"/>
    <s v="CA1014KS114"/>
    <s v="24/01/2023"/>
    <s v="00:00:00"/>
    <s v="24/01/2023"/>
    <s v="23:59:59"/>
    <n v="24"/>
    <n v="0"/>
    <n v="0"/>
    <n v="0"/>
    <n v="0"/>
    <n v="0"/>
    <n v="0"/>
    <n v="24"/>
    <n v="10.451666666666666"/>
    <n v="10.403333333333332"/>
    <n v="4.8333333333333332E-2"/>
    <n v="13.548333333333332"/>
    <n v="13.548333333333332"/>
    <n v="11.685555555555556"/>
    <n v="1.8627777777777776"/>
    <n v="0"/>
    <n v="0"/>
    <n v="0"/>
    <n v="100"/>
    <n v="56.451388888888886"/>
    <n v="56.451388888888886"/>
    <n v="100"/>
    <n v="0"/>
    <n v="0"/>
    <n v="0"/>
    <n v="0.13749128634108337"/>
    <n v="0"/>
    <n v="13.548333333333332"/>
    <n v="0"/>
    <n v="13.548333333333332"/>
    <n v="0"/>
    <n v="0"/>
    <n v="0"/>
    <n v="0"/>
    <m/>
    <m/>
    <m/>
    <m/>
  </r>
  <r>
    <x v="8"/>
    <s v="FROTA 01"/>
    <x v="0"/>
    <x v="0"/>
    <d v="1901-01-24T00:00:00"/>
    <n v="90"/>
    <x v="5"/>
    <s v="CA1014KS115"/>
    <s v="24/01/2023"/>
    <s v="00:00:00"/>
    <s v="24/01/2023"/>
    <s v="23:59:59"/>
    <n v="23.999999999999993"/>
    <n v="0"/>
    <n v="0"/>
    <n v="0"/>
    <n v="0"/>
    <n v="0"/>
    <n v="0"/>
    <n v="23.999999999999993"/>
    <n v="9.6188888888888879"/>
    <n v="9.5405555555555548"/>
    <n v="7.8333333333333338E-2"/>
    <n v="14.38111111111111"/>
    <n v="14.38111111111111"/>
    <n v="13.158333333333333"/>
    <n v="1.2227777777777775"/>
    <n v="0"/>
    <n v="0"/>
    <n v="0"/>
    <n v="100"/>
    <n v="59.921296296296312"/>
    <n v="59.921296296296312"/>
    <n v="100"/>
    <n v="0"/>
    <n v="0"/>
    <n v="0"/>
    <n v="8.5026655334930062E-2"/>
    <n v="0"/>
    <n v="14.38111111111111"/>
    <n v="0"/>
    <n v="14.38111111111111"/>
    <n v="0"/>
    <n v="0"/>
    <n v="0"/>
    <n v="0"/>
    <m/>
    <m/>
    <m/>
    <m/>
  </r>
  <r>
    <x v="8"/>
    <s v="FROTA 01"/>
    <x v="0"/>
    <x v="0"/>
    <d v="1901-01-24T00:00:00"/>
    <n v="90"/>
    <x v="6"/>
    <s v="CA1014KS116"/>
    <s v="24/01/2023"/>
    <s v="00:00:00"/>
    <s v="24/01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8"/>
    <s v="FROTA 01"/>
    <x v="0"/>
    <x v="0"/>
    <d v="1901-01-24T00:00:00"/>
    <n v="90"/>
    <x v="7"/>
    <s v="CA1014KS117"/>
    <s v="24/01/2023"/>
    <s v="00:00:00"/>
    <s v="24/01/2023"/>
    <s v="23:59:59"/>
    <n v="23.999999999999996"/>
    <n v="0"/>
    <n v="0"/>
    <n v="0"/>
    <n v="0"/>
    <n v="0"/>
    <n v="0"/>
    <n v="23.999999999999996"/>
    <n v="8.3169444444444451"/>
    <n v="8.2466666666666679"/>
    <n v="7.0277777777777772E-2"/>
    <n v="15.683055555555555"/>
    <n v="15.505833333333333"/>
    <n v="13.477499999999999"/>
    <n v="2.0283333333333333"/>
    <n v="0.17722222222222223"/>
    <n v="0"/>
    <n v="0.17722222222222223"/>
    <n v="100"/>
    <n v="65.346064814814824"/>
    <n v="65.346064814814824"/>
    <n v="100"/>
    <n v="0"/>
    <n v="0"/>
    <n v="0"/>
    <n v="0.12933279016631538"/>
    <n v="0"/>
    <n v="15.683055555555555"/>
    <n v="0"/>
    <n v="15.683055555555555"/>
    <n v="0"/>
    <n v="0"/>
    <n v="0"/>
    <n v="0"/>
    <m/>
    <m/>
    <m/>
    <m/>
  </r>
  <r>
    <x v="8"/>
    <s v="FROTA 01"/>
    <x v="0"/>
    <x v="0"/>
    <d v="1901-01-24T00:00:00"/>
    <n v="90"/>
    <x v="8"/>
    <s v="CA1014KS118"/>
    <s v="24/01/2023"/>
    <s v="00:00:00"/>
    <s v="24/01/2023"/>
    <s v="23:59:59"/>
    <n v="24.000000000000004"/>
    <n v="0"/>
    <n v="0"/>
    <n v="0"/>
    <n v="0"/>
    <n v="0"/>
    <n v="0"/>
    <n v="24.000000000000004"/>
    <n v="8.5372222222222227"/>
    <n v="8.4836111111111112"/>
    <n v="5.3611111111111109E-2"/>
    <n v="15.462777777777779"/>
    <n v="15.462777777777779"/>
    <n v="13.75138888888889"/>
    <n v="1.7113888888888888"/>
    <n v="0"/>
    <n v="0"/>
    <n v="0"/>
    <n v="100"/>
    <n v="64.428240740740733"/>
    <n v="64.428240740740733"/>
    <n v="100"/>
    <n v="0"/>
    <n v="0"/>
    <n v="0"/>
    <n v="0.11067797219128371"/>
    <n v="0"/>
    <n v="15.462777777777779"/>
    <n v="0"/>
    <n v="15.462777777777779"/>
    <n v="0"/>
    <n v="0"/>
    <n v="0"/>
    <n v="0"/>
    <m/>
    <m/>
    <m/>
    <m/>
  </r>
  <r>
    <x v="7"/>
    <s v="FROTA 01"/>
    <x v="1"/>
    <x v="1"/>
    <d v="1901-02-24T00:00:00"/>
    <n v="90"/>
    <x v="0"/>
    <s v="CA1014KS110"/>
    <s v="24/02/2023"/>
    <s v="00:00:00"/>
    <s v="24/02/2023"/>
    <s v="23:59:59"/>
    <n v="24"/>
    <n v="0"/>
    <n v="0"/>
    <n v="0"/>
    <n v="0"/>
    <n v="0"/>
    <n v="0"/>
    <n v="24"/>
    <n v="5.8091666666666661"/>
    <n v="5.6224999999999987"/>
    <n v="0.18666666666666668"/>
    <n v="18.19083333333333"/>
    <n v="18.19083333333333"/>
    <n v="16.100833333333334"/>
    <n v="2.0900000000000003"/>
    <n v="0"/>
    <n v="0"/>
    <n v="0"/>
    <n v="100"/>
    <n v="75.795138888888886"/>
    <n v="75.795138888888886"/>
    <n v="100"/>
    <n v="0"/>
    <n v="0"/>
    <n v="0"/>
    <n v="0.11489303220486512"/>
    <n v="0"/>
    <n v="18.19083333333333"/>
    <n v="0"/>
    <n v="18.19083333333333"/>
    <n v="0"/>
    <n v="0"/>
    <n v="0"/>
    <n v="0"/>
    <m/>
    <m/>
    <m/>
    <m/>
  </r>
  <r>
    <x v="7"/>
    <s v="FROTA 01"/>
    <x v="1"/>
    <x v="1"/>
    <d v="1901-02-24T00:00:00"/>
    <n v="90"/>
    <x v="1"/>
    <s v="CA1014KS111"/>
    <s v="24/02/2023"/>
    <s v="00:00:00"/>
    <s v="24/02/2023"/>
    <s v="23:59:59"/>
    <n v="23.999999999999996"/>
    <n v="1.171111111111111"/>
    <n v="0"/>
    <n v="0"/>
    <n v="1.171111111111111"/>
    <n v="1.171111111111111"/>
    <n v="0"/>
    <n v="22.828888888888887"/>
    <n v="8.788333333333334"/>
    <n v="8.5030555555555551"/>
    <n v="0.2852777777777778"/>
    <n v="14.040555555555555"/>
    <n v="13.933888888888887"/>
    <n v="11.89861111111111"/>
    <n v="2.035277777777778"/>
    <n v="0.10666666666666667"/>
    <n v="0"/>
    <n v="0.10666666666666667"/>
    <n v="95.120370370370381"/>
    <n v="61.5034556604692"/>
    <n v="58.502314814814817"/>
    <n v="100"/>
    <n v="0"/>
    <n v="0"/>
    <n v="0"/>
    <n v="0.14495706880861001"/>
    <n v="0"/>
    <n v="14.040555555555555"/>
    <n v="0"/>
    <n v="14.040555555555555"/>
    <n v="1.171111111111111"/>
    <n v="1"/>
    <n v="1"/>
    <n v="0"/>
    <m/>
    <m/>
    <m/>
    <m/>
  </r>
  <r>
    <x v="7"/>
    <s v="FROTA 01"/>
    <x v="1"/>
    <x v="1"/>
    <d v="1901-02-24T00:00:00"/>
    <n v="90"/>
    <x v="2"/>
    <s v="CA1014KS112"/>
    <s v="24/02/2023"/>
    <s v="00:00:00"/>
    <s v="24/02/2023"/>
    <s v="23:59:59"/>
    <n v="24.000000000000004"/>
    <n v="8.2286111111111104"/>
    <n v="8.2286111111111104"/>
    <n v="0"/>
    <n v="0"/>
    <n v="0"/>
    <n v="0"/>
    <n v="15.771388888888888"/>
    <n v="5.1847222222222218"/>
    <n v="4.9272222222222233"/>
    <n v="0.25750000000000001"/>
    <n v="10.586666666666666"/>
    <n v="10.586666666666666"/>
    <n v="8.6208333333333318"/>
    <n v="1.9658333333333333"/>
    <n v="0"/>
    <n v="0"/>
    <n v="0"/>
    <n v="65.714120370370352"/>
    <n v="67.12577276009651"/>
    <n v="44.1111111111111"/>
    <n v="56.26633202923157"/>
    <n v="0"/>
    <n v="0"/>
    <n v="1"/>
    <n v="0.18568954659949624"/>
    <n v="0"/>
    <n v="10.586666666666666"/>
    <n v="8.2286111111111104"/>
    <n v="10.586666666666666"/>
    <n v="8.2286111111111104"/>
    <n v="1"/>
    <n v="0"/>
    <n v="0"/>
    <m/>
    <m/>
    <m/>
    <m/>
  </r>
  <r>
    <x v="7"/>
    <s v="FROTA 01"/>
    <x v="1"/>
    <x v="1"/>
    <d v="1901-02-24T00:00:00"/>
    <n v="90"/>
    <x v="3"/>
    <s v="CA1014KS113"/>
    <s v="24/02/2023"/>
    <s v="00:00:00"/>
    <s v="24/02/2023"/>
    <s v="23:59:59"/>
    <n v="24"/>
    <n v="0"/>
    <n v="0"/>
    <n v="0"/>
    <n v="0"/>
    <n v="0"/>
    <n v="0"/>
    <n v="24"/>
    <n v="6.878055555555556"/>
    <n v="6.7197222222222228"/>
    <n v="0.15833333333333333"/>
    <n v="17.121944444444445"/>
    <n v="16.163611111111109"/>
    <n v="14.286666666666665"/>
    <n v="1.8769444444444443"/>
    <n v="0.95833333333333337"/>
    <n v="0"/>
    <n v="0.95833333333333337"/>
    <n v="100"/>
    <n v="71.34143518518519"/>
    <n v="71.34143518518519"/>
    <n v="100"/>
    <n v="0"/>
    <n v="0"/>
    <n v="0"/>
    <n v="0.10962215480458799"/>
    <n v="0"/>
    <n v="17.121944444444445"/>
    <n v="0"/>
    <n v="17.121944444444445"/>
    <n v="0"/>
    <n v="0"/>
    <n v="0"/>
    <n v="0"/>
    <m/>
    <m/>
    <m/>
    <m/>
  </r>
  <r>
    <x v="7"/>
    <s v="FROTA 01"/>
    <x v="1"/>
    <x v="1"/>
    <d v="1901-02-24T00:00:00"/>
    <n v="90"/>
    <x v="4"/>
    <s v="CA1014KS114"/>
    <s v="24/02/2023"/>
    <s v="00:00:00"/>
    <s v="24/02/2023"/>
    <s v="23:59:59"/>
    <n v="24.000000000000007"/>
    <n v="0"/>
    <n v="0"/>
    <n v="0"/>
    <n v="0"/>
    <n v="0"/>
    <n v="0"/>
    <n v="24.000000000000007"/>
    <n v="7.596111111111111"/>
    <n v="7.4252777777777776"/>
    <n v="0.17083333333333334"/>
    <n v="16.403888888888893"/>
    <n v="16.403888888888893"/>
    <n v="15.157222222222222"/>
    <n v="1.2466666666666666"/>
    <n v="0"/>
    <n v="0"/>
    <n v="0"/>
    <n v="100"/>
    <n v="68.349537037037038"/>
    <n v="68.349537037037038"/>
    <n v="100"/>
    <n v="0"/>
    <n v="0"/>
    <n v="0"/>
    <n v="7.5998238899989815E-2"/>
    <n v="0"/>
    <n v="16.403888888888893"/>
    <n v="0"/>
    <n v="16.403888888888893"/>
    <n v="0"/>
    <n v="0"/>
    <n v="0"/>
    <n v="0"/>
    <m/>
    <m/>
    <m/>
    <m/>
  </r>
  <r>
    <x v="7"/>
    <s v="FROTA 01"/>
    <x v="1"/>
    <x v="1"/>
    <d v="1901-02-24T00:00:00"/>
    <n v="90"/>
    <x v="5"/>
    <s v="CA1014KS115"/>
    <s v="24/02/2023"/>
    <s v="00:00:00"/>
    <s v="24/02/2023"/>
    <s v="23:59:59"/>
    <n v="24"/>
    <n v="0"/>
    <n v="0"/>
    <n v="0"/>
    <n v="0"/>
    <n v="0"/>
    <n v="0"/>
    <n v="24"/>
    <n v="6.0736111111111111"/>
    <n v="5.8311111111111114"/>
    <n v="0.24249999999999999"/>
    <n v="17.926388888888887"/>
    <n v="17.925555555555555"/>
    <n v="14.566944444444445"/>
    <n v="3.3586111111111112"/>
    <n v="8.3333333333333339E-4"/>
    <n v="0"/>
    <n v="8.3333333333333339E-4"/>
    <n v="100"/>
    <n v="74.693287037037024"/>
    <n v="74.693287037037024"/>
    <n v="100"/>
    <n v="0"/>
    <n v="0"/>
    <n v="0"/>
    <n v="0.18735569845820099"/>
    <n v="0"/>
    <n v="17.926388888888887"/>
    <n v="0"/>
    <n v="17.926388888888887"/>
    <n v="0"/>
    <n v="0"/>
    <n v="0"/>
    <n v="0"/>
    <m/>
    <m/>
    <m/>
    <m/>
  </r>
  <r>
    <x v="7"/>
    <s v="FROTA 01"/>
    <x v="1"/>
    <x v="1"/>
    <d v="1901-02-24T00:00:00"/>
    <n v="90"/>
    <x v="6"/>
    <s v="CA1014KS116"/>
    <s v="24/02/2023"/>
    <s v="00:00:00"/>
    <s v="24/02/2023"/>
    <s v="23:59:59"/>
    <n v="24"/>
    <n v="0"/>
    <n v="0"/>
    <n v="0"/>
    <n v="0"/>
    <n v="0"/>
    <n v="0"/>
    <n v="24"/>
    <n v="5.8408333333333324"/>
    <n v="5.6294444444444434"/>
    <n v="0.21138888888888888"/>
    <n v="18.15916666666666"/>
    <n v="18.15916666666666"/>
    <n v="14.9475"/>
    <n v="3.2116666666666669"/>
    <n v="0"/>
    <n v="0"/>
    <n v="0"/>
    <n v="100"/>
    <n v="75.663194444444414"/>
    <n v="75.663194444444414"/>
    <n v="100"/>
    <n v="0"/>
    <n v="0"/>
    <n v="0"/>
    <n v="0.17686200725069989"/>
    <n v="0"/>
    <n v="18.15916666666666"/>
    <n v="0"/>
    <n v="18.15916666666666"/>
    <n v="0"/>
    <n v="0"/>
    <n v="0"/>
    <n v="0"/>
    <m/>
    <m/>
    <m/>
    <m/>
  </r>
  <r>
    <x v="7"/>
    <s v="FROTA 01"/>
    <x v="1"/>
    <x v="1"/>
    <d v="1901-02-24T00:00:00"/>
    <n v="90"/>
    <x v="7"/>
    <s v="CA1014KS117"/>
    <s v="24/02/2023"/>
    <s v="00:00:00"/>
    <s v="24/02/2023"/>
    <s v="23:59:59"/>
    <n v="24.000000000000007"/>
    <n v="0"/>
    <n v="0"/>
    <n v="0"/>
    <n v="0"/>
    <n v="0"/>
    <n v="0"/>
    <n v="24.000000000000007"/>
    <n v="7.5905555555555564"/>
    <n v="7.3111111111111109"/>
    <n v="0.27944444444444444"/>
    <n v="16.409444444444443"/>
    <n v="16.409444444444443"/>
    <n v="14.563055555555556"/>
    <n v="1.8463888888888889"/>
    <n v="0"/>
    <n v="0"/>
    <n v="0"/>
    <n v="100"/>
    <n v="68.372685185185162"/>
    <n v="68.372685185185162"/>
    <n v="100"/>
    <n v="0"/>
    <n v="0"/>
    <n v="0"/>
    <n v="0.11251989030707249"/>
    <n v="0"/>
    <n v="16.409444444444443"/>
    <n v="0"/>
    <n v="16.409444444444443"/>
    <n v="0"/>
    <n v="0"/>
    <n v="0"/>
    <n v="0"/>
    <m/>
    <m/>
    <m/>
    <m/>
  </r>
  <r>
    <x v="7"/>
    <s v="FROTA 01"/>
    <x v="1"/>
    <x v="1"/>
    <d v="1901-02-24T00:00:00"/>
    <n v="90"/>
    <x v="8"/>
    <s v="CA1014KS118"/>
    <s v="24/02/2023"/>
    <s v="00:00:00"/>
    <s v="24/02/2023"/>
    <s v="23:59:59"/>
    <n v="24"/>
    <n v="20.887777777777778"/>
    <n v="20.887777777777778"/>
    <n v="0"/>
    <n v="0"/>
    <n v="0"/>
    <n v="0"/>
    <n v="3.112222222222222"/>
    <n v="0.82833333333333337"/>
    <n v="0.57666666666666666"/>
    <n v="0.25166666666666665"/>
    <n v="2.2838888888888889"/>
    <n v="2.2838888888888889"/>
    <n v="1.9519444444444445"/>
    <n v="0.33194444444444449"/>
    <n v="0"/>
    <n v="0"/>
    <n v="0"/>
    <n v="12.967592592592592"/>
    <n v="73.384505533737951"/>
    <n v="9.5162037037037024"/>
    <n v="9.8563859119134953"/>
    <n v="0"/>
    <n v="0"/>
    <n v="0"/>
    <n v="0.14534176599367551"/>
    <n v="0"/>
    <n v="2.2838888888888889"/>
    <n v="0"/>
    <n v="2.2838888888888889"/>
    <n v="0"/>
    <n v="0"/>
    <n v="0"/>
    <n v="0"/>
    <m/>
    <m/>
    <m/>
    <m/>
  </r>
  <r>
    <x v="8"/>
    <s v="FROTA 01"/>
    <x v="0"/>
    <x v="0"/>
    <d v="1901-01-25T00:00:00"/>
    <n v="90"/>
    <x v="0"/>
    <s v="CA1014KS110"/>
    <s v="25/01/2023"/>
    <s v="00:00:00"/>
    <s v="25/01/2023"/>
    <s v="23:59:59"/>
    <n v="24"/>
    <n v="0"/>
    <n v="0"/>
    <n v="0"/>
    <n v="0"/>
    <n v="0"/>
    <n v="0"/>
    <n v="24"/>
    <n v="6.5436111111111108"/>
    <n v="6.5436111111111108"/>
    <n v="0"/>
    <n v="17.456388888888888"/>
    <n v="17.456388888888888"/>
    <n v="14.76861111111111"/>
    <n v="2.6877777777777778"/>
    <n v="0"/>
    <n v="0"/>
    <n v="0"/>
    <n v="100"/>
    <n v="72.734953703703695"/>
    <n v="72.734953703703695"/>
    <n v="100"/>
    <n v="0"/>
    <n v="0"/>
    <n v="0"/>
    <n v="0.15397100711296405"/>
    <n v="0"/>
    <n v="17.456388888888888"/>
    <n v="0"/>
    <n v="17.456388888888888"/>
    <n v="0"/>
    <n v="0"/>
    <n v="0"/>
    <n v="0"/>
    <m/>
    <m/>
    <m/>
    <m/>
  </r>
  <r>
    <x v="8"/>
    <s v="FROTA 01"/>
    <x v="0"/>
    <x v="0"/>
    <d v="1901-01-25T00:00:00"/>
    <n v="90"/>
    <x v="1"/>
    <s v="CA1014KS111"/>
    <s v="25/01/2023"/>
    <s v="00:00:00"/>
    <s v="25/01/2023"/>
    <s v="23:59:59"/>
    <n v="24.000000000000004"/>
    <n v="4.16"/>
    <n v="4.16"/>
    <n v="0"/>
    <n v="0"/>
    <n v="0"/>
    <n v="0"/>
    <n v="19.840000000000003"/>
    <n v="3.4391666666666669"/>
    <n v="3.4391666666666669"/>
    <n v="0"/>
    <n v="16.400833333333335"/>
    <n v="16.400833333333335"/>
    <n v="13.615000000000002"/>
    <n v="2.7858333333333332"/>
    <n v="0"/>
    <n v="0"/>
    <n v="0"/>
    <n v="82.666666666666671"/>
    <n v="82.665490591397841"/>
    <n v="68.336805555555543"/>
    <n v="79.767357029951768"/>
    <n v="0"/>
    <n v="0"/>
    <n v="1"/>
    <n v="0.16985925511915043"/>
    <n v="0"/>
    <n v="16.400833333333335"/>
    <n v="4.16"/>
    <n v="16.400833333333335"/>
    <n v="4.16"/>
    <n v="1"/>
    <n v="0"/>
    <n v="0"/>
    <m/>
    <m/>
    <m/>
    <m/>
  </r>
  <r>
    <x v="8"/>
    <s v="FROTA 01"/>
    <x v="0"/>
    <x v="0"/>
    <d v="1901-01-25T00:00:00"/>
    <n v="90"/>
    <x v="2"/>
    <s v="CA1014KS112"/>
    <s v="25/01/2023"/>
    <s v="00:00:00"/>
    <s v="25/01/2023"/>
    <s v="23:59:59"/>
    <n v="24"/>
    <n v="19.193055555555556"/>
    <n v="19.193055555555556"/>
    <n v="0"/>
    <n v="0"/>
    <n v="0"/>
    <n v="0"/>
    <n v="4.8069444444444436"/>
    <n v="1.4888888888888889"/>
    <n v="1.4888888888888889"/>
    <n v="0"/>
    <n v="3.3180555555555555"/>
    <n v="3.3180555555555555"/>
    <n v="2.5541666666666667"/>
    <n v="0.76388888888888884"/>
    <n v="0"/>
    <n v="0"/>
    <n v="0"/>
    <n v="20.028935185185183"/>
    <n v="69.026292978907847"/>
    <n v="13.825231481481481"/>
    <n v="14.739634748272456"/>
    <n v="0"/>
    <n v="0"/>
    <n v="0"/>
    <n v="0.23022185014650481"/>
    <n v="0"/>
    <n v="3.3180555555555555"/>
    <n v="0"/>
    <n v="3.3180555555555555"/>
    <n v="0"/>
    <n v="0"/>
    <n v="0"/>
    <n v="0"/>
    <m/>
    <m/>
    <m/>
    <m/>
  </r>
  <r>
    <x v="8"/>
    <s v="FROTA 01"/>
    <x v="0"/>
    <x v="0"/>
    <d v="1901-01-25T00:00:00"/>
    <n v="90"/>
    <x v="3"/>
    <s v="CA1014KS113"/>
    <s v="25/01/2023"/>
    <s v="00:00:00"/>
    <s v="25/01/2023"/>
    <s v="23:59:59"/>
    <n v="24"/>
    <n v="2.1294444444444443"/>
    <n v="2.1294444444444443"/>
    <n v="0"/>
    <n v="0"/>
    <n v="0"/>
    <n v="0"/>
    <n v="21.870555555555555"/>
    <n v="4.6277777777777782"/>
    <n v="4.5963888888888889"/>
    <n v="3.138888888888889E-2"/>
    <n v="17.242777777777775"/>
    <n v="17.242777777777775"/>
    <n v="14.803611111111111"/>
    <n v="2.4391666666666669"/>
    <n v="0"/>
    <n v="0"/>
    <n v="0"/>
    <n v="91.12731481481481"/>
    <n v="78.840145299362391"/>
    <n v="71.844907407407405"/>
    <n v="89.007743045597934"/>
    <n v="0"/>
    <n v="0"/>
    <n v="0"/>
    <n v="0.14146019267326099"/>
    <n v="0"/>
    <n v="17.242777777777775"/>
    <n v="0"/>
    <n v="17.242777777777775"/>
    <n v="0"/>
    <n v="0"/>
    <n v="0"/>
    <n v="0"/>
    <m/>
    <m/>
    <m/>
    <m/>
  </r>
  <r>
    <x v="8"/>
    <s v="FROTA 01"/>
    <x v="0"/>
    <x v="0"/>
    <d v="1901-01-25T00:00:00"/>
    <n v="90"/>
    <x v="4"/>
    <s v="CA1014KS114"/>
    <s v="25/01/2023"/>
    <s v="00:00:00"/>
    <s v="25/01/2023"/>
    <s v="23:59:59"/>
    <n v="24"/>
    <n v="0"/>
    <n v="0"/>
    <n v="0"/>
    <n v="0"/>
    <n v="0"/>
    <n v="0"/>
    <n v="24"/>
    <n v="6.2316666666666674"/>
    <n v="6.1497222222222234"/>
    <n v="8.1944444444444445E-2"/>
    <n v="17.768333333333331"/>
    <n v="17.768333333333331"/>
    <n v="14.900555555555556"/>
    <n v="2.8677777777777775"/>
    <n v="0"/>
    <n v="0"/>
    <n v="0"/>
    <n v="100"/>
    <n v="74.034722222222214"/>
    <n v="74.034722222222214"/>
    <n v="100"/>
    <n v="0"/>
    <n v="0"/>
    <n v="0"/>
    <n v="0.16139824281649628"/>
    <n v="0"/>
    <n v="17.768333333333331"/>
    <n v="0"/>
    <n v="17.768333333333331"/>
    <n v="0"/>
    <n v="0"/>
    <n v="0"/>
    <n v="0"/>
    <m/>
    <m/>
    <m/>
    <m/>
  </r>
  <r>
    <x v="8"/>
    <s v="FROTA 01"/>
    <x v="0"/>
    <x v="0"/>
    <d v="1901-01-25T00:00:00"/>
    <n v="90"/>
    <x v="5"/>
    <s v="CA1014KS115"/>
    <s v="25/01/2023"/>
    <s v="00:00:00"/>
    <s v="25/01/2023"/>
    <s v="23:59:59"/>
    <n v="24.000000000000004"/>
    <n v="0"/>
    <n v="0"/>
    <n v="0"/>
    <n v="0"/>
    <n v="0"/>
    <n v="0"/>
    <n v="24.000000000000004"/>
    <n v="6.2647222222222219"/>
    <n v="6.2647222222222219"/>
    <n v="0"/>
    <n v="17.735277777777782"/>
    <n v="17.735277777777782"/>
    <n v="15.700000000000001"/>
    <n v="2.035277777777778"/>
    <n v="0"/>
    <n v="0"/>
    <n v="0"/>
    <n v="100"/>
    <n v="73.896990740740748"/>
    <n v="73.896990740740748"/>
    <n v="100"/>
    <n v="0"/>
    <n v="0"/>
    <n v="0"/>
    <n v="0.11475872006515575"/>
    <n v="0"/>
    <n v="17.735277777777782"/>
    <n v="0"/>
    <n v="17.735277777777782"/>
    <n v="0"/>
    <n v="0"/>
    <n v="0"/>
    <n v="0"/>
    <m/>
    <m/>
    <m/>
    <m/>
  </r>
  <r>
    <x v="8"/>
    <s v="FROTA 01"/>
    <x v="0"/>
    <x v="0"/>
    <d v="1901-01-25T00:00:00"/>
    <n v="90"/>
    <x v="6"/>
    <s v="CA1014KS116"/>
    <s v="25/01/2023"/>
    <s v="00:00:00"/>
    <s v="25/01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8"/>
    <s v="FROTA 01"/>
    <x v="0"/>
    <x v="0"/>
    <d v="1901-01-25T00:00:00"/>
    <n v="90"/>
    <x v="7"/>
    <s v="CA1014KS117"/>
    <s v="25/01/2023"/>
    <s v="00:00:00"/>
    <s v="25/01/2023"/>
    <s v="23:59:59"/>
    <n v="24"/>
    <n v="0"/>
    <n v="0"/>
    <n v="0"/>
    <n v="0"/>
    <n v="0"/>
    <n v="0"/>
    <n v="24"/>
    <n v="6.4474999999999998"/>
    <n v="6.4474999999999998"/>
    <n v="0"/>
    <n v="17.552500000000002"/>
    <n v="17.552500000000002"/>
    <n v="15.775000000000002"/>
    <n v="1.7775000000000001"/>
    <n v="0"/>
    <n v="0"/>
    <n v="0"/>
    <n v="100"/>
    <n v="73.135416666666671"/>
    <n v="73.135416666666671"/>
    <n v="100"/>
    <n v="0"/>
    <n v="0"/>
    <n v="0"/>
    <n v="0.10126762569434553"/>
    <n v="0"/>
    <n v="17.552500000000002"/>
    <n v="0"/>
    <n v="17.552500000000002"/>
    <n v="0"/>
    <n v="0"/>
    <n v="0"/>
    <n v="0"/>
    <m/>
    <m/>
    <m/>
    <m/>
  </r>
  <r>
    <x v="8"/>
    <s v="FROTA 01"/>
    <x v="0"/>
    <x v="0"/>
    <d v="1901-01-25T00:00:00"/>
    <n v="90"/>
    <x v="8"/>
    <s v="CA1014KS118"/>
    <s v="25/01/2023"/>
    <s v="00:00:00"/>
    <s v="25/01/2023"/>
    <s v="23:59:59"/>
    <n v="24.000000000000007"/>
    <n v="0"/>
    <n v="0"/>
    <n v="0"/>
    <n v="0"/>
    <n v="0"/>
    <n v="0"/>
    <n v="24.000000000000007"/>
    <n v="6.2408333333333328"/>
    <n v="6.076944444444444"/>
    <n v="0.16388888888888889"/>
    <n v="17.759166666666665"/>
    <n v="17.759166666666665"/>
    <n v="15.451944444444443"/>
    <n v="2.3072222222222223"/>
    <n v="0"/>
    <n v="0"/>
    <n v="0"/>
    <n v="100"/>
    <n v="73.996527777777757"/>
    <n v="73.996527777777757"/>
    <n v="100"/>
    <n v="0"/>
    <n v="0"/>
    <n v="0"/>
    <n v="0.12991725712855648"/>
    <n v="0"/>
    <n v="17.759166666666665"/>
    <n v="0"/>
    <n v="17.759166666666665"/>
    <n v="0"/>
    <n v="0"/>
    <n v="0"/>
    <n v="0"/>
    <m/>
    <m/>
    <m/>
    <m/>
  </r>
  <r>
    <x v="7"/>
    <s v="FROTA 01"/>
    <x v="1"/>
    <x v="1"/>
    <d v="1901-02-25T00:00:00"/>
    <n v="90"/>
    <x v="0"/>
    <s v="CA1014KS110"/>
    <s v="25/02/2023"/>
    <s v="00:00:00"/>
    <s v="25/02/2023"/>
    <s v="23:59:59"/>
    <n v="24"/>
    <n v="0"/>
    <n v="0"/>
    <n v="0"/>
    <n v="0"/>
    <n v="0"/>
    <n v="0"/>
    <n v="24"/>
    <n v="7.5561111111111101"/>
    <n v="7.5561111111111101"/>
    <n v="0"/>
    <n v="16.443888888888885"/>
    <n v="16.443888888888885"/>
    <n v="14.630833333333332"/>
    <n v="1.8130555555555556"/>
    <n v="0"/>
    <n v="0"/>
    <n v="0"/>
    <n v="100"/>
    <n v="68.516203703703695"/>
    <n v="68.516203703703695"/>
    <n v="100"/>
    <n v="0"/>
    <n v="0"/>
    <n v="0"/>
    <n v="0.11025710328051626"/>
    <n v="0"/>
    <n v="16.443888888888885"/>
    <n v="0"/>
    <n v="16.443888888888885"/>
    <n v="0"/>
    <n v="0"/>
    <n v="0"/>
    <n v="0"/>
    <m/>
    <m/>
    <m/>
    <m/>
  </r>
  <r>
    <x v="7"/>
    <s v="FROTA 01"/>
    <x v="1"/>
    <x v="1"/>
    <d v="1901-02-25T00:00:00"/>
    <n v="90"/>
    <x v="1"/>
    <s v="CA1014KS111"/>
    <s v="25/02/2023"/>
    <s v="00:00:00"/>
    <s v="25/02/2023"/>
    <s v="23:59:59"/>
    <n v="24.000000000000007"/>
    <n v="0"/>
    <n v="0"/>
    <n v="0"/>
    <n v="0"/>
    <n v="0"/>
    <n v="0"/>
    <n v="24.000000000000007"/>
    <n v="7.6602777777777762"/>
    <n v="7.6602777777777762"/>
    <n v="0"/>
    <n v="16.339722222222225"/>
    <n v="16.263333333333335"/>
    <n v="13.641944444444444"/>
    <n v="2.6213888888888888"/>
    <n v="7.6388888888888895E-2"/>
    <n v="0"/>
    <n v="7.6388888888888895E-2"/>
    <n v="100"/>
    <n v="68.08217592592591"/>
    <n v="68.08217592592591"/>
    <n v="100"/>
    <n v="0"/>
    <n v="0"/>
    <n v="0"/>
    <n v="0.16043044387399483"/>
    <n v="0"/>
    <n v="16.339722222222225"/>
    <n v="0"/>
    <n v="16.339722222222225"/>
    <n v="0"/>
    <n v="0"/>
    <n v="0"/>
    <n v="0"/>
    <m/>
    <m/>
    <m/>
    <m/>
  </r>
  <r>
    <x v="7"/>
    <s v="FROTA 01"/>
    <x v="1"/>
    <x v="1"/>
    <d v="1901-02-25T00:00:00"/>
    <n v="90"/>
    <x v="2"/>
    <s v="CA1014KS112"/>
    <s v="25/02/2023"/>
    <s v="00:00:00"/>
    <s v="25/02/2023"/>
    <s v="23:59:59"/>
    <n v="24.000000000000004"/>
    <n v="0"/>
    <n v="0"/>
    <n v="0"/>
    <n v="0"/>
    <n v="0"/>
    <n v="0"/>
    <n v="24.000000000000004"/>
    <n v="7.1930555555555564"/>
    <n v="7.1930555555555564"/>
    <n v="0"/>
    <n v="16.806944444444451"/>
    <n v="16.806944444444451"/>
    <n v="13.538333333333336"/>
    <n v="3.2686111111111114"/>
    <n v="0"/>
    <n v="0"/>
    <n v="0"/>
    <n v="100"/>
    <n v="70.028935185185205"/>
    <n v="70.028935185185205"/>
    <n v="100"/>
    <n v="0"/>
    <n v="0"/>
    <n v="0"/>
    <n v="0.1944797950582596"/>
    <n v="0"/>
    <n v="16.806944444444451"/>
    <n v="0"/>
    <n v="16.806944444444451"/>
    <n v="0"/>
    <n v="0"/>
    <n v="0"/>
    <n v="0"/>
    <m/>
    <m/>
    <m/>
    <m/>
  </r>
  <r>
    <x v="7"/>
    <s v="FROTA 01"/>
    <x v="1"/>
    <x v="1"/>
    <d v="1901-02-25T00:00:00"/>
    <n v="90"/>
    <x v="3"/>
    <s v="CA1014KS113"/>
    <s v="25/02/2023"/>
    <s v="00:00:00"/>
    <s v="25/02/2023"/>
    <s v="23:59:59"/>
    <n v="24.000000000000004"/>
    <n v="3.6988888888888889"/>
    <n v="0"/>
    <n v="0"/>
    <n v="3.6988888888888889"/>
    <n v="3.6988888888888889"/>
    <n v="0"/>
    <n v="20.301111111111116"/>
    <n v="6.5916666666666668"/>
    <n v="6.5916666666666668"/>
    <n v="0"/>
    <n v="13.709444444444445"/>
    <n v="13.709444444444445"/>
    <n v="11.719166666666666"/>
    <n v="1.9902777777777776"/>
    <n v="0"/>
    <n v="0"/>
    <n v="0"/>
    <n v="84.587962962962976"/>
    <n v="67.530512834546542"/>
    <n v="57.122685185185183"/>
    <n v="100"/>
    <n v="0"/>
    <n v="0"/>
    <n v="0"/>
    <n v="0.14517566965190257"/>
    <n v="0"/>
    <n v="13.709444444444445"/>
    <n v="0"/>
    <n v="13.709444444444445"/>
    <n v="3.6988888888888889"/>
    <n v="1"/>
    <n v="1"/>
    <n v="0"/>
    <m/>
    <m/>
    <m/>
    <m/>
  </r>
  <r>
    <x v="7"/>
    <s v="FROTA 01"/>
    <x v="1"/>
    <x v="1"/>
    <d v="1901-02-25T00:00:00"/>
    <n v="90"/>
    <x v="4"/>
    <s v="CA1014KS114"/>
    <s v="25/02/2023"/>
    <s v="00:00:00"/>
    <s v="25/02/2023"/>
    <s v="23:59:59"/>
    <n v="24"/>
    <n v="0"/>
    <n v="0"/>
    <n v="0"/>
    <n v="0"/>
    <n v="0"/>
    <n v="0"/>
    <n v="24"/>
    <n v="7.6880555555555548"/>
    <n v="7.6880555555555548"/>
    <n v="0"/>
    <n v="16.311944444444443"/>
    <n v="16.311944444444443"/>
    <n v="14.277777777777779"/>
    <n v="2.0341666666666667"/>
    <n v="0"/>
    <n v="0"/>
    <n v="0"/>
    <n v="100"/>
    <n v="67.966435185185176"/>
    <n v="67.966435185185176"/>
    <n v="100"/>
    <n v="0"/>
    <n v="0"/>
    <n v="0"/>
    <n v="0.124704119339952"/>
    <n v="0"/>
    <n v="16.311944444444443"/>
    <n v="0"/>
    <n v="16.311944444444443"/>
    <n v="0"/>
    <n v="0"/>
    <n v="0"/>
    <n v="0"/>
    <m/>
    <m/>
    <m/>
    <m/>
  </r>
  <r>
    <x v="7"/>
    <s v="FROTA 01"/>
    <x v="1"/>
    <x v="1"/>
    <d v="1901-02-25T00:00:00"/>
    <n v="90"/>
    <x v="5"/>
    <s v="CA1014KS115"/>
    <s v="25/02/2023"/>
    <s v="00:00:00"/>
    <s v="25/02/2023"/>
    <s v="23:59:59"/>
    <n v="24.000000000000007"/>
    <n v="0"/>
    <n v="0"/>
    <n v="0"/>
    <n v="0"/>
    <n v="0"/>
    <n v="0"/>
    <n v="24.000000000000007"/>
    <n v="7.0066666666666677"/>
    <n v="7.0066666666666677"/>
    <n v="0"/>
    <n v="16.993333333333332"/>
    <n v="16.948055555555552"/>
    <n v="15.205"/>
    <n v="1.7430555555555556"/>
    <n v="4.5277777777777778E-2"/>
    <n v="0"/>
    <n v="4.5277777777777778E-2"/>
    <n v="100"/>
    <n v="70.805555555555529"/>
    <n v="70.805555555555529"/>
    <n v="100"/>
    <n v="0"/>
    <n v="0"/>
    <n v="0"/>
    <n v="0.10257290440695699"/>
    <n v="0"/>
    <n v="16.993333333333332"/>
    <n v="0"/>
    <n v="16.993333333333332"/>
    <n v="0"/>
    <n v="0"/>
    <n v="0"/>
    <n v="0"/>
    <m/>
    <m/>
    <m/>
    <m/>
  </r>
  <r>
    <x v="7"/>
    <s v="FROTA 01"/>
    <x v="1"/>
    <x v="1"/>
    <d v="1901-02-25T00:00:00"/>
    <n v="90"/>
    <x v="6"/>
    <s v="CA1014KS116"/>
    <s v="25/02/2023"/>
    <s v="00:00:00"/>
    <s v="25/02/2023"/>
    <s v="23:59:59"/>
    <n v="24.000000000000007"/>
    <n v="0"/>
    <n v="0"/>
    <n v="0"/>
    <n v="0"/>
    <n v="0"/>
    <n v="0"/>
    <n v="24.000000000000007"/>
    <n v="5.1975000000000007"/>
    <n v="5.1975000000000007"/>
    <n v="0"/>
    <n v="18.802499999999998"/>
    <n v="18.52138888888889"/>
    <n v="15.746111111111112"/>
    <n v="2.7752777777777782"/>
    <n v="0.28111111111111109"/>
    <n v="0"/>
    <n v="0.28111111111111109"/>
    <n v="100"/>
    <n v="78.343749999999972"/>
    <n v="78.343749999999972"/>
    <n v="100"/>
    <n v="0"/>
    <n v="0"/>
    <n v="0"/>
    <n v="0.14760153052933273"/>
    <n v="0"/>
    <n v="18.802499999999998"/>
    <n v="0"/>
    <n v="18.802499999999998"/>
    <n v="0"/>
    <n v="0"/>
    <n v="0"/>
    <n v="0"/>
    <m/>
    <m/>
    <m/>
    <m/>
  </r>
  <r>
    <x v="7"/>
    <s v="FROTA 01"/>
    <x v="1"/>
    <x v="1"/>
    <d v="1901-02-25T00:00:00"/>
    <n v="90"/>
    <x v="7"/>
    <s v="CA1014KS117"/>
    <s v="25/02/2023"/>
    <s v="00:00:00"/>
    <s v="25/02/2023"/>
    <s v="23:59:59"/>
    <n v="24"/>
    <n v="0"/>
    <n v="0"/>
    <n v="0"/>
    <n v="0"/>
    <n v="0"/>
    <n v="0"/>
    <n v="24"/>
    <n v="7.3819444444444438"/>
    <n v="7.3819444444444438"/>
    <n v="0"/>
    <n v="16.618055555555557"/>
    <n v="16.558333333333337"/>
    <n v="14.755555555555556"/>
    <n v="1.802777777777778"/>
    <n v="5.9722222222222225E-2"/>
    <n v="0"/>
    <n v="5.9722222222222225E-2"/>
    <n v="100"/>
    <n v="69.241898148148152"/>
    <n v="69.241898148148152"/>
    <n v="100"/>
    <n v="0"/>
    <n v="0"/>
    <n v="0"/>
    <n v="0.1084830756372754"/>
    <n v="0"/>
    <n v="16.618055555555557"/>
    <n v="0"/>
    <n v="16.618055555555557"/>
    <n v="0"/>
    <n v="0"/>
    <n v="0"/>
    <n v="0"/>
    <m/>
    <m/>
    <m/>
    <m/>
  </r>
  <r>
    <x v="7"/>
    <s v="FROTA 01"/>
    <x v="1"/>
    <x v="1"/>
    <d v="1901-02-25T00:00:00"/>
    <n v="90"/>
    <x v="8"/>
    <s v="CA1014KS118"/>
    <s v="25/02/2023"/>
    <s v="00:00:00"/>
    <s v="25/02/2023"/>
    <s v="23:59:59"/>
    <n v="24"/>
    <n v="0"/>
    <n v="0"/>
    <n v="0"/>
    <n v="0"/>
    <n v="0"/>
    <n v="0"/>
    <n v="24"/>
    <n v="6.0405555555555557"/>
    <n v="6.0405555555555557"/>
    <n v="0"/>
    <n v="17.95944444444444"/>
    <n v="17.958611111111104"/>
    <n v="15.37222222222222"/>
    <n v="2.5863888888888891"/>
    <n v="8.3333333333333339E-4"/>
    <n v="0"/>
    <n v="8.3333333333333339E-4"/>
    <n v="100"/>
    <n v="74.831018518518505"/>
    <n v="74.831018518518505"/>
    <n v="100"/>
    <n v="0"/>
    <n v="0"/>
    <n v="0"/>
    <n v="0.14401274476443846"/>
    <n v="0"/>
    <n v="17.95944444444444"/>
    <n v="0"/>
    <n v="17.95944444444444"/>
    <n v="0"/>
    <n v="0"/>
    <n v="0"/>
    <n v="0"/>
    <m/>
    <m/>
    <m/>
    <m/>
  </r>
  <r>
    <x v="8"/>
    <s v="FROTA 01"/>
    <x v="0"/>
    <x v="0"/>
    <d v="1901-01-26T00:00:00"/>
    <n v="90"/>
    <x v="0"/>
    <s v="CA1014KS110"/>
    <s v="26/01/2023"/>
    <s v="00:00:00"/>
    <s v="26/01/2023"/>
    <s v="23:59:59"/>
    <n v="24"/>
    <n v="0"/>
    <n v="0"/>
    <n v="0"/>
    <n v="0"/>
    <n v="0"/>
    <n v="0"/>
    <n v="24"/>
    <n v="6.8125000000000009"/>
    <n v="6.1525000000000007"/>
    <n v="0.66"/>
    <n v="17.1875"/>
    <n v="17.1875"/>
    <n v="14.591111111111113"/>
    <n v="2.5963888888888889"/>
    <n v="0"/>
    <n v="0"/>
    <n v="0"/>
    <n v="100"/>
    <n v="71.614583333333343"/>
    <n v="71.614583333333343"/>
    <n v="100"/>
    <n v="0"/>
    <n v="0"/>
    <n v="0"/>
    <n v="0.15106262626262626"/>
    <n v="0"/>
    <n v="17.1875"/>
    <n v="0"/>
    <n v="17.1875"/>
    <n v="0"/>
    <n v="0"/>
    <n v="0"/>
    <n v="0"/>
    <m/>
    <m/>
    <m/>
    <m/>
  </r>
  <r>
    <x v="8"/>
    <s v="FROTA 01"/>
    <x v="0"/>
    <x v="0"/>
    <d v="1901-01-26T00:00:00"/>
    <n v="90"/>
    <x v="1"/>
    <s v="CA1014KS111"/>
    <s v="26/01/2023"/>
    <s v="00:00:00"/>
    <s v="26/01/2023"/>
    <s v="23:59:59"/>
    <n v="24.000000000000004"/>
    <n v="0"/>
    <n v="0"/>
    <n v="0"/>
    <n v="0"/>
    <n v="0"/>
    <n v="0"/>
    <n v="24.000000000000004"/>
    <n v="6.2463888888888892"/>
    <n v="6.2463888888888892"/>
    <n v="0"/>
    <n v="17.753611111111113"/>
    <n v="17.390277777777779"/>
    <n v="13.764722222222222"/>
    <n v="3.6255555555555556"/>
    <n v="0.36333333333333334"/>
    <n v="0"/>
    <n v="0.36333333333333334"/>
    <n v="100"/>
    <n v="73.973379629629619"/>
    <n v="73.973379629629619"/>
    <n v="100"/>
    <n v="0"/>
    <n v="0"/>
    <n v="0"/>
    <n v="0.20421510490823461"/>
    <n v="0"/>
    <n v="17.753611111111113"/>
    <n v="0"/>
    <n v="17.753611111111113"/>
    <n v="0"/>
    <n v="0"/>
    <n v="0"/>
    <n v="0"/>
    <m/>
    <m/>
    <m/>
    <m/>
  </r>
  <r>
    <x v="8"/>
    <s v="FROTA 01"/>
    <x v="0"/>
    <x v="0"/>
    <d v="1901-01-26T00:00:00"/>
    <n v="90"/>
    <x v="2"/>
    <s v="CA1014KS112"/>
    <s v="26/01/2023"/>
    <s v="00:00:00"/>
    <s v="26/01/2023"/>
    <s v="23:59:59"/>
    <n v="23.999999999999993"/>
    <n v="0"/>
    <n v="0"/>
    <n v="0"/>
    <n v="0"/>
    <n v="0"/>
    <n v="0"/>
    <n v="23.999999999999993"/>
    <n v="6.7602777777777776"/>
    <n v="6.7602777777777776"/>
    <n v="0"/>
    <n v="17.23972222222222"/>
    <n v="17.23972222222222"/>
    <n v="12.704999999999998"/>
    <n v="4.5347222222222223"/>
    <n v="0"/>
    <n v="0"/>
    <n v="0"/>
    <n v="100"/>
    <n v="71.832175925925938"/>
    <n v="71.832175925925938"/>
    <n v="100"/>
    <n v="0"/>
    <n v="0"/>
    <n v="0"/>
    <n v="0.26303916987577142"/>
    <n v="0"/>
    <n v="17.23972222222222"/>
    <n v="0"/>
    <n v="17.23972222222222"/>
    <n v="0"/>
    <n v="0"/>
    <n v="0"/>
    <n v="0"/>
    <m/>
    <m/>
    <m/>
    <m/>
  </r>
  <r>
    <x v="8"/>
    <s v="FROTA 01"/>
    <x v="0"/>
    <x v="0"/>
    <d v="1901-01-26T00:00:00"/>
    <n v="90"/>
    <x v="3"/>
    <s v="CA1014KS113"/>
    <s v="26/01/2023"/>
    <s v="00:00:00"/>
    <s v="26/01/2023"/>
    <s v="23:59:59"/>
    <n v="24.000000000000004"/>
    <n v="0"/>
    <n v="0"/>
    <n v="0"/>
    <n v="0"/>
    <n v="0"/>
    <n v="0"/>
    <n v="24.000000000000004"/>
    <n v="7.0966666666666667"/>
    <n v="7.0736111111111111"/>
    <n v="2.3055555555555555E-2"/>
    <n v="16.903333333333329"/>
    <n v="16.903333333333329"/>
    <n v="12.819999999999999"/>
    <n v="4.0833333333333339"/>
    <n v="0"/>
    <n v="0"/>
    <n v="0"/>
    <n v="100"/>
    <n v="70.430555555555529"/>
    <n v="70.430555555555529"/>
    <n v="100"/>
    <n v="0"/>
    <n v="0"/>
    <n v="0"/>
    <n v="0.24156971011634795"/>
    <n v="0"/>
    <n v="16.903333333333329"/>
    <n v="0"/>
    <n v="16.903333333333329"/>
    <n v="0"/>
    <n v="0"/>
    <n v="0"/>
    <n v="0"/>
    <m/>
    <m/>
    <m/>
    <m/>
  </r>
  <r>
    <x v="8"/>
    <s v="FROTA 01"/>
    <x v="0"/>
    <x v="0"/>
    <d v="1901-01-26T00:00:00"/>
    <n v="90"/>
    <x v="4"/>
    <s v="CA1014KS114"/>
    <s v="26/01/2023"/>
    <s v="00:00:00"/>
    <s v="26/01/2023"/>
    <s v="23:59:59"/>
    <n v="24"/>
    <n v="0"/>
    <n v="0"/>
    <n v="0"/>
    <n v="0"/>
    <n v="0"/>
    <n v="0"/>
    <n v="24"/>
    <n v="6.6736111111111107"/>
    <n v="6.0074999999999994"/>
    <n v="0.6661111111111111"/>
    <n v="17.326388888888889"/>
    <n v="17.326388888888889"/>
    <n v="14.602222222222224"/>
    <n v="2.7241666666666666"/>
    <n v="0"/>
    <n v="0"/>
    <n v="0"/>
    <n v="100"/>
    <n v="72.193287037037038"/>
    <n v="72.193287037037038"/>
    <n v="100"/>
    <n v="0"/>
    <n v="0"/>
    <n v="0"/>
    <n v="0.15722645290581161"/>
    <n v="0"/>
    <n v="17.326388888888889"/>
    <n v="0"/>
    <n v="17.326388888888889"/>
    <n v="0"/>
    <n v="0"/>
    <n v="0"/>
    <n v="0"/>
    <m/>
    <m/>
    <m/>
    <m/>
  </r>
  <r>
    <x v="8"/>
    <s v="FROTA 01"/>
    <x v="0"/>
    <x v="0"/>
    <d v="1901-01-26T00:00:00"/>
    <n v="90"/>
    <x v="5"/>
    <s v="CA1014KS115"/>
    <s v="26/01/2023"/>
    <s v="00:00:00"/>
    <s v="26/01/2023"/>
    <s v="23:59:59"/>
    <n v="24"/>
    <n v="0"/>
    <n v="0"/>
    <n v="0"/>
    <n v="0"/>
    <n v="0"/>
    <n v="0"/>
    <n v="24"/>
    <n v="6.1416666666666657"/>
    <n v="6.1416666666666657"/>
    <n v="0"/>
    <n v="17.858333333333331"/>
    <n v="17.858333333333331"/>
    <n v="15.355277777777779"/>
    <n v="2.503055555555556"/>
    <n v="0"/>
    <n v="0"/>
    <n v="0"/>
    <n v="100"/>
    <n v="74.409722222222214"/>
    <n v="74.409722222222214"/>
    <n v="100"/>
    <n v="0"/>
    <n v="0"/>
    <n v="0"/>
    <n v="0.14016176699331159"/>
    <n v="0"/>
    <n v="17.858333333333331"/>
    <n v="0"/>
    <n v="17.858333333333331"/>
    <n v="0"/>
    <n v="0"/>
    <n v="0"/>
    <n v="0"/>
    <m/>
    <m/>
    <m/>
    <m/>
  </r>
  <r>
    <x v="8"/>
    <s v="FROTA 01"/>
    <x v="0"/>
    <x v="0"/>
    <d v="1901-01-26T00:00:00"/>
    <n v="90"/>
    <x v="6"/>
    <s v="CA1014KS116"/>
    <s v="26/01/2023"/>
    <s v="00:00:00"/>
    <s v="26/01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8"/>
    <s v="FROTA 01"/>
    <x v="0"/>
    <x v="0"/>
    <d v="1901-01-26T00:00:00"/>
    <n v="90"/>
    <x v="7"/>
    <s v="CA1014KS117"/>
    <s v="26/01/2023"/>
    <s v="00:00:00"/>
    <s v="26/01/2023"/>
    <s v="23:59:59"/>
    <n v="24"/>
    <n v="0"/>
    <n v="0"/>
    <n v="0"/>
    <n v="0"/>
    <n v="0"/>
    <n v="0"/>
    <n v="24"/>
    <n v="5.1930555555555564"/>
    <n v="5.1908333333333339"/>
    <n v="2.2222222222222222E-3"/>
    <n v="18.806944444444444"/>
    <n v="18.804722222222221"/>
    <n v="14.618055555555555"/>
    <n v="4.1866666666666665"/>
    <n v="2.2222222222222222E-3"/>
    <n v="0"/>
    <n v="2.2222222222222222E-3"/>
    <n v="100"/>
    <n v="78.362268518518519"/>
    <n v="78.362268518518519"/>
    <n v="100"/>
    <n v="0"/>
    <n v="0"/>
    <n v="0"/>
    <n v="0.22261280555350418"/>
    <n v="0"/>
    <n v="18.806944444444444"/>
    <n v="0"/>
    <n v="18.806944444444444"/>
    <n v="0"/>
    <n v="0"/>
    <n v="0"/>
    <n v="0"/>
    <m/>
    <m/>
    <m/>
    <m/>
  </r>
  <r>
    <x v="8"/>
    <s v="FROTA 01"/>
    <x v="0"/>
    <x v="0"/>
    <d v="1901-01-26T00:00:00"/>
    <n v="90"/>
    <x v="8"/>
    <s v="CA1014KS118"/>
    <s v="26/01/2023"/>
    <s v="00:00:00"/>
    <s v="26/01/2023"/>
    <s v="23:59:59"/>
    <n v="23.999999999999996"/>
    <n v="0.4597222222222222"/>
    <n v="0.4597222222222222"/>
    <n v="0"/>
    <n v="0"/>
    <n v="0"/>
    <n v="0"/>
    <n v="23.540277777777774"/>
    <n v="6.9986111111111118"/>
    <n v="6.9986111111111118"/>
    <n v="0"/>
    <n v="16.541666666666664"/>
    <n v="16.541666666666664"/>
    <n v="13.907777777777779"/>
    <n v="2.6338888888888889"/>
    <n v="0"/>
    <n v="0"/>
    <n v="0"/>
    <n v="98.084490740740733"/>
    <n v="70.269632426691842"/>
    <n v="68.923611111111114"/>
    <n v="97.295972551262153"/>
    <n v="0"/>
    <n v="0"/>
    <n v="1"/>
    <n v="0.15922753988245175"/>
    <n v="0"/>
    <n v="16.541666666666664"/>
    <n v="0.4597222222222222"/>
    <n v="16.541666666666664"/>
    <n v="0.4597222222222222"/>
    <n v="1"/>
    <n v="0"/>
    <n v="0"/>
    <m/>
    <m/>
    <m/>
    <m/>
  </r>
  <r>
    <x v="7"/>
    <s v="FROTA 01"/>
    <x v="1"/>
    <x v="1"/>
    <d v="1901-02-26T00:00:00"/>
    <n v="90"/>
    <x v="0"/>
    <s v="CA1014KS110"/>
    <s v="26/02/2023"/>
    <s v="00:00:00"/>
    <s v="26/02/2023"/>
    <s v="23:59:59"/>
    <n v="23.999999999999996"/>
    <n v="3.6486111111111112"/>
    <n v="3.6486111111111112"/>
    <n v="0"/>
    <n v="0"/>
    <n v="0"/>
    <n v="0"/>
    <n v="20.351388888888884"/>
    <n v="5.8344444444444452"/>
    <n v="5.8344444444444452"/>
    <n v="0"/>
    <n v="14.516944444444444"/>
    <n v="14.516944444444444"/>
    <n v="12.53972222222222"/>
    <n v="1.9772222222222222"/>
    <n v="0"/>
    <n v="0"/>
    <n v="0"/>
    <n v="84.797453703703695"/>
    <n v="71.331467958779797"/>
    <n v="60.487268518518519"/>
    <n v="79.91467368034742"/>
    <n v="0"/>
    <n v="0"/>
    <n v="1"/>
    <n v="0.13620099117889056"/>
    <n v="0"/>
    <n v="14.516944444444444"/>
    <n v="3.6486111111111112"/>
    <n v="14.516944444444444"/>
    <n v="3.6486111111111112"/>
    <n v="1"/>
    <n v="0"/>
    <n v="0"/>
    <m/>
    <m/>
    <m/>
    <m/>
  </r>
  <r>
    <x v="7"/>
    <s v="FROTA 01"/>
    <x v="1"/>
    <x v="1"/>
    <d v="1901-02-26T00:00:00"/>
    <n v="90"/>
    <x v="1"/>
    <s v="CA1014KS111"/>
    <s v="26/02/2023"/>
    <s v="00:00:00"/>
    <s v="26/02/2023"/>
    <s v="23:59:59"/>
    <n v="24.000000000000011"/>
    <n v="0"/>
    <n v="0"/>
    <n v="0"/>
    <n v="0"/>
    <n v="0"/>
    <n v="0"/>
    <n v="24.000000000000011"/>
    <n v="9.8938888888888847"/>
    <n v="7.2849999999999993"/>
    <n v="2.608888888888889"/>
    <n v="14.106111111111112"/>
    <n v="13.414444444444445"/>
    <n v="12.034722222222221"/>
    <n v="1.3797222222222221"/>
    <n v="0.69166666666666665"/>
    <n v="0"/>
    <n v="0.69166666666666665"/>
    <n v="100"/>
    <n v="58.775462962962941"/>
    <n v="58.775462962962941"/>
    <n v="100"/>
    <n v="0"/>
    <n v="0"/>
    <n v="0"/>
    <n v="9.7810247725572036E-2"/>
    <n v="0"/>
    <n v="14.106111111111112"/>
    <n v="0"/>
    <n v="14.106111111111112"/>
    <n v="0"/>
    <n v="0"/>
    <n v="0"/>
    <n v="0"/>
    <m/>
    <m/>
    <m/>
    <m/>
  </r>
  <r>
    <x v="7"/>
    <s v="FROTA 01"/>
    <x v="1"/>
    <x v="1"/>
    <d v="1901-02-26T00:00:00"/>
    <n v="90"/>
    <x v="2"/>
    <s v="CA1014KS112"/>
    <s v="26/02/2023"/>
    <s v="00:00:00"/>
    <s v="26/02/2023"/>
    <s v="23:59:59"/>
    <n v="24.000000000000004"/>
    <n v="0"/>
    <n v="0"/>
    <n v="0"/>
    <n v="0"/>
    <n v="0"/>
    <n v="0"/>
    <n v="24.000000000000004"/>
    <n v="9.4416666666666664"/>
    <n v="6.7813888888888885"/>
    <n v="2.660277777777778"/>
    <n v="14.558333333333332"/>
    <n v="14.558333333333332"/>
    <n v="13.117777777777777"/>
    <n v="1.4405555555555554"/>
    <n v="0"/>
    <n v="0"/>
    <n v="0"/>
    <n v="100"/>
    <n v="60.659722222222214"/>
    <n v="60.659722222222214"/>
    <n v="100"/>
    <n v="0"/>
    <n v="0"/>
    <n v="0"/>
    <n v="9.8950581950009539E-2"/>
    <n v="0"/>
    <n v="14.558333333333332"/>
    <n v="0"/>
    <n v="14.558333333333332"/>
    <n v="0"/>
    <n v="0"/>
    <n v="0"/>
    <n v="0"/>
    <m/>
    <m/>
    <m/>
    <m/>
  </r>
  <r>
    <x v="7"/>
    <s v="FROTA 01"/>
    <x v="1"/>
    <x v="1"/>
    <d v="1901-02-26T00:00:00"/>
    <n v="90"/>
    <x v="3"/>
    <s v="CA1014KS113"/>
    <s v="26/02/2023"/>
    <s v="00:00:00"/>
    <s v="26/02/2023"/>
    <s v="23:59:59"/>
    <n v="23.999999999999996"/>
    <n v="0"/>
    <n v="0"/>
    <n v="0"/>
    <n v="0"/>
    <n v="0"/>
    <n v="0"/>
    <n v="23.999999999999996"/>
    <n v="9.9824999999999999"/>
    <n v="7.2769444444444442"/>
    <n v="2.7055555555555557"/>
    <n v="14.017499999999998"/>
    <n v="13.824166666666667"/>
    <n v="12.600000000000001"/>
    <n v="1.2241666666666666"/>
    <n v="0.19333333333333333"/>
    <n v="0"/>
    <n v="0.19333333333333333"/>
    <n v="100"/>
    <n v="58.406250000000007"/>
    <n v="58.406250000000007"/>
    <n v="100"/>
    <n v="0"/>
    <n v="0"/>
    <n v="0"/>
    <n v="8.7331312050413182E-2"/>
    <n v="0"/>
    <n v="14.017499999999998"/>
    <n v="0"/>
    <n v="14.017499999999998"/>
    <n v="0"/>
    <n v="0"/>
    <n v="0"/>
    <n v="0"/>
    <m/>
    <m/>
    <m/>
    <m/>
  </r>
  <r>
    <x v="7"/>
    <s v="FROTA 01"/>
    <x v="1"/>
    <x v="1"/>
    <d v="1901-02-26T00:00:00"/>
    <n v="90"/>
    <x v="4"/>
    <s v="CA1014KS114"/>
    <s v="26/02/2023"/>
    <s v="00:00:00"/>
    <s v="26/02/2023"/>
    <s v="23:59:59"/>
    <n v="23.999999999999996"/>
    <n v="5.2677777777777779"/>
    <n v="0"/>
    <n v="0"/>
    <n v="5.2677777777777779"/>
    <n v="5.2677777777777779"/>
    <n v="0"/>
    <n v="18.732222222222219"/>
    <n v="9.7880555555555535"/>
    <n v="7.1249999999999991"/>
    <n v="2.6630555555555553"/>
    <n v="8.9441666666666677"/>
    <n v="8.9441666666666677"/>
    <n v="7.6797222222222228"/>
    <n v="1.2644444444444445"/>
    <n v="0"/>
    <n v="0"/>
    <n v="0"/>
    <n v="78.050925925925924"/>
    <n v="47.747493920161347"/>
    <n v="37.267361111111121"/>
    <n v="100"/>
    <n v="0"/>
    <n v="0"/>
    <n v="0"/>
    <n v="0.14137085002639832"/>
    <n v="0"/>
    <n v="8.9441666666666677"/>
    <n v="0"/>
    <n v="8.9441666666666677"/>
    <n v="5.2677777777777779"/>
    <n v="1"/>
    <n v="1"/>
    <n v="0"/>
    <m/>
    <m/>
    <m/>
    <m/>
  </r>
  <r>
    <x v="7"/>
    <s v="FROTA 01"/>
    <x v="1"/>
    <x v="1"/>
    <d v="1901-02-26T00:00:00"/>
    <n v="90"/>
    <x v="6"/>
    <s v="CA1014KS116"/>
    <s v="26/02/2023"/>
    <s v="00:00:00"/>
    <s v="26/02/2023"/>
    <s v="23:59:59"/>
    <n v="23.999999999999996"/>
    <n v="3.4241666666666668"/>
    <n v="0"/>
    <n v="0"/>
    <n v="3.4241666666666668"/>
    <n v="3.4241666666666668"/>
    <n v="0"/>
    <n v="20.575833333333332"/>
    <n v="6.7522222222222243"/>
    <n v="6.7522222222222243"/>
    <n v="0"/>
    <n v="13.823611111111111"/>
    <n v="13.823611111111111"/>
    <n v="12.33"/>
    <n v="1.493611111111111"/>
    <n v="0"/>
    <n v="0"/>
    <n v="0"/>
    <n v="85.732638888888886"/>
    <n v="67.183724164000381"/>
    <n v="57.598379629629633"/>
    <n v="100"/>
    <n v="0"/>
    <n v="0"/>
    <n v="0"/>
    <n v="0.10804782477644931"/>
    <n v="0"/>
    <n v="13.823611111111111"/>
    <n v="0"/>
    <n v="13.823611111111111"/>
    <n v="3.4241666666666668"/>
    <n v="1"/>
    <n v="1"/>
    <n v="0"/>
    <m/>
    <m/>
    <m/>
    <m/>
  </r>
  <r>
    <x v="7"/>
    <s v="FROTA 01"/>
    <x v="1"/>
    <x v="1"/>
    <d v="1901-02-26T00:00:00"/>
    <n v="90"/>
    <x v="7"/>
    <s v="CA1014KS117"/>
    <s v="26/02/2023"/>
    <s v="00:00:00"/>
    <s v="26/02/2023"/>
    <s v="23:59:59"/>
    <n v="24"/>
    <n v="0"/>
    <n v="0"/>
    <n v="0"/>
    <n v="0"/>
    <n v="0"/>
    <n v="0"/>
    <n v="24"/>
    <n v="10.097500000000002"/>
    <n v="7.6797222222222228"/>
    <n v="2.4177777777777778"/>
    <n v="13.902500000000003"/>
    <n v="13.902500000000003"/>
    <n v="11.763888888888889"/>
    <n v="2.138611111111111"/>
    <n v="0"/>
    <n v="0"/>
    <n v="0"/>
    <n v="100"/>
    <n v="57.92708333333335"/>
    <n v="57.92708333333335"/>
    <n v="100"/>
    <n v="0"/>
    <n v="0"/>
    <n v="0"/>
    <n v="0.15382924733760911"/>
    <n v="0"/>
    <n v="13.902500000000003"/>
    <n v="0"/>
    <n v="13.902500000000003"/>
    <n v="0"/>
    <n v="0"/>
    <n v="0"/>
    <n v="0"/>
    <m/>
    <m/>
    <m/>
    <m/>
  </r>
  <r>
    <x v="7"/>
    <s v="FROTA 01"/>
    <x v="1"/>
    <x v="1"/>
    <d v="1901-02-26T00:00:00"/>
    <n v="90"/>
    <x v="8"/>
    <s v="CA1014KS118"/>
    <s v="26/02/2023"/>
    <s v="00:00:00"/>
    <s v="26/02/2023"/>
    <s v="23:59:59"/>
    <n v="24.000000000000004"/>
    <n v="0"/>
    <n v="0"/>
    <n v="0"/>
    <n v="0"/>
    <n v="0"/>
    <n v="0"/>
    <n v="24.000000000000004"/>
    <n v="8.4638888888888886"/>
    <n v="5.9333333333333327"/>
    <n v="2.5305555555555559"/>
    <n v="15.53611111111111"/>
    <n v="15.53611111111111"/>
    <n v="14.258888888888889"/>
    <n v="1.2772222222222223"/>
    <n v="0"/>
    <n v="0"/>
    <n v="0"/>
    <n v="100"/>
    <n v="64.733796296296276"/>
    <n v="64.733796296296276"/>
    <n v="100"/>
    <n v="0"/>
    <n v="0"/>
    <n v="0"/>
    <n v="8.2209905238691233E-2"/>
    <n v="0"/>
    <n v="15.53611111111111"/>
    <n v="0"/>
    <n v="15.53611111111111"/>
    <n v="0"/>
    <n v="0"/>
    <n v="0"/>
    <n v="0"/>
    <m/>
    <m/>
    <m/>
    <m/>
  </r>
  <r>
    <x v="8"/>
    <s v="FROTA 01"/>
    <x v="0"/>
    <x v="0"/>
    <d v="1901-01-27T00:00:00"/>
    <n v="90"/>
    <x v="0"/>
    <s v="CA1014KS110"/>
    <s v="27/01/2023"/>
    <s v="00:00:00"/>
    <s v="27/01/2023"/>
    <s v="23:59:59"/>
    <n v="24.000000000000004"/>
    <n v="0.34388888888888891"/>
    <n v="0"/>
    <n v="0"/>
    <n v="0.34388888888888891"/>
    <n v="0.34388888888888891"/>
    <n v="0"/>
    <n v="23.656111111111116"/>
    <n v="8.2074999999999996"/>
    <n v="7.923333333333332"/>
    <n v="0.28416666666666668"/>
    <n v="15.448611111111109"/>
    <n v="15.448611111111109"/>
    <n v="13.465833333333332"/>
    <n v="1.9827777777777778"/>
    <n v="0"/>
    <n v="0"/>
    <n v="0"/>
    <n v="98.567129629629633"/>
    <n v="65.304948216340591"/>
    <n v="64.369212962962933"/>
    <n v="100"/>
    <n v="0"/>
    <n v="0"/>
    <n v="0"/>
    <n v="0.12834666906410142"/>
    <n v="0"/>
    <n v="15.448611111111109"/>
    <n v="0"/>
    <n v="15.448611111111109"/>
    <n v="0.34388888888888891"/>
    <n v="1"/>
    <n v="1"/>
    <n v="0"/>
    <m/>
    <m/>
    <m/>
    <m/>
  </r>
  <r>
    <x v="8"/>
    <s v="FROTA 01"/>
    <x v="0"/>
    <x v="0"/>
    <d v="1901-01-27T00:00:00"/>
    <n v="90"/>
    <x v="1"/>
    <s v="CA1014KS111"/>
    <s v="27/01/2023"/>
    <s v="00:00:00"/>
    <s v="27/01/2023"/>
    <s v="23:59:59"/>
    <n v="24"/>
    <n v="8.3333333333333332E-3"/>
    <n v="0"/>
    <n v="0"/>
    <n v="8.3333333333333332E-3"/>
    <n v="8.3333333333333332E-3"/>
    <n v="0"/>
    <n v="23.991666666666667"/>
    <n v="8.6283333333333339"/>
    <n v="8.6283333333333339"/>
    <n v="0"/>
    <n v="15.363333333333333"/>
    <n v="15.331944444444444"/>
    <n v="13.303333333333333"/>
    <n v="2.0286111111111111"/>
    <n v="3.138888888888889E-2"/>
    <n v="0"/>
    <n v="3.138888888888889E-2"/>
    <n v="99.965277777777786"/>
    <n v="64.036123654046534"/>
    <n v="64.013888888888886"/>
    <n v="100"/>
    <n v="0"/>
    <n v="0"/>
    <n v="0"/>
    <n v="0.13204238084906342"/>
    <n v="0"/>
    <n v="15.363333333333333"/>
    <n v="0"/>
    <n v="15.363333333333333"/>
    <n v="8.3333333333333332E-3"/>
    <n v="1"/>
    <n v="1"/>
    <n v="0"/>
    <m/>
    <m/>
    <m/>
    <m/>
  </r>
  <r>
    <x v="8"/>
    <s v="FROTA 01"/>
    <x v="0"/>
    <x v="0"/>
    <d v="1901-01-27T00:00:00"/>
    <n v="90"/>
    <x v="2"/>
    <s v="CA1014KS112"/>
    <s v="27/01/2023"/>
    <s v="00:00:00"/>
    <s v="27/01/2023"/>
    <s v="23:59:59"/>
    <n v="23.999999999999996"/>
    <n v="0"/>
    <n v="0"/>
    <n v="0"/>
    <n v="0"/>
    <n v="0"/>
    <n v="0"/>
    <n v="23.999999999999996"/>
    <n v="7.5408333333333335"/>
    <n v="7.5408333333333335"/>
    <n v="0"/>
    <n v="16.459166666666665"/>
    <n v="16.459166666666665"/>
    <n v="12.591944444444444"/>
    <n v="3.8672222222222219"/>
    <n v="0"/>
    <n v="0"/>
    <n v="0"/>
    <n v="100"/>
    <n v="68.579861111111114"/>
    <n v="68.579861111111114"/>
    <n v="100"/>
    <n v="0"/>
    <n v="0"/>
    <n v="0"/>
    <n v="0.23495856749869207"/>
    <n v="0"/>
    <n v="16.459166666666665"/>
    <n v="0"/>
    <n v="16.459166666666665"/>
    <n v="0"/>
    <n v="0"/>
    <n v="0"/>
    <n v="0"/>
    <m/>
    <m/>
    <m/>
    <m/>
  </r>
  <r>
    <x v="8"/>
    <s v="FROTA 01"/>
    <x v="0"/>
    <x v="0"/>
    <d v="1901-01-27T00:00:00"/>
    <n v="90"/>
    <x v="3"/>
    <s v="CA1014KS113"/>
    <s v="27/01/2023"/>
    <s v="00:00:00"/>
    <s v="27/01/2023"/>
    <s v="23:59:59"/>
    <n v="24.000000000000007"/>
    <n v="0"/>
    <n v="0"/>
    <n v="0"/>
    <n v="0"/>
    <n v="0"/>
    <n v="0"/>
    <n v="24.000000000000007"/>
    <n v="8.5149999999999988"/>
    <n v="8.0891666666666655"/>
    <n v="0.42583333333333334"/>
    <n v="15.484999999999999"/>
    <n v="15.484999999999999"/>
    <n v="12.963333333333335"/>
    <n v="2.5216666666666665"/>
    <n v="0"/>
    <n v="0"/>
    <n v="0"/>
    <n v="100"/>
    <n v="64.520833333333314"/>
    <n v="64.520833333333314"/>
    <n v="100"/>
    <n v="0"/>
    <n v="0"/>
    <n v="0"/>
    <n v="0.16284576471854481"/>
    <n v="0"/>
    <n v="15.484999999999999"/>
    <n v="0"/>
    <n v="15.484999999999999"/>
    <n v="0"/>
    <n v="0"/>
    <n v="0"/>
    <n v="0"/>
    <m/>
    <m/>
    <m/>
    <m/>
  </r>
  <r>
    <x v="8"/>
    <s v="FROTA 01"/>
    <x v="0"/>
    <x v="0"/>
    <d v="1901-01-27T00:00:00"/>
    <n v="90"/>
    <x v="4"/>
    <s v="CA1014KS114"/>
    <s v="27/01/2023"/>
    <s v="00:00:00"/>
    <s v="27/01/2023"/>
    <s v="23:59:59"/>
    <n v="24"/>
    <n v="0"/>
    <n v="0"/>
    <n v="0"/>
    <n v="0"/>
    <n v="0"/>
    <n v="0"/>
    <n v="24"/>
    <n v="6.9319444444444427"/>
    <n v="6.9319444444444427"/>
    <n v="0"/>
    <n v="17.068055555555556"/>
    <n v="17.068055555555556"/>
    <n v="13.74138888888889"/>
    <n v="3.3266666666666667"/>
    <n v="0"/>
    <n v="0"/>
    <n v="0"/>
    <n v="100"/>
    <n v="71.116898148148152"/>
    <n v="71.116898148148152"/>
    <n v="100"/>
    <n v="0"/>
    <n v="0"/>
    <n v="0"/>
    <n v="0.19490601350801529"/>
    <n v="0"/>
    <n v="17.068055555555556"/>
    <n v="0"/>
    <n v="17.068055555555556"/>
    <n v="0"/>
    <n v="0"/>
    <n v="0"/>
    <n v="0"/>
    <m/>
    <m/>
    <m/>
    <m/>
  </r>
  <r>
    <x v="8"/>
    <s v="FROTA 01"/>
    <x v="0"/>
    <x v="0"/>
    <d v="1901-01-27T00:00:00"/>
    <n v="90"/>
    <x v="6"/>
    <s v="CA1014KS116"/>
    <s v="27/01/2023"/>
    <s v="00:00:00"/>
    <s v="27/01/2023"/>
    <s v="23:59:59"/>
    <n v="23.999999999999996"/>
    <n v="5.841388888888889"/>
    <n v="2.2908333333333335"/>
    <n v="0"/>
    <n v="3.5505555555555555"/>
    <n v="3.5505555555555555"/>
    <n v="0"/>
    <n v="18.158611111111114"/>
    <n v="7.4802777777777774"/>
    <n v="6.9947222222222223"/>
    <n v="0.48555555555555557"/>
    <n v="10.678333333333333"/>
    <n v="10.558055555555555"/>
    <n v="9.0963888888888889"/>
    <n v="1.4616666666666667"/>
    <n v="0.12027777777777778"/>
    <n v="0"/>
    <n v="0.12027777777777778"/>
    <n v="75.660879629629648"/>
    <n v="58.805892521148508"/>
    <n v="44.493055555555557"/>
    <n v="82.336310479984576"/>
    <n v="0"/>
    <n v="0"/>
    <n v="1"/>
    <n v="0.13688153582019666"/>
    <n v="0"/>
    <n v="10.678333333333333"/>
    <n v="2.2908333333333335"/>
    <n v="10.678333333333333"/>
    <n v="5.841388888888889"/>
    <n v="1"/>
    <n v="0.60782728612867942"/>
    <n v="0"/>
    <m/>
    <m/>
    <m/>
    <m/>
  </r>
  <r>
    <x v="8"/>
    <s v="FROTA 01"/>
    <x v="0"/>
    <x v="0"/>
    <d v="1901-01-27T00:00:00"/>
    <n v="90"/>
    <x v="7"/>
    <s v="CA1014KS117"/>
    <s v="27/01/2023"/>
    <s v="00:00:00"/>
    <s v="27/01/2023"/>
    <s v="23:59:59"/>
    <n v="24"/>
    <n v="0"/>
    <n v="0"/>
    <n v="0"/>
    <n v="0"/>
    <n v="0"/>
    <n v="0"/>
    <n v="24"/>
    <n v="6.5577777777777788"/>
    <n v="6.5577777777777788"/>
    <n v="0"/>
    <n v="17.44222222222222"/>
    <n v="17.44222222222222"/>
    <n v="14.495833333333334"/>
    <n v="2.9463888888888889"/>
    <n v="0"/>
    <n v="0"/>
    <n v="0"/>
    <n v="100"/>
    <n v="72.675925925925924"/>
    <n v="72.675925925925924"/>
    <n v="100"/>
    <n v="0"/>
    <n v="0"/>
    <n v="0"/>
    <n v="0.16892279271244748"/>
    <n v="0"/>
    <n v="17.44222222222222"/>
    <n v="0"/>
    <n v="17.44222222222222"/>
    <n v="0"/>
    <n v="0"/>
    <n v="0"/>
    <n v="0"/>
    <m/>
    <m/>
    <m/>
    <m/>
  </r>
  <r>
    <x v="8"/>
    <s v="FROTA 01"/>
    <x v="0"/>
    <x v="0"/>
    <d v="1901-01-27T00:00:00"/>
    <n v="90"/>
    <x v="8"/>
    <s v="CA1014KS118"/>
    <s v="27/01/2023"/>
    <s v="00:00:00"/>
    <s v="27/01/2023"/>
    <s v="23:59:59"/>
    <n v="24.000000000000007"/>
    <n v="0"/>
    <n v="0"/>
    <n v="0"/>
    <n v="0"/>
    <n v="0"/>
    <n v="0"/>
    <n v="24.000000000000007"/>
    <n v="7.7524999999999995"/>
    <n v="7.4802777777777774"/>
    <n v="0.2722222222222222"/>
    <n v="16.247500000000002"/>
    <n v="16.247500000000002"/>
    <n v="13.73138888888889"/>
    <n v="2.5161111111111105"/>
    <n v="0"/>
    <n v="0"/>
    <n v="0"/>
    <n v="100"/>
    <n v="67.697916666666657"/>
    <n v="67.697916666666657"/>
    <n v="100"/>
    <n v="0"/>
    <n v="0"/>
    <n v="0"/>
    <n v="0.15486143167324881"/>
    <n v="0"/>
    <n v="16.247500000000002"/>
    <n v="0"/>
    <n v="16.247500000000002"/>
    <n v="0"/>
    <n v="0"/>
    <n v="0"/>
    <n v="0"/>
    <m/>
    <m/>
    <m/>
    <m/>
  </r>
  <r>
    <x v="9"/>
    <s v="FROTA 01"/>
    <x v="1"/>
    <x v="1"/>
    <d v="1901-02-27T00:00:00"/>
    <n v="90"/>
    <x v="0"/>
    <s v="CA1014KS110"/>
    <s v="27/02/2023"/>
    <s v="00:00:00"/>
    <s v="27/02/2023"/>
    <s v="23:59:59"/>
    <n v="23.999999999999996"/>
    <n v="0.70083333333333331"/>
    <n v="0.70083333333333331"/>
    <n v="0"/>
    <n v="0"/>
    <n v="0"/>
    <n v="0"/>
    <n v="23.299166666666665"/>
    <n v="7.081666666666667"/>
    <n v="7.081666666666667"/>
    <n v="0"/>
    <n v="16.217499999999998"/>
    <n v="16.217499999999998"/>
    <n v="13.950833333333332"/>
    <n v="2.2666666666666666"/>
    <n v="0"/>
    <n v="0"/>
    <n v="0"/>
    <n v="97.079861111111114"/>
    <n v="69.605493758718112"/>
    <n v="67.572916666666671"/>
    <n v="95.857550980199008"/>
    <n v="0"/>
    <n v="0"/>
    <n v="0"/>
    <n v="0.13976671291300552"/>
    <n v="0"/>
    <n v="16.217499999999998"/>
    <n v="0"/>
    <n v="16.217499999999998"/>
    <n v="0"/>
    <n v="0"/>
    <n v="0"/>
    <n v="0"/>
    <m/>
    <m/>
    <m/>
    <m/>
  </r>
  <r>
    <x v="9"/>
    <s v="FROTA 01"/>
    <x v="1"/>
    <x v="1"/>
    <d v="1901-02-27T00:00:00"/>
    <n v="90"/>
    <x v="1"/>
    <s v="CA1014KS111"/>
    <s v="27/02/2023"/>
    <s v="00:00:00"/>
    <s v="27/02/2023"/>
    <s v="23:59:59"/>
    <n v="24.000000000000007"/>
    <n v="2.5233333333333334"/>
    <n v="2.5233333333333334"/>
    <n v="0"/>
    <n v="0"/>
    <n v="0"/>
    <n v="0"/>
    <n v="21.476666666666663"/>
    <n v="8.112222222222222"/>
    <n v="7.3619444444444451"/>
    <n v="0.75027777777777782"/>
    <n v="13.364444444444443"/>
    <n v="13.364444444444443"/>
    <n v="11.01611111111111"/>
    <n v="2.3483333333333336"/>
    <n v="0"/>
    <n v="0"/>
    <n v="0"/>
    <n v="89.486111111111072"/>
    <n v="62.22774070050184"/>
    <n v="55.685185185185162"/>
    <n v="84.117770473459686"/>
    <n v="0"/>
    <n v="0"/>
    <n v="1"/>
    <n v="0.17571499833721321"/>
    <n v="0"/>
    <n v="13.364444444444443"/>
    <n v="2.5233333333333334"/>
    <n v="13.364444444444443"/>
    <n v="2.5233333333333334"/>
    <n v="1"/>
    <n v="0"/>
    <n v="0"/>
    <m/>
    <m/>
    <m/>
    <m/>
  </r>
  <r>
    <x v="9"/>
    <s v="FROTA 01"/>
    <x v="1"/>
    <x v="1"/>
    <d v="1901-02-27T00:00:00"/>
    <n v="90"/>
    <x v="2"/>
    <s v="CA1014KS112"/>
    <s v="27/02/2023"/>
    <s v="00:00:00"/>
    <s v="27/02/2023"/>
    <s v="23:59:59"/>
    <n v="24.000000000000004"/>
    <n v="4.0588888888888892"/>
    <n v="4.0588888888888892"/>
    <n v="0"/>
    <n v="0"/>
    <n v="0"/>
    <n v="0"/>
    <n v="19.941111111111116"/>
    <n v="8.7099999999999991"/>
    <n v="7.8927777777777779"/>
    <n v="0.81722222222222218"/>
    <n v="11.23111111111111"/>
    <n v="11.23111111111111"/>
    <n v="8.9705555555555545"/>
    <n v="2.2605555555555554"/>
    <n v="0"/>
    <n v="0"/>
    <n v="0"/>
    <n v="83.087962962962962"/>
    <n v="56.321390761687177"/>
    <n v="46.796296296296283"/>
    <n v="73.453964101446118"/>
    <n v="0"/>
    <n v="0"/>
    <n v="1"/>
    <n v="0.20127621685793431"/>
    <n v="0"/>
    <n v="11.23111111111111"/>
    <n v="4.0588888888888892"/>
    <n v="11.23111111111111"/>
    <n v="4.0588888888888892"/>
    <n v="1"/>
    <n v="0"/>
    <n v="0"/>
    <m/>
    <m/>
    <m/>
    <m/>
  </r>
  <r>
    <x v="9"/>
    <s v="FROTA 01"/>
    <x v="1"/>
    <x v="1"/>
    <d v="1901-02-27T00:00:00"/>
    <n v="90"/>
    <x v="3"/>
    <s v="CA1014KS113"/>
    <s v="27/02/2023"/>
    <s v="00:00:00"/>
    <s v="27/02/2023"/>
    <s v="23:59:59"/>
    <n v="23.999999999999993"/>
    <n v="0"/>
    <n v="0"/>
    <n v="0"/>
    <n v="0"/>
    <n v="0"/>
    <n v="0"/>
    <n v="23.999999999999993"/>
    <n v="11.284722222222221"/>
    <n v="9.7288888888888891"/>
    <n v="1.5558333333333332"/>
    <n v="12.71527777777778"/>
    <n v="12.71527777777778"/>
    <n v="11.991666666666669"/>
    <n v="0.7236111111111112"/>
    <n v="0"/>
    <n v="0"/>
    <n v="0"/>
    <n v="100"/>
    <n v="52.980324074074105"/>
    <n v="52.980324074074105"/>
    <n v="100"/>
    <n v="0"/>
    <n v="0"/>
    <n v="0"/>
    <n v="5.6908793009284538E-2"/>
    <n v="0"/>
    <n v="12.71527777777778"/>
    <n v="0"/>
    <n v="12.71527777777778"/>
    <n v="0"/>
    <n v="0"/>
    <n v="0"/>
    <n v="0"/>
    <m/>
    <m/>
    <m/>
    <m/>
  </r>
  <r>
    <x v="9"/>
    <s v="FROTA 01"/>
    <x v="1"/>
    <x v="1"/>
    <d v="1901-02-27T00:00:00"/>
    <n v="90"/>
    <x v="4"/>
    <s v="CA1014KS114"/>
    <s v="27/02/2023"/>
    <s v="00:00:00"/>
    <s v="27/02/2023"/>
    <s v="23:59:59"/>
    <n v="24.000000000000007"/>
    <n v="0"/>
    <n v="0"/>
    <n v="0"/>
    <n v="0"/>
    <n v="0"/>
    <n v="0"/>
    <n v="24.000000000000007"/>
    <n v="7.8377777777777782"/>
    <n v="7.0675000000000008"/>
    <n v="0.77027777777777773"/>
    <n v="16.162222222222223"/>
    <n v="16.162222222222223"/>
    <n v="13.5625"/>
    <n v="2.5997222222222223"/>
    <n v="0"/>
    <n v="0"/>
    <n v="0"/>
    <n v="100"/>
    <n v="67.342592592592581"/>
    <n v="67.342592592592581"/>
    <n v="100"/>
    <n v="0"/>
    <n v="0"/>
    <n v="0"/>
    <n v="0.16085178055822907"/>
    <n v="0"/>
    <n v="16.162222222222223"/>
    <n v="0"/>
    <n v="16.162222222222223"/>
    <n v="0"/>
    <n v="0"/>
    <n v="0"/>
    <n v="0"/>
    <m/>
    <m/>
    <m/>
    <m/>
  </r>
  <r>
    <x v="9"/>
    <s v="FROTA 01"/>
    <x v="1"/>
    <x v="1"/>
    <d v="1901-02-27T00:00:00"/>
    <n v="90"/>
    <x v="6"/>
    <s v="CA1014KS116"/>
    <s v="27/02/2023"/>
    <s v="00:00:00"/>
    <s v="27/02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9"/>
    <s v="FROTA 01"/>
    <x v="1"/>
    <x v="1"/>
    <d v="1901-02-27T00:00:00"/>
    <n v="90"/>
    <x v="7"/>
    <s v="CA1014KS117"/>
    <s v="27/02/2023"/>
    <s v="00:00:00"/>
    <s v="27/02/2023"/>
    <s v="23:59:59"/>
    <n v="23.999999999999996"/>
    <n v="0"/>
    <n v="0"/>
    <n v="0"/>
    <n v="0"/>
    <n v="0"/>
    <n v="0"/>
    <n v="23.999999999999996"/>
    <n v="8.2875000000000014"/>
    <n v="7.525555555555556"/>
    <n v="0.76194444444444442"/>
    <n v="15.712499999999999"/>
    <n v="15.510277777777777"/>
    <n v="14.179722222222223"/>
    <n v="1.3305555555555555"/>
    <n v="0.20222222222222222"/>
    <n v="0"/>
    <n v="0.20222222222222222"/>
    <n v="100"/>
    <n v="65.468750000000014"/>
    <n v="65.468750000000014"/>
    <n v="100"/>
    <n v="0"/>
    <n v="0"/>
    <n v="0"/>
    <n v="8.4681340051268456E-2"/>
    <n v="0"/>
    <n v="15.712499999999999"/>
    <n v="0"/>
    <n v="15.712499999999999"/>
    <n v="0"/>
    <n v="0"/>
    <n v="0"/>
    <n v="0"/>
    <m/>
    <m/>
    <m/>
    <m/>
  </r>
  <r>
    <x v="9"/>
    <s v="FROTA 01"/>
    <x v="1"/>
    <x v="1"/>
    <d v="1901-02-27T00:00:00"/>
    <n v="90"/>
    <x v="8"/>
    <s v="CA1014KS118"/>
    <s v="27/02/2023"/>
    <s v="00:00:00"/>
    <s v="27/02/2023"/>
    <s v="23:59:59"/>
    <n v="24"/>
    <n v="0"/>
    <n v="0"/>
    <n v="0"/>
    <n v="0"/>
    <n v="0"/>
    <n v="0"/>
    <n v="24"/>
    <n v="9.1027777777777796"/>
    <n v="8.6733333333333356"/>
    <n v="0.42944444444444446"/>
    <n v="14.897222222222227"/>
    <n v="14.88805555555556"/>
    <n v="13.106388888888892"/>
    <n v="1.7816666666666667"/>
    <n v="9.1666666666666667E-3"/>
    <n v="0"/>
    <n v="9.1666666666666667E-3"/>
    <n v="100"/>
    <n v="62.071759259259288"/>
    <n v="62.071759259259288"/>
    <n v="100"/>
    <n v="0"/>
    <n v="0"/>
    <n v="0"/>
    <n v="0.11959724035055003"/>
    <n v="0"/>
    <n v="14.897222222222227"/>
    <n v="0"/>
    <n v="14.897222222222227"/>
    <n v="0"/>
    <n v="0"/>
    <n v="0"/>
    <n v="0"/>
    <m/>
    <m/>
    <m/>
    <m/>
  </r>
  <r>
    <x v="8"/>
    <s v="FROTA 01"/>
    <x v="0"/>
    <x v="0"/>
    <d v="1901-01-28T00:00:00"/>
    <n v="90"/>
    <x v="0"/>
    <s v="CA1014KS110"/>
    <s v="28/01/2023"/>
    <s v="00:00:00"/>
    <s v="28/01/2023"/>
    <s v="23:59:59"/>
    <n v="24"/>
    <n v="0.37"/>
    <n v="0.37"/>
    <n v="0"/>
    <n v="0"/>
    <n v="0"/>
    <n v="0"/>
    <n v="23.630000000000003"/>
    <n v="6.7852777777777771"/>
    <n v="6.5124999999999993"/>
    <n v="0.27277777777777779"/>
    <n v="16.84472222222222"/>
    <n v="16.84472222222222"/>
    <n v="14.873333333333335"/>
    <n v="1.9713888888888889"/>
    <n v="0"/>
    <n v="0"/>
    <n v="0"/>
    <n v="98.458333333333343"/>
    <n v="71.285324681431305"/>
    <n v="70.186342592592581"/>
    <n v="97.850676907685596"/>
    <n v="0"/>
    <n v="0"/>
    <n v="1"/>
    <n v="0.11703303045794101"/>
    <n v="0"/>
    <n v="16.84472222222222"/>
    <n v="0.37"/>
    <n v="16.84472222222222"/>
    <n v="0.37"/>
    <n v="1"/>
    <n v="0"/>
    <n v="0"/>
    <m/>
    <m/>
    <m/>
    <m/>
  </r>
  <r>
    <x v="8"/>
    <s v="FROTA 01"/>
    <x v="0"/>
    <x v="0"/>
    <d v="1901-01-28T00:00:00"/>
    <n v="90"/>
    <x v="1"/>
    <s v="CA1014KS111"/>
    <s v="28/01/2023"/>
    <s v="00:00:00"/>
    <s v="28/01/2023"/>
    <s v="23:59:59"/>
    <n v="24"/>
    <n v="0.18916666666666668"/>
    <n v="0.18916666666666668"/>
    <n v="0"/>
    <n v="0"/>
    <n v="0"/>
    <n v="0"/>
    <n v="23.810833333333335"/>
    <n v="6.7980555555555569"/>
    <n v="6.575277777777778"/>
    <n v="0.22277777777777777"/>
    <n v="17.012777777777778"/>
    <n v="17.012777777777778"/>
    <n v="15.000833333333334"/>
    <n v="2.0119444444444445"/>
    <n v="0"/>
    <n v="0"/>
    <n v="0"/>
    <n v="99.211805555555571"/>
    <n v="71.449736931135448"/>
    <n v="70.886574074074076"/>
    <n v="98.900318116492002"/>
    <n v="0"/>
    <n v="0"/>
    <n v="1"/>
    <n v="0.11826078437775528"/>
    <n v="0"/>
    <n v="17.012777777777778"/>
    <n v="0.18916666666666668"/>
    <n v="17.012777777777778"/>
    <n v="0.18916666666666668"/>
    <n v="1"/>
    <n v="0"/>
    <n v="0"/>
    <m/>
    <m/>
    <m/>
    <m/>
  </r>
  <r>
    <x v="8"/>
    <s v="FROTA 01"/>
    <x v="0"/>
    <x v="0"/>
    <d v="1901-01-28T00:00:00"/>
    <n v="90"/>
    <x v="2"/>
    <s v="CA1014KS112"/>
    <s v="28/01/2023"/>
    <s v="00:00:00"/>
    <s v="28/01/2023"/>
    <s v="23:59:59"/>
    <n v="23.999999999999993"/>
    <n v="2.2725"/>
    <n v="2.2725"/>
    <n v="0"/>
    <n v="0"/>
    <n v="0"/>
    <n v="0"/>
    <n v="21.727499999999999"/>
    <n v="6.298055555555556"/>
    <n v="6.0733333333333333"/>
    <n v="0.22472222222222221"/>
    <n v="15.429444444444444"/>
    <n v="15.429444444444444"/>
    <n v="13.030833333333334"/>
    <n v="2.3986111111111112"/>
    <n v="0"/>
    <n v="0"/>
    <n v="0"/>
    <n v="90.531250000000014"/>
    <n v="71.013436633043128"/>
    <n v="64.289351851851876"/>
    <n v="87.162427228647203"/>
    <n v="0"/>
    <n v="0"/>
    <n v="2"/>
    <n v="0.15545673855903216"/>
    <n v="0"/>
    <n v="7.714722222222222"/>
    <n v="1.13625"/>
    <n v="7.714722222222222"/>
    <n v="1.13625"/>
    <n v="2"/>
    <n v="0"/>
    <n v="0"/>
    <m/>
    <m/>
    <m/>
    <m/>
  </r>
  <r>
    <x v="8"/>
    <s v="FROTA 01"/>
    <x v="0"/>
    <x v="0"/>
    <d v="1901-01-28T00:00:00"/>
    <n v="90"/>
    <x v="3"/>
    <s v="CA1014KS113"/>
    <s v="28/01/2023"/>
    <s v="00:00:00"/>
    <s v="28/01/2023"/>
    <s v="23:59:59"/>
    <n v="24"/>
    <n v="3.0744444444444445"/>
    <n v="0.44583333333333336"/>
    <n v="0"/>
    <n v="2.6286111111111112"/>
    <n v="2.6286111111111112"/>
    <n v="0"/>
    <n v="20.925555555555558"/>
    <n v="5.177777777777778"/>
    <n v="4.9722222222222223"/>
    <n v="0.20555555555555555"/>
    <n v="15.747777777777779"/>
    <n v="15.747777777777779"/>
    <n v="13.678888888888888"/>
    <n v="2.068888888888889"/>
    <n v="0"/>
    <n v="0"/>
    <n v="0"/>
    <n v="87.189814814814824"/>
    <n v="75.256199224765041"/>
    <n v="65.615740740740748"/>
    <n v="97.246856613547862"/>
    <n v="0"/>
    <n v="0"/>
    <n v="1"/>
    <n v="0.13137656106681719"/>
    <n v="0"/>
    <n v="15.747777777777779"/>
    <n v="0.44583333333333336"/>
    <n v="7.8738888888888896"/>
    <n v="1.5372222222222223"/>
    <n v="2"/>
    <n v="0.85498735092157574"/>
    <n v="0"/>
    <m/>
    <m/>
    <m/>
    <m/>
  </r>
  <r>
    <x v="8"/>
    <s v="FROTA 01"/>
    <x v="0"/>
    <x v="0"/>
    <d v="1901-01-28T00:00:00"/>
    <n v="90"/>
    <x v="4"/>
    <s v="CA1014KS114"/>
    <s v="28/01/2023"/>
    <s v="00:00:00"/>
    <s v="28/01/2023"/>
    <s v="23:59:59"/>
    <n v="24"/>
    <n v="0.42583333333333334"/>
    <n v="0.42583333333333334"/>
    <n v="0"/>
    <n v="0"/>
    <n v="0"/>
    <n v="0"/>
    <n v="23.574166666666663"/>
    <n v="6.56111111111111"/>
    <n v="6.3830555555555542"/>
    <n v="0.17805555555555555"/>
    <n v="17.013055555555553"/>
    <n v="17.013055555555553"/>
    <n v="14.881944444444445"/>
    <n v="2.1311111111111112"/>
    <n v="0"/>
    <n v="0"/>
    <n v="0"/>
    <n v="98.225694444444429"/>
    <n v="72.168216149975848"/>
    <n v="70.887731481481481"/>
    <n v="97.558139534883722"/>
    <n v="0"/>
    <n v="0"/>
    <n v="1"/>
    <n v="0.12526327820138131"/>
    <n v="0"/>
    <n v="17.013055555555553"/>
    <n v="0.42583333333333334"/>
    <n v="17.013055555555553"/>
    <n v="0.42583333333333334"/>
    <n v="1"/>
    <n v="0"/>
    <n v="0"/>
    <m/>
    <m/>
    <m/>
    <m/>
  </r>
  <r>
    <x v="8"/>
    <s v="FROTA 01"/>
    <x v="0"/>
    <x v="0"/>
    <d v="1901-01-28T00:00:00"/>
    <n v="90"/>
    <x v="6"/>
    <s v="CA1014KS116"/>
    <s v="28/01/2023"/>
    <s v="00:00:00"/>
    <s v="28/01/2023"/>
    <s v="23:59:59"/>
    <n v="23.999999999999993"/>
    <n v="0.6166666666666667"/>
    <n v="0.6166666666666667"/>
    <n v="0"/>
    <n v="0"/>
    <n v="0"/>
    <n v="0"/>
    <n v="23.383333333333329"/>
    <n v="8.1849999999999987"/>
    <n v="7.9416666666666655"/>
    <n v="0.24333333333333335"/>
    <n v="15.198333333333332"/>
    <n v="15.198333333333332"/>
    <n v="13.904166666666667"/>
    <n v="1.2941666666666669"/>
    <n v="0"/>
    <n v="0"/>
    <n v="0"/>
    <n v="97.430555555555571"/>
    <n v="64.996436208125459"/>
    <n v="63.326388888888907"/>
    <n v="96.100748234798189"/>
    <n v="0"/>
    <n v="0"/>
    <n v="2"/>
    <n v="8.5151880688672021E-2"/>
    <n v="0"/>
    <n v="7.5991666666666662"/>
    <n v="0.30833333333333335"/>
    <n v="7.5991666666666662"/>
    <n v="0.30833333333333335"/>
    <n v="2"/>
    <n v="0"/>
    <n v="0"/>
    <m/>
    <m/>
    <m/>
    <m/>
  </r>
  <r>
    <x v="8"/>
    <s v="FROTA 01"/>
    <x v="0"/>
    <x v="0"/>
    <d v="1901-01-28T00:00:00"/>
    <n v="90"/>
    <x v="7"/>
    <s v="CA1014KS117"/>
    <s v="28/01/2023"/>
    <s v="00:00:00"/>
    <s v="28/01/2023"/>
    <s v="23:59:59"/>
    <n v="24"/>
    <n v="0.47"/>
    <n v="0.47"/>
    <n v="0"/>
    <n v="0"/>
    <n v="0"/>
    <n v="0"/>
    <n v="23.53"/>
    <n v="4.9508333333333328"/>
    <n v="4.774166666666666"/>
    <n v="0.17666666666666667"/>
    <n v="18.579166666666669"/>
    <n v="18.579166666666669"/>
    <n v="15.743333333333336"/>
    <n v="2.8358333333333339"/>
    <n v="0"/>
    <n v="0"/>
    <n v="0"/>
    <n v="98.041666666666671"/>
    <n v="78.959484346224684"/>
    <n v="77.413194444444457"/>
    <n v="97.532700468086972"/>
    <n v="0"/>
    <n v="0"/>
    <n v="1"/>
    <n v="0.15263511998205875"/>
    <n v="0"/>
    <n v="18.579166666666669"/>
    <n v="0.47"/>
    <n v="18.579166666666669"/>
    <n v="0.47"/>
    <n v="1"/>
    <n v="0"/>
    <n v="0"/>
    <m/>
    <m/>
    <m/>
    <m/>
  </r>
  <r>
    <x v="8"/>
    <s v="FROTA 01"/>
    <x v="0"/>
    <x v="0"/>
    <d v="1901-01-28T00:00:00"/>
    <n v="90"/>
    <x v="8"/>
    <s v="CA1014KS118"/>
    <s v="28/01/2023"/>
    <s v="00:00:00"/>
    <s v="28/01/2023"/>
    <s v="23:59:59"/>
    <n v="24.000000000000007"/>
    <n v="0.43027777777777776"/>
    <n v="0.43027777777777776"/>
    <n v="0"/>
    <n v="0"/>
    <n v="0"/>
    <n v="0"/>
    <n v="23.569722222222229"/>
    <n v="7.3388888888888886"/>
    <n v="7.1533333333333324"/>
    <n v="0.18555555555555556"/>
    <n v="16.230833333333333"/>
    <n v="16.162222222222223"/>
    <n v="14.869722222222222"/>
    <n v="1.2925"/>
    <n v="6.8611111111111109E-2"/>
    <n v="0"/>
    <n v="6.8611111111111109E-2"/>
    <n v="98.207175925925924"/>
    <n v="68.863065844833855"/>
    <n v="67.6284722222222"/>
    <n v="97.417472490830264"/>
    <n v="0"/>
    <n v="0"/>
    <n v="1"/>
    <n v="7.963238691790317E-2"/>
    <n v="0"/>
    <n v="16.230833333333333"/>
    <n v="0.43027777777777776"/>
    <n v="16.230833333333333"/>
    <n v="0.43027777777777776"/>
    <n v="1"/>
    <n v="0"/>
    <n v="0"/>
    <m/>
    <m/>
    <m/>
    <m/>
  </r>
  <r>
    <x v="9"/>
    <s v="FROTA 01"/>
    <x v="1"/>
    <x v="1"/>
    <d v="1901-02-28T00:00:00"/>
    <n v="90"/>
    <x v="0"/>
    <s v="CA1014KS110"/>
    <s v="28/02/2023"/>
    <s v="00:00:00"/>
    <s v="28/02/2023"/>
    <s v="23:59:59"/>
    <n v="24.000000000000004"/>
    <n v="0"/>
    <n v="0"/>
    <n v="0"/>
    <n v="0"/>
    <n v="0"/>
    <n v="0"/>
    <n v="24.000000000000004"/>
    <n v="9.9677777777777798"/>
    <n v="8.1063888888888886"/>
    <n v="1.861388888888889"/>
    <n v="14.032222222222224"/>
    <n v="14.032222222222224"/>
    <n v="12.125"/>
    <n v="1.9072222222222222"/>
    <n v="0"/>
    <n v="0"/>
    <n v="0"/>
    <n v="100"/>
    <n v="58.467592592592588"/>
    <n v="58.467592592592588"/>
    <n v="100"/>
    <n v="0"/>
    <n v="0"/>
    <n v="0"/>
    <n v="0.1359173331221791"/>
    <n v="0"/>
    <n v="14.032222222222224"/>
    <n v="0"/>
    <n v="14.032222222222224"/>
    <n v="0"/>
    <n v="0"/>
    <n v="0"/>
    <n v="0"/>
    <m/>
    <m/>
    <m/>
    <m/>
  </r>
  <r>
    <x v="9"/>
    <s v="FROTA 01"/>
    <x v="1"/>
    <x v="1"/>
    <d v="1901-02-28T00:00:00"/>
    <n v="90"/>
    <x v="1"/>
    <s v="CA1014KS111"/>
    <s v="28/02/2023"/>
    <s v="00:00:00"/>
    <s v="28/02/2023"/>
    <s v="23:59:59"/>
    <n v="23.999999999999996"/>
    <n v="0"/>
    <n v="0"/>
    <n v="0"/>
    <n v="0"/>
    <n v="0"/>
    <n v="0"/>
    <n v="23.999999999999996"/>
    <n v="11.156944444444441"/>
    <n v="9.1069444444444425"/>
    <n v="2.0499999999999998"/>
    <n v="12.843055555555559"/>
    <n v="12.843055555555559"/>
    <n v="11.625555555555557"/>
    <n v="1.2175"/>
    <n v="0"/>
    <n v="0"/>
    <n v="0"/>
    <n v="100"/>
    <n v="53.512731481481502"/>
    <n v="53.512731481481502"/>
    <n v="100"/>
    <n v="0"/>
    <n v="0"/>
    <n v="0"/>
    <n v="9.4798312966367454E-2"/>
    <n v="0"/>
    <n v="12.843055555555559"/>
    <n v="0"/>
    <n v="12.843055555555559"/>
    <n v="0"/>
    <n v="0"/>
    <n v="0"/>
    <n v="0"/>
    <m/>
    <m/>
    <m/>
    <m/>
  </r>
  <r>
    <x v="9"/>
    <s v="FROTA 01"/>
    <x v="1"/>
    <x v="1"/>
    <d v="1901-02-28T00:00:00"/>
    <n v="90"/>
    <x v="2"/>
    <s v="CA1014KS112"/>
    <s v="28/02/2023"/>
    <s v="00:00:00"/>
    <s v="28/02/2023"/>
    <s v="23:59:59"/>
    <n v="24"/>
    <n v="0"/>
    <n v="0"/>
    <n v="0"/>
    <n v="0"/>
    <n v="0"/>
    <n v="0"/>
    <n v="24"/>
    <n v="9.6430555555555575"/>
    <n v="8.2780555555555555"/>
    <n v="1.365"/>
    <n v="14.356944444444444"/>
    <n v="14.356944444444444"/>
    <n v="11.631388888888887"/>
    <n v="2.7255555555555553"/>
    <n v="0"/>
    <n v="0"/>
    <n v="0"/>
    <n v="100"/>
    <n v="59.820601851851848"/>
    <n v="59.820601851851848"/>
    <n v="100"/>
    <n v="0"/>
    <n v="0"/>
    <n v="0"/>
    <n v="0.18984231401760665"/>
    <n v="0"/>
    <n v="14.356944444444444"/>
    <n v="0"/>
    <n v="14.356944444444444"/>
    <n v="0"/>
    <n v="0"/>
    <n v="0"/>
    <n v="0"/>
    <m/>
    <m/>
    <m/>
    <m/>
  </r>
  <r>
    <x v="9"/>
    <s v="FROTA 01"/>
    <x v="1"/>
    <x v="1"/>
    <d v="1901-02-28T00:00:00"/>
    <n v="90"/>
    <x v="3"/>
    <s v="CA1014KS113"/>
    <s v="28/02/2023"/>
    <s v="00:00:00"/>
    <s v="28/02/2023"/>
    <s v="23:59:59"/>
    <n v="23.999999999999996"/>
    <n v="0"/>
    <n v="0"/>
    <n v="0"/>
    <n v="0"/>
    <n v="0"/>
    <n v="0"/>
    <n v="23.999999999999996"/>
    <n v="12.220555555555555"/>
    <n v="10.221666666666666"/>
    <n v="1.9988888888888889"/>
    <n v="11.779444444444444"/>
    <n v="11.779444444444444"/>
    <n v="10.657500000000001"/>
    <n v="1.1219444444444444"/>
    <n v="0"/>
    <n v="0"/>
    <n v="0"/>
    <n v="100"/>
    <n v="49.081018518518519"/>
    <n v="49.081018518518519"/>
    <n v="100"/>
    <n v="0"/>
    <n v="0"/>
    <n v="0"/>
    <n v="9.5245955760977219E-2"/>
    <n v="0"/>
    <n v="11.779444444444444"/>
    <n v="0"/>
    <n v="11.779444444444444"/>
    <n v="0"/>
    <n v="0"/>
    <n v="0"/>
    <n v="0"/>
    <m/>
    <m/>
    <m/>
    <m/>
  </r>
  <r>
    <x v="9"/>
    <s v="FROTA 01"/>
    <x v="1"/>
    <x v="1"/>
    <d v="1901-02-28T00:00:00"/>
    <n v="90"/>
    <x v="4"/>
    <s v="CA1014KS114"/>
    <s v="28/02/2023"/>
    <s v="00:00:00"/>
    <s v="28/02/2023"/>
    <s v="23:59:59"/>
    <n v="23.999999999999996"/>
    <n v="0"/>
    <n v="0"/>
    <n v="0"/>
    <n v="0"/>
    <n v="0"/>
    <n v="0"/>
    <n v="23.999999999999996"/>
    <n v="9.9222222222222225"/>
    <n v="8.5188888888888901"/>
    <n v="1.4033333333333333"/>
    <n v="14.077777777777779"/>
    <n v="14.077777777777779"/>
    <n v="11.762500000000001"/>
    <n v="2.3152777777777778"/>
    <n v="0"/>
    <n v="0"/>
    <n v="0"/>
    <n v="100"/>
    <n v="58.657407407407426"/>
    <n v="58.657407407407426"/>
    <n v="100"/>
    <n v="0"/>
    <n v="0"/>
    <n v="0"/>
    <n v="0.16446329913180741"/>
    <n v="0"/>
    <n v="14.077777777777779"/>
    <n v="0"/>
    <n v="14.077777777777779"/>
    <n v="0"/>
    <n v="0"/>
    <n v="0"/>
    <n v="0"/>
    <m/>
    <m/>
    <m/>
    <m/>
  </r>
  <r>
    <x v="9"/>
    <s v="FROTA 01"/>
    <x v="1"/>
    <x v="1"/>
    <d v="1901-02-28T00:00:00"/>
    <n v="90"/>
    <x v="6"/>
    <s v="CA1014KS116"/>
    <s v="28/02/2023"/>
    <s v="00:00:00"/>
    <s v="28/02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9"/>
    <s v="FROTA 01"/>
    <x v="1"/>
    <x v="1"/>
    <d v="1901-02-28T00:00:00"/>
    <n v="90"/>
    <x v="7"/>
    <s v="CA1014KS117"/>
    <s v="28/02/2023"/>
    <s v="00:00:00"/>
    <s v="28/02/2023"/>
    <s v="23:59:59"/>
    <n v="24.000000000000004"/>
    <n v="0"/>
    <n v="0"/>
    <n v="0"/>
    <n v="0"/>
    <n v="0"/>
    <n v="0"/>
    <n v="24.000000000000004"/>
    <n v="9.4655555555555555"/>
    <n v="7.9883333333333342"/>
    <n v="1.4772222222222222"/>
    <n v="14.534444444444444"/>
    <n v="14.534444444444444"/>
    <n v="12.953888888888889"/>
    <n v="1.5805555555555555"/>
    <n v="0"/>
    <n v="0"/>
    <n v="0"/>
    <n v="100"/>
    <n v="60.560185185185176"/>
    <n v="60.560185185185176"/>
    <n v="100"/>
    <n v="0"/>
    <n v="0"/>
    <n v="0"/>
    <n v="0.10874550875315342"/>
    <n v="0"/>
    <n v="14.534444444444444"/>
    <n v="0"/>
    <n v="14.534444444444444"/>
    <n v="0"/>
    <n v="0"/>
    <n v="0"/>
    <n v="0"/>
    <m/>
    <m/>
    <m/>
    <m/>
  </r>
  <r>
    <x v="9"/>
    <s v="FROTA 01"/>
    <x v="1"/>
    <x v="1"/>
    <d v="1901-02-28T00:00:00"/>
    <n v="90"/>
    <x v="8"/>
    <s v="CA1014KS118"/>
    <s v="28/02/2023"/>
    <s v="00:00:00"/>
    <s v="28/02/2023"/>
    <s v="23:59:59"/>
    <n v="24"/>
    <n v="0"/>
    <n v="0"/>
    <n v="0"/>
    <n v="0"/>
    <n v="0"/>
    <n v="0"/>
    <n v="24"/>
    <n v="10.205833333333331"/>
    <n v="8.3361111111111104"/>
    <n v="1.8697222222222223"/>
    <n v="13.794166666666667"/>
    <n v="13.489722222222223"/>
    <n v="11.744444444444445"/>
    <n v="1.7452777777777779"/>
    <n v="0.30444444444444446"/>
    <n v="0"/>
    <n v="0.30444444444444446"/>
    <n v="100"/>
    <n v="57.47569444444445"/>
    <n v="57.47569444444445"/>
    <n v="100"/>
    <n v="0"/>
    <n v="0"/>
    <n v="0"/>
    <n v="0.12652288608308665"/>
    <n v="0"/>
    <n v="13.794166666666667"/>
    <n v="0"/>
    <n v="13.794166666666667"/>
    <n v="0"/>
    <n v="0"/>
    <n v="0"/>
    <n v="0"/>
    <m/>
    <m/>
    <m/>
    <m/>
  </r>
  <r>
    <x v="8"/>
    <s v="FROTA 01"/>
    <x v="0"/>
    <x v="0"/>
    <d v="1901-01-29T00:00:00"/>
    <n v="90"/>
    <x v="0"/>
    <s v="CA1014KS110"/>
    <s v="29/01/2023"/>
    <s v="00:00:00"/>
    <s v="29/01/2023"/>
    <s v="23:59:59"/>
    <n v="24"/>
    <n v="2.4944444444444445"/>
    <n v="2.4944444444444445"/>
    <n v="0"/>
    <n v="0"/>
    <n v="0"/>
    <n v="0"/>
    <n v="21.50555555555556"/>
    <n v="6.0222222222222221"/>
    <n v="6.0222222222222221"/>
    <n v="0"/>
    <n v="15.483333333333333"/>
    <n v="15.483333333333333"/>
    <n v="13.9925"/>
    <n v="1.4908333333333335"/>
    <n v="0"/>
    <n v="0"/>
    <n v="0"/>
    <n v="89.606481481481509"/>
    <n v="71.996900025833099"/>
    <n v="64.513888888888886"/>
    <n v="86.124845488257108"/>
    <n v="0"/>
    <n v="0"/>
    <n v="1"/>
    <n v="9.6286329386437039E-2"/>
    <n v="0"/>
    <n v="15.483333333333333"/>
    <n v="2.4944444444444445"/>
    <n v="15.483333333333333"/>
    <n v="2.4944444444444445"/>
    <n v="1"/>
    <n v="0"/>
    <n v="0"/>
    <m/>
    <m/>
    <m/>
    <m/>
  </r>
  <r>
    <x v="8"/>
    <s v="FROTA 01"/>
    <x v="0"/>
    <x v="0"/>
    <d v="1901-01-29T00:00:00"/>
    <n v="90"/>
    <x v="1"/>
    <s v="CA1014KS111"/>
    <s v="29/01/2023"/>
    <s v="00:00:00"/>
    <s v="29/01/2023"/>
    <s v="23:59:59"/>
    <n v="23.999999999999996"/>
    <n v="4.1794444444444441"/>
    <n v="0"/>
    <n v="0"/>
    <n v="4.1794444444444441"/>
    <n v="4.1794444444444441"/>
    <n v="0"/>
    <n v="19.820555555555554"/>
    <n v="5.4455555555555559"/>
    <n v="5.4455555555555559"/>
    <n v="0"/>
    <n v="14.375000000000002"/>
    <n v="14.375000000000002"/>
    <n v="12.445277777777779"/>
    <n v="1.9297222222222223"/>
    <n v="0"/>
    <n v="0"/>
    <n v="0"/>
    <n v="82.585648148148152"/>
    <n v="72.525716848389735"/>
    <n v="59.89583333333335"/>
    <n v="100"/>
    <n v="0"/>
    <n v="0"/>
    <n v="0"/>
    <n v="0.13424154589371981"/>
    <n v="0"/>
    <n v="14.375000000000002"/>
    <n v="0"/>
    <n v="14.375000000000002"/>
    <n v="4.1794444444444441"/>
    <n v="1"/>
    <n v="1"/>
    <n v="0"/>
    <m/>
    <m/>
    <m/>
    <m/>
  </r>
  <r>
    <x v="8"/>
    <s v="FROTA 01"/>
    <x v="0"/>
    <x v="0"/>
    <d v="1901-01-29T00:00:00"/>
    <n v="90"/>
    <x v="2"/>
    <s v="CA1014KS112"/>
    <s v="29/01/2023"/>
    <s v="00:00:00"/>
    <s v="29/01/2023"/>
    <s v="23:59:59"/>
    <n v="24"/>
    <n v="7.376666666666666"/>
    <n v="7.376666666666666"/>
    <n v="0"/>
    <n v="0"/>
    <n v="0"/>
    <n v="0"/>
    <n v="16.623333333333335"/>
    <n v="4.4088888888888889"/>
    <n v="4.4088888888888889"/>
    <n v="0"/>
    <n v="12.214444444444444"/>
    <n v="12.214444444444444"/>
    <n v="10.331388888888888"/>
    <n v="1.8830555555555555"/>
    <n v="0"/>
    <n v="0"/>
    <n v="0"/>
    <n v="69.263888888888886"/>
    <n v="73.477708709310861"/>
    <n v="50.893518518518519"/>
    <n v="62.346869328493646"/>
    <n v="0"/>
    <n v="0"/>
    <n v="1"/>
    <n v="0.15416628763758755"/>
    <n v="0"/>
    <n v="12.214444444444444"/>
    <n v="7.376666666666666"/>
    <n v="12.214444444444444"/>
    <n v="7.376666666666666"/>
    <n v="1"/>
    <n v="0"/>
    <n v="0"/>
    <m/>
    <m/>
    <m/>
    <m/>
  </r>
  <r>
    <x v="8"/>
    <s v="FROTA 01"/>
    <x v="0"/>
    <x v="0"/>
    <d v="1901-01-29T00:00:00"/>
    <n v="90"/>
    <x v="3"/>
    <s v="CA1014KS113"/>
    <s v="29/01/2023"/>
    <s v="00:00:00"/>
    <s v="29/01/2023"/>
    <s v="23:59:59"/>
    <n v="24"/>
    <n v="3.6694444444444443"/>
    <n v="0"/>
    <n v="0"/>
    <n v="3.6694444444444443"/>
    <n v="3.6694444444444443"/>
    <n v="0"/>
    <n v="20.330555555555556"/>
    <n v="6.6663888888888883"/>
    <n v="6.6663888888888883"/>
    <n v="0"/>
    <n v="13.664166666666667"/>
    <n v="13.385555555555555"/>
    <n v="11.333055555555557"/>
    <n v="2.0525000000000002"/>
    <n v="0.27861111111111109"/>
    <n v="0"/>
    <n v="0.27861111111111109"/>
    <n v="84.710648148148152"/>
    <n v="67.210001366306869"/>
    <n v="56.934027777777771"/>
    <n v="100"/>
    <n v="0"/>
    <n v="0"/>
    <n v="0"/>
    <n v="0.15021040434225774"/>
    <n v="0"/>
    <n v="13.664166666666667"/>
    <n v="0"/>
    <n v="13.664166666666667"/>
    <n v="0"/>
    <n v="0"/>
    <n v="1"/>
    <n v="0"/>
    <m/>
    <m/>
    <m/>
    <m/>
  </r>
  <r>
    <x v="8"/>
    <s v="FROTA 01"/>
    <x v="0"/>
    <x v="0"/>
    <d v="1901-01-29T00:00:00"/>
    <n v="90"/>
    <x v="4"/>
    <s v="CA1014KS114"/>
    <s v="29/01/2023"/>
    <s v="00:00:00"/>
    <s v="29/01/2023"/>
    <s v="23:59:59"/>
    <n v="23.999999999999996"/>
    <n v="0"/>
    <n v="0"/>
    <n v="0"/>
    <n v="0"/>
    <n v="0"/>
    <n v="0"/>
    <n v="23.999999999999996"/>
    <n v="6.47"/>
    <n v="6.47"/>
    <n v="0"/>
    <n v="17.53"/>
    <n v="17.53"/>
    <n v="15.766388888888889"/>
    <n v="1.763611111111111"/>
    <n v="0"/>
    <n v="0"/>
    <n v="0"/>
    <n v="100"/>
    <n v="73.041666666666686"/>
    <n v="73.041666666666686"/>
    <n v="100"/>
    <n v="0"/>
    <n v="0"/>
    <n v="0"/>
    <n v="0.10060531152944158"/>
    <n v="0"/>
    <n v="17.53"/>
    <n v="0"/>
    <n v="17.53"/>
    <n v="0"/>
    <n v="0"/>
    <n v="0"/>
    <n v="0"/>
    <m/>
    <m/>
    <m/>
    <m/>
  </r>
  <r>
    <x v="8"/>
    <s v="FROTA 01"/>
    <x v="0"/>
    <x v="0"/>
    <d v="1901-01-29T00:00:00"/>
    <n v="90"/>
    <x v="6"/>
    <s v="CA1014KS116"/>
    <s v="29/01/2023"/>
    <s v="00:00:00"/>
    <s v="29/01/2023"/>
    <s v="23:59:59"/>
    <n v="24"/>
    <n v="0"/>
    <n v="0"/>
    <n v="0"/>
    <n v="0"/>
    <n v="0"/>
    <n v="0"/>
    <n v="24"/>
    <n v="5.9341666666666661"/>
    <n v="5.9341666666666661"/>
    <n v="0"/>
    <n v="18.065833333333334"/>
    <n v="18.065833333333334"/>
    <n v="16.568333333333335"/>
    <n v="1.4975000000000001"/>
    <n v="0"/>
    <n v="0"/>
    <n v="0"/>
    <n v="100"/>
    <n v="75.274305555555557"/>
    <n v="75.274305555555557"/>
    <n v="100"/>
    <n v="0"/>
    <n v="0"/>
    <n v="0"/>
    <n v="8.289127727293695E-2"/>
    <n v="0"/>
    <n v="18.065833333333334"/>
    <n v="0"/>
    <n v="18.065833333333334"/>
    <n v="0"/>
    <n v="0"/>
    <n v="0"/>
    <n v="0"/>
    <m/>
    <m/>
    <m/>
    <m/>
  </r>
  <r>
    <x v="8"/>
    <s v="FROTA 01"/>
    <x v="0"/>
    <x v="0"/>
    <d v="1901-01-29T00:00:00"/>
    <n v="90"/>
    <x v="7"/>
    <s v="CA1014KS117"/>
    <s v="29/01/2023"/>
    <s v="00:00:00"/>
    <s v="29/01/2023"/>
    <s v="23:59:59"/>
    <n v="24.000000000000007"/>
    <n v="0"/>
    <n v="0"/>
    <n v="0"/>
    <n v="0"/>
    <n v="0"/>
    <n v="0"/>
    <n v="24.000000000000007"/>
    <n v="7.5691666666666659"/>
    <n v="7.5691666666666659"/>
    <n v="0"/>
    <n v="16.430833333333336"/>
    <n v="16.253055555555555"/>
    <n v="14.714722222222223"/>
    <n v="1.5383333333333331"/>
    <n v="0.17777777777777778"/>
    <n v="0"/>
    <n v="0.17777777777777778"/>
    <n v="100"/>
    <n v="68.461805555555543"/>
    <n v="68.461805555555543"/>
    <n v="100"/>
    <n v="0"/>
    <n v="0"/>
    <n v="0"/>
    <n v="9.3624790789673853E-2"/>
    <n v="0"/>
    <n v="16.430833333333336"/>
    <n v="0"/>
    <n v="16.430833333333336"/>
    <n v="0"/>
    <n v="0"/>
    <n v="0"/>
    <n v="0"/>
    <m/>
    <m/>
    <m/>
    <m/>
  </r>
  <r>
    <x v="8"/>
    <s v="FROTA 01"/>
    <x v="0"/>
    <x v="0"/>
    <d v="1901-01-29T00:00:00"/>
    <n v="90"/>
    <x v="8"/>
    <s v="CA1014KS118"/>
    <s v="29/01/2023"/>
    <s v="00:00:00"/>
    <s v="29/01/2023"/>
    <s v="23:59:59"/>
    <n v="24"/>
    <n v="0"/>
    <n v="0"/>
    <n v="0"/>
    <n v="0"/>
    <n v="0"/>
    <n v="0"/>
    <n v="24"/>
    <n v="8.3177777777777777"/>
    <n v="8.3177777777777777"/>
    <n v="0"/>
    <n v="15.682222222222222"/>
    <n v="15.682222222222222"/>
    <n v="14.613611111111112"/>
    <n v="1.068611111111111"/>
    <n v="0"/>
    <n v="0"/>
    <n v="0"/>
    <n v="100"/>
    <n v="65.342592592592595"/>
    <n v="65.342592592592595"/>
    <n v="100"/>
    <n v="0"/>
    <n v="0"/>
    <n v="0"/>
    <n v="6.8141561570072257E-2"/>
    <n v="0"/>
    <n v="15.682222222222222"/>
    <n v="0"/>
    <n v="15.682222222222222"/>
    <n v="0"/>
    <n v="0"/>
    <n v="0"/>
    <n v="0"/>
    <m/>
    <m/>
    <m/>
    <m/>
  </r>
  <r>
    <x v="1"/>
    <s v="FROTA 01"/>
    <x v="0"/>
    <x v="0"/>
    <d v="1901-01-30T00:00:00"/>
    <n v="90"/>
    <x v="0"/>
    <s v="CA1014KS110"/>
    <s v="30/01/2023"/>
    <s v="00:00:00"/>
    <s v="30/01/2023"/>
    <s v="23:59:59"/>
    <n v="24.000000000000004"/>
    <n v="1.966388888888889"/>
    <n v="1.966388888888889"/>
    <n v="0"/>
    <n v="0"/>
    <n v="0"/>
    <n v="0"/>
    <n v="22.033611111111117"/>
    <n v="6.3841666666666663"/>
    <n v="5.270833333333333"/>
    <n v="1.1133333333333333"/>
    <n v="15.649444444444445"/>
    <n v="15.642222222222223"/>
    <n v="13.374444444444446"/>
    <n v="2.2677777777777779"/>
    <n v="7.2222222222222219E-3"/>
    <n v="0"/>
    <n v="7.2222222222222219E-3"/>
    <n v="91.806712962962976"/>
    <n v="71.025327466875083"/>
    <n v="65.206018518518505"/>
    <n v="88.837377990128829"/>
    <n v="0"/>
    <n v="0"/>
    <n v="1"/>
    <n v="0.14491107245553622"/>
    <n v="0"/>
    <n v="15.649444444444445"/>
    <n v="1.966388888888889"/>
    <n v="15.649444444444445"/>
    <n v="1.966388888888889"/>
    <n v="1"/>
    <n v="0"/>
    <n v="0"/>
    <m/>
    <m/>
    <m/>
    <m/>
  </r>
  <r>
    <x v="1"/>
    <s v="FROTA 01"/>
    <x v="0"/>
    <x v="0"/>
    <d v="1901-01-30T00:00:00"/>
    <n v="90"/>
    <x v="1"/>
    <s v="CA1014KS111"/>
    <s v="30/01/2023"/>
    <s v="00:00:00"/>
    <s v="30/01/2023"/>
    <s v="23:59:59"/>
    <n v="24.000000000000007"/>
    <n v="0"/>
    <n v="0"/>
    <n v="0"/>
    <n v="0"/>
    <n v="0"/>
    <n v="0"/>
    <n v="24.000000000000007"/>
    <n v="8.4702777777777776"/>
    <n v="6.3327777777777783"/>
    <n v="2.1375000000000002"/>
    <n v="15.529722222222221"/>
    <n v="15.361111111111111"/>
    <n v="13.174722222222222"/>
    <n v="2.1863888888888887"/>
    <n v="0.16861111111111113"/>
    <n v="0"/>
    <n v="0.16861111111111113"/>
    <n v="100"/>
    <n v="64.707175925925895"/>
    <n v="64.707175925925895"/>
    <n v="100"/>
    <n v="0"/>
    <n v="0"/>
    <n v="0"/>
    <n v="0.14078737904019176"/>
    <n v="0"/>
    <n v="15.529722222222221"/>
    <n v="0"/>
    <n v="15.529722222222221"/>
    <n v="0"/>
    <n v="0"/>
    <n v="0"/>
    <n v="0"/>
    <m/>
    <m/>
    <m/>
    <m/>
  </r>
  <r>
    <x v="1"/>
    <s v="FROTA 01"/>
    <x v="0"/>
    <x v="0"/>
    <d v="1901-01-30T00:00:00"/>
    <n v="90"/>
    <x v="2"/>
    <s v="CA1014KS112"/>
    <s v="30/01/2023"/>
    <s v="00:00:00"/>
    <s v="30/01/2023"/>
    <s v="23:59:59"/>
    <n v="24.000000000000004"/>
    <n v="6.0891666666666673"/>
    <n v="6.0891666666666673"/>
    <n v="0"/>
    <n v="0"/>
    <n v="0"/>
    <n v="0"/>
    <n v="17.910833333333336"/>
    <n v="6.0066666666666668"/>
    <n v="6.0066666666666668"/>
    <n v="0"/>
    <n v="11.904166666666667"/>
    <n v="11.904166666666667"/>
    <n v="10.044722222222223"/>
    <n v="1.8594444444444445"/>
    <n v="0"/>
    <n v="0"/>
    <n v="0"/>
    <n v="74.628472222222214"/>
    <n v="66.46349974410272"/>
    <n v="49.600694444444436"/>
    <n v="66.158762504631355"/>
    <n v="0"/>
    <n v="0"/>
    <n v="2"/>
    <n v="0.15620114339050287"/>
    <n v="0"/>
    <n v="5.9520833333333334"/>
    <n v="3.0445833333333336"/>
    <n v="5.9520833333333334"/>
    <n v="3.0445833333333336"/>
    <n v="2"/>
    <n v="0"/>
    <n v="0"/>
    <m/>
    <m/>
    <m/>
    <m/>
  </r>
  <r>
    <x v="1"/>
    <s v="FROTA 01"/>
    <x v="0"/>
    <x v="0"/>
    <d v="1901-01-30T00:00:00"/>
    <n v="90"/>
    <x v="3"/>
    <s v="CA1014KS113"/>
    <s v="30/01/2023"/>
    <s v="00:00:00"/>
    <s v="30/01/2023"/>
    <s v="23:59:59"/>
    <n v="24"/>
    <n v="1.5597222222222222"/>
    <n v="1.5597222222222222"/>
    <n v="0"/>
    <n v="0"/>
    <n v="0"/>
    <n v="0"/>
    <n v="22.44027777777778"/>
    <n v="7.1327777777777754"/>
    <n v="5.1122222222222211"/>
    <n v="2.0205555555555557"/>
    <n v="15.307500000000001"/>
    <n v="15.307500000000001"/>
    <n v="12.243055555555557"/>
    <n v="3.0644444444444443"/>
    <n v="0"/>
    <n v="0"/>
    <n v="0"/>
    <n v="93.501157407407419"/>
    <n v="68.214396236925168"/>
    <n v="63.78125"/>
    <n v="90.752939626494509"/>
    <n v="0"/>
    <n v="0"/>
    <n v="1"/>
    <n v="0.20019235305859506"/>
    <n v="0"/>
    <n v="15.307500000000001"/>
    <n v="1.5597222222222222"/>
    <n v="15.307500000000001"/>
    <n v="1.5597222222222222"/>
    <n v="1"/>
    <n v="0"/>
    <n v="0"/>
    <m/>
    <m/>
    <m/>
    <m/>
  </r>
  <r>
    <x v="1"/>
    <s v="FROTA 01"/>
    <x v="0"/>
    <x v="0"/>
    <d v="1901-01-30T00:00:00"/>
    <n v="90"/>
    <x v="4"/>
    <s v="CA1014KS114"/>
    <s v="30/01/2023"/>
    <s v="00:00:00"/>
    <s v="30/01/2023"/>
    <s v="23:59:59"/>
    <n v="24"/>
    <n v="0"/>
    <n v="0"/>
    <n v="0"/>
    <n v="0"/>
    <n v="0"/>
    <n v="0"/>
    <n v="24"/>
    <n v="7.5516666666666659"/>
    <n v="5.7361111111111107"/>
    <n v="1.8155555555555556"/>
    <n v="16.448333333333331"/>
    <n v="16.448333333333331"/>
    <n v="14.143888888888887"/>
    <n v="2.3044444444444441"/>
    <n v="0"/>
    <n v="0"/>
    <n v="0"/>
    <n v="100"/>
    <n v="68.534722222222214"/>
    <n v="68.534722222222214"/>
    <n v="100"/>
    <n v="0"/>
    <n v="0"/>
    <n v="0"/>
    <n v="0.14010200290471847"/>
    <n v="0"/>
    <n v="16.448333333333331"/>
    <n v="0"/>
    <n v="16.448333333333331"/>
    <n v="0"/>
    <n v="0"/>
    <n v="0"/>
    <n v="0"/>
    <m/>
    <m/>
    <m/>
    <m/>
  </r>
  <r>
    <x v="1"/>
    <s v="FROTA 01"/>
    <x v="0"/>
    <x v="0"/>
    <d v="1901-01-30T00:00:00"/>
    <n v="90"/>
    <x v="6"/>
    <s v="CA1014KS116"/>
    <s v="30/01/2023"/>
    <s v="00:00:00"/>
    <s v="30/01/2023"/>
    <s v="23:59:59"/>
    <n v="23.999999999999993"/>
    <n v="10.975833333333334"/>
    <n v="10.975833333333334"/>
    <n v="0"/>
    <n v="0"/>
    <n v="0"/>
    <n v="0"/>
    <n v="13.024166666666668"/>
    <n v="3.8452777777777776"/>
    <n v="1.9824999999999999"/>
    <n v="1.8627777777777776"/>
    <n v="9.1788888888888902"/>
    <n v="9.1788888888888902"/>
    <n v="8.1783333333333328"/>
    <n v="1.0005555555555556"/>
    <n v="0"/>
    <n v="0"/>
    <n v="0"/>
    <n v="54.267361111111136"/>
    <n v="70.47582485550366"/>
    <n v="38.245370370370388"/>
    <n v="45.542125501329991"/>
    <n v="0"/>
    <n v="0"/>
    <n v="1"/>
    <n v="0.10900617358673284"/>
    <n v="0"/>
    <n v="9.1788888888888902"/>
    <n v="10.975833333333334"/>
    <n v="9.1788888888888902"/>
    <n v="10.975833333333334"/>
    <n v="1"/>
    <n v="0"/>
    <n v="0"/>
    <m/>
    <m/>
    <m/>
    <m/>
  </r>
  <r>
    <x v="1"/>
    <s v="FROTA 01"/>
    <x v="0"/>
    <x v="0"/>
    <d v="1901-01-30T00:00:00"/>
    <n v="90"/>
    <x v="7"/>
    <s v="CA1014KS117"/>
    <s v="30/01/2023"/>
    <s v="00:00:00"/>
    <s v="30/01/2023"/>
    <s v="23:59:59"/>
    <n v="23.999999999999996"/>
    <n v="10.891666666666666"/>
    <n v="0"/>
    <n v="0"/>
    <n v="10.891666666666666"/>
    <n v="10.891666666666666"/>
    <n v="0"/>
    <n v="13.108333333333331"/>
    <n v="4.5427777777777782"/>
    <n v="3.1597222222222223"/>
    <n v="1.3830555555555555"/>
    <n v="8.5655555555555551"/>
    <n v="8.5655555555555551"/>
    <n v="7.8311111111111105"/>
    <n v="0.73444444444444446"/>
    <n v="0"/>
    <n v="0"/>
    <n v="0"/>
    <n v="54.618055555555557"/>
    <n v="65.344352617079906"/>
    <n v="35.689814814814817"/>
    <n v="100"/>
    <n v="0"/>
    <n v="0"/>
    <n v="0"/>
    <n v="8.5743935659618631E-2"/>
    <n v="0"/>
    <n v="8.5655555555555551"/>
    <n v="0"/>
    <n v="8.5655555555555551"/>
    <n v="10.891666666666666"/>
    <n v="1"/>
    <n v="1"/>
    <n v="0"/>
    <m/>
    <m/>
    <m/>
    <m/>
  </r>
  <r>
    <x v="1"/>
    <s v="FROTA 01"/>
    <x v="0"/>
    <x v="0"/>
    <d v="1901-01-30T00:00:00"/>
    <n v="90"/>
    <x v="8"/>
    <s v="CA1014KS118"/>
    <s v="30/01/2023"/>
    <s v="00:00:00"/>
    <s v="30/01/2023"/>
    <s v="23:59:59"/>
    <n v="24"/>
    <n v="0"/>
    <n v="0"/>
    <n v="0"/>
    <n v="0"/>
    <n v="0"/>
    <n v="0"/>
    <n v="24"/>
    <n v="8.5855555555555547"/>
    <n v="6.468055555555555"/>
    <n v="2.1174999999999997"/>
    <n v="15.414444444444444"/>
    <n v="15.414444444444444"/>
    <n v="13.17138888888889"/>
    <n v="2.2430555555555554"/>
    <n v="0"/>
    <n v="0"/>
    <n v="0"/>
    <n v="100"/>
    <n v="64.226851851851848"/>
    <n v="64.226851851851848"/>
    <n v="100"/>
    <n v="0"/>
    <n v="0"/>
    <n v="0"/>
    <n v="0.14551647084264399"/>
    <n v="0"/>
    <n v="15.414444444444444"/>
    <n v="0"/>
    <n v="15.414444444444444"/>
    <n v="0"/>
    <n v="0"/>
    <n v="0"/>
    <n v="0"/>
    <m/>
    <m/>
    <m/>
    <m/>
  </r>
  <r>
    <x v="1"/>
    <s v="FROTA 01"/>
    <x v="0"/>
    <x v="0"/>
    <d v="1901-01-31T00:00:00"/>
    <n v="90"/>
    <x v="0"/>
    <s v="CA1014KS110"/>
    <s v="31/01/2023"/>
    <s v="00:00:00"/>
    <s v="31/01/2023"/>
    <s v="23:59:59"/>
    <n v="23.999999999999996"/>
    <n v="0"/>
    <n v="0"/>
    <n v="0"/>
    <n v="0"/>
    <n v="0"/>
    <n v="0"/>
    <n v="23.999999999999996"/>
    <n v="6.0511111111111111"/>
    <n v="6.0511111111111111"/>
    <n v="0"/>
    <n v="17.948888888888888"/>
    <n v="17.948888888888888"/>
    <n v="14.620833333333334"/>
    <n v="3.3280555555555553"/>
    <n v="0"/>
    <n v="0"/>
    <n v="0"/>
    <n v="100"/>
    <n v="74.787037037037038"/>
    <n v="74.787037037037038"/>
    <n v="100"/>
    <n v="0"/>
    <n v="0"/>
    <n v="0"/>
    <n v="0.18541847220502661"/>
    <n v="0"/>
    <n v="17.948888888888888"/>
    <n v="0"/>
    <n v="17.948888888888888"/>
    <n v="0"/>
    <n v="0"/>
    <n v="0"/>
    <n v="0"/>
    <m/>
    <m/>
    <m/>
    <m/>
  </r>
  <r>
    <x v="1"/>
    <s v="FROTA 01"/>
    <x v="0"/>
    <x v="0"/>
    <d v="1901-01-31T00:00:00"/>
    <n v="90"/>
    <x v="1"/>
    <s v="CA1014KS111"/>
    <s v="31/01/2023"/>
    <s v="00:00:00"/>
    <s v="31/01/2023"/>
    <s v="23:59:59"/>
    <n v="24"/>
    <n v="0"/>
    <n v="0"/>
    <n v="0"/>
    <n v="0"/>
    <n v="0"/>
    <n v="0"/>
    <n v="24"/>
    <n v="5.2441666666666675"/>
    <n v="5.2441666666666675"/>
    <n v="0"/>
    <n v="18.755833333333335"/>
    <n v="18.755833333333335"/>
    <n v="15.17611111111111"/>
    <n v="3.5797222222222218"/>
    <n v="0"/>
    <n v="0"/>
    <n v="0"/>
    <n v="100"/>
    <n v="78.149305555555557"/>
    <n v="78.149305555555557"/>
    <n v="100"/>
    <n v="0"/>
    <n v="0"/>
    <n v="0"/>
    <n v="0.19085914011937022"/>
    <n v="0"/>
    <n v="18.755833333333335"/>
    <n v="0"/>
    <n v="18.755833333333335"/>
    <n v="0"/>
    <n v="0"/>
    <n v="0"/>
    <n v="0"/>
    <m/>
    <m/>
    <m/>
    <m/>
  </r>
  <r>
    <x v="1"/>
    <s v="FROTA 01"/>
    <x v="0"/>
    <x v="0"/>
    <d v="1901-01-31T00:00:00"/>
    <n v="90"/>
    <x v="2"/>
    <s v="CA1014KS112"/>
    <s v="31/01/2023"/>
    <s v="00:00:00"/>
    <s v="31/01/2023"/>
    <s v="23:59:59"/>
    <n v="24"/>
    <n v="0"/>
    <n v="0"/>
    <n v="0"/>
    <n v="0"/>
    <n v="0"/>
    <n v="0"/>
    <n v="24"/>
    <n v="6.174722222222222"/>
    <n v="6.174722222222222"/>
    <n v="0"/>
    <n v="17.825277777777774"/>
    <n v="17.825277777777774"/>
    <n v="14.376388888888888"/>
    <n v="3.4488888888888889"/>
    <n v="0"/>
    <n v="0"/>
    <n v="0"/>
    <n v="100"/>
    <n v="74.271990740740719"/>
    <n v="74.271990740740719"/>
    <n v="100"/>
    <n v="0"/>
    <n v="0"/>
    <n v="0"/>
    <n v="0.19348303750915527"/>
    <n v="0"/>
    <n v="17.825277777777774"/>
    <n v="0"/>
    <n v="17.825277777777774"/>
    <n v="0"/>
    <n v="0"/>
    <n v="0"/>
    <n v="0"/>
    <m/>
    <m/>
    <m/>
    <m/>
  </r>
  <r>
    <x v="1"/>
    <s v="FROTA 01"/>
    <x v="0"/>
    <x v="0"/>
    <d v="1901-01-31T00:00:00"/>
    <n v="90"/>
    <x v="3"/>
    <s v="CA1014KS113"/>
    <s v="31/01/2023"/>
    <s v="00:00:00"/>
    <s v="31/01/2023"/>
    <s v="23:59:59"/>
    <n v="23.999999999999993"/>
    <n v="6.2380555555555555"/>
    <n v="6.2380555555555555"/>
    <n v="0"/>
    <n v="0"/>
    <n v="0"/>
    <n v="0"/>
    <n v="17.761944444444442"/>
    <n v="4.8555555555555552"/>
    <n v="4.8555555555555552"/>
    <n v="0"/>
    <n v="12.906388888888888"/>
    <n v="12.901944444444442"/>
    <n v="9.892777777777777"/>
    <n v="3.0091666666666668"/>
    <n v="4.4444444444444444E-3"/>
    <n v="0"/>
    <n v="4.4444444444444444E-3"/>
    <n v="74.008101851851862"/>
    <n v="72.663153120748163"/>
    <n v="53.776620370370374"/>
    <n v="67.415844457341848"/>
    <n v="0"/>
    <n v="0"/>
    <n v="1"/>
    <n v="0.23315326173514411"/>
    <n v="0"/>
    <n v="12.906388888888888"/>
    <n v="6.2380555555555555"/>
    <n v="12.906388888888888"/>
    <n v="6.2380555555555555"/>
    <n v="1"/>
    <n v="0"/>
    <n v="0"/>
    <m/>
    <m/>
    <m/>
    <m/>
  </r>
  <r>
    <x v="1"/>
    <s v="FROTA 01"/>
    <x v="0"/>
    <x v="0"/>
    <d v="1901-01-31T00:00:00"/>
    <n v="90"/>
    <x v="4"/>
    <s v="CA1014KS114"/>
    <s v="31/01/2023"/>
    <s v="00:00:00"/>
    <s v="31/01/2023"/>
    <s v="23:59:59"/>
    <n v="23.999999999999996"/>
    <n v="0"/>
    <n v="0"/>
    <n v="0"/>
    <n v="0"/>
    <n v="0"/>
    <n v="0"/>
    <n v="23.999999999999996"/>
    <n v="7.7050000000000001"/>
    <n v="7.7050000000000001"/>
    <n v="0"/>
    <n v="16.295000000000002"/>
    <n v="16.295000000000002"/>
    <n v="12.678055555555556"/>
    <n v="3.6169444444444445"/>
    <n v="0"/>
    <n v="0"/>
    <n v="0"/>
    <n v="100"/>
    <n v="67.895833333333357"/>
    <n v="67.895833333333357"/>
    <n v="100"/>
    <n v="0"/>
    <n v="0"/>
    <n v="0"/>
    <n v="0.22196652006409598"/>
    <n v="0"/>
    <n v="16.295000000000002"/>
    <n v="0"/>
    <n v="16.295000000000002"/>
    <n v="0"/>
    <n v="0"/>
    <n v="0"/>
    <n v="0"/>
    <m/>
    <m/>
    <m/>
    <m/>
  </r>
  <r>
    <x v="1"/>
    <s v="FROTA 01"/>
    <x v="0"/>
    <x v="0"/>
    <d v="1901-01-31T00:00:00"/>
    <n v="90"/>
    <x v="6"/>
    <s v="CA1014KS116"/>
    <s v="31/01/2023"/>
    <s v="00:00:00"/>
    <s v="31/01/2023"/>
    <s v="23:59:59"/>
    <n v="24"/>
    <n v="2.2166666666666668"/>
    <n v="2.2166666666666668"/>
    <n v="0"/>
    <n v="0"/>
    <n v="0"/>
    <n v="0"/>
    <n v="21.783333333333331"/>
    <n v="7.2422222222222219"/>
    <n v="7.2422222222222219"/>
    <n v="0"/>
    <n v="14.54111111111111"/>
    <n v="14.54111111111111"/>
    <n v="11.701944444444447"/>
    <n v="2.8391666666666668"/>
    <n v="0"/>
    <n v="0"/>
    <n v="0"/>
    <n v="90.763888888888872"/>
    <n v="66.753379239989798"/>
    <n v="60.587962962962962"/>
    <n v="86.772311364540528"/>
    <n v="0"/>
    <n v="0"/>
    <n v="0"/>
    <n v="0.19525101245510815"/>
    <n v="0"/>
    <n v="14.54111111111111"/>
    <n v="0"/>
    <n v="14.54111111111111"/>
    <n v="0"/>
    <n v="0"/>
    <n v="0"/>
    <n v="0"/>
    <m/>
    <m/>
    <m/>
    <m/>
  </r>
  <r>
    <x v="1"/>
    <s v="FROTA 01"/>
    <x v="0"/>
    <x v="0"/>
    <d v="1901-01-31T00:00:00"/>
    <n v="90"/>
    <x v="7"/>
    <s v="CA1014KS117"/>
    <s v="31/01/2023"/>
    <s v="00:00:00"/>
    <s v="31/01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1"/>
    <s v="FROTA 01"/>
    <x v="0"/>
    <x v="0"/>
    <d v="1901-01-31T00:00:00"/>
    <n v="90"/>
    <x v="8"/>
    <s v="CA1014KS118"/>
    <s v="31/01/2023"/>
    <s v="00:00:00"/>
    <s v="31/01/2023"/>
    <s v="23:59:59"/>
    <n v="23.999999999999996"/>
    <n v="2.7622222222222224"/>
    <n v="2.693888888888889"/>
    <n v="0"/>
    <n v="6.8333333333333329E-2"/>
    <n v="6.8333333333333329E-2"/>
    <n v="0"/>
    <n v="21.237777777777783"/>
    <n v="4.7897222222222222"/>
    <n v="4.7897222222222222"/>
    <n v="0"/>
    <n v="16.448055555555559"/>
    <n v="16.448055555555559"/>
    <n v="11.961944444444446"/>
    <n v="4.4861111111111107"/>
    <n v="0"/>
    <n v="0"/>
    <n v="0"/>
    <n v="88.490740740740776"/>
    <n v="77.447159150360989"/>
    <n v="68.533564814814838"/>
    <n v="85.926775115728987"/>
    <n v="0"/>
    <n v="0"/>
    <n v="1"/>
    <n v="0.27274416091061077"/>
    <n v="0"/>
    <n v="16.448055555555559"/>
    <n v="2.693888888888889"/>
    <n v="8.2240277777777795"/>
    <n v="1.3811111111111112"/>
    <n v="2"/>
    <n v="2.47385358004827E-2"/>
    <n v="0"/>
    <m/>
    <m/>
    <m/>
    <m/>
  </r>
  <r>
    <x v="9"/>
    <s v="FROTA 01"/>
    <x v="2"/>
    <x v="2"/>
    <d v="1901-03-01T00:00:00"/>
    <n v="90"/>
    <x v="0"/>
    <s v="CA1014KS110"/>
    <s v="01/03/2023"/>
    <s v="00:00:00"/>
    <s v="01/03/2023"/>
    <s v="23:59:59"/>
    <n v="23.999999999999996"/>
    <n v="0"/>
    <n v="0"/>
    <n v="0"/>
    <n v="0"/>
    <n v="0"/>
    <n v="0"/>
    <n v="23.999999999999996"/>
    <n v="5.2969444444444438"/>
    <n v="5.2969444444444438"/>
    <n v="0"/>
    <n v="18.703055555555551"/>
    <n v="18.703055555555551"/>
    <n v="17.02944444444444"/>
    <n v="1.6736111111111112"/>
    <n v="0"/>
    <n v="0"/>
    <n v="0"/>
    <n v="100"/>
    <n v="77.929398148148138"/>
    <n v="77.929398148148138"/>
    <n v="100"/>
    <n v="0"/>
    <n v="0"/>
    <n v="0"/>
    <n v="8.9483298926200439E-2"/>
    <n v="0"/>
    <n v="18.703055555555551"/>
    <n v="0"/>
    <n v="18.703055555555551"/>
    <n v="0"/>
    <n v="0"/>
    <n v="0"/>
    <n v="0"/>
    <m/>
    <m/>
    <m/>
    <m/>
  </r>
  <r>
    <x v="9"/>
    <s v="FROTA 01"/>
    <x v="2"/>
    <x v="2"/>
    <d v="1901-03-01T00:00:00"/>
    <n v="90"/>
    <x v="1"/>
    <s v="CA1014KS111"/>
    <s v="01/03/2023"/>
    <s v="00:00:00"/>
    <s v="01/03/2023"/>
    <s v="23:59:59"/>
    <n v="24.000000000000004"/>
    <n v="0"/>
    <n v="0"/>
    <n v="0"/>
    <n v="0"/>
    <n v="0"/>
    <n v="0"/>
    <n v="24.000000000000004"/>
    <n v="7.4861111111111125"/>
    <n v="7.4861111111111125"/>
    <n v="0"/>
    <n v="16.513888888888886"/>
    <n v="16.361666666666661"/>
    <n v="15.079444444444443"/>
    <n v="1.2822222222222222"/>
    <n v="0.15222222222222223"/>
    <n v="0"/>
    <n v="0.15222222222222223"/>
    <n v="100"/>
    <n v="68.807870370370352"/>
    <n v="68.807870370370352"/>
    <n v="100"/>
    <n v="0"/>
    <n v="0"/>
    <n v="0"/>
    <n v="7.7645079899074862E-2"/>
    <n v="0"/>
    <n v="16.513888888888886"/>
    <n v="0"/>
    <n v="16.513888888888886"/>
    <n v="0"/>
    <n v="0"/>
    <n v="0"/>
    <n v="0"/>
    <m/>
    <m/>
    <m/>
    <m/>
  </r>
  <r>
    <x v="9"/>
    <s v="FROTA 01"/>
    <x v="2"/>
    <x v="2"/>
    <d v="1901-03-01T00:00:00"/>
    <n v="90"/>
    <x v="2"/>
    <s v="CA1014KS112"/>
    <s v="01/03/2023"/>
    <s v="00:00:00"/>
    <s v="01/03/2023"/>
    <s v="23:59:59"/>
    <n v="23.999999999999996"/>
    <n v="0.71083333333333332"/>
    <n v="0.71083333333333332"/>
    <n v="0"/>
    <n v="0"/>
    <n v="0"/>
    <n v="0"/>
    <n v="23.289166666666663"/>
    <n v="5.471111111111111"/>
    <n v="5.471111111111111"/>
    <n v="0"/>
    <n v="17.818055555555553"/>
    <n v="17.818055555555553"/>
    <n v="16.040555555555557"/>
    <n v="1.7775000000000001"/>
    <n v="0"/>
    <n v="0"/>
    <n v="0"/>
    <n v="97.038194444444443"/>
    <n v="76.507913789196209"/>
    <n v="74.241898148148138"/>
    <n v="96.163648356920135"/>
    <n v="0"/>
    <n v="0"/>
    <n v="1"/>
    <n v="9.9758359965702731E-2"/>
    <n v="0"/>
    <n v="17.818055555555553"/>
    <n v="0.71083333333333332"/>
    <n v="17.818055555555553"/>
    <n v="0.71083333333333332"/>
    <n v="1"/>
    <n v="0"/>
    <n v="0"/>
    <m/>
    <m/>
    <m/>
    <m/>
  </r>
  <r>
    <x v="9"/>
    <s v="FROTA 01"/>
    <x v="2"/>
    <x v="2"/>
    <d v="1901-03-01T00:00:00"/>
    <n v="90"/>
    <x v="3"/>
    <s v="CA1014KS113"/>
    <s v="01/03/2023"/>
    <s v="00:00:00"/>
    <s v="01/03/2023"/>
    <s v="23:59:59"/>
    <n v="24"/>
    <n v="0"/>
    <n v="0"/>
    <n v="0"/>
    <n v="0"/>
    <n v="0"/>
    <n v="0"/>
    <n v="24"/>
    <n v="6.4655555555555555"/>
    <n v="6.4655555555555555"/>
    <n v="0"/>
    <n v="17.534444444444443"/>
    <n v="17.534444444444443"/>
    <n v="16.669722222222219"/>
    <n v="0.86472222222222217"/>
    <n v="0"/>
    <n v="0"/>
    <n v="0"/>
    <n v="100"/>
    <n v="73.060185185185176"/>
    <n v="73.060185185185176"/>
    <n v="100"/>
    <n v="0"/>
    <n v="0"/>
    <n v="0"/>
    <n v="4.9315632722894624E-2"/>
    <n v="0"/>
    <n v="17.534444444444443"/>
    <n v="0"/>
    <n v="17.534444444444443"/>
    <n v="0"/>
    <n v="0"/>
    <n v="0"/>
    <n v="0"/>
    <m/>
    <m/>
    <m/>
    <m/>
  </r>
  <r>
    <x v="9"/>
    <s v="FROTA 01"/>
    <x v="2"/>
    <x v="2"/>
    <d v="1901-03-01T00:00:00"/>
    <n v="90"/>
    <x v="4"/>
    <s v="CA1014KS114"/>
    <s v="01/03/2023"/>
    <s v="00:00:00"/>
    <s v="01/03/2023"/>
    <s v="23:59:59"/>
    <n v="23.999999999999996"/>
    <n v="1.3969444444444445"/>
    <n v="1.3969444444444445"/>
    <n v="0"/>
    <n v="0"/>
    <n v="0"/>
    <n v="0"/>
    <n v="22.603055555555553"/>
    <n v="7.4277777777777771"/>
    <n v="7.4277777777777771"/>
    <n v="0"/>
    <n v="15.175277777777781"/>
    <n v="15.175277777777781"/>
    <n v="13.541944444444447"/>
    <n v="1.6333333333333333"/>
    <n v="0"/>
    <n v="0"/>
    <n v="0"/>
    <n v="94.179398148148152"/>
    <n v="67.138169618168646"/>
    <n v="63.230324074074097"/>
    <n v="91.570566543747901"/>
    <n v="0"/>
    <n v="0"/>
    <n v="1"/>
    <n v="0.10763119840383663"/>
    <n v="0"/>
    <n v="15.175277777777781"/>
    <n v="1.3969444444444445"/>
    <n v="15.175277777777781"/>
    <n v="1.3969444444444445"/>
    <n v="1"/>
    <n v="0"/>
    <n v="0"/>
    <m/>
    <m/>
    <m/>
    <m/>
  </r>
  <r>
    <x v="9"/>
    <s v="FROTA 01"/>
    <x v="2"/>
    <x v="2"/>
    <d v="1901-03-01T00:00:00"/>
    <n v="90"/>
    <x v="5"/>
    <s v="CA1014KS115"/>
    <s v="01/03/2023"/>
    <s v="00:00:00"/>
    <s v="01/03/2023"/>
    <s v="23:59:59"/>
    <n v="24"/>
    <n v="0"/>
    <n v="0"/>
    <n v="0"/>
    <n v="0"/>
    <n v="0"/>
    <n v="0"/>
    <n v="24"/>
    <n v="6.477777777777777"/>
    <n v="6.477777777777777"/>
    <n v="0"/>
    <n v="17.522222222222226"/>
    <n v="17.351388888888891"/>
    <n v="16.264444444444443"/>
    <n v="1.0869444444444443"/>
    <n v="0.17083333333333334"/>
    <n v="0"/>
    <n v="0.17083333333333334"/>
    <n v="100"/>
    <n v="73.009259259259267"/>
    <n v="73.009259259259267"/>
    <n v="100"/>
    <n v="0"/>
    <n v="0"/>
    <n v="0"/>
    <n v="6.2032339885859204E-2"/>
    <n v="0"/>
    <n v="17.522222222222226"/>
    <n v="0"/>
    <n v="17.522222222222226"/>
    <n v="0"/>
    <n v="0"/>
    <n v="0"/>
    <n v="0"/>
    <m/>
    <m/>
    <m/>
    <m/>
  </r>
  <r>
    <x v="9"/>
    <s v="FROTA 01"/>
    <x v="2"/>
    <x v="2"/>
    <d v="1901-03-01T00:00:00"/>
    <n v="90"/>
    <x v="6"/>
    <s v="CA1014KS116"/>
    <s v="01/03/2023"/>
    <s v="00:00:00"/>
    <s v="01/03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9"/>
    <s v="FROTA 01"/>
    <x v="2"/>
    <x v="2"/>
    <d v="1901-03-01T00:00:00"/>
    <n v="90"/>
    <x v="7"/>
    <s v="CA1014KS117"/>
    <s v="01/03/2023"/>
    <s v="00:00:00"/>
    <s v="01/03/2023"/>
    <s v="23:59:59"/>
    <n v="23.999999999999996"/>
    <n v="0"/>
    <n v="0"/>
    <n v="0"/>
    <n v="0"/>
    <n v="0"/>
    <n v="0"/>
    <n v="23.999999999999996"/>
    <n v="5.6280555555555543"/>
    <n v="5.6280555555555543"/>
    <n v="0"/>
    <n v="18.371944444444445"/>
    <n v="18.371944444444445"/>
    <n v="16.758055555555558"/>
    <n v="1.6138888888888889"/>
    <n v="0"/>
    <n v="0"/>
    <n v="0"/>
    <n v="100"/>
    <n v="76.549768518518533"/>
    <n v="76.549768518518533"/>
    <n v="100"/>
    <n v="0"/>
    <n v="0"/>
    <n v="0"/>
    <n v="8.7845295513993255E-2"/>
    <n v="0"/>
    <n v="18.371944444444445"/>
    <n v="0"/>
    <n v="18.371944444444445"/>
    <n v="0"/>
    <n v="0"/>
    <n v="0"/>
    <n v="0"/>
    <m/>
    <m/>
    <m/>
    <m/>
  </r>
  <r>
    <x v="9"/>
    <s v="FROTA 01"/>
    <x v="2"/>
    <x v="2"/>
    <d v="1901-03-01T00:00:00"/>
    <n v="90"/>
    <x v="8"/>
    <s v="CA1014KS118"/>
    <s v="01/03/2023"/>
    <s v="00:00:00"/>
    <s v="01/03/2023"/>
    <s v="23:59:59"/>
    <n v="24.000000000000004"/>
    <n v="7.6461111111111117"/>
    <n v="1.2116666666666667"/>
    <n v="0"/>
    <n v="6.4344444444444449"/>
    <n v="6.4344444444444449"/>
    <n v="0"/>
    <n v="16.353888888888886"/>
    <n v="4.7841666666666667"/>
    <n v="4.7841666666666667"/>
    <n v="0"/>
    <n v="11.569722222222222"/>
    <n v="11.569722222222222"/>
    <n v="10.475277777777778"/>
    <n v="1.0944444444444446"/>
    <n v="0"/>
    <n v="0"/>
    <n v="0"/>
    <n v="68.141203703703681"/>
    <n v="70.745999932058297"/>
    <n v="48.207175925925917"/>
    <n v="90.520070414882753"/>
    <n v="0"/>
    <n v="0"/>
    <n v="1"/>
    <n v="9.4595567933543026E-2"/>
    <n v="0"/>
    <n v="11.569722222222222"/>
    <n v="1.2116666666666667"/>
    <n v="5.7848611111111108"/>
    <n v="3.8230555555555559"/>
    <n v="2"/>
    <n v="0.8415316428104338"/>
    <n v="0"/>
    <m/>
    <m/>
    <m/>
    <m/>
  </r>
  <r>
    <x v="9"/>
    <s v="FROTA 01"/>
    <x v="2"/>
    <x v="2"/>
    <d v="1901-03-02T00:00:00"/>
    <n v="90"/>
    <x v="0"/>
    <s v="CA1014KS110"/>
    <s v="02/03/2023"/>
    <s v="00:00:00"/>
    <s v="02/03/2023"/>
    <s v="23:59:59"/>
    <n v="24"/>
    <n v="0.32611111111111113"/>
    <n v="0"/>
    <n v="0"/>
    <n v="0.32611111111111113"/>
    <n v="0.32611111111111113"/>
    <n v="0"/>
    <n v="23.673888888888889"/>
    <n v="8.7788888888888899"/>
    <n v="8.7788888888888899"/>
    <n v="0"/>
    <n v="14.894999999999998"/>
    <n v="14.894999999999998"/>
    <n v="13.721666666666668"/>
    <n v="1.1733333333333333"/>
    <n v="0"/>
    <n v="0"/>
    <n v="0"/>
    <n v="98.641203703703709"/>
    <n v="62.917419566798849"/>
    <n v="62.062499999999986"/>
    <n v="100"/>
    <n v="0"/>
    <n v="0"/>
    <n v="0"/>
    <n v="7.8773637686024411E-2"/>
    <n v="0"/>
    <n v="14.894999999999998"/>
    <n v="0"/>
    <n v="14.894999999999998"/>
    <n v="0.32611111111111113"/>
    <n v="1"/>
    <n v="1"/>
    <n v="0"/>
    <m/>
    <m/>
    <m/>
    <m/>
  </r>
  <r>
    <x v="9"/>
    <s v="FROTA 01"/>
    <x v="2"/>
    <x v="2"/>
    <d v="1901-03-02T00:00:00"/>
    <n v="90"/>
    <x v="1"/>
    <s v="CA1014KS111"/>
    <s v="02/03/2023"/>
    <s v="00:00:00"/>
    <s v="02/03/2023"/>
    <s v="23:59:59"/>
    <n v="24"/>
    <n v="0"/>
    <n v="0"/>
    <n v="0"/>
    <n v="0"/>
    <n v="0"/>
    <n v="0"/>
    <n v="24"/>
    <n v="6.7424999999999997"/>
    <n v="6.7424999999999997"/>
    <n v="0"/>
    <n v="17.2575"/>
    <n v="17.2575"/>
    <n v="14.309722222222222"/>
    <n v="2.9477777777777776"/>
    <n v="0"/>
    <n v="0"/>
    <n v="0"/>
    <n v="100"/>
    <n v="71.90625"/>
    <n v="71.90625"/>
    <n v="100"/>
    <n v="0"/>
    <n v="0"/>
    <n v="0"/>
    <n v="0.17081140244982052"/>
    <n v="0"/>
    <n v="17.2575"/>
    <n v="0"/>
    <n v="17.2575"/>
    <n v="0"/>
    <n v="0"/>
    <n v="0"/>
    <n v="0"/>
    <m/>
    <m/>
    <m/>
    <m/>
  </r>
  <r>
    <x v="9"/>
    <s v="FROTA 01"/>
    <x v="2"/>
    <x v="2"/>
    <d v="1901-03-02T00:00:00"/>
    <n v="90"/>
    <x v="2"/>
    <s v="CA1014KS112"/>
    <s v="02/03/2023"/>
    <s v="00:00:00"/>
    <s v="02/03/2023"/>
    <s v="23:59:59"/>
    <n v="24.000000000000004"/>
    <n v="1.8466666666666667"/>
    <n v="1.8466666666666667"/>
    <n v="0"/>
    <n v="0"/>
    <n v="0"/>
    <n v="0"/>
    <n v="22.153333333333336"/>
    <n v="4.8647222222222224"/>
    <n v="4.8647222222222224"/>
    <n v="0"/>
    <n v="17.288611111111116"/>
    <n v="17.288611111111116"/>
    <n v="15.651944444444446"/>
    <n v="1.6366666666666667"/>
    <n v="0"/>
    <n v="0"/>
    <n v="0"/>
    <n v="92.305555555555557"/>
    <n v="78.040676095897297"/>
    <n v="72.035879629629633"/>
    <n v="90.349412806480174"/>
    <n v="0"/>
    <n v="0"/>
    <n v="1"/>
    <n v="9.4667330773309313E-2"/>
    <n v="0"/>
    <n v="17.288611111111116"/>
    <n v="1.8466666666666667"/>
    <n v="17.288611111111116"/>
    <n v="1.8466666666666667"/>
    <n v="1"/>
    <n v="0"/>
    <n v="0"/>
    <m/>
    <m/>
    <m/>
    <m/>
  </r>
  <r>
    <x v="9"/>
    <s v="FROTA 01"/>
    <x v="2"/>
    <x v="2"/>
    <d v="1901-03-02T00:00:00"/>
    <n v="90"/>
    <x v="3"/>
    <s v="CA1014KS113"/>
    <s v="02/03/2023"/>
    <s v="00:00:00"/>
    <s v="02/03/2023"/>
    <s v="23:59:59"/>
    <n v="24"/>
    <n v="0"/>
    <n v="0"/>
    <n v="0"/>
    <n v="0"/>
    <n v="0"/>
    <n v="0"/>
    <n v="24"/>
    <n v="6.3944444444444448"/>
    <n v="6.3944444444444448"/>
    <n v="0"/>
    <n v="17.605555555555554"/>
    <n v="17.605555555555554"/>
    <n v="15.251944444444444"/>
    <n v="2.3536111111111113"/>
    <n v="0"/>
    <n v="0"/>
    <n v="0"/>
    <n v="100"/>
    <n v="73.356481481481467"/>
    <n v="73.356481481481467"/>
    <n v="100"/>
    <n v="0"/>
    <n v="0"/>
    <n v="0"/>
    <n v="0.13368570526980122"/>
    <n v="0"/>
    <n v="17.605555555555554"/>
    <n v="0"/>
    <n v="17.605555555555554"/>
    <n v="0"/>
    <n v="0"/>
    <n v="0"/>
    <n v="0"/>
    <m/>
    <m/>
    <m/>
    <m/>
  </r>
  <r>
    <x v="9"/>
    <s v="FROTA 01"/>
    <x v="2"/>
    <x v="2"/>
    <d v="1901-03-02T00:00:00"/>
    <n v="90"/>
    <x v="4"/>
    <s v="CA1014KS114"/>
    <s v="02/03/2023"/>
    <s v="00:00:00"/>
    <s v="02/03/2023"/>
    <s v="23:59:59"/>
    <n v="24"/>
    <n v="0"/>
    <n v="0"/>
    <n v="0"/>
    <n v="0"/>
    <n v="0"/>
    <n v="0"/>
    <n v="24"/>
    <n v="6.9958333333333336"/>
    <n v="6.9958333333333336"/>
    <n v="0"/>
    <n v="17.00416666666667"/>
    <n v="17.00416666666667"/>
    <n v="15.36888888888889"/>
    <n v="1.6352777777777778"/>
    <n v="0"/>
    <n v="0"/>
    <n v="0"/>
    <n v="100"/>
    <n v="70.850694444444457"/>
    <n v="70.850694444444457"/>
    <n v="100"/>
    <n v="0"/>
    <n v="0"/>
    <n v="0"/>
    <n v="9.6169239565465969E-2"/>
    <n v="0"/>
    <n v="17.00416666666667"/>
    <n v="0"/>
    <n v="17.00416666666667"/>
    <n v="0"/>
    <n v="0"/>
    <n v="0"/>
    <n v="0"/>
    <m/>
    <m/>
    <m/>
    <m/>
  </r>
  <r>
    <x v="9"/>
    <s v="FROTA 01"/>
    <x v="2"/>
    <x v="2"/>
    <d v="1901-03-02T00:00:00"/>
    <n v="90"/>
    <x v="5"/>
    <s v="CA1014KS115"/>
    <s v="02/03/2023"/>
    <s v="00:00:00"/>
    <s v="02/03/2023"/>
    <s v="23:59:59"/>
    <n v="23.999999999999996"/>
    <n v="0"/>
    <n v="0"/>
    <n v="0"/>
    <n v="0"/>
    <n v="0"/>
    <n v="0"/>
    <n v="23.999999999999996"/>
    <n v="4.1866666666666665"/>
    <n v="4.1866666666666665"/>
    <n v="0"/>
    <n v="19.813333333333336"/>
    <n v="19.813333333333336"/>
    <n v="18.059166666666666"/>
    <n v="1.7541666666666667"/>
    <n v="0"/>
    <n v="0"/>
    <n v="0"/>
    <n v="100"/>
    <n v="82.555555555555586"/>
    <n v="82.555555555555586"/>
    <n v="100"/>
    <n v="0"/>
    <n v="0"/>
    <n v="0"/>
    <n v="8.8534656796769834E-2"/>
    <n v="0"/>
    <n v="19.813333333333336"/>
    <n v="0"/>
    <n v="19.813333333333336"/>
    <n v="0"/>
    <n v="0"/>
    <n v="0"/>
    <n v="0"/>
    <m/>
    <m/>
    <m/>
    <m/>
  </r>
  <r>
    <x v="9"/>
    <s v="FROTA 01"/>
    <x v="2"/>
    <x v="2"/>
    <d v="1901-03-02T00:00:00"/>
    <n v="90"/>
    <x v="6"/>
    <s v="CA1014KS116"/>
    <s v="02/03/2023"/>
    <s v="00:00:00"/>
    <s v="02/03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9"/>
    <s v="FROTA 01"/>
    <x v="2"/>
    <x v="2"/>
    <d v="1901-03-02T00:00:00"/>
    <n v="90"/>
    <x v="7"/>
    <s v="CA1014KS117"/>
    <s v="02/03/2023"/>
    <s v="00:00:00"/>
    <s v="02/03/2023"/>
    <s v="23:59:59"/>
    <n v="23.999999999999996"/>
    <n v="0"/>
    <n v="0"/>
    <n v="0"/>
    <n v="0"/>
    <n v="0"/>
    <n v="0"/>
    <n v="23.999999999999996"/>
    <n v="6.769166666666667"/>
    <n v="6.769166666666667"/>
    <n v="0"/>
    <n v="17.230833333333333"/>
    <n v="17.230833333333333"/>
    <n v="15.72"/>
    <n v="1.5108333333333333"/>
    <n v="0"/>
    <n v="0"/>
    <n v="0"/>
    <n v="100"/>
    <n v="71.7951388888889"/>
    <n v="71.7951388888889"/>
    <n v="100"/>
    <n v="0"/>
    <n v="0"/>
    <n v="0"/>
    <n v="8.7681965468878464E-2"/>
    <n v="0"/>
    <n v="17.230833333333333"/>
    <n v="0"/>
    <n v="17.230833333333333"/>
    <n v="0"/>
    <n v="0"/>
    <n v="0"/>
    <n v="0"/>
    <m/>
    <m/>
    <m/>
    <m/>
  </r>
  <r>
    <x v="9"/>
    <s v="FROTA 01"/>
    <x v="2"/>
    <x v="2"/>
    <d v="1901-03-02T00:00:00"/>
    <n v="90"/>
    <x v="8"/>
    <s v="CA1014KS118"/>
    <s v="02/03/2023"/>
    <s v="00:00:00"/>
    <s v="02/03/2023"/>
    <s v="23:59:59"/>
    <n v="24"/>
    <n v="0"/>
    <n v="0"/>
    <n v="0"/>
    <n v="0"/>
    <n v="0"/>
    <n v="0"/>
    <n v="24"/>
    <n v="5.7591666666666672"/>
    <n v="5.7591666666666672"/>
    <n v="0"/>
    <n v="18.240833333333331"/>
    <n v="18.240833333333331"/>
    <n v="16.17583333333333"/>
    <n v="2.0649999999999999"/>
    <n v="0"/>
    <n v="0"/>
    <n v="0"/>
    <n v="100"/>
    <n v="76.003472222222214"/>
    <n v="76.003472222222214"/>
    <n v="100"/>
    <n v="0"/>
    <n v="0"/>
    <n v="0"/>
    <n v="0.11320754716981134"/>
    <n v="0"/>
    <n v="18.240833333333331"/>
    <n v="0"/>
    <n v="18.240833333333331"/>
    <n v="0"/>
    <n v="0"/>
    <n v="0"/>
    <n v="0"/>
    <m/>
    <m/>
    <m/>
    <m/>
  </r>
  <r>
    <x v="9"/>
    <s v="FROTA 01"/>
    <x v="2"/>
    <x v="2"/>
    <d v="1901-03-03T00:00:00"/>
    <n v="90"/>
    <x v="0"/>
    <s v="CA1014KS110"/>
    <s v="03/03/2023"/>
    <s v="00:00:00"/>
    <s v="03/03/2023"/>
    <s v="23:59:59"/>
    <n v="24.000000000000004"/>
    <n v="0"/>
    <n v="0"/>
    <n v="0"/>
    <n v="0"/>
    <n v="0"/>
    <n v="0"/>
    <n v="24.000000000000004"/>
    <n v="5.5544444444444441"/>
    <n v="5.5544444444444441"/>
    <n v="0"/>
    <n v="18.445555555555558"/>
    <n v="18.445555555555558"/>
    <n v="16.936388888888892"/>
    <n v="1.5091666666666668"/>
    <n v="0"/>
    <n v="0"/>
    <n v="0"/>
    <n v="100"/>
    <n v="76.856481481481481"/>
    <n v="76.856481481481481"/>
    <n v="100"/>
    <n v="0"/>
    <n v="0"/>
    <n v="0"/>
    <n v="8.1817360399975905E-2"/>
    <n v="0"/>
    <n v="18.445555555555558"/>
    <n v="0"/>
    <n v="18.445555555555558"/>
    <n v="0"/>
    <n v="0"/>
    <n v="0"/>
    <n v="0"/>
    <m/>
    <m/>
    <m/>
    <m/>
  </r>
  <r>
    <x v="9"/>
    <s v="FROTA 01"/>
    <x v="2"/>
    <x v="2"/>
    <d v="1901-03-03T00:00:00"/>
    <n v="90"/>
    <x v="1"/>
    <s v="CA1014KS111"/>
    <s v="03/03/2023"/>
    <s v="00:00:00"/>
    <s v="03/03/2023"/>
    <s v="23:59:59"/>
    <n v="24.000000000000004"/>
    <n v="0"/>
    <n v="0"/>
    <n v="0"/>
    <n v="0"/>
    <n v="0"/>
    <n v="0"/>
    <n v="24.000000000000004"/>
    <n v="7.4402777777777773"/>
    <n v="7.4402777777777773"/>
    <n v="0"/>
    <n v="16.559722222222224"/>
    <n v="15.072222222222223"/>
    <n v="13.091944444444444"/>
    <n v="1.9802777777777778"/>
    <n v="1.4874999999999998"/>
    <n v="0"/>
    <n v="1.4874999999999998"/>
    <n v="100"/>
    <n v="68.998842592592595"/>
    <n v="68.998842592592595"/>
    <n v="100"/>
    <n v="0"/>
    <n v="0"/>
    <n v="0"/>
    <n v="0.1195839973161117"/>
    <n v="0"/>
    <n v="16.559722222222224"/>
    <n v="0"/>
    <n v="16.559722222222224"/>
    <n v="0"/>
    <n v="0"/>
    <n v="0"/>
    <n v="0"/>
    <m/>
    <m/>
    <m/>
    <m/>
  </r>
  <r>
    <x v="9"/>
    <s v="FROTA 01"/>
    <x v="2"/>
    <x v="2"/>
    <d v="1901-03-03T00:00:00"/>
    <n v="90"/>
    <x v="2"/>
    <s v="CA1014KS112"/>
    <s v="03/03/2023"/>
    <s v="00:00:00"/>
    <s v="03/03/2023"/>
    <s v="23:59:59"/>
    <n v="24.000000000000004"/>
    <n v="0"/>
    <n v="0"/>
    <n v="0"/>
    <n v="0"/>
    <n v="0"/>
    <n v="0"/>
    <n v="24.000000000000004"/>
    <n v="6.4077777777777776"/>
    <n v="6.4077777777777776"/>
    <n v="0"/>
    <n v="17.592222222222226"/>
    <n v="17.592222222222226"/>
    <n v="15.247777777777777"/>
    <n v="2.3444444444444446"/>
    <n v="0"/>
    <n v="0"/>
    <n v="0"/>
    <n v="100"/>
    <n v="73.300925925925924"/>
    <n v="73.300925925925924"/>
    <n v="100"/>
    <n v="0"/>
    <n v="0"/>
    <n v="0"/>
    <n v="0.13326596349396827"/>
    <n v="0"/>
    <n v="17.592222222222226"/>
    <n v="0"/>
    <n v="17.592222222222226"/>
    <n v="0"/>
    <n v="0"/>
    <n v="0"/>
    <n v="0"/>
    <m/>
    <m/>
    <m/>
    <m/>
  </r>
  <r>
    <x v="9"/>
    <s v="FROTA 01"/>
    <x v="2"/>
    <x v="2"/>
    <d v="1901-03-03T00:00:00"/>
    <n v="90"/>
    <x v="3"/>
    <s v="CA1014KS113"/>
    <s v="03/03/2023"/>
    <s v="00:00:00"/>
    <s v="03/03/2023"/>
    <s v="23:59:59"/>
    <n v="24"/>
    <n v="5.6180555555555554"/>
    <n v="0"/>
    <n v="0"/>
    <n v="5.6180555555555554"/>
    <n v="5.6180555555555554"/>
    <n v="0"/>
    <n v="18.381944444444446"/>
    <n v="5.2155555555555555"/>
    <n v="5.2155555555555555"/>
    <n v="0"/>
    <n v="13.166388888888893"/>
    <n v="13.166388888888893"/>
    <n v="11.725277777777778"/>
    <n v="1.4411111111111112"/>
    <n v="0"/>
    <n v="0"/>
    <n v="0"/>
    <n v="76.59143518518519"/>
    <n v="71.626747261050255"/>
    <n v="54.859953703703724"/>
    <n v="100"/>
    <n v="0"/>
    <n v="0"/>
    <n v="0"/>
    <n v="0.10945378594485114"/>
    <n v="0"/>
    <n v="13.166388888888893"/>
    <n v="0"/>
    <n v="6.5831944444444463"/>
    <n v="2.8090277777777777"/>
    <n v="2"/>
    <n v="1"/>
    <n v="0"/>
    <m/>
    <m/>
    <m/>
    <m/>
  </r>
  <r>
    <x v="9"/>
    <s v="FROTA 01"/>
    <x v="2"/>
    <x v="2"/>
    <d v="1901-03-03T00:00:00"/>
    <n v="90"/>
    <x v="4"/>
    <s v="CA1014KS114"/>
    <s v="03/03/2023"/>
    <s v="00:00:00"/>
    <s v="03/03/2023"/>
    <s v="23:59:59"/>
    <n v="24.000000000000004"/>
    <n v="0"/>
    <n v="0"/>
    <n v="0"/>
    <n v="0"/>
    <n v="0"/>
    <n v="0"/>
    <n v="24.000000000000004"/>
    <n v="5.9094444444444445"/>
    <n v="5.9094444444444445"/>
    <n v="0"/>
    <n v="18.090555555555554"/>
    <n v="18.090555555555554"/>
    <n v="16.499444444444443"/>
    <n v="1.5911111111111111"/>
    <n v="0"/>
    <n v="0"/>
    <n v="0"/>
    <n v="100"/>
    <n v="75.377314814814795"/>
    <n v="75.377314814814795"/>
    <n v="100"/>
    <n v="0"/>
    <n v="0"/>
    <n v="0"/>
    <n v="8.7952584221355531E-2"/>
    <n v="0"/>
    <n v="18.090555555555554"/>
    <n v="0"/>
    <n v="18.090555555555554"/>
    <n v="0"/>
    <n v="0"/>
    <n v="0"/>
    <n v="0"/>
    <m/>
    <m/>
    <m/>
    <m/>
  </r>
  <r>
    <x v="9"/>
    <s v="FROTA 01"/>
    <x v="2"/>
    <x v="2"/>
    <d v="1901-03-03T00:00:00"/>
    <n v="90"/>
    <x v="5"/>
    <s v="CA1014KS115"/>
    <s v="03/03/2023"/>
    <s v="00:00:00"/>
    <s v="03/03/2023"/>
    <s v="23:59:59"/>
    <n v="23.999999999999996"/>
    <n v="0"/>
    <n v="0"/>
    <n v="0"/>
    <n v="0"/>
    <n v="0"/>
    <n v="0"/>
    <n v="23.999999999999996"/>
    <n v="6.4011111111111116"/>
    <n v="6.4011111111111116"/>
    <n v="0"/>
    <n v="17.59888888888889"/>
    <n v="16.3675"/>
    <n v="14.436111111111112"/>
    <n v="1.931388888888889"/>
    <n v="1.2313888888888889"/>
    <n v="0"/>
    <n v="1.2313888888888889"/>
    <n v="100"/>
    <n v="73.328703703703724"/>
    <n v="73.328703703703724"/>
    <n v="100"/>
    <n v="0"/>
    <n v="0"/>
    <n v="0"/>
    <n v="0.10974493339225962"/>
    <n v="0"/>
    <n v="17.59888888888889"/>
    <n v="0"/>
    <n v="17.59888888888889"/>
    <n v="0"/>
    <n v="0"/>
    <n v="0"/>
    <n v="0"/>
    <m/>
    <m/>
    <m/>
    <m/>
  </r>
  <r>
    <x v="9"/>
    <s v="FROTA 01"/>
    <x v="2"/>
    <x v="2"/>
    <d v="1901-03-03T00:00:00"/>
    <n v="90"/>
    <x v="6"/>
    <s v="CA1014KS116"/>
    <s v="03/03/2023"/>
    <s v="00:00:00"/>
    <s v="03/03/2023"/>
    <s v="23:59:59"/>
    <n v="23.999999999999996"/>
    <n v="7.5836111111111109"/>
    <n v="4.0511111111111111"/>
    <n v="0"/>
    <n v="3.5325000000000002"/>
    <n v="3.5325000000000002"/>
    <n v="0"/>
    <n v="16.416388888888893"/>
    <n v="5.2086111111111109"/>
    <n v="5.2086111111111109"/>
    <n v="0"/>
    <n v="11.207777777777777"/>
    <n v="11.207777777777777"/>
    <n v="10.47361111111111"/>
    <n v="0.73416666666666675"/>
    <n v="0"/>
    <n v="0"/>
    <n v="0"/>
    <n v="68.401620370370395"/>
    <n v="68.271882772974138"/>
    <n v="46.699074074074076"/>
    <n v="73.45081191291051"/>
    <n v="0"/>
    <n v="0"/>
    <n v="2"/>
    <n v="6.5505105581441472E-2"/>
    <n v="0"/>
    <n v="5.6038888888888883"/>
    <n v="2.0255555555555556"/>
    <n v="5.6038888888888883"/>
    <n v="3.7918055555555554"/>
    <n v="2"/>
    <n v="0.46580711329255342"/>
    <n v="0"/>
    <m/>
    <m/>
    <m/>
    <m/>
  </r>
  <r>
    <x v="9"/>
    <s v="FROTA 01"/>
    <x v="2"/>
    <x v="2"/>
    <d v="1901-03-03T00:00:00"/>
    <n v="90"/>
    <x v="7"/>
    <s v="CA1014KS117"/>
    <s v="03/03/2023"/>
    <s v="00:00:00"/>
    <s v="03/03/2023"/>
    <s v="23:59:59"/>
    <n v="24"/>
    <n v="0"/>
    <n v="0"/>
    <n v="0"/>
    <n v="0"/>
    <n v="0"/>
    <n v="0"/>
    <n v="24"/>
    <n v="7.0877777777777782"/>
    <n v="7.0877777777777782"/>
    <n v="0"/>
    <n v="16.912222222222223"/>
    <n v="16.912222222222223"/>
    <n v="14.073888888888892"/>
    <n v="2.8383333333333329"/>
    <n v="0"/>
    <n v="0"/>
    <n v="0"/>
    <n v="100"/>
    <n v="70.467592592592595"/>
    <n v="70.467592592592595"/>
    <n v="100"/>
    <n v="0"/>
    <n v="0"/>
    <n v="0"/>
    <n v="0.16782734380132708"/>
    <n v="0"/>
    <n v="16.912222222222223"/>
    <n v="0"/>
    <n v="16.912222222222223"/>
    <n v="0"/>
    <n v="0"/>
    <n v="0"/>
    <n v="0"/>
    <m/>
    <m/>
    <m/>
    <m/>
  </r>
  <r>
    <x v="9"/>
    <s v="FROTA 01"/>
    <x v="2"/>
    <x v="2"/>
    <d v="1901-03-03T00:00:00"/>
    <n v="90"/>
    <x v="8"/>
    <s v="CA1014KS118"/>
    <s v="03/03/2023"/>
    <s v="00:00:00"/>
    <s v="03/03/2023"/>
    <s v="23:59:59"/>
    <n v="24"/>
    <n v="0.19222222222222221"/>
    <n v="0.19222222222222221"/>
    <n v="0"/>
    <n v="0"/>
    <n v="0"/>
    <n v="0"/>
    <n v="23.807777777777776"/>
    <n v="5.9816666666666665"/>
    <n v="5.9816666666666665"/>
    <n v="0"/>
    <n v="17.826111111111111"/>
    <n v="17.826111111111111"/>
    <n v="16.101388888888888"/>
    <n v="1.724722222222222"/>
    <n v="0"/>
    <n v="0"/>
    <n v="0"/>
    <n v="99.199074074074062"/>
    <n v="74.875157511550853"/>
    <n v="74.275462962962962"/>
    <n v="98.933185335923284"/>
    <n v="0"/>
    <n v="0"/>
    <n v="1"/>
    <n v="9.6752578926044802E-2"/>
    <n v="0"/>
    <n v="17.826111111111111"/>
    <n v="0.19222222222222221"/>
    <n v="17.826111111111111"/>
    <n v="0.19222222222222221"/>
    <n v="1"/>
    <n v="0"/>
    <n v="0"/>
    <m/>
    <m/>
    <m/>
    <m/>
  </r>
  <r>
    <x v="9"/>
    <s v="FROTA 01"/>
    <x v="2"/>
    <x v="2"/>
    <d v="1901-03-04T00:00:00"/>
    <n v="90"/>
    <x v="0"/>
    <s v="CA1014KS110"/>
    <s v="04/03/2023"/>
    <s v="00:00:00"/>
    <s v="04/03/2023"/>
    <s v="23:59:59"/>
    <n v="24"/>
    <n v="0"/>
    <n v="0"/>
    <n v="0"/>
    <n v="0"/>
    <n v="0"/>
    <n v="0"/>
    <n v="24"/>
    <n v="6.2600000000000007"/>
    <n v="6.2600000000000007"/>
    <n v="0"/>
    <n v="17.739999999999998"/>
    <n v="17.739999999999998"/>
    <n v="16.613888888888887"/>
    <n v="1.1261111111111111"/>
    <n v="0"/>
    <n v="0"/>
    <n v="0"/>
    <n v="100"/>
    <n v="73.916666666666657"/>
    <n v="73.916666666666657"/>
    <n v="100"/>
    <n v="0"/>
    <n v="0"/>
    <n v="0"/>
    <n v="6.3478642114493306E-2"/>
    <n v="0"/>
    <n v="17.739999999999998"/>
    <n v="0"/>
    <n v="17.739999999999998"/>
    <n v="0"/>
    <n v="0"/>
    <n v="0"/>
    <n v="0"/>
    <m/>
    <m/>
    <m/>
    <m/>
  </r>
  <r>
    <x v="9"/>
    <s v="FROTA 01"/>
    <x v="2"/>
    <x v="2"/>
    <d v="1901-03-04T00:00:00"/>
    <n v="90"/>
    <x v="1"/>
    <s v="CA1014KS111"/>
    <s v="04/03/2023"/>
    <s v="00:00:00"/>
    <s v="04/03/2023"/>
    <s v="23:59:59"/>
    <n v="24"/>
    <n v="0"/>
    <n v="0"/>
    <n v="0"/>
    <n v="0"/>
    <n v="0"/>
    <n v="0"/>
    <n v="24"/>
    <n v="6.4488888888888889"/>
    <n v="6.4488888888888889"/>
    <n v="0"/>
    <n v="17.551111111111112"/>
    <n v="16.52472222222222"/>
    <n v="14.268055555555554"/>
    <n v="2.2566666666666668"/>
    <n v="1.0263888888888888"/>
    <n v="0"/>
    <n v="1.0263888888888888"/>
    <n v="100"/>
    <n v="73.129629629629633"/>
    <n v="73.129629629629633"/>
    <n v="100"/>
    <n v="0"/>
    <n v="0"/>
    <n v="0"/>
    <n v="0.12857685489997467"/>
    <n v="0"/>
    <n v="17.551111111111112"/>
    <n v="0"/>
    <n v="17.551111111111112"/>
    <n v="0"/>
    <n v="0"/>
    <n v="0"/>
    <n v="0"/>
    <m/>
    <m/>
    <m/>
    <m/>
  </r>
  <r>
    <x v="9"/>
    <s v="FROTA 01"/>
    <x v="2"/>
    <x v="2"/>
    <d v="1901-03-04T00:00:00"/>
    <n v="90"/>
    <x v="2"/>
    <s v="CA1014KS112"/>
    <s v="04/03/2023"/>
    <s v="00:00:00"/>
    <s v="04/03/2023"/>
    <s v="23:59:59"/>
    <n v="24.000000000000004"/>
    <n v="0"/>
    <n v="0"/>
    <n v="0"/>
    <n v="0"/>
    <n v="0"/>
    <n v="0"/>
    <n v="24.000000000000004"/>
    <n v="6.8866666666666676"/>
    <n v="6.8866666666666676"/>
    <n v="0"/>
    <n v="17.11333333333333"/>
    <n v="17.11333333333333"/>
    <n v="14.346666666666666"/>
    <n v="2.7666666666666662"/>
    <n v="0"/>
    <n v="0"/>
    <n v="0"/>
    <n v="100"/>
    <n v="71.305555555555529"/>
    <n v="71.305555555555529"/>
    <n v="100"/>
    <n v="0"/>
    <n v="0"/>
    <n v="0"/>
    <n v="0.16166731593299571"/>
    <n v="0"/>
    <n v="17.11333333333333"/>
    <n v="0"/>
    <n v="17.11333333333333"/>
    <n v="0"/>
    <n v="0"/>
    <n v="0"/>
    <n v="0"/>
    <m/>
    <m/>
    <m/>
    <m/>
  </r>
  <r>
    <x v="9"/>
    <s v="FROTA 01"/>
    <x v="2"/>
    <x v="2"/>
    <d v="1901-03-04T00:00:00"/>
    <n v="90"/>
    <x v="3"/>
    <s v="CA1014KS113"/>
    <s v="04/03/2023"/>
    <s v="00:00:00"/>
    <s v="04/03/2023"/>
    <s v="23:59:59"/>
    <n v="24"/>
    <n v="12.786944444444444"/>
    <n v="12.786944444444444"/>
    <n v="0"/>
    <n v="0"/>
    <n v="0"/>
    <n v="0"/>
    <n v="11.213055555555556"/>
    <n v="3.3727777777777779"/>
    <n v="3.3727777777777779"/>
    <n v="0"/>
    <n v="7.8402777777777768"/>
    <n v="7.8402777777777768"/>
    <n v="6.7661111111111119"/>
    <n v="1.0741666666666667"/>
    <n v="0"/>
    <n v="0"/>
    <n v="0"/>
    <n v="46.721064814814817"/>
    <n v="69.920975053880625"/>
    <n v="32.667824074074069"/>
    <n v="38.009372727517572"/>
    <n v="0"/>
    <n v="0"/>
    <n v="1"/>
    <n v="0.13700620017714793"/>
    <n v="0"/>
    <n v="7.8402777777777768"/>
    <n v="12.786944444444444"/>
    <n v="7.8402777777777768"/>
    <n v="12.786944444444444"/>
    <n v="1"/>
    <n v="0"/>
    <n v="0"/>
    <m/>
    <m/>
    <m/>
    <m/>
  </r>
  <r>
    <x v="9"/>
    <s v="FROTA 01"/>
    <x v="2"/>
    <x v="2"/>
    <d v="1901-03-04T00:00:00"/>
    <n v="90"/>
    <x v="4"/>
    <s v="CA1014KS114"/>
    <s v="04/03/2023"/>
    <s v="00:00:00"/>
    <s v="04/03/2023"/>
    <s v="23:59:59"/>
    <n v="24.000000000000007"/>
    <n v="0"/>
    <n v="0"/>
    <n v="0"/>
    <n v="0"/>
    <n v="0"/>
    <n v="0"/>
    <n v="24.000000000000007"/>
    <n v="5.9044444444444446"/>
    <n v="5.9044444444444446"/>
    <n v="0"/>
    <n v="18.095555555555553"/>
    <n v="18.095555555555553"/>
    <n v="16.256944444444443"/>
    <n v="1.8386111111111112"/>
    <n v="0"/>
    <n v="0"/>
    <n v="0"/>
    <n v="100"/>
    <n v="75.39814814814811"/>
    <n v="75.39814814814811"/>
    <n v="100"/>
    <n v="0"/>
    <n v="0"/>
    <n v="0"/>
    <n v="0.10160567358467397"/>
    <n v="0"/>
    <n v="18.095555555555553"/>
    <n v="0"/>
    <n v="18.095555555555553"/>
    <n v="0"/>
    <n v="0"/>
    <n v="0"/>
    <n v="0"/>
    <m/>
    <m/>
    <m/>
    <m/>
  </r>
  <r>
    <x v="9"/>
    <s v="FROTA 01"/>
    <x v="2"/>
    <x v="2"/>
    <d v="1901-03-04T00:00:00"/>
    <n v="90"/>
    <x v="5"/>
    <s v="CA1014KS115"/>
    <s v="04/03/2023"/>
    <s v="00:00:00"/>
    <s v="04/03/2023"/>
    <s v="23:59:59"/>
    <n v="23.999999999999996"/>
    <n v="0"/>
    <n v="0"/>
    <n v="0"/>
    <n v="0"/>
    <n v="0"/>
    <n v="0"/>
    <n v="23.999999999999996"/>
    <n v="6.6188888888888888"/>
    <n v="6.6188888888888888"/>
    <n v="0"/>
    <n v="17.381111111111107"/>
    <n v="17.381111111111107"/>
    <n v="15.671388888888888"/>
    <n v="1.7097222222222221"/>
    <n v="0"/>
    <n v="0"/>
    <n v="0"/>
    <n v="100"/>
    <n v="72.421296296296291"/>
    <n v="72.421296296296291"/>
    <n v="100"/>
    <n v="0"/>
    <n v="0"/>
    <n v="0"/>
    <n v="9.8366681582816612E-2"/>
    <n v="0"/>
    <n v="17.381111111111107"/>
    <n v="0"/>
    <n v="17.381111111111107"/>
    <n v="0"/>
    <n v="0"/>
    <n v="0"/>
    <n v="0"/>
    <m/>
    <m/>
    <m/>
    <m/>
  </r>
  <r>
    <x v="9"/>
    <s v="FROTA 01"/>
    <x v="2"/>
    <x v="2"/>
    <d v="1901-03-04T00:00:00"/>
    <n v="90"/>
    <x v="6"/>
    <s v="CA1014KS116"/>
    <s v="04/03/2023"/>
    <s v="00:00:00"/>
    <s v="04/03/2023"/>
    <s v="23:59:59"/>
    <n v="23.999999999999996"/>
    <n v="2.5844444444444443"/>
    <n v="2.5844444444444443"/>
    <n v="0"/>
    <n v="0"/>
    <n v="0"/>
    <n v="0"/>
    <n v="21.415555555555553"/>
    <n v="6.4541666666666657"/>
    <n v="6.4541666666666657"/>
    <n v="0"/>
    <n v="14.961388888888891"/>
    <n v="14.961388888888891"/>
    <n v="12.813055555555557"/>
    <n v="2.1483333333333334"/>
    <n v="0"/>
    <n v="0"/>
    <n v="0"/>
    <n v="89.231481481481495"/>
    <n v="69.862249662758131"/>
    <n v="62.339120370370381"/>
    <n v="85.270323755244206"/>
    <n v="0"/>
    <n v="0"/>
    <n v="1"/>
    <n v="0.14359183825031097"/>
    <n v="0"/>
    <n v="14.961388888888891"/>
    <n v="2.5844444444444443"/>
    <n v="14.961388888888891"/>
    <n v="2.5844444444444443"/>
    <n v="1"/>
    <n v="0"/>
    <n v="0"/>
    <m/>
    <m/>
    <m/>
    <m/>
  </r>
  <r>
    <x v="9"/>
    <s v="FROTA 01"/>
    <x v="2"/>
    <x v="2"/>
    <d v="1901-03-04T00:00:00"/>
    <n v="90"/>
    <x v="7"/>
    <s v="CA1014KS117"/>
    <s v="04/03/2023"/>
    <s v="00:00:00"/>
    <s v="04/03/2023"/>
    <s v="23:59:59"/>
    <n v="24.000000000000004"/>
    <n v="0"/>
    <n v="0"/>
    <n v="0"/>
    <n v="0"/>
    <n v="0"/>
    <n v="0"/>
    <n v="24.000000000000004"/>
    <n v="7.5958333333333332"/>
    <n v="7.5958333333333332"/>
    <n v="0"/>
    <n v="16.404166666666665"/>
    <n v="16.404166666666665"/>
    <n v="13.592499999999999"/>
    <n v="2.8116666666666665"/>
    <n v="0"/>
    <n v="0"/>
    <n v="0"/>
    <n v="100"/>
    <n v="68.350694444444429"/>
    <n v="68.350694444444429"/>
    <n v="100"/>
    <n v="0"/>
    <n v="0"/>
    <n v="0"/>
    <n v="0.17139954279908562"/>
    <n v="0"/>
    <n v="16.404166666666665"/>
    <n v="0"/>
    <n v="16.404166666666665"/>
    <n v="0"/>
    <n v="0"/>
    <n v="0"/>
    <n v="0"/>
    <m/>
    <m/>
    <m/>
    <m/>
  </r>
  <r>
    <x v="9"/>
    <s v="FROTA 01"/>
    <x v="2"/>
    <x v="2"/>
    <d v="1901-03-04T00:00:00"/>
    <n v="90"/>
    <x v="8"/>
    <s v="CA1014KS118"/>
    <s v="04/03/2023"/>
    <s v="00:00:00"/>
    <s v="04/03/2023"/>
    <s v="23:59:59"/>
    <n v="24"/>
    <n v="0"/>
    <n v="0"/>
    <n v="0"/>
    <n v="0"/>
    <n v="0"/>
    <n v="0"/>
    <n v="24"/>
    <n v="5.5447222222222221"/>
    <n v="5.5447222222222221"/>
    <n v="0"/>
    <n v="18.455277777777777"/>
    <n v="18.455277777777777"/>
    <n v="15.71"/>
    <n v="2.7452777777777779"/>
    <n v="0"/>
    <n v="0"/>
    <n v="0"/>
    <n v="100"/>
    <n v="76.896990740740733"/>
    <n v="76.896990740740733"/>
    <n v="100"/>
    <n v="0"/>
    <n v="0"/>
    <n v="0"/>
    <n v="0.14875299146585591"/>
    <n v="0"/>
    <n v="18.455277777777777"/>
    <n v="0"/>
    <n v="18.455277777777777"/>
    <n v="0"/>
    <n v="0"/>
    <n v="0"/>
    <n v="0"/>
    <m/>
    <m/>
    <m/>
    <m/>
  </r>
  <r>
    <x v="9"/>
    <s v="FROTA 01"/>
    <x v="2"/>
    <x v="2"/>
    <d v="1901-03-05T00:00:00"/>
    <n v="90"/>
    <x v="0"/>
    <s v="CA1014KS110"/>
    <s v="05/03/2023"/>
    <s v="00:00:00"/>
    <s v="05/03/2023"/>
    <s v="23:59:59"/>
    <n v="24"/>
    <n v="4.3427777777777781"/>
    <n v="0"/>
    <n v="0"/>
    <n v="4.3427777777777781"/>
    <n v="4.3427777777777781"/>
    <n v="0"/>
    <n v="19.657222222222224"/>
    <n v="6.2941666666666674"/>
    <n v="6.2941666666666674"/>
    <n v="0"/>
    <n v="13.363055555555556"/>
    <n v="13.363055555555556"/>
    <n v="11.824166666666667"/>
    <n v="1.538888888888889"/>
    <n v="0"/>
    <n v="0"/>
    <n v="0"/>
    <n v="81.905092592592595"/>
    <n v="67.980386061102791"/>
    <n v="55.679398148148152"/>
    <n v="100"/>
    <n v="0"/>
    <n v="0"/>
    <n v="0"/>
    <n v="0.11515995593156921"/>
    <n v="0"/>
    <n v="13.363055555555556"/>
    <n v="0"/>
    <n v="13.363055555555556"/>
    <n v="4.3427777777777781"/>
    <n v="1"/>
    <n v="1"/>
    <n v="0"/>
    <m/>
    <m/>
    <m/>
    <m/>
  </r>
  <r>
    <x v="9"/>
    <s v="FROTA 01"/>
    <x v="2"/>
    <x v="2"/>
    <d v="1901-03-05T00:00:00"/>
    <n v="90"/>
    <x v="1"/>
    <s v="CA1014KS111"/>
    <s v="05/03/2023"/>
    <s v="00:00:00"/>
    <s v="05/03/2023"/>
    <s v="23:59:59"/>
    <n v="24"/>
    <n v="0"/>
    <n v="0"/>
    <n v="0"/>
    <n v="0"/>
    <n v="0"/>
    <n v="0"/>
    <n v="24"/>
    <n v="8.3427777777777781"/>
    <n v="8.3427777777777781"/>
    <n v="0"/>
    <n v="15.657222222222222"/>
    <n v="15.657222222222222"/>
    <n v="13.701944444444445"/>
    <n v="1.9552777777777779"/>
    <n v="0"/>
    <n v="0"/>
    <n v="0"/>
    <n v="100"/>
    <n v="65.238425925925924"/>
    <n v="65.238425925925924"/>
    <n v="100"/>
    <n v="0"/>
    <n v="0"/>
    <n v="0"/>
    <n v="0.12488024695738567"/>
    <n v="0"/>
    <n v="15.657222222222222"/>
    <n v="0"/>
    <n v="15.657222222222222"/>
    <n v="0"/>
    <n v="0"/>
    <n v="0"/>
    <n v="0"/>
    <m/>
    <m/>
    <m/>
    <m/>
  </r>
  <r>
    <x v="9"/>
    <s v="FROTA 01"/>
    <x v="2"/>
    <x v="2"/>
    <d v="1901-03-05T00:00:00"/>
    <n v="90"/>
    <x v="2"/>
    <s v="CA1014KS112"/>
    <s v="05/03/2023"/>
    <s v="00:00:00"/>
    <s v="05/03/2023"/>
    <s v="23:59:59"/>
    <n v="24.000000000000007"/>
    <n v="0"/>
    <n v="0"/>
    <n v="0"/>
    <n v="0"/>
    <n v="0"/>
    <n v="0"/>
    <n v="24.000000000000007"/>
    <n v="9.463055555555556"/>
    <n v="9.463055555555556"/>
    <n v="0"/>
    <n v="14.536944444444444"/>
    <n v="14.536944444444444"/>
    <n v="12.574999999999999"/>
    <n v="1.9619444444444443"/>
    <n v="0"/>
    <n v="0"/>
    <n v="0"/>
    <n v="100"/>
    <n v="60.570601851851833"/>
    <n v="60.570601851851833"/>
    <n v="100"/>
    <n v="0"/>
    <n v="0"/>
    <n v="0"/>
    <n v="0.1349626430741597"/>
    <n v="0"/>
    <n v="14.536944444444444"/>
    <n v="0"/>
    <n v="14.536944444444444"/>
    <n v="0"/>
    <n v="0"/>
    <n v="0"/>
    <n v="0"/>
    <m/>
    <m/>
    <m/>
    <m/>
  </r>
  <r>
    <x v="9"/>
    <s v="FROTA 01"/>
    <x v="2"/>
    <x v="2"/>
    <d v="1901-03-05T00:00:00"/>
    <n v="90"/>
    <x v="3"/>
    <s v="CA1014KS113"/>
    <s v="05/03/2023"/>
    <s v="00:00:00"/>
    <s v="05/03/2023"/>
    <s v="23:59:59"/>
    <n v="24.000000000000004"/>
    <n v="3.381388888888889"/>
    <n v="3.381388888888889"/>
    <n v="0"/>
    <n v="0"/>
    <n v="0"/>
    <n v="0"/>
    <n v="20.618611111111115"/>
    <n v="7.4736111111111114"/>
    <n v="7.4736111111111114"/>
    <n v="0"/>
    <n v="13.145"/>
    <n v="12.75611111111111"/>
    <n v="11.803888888888888"/>
    <n v="0.95222222222222219"/>
    <n v="0.3888888888888889"/>
    <n v="0"/>
    <n v="0.3888888888888889"/>
    <n v="85.910879629629633"/>
    <n v="63.753081762700894"/>
    <n v="54.770833333333321"/>
    <n v="79.539457097235058"/>
    <n v="0"/>
    <n v="0"/>
    <n v="0"/>
    <n v="7.2439879971260723E-2"/>
    <n v="0"/>
    <n v="13.145"/>
    <n v="0"/>
    <n v="13.145"/>
    <n v="0"/>
    <n v="0"/>
    <n v="0"/>
    <n v="0"/>
    <m/>
    <m/>
    <m/>
    <m/>
  </r>
  <r>
    <x v="9"/>
    <s v="FROTA 01"/>
    <x v="2"/>
    <x v="2"/>
    <d v="1901-03-05T00:00:00"/>
    <n v="90"/>
    <x v="4"/>
    <s v="CA1014KS114"/>
    <s v="05/03/2023"/>
    <s v="00:00:00"/>
    <s v="05/03/2023"/>
    <s v="23:59:59"/>
    <n v="23.999999999999996"/>
    <n v="0"/>
    <n v="0"/>
    <n v="0"/>
    <n v="0"/>
    <n v="0"/>
    <n v="0"/>
    <n v="23.999999999999996"/>
    <n v="8.4011111111111116"/>
    <n v="8.4011111111111116"/>
    <n v="0"/>
    <n v="15.59888888888889"/>
    <n v="15.59888888888889"/>
    <n v="13.83527777777778"/>
    <n v="1.7636111111111112"/>
    <n v="0"/>
    <n v="0"/>
    <n v="0"/>
    <n v="100"/>
    <n v="64.995370370370381"/>
    <n v="64.995370370370381"/>
    <n v="100"/>
    <n v="0"/>
    <n v="0"/>
    <n v="0"/>
    <n v="0.11306004701189544"/>
    <n v="0"/>
    <n v="15.59888888888889"/>
    <n v="0"/>
    <n v="15.59888888888889"/>
    <n v="0"/>
    <n v="0"/>
    <n v="0"/>
    <n v="0"/>
    <m/>
    <m/>
    <m/>
    <m/>
  </r>
  <r>
    <x v="9"/>
    <s v="FROTA 01"/>
    <x v="2"/>
    <x v="2"/>
    <d v="1901-03-05T00:00:00"/>
    <n v="90"/>
    <x v="5"/>
    <s v="CA1014KS115"/>
    <s v="05/03/2023"/>
    <s v="00:00:00"/>
    <s v="05/03/2023"/>
    <s v="23:59:59"/>
    <n v="24.000000000000004"/>
    <n v="0"/>
    <n v="0"/>
    <n v="0"/>
    <n v="0"/>
    <n v="0"/>
    <n v="0"/>
    <n v="24.000000000000004"/>
    <n v="7.7008333333333336"/>
    <n v="7.7008333333333336"/>
    <n v="0"/>
    <n v="16.299166666666665"/>
    <n v="16.299166666666665"/>
    <n v="14.756944444444445"/>
    <n v="1.5422222222222224"/>
    <n v="0"/>
    <n v="0"/>
    <n v="0"/>
    <n v="100"/>
    <n v="67.913194444444429"/>
    <n v="67.913194444444429"/>
    <n v="100"/>
    <n v="0"/>
    <n v="0"/>
    <n v="0"/>
    <n v="9.4619697666888242E-2"/>
    <n v="0"/>
    <n v="16.299166666666665"/>
    <n v="0"/>
    <n v="16.299166666666665"/>
    <n v="0"/>
    <n v="0"/>
    <n v="0"/>
    <n v="0"/>
    <m/>
    <m/>
    <m/>
    <m/>
  </r>
  <r>
    <x v="9"/>
    <s v="FROTA 01"/>
    <x v="2"/>
    <x v="2"/>
    <d v="1901-03-05T00:00:00"/>
    <n v="90"/>
    <x v="6"/>
    <s v="CA1014KS116"/>
    <s v="05/03/2023"/>
    <s v="00:00:00"/>
    <s v="05/03/2023"/>
    <s v="23:59:59"/>
    <n v="24.000000000000007"/>
    <n v="0"/>
    <n v="0"/>
    <n v="0"/>
    <n v="0"/>
    <n v="0"/>
    <n v="0"/>
    <n v="24.000000000000007"/>
    <n v="7.7494444444444444"/>
    <n v="7.7494444444444444"/>
    <n v="0"/>
    <n v="16.250555555555557"/>
    <n v="16.250555555555557"/>
    <n v="13.864166666666668"/>
    <n v="2.3863888888888889"/>
    <n v="0"/>
    <n v="0"/>
    <n v="0"/>
    <n v="100"/>
    <n v="67.710648148148138"/>
    <n v="67.710648148148138"/>
    <n v="100"/>
    <n v="0"/>
    <n v="0"/>
    <n v="0"/>
    <n v="0.14684968035280843"/>
    <n v="0"/>
    <n v="16.250555555555557"/>
    <n v="0"/>
    <n v="16.250555555555557"/>
    <n v="0"/>
    <n v="0"/>
    <n v="0"/>
    <n v="0"/>
    <m/>
    <m/>
    <m/>
    <m/>
  </r>
  <r>
    <x v="9"/>
    <s v="FROTA 01"/>
    <x v="2"/>
    <x v="2"/>
    <d v="1901-03-05T00:00:00"/>
    <n v="90"/>
    <x v="7"/>
    <s v="CA1014KS117"/>
    <s v="05/03/2023"/>
    <s v="00:00:00"/>
    <s v="05/03/2023"/>
    <s v="23:59:59"/>
    <n v="23.999999999999996"/>
    <n v="20.707777777777775"/>
    <n v="0"/>
    <n v="0"/>
    <n v="20.707777777777775"/>
    <n v="20.707777777777775"/>
    <n v="0"/>
    <n v="3.2922222222222222"/>
    <n v="1.2455555555555555"/>
    <n v="1.2455555555555555"/>
    <n v="0"/>
    <n v="2.0466666666666669"/>
    <n v="2.0466666666666669"/>
    <n v="1.8025"/>
    <n v="0.24416666666666667"/>
    <n v="0"/>
    <n v="0"/>
    <n v="0"/>
    <n v="13.717592592592595"/>
    <n v="62.166722915963554"/>
    <n v="8.5277777777777803"/>
    <n v="100"/>
    <n v="0"/>
    <n v="0"/>
    <n v="0"/>
    <n v="0.11929967426710097"/>
    <n v="0"/>
    <n v="2.0466666666666669"/>
    <n v="0"/>
    <n v="2.0466666666666669"/>
    <n v="20.707777777777775"/>
    <n v="1"/>
    <n v="1"/>
    <n v="0"/>
    <m/>
    <m/>
    <m/>
    <m/>
  </r>
  <r>
    <x v="9"/>
    <s v="FROTA 01"/>
    <x v="2"/>
    <x v="2"/>
    <d v="1901-03-05T00:00:00"/>
    <n v="90"/>
    <x v="8"/>
    <s v="CA1014KS118"/>
    <s v="05/03/2023"/>
    <s v="00:00:00"/>
    <s v="05/03/2023"/>
    <s v="23:59:59"/>
    <n v="24.000000000000007"/>
    <n v="3.5930555555555554"/>
    <n v="3.5858333333333334"/>
    <n v="0"/>
    <n v="7.2222222222222219E-3"/>
    <n v="7.2222222222222219E-3"/>
    <n v="0"/>
    <n v="20.406944444444449"/>
    <n v="6.7144444444444451"/>
    <n v="6.7144444444444451"/>
    <n v="0"/>
    <n v="13.692499999999999"/>
    <n v="13.604722222222222"/>
    <n v="11.860277777777776"/>
    <n v="1.7444444444444445"/>
    <n v="8.7777777777777774E-2"/>
    <n v="0"/>
    <n v="8.7777777777777774E-2"/>
    <n v="85.028935185185176"/>
    <n v="67.097257197304813"/>
    <n v="57.052083333333314"/>
    <n v="79.246648017748626"/>
    <n v="0"/>
    <n v="0"/>
    <n v="1"/>
    <n v="0.12740145659627128"/>
    <n v="0"/>
    <n v="13.692499999999999"/>
    <n v="3.5858333333333334"/>
    <n v="6.8462499999999995"/>
    <n v="1.7965277777777777"/>
    <n v="2"/>
    <n v="2.0100502512562812E-3"/>
    <n v="0"/>
    <m/>
    <m/>
    <m/>
    <m/>
  </r>
  <r>
    <x v="10"/>
    <s v="FROTA 01"/>
    <x v="2"/>
    <x v="2"/>
    <d v="1901-03-06T00:00:00"/>
    <n v="90"/>
    <x v="0"/>
    <s v="CA1014KS110"/>
    <s v="06/03/2023"/>
    <s v="00:00:00"/>
    <s v="06/03/2023"/>
    <s v="23:59:59"/>
    <n v="24.000000000000007"/>
    <n v="0"/>
    <n v="0"/>
    <n v="0"/>
    <n v="0"/>
    <n v="0"/>
    <n v="0"/>
    <n v="24.000000000000007"/>
    <n v="7.5688888888888899"/>
    <n v="7.2766666666666664"/>
    <n v="0.29222222222222222"/>
    <n v="16.431111111111115"/>
    <n v="16.431111111111115"/>
    <n v="15.401388888888889"/>
    <n v="1.0297222222222222"/>
    <n v="0"/>
    <n v="0"/>
    <n v="0"/>
    <n v="100"/>
    <n v="68.462962962962962"/>
    <n v="68.462962962962962"/>
    <n v="100"/>
    <n v="0"/>
    <n v="0"/>
    <n v="0"/>
    <n v="6.2669055991344313E-2"/>
    <n v="0"/>
    <n v="16.431111111111115"/>
    <n v="0"/>
    <n v="16.431111111111115"/>
    <n v="0"/>
    <n v="0"/>
    <n v="0"/>
    <n v="0"/>
    <m/>
    <m/>
    <m/>
    <m/>
  </r>
  <r>
    <x v="10"/>
    <s v="FROTA 01"/>
    <x v="2"/>
    <x v="2"/>
    <d v="1901-03-06T00:00:00"/>
    <n v="90"/>
    <x v="1"/>
    <s v="CA1014KS111"/>
    <s v="06/03/2023"/>
    <s v="00:00:00"/>
    <s v="06/03/2023"/>
    <s v="23:59:59"/>
    <n v="24"/>
    <n v="0"/>
    <n v="0"/>
    <n v="0"/>
    <n v="0"/>
    <n v="0"/>
    <n v="0"/>
    <n v="24"/>
    <n v="9.1433333333333344"/>
    <n v="9.1433333333333344"/>
    <n v="0"/>
    <n v="14.856666666666666"/>
    <n v="12.820833333333333"/>
    <n v="11.754166666666666"/>
    <n v="1.0666666666666667"/>
    <n v="2.0358333333333332"/>
    <n v="0"/>
    <n v="2.0358333333333332"/>
    <n v="100"/>
    <n v="61.902777777777771"/>
    <n v="61.902777777777771"/>
    <n v="100"/>
    <n v="0"/>
    <n v="0"/>
    <n v="0"/>
    <n v="7.1797172986313662E-2"/>
    <n v="0"/>
    <n v="14.856666666666666"/>
    <n v="0"/>
    <n v="14.856666666666666"/>
    <n v="0"/>
    <n v="0"/>
    <n v="0"/>
    <n v="0"/>
    <m/>
    <m/>
    <m/>
    <m/>
  </r>
  <r>
    <x v="10"/>
    <s v="FROTA 01"/>
    <x v="2"/>
    <x v="2"/>
    <d v="1901-03-06T00:00:00"/>
    <n v="90"/>
    <x v="2"/>
    <s v="CA1014KS112"/>
    <s v="06/03/2023"/>
    <s v="00:00:00"/>
    <s v="06/03/2023"/>
    <s v="23:59:59"/>
    <n v="24.000000000000004"/>
    <n v="0"/>
    <n v="0"/>
    <n v="0"/>
    <n v="0"/>
    <n v="0"/>
    <n v="0"/>
    <n v="24.000000000000004"/>
    <n v="8.6472222222222221"/>
    <n v="8.5580555555555549"/>
    <n v="8.9166666666666672E-2"/>
    <n v="15.352777777777778"/>
    <n v="15.352777777777778"/>
    <n v="12.389444444444443"/>
    <n v="2.9633333333333334"/>
    <n v="0"/>
    <n v="0"/>
    <n v="0"/>
    <n v="100"/>
    <n v="63.969907407407398"/>
    <n v="63.969907407407398"/>
    <n v="100"/>
    <n v="0"/>
    <n v="0"/>
    <n v="0"/>
    <n v="0.1930161027682287"/>
    <n v="0"/>
    <n v="15.352777777777778"/>
    <n v="0"/>
    <n v="15.352777777777778"/>
    <n v="0"/>
    <n v="0"/>
    <n v="0"/>
    <n v="0"/>
    <m/>
    <m/>
    <m/>
    <m/>
  </r>
  <r>
    <x v="10"/>
    <s v="FROTA 01"/>
    <x v="2"/>
    <x v="2"/>
    <d v="1901-03-06T00:00:00"/>
    <n v="90"/>
    <x v="3"/>
    <s v="CA1014KS113"/>
    <s v="06/03/2023"/>
    <s v="00:00:00"/>
    <s v="06/03/2023"/>
    <s v="23:59:59"/>
    <n v="24"/>
    <n v="0"/>
    <n v="0"/>
    <n v="0"/>
    <n v="0"/>
    <n v="0"/>
    <n v="0"/>
    <n v="24"/>
    <n v="7.6502777777777764"/>
    <n v="7.2930555555555543"/>
    <n v="0.35722222222222222"/>
    <n v="16.349722222222223"/>
    <n v="16.219444444444445"/>
    <n v="14.997222222222224"/>
    <n v="1.2222222222222223"/>
    <n v="0.13027777777777777"/>
    <n v="0"/>
    <n v="0.13027777777777777"/>
    <n v="100"/>
    <n v="68.123842592592595"/>
    <n v="68.123842592592595"/>
    <n v="100"/>
    <n v="0"/>
    <n v="0"/>
    <n v="0"/>
    <n v="7.4754922781562719E-2"/>
    <n v="0"/>
    <n v="16.349722222222223"/>
    <n v="0"/>
    <n v="16.349722222222223"/>
    <n v="0"/>
    <n v="0"/>
    <n v="0"/>
    <n v="0"/>
    <m/>
    <m/>
    <m/>
    <m/>
  </r>
  <r>
    <x v="10"/>
    <s v="FROTA 01"/>
    <x v="2"/>
    <x v="2"/>
    <d v="1901-03-06T00:00:00"/>
    <n v="90"/>
    <x v="4"/>
    <s v="CA1014KS114"/>
    <s v="06/03/2023"/>
    <s v="00:00:00"/>
    <s v="06/03/2023"/>
    <s v="23:59:59"/>
    <n v="24.000000000000004"/>
    <n v="0"/>
    <n v="0"/>
    <n v="0"/>
    <n v="0"/>
    <n v="0"/>
    <n v="0"/>
    <n v="24.000000000000004"/>
    <n v="7.2172222222222224"/>
    <n v="7.2172222222222224"/>
    <n v="0"/>
    <n v="16.782777777777778"/>
    <n v="16.782777777777778"/>
    <n v="14.626666666666665"/>
    <n v="2.1561111111111111"/>
    <n v="0"/>
    <n v="0"/>
    <n v="0"/>
    <n v="100"/>
    <n v="69.928240740740733"/>
    <n v="69.928240740740733"/>
    <n v="100"/>
    <n v="0"/>
    <n v="0"/>
    <n v="0"/>
    <n v="0.12847164752226159"/>
    <n v="0"/>
    <n v="16.782777777777778"/>
    <n v="0"/>
    <n v="16.782777777777778"/>
    <n v="0"/>
    <n v="0"/>
    <n v="0"/>
    <n v="0"/>
    <m/>
    <m/>
    <m/>
    <m/>
  </r>
  <r>
    <x v="10"/>
    <s v="FROTA 01"/>
    <x v="2"/>
    <x v="2"/>
    <d v="1901-03-06T00:00:00"/>
    <n v="90"/>
    <x v="5"/>
    <s v="CA1014KS115"/>
    <s v="06/03/2023"/>
    <s v="00:00:00"/>
    <s v="06/03/2023"/>
    <s v="23:59:59"/>
    <n v="24.000000000000004"/>
    <n v="1.581388888888889"/>
    <n v="1.581388888888889"/>
    <n v="0"/>
    <n v="0"/>
    <n v="0"/>
    <n v="0"/>
    <n v="22.418611111111115"/>
    <n v="7.657222222222221"/>
    <n v="7.3280555555555553"/>
    <n v="0.32916666666666666"/>
    <n v="14.76138888888889"/>
    <n v="14.76138888888889"/>
    <n v="12.877777777777778"/>
    <n v="1.8836111111111111"/>
    <n v="0"/>
    <n v="0"/>
    <n v="0"/>
    <n v="93.410879629629633"/>
    <n v="65.844350551996726"/>
    <n v="61.505787037037031"/>
    <n v="90.323622395213647"/>
    <n v="0"/>
    <n v="0"/>
    <n v="1"/>
    <n v="0.12760392164242298"/>
    <n v="0"/>
    <n v="14.76138888888889"/>
    <n v="1.581388888888889"/>
    <n v="14.76138888888889"/>
    <n v="1.581388888888889"/>
    <n v="1"/>
    <n v="0"/>
    <n v="0"/>
    <m/>
    <m/>
    <m/>
    <m/>
  </r>
  <r>
    <x v="10"/>
    <s v="FROTA 01"/>
    <x v="2"/>
    <x v="2"/>
    <d v="1901-03-06T00:00:00"/>
    <n v="90"/>
    <x v="6"/>
    <s v="CA1014KS116"/>
    <s v="06/03/2023"/>
    <s v="00:00:00"/>
    <s v="06/03/2023"/>
    <s v="23:59:59"/>
    <n v="24.000000000000004"/>
    <n v="0"/>
    <n v="0"/>
    <n v="0"/>
    <n v="0"/>
    <n v="0"/>
    <n v="0"/>
    <n v="24.000000000000004"/>
    <n v="7.5858333333333334"/>
    <n v="7.5858333333333334"/>
    <n v="0"/>
    <n v="16.414166666666667"/>
    <n v="16.335277777777776"/>
    <n v="14.953333333333333"/>
    <n v="1.3819444444444444"/>
    <n v="7.8888888888888883E-2"/>
    <n v="0"/>
    <n v="7.8888888888888883E-2"/>
    <n v="100"/>
    <n v="68.3923611111111"/>
    <n v="68.3923611111111"/>
    <n v="100"/>
    <n v="0"/>
    <n v="0"/>
    <n v="0"/>
    <n v="8.4192178165879747E-2"/>
    <n v="0"/>
    <n v="16.414166666666667"/>
    <n v="0"/>
    <n v="16.414166666666667"/>
    <n v="0"/>
    <n v="0"/>
    <n v="0"/>
    <n v="0"/>
    <m/>
    <m/>
    <m/>
    <m/>
  </r>
  <r>
    <x v="10"/>
    <s v="FROTA 01"/>
    <x v="2"/>
    <x v="2"/>
    <d v="1901-03-06T00:00:00"/>
    <n v="90"/>
    <x v="7"/>
    <s v="CA1014KS117"/>
    <s v="06/03/2023"/>
    <s v="00:00:00"/>
    <s v="06/03/2023"/>
    <s v="23:59:59"/>
    <n v="24"/>
    <n v="2.2530555555555556"/>
    <n v="0"/>
    <n v="0"/>
    <n v="2.2530555555555556"/>
    <n v="2.2530555555555556"/>
    <n v="0"/>
    <n v="21.746944444444445"/>
    <n v="9.0291666666666686"/>
    <n v="8.8427777777777798"/>
    <n v="0.18638888888888888"/>
    <n v="12.717777777777775"/>
    <n v="12.134722222222219"/>
    <n v="11.374999999999996"/>
    <n v="0.75972222222222219"/>
    <n v="0.58305555555555566"/>
    <n v="0"/>
    <n v="0.58305555555555566"/>
    <n v="90.612268518518519"/>
    <n v="58.480757194497293"/>
    <n v="52.990740740740726"/>
    <n v="100"/>
    <n v="0"/>
    <n v="0"/>
    <n v="0"/>
    <n v="5.9737026035296188E-2"/>
    <n v="0"/>
    <n v="12.717777777777775"/>
    <n v="0"/>
    <n v="12.717777777777775"/>
    <n v="0"/>
    <n v="0"/>
    <n v="1"/>
    <n v="0"/>
    <m/>
    <m/>
    <m/>
    <m/>
  </r>
  <r>
    <x v="10"/>
    <s v="FROTA 01"/>
    <x v="2"/>
    <x v="2"/>
    <d v="1901-03-06T00:00:00"/>
    <n v="90"/>
    <x v="8"/>
    <s v="CA1014KS118"/>
    <s v="06/03/2023"/>
    <s v="00:00:00"/>
    <s v="06/03/2023"/>
    <s v="23:59:59"/>
    <n v="24"/>
    <n v="2.9422222222222221"/>
    <n v="0"/>
    <n v="0"/>
    <n v="2.9422222222222221"/>
    <n v="2.9422222222222221"/>
    <n v="0"/>
    <n v="21.057777777777773"/>
    <n v="7.22"/>
    <n v="7.22"/>
    <n v="0"/>
    <n v="13.837777777777776"/>
    <n v="13.837777777777776"/>
    <n v="12.201666666666664"/>
    <n v="1.6361111111111111"/>
    <n v="0"/>
    <n v="0"/>
    <n v="0"/>
    <n v="87.740740740740719"/>
    <n v="65.71338117349093"/>
    <n v="57.657407407407405"/>
    <n v="100"/>
    <n v="0"/>
    <n v="0"/>
    <n v="0"/>
    <n v="0.1182351051870885"/>
    <n v="0"/>
    <n v="13.837777777777776"/>
    <n v="0"/>
    <n v="13.837777777777776"/>
    <n v="2.9422222222222221"/>
    <n v="1"/>
    <n v="1"/>
    <n v="0"/>
    <m/>
    <m/>
    <m/>
    <m/>
  </r>
  <r>
    <x v="10"/>
    <s v="FROTA 01"/>
    <x v="2"/>
    <x v="2"/>
    <d v="1901-03-07T00:00:00"/>
    <n v="90"/>
    <x v="0"/>
    <s v="CA1014KS110"/>
    <s v="07/03/2023"/>
    <s v="00:00:00"/>
    <s v="07/03/2023"/>
    <s v="23:59:59"/>
    <n v="23.999999999999993"/>
    <n v="0.22777777777777777"/>
    <n v="0"/>
    <n v="0"/>
    <n v="0.22777777777777777"/>
    <n v="0"/>
    <n v="0.22777777777777777"/>
    <n v="23.772222222222215"/>
    <n v="6.6933333333333325"/>
    <n v="6.5527777777777771"/>
    <n v="0.14055555555555554"/>
    <n v="17.078888888888887"/>
    <n v="17.078888888888887"/>
    <n v="14.816666666666666"/>
    <n v="2.2622222222222224"/>
    <n v="0"/>
    <n v="0"/>
    <n v="0"/>
    <n v="99.050925925925924"/>
    <n v="71.843888759055858"/>
    <n v="71.162037037037052"/>
    <n v="100"/>
    <n v="0"/>
    <n v="0"/>
    <n v="0"/>
    <n v="0.1324572246438098"/>
    <n v="0"/>
    <n v="17.078888888888887"/>
    <n v="0"/>
    <n v="17.078888888888887"/>
    <n v="0.22777777777777777"/>
    <n v="1"/>
    <n v="1"/>
    <n v="0"/>
    <m/>
    <m/>
    <m/>
    <m/>
  </r>
  <r>
    <x v="10"/>
    <s v="FROTA 01"/>
    <x v="2"/>
    <x v="2"/>
    <d v="1901-03-07T00:00:00"/>
    <n v="90"/>
    <x v="1"/>
    <s v="CA1014KS111"/>
    <s v="07/03/2023"/>
    <s v="00:00:00"/>
    <s v="07/03/2023"/>
    <s v="23:59:59"/>
    <n v="24"/>
    <n v="0.29333333333333333"/>
    <n v="0.29333333333333333"/>
    <n v="0"/>
    <n v="0"/>
    <n v="0"/>
    <n v="0"/>
    <n v="23.706666666666663"/>
    <n v="6.9375000000000009"/>
    <n v="6.7413888888888893"/>
    <n v="0.19611111111111112"/>
    <n v="16.769166666666663"/>
    <n v="16.46222222222222"/>
    <n v="13.293888888888889"/>
    <n v="3.1683333333333334"/>
    <n v="0.30694444444444446"/>
    <n v="0"/>
    <n v="0.30694444444444446"/>
    <n v="98.777777777777771"/>
    <n v="70.736079865016862"/>
    <n v="69.871527777777771"/>
    <n v="98.280830280830273"/>
    <n v="0"/>
    <n v="0"/>
    <n v="1"/>
    <n v="0.18893803110868165"/>
    <n v="0"/>
    <n v="16.769166666666663"/>
    <n v="0.29333333333333333"/>
    <n v="16.769166666666663"/>
    <n v="0.29333333333333333"/>
    <n v="1"/>
    <n v="0"/>
    <n v="0"/>
    <m/>
    <m/>
    <m/>
    <m/>
  </r>
  <r>
    <x v="10"/>
    <s v="FROTA 01"/>
    <x v="2"/>
    <x v="2"/>
    <d v="1901-03-07T00:00:00"/>
    <n v="90"/>
    <x v="2"/>
    <s v="CA1014KS112"/>
    <s v="07/03/2023"/>
    <s v="00:00:00"/>
    <s v="07/03/2023"/>
    <s v="23:59:59"/>
    <n v="24.000000000000004"/>
    <n v="0"/>
    <n v="0"/>
    <n v="0"/>
    <n v="0"/>
    <n v="0"/>
    <n v="0"/>
    <n v="24.000000000000004"/>
    <n v="6.7466666666666661"/>
    <n v="6.6713888888888881"/>
    <n v="7.5277777777777777E-2"/>
    <n v="17.253333333333334"/>
    <n v="17.253333333333334"/>
    <n v="14.911944444444442"/>
    <n v="2.341388888888889"/>
    <n v="0"/>
    <n v="0"/>
    <n v="0"/>
    <n v="100"/>
    <n v="71.888888888888886"/>
    <n v="71.888888888888886"/>
    <n v="100"/>
    <n v="0"/>
    <n v="0"/>
    <n v="0"/>
    <n v="0.13570646573930964"/>
    <n v="0"/>
    <n v="17.253333333333334"/>
    <n v="0"/>
    <n v="17.253333333333334"/>
    <n v="0"/>
    <n v="0"/>
    <n v="0"/>
    <n v="0"/>
    <m/>
    <m/>
    <m/>
    <m/>
  </r>
  <r>
    <x v="10"/>
    <s v="FROTA 01"/>
    <x v="2"/>
    <x v="2"/>
    <d v="1901-03-07T00:00:00"/>
    <n v="90"/>
    <x v="3"/>
    <s v="CA1014KS113"/>
    <s v="07/03/2023"/>
    <s v="00:00:00"/>
    <s v="07/03/2023"/>
    <s v="23:59:59"/>
    <n v="24"/>
    <n v="14.939722222222223"/>
    <n v="14.939722222222223"/>
    <n v="0"/>
    <n v="0"/>
    <n v="0"/>
    <n v="0"/>
    <n v="9.0602777777777774"/>
    <n v="4.4411111111111108"/>
    <n v="4.4411111111111108"/>
    <n v="0"/>
    <n v="4.6191666666666666"/>
    <n v="4.6191666666666666"/>
    <n v="3.7280555555555561"/>
    <n v="0.89111111111111108"/>
    <n v="0"/>
    <n v="0"/>
    <n v="0"/>
    <n v="37.751157407407405"/>
    <n v="50.982616427016595"/>
    <n v="19.246527777777779"/>
    <n v="23.61671306027382"/>
    <n v="0"/>
    <n v="0"/>
    <n v="1"/>
    <n v="0.19291599013771121"/>
    <n v="0"/>
    <n v="4.6191666666666666"/>
    <n v="14.939722222222223"/>
    <n v="4.6191666666666666"/>
    <n v="14.939722222222223"/>
    <n v="1"/>
    <n v="0"/>
    <n v="0"/>
    <m/>
    <m/>
    <m/>
    <m/>
  </r>
  <r>
    <x v="10"/>
    <s v="FROTA 01"/>
    <x v="2"/>
    <x v="2"/>
    <d v="1901-03-07T00:00:00"/>
    <n v="90"/>
    <x v="4"/>
    <s v="CA1014KS114"/>
    <s v="07/03/2023"/>
    <s v="00:00:00"/>
    <s v="07/03/2023"/>
    <s v="23:59:59"/>
    <n v="23.999999999999996"/>
    <n v="0"/>
    <n v="0"/>
    <n v="0"/>
    <n v="0"/>
    <n v="0"/>
    <n v="0"/>
    <n v="23.999999999999996"/>
    <n v="6.6494444444444447"/>
    <n v="6.491944444444445"/>
    <n v="0.1575"/>
    <n v="17.350555555555555"/>
    <n v="17.350555555555555"/>
    <n v="14.985833333333334"/>
    <n v="2.3647222222222224"/>
    <n v="0"/>
    <n v="0"/>
    <n v="0"/>
    <n v="100"/>
    <n v="72.293981481481495"/>
    <n v="72.293981481481495"/>
    <n v="100"/>
    <n v="0"/>
    <n v="0"/>
    <n v="0"/>
    <n v="0.13629086484582628"/>
    <n v="0"/>
    <n v="17.350555555555555"/>
    <n v="0"/>
    <n v="17.350555555555555"/>
    <n v="0"/>
    <n v="0"/>
    <n v="0"/>
    <n v="0"/>
    <m/>
    <m/>
    <m/>
    <m/>
  </r>
  <r>
    <x v="10"/>
    <s v="FROTA 01"/>
    <x v="2"/>
    <x v="2"/>
    <d v="1901-03-07T00:00:00"/>
    <n v="90"/>
    <x v="5"/>
    <s v="CA1014KS115"/>
    <s v="07/03/2023"/>
    <s v="00:00:00"/>
    <s v="07/03/2023"/>
    <s v="23:59:59"/>
    <n v="24"/>
    <n v="8.2011111111111106"/>
    <n v="0"/>
    <n v="0"/>
    <n v="8.2011111111111106"/>
    <n v="8.2011111111111106"/>
    <n v="0"/>
    <n v="15.798888888888889"/>
    <n v="4.879999999999999"/>
    <n v="4.7591666666666663"/>
    <n v="0.12083333333333333"/>
    <n v="10.918888888888889"/>
    <n v="10.918888888888889"/>
    <n v="10.025"/>
    <n v="0.89388888888888884"/>
    <n v="0"/>
    <n v="0"/>
    <n v="0"/>
    <n v="65.828703703703709"/>
    <n v="69.111751881285599"/>
    <n v="45.495370370370367"/>
    <n v="100"/>
    <n v="0"/>
    <n v="0"/>
    <n v="0"/>
    <n v="8.186628676096469E-2"/>
    <n v="0"/>
    <n v="10.918888888888889"/>
    <n v="0"/>
    <n v="10.918888888888889"/>
    <n v="8.2011111111111106"/>
    <n v="1"/>
    <n v="1"/>
    <n v="0"/>
    <m/>
    <m/>
    <m/>
    <m/>
  </r>
  <r>
    <x v="10"/>
    <s v="FROTA 01"/>
    <x v="2"/>
    <x v="2"/>
    <d v="1901-03-07T00:00:00"/>
    <n v="90"/>
    <x v="6"/>
    <s v="CA1014KS116"/>
    <s v="07/03/2023"/>
    <s v="00:00:00"/>
    <s v="07/03/2023"/>
    <s v="23:59:59"/>
    <n v="24.000000000000004"/>
    <n v="0"/>
    <n v="0"/>
    <n v="0"/>
    <n v="0"/>
    <n v="0"/>
    <n v="0"/>
    <n v="24.000000000000004"/>
    <n v="5.8227777777777785"/>
    <n v="5.6722222222222225"/>
    <n v="0.15055555555555555"/>
    <n v="18.17722222222222"/>
    <n v="18.17722222222222"/>
    <n v="16.327222222222225"/>
    <n v="1.85"/>
    <n v="0"/>
    <n v="0"/>
    <n v="0"/>
    <n v="100"/>
    <n v="75.738425925925895"/>
    <n v="75.738425925925895"/>
    <n v="100"/>
    <n v="0"/>
    <n v="0"/>
    <n v="0"/>
    <n v="0.1017757266420123"/>
    <n v="0"/>
    <n v="18.17722222222222"/>
    <n v="0"/>
    <n v="18.17722222222222"/>
    <n v="0"/>
    <n v="0"/>
    <n v="0"/>
    <n v="0"/>
    <m/>
    <m/>
    <m/>
    <m/>
  </r>
  <r>
    <x v="10"/>
    <s v="FROTA 01"/>
    <x v="2"/>
    <x v="2"/>
    <d v="1901-03-07T00:00:00"/>
    <n v="90"/>
    <x v="7"/>
    <s v="CA1014KS117"/>
    <s v="07/03/2023"/>
    <s v="00:00:00"/>
    <s v="07/03/2023"/>
    <s v="23:59:59"/>
    <n v="23.999999999999996"/>
    <n v="0"/>
    <n v="0"/>
    <n v="0"/>
    <n v="0"/>
    <n v="0"/>
    <n v="0"/>
    <n v="23.999999999999996"/>
    <n v="7.0127777777777771"/>
    <n v="6.8469444444444436"/>
    <n v="0.16583333333333333"/>
    <n v="16.987222222222222"/>
    <n v="16.987222222222222"/>
    <n v="15.220277777777778"/>
    <n v="1.7669444444444444"/>
    <n v="0"/>
    <n v="0"/>
    <n v="0"/>
    <n v="100"/>
    <n v="70.780092592592609"/>
    <n v="70.780092592592609"/>
    <n v="100"/>
    <n v="0"/>
    <n v="0"/>
    <n v="0"/>
    <n v="0.10401609052555842"/>
    <n v="0"/>
    <n v="16.987222222222222"/>
    <n v="0"/>
    <n v="16.987222222222222"/>
    <n v="0"/>
    <n v="0"/>
    <n v="0"/>
    <n v="0"/>
    <m/>
    <m/>
    <m/>
    <m/>
  </r>
  <r>
    <x v="10"/>
    <s v="FROTA 01"/>
    <x v="2"/>
    <x v="2"/>
    <d v="1901-03-07T00:00:00"/>
    <n v="90"/>
    <x v="8"/>
    <s v="CA1014KS118"/>
    <s v="07/03/2023"/>
    <s v="00:00:00"/>
    <s v="07/03/2023"/>
    <s v="23:59:59"/>
    <n v="24.000000000000004"/>
    <n v="0.61694444444444441"/>
    <n v="0"/>
    <n v="0"/>
    <n v="0.61694444444444441"/>
    <n v="0.61694444444444441"/>
    <n v="0"/>
    <n v="23.383055555555558"/>
    <n v="5.527222222222222"/>
    <n v="5.4869444444444442"/>
    <n v="4.027777777777778E-2"/>
    <n v="17.855833333333337"/>
    <n v="17.855833333333337"/>
    <n v="15.602499999999997"/>
    <n v="2.2533333333333334"/>
    <n v="0"/>
    <n v="0"/>
    <n v="0"/>
    <n v="97.429398148148138"/>
    <n v="76.36227562693783"/>
    <n v="74.399305555555557"/>
    <n v="100"/>
    <n v="0"/>
    <n v="0"/>
    <n v="0"/>
    <n v="0.12619592103420915"/>
    <n v="0"/>
    <n v="17.855833333333337"/>
    <n v="0"/>
    <n v="8.9279166666666683"/>
    <n v="0.3084722222222222"/>
    <n v="2"/>
    <n v="1"/>
    <n v="0"/>
    <m/>
    <m/>
    <m/>
    <m/>
  </r>
  <r>
    <x v="10"/>
    <s v="FROTA 01"/>
    <x v="2"/>
    <x v="2"/>
    <d v="1901-03-08T00:00:00"/>
    <n v="90"/>
    <x v="0"/>
    <s v="CA1014KS110"/>
    <s v="08/03/2023"/>
    <s v="00:00:00"/>
    <s v="08/03/2023"/>
    <s v="23:59:59"/>
    <n v="23.999999999999993"/>
    <n v="0"/>
    <n v="0"/>
    <n v="0"/>
    <n v="0"/>
    <n v="0"/>
    <n v="0"/>
    <n v="23.999999999999993"/>
    <n v="6.7469444444444449"/>
    <n v="5.6833333333333336"/>
    <n v="1.0636111111111111"/>
    <n v="17.253055555555555"/>
    <n v="17.253055555555555"/>
    <n v="14.628055555555557"/>
    <n v="2.625"/>
    <n v="0"/>
    <n v="0"/>
    <n v="0"/>
    <n v="100"/>
    <n v="71.887731481481495"/>
    <n v="71.887731481481495"/>
    <n v="100"/>
    <n v="0"/>
    <n v="0"/>
    <n v="0"/>
    <n v="0.15214696269581879"/>
    <n v="0"/>
    <n v="17.253055555555555"/>
    <n v="0"/>
    <n v="17.253055555555555"/>
    <n v="0"/>
    <n v="0"/>
    <n v="0"/>
    <n v="0"/>
    <m/>
    <m/>
    <m/>
    <m/>
  </r>
  <r>
    <x v="10"/>
    <s v="FROTA 01"/>
    <x v="2"/>
    <x v="2"/>
    <d v="1901-03-08T00:00:00"/>
    <n v="90"/>
    <x v="1"/>
    <s v="CA1014KS111"/>
    <s v="08/03/2023"/>
    <s v="00:00:00"/>
    <s v="08/03/2023"/>
    <s v="23:59:59"/>
    <n v="24"/>
    <n v="0"/>
    <n v="0"/>
    <n v="0"/>
    <n v="0"/>
    <n v="0"/>
    <n v="0"/>
    <n v="24"/>
    <n v="7.7149999999999999"/>
    <n v="6.713055555555556"/>
    <n v="1.0019444444444445"/>
    <n v="16.285"/>
    <n v="15.7575"/>
    <n v="12.301388888888887"/>
    <n v="3.4561111111111114"/>
    <n v="0.52749999999999997"/>
    <n v="0"/>
    <n v="0.52749999999999997"/>
    <n v="100"/>
    <n v="67.854166666666671"/>
    <n v="67.854166666666671"/>
    <n v="100"/>
    <n v="0"/>
    <n v="0"/>
    <n v="0"/>
    <n v="0.21222665711459082"/>
    <n v="0"/>
    <n v="16.285"/>
    <n v="0"/>
    <n v="16.285"/>
    <n v="0"/>
    <n v="0"/>
    <n v="0"/>
    <n v="0"/>
    <m/>
    <m/>
    <m/>
    <m/>
  </r>
  <r>
    <x v="10"/>
    <s v="FROTA 01"/>
    <x v="2"/>
    <x v="2"/>
    <d v="1901-03-08T00:00:00"/>
    <n v="90"/>
    <x v="2"/>
    <s v="CA1014KS112"/>
    <s v="08/03/2023"/>
    <s v="00:00:00"/>
    <s v="08/03/2023"/>
    <s v="23:59:59"/>
    <n v="24.000000000000004"/>
    <n v="0"/>
    <n v="0"/>
    <n v="0"/>
    <n v="0"/>
    <n v="0"/>
    <n v="0"/>
    <n v="24.000000000000004"/>
    <n v="7.0474999999999994"/>
    <n v="6.2444444444444445"/>
    <n v="0.80305555555555563"/>
    <n v="16.952500000000004"/>
    <n v="16.952500000000004"/>
    <n v="13.057222222222224"/>
    <n v="3.8952777777777778"/>
    <n v="0"/>
    <n v="0"/>
    <n v="0"/>
    <n v="100"/>
    <n v="70.635416666666671"/>
    <n v="70.635416666666671"/>
    <n v="100"/>
    <n v="0"/>
    <n v="0"/>
    <n v="0"/>
    <n v="0.22977600812728369"/>
    <n v="0"/>
    <n v="16.952500000000004"/>
    <n v="0"/>
    <n v="16.952500000000004"/>
    <n v="0"/>
    <n v="0"/>
    <n v="0"/>
    <n v="0"/>
    <m/>
    <m/>
    <m/>
    <m/>
  </r>
  <r>
    <x v="10"/>
    <s v="FROTA 01"/>
    <x v="2"/>
    <x v="2"/>
    <d v="1901-03-08T00:00:00"/>
    <n v="90"/>
    <x v="3"/>
    <s v="CA1014KS113"/>
    <s v="08/03/2023"/>
    <s v="00:00:00"/>
    <s v="08/03/2023"/>
    <s v="23:59:59"/>
    <n v="24.000000000000004"/>
    <n v="0"/>
    <n v="0"/>
    <n v="0"/>
    <n v="0"/>
    <n v="0"/>
    <n v="0"/>
    <n v="24.000000000000004"/>
    <n v="6.4772222222222213"/>
    <n v="5.5908333333333324"/>
    <n v="0.88638888888888889"/>
    <n v="17.52277777777778"/>
    <n v="17.52277777777778"/>
    <n v="14.316666666666668"/>
    <n v="3.2061111111111114"/>
    <n v="0"/>
    <n v="0"/>
    <n v="0"/>
    <n v="100"/>
    <n v="73.011574074074076"/>
    <n v="73.011574074074076"/>
    <n v="100"/>
    <n v="0"/>
    <n v="0"/>
    <n v="0"/>
    <n v="0.1829682001204781"/>
    <n v="0"/>
    <n v="17.52277777777778"/>
    <n v="0"/>
    <n v="17.52277777777778"/>
    <n v="0"/>
    <n v="0"/>
    <n v="0"/>
    <n v="0"/>
    <m/>
    <m/>
    <m/>
    <m/>
  </r>
  <r>
    <x v="10"/>
    <s v="FROTA 01"/>
    <x v="2"/>
    <x v="2"/>
    <d v="1901-03-08T00:00:00"/>
    <n v="90"/>
    <x v="4"/>
    <s v="CA1014KS114"/>
    <s v="08/03/2023"/>
    <s v="00:00:00"/>
    <s v="08/03/2023"/>
    <s v="23:59:59"/>
    <n v="24"/>
    <n v="0"/>
    <n v="0"/>
    <n v="0"/>
    <n v="0"/>
    <n v="0"/>
    <n v="0"/>
    <n v="24"/>
    <n v="6.0694444444444446"/>
    <n v="6.0694444444444446"/>
    <n v="0"/>
    <n v="17.930555555555554"/>
    <n v="17.930555555555554"/>
    <n v="15.932499999999997"/>
    <n v="1.9980555555555557"/>
    <n v="0"/>
    <n v="0"/>
    <n v="0"/>
    <n v="100"/>
    <n v="74.710648148148138"/>
    <n v="74.710648148148138"/>
    <n v="100"/>
    <n v="0"/>
    <n v="0"/>
    <n v="0"/>
    <n v="0.11143299767622"/>
    <n v="0"/>
    <n v="17.930555555555554"/>
    <n v="0"/>
    <n v="17.930555555555554"/>
    <n v="0"/>
    <n v="0"/>
    <n v="0"/>
    <n v="0"/>
    <m/>
    <m/>
    <m/>
    <m/>
  </r>
  <r>
    <x v="10"/>
    <s v="FROTA 01"/>
    <x v="2"/>
    <x v="2"/>
    <d v="1901-03-08T00:00:00"/>
    <n v="90"/>
    <x v="5"/>
    <s v="CA1014KS115"/>
    <s v="08/03/2023"/>
    <s v="00:00:00"/>
    <s v="08/03/2023"/>
    <s v="23:59:59"/>
    <n v="24"/>
    <n v="12.821666666666665"/>
    <n v="0"/>
    <n v="0"/>
    <n v="12.821666666666665"/>
    <n v="12.821666666666665"/>
    <n v="0"/>
    <n v="11.178333333333333"/>
    <n v="2.0763888888888884"/>
    <n v="2.0763888888888884"/>
    <n v="0"/>
    <n v="9.1019444444444435"/>
    <n v="9.0341666666666658"/>
    <n v="7.6013888888888888"/>
    <n v="1.4327777777777777"/>
    <n v="6.7777777777777784E-2"/>
    <n v="0"/>
    <n v="6.7777777777777784E-2"/>
    <n v="46.576388888888886"/>
    <n v="81.42487947915113"/>
    <n v="37.924768518518512"/>
    <n v="100"/>
    <n v="0"/>
    <n v="0"/>
    <n v="0"/>
    <n v="0.15741447187719351"/>
    <n v="0"/>
    <n v="9.1019444444444435"/>
    <n v="0"/>
    <n v="9.1019444444444435"/>
    <n v="12.821666666666665"/>
    <n v="1"/>
    <n v="1"/>
    <n v="0"/>
    <m/>
    <m/>
    <m/>
    <m/>
  </r>
  <r>
    <x v="10"/>
    <s v="FROTA 01"/>
    <x v="2"/>
    <x v="2"/>
    <d v="1901-03-08T00:00:00"/>
    <n v="90"/>
    <x v="6"/>
    <s v="CA1014KS116"/>
    <s v="08/03/2023"/>
    <s v="00:00:00"/>
    <s v="08/03/2023"/>
    <s v="23:59:59"/>
    <n v="23.999999999999993"/>
    <n v="0"/>
    <n v="0"/>
    <n v="0"/>
    <n v="0"/>
    <n v="0"/>
    <n v="0"/>
    <n v="23.999999999999993"/>
    <n v="7.4208333333333334"/>
    <n v="6.6297222222222221"/>
    <n v="0.7911111111111111"/>
    <n v="16.579166666666666"/>
    <n v="16.579166666666666"/>
    <n v="14.830833333333334"/>
    <n v="1.7483333333333331"/>
    <n v="0"/>
    <n v="0"/>
    <n v="0"/>
    <n v="100"/>
    <n v="69.079861111111128"/>
    <n v="69.079861111111128"/>
    <n v="100"/>
    <n v="0"/>
    <n v="0"/>
    <n v="0"/>
    <n v="0.10545363156572002"/>
    <n v="0"/>
    <n v="16.579166666666666"/>
    <n v="0"/>
    <n v="16.579166666666666"/>
    <n v="0"/>
    <n v="0"/>
    <n v="0"/>
    <n v="0"/>
    <m/>
    <m/>
    <m/>
    <m/>
  </r>
  <r>
    <x v="10"/>
    <s v="FROTA 01"/>
    <x v="2"/>
    <x v="2"/>
    <d v="1901-03-08T00:00:00"/>
    <n v="90"/>
    <x v="7"/>
    <s v="CA1014KS117"/>
    <s v="08/03/2023"/>
    <s v="00:00:00"/>
    <s v="08/03/2023"/>
    <s v="23:59:59"/>
    <n v="24.000000000000004"/>
    <n v="0"/>
    <n v="0"/>
    <n v="0"/>
    <n v="0"/>
    <n v="0"/>
    <n v="0"/>
    <n v="24.000000000000004"/>
    <n v="6.8163888888888886"/>
    <n v="5.895833333333333"/>
    <n v="0.92055555555555557"/>
    <n v="17.183611111111112"/>
    <n v="17.183611111111112"/>
    <n v="15.386666666666667"/>
    <n v="1.7969444444444445"/>
    <n v="0"/>
    <n v="0"/>
    <n v="0"/>
    <n v="100"/>
    <n v="71.598379629629633"/>
    <n v="71.598379629629633"/>
    <n v="100"/>
    <n v="0"/>
    <n v="0"/>
    <n v="0"/>
    <n v="0.10457315594639595"/>
    <n v="0"/>
    <n v="17.183611111111112"/>
    <n v="0"/>
    <n v="17.183611111111112"/>
    <n v="0"/>
    <n v="0"/>
    <n v="0"/>
    <n v="0"/>
    <m/>
    <m/>
    <m/>
    <m/>
  </r>
  <r>
    <x v="10"/>
    <s v="FROTA 01"/>
    <x v="2"/>
    <x v="2"/>
    <d v="1901-03-08T00:00:00"/>
    <n v="90"/>
    <x v="8"/>
    <s v="CA1014KS118"/>
    <s v="08/03/2023"/>
    <s v="00:00:00"/>
    <s v="08/03/2023"/>
    <s v="23:59:59"/>
    <n v="24"/>
    <n v="0"/>
    <n v="0"/>
    <n v="0"/>
    <n v="0"/>
    <n v="0"/>
    <n v="0"/>
    <n v="24"/>
    <n v="6.208333333333333"/>
    <n v="5.7402777777777771"/>
    <n v="0.46805555555555556"/>
    <n v="17.791666666666668"/>
    <n v="17.554444444444446"/>
    <n v="15.202500000000001"/>
    <n v="2.3519444444444444"/>
    <n v="0.23722222222222222"/>
    <n v="0"/>
    <n v="0.23722222222222222"/>
    <n v="100"/>
    <n v="74.131944444444457"/>
    <n v="74.131944444444457"/>
    <n v="100"/>
    <n v="0"/>
    <n v="0"/>
    <n v="0"/>
    <n v="0.13219359875097578"/>
    <n v="0"/>
    <n v="17.791666666666668"/>
    <n v="0"/>
    <n v="17.791666666666668"/>
    <n v="0"/>
    <n v="0"/>
    <n v="0"/>
    <n v="0"/>
    <m/>
    <m/>
    <m/>
    <m/>
  </r>
  <r>
    <x v="10"/>
    <s v="FROTA 01"/>
    <x v="2"/>
    <x v="2"/>
    <d v="1901-03-09T00:00:00"/>
    <n v="90"/>
    <x v="0"/>
    <s v="CA1014KS110"/>
    <s v="09/03/2023"/>
    <s v="00:00:00"/>
    <s v="09/03/2023"/>
    <s v="23:59:59"/>
    <n v="24.000000000000004"/>
    <n v="0"/>
    <n v="0"/>
    <n v="0"/>
    <n v="0"/>
    <n v="0"/>
    <n v="0"/>
    <n v="24.000000000000004"/>
    <n v="7.8955555555555552"/>
    <n v="7.3344444444444434"/>
    <n v="0.56111111111111112"/>
    <n v="16.104444444444443"/>
    <n v="16.104444444444443"/>
    <n v="13.900555555555556"/>
    <n v="2.2038888888888888"/>
    <n v="0"/>
    <n v="0"/>
    <n v="0"/>
    <n v="100"/>
    <n v="67.101851851851833"/>
    <n v="67.101851851851833"/>
    <n v="100"/>
    <n v="0"/>
    <n v="0"/>
    <n v="0"/>
    <n v="0.13684973092314062"/>
    <n v="0"/>
    <n v="16.104444444444443"/>
    <n v="0"/>
    <n v="16.104444444444443"/>
    <n v="0"/>
    <n v="0"/>
    <n v="0"/>
    <n v="0"/>
    <m/>
    <m/>
    <m/>
    <m/>
  </r>
  <r>
    <x v="10"/>
    <s v="FROTA 01"/>
    <x v="2"/>
    <x v="2"/>
    <d v="1901-03-09T00:00:00"/>
    <n v="90"/>
    <x v="1"/>
    <s v="CA1014KS111"/>
    <s v="09/03/2023"/>
    <s v="00:00:00"/>
    <s v="09/03/2023"/>
    <s v="23:59:59"/>
    <n v="23.999999999999996"/>
    <n v="3.4377777777777778"/>
    <n v="0"/>
    <n v="0"/>
    <n v="3.4377777777777778"/>
    <n v="3.4377777777777778"/>
    <n v="0"/>
    <n v="20.562222222222221"/>
    <n v="7.15"/>
    <n v="7.0441666666666674"/>
    <n v="0.10583333333333333"/>
    <n v="13.412222222222223"/>
    <n v="13.412222222222223"/>
    <n v="11.442777777777779"/>
    <n v="1.9694444444444443"/>
    <n v="0"/>
    <n v="0"/>
    <n v="0"/>
    <n v="85.675925925925938"/>
    <n v="65.227493785799211"/>
    <n v="55.884259259259274"/>
    <n v="100"/>
    <n v="0"/>
    <n v="0"/>
    <n v="0"/>
    <n v="0.14683953276447684"/>
    <n v="0"/>
    <n v="13.412222222222223"/>
    <n v="0"/>
    <n v="13.412222222222223"/>
    <n v="3.4377777777777778"/>
    <n v="1"/>
    <n v="1"/>
    <n v="0"/>
    <m/>
    <m/>
    <m/>
    <m/>
  </r>
  <r>
    <x v="10"/>
    <s v="FROTA 01"/>
    <x v="2"/>
    <x v="2"/>
    <d v="1901-03-09T00:00:00"/>
    <n v="90"/>
    <x v="2"/>
    <s v="CA1014KS112"/>
    <s v="09/03/2023"/>
    <s v="00:00:00"/>
    <s v="09/03/2023"/>
    <s v="23:59:59"/>
    <n v="24"/>
    <n v="0"/>
    <n v="0"/>
    <n v="0"/>
    <n v="0"/>
    <n v="0"/>
    <n v="0"/>
    <n v="24"/>
    <n v="8.2994444444444433"/>
    <n v="7.3991666666666669"/>
    <n v="0.90027777777777773"/>
    <n v="15.700555555555557"/>
    <n v="15.700555555555557"/>
    <n v="12.222777777777777"/>
    <n v="3.4777777777777779"/>
    <n v="0"/>
    <n v="0"/>
    <n v="0"/>
    <n v="100"/>
    <n v="65.418981481481481"/>
    <n v="65.418981481481481"/>
    <n v="100"/>
    <n v="0"/>
    <n v="0"/>
    <n v="0"/>
    <n v="0.2215066699692155"/>
    <n v="0"/>
    <n v="15.700555555555557"/>
    <n v="0"/>
    <n v="15.700555555555557"/>
    <n v="0"/>
    <n v="0"/>
    <n v="0"/>
    <n v="0"/>
    <m/>
    <m/>
    <m/>
    <m/>
  </r>
  <r>
    <x v="10"/>
    <s v="FROTA 01"/>
    <x v="2"/>
    <x v="2"/>
    <d v="1901-03-09T00:00:00"/>
    <n v="90"/>
    <x v="3"/>
    <s v="CA1014KS113"/>
    <s v="09/03/2023"/>
    <s v="00:00:00"/>
    <s v="09/03/2023"/>
    <s v="23:59:59"/>
    <n v="24"/>
    <n v="0"/>
    <n v="0"/>
    <n v="0"/>
    <n v="0"/>
    <n v="0"/>
    <n v="0"/>
    <n v="24"/>
    <n v="10.165833333333332"/>
    <n v="9.3905555555555544"/>
    <n v="0.77527777777777773"/>
    <n v="13.834166666666667"/>
    <n v="13.834166666666667"/>
    <n v="10.87"/>
    <n v="2.9641666666666668"/>
    <n v="0"/>
    <n v="0"/>
    <n v="0"/>
    <n v="100"/>
    <n v="57.642361111111107"/>
    <n v="57.642361111111107"/>
    <n v="100"/>
    <n v="0"/>
    <n v="0"/>
    <n v="0"/>
    <n v="0.21426420095174992"/>
    <n v="0"/>
    <n v="13.834166666666667"/>
    <n v="0"/>
    <n v="13.834166666666667"/>
    <n v="0"/>
    <n v="0"/>
    <n v="0"/>
    <n v="0"/>
    <m/>
    <m/>
    <m/>
    <m/>
  </r>
  <r>
    <x v="10"/>
    <s v="FROTA 01"/>
    <x v="2"/>
    <x v="2"/>
    <d v="1901-03-09T00:00:00"/>
    <n v="90"/>
    <x v="4"/>
    <s v="CA1014KS114"/>
    <s v="09/03/2023"/>
    <s v="00:00:00"/>
    <s v="09/03/2023"/>
    <s v="23:59:59"/>
    <n v="24"/>
    <n v="0"/>
    <n v="0"/>
    <n v="0"/>
    <n v="0"/>
    <n v="0"/>
    <n v="0"/>
    <n v="24"/>
    <n v="7.3486111111111105"/>
    <n v="6.5916666666666659"/>
    <n v="0.75694444444444442"/>
    <n v="16.651388888888892"/>
    <n v="16.651388888888892"/>
    <n v="14.139444444444447"/>
    <n v="2.5119444444444445"/>
    <n v="0"/>
    <n v="0"/>
    <n v="0"/>
    <n v="100"/>
    <n v="69.380787037037052"/>
    <n v="69.380787037037052"/>
    <n v="100"/>
    <n v="0"/>
    <n v="0"/>
    <n v="0"/>
    <n v="0.15085495037117355"/>
    <n v="0"/>
    <n v="16.651388888888892"/>
    <n v="0"/>
    <n v="16.651388888888892"/>
    <n v="0"/>
    <n v="0"/>
    <n v="0"/>
    <n v="0"/>
    <m/>
    <m/>
    <m/>
    <m/>
  </r>
  <r>
    <x v="10"/>
    <s v="FROTA 01"/>
    <x v="2"/>
    <x v="2"/>
    <d v="1901-03-09T00:00:00"/>
    <n v="90"/>
    <x v="5"/>
    <s v="CA1014KS115"/>
    <s v="09/03/2023"/>
    <s v="00:00:00"/>
    <s v="09/03/2023"/>
    <s v="23:59:59"/>
    <n v="23.999999999999996"/>
    <n v="12.035277777777779"/>
    <n v="0"/>
    <n v="0"/>
    <n v="12.035277777777779"/>
    <n v="12.035277777777779"/>
    <n v="0"/>
    <n v="11.964722222222219"/>
    <n v="3.9016666666666668"/>
    <n v="3.9016666666666668"/>
    <n v="0"/>
    <n v="8.0630555555555539"/>
    <n v="8.0630555555555539"/>
    <n v="6.9702777777777776"/>
    <n v="1.0927777777777778"/>
    <n v="0"/>
    <n v="0"/>
    <n v="0"/>
    <n v="49.85300925925926"/>
    <n v="67.390244468692686"/>
    <n v="33.596064814814817"/>
    <n v="100"/>
    <n v="0"/>
    <n v="0"/>
    <n v="0"/>
    <n v="0.1355289902504565"/>
    <n v="0"/>
    <n v="8.0630555555555539"/>
    <n v="0"/>
    <n v="8.0630555555555539"/>
    <n v="0"/>
    <n v="0"/>
    <n v="1"/>
    <n v="0"/>
    <m/>
    <m/>
    <m/>
    <m/>
  </r>
  <r>
    <x v="10"/>
    <s v="FROTA 01"/>
    <x v="2"/>
    <x v="2"/>
    <d v="1901-03-09T00:00:00"/>
    <n v="90"/>
    <x v="6"/>
    <s v="CA1014KS116"/>
    <s v="09/03/2023"/>
    <s v="00:00:00"/>
    <s v="09/03/2023"/>
    <s v="23:59:59"/>
    <n v="24"/>
    <n v="0"/>
    <n v="0"/>
    <n v="0"/>
    <n v="0"/>
    <n v="0"/>
    <n v="0"/>
    <n v="24"/>
    <n v="7.2311111111111126"/>
    <n v="7.2311111111111126"/>
    <n v="0"/>
    <n v="16.768888888888885"/>
    <n v="16.767777777777773"/>
    <n v="13.602500000000001"/>
    <n v="3.1652777777777779"/>
    <n v="1.1111111111111111E-3"/>
    <n v="0"/>
    <n v="1.1111111111111111E-3"/>
    <n v="100"/>
    <n v="69.870370370370352"/>
    <n v="69.870370370370352"/>
    <n v="100"/>
    <n v="0"/>
    <n v="0"/>
    <n v="0"/>
    <n v="0.18875894513649621"/>
    <n v="0"/>
    <n v="16.768888888888885"/>
    <n v="0"/>
    <n v="16.768888888888885"/>
    <n v="0"/>
    <n v="0"/>
    <n v="0"/>
    <n v="0"/>
    <m/>
    <m/>
    <m/>
    <m/>
  </r>
  <r>
    <x v="10"/>
    <s v="FROTA 01"/>
    <x v="2"/>
    <x v="2"/>
    <d v="1901-03-09T00:00:00"/>
    <n v="90"/>
    <x v="7"/>
    <s v="CA1014KS117"/>
    <s v="09/03/2023"/>
    <s v="00:00:00"/>
    <s v="09/03/2023"/>
    <s v="23:59:59"/>
    <n v="24.000000000000004"/>
    <n v="0"/>
    <n v="0"/>
    <n v="0"/>
    <n v="0"/>
    <n v="0"/>
    <n v="0"/>
    <n v="24.000000000000004"/>
    <n v="7.1355555555555554"/>
    <n v="6.7377777777777776"/>
    <n v="0.39777777777777779"/>
    <n v="16.864444444444445"/>
    <n v="16.864444444444445"/>
    <n v="14.409166666666668"/>
    <n v="2.4552777777777779"/>
    <n v="0"/>
    <n v="0"/>
    <n v="0"/>
    <n v="100"/>
    <n v="70.268518518518505"/>
    <n v="70.268518518518505"/>
    <n v="100"/>
    <n v="0"/>
    <n v="0"/>
    <n v="0"/>
    <n v="0.14558901040980368"/>
    <n v="0"/>
    <n v="16.864444444444445"/>
    <n v="0"/>
    <n v="16.864444444444445"/>
    <n v="0"/>
    <n v="0"/>
    <n v="0"/>
    <n v="0"/>
    <m/>
    <m/>
    <m/>
    <m/>
  </r>
  <r>
    <x v="10"/>
    <s v="FROTA 01"/>
    <x v="2"/>
    <x v="2"/>
    <d v="1901-03-09T00:00:00"/>
    <n v="90"/>
    <x v="8"/>
    <s v="CA1014KS118"/>
    <s v="09/03/2023"/>
    <s v="00:00:00"/>
    <s v="09/03/2023"/>
    <s v="23:59:59"/>
    <n v="24"/>
    <n v="10.125"/>
    <n v="0"/>
    <n v="0"/>
    <n v="10.125"/>
    <n v="10.125"/>
    <n v="0"/>
    <n v="13.875000000000002"/>
    <n v="4.9541666666666666"/>
    <n v="4.8961111111111117"/>
    <n v="5.8055555555555555E-2"/>
    <n v="8.9208333333333325"/>
    <n v="8.9208333333333325"/>
    <n v="7.7647222222222219"/>
    <n v="1.1561111111111111"/>
    <n v="0"/>
    <n v="0"/>
    <n v="0"/>
    <n v="57.812500000000014"/>
    <n v="64.294294294294289"/>
    <n v="37.170138888888886"/>
    <n v="100"/>
    <n v="0"/>
    <n v="0"/>
    <n v="0"/>
    <n v="0.12959676163786393"/>
    <n v="0"/>
    <n v="8.9208333333333325"/>
    <n v="0"/>
    <n v="8.9208333333333325"/>
    <n v="10.125"/>
    <n v="1"/>
    <n v="1"/>
    <n v="0"/>
    <m/>
    <m/>
    <m/>
    <m/>
  </r>
  <r>
    <x v="10"/>
    <s v="FROTA 01"/>
    <x v="2"/>
    <x v="2"/>
    <d v="1901-03-10T00:00:00"/>
    <n v="90"/>
    <x v="0"/>
    <s v="CA1014KS110"/>
    <s v="10/03/2023"/>
    <s v="00:00:00"/>
    <s v="10/03/2023"/>
    <s v="23:59:59"/>
    <n v="24.000000000000007"/>
    <n v="0"/>
    <n v="0"/>
    <n v="0"/>
    <n v="0"/>
    <n v="0"/>
    <n v="0"/>
    <n v="24.000000000000007"/>
    <n v="9.3899999999999988"/>
    <n v="9.1636111111111092"/>
    <n v="0.22638888888888889"/>
    <n v="14.61"/>
    <n v="14.61"/>
    <n v="12.768611111111111"/>
    <n v="1.841388888888889"/>
    <n v="0"/>
    <n v="0"/>
    <n v="0"/>
    <n v="100"/>
    <n v="60.874999999999979"/>
    <n v="60.874999999999979"/>
    <n v="100"/>
    <n v="0"/>
    <n v="0"/>
    <n v="0"/>
    <n v="0.12603620047151876"/>
    <n v="0"/>
    <n v="14.61"/>
    <n v="0"/>
    <n v="14.61"/>
    <n v="0"/>
    <n v="0"/>
    <n v="0"/>
    <n v="0"/>
    <m/>
    <m/>
    <m/>
    <m/>
  </r>
  <r>
    <x v="10"/>
    <s v="FROTA 01"/>
    <x v="2"/>
    <x v="2"/>
    <d v="1901-03-10T00:00:00"/>
    <n v="90"/>
    <x v="1"/>
    <s v="CA1014KS111"/>
    <s v="10/03/2023"/>
    <s v="00:00:00"/>
    <s v="10/03/2023"/>
    <s v="23:59:59"/>
    <n v="23.999999999999996"/>
    <n v="4.3255555555555558"/>
    <n v="0"/>
    <n v="0"/>
    <n v="4.3255555555555558"/>
    <n v="4.3255555555555558"/>
    <n v="0"/>
    <n v="19.67444444444444"/>
    <n v="7.8263888888888884"/>
    <n v="7.8263888888888884"/>
    <n v="0"/>
    <n v="11.848055555555556"/>
    <n v="11.399166666666668"/>
    <n v="9.4236111111111107"/>
    <n v="1.9755555555555553"/>
    <n v="0.44888888888888889"/>
    <n v="0"/>
    <n v="0.44888888888888889"/>
    <n v="81.976851851851833"/>
    <n v="60.220534251990756"/>
    <n v="49.366898148148159"/>
    <n v="100"/>
    <n v="0"/>
    <n v="0"/>
    <n v="0"/>
    <n v="0.16674090919747728"/>
    <n v="0"/>
    <n v="11.848055555555556"/>
    <n v="0"/>
    <n v="11.848055555555556"/>
    <n v="0"/>
    <n v="0"/>
    <n v="1"/>
    <n v="0"/>
    <m/>
    <m/>
    <m/>
    <m/>
  </r>
  <r>
    <x v="10"/>
    <s v="FROTA 01"/>
    <x v="2"/>
    <x v="2"/>
    <d v="1901-03-10T00:00:00"/>
    <n v="90"/>
    <x v="2"/>
    <s v="CA1014KS112"/>
    <s v="10/03/2023"/>
    <s v="00:00:00"/>
    <s v="10/03/2023"/>
    <s v="23:59:59"/>
    <n v="24.000000000000007"/>
    <n v="9.9541666666666657"/>
    <n v="0"/>
    <n v="0"/>
    <n v="9.9541666666666657"/>
    <n v="9.9541666666666657"/>
    <n v="0"/>
    <n v="14.045833333333333"/>
    <n v="5.4516666666666671"/>
    <n v="5.0286111111111103"/>
    <n v="0.42305555555555557"/>
    <n v="8.5941666666666663"/>
    <n v="8.5941666666666663"/>
    <n v="7.035277777777778"/>
    <n v="1.5588888888888888"/>
    <n v="0"/>
    <n v="0"/>
    <n v="0"/>
    <n v="58.524305555555536"/>
    <n v="61.18659151587066"/>
    <n v="35.809027777777764"/>
    <n v="100"/>
    <n v="0"/>
    <n v="0"/>
    <n v="0"/>
    <n v="0.18138918517082001"/>
    <n v="0"/>
    <n v="8.5941666666666663"/>
    <n v="0"/>
    <n v="8.5941666666666663"/>
    <n v="9.9541666666666657"/>
    <n v="1"/>
    <n v="1"/>
    <n v="0"/>
    <m/>
    <m/>
    <m/>
    <m/>
  </r>
  <r>
    <x v="10"/>
    <s v="FROTA 01"/>
    <x v="2"/>
    <x v="2"/>
    <d v="1901-03-10T00:00:00"/>
    <n v="90"/>
    <x v="3"/>
    <s v="CA1014KS113"/>
    <s v="10/03/2023"/>
    <s v="00:00:00"/>
    <s v="10/03/2023"/>
    <s v="23:59:59"/>
    <n v="23.999999999999996"/>
    <n v="0"/>
    <n v="0"/>
    <n v="0"/>
    <n v="0"/>
    <n v="0"/>
    <n v="0"/>
    <n v="23.999999999999996"/>
    <n v="9.9636111111111116"/>
    <n v="9.9636111111111116"/>
    <n v="0"/>
    <n v="14.036388888888887"/>
    <n v="14.036388888888887"/>
    <n v="11.944444444444443"/>
    <n v="2.0919444444444446"/>
    <n v="0"/>
    <n v="0"/>
    <n v="0"/>
    <n v="100"/>
    <n v="58.484953703703702"/>
    <n v="58.484953703703702"/>
    <n v="100"/>
    <n v="0"/>
    <n v="0"/>
    <n v="0"/>
    <n v="0.14903722467396255"/>
    <n v="0"/>
    <n v="14.036388888888887"/>
    <n v="0"/>
    <n v="14.036388888888887"/>
    <n v="0"/>
    <n v="0"/>
    <n v="0"/>
    <n v="0"/>
    <m/>
    <m/>
    <m/>
    <m/>
  </r>
  <r>
    <x v="10"/>
    <s v="FROTA 01"/>
    <x v="2"/>
    <x v="2"/>
    <d v="1901-03-10T00:00:00"/>
    <n v="90"/>
    <x v="4"/>
    <s v="CA1014KS114"/>
    <s v="10/03/2023"/>
    <s v="00:00:00"/>
    <s v="10/03/2023"/>
    <s v="23:59:59"/>
    <n v="23.999999999999996"/>
    <n v="0.3947222222222222"/>
    <n v="0.3947222222222222"/>
    <n v="0"/>
    <n v="0"/>
    <n v="0"/>
    <n v="0"/>
    <n v="23.605277777777776"/>
    <n v="9.4666666666666668"/>
    <n v="9.4666666666666668"/>
    <n v="0"/>
    <n v="14.138611111111111"/>
    <n v="14.138611111111111"/>
    <n v="11.370555555555555"/>
    <n v="2.7680555555555557"/>
    <n v="0"/>
    <n v="0"/>
    <n v="0"/>
    <n v="98.355324074074076"/>
    <n v="59.895974299532831"/>
    <n v="58.910879629629633"/>
    <n v="97.284021406727831"/>
    <n v="0"/>
    <n v="0"/>
    <n v="1"/>
    <n v="0.19577987779720626"/>
    <n v="0"/>
    <n v="14.138611111111111"/>
    <n v="0.3947222222222222"/>
    <n v="14.138611111111111"/>
    <n v="0.3947222222222222"/>
    <n v="1"/>
    <n v="0"/>
    <n v="0"/>
    <m/>
    <m/>
    <m/>
    <m/>
  </r>
  <r>
    <x v="10"/>
    <s v="FROTA 01"/>
    <x v="2"/>
    <x v="2"/>
    <d v="1901-03-10T00:00:00"/>
    <n v="90"/>
    <x v="5"/>
    <s v="CA1014KS115"/>
    <s v="10/03/2023"/>
    <s v="00:00:00"/>
    <s v="10/03/2023"/>
    <s v="23:59:59"/>
    <n v="24"/>
    <n v="0"/>
    <n v="0"/>
    <n v="0"/>
    <n v="0"/>
    <n v="0"/>
    <n v="0"/>
    <n v="24"/>
    <n v="10.209444444444445"/>
    <n v="9.50138888888889"/>
    <n v="0.70805555555555555"/>
    <n v="13.790555555555553"/>
    <n v="13.41472222222222"/>
    <n v="11.178611111111111"/>
    <n v="2.2361111111111112"/>
    <n v="0.37583333333333335"/>
    <n v="0"/>
    <n v="0.37583333333333335"/>
    <n v="100"/>
    <n v="57.460648148148138"/>
    <n v="57.460648148148138"/>
    <n v="100"/>
    <n v="0"/>
    <n v="0"/>
    <n v="0"/>
    <n v="0.16214800789590303"/>
    <n v="0"/>
    <n v="13.790555555555553"/>
    <n v="0"/>
    <n v="13.790555555555553"/>
    <n v="0"/>
    <n v="0"/>
    <n v="0"/>
    <n v="0"/>
    <m/>
    <m/>
    <m/>
    <m/>
  </r>
  <r>
    <x v="10"/>
    <s v="FROTA 01"/>
    <x v="2"/>
    <x v="2"/>
    <d v="1901-03-10T00:00:00"/>
    <n v="90"/>
    <x v="6"/>
    <s v="CA1014KS116"/>
    <s v="10/03/2023"/>
    <s v="00:00:00"/>
    <s v="10/03/2023"/>
    <s v="23:59:59"/>
    <n v="24"/>
    <n v="3.6772222222222224"/>
    <n v="3.6772222222222224"/>
    <n v="0"/>
    <n v="0"/>
    <n v="0"/>
    <n v="0"/>
    <n v="20.32277777777778"/>
    <n v="6.4788888888888883"/>
    <n v="6.3130555555555548"/>
    <n v="0.16583333333333333"/>
    <n v="13.843888888888891"/>
    <n v="13.843888888888891"/>
    <n v="11.712777777777781"/>
    <n v="2.1311111111111112"/>
    <n v="0"/>
    <n v="0"/>
    <n v="0"/>
    <n v="84.678240740740748"/>
    <n v="68.120062327437751"/>
    <n v="57.682870370370374"/>
    <n v="79.012619696873614"/>
    <n v="0"/>
    <n v="0"/>
    <n v="1"/>
    <n v="0.15393876158754363"/>
    <n v="0"/>
    <n v="13.843888888888891"/>
    <n v="3.6772222222222224"/>
    <n v="13.843888888888891"/>
    <n v="3.6772222222222224"/>
    <n v="1"/>
    <n v="0"/>
    <n v="0"/>
    <m/>
    <m/>
    <m/>
    <m/>
  </r>
  <r>
    <x v="10"/>
    <s v="FROTA 01"/>
    <x v="2"/>
    <x v="2"/>
    <d v="1901-03-10T00:00:00"/>
    <n v="90"/>
    <x v="7"/>
    <s v="CA1014KS117"/>
    <s v="10/03/2023"/>
    <s v="00:00:00"/>
    <s v="10/03/2023"/>
    <s v="23:59:59"/>
    <n v="24"/>
    <n v="0"/>
    <n v="0"/>
    <n v="0"/>
    <n v="0"/>
    <n v="0"/>
    <n v="0"/>
    <n v="24"/>
    <n v="8.5288888888888899"/>
    <n v="8.5288888888888899"/>
    <n v="0"/>
    <n v="15.471111111111112"/>
    <n v="15.471111111111112"/>
    <n v="13.774722222222223"/>
    <n v="1.6963888888888889"/>
    <n v="0"/>
    <n v="0"/>
    <n v="0"/>
    <n v="100"/>
    <n v="64.462962962962962"/>
    <n v="64.462962962962962"/>
    <n v="100"/>
    <n v="0"/>
    <n v="0"/>
    <n v="0"/>
    <n v="0.10964880781384659"/>
    <n v="0"/>
    <n v="15.471111111111112"/>
    <n v="0"/>
    <n v="15.471111111111112"/>
    <n v="0"/>
    <n v="0"/>
    <n v="0"/>
    <n v="0"/>
    <m/>
    <m/>
    <m/>
    <m/>
  </r>
  <r>
    <x v="10"/>
    <s v="FROTA 01"/>
    <x v="2"/>
    <x v="2"/>
    <d v="1901-03-10T00:00:00"/>
    <n v="90"/>
    <x v="8"/>
    <s v="CA1014KS118"/>
    <s v="10/03/2023"/>
    <s v="00:00:00"/>
    <s v="10/03/2023"/>
    <s v="23:59:59"/>
    <n v="24"/>
    <n v="0.59861111111111109"/>
    <n v="0.59861111111111109"/>
    <n v="0"/>
    <n v="0"/>
    <n v="0"/>
    <n v="0"/>
    <n v="23.401388888888889"/>
    <n v="10.453055555555556"/>
    <n v="9.7697222222222226"/>
    <n v="0.68333333333333335"/>
    <n v="12.948333333333334"/>
    <n v="12.948333333333334"/>
    <n v="11.229722222222225"/>
    <n v="1.7186111111111111"/>
    <n v="0"/>
    <n v="0"/>
    <n v="0"/>
    <n v="97.505787037037038"/>
    <n v="55.331473677963082"/>
    <n v="53.951388888888893"/>
    <n v="95.58120937480777"/>
    <n v="0"/>
    <n v="0"/>
    <n v="1"/>
    <n v="0.13272836486892348"/>
    <n v="0"/>
    <n v="12.948333333333334"/>
    <n v="0.59861111111111109"/>
    <n v="12.948333333333334"/>
    <n v="0.59861111111111109"/>
    <n v="1"/>
    <n v="0"/>
    <n v="0"/>
    <m/>
    <m/>
    <m/>
    <m/>
  </r>
  <r>
    <x v="10"/>
    <s v="FROTA 01"/>
    <x v="2"/>
    <x v="2"/>
    <d v="1901-03-11T00:00:00"/>
    <n v="90"/>
    <x v="0"/>
    <s v="CA1014KS110"/>
    <s v="11/03/2023"/>
    <s v="00:00:00"/>
    <s v="11/03/2023"/>
    <s v="23:59:59"/>
    <n v="23.999999999999996"/>
    <n v="0"/>
    <n v="0"/>
    <n v="0"/>
    <n v="0"/>
    <n v="0"/>
    <n v="0"/>
    <n v="23.999999999999996"/>
    <n v="8.4508333333333336"/>
    <n v="8.4508333333333336"/>
    <n v="0"/>
    <n v="15.549166666666666"/>
    <n v="15.549166666666666"/>
    <n v="14.625833333333334"/>
    <n v="0.92333333333333334"/>
    <n v="0"/>
    <n v="0"/>
    <n v="0"/>
    <n v="100"/>
    <n v="64.788194444444457"/>
    <n v="64.788194444444457"/>
    <n v="100"/>
    <n v="0"/>
    <n v="0"/>
    <n v="0"/>
    <n v="5.9381531700519859E-2"/>
    <n v="0"/>
    <n v="15.549166666666666"/>
    <n v="0"/>
    <n v="15.549166666666666"/>
    <n v="0"/>
    <n v="0"/>
    <n v="0"/>
    <n v="0"/>
    <m/>
    <m/>
    <m/>
    <m/>
  </r>
  <r>
    <x v="10"/>
    <s v="FROTA 01"/>
    <x v="2"/>
    <x v="2"/>
    <d v="1901-03-11T00:00:00"/>
    <n v="90"/>
    <x v="1"/>
    <s v="CA1014KS111"/>
    <s v="11/03/2023"/>
    <s v="00:00:00"/>
    <s v="11/03/2023"/>
    <s v="23:59:59"/>
    <n v="24"/>
    <n v="0"/>
    <n v="0"/>
    <n v="0"/>
    <n v="0"/>
    <n v="0"/>
    <n v="0"/>
    <n v="24"/>
    <n v="9.1341666666666654"/>
    <n v="9.1341666666666654"/>
    <n v="0"/>
    <n v="14.865833333333336"/>
    <n v="14.584444444444447"/>
    <n v="12.555000000000001"/>
    <n v="2.0294444444444446"/>
    <n v="0.28138888888888891"/>
    <n v="0"/>
    <n v="0.28138888888888891"/>
    <n v="100"/>
    <n v="61.940972222222236"/>
    <n v="61.940972222222236"/>
    <n v="100"/>
    <n v="0"/>
    <n v="0"/>
    <n v="0"/>
    <n v="0.13651736831287253"/>
    <n v="0"/>
    <n v="14.865833333333336"/>
    <n v="0"/>
    <n v="14.865833333333336"/>
    <n v="0"/>
    <n v="0"/>
    <n v="0"/>
    <n v="0"/>
    <m/>
    <m/>
    <m/>
    <m/>
  </r>
  <r>
    <x v="10"/>
    <s v="FROTA 01"/>
    <x v="2"/>
    <x v="2"/>
    <d v="1901-03-11T00:00:00"/>
    <n v="90"/>
    <x v="2"/>
    <s v="CA1014KS112"/>
    <s v="11/03/2023"/>
    <s v="00:00:00"/>
    <s v="11/03/2023"/>
    <s v="23:59:59"/>
    <n v="24"/>
    <n v="21.775833333333331"/>
    <n v="0"/>
    <n v="0"/>
    <n v="21.775833333333331"/>
    <n v="21.775833333333331"/>
    <n v="0"/>
    <n v="2.2241666666666662"/>
    <n v="2.2197222222222219"/>
    <n v="2.2197222222222219"/>
    <n v="0"/>
    <n v="4.4444444444444444E-3"/>
    <n v="4.4444444444444444E-3"/>
    <n v="4.4444444444444444E-3"/>
    <n v="0"/>
    <n v="0"/>
    <n v="0"/>
    <n v="0"/>
    <n v="9.2673611111111089"/>
    <n v="0.19982515299113279"/>
    <n v="1.8518518518518517E-2"/>
    <n v="100"/>
    <n v="0"/>
    <n v="0"/>
    <n v="0"/>
    <n v="0"/>
    <n v="0"/>
    <n v="4.4444444444444444E-3"/>
    <n v="0"/>
    <n v="4.4444444444444444E-3"/>
    <n v="0"/>
    <n v="0"/>
    <n v="1"/>
    <n v="0"/>
    <m/>
    <m/>
    <m/>
    <m/>
  </r>
  <r>
    <x v="10"/>
    <s v="FROTA 01"/>
    <x v="2"/>
    <x v="2"/>
    <d v="1901-03-11T00:00:00"/>
    <n v="90"/>
    <x v="3"/>
    <s v="CA1014KS113"/>
    <s v="11/03/2023"/>
    <s v="00:00:00"/>
    <s v="11/03/2023"/>
    <s v="23:59:59"/>
    <n v="23.996111111111112"/>
    <n v="8.2608333333333341"/>
    <n v="8.2608333333333341"/>
    <n v="0"/>
    <n v="0"/>
    <n v="0"/>
    <n v="0"/>
    <n v="15.735277777777782"/>
    <n v="5.0522222222222215"/>
    <n v="5.0522222222222215"/>
    <n v="0"/>
    <n v="10.683055555555557"/>
    <n v="10.683055555555557"/>
    <n v="10.060555555555556"/>
    <n v="0.62249999999999994"/>
    <n v="0"/>
    <n v="0"/>
    <n v="0"/>
    <n v="65.574282869909482"/>
    <n v="67.892386181086366"/>
    <n v="44.519945361516918"/>
    <n v="56.393149359218739"/>
    <n v="0"/>
    <n v="0"/>
    <n v="1"/>
    <n v="5.8269845809823438E-2"/>
    <n v="0"/>
    <n v="10.683055555555557"/>
    <n v="8.2608333333333341"/>
    <n v="10.683055555555557"/>
    <n v="8.2608333333333341"/>
    <n v="1"/>
    <n v="0"/>
    <n v="0"/>
    <m/>
    <m/>
    <m/>
    <m/>
  </r>
  <r>
    <x v="10"/>
    <s v="FROTA 01"/>
    <x v="2"/>
    <x v="2"/>
    <d v="1901-03-11T00:00:00"/>
    <n v="90"/>
    <x v="4"/>
    <s v="CA1014KS114"/>
    <s v="11/03/2023"/>
    <s v="00:00:00"/>
    <s v="11/03/2023"/>
    <s v="23:59:59"/>
    <n v="24"/>
    <n v="1.3525"/>
    <n v="1.3525"/>
    <n v="0"/>
    <n v="0"/>
    <n v="0"/>
    <n v="0"/>
    <n v="22.647500000000001"/>
    <n v="7.1386111111111106"/>
    <n v="7.1386111111111106"/>
    <n v="0"/>
    <n v="15.508888888888889"/>
    <n v="15.508888888888889"/>
    <n v="13.76"/>
    <n v="1.7488888888888887"/>
    <n v="0"/>
    <n v="0"/>
    <n v="0"/>
    <n v="94.364583333333343"/>
    <n v="68.479474065079543"/>
    <n v="64.620370370370367"/>
    <n v="91.978715342416095"/>
    <n v="0"/>
    <n v="0"/>
    <n v="1"/>
    <n v="0.11276687204470554"/>
    <n v="0"/>
    <n v="15.508888888888889"/>
    <n v="1.3525"/>
    <n v="15.508888888888889"/>
    <n v="1.3525"/>
    <n v="1"/>
    <n v="0"/>
    <n v="0"/>
    <m/>
    <m/>
    <m/>
    <m/>
  </r>
  <r>
    <x v="10"/>
    <s v="FROTA 01"/>
    <x v="2"/>
    <x v="2"/>
    <d v="1901-03-11T00:00:00"/>
    <n v="90"/>
    <x v="5"/>
    <s v="CA1014KS115"/>
    <s v="11/03/2023"/>
    <s v="00:00:00"/>
    <s v="11/03/2023"/>
    <s v="23:59:59"/>
    <n v="24"/>
    <n v="7.2666666666666666"/>
    <n v="7.2666666666666666"/>
    <n v="0"/>
    <n v="0"/>
    <n v="0"/>
    <n v="0"/>
    <n v="16.733333333333334"/>
    <n v="4.5724999999999998"/>
    <n v="4.5724999999999998"/>
    <n v="0"/>
    <n v="12.160833333333334"/>
    <n v="12.160833333333334"/>
    <n v="10.764166666666666"/>
    <n v="1.3966666666666667"/>
    <n v="0"/>
    <n v="0"/>
    <n v="0"/>
    <n v="69.722222222222229"/>
    <n v="72.674302788844628"/>
    <n v="50.670138888888893"/>
    <n v="62.595976493801743"/>
    <n v="0"/>
    <n v="0"/>
    <n v="1"/>
    <n v="0.114849585417666"/>
    <n v="0"/>
    <n v="12.160833333333334"/>
    <n v="7.2666666666666666"/>
    <n v="12.160833333333334"/>
    <n v="7.2666666666666666"/>
    <n v="1"/>
    <n v="0"/>
    <n v="0"/>
    <m/>
    <m/>
    <m/>
    <m/>
  </r>
  <r>
    <x v="10"/>
    <s v="FROTA 01"/>
    <x v="2"/>
    <x v="2"/>
    <d v="1901-03-11T00:00:00"/>
    <n v="90"/>
    <x v="6"/>
    <s v="CA1014KS116"/>
    <s v="11/03/2023"/>
    <s v="00:00:00"/>
    <s v="11/03/2023"/>
    <s v="23:59:59"/>
    <n v="23.999999999999996"/>
    <n v="11.517222222222223"/>
    <n v="11.517222222222223"/>
    <n v="0"/>
    <n v="0"/>
    <n v="0"/>
    <n v="0"/>
    <n v="12.482777777777773"/>
    <n v="5.602777777777777"/>
    <n v="5.602777777777777"/>
    <n v="0"/>
    <n v="6.88"/>
    <n v="6.753333333333333"/>
    <n v="6.3980555555555556"/>
    <n v="0.3552777777777778"/>
    <n v="0.12666666666666668"/>
    <n v="0"/>
    <n v="0.12666666666666668"/>
    <n v="52.011574074074062"/>
    <n v="55.115937513908072"/>
    <n v="28.666666666666668"/>
    <n v="37.396950022648348"/>
    <n v="0"/>
    <n v="0"/>
    <n v="1"/>
    <n v="5.1639211886304916E-2"/>
    <n v="0"/>
    <n v="6.88"/>
    <n v="11.517222222222223"/>
    <n v="6.88"/>
    <n v="11.517222222222223"/>
    <n v="1"/>
    <n v="0"/>
    <n v="0"/>
    <m/>
    <m/>
    <m/>
    <m/>
  </r>
  <r>
    <x v="10"/>
    <s v="FROTA 01"/>
    <x v="2"/>
    <x v="2"/>
    <d v="1901-03-11T00:00:00"/>
    <n v="90"/>
    <x v="7"/>
    <s v="CA1014KS117"/>
    <s v="11/03/2023"/>
    <s v="00:00:00"/>
    <s v="11/03/2023"/>
    <s v="23:59:59"/>
    <n v="23.999999999999996"/>
    <n v="0"/>
    <n v="0"/>
    <n v="0"/>
    <n v="0"/>
    <n v="0"/>
    <n v="0"/>
    <n v="23.999999999999996"/>
    <n v="8.4211111111111112"/>
    <n v="8.4211111111111112"/>
    <n v="0"/>
    <n v="15.578888888888887"/>
    <n v="15.577499999999999"/>
    <n v="13.251666666666665"/>
    <n v="2.3258333333333336"/>
    <n v="1.3888888888888889E-3"/>
    <n v="0"/>
    <n v="1.3888888888888889E-3"/>
    <n v="100"/>
    <n v="64.912037037037038"/>
    <n v="64.912037037037038"/>
    <n v="100"/>
    <n v="0"/>
    <n v="0"/>
    <n v="0"/>
    <n v="0.14929391626845451"/>
    <n v="0"/>
    <n v="15.578888888888887"/>
    <n v="0"/>
    <n v="15.578888888888887"/>
    <n v="0"/>
    <n v="0"/>
    <n v="0"/>
    <n v="0"/>
    <m/>
    <m/>
    <m/>
    <m/>
  </r>
  <r>
    <x v="10"/>
    <s v="FROTA 01"/>
    <x v="2"/>
    <x v="2"/>
    <d v="1901-03-11T00:00:00"/>
    <n v="90"/>
    <x v="8"/>
    <s v="CA1014KS118"/>
    <s v="11/03/2023"/>
    <s v="00:00:00"/>
    <s v="11/03/2023"/>
    <s v="23:59:59"/>
    <n v="24"/>
    <n v="0"/>
    <n v="0"/>
    <n v="0"/>
    <n v="0"/>
    <n v="0"/>
    <n v="0"/>
    <n v="24"/>
    <n v="8.892777777777777"/>
    <n v="8.892777777777777"/>
    <n v="0"/>
    <n v="15.107222222222223"/>
    <n v="14.825833333333334"/>
    <n v="13.654722222222222"/>
    <n v="1.1711111111111112"/>
    <n v="0.28138888888888891"/>
    <n v="0"/>
    <n v="0.28138888888888891"/>
    <n v="100"/>
    <n v="62.946759259259267"/>
    <n v="62.946759259259267"/>
    <n v="100"/>
    <n v="0"/>
    <n v="0"/>
    <n v="0"/>
    <n v="7.751994998712905E-2"/>
    <n v="0"/>
    <n v="15.107222222222223"/>
    <n v="0"/>
    <n v="15.107222222222223"/>
    <n v="0"/>
    <n v="0"/>
    <n v="0"/>
    <n v="0"/>
    <m/>
    <m/>
    <m/>
    <m/>
  </r>
  <r>
    <x v="10"/>
    <s v="FROTA 01"/>
    <x v="2"/>
    <x v="2"/>
    <d v="1901-03-12T00:00:00"/>
    <n v="90"/>
    <x v="0"/>
    <s v="CA1014KS110"/>
    <s v="12/03/2023"/>
    <s v="00:00:00"/>
    <s v="12/03/2023"/>
    <s v="23:59:59"/>
    <n v="24"/>
    <n v="0"/>
    <n v="0"/>
    <n v="0"/>
    <n v="0"/>
    <n v="0"/>
    <n v="0"/>
    <n v="24"/>
    <n v="12.893611111111111"/>
    <n v="11.244722222222222"/>
    <n v="1.6488888888888888"/>
    <n v="11.106388888888889"/>
    <n v="11.106388888888889"/>
    <n v="8.8955555555555552"/>
    <n v="2.2108333333333334"/>
    <n v="0"/>
    <n v="0"/>
    <n v="0"/>
    <n v="100"/>
    <n v="46.276620370370367"/>
    <n v="46.276620370370367"/>
    <n v="100"/>
    <n v="0"/>
    <n v="0"/>
    <n v="0"/>
    <n v="0.19905960033014033"/>
    <n v="0"/>
    <n v="11.106388888888889"/>
    <n v="0"/>
    <n v="11.106388888888889"/>
    <n v="0"/>
    <n v="0"/>
    <n v="0"/>
    <n v="0"/>
    <m/>
    <m/>
    <m/>
    <m/>
  </r>
  <r>
    <x v="10"/>
    <s v="FROTA 01"/>
    <x v="2"/>
    <x v="2"/>
    <d v="1901-03-12T00:00:00"/>
    <n v="90"/>
    <x v="1"/>
    <s v="CA1014KS111"/>
    <s v="12/03/2023"/>
    <s v="00:00:00"/>
    <s v="12/03/2023"/>
    <s v="23:59:59"/>
    <n v="23.999999999999996"/>
    <n v="0"/>
    <n v="0"/>
    <n v="0"/>
    <n v="0"/>
    <n v="0"/>
    <n v="0"/>
    <n v="23.999999999999996"/>
    <n v="12.236944444444445"/>
    <n v="10.516388888888887"/>
    <n v="1.7205555555555556"/>
    <n v="11.763055555555553"/>
    <n v="11.763055555555553"/>
    <n v="10.043888888888889"/>
    <n v="1.7191666666666667"/>
    <n v="0"/>
    <n v="0"/>
    <n v="0"/>
    <n v="100"/>
    <n v="49.012731481481481"/>
    <n v="49.012731481481481"/>
    <n v="100"/>
    <n v="0"/>
    <n v="0"/>
    <n v="0"/>
    <n v="0.14614966821734718"/>
    <n v="0"/>
    <n v="11.763055555555553"/>
    <n v="0"/>
    <n v="11.763055555555553"/>
    <n v="0"/>
    <n v="0"/>
    <n v="0"/>
    <n v="0"/>
    <m/>
    <m/>
    <m/>
    <m/>
  </r>
  <r>
    <x v="10"/>
    <s v="FROTA 01"/>
    <x v="2"/>
    <x v="2"/>
    <d v="1901-03-12T00:00:00"/>
    <n v="90"/>
    <x v="2"/>
    <s v="CA1014KS112"/>
    <s v="12/03/2023"/>
    <s v="00:00:00"/>
    <s v="12/03/2023"/>
    <s v="23:59:59"/>
    <n v="23.999999999999996"/>
    <n v="0"/>
    <n v="0"/>
    <n v="0"/>
    <n v="0"/>
    <n v="0"/>
    <n v="0"/>
    <n v="23.999999999999996"/>
    <n v="12.567500000000001"/>
    <n v="10.619722222222224"/>
    <n v="1.9477777777777778"/>
    <n v="11.432500000000001"/>
    <n v="11.432500000000001"/>
    <n v="10.660277777777777"/>
    <n v="0.77222222222222225"/>
    <n v="0"/>
    <n v="0"/>
    <n v="0"/>
    <n v="100"/>
    <n v="47.635416666666679"/>
    <n v="47.635416666666679"/>
    <n v="100"/>
    <n v="0"/>
    <n v="0"/>
    <n v="0"/>
    <n v="6.7546225429453072E-2"/>
    <n v="0"/>
    <n v="11.432500000000001"/>
    <n v="0"/>
    <n v="11.432500000000001"/>
    <n v="0"/>
    <n v="0"/>
    <n v="0"/>
    <n v="0"/>
    <m/>
    <m/>
    <m/>
    <m/>
  </r>
  <r>
    <x v="10"/>
    <s v="FROTA 01"/>
    <x v="2"/>
    <x v="2"/>
    <d v="1901-03-12T00:00:00"/>
    <n v="90"/>
    <x v="3"/>
    <s v="CA1014KS113"/>
    <s v="12/03/2023"/>
    <s v="00:00:00"/>
    <s v="12/03/2023"/>
    <s v="23:59:59"/>
    <n v="24"/>
    <n v="10.241388888888888"/>
    <n v="10.241388888888888"/>
    <n v="0"/>
    <n v="0"/>
    <n v="0"/>
    <n v="0"/>
    <n v="13.758611111111112"/>
    <n v="5.4930555555555554"/>
    <n v="5.1977777777777776"/>
    <n v="0.29527777777777775"/>
    <n v="8.2655555555555544"/>
    <n v="8.2655555555555544"/>
    <n v="7.4874999999999998"/>
    <n v="0.7780555555555555"/>
    <n v="0"/>
    <n v="0"/>
    <n v="0"/>
    <n v="57.327546296296298"/>
    <n v="60.075508267549601"/>
    <n v="34.43981481481481"/>
    <n v="44.661913696060033"/>
    <n v="0"/>
    <n v="0"/>
    <n v="0"/>
    <n v="9.413227584352736E-2"/>
    <n v="0"/>
    <n v="8.2655555555555544"/>
    <n v="0"/>
    <n v="8.2655555555555544"/>
    <n v="0"/>
    <n v="0"/>
    <n v="0"/>
    <n v="0"/>
    <m/>
    <m/>
    <m/>
    <m/>
  </r>
  <r>
    <x v="10"/>
    <s v="FROTA 01"/>
    <x v="2"/>
    <x v="2"/>
    <d v="1901-03-12T00:00:00"/>
    <n v="90"/>
    <x v="4"/>
    <s v="CA1014KS114"/>
    <s v="12/03/2023"/>
    <s v="00:00:00"/>
    <s v="12/03/2023"/>
    <s v="23:59:59"/>
    <n v="24"/>
    <n v="0"/>
    <n v="0"/>
    <n v="0"/>
    <n v="0"/>
    <n v="0"/>
    <n v="0"/>
    <n v="24"/>
    <n v="12.464722222222223"/>
    <n v="10.650277777777777"/>
    <n v="1.8144444444444443"/>
    <n v="11.535277777777777"/>
    <n v="11.535277777777777"/>
    <n v="10.515555555555558"/>
    <n v="1.0197222222222222"/>
    <n v="0"/>
    <n v="0"/>
    <n v="0"/>
    <n v="100"/>
    <n v="48.063657407407405"/>
    <n v="48.063657407407405"/>
    <n v="100"/>
    <n v="0"/>
    <n v="0"/>
    <n v="0"/>
    <n v="8.8400317865485106E-2"/>
    <n v="0"/>
    <n v="11.535277777777777"/>
    <n v="0"/>
    <n v="11.535277777777777"/>
    <n v="0"/>
    <n v="0"/>
    <n v="0"/>
    <n v="0"/>
    <m/>
    <m/>
    <m/>
    <m/>
  </r>
  <r>
    <x v="10"/>
    <s v="FROTA 01"/>
    <x v="2"/>
    <x v="2"/>
    <d v="1901-03-12T00:00:00"/>
    <n v="90"/>
    <x v="5"/>
    <s v="CA1014KS115"/>
    <s v="12/03/2023"/>
    <s v="00:00:00"/>
    <s v="12/03/2023"/>
    <s v="23:59:59"/>
    <n v="24.000000000000004"/>
    <n v="3.2025000000000001"/>
    <n v="3.2025000000000001"/>
    <n v="0"/>
    <n v="0"/>
    <n v="0"/>
    <n v="0"/>
    <n v="20.797500000000003"/>
    <n v="12.417499999999999"/>
    <n v="9.7452777777777779"/>
    <n v="2.6722222222222225"/>
    <n v="8.379999999999999"/>
    <n v="8.379999999999999"/>
    <n v="7.7330555555555556"/>
    <n v="0.64694444444444443"/>
    <n v="0"/>
    <n v="0"/>
    <n v="0"/>
    <n v="86.65625"/>
    <n v="40.293304483711971"/>
    <n v="34.916666666666657"/>
    <n v="72.350528815022656"/>
    <n v="0"/>
    <n v="0"/>
    <n v="0"/>
    <n v="7.7201007690267845E-2"/>
    <n v="0"/>
    <n v="8.379999999999999"/>
    <n v="0"/>
    <n v="8.379999999999999"/>
    <n v="0"/>
    <n v="0"/>
    <n v="0"/>
    <n v="0"/>
    <m/>
    <m/>
    <m/>
    <m/>
  </r>
  <r>
    <x v="10"/>
    <s v="FROTA 01"/>
    <x v="2"/>
    <x v="2"/>
    <d v="1901-03-12T00:00:00"/>
    <n v="90"/>
    <x v="6"/>
    <s v="CA1014KS116"/>
    <s v="12/03/2023"/>
    <s v="00:00:00"/>
    <s v="12/03/2023"/>
    <s v="23:59:59"/>
    <n v="23.999999999999996"/>
    <n v="0"/>
    <n v="0"/>
    <n v="0"/>
    <n v="0"/>
    <n v="0"/>
    <n v="0"/>
    <n v="23.999999999999996"/>
    <n v="12.627222222222224"/>
    <n v="11.179444444444448"/>
    <n v="1.4477777777777778"/>
    <n v="11.372777777777779"/>
    <n v="11.372777777777779"/>
    <n v="10.58138888888889"/>
    <n v="0.79138888888888892"/>
    <n v="0"/>
    <n v="0"/>
    <n v="0"/>
    <n v="100"/>
    <n v="47.38657407407409"/>
    <n v="47.38657407407409"/>
    <n v="100"/>
    <n v="0"/>
    <n v="0"/>
    <n v="0"/>
    <n v="6.9586243954862972E-2"/>
    <n v="0"/>
    <n v="11.372777777777779"/>
    <n v="0"/>
    <n v="11.372777777777779"/>
    <n v="0"/>
    <n v="0"/>
    <n v="0"/>
    <n v="0"/>
    <m/>
    <m/>
    <m/>
    <m/>
  </r>
  <r>
    <x v="10"/>
    <s v="FROTA 01"/>
    <x v="2"/>
    <x v="2"/>
    <d v="1901-03-12T00:00:00"/>
    <n v="90"/>
    <x v="7"/>
    <s v="CA1014KS117"/>
    <s v="12/03/2023"/>
    <s v="00:00:00"/>
    <s v="12/03/2023"/>
    <s v="23:59:59"/>
    <n v="24.000000000000004"/>
    <n v="0.60333333333333339"/>
    <n v="0.59472222222222226"/>
    <n v="0"/>
    <n v="8.611111111111111E-3"/>
    <n v="0"/>
    <n v="8.611111111111111E-3"/>
    <n v="23.396666666666665"/>
    <n v="11.765277777777778"/>
    <n v="9.8788888888888895"/>
    <n v="1.8863888888888889"/>
    <n v="11.631388888888891"/>
    <n v="11.531666666666668"/>
    <n v="10.344444444444445"/>
    <n v="1.1872222222222222"/>
    <n v="9.9722222222222226E-2"/>
    <n v="0"/>
    <n v="9.9722222222222226E-2"/>
    <n v="97.486111111111086"/>
    <n v="49.713871871586655"/>
    <n v="48.464120370370374"/>
    <n v="95.135638660426238"/>
    <n v="0"/>
    <n v="0"/>
    <n v="1"/>
    <n v="0.10207054665297445"/>
    <n v="0"/>
    <n v="11.631388888888891"/>
    <n v="0.59472222222222226"/>
    <n v="5.8156944444444454"/>
    <n v="0.30166666666666669"/>
    <n v="2"/>
    <n v="1.4272559852670348E-2"/>
    <n v="0"/>
    <m/>
    <m/>
    <m/>
    <m/>
  </r>
  <r>
    <x v="10"/>
    <s v="FROTA 01"/>
    <x v="2"/>
    <x v="2"/>
    <d v="1901-03-12T00:00:00"/>
    <n v="90"/>
    <x v="8"/>
    <s v="CA1014KS118"/>
    <s v="12/03/2023"/>
    <s v="00:00:00"/>
    <s v="12/03/2023"/>
    <s v="23:59:59"/>
    <n v="24.000000000000007"/>
    <n v="0"/>
    <n v="0"/>
    <n v="0"/>
    <n v="0"/>
    <n v="0"/>
    <n v="0"/>
    <n v="24.000000000000007"/>
    <n v="10.757499999999999"/>
    <n v="8.5969444444444445"/>
    <n v="2.1605555555555558"/>
    <n v="13.2425"/>
    <n v="13.2425"/>
    <n v="10.4375"/>
    <n v="2.8050000000000002"/>
    <n v="0"/>
    <n v="0"/>
    <n v="0"/>
    <n v="100"/>
    <n v="55.177083333333321"/>
    <n v="55.177083333333321"/>
    <n v="100"/>
    <n v="0"/>
    <n v="0"/>
    <n v="0"/>
    <n v="0.21181801019444971"/>
    <n v="0"/>
    <n v="13.2425"/>
    <n v="0"/>
    <n v="13.2425"/>
    <n v="0"/>
    <n v="0"/>
    <n v="0"/>
    <n v="0"/>
    <m/>
    <m/>
    <m/>
    <m/>
  </r>
  <r>
    <x v="11"/>
    <s v="FROTA 01"/>
    <x v="2"/>
    <x v="2"/>
    <d v="1901-03-13T00:00:00"/>
    <n v="90"/>
    <x v="0"/>
    <s v="CA1014KS110"/>
    <s v="13/03/2023"/>
    <s v="00:00:00"/>
    <s v="13/03/2023"/>
    <s v="23:59:59"/>
    <n v="24"/>
    <n v="0"/>
    <n v="0"/>
    <n v="0"/>
    <n v="0"/>
    <n v="0"/>
    <n v="0"/>
    <n v="24"/>
    <n v="10.921388888888888"/>
    <n v="6.4388888888888891"/>
    <n v="4.4824999999999999"/>
    <n v="13.078611111111115"/>
    <n v="13.078611111111115"/>
    <n v="10.75138888888889"/>
    <n v="2.3272222222222223"/>
    <n v="0"/>
    <n v="0"/>
    <n v="0"/>
    <n v="100"/>
    <n v="54.494212962962983"/>
    <n v="54.494212962962983"/>
    <n v="100"/>
    <n v="0"/>
    <n v="0"/>
    <n v="0"/>
    <n v="0.17794108276872753"/>
    <n v="0"/>
    <n v="13.078611111111115"/>
    <n v="0"/>
    <n v="13.078611111111115"/>
    <n v="0"/>
    <n v="0"/>
    <n v="0"/>
    <n v="0"/>
    <m/>
    <m/>
    <m/>
    <m/>
  </r>
  <r>
    <x v="11"/>
    <s v="FROTA 01"/>
    <x v="2"/>
    <x v="2"/>
    <d v="1901-03-13T00:00:00"/>
    <n v="90"/>
    <x v="1"/>
    <s v="CA1014KS111"/>
    <s v="13/03/2023"/>
    <s v="00:00:00"/>
    <s v="13/03/2023"/>
    <s v="23:59:59"/>
    <n v="23.999999999999996"/>
    <n v="16.537499999999998"/>
    <n v="16.537499999999998"/>
    <n v="0"/>
    <n v="0"/>
    <n v="0"/>
    <n v="0"/>
    <n v="7.4625000000000004"/>
    <n v="4.5480555555555551"/>
    <n v="2.8016666666666667"/>
    <n v="1.746388888888889"/>
    <n v="2.9144444444444444"/>
    <n v="2.9144444444444444"/>
    <n v="2.4938888888888893"/>
    <n v="0.42055555555555552"/>
    <n v="0"/>
    <n v="0"/>
    <n v="0"/>
    <n v="31.093750000000004"/>
    <n v="39.054531918853527"/>
    <n v="12.143518518518521"/>
    <n v="14.982792351521557"/>
    <n v="0"/>
    <n v="0"/>
    <n v="1"/>
    <n v="0.14430041936713686"/>
    <n v="0"/>
    <n v="2.9144444444444444"/>
    <n v="16.537499999999998"/>
    <n v="2.9144444444444444"/>
    <n v="16.537499999999998"/>
    <n v="1"/>
    <n v="0"/>
    <n v="0"/>
    <m/>
    <m/>
    <m/>
    <m/>
  </r>
  <r>
    <x v="11"/>
    <s v="FROTA 01"/>
    <x v="2"/>
    <x v="2"/>
    <d v="1901-03-13T00:00:00"/>
    <n v="90"/>
    <x v="2"/>
    <s v="CA1014KS112"/>
    <s v="13/03/2023"/>
    <s v="00:00:00"/>
    <s v="13/03/2023"/>
    <s v="23:59:59"/>
    <n v="23.999999999999996"/>
    <n v="0"/>
    <n v="0"/>
    <n v="0"/>
    <n v="0"/>
    <n v="0"/>
    <n v="0"/>
    <n v="23.999999999999996"/>
    <n v="10.446111111111112"/>
    <n v="6.7944444444444443"/>
    <n v="3.6516666666666664"/>
    <n v="13.553888888888888"/>
    <n v="13.553888888888888"/>
    <n v="10.729166666666668"/>
    <n v="2.8247222222222224"/>
    <n v="0"/>
    <n v="0"/>
    <n v="0"/>
    <n v="100"/>
    <n v="56.474537037037045"/>
    <n v="56.474537037037045"/>
    <n v="100"/>
    <n v="0"/>
    <n v="0"/>
    <n v="0"/>
    <n v="0.20840677132434318"/>
    <n v="0"/>
    <n v="13.553888888888888"/>
    <n v="0"/>
    <n v="13.553888888888888"/>
    <n v="0"/>
    <n v="0"/>
    <n v="0"/>
    <n v="0"/>
    <m/>
    <m/>
    <m/>
    <m/>
  </r>
  <r>
    <x v="11"/>
    <s v="FROTA 01"/>
    <x v="2"/>
    <x v="2"/>
    <d v="1901-03-13T00:00:00"/>
    <n v="90"/>
    <x v="3"/>
    <s v="CA1014KS113"/>
    <s v="13/03/2023"/>
    <s v="00:00:00"/>
    <s v="13/03/2023"/>
    <s v="23:59:59"/>
    <n v="24"/>
    <n v="0"/>
    <n v="0"/>
    <n v="0"/>
    <n v="0"/>
    <n v="0"/>
    <n v="0"/>
    <n v="24"/>
    <n v="10.565555555555555"/>
    <n v="6.1144444444444446"/>
    <n v="4.4511111111111115"/>
    <n v="13.434444444444447"/>
    <n v="13.42027777777778"/>
    <n v="10.006944444444446"/>
    <n v="3.4133333333333336"/>
    <n v="1.4166666666666666E-2"/>
    <n v="0"/>
    <n v="1.4166666666666666E-2"/>
    <n v="100"/>
    <n v="55.976851851851862"/>
    <n v="55.976851851851862"/>
    <n v="100"/>
    <n v="0"/>
    <n v="0"/>
    <n v="0"/>
    <n v="0.25407327764452897"/>
    <n v="0"/>
    <n v="13.434444444444447"/>
    <n v="0"/>
    <n v="13.434444444444447"/>
    <n v="0"/>
    <n v="0"/>
    <n v="0"/>
    <n v="0"/>
    <m/>
    <m/>
    <m/>
    <m/>
  </r>
  <r>
    <x v="11"/>
    <s v="FROTA 01"/>
    <x v="2"/>
    <x v="2"/>
    <d v="1901-03-13T00:00:00"/>
    <n v="90"/>
    <x v="4"/>
    <s v="CA1014KS114"/>
    <s v="13/03/2023"/>
    <s v="00:00:00"/>
    <s v="13/03/2023"/>
    <s v="23:59:59"/>
    <n v="24"/>
    <n v="0"/>
    <n v="0"/>
    <n v="0"/>
    <n v="0"/>
    <n v="0"/>
    <n v="0"/>
    <n v="24"/>
    <n v="8.4833333333333343"/>
    <n v="3.8797222222222225"/>
    <n v="4.6036111111111113"/>
    <n v="15.516666666666671"/>
    <n v="15.516666666666671"/>
    <n v="11.606111111111113"/>
    <n v="3.9105555555555558"/>
    <n v="0"/>
    <n v="0"/>
    <n v="0"/>
    <n v="100"/>
    <n v="64.652777777777786"/>
    <n v="64.652777777777786"/>
    <n v="100"/>
    <n v="0"/>
    <n v="0"/>
    <n v="0"/>
    <n v="0.25202291442892943"/>
    <n v="0"/>
    <n v="15.516666666666671"/>
    <n v="0"/>
    <n v="15.516666666666671"/>
    <n v="0"/>
    <n v="0"/>
    <n v="0"/>
    <n v="0"/>
    <m/>
    <m/>
    <m/>
    <m/>
  </r>
  <r>
    <x v="11"/>
    <s v="FROTA 01"/>
    <x v="2"/>
    <x v="2"/>
    <d v="1901-03-13T00:00:00"/>
    <n v="90"/>
    <x v="5"/>
    <s v="CA1014KS115"/>
    <s v="13/03/2023"/>
    <s v="00:00:00"/>
    <s v="13/03/2023"/>
    <s v="23:59:59"/>
    <n v="24"/>
    <n v="0"/>
    <n v="0"/>
    <n v="0"/>
    <n v="0"/>
    <n v="0"/>
    <n v="0"/>
    <n v="24"/>
    <n v="9.7186111111111106"/>
    <n v="5.2677777777777788"/>
    <n v="4.4508333333333336"/>
    <n v="14.281388888888888"/>
    <n v="14.146666666666665"/>
    <n v="10.96972222222222"/>
    <n v="3.1769444444444441"/>
    <n v="0.13472222222222222"/>
    <n v="0"/>
    <n v="0.13472222222222222"/>
    <n v="100"/>
    <n v="59.505787037037031"/>
    <n v="59.505787037037031"/>
    <n v="100"/>
    <n v="0"/>
    <n v="0"/>
    <n v="0"/>
    <n v="0.22245346507692607"/>
    <n v="0"/>
    <n v="14.281388888888888"/>
    <n v="0"/>
    <n v="14.281388888888888"/>
    <n v="0"/>
    <n v="0"/>
    <n v="0"/>
    <n v="0"/>
    <m/>
    <m/>
    <m/>
    <m/>
  </r>
  <r>
    <x v="11"/>
    <s v="FROTA 01"/>
    <x v="2"/>
    <x v="2"/>
    <d v="1901-03-13T00:00:00"/>
    <n v="90"/>
    <x v="6"/>
    <s v="CA1014KS116"/>
    <s v="13/03/2023"/>
    <s v="00:00:00"/>
    <s v="13/03/2023"/>
    <s v="23:59:59"/>
    <n v="24"/>
    <n v="0"/>
    <n v="0"/>
    <n v="0"/>
    <n v="0"/>
    <n v="0"/>
    <n v="0"/>
    <n v="24"/>
    <n v="9.5111111111111128"/>
    <n v="4.9411111111111108"/>
    <n v="4.57"/>
    <n v="14.488888888888889"/>
    <n v="14.488888888888889"/>
    <n v="11.1775"/>
    <n v="3.3113888888888887"/>
    <n v="0"/>
    <n v="0"/>
    <n v="0"/>
    <n v="100"/>
    <n v="60.370370370370374"/>
    <n v="60.370370370370374"/>
    <n v="100"/>
    <n v="0"/>
    <n v="0"/>
    <n v="0"/>
    <n v="0.22854677914110427"/>
    <n v="0"/>
    <n v="14.488888888888889"/>
    <n v="0"/>
    <n v="14.488888888888889"/>
    <n v="0"/>
    <n v="0"/>
    <n v="0"/>
    <n v="0"/>
    <m/>
    <m/>
    <m/>
    <m/>
  </r>
  <r>
    <x v="11"/>
    <s v="FROTA 01"/>
    <x v="2"/>
    <x v="2"/>
    <d v="1901-03-13T00:00:00"/>
    <n v="90"/>
    <x v="7"/>
    <s v="CA1014KS117"/>
    <s v="13/03/2023"/>
    <s v="00:00:00"/>
    <s v="13/03/2023"/>
    <s v="23:59:59"/>
    <n v="24"/>
    <n v="0"/>
    <n v="0"/>
    <n v="0"/>
    <n v="0"/>
    <n v="0"/>
    <n v="0"/>
    <n v="24"/>
    <n v="8.9736111111111114"/>
    <n v="5.0205555555555561"/>
    <n v="3.9530555555555553"/>
    <n v="15.026388888888889"/>
    <n v="15.026388888888889"/>
    <n v="13.572499999999998"/>
    <n v="1.453888888888889"/>
    <n v="0"/>
    <n v="0"/>
    <n v="0"/>
    <n v="100"/>
    <n v="62.609953703703702"/>
    <n v="62.609953703703702"/>
    <n v="100"/>
    <n v="0"/>
    <n v="0"/>
    <n v="0"/>
    <n v="9.6755707551529721E-2"/>
    <n v="0"/>
    <n v="15.026388888888889"/>
    <n v="0"/>
    <n v="15.026388888888889"/>
    <n v="0"/>
    <n v="0"/>
    <n v="0"/>
    <n v="0"/>
    <m/>
    <m/>
    <m/>
    <m/>
  </r>
  <r>
    <x v="11"/>
    <s v="FROTA 01"/>
    <x v="2"/>
    <x v="2"/>
    <d v="1901-03-13T00:00:00"/>
    <n v="90"/>
    <x v="8"/>
    <s v="CA1014KS118"/>
    <s v="13/03/2023"/>
    <s v="00:00:00"/>
    <s v="13/03/2023"/>
    <s v="23:59:59"/>
    <n v="24"/>
    <n v="0"/>
    <n v="0"/>
    <n v="0"/>
    <n v="0"/>
    <n v="0"/>
    <n v="0"/>
    <n v="24"/>
    <n v="9.4130555555555553"/>
    <n v="5.5886111111111108"/>
    <n v="3.8244444444444445"/>
    <n v="14.586944444444446"/>
    <n v="14.543333333333335"/>
    <n v="11.641111111111112"/>
    <n v="2.9022222222222225"/>
    <n v="4.3611111111111114E-2"/>
    <n v="0"/>
    <n v="4.3611111111111114E-2"/>
    <n v="100"/>
    <n v="60.77893518518519"/>
    <n v="60.77893518518519"/>
    <n v="100"/>
    <n v="0"/>
    <n v="0"/>
    <n v="0"/>
    <n v="0.19896025746005749"/>
    <n v="0"/>
    <n v="14.586944444444446"/>
    <n v="0"/>
    <n v="14.586944444444446"/>
    <n v="0"/>
    <n v="0"/>
    <n v="0"/>
    <n v="0"/>
    <m/>
    <m/>
    <m/>
    <m/>
  </r>
  <r>
    <x v="11"/>
    <s v="FROTA 01"/>
    <x v="2"/>
    <x v="2"/>
    <d v="1901-03-14T00:00:00"/>
    <n v="90"/>
    <x v="0"/>
    <s v="CA1014KS110"/>
    <s v="14/03/2023"/>
    <s v="00:00:00"/>
    <s v="14/03/2023"/>
    <s v="23:59:59"/>
    <n v="24"/>
    <n v="0"/>
    <n v="0"/>
    <n v="0"/>
    <n v="0"/>
    <n v="0"/>
    <n v="0"/>
    <n v="24"/>
    <n v="7.1563888888888876"/>
    <n v="6.3538888888888883"/>
    <n v="0.80249999999999999"/>
    <n v="16.843611111111112"/>
    <n v="16.843611111111112"/>
    <n v="14.233333333333334"/>
    <n v="2.6102777777777777"/>
    <n v="0"/>
    <n v="0"/>
    <n v="0"/>
    <n v="100"/>
    <n v="70.181712962962976"/>
    <n v="70.181712962962976"/>
    <n v="100"/>
    <n v="0"/>
    <n v="0"/>
    <n v="0"/>
    <n v="0.15497138710688191"/>
    <n v="0"/>
    <n v="16.843611111111112"/>
    <n v="0"/>
    <n v="16.843611111111112"/>
    <n v="0"/>
    <n v="0"/>
    <n v="0"/>
    <n v="0"/>
    <m/>
    <m/>
    <m/>
    <m/>
  </r>
  <r>
    <x v="11"/>
    <s v="FROTA 01"/>
    <x v="2"/>
    <x v="2"/>
    <d v="1901-03-14T00:00:00"/>
    <n v="90"/>
    <x v="1"/>
    <s v="CA1014KS111"/>
    <s v="14/03/2023"/>
    <s v="00:00:00"/>
    <s v="14/03/2023"/>
    <s v="23:59:59"/>
    <n v="24"/>
    <n v="3.2794444444444446"/>
    <n v="3.2794444444444446"/>
    <n v="0"/>
    <n v="0"/>
    <n v="0"/>
    <n v="0"/>
    <n v="20.720555555555556"/>
    <n v="7.9633333333333338"/>
    <n v="7.9633333333333338"/>
    <n v="0"/>
    <n v="12.757222222222222"/>
    <n v="12.757222222222222"/>
    <n v="10.260833333333334"/>
    <n v="2.4963888888888888"/>
    <n v="0"/>
    <n v="0"/>
    <n v="0"/>
    <n v="86.335648148148152"/>
    <n v="61.567954527173761"/>
    <n v="53.155092592592588"/>
    <n v="79.550336035474274"/>
    <n v="0"/>
    <n v="0"/>
    <n v="2"/>
    <n v="0.19568436179941645"/>
    <n v="0"/>
    <n v="6.3786111111111108"/>
    <n v="1.6397222222222223"/>
    <n v="6.3786111111111108"/>
    <n v="1.6397222222222223"/>
    <n v="2"/>
    <n v="0"/>
    <n v="0"/>
    <m/>
    <m/>
    <m/>
    <m/>
  </r>
  <r>
    <x v="11"/>
    <s v="FROTA 01"/>
    <x v="2"/>
    <x v="2"/>
    <d v="1901-03-14T00:00:00"/>
    <n v="90"/>
    <x v="2"/>
    <s v="CA1014KS112"/>
    <s v="14/03/2023"/>
    <s v="00:00:00"/>
    <s v="14/03/2023"/>
    <s v="23:59:59"/>
    <n v="23.999999999999996"/>
    <n v="0"/>
    <n v="0"/>
    <n v="0"/>
    <n v="0"/>
    <n v="0"/>
    <n v="0"/>
    <n v="23.999999999999996"/>
    <n v="6.4611111111111112"/>
    <n v="5.65"/>
    <n v="0.81111111111111112"/>
    <n v="17.538888888888891"/>
    <n v="17.538888888888891"/>
    <n v="13.592222222222222"/>
    <n v="3.9466666666666663"/>
    <n v="0"/>
    <n v="0"/>
    <n v="0"/>
    <n v="100"/>
    <n v="73.078703703703724"/>
    <n v="73.078703703703724"/>
    <n v="100"/>
    <n v="0"/>
    <n v="0"/>
    <n v="0"/>
    <n v="0.22502375673107375"/>
    <n v="0"/>
    <n v="17.538888888888891"/>
    <n v="0"/>
    <n v="17.538888888888891"/>
    <n v="0"/>
    <n v="0"/>
    <n v="0"/>
    <n v="0"/>
    <m/>
    <m/>
    <m/>
    <m/>
  </r>
  <r>
    <x v="11"/>
    <s v="FROTA 01"/>
    <x v="2"/>
    <x v="2"/>
    <d v="1901-03-14T00:00:00"/>
    <n v="90"/>
    <x v="3"/>
    <s v="CA1014KS113"/>
    <s v="14/03/2023"/>
    <s v="00:00:00"/>
    <s v="14/03/2023"/>
    <s v="23:59:59"/>
    <n v="24.000000000000004"/>
    <n v="0"/>
    <n v="0"/>
    <n v="0"/>
    <n v="0"/>
    <n v="0"/>
    <n v="0"/>
    <n v="24.000000000000004"/>
    <n v="6.6502777777777773"/>
    <n v="5.8405555555555546"/>
    <n v="0.80972222222222223"/>
    <n v="17.349722222222226"/>
    <n v="17.349722222222226"/>
    <n v="15.006666666666669"/>
    <n v="2.3430555555555559"/>
    <n v="0"/>
    <n v="0"/>
    <n v="0"/>
    <n v="100"/>
    <n v="72.290509259259267"/>
    <n v="72.290509259259267"/>
    <n v="100"/>
    <n v="0"/>
    <n v="0"/>
    <n v="0"/>
    <n v="0.13504859187627083"/>
    <n v="0"/>
    <n v="17.349722222222226"/>
    <n v="0"/>
    <n v="17.349722222222226"/>
    <n v="0"/>
    <n v="0"/>
    <n v="0"/>
    <n v="0"/>
    <m/>
    <m/>
    <m/>
    <m/>
  </r>
  <r>
    <x v="11"/>
    <s v="FROTA 01"/>
    <x v="2"/>
    <x v="2"/>
    <d v="1901-03-14T00:00:00"/>
    <n v="90"/>
    <x v="4"/>
    <s v="CA1014KS114"/>
    <s v="14/03/2023"/>
    <s v="00:00:00"/>
    <s v="14/03/2023"/>
    <s v="23:59:59"/>
    <n v="24"/>
    <n v="0"/>
    <n v="0"/>
    <n v="0"/>
    <n v="0"/>
    <n v="0"/>
    <n v="0"/>
    <n v="24"/>
    <n v="7.9586111111111109"/>
    <n v="7.2408333333333328"/>
    <n v="0.71777777777777774"/>
    <n v="16.041388888888889"/>
    <n v="16.041388888888889"/>
    <n v="13.569444444444443"/>
    <n v="2.4719444444444445"/>
    <n v="0"/>
    <n v="0"/>
    <n v="0"/>
    <n v="100"/>
    <n v="66.839120370370381"/>
    <n v="66.839120370370381"/>
    <n v="100"/>
    <n v="0"/>
    <n v="0"/>
    <n v="0"/>
    <n v="0.15409790645725469"/>
    <n v="0"/>
    <n v="16.041388888888889"/>
    <n v="0"/>
    <n v="16.041388888888889"/>
    <n v="0"/>
    <n v="0"/>
    <n v="0"/>
    <n v="0"/>
    <m/>
    <m/>
    <m/>
    <m/>
  </r>
  <r>
    <x v="11"/>
    <s v="FROTA 01"/>
    <x v="2"/>
    <x v="2"/>
    <d v="1901-03-14T00:00:00"/>
    <n v="90"/>
    <x v="5"/>
    <s v="CA1014KS115"/>
    <s v="14/03/2023"/>
    <s v="00:00:00"/>
    <s v="14/03/2023"/>
    <s v="23:59:59"/>
    <n v="24"/>
    <n v="0"/>
    <n v="0"/>
    <n v="0"/>
    <n v="0"/>
    <n v="0"/>
    <n v="0"/>
    <n v="24"/>
    <n v="6.870000000000001"/>
    <n v="6.0819444444444448"/>
    <n v="0.78805555555555551"/>
    <n v="17.13"/>
    <n v="17.13"/>
    <n v="14.432499999999999"/>
    <n v="2.6974999999999998"/>
    <n v="0"/>
    <n v="0"/>
    <n v="0"/>
    <n v="100"/>
    <n v="71.375"/>
    <n v="71.375"/>
    <n v="100"/>
    <n v="0"/>
    <n v="0"/>
    <n v="0"/>
    <n v="0.15747227086981902"/>
    <n v="0"/>
    <n v="17.13"/>
    <n v="0"/>
    <n v="17.13"/>
    <n v="0"/>
    <n v="0"/>
    <n v="0"/>
    <n v="0"/>
    <m/>
    <m/>
    <m/>
    <m/>
  </r>
  <r>
    <x v="11"/>
    <s v="FROTA 01"/>
    <x v="2"/>
    <x v="2"/>
    <d v="1901-03-14T00:00:00"/>
    <n v="90"/>
    <x v="6"/>
    <s v="CA1014KS116"/>
    <s v="14/03/2023"/>
    <s v="00:00:00"/>
    <s v="14/03/2023"/>
    <s v="23:59:59"/>
    <n v="24"/>
    <n v="2.631388888888889"/>
    <n v="2.631388888888889"/>
    <n v="0"/>
    <n v="0"/>
    <n v="0"/>
    <n v="0"/>
    <n v="21.368611111111111"/>
    <n v="6.9752777777777775"/>
    <n v="6.0966666666666667"/>
    <n v="0.87861111111111112"/>
    <n v="14.393333333333333"/>
    <n v="14.393333333333333"/>
    <n v="11.729444444444443"/>
    <n v="2.6638888888888888"/>
    <n v="0"/>
    <n v="0"/>
    <n v="0"/>
    <n v="89.035879629629633"/>
    <n v="67.357364774396501"/>
    <n v="59.972222222222214"/>
    <n v="84.54371910130692"/>
    <n v="0"/>
    <n v="0"/>
    <n v="1"/>
    <n v="0.18507796819515207"/>
    <n v="0"/>
    <n v="14.393333333333333"/>
    <n v="2.631388888888889"/>
    <n v="14.393333333333333"/>
    <n v="2.631388888888889"/>
    <n v="1"/>
    <n v="0"/>
    <n v="0"/>
    <m/>
    <m/>
    <m/>
    <m/>
  </r>
  <r>
    <x v="11"/>
    <s v="FROTA 01"/>
    <x v="2"/>
    <x v="2"/>
    <d v="1901-03-14T00:00:00"/>
    <n v="90"/>
    <x v="7"/>
    <s v="CA1014KS117"/>
    <s v="14/03/2023"/>
    <s v="00:00:00"/>
    <s v="14/03/2023"/>
    <s v="23:59:59"/>
    <n v="24"/>
    <n v="9.418333333333333"/>
    <n v="0"/>
    <n v="0"/>
    <n v="9.418333333333333"/>
    <n v="9.418333333333333"/>
    <n v="0"/>
    <n v="14.581666666666663"/>
    <n v="5.7511111111111113"/>
    <n v="4.8424999999999994"/>
    <n v="0.90861111111111115"/>
    <n v="8.8305555555555557"/>
    <n v="8.8305555555555557"/>
    <n v="8.2666666666666657"/>
    <n v="0.56388888888888888"/>
    <n v="0"/>
    <n v="0"/>
    <n v="0"/>
    <n v="60.756944444444429"/>
    <n v="60.559302015468454"/>
    <n v="36.793981481481481"/>
    <n v="100"/>
    <n v="0"/>
    <n v="0"/>
    <n v="0"/>
    <n v="6.3856558666247246E-2"/>
    <n v="0"/>
    <n v="8.8305555555555557"/>
    <n v="0"/>
    <n v="8.8305555555555557"/>
    <n v="9.418333333333333"/>
    <n v="1"/>
    <n v="1"/>
    <n v="0"/>
    <m/>
    <m/>
    <m/>
    <m/>
  </r>
  <r>
    <x v="11"/>
    <s v="FROTA 01"/>
    <x v="2"/>
    <x v="2"/>
    <d v="1901-03-14T00:00:00"/>
    <n v="90"/>
    <x v="8"/>
    <s v="CA1014KS118"/>
    <s v="14/03/2023"/>
    <s v="00:00:00"/>
    <s v="14/03/2023"/>
    <s v="23:59:59"/>
    <n v="23.999999999999996"/>
    <n v="0"/>
    <n v="0"/>
    <n v="0"/>
    <n v="0"/>
    <n v="0"/>
    <n v="0"/>
    <n v="23.999999999999996"/>
    <n v="6.6388888888888893"/>
    <n v="5.8197222222222234"/>
    <n v="0.81916666666666671"/>
    <n v="17.361111111111111"/>
    <n v="17.361111111111111"/>
    <n v="14.295"/>
    <n v="3.0661111111111108"/>
    <n v="0"/>
    <n v="0"/>
    <n v="0"/>
    <n v="100"/>
    <n v="72.337962962962976"/>
    <n v="72.337962962962976"/>
    <n v="100"/>
    <n v="0"/>
    <n v="0"/>
    <n v="0"/>
    <n v="0.17660799999999999"/>
    <n v="0"/>
    <n v="17.361111111111111"/>
    <n v="0"/>
    <n v="17.361111111111111"/>
    <n v="0"/>
    <n v="0"/>
    <n v="0"/>
    <n v="0"/>
    <m/>
    <m/>
    <m/>
    <m/>
  </r>
  <r>
    <x v="11"/>
    <s v="FROTA 01"/>
    <x v="2"/>
    <x v="2"/>
    <d v="1901-03-15T00:00:00"/>
    <n v="90"/>
    <x v="0"/>
    <s v="CA1014KS110"/>
    <s v="15/03/2023"/>
    <s v="00:00:00"/>
    <s v="15/03/2023"/>
    <s v="23:59:59"/>
    <n v="24"/>
    <n v="0"/>
    <n v="0"/>
    <n v="0"/>
    <n v="0"/>
    <n v="0"/>
    <n v="0"/>
    <n v="24"/>
    <n v="9.656944444444445"/>
    <n v="4.7738888888888891"/>
    <n v="4.8830555555555559"/>
    <n v="14.343055555555555"/>
    <n v="14.343055555555555"/>
    <n v="12.515277777777778"/>
    <n v="1.8277777777777777"/>
    <n v="0"/>
    <n v="0"/>
    <n v="0"/>
    <n v="100"/>
    <n v="59.762731481481481"/>
    <n v="59.762731481481481"/>
    <n v="100"/>
    <n v="0"/>
    <n v="0"/>
    <n v="0"/>
    <n v="0.12743294277137601"/>
    <n v="0"/>
    <n v="14.343055555555555"/>
    <n v="0"/>
    <n v="14.343055555555555"/>
    <n v="0"/>
    <n v="0"/>
    <n v="0"/>
    <n v="0"/>
    <m/>
    <m/>
    <m/>
    <m/>
  </r>
  <r>
    <x v="11"/>
    <s v="FROTA 01"/>
    <x v="2"/>
    <x v="2"/>
    <d v="1901-03-15T00:00:00"/>
    <n v="90"/>
    <x v="1"/>
    <s v="CA1014KS111"/>
    <s v="15/03/2023"/>
    <s v="00:00:00"/>
    <s v="15/03/2023"/>
    <s v="23:59:59"/>
    <n v="24"/>
    <n v="1.2905555555555555"/>
    <n v="1.2905555555555555"/>
    <n v="0"/>
    <n v="0"/>
    <n v="0"/>
    <n v="0"/>
    <n v="22.709444444444443"/>
    <n v="10.050833333333333"/>
    <n v="5.727777777777777"/>
    <n v="4.3230555555555554"/>
    <n v="12.658611111111114"/>
    <n v="12.658611111111114"/>
    <n v="11.084722222222222"/>
    <n v="1.5738888888888889"/>
    <n v="0"/>
    <n v="0"/>
    <n v="0"/>
    <n v="94.62268518518519"/>
    <n v="55.741615089169962"/>
    <n v="52.744212962962976"/>
    <n v="90.748153015910944"/>
    <n v="0"/>
    <n v="0"/>
    <n v="2"/>
    <n v="0.12433345768142018"/>
    <n v="0"/>
    <n v="6.3293055555555569"/>
    <n v="0.64527777777777773"/>
    <n v="6.3293055555555569"/>
    <n v="0.64527777777777773"/>
    <n v="2"/>
    <n v="0"/>
    <n v="0"/>
    <m/>
    <m/>
    <m/>
    <m/>
  </r>
  <r>
    <x v="11"/>
    <s v="FROTA 01"/>
    <x v="2"/>
    <x v="2"/>
    <d v="1901-03-15T00:00:00"/>
    <n v="90"/>
    <x v="2"/>
    <s v="CA1014KS112"/>
    <s v="15/03/2023"/>
    <s v="00:00:00"/>
    <s v="15/03/2023"/>
    <s v="23:59:59"/>
    <n v="24.000000000000004"/>
    <n v="0"/>
    <n v="0"/>
    <n v="0"/>
    <n v="0"/>
    <n v="0"/>
    <n v="0"/>
    <n v="24.000000000000004"/>
    <n v="9.3738888888888887"/>
    <n v="4.2072222222222226"/>
    <n v="5.166666666666667"/>
    <n v="14.626111111111111"/>
    <n v="14.626111111111111"/>
    <n v="12.678888888888888"/>
    <n v="1.9472222222222222"/>
    <n v="0"/>
    <n v="0"/>
    <n v="0"/>
    <n v="100"/>
    <n v="60.942129629629626"/>
    <n v="60.942129629629626"/>
    <n v="100"/>
    <n v="0"/>
    <n v="0"/>
    <n v="0"/>
    <n v="0.13313328522049606"/>
    <n v="0"/>
    <n v="14.626111111111111"/>
    <n v="0"/>
    <n v="14.626111111111111"/>
    <n v="0"/>
    <n v="0"/>
    <n v="0"/>
    <n v="0"/>
    <m/>
    <m/>
    <m/>
    <m/>
  </r>
  <r>
    <x v="11"/>
    <s v="FROTA 01"/>
    <x v="2"/>
    <x v="2"/>
    <d v="1901-03-15T00:00:00"/>
    <n v="90"/>
    <x v="3"/>
    <s v="CA1014KS113"/>
    <s v="15/03/2023"/>
    <s v="00:00:00"/>
    <s v="15/03/2023"/>
    <s v="23:59:59"/>
    <n v="23.999999999999996"/>
    <n v="1.6174999999999999"/>
    <n v="1.3305555555555555"/>
    <n v="0"/>
    <n v="0.28694444444444445"/>
    <n v="0.28694444444444445"/>
    <n v="0"/>
    <n v="22.382499999999997"/>
    <n v="7.9516666666666662"/>
    <n v="3.7991666666666664"/>
    <n v="4.1524999999999999"/>
    <n v="14.430833333333336"/>
    <n v="14.430833333333336"/>
    <n v="11.3025"/>
    <n v="3.128333333333333"/>
    <n v="0"/>
    <n v="0"/>
    <n v="0"/>
    <n v="93.260416666666671"/>
    <n v="64.473733199300071"/>
    <n v="60.128472222222243"/>
    <n v="91.558132567279387"/>
    <n v="0"/>
    <n v="0"/>
    <n v="1"/>
    <n v="0.21678119766703233"/>
    <n v="0"/>
    <n v="14.430833333333336"/>
    <n v="1.3305555555555555"/>
    <n v="7.2154166666666679"/>
    <n v="0.80874999999999997"/>
    <n v="2"/>
    <n v="0.17739996565344324"/>
    <n v="0"/>
    <m/>
    <m/>
    <m/>
    <m/>
  </r>
  <r>
    <x v="11"/>
    <s v="FROTA 01"/>
    <x v="2"/>
    <x v="2"/>
    <d v="1901-03-15T00:00:00"/>
    <n v="90"/>
    <x v="4"/>
    <s v="CA1014KS114"/>
    <s v="15/03/2023"/>
    <s v="00:00:00"/>
    <s v="15/03/2023"/>
    <s v="23:59:59"/>
    <n v="24"/>
    <n v="2.1594444444444445"/>
    <n v="0.625"/>
    <n v="0"/>
    <n v="1.5344444444444445"/>
    <n v="1.5344444444444445"/>
    <n v="0"/>
    <n v="21.840555555555554"/>
    <n v="8.0938888888888894"/>
    <n v="4.048055555555556"/>
    <n v="4.0458333333333334"/>
    <n v="13.746666666666664"/>
    <n v="13.746666666666664"/>
    <n v="11.50472222222222"/>
    <n v="2.2419444444444445"/>
    <n v="0"/>
    <n v="0"/>
    <n v="0"/>
    <n v="91.00231481481481"/>
    <n v="62.941011879022199"/>
    <n v="57.277777777777771"/>
    <n v="95.651165487649308"/>
    <n v="0"/>
    <n v="0"/>
    <n v="1"/>
    <n v="0.16309004203039124"/>
    <n v="0"/>
    <n v="13.746666666666664"/>
    <n v="0.625"/>
    <n v="6.8733333333333322"/>
    <n v="1.0797222222222222"/>
    <n v="2"/>
    <n v="0.71057370722922564"/>
    <n v="0"/>
    <m/>
    <m/>
    <m/>
    <m/>
  </r>
  <r>
    <x v="11"/>
    <s v="FROTA 01"/>
    <x v="2"/>
    <x v="2"/>
    <d v="1901-03-15T00:00:00"/>
    <n v="90"/>
    <x v="5"/>
    <s v="CA1014KS115"/>
    <s v="15/03/2023"/>
    <s v="00:00:00"/>
    <s v="15/03/2023"/>
    <s v="23:59:59"/>
    <n v="23.999999999999996"/>
    <n v="0"/>
    <n v="0"/>
    <n v="0"/>
    <n v="0"/>
    <n v="0"/>
    <n v="0"/>
    <n v="23.999999999999996"/>
    <n v="10.116666666666669"/>
    <n v="5.2533333333333339"/>
    <n v="4.8633333333333333"/>
    <n v="13.883333333333336"/>
    <n v="13.883333333333336"/>
    <n v="11.81138888888889"/>
    <n v="2.0719444444444441"/>
    <n v="0"/>
    <n v="0"/>
    <n v="0"/>
    <n v="100"/>
    <n v="57.847222222222236"/>
    <n v="57.847222222222236"/>
    <n v="100"/>
    <n v="0"/>
    <n v="0"/>
    <n v="0"/>
    <n v="0.14923969587835129"/>
    <n v="0"/>
    <n v="13.883333333333336"/>
    <n v="0"/>
    <n v="13.883333333333336"/>
    <n v="0"/>
    <n v="0"/>
    <n v="0"/>
    <n v="0"/>
    <m/>
    <m/>
    <m/>
    <m/>
  </r>
  <r>
    <x v="11"/>
    <s v="FROTA 01"/>
    <x v="2"/>
    <x v="2"/>
    <d v="1901-03-15T00:00:00"/>
    <n v="90"/>
    <x v="6"/>
    <s v="CA1014KS116"/>
    <s v="15/03/2023"/>
    <s v="00:00:00"/>
    <s v="15/03/2023"/>
    <s v="23:59:59"/>
    <n v="24.000000000000007"/>
    <n v="0"/>
    <n v="0"/>
    <n v="0"/>
    <n v="0"/>
    <n v="0"/>
    <n v="0"/>
    <n v="24.000000000000007"/>
    <n v="9.6036111111111122"/>
    <n v="4.9669444444444446"/>
    <n v="4.6366666666666667"/>
    <n v="14.396388888888888"/>
    <n v="14.396388888888888"/>
    <n v="12.349166666666665"/>
    <n v="2.0472222222222221"/>
    <n v="0"/>
    <n v="0"/>
    <n v="0"/>
    <n v="100"/>
    <n v="59.984953703703681"/>
    <n v="59.984953703703681"/>
    <n v="100"/>
    <n v="0"/>
    <n v="0"/>
    <n v="0"/>
    <n v="0.14220387056939432"/>
    <n v="0"/>
    <n v="14.396388888888888"/>
    <n v="0"/>
    <n v="14.396388888888888"/>
    <n v="0"/>
    <n v="0"/>
    <n v="0"/>
    <n v="0"/>
    <m/>
    <m/>
    <m/>
    <m/>
  </r>
  <r>
    <x v="11"/>
    <s v="FROTA 01"/>
    <x v="2"/>
    <x v="2"/>
    <d v="1901-03-15T00:00:00"/>
    <n v="90"/>
    <x v="7"/>
    <s v="CA1014KS117"/>
    <s v="15/03/2023"/>
    <s v="00:00:00"/>
    <s v="15/03/2023"/>
    <s v="23:59:59"/>
    <n v="23.999999999999996"/>
    <n v="0"/>
    <n v="0"/>
    <n v="0"/>
    <n v="0"/>
    <n v="0"/>
    <n v="0"/>
    <n v="23.999999999999996"/>
    <n v="7.8341666666666665"/>
    <n v="3.9902777777777776"/>
    <n v="3.8438888888888889"/>
    <n v="16.165833333333332"/>
    <n v="16.165833333333332"/>
    <n v="13.987777777777778"/>
    <n v="2.1780555555555554"/>
    <n v="0"/>
    <n v="0"/>
    <n v="0"/>
    <n v="100"/>
    <n v="67.3576388888889"/>
    <n v="67.3576388888889"/>
    <n v="100"/>
    <n v="0"/>
    <n v="0"/>
    <n v="0"/>
    <n v="0.13473203086069729"/>
    <n v="0"/>
    <n v="16.165833333333332"/>
    <n v="0"/>
    <n v="16.165833333333332"/>
    <n v="0"/>
    <n v="0"/>
    <n v="0"/>
    <n v="0"/>
    <m/>
    <m/>
    <m/>
    <m/>
  </r>
  <r>
    <x v="11"/>
    <s v="FROTA 01"/>
    <x v="2"/>
    <x v="2"/>
    <d v="1901-03-15T00:00:00"/>
    <n v="90"/>
    <x v="8"/>
    <s v="CA1014KS118"/>
    <s v="15/03/2023"/>
    <s v="00:00:00"/>
    <s v="15/03/2023"/>
    <s v="23:59:59"/>
    <n v="23.999999999999996"/>
    <n v="0"/>
    <n v="0"/>
    <n v="0"/>
    <n v="0"/>
    <n v="0"/>
    <n v="0"/>
    <n v="23.999999999999996"/>
    <n v="7.902222222222222"/>
    <n v="3.4833333333333334"/>
    <n v="4.4188888888888886"/>
    <n v="16.097777777777779"/>
    <n v="16.097777777777779"/>
    <n v="13.609166666666669"/>
    <n v="2.4886111111111111"/>
    <n v="0"/>
    <n v="0"/>
    <n v="0"/>
    <n v="100"/>
    <n v="67.07407407407409"/>
    <n v="67.07407407407409"/>
    <n v="100"/>
    <n v="0"/>
    <n v="0"/>
    <n v="0"/>
    <n v="0.15459345665378244"/>
    <n v="0"/>
    <n v="16.097777777777779"/>
    <n v="0"/>
    <n v="16.097777777777779"/>
    <n v="0"/>
    <n v="0"/>
    <n v="0"/>
    <n v="0"/>
    <m/>
    <m/>
    <m/>
    <m/>
  </r>
  <r>
    <x v="11"/>
    <s v="FROTA 01"/>
    <x v="2"/>
    <x v="2"/>
    <d v="1901-03-16T00:00:00"/>
    <n v="90"/>
    <x v="0"/>
    <s v="CA1014KS110"/>
    <s v="16/03/2023"/>
    <s v="00:00:00"/>
    <s v="16/03/2023"/>
    <s v="23:59:59"/>
    <n v="24.000000000000004"/>
    <n v="0"/>
    <n v="0"/>
    <n v="0"/>
    <n v="0"/>
    <n v="0"/>
    <n v="0"/>
    <n v="24.000000000000004"/>
    <n v="8.2419444444444441"/>
    <n v="8.1380555555555549"/>
    <n v="0.10388888888888889"/>
    <n v="15.758055555555558"/>
    <n v="15.758055555555558"/>
    <n v="13.141944444444446"/>
    <n v="2.6161111111111111"/>
    <n v="0"/>
    <n v="0"/>
    <n v="0"/>
    <n v="100"/>
    <n v="65.65856481481481"/>
    <n v="65.65856481481481"/>
    <n v="100"/>
    <n v="0"/>
    <n v="0"/>
    <n v="0"/>
    <n v="0.16601738088103085"/>
    <n v="0"/>
    <n v="15.758055555555558"/>
    <n v="0"/>
    <n v="15.758055555555558"/>
    <n v="0"/>
    <n v="0"/>
    <n v="0"/>
    <n v="0"/>
    <m/>
    <m/>
    <m/>
    <m/>
  </r>
  <r>
    <x v="11"/>
    <s v="FROTA 01"/>
    <x v="2"/>
    <x v="2"/>
    <d v="1901-03-16T00:00:00"/>
    <n v="90"/>
    <x v="1"/>
    <s v="CA1014KS111"/>
    <s v="16/03/2023"/>
    <s v="00:00:00"/>
    <s v="16/03/2023"/>
    <s v="23:59:59"/>
    <n v="24"/>
    <n v="0"/>
    <n v="0"/>
    <n v="0"/>
    <n v="0"/>
    <n v="0"/>
    <n v="0"/>
    <n v="24"/>
    <n v="9.4230555555555551"/>
    <n v="9.3066666666666649"/>
    <n v="0.11638888888888889"/>
    <n v="14.576944444444445"/>
    <n v="14.576944444444445"/>
    <n v="11.615277777777779"/>
    <n v="2.9616666666666669"/>
    <n v="0"/>
    <n v="0"/>
    <n v="0"/>
    <n v="100"/>
    <n v="60.737268518518519"/>
    <n v="60.737268518518519"/>
    <n v="100"/>
    <n v="0"/>
    <n v="0"/>
    <n v="0"/>
    <n v="0.20317472416487223"/>
    <n v="0"/>
    <n v="14.576944444444445"/>
    <n v="0"/>
    <n v="14.576944444444445"/>
    <n v="0"/>
    <n v="0"/>
    <n v="0"/>
    <n v="0"/>
    <m/>
    <m/>
    <m/>
    <m/>
  </r>
  <r>
    <x v="11"/>
    <s v="FROTA 01"/>
    <x v="2"/>
    <x v="2"/>
    <d v="1901-03-16T00:00:00"/>
    <n v="90"/>
    <x v="2"/>
    <s v="CA1014KS112"/>
    <s v="16/03/2023"/>
    <s v="00:00:00"/>
    <s v="16/03/2023"/>
    <s v="23:59:59"/>
    <n v="24.000000000000004"/>
    <n v="0"/>
    <n v="0"/>
    <n v="0"/>
    <n v="0"/>
    <n v="0"/>
    <n v="0"/>
    <n v="24.000000000000004"/>
    <n v="9.0541666666666671"/>
    <n v="8.9838888888888899"/>
    <n v="7.0277777777777772E-2"/>
    <n v="14.945833333333333"/>
    <n v="14.945833333333333"/>
    <n v="11.830555555555556"/>
    <n v="3.1152777777777776"/>
    <n v="0"/>
    <n v="0"/>
    <n v="0"/>
    <n v="100"/>
    <n v="62.274305555555543"/>
    <n v="62.274305555555543"/>
    <n v="100"/>
    <n v="0"/>
    <n v="0"/>
    <n v="0"/>
    <n v="0.20843787752067652"/>
    <n v="0"/>
    <n v="14.945833333333333"/>
    <n v="0"/>
    <n v="14.945833333333333"/>
    <n v="0"/>
    <n v="0"/>
    <n v="0"/>
    <n v="0"/>
    <m/>
    <m/>
    <m/>
    <m/>
  </r>
  <r>
    <x v="11"/>
    <s v="FROTA 01"/>
    <x v="2"/>
    <x v="2"/>
    <d v="1901-03-16T00:00:00"/>
    <n v="90"/>
    <x v="3"/>
    <s v="CA1014KS113"/>
    <s v="16/03/2023"/>
    <s v="00:00:00"/>
    <s v="16/03/2023"/>
    <s v="23:59:59"/>
    <n v="24"/>
    <n v="0.55694444444444446"/>
    <n v="0.27333333333333332"/>
    <n v="0"/>
    <n v="0.28361111111111109"/>
    <n v="0"/>
    <n v="0.28361111111111109"/>
    <n v="23.443055555555556"/>
    <n v="8.9300000000000033"/>
    <n v="8.9300000000000033"/>
    <n v="0"/>
    <n v="14.513055555555555"/>
    <n v="14.513055555555555"/>
    <n v="11.595555555555556"/>
    <n v="2.9175000000000004"/>
    <n v="0"/>
    <n v="0"/>
    <n v="0"/>
    <n v="97.679398148148152"/>
    <n v="61.907695953551745"/>
    <n v="60.47106481481481"/>
    <n v="98.151453100636843"/>
    <n v="0"/>
    <n v="0"/>
    <n v="1"/>
    <n v="0.20102589622370667"/>
    <n v="0"/>
    <n v="14.513055555555555"/>
    <n v="0.27333333333333332"/>
    <n v="7.2565277777777775"/>
    <n v="0.27847222222222223"/>
    <n v="2"/>
    <n v="0.50922693266832908"/>
    <n v="0"/>
    <m/>
    <m/>
    <m/>
    <m/>
  </r>
  <r>
    <x v="11"/>
    <s v="FROTA 01"/>
    <x v="2"/>
    <x v="2"/>
    <d v="1901-03-16T00:00:00"/>
    <n v="90"/>
    <x v="4"/>
    <s v="CA1014KS114"/>
    <s v="16/03/2023"/>
    <s v="00:00:00"/>
    <s v="16/03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3"/>
    <n v="1"/>
    <n v="0"/>
    <m/>
    <m/>
    <m/>
    <m/>
  </r>
  <r>
    <x v="11"/>
    <s v="FROTA 01"/>
    <x v="2"/>
    <x v="2"/>
    <d v="1901-03-16T00:00:00"/>
    <n v="90"/>
    <x v="5"/>
    <s v="CA1014KS115"/>
    <s v="16/03/2023"/>
    <s v="00:00:00"/>
    <s v="16/03/2023"/>
    <s v="23:59:59"/>
    <n v="24"/>
    <n v="0"/>
    <n v="0"/>
    <n v="0"/>
    <n v="0"/>
    <n v="0"/>
    <n v="0"/>
    <n v="24"/>
    <n v="9.0938888888888894"/>
    <n v="9.0938888888888894"/>
    <n v="0"/>
    <n v="14.906111111111111"/>
    <n v="14.906111111111111"/>
    <n v="12.622777777777777"/>
    <n v="2.2833333333333332"/>
    <n v="0"/>
    <n v="0"/>
    <n v="0"/>
    <n v="100"/>
    <n v="62.108796296296298"/>
    <n v="62.108796296296298"/>
    <n v="100"/>
    <n v="0"/>
    <n v="0"/>
    <n v="0"/>
    <n v="0.15318102195221944"/>
    <n v="0"/>
    <n v="14.906111111111111"/>
    <n v="0"/>
    <n v="14.906111111111111"/>
    <n v="0"/>
    <n v="0"/>
    <n v="0"/>
    <n v="0"/>
    <m/>
    <m/>
    <m/>
    <m/>
  </r>
  <r>
    <x v="11"/>
    <s v="FROTA 01"/>
    <x v="2"/>
    <x v="2"/>
    <d v="1901-03-16T00:00:00"/>
    <n v="90"/>
    <x v="6"/>
    <s v="CA1014KS116"/>
    <s v="16/03/2023"/>
    <s v="00:00:00"/>
    <s v="16/03/2023"/>
    <s v="23:59:59"/>
    <n v="23.999999999999996"/>
    <n v="2.0277777777777777E-2"/>
    <n v="0"/>
    <n v="0"/>
    <n v="2.0277777777777777E-2"/>
    <n v="2.0277777777777777E-2"/>
    <n v="0"/>
    <n v="23.979722222222218"/>
    <n v="7.7452777777777762"/>
    <n v="7.7452777777777762"/>
    <n v="0"/>
    <n v="16.234444444444446"/>
    <n v="16.234444444444446"/>
    <n v="12.634722222222225"/>
    <n v="3.5997222222222218"/>
    <n v="0"/>
    <n v="0"/>
    <n v="0"/>
    <n v="99.915509259259267"/>
    <n v="67.700719357790746"/>
    <n v="67.643518518518533"/>
    <n v="100"/>
    <n v="0"/>
    <n v="0"/>
    <n v="0"/>
    <n v="0.22173362535076308"/>
    <n v="0"/>
    <n v="16.234444444444446"/>
    <n v="0"/>
    <n v="16.234444444444446"/>
    <n v="2.0277777777777777E-2"/>
    <n v="1"/>
    <n v="1"/>
    <n v="0"/>
    <m/>
    <m/>
    <m/>
    <m/>
  </r>
  <r>
    <x v="11"/>
    <s v="FROTA 01"/>
    <x v="2"/>
    <x v="2"/>
    <d v="1901-03-16T00:00:00"/>
    <n v="90"/>
    <x v="7"/>
    <s v="CA1014KS117"/>
    <s v="16/03/2023"/>
    <s v="00:00:00"/>
    <s v="16/03/2023"/>
    <s v="23:59:59"/>
    <n v="23.999999999999996"/>
    <n v="0"/>
    <n v="0"/>
    <n v="0"/>
    <n v="0"/>
    <n v="0"/>
    <n v="0"/>
    <n v="23.999999999999996"/>
    <n v="6.8658333333333328"/>
    <n v="6.8658333333333328"/>
    <n v="0"/>
    <n v="17.134166666666665"/>
    <n v="17.134166666666665"/>
    <n v="15.240000000000002"/>
    <n v="1.8941666666666668"/>
    <n v="0"/>
    <n v="0"/>
    <n v="0"/>
    <n v="100"/>
    <n v="71.392361111111114"/>
    <n v="71.392361111111114"/>
    <n v="100"/>
    <n v="0"/>
    <n v="0"/>
    <n v="0"/>
    <n v="0.11054909780652693"/>
    <n v="0"/>
    <n v="17.134166666666665"/>
    <n v="0"/>
    <n v="17.134166666666665"/>
    <n v="0"/>
    <n v="0"/>
    <n v="0"/>
    <n v="0"/>
    <m/>
    <m/>
    <m/>
    <m/>
  </r>
  <r>
    <x v="11"/>
    <s v="FROTA 01"/>
    <x v="2"/>
    <x v="2"/>
    <d v="1901-03-16T00:00:00"/>
    <n v="90"/>
    <x v="8"/>
    <s v="CA1014KS118"/>
    <s v="16/03/2023"/>
    <s v="00:00:00"/>
    <s v="16/03/2023"/>
    <s v="23:59:59"/>
    <n v="24.000000000000007"/>
    <n v="0"/>
    <n v="0"/>
    <n v="0"/>
    <n v="0"/>
    <n v="0"/>
    <n v="0"/>
    <n v="24.000000000000007"/>
    <n v="9.6950000000000003"/>
    <n v="9.6950000000000003"/>
    <n v="0"/>
    <n v="14.305000000000001"/>
    <n v="14.305000000000001"/>
    <n v="12.044444444444446"/>
    <n v="2.2605555555555554"/>
    <n v="0"/>
    <n v="0"/>
    <n v="0"/>
    <n v="100"/>
    <n v="59.604166666666657"/>
    <n v="59.604166666666657"/>
    <n v="100"/>
    <n v="0"/>
    <n v="0"/>
    <n v="0"/>
    <n v="0.15802555439046173"/>
    <n v="0"/>
    <n v="14.305000000000001"/>
    <n v="0"/>
    <n v="14.305000000000001"/>
    <n v="0"/>
    <n v="0"/>
    <n v="0"/>
    <n v="0"/>
    <m/>
    <m/>
    <m/>
    <m/>
  </r>
  <r>
    <x v="11"/>
    <s v="FROTA 01"/>
    <x v="2"/>
    <x v="2"/>
    <d v="1901-03-17T00:00:00"/>
    <n v="90"/>
    <x v="0"/>
    <s v="CA1014KS110"/>
    <s v="17/03/2023"/>
    <s v="00:00:00"/>
    <s v="17/03/2023"/>
    <s v="23:59:59"/>
    <n v="23.999999999999996"/>
    <n v="4.2286111111111113"/>
    <n v="4.2286111111111113"/>
    <n v="0"/>
    <n v="0"/>
    <n v="0"/>
    <n v="0"/>
    <n v="19.771388888888886"/>
    <n v="12.201666666666668"/>
    <n v="6.0172222222222222"/>
    <n v="6.1844444444444449"/>
    <n v="7.5697222222222216"/>
    <n v="7.5697222222222216"/>
    <n v="6.6836111111111105"/>
    <n v="0.88611111111111107"/>
    <n v="0"/>
    <n v="0"/>
    <n v="0"/>
    <n v="82.380787037037038"/>
    <n v="38.286244151903006"/>
    <n v="31.540509259259263"/>
    <n v="64.159250364929136"/>
    <n v="0"/>
    <n v="0"/>
    <n v="1"/>
    <n v="0.1170599244064438"/>
    <n v="0"/>
    <n v="7.5697222222222216"/>
    <n v="4.2286111111111113"/>
    <n v="7.5697222222222216"/>
    <n v="4.2286111111111113"/>
    <n v="1"/>
    <n v="0"/>
    <n v="0"/>
    <m/>
    <m/>
    <m/>
    <m/>
  </r>
  <r>
    <x v="11"/>
    <s v="FROTA 01"/>
    <x v="2"/>
    <x v="2"/>
    <d v="1901-03-17T00:00:00"/>
    <n v="90"/>
    <x v="1"/>
    <s v="CA1014KS111"/>
    <s v="17/03/2023"/>
    <s v="00:00:00"/>
    <s v="17/03/2023"/>
    <s v="23:59:59"/>
    <n v="24"/>
    <n v="3.3272222222222223"/>
    <n v="3.3272222222222223"/>
    <n v="0"/>
    <n v="0"/>
    <n v="0"/>
    <n v="0"/>
    <n v="20.672777777777782"/>
    <n v="11.653611111111113"/>
    <n v="4.8827777777777781"/>
    <n v="6.770833333333333"/>
    <n v="9.0191666666666652"/>
    <n v="9.0191666666666652"/>
    <n v="7.9377777777777769"/>
    <n v="1.081388888888889"/>
    <n v="0"/>
    <n v="0"/>
    <n v="0"/>
    <n v="86.13657407407409"/>
    <n v="43.628228212087812"/>
    <n v="37.579861111111107"/>
    <n v="73.051049564650029"/>
    <n v="0"/>
    <n v="0"/>
    <n v="2"/>
    <n v="0.11989898056607844"/>
    <n v="0"/>
    <n v="4.5095833333333326"/>
    <n v="1.6636111111111112"/>
    <n v="4.5095833333333326"/>
    <n v="1.6636111111111112"/>
    <n v="2"/>
    <n v="0"/>
    <n v="0"/>
    <m/>
    <m/>
    <m/>
    <m/>
  </r>
  <r>
    <x v="11"/>
    <s v="FROTA 01"/>
    <x v="2"/>
    <x v="2"/>
    <d v="1901-03-17T00:00:00"/>
    <n v="90"/>
    <x v="2"/>
    <s v="CA1014KS112"/>
    <s v="17/03/2023"/>
    <s v="00:00:00"/>
    <s v="17/03/2023"/>
    <s v="23:59:59"/>
    <n v="24"/>
    <n v="0"/>
    <n v="0"/>
    <n v="0"/>
    <n v="0"/>
    <n v="0"/>
    <n v="0"/>
    <n v="24"/>
    <n v="12.875833333333334"/>
    <n v="6.703611111111111"/>
    <n v="6.1722222222222225"/>
    <n v="11.124166666666667"/>
    <n v="11.124166666666667"/>
    <n v="9.4041666666666668"/>
    <n v="1.7199999999999998"/>
    <n v="0"/>
    <n v="0"/>
    <n v="0"/>
    <n v="100"/>
    <n v="46.350694444444443"/>
    <n v="46.350694444444443"/>
    <n v="100"/>
    <n v="0"/>
    <n v="0"/>
    <n v="0"/>
    <n v="0.1546183234699228"/>
    <n v="0"/>
    <n v="11.124166666666667"/>
    <n v="0"/>
    <n v="11.124166666666667"/>
    <n v="0"/>
    <n v="0"/>
    <n v="0"/>
    <n v="0"/>
    <m/>
    <m/>
    <m/>
    <m/>
  </r>
  <r>
    <x v="11"/>
    <s v="FROTA 01"/>
    <x v="2"/>
    <x v="2"/>
    <d v="1901-03-17T00:00:00"/>
    <n v="90"/>
    <x v="3"/>
    <s v="CA1014KS113"/>
    <s v="17/03/2023"/>
    <s v="00:00:00"/>
    <s v="17/03/2023"/>
    <s v="23:59:59"/>
    <n v="23.999999999999993"/>
    <n v="0"/>
    <n v="0"/>
    <n v="0"/>
    <n v="0"/>
    <n v="0"/>
    <n v="0"/>
    <n v="23.999999999999993"/>
    <n v="13.6325"/>
    <n v="7.1150000000000011"/>
    <n v="6.5175000000000001"/>
    <n v="10.3675"/>
    <n v="10.3675"/>
    <n v="9.4927777777777766"/>
    <n v="0.87472222222222218"/>
    <n v="0"/>
    <n v="0"/>
    <n v="0"/>
    <n v="100"/>
    <n v="43.197916666666679"/>
    <n v="43.197916666666679"/>
    <n v="100"/>
    <n v="0"/>
    <n v="0"/>
    <n v="0"/>
    <n v="8.4371567130187813E-2"/>
    <n v="0"/>
    <n v="10.3675"/>
    <n v="0"/>
    <n v="10.3675"/>
    <n v="0"/>
    <n v="0"/>
    <n v="0"/>
    <n v="0"/>
    <m/>
    <m/>
    <m/>
    <m/>
  </r>
  <r>
    <x v="11"/>
    <s v="FROTA 01"/>
    <x v="2"/>
    <x v="2"/>
    <d v="1901-03-17T00:00:00"/>
    <n v="90"/>
    <x v="4"/>
    <s v="CA1014KS114"/>
    <s v="17/03/2023"/>
    <s v="00:00:00"/>
    <s v="17/03/2023"/>
    <s v="23:59:59"/>
    <n v="23.999999999999996"/>
    <n v="2.5536111111111111"/>
    <n v="0"/>
    <n v="0"/>
    <n v="2.5536111111111111"/>
    <n v="2.5536111111111111"/>
    <n v="0"/>
    <n v="21.446388888888887"/>
    <n v="13.288333333333332"/>
    <n v="7.4208333333333334"/>
    <n v="5.8674999999999997"/>
    <n v="8.1580555555555545"/>
    <n v="8.1580555555555545"/>
    <n v="7.3897222222222227"/>
    <n v="0.76833333333333342"/>
    <n v="0"/>
    <n v="0"/>
    <n v="0"/>
    <n v="89.359953703703709"/>
    <n v="38.039296954939317"/>
    <n v="33.991898148148145"/>
    <n v="100"/>
    <n v="0"/>
    <n v="0"/>
    <n v="0"/>
    <n v="9.4180939085430238E-2"/>
    <n v="0"/>
    <n v="8.1580555555555545"/>
    <n v="0"/>
    <n v="8.1580555555555545"/>
    <n v="0"/>
    <n v="0"/>
    <n v="1"/>
    <n v="0"/>
    <m/>
    <m/>
    <m/>
    <m/>
  </r>
  <r>
    <x v="11"/>
    <s v="FROTA 01"/>
    <x v="2"/>
    <x v="2"/>
    <d v="1901-03-17T00:00:00"/>
    <n v="90"/>
    <x v="5"/>
    <s v="CA1014KS115"/>
    <s v="17/03/2023"/>
    <s v="00:00:00"/>
    <s v="17/03/2023"/>
    <s v="23:59:59"/>
    <n v="23.999999999999996"/>
    <n v="0"/>
    <n v="0"/>
    <n v="0"/>
    <n v="0"/>
    <n v="0"/>
    <n v="0"/>
    <n v="23.999999999999996"/>
    <n v="13.201666666666668"/>
    <n v="7.2097222222222221"/>
    <n v="5.9919444444444441"/>
    <n v="10.798333333333336"/>
    <n v="10.798333333333336"/>
    <n v="9.5872222222222234"/>
    <n v="1.2111111111111112"/>
    <n v="0"/>
    <n v="0"/>
    <n v="0"/>
    <n v="100"/>
    <n v="44.993055555555571"/>
    <n v="44.993055555555571"/>
    <n v="100"/>
    <n v="0"/>
    <n v="0"/>
    <n v="0"/>
    <n v="0.11215722590934814"/>
    <n v="0"/>
    <n v="10.798333333333336"/>
    <n v="0"/>
    <n v="10.798333333333336"/>
    <n v="0"/>
    <n v="0"/>
    <n v="0"/>
    <n v="0"/>
    <m/>
    <m/>
    <m/>
    <m/>
  </r>
  <r>
    <x v="11"/>
    <s v="FROTA 01"/>
    <x v="2"/>
    <x v="2"/>
    <d v="1901-03-17T00:00:00"/>
    <n v="90"/>
    <x v="6"/>
    <s v="CA1014KS116"/>
    <s v="17/03/2023"/>
    <s v="00:00:00"/>
    <s v="17/03/2023"/>
    <s v="23:59:59"/>
    <n v="23.999999999999996"/>
    <n v="3.8072222222222223"/>
    <n v="3.8072222222222223"/>
    <n v="0"/>
    <n v="0"/>
    <n v="0"/>
    <n v="0"/>
    <n v="20.192777777777778"/>
    <n v="10.310833333333333"/>
    <n v="6.5711111111111116"/>
    <n v="3.7397222222222224"/>
    <n v="9.8819444444444446"/>
    <n v="9.8819444444444446"/>
    <n v="9.0558333333333341"/>
    <n v="0.82611111111111113"/>
    <n v="0"/>
    <n v="0"/>
    <n v="0"/>
    <n v="84.13657407407409"/>
    <n v="48.938014141469722"/>
    <n v="41.174768518518526"/>
    <n v="72.188064365576992"/>
    <n v="0"/>
    <n v="0"/>
    <n v="1"/>
    <n v="8.3598032326071686E-2"/>
    <n v="0"/>
    <n v="9.8819444444444446"/>
    <n v="3.8072222222222223"/>
    <n v="9.8819444444444446"/>
    <n v="3.8072222222222223"/>
    <n v="1"/>
    <n v="0"/>
    <n v="0"/>
    <m/>
    <m/>
    <m/>
    <m/>
  </r>
  <r>
    <x v="11"/>
    <s v="FROTA 01"/>
    <x v="2"/>
    <x v="2"/>
    <d v="1901-03-17T00:00:00"/>
    <n v="90"/>
    <x v="7"/>
    <s v="CA1014KS117"/>
    <s v="17/03/2023"/>
    <s v="00:00:00"/>
    <s v="17/03/2023"/>
    <s v="23:59:59"/>
    <n v="24.000000000000004"/>
    <n v="0"/>
    <n v="0"/>
    <n v="0"/>
    <n v="0"/>
    <n v="0"/>
    <n v="0"/>
    <n v="24.000000000000004"/>
    <n v="13.900833333333333"/>
    <n v="8.4205555555555556"/>
    <n v="5.4802777777777774"/>
    <n v="10.099166666666667"/>
    <n v="10.099166666666667"/>
    <n v="9.3111111111111118"/>
    <n v="0.78805555555555551"/>
    <n v="0"/>
    <n v="0"/>
    <n v="0"/>
    <n v="100"/>
    <n v="42.079861111111107"/>
    <n v="42.079861111111107"/>
    <n v="100"/>
    <n v="0"/>
    <n v="0"/>
    <n v="0"/>
    <n v="7.8031740792694662E-2"/>
    <n v="0"/>
    <n v="10.099166666666667"/>
    <n v="0"/>
    <n v="10.099166666666667"/>
    <n v="0"/>
    <n v="0"/>
    <n v="0"/>
    <n v="0"/>
    <m/>
    <m/>
    <m/>
    <m/>
  </r>
  <r>
    <x v="11"/>
    <s v="FROTA 01"/>
    <x v="2"/>
    <x v="2"/>
    <d v="1901-03-17T00:00:00"/>
    <n v="90"/>
    <x v="8"/>
    <s v="CA1014KS118"/>
    <s v="17/03/2023"/>
    <s v="00:00:00"/>
    <s v="17/03/2023"/>
    <s v="23:59:59"/>
    <n v="24"/>
    <n v="0"/>
    <n v="0"/>
    <n v="0"/>
    <n v="0"/>
    <n v="0"/>
    <n v="0"/>
    <n v="24"/>
    <n v="12.65111111111111"/>
    <n v="6.4894444444444446"/>
    <n v="6.1616666666666671"/>
    <n v="11.348888888888888"/>
    <n v="11.348888888888888"/>
    <n v="10.376111111111111"/>
    <n v="0.97277777777777774"/>
    <n v="0"/>
    <n v="0"/>
    <n v="0"/>
    <n v="100"/>
    <n v="47.287037037037031"/>
    <n v="47.287037037037031"/>
    <n v="100"/>
    <n v="0"/>
    <n v="0"/>
    <n v="0"/>
    <n v="8.5715684354807128E-2"/>
    <n v="0"/>
    <n v="11.348888888888888"/>
    <n v="0"/>
    <n v="11.348888888888888"/>
    <n v="0"/>
    <n v="0"/>
    <n v="0"/>
    <n v="0"/>
    <m/>
    <m/>
    <m/>
    <m/>
  </r>
  <r>
    <x v="11"/>
    <s v="FROTA 01"/>
    <x v="2"/>
    <x v="2"/>
    <d v="1901-03-18T00:00:00"/>
    <n v="90"/>
    <x v="0"/>
    <s v="CA1014KS110"/>
    <s v="18/03/2023"/>
    <s v="00:00:00"/>
    <s v="18/03/2023"/>
    <s v="23:59:59"/>
    <n v="24.000000000000007"/>
    <n v="5.770833333333333"/>
    <n v="3.5"/>
    <n v="0"/>
    <n v="2.270833333333333"/>
    <n v="2.270833333333333"/>
    <n v="0"/>
    <n v="18.229166666666675"/>
    <n v="8.5163888888888888"/>
    <n v="7.1158333333333337"/>
    <n v="1.4005555555555556"/>
    <n v="9.7127777777777755"/>
    <n v="9.7127777777777755"/>
    <n v="8.9472222222222229"/>
    <n v="0.76555555555555554"/>
    <n v="0"/>
    <n v="0"/>
    <n v="0"/>
    <n v="75.954861111111128"/>
    <n v="53.281523809523769"/>
    <n v="40.469907407407383"/>
    <n v="73.510490686624891"/>
    <n v="0"/>
    <n v="0"/>
    <n v="0"/>
    <n v="7.8819424583881498E-2"/>
    <n v="0"/>
    <n v="9.7127777777777755"/>
    <n v="0"/>
    <n v="4.8563888888888878"/>
    <n v="2.8854166666666665"/>
    <n v="2"/>
    <n v="0.39350180505415161"/>
    <n v="0"/>
    <m/>
    <m/>
    <m/>
    <m/>
  </r>
  <r>
    <x v="11"/>
    <s v="FROTA 01"/>
    <x v="2"/>
    <x v="2"/>
    <d v="1901-03-18T00:00:00"/>
    <n v="90"/>
    <x v="1"/>
    <s v="CA1014KS111"/>
    <s v="18/03/2023"/>
    <s v="00:00:00"/>
    <s v="18/03/2023"/>
    <s v="23:59:59"/>
    <n v="24.000000000000004"/>
    <n v="0"/>
    <n v="0"/>
    <n v="0"/>
    <n v="0"/>
    <n v="0"/>
    <n v="0"/>
    <n v="24.000000000000004"/>
    <n v="9.480833333333333"/>
    <n v="8.243611111111111"/>
    <n v="1.2372222222222222"/>
    <n v="14.519166666666667"/>
    <n v="14.519166666666667"/>
    <n v="12.446388888888887"/>
    <n v="2.0727777777777776"/>
    <n v="0"/>
    <n v="0"/>
    <n v="0"/>
    <n v="100"/>
    <n v="60.496527777777779"/>
    <n v="60.496527777777779"/>
    <n v="100"/>
    <n v="0"/>
    <n v="0"/>
    <n v="0"/>
    <n v="0.14276148386232757"/>
    <n v="0"/>
    <n v="14.519166666666667"/>
    <n v="0"/>
    <n v="14.519166666666667"/>
    <n v="0"/>
    <n v="0"/>
    <n v="0"/>
    <n v="0"/>
    <m/>
    <m/>
    <m/>
    <m/>
  </r>
  <r>
    <x v="11"/>
    <s v="FROTA 01"/>
    <x v="2"/>
    <x v="2"/>
    <d v="1901-03-18T00:00:00"/>
    <n v="90"/>
    <x v="2"/>
    <s v="CA1014KS112"/>
    <s v="18/03/2023"/>
    <s v="00:00:00"/>
    <s v="18/03/2023"/>
    <s v="23:59:59"/>
    <n v="24.000000000000004"/>
    <n v="0"/>
    <n v="0"/>
    <n v="0"/>
    <n v="0"/>
    <n v="0"/>
    <n v="0"/>
    <n v="24.000000000000004"/>
    <n v="10.428055555555556"/>
    <n v="9.0797222222222231"/>
    <n v="1.3483333333333334"/>
    <n v="13.571944444444444"/>
    <n v="13.571944444444444"/>
    <n v="12.390833333333333"/>
    <n v="1.181111111111111"/>
    <n v="0"/>
    <n v="0"/>
    <n v="0"/>
    <n v="100"/>
    <n v="56.549768518518505"/>
    <n v="56.549768518518505"/>
    <n v="100"/>
    <n v="0"/>
    <n v="0"/>
    <n v="0"/>
    <n v="8.7025931762827718E-2"/>
    <n v="0"/>
    <n v="13.571944444444444"/>
    <n v="0"/>
    <n v="13.571944444444444"/>
    <n v="0"/>
    <n v="0"/>
    <n v="0"/>
    <n v="0"/>
    <m/>
    <m/>
    <m/>
    <m/>
  </r>
  <r>
    <x v="11"/>
    <s v="FROTA 01"/>
    <x v="2"/>
    <x v="2"/>
    <d v="1901-03-18T00:00:00"/>
    <n v="90"/>
    <x v="3"/>
    <s v="CA1014KS113"/>
    <s v="18/03/2023"/>
    <s v="00:00:00"/>
    <s v="18/03/2023"/>
    <s v="23:59:59"/>
    <n v="24.000000000000004"/>
    <n v="0"/>
    <n v="0"/>
    <n v="0"/>
    <n v="0"/>
    <n v="0"/>
    <n v="0"/>
    <n v="24.000000000000004"/>
    <n v="10.298055555555555"/>
    <n v="8.9211111111111112"/>
    <n v="1.3769444444444445"/>
    <n v="13.701944444444443"/>
    <n v="13.701944444444443"/>
    <n v="12.629166666666665"/>
    <n v="1.0727777777777778"/>
    <n v="0"/>
    <n v="0"/>
    <n v="0"/>
    <n v="100"/>
    <n v="57.091435185185169"/>
    <n v="57.091435185185169"/>
    <n v="100"/>
    <n v="0"/>
    <n v="0"/>
    <n v="0"/>
    <n v="7.8293835019360603E-2"/>
    <n v="0"/>
    <n v="13.701944444444443"/>
    <n v="0"/>
    <n v="13.701944444444443"/>
    <n v="0"/>
    <n v="0"/>
    <n v="0"/>
    <n v="0"/>
    <m/>
    <m/>
    <m/>
    <m/>
  </r>
  <r>
    <x v="11"/>
    <s v="FROTA 01"/>
    <x v="2"/>
    <x v="2"/>
    <d v="1901-03-18T00:00:00"/>
    <n v="90"/>
    <x v="4"/>
    <s v="CA1014KS114"/>
    <s v="18/03/2023"/>
    <s v="00:00:00"/>
    <s v="18/03/2023"/>
    <s v="23:59:59"/>
    <n v="24"/>
    <n v="0"/>
    <n v="0"/>
    <n v="0"/>
    <n v="0"/>
    <n v="0"/>
    <n v="0"/>
    <n v="24"/>
    <n v="9.35"/>
    <n v="7.9602777777777778"/>
    <n v="1.3897222222222223"/>
    <n v="14.649999999999999"/>
    <n v="14.649999999999999"/>
    <n v="12.432222222222221"/>
    <n v="2.2177777777777776"/>
    <n v="0"/>
    <n v="0"/>
    <n v="0"/>
    <n v="100"/>
    <n v="61.041666666666657"/>
    <n v="61.041666666666657"/>
    <n v="100"/>
    <n v="0"/>
    <n v="0"/>
    <n v="0"/>
    <n v="0.15138414865377323"/>
    <n v="0"/>
    <n v="14.649999999999999"/>
    <n v="0"/>
    <n v="14.649999999999999"/>
    <n v="0"/>
    <n v="0"/>
    <n v="0"/>
    <n v="0"/>
    <m/>
    <m/>
    <m/>
    <m/>
  </r>
  <r>
    <x v="11"/>
    <s v="FROTA 01"/>
    <x v="2"/>
    <x v="2"/>
    <d v="1901-03-18T00:00:00"/>
    <n v="90"/>
    <x v="5"/>
    <s v="CA1014KS115"/>
    <s v="18/03/2023"/>
    <s v="00:00:00"/>
    <s v="18/03/2023"/>
    <s v="23:59:59"/>
    <n v="23.999999999999996"/>
    <n v="0"/>
    <n v="0"/>
    <n v="0"/>
    <n v="0"/>
    <n v="0"/>
    <n v="0"/>
    <n v="23.999999999999996"/>
    <n v="9.2663888888888888"/>
    <n v="8.0094444444444459"/>
    <n v="1.2569444444444444"/>
    <n v="14.733611111111111"/>
    <n v="14.733611111111111"/>
    <n v="13.333333333333334"/>
    <n v="1.4002777777777777"/>
    <n v="0"/>
    <n v="0"/>
    <n v="0"/>
    <n v="100"/>
    <n v="61.390046296296305"/>
    <n v="61.390046296296305"/>
    <n v="100"/>
    <n v="0"/>
    <n v="0"/>
    <n v="0"/>
    <n v="9.5039686280424571E-2"/>
    <n v="0"/>
    <n v="14.733611111111111"/>
    <n v="0"/>
    <n v="14.733611111111111"/>
    <n v="0"/>
    <n v="0"/>
    <n v="0"/>
    <n v="0"/>
    <m/>
    <m/>
    <m/>
    <m/>
  </r>
  <r>
    <x v="11"/>
    <s v="FROTA 01"/>
    <x v="2"/>
    <x v="2"/>
    <d v="1901-03-18T00:00:00"/>
    <n v="90"/>
    <x v="6"/>
    <s v="CA1014KS116"/>
    <s v="18/03/2023"/>
    <s v="00:00:00"/>
    <s v="18/03/2023"/>
    <s v="23:59:59"/>
    <n v="24"/>
    <n v="5.7358333333333329"/>
    <n v="0"/>
    <n v="0"/>
    <n v="5.7358333333333329"/>
    <n v="5.7358333333333329"/>
    <n v="0"/>
    <n v="18.264166666666675"/>
    <n v="10.855277777777779"/>
    <n v="9.0961111111111119"/>
    <n v="1.7591666666666668"/>
    <n v="7.4088888888888889"/>
    <n v="7.4088888888888889"/>
    <n v="6.5883333333333329"/>
    <n v="0.82055555555555548"/>
    <n v="0"/>
    <n v="0"/>
    <n v="0"/>
    <n v="76.100694444444485"/>
    <n v="40.565162507034096"/>
    <n v="30.87037037037037"/>
    <n v="100"/>
    <n v="0"/>
    <n v="0"/>
    <n v="0"/>
    <n v="0.11075284943011397"/>
    <n v="0"/>
    <n v="7.4088888888888889"/>
    <n v="0"/>
    <n v="3.7044444444444444"/>
    <n v="2.8679166666666664"/>
    <n v="2"/>
    <n v="1"/>
    <n v="0"/>
    <m/>
    <m/>
    <m/>
    <m/>
  </r>
  <r>
    <x v="11"/>
    <s v="FROTA 01"/>
    <x v="2"/>
    <x v="2"/>
    <d v="1901-03-18T00:00:00"/>
    <n v="90"/>
    <x v="7"/>
    <s v="CA1014KS117"/>
    <s v="18/03/2023"/>
    <s v="00:00:00"/>
    <s v="18/03/2023"/>
    <s v="23:59:59"/>
    <n v="24"/>
    <n v="0"/>
    <n v="0"/>
    <n v="0"/>
    <n v="0"/>
    <n v="0"/>
    <n v="0"/>
    <n v="24"/>
    <n v="7.8883333333333345"/>
    <n v="7.623055555555557"/>
    <n v="0.26527777777777778"/>
    <n v="16.111666666666668"/>
    <n v="15.666666666666668"/>
    <n v="14.422222222222224"/>
    <n v="1.2444444444444445"/>
    <n v="0.44500000000000001"/>
    <n v="0"/>
    <n v="0.44500000000000001"/>
    <n v="100"/>
    <n v="67.131944444444443"/>
    <n v="67.131944444444443"/>
    <n v="100"/>
    <n v="0"/>
    <n v="0"/>
    <n v="0"/>
    <n v="7.7238715906348052E-2"/>
    <n v="0"/>
    <n v="16.111666666666668"/>
    <n v="0"/>
    <n v="16.111666666666668"/>
    <n v="0"/>
    <n v="0"/>
    <n v="0"/>
    <n v="0"/>
    <m/>
    <m/>
    <m/>
    <m/>
  </r>
  <r>
    <x v="11"/>
    <s v="FROTA 01"/>
    <x v="2"/>
    <x v="2"/>
    <d v="1901-03-18T00:00:00"/>
    <n v="90"/>
    <x v="8"/>
    <s v="CA1014KS118"/>
    <s v="18/03/2023"/>
    <s v="00:00:00"/>
    <s v="18/03/2023"/>
    <s v="23:59:59"/>
    <n v="23.999999999999996"/>
    <n v="0"/>
    <n v="0"/>
    <n v="0"/>
    <n v="0"/>
    <n v="0"/>
    <n v="0"/>
    <n v="23.999999999999996"/>
    <n v="9.6469444444444434"/>
    <n v="8.5166666666666675"/>
    <n v="1.1302777777777777"/>
    <n v="14.353055555555553"/>
    <n v="14.044166666666664"/>
    <n v="12.445555555555552"/>
    <n v="1.5986111111111112"/>
    <n v="0.30888888888888888"/>
    <n v="0"/>
    <n v="0.30888888888888888"/>
    <n v="100"/>
    <n v="59.804398148148138"/>
    <n v="59.804398148148138"/>
    <n v="100"/>
    <n v="0"/>
    <n v="0"/>
    <n v="0"/>
    <n v="0.11137775541406207"/>
    <n v="0"/>
    <n v="14.353055555555553"/>
    <n v="0"/>
    <n v="14.353055555555553"/>
    <n v="0"/>
    <n v="0"/>
    <n v="0"/>
    <n v="0"/>
    <m/>
    <m/>
    <m/>
    <m/>
  </r>
  <r>
    <x v="11"/>
    <s v="FROTA 01"/>
    <x v="2"/>
    <x v="2"/>
    <d v="1901-03-19T00:00:00"/>
    <n v="90"/>
    <x v="0"/>
    <s v="CA1014KS110"/>
    <s v="19/03/2023"/>
    <s v="00:00:00"/>
    <s v="19/03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11"/>
    <s v="FROTA 01"/>
    <x v="2"/>
    <x v="2"/>
    <d v="1901-03-19T00:00:00"/>
    <n v="90"/>
    <x v="1"/>
    <s v="CA1014KS111"/>
    <s v="19/03/2023"/>
    <s v="00:00:00"/>
    <s v="19/03/2023"/>
    <s v="23:59:59"/>
    <n v="24"/>
    <n v="1.1266666666666667"/>
    <n v="1.1266666666666667"/>
    <n v="0"/>
    <n v="0"/>
    <n v="0"/>
    <n v="0"/>
    <n v="22.873333333333328"/>
    <n v="9.609444444444442"/>
    <n v="4.3741666666666674"/>
    <n v="5.2352777777777781"/>
    <n v="13.263888888888891"/>
    <n v="13.261944444444447"/>
    <n v="12.173888888888889"/>
    <n v="1.0880555555555558"/>
    <n v="1.9444444444444444E-3"/>
    <n v="0"/>
    <n v="1.9444444444444444E-3"/>
    <n v="95.305555555555529"/>
    <n v="57.988438744778023"/>
    <n v="55.266203703703709"/>
    <n v="92.170791028066247"/>
    <n v="0"/>
    <n v="0"/>
    <n v="1"/>
    <n v="8.2031413612565454E-2"/>
    <n v="0"/>
    <n v="13.263888888888891"/>
    <n v="1.1266666666666667"/>
    <n v="13.263888888888891"/>
    <n v="1.1266666666666667"/>
    <n v="1"/>
    <n v="0"/>
    <n v="0"/>
    <m/>
    <m/>
    <m/>
    <m/>
  </r>
  <r>
    <x v="11"/>
    <s v="FROTA 01"/>
    <x v="2"/>
    <x v="2"/>
    <d v="1901-03-19T00:00:00"/>
    <n v="90"/>
    <x v="2"/>
    <s v="CA1014KS112"/>
    <s v="19/03/2023"/>
    <s v="00:00:00"/>
    <s v="19/03/2023"/>
    <s v="23:59:59"/>
    <n v="23.999999999999996"/>
    <n v="0"/>
    <n v="0"/>
    <n v="0"/>
    <n v="0"/>
    <n v="0"/>
    <n v="0"/>
    <n v="23.999999999999996"/>
    <n v="9.89"/>
    <n v="4.8963888888888896"/>
    <n v="4.993611111111111"/>
    <n v="14.11"/>
    <n v="14.11"/>
    <n v="11.524166666666666"/>
    <n v="2.5858333333333334"/>
    <n v="0"/>
    <n v="0"/>
    <n v="0"/>
    <n v="100"/>
    <n v="58.791666666666679"/>
    <n v="58.791666666666679"/>
    <n v="100"/>
    <n v="0"/>
    <n v="0"/>
    <n v="0"/>
    <n v="0.18326246161115051"/>
    <n v="0"/>
    <n v="14.11"/>
    <n v="0"/>
    <n v="14.11"/>
    <n v="0"/>
    <n v="0"/>
    <n v="0"/>
    <n v="0"/>
    <m/>
    <m/>
    <m/>
    <m/>
  </r>
  <r>
    <x v="11"/>
    <s v="FROTA 01"/>
    <x v="2"/>
    <x v="2"/>
    <d v="1901-03-19T00:00:00"/>
    <n v="90"/>
    <x v="3"/>
    <s v="CA1014KS113"/>
    <s v="19/03/2023"/>
    <s v="00:00:00"/>
    <s v="19/03/2023"/>
    <s v="23:59:59"/>
    <n v="24"/>
    <n v="20.567499999999999"/>
    <n v="20.567499999999999"/>
    <n v="0"/>
    <n v="0"/>
    <n v="0"/>
    <n v="0"/>
    <n v="3.4325000000000001"/>
    <n v="0.54333333333333333"/>
    <n v="0.54333333333333333"/>
    <n v="0"/>
    <n v="2.8891666666666667"/>
    <n v="2.8891666666666667"/>
    <n v="2.81"/>
    <n v="7.9166666666666663E-2"/>
    <n v="0"/>
    <n v="0"/>
    <n v="0"/>
    <n v="14.302083333333334"/>
    <n v="84.170915270696767"/>
    <n v="12.038194444444445"/>
    <n v="12.317038510729002"/>
    <n v="0"/>
    <n v="0"/>
    <n v="1"/>
    <n v="2.7401211421978655E-2"/>
    <n v="0"/>
    <n v="2.8891666666666667"/>
    <n v="20.567499999999999"/>
    <n v="2.8891666666666667"/>
    <n v="20.567499999999999"/>
    <n v="1"/>
    <n v="0"/>
    <n v="0"/>
    <m/>
    <m/>
    <m/>
    <m/>
  </r>
  <r>
    <x v="11"/>
    <s v="FROTA 01"/>
    <x v="2"/>
    <x v="2"/>
    <d v="1901-03-19T00:00:00"/>
    <n v="90"/>
    <x v="4"/>
    <s v="CA1014KS114"/>
    <s v="19/03/2023"/>
    <s v="00:00:00"/>
    <s v="19/03/2023"/>
    <s v="23:59:59"/>
    <n v="24"/>
    <n v="22.82"/>
    <n v="22.82"/>
    <n v="0"/>
    <n v="0"/>
    <n v="0"/>
    <n v="0"/>
    <n v="1.18"/>
    <n v="0.31305555555555553"/>
    <n v="0.31305555555555553"/>
    <n v="0"/>
    <n v="0.86694444444444452"/>
    <n v="0.86694444444444452"/>
    <n v="0.85861111111111121"/>
    <n v="8.3333333333333332E-3"/>
    <n v="0"/>
    <n v="0"/>
    <n v="0"/>
    <n v="4.9166666666666661"/>
    <n v="73.469868173258007"/>
    <n v="3.612268518518519"/>
    <n v="3.6600096161739355"/>
    <n v="0"/>
    <n v="0"/>
    <n v="1"/>
    <n v="9.6123037487984616E-3"/>
    <n v="0"/>
    <n v="0.86694444444444452"/>
    <n v="22.82"/>
    <n v="0.86694444444444452"/>
    <n v="22.82"/>
    <n v="1"/>
    <n v="0"/>
    <n v="0"/>
    <m/>
    <m/>
    <m/>
    <m/>
  </r>
  <r>
    <x v="11"/>
    <s v="FROTA 01"/>
    <x v="2"/>
    <x v="2"/>
    <d v="1901-03-19T00:00:00"/>
    <n v="90"/>
    <x v="5"/>
    <s v="CA1014KS115"/>
    <s v="19/03/2023"/>
    <s v="00:00:00"/>
    <s v="19/03/2023"/>
    <s v="23:59:59"/>
    <n v="24.000000000000004"/>
    <n v="0"/>
    <n v="0"/>
    <n v="0"/>
    <n v="0"/>
    <n v="0"/>
    <n v="0"/>
    <n v="24.000000000000004"/>
    <n v="10.331388888888888"/>
    <n v="5.2749999999999995"/>
    <n v="5.0563888888888888"/>
    <n v="13.668611111111112"/>
    <n v="13.609444444444446"/>
    <n v="12.297777777777778"/>
    <n v="1.3116666666666668"/>
    <n v="5.9166666666666666E-2"/>
    <n v="0"/>
    <n v="5.9166666666666666E-2"/>
    <n v="100"/>
    <n v="56.952546296296291"/>
    <n v="56.952546296296291"/>
    <n v="100"/>
    <n v="0"/>
    <n v="0"/>
    <n v="0"/>
    <n v="9.5961956632186485E-2"/>
    <n v="0"/>
    <n v="13.668611111111112"/>
    <n v="0"/>
    <n v="13.668611111111112"/>
    <n v="0"/>
    <n v="0"/>
    <n v="0"/>
    <n v="0"/>
    <m/>
    <m/>
    <m/>
    <m/>
  </r>
  <r>
    <x v="11"/>
    <s v="FROTA 01"/>
    <x v="2"/>
    <x v="2"/>
    <d v="1901-03-19T00:00:00"/>
    <n v="90"/>
    <x v="6"/>
    <s v="CA1014KS116"/>
    <s v="19/03/2023"/>
    <s v="00:00:00"/>
    <s v="19/03/2023"/>
    <s v="23:59:59"/>
    <n v="24"/>
    <n v="0"/>
    <n v="0"/>
    <n v="0"/>
    <n v="0"/>
    <n v="0"/>
    <n v="0"/>
    <n v="24"/>
    <n v="10.424166666666668"/>
    <n v="5.0797222222222222"/>
    <n v="5.344444444444445"/>
    <n v="13.575833333333334"/>
    <n v="13.575833333333334"/>
    <n v="11.936944444444444"/>
    <n v="1.6388888888888888"/>
    <n v="0"/>
    <n v="0"/>
    <n v="0"/>
    <n v="100"/>
    <n v="56.565972222222229"/>
    <n v="56.565972222222229"/>
    <n v="100"/>
    <n v="0"/>
    <n v="0"/>
    <n v="0"/>
    <n v="0.12072105252388844"/>
    <n v="0"/>
    <n v="13.575833333333334"/>
    <n v="0"/>
    <n v="13.575833333333334"/>
    <n v="0"/>
    <n v="0"/>
    <n v="0"/>
    <n v="0"/>
    <m/>
    <m/>
    <m/>
    <m/>
  </r>
  <r>
    <x v="11"/>
    <s v="FROTA 01"/>
    <x v="2"/>
    <x v="2"/>
    <d v="1901-03-19T00:00:00"/>
    <n v="90"/>
    <x v="7"/>
    <s v="CA1014KS117"/>
    <s v="19/03/2023"/>
    <s v="00:00:00"/>
    <s v="19/03/2023"/>
    <s v="23:59:59"/>
    <n v="23.999999999999996"/>
    <n v="0"/>
    <n v="0"/>
    <n v="0"/>
    <n v="0"/>
    <n v="0"/>
    <n v="0"/>
    <n v="23.999999999999996"/>
    <n v="10.41861111111111"/>
    <n v="5.5469444444444456"/>
    <n v="4.8716666666666661"/>
    <n v="13.581388888888888"/>
    <n v="13.581388888888888"/>
    <n v="11.99861111111111"/>
    <n v="1.5827777777777778"/>
    <n v="0"/>
    <n v="0"/>
    <n v="0"/>
    <n v="100"/>
    <n v="56.589120370370374"/>
    <n v="56.589120370370374"/>
    <n v="100"/>
    <n v="0"/>
    <n v="0"/>
    <n v="0"/>
    <n v="0.11654020002863397"/>
    <n v="0"/>
    <n v="13.581388888888888"/>
    <n v="0"/>
    <n v="13.581388888888888"/>
    <n v="0"/>
    <n v="0"/>
    <n v="0"/>
    <n v="0"/>
    <m/>
    <m/>
    <m/>
    <m/>
  </r>
  <r>
    <x v="11"/>
    <s v="FROTA 01"/>
    <x v="2"/>
    <x v="2"/>
    <d v="1901-03-19T00:00:00"/>
    <n v="90"/>
    <x v="8"/>
    <s v="CA1014KS118"/>
    <s v="19/03/2023"/>
    <s v="00:00:00"/>
    <s v="19/03/2023"/>
    <s v="23:59:59"/>
    <n v="23.999999999999993"/>
    <n v="1.1375"/>
    <n v="1.1375"/>
    <n v="0"/>
    <n v="0"/>
    <n v="0"/>
    <n v="0"/>
    <n v="22.862499999999994"/>
    <n v="10.256666666666668"/>
    <n v="4.9152777777777779"/>
    <n v="5.341388888888889"/>
    <n v="12.605833333333331"/>
    <n v="12.605833333333331"/>
    <n v="10.925277777777776"/>
    <n v="1.6805555555555556"/>
    <n v="0"/>
    <n v="0"/>
    <n v="0"/>
    <n v="95.260416666666671"/>
    <n v="55.137597958811746"/>
    <n v="52.524305555555564"/>
    <n v="91.723259762309013"/>
    <n v="0"/>
    <n v="0"/>
    <n v="1"/>
    <n v="0.13331570481038321"/>
    <n v="0"/>
    <n v="12.605833333333331"/>
    <n v="1.1375"/>
    <n v="12.605833333333331"/>
    <n v="1.1375"/>
    <n v="1"/>
    <n v="0"/>
    <n v="0"/>
    <m/>
    <m/>
    <m/>
    <m/>
  </r>
  <r>
    <x v="12"/>
    <s v="FROTA 01"/>
    <x v="2"/>
    <x v="2"/>
    <d v="1901-03-20T00:00:00"/>
    <n v="90"/>
    <x v="0"/>
    <s v="CA1014KS110"/>
    <s v="20/03/2023"/>
    <s v="00:00:00"/>
    <s v="20/03/2023"/>
    <s v="23:59:59"/>
    <n v="24.000000000000004"/>
    <n v="5.490277777777778"/>
    <n v="0"/>
    <n v="0"/>
    <n v="5.490277777777778"/>
    <n v="5.490277777777778"/>
    <n v="0"/>
    <n v="18.509722222222226"/>
    <n v="7.1541666666666659"/>
    <n v="3.4811111111111113"/>
    <n v="3.673055555555556"/>
    <n v="11.355555555555556"/>
    <n v="11.355555555555556"/>
    <n v="10.455277777777777"/>
    <n v="0.90027777777777773"/>
    <n v="0"/>
    <n v="0"/>
    <n v="0"/>
    <n v="77.123842592592595"/>
    <n v="61.349140841899896"/>
    <n v="47.31481481481481"/>
    <n v="100"/>
    <n v="0"/>
    <n v="0"/>
    <n v="0"/>
    <n v="7.9280821917808206E-2"/>
    <n v="0"/>
    <n v="11.355555555555556"/>
    <n v="0"/>
    <n v="11.355555555555556"/>
    <n v="0"/>
    <n v="0"/>
    <n v="1"/>
    <n v="0"/>
    <m/>
    <m/>
    <m/>
    <m/>
  </r>
  <r>
    <x v="12"/>
    <s v="FROTA 01"/>
    <x v="2"/>
    <x v="2"/>
    <d v="1901-03-20T00:00:00"/>
    <n v="90"/>
    <x v="1"/>
    <s v="CA1014KS111"/>
    <s v="20/03/2023"/>
    <s v="00:00:00"/>
    <s v="20/03/2023"/>
    <s v="23:59:59"/>
    <n v="24.000000000000004"/>
    <n v="0"/>
    <n v="0"/>
    <n v="0"/>
    <n v="0"/>
    <n v="0"/>
    <n v="0"/>
    <n v="24.000000000000004"/>
    <n v="9.0466666666666686"/>
    <n v="4.6480555555555565"/>
    <n v="4.3986111111111112"/>
    <n v="14.953333333333335"/>
    <n v="14.836388888888889"/>
    <n v="11.923888888888889"/>
    <n v="2.9125000000000001"/>
    <n v="0.11694444444444445"/>
    <n v="0"/>
    <n v="0.11694444444444445"/>
    <n v="100"/>
    <n v="62.305555555555557"/>
    <n v="62.305555555555557"/>
    <n v="100"/>
    <n v="0"/>
    <n v="0"/>
    <n v="0"/>
    <n v="0.19477262594739186"/>
    <n v="0"/>
    <n v="14.953333333333335"/>
    <n v="0"/>
    <n v="14.953333333333335"/>
    <n v="0"/>
    <n v="0"/>
    <n v="0"/>
    <n v="0"/>
    <m/>
    <m/>
    <m/>
    <m/>
  </r>
  <r>
    <x v="12"/>
    <s v="FROTA 01"/>
    <x v="2"/>
    <x v="2"/>
    <d v="1901-03-20T00:00:00"/>
    <n v="90"/>
    <x v="2"/>
    <s v="CA1014KS112"/>
    <s v="20/03/2023"/>
    <s v="00:00:00"/>
    <s v="20/03/2023"/>
    <s v="23:59:59"/>
    <n v="23.999999999999993"/>
    <n v="0"/>
    <n v="0"/>
    <n v="0"/>
    <n v="0"/>
    <n v="0"/>
    <n v="0"/>
    <n v="23.999999999999993"/>
    <n v="9.1675000000000004"/>
    <n v="4.1455555555555552"/>
    <n v="5.0219444444444443"/>
    <n v="14.8325"/>
    <n v="14.8325"/>
    <n v="12.24138888888889"/>
    <n v="2.5911111111111111"/>
    <n v="0"/>
    <n v="0"/>
    <n v="0"/>
    <n v="100"/>
    <n v="61.802083333333343"/>
    <n v="61.802083333333343"/>
    <n v="100"/>
    <n v="0"/>
    <n v="0"/>
    <n v="0"/>
    <n v="0.17469146206715733"/>
    <n v="0"/>
    <n v="14.8325"/>
    <n v="0"/>
    <n v="14.8325"/>
    <n v="0"/>
    <n v="0"/>
    <n v="0"/>
    <n v="0"/>
    <m/>
    <m/>
    <m/>
    <m/>
  </r>
  <r>
    <x v="12"/>
    <s v="FROTA 01"/>
    <x v="2"/>
    <x v="2"/>
    <d v="1901-03-20T00:00:00"/>
    <n v="90"/>
    <x v="3"/>
    <s v="CA1014KS113"/>
    <s v="20/03/2023"/>
    <s v="00:00:00"/>
    <s v="20/03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</r>
  <r>
    <x v="12"/>
    <s v="FROTA 01"/>
    <x v="2"/>
    <x v="2"/>
    <d v="1901-03-20T00:00:00"/>
    <n v="90"/>
    <x v="4"/>
    <s v="CA1014KS114"/>
    <s v="20/03/2023"/>
    <s v="00:00:00"/>
    <s v="20/03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</r>
  <r>
    <x v="12"/>
    <s v="FROTA 01"/>
    <x v="2"/>
    <x v="2"/>
    <d v="1901-03-20T00:00:00"/>
    <n v="90"/>
    <x v="5"/>
    <s v="CA1014KS115"/>
    <s v="20/03/2023"/>
    <s v="00:00:00"/>
    <s v="20/03/2023"/>
    <s v="23:59:59"/>
    <n v="24.000000000000004"/>
    <n v="0"/>
    <n v="0"/>
    <n v="0"/>
    <n v="0"/>
    <n v="0"/>
    <n v="0"/>
    <n v="24.000000000000004"/>
    <n v="9.0961111111111101"/>
    <n v="4.2863888888888884"/>
    <n v="4.8097222222222227"/>
    <n v="14.90388888888889"/>
    <n v="14.627777777777778"/>
    <n v="12.905555555555555"/>
    <n v="1.7222222222222221"/>
    <n v="0.27611111111111108"/>
    <n v="0"/>
    <n v="0.27611111111111108"/>
    <n v="100"/>
    <n v="62.099537037037031"/>
    <n v="62.099537037037031"/>
    <n v="100"/>
    <n v="0"/>
    <n v="0"/>
    <n v="0"/>
    <n v="0.11555522421441083"/>
    <n v="0"/>
    <n v="14.90388888888889"/>
    <n v="0"/>
    <n v="14.90388888888889"/>
    <n v="0"/>
    <n v="0"/>
    <n v="0"/>
    <n v="0"/>
    <m/>
    <m/>
    <m/>
    <m/>
  </r>
  <r>
    <x v="12"/>
    <s v="FROTA 01"/>
    <x v="2"/>
    <x v="2"/>
    <d v="1901-03-20T00:00:00"/>
    <n v="90"/>
    <x v="6"/>
    <s v="CA1014KS116"/>
    <s v="20/03/2023"/>
    <s v="00:00:00"/>
    <s v="20/03/2023"/>
    <s v="23:59:59"/>
    <n v="24"/>
    <n v="0"/>
    <n v="0"/>
    <n v="0"/>
    <n v="0"/>
    <n v="0"/>
    <n v="0"/>
    <n v="24"/>
    <n v="9.8758333333333344"/>
    <n v="5.3377777777777782"/>
    <n v="4.5380555555555553"/>
    <n v="14.124166666666667"/>
    <n v="14.109166666666667"/>
    <n v="12.162500000000003"/>
    <n v="1.9466666666666668"/>
    <n v="1.4999999999999999E-2"/>
    <n v="0"/>
    <n v="1.4999999999999999E-2"/>
    <n v="100"/>
    <n v="58.85069444444445"/>
    <n v="58.85069444444445"/>
    <n v="100"/>
    <n v="0"/>
    <n v="0"/>
    <n v="0"/>
    <n v="0.13782524042716385"/>
    <n v="0"/>
    <n v="14.124166666666667"/>
    <n v="0"/>
    <n v="14.124166666666667"/>
    <n v="0"/>
    <n v="0"/>
    <n v="0"/>
    <n v="0"/>
    <m/>
    <m/>
    <m/>
    <m/>
  </r>
  <r>
    <x v="12"/>
    <s v="FROTA 01"/>
    <x v="2"/>
    <x v="2"/>
    <d v="1901-03-20T00:00:00"/>
    <n v="90"/>
    <x v="7"/>
    <s v="CA1014KS117"/>
    <s v="20/03/2023"/>
    <s v="00:00:00"/>
    <s v="20/03/2023"/>
    <s v="23:59:59"/>
    <n v="24"/>
    <n v="0"/>
    <n v="0"/>
    <n v="0"/>
    <n v="0"/>
    <n v="0"/>
    <n v="0"/>
    <n v="24"/>
    <n v="8.4288888888888902"/>
    <n v="3.8763888888888887"/>
    <n v="4.5525000000000002"/>
    <n v="15.57111111111111"/>
    <n v="14.908888888888889"/>
    <n v="12.504444444444443"/>
    <n v="2.4044444444444446"/>
    <n v="0.66222222222222227"/>
    <n v="0"/>
    <n v="0.66222222222222227"/>
    <n v="100"/>
    <n v="64.879629629629619"/>
    <n v="64.879629629629619"/>
    <n v="100"/>
    <n v="0"/>
    <n v="0"/>
    <n v="0"/>
    <n v="0.15441701155986873"/>
    <n v="0"/>
    <n v="15.57111111111111"/>
    <n v="0"/>
    <n v="15.57111111111111"/>
    <n v="0"/>
    <n v="0"/>
    <n v="0"/>
    <n v="0"/>
    <m/>
    <m/>
    <m/>
    <m/>
  </r>
  <r>
    <x v="12"/>
    <s v="FROTA 01"/>
    <x v="2"/>
    <x v="2"/>
    <d v="1901-03-20T00:00:00"/>
    <n v="90"/>
    <x v="8"/>
    <s v="CA1014KS118"/>
    <s v="20/03/2023"/>
    <s v="00:00:00"/>
    <s v="20/03/2023"/>
    <s v="23:59:59"/>
    <n v="23.999999999999996"/>
    <n v="0"/>
    <n v="0"/>
    <n v="0"/>
    <n v="0"/>
    <n v="0"/>
    <n v="0"/>
    <n v="23.999999999999996"/>
    <n v="9.0536111111111115"/>
    <n v="4.3119444444444444"/>
    <n v="4.7416666666666671"/>
    <n v="14.94638888888889"/>
    <n v="14.94638888888889"/>
    <n v="11.909444444444446"/>
    <n v="3.0369444444444444"/>
    <n v="0"/>
    <n v="0"/>
    <n v="0"/>
    <n v="100"/>
    <n v="62.276620370370381"/>
    <n v="62.276620370370381"/>
    <n v="100"/>
    <n v="0"/>
    <n v="0"/>
    <n v="0"/>
    <n v="0.20318917612949985"/>
    <n v="0"/>
    <n v="14.94638888888889"/>
    <n v="0"/>
    <n v="14.94638888888889"/>
    <n v="0"/>
    <n v="0"/>
    <n v="0"/>
    <n v="0"/>
    <m/>
    <m/>
    <m/>
    <m/>
  </r>
  <r>
    <x v="12"/>
    <s v="FROTA 01"/>
    <x v="2"/>
    <x v="2"/>
    <d v="1901-03-21T00:00:00"/>
    <n v="90"/>
    <x v="0"/>
    <s v="CA1014KS110"/>
    <s v="21/03/2023"/>
    <s v="00:00:00"/>
    <s v="21/03/2023"/>
    <s v="23:59:59"/>
    <n v="24"/>
    <n v="0"/>
    <n v="0"/>
    <n v="0"/>
    <n v="0"/>
    <n v="0"/>
    <n v="0"/>
    <n v="24"/>
    <n v="7.8308333333333326"/>
    <n v="6.2158333333333324"/>
    <n v="1.615"/>
    <n v="16.169166666666666"/>
    <n v="16.169166666666666"/>
    <n v="14.834444444444445"/>
    <n v="1.3347222222222221"/>
    <n v="0"/>
    <n v="0"/>
    <n v="0"/>
    <n v="100"/>
    <n v="67.371527777777771"/>
    <n v="67.371527777777771"/>
    <n v="100"/>
    <n v="0"/>
    <n v="0"/>
    <n v="0"/>
    <n v="8.2547372399457128E-2"/>
    <n v="0"/>
    <n v="16.169166666666666"/>
    <n v="0"/>
    <n v="16.169166666666666"/>
    <n v="0"/>
    <n v="0"/>
    <n v="0"/>
    <n v="0"/>
    <m/>
    <m/>
    <m/>
    <m/>
  </r>
  <r>
    <x v="12"/>
    <s v="FROTA 01"/>
    <x v="2"/>
    <x v="2"/>
    <d v="1901-03-21T00:00:00"/>
    <n v="90"/>
    <x v="1"/>
    <s v="CA1014KS111"/>
    <s v="21/03/2023"/>
    <s v="00:00:00"/>
    <s v="21/03/2023"/>
    <s v="23:59:59"/>
    <n v="24"/>
    <n v="0"/>
    <n v="0"/>
    <n v="0"/>
    <n v="0"/>
    <n v="0"/>
    <n v="0"/>
    <n v="24"/>
    <n v="9.0347222222222214"/>
    <n v="5.5697222222222225"/>
    <n v="3.4649999999999999"/>
    <n v="14.96527777777778"/>
    <n v="14.938888888888892"/>
    <n v="13.297500000000003"/>
    <n v="1.6413888888888888"/>
    <n v="2.6388888888888889E-2"/>
    <n v="0"/>
    <n v="2.6388888888888889E-2"/>
    <n v="100"/>
    <n v="62.355324074074083"/>
    <n v="62.355324074074083"/>
    <n v="100"/>
    <n v="0"/>
    <n v="0"/>
    <n v="0"/>
    <n v="0.10967981438515079"/>
    <n v="0"/>
    <n v="14.96527777777778"/>
    <n v="0"/>
    <n v="14.96527777777778"/>
    <n v="0"/>
    <n v="0"/>
    <n v="0"/>
    <n v="0"/>
    <m/>
    <m/>
    <m/>
    <m/>
  </r>
  <r>
    <x v="12"/>
    <s v="FROTA 01"/>
    <x v="2"/>
    <x v="2"/>
    <d v="1901-03-21T00:00:00"/>
    <n v="90"/>
    <x v="2"/>
    <s v="CA1014KS112"/>
    <s v="21/03/2023"/>
    <s v="00:00:00"/>
    <s v="21/03/2023"/>
    <s v="23:59:59"/>
    <n v="24"/>
    <n v="0"/>
    <n v="0"/>
    <n v="0"/>
    <n v="0"/>
    <n v="0"/>
    <n v="0"/>
    <n v="24"/>
    <n v="9.0955555555555581"/>
    <n v="6.1"/>
    <n v="2.9955555555555557"/>
    <n v="14.904444444444444"/>
    <n v="14.904444444444444"/>
    <n v="12.957777777777778"/>
    <n v="1.9466666666666665"/>
    <n v="0"/>
    <n v="0"/>
    <n v="0"/>
    <n v="100"/>
    <n v="62.101851851851855"/>
    <n v="62.101851851851855"/>
    <n v="100"/>
    <n v="0"/>
    <n v="0"/>
    <n v="0"/>
    <n v="0.13060981064559415"/>
    <n v="0"/>
    <n v="14.904444444444444"/>
    <n v="0"/>
    <n v="14.904444444444444"/>
    <n v="0"/>
    <n v="0"/>
    <n v="0"/>
    <n v="0"/>
    <m/>
    <m/>
    <m/>
    <m/>
  </r>
  <r>
    <x v="12"/>
    <s v="FROTA 01"/>
    <x v="2"/>
    <x v="2"/>
    <d v="1901-03-21T00:00:00"/>
    <n v="90"/>
    <x v="3"/>
    <s v="CA1014KS113"/>
    <s v="21/03/2023"/>
    <s v="00:00:00"/>
    <s v="21/03/2023"/>
    <s v="23:59:59"/>
    <n v="24"/>
    <n v="24"/>
    <n v="20.85361111111111"/>
    <n v="0"/>
    <n v="3.1463888888888887"/>
    <n v="3.14638888888888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1"/>
    <n v="0.13109953703703703"/>
    <n v="0"/>
    <m/>
    <m/>
    <m/>
    <m/>
  </r>
  <r>
    <x v="12"/>
    <s v="FROTA 01"/>
    <x v="2"/>
    <x v="2"/>
    <d v="1901-03-21T00:00:00"/>
    <n v="90"/>
    <x v="4"/>
    <s v="CA1014KS114"/>
    <s v="21/03/2023"/>
    <s v="00:00:00"/>
    <s v="21/03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</r>
  <r>
    <x v="12"/>
    <s v="FROTA 01"/>
    <x v="2"/>
    <x v="2"/>
    <d v="1901-03-21T00:00:00"/>
    <n v="90"/>
    <x v="5"/>
    <s v="CA1014KS115"/>
    <s v="21/03/2023"/>
    <s v="00:00:00"/>
    <s v="21/03/2023"/>
    <s v="23:59:59"/>
    <n v="23.999999999999996"/>
    <n v="0"/>
    <n v="0"/>
    <n v="0"/>
    <n v="0"/>
    <n v="0"/>
    <n v="0"/>
    <n v="23.999999999999996"/>
    <n v="8.9652777777777803"/>
    <n v="6.5955555555555563"/>
    <n v="2.3697222222222223"/>
    <n v="15.034722222222223"/>
    <n v="14.929444444444446"/>
    <n v="13.516666666666667"/>
    <n v="1.4127777777777779"/>
    <n v="0.10527777777777779"/>
    <n v="0"/>
    <n v="0.10527777777777779"/>
    <n v="100"/>
    <n v="62.644675925925938"/>
    <n v="62.644675925925938"/>
    <n v="100"/>
    <n v="0"/>
    <n v="0"/>
    <n v="0"/>
    <n v="9.3967667436489613E-2"/>
    <n v="0"/>
    <n v="15.034722222222223"/>
    <n v="0"/>
    <n v="15.034722222222223"/>
    <n v="0"/>
    <n v="0"/>
    <n v="0"/>
    <n v="0"/>
    <m/>
    <m/>
    <m/>
    <m/>
  </r>
  <r>
    <x v="12"/>
    <s v="FROTA 01"/>
    <x v="2"/>
    <x v="2"/>
    <d v="1901-03-21T00:00:00"/>
    <n v="90"/>
    <x v="6"/>
    <s v="CA1014KS116"/>
    <s v="21/03/2023"/>
    <s v="00:00:00"/>
    <s v="21/03/2023"/>
    <s v="23:59:59"/>
    <n v="24"/>
    <n v="6.2333333333333334"/>
    <n v="0"/>
    <n v="0"/>
    <n v="6.2333333333333334"/>
    <n v="6.2333333333333334"/>
    <n v="0"/>
    <n v="17.766666666666669"/>
    <n v="5.7286111111111113"/>
    <n v="5.121666666666667"/>
    <n v="0.60694444444444451"/>
    <n v="12.038055555555555"/>
    <n v="12.038055555555555"/>
    <n v="10.841944444444444"/>
    <n v="1.1961111111111111"/>
    <n v="0"/>
    <n v="0"/>
    <n v="0"/>
    <n v="74.027777777777786"/>
    <n v="67.756410256410248"/>
    <n v="50.15856481481481"/>
    <n v="100"/>
    <n v="0"/>
    <n v="0"/>
    <n v="0"/>
    <n v="9.9360823314950275E-2"/>
    <n v="0"/>
    <n v="12.038055555555555"/>
    <n v="0"/>
    <n v="12.038055555555555"/>
    <n v="6.2333333333333334"/>
    <n v="1"/>
    <n v="1"/>
    <n v="0"/>
    <m/>
    <m/>
    <m/>
    <m/>
  </r>
  <r>
    <x v="12"/>
    <s v="FROTA 01"/>
    <x v="2"/>
    <x v="2"/>
    <d v="1901-03-21T00:00:00"/>
    <n v="90"/>
    <x v="7"/>
    <s v="CA1014KS117"/>
    <s v="21/03/2023"/>
    <s v="00:00:00"/>
    <s v="21/03/2023"/>
    <s v="23:59:59"/>
    <n v="24"/>
    <n v="14.101111111111111"/>
    <n v="0"/>
    <n v="0"/>
    <n v="14.101111111111111"/>
    <n v="14.101111111111111"/>
    <n v="0"/>
    <n v="9.8988888888888891"/>
    <n v="2.7827777777777776"/>
    <n v="2.7827777777777776"/>
    <n v="0"/>
    <n v="7.1161111111111115"/>
    <n v="7.1161111111111115"/>
    <n v="5.77388888888889"/>
    <n v="1.3422222222222222"/>
    <n v="0"/>
    <n v="0"/>
    <n v="0"/>
    <n v="41.245370370370374"/>
    <n v="71.887978448759682"/>
    <n v="29.650462962962965"/>
    <n v="100"/>
    <n v="0"/>
    <n v="0"/>
    <n v="0"/>
    <n v="0.18861737840580842"/>
    <n v="0"/>
    <n v="7.1161111111111115"/>
    <n v="0"/>
    <n v="7.1161111111111115"/>
    <n v="14.101111111111111"/>
    <n v="1"/>
    <n v="1"/>
    <n v="0"/>
    <m/>
    <m/>
    <m/>
    <m/>
  </r>
  <r>
    <x v="12"/>
    <s v="FROTA 01"/>
    <x v="2"/>
    <x v="2"/>
    <d v="1901-03-21T00:00:00"/>
    <n v="90"/>
    <x v="8"/>
    <s v="CA1014KS118"/>
    <s v="21/03/2023"/>
    <s v="00:00:00"/>
    <s v="21/03/2023"/>
    <s v="23:59:59"/>
    <n v="23.999999999999996"/>
    <n v="0"/>
    <n v="0"/>
    <n v="0"/>
    <n v="0"/>
    <n v="0"/>
    <n v="0"/>
    <n v="23.999999999999996"/>
    <n v="8.15"/>
    <n v="5.2525000000000004"/>
    <n v="2.8975"/>
    <n v="15.849999999999998"/>
    <n v="15.849999999999998"/>
    <n v="14.764722222222222"/>
    <n v="1.0852777777777778"/>
    <n v="0"/>
    <n v="0"/>
    <n v="0"/>
    <n v="100"/>
    <n v="66.041666666666671"/>
    <n v="66.041666666666671"/>
    <n v="100"/>
    <n v="0"/>
    <n v="0"/>
    <n v="0"/>
    <n v="6.8471784086926057E-2"/>
    <n v="0"/>
    <n v="15.849999999999998"/>
    <n v="0"/>
    <n v="15.849999999999998"/>
    <n v="0"/>
    <n v="0"/>
    <n v="0"/>
    <n v="0"/>
    <m/>
    <m/>
    <m/>
    <m/>
  </r>
  <r>
    <x v="12"/>
    <s v="FROTA 01"/>
    <x v="2"/>
    <x v="2"/>
    <d v="1901-03-22T00:00:00"/>
    <n v="90"/>
    <x v="0"/>
    <s v="CA1014KS110"/>
    <s v="22/03/2023"/>
    <s v="00:00:00"/>
    <s v="22/03/2023"/>
    <s v="23:59:59"/>
    <n v="24.000000000000004"/>
    <n v="0.39250000000000002"/>
    <n v="0.39250000000000002"/>
    <n v="0"/>
    <n v="0"/>
    <n v="0"/>
    <n v="0"/>
    <n v="23.607500000000005"/>
    <n v="8.8077777777777779"/>
    <n v="7.2619444444444436"/>
    <n v="1.5458333333333334"/>
    <n v="14.799722222222218"/>
    <n v="14.799722222222218"/>
    <n v="12.314999999999998"/>
    <n v="2.4847222222222225"/>
    <n v="0"/>
    <n v="0"/>
    <n v="0"/>
    <n v="98.364583333333343"/>
    <n v="62.690764469860063"/>
    <n v="61.665509259259231"/>
    <n v="97.416441161413005"/>
    <n v="0"/>
    <n v="0"/>
    <n v="1"/>
    <n v="0.16788978772124108"/>
    <n v="0"/>
    <n v="14.799722222222218"/>
    <n v="0.39250000000000002"/>
    <n v="14.799722222222218"/>
    <n v="0.39250000000000002"/>
    <n v="1"/>
    <n v="0"/>
    <n v="0"/>
    <m/>
    <m/>
    <m/>
    <m/>
  </r>
  <r>
    <x v="12"/>
    <s v="FROTA 01"/>
    <x v="2"/>
    <x v="2"/>
    <d v="1901-03-22T00:00:00"/>
    <n v="90"/>
    <x v="1"/>
    <s v="CA1014KS111"/>
    <s v="22/03/2023"/>
    <s v="00:00:00"/>
    <s v="22/03/2023"/>
    <s v="23:59:59"/>
    <n v="24"/>
    <n v="0"/>
    <n v="0"/>
    <n v="0"/>
    <n v="0"/>
    <n v="0"/>
    <n v="0"/>
    <n v="24"/>
    <n v="9.0527777777777789"/>
    <n v="8.3525000000000009"/>
    <n v="0.70027777777777778"/>
    <n v="14.947222222222223"/>
    <n v="14.831666666666667"/>
    <n v="12.869166666666668"/>
    <n v="1.9624999999999999"/>
    <n v="0.11555555555555555"/>
    <n v="0"/>
    <n v="0.11555555555555555"/>
    <n v="100"/>
    <n v="62.280092592592595"/>
    <n v="62.280092592592595"/>
    <n v="100"/>
    <n v="0"/>
    <n v="0"/>
    <n v="0"/>
    <n v="0.1312952982716967"/>
    <n v="0"/>
    <n v="14.947222222222223"/>
    <n v="0"/>
    <n v="14.947222222222223"/>
    <n v="0"/>
    <n v="0"/>
    <n v="0"/>
    <n v="0"/>
    <m/>
    <m/>
    <m/>
    <m/>
  </r>
  <r>
    <x v="12"/>
    <s v="FROTA 01"/>
    <x v="2"/>
    <x v="2"/>
    <d v="1901-03-22T00:00:00"/>
    <n v="90"/>
    <x v="2"/>
    <s v="CA1014KS112"/>
    <s v="22/03/2023"/>
    <s v="00:00:00"/>
    <s v="22/03/2023"/>
    <s v="23:59:59"/>
    <n v="24"/>
    <n v="0"/>
    <n v="0"/>
    <n v="0"/>
    <n v="0"/>
    <n v="0"/>
    <n v="0"/>
    <n v="24"/>
    <n v="8.6769444444444446"/>
    <n v="7.9147222222222231"/>
    <n v="0.76222222222222225"/>
    <n v="15.323055555555555"/>
    <n v="15.323055555555555"/>
    <n v="13.126388888888888"/>
    <n v="2.1966666666666663"/>
    <n v="0"/>
    <n v="0"/>
    <n v="0"/>
    <n v="100"/>
    <n v="63.846064814814817"/>
    <n v="63.846064814814817"/>
    <n v="100"/>
    <n v="0"/>
    <n v="0"/>
    <n v="0"/>
    <n v="0.14335696028134798"/>
    <n v="0"/>
    <n v="15.323055555555555"/>
    <n v="0"/>
    <n v="15.323055555555555"/>
    <n v="0"/>
    <n v="0"/>
    <n v="0"/>
    <n v="0"/>
    <m/>
    <m/>
    <m/>
    <m/>
  </r>
  <r>
    <x v="12"/>
    <s v="FROTA 01"/>
    <x v="2"/>
    <x v="2"/>
    <d v="1901-03-22T00:00:00"/>
    <n v="90"/>
    <x v="3"/>
    <s v="CA1014KS113"/>
    <s v="22/03/2023"/>
    <s v="00:00:00"/>
    <s v="22/03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1"/>
    <n v="1"/>
    <n v="0"/>
    <m/>
    <m/>
    <m/>
    <m/>
  </r>
  <r>
    <x v="12"/>
    <s v="FROTA 01"/>
    <x v="2"/>
    <x v="2"/>
    <d v="1901-03-22T00:00:00"/>
    <n v="90"/>
    <x v="4"/>
    <s v="CA1014KS114"/>
    <s v="22/03/2023"/>
    <s v="00:00:00"/>
    <s v="22/03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</r>
  <r>
    <x v="12"/>
    <s v="FROTA 01"/>
    <x v="2"/>
    <x v="2"/>
    <d v="1901-03-22T00:00:00"/>
    <n v="90"/>
    <x v="5"/>
    <s v="CA1014KS115"/>
    <s v="22/03/2023"/>
    <s v="00:00:00"/>
    <s v="22/03/2023"/>
    <s v="23:59:59"/>
    <n v="24"/>
    <n v="1.9422222222222223"/>
    <n v="0"/>
    <n v="0"/>
    <n v="1.9422222222222223"/>
    <n v="1.9422222222222223"/>
    <n v="0"/>
    <n v="22.05777777777778"/>
    <n v="10.751944444444444"/>
    <n v="9.2405555555555559"/>
    <n v="1.5113888888888889"/>
    <n v="11.305833333333332"/>
    <n v="11.305833333333332"/>
    <n v="9.7261111111111109"/>
    <n v="1.5797222222222222"/>
    <n v="0"/>
    <n v="0"/>
    <n v="0"/>
    <n v="91.907407407407419"/>
    <n v="51.255541003425343"/>
    <n v="47.107638888888886"/>
    <n v="100"/>
    <n v="0"/>
    <n v="0"/>
    <n v="0"/>
    <n v="0.13972629665118794"/>
    <n v="0"/>
    <n v="11.305833333333332"/>
    <n v="0"/>
    <n v="5.6529166666666661"/>
    <n v="0.97111111111111115"/>
    <n v="2"/>
    <n v="1"/>
    <n v="0"/>
    <m/>
    <m/>
    <m/>
    <m/>
  </r>
  <r>
    <x v="12"/>
    <s v="FROTA 01"/>
    <x v="2"/>
    <x v="2"/>
    <d v="1901-03-22T00:00:00"/>
    <n v="90"/>
    <x v="6"/>
    <s v="CA1014KS116"/>
    <s v="22/03/2023"/>
    <s v="00:00:00"/>
    <s v="22/03/2023"/>
    <s v="23:59:59"/>
    <n v="24.000000000000004"/>
    <n v="0"/>
    <n v="0"/>
    <n v="0"/>
    <n v="0"/>
    <n v="0"/>
    <n v="0"/>
    <n v="24.000000000000004"/>
    <n v="10.366388888888888"/>
    <n v="9.6930555555555546"/>
    <n v="0.67333333333333334"/>
    <n v="13.633611111111112"/>
    <n v="13.633611111111112"/>
    <n v="12.139444444444443"/>
    <n v="1.4941666666666666"/>
    <n v="0"/>
    <n v="0"/>
    <n v="0"/>
    <n v="100"/>
    <n v="56.806712962962955"/>
    <n v="56.806712962962955"/>
    <n v="100"/>
    <n v="0"/>
    <n v="0"/>
    <n v="0"/>
    <n v="0.10959434404351989"/>
    <n v="0"/>
    <n v="13.633611111111112"/>
    <n v="0"/>
    <n v="13.633611111111112"/>
    <n v="0"/>
    <n v="0"/>
    <n v="0"/>
    <n v="0"/>
    <m/>
    <m/>
    <m/>
    <m/>
  </r>
  <r>
    <x v="12"/>
    <s v="FROTA 01"/>
    <x v="2"/>
    <x v="2"/>
    <d v="1901-03-22T00:00:00"/>
    <n v="90"/>
    <x v="7"/>
    <s v="CA1014KS117"/>
    <s v="22/03/2023"/>
    <s v="00:00:00"/>
    <s v="22/03/2023"/>
    <s v="23:59:59"/>
    <n v="23.999999999999996"/>
    <n v="4.2463888888888892"/>
    <n v="0"/>
    <n v="0"/>
    <n v="4.2463888888888892"/>
    <n v="4.2463888888888892"/>
    <n v="0"/>
    <n v="19.753611111111105"/>
    <n v="8.8894444444444449"/>
    <n v="8.8894444444444449"/>
    <n v="0"/>
    <n v="10.864166666666668"/>
    <n v="10.683333333333334"/>
    <n v="8.8866666666666667"/>
    <n v="1.7966666666666666"/>
    <n v="0.18083333333333335"/>
    <n v="0"/>
    <n v="0.18083333333333335"/>
    <n v="82.306712962962948"/>
    <n v="54.998382855455418"/>
    <n v="45.267361111111121"/>
    <n v="100"/>
    <n v="0"/>
    <n v="0"/>
    <n v="0"/>
    <n v="0.16537546981667559"/>
    <n v="0"/>
    <n v="10.864166666666668"/>
    <n v="0"/>
    <n v="10.864166666666668"/>
    <n v="0"/>
    <n v="0"/>
    <n v="1"/>
    <n v="0"/>
    <m/>
    <m/>
    <m/>
    <m/>
  </r>
  <r>
    <x v="12"/>
    <s v="FROTA 01"/>
    <x v="2"/>
    <x v="2"/>
    <d v="1901-03-22T00:00:00"/>
    <n v="90"/>
    <x v="8"/>
    <s v="CA1014KS118"/>
    <s v="22/03/2023"/>
    <s v="00:00:00"/>
    <s v="22/03/2023"/>
    <s v="23:59:59"/>
    <n v="23.999999999999996"/>
    <n v="2.8747222222222222"/>
    <n v="0"/>
    <n v="0"/>
    <n v="2.8747222222222222"/>
    <n v="2.8747222222222222"/>
    <n v="0"/>
    <n v="21.125277777777779"/>
    <n v="8.3250000000000011"/>
    <n v="7.4602777777777778"/>
    <n v="0.86472222222222217"/>
    <n v="12.800277777777778"/>
    <n v="12.800277777777778"/>
    <n v="10.53"/>
    <n v="2.2702777777777778"/>
    <n v="0"/>
    <n v="0"/>
    <n v="0"/>
    <n v="88.021990740740762"/>
    <n v="60.592234158656687"/>
    <n v="53.334490740740748"/>
    <n v="100"/>
    <n v="0"/>
    <n v="0"/>
    <n v="0"/>
    <n v="0.17736160239578136"/>
    <n v="0"/>
    <n v="12.800277777777778"/>
    <n v="0"/>
    <n v="6.4001388888888888"/>
    <n v="1.4373611111111111"/>
    <n v="2"/>
    <n v="1"/>
    <n v="0"/>
    <m/>
    <m/>
    <m/>
    <m/>
  </r>
  <r>
    <x v="12"/>
    <s v="FROTA 01"/>
    <x v="2"/>
    <x v="2"/>
    <d v="1901-03-23T00:00:00"/>
    <n v="90"/>
    <x v="0"/>
    <s v="CA1014KS110"/>
    <s v="23/03/2023"/>
    <s v="00:00:00"/>
    <s v="23/03/2023"/>
    <s v="23:59:59"/>
    <n v="24"/>
    <n v="0"/>
    <n v="0"/>
    <n v="0"/>
    <n v="0"/>
    <n v="0"/>
    <n v="0"/>
    <n v="24"/>
    <n v="8.7424999999999997"/>
    <n v="6.9547222222222231"/>
    <n v="1.7877777777777777"/>
    <n v="15.2575"/>
    <n v="15.2575"/>
    <n v="13.038333333333334"/>
    <n v="2.2191666666666667"/>
    <n v="0"/>
    <n v="0"/>
    <n v="0"/>
    <n v="100"/>
    <n v="63.572916666666671"/>
    <n v="63.572916666666671"/>
    <n v="100"/>
    <n v="0"/>
    <n v="0"/>
    <n v="0"/>
    <n v="0.14544759407941449"/>
    <n v="0"/>
    <n v="15.2575"/>
    <n v="0"/>
    <n v="15.2575"/>
    <n v="0"/>
    <n v="0"/>
    <n v="0"/>
    <n v="0"/>
    <m/>
    <m/>
    <m/>
    <m/>
  </r>
  <r>
    <x v="12"/>
    <s v="FROTA 01"/>
    <x v="2"/>
    <x v="2"/>
    <d v="1901-03-23T00:00:00"/>
    <n v="90"/>
    <x v="1"/>
    <s v="CA1014KS111"/>
    <s v="23/03/2023"/>
    <s v="00:00:00"/>
    <s v="23/03/2023"/>
    <s v="23:59:59"/>
    <n v="23.999999999999996"/>
    <n v="5.8805555555555555"/>
    <n v="0"/>
    <n v="0"/>
    <n v="5.8805555555555555"/>
    <n v="5.8805555555555555"/>
    <n v="0"/>
    <n v="18.119444444444444"/>
    <n v="6.0597222222222218"/>
    <n v="5.618611111111111"/>
    <n v="0.44111111111111112"/>
    <n v="12.059722222222224"/>
    <n v="12.032499999999999"/>
    <n v="10.453333333333333"/>
    <n v="1.5791666666666666"/>
    <n v="2.7222222222222221E-2"/>
    <n v="0"/>
    <n v="2.7222222222222221E-2"/>
    <n v="75.49768518518519"/>
    <n v="66.556799018856367"/>
    <n v="50.248842592592602"/>
    <n v="100"/>
    <n v="0"/>
    <n v="0"/>
    <n v="0"/>
    <n v="0.13094552573995161"/>
    <n v="0"/>
    <n v="12.059722222222224"/>
    <n v="0"/>
    <n v="12.059722222222224"/>
    <n v="5.8805555555555555"/>
    <n v="1"/>
    <n v="1"/>
    <n v="0"/>
    <m/>
    <m/>
    <m/>
    <m/>
  </r>
  <r>
    <x v="12"/>
    <s v="FROTA 01"/>
    <x v="2"/>
    <x v="2"/>
    <d v="1901-03-23T00:00:00"/>
    <n v="90"/>
    <x v="2"/>
    <s v="CA1014KS112"/>
    <s v="23/03/2023"/>
    <s v="00:00:00"/>
    <s v="23/03/2023"/>
    <s v="23:59:59"/>
    <n v="24.000000000000004"/>
    <n v="0"/>
    <n v="0"/>
    <n v="0"/>
    <n v="0"/>
    <n v="0"/>
    <n v="0"/>
    <n v="24.000000000000004"/>
    <n v="7.8822222222222225"/>
    <n v="6.5680555555555573"/>
    <n v="1.3141666666666665"/>
    <n v="16.117777777777782"/>
    <n v="16.117777777777782"/>
    <n v="12.897222222222222"/>
    <n v="3.2205555555555554"/>
    <n v="0"/>
    <n v="0"/>
    <n v="0"/>
    <n v="100"/>
    <n v="67.157407407407405"/>
    <n v="67.157407407407405"/>
    <n v="100"/>
    <n v="0"/>
    <n v="0"/>
    <n v="0"/>
    <n v="0.19981387012270779"/>
    <n v="0"/>
    <n v="16.117777777777782"/>
    <n v="0"/>
    <n v="16.117777777777782"/>
    <n v="0"/>
    <n v="0"/>
    <n v="0"/>
    <n v="0"/>
    <m/>
    <m/>
    <m/>
    <m/>
  </r>
  <r>
    <x v="12"/>
    <s v="FROTA 01"/>
    <x v="2"/>
    <x v="2"/>
    <d v="1901-03-23T00:00:00"/>
    <n v="90"/>
    <x v="3"/>
    <s v="CA1014KS113"/>
    <s v="23/03/2023"/>
    <s v="00:00:00"/>
    <s v="23/03/2023"/>
    <s v="23:59:59"/>
    <n v="24"/>
    <n v="10.125"/>
    <n v="6.7291666666666661"/>
    <n v="0"/>
    <n v="3.3958333333333335"/>
    <n v="3.3958333333333335"/>
    <n v="0"/>
    <n v="13.875"/>
    <n v="6.4702777777777767"/>
    <n v="4.8561111111111108"/>
    <n v="1.6141666666666667"/>
    <n v="7.4047222222222224"/>
    <n v="7.4047222222222224"/>
    <n v="6.8774999999999995"/>
    <n v="0.52722222222222226"/>
    <n v="0"/>
    <n v="0"/>
    <n v="0"/>
    <n v="57.8125"/>
    <n v="53.367367367367372"/>
    <n v="30.853009259259263"/>
    <n v="52.389843166542192"/>
    <n v="0"/>
    <n v="0"/>
    <n v="1"/>
    <n v="7.1200810293731487E-2"/>
    <n v="0"/>
    <n v="7.4047222222222224"/>
    <n v="6.7291666666666661"/>
    <n v="7.4047222222222224"/>
    <n v="10.125"/>
    <n v="1"/>
    <n v="0.33539094650205764"/>
    <n v="0"/>
    <m/>
    <m/>
    <m/>
    <m/>
  </r>
  <r>
    <x v="12"/>
    <s v="FROTA 01"/>
    <x v="2"/>
    <x v="2"/>
    <d v="1901-03-23T00:00:00"/>
    <n v="90"/>
    <x v="4"/>
    <s v="CA1014KS114"/>
    <s v="23/03/2023"/>
    <s v="00:00:00"/>
    <s v="23/03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</r>
  <r>
    <x v="12"/>
    <s v="FROTA 01"/>
    <x v="2"/>
    <x v="2"/>
    <d v="1901-03-23T00:00:00"/>
    <n v="90"/>
    <x v="5"/>
    <s v="CA1014KS115"/>
    <s v="23/03/2023"/>
    <s v="00:00:00"/>
    <s v="23/03/2023"/>
    <s v="23:59:59"/>
    <n v="23.999999999999989"/>
    <n v="1.3305555555555555"/>
    <n v="1.3305555555555555"/>
    <n v="0"/>
    <n v="0"/>
    <n v="0"/>
    <n v="0"/>
    <n v="22.669444444444434"/>
    <n v="9.2155555555555555"/>
    <n v="7.4738888888888901"/>
    <n v="1.7416666666666667"/>
    <n v="13.453888888888889"/>
    <n v="13.435"/>
    <n v="12.540833333333332"/>
    <n v="0.89416666666666655"/>
    <n v="1.8888888888888889E-2"/>
    <n v="0"/>
    <n v="1.8888888888888889E-2"/>
    <n v="94.456018518518519"/>
    <n v="59.348119103051125"/>
    <n v="56.057870370370402"/>
    <n v="91.000300616263345"/>
    <n v="0"/>
    <n v="0"/>
    <n v="1"/>
    <n v="6.6461576578436626E-2"/>
    <n v="0"/>
    <n v="13.453888888888889"/>
    <n v="1.3305555555555555"/>
    <n v="13.453888888888889"/>
    <n v="1.3305555555555555"/>
    <n v="1"/>
    <n v="0"/>
    <n v="0"/>
    <m/>
    <m/>
    <m/>
    <m/>
  </r>
  <r>
    <x v="12"/>
    <s v="FROTA 01"/>
    <x v="2"/>
    <x v="2"/>
    <d v="1901-03-23T00:00:00"/>
    <n v="90"/>
    <x v="6"/>
    <s v="CA1014KS116"/>
    <s v="23/03/2023"/>
    <s v="00:00:00"/>
    <s v="23/03/2023"/>
    <s v="23:59:59"/>
    <n v="24"/>
    <n v="0"/>
    <n v="0"/>
    <n v="0"/>
    <n v="0"/>
    <n v="0"/>
    <n v="0"/>
    <n v="24"/>
    <n v="9.6472222222222221"/>
    <n v="8.1063888888888904"/>
    <n v="1.5408333333333335"/>
    <n v="14.352777777777778"/>
    <n v="14.352777777777778"/>
    <n v="11.870833333333334"/>
    <n v="2.4819444444444447"/>
    <n v="0"/>
    <n v="0"/>
    <n v="0"/>
    <n v="100"/>
    <n v="59.80324074074074"/>
    <n v="59.80324074074074"/>
    <n v="100"/>
    <n v="0"/>
    <n v="0"/>
    <n v="0"/>
    <n v="0.17292432746274436"/>
    <n v="0"/>
    <n v="14.352777777777778"/>
    <n v="0"/>
    <n v="14.352777777777778"/>
    <n v="0"/>
    <n v="0"/>
    <n v="0"/>
    <n v="0"/>
    <m/>
    <m/>
    <m/>
    <m/>
  </r>
  <r>
    <x v="12"/>
    <s v="FROTA 01"/>
    <x v="2"/>
    <x v="2"/>
    <d v="1901-03-23T00:00:00"/>
    <n v="90"/>
    <x v="7"/>
    <s v="CA1014KS117"/>
    <s v="23/03/2023"/>
    <s v="00:00:00"/>
    <s v="23/03/2023"/>
    <s v="23:59:59"/>
    <n v="24"/>
    <n v="0"/>
    <n v="0"/>
    <n v="0"/>
    <n v="0"/>
    <n v="0"/>
    <n v="0"/>
    <n v="24"/>
    <n v="9.5258333333333329"/>
    <n v="9.0483333333333338"/>
    <n v="0.47749999999999998"/>
    <n v="14.474166666666667"/>
    <n v="14.474166666666667"/>
    <n v="13.216944444444445"/>
    <n v="1.2572222222222222"/>
    <n v="0"/>
    <n v="0"/>
    <n v="0"/>
    <n v="100"/>
    <n v="60.309027777777779"/>
    <n v="60.309027777777779"/>
    <n v="100"/>
    <n v="0"/>
    <n v="0"/>
    <n v="0"/>
    <n v="8.6859730938261659E-2"/>
    <n v="0"/>
    <n v="14.474166666666667"/>
    <n v="0"/>
    <n v="14.474166666666667"/>
    <n v="0"/>
    <n v="0"/>
    <n v="0"/>
    <n v="0"/>
    <m/>
    <m/>
    <m/>
    <m/>
  </r>
  <r>
    <x v="12"/>
    <s v="FROTA 01"/>
    <x v="2"/>
    <x v="2"/>
    <d v="1901-03-23T00:00:00"/>
    <n v="90"/>
    <x v="8"/>
    <s v="CA1014KS118"/>
    <s v="23/03/2023"/>
    <s v="00:00:00"/>
    <s v="23/03/2023"/>
    <s v="23:59:59"/>
    <n v="24"/>
    <n v="23.866944444444442"/>
    <n v="0"/>
    <n v="0"/>
    <n v="23.866944444444442"/>
    <n v="23.866944444444442"/>
    <n v="0"/>
    <n v="0.13305555555555557"/>
    <n v="0.13305555555555557"/>
    <n v="0.13305555555555557"/>
    <n v="0"/>
    <n v="0"/>
    <n v="0"/>
    <n v="0"/>
    <n v="0"/>
    <n v="0"/>
    <n v="0"/>
    <n v="0"/>
    <n v="0.55439814814814825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12"/>
    <s v="FROTA 01"/>
    <x v="2"/>
    <x v="2"/>
    <d v="1901-03-24T00:00:00"/>
    <n v="90"/>
    <x v="0"/>
    <s v="CA1014KS110"/>
    <s v="24/03/2023"/>
    <s v="00:00:00"/>
    <s v="24/03/2023"/>
    <s v="23:59:59"/>
    <n v="23.999999999999996"/>
    <n v="0"/>
    <n v="0"/>
    <n v="0"/>
    <n v="0"/>
    <n v="0"/>
    <n v="0"/>
    <n v="23.999999999999996"/>
    <n v="9.7700000000000014"/>
    <n v="5.6494444444444447"/>
    <n v="4.1205555555555557"/>
    <n v="14.23"/>
    <n v="14.23"/>
    <n v="12.334999999999999"/>
    <n v="1.895"/>
    <n v="0"/>
    <n v="0"/>
    <n v="0"/>
    <n v="100"/>
    <n v="59.291666666666679"/>
    <n v="59.291666666666679"/>
    <n v="100"/>
    <n v="0"/>
    <n v="0"/>
    <n v="0"/>
    <n v="0.13316936050597331"/>
    <n v="0"/>
    <n v="14.23"/>
    <n v="0"/>
    <n v="14.23"/>
    <n v="0"/>
    <n v="0"/>
    <n v="0"/>
    <n v="0"/>
    <m/>
    <m/>
    <m/>
    <m/>
  </r>
  <r>
    <x v="12"/>
    <s v="FROTA 01"/>
    <x v="2"/>
    <x v="2"/>
    <d v="1901-03-24T00:00:00"/>
    <n v="90"/>
    <x v="1"/>
    <s v="CA1014KS111"/>
    <s v="24/03/2023"/>
    <s v="00:00:00"/>
    <s v="24/03/2023"/>
    <s v="23:59:59"/>
    <n v="23.999999999999996"/>
    <n v="0"/>
    <n v="0"/>
    <n v="0"/>
    <n v="0"/>
    <n v="0"/>
    <n v="0"/>
    <n v="23.999999999999996"/>
    <n v="9.2000000000000011"/>
    <n v="5.4052777777777781"/>
    <n v="3.7947222222222221"/>
    <n v="14.8"/>
    <n v="14.72388888888889"/>
    <n v="12.20888888888889"/>
    <n v="2.5149999999999997"/>
    <n v="7.6111111111111115E-2"/>
    <n v="0"/>
    <n v="7.6111111111111115E-2"/>
    <n v="100"/>
    <n v="61.666666666666679"/>
    <n v="61.666666666666679"/>
    <n v="100"/>
    <n v="0"/>
    <n v="0"/>
    <n v="0"/>
    <n v="0.16993243243243239"/>
    <n v="0"/>
    <n v="14.8"/>
    <n v="0"/>
    <n v="14.8"/>
    <n v="0"/>
    <n v="0"/>
    <n v="0"/>
    <n v="0"/>
    <m/>
    <m/>
    <m/>
    <m/>
  </r>
  <r>
    <x v="12"/>
    <s v="FROTA 01"/>
    <x v="2"/>
    <x v="2"/>
    <d v="1901-03-24T00:00:00"/>
    <n v="90"/>
    <x v="2"/>
    <s v="CA1014KS112"/>
    <s v="24/03/2023"/>
    <s v="00:00:00"/>
    <s v="24/03/2023"/>
    <s v="23:59:59"/>
    <n v="24.000000000000004"/>
    <n v="0"/>
    <n v="0"/>
    <n v="0"/>
    <n v="0"/>
    <n v="0"/>
    <n v="0"/>
    <n v="24.000000000000004"/>
    <n v="9.4613888888888891"/>
    <n v="4.7322222222222221"/>
    <n v="4.729166666666667"/>
    <n v="14.538611111111111"/>
    <n v="14.538611111111111"/>
    <n v="11.916944444444445"/>
    <n v="2.6216666666666666"/>
    <n v="0"/>
    <n v="0"/>
    <n v="0"/>
    <n v="100"/>
    <n v="60.577546296296291"/>
    <n v="60.577546296296291"/>
    <n v="100"/>
    <n v="0"/>
    <n v="0"/>
    <n v="0"/>
    <n v="0.18032442347007011"/>
    <n v="0"/>
    <n v="14.538611111111111"/>
    <n v="0"/>
    <n v="14.538611111111111"/>
    <n v="0"/>
    <n v="0"/>
    <n v="0"/>
    <n v="0"/>
    <m/>
    <m/>
    <m/>
    <m/>
  </r>
  <r>
    <x v="12"/>
    <s v="FROTA 01"/>
    <x v="2"/>
    <x v="2"/>
    <d v="1901-03-24T00:00:00"/>
    <n v="90"/>
    <x v="3"/>
    <s v="CA1014KS113"/>
    <s v="24/03/2023"/>
    <s v="00:00:00"/>
    <s v="24/03/2023"/>
    <s v="23:59:59"/>
    <n v="24"/>
    <n v="0"/>
    <n v="0"/>
    <n v="0"/>
    <n v="0"/>
    <n v="0"/>
    <n v="0"/>
    <n v="24"/>
    <n v="9.7663888888888888"/>
    <n v="6.0074999999999994"/>
    <n v="3.7588888888888885"/>
    <n v="14.233611111111111"/>
    <n v="14.191111111111111"/>
    <n v="12.596944444444443"/>
    <n v="1.5941666666666667"/>
    <n v="4.2500000000000003E-2"/>
    <n v="0"/>
    <n v="4.2500000000000003E-2"/>
    <n v="100"/>
    <n v="59.306712962962962"/>
    <n v="59.306712962962962"/>
    <n v="100"/>
    <n v="0"/>
    <n v="0"/>
    <n v="0"/>
    <n v="0.11200015612497805"/>
    <n v="0"/>
    <n v="14.233611111111111"/>
    <n v="0"/>
    <n v="14.233611111111111"/>
    <n v="0"/>
    <n v="0"/>
    <n v="0"/>
    <n v="0"/>
    <m/>
    <m/>
    <m/>
    <m/>
  </r>
  <r>
    <x v="12"/>
    <s v="FROTA 01"/>
    <x v="2"/>
    <x v="2"/>
    <d v="1901-03-24T00:00:00"/>
    <n v="90"/>
    <x v="4"/>
    <s v="CA1014KS114"/>
    <s v="24/03/2023"/>
    <s v="00:00:00"/>
    <s v="24/03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</r>
  <r>
    <x v="12"/>
    <s v="FROTA 01"/>
    <x v="2"/>
    <x v="2"/>
    <d v="1901-03-24T00:00:00"/>
    <n v="90"/>
    <x v="5"/>
    <s v="CA1014KS115"/>
    <s v="24/03/2023"/>
    <s v="00:00:00"/>
    <s v="24/03/2023"/>
    <s v="23:59:59"/>
    <n v="23.999999999999996"/>
    <n v="23.453888888888887"/>
    <n v="0"/>
    <n v="0"/>
    <n v="23.453888888888887"/>
    <n v="23.453888888888887"/>
    <n v="0"/>
    <n v="0.5461111111111111"/>
    <n v="6.9166666666666668E-2"/>
    <n v="6.9166666666666668E-2"/>
    <n v="0"/>
    <n v="0.47694444444444445"/>
    <n v="0.47694444444444445"/>
    <n v="0.43472222222222223"/>
    <n v="4.2222222222222223E-2"/>
    <n v="0"/>
    <n v="0"/>
    <n v="0"/>
    <n v="2.2754629629629632"/>
    <n v="87.334689725330634"/>
    <n v="1.9872685185185188"/>
    <n v="100"/>
    <n v="0"/>
    <n v="0"/>
    <n v="0"/>
    <n v="8.8526499708794407E-2"/>
    <n v="0"/>
    <n v="0.47694444444444445"/>
    <n v="0"/>
    <n v="0.15898148148148147"/>
    <n v="7.8179629629629623"/>
    <n v="3"/>
    <n v="1"/>
    <n v="0"/>
    <m/>
    <m/>
    <m/>
    <m/>
  </r>
  <r>
    <x v="12"/>
    <s v="FROTA 01"/>
    <x v="2"/>
    <x v="2"/>
    <d v="1901-03-24T00:00:00"/>
    <n v="90"/>
    <x v="6"/>
    <s v="CA1014KS116"/>
    <s v="24/03/2023"/>
    <s v="00:00:00"/>
    <s v="24/03/2023"/>
    <s v="23:59:59"/>
    <n v="24.000000000000007"/>
    <n v="0"/>
    <n v="0"/>
    <n v="0"/>
    <n v="0"/>
    <n v="0"/>
    <n v="0"/>
    <n v="24.000000000000007"/>
    <n v="10.014722222222222"/>
    <n v="5.9694444444444432"/>
    <n v="4.0452777777777778"/>
    <n v="13.985277777777776"/>
    <n v="13.985277777777776"/>
    <n v="11.889444444444443"/>
    <n v="2.0958333333333332"/>
    <n v="0"/>
    <n v="0"/>
    <n v="0"/>
    <n v="100"/>
    <n v="58.271990740740719"/>
    <n v="58.271990740740719"/>
    <n v="100"/>
    <n v="0"/>
    <n v="0"/>
    <n v="0"/>
    <n v="0.1498599717957376"/>
    <n v="0"/>
    <n v="13.985277777777776"/>
    <n v="0"/>
    <n v="13.985277777777776"/>
    <n v="0"/>
    <n v="0"/>
    <n v="0"/>
    <n v="0"/>
    <m/>
    <m/>
    <m/>
    <m/>
  </r>
  <r>
    <x v="12"/>
    <s v="FROTA 01"/>
    <x v="2"/>
    <x v="2"/>
    <d v="1901-03-24T00:00:00"/>
    <n v="90"/>
    <x v="7"/>
    <s v="CA1014KS117"/>
    <s v="24/03/2023"/>
    <s v="00:00:00"/>
    <s v="24/03/2023"/>
    <s v="23:59:59"/>
    <n v="24"/>
    <n v="4.4483333333333333"/>
    <n v="4.4483333333333333"/>
    <n v="0"/>
    <n v="0"/>
    <n v="0"/>
    <n v="0"/>
    <n v="19.551666666666669"/>
    <n v="9.4069444444444468"/>
    <n v="5.6661111111111104"/>
    <n v="3.7408333333333332"/>
    <n v="10.144722222222221"/>
    <n v="10.144722222222221"/>
    <n v="9.2252777777777766"/>
    <n v="0.91944444444444451"/>
    <n v="0"/>
    <n v="0"/>
    <n v="0"/>
    <n v="81.465277777777786"/>
    <n v="51.886738840110233"/>
    <n v="42.269675925925924"/>
    <n v="69.517464547444547"/>
    <n v="0"/>
    <n v="0"/>
    <n v="2"/>
    <n v="9.0632786615919628E-2"/>
    <n v="0"/>
    <n v="5.0723611111111104"/>
    <n v="2.2241666666666666"/>
    <n v="5.0723611111111104"/>
    <n v="2.2241666666666666"/>
    <n v="2"/>
    <n v="0"/>
    <n v="0"/>
    <m/>
    <m/>
    <m/>
    <m/>
  </r>
  <r>
    <x v="12"/>
    <s v="FROTA 01"/>
    <x v="2"/>
    <x v="2"/>
    <d v="1901-03-24T00:00:00"/>
    <n v="90"/>
    <x v="8"/>
    <s v="CA1014KS118"/>
    <s v="24/03/2023"/>
    <s v="00:00:00"/>
    <s v="24/03/2023"/>
    <s v="23:59:59"/>
    <n v="24.000000000000004"/>
    <n v="0"/>
    <n v="0"/>
    <n v="0"/>
    <n v="0"/>
    <n v="0"/>
    <n v="0"/>
    <n v="24.000000000000004"/>
    <n v="10.182777777777774"/>
    <n v="6.4033333333333342"/>
    <n v="3.7794444444444446"/>
    <n v="13.817222222222222"/>
    <n v="13.817222222222222"/>
    <n v="12.300833333333335"/>
    <n v="1.516388888888889"/>
    <n v="0"/>
    <n v="0"/>
    <n v="0"/>
    <n v="100"/>
    <n v="57.571759259259245"/>
    <n v="57.571759259259245"/>
    <n v="100"/>
    <n v="0"/>
    <n v="0"/>
    <n v="0"/>
    <n v="0.10974629086084195"/>
    <n v="0"/>
    <n v="13.817222222222222"/>
    <n v="0"/>
    <n v="13.817222222222222"/>
    <n v="0"/>
    <n v="0"/>
    <n v="0"/>
    <n v="0"/>
    <m/>
    <m/>
    <m/>
    <m/>
  </r>
  <r>
    <x v="12"/>
    <s v="FROTA 01"/>
    <x v="2"/>
    <x v="2"/>
    <d v="1901-03-25T00:00:00"/>
    <n v="90"/>
    <x v="0"/>
    <s v="CA1014KS110"/>
    <s v="25/03/2023"/>
    <s v="00:00:00"/>
    <s v="25/03/2023"/>
    <s v="23:59:59"/>
    <n v="23.999999999999989"/>
    <n v="0"/>
    <n v="0"/>
    <n v="0"/>
    <n v="0"/>
    <n v="0"/>
    <n v="0"/>
    <n v="23.999999999999989"/>
    <n v="8.1519444444444442"/>
    <n v="8.1519444444444442"/>
    <n v="0"/>
    <n v="15.848055555555556"/>
    <n v="15.848055555555556"/>
    <n v="14.000000000000002"/>
    <n v="1.8480555555555556"/>
    <n v="0"/>
    <n v="0"/>
    <n v="0"/>
    <n v="100"/>
    <n v="66.033564814814852"/>
    <n v="66.033564814814852"/>
    <n v="100"/>
    <n v="0"/>
    <n v="0"/>
    <n v="0"/>
    <n v="0.11661087059400908"/>
    <n v="0"/>
    <n v="15.848055555555556"/>
    <n v="0"/>
    <n v="15.848055555555556"/>
    <n v="0"/>
    <n v="0"/>
    <n v="0"/>
    <n v="0"/>
    <m/>
    <m/>
    <m/>
    <m/>
  </r>
  <r>
    <x v="12"/>
    <s v="FROTA 01"/>
    <x v="2"/>
    <x v="2"/>
    <d v="1901-03-25T00:00:00"/>
    <n v="90"/>
    <x v="1"/>
    <s v="CA1014KS111"/>
    <s v="25/03/2023"/>
    <s v="00:00:00"/>
    <s v="25/03/2023"/>
    <s v="23:59:59"/>
    <n v="23.999999999999993"/>
    <n v="0"/>
    <n v="0"/>
    <n v="0"/>
    <n v="0"/>
    <n v="0"/>
    <n v="0"/>
    <n v="23.999999999999993"/>
    <n v="9.2716666666666683"/>
    <n v="9.2716666666666683"/>
    <n v="0"/>
    <n v="14.728333333333335"/>
    <n v="14.55638888888889"/>
    <n v="11.363333333333333"/>
    <n v="3.193055555555556"/>
    <n v="0.17194444444444446"/>
    <n v="0"/>
    <n v="0.17194444444444446"/>
    <n v="100"/>
    <n v="61.368055555555578"/>
    <n v="61.368055555555578"/>
    <n v="100"/>
    <n v="0"/>
    <n v="0"/>
    <n v="0"/>
    <n v="0.21679680132775075"/>
    <n v="0"/>
    <n v="14.728333333333335"/>
    <n v="0"/>
    <n v="14.728333333333335"/>
    <n v="0"/>
    <n v="0"/>
    <n v="0"/>
    <n v="0"/>
    <m/>
    <m/>
    <m/>
    <m/>
  </r>
  <r>
    <x v="12"/>
    <s v="FROTA 01"/>
    <x v="2"/>
    <x v="2"/>
    <d v="1901-03-25T00:00:00"/>
    <n v="90"/>
    <x v="2"/>
    <s v="CA1014KS112"/>
    <s v="25/03/2023"/>
    <s v="00:00:00"/>
    <s v="25/03/2023"/>
    <s v="23:59:59"/>
    <n v="24.000000000000007"/>
    <n v="0"/>
    <n v="0"/>
    <n v="0"/>
    <n v="0"/>
    <n v="0"/>
    <n v="0"/>
    <n v="24.000000000000007"/>
    <n v="7.5861111111111104"/>
    <n v="7.5861111111111104"/>
    <n v="0"/>
    <n v="16.413888888888888"/>
    <n v="16.413888888888888"/>
    <n v="14.053055555555558"/>
    <n v="2.3608333333333333"/>
    <n v="0"/>
    <n v="0"/>
    <n v="0"/>
    <n v="100"/>
    <n v="68.391203703703681"/>
    <n v="68.391203703703681"/>
    <n v="100"/>
    <n v="0"/>
    <n v="0"/>
    <n v="0"/>
    <n v="0.14383144356067018"/>
    <n v="0"/>
    <n v="16.413888888888888"/>
    <n v="0"/>
    <n v="16.413888888888888"/>
    <n v="0"/>
    <n v="0"/>
    <n v="0"/>
    <n v="0"/>
    <m/>
    <m/>
    <m/>
    <m/>
  </r>
  <r>
    <x v="12"/>
    <s v="FROTA 01"/>
    <x v="2"/>
    <x v="2"/>
    <d v="1901-03-25T00:00:00"/>
    <n v="90"/>
    <x v="3"/>
    <s v="CA1014KS113"/>
    <s v="25/03/2023"/>
    <s v="00:00:00"/>
    <s v="25/03/2023"/>
    <s v="23:59:59"/>
    <n v="23.999999999999996"/>
    <n v="0"/>
    <n v="0"/>
    <n v="0"/>
    <n v="0"/>
    <n v="0"/>
    <n v="0"/>
    <n v="23.999999999999996"/>
    <n v="6.4141666666666675"/>
    <n v="6.4141666666666675"/>
    <n v="0"/>
    <n v="17.58583333333333"/>
    <n v="17.58583333333333"/>
    <n v="14.2075"/>
    <n v="3.378333333333333"/>
    <n v="0"/>
    <n v="0"/>
    <n v="0"/>
    <n v="100"/>
    <n v="73.274305555555557"/>
    <n v="73.274305555555557"/>
    <n v="100"/>
    <n v="0"/>
    <n v="0"/>
    <n v="0"/>
    <n v="0.19210538785954606"/>
    <n v="0"/>
    <n v="17.58583333333333"/>
    <n v="0"/>
    <n v="17.58583333333333"/>
    <n v="0"/>
    <n v="0"/>
    <n v="0"/>
    <n v="0"/>
    <m/>
    <m/>
    <m/>
    <m/>
  </r>
  <r>
    <x v="12"/>
    <s v="FROTA 01"/>
    <x v="2"/>
    <x v="2"/>
    <d v="1901-03-25T00:00:00"/>
    <n v="90"/>
    <x v="4"/>
    <s v="CA1014KS114"/>
    <s v="25/03/2023"/>
    <s v="00:00:00"/>
    <s v="25/03/2023"/>
    <s v="23:59:59"/>
    <n v="24"/>
    <n v="2.8611111111111112"/>
    <n v="2.8611111111111112"/>
    <n v="0"/>
    <n v="0"/>
    <n v="0"/>
    <n v="0"/>
    <n v="21.138888888888889"/>
    <n v="5.871944444444444"/>
    <n v="5.871944444444444"/>
    <n v="0"/>
    <n v="15.266944444444446"/>
    <n v="15.266944444444446"/>
    <n v="13.315833333333334"/>
    <n v="1.951111111111111"/>
    <n v="0"/>
    <n v="0"/>
    <n v="0"/>
    <n v="88.078703703703709"/>
    <n v="72.222076215505922"/>
    <n v="63.612268518518519"/>
    <n v="84.217220085502817"/>
    <n v="0"/>
    <n v="0"/>
    <n v="0"/>
    <n v="0.12779971252342567"/>
    <n v="0"/>
    <n v="15.266944444444446"/>
    <n v="0"/>
    <n v="15.266944444444446"/>
    <n v="0"/>
    <n v="0"/>
    <n v="0"/>
    <n v="0"/>
    <m/>
    <m/>
    <m/>
    <m/>
  </r>
  <r>
    <x v="12"/>
    <s v="FROTA 01"/>
    <x v="2"/>
    <x v="2"/>
    <d v="1901-03-25T00:00:00"/>
    <n v="90"/>
    <x v="5"/>
    <s v="CA1014KS115"/>
    <s v="25/03/2023"/>
    <s v="00:00:00"/>
    <s v="25/03/2023"/>
    <s v="23:59:59"/>
    <n v="24"/>
    <n v="5.2183333333333337"/>
    <n v="0"/>
    <n v="0"/>
    <n v="5.2183333333333337"/>
    <n v="5.2183333333333337"/>
    <n v="0"/>
    <n v="18.781666666666666"/>
    <n v="5.5616666666666674"/>
    <n v="5.5616666666666674"/>
    <n v="0"/>
    <n v="13.219999999999999"/>
    <n v="13.021388888888888"/>
    <n v="10.680277777777777"/>
    <n v="2.3411111111111111"/>
    <n v="0.1986111111111111"/>
    <n v="0"/>
    <n v="0.1986111111111111"/>
    <n v="78.256944444444443"/>
    <n v="70.387789511047998"/>
    <n v="55.083333333333329"/>
    <n v="100"/>
    <n v="0"/>
    <n v="0"/>
    <n v="0"/>
    <n v="0.17708858631702809"/>
    <n v="0"/>
    <n v="13.219999999999999"/>
    <n v="0"/>
    <n v="13.219999999999999"/>
    <n v="0"/>
    <n v="0"/>
    <n v="1"/>
    <n v="0"/>
    <m/>
    <m/>
    <m/>
    <m/>
  </r>
  <r>
    <x v="12"/>
    <s v="FROTA 01"/>
    <x v="2"/>
    <x v="2"/>
    <d v="1901-03-25T00:00:00"/>
    <n v="90"/>
    <x v="6"/>
    <s v="CA1014KS116"/>
    <s v="25/03/2023"/>
    <s v="00:00:00"/>
    <s v="25/03/2023"/>
    <s v="23:59:59"/>
    <n v="24.000000000000007"/>
    <n v="0"/>
    <n v="0"/>
    <n v="0"/>
    <n v="0"/>
    <n v="0"/>
    <n v="0"/>
    <n v="24.000000000000007"/>
    <n v="8.0761111111111106"/>
    <n v="8.0761111111111106"/>
    <n v="0"/>
    <n v="15.923888888888889"/>
    <n v="15.923888888888889"/>
    <n v="13.566111111111113"/>
    <n v="2.3577777777777778"/>
    <n v="0"/>
    <n v="0"/>
    <n v="0"/>
    <n v="100"/>
    <n v="66.349537037037024"/>
    <n v="66.349537037037024"/>
    <n v="100"/>
    <n v="0"/>
    <n v="0"/>
    <n v="0"/>
    <n v="0.1480654502320064"/>
    <n v="0"/>
    <n v="15.923888888888889"/>
    <n v="0"/>
    <n v="15.923888888888889"/>
    <n v="0"/>
    <n v="0"/>
    <n v="0"/>
    <n v="0"/>
    <m/>
    <m/>
    <m/>
    <m/>
  </r>
  <r>
    <x v="12"/>
    <s v="FROTA 01"/>
    <x v="2"/>
    <x v="2"/>
    <d v="1901-03-25T00:00:00"/>
    <n v="90"/>
    <x v="7"/>
    <s v="CA1014KS117"/>
    <s v="25/03/2023"/>
    <s v="00:00:00"/>
    <s v="25/03/2023"/>
    <s v="23:59:59"/>
    <n v="23.999999999999996"/>
    <n v="0"/>
    <n v="0"/>
    <n v="0"/>
    <n v="0"/>
    <n v="0"/>
    <n v="0"/>
    <n v="23.999999999999996"/>
    <n v="7.4013888888888877"/>
    <n v="7.4013888888888877"/>
    <n v="0"/>
    <n v="16.598611111111111"/>
    <n v="16.598611111111111"/>
    <n v="13.557222222222224"/>
    <n v="3.0413888888888887"/>
    <n v="0"/>
    <n v="0"/>
    <n v="0"/>
    <n v="100"/>
    <n v="69.160879629629648"/>
    <n v="69.160879629629648"/>
    <n v="100"/>
    <n v="0"/>
    <n v="0"/>
    <n v="0"/>
    <n v="0.18323152874236465"/>
    <n v="0"/>
    <n v="16.598611111111111"/>
    <n v="0"/>
    <n v="16.598611111111111"/>
    <n v="0"/>
    <n v="0"/>
    <n v="0"/>
    <n v="0"/>
    <m/>
    <m/>
    <m/>
    <m/>
  </r>
  <r>
    <x v="12"/>
    <s v="FROTA 01"/>
    <x v="2"/>
    <x v="2"/>
    <d v="1901-03-25T00:00:00"/>
    <n v="90"/>
    <x v="8"/>
    <s v="CA1014KS118"/>
    <s v="25/03/2023"/>
    <s v="00:00:00"/>
    <s v="25/03/2023"/>
    <s v="23:59:59"/>
    <n v="23.999999999999993"/>
    <n v="0"/>
    <n v="0"/>
    <n v="0"/>
    <n v="0"/>
    <n v="0"/>
    <n v="0"/>
    <n v="23.999999999999993"/>
    <n v="10.192500000000001"/>
    <n v="10.192500000000001"/>
    <n v="0"/>
    <n v="13.807499999999999"/>
    <n v="13.807499999999999"/>
    <n v="11.071111111111112"/>
    <n v="2.736388888888889"/>
    <n v="0"/>
    <n v="0"/>
    <n v="0"/>
    <n v="100"/>
    <n v="57.531250000000014"/>
    <n v="57.531250000000014"/>
    <n v="100"/>
    <n v="0"/>
    <n v="0"/>
    <n v="0"/>
    <n v="0.19818134266803469"/>
    <n v="0"/>
    <n v="13.807499999999999"/>
    <n v="0"/>
    <n v="13.807499999999999"/>
    <n v="0"/>
    <n v="0"/>
    <n v="0"/>
    <n v="0"/>
    <m/>
    <m/>
    <m/>
    <m/>
  </r>
  <r>
    <x v="12"/>
    <s v="FROTA 01"/>
    <x v="2"/>
    <x v="2"/>
    <d v="1901-03-26T00:00:00"/>
    <n v="90"/>
    <x v="0"/>
    <s v="CA1014KS110"/>
    <s v="26/03/2023"/>
    <s v="00:00:00"/>
    <s v="26/03/2023"/>
    <s v="23:59:59"/>
    <n v="24.000000000000004"/>
    <n v="0"/>
    <n v="0"/>
    <n v="0"/>
    <n v="0"/>
    <n v="0"/>
    <n v="0"/>
    <n v="24.000000000000004"/>
    <n v="8.2991666666666681"/>
    <n v="7.8319444444444448"/>
    <n v="0.46722222222222221"/>
    <n v="15.700833333333332"/>
    <n v="15.700833333333332"/>
    <n v="13.093888888888888"/>
    <n v="2.6069444444444447"/>
    <n v="0"/>
    <n v="0"/>
    <n v="0"/>
    <n v="100"/>
    <n v="65.420138888888872"/>
    <n v="65.420138888888872"/>
    <n v="100"/>
    <n v="0"/>
    <n v="0"/>
    <n v="0"/>
    <n v="0.16603860375422397"/>
    <n v="0"/>
    <n v="15.700833333333332"/>
    <n v="0"/>
    <n v="15.700833333333332"/>
    <n v="0"/>
    <n v="0"/>
    <n v="0"/>
    <n v="0"/>
    <m/>
    <m/>
    <m/>
    <m/>
  </r>
  <r>
    <x v="12"/>
    <s v="FROTA 01"/>
    <x v="2"/>
    <x v="2"/>
    <d v="1901-03-26T00:00:00"/>
    <n v="90"/>
    <x v="1"/>
    <s v="CA1014KS111"/>
    <s v="26/03/2023"/>
    <s v="00:00:00"/>
    <s v="26/03/2023"/>
    <s v="23:59:59"/>
    <n v="24.000000000000004"/>
    <n v="11.460833333333333"/>
    <n v="0"/>
    <n v="0"/>
    <n v="11.460833333333333"/>
    <n v="11.460833333333333"/>
    <n v="0"/>
    <n v="12.539166666666667"/>
    <n v="4.3127777777777769"/>
    <n v="4.3127777777777769"/>
    <n v="0"/>
    <n v="8.2263888888888896"/>
    <n v="8.2263888888888896"/>
    <n v="6.8905555555555544"/>
    <n v="1.3358333333333334"/>
    <n v="0"/>
    <n v="0"/>
    <n v="0"/>
    <n v="52.246527777777771"/>
    <n v="65.605547063645034"/>
    <n v="34.276620370370367"/>
    <n v="100"/>
    <n v="0"/>
    <n v="0"/>
    <n v="0"/>
    <n v="0.16238392706398785"/>
    <n v="0"/>
    <n v="8.2263888888888896"/>
    <n v="0"/>
    <n v="2.74212962962963"/>
    <n v="3.8202777777777777"/>
    <n v="3"/>
    <n v="1"/>
    <n v="0"/>
    <m/>
    <m/>
    <m/>
    <m/>
  </r>
  <r>
    <x v="12"/>
    <s v="FROTA 01"/>
    <x v="2"/>
    <x v="2"/>
    <d v="1901-03-26T00:00:00"/>
    <n v="90"/>
    <x v="2"/>
    <s v="CA1014KS112"/>
    <s v="26/03/2023"/>
    <s v="00:00:00"/>
    <s v="26/03/2023"/>
    <s v="23:59:59"/>
    <n v="24"/>
    <n v="0"/>
    <n v="0"/>
    <n v="0"/>
    <n v="0"/>
    <n v="0"/>
    <n v="0"/>
    <n v="24"/>
    <n v="8.9644444444444442"/>
    <n v="8.4494444444444436"/>
    <n v="0.51500000000000001"/>
    <n v="15.035555555555554"/>
    <n v="15.035555555555554"/>
    <n v="12.975000000000001"/>
    <n v="2.0605555555555553"/>
    <n v="0"/>
    <n v="0"/>
    <n v="0"/>
    <n v="100"/>
    <n v="62.648148148148138"/>
    <n v="62.648148148148138"/>
    <n v="100"/>
    <n v="0"/>
    <n v="0"/>
    <n v="0"/>
    <n v="0.13704552172627846"/>
    <n v="0"/>
    <n v="15.035555555555554"/>
    <n v="0"/>
    <n v="15.035555555555554"/>
    <n v="0"/>
    <n v="0"/>
    <n v="0"/>
    <n v="0"/>
    <m/>
    <m/>
    <m/>
    <m/>
  </r>
  <r>
    <x v="12"/>
    <s v="FROTA 01"/>
    <x v="2"/>
    <x v="2"/>
    <d v="1901-03-26T00:00:00"/>
    <n v="90"/>
    <x v="3"/>
    <s v="CA1014KS113"/>
    <s v="26/03/2023"/>
    <s v="00:00:00"/>
    <s v="26/03/2023"/>
    <s v="23:59:59"/>
    <n v="24"/>
    <n v="0.30305555555555558"/>
    <n v="0.30305555555555558"/>
    <n v="0"/>
    <n v="0"/>
    <n v="0"/>
    <n v="0"/>
    <n v="23.696944444444444"/>
    <n v="7.1161111111111115"/>
    <n v="7.1161111111111115"/>
    <n v="0"/>
    <n v="16.580833333333334"/>
    <n v="16.129444444444445"/>
    <n v="13.506666666666668"/>
    <n v="2.6227777777777779"/>
    <n v="0.4513888888888889"/>
    <n v="0"/>
    <n v="0.4513888888888889"/>
    <n v="98.737268518518519"/>
    <n v="69.970343105651224"/>
    <n v="69.086805555555557"/>
    <n v="98.20506070876246"/>
    <n v="0"/>
    <n v="0"/>
    <n v="1"/>
    <n v="0.15818130036353889"/>
    <n v="0"/>
    <n v="16.580833333333334"/>
    <n v="0.30305555555555558"/>
    <n v="16.580833333333334"/>
    <n v="0.30305555555555558"/>
    <n v="1"/>
    <n v="0"/>
    <n v="0"/>
    <m/>
    <m/>
    <m/>
    <m/>
  </r>
  <r>
    <x v="12"/>
    <s v="FROTA 01"/>
    <x v="2"/>
    <x v="2"/>
    <d v="1901-03-26T00:00:00"/>
    <n v="90"/>
    <x v="4"/>
    <s v="CA1014KS114"/>
    <s v="26/03/2023"/>
    <s v="00:00:00"/>
    <s v="26/03/2023"/>
    <s v="23:59:59"/>
    <n v="24.000000000000004"/>
    <n v="6.8441666666666663"/>
    <n v="6.8441666666666663"/>
    <n v="0"/>
    <n v="0"/>
    <n v="0"/>
    <n v="0"/>
    <n v="17.15583333333333"/>
    <n v="6.9383333333333344"/>
    <n v="6.4616666666666678"/>
    <n v="0.47666666666666668"/>
    <n v="10.217499999999999"/>
    <n v="10.217499999999999"/>
    <n v="9.2091666666666665"/>
    <n v="1.0083333333333333"/>
    <n v="0"/>
    <n v="0"/>
    <n v="0"/>
    <n v="71.482638888888857"/>
    <n v="59.557001991548077"/>
    <n v="42.572916666666657"/>
    <n v="59.885708703721782"/>
    <n v="0"/>
    <n v="0"/>
    <n v="1"/>
    <n v="9.8686893401843251E-2"/>
    <n v="0"/>
    <n v="10.217499999999999"/>
    <n v="6.8441666666666663"/>
    <n v="10.217499999999999"/>
    <n v="6.8441666666666663"/>
    <n v="1"/>
    <n v="0"/>
    <n v="0"/>
    <m/>
    <m/>
    <m/>
    <m/>
  </r>
  <r>
    <x v="12"/>
    <s v="FROTA 01"/>
    <x v="2"/>
    <x v="2"/>
    <d v="1901-03-26T00:00:00"/>
    <n v="90"/>
    <x v="5"/>
    <s v="CA1014KS115"/>
    <s v="26/03/2023"/>
    <s v="00:00:00"/>
    <s v="26/03/2023"/>
    <s v="23:59:59"/>
    <n v="24.000000000000007"/>
    <n v="0"/>
    <n v="0"/>
    <n v="0"/>
    <n v="0"/>
    <n v="0"/>
    <n v="0"/>
    <n v="24.000000000000007"/>
    <n v="7.5366666666666671"/>
    <n v="7.5366666666666671"/>
    <n v="0"/>
    <n v="16.463333333333331"/>
    <n v="16.463333333333331"/>
    <n v="14.820555555555554"/>
    <n v="1.6427777777777777"/>
    <n v="0"/>
    <n v="0"/>
    <n v="0"/>
    <n v="100"/>
    <n v="68.5972222222222"/>
    <n v="68.5972222222222"/>
    <n v="100"/>
    <n v="0"/>
    <n v="0"/>
    <n v="0"/>
    <n v="9.9784031855301353E-2"/>
    <n v="0"/>
    <n v="16.463333333333331"/>
    <n v="0"/>
    <n v="16.463333333333331"/>
    <n v="0"/>
    <n v="0"/>
    <n v="0"/>
    <n v="0"/>
    <m/>
    <m/>
    <m/>
    <m/>
  </r>
  <r>
    <x v="12"/>
    <s v="FROTA 01"/>
    <x v="2"/>
    <x v="2"/>
    <d v="1901-03-26T00:00:00"/>
    <n v="90"/>
    <x v="6"/>
    <s v="CA1014KS116"/>
    <s v="26/03/2023"/>
    <s v="00:00:00"/>
    <s v="26/03/2023"/>
    <s v="23:59:59"/>
    <n v="23.999999999999996"/>
    <n v="0"/>
    <n v="0"/>
    <n v="0"/>
    <n v="0"/>
    <n v="0"/>
    <n v="0"/>
    <n v="23.999999999999996"/>
    <n v="8.5888888888888886"/>
    <n v="8.323888888888888"/>
    <n v="0.26500000000000001"/>
    <n v="15.411111111111113"/>
    <n v="15.064722222222224"/>
    <n v="12.605555555555558"/>
    <n v="2.4591666666666665"/>
    <n v="0.34638888888888891"/>
    <n v="0"/>
    <n v="0.34638888888888891"/>
    <n v="100"/>
    <n v="64.212962962962976"/>
    <n v="64.212962962962976"/>
    <n v="100"/>
    <n v="0"/>
    <n v="0"/>
    <n v="0"/>
    <n v="0.15957101658255224"/>
    <n v="0"/>
    <n v="15.411111111111113"/>
    <n v="0"/>
    <n v="15.411111111111113"/>
    <n v="0"/>
    <n v="0"/>
    <n v="0"/>
    <n v="0"/>
    <m/>
    <m/>
    <m/>
    <m/>
  </r>
  <r>
    <x v="12"/>
    <s v="FROTA 01"/>
    <x v="2"/>
    <x v="2"/>
    <d v="1901-03-26T00:00:00"/>
    <n v="90"/>
    <x v="7"/>
    <s v="CA1014KS117"/>
    <s v="26/03/2023"/>
    <s v="00:00:00"/>
    <s v="26/03/2023"/>
    <s v="23:59:59"/>
    <n v="24"/>
    <n v="0"/>
    <n v="0"/>
    <n v="0"/>
    <n v="0"/>
    <n v="0"/>
    <n v="0"/>
    <n v="24"/>
    <n v="10.466666666666667"/>
    <n v="9.7849999999999984"/>
    <n v="0.68166666666666664"/>
    <n v="13.533333333333335"/>
    <n v="13.533333333333335"/>
    <n v="10.705555555555556"/>
    <n v="2.8277777777777775"/>
    <n v="0"/>
    <n v="0"/>
    <n v="0"/>
    <n v="100"/>
    <n v="56.3888888888889"/>
    <n v="56.3888888888889"/>
    <n v="100"/>
    <n v="0"/>
    <n v="0"/>
    <n v="0"/>
    <n v="0.20894909688013133"/>
    <n v="0"/>
    <n v="13.533333333333335"/>
    <n v="0"/>
    <n v="13.533333333333335"/>
    <n v="0"/>
    <n v="0"/>
    <n v="0"/>
    <n v="0"/>
    <m/>
    <m/>
    <m/>
    <m/>
  </r>
  <r>
    <x v="12"/>
    <s v="FROTA 01"/>
    <x v="2"/>
    <x v="2"/>
    <d v="1901-03-26T00:00:00"/>
    <n v="90"/>
    <x v="8"/>
    <s v="CA1014KS118"/>
    <s v="26/03/2023"/>
    <s v="00:00:00"/>
    <s v="26/03/2023"/>
    <s v="23:59:59"/>
    <n v="24"/>
    <n v="0"/>
    <n v="0"/>
    <n v="0"/>
    <n v="0"/>
    <n v="0"/>
    <n v="0"/>
    <n v="24"/>
    <n v="8.4386111111111113"/>
    <n v="8.0202777777777783"/>
    <n v="0.41833333333333333"/>
    <n v="15.561388888888889"/>
    <n v="15.561388888888889"/>
    <n v="13.810833333333333"/>
    <n v="1.7505555555555554"/>
    <n v="0"/>
    <n v="0"/>
    <n v="0"/>
    <n v="100"/>
    <n v="64.839120370370367"/>
    <n v="64.839120370370367"/>
    <n v="100"/>
    <n v="0"/>
    <n v="0"/>
    <n v="0"/>
    <n v="0.11249352921225968"/>
    <n v="0"/>
    <n v="15.561388888888889"/>
    <n v="0"/>
    <n v="15.561388888888889"/>
    <n v="0"/>
    <n v="0"/>
    <n v="0"/>
    <n v="0"/>
    <m/>
    <m/>
    <m/>
    <m/>
  </r>
  <r>
    <x v="13"/>
    <s v="FROTA 01"/>
    <x v="2"/>
    <x v="2"/>
    <d v="1901-03-27T00:00:00"/>
    <n v="90"/>
    <x v="0"/>
    <s v="CA1014KS110"/>
    <s v="27/03/2023"/>
    <s v="00:00:00"/>
    <s v="27/03/2023"/>
    <s v="23:59:59"/>
    <n v="24.000000000000004"/>
    <n v="0"/>
    <n v="0"/>
    <n v="0"/>
    <n v="0"/>
    <n v="0"/>
    <n v="0"/>
    <n v="24.000000000000004"/>
    <n v="8.7844444444444445"/>
    <n v="7.0563888888888888"/>
    <n v="1.7280555555555555"/>
    <n v="15.215555555555554"/>
    <n v="15.06111111111111"/>
    <n v="13.696388888888887"/>
    <n v="1.3647222222222222"/>
    <n v="0.15444444444444444"/>
    <n v="0"/>
    <n v="0.15444444444444444"/>
    <n v="100"/>
    <n v="63.398148148148124"/>
    <n v="63.398148148148124"/>
    <n v="100"/>
    <n v="0"/>
    <n v="0"/>
    <n v="0"/>
    <n v="8.9692566087337527E-2"/>
    <n v="0"/>
    <n v="15.215555555555554"/>
    <n v="0"/>
    <n v="15.215555555555554"/>
    <n v="0"/>
    <n v="0"/>
    <n v="0"/>
    <n v="0"/>
    <m/>
    <m/>
    <m/>
    <m/>
  </r>
  <r>
    <x v="13"/>
    <s v="FROTA 01"/>
    <x v="2"/>
    <x v="2"/>
    <d v="1901-03-27T00:00:00"/>
    <n v="90"/>
    <x v="1"/>
    <s v="CA1014KS111"/>
    <s v="27/03/2023"/>
    <s v="00:00:00"/>
    <s v="27/03/2023"/>
    <s v="23:59:59"/>
    <n v="24"/>
    <n v="21.022500000000001"/>
    <n v="0"/>
    <n v="0"/>
    <n v="21.022500000000001"/>
    <n v="21.022500000000001"/>
    <n v="0"/>
    <n v="2.9774999999999991"/>
    <n v="1.3283333333333331"/>
    <n v="1.3283333333333331"/>
    <n v="0"/>
    <n v="1.6491666666666669"/>
    <n v="1.6491666666666669"/>
    <n v="1.3611111111111112"/>
    <n v="0.28805555555555556"/>
    <n v="0"/>
    <n v="0"/>
    <n v="0"/>
    <n v="12.406249999999996"/>
    <n v="55.387629443045086"/>
    <n v="6.8715277777777795"/>
    <n v="100"/>
    <n v="0"/>
    <n v="0"/>
    <n v="0"/>
    <n v="0.17466734040761325"/>
    <n v="0"/>
    <n v="1.6491666666666669"/>
    <n v="0"/>
    <n v="1.6491666666666669"/>
    <n v="0"/>
    <n v="0"/>
    <n v="1"/>
    <n v="0"/>
    <m/>
    <m/>
    <m/>
    <m/>
  </r>
  <r>
    <x v="13"/>
    <s v="FROTA 01"/>
    <x v="2"/>
    <x v="2"/>
    <d v="1901-03-27T00:00:00"/>
    <n v="90"/>
    <x v="2"/>
    <s v="CA1014KS112"/>
    <s v="27/03/2023"/>
    <s v="00:00:00"/>
    <s v="27/03/2023"/>
    <s v="23:59:59"/>
    <n v="24.000000000000007"/>
    <n v="0"/>
    <n v="0"/>
    <n v="0"/>
    <n v="0"/>
    <n v="0"/>
    <n v="0"/>
    <n v="24.000000000000007"/>
    <n v="12.225277777777775"/>
    <n v="10.475555555555554"/>
    <n v="1.7497222222222222"/>
    <n v="11.774722222222223"/>
    <n v="11.774722222222223"/>
    <n v="10.159166666666668"/>
    <n v="1.6155555555555554"/>
    <n v="0"/>
    <n v="0"/>
    <n v="0"/>
    <n v="100"/>
    <n v="49.061342592592581"/>
    <n v="49.061342592592581"/>
    <n v="100"/>
    <n v="0"/>
    <n v="0"/>
    <n v="0"/>
    <n v="0.13720540706315315"/>
    <n v="0"/>
    <n v="11.774722222222223"/>
    <n v="0"/>
    <n v="11.774722222222223"/>
    <n v="0"/>
    <n v="0"/>
    <n v="0"/>
    <n v="0"/>
    <m/>
    <m/>
    <m/>
    <m/>
  </r>
  <r>
    <x v="13"/>
    <s v="FROTA 01"/>
    <x v="2"/>
    <x v="2"/>
    <d v="1901-03-27T00:00:00"/>
    <n v="90"/>
    <x v="3"/>
    <s v="CA1014KS113"/>
    <s v="27/03/2023"/>
    <s v="00:00:00"/>
    <s v="27/03/2023"/>
    <s v="23:59:59"/>
    <n v="23.999999999999996"/>
    <n v="0"/>
    <n v="0"/>
    <n v="0"/>
    <n v="0"/>
    <n v="0"/>
    <n v="0"/>
    <n v="23.999999999999996"/>
    <n v="5.9297222222222219"/>
    <n v="4.1805555555555554"/>
    <n v="1.7491666666666668"/>
    <n v="18.070277777777775"/>
    <n v="18.070277777777775"/>
    <n v="14.785833333333333"/>
    <n v="3.2844444444444445"/>
    <n v="0"/>
    <n v="0"/>
    <n v="0"/>
    <n v="100"/>
    <n v="75.292824074074076"/>
    <n v="75.292824074074076"/>
    <n v="100"/>
    <n v="0"/>
    <n v="0"/>
    <n v="0"/>
    <n v="0.18175948841713682"/>
    <n v="0"/>
    <n v="18.070277777777775"/>
    <n v="0"/>
    <n v="18.070277777777775"/>
    <n v="0"/>
    <n v="0"/>
    <n v="0"/>
    <n v="0"/>
    <m/>
    <m/>
    <m/>
    <m/>
  </r>
  <r>
    <x v="13"/>
    <s v="FROTA 01"/>
    <x v="2"/>
    <x v="2"/>
    <d v="1901-03-27T00:00:00"/>
    <n v="90"/>
    <x v="4"/>
    <s v="CA1014KS114"/>
    <s v="27/03/2023"/>
    <s v="00:00:00"/>
    <s v="27/03/2023"/>
    <s v="23:59:59"/>
    <n v="24.000000000000007"/>
    <n v="0"/>
    <n v="0"/>
    <n v="0"/>
    <n v="0"/>
    <n v="0"/>
    <n v="0"/>
    <n v="24.000000000000007"/>
    <n v="6.7"/>
    <n v="4.9694444444444441"/>
    <n v="1.7305555555555556"/>
    <n v="17.3"/>
    <n v="17.3"/>
    <n v="14.89111111111111"/>
    <n v="2.4088888888888889"/>
    <n v="0"/>
    <n v="0"/>
    <n v="0"/>
    <n v="100"/>
    <n v="72.083333333333314"/>
    <n v="72.083333333333314"/>
    <n v="100"/>
    <n v="0"/>
    <n v="0"/>
    <n v="0"/>
    <n v="0.13924213230571611"/>
    <n v="0"/>
    <n v="17.3"/>
    <n v="0"/>
    <n v="17.3"/>
    <n v="0"/>
    <n v="0"/>
    <n v="0"/>
    <n v="0"/>
    <m/>
    <m/>
    <m/>
    <m/>
  </r>
  <r>
    <x v="13"/>
    <s v="FROTA 01"/>
    <x v="2"/>
    <x v="2"/>
    <d v="1901-03-27T00:00:00"/>
    <n v="90"/>
    <x v="5"/>
    <s v="CA1014KS115"/>
    <s v="27/03/2023"/>
    <s v="00:00:00"/>
    <s v="27/03/2023"/>
    <s v="23:59:59"/>
    <n v="23.999999999999993"/>
    <n v="0"/>
    <n v="0"/>
    <n v="0"/>
    <n v="0"/>
    <n v="0"/>
    <n v="0"/>
    <n v="23.999999999999993"/>
    <n v="10.360555555555557"/>
    <n v="8.5252777777777773"/>
    <n v="1.8352777777777778"/>
    <n v="13.639444444444445"/>
    <n v="13.639444444444445"/>
    <n v="11.333611111111111"/>
    <n v="2.3058333333333332"/>
    <n v="0"/>
    <n v="0"/>
    <n v="0"/>
    <n v="100"/>
    <n v="56.83101851851854"/>
    <n v="56.83101851851854"/>
    <n v="100"/>
    <n v="0"/>
    <n v="0"/>
    <n v="0"/>
    <n v="0.1690562502545721"/>
    <n v="0"/>
    <n v="13.639444444444445"/>
    <n v="0"/>
    <n v="13.639444444444445"/>
    <n v="0"/>
    <n v="0"/>
    <n v="0"/>
    <n v="0"/>
    <m/>
    <m/>
    <m/>
    <m/>
  </r>
  <r>
    <x v="13"/>
    <s v="FROTA 01"/>
    <x v="2"/>
    <x v="2"/>
    <d v="1901-03-27T00:00:00"/>
    <n v="90"/>
    <x v="6"/>
    <s v="CA1014KS116"/>
    <s v="27/03/2023"/>
    <s v="00:00:00"/>
    <s v="27/03/2023"/>
    <s v="23:59:59"/>
    <n v="24.000000000000004"/>
    <n v="0"/>
    <n v="0"/>
    <n v="0"/>
    <n v="0"/>
    <n v="0"/>
    <n v="0"/>
    <n v="24.000000000000004"/>
    <n v="7.0219444444444443"/>
    <n v="5.1772222222222224"/>
    <n v="1.8447222222222222"/>
    <n v="16.978055555555553"/>
    <n v="16.978055555555553"/>
    <n v="15.588888888888889"/>
    <n v="1.3891666666666667"/>
    <n v="0"/>
    <n v="0"/>
    <n v="0"/>
    <n v="100"/>
    <n v="70.741898148148124"/>
    <n v="70.741898148148124"/>
    <n v="100"/>
    <n v="0"/>
    <n v="0"/>
    <n v="0"/>
    <n v="8.1821305279691114E-2"/>
    <n v="0"/>
    <n v="16.978055555555553"/>
    <n v="0"/>
    <n v="16.978055555555553"/>
    <n v="0"/>
    <n v="0"/>
    <n v="0"/>
    <n v="0"/>
    <m/>
    <m/>
    <m/>
    <m/>
  </r>
  <r>
    <x v="13"/>
    <s v="FROTA 01"/>
    <x v="2"/>
    <x v="2"/>
    <d v="1901-03-27T00:00:00"/>
    <n v="90"/>
    <x v="7"/>
    <s v="CA1014KS117"/>
    <s v="27/03/2023"/>
    <s v="00:00:00"/>
    <s v="27/03/2023"/>
    <s v="23:59:59"/>
    <n v="24"/>
    <n v="0"/>
    <n v="0"/>
    <n v="0"/>
    <n v="0"/>
    <n v="0"/>
    <n v="0"/>
    <n v="24"/>
    <n v="9.6611111111111114"/>
    <n v="7.979166666666667"/>
    <n v="1.6819444444444445"/>
    <n v="14.33888888888889"/>
    <n v="14.33888888888889"/>
    <n v="12.475000000000001"/>
    <n v="1.8638888888888889"/>
    <n v="0"/>
    <n v="0"/>
    <n v="0"/>
    <n v="100"/>
    <n v="59.745370370370374"/>
    <n v="59.745370370370374"/>
    <n v="100"/>
    <n v="0"/>
    <n v="0"/>
    <n v="0"/>
    <n v="0.12998837659821774"/>
    <n v="0"/>
    <n v="14.33888888888889"/>
    <n v="0"/>
    <n v="14.33888888888889"/>
    <n v="0"/>
    <n v="0"/>
    <n v="0"/>
    <n v="0"/>
    <m/>
    <m/>
    <m/>
    <m/>
  </r>
  <r>
    <x v="13"/>
    <s v="FROTA 01"/>
    <x v="2"/>
    <x v="2"/>
    <d v="1901-03-27T00:00:00"/>
    <n v="90"/>
    <x v="8"/>
    <s v="CA1014KS118"/>
    <s v="27/03/2023"/>
    <s v="00:00:00"/>
    <s v="27/03/2023"/>
    <s v="23:59:59"/>
    <n v="24.000000000000004"/>
    <n v="0"/>
    <n v="0"/>
    <n v="0"/>
    <n v="0"/>
    <n v="0"/>
    <n v="0"/>
    <n v="24.000000000000004"/>
    <n v="8.0608333333333331"/>
    <n v="6.3886111111111106"/>
    <n v="1.6722222222222223"/>
    <n v="15.939166666666667"/>
    <n v="15.939166666666667"/>
    <n v="13.895833333333332"/>
    <n v="2.0433333333333334"/>
    <n v="0"/>
    <n v="0"/>
    <n v="0"/>
    <n v="100"/>
    <n v="66.413194444444429"/>
    <n v="66.413194444444429"/>
    <n v="100"/>
    <n v="0"/>
    <n v="0"/>
    <n v="0"/>
    <n v="0.12819574423589691"/>
    <n v="0"/>
    <n v="15.939166666666667"/>
    <n v="0"/>
    <n v="15.939166666666667"/>
    <n v="0"/>
    <n v="0"/>
    <n v="0"/>
    <n v="0"/>
    <m/>
    <m/>
    <m/>
    <m/>
  </r>
  <r>
    <x v="13"/>
    <s v="FROTA 01"/>
    <x v="2"/>
    <x v="2"/>
    <d v="1901-03-28T00:00:00"/>
    <n v="90"/>
    <x v="0"/>
    <s v="CA1014KS110"/>
    <s v="28/03/2023"/>
    <s v="00:00:00"/>
    <s v="28/03/2023"/>
    <s v="23:59:59"/>
    <n v="24"/>
    <n v="0"/>
    <n v="0"/>
    <n v="0"/>
    <n v="0"/>
    <n v="0"/>
    <n v="0"/>
    <n v="24"/>
    <n v="13.295555555555556"/>
    <n v="9.3777777777777782"/>
    <n v="3.9177777777777778"/>
    <n v="10.704444444444443"/>
    <n v="10.704444444444443"/>
    <n v="8.155555555555555"/>
    <n v="2.548888888888889"/>
    <n v="0"/>
    <n v="0"/>
    <n v="0"/>
    <n v="100"/>
    <n v="44.601851851851841"/>
    <n v="44.601851851851841"/>
    <n v="100"/>
    <n v="0"/>
    <n v="0"/>
    <n v="0"/>
    <n v="0.2381150093419141"/>
    <n v="0"/>
    <n v="10.704444444444443"/>
    <n v="0"/>
    <n v="10.704444444444443"/>
    <n v="0"/>
    <n v="0"/>
    <n v="0"/>
    <n v="0"/>
    <m/>
    <m/>
    <m/>
    <m/>
  </r>
  <r>
    <x v="13"/>
    <s v="FROTA 01"/>
    <x v="2"/>
    <x v="2"/>
    <d v="1901-03-28T00:00:00"/>
    <n v="90"/>
    <x v="1"/>
    <s v="CA1014KS111"/>
    <s v="28/03/2023"/>
    <s v="00:00:00"/>
    <s v="28/03/2023"/>
    <s v="23:59:59"/>
    <n v="24"/>
    <n v="0"/>
    <n v="0"/>
    <n v="0"/>
    <n v="0"/>
    <n v="0"/>
    <n v="0"/>
    <n v="24"/>
    <n v="10.768333333333334"/>
    <n v="5.4783333333333326"/>
    <n v="5.2899999999999991"/>
    <n v="13.231666666666667"/>
    <n v="13.231666666666667"/>
    <n v="10.30638888888889"/>
    <n v="2.9252777777777776"/>
    <n v="0"/>
    <n v="0"/>
    <n v="0"/>
    <n v="100"/>
    <n v="55.13194444444445"/>
    <n v="55.13194444444445"/>
    <n v="100"/>
    <n v="0"/>
    <n v="0"/>
    <n v="0"/>
    <n v="0.22108158038375947"/>
    <n v="0"/>
    <n v="13.231666666666667"/>
    <n v="0"/>
    <n v="13.231666666666667"/>
    <n v="0"/>
    <n v="0"/>
    <n v="0"/>
    <n v="0"/>
    <m/>
    <m/>
    <m/>
    <m/>
  </r>
  <r>
    <x v="13"/>
    <s v="FROTA 01"/>
    <x v="2"/>
    <x v="2"/>
    <d v="1901-03-28T00:00:00"/>
    <n v="90"/>
    <x v="2"/>
    <s v="CA1014KS112"/>
    <s v="28/03/2023"/>
    <s v="00:00:00"/>
    <s v="28/03/2023"/>
    <s v="23:59:59"/>
    <n v="24"/>
    <n v="7.1727777777777781"/>
    <n v="0"/>
    <n v="0"/>
    <n v="7.1727777777777781"/>
    <n v="7.1727777777777781"/>
    <n v="0"/>
    <n v="16.827222222222222"/>
    <n v="10.143333333333331"/>
    <n v="6.0186111111111105"/>
    <n v="4.1247222222222222"/>
    <n v="6.6838888888888892"/>
    <n v="6.6838888888888892"/>
    <n v="5.6577777777777776"/>
    <n v="1.0261111111111112"/>
    <n v="0"/>
    <n v="0"/>
    <n v="0"/>
    <n v="70.113425925925924"/>
    <n v="39.720690679784745"/>
    <n v="27.849537037037038"/>
    <n v="100"/>
    <n v="0"/>
    <n v="0"/>
    <n v="0"/>
    <n v="0.15352007314437704"/>
    <n v="0"/>
    <n v="6.6838888888888892"/>
    <n v="0"/>
    <n v="6.6838888888888892"/>
    <n v="7.1727777777777781"/>
    <n v="1"/>
    <n v="1"/>
    <n v="0"/>
    <m/>
    <m/>
    <m/>
    <m/>
  </r>
  <r>
    <x v="13"/>
    <s v="FROTA 01"/>
    <x v="2"/>
    <x v="2"/>
    <d v="1901-03-28T00:00:00"/>
    <n v="90"/>
    <x v="3"/>
    <s v="CA1014KS113"/>
    <s v="28/03/2023"/>
    <s v="00:00:00"/>
    <s v="28/03/2023"/>
    <s v="23:59:59"/>
    <n v="23.999999999999996"/>
    <n v="3.1405555555555553"/>
    <n v="3.1405555555555553"/>
    <n v="0"/>
    <n v="0"/>
    <n v="0"/>
    <n v="0"/>
    <n v="20.859444444444438"/>
    <n v="10.316111111111113"/>
    <n v="7.1102777777777799"/>
    <n v="3.2058333333333331"/>
    <n v="10.543333333333335"/>
    <n v="10.499444444444446"/>
    <n v="9.1558333333333355"/>
    <n v="1.3436111111111111"/>
    <n v="4.3888888888888887E-2"/>
    <n v="0"/>
    <n v="4.3888888888888887E-2"/>
    <n v="86.914351851851833"/>
    <n v="50.544650704450447"/>
    <n v="43.930555555555564"/>
    <n v="77.049246884007957"/>
    <n v="0"/>
    <n v="0"/>
    <n v="2"/>
    <n v="0.1274370323532511"/>
    <n v="0"/>
    <n v="5.2716666666666674"/>
    <n v="1.5702777777777777"/>
    <n v="5.2716666666666674"/>
    <n v="1.5702777777777777"/>
    <n v="2"/>
    <n v="0"/>
    <n v="0"/>
    <m/>
    <m/>
    <m/>
    <m/>
  </r>
  <r>
    <x v="13"/>
    <s v="FROTA 01"/>
    <x v="2"/>
    <x v="2"/>
    <d v="1901-03-28T00:00:00"/>
    <n v="90"/>
    <x v="4"/>
    <s v="CA1014KS114"/>
    <s v="28/03/2023"/>
    <s v="00:00:00"/>
    <s v="28/03/2023"/>
    <s v="23:59:59"/>
    <n v="23.999999999999996"/>
    <n v="0"/>
    <n v="0"/>
    <n v="0"/>
    <n v="0"/>
    <n v="0"/>
    <n v="0"/>
    <n v="23.999999999999996"/>
    <n v="14.113888888888889"/>
    <n v="9.7341666666666669"/>
    <n v="4.3797222222222221"/>
    <n v="9.8861111111111111"/>
    <n v="9.8861111111111111"/>
    <n v="8.8261111111111106"/>
    <n v="1.06"/>
    <n v="0"/>
    <n v="0"/>
    <n v="0"/>
    <n v="100"/>
    <n v="41.192129629629633"/>
    <n v="41.192129629629633"/>
    <n v="100"/>
    <n v="0"/>
    <n v="0"/>
    <n v="0"/>
    <n v="0.10722112953076708"/>
    <n v="0"/>
    <n v="9.8861111111111111"/>
    <n v="0"/>
    <n v="9.8861111111111111"/>
    <n v="0"/>
    <n v="0"/>
    <n v="0"/>
    <n v="0"/>
    <m/>
    <m/>
    <m/>
    <m/>
  </r>
  <r>
    <x v="13"/>
    <s v="FROTA 01"/>
    <x v="2"/>
    <x v="2"/>
    <d v="1901-03-28T00:00:00"/>
    <n v="90"/>
    <x v="5"/>
    <s v="CA1014KS115"/>
    <s v="28/03/2023"/>
    <s v="00:00:00"/>
    <s v="28/03/2023"/>
    <s v="23:59:59"/>
    <n v="24"/>
    <n v="1.898611111111111"/>
    <n v="1.898611111111111"/>
    <n v="0"/>
    <n v="0"/>
    <n v="0"/>
    <n v="0"/>
    <n v="22.101388888888888"/>
    <n v="12.337777777777779"/>
    <n v="7.6549999999999994"/>
    <n v="4.6827777777777779"/>
    <n v="9.7636111111111124"/>
    <n v="9.7636111111111124"/>
    <n v="6.8488888888888901"/>
    <n v="2.9147222222222222"/>
    <n v="0"/>
    <n v="0"/>
    <n v="0"/>
    <n v="92.089120370370367"/>
    <n v="44.176459498523229"/>
    <n v="40.681712962962969"/>
    <n v="83.719988567073173"/>
    <n v="0"/>
    <n v="0"/>
    <n v="1"/>
    <n v="0.29852911889385186"/>
    <n v="0"/>
    <n v="9.7636111111111124"/>
    <n v="1.898611111111111"/>
    <n v="9.7636111111111124"/>
    <n v="1.898611111111111"/>
    <n v="1"/>
    <n v="0"/>
    <n v="0"/>
    <m/>
    <m/>
    <m/>
    <m/>
  </r>
  <r>
    <x v="13"/>
    <s v="FROTA 01"/>
    <x v="2"/>
    <x v="2"/>
    <d v="1901-03-28T00:00:00"/>
    <n v="90"/>
    <x v="6"/>
    <s v="CA1014KS116"/>
    <s v="28/03/2023"/>
    <s v="00:00:00"/>
    <s v="28/03/2023"/>
    <s v="23:59:59"/>
    <n v="24"/>
    <n v="0"/>
    <n v="0"/>
    <n v="0"/>
    <n v="0"/>
    <n v="0"/>
    <n v="0"/>
    <n v="24"/>
    <n v="10.971944444444444"/>
    <n v="7.6300000000000008"/>
    <n v="3.3419444444444442"/>
    <n v="13.028055555555557"/>
    <n v="13.028055555555557"/>
    <n v="12.06138888888889"/>
    <n v="0.96666666666666656"/>
    <n v="0"/>
    <n v="0"/>
    <n v="0"/>
    <n v="100"/>
    <n v="54.283564814814824"/>
    <n v="54.283564814814824"/>
    <n v="100"/>
    <n v="0"/>
    <n v="0"/>
    <n v="0"/>
    <n v="7.4198844374320352E-2"/>
    <n v="0"/>
    <n v="13.028055555555557"/>
    <n v="0"/>
    <n v="13.028055555555557"/>
    <n v="0"/>
    <n v="0"/>
    <n v="0"/>
    <n v="0"/>
    <m/>
    <m/>
    <m/>
    <m/>
  </r>
  <r>
    <x v="13"/>
    <s v="FROTA 01"/>
    <x v="2"/>
    <x v="2"/>
    <d v="1901-03-28T00:00:00"/>
    <n v="90"/>
    <x v="7"/>
    <s v="CA1014KS117"/>
    <s v="28/03/2023"/>
    <s v="00:00:00"/>
    <s v="28/03/2023"/>
    <s v="23:59:59"/>
    <n v="23.999999999999996"/>
    <n v="0"/>
    <n v="0"/>
    <n v="0"/>
    <n v="0"/>
    <n v="0"/>
    <n v="0"/>
    <n v="23.999999999999996"/>
    <n v="14.613888888888887"/>
    <n v="10.830277777777777"/>
    <n v="3.783611111111111"/>
    <n v="9.3861111111111111"/>
    <n v="9.3861111111111111"/>
    <n v="9.0444444444444461"/>
    <n v="0.34166666666666667"/>
    <n v="0"/>
    <n v="0"/>
    <n v="0"/>
    <n v="100"/>
    <n v="39.108796296296298"/>
    <n v="39.108796296296298"/>
    <n v="100"/>
    <n v="0"/>
    <n v="0"/>
    <n v="0"/>
    <n v="3.6401302160402486E-2"/>
    <n v="0"/>
    <n v="9.3861111111111111"/>
    <n v="0"/>
    <n v="9.3861111111111111"/>
    <n v="0"/>
    <n v="0"/>
    <n v="0"/>
    <n v="0"/>
    <m/>
    <m/>
    <m/>
    <m/>
  </r>
  <r>
    <x v="13"/>
    <s v="FROTA 01"/>
    <x v="2"/>
    <x v="2"/>
    <d v="1901-03-28T00:00:00"/>
    <n v="90"/>
    <x v="8"/>
    <s v="CA1014KS118"/>
    <s v="28/03/2023"/>
    <s v="00:00:00"/>
    <s v="28/03/2023"/>
    <s v="23:59:59"/>
    <n v="24"/>
    <n v="0"/>
    <n v="0"/>
    <n v="0"/>
    <n v="0"/>
    <n v="0"/>
    <n v="0"/>
    <n v="24"/>
    <n v="13.447499999999996"/>
    <n v="8.8441666666666663"/>
    <n v="4.6033333333333335"/>
    <n v="10.5525"/>
    <n v="10.5525"/>
    <n v="9.1922222222222238"/>
    <n v="1.3602777777777777"/>
    <n v="0"/>
    <n v="0"/>
    <n v="0"/>
    <n v="100"/>
    <n v="43.96875"/>
    <n v="43.96875"/>
    <n v="100"/>
    <n v="0"/>
    <n v="0"/>
    <n v="0"/>
    <n v="0.12890573587090998"/>
    <n v="0"/>
    <n v="10.5525"/>
    <n v="0"/>
    <n v="10.5525"/>
    <n v="0"/>
    <n v="0"/>
    <n v="0"/>
    <n v="0"/>
    <m/>
    <m/>
    <m/>
    <m/>
  </r>
  <r>
    <x v="13"/>
    <s v="FROTA 01"/>
    <x v="2"/>
    <x v="2"/>
    <d v="1901-03-29T00:00:00"/>
    <n v="90"/>
    <x v="0"/>
    <s v="CA1014KS110"/>
    <s v="29/03/2023"/>
    <s v="00:00:00"/>
    <s v="29/03/2023"/>
    <s v="23:59:59"/>
    <n v="24"/>
    <n v="0"/>
    <n v="0"/>
    <n v="0"/>
    <n v="0"/>
    <n v="0"/>
    <n v="0"/>
    <n v="24"/>
    <n v="5.3297222222222222"/>
    <n v="5.3297222222222222"/>
    <n v="0"/>
    <n v="18.670277777777777"/>
    <n v="18.670277777777777"/>
    <n v="16.411944444444444"/>
    <n v="2.2583333333333333"/>
    <n v="0"/>
    <n v="0"/>
    <n v="0"/>
    <n v="100"/>
    <n v="77.792824074074076"/>
    <n v="77.792824074074076"/>
    <n v="100"/>
    <n v="0"/>
    <n v="0"/>
    <n v="0"/>
    <n v="0.1209587431002931"/>
    <n v="0"/>
    <n v="18.670277777777777"/>
    <n v="0"/>
    <n v="18.670277777777777"/>
    <n v="0"/>
    <n v="0"/>
    <n v="0"/>
    <n v="0"/>
    <m/>
    <m/>
    <m/>
    <m/>
  </r>
  <r>
    <x v="13"/>
    <s v="FROTA 01"/>
    <x v="2"/>
    <x v="2"/>
    <d v="1901-03-29T00:00:00"/>
    <n v="90"/>
    <x v="1"/>
    <s v="CA1014KS111"/>
    <s v="29/03/2023"/>
    <s v="00:00:00"/>
    <s v="29/03/2023"/>
    <s v="23:59:59"/>
    <n v="23.999999999999996"/>
    <n v="2.3652777777777776"/>
    <n v="2.3652777777777776"/>
    <n v="0"/>
    <n v="0"/>
    <n v="0"/>
    <n v="0"/>
    <n v="21.634722222222219"/>
    <n v="10.699722222222222"/>
    <n v="10.199722222222222"/>
    <n v="0.5"/>
    <n v="10.935"/>
    <n v="10.935"/>
    <n v="8.8005555555555564"/>
    <n v="2.1344444444444446"/>
    <n v="0"/>
    <n v="0"/>
    <n v="0"/>
    <n v="90.144675925925938"/>
    <n v="50.5437504012326"/>
    <n v="45.562500000000014"/>
    <n v="82.216327979783216"/>
    <n v="0"/>
    <n v="0"/>
    <n v="1"/>
    <n v="0.19519382207996749"/>
    <n v="0"/>
    <n v="10.935"/>
    <n v="2.3652777777777776"/>
    <n v="10.935"/>
    <n v="2.3652777777777776"/>
    <n v="1"/>
    <n v="0"/>
    <n v="0"/>
    <m/>
    <m/>
    <m/>
    <m/>
  </r>
  <r>
    <x v="13"/>
    <s v="FROTA 01"/>
    <x v="2"/>
    <x v="2"/>
    <d v="1901-03-29T00:00:00"/>
    <n v="90"/>
    <x v="2"/>
    <s v="CA1014KS112"/>
    <s v="29/03/2023"/>
    <s v="00:00:00"/>
    <s v="29/03/2023"/>
    <s v="23:59:59"/>
    <n v="24"/>
    <n v="0"/>
    <n v="0"/>
    <n v="0"/>
    <n v="0"/>
    <n v="0"/>
    <n v="0"/>
    <n v="24"/>
    <n v="10.169444444444443"/>
    <n v="9.6694444444444425"/>
    <n v="0.5"/>
    <n v="13.830555555555557"/>
    <n v="13.830555555555557"/>
    <n v="11.654444444444445"/>
    <n v="2.1761111111111111"/>
    <n v="0"/>
    <n v="0"/>
    <n v="0"/>
    <n v="100"/>
    <n v="57.627314814814824"/>
    <n v="57.627314814814824"/>
    <n v="100"/>
    <n v="0"/>
    <n v="0"/>
    <n v="0"/>
    <n v="0.15734083149226749"/>
    <n v="0"/>
    <n v="13.830555555555557"/>
    <n v="0"/>
    <n v="13.830555555555557"/>
    <n v="0"/>
    <n v="0"/>
    <n v="0"/>
    <n v="0"/>
    <m/>
    <m/>
    <m/>
    <m/>
  </r>
  <r>
    <x v="13"/>
    <s v="FROTA 01"/>
    <x v="2"/>
    <x v="2"/>
    <d v="1901-03-29T00:00:00"/>
    <n v="90"/>
    <x v="3"/>
    <s v="CA1014KS113"/>
    <s v="29/03/2023"/>
    <s v="00:00:00"/>
    <s v="29/03/2023"/>
    <s v="23:59:59"/>
    <n v="24.000000000000004"/>
    <n v="7.6197222222222223"/>
    <n v="7.6197222222222223"/>
    <n v="0"/>
    <n v="0"/>
    <n v="0"/>
    <n v="0"/>
    <n v="16.380277777777778"/>
    <n v="6.5022222222222217"/>
    <n v="6.5022222222222217"/>
    <n v="0"/>
    <n v="9.8780555555555551"/>
    <n v="9.8780555555555551"/>
    <n v="8.1575000000000006"/>
    <n v="1.7205555555555554"/>
    <n v="0"/>
    <n v="0"/>
    <n v="0"/>
    <n v="68.251157407407391"/>
    <n v="60.304566806288051"/>
    <n v="41.15856481481481"/>
    <n v="56.453200406400818"/>
    <n v="0"/>
    <n v="0"/>
    <n v="2"/>
    <n v="0.1741795787520036"/>
    <n v="0"/>
    <n v="4.9390277777777776"/>
    <n v="3.8098611111111111"/>
    <n v="4.9390277777777776"/>
    <n v="3.8098611111111111"/>
    <n v="2"/>
    <n v="0"/>
    <n v="0"/>
    <m/>
    <m/>
    <m/>
    <m/>
  </r>
  <r>
    <x v="13"/>
    <s v="FROTA 01"/>
    <x v="2"/>
    <x v="2"/>
    <d v="1901-03-29T00:00:00"/>
    <n v="90"/>
    <x v="4"/>
    <s v="CA1014KS114"/>
    <s v="29/03/2023"/>
    <s v="00:00:00"/>
    <s v="29/03/2023"/>
    <s v="23:59:59"/>
    <n v="24"/>
    <n v="0"/>
    <n v="0"/>
    <n v="0"/>
    <n v="0"/>
    <n v="0"/>
    <n v="0"/>
    <n v="24"/>
    <n v="10.03888888888889"/>
    <n v="10.03888888888889"/>
    <n v="0"/>
    <n v="13.96111111111111"/>
    <n v="13.96111111111111"/>
    <n v="12.335277777777778"/>
    <n v="1.6258333333333332"/>
    <n v="0"/>
    <n v="0"/>
    <n v="0"/>
    <n v="100"/>
    <n v="58.171296296296291"/>
    <n v="58.171296296296291"/>
    <n v="100"/>
    <n v="0"/>
    <n v="0"/>
    <n v="0"/>
    <n v="0.11645443692797454"/>
    <n v="0"/>
    <n v="13.96111111111111"/>
    <n v="0"/>
    <n v="13.96111111111111"/>
    <n v="0"/>
    <n v="0"/>
    <n v="0"/>
    <n v="0"/>
    <m/>
    <m/>
    <m/>
    <m/>
  </r>
  <r>
    <x v="13"/>
    <s v="FROTA 01"/>
    <x v="2"/>
    <x v="2"/>
    <d v="1901-03-29T00:00:00"/>
    <n v="90"/>
    <x v="5"/>
    <s v="CA1014KS115"/>
    <s v="29/03/2023"/>
    <s v="00:00:00"/>
    <s v="29/03/2023"/>
    <s v="23:59:59"/>
    <n v="24.000000000000004"/>
    <n v="0"/>
    <n v="0"/>
    <n v="0"/>
    <n v="0"/>
    <n v="0"/>
    <n v="0"/>
    <n v="24.000000000000004"/>
    <n v="12.368333333333334"/>
    <n v="11.868333333333334"/>
    <n v="0.5"/>
    <n v="11.631666666666666"/>
    <n v="11.631666666666666"/>
    <n v="9.8449999999999989"/>
    <n v="1.7866666666666666"/>
    <n v="0"/>
    <n v="0"/>
    <n v="0"/>
    <n v="100"/>
    <n v="48.465277777777764"/>
    <n v="48.465277777777764"/>
    <n v="100"/>
    <n v="0"/>
    <n v="0"/>
    <n v="0"/>
    <n v="0.15360366814729903"/>
    <n v="0"/>
    <n v="11.631666666666666"/>
    <n v="0"/>
    <n v="11.631666666666666"/>
    <n v="0"/>
    <n v="0"/>
    <n v="0"/>
    <n v="0"/>
    <m/>
    <m/>
    <m/>
    <m/>
  </r>
  <r>
    <x v="13"/>
    <s v="FROTA 01"/>
    <x v="2"/>
    <x v="2"/>
    <d v="1901-03-29T00:00:00"/>
    <n v="90"/>
    <x v="6"/>
    <s v="CA1014KS116"/>
    <s v="29/03/2023"/>
    <s v="00:00:00"/>
    <s v="29/03/2023"/>
    <s v="23:59:59"/>
    <n v="24"/>
    <n v="0.54083333333333339"/>
    <n v="0.54083333333333339"/>
    <n v="0"/>
    <n v="0"/>
    <n v="0"/>
    <n v="0"/>
    <n v="23.459166666666668"/>
    <n v="12.363333333333333"/>
    <n v="12.363333333333333"/>
    <n v="0"/>
    <n v="11.095833333333333"/>
    <n v="11.095833333333333"/>
    <n v="9.1169444444444441"/>
    <n v="1.9788888888888891"/>
    <n v="0"/>
    <n v="0"/>
    <n v="0"/>
    <n v="97.746527777777786"/>
    <n v="47.29849738908031"/>
    <n v="46.232638888888886"/>
    <n v="95.352334574620457"/>
    <n v="0"/>
    <n v="0"/>
    <n v="1"/>
    <n v="0.17834522468394046"/>
    <n v="0"/>
    <n v="11.095833333333333"/>
    <n v="0.54083333333333339"/>
    <n v="11.095833333333333"/>
    <n v="0.54083333333333339"/>
    <n v="1"/>
    <n v="0"/>
    <n v="0"/>
    <m/>
    <m/>
    <m/>
    <m/>
  </r>
  <r>
    <x v="13"/>
    <s v="FROTA 01"/>
    <x v="2"/>
    <x v="2"/>
    <d v="1901-03-29T00:00:00"/>
    <n v="90"/>
    <x v="7"/>
    <s v="CA1014KS117"/>
    <s v="29/03/2023"/>
    <s v="00:00:00"/>
    <s v="29/03/2023"/>
    <s v="23:59:59"/>
    <n v="24"/>
    <n v="1.1527777777777777"/>
    <n v="1.1527777777777777"/>
    <n v="0"/>
    <n v="0"/>
    <n v="0"/>
    <n v="0"/>
    <n v="22.847222222222221"/>
    <n v="8.8991666666666678"/>
    <n v="8.8991666666666678"/>
    <n v="0"/>
    <n v="13.948055555555554"/>
    <n v="13.801944444444443"/>
    <n v="13.268333333333333"/>
    <n v="0.53361111111111104"/>
    <n v="0.14611111111111111"/>
    <n v="0"/>
    <n v="0.14611111111111111"/>
    <n v="95.196759259259252"/>
    <n v="61.049240121580539"/>
    <n v="58.116898148148145"/>
    <n v="92.366131376119796"/>
    <n v="0"/>
    <n v="0"/>
    <n v="1"/>
    <n v="3.8257025073188219E-2"/>
    <n v="0"/>
    <n v="13.948055555555554"/>
    <n v="1.1527777777777777"/>
    <n v="13.948055555555554"/>
    <n v="1.1527777777777777"/>
    <n v="1"/>
    <n v="0"/>
    <n v="0"/>
    <m/>
    <m/>
    <m/>
    <m/>
  </r>
  <r>
    <x v="13"/>
    <s v="FROTA 01"/>
    <x v="2"/>
    <x v="2"/>
    <d v="1901-03-29T00:00:00"/>
    <n v="90"/>
    <x v="8"/>
    <s v="CA1014KS118"/>
    <s v="29/03/2023"/>
    <s v="00:00:00"/>
    <s v="29/03/2023"/>
    <s v="23:59:59"/>
    <n v="23.999999999999993"/>
    <n v="0"/>
    <n v="0"/>
    <n v="0"/>
    <n v="0"/>
    <n v="0"/>
    <n v="0"/>
    <n v="23.999999999999993"/>
    <n v="13.321111111111112"/>
    <n v="12.821111111111112"/>
    <n v="0.5"/>
    <n v="10.678888888888888"/>
    <n v="10.678888888888888"/>
    <n v="9.2594444444444441"/>
    <n v="1.4194444444444445"/>
    <n v="0"/>
    <n v="0"/>
    <n v="0"/>
    <n v="100"/>
    <n v="44.495370370370381"/>
    <n v="44.495370370370381"/>
    <n v="100"/>
    <n v="0"/>
    <n v="0"/>
    <n v="0"/>
    <n v="0.13292061179898035"/>
    <n v="0"/>
    <n v="10.678888888888888"/>
    <n v="0"/>
    <n v="10.678888888888888"/>
    <n v="0"/>
    <n v="0"/>
    <n v="0"/>
    <n v="0"/>
    <m/>
    <m/>
    <m/>
    <m/>
  </r>
  <r>
    <x v="13"/>
    <s v="FROTA 01"/>
    <x v="2"/>
    <x v="2"/>
    <d v="1901-03-30T00:00:00"/>
    <n v="90"/>
    <x v="0"/>
    <s v="CA1014KS110"/>
    <s v="30/03/2023"/>
    <s v="00:00:00"/>
    <s v="30/03/2023"/>
    <s v="23:59:59"/>
    <n v="23.999999999999993"/>
    <n v="0"/>
    <n v="0"/>
    <n v="0"/>
    <n v="0"/>
    <n v="0"/>
    <n v="0"/>
    <n v="23.999999999999993"/>
    <n v="6.9288888888888893"/>
    <n v="6.9288888888888893"/>
    <n v="0"/>
    <n v="17.071111111111112"/>
    <n v="17.065000000000001"/>
    <n v="13.771944444444443"/>
    <n v="3.2930555555555556"/>
    <n v="6.1111111111111114E-3"/>
    <n v="0"/>
    <n v="6.1111111111111114E-3"/>
    <n v="100"/>
    <n v="71.129629629629648"/>
    <n v="71.129629629629648"/>
    <n v="100"/>
    <n v="0"/>
    <n v="0"/>
    <n v="0"/>
    <n v="0.19290223900026035"/>
    <n v="0"/>
    <n v="17.071111111111112"/>
    <n v="0"/>
    <n v="17.071111111111112"/>
    <n v="0"/>
    <n v="0"/>
    <n v="0"/>
    <n v="0"/>
    <m/>
    <m/>
    <m/>
    <m/>
  </r>
  <r>
    <x v="13"/>
    <s v="FROTA 01"/>
    <x v="2"/>
    <x v="2"/>
    <d v="1901-03-30T00:00:00"/>
    <n v="90"/>
    <x v="1"/>
    <s v="CA1014KS111"/>
    <s v="30/03/2023"/>
    <s v="00:00:00"/>
    <s v="30/03/2023"/>
    <s v="23:59:59"/>
    <n v="24.000000000000004"/>
    <n v="0"/>
    <n v="0"/>
    <n v="0"/>
    <n v="0"/>
    <n v="0"/>
    <n v="0"/>
    <n v="24.000000000000004"/>
    <n v="6.408888888888888"/>
    <n v="6.408888888888888"/>
    <n v="0"/>
    <n v="17.591111111111115"/>
    <n v="17.591111111111115"/>
    <n v="14.785833333333333"/>
    <n v="2.8052777777777775"/>
    <n v="0"/>
    <n v="0"/>
    <n v="0"/>
    <n v="100"/>
    <n v="73.296296296296305"/>
    <n v="73.296296296296305"/>
    <n v="100"/>
    <n v="0"/>
    <n v="0"/>
    <n v="0"/>
    <n v="0.15947132390096003"/>
    <n v="0"/>
    <n v="17.591111111111115"/>
    <n v="0"/>
    <n v="17.591111111111115"/>
    <n v="0"/>
    <n v="0"/>
    <n v="0"/>
    <n v="0"/>
    <m/>
    <m/>
    <m/>
    <m/>
  </r>
  <r>
    <x v="13"/>
    <s v="FROTA 01"/>
    <x v="2"/>
    <x v="2"/>
    <d v="1901-03-30T00:00:00"/>
    <n v="90"/>
    <x v="2"/>
    <s v="CA1014KS112"/>
    <s v="30/03/2023"/>
    <s v="00:00:00"/>
    <s v="30/03/2023"/>
    <s v="23:59:59"/>
    <n v="24.000000000000004"/>
    <n v="0"/>
    <n v="0"/>
    <n v="0"/>
    <n v="0"/>
    <n v="0"/>
    <n v="0"/>
    <n v="24.000000000000004"/>
    <n v="10.726388888888891"/>
    <n v="10.726388888888891"/>
    <n v="0"/>
    <n v="13.27361111111111"/>
    <n v="13.27361111111111"/>
    <n v="11.244722222222221"/>
    <n v="2.028888888888889"/>
    <n v="0"/>
    <n v="0"/>
    <n v="0"/>
    <n v="100"/>
    <n v="55.306712962962955"/>
    <n v="55.306712962962955"/>
    <n v="100"/>
    <n v="0"/>
    <n v="0"/>
    <n v="0"/>
    <n v="0.15285131317359005"/>
    <n v="0"/>
    <n v="13.27361111111111"/>
    <n v="0"/>
    <n v="13.27361111111111"/>
    <n v="0"/>
    <n v="0"/>
    <n v="0"/>
    <n v="0"/>
    <m/>
    <m/>
    <m/>
    <m/>
  </r>
  <r>
    <x v="13"/>
    <s v="FROTA 01"/>
    <x v="2"/>
    <x v="2"/>
    <d v="1901-03-30T00:00:00"/>
    <n v="90"/>
    <x v="3"/>
    <s v="CA1014KS113"/>
    <s v="30/03/2023"/>
    <s v="00:00:00"/>
    <s v="30/03/2023"/>
    <s v="23:59:59"/>
    <n v="24"/>
    <n v="14.487500000000001"/>
    <n v="14.487500000000001"/>
    <n v="0"/>
    <n v="0"/>
    <n v="0"/>
    <n v="0"/>
    <n v="9.5125000000000011"/>
    <n v="6.977777777777777"/>
    <n v="6.977777777777777"/>
    <n v="0"/>
    <n v="2.5347222222222219"/>
    <n v="2.5347222222222219"/>
    <n v="2.2080555555555552"/>
    <n v="0.32666666666666666"/>
    <n v="0"/>
    <n v="0"/>
    <n v="0"/>
    <n v="39.635416666666671"/>
    <n v="26.646225726383406"/>
    <n v="10.561342592592592"/>
    <n v="14.890665796344646"/>
    <n v="0"/>
    <n v="0"/>
    <n v="1"/>
    <n v="0.12887671232876713"/>
    <n v="0"/>
    <n v="2.5347222222222219"/>
    <n v="14.487500000000001"/>
    <n v="2.5347222222222219"/>
    <n v="14.487500000000001"/>
    <n v="1"/>
    <n v="0"/>
    <n v="0"/>
    <m/>
    <m/>
    <m/>
    <m/>
  </r>
  <r>
    <x v="13"/>
    <s v="FROTA 01"/>
    <x v="2"/>
    <x v="2"/>
    <d v="1901-03-30T00:00:00"/>
    <n v="90"/>
    <x v="4"/>
    <s v="CA1014KS114"/>
    <s v="30/03/2023"/>
    <s v="00:00:00"/>
    <s v="30/03/2023"/>
    <s v="23:59:59"/>
    <n v="23.999999999999993"/>
    <n v="6.6375000000000002"/>
    <n v="1.6658333333333333"/>
    <n v="0"/>
    <n v="4.9716666666666667"/>
    <n v="4.9716666666666667"/>
    <n v="0"/>
    <n v="17.362500000000001"/>
    <n v="7.1697222222222221"/>
    <n v="7.1697222222222221"/>
    <n v="0"/>
    <n v="10.192777777777778"/>
    <n v="10.192777777777778"/>
    <n v="8.9263888888888889"/>
    <n v="1.266388888888889"/>
    <n v="0"/>
    <n v="0"/>
    <n v="0"/>
    <n v="72.343750000000028"/>
    <n v="58.705703543716503"/>
    <n v="42.469907407407419"/>
    <n v="85.952542690496827"/>
    <n v="0"/>
    <n v="0"/>
    <n v="1"/>
    <n v="0.12424374557148309"/>
    <n v="0"/>
    <n v="10.192777777777778"/>
    <n v="1.6658333333333333"/>
    <n v="3.3975925925925927"/>
    <n v="2.2124999999999999"/>
    <n v="3"/>
    <n v="0.74902699309478971"/>
    <n v="0"/>
    <m/>
    <m/>
    <m/>
    <m/>
  </r>
  <r>
    <x v="13"/>
    <s v="FROTA 01"/>
    <x v="2"/>
    <x v="2"/>
    <d v="1901-03-30T00:00:00"/>
    <n v="90"/>
    <x v="5"/>
    <s v="CA1014KS115"/>
    <s v="30/03/2023"/>
    <s v="00:00:00"/>
    <s v="30/03/2023"/>
    <s v="23:59:59"/>
    <n v="23.999999999999996"/>
    <n v="0"/>
    <n v="0"/>
    <n v="0"/>
    <n v="0"/>
    <n v="0"/>
    <n v="0"/>
    <n v="23.999999999999996"/>
    <n v="8.9263888888888889"/>
    <n v="8.9263888888888889"/>
    <n v="0"/>
    <n v="15.073611111111113"/>
    <n v="15.073611111111113"/>
    <n v="13.467500000000001"/>
    <n v="1.6061111111111108"/>
    <n v="0"/>
    <n v="0"/>
    <n v="0"/>
    <n v="100"/>
    <n v="62.806712962962983"/>
    <n v="62.806712962962983"/>
    <n v="100"/>
    <n v="0"/>
    <n v="0"/>
    <n v="0"/>
    <n v="0.10655118400442271"/>
    <n v="0"/>
    <n v="15.073611111111113"/>
    <n v="0"/>
    <n v="15.073611111111113"/>
    <n v="0"/>
    <n v="0"/>
    <n v="0"/>
    <n v="0"/>
    <m/>
    <m/>
    <m/>
    <m/>
  </r>
  <r>
    <x v="13"/>
    <s v="FROTA 01"/>
    <x v="2"/>
    <x v="2"/>
    <d v="1901-03-30T00:00:00"/>
    <n v="90"/>
    <x v="6"/>
    <s v="CA1014KS116"/>
    <s v="30/03/2023"/>
    <s v="00:00:00"/>
    <s v="30/03/2023"/>
    <s v="23:59:59"/>
    <n v="24.000000000000007"/>
    <n v="1.6591666666666667"/>
    <n v="1.6591666666666667"/>
    <n v="0"/>
    <n v="0"/>
    <n v="0"/>
    <n v="0"/>
    <n v="22.340833333333336"/>
    <n v="8.7191666666666681"/>
    <n v="8.7191666666666681"/>
    <n v="0"/>
    <n v="13.621666666666668"/>
    <n v="13.621666666666668"/>
    <n v="11.531388888888889"/>
    <n v="2.0902777777777777"/>
    <n v="0"/>
    <n v="0"/>
    <n v="0"/>
    <n v="93.086805555555543"/>
    <n v="60.972061621097396"/>
    <n v="56.756944444444436"/>
    <n v="89.142171565686866"/>
    <n v="0"/>
    <n v="0"/>
    <n v="1"/>
    <n v="0.1534524246502712"/>
    <n v="0"/>
    <n v="13.621666666666668"/>
    <n v="1.6591666666666667"/>
    <n v="13.621666666666668"/>
    <n v="1.6591666666666667"/>
    <n v="1"/>
    <n v="0"/>
    <n v="0"/>
    <m/>
    <m/>
    <m/>
    <m/>
  </r>
  <r>
    <x v="13"/>
    <s v="FROTA 01"/>
    <x v="2"/>
    <x v="2"/>
    <d v="1901-03-30T00:00:00"/>
    <n v="90"/>
    <x v="7"/>
    <s v="CA1014KS117"/>
    <s v="30/03/2023"/>
    <s v="00:00:00"/>
    <s v="30/03/2023"/>
    <s v="23:59:59"/>
    <n v="23.999999999999996"/>
    <n v="2.2333333333333334"/>
    <n v="2.2333333333333334"/>
    <n v="0"/>
    <n v="0"/>
    <n v="0"/>
    <n v="0"/>
    <n v="21.766666666666662"/>
    <n v="8.0516666666666694"/>
    <n v="8.0516666666666694"/>
    <n v="0"/>
    <n v="13.714999999999998"/>
    <n v="13.679722222222221"/>
    <n v="12.129166666666665"/>
    <n v="1.5505555555555555"/>
    <n v="3.5277777777777776E-2"/>
    <n v="0"/>
    <n v="3.5277777777777776E-2"/>
    <n v="90.694444444444443"/>
    <n v="63.009188361408889"/>
    <n v="57.145833333333329"/>
    <n v="85.996446859650959"/>
    <n v="0"/>
    <n v="0"/>
    <n v="1"/>
    <n v="0.11305545428768178"/>
    <n v="0"/>
    <n v="13.714999999999998"/>
    <n v="2.2333333333333334"/>
    <n v="13.714999999999998"/>
    <n v="2.2333333333333334"/>
    <n v="1"/>
    <n v="0"/>
    <n v="0"/>
    <m/>
    <m/>
    <m/>
    <m/>
  </r>
  <r>
    <x v="13"/>
    <s v="FROTA 01"/>
    <x v="2"/>
    <x v="2"/>
    <d v="1901-03-30T00:00:00"/>
    <n v="90"/>
    <x v="8"/>
    <s v="CA1014KS118"/>
    <s v="30/03/2023"/>
    <s v="00:00:00"/>
    <s v="30/03/2023"/>
    <s v="23:59:59"/>
    <n v="23.999999999999993"/>
    <n v="0"/>
    <n v="0"/>
    <n v="0"/>
    <n v="0"/>
    <n v="0"/>
    <n v="0"/>
    <n v="23.999999999999993"/>
    <n v="7.9055555555555568"/>
    <n v="7.9055555555555568"/>
    <n v="0"/>
    <n v="16.094444444444441"/>
    <n v="16.094444444444441"/>
    <n v="12.819444444444445"/>
    <n v="3.2749999999999999"/>
    <n v="0"/>
    <n v="0"/>
    <n v="0"/>
    <n v="100"/>
    <n v="67.06018518518519"/>
    <n v="67.06018518518519"/>
    <n v="100"/>
    <n v="0"/>
    <n v="0"/>
    <n v="0"/>
    <n v="0.20348636520538491"/>
    <n v="0"/>
    <n v="16.094444444444441"/>
    <n v="0"/>
    <n v="16.094444444444441"/>
    <n v="0"/>
    <n v="0"/>
    <n v="0"/>
    <n v="0"/>
    <m/>
    <m/>
    <m/>
    <m/>
  </r>
  <r>
    <x v="13"/>
    <s v="FROTA 01"/>
    <x v="2"/>
    <x v="2"/>
    <d v="1901-03-31T00:00:00"/>
    <n v="90"/>
    <x v="0"/>
    <s v="CA1014KS110"/>
    <s v="31/03/2023"/>
    <s v="00:00:00"/>
    <s v="31/03/2023"/>
    <s v="23:59:59"/>
    <n v="24"/>
    <n v="0"/>
    <n v="0"/>
    <n v="0"/>
    <n v="0"/>
    <n v="0"/>
    <n v="0"/>
    <n v="24"/>
    <n v="6.4108333333333327"/>
    <n v="5.4383333333333335"/>
    <n v="0.97250000000000003"/>
    <n v="17.589166666666664"/>
    <n v="17.589166666666664"/>
    <n v="15.08388888888889"/>
    <n v="2.5052777777777777"/>
    <n v="0"/>
    <n v="0"/>
    <n v="0"/>
    <n v="100"/>
    <n v="73.288194444444429"/>
    <n v="73.288194444444429"/>
    <n v="100"/>
    <n v="0"/>
    <n v="0"/>
    <n v="0"/>
    <n v="0.14243300011054785"/>
    <n v="0"/>
    <n v="17.589166666666664"/>
    <n v="0"/>
    <n v="17.589166666666664"/>
    <n v="0"/>
    <n v="0"/>
    <n v="0"/>
    <n v="0"/>
    <m/>
    <m/>
    <m/>
    <m/>
  </r>
  <r>
    <x v="13"/>
    <s v="FROTA 01"/>
    <x v="2"/>
    <x v="2"/>
    <d v="1901-03-31T00:00:00"/>
    <n v="90"/>
    <x v="1"/>
    <s v="CA1014KS111"/>
    <s v="31/03/2023"/>
    <s v="00:00:00"/>
    <s v="31/03/2023"/>
    <s v="23:59:59"/>
    <n v="24.000000000000004"/>
    <n v="0"/>
    <n v="0"/>
    <n v="0"/>
    <n v="0"/>
    <n v="0"/>
    <n v="0"/>
    <n v="24.000000000000004"/>
    <n v="7.0819444444444439"/>
    <n v="6.0894444444444442"/>
    <n v="0.99250000000000005"/>
    <n v="16.918055555555558"/>
    <n v="16.918055555555558"/>
    <n v="13.579166666666669"/>
    <n v="3.338888888888889"/>
    <n v="0"/>
    <n v="0"/>
    <n v="0"/>
    <n v="100"/>
    <n v="70.491898148148152"/>
    <n v="70.491898148148152"/>
    <n v="100"/>
    <n v="0"/>
    <n v="0"/>
    <n v="0"/>
    <n v="0.19735653887201376"/>
    <n v="0"/>
    <n v="16.918055555555558"/>
    <n v="0"/>
    <n v="16.918055555555558"/>
    <n v="0"/>
    <n v="0"/>
    <n v="0"/>
    <n v="0"/>
    <m/>
    <m/>
    <m/>
    <m/>
  </r>
  <r>
    <x v="13"/>
    <s v="FROTA 01"/>
    <x v="2"/>
    <x v="2"/>
    <d v="1901-03-31T00:00:00"/>
    <n v="90"/>
    <x v="2"/>
    <s v="CA1014KS112"/>
    <s v="31/03/2023"/>
    <s v="00:00:00"/>
    <s v="31/03/2023"/>
    <s v="23:59:59"/>
    <n v="24"/>
    <n v="0"/>
    <n v="0"/>
    <n v="0"/>
    <n v="0"/>
    <n v="0"/>
    <n v="0"/>
    <n v="24"/>
    <n v="7.1469444444444452"/>
    <n v="6.2397222222222224"/>
    <n v="0.90722222222222226"/>
    <n v="16.853055555555557"/>
    <n v="16.853055555555557"/>
    <n v="13.335833333333333"/>
    <n v="3.5172222222222222"/>
    <n v="0"/>
    <n v="0"/>
    <n v="0"/>
    <n v="100"/>
    <n v="70.22106481481481"/>
    <n v="70.22106481481481"/>
    <n v="100"/>
    <n v="0"/>
    <n v="0"/>
    <n v="0"/>
    <n v="0.20869937861581314"/>
    <n v="0"/>
    <n v="16.853055555555557"/>
    <n v="0"/>
    <n v="16.853055555555557"/>
    <n v="0"/>
    <n v="0"/>
    <n v="0"/>
    <n v="0"/>
    <m/>
    <m/>
    <m/>
    <m/>
  </r>
  <r>
    <x v="13"/>
    <s v="FROTA 01"/>
    <x v="2"/>
    <x v="2"/>
    <d v="1901-03-31T00:00:00"/>
    <n v="90"/>
    <x v="3"/>
    <s v="CA1014KS113"/>
    <s v="31/03/2023"/>
    <s v="00:00:00"/>
    <s v="31/03/2023"/>
    <s v="23:59:59"/>
    <n v="23.999999999999996"/>
    <n v="0"/>
    <n v="0"/>
    <n v="0"/>
    <n v="0"/>
    <n v="0"/>
    <n v="0"/>
    <n v="23.999999999999996"/>
    <n v="6.1075000000000017"/>
    <n v="5.3008333333333342"/>
    <n v="0.80666666666666664"/>
    <n v="17.892499999999998"/>
    <n v="17.758055555555551"/>
    <n v="15.04"/>
    <n v="2.7180555555555554"/>
    <n v="0.13444444444444445"/>
    <n v="0"/>
    <n v="0.13444444444444445"/>
    <n v="100"/>
    <n v="74.552083333333343"/>
    <n v="74.552083333333343"/>
    <n v="100"/>
    <n v="0"/>
    <n v="0"/>
    <n v="0"/>
    <n v="0.15191032866036361"/>
    <n v="0"/>
    <n v="17.892499999999998"/>
    <n v="0"/>
    <n v="17.892499999999998"/>
    <n v="0"/>
    <n v="0"/>
    <n v="0"/>
    <n v="0"/>
    <m/>
    <m/>
    <m/>
    <m/>
  </r>
  <r>
    <x v="13"/>
    <s v="FROTA 01"/>
    <x v="2"/>
    <x v="2"/>
    <d v="1901-03-31T00:00:00"/>
    <n v="90"/>
    <x v="4"/>
    <s v="CA1014KS114"/>
    <s v="31/03/2023"/>
    <s v="00:00:00"/>
    <s v="31/03/2023"/>
    <s v="23:59:59"/>
    <n v="23.999999999999996"/>
    <n v="0.57777777777777772"/>
    <n v="0.57777777777777772"/>
    <n v="0"/>
    <n v="0"/>
    <n v="0"/>
    <n v="0"/>
    <n v="23.422222222222217"/>
    <n v="7.1755555555555555"/>
    <n v="6.0905555555555564"/>
    <n v="1.085"/>
    <n v="16.246666666666666"/>
    <n v="16.246666666666666"/>
    <n v="13.605833333333331"/>
    <n v="2.6408333333333336"/>
    <n v="0"/>
    <n v="0"/>
    <n v="0"/>
    <n v="97.592592592592581"/>
    <n v="69.364326375711585"/>
    <n v="67.694444444444457"/>
    <n v="96.565843349623563"/>
    <n v="0"/>
    <n v="0"/>
    <n v="1"/>
    <n v="0.16254616331555194"/>
    <n v="0"/>
    <n v="16.246666666666666"/>
    <n v="0.57777777777777772"/>
    <n v="16.246666666666666"/>
    <n v="0.57777777777777772"/>
    <n v="1"/>
    <n v="0"/>
    <n v="0"/>
    <m/>
    <m/>
    <m/>
    <m/>
  </r>
  <r>
    <x v="13"/>
    <s v="FROTA 01"/>
    <x v="2"/>
    <x v="2"/>
    <d v="1901-03-31T00:00:00"/>
    <n v="90"/>
    <x v="5"/>
    <s v="CA1014KS115"/>
    <s v="31/03/2023"/>
    <s v="00:00:00"/>
    <s v="31/03/2023"/>
    <s v="23:59:59"/>
    <n v="24"/>
    <n v="0"/>
    <n v="0"/>
    <n v="0"/>
    <n v="0"/>
    <n v="0"/>
    <n v="0"/>
    <n v="24"/>
    <n v="10.194444444444443"/>
    <n v="9.1772222222222233"/>
    <n v="1.0172222222222222"/>
    <n v="13.805555555555555"/>
    <n v="13.805277777777778"/>
    <n v="11.657222222222222"/>
    <n v="2.1480555555555556"/>
    <n v="2.7777777777777778E-4"/>
    <n v="0"/>
    <n v="2.7777777777777778E-4"/>
    <n v="100"/>
    <n v="57.523148148148152"/>
    <n v="57.523148148148152"/>
    <n v="100"/>
    <n v="0"/>
    <n v="0"/>
    <n v="0"/>
    <n v="0.15559356136820926"/>
    <n v="0"/>
    <n v="13.805555555555555"/>
    <n v="0"/>
    <n v="13.805555555555555"/>
    <n v="0"/>
    <n v="0"/>
    <n v="0"/>
    <n v="0"/>
    <m/>
    <m/>
    <m/>
    <m/>
  </r>
  <r>
    <x v="13"/>
    <s v="FROTA 01"/>
    <x v="2"/>
    <x v="2"/>
    <d v="1901-03-31T00:00:00"/>
    <n v="90"/>
    <x v="6"/>
    <s v="CA1014KS116"/>
    <s v="31/03/2023"/>
    <s v="00:00:00"/>
    <s v="31/03/2023"/>
    <s v="23:59:59"/>
    <n v="23.999999999999996"/>
    <n v="2.1502777777777777"/>
    <n v="2.1502777777777777"/>
    <n v="0"/>
    <n v="0"/>
    <n v="0"/>
    <n v="0"/>
    <n v="21.849722222222223"/>
    <n v="7.0561111111111119"/>
    <n v="5.8883333333333328"/>
    <n v="1.1677777777777778"/>
    <n v="14.793611111111112"/>
    <n v="14.793611111111112"/>
    <n v="12.098611111111111"/>
    <n v="2.6950000000000003"/>
    <n v="0"/>
    <n v="0"/>
    <n v="0"/>
    <n v="91.040509259259267"/>
    <n v="67.706174754319278"/>
    <n v="61.640046296296305"/>
    <n v="87.30941998098298"/>
    <n v="0"/>
    <n v="0"/>
    <n v="1"/>
    <n v="0.18217323544322814"/>
    <n v="0"/>
    <n v="14.793611111111112"/>
    <n v="2.1502777777777777"/>
    <n v="14.793611111111112"/>
    <n v="2.1502777777777777"/>
    <n v="1"/>
    <n v="0"/>
    <n v="0"/>
    <m/>
    <m/>
    <m/>
    <m/>
  </r>
  <r>
    <x v="13"/>
    <s v="FROTA 01"/>
    <x v="2"/>
    <x v="2"/>
    <d v="1901-03-31T00:00:00"/>
    <n v="90"/>
    <x v="7"/>
    <s v="CA1014KS117"/>
    <s v="31/03/2023"/>
    <s v="00:00:00"/>
    <s v="31/03/2023"/>
    <s v="23:59:59"/>
    <n v="23.999999999999996"/>
    <n v="0"/>
    <n v="0"/>
    <n v="0"/>
    <n v="0"/>
    <n v="0"/>
    <n v="0"/>
    <n v="23.999999999999996"/>
    <n v="5.9402777777777791"/>
    <n v="5.0947222222222228"/>
    <n v="0.84555555555555562"/>
    <n v="18.05972222222222"/>
    <n v="18.05972222222222"/>
    <n v="14.376666666666665"/>
    <n v="3.6830555555555557"/>
    <n v="0"/>
    <n v="0"/>
    <n v="0"/>
    <n v="100"/>
    <n v="75.248842592592595"/>
    <n v="75.248842592592595"/>
    <n v="100"/>
    <n v="0"/>
    <n v="0"/>
    <n v="0"/>
    <n v="0.20393755287241411"/>
    <n v="0"/>
    <n v="18.05972222222222"/>
    <n v="0"/>
    <n v="18.05972222222222"/>
    <n v="0"/>
    <n v="0"/>
    <n v="0"/>
    <n v="0"/>
    <m/>
    <m/>
    <m/>
    <m/>
  </r>
  <r>
    <x v="13"/>
    <s v="FROTA 01"/>
    <x v="2"/>
    <x v="2"/>
    <d v="1901-03-31T00:00:00"/>
    <n v="90"/>
    <x v="8"/>
    <s v="CA1014KS118"/>
    <s v="31/03/2023"/>
    <s v="00:00:00"/>
    <s v="31/03/2023"/>
    <s v="23:59:59"/>
    <n v="23.999999999999996"/>
    <n v="0"/>
    <n v="0"/>
    <n v="0"/>
    <n v="0"/>
    <n v="0"/>
    <n v="0"/>
    <n v="23.999999999999996"/>
    <n v="5.5211111111111109"/>
    <n v="4.4847222222222234"/>
    <n v="1.0363888888888888"/>
    <n v="18.478888888888889"/>
    <n v="18.419166666666666"/>
    <n v="13.727222222222222"/>
    <n v="4.6919444444444443"/>
    <n v="5.9722222222222225E-2"/>
    <n v="0"/>
    <n v="5.9722222222222225E-2"/>
    <n v="100"/>
    <n v="76.995370370370381"/>
    <n v="76.995370370370381"/>
    <n v="100"/>
    <n v="0"/>
    <n v="0"/>
    <n v="0"/>
    <n v="0.25390836389874327"/>
    <n v="0"/>
    <n v="18.478888888888889"/>
    <n v="0"/>
    <n v="18.478888888888889"/>
    <n v="0"/>
    <n v="0"/>
    <n v="0"/>
    <n v="0"/>
    <m/>
    <m/>
    <m/>
    <m/>
  </r>
  <r>
    <x v="13"/>
    <s v="FROTA 01"/>
    <x v="3"/>
    <x v="3"/>
    <d v="1901-04-01T00:00:00"/>
    <n v="90"/>
    <x v="0"/>
    <s v="CA1014KS110"/>
    <s v="01/04/2023"/>
    <s v="00:00:00"/>
    <s v="01/04/2023"/>
    <s v="23:59:59"/>
    <n v="24.000000000000007"/>
    <n v="0"/>
    <n v="0"/>
    <n v="0"/>
    <n v="0"/>
    <n v="0"/>
    <n v="0"/>
    <n v="24.000000000000007"/>
    <n v="5.911944444444444"/>
    <n v="5.0938888888888885"/>
    <n v="0.81805555555555554"/>
    <n v="18.088055555555556"/>
    <n v="18.088055555555556"/>
    <n v="16.413055555555555"/>
    <n v="1.675"/>
    <n v="0"/>
    <n v="0"/>
    <n v="0"/>
    <n v="100"/>
    <n v="75.366898148148138"/>
    <n v="75.366898148148138"/>
    <n v="100"/>
    <n v="0"/>
    <n v="0"/>
    <n v="0"/>
    <n v="9.2602546186095799E-2"/>
    <n v="0"/>
    <n v="18.088055555555556"/>
    <n v="0"/>
    <n v="18.088055555555556"/>
    <n v="0"/>
    <n v="0"/>
    <n v="0"/>
    <n v="0"/>
    <m/>
    <m/>
    <m/>
    <m/>
  </r>
  <r>
    <x v="13"/>
    <s v="FROTA 01"/>
    <x v="3"/>
    <x v="3"/>
    <d v="1901-04-01T00:00:00"/>
    <n v="90"/>
    <x v="1"/>
    <s v="CA1014KS111"/>
    <s v="01/04/2023"/>
    <s v="00:00:00"/>
    <s v="01/04/2023"/>
    <s v="23:59:59"/>
    <n v="24.000000000000004"/>
    <n v="3.26"/>
    <n v="2.7983333333333333"/>
    <n v="0"/>
    <n v="0.46166666666666667"/>
    <n v="0.46166666666666667"/>
    <n v="0"/>
    <n v="20.740000000000002"/>
    <n v="4.9977777777777774"/>
    <n v="4.3869444444444436"/>
    <n v="0.61083333333333334"/>
    <n v="15.742222222222221"/>
    <n v="15.742222222222221"/>
    <n v="13.746666666666666"/>
    <n v="1.9955555555555555"/>
    <n v="0"/>
    <n v="0"/>
    <n v="0"/>
    <n v="86.416666666666657"/>
    <n v="75.902710811100377"/>
    <n v="65.592592592592581"/>
    <n v="84.906960716747065"/>
    <n v="0"/>
    <n v="0"/>
    <n v="1"/>
    <n v="0.12676453980801808"/>
    <n v="0"/>
    <n v="15.742222222222221"/>
    <n v="2.7983333333333333"/>
    <n v="7.8711111111111105"/>
    <n v="1.63"/>
    <n v="2"/>
    <n v="0.14161554192229039"/>
    <n v="0"/>
    <m/>
    <m/>
    <m/>
    <m/>
  </r>
  <r>
    <x v="13"/>
    <s v="FROTA 01"/>
    <x v="3"/>
    <x v="3"/>
    <d v="1901-04-01T00:00:00"/>
    <n v="90"/>
    <x v="2"/>
    <s v="CA1014KS112"/>
    <s v="01/04/2023"/>
    <s v="00:00:00"/>
    <s v="01/04/2023"/>
    <s v="23:59:59"/>
    <n v="24"/>
    <n v="0"/>
    <n v="0"/>
    <n v="0"/>
    <n v="0"/>
    <n v="0"/>
    <n v="0"/>
    <n v="24"/>
    <n v="6.3361111111111121"/>
    <n v="5.4788888888888891"/>
    <n v="0.85722222222222222"/>
    <n v="17.663888888888891"/>
    <n v="17.663888888888891"/>
    <n v="15.054722222222225"/>
    <n v="2.6091666666666669"/>
    <n v="0"/>
    <n v="0"/>
    <n v="0"/>
    <n v="100"/>
    <n v="73.599537037037038"/>
    <n v="73.599537037037038"/>
    <n v="100"/>
    <n v="0"/>
    <n v="0"/>
    <n v="0"/>
    <n v="0.1477119043874823"/>
    <n v="0"/>
    <n v="17.663888888888891"/>
    <n v="0"/>
    <n v="17.663888888888891"/>
    <n v="0"/>
    <n v="0"/>
    <n v="0"/>
    <n v="0"/>
    <m/>
    <m/>
    <m/>
    <m/>
  </r>
  <r>
    <x v="13"/>
    <s v="FROTA 01"/>
    <x v="3"/>
    <x v="3"/>
    <d v="1901-04-01T00:00:00"/>
    <n v="90"/>
    <x v="3"/>
    <s v="CA1014KS113"/>
    <s v="01/04/2023"/>
    <s v="00:00:00"/>
    <s v="01/04/2023"/>
    <s v="23:59:59"/>
    <n v="24.000000000000007"/>
    <n v="3.1727777777777777"/>
    <n v="3.1727777777777777"/>
    <n v="0"/>
    <n v="0"/>
    <n v="0"/>
    <n v="0"/>
    <n v="20.827222222222225"/>
    <n v="6.3530555555555539"/>
    <n v="6.3530555555555539"/>
    <n v="0"/>
    <n v="14.474166666666665"/>
    <n v="14.474166666666665"/>
    <n v="12.570833333333333"/>
    <n v="1.9033333333333333"/>
    <n v="0"/>
    <n v="0"/>
    <n v="0"/>
    <n v="86.780092592592581"/>
    <n v="69.496385606444548"/>
    <n v="60.309027777777757"/>
    <n v="82.020809394134957"/>
    <n v="0"/>
    <n v="0"/>
    <n v="1"/>
    <n v="0.13149864701479649"/>
    <n v="0"/>
    <n v="14.474166666666665"/>
    <n v="3.1727777777777777"/>
    <n v="14.474166666666665"/>
    <n v="3.1727777777777777"/>
    <n v="1"/>
    <n v="0"/>
    <n v="0"/>
    <m/>
    <m/>
    <m/>
    <m/>
  </r>
  <r>
    <x v="13"/>
    <s v="FROTA 01"/>
    <x v="3"/>
    <x v="3"/>
    <d v="1901-04-01T00:00:00"/>
    <n v="90"/>
    <x v="4"/>
    <s v="CA1014KS114"/>
    <s v="01/04/2023"/>
    <s v="00:00:00"/>
    <s v="01/04/2023"/>
    <s v="23:59:59"/>
    <n v="24"/>
    <n v="0"/>
    <n v="0"/>
    <n v="0"/>
    <n v="0"/>
    <n v="0"/>
    <n v="0"/>
    <n v="24"/>
    <n v="5.3966666666666665"/>
    <n v="4.5791666666666666"/>
    <n v="0.8175"/>
    <n v="18.603333333333328"/>
    <n v="18.603333333333328"/>
    <n v="14.732222222222221"/>
    <n v="3.8711111111111114"/>
    <n v="0"/>
    <n v="0"/>
    <n v="0"/>
    <n v="100"/>
    <n v="77.513888888888872"/>
    <n v="77.513888888888872"/>
    <n v="100"/>
    <n v="0"/>
    <n v="0"/>
    <n v="0"/>
    <n v="0.2080869617153438"/>
    <n v="0"/>
    <n v="18.603333333333328"/>
    <n v="0"/>
    <n v="18.603333333333328"/>
    <n v="0"/>
    <n v="0"/>
    <n v="0"/>
    <n v="0"/>
    <m/>
    <m/>
    <m/>
    <m/>
  </r>
  <r>
    <x v="13"/>
    <s v="FROTA 01"/>
    <x v="3"/>
    <x v="3"/>
    <d v="1901-04-01T00:00:00"/>
    <n v="90"/>
    <x v="5"/>
    <s v="CA1014KS115"/>
    <s v="01/04/2023"/>
    <s v="00:00:00"/>
    <s v="01/04/2023"/>
    <s v="23:59:59"/>
    <n v="24"/>
    <n v="0"/>
    <n v="0"/>
    <n v="0"/>
    <n v="0"/>
    <n v="0"/>
    <n v="0"/>
    <n v="24"/>
    <n v="6.7280555555555548"/>
    <n v="5.8652777777777771"/>
    <n v="0.86277777777777775"/>
    <n v="17.271944444444443"/>
    <n v="17.271944444444443"/>
    <n v="14.181666666666665"/>
    <n v="3.0902777777777777"/>
    <n v="0"/>
    <n v="0"/>
    <n v="0"/>
    <n v="100"/>
    <n v="71.96643518518519"/>
    <n v="71.96643518518519"/>
    <n v="100"/>
    <n v="0"/>
    <n v="0"/>
    <n v="0"/>
    <n v="0.17891892761221634"/>
    <n v="0"/>
    <n v="17.271944444444443"/>
    <n v="0"/>
    <n v="17.271944444444443"/>
    <n v="0"/>
    <n v="0"/>
    <n v="0"/>
    <n v="0"/>
    <m/>
    <m/>
    <m/>
    <m/>
  </r>
  <r>
    <x v="13"/>
    <s v="FROTA 01"/>
    <x v="3"/>
    <x v="3"/>
    <d v="1901-04-01T00:00:00"/>
    <n v="90"/>
    <x v="6"/>
    <s v="CA1014KS116"/>
    <s v="01/04/2023"/>
    <s v="00:00:00"/>
    <s v="01/04/2023"/>
    <s v="23:59:59"/>
    <n v="24"/>
    <n v="0"/>
    <n v="0"/>
    <n v="0"/>
    <n v="0"/>
    <n v="0"/>
    <n v="0"/>
    <n v="24"/>
    <n v="6.0147222222222219"/>
    <n v="5.6466666666666665"/>
    <n v="0.36805555555555558"/>
    <n v="17.985277777777782"/>
    <n v="17.985277777777782"/>
    <n v="15.301666666666666"/>
    <n v="2.6836111111111114"/>
    <n v="0"/>
    <n v="0"/>
    <n v="0"/>
    <n v="100"/>
    <n v="74.938657407407433"/>
    <n v="74.938657407407433"/>
    <n v="100"/>
    <n v="0"/>
    <n v="0"/>
    <n v="0"/>
    <n v="0.14921154648091803"/>
    <n v="0"/>
    <n v="17.985277777777782"/>
    <n v="0"/>
    <n v="17.985277777777782"/>
    <n v="0"/>
    <n v="0"/>
    <n v="0"/>
    <n v="0"/>
    <m/>
    <m/>
    <m/>
    <m/>
  </r>
  <r>
    <x v="13"/>
    <s v="FROTA 01"/>
    <x v="3"/>
    <x v="3"/>
    <d v="1901-04-01T00:00:00"/>
    <n v="90"/>
    <x v="7"/>
    <s v="CA1014KS117"/>
    <s v="01/04/2023"/>
    <s v="00:00:00"/>
    <s v="01/04/2023"/>
    <s v="23:59:59"/>
    <n v="24.000000000000004"/>
    <n v="7.0605555555555553"/>
    <n v="0"/>
    <n v="0"/>
    <n v="7.0605555555555553"/>
    <n v="7.0605555555555553"/>
    <n v="0"/>
    <n v="16.93944444444444"/>
    <n v="6.453611111111111"/>
    <n v="6.453611111111111"/>
    <n v="0"/>
    <n v="10.485833333333334"/>
    <n v="10.331111111111111"/>
    <n v="8.5308333333333337"/>
    <n v="1.8002777777777776"/>
    <n v="0.15472222222222223"/>
    <n v="0"/>
    <n v="0.15472222222222223"/>
    <n v="70.581018518518491"/>
    <n v="61.901872683742766"/>
    <n v="43.690972222222221"/>
    <n v="100"/>
    <n v="0"/>
    <n v="0"/>
    <n v="0"/>
    <n v="0.17168666719648201"/>
    <n v="0"/>
    <n v="10.485833333333334"/>
    <n v="0"/>
    <n v="5.2429166666666669"/>
    <n v="3.5302777777777776"/>
    <n v="2"/>
    <n v="1"/>
    <n v="0"/>
    <m/>
    <m/>
    <m/>
    <m/>
  </r>
  <r>
    <x v="13"/>
    <s v="FROTA 01"/>
    <x v="3"/>
    <x v="3"/>
    <d v="1901-04-01T00:00:00"/>
    <n v="90"/>
    <x v="8"/>
    <s v="CA1014KS118"/>
    <s v="01/04/2023"/>
    <s v="00:00:00"/>
    <s v="01/04/2023"/>
    <s v="23:59:59"/>
    <n v="24"/>
    <n v="2.3063888888888888"/>
    <n v="2.3063888888888888"/>
    <n v="0"/>
    <n v="0"/>
    <n v="0"/>
    <n v="0"/>
    <n v="21.693611111111114"/>
    <n v="6.7294444444444439"/>
    <n v="5.7136111111111108"/>
    <n v="1.0158333333333334"/>
    <n v="14.964166666666667"/>
    <n v="14.964166666666667"/>
    <n v="13.354444444444445"/>
    <n v="1.6097222222222223"/>
    <n v="0"/>
    <n v="0"/>
    <n v="0"/>
    <n v="90.390046296296305"/>
    <n v="68.979602289460544"/>
    <n v="62.350694444444443"/>
    <n v="86.645543153086493"/>
    <n v="0"/>
    <n v="0"/>
    <n v="1"/>
    <n v="0.10757179187317852"/>
    <n v="0"/>
    <n v="14.964166666666667"/>
    <n v="2.3063888888888888"/>
    <n v="14.964166666666667"/>
    <n v="2.3063888888888888"/>
    <n v="1"/>
    <n v="0"/>
    <n v="0"/>
    <m/>
    <m/>
    <m/>
    <m/>
  </r>
  <r>
    <x v="13"/>
    <s v="FROTA 01"/>
    <x v="3"/>
    <x v="3"/>
    <d v="1901-04-02T00:00:00"/>
    <n v="90"/>
    <x v="0"/>
    <s v="CA1014KS110"/>
    <s v="02/04/2023"/>
    <s v="00:00:00"/>
    <s v="02/04/2023"/>
    <s v="23:59:59"/>
    <n v="23.999999999999993"/>
    <n v="0"/>
    <n v="0"/>
    <n v="0"/>
    <n v="0"/>
    <n v="0"/>
    <n v="0"/>
    <n v="23.999999999999993"/>
    <n v="7.4322222222222223"/>
    <n v="7.4322222222222223"/>
    <n v="0"/>
    <n v="16.567777777777778"/>
    <n v="16.496666666666666"/>
    <n v="14.081111111111111"/>
    <n v="2.4155555555555557"/>
    <n v="7.1111111111111111E-2"/>
    <n v="0"/>
    <n v="7.1111111111111111E-2"/>
    <n v="100"/>
    <n v="69.032407407407419"/>
    <n v="69.032407407407419"/>
    <n v="100"/>
    <n v="0"/>
    <n v="0"/>
    <n v="0"/>
    <n v="0.14579840386292001"/>
    <n v="0"/>
    <n v="16.567777777777778"/>
    <n v="0"/>
    <n v="16.567777777777778"/>
    <n v="0"/>
    <n v="0"/>
    <n v="0"/>
    <n v="0"/>
    <m/>
    <m/>
    <m/>
    <m/>
  </r>
  <r>
    <x v="13"/>
    <s v="FROTA 01"/>
    <x v="3"/>
    <x v="3"/>
    <d v="1901-04-02T00:00:00"/>
    <n v="90"/>
    <x v="1"/>
    <s v="CA1014KS111"/>
    <s v="02/04/2023"/>
    <s v="00:00:00"/>
    <s v="02/04/2023"/>
    <s v="23:59:59"/>
    <n v="24"/>
    <n v="0"/>
    <n v="0"/>
    <n v="0"/>
    <n v="0"/>
    <n v="0"/>
    <n v="0"/>
    <n v="24"/>
    <n v="7.0483333333333338"/>
    <n v="7.0483333333333338"/>
    <n v="0"/>
    <n v="16.951666666666668"/>
    <n v="16.951666666666668"/>
    <n v="14.82138888888889"/>
    <n v="2.1302777777777777"/>
    <n v="0"/>
    <n v="0"/>
    <n v="0"/>
    <n v="100"/>
    <n v="70.631944444444457"/>
    <n v="70.631944444444457"/>
    <n v="100"/>
    <n v="0"/>
    <n v="0"/>
    <n v="0"/>
    <n v="0.1256677481729099"/>
    <n v="0"/>
    <n v="16.951666666666668"/>
    <n v="0"/>
    <n v="16.951666666666668"/>
    <n v="0"/>
    <n v="0"/>
    <n v="0"/>
    <n v="0"/>
    <m/>
    <m/>
    <m/>
    <m/>
  </r>
  <r>
    <x v="13"/>
    <s v="FROTA 01"/>
    <x v="3"/>
    <x v="3"/>
    <d v="1901-04-02T00:00:00"/>
    <n v="90"/>
    <x v="2"/>
    <s v="CA1014KS112"/>
    <s v="02/04/2023"/>
    <s v="00:00:00"/>
    <s v="02/04/2023"/>
    <s v="23:59:59"/>
    <n v="24.000000000000004"/>
    <n v="0"/>
    <n v="0"/>
    <n v="0"/>
    <n v="0"/>
    <n v="0"/>
    <n v="0"/>
    <n v="24.000000000000004"/>
    <n v="6.6163888888888893"/>
    <n v="6.6163888888888893"/>
    <n v="0"/>
    <n v="17.383611111111115"/>
    <n v="17.383611111111115"/>
    <n v="15.154166666666667"/>
    <n v="2.2294444444444443"/>
    <n v="0"/>
    <n v="0"/>
    <n v="0"/>
    <n v="100"/>
    <n v="72.431712962962962"/>
    <n v="72.431712962962962"/>
    <n v="100"/>
    <n v="0"/>
    <n v="0"/>
    <n v="0"/>
    <n v="0.12824978827439634"/>
    <n v="0"/>
    <n v="17.383611111111115"/>
    <n v="0"/>
    <n v="17.383611111111115"/>
    <n v="0"/>
    <n v="0"/>
    <n v="0"/>
    <n v="0"/>
    <m/>
    <m/>
    <m/>
    <m/>
  </r>
  <r>
    <x v="13"/>
    <s v="FROTA 01"/>
    <x v="3"/>
    <x v="3"/>
    <d v="1901-04-02T00:00:00"/>
    <n v="90"/>
    <x v="3"/>
    <s v="CA1014KS113"/>
    <s v="02/04/2023"/>
    <s v="00:00:00"/>
    <s v="02/04/2023"/>
    <s v="23:59:59"/>
    <n v="24.000000000000004"/>
    <n v="0"/>
    <n v="0"/>
    <n v="0"/>
    <n v="0"/>
    <n v="0"/>
    <n v="0"/>
    <n v="24.000000000000004"/>
    <n v="7.1658333333333335"/>
    <n v="7.1658333333333335"/>
    <n v="0"/>
    <n v="16.834166666666668"/>
    <n v="16.834166666666668"/>
    <n v="14.652222222222221"/>
    <n v="2.1819444444444445"/>
    <n v="0"/>
    <n v="0"/>
    <n v="0"/>
    <n v="100"/>
    <n v="70.1423611111111"/>
    <n v="70.1423611111111"/>
    <n v="100"/>
    <n v="0"/>
    <n v="0"/>
    <n v="0"/>
    <n v="0.1296140455092982"/>
    <n v="0"/>
    <n v="16.834166666666668"/>
    <n v="0"/>
    <n v="16.834166666666668"/>
    <n v="0"/>
    <n v="0"/>
    <n v="0"/>
    <n v="0"/>
    <m/>
    <m/>
    <m/>
    <m/>
  </r>
  <r>
    <x v="13"/>
    <s v="FROTA 01"/>
    <x v="3"/>
    <x v="3"/>
    <d v="1901-04-02T00:00:00"/>
    <n v="90"/>
    <x v="4"/>
    <s v="CA1014KS114"/>
    <s v="02/04/2023"/>
    <s v="00:00:00"/>
    <s v="02/04/2023"/>
    <s v="23:59:59"/>
    <n v="24"/>
    <n v="0"/>
    <n v="0"/>
    <n v="0"/>
    <n v="0"/>
    <n v="0"/>
    <n v="0"/>
    <n v="24"/>
    <n v="6.1375000000000002"/>
    <n v="6.1375000000000002"/>
    <n v="0"/>
    <n v="17.862500000000001"/>
    <n v="17.862500000000001"/>
    <n v="15.312222222222227"/>
    <n v="2.5502777777777776"/>
    <n v="0"/>
    <n v="0"/>
    <n v="0"/>
    <n v="100"/>
    <n v="74.427083333333329"/>
    <n v="74.427083333333329"/>
    <n v="100"/>
    <n v="0"/>
    <n v="0"/>
    <n v="0"/>
    <n v="0.142772723738434"/>
    <n v="0"/>
    <n v="17.862500000000001"/>
    <n v="0"/>
    <n v="17.862500000000001"/>
    <n v="0"/>
    <n v="0"/>
    <n v="0"/>
    <n v="0"/>
    <m/>
    <m/>
    <m/>
    <m/>
  </r>
  <r>
    <x v="13"/>
    <s v="FROTA 01"/>
    <x v="3"/>
    <x v="3"/>
    <d v="1901-04-02T00:00:00"/>
    <n v="90"/>
    <x v="5"/>
    <s v="CA1014KS115"/>
    <s v="02/04/2023"/>
    <s v="00:00:00"/>
    <s v="02/04/2023"/>
    <s v="23:59:59"/>
    <n v="24"/>
    <n v="1.1897222222222221"/>
    <n v="1.1897222222222221"/>
    <n v="0"/>
    <n v="0"/>
    <n v="0"/>
    <n v="0"/>
    <n v="22.810277777777777"/>
    <n v="7.1455555555555561"/>
    <n v="7.1455555555555561"/>
    <n v="0"/>
    <n v="15.664722222222222"/>
    <n v="15.664722222222222"/>
    <n v="14.094722222222222"/>
    <n v="1.5699999999999998"/>
    <n v="0"/>
    <n v="0"/>
    <n v="0"/>
    <n v="95.042824074074076"/>
    <n v="68.673965196000836"/>
    <n v="65.269675925925924"/>
    <n v="92.941195859977597"/>
    <n v="0"/>
    <n v="0"/>
    <n v="1"/>
    <n v="0.10022520525597148"/>
    <n v="0"/>
    <n v="15.664722222222222"/>
    <n v="1.1897222222222221"/>
    <n v="15.664722222222222"/>
    <n v="1.1897222222222221"/>
    <n v="1"/>
    <n v="0"/>
    <n v="0"/>
    <m/>
    <m/>
    <m/>
    <m/>
  </r>
  <r>
    <x v="13"/>
    <s v="FROTA 01"/>
    <x v="3"/>
    <x v="3"/>
    <d v="1901-04-02T00:00:00"/>
    <n v="90"/>
    <x v="6"/>
    <s v="CA1014KS116"/>
    <s v="02/04/2023"/>
    <s v="00:00:00"/>
    <s v="02/04/2023"/>
    <s v="23:59:59"/>
    <n v="24"/>
    <n v="0"/>
    <n v="0"/>
    <n v="0"/>
    <n v="0"/>
    <n v="0"/>
    <n v="0"/>
    <n v="24"/>
    <n v="6.8188888888888899"/>
    <n v="6.8188888888888899"/>
    <n v="0"/>
    <n v="17.181111111111111"/>
    <n v="17.181111111111111"/>
    <n v="16.15861111111111"/>
    <n v="1.0225"/>
    <n v="0"/>
    <n v="0"/>
    <n v="0"/>
    <n v="100"/>
    <n v="71.587962962962962"/>
    <n v="71.587962962962962"/>
    <n v="100"/>
    <n v="0"/>
    <n v="0"/>
    <n v="0"/>
    <n v="5.9513031106512321E-2"/>
    <n v="0"/>
    <n v="17.181111111111111"/>
    <n v="0"/>
    <n v="17.181111111111111"/>
    <n v="0"/>
    <n v="0"/>
    <n v="0"/>
    <n v="0"/>
    <m/>
    <m/>
    <m/>
    <m/>
  </r>
  <r>
    <x v="13"/>
    <s v="FROTA 01"/>
    <x v="3"/>
    <x v="3"/>
    <d v="1901-04-02T00:00:00"/>
    <n v="90"/>
    <x v="7"/>
    <s v="CA1014KS117"/>
    <s v="02/04/2023"/>
    <s v="00:00:00"/>
    <s v="02/04/2023"/>
    <s v="23:59:59"/>
    <n v="24"/>
    <n v="0"/>
    <n v="0"/>
    <n v="0"/>
    <n v="0"/>
    <n v="0"/>
    <n v="0"/>
    <n v="24"/>
    <n v="6.5058333333333334"/>
    <n v="6.5058333333333334"/>
    <n v="0"/>
    <n v="17.494166666666665"/>
    <n v="17.494166666666665"/>
    <n v="14.908333333333337"/>
    <n v="2.5858333333333334"/>
    <n v="0"/>
    <n v="0"/>
    <n v="0"/>
    <n v="100"/>
    <n v="72.8923611111111"/>
    <n v="72.8923611111111"/>
    <n v="100"/>
    <n v="0"/>
    <n v="0"/>
    <n v="0"/>
    <n v="0.14781117515362266"/>
    <n v="0"/>
    <n v="17.494166666666665"/>
    <n v="0"/>
    <n v="17.494166666666665"/>
    <n v="0"/>
    <n v="0"/>
    <n v="0"/>
    <n v="0"/>
    <m/>
    <m/>
    <m/>
    <m/>
  </r>
  <r>
    <x v="13"/>
    <s v="FROTA 01"/>
    <x v="3"/>
    <x v="3"/>
    <d v="1901-04-02T00:00:00"/>
    <n v="90"/>
    <x v="8"/>
    <s v="CA1014KS118"/>
    <s v="02/04/2023"/>
    <s v="00:00:00"/>
    <s v="02/04/2023"/>
    <s v="23:59:59"/>
    <n v="24.000000000000004"/>
    <n v="0"/>
    <n v="0"/>
    <n v="0"/>
    <n v="0"/>
    <n v="0"/>
    <n v="0"/>
    <n v="24.000000000000004"/>
    <n v="6.2608333333333333"/>
    <n v="6.2608333333333333"/>
    <n v="0"/>
    <n v="17.739166666666666"/>
    <n v="17.739166666666666"/>
    <n v="15.484444444444446"/>
    <n v="2.2547222222222221"/>
    <n v="0"/>
    <n v="0"/>
    <n v="0"/>
    <n v="100"/>
    <n v="73.913194444444429"/>
    <n v="73.913194444444429"/>
    <n v="100"/>
    <n v="0"/>
    <n v="0"/>
    <n v="0"/>
    <n v="0.1271041793896118"/>
    <n v="0"/>
    <n v="17.739166666666666"/>
    <n v="0"/>
    <n v="17.739166666666666"/>
    <n v="0"/>
    <n v="0"/>
    <n v="0"/>
    <n v="0"/>
    <m/>
    <m/>
    <m/>
    <m/>
  </r>
  <r>
    <x v="14"/>
    <s v="FROTA 01"/>
    <x v="3"/>
    <x v="3"/>
    <d v="1901-04-03T00:00:00"/>
    <n v="90"/>
    <x v="0"/>
    <s v="CA1014KS110"/>
    <s v="03/04/2023"/>
    <s v="00:00:00"/>
    <s v="03/04/2023"/>
    <s v="23:59:59"/>
    <n v="24"/>
    <n v="9.1011111111111109"/>
    <n v="0"/>
    <n v="0"/>
    <n v="9.1011111111111109"/>
    <n v="9.1011111111111109"/>
    <n v="0"/>
    <n v="14.898888888888887"/>
    <n v="7.6755555555555564"/>
    <n v="7.4225000000000003"/>
    <n v="0.25305555555555553"/>
    <n v="7.2233333333333336"/>
    <n v="7.2233333333333336"/>
    <n v="6.3388888888888886"/>
    <n v="0.88444444444444437"/>
    <n v="0"/>
    <n v="0"/>
    <n v="0"/>
    <n v="62.078703703703695"/>
    <n v="48.482362592288766"/>
    <n v="30.097222222222225"/>
    <n v="100"/>
    <n v="0"/>
    <n v="0"/>
    <n v="0"/>
    <n v="0.12244270112290416"/>
    <n v="0"/>
    <n v="7.2233333333333336"/>
    <n v="0"/>
    <n v="7.2233333333333336"/>
    <n v="9.1011111111111109"/>
    <n v="1"/>
    <n v="1"/>
    <n v="0"/>
    <m/>
    <m/>
    <m/>
    <m/>
  </r>
  <r>
    <x v="14"/>
    <s v="FROTA 01"/>
    <x v="3"/>
    <x v="3"/>
    <d v="1901-04-03T00:00:00"/>
    <n v="90"/>
    <x v="1"/>
    <s v="CA1014KS111"/>
    <s v="03/04/2023"/>
    <s v="00:00:00"/>
    <s v="03/04/2023"/>
    <s v="23:59:59"/>
    <n v="24.000000000000004"/>
    <n v="0"/>
    <n v="0"/>
    <n v="0"/>
    <n v="0"/>
    <n v="0"/>
    <n v="0"/>
    <n v="24.000000000000004"/>
    <n v="8.8005555555555546"/>
    <n v="8.1186111111111092"/>
    <n v="0.68194444444444446"/>
    <n v="15.199444444444444"/>
    <n v="15.199444444444444"/>
    <n v="13.420277777777777"/>
    <n v="1.7791666666666668"/>
    <n v="0"/>
    <n v="0"/>
    <n v="0"/>
    <n v="100"/>
    <n v="63.331018518518498"/>
    <n v="63.331018518518498"/>
    <n v="100"/>
    <n v="0"/>
    <n v="0"/>
    <n v="0"/>
    <n v="0.11705471691216786"/>
    <n v="0"/>
    <n v="15.199444444444444"/>
    <n v="0"/>
    <n v="15.199444444444444"/>
    <n v="0"/>
    <n v="0"/>
    <n v="0"/>
    <n v="0"/>
    <m/>
    <m/>
    <m/>
    <m/>
  </r>
  <r>
    <x v="14"/>
    <s v="FROTA 01"/>
    <x v="3"/>
    <x v="3"/>
    <d v="1901-04-03T00:00:00"/>
    <n v="90"/>
    <x v="2"/>
    <s v="CA1014KS112"/>
    <s v="03/04/2023"/>
    <s v="00:00:00"/>
    <s v="03/04/2023"/>
    <s v="23:59:59"/>
    <n v="24"/>
    <n v="0"/>
    <n v="0"/>
    <n v="0"/>
    <n v="0"/>
    <n v="0"/>
    <n v="0"/>
    <n v="24"/>
    <n v="7.5219444444444452"/>
    <n v="7.3027777777777771"/>
    <n v="0.21916666666666668"/>
    <n v="16.478055555555553"/>
    <n v="16.351388888888888"/>
    <n v="13.905000000000001"/>
    <n v="2.4463888888888889"/>
    <n v="0.12666666666666668"/>
    <n v="0"/>
    <n v="0.12666666666666668"/>
    <n v="100"/>
    <n v="68.65856481481481"/>
    <n v="68.65856481481481"/>
    <n v="100"/>
    <n v="0"/>
    <n v="0"/>
    <n v="0"/>
    <n v="0.14846344464860675"/>
    <n v="0"/>
    <n v="16.478055555555553"/>
    <n v="0"/>
    <n v="16.478055555555553"/>
    <n v="0"/>
    <n v="0"/>
    <n v="0"/>
    <n v="0"/>
    <m/>
    <m/>
    <m/>
    <m/>
  </r>
  <r>
    <x v="14"/>
    <s v="FROTA 01"/>
    <x v="3"/>
    <x v="3"/>
    <d v="1901-04-03T00:00:00"/>
    <n v="90"/>
    <x v="3"/>
    <s v="CA1014KS113"/>
    <s v="03/04/2023"/>
    <s v="00:00:00"/>
    <s v="03/04/2023"/>
    <s v="23:59:59"/>
    <n v="24.000000000000004"/>
    <n v="0"/>
    <n v="0"/>
    <n v="0"/>
    <n v="0"/>
    <n v="0"/>
    <n v="0"/>
    <n v="24.000000000000004"/>
    <n v="10.786111111111111"/>
    <n v="10.436944444444444"/>
    <n v="0.34916666666666668"/>
    <n v="13.213888888888887"/>
    <n v="13.213888888888887"/>
    <n v="11.001944444444446"/>
    <n v="2.2119444444444447"/>
    <n v="0"/>
    <n v="0"/>
    <n v="0"/>
    <n v="100"/>
    <n v="55.057870370370352"/>
    <n v="55.057870370370352"/>
    <n v="100"/>
    <n v="0"/>
    <n v="0"/>
    <n v="0"/>
    <n v="0.16739541727979823"/>
    <n v="0"/>
    <n v="13.213888888888887"/>
    <n v="0"/>
    <n v="13.213888888888887"/>
    <n v="0"/>
    <n v="0"/>
    <n v="0"/>
    <n v="0"/>
    <m/>
    <m/>
    <m/>
    <m/>
  </r>
  <r>
    <x v="14"/>
    <s v="FROTA 01"/>
    <x v="3"/>
    <x v="3"/>
    <d v="1901-04-03T00:00:00"/>
    <n v="90"/>
    <x v="4"/>
    <s v="CA1014KS114"/>
    <s v="03/04/2023"/>
    <s v="00:00:00"/>
    <s v="03/04/2023"/>
    <s v="23:59:59"/>
    <n v="24.000000000000004"/>
    <n v="0"/>
    <n v="0"/>
    <n v="0"/>
    <n v="0"/>
    <n v="0"/>
    <n v="0"/>
    <n v="24.000000000000004"/>
    <n v="11.27361111111111"/>
    <n v="10.883333333333333"/>
    <n v="0.39027777777777778"/>
    <n v="12.726388888888888"/>
    <n v="11.895833333333332"/>
    <n v="10.215277777777777"/>
    <n v="1.6805555555555556"/>
    <n v="0.8305555555555556"/>
    <n v="0"/>
    <n v="0.8305555555555556"/>
    <n v="100"/>
    <n v="53.02662037037036"/>
    <n v="53.02662037037036"/>
    <n v="100"/>
    <n v="0"/>
    <n v="0"/>
    <n v="0"/>
    <n v="0.1320528211284514"/>
    <n v="0"/>
    <n v="12.726388888888888"/>
    <n v="0"/>
    <n v="12.726388888888888"/>
    <n v="0"/>
    <n v="0"/>
    <n v="0"/>
    <n v="0"/>
    <m/>
    <m/>
    <m/>
    <m/>
  </r>
  <r>
    <x v="14"/>
    <s v="FROTA 01"/>
    <x v="3"/>
    <x v="3"/>
    <d v="1901-04-03T00:00:00"/>
    <n v="90"/>
    <x v="5"/>
    <s v="CA1014KS115"/>
    <s v="03/04/2023"/>
    <s v="00:00:00"/>
    <s v="03/04/2023"/>
    <s v="23:59:59"/>
    <n v="24.000000000000004"/>
    <n v="0.34333333333333332"/>
    <n v="0.34333333333333332"/>
    <n v="0"/>
    <n v="0"/>
    <n v="0"/>
    <n v="0"/>
    <n v="23.65666666666667"/>
    <n v="8.0274999999999999"/>
    <n v="7.7616666666666667"/>
    <n v="0.26583333333333331"/>
    <n v="15.629166666666668"/>
    <n v="15.486111111111112"/>
    <n v="13.807222222222221"/>
    <n v="1.6788888888888889"/>
    <n v="0.14305555555555555"/>
    <n v="0"/>
    <n v="0.14305555555555555"/>
    <n v="98.569444444444443"/>
    <n v="66.066647879385656"/>
    <n v="65.121527777777771"/>
    <n v="97.850472165701461"/>
    <n v="0"/>
    <n v="0"/>
    <n v="1"/>
    <n v="0.10742024349062471"/>
    <n v="0"/>
    <n v="15.629166666666668"/>
    <n v="0.34333333333333332"/>
    <n v="15.629166666666668"/>
    <n v="0.34333333333333332"/>
    <n v="1"/>
    <n v="0"/>
    <n v="0"/>
    <m/>
    <m/>
    <m/>
    <m/>
  </r>
  <r>
    <x v="14"/>
    <s v="FROTA 01"/>
    <x v="3"/>
    <x v="3"/>
    <d v="1901-04-03T00:00:00"/>
    <n v="90"/>
    <x v="6"/>
    <s v="CA1014KS116"/>
    <s v="03/04/2023"/>
    <s v="00:00:00"/>
    <s v="03/04/2023"/>
    <s v="23:59:59"/>
    <n v="24"/>
    <n v="0"/>
    <n v="0"/>
    <n v="0"/>
    <n v="0"/>
    <n v="0"/>
    <n v="0"/>
    <n v="24"/>
    <n v="7.7574999999999994"/>
    <n v="7.5044444444444434"/>
    <n v="0.25305555555555553"/>
    <n v="16.2425"/>
    <n v="16.228888888888889"/>
    <n v="14.552777777777779"/>
    <n v="1.6761111111111109"/>
    <n v="1.361111111111111E-2"/>
    <n v="0"/>
    <n v="1.361111111111111E-2"/>
    <n v="100"/>
    <n v="67.677083333333329"/>
    <n v="67.677083333333329"/>
    <n v="100"/>
    <n v="0"/>
    <n v="0"/>
    <n v="0"/>
    <n v="0.10319292664990679"/>
    <n v="0"/>
    <n v="16.2425"/>
    <n v="0"/>
    <n v="16.2425"/>
    <n v="0"/>
    <n v="0"/>
    <n v="0"/>
    <n v="0"/>
    <m/>
    <m/>
    <m/>
    <m/>
  </r>
  <r>
    <x v="14"/>
    <s v="FROTA 01"/>
    <x v="3"/>
    <x v="3"/>
    <d v="1901-04-03T00:00:00"/>
    <n v="90"/>
    <x v="7"/>
    <s v="CA1014KS117"/>
    <s v="03/04/2023"/>
    <s v="00:00:00"/>
    <s v="03/04/2023"/>
    <s v="23:59:59"/>
    <n v="24"/>
    <n v="4.9155555555555557"/>
    <n v="4.9155555555555557"/>
    <n v="0"/>
    <n v="0"/>
    <n v="0"/>
    <n v="0"/>
    <n v="19.084444444444447"/>
    <n v="5.7644444444444449"/>
    <n v="5.4586111111111117"/>
    <n v="0.30583333333333335"/>
    <n v="13.319999999999999"/>
    <n v="13.319999999999999"/>
    <n v="11.669999999999998"/>
    <n v="1.6500000000000001"/>
    <n v="0"/>
    <n v="0"/>
    <n v="0"/>
    <n v="79.518518518518533"/>
    <n v="69.795062878435004"/>
    <n v="55.499999999999993"/>
    <n v="73.044114062880823"/>
    <n v="0"/>
    <n v="0"/>
    <n v="2"/>
    <n v="0.1238738738738739"/>
    <n v="0"/>
    <n v="6.6599999999999993"/>
    <n v="2.4577777777777778"/>
    <n v="6.6599999999999993"/>
    <n v="2.4577777777777778"/>
    <n v="2"/>
    <n v="0"/>
    <n v="0"/>
    <m/>
    <m/>
    <m/>
    <m/>
  </r>
  <r>
    <x v="14"/>
    <s v="FROTA 01"/>
    <x v="3"/>
    <x v="3"/>
    <d v="1901-04-03T00:00:00"/>
    <n v="90"/>
    <x v="8"/>
    <s v="CA1014KS118"/>
    <s v="03/04/2023"/>
    <s v="00:00:00"/>
    <s v="03/04/2023"/>
    <s v="23:59:59"/>
    <n v="24"/>
    <n v="0"/>
    <n v="0"/>
    <n v="0"/>
    <n v="0"/>
    <n v="0"/>
    <n v="0"/>
    <n v="24"/>
    <n v="9.1716666666666686"/>
    <n v="8.9186111111111135"/>
    <n v="0.25305555555555553"/>
    <n v="14.828333333333333"/>
    <n v="14.713055555555556"/>
    <n v="13.201111111111112"/>
    <n v="1.5119444444444443"/>
    <n v="0.11527777777777778"/>
    <n v="0"/>
    <n v="0.11527777777777778"/>
    <n v="100"/>
    <n v="61.784722222222221"/>
    <n v="61.784722222222221"/>
    <n v="100"/>
    <n v="0"/>
    <n v="0"/>
    <n v="0"/>
    <n v="0.10196320857217787"/>
    <n v="0"/>
    <n v="14.828333333333333"/>
    <n v="0"/>
    <n v="14.828333333333333"/>
    <n v="0"/>
    <n v="0"/>
    <n v="0"/>
    <n v="0"/>
    <m/>
    <m/>
    <m/>
    <m/>
  </r>
  <r>
    <x v="14"/>
    <s v="FROTA 01"/>
    <x v="3"/>
    <x v="3"/>
    <d v="1901-04-04T00:00:00"/>
    <n v="90"/>
    <x v="0"/>
    <s v="CA1014KS110"/>
    <s v="04/04/2023"/>
    <s v="00:00:00"/>
    <s v="04/04/2023"/>
    <s v="23:59:59"/>
    <n v="23.999999999999996"/>
    <n v="0"/>
    <n v="0"/>
    <n v="0"/>
    <n v="0"/>
    <n v="0"/>
    <n v="0"/>
    <n v="23.999999999999996"/>
    <n v="9.2930555555555578"/>
    <n v="8.3083333333333353"/>
    <n v="0.98472222222222228"/>
    <n v="14.706944444444446"/>
    <n v="14.706944444444446"/>
    <n v="13.402500000000002"/>
    <n v="1.3044444444444445"/>
    <n v="0"/>
    <n v="0"/>
    <n v="0"/>
    <n v="100"/>
    <n v="61.278935185185205"/>
    <n v="61.278935185185205"/>
    <n v="100"/>
    <n v="0"/>
    <n v="0"/>
    <n v="0"/>
    <n v="8.8695816413259035E-2"/>
    <n v="0"/>
    <n v="14.706944444444446"/>
    <n v="0"/>
    <n v="14.706944444444446"/>
    <n v="0"/>
    <n v="0"/>
    <n v="0"/>
    <n v="0"/>
    <m/>
    <m/>
    <m/>
    <m/>
  </r>
  <r>
    <x v="14"/>
    <s v="FROTA 01"/>
    <x v="3"/>
    <x v="3"/>
    <d v="1901-04-04T00:00:00"/>
    <n v="90"/>
    <x v="1"/>
    <s v="CA1014KS111"/>
    <s v="04/04/2023"/>
    <s v="00:00:00"/>
    <s v="04/04/2023"/>
    <s v="23:59:59"/>
    <n v="24"/>
    <n v="0"/>
    <n v="0"/>
    <n v="0"/>
    <n v="0"/>
    <n v="0"/>
    <n v="0"/>
    <n v="24"/>
    <n v="12.032777777777776"/>
    <n v="11.063055555555554"/>
    <n v="0.96972222222222226"/>
    <n v="11.967222222222222"/>
    <n v="11.840555555555556"/>
    <n v="11.024444444444445"/>
    <n v="0.81611111111111112"/>
    <n v="0.12666666666666668"/>
    <n v="0"/>
    <n v="0.12666666666666668"/>
    <n v="100"/>
    <n v="49.863425925925924"/>
    <n v="49.863425925925924"/>
    <n v="100"/>
    <n v="0"/>
    <n v="0"/>
    <n v="0"/>
    <n v="6.8195534097767047E-2"/>
    <n v="0"/>
    <n v="11.967222222222222"/>
    <n v="0"/>
    <n v="11.967222222222222"/>
    <n v="0"/>
    <n v="0"/>
    <n v="0"/>
    <n v="0"/>
    <m/>
    <m/>
    <m/>
    <m/>
  </r>
  <r>
    <x v="14"/>
    <s v="FROTA 01"/>
    <x v="3"/>
    <x v="3"/>
    <d v="1901-04-04T00:00:00"/>
    <n v="90"/>
    <x v="2"/>
    <s v="CA1014KS112"/>
    <s v="04/04/2023"/>
    <s v="00:00:00"/>
    <s v="04/04/2023"/>
    <s v="23:59:59"/>
    <n v="23.999999999999996"/>
    <n v="0"/>
    <n v="0"/>
    <n v="0"/>
    <n v="0"/>
    <n v="0"/>
    <n v="0"/>
    <n v="23.999999999999996"/>
    <n v="6.1763888888888889"/>
    <n v="5.1897222222222226"/>
    <n v="0.98666666666666669"/>
    <n v="17.823611111111113"/>
    <n v="17.823611111111113"/>
    <n v="16.115555555555559"/>
    <n v="1.7080555555555557"/>
    <n v="0"/>
    <n v="0"/>
    <n v="0"/>
    <n v="100"/>
    <n v="74.265046296296305"/>
    <n v="74.265046296296305"/>
    <n v="100"/>
    <n v="0"/>
    <n v="0"/>
    <n v="0"/>
    <n v="9.5831060547027197E-2"/>
    <n v="0"/>
    <n v="17.823611111111113"/>
    <n v="0"/>
    <n v="17.823611111111113"/>
    <n v="0"/>
    <n v="0"/>
    <n v="0"/>
    <n v="0"/>
    <m/>
    <m/>
    <m/>
    <m/>
  </r>
  <r>
    <x v="14"/>
    <s v="FROTA 01"/>
    <x v="3"/>
    <x v="3"/>
    <d v="1901-04-04T00:00:00"/>
    <n v="90"/>
    <x v="3"/>
    <s v="CA1014KS113"/>
    <s v="04/04/2023"/>
    <s v="00:00:00"/>
    <s v="04/04/2023"/>
    <s v="23:59:59"/>
    <n v="23.999999999999993"/>
    <n v="11.808055555555555"/>
    <n v="0"/>
    <n v="0"/>
    <n v="11.808055555555555"/>
    <n v="11.808055555555555"/>
    <n v="0"/>
    <n v="12.191944444444445"/>
    <n v="5.2402777777777789"/>
    <n v="4.0338888888888889"/>
    <n v="1.206388888888889"/>
    <n v="6.9516666666666671"/>
    <n v="6.9516666666666671"/>
    <n v="6.3041666666666671"/>
    <n v="0.64749999999999996"/>
    <n v="0"/>
    <n v="0"/>
    <n v="0"/>
    <n v="50.79976851851854"/>
    <n v="57.018523159645483"/>
    <n v="28.965277777777786"/>
    <n v="100"/>
    <n v="0"/>
    <n v="0"/>
    <n v="0"/>
    <n v="9.3143131143610627E-2"/>
    <n v="0"/>
    <n v="6.9516666666666671"/>
    <n v="0"/>
    <n v="6.9516666666666671"/>
    <n v="11.808055555555555"/>
    <n v="1"/>
    <n v="1"/>
    <n v="0"/>
    <m/>
    <m/>
    <m/>
    <m/>
  </r>
  <r>
    <x v="14"/>
    <s v="FROTA 01"/>
    <x v="3"/>
    <x v="3"/>
    <d v="1901-04-04T00:00:00"/>
    <n v="90"/>
    <x v="4"/>
    <s v="CA1014KS114"/>
    <s v="04/04/2023"/>
    <s v="00:00:00"/>
    <s v="04/04/2023"/>
    <s v="23:59:59"/>
    <n v="23.999999999999996"/>
    <n v="0"/>
    <n v="0"/>
    <n v="0"/>
    <n v="0"/>
    <n v="0"/>
    <n v="0"/>
    <n v="23.999999999999996"/>
    <n v="7.1325000000000003"/>
    <n v="6.1391666666666671"/>
    <n v="0.99333333333333329"/>
    <n v="16.867500000000003"/>
    <n v="16.867500000000003"/>
    <n v="16.064444444444447"/>
    <n v="0.80305555555555563"/>
    <n v="0"/>
    <n v="0"/>
    <n v="0"/>
    <n v="100"/>
    <n v="70.281250000000028"/>
    <n v="70.281250000000028"/>
    <n v="100"/>
    <n v="0"/>
    <n v="0"/>
    <n v="0"/>
    <n v="4.760963720501292E-2"/>
    <n v="0"/>
    <n v="16.867500000000003"/>
    <n v="0"/>
    <n v="16.867500000000003"/>
    <n v="0"/>
    <n v="0"/>
    <n v="0"/>
    <n v="0"/>
    <m/>
    <m/>
    <m/>
    <m/>
  </r>
  <r>
    <x v="14"/>
    <s v="FROTA 01"/>
    <x v="3"/>
    <x v="3"/>
    <d v="1901-04-04T00:00:00"/>
    <n v="90"/>
    <x v="5"/>
    <s v="CA1014KS115"/>
    <s v="04/04/2023"/>
    <s v="00:00:00"/>
    <s v="04/04/2023"/>
    <s v="23:59:59"/>
    <n v="23.999999999999996"/>
    <n v="1.4083333333333334"/>
    <n v="1.4083333333333334"/>
    <n v="0"/>
    <n v="0"/>
    <n v="0"/>
    <n v="0"/>
    <n v="22.591666666666665"/>
    <n v="8.822499999999998"/>
    <n v="7.7586111111111107"/>
    <n v="1.0638888888888889"/>
    <n v="13.769166666666667"/>
    <n v="13.769166666666667"/>
    <n v="12.811666666666666"/>
    <n v="0.95750000000000002"/>
    <n v="0"/>
    <n v="0"/>
    <n v="0"/>
    <n v="94.131944444444443"/>
    <n v="60.947989671707859"/>
    <n v="57.371527777777786"/>
    <n v="90.72091363311921"/>
    <n v="0"/>
    <n v="0"/>
    <n v="1"/>
    <n v="6.9539429885613999E-2"/>
    <n v="0"/>
    <n v="13.769166666666667"/>
    <n v="1.4083333333333334"/>
    <n v="13.769166666666667"/>
    <n v="1.4083333333333334"/>
    <n v="1"/>
    <n v="0"/>
    <n v="0"/>
    <m/>
    <m/>
    <m/>
    <m/>
  </r>
  <r>
    <x v="14"/>
    <s v="FROTA 01"/>
    <x v="3"/>
    <x v="3"/>
    <d v="1901-04-04T00:00:00"/>
    <n v="90"/>
    <x v="6"/>
    <s v="CA1014KS116"/>
    <s v="04/04/2023"/>
    <s v="00:00:00"/>
    <s v="04/04/2023"/>
    <s v="23:59:59"/>
    <n v="23.999999999999996"/>
    <n v="0"/>
    <n v="0"/>
    <n v="0"/>
    <n v="0"/>
    <n v="0"/>
    <n v="0"/>
    <n v="23.999999999999996"/>
    <n v="8.5233333333333334"/>
    <n v="7.3230555555555554"/>
    <n v="1.2002777777777778"/>
    <n v="15.476666666666668"/>
    <n v="15.476666666666668"/>
    <n v="14.106944444444446"/>
    <n v="1.3697222222222223"/>
    <n v="0"/>
    <n v="0"/>
    <n v="0"/>
    <n v="100"/>
    <n v="64.486111111111128"/>
    <n v="64.486111111111128"/>
    <n v="100"/>
    <n v="0"/>
    <n v="0"/>
    <n v="0"/>
    <n v="8.8502405054203453E-2"/>
    <n v="0"/>
    <n v="15.476666666666668"/>
    <n v="0"/>
    <n v="15.476666666666668"/>
    <n v="0"/>
    <n v="0"/>
    <n v="0"/>
    <n v="0"/>
    <m/>
    <m/>
    <m/>
    <m/>
  </r>
  <r>
    <x v="14"/>
    <s v="FROTA 01"/>
    <x v="3"/>
    <x v="3"/>
    <d v="1901-04-04T00:00:00"/>
    <n v="90"/>
    <x v="7"/>
    <s v="CA1014KS117"/>
    <s v="04/04/2023"/>
    <s v="00:00:00"/>
    <s v="04/04/2023"/>
    <s v="23:59:59"/>
    <n v="24.000000000000004"/>
    <n v="3.72"/>
    <n v="0"/>
    <n v="0"/>
    <n v="3.72"/>
    <n v="3.72"/>
    <n v="0"/>
    <n v="20.28"/>
    <n v="11.188055555555554"/>
    <n v="10.219999999999999"/>
    <n v="0.96805555555555556"/>
    <n v="9.0919444444444437"/>
    <n v="8.9388888888888882"/>
    <n v="8.4044444444444419"/>
    <n v="0.53444444444444439"/>
    <n v="0.15305555555555556"/>
    <n v="0"/>
    <n v="0.15305555555555556"/>
    <n v="84.5"/>
    <n v="44.832073197457802"/>
    <n v="37.883101851851841"/>
    <n v="100"/>
    <n v="0"/>
    <n v="0"/>
    <n v="0"/>
    <n v="5.8782194250099291E-2"/>
    <n v="0"/>
    <n v="9.0919444444444437"/>
    <n v="0"/>
    <n v="9.0919444444444437"/>
    <n v="3.72"/>
    <n v="1"/>
    <n v="1"/>
    <n v="0"/>
    <m/>
    <m/>
    <m/>
    <m/>
  </r>
  <r>
    <x v="14"/>
    <s v="FROTA 01"/>
    <x v="3"/>
    <x v="3"/>
    <d v="1901-04-04T00:00:00"/>
    <n v="90"/>
    <x v="8"/>
    <s v="CA1014KS118"/>
    <s v="04/04/2023"/>
    <s v="00:00:00"/>
    <s v="04/04/2023"/>
    <s v="23:59:59"/>
    <n v="24.000000000000004"/>
    <n v="0"/>
    <n v="0"/>
    <n v="0"/>
    <n v="0"/>
    <n v="0"/>
    <n v="0"/>
    <n v="24.000000000000004"/>
    <n v="6.4036111111111111"/>
    <n v="5.4094444444444445"/>
    <n v="0.99416666666666664"/>
    <n v="17.596388888888889"/>
    <n v="17.596388888888889"/>
    <n v="16.547499999999999"/>
    <n v="1.048888888888889"/>
    <n v="0"/>
    <n v="0"/>
    <n v="0"/>
    <n v="100"/>
    <n v="73.318287037037024"/>
    <n v="73.318287037037024"/>
    <n v="100"/>
    <n v="0"/>
    <n v="0"/>
    <n v="0"/>
    <n v="5.9608189811672221E-2"/>
    <n v="0"/>
    <n v="17.596388888888889"/>
    <n v="0"/>
    <n v="17.596388888888889"/>
    <n v="0"/>
    <n v="0"/>
    <n v="0"/>
    <n v="0"/>
    <m/>
    <m/>
    <m/>
    <m/>
  </r>
  <r>
    <x v="14"/>
    <s v="FROTA 01"/>
    <x v="3"/>
    <x v="3"/>
    <d v="1901-04-05T00:00:00"/>
    <n v="90"/>
    <x v="0"/>
    <s v="CA1014KS110"/>
    <s v="05/04/2023"/>
    <s v="00:00:00"/>
    <s v="05/04/2023"/>
    <s v="23:59:59"/>
    <n v="23.999999999999996"/>
    <n v="0"/>
    <n v="0"/>
    <n v="0"/>
    <n v="0"/>
    <n v="0"/>
    <n v="0"/>
    <n v="23.999999999999996"/>
    <n v="6.6886111111111113"/>
    <n v="4.8344444444444443"/>
    <n v="1.8541666666666667"/>
    <n v="17.311388888888889"/>
    <n v="17.311388888888889"/>
    <n v="15.836388888888889"/>
    <n v="1.4750000000000001"/>
    <n v="0"/>
    <n v="0"/>
    <n v="0"/>
    <n v="100"/>
    <n v="72.130787037037052"/>
    <n v="72.130787037037052"/>
    <n v="100"/>
    <n v="0"/>
    <n v="0"/>
    <n v="0"/>
    <n v="8.5204024325668717E-2"/>
    <n v="0"/>
    <n v="17.311388888888889"/>
    <n v="0"/>
    <n v="17.311388888888889"/>
    <n v="0"/>
    <n v="0"/>
    <n v="0"/>
    <n v="0"/>
    <m/>
    <m/>
    <m/>
    <m/>
  </r>
  <r>
    <x v="14"/>
    <s v="FROTA 01"/>
    <x v="3"/>
    <x v="3"/>
    <d v="1901-04-05T00:00:00"/>
    <n v="90"/>
    <x v="1"/>
    <s v="CA1014KS111"/>
    <s v="05/04/2023"/>
    <s v="00:00:00"/>
    <s v="05/04/2023"/>
    <s v="23:59:59"/>
    <n v="24.000000000000004"/>
    <n v="0"/>
    <n v="0"/>
    <n v="0"/>
    <n v="0"/>
    <n v="0"/>
    <n v="0"/>
    <n v="24.000000000000004"/>
    <n v="8.1263888888888864"/>
    <n v="6.2236111111111105"/>
    <n v="1.9027777777777777"/>
    <n v="15.873611111111112"/>
    <n v="15.873611111111112"/>
    <n v="15.121388888888891"/>
    <n v="0.75222222222222224"/>
    <n v="0"/>
    <n v="0"/>
    <n v="0"/>
    <n v="100"/>
    <n v="66.140046296296291"/>
    <n v="66.140046296296291"/>
    <n v="100"/>
    <n v="0"/>
    <n v="0"/>
    <n v="0"/>
    <n v="4.7388222941639691E-2"/>
    <n v="0"/>
    <n v="15.873611111111112"/>
    <n v="0"/>
    <n v="15.873611111111112"/>
    <n v="0"/>
    <n v="0"/>
    <n v="0"/>
    <n v="0"/>
    <m/>
    <m/>
    <m/>
    <m/>
  </r>
  <r>
    <x v="14"/>
    <s v="FROTA 01"/>
    <x v="3"/>
    <x v="3"/>
    <d v="1901-04-05T00:00:00"/>
    <n v="90"/>
    <x v="2"/>
    <s v="CA1014KS112"/>
    <s v="05/04/2023"/>
    <s v="00:00:00"/>
    <s v="05/04/2023"/>
    <s v="23:59:59"/>
    <n v="24.000000000000004"/>
    <n v="0"/>
    <n v="0"/>
    <n v="0"/>
    <n v="0"/>
    <n v="0"/>
    <n v="0"/>
    <n v="24.000000000000004"/>
    <n v="7.6644444444444426"/>
    <n v="5.8341666666666656"/>
    <n v="1.8302777777777777"/>
    <n v="16.335555555555555"/>
    <n v="16.335555555555555"/>
    <n v="14.386666666666667"/>
    <n v="1.9488888888888889"/>
    <n v="0"/>
    <n v="0"/>
    <n v="0"/>
    <n v="100"/>
    <n v="68.064814814814795"/>
    <n v="68.064814814814795"/>
    <n v="100"/>
    <n v="0"/>
    <n v="0"/>
    <n v="0"/>
    <n v="0.11930349612297647"/>
    <n v="0"/>
    <n v="16.335555555555555"/>
    <n v="0"/>
    <n v="16.335555555555555"/>
    <n v="0"/>
    <n v="0"/>
    <n v="0"/>
    <n v="0"/>
    <m/>
    <m/>
    <m/>
    <m/>
  </r>
  <r>
    <x v="14"/>
    <s v="FROTA 01"/>
    <x v="3"/>
    <x v="3"/>
    <d v="1901-04-05T00:00:00"/>
    <n v="90"/>
    <x v="3"/>
    <s v="CA1014KS113"/>
    <s v="05/04/2023"/>
    <s v="00:00:00"/>
    <s v="05/04/2023"/>
    <s v="23:59:59"/>
    <n v="23.999999999999996"/>
    <n v="0"/>
    <n v="0"/>
    <n v="0"/>
    <n v="0"/>
    <n v="0"/>
    <n v="0"/>
    <n v="23.999999999999996"/>
    <n v="7.9411111111111108"/>
    <n v="6.2491666666666674"/>
    <n v="1.6919444444444445"/>
    <n v="16.058888888888891"/>
    <n v="15.999444444444446"/>
    <n v="14.883333333333335"/>
    <n v="1.1161111111111111"/>
    <n v="5.9444444444444446E-2"/>
    <n v="0"/>
    <n v="5.9444444444444446E-2"/>
    <n v="100"/>
    <n v="66.912037037037052"/>
    <n v="66.912037037037052"/>
    <n v="100"/>
    <n v="0"/>
    <n v="0"/>
    <n v="0"/>
    <n v="6.9501141631495178E-2"/>
    <n v="0"/>
    <n v="16.058888888888891"/>
    <n v="0"/>
    <n v="16.058888888888891"/>
    <n v="0"/>
    <n v="0"/>
    <n v="0"/>
    <n v="0"/>
    <m/>
    <m/>
    <m/>
    <m/>
  </r>
  <r>
    <x v="14"/>
    <s v="FROTA 01"/>
    <x v="3"/>
    <x v="3"/>
    <d v="1901-04-05T00:00:00"/>
    <n v="90"/>
    <x v="4"/>
    <s v="CA1014KS114"/>
    <s v="05/04/2023"/>
    <s v="00:00:00"/>
    <s v="05/04/2023"/>
    <s v="23:59:59"/>
    <n v="24.000000000000004"/>
    <n v="0"/>
    <n v="0"/>
    <n v="0"/>
    <n v="0"/>
    <n v="0"/>
    <n v="0"/>
    <n v="24.000000000000004"/>
    <n v="9.3369444444444465"/>
    <n v="7.5808333333333344"/>
    <n v="1.7561111111111112"/>
    <n v="14.663055555555557"/>
    <n v="14.663055555555557"/>
    <n v="13.113333333333337"/>
    <n v="1.5497222222222222"/>
    <n v="0"/>
    <n v="0"/>
    <n v="0"/>
    <n v="100"/>
    <n v="61.09606481481481"/>
    <n v="61.09606481481481"/>
    <n v="100"/>
    <n v="0"/>
    <n v="0"/>
    <n v="0"/>
    <n v="0.10568890067630286"/>
    <n v="0"/>
    <n v="14.663055555555557"/>
    <n v="0"/>
    <n v="14.663055555555557"/>
    <n v="0"/>
    <n v="0"/>
    <n v="0"/>
    <n v="0"/>
    <m/>
    <m/>
    <m/>
    <m/>
  </r>
  <r>
    <x v="14"/>
    <s v="FROTA 01"/>
    <x v="3"/>
    <x v="3"/>
    <d v="1901-04-05T00:00:00"/>
    <n v="90"/>
    <x v="5"/>
    <s v="CA1014KS115"/>
    <s v="05/04/2023"/>
    <s v="00:00:00"/>
    <s v="05/04/2023"/>
    <s v="23:59:59"/>
    <n v="23.999999999999993"/>
    <n v="1.5677777777777777"/>
    <n v="1.5677777777777777"/>
    <n v="0"/>
    <n v="0"/>
    <n v="0"/>
    <n v="0"/>
    <n v="22.432222222222219"/>
    <n v="10.777222222222225"/>
    <n v="8.5130555555555567"/>
    <n v="2.2641666666666667"/>
    <n v="11.654999999999999"/>
    <n v="11.654999999999999"/>
    <n v="10.927222222222222"/>
    <n v="0.72777777777777786"/>
    <n v="0"/>
    <n v="0"/>
    <n v="0"/>
    <n v="93.467592592592609"/>
    <n v="51.956510971321023"/>
    <n v="48.562500000000014"/>
    <n v="88.143355321204979"/>
    <n v="0"/>
    <n v="0"/>
    <n v="1"/>
    <n v="6.2443395776729117E-2"/>
    <n v="0"/>
    <n v="11.654999999999999"/>
    <n v="1.5677777777777777"/>
    <n v="11.654999999999999"/>
    <n v="1.5677777777777777"/>
    <n v="1"/>
    <n v="0"/>
    <n v="0"/>
    <m/>
    <m/>
    <m/>
    <m/>
  </r>
  <r>
    <x v="14"/>
    <s v="FROTA 01"/>
    <x v="3"/>
    <x v="3"/>
    <d v="1901-04-05T00:00:00"/>
    <n v="90"/>
    <x v="6"/>
    <s v="CA1014KS116"/>
    <s v="05/04/2023"/>
    <s v="00:00:00"/>
    <s v="05/04/2023"/>
    <s v="23:59:59"/>
    <n v="23.999999999999993"/>
    <n v="2.197222222222222"/>
    <n v="0"/>
    <n v="0"/>
    <n v="2.197222222222222"/>
    <n v="2.197222222222222"/>
    <n v="0"/>
    <n v="21.802777777777774"/>
    <n v="5.5530555555555541"/>
    <n v="3.8136111111111108"/>
    <n v="1.7394444444444443"/>
    <n v="16.249722222222221"/>
    <n v="16.061666666666667"/>
    <n v="14.63972222222222"/>
    <n v="1.4219444444444445"/>
    <n v="0.18805555555555556"/>
    <n v="0"/>
    <n v="0.18805555555555556"/>
    <n v="90.844907407407419"/>
    <n v="74.5305134412027"/>
    <n v="67.707175925925938"/>
    <n v="100"/>
    <n v="0"/>
    <n v="0"/>
    <n v="0"/>
    <n v="8.7505769329390248E-2"/>
    <n v="0"/>
    <n v="16.249722222222221"/>
    <n v="0"/>
    <n v="16.249722222222221"/>
    <n v="2.197222222222222"/>
    <n v="1"/>
    <n v="1"/>
    <n v="0"/>
    <m/>
    <m/>
    <m/>
    <m/>
  </r>
  <r>
    <x v="14"/>
    <s v="FROTA 01"/>
    <x v="3"/>
    <x v="3"/>
    <d v="1901-04-05T00:00:00"/>
    <n v="90"/>
    <x v="7"/>
    <s v="CA1014KS117"/>
    <s v="05/04/2023"/>
    <s v="00:00:00"/>
    <s v="05/04/2023"/>
    <s v="23:59:59"/>
    <n v="24.000000000000014"/>
    <n v="0"/>
    <n v="0"/>
    <n v="0"/>
    <n v="0"/>
    <n v="0"/>
    <n v="0"/>
    <n v="24.000000000000014"/>
    <n v="6.9063888888888885"/>
    <n v="4.876666666666666"/>
    <n v="2.0297222222222224"/>
    <n v="17.093611111111112"/>
    <n v="17.093611111111112"/>
    <n v="15.868611111111113"/>
    <n v="1.2250000000000001"/>
    <n v="0"/>
    <n v="0"/>
    <n v="0"/>
    <n v="100"/>
    <n v="71.223379629629591"/>
    <n v="71.223379629629591"/>
    <n v="100"/>
    <n v="0"/>
    <n v="0"/>
    <n v="0"/>
    <n v="7.166420202479809E-2"/>
    <n v="0"/>
    <n v="17.093611111111112"/>
    <n v="0"/>
    <n v="17.093611111111112"/>
    <n v="0"/>
    <n v="0"/>
    <n v="0"/>
    <n v="0"/>
    <m/>
    <m/>
    <m/>
    <m/>
  </r>
  <r>
    <x v="14"/>
    <s v="FROTA 01"/>
    <x v="3"/>
    <x v="3"/>
    <d v="1901-04-05T00:00:00"/>
    <n v="90"/>
    <x v="8"/>
    <s v="CA1014KS118"/>
    <s v="05/04/2023"/>
    <s v="00:00:00"/>
    <s v="05/04/2023"/>
    <s v="23:59:59"/>
    <n v="23.999999999999996"/>
    <n v="0"/>
    <n v="0"/>
    <n v="0"/>
    <n v="0"/>
    <n v="0"/>
    <n v="0"/>
    <n v="23.999999999999996"/>
    <n v="8.5902777777777768"/>
    <n v="6.7394444444444446"/>
    <n v="1.8508333333333333"/>
    <n v="15.409722222222223"/>
    <n v="15.377777777777778"/>
    <n v="13.576388888888891"/>
    <n v="1.8013888888888889"/>
    <n v="3.1944444444444442E-2"/>
    <n v="0"/>
    <n v="3.1944444444444442E-2"/>
    <n v="100"/>
    <n v="64.207175925925938"/>
    <n v="64.207175925925938"/>
    <n v="100"/>
    <n v="0"/>
    <n v="0"/>
    <n v="0"/>
    <n v="0.11689950428120775"/>
    <n v="0"/>
    <n v="15.409722222222223"/>
    <n v="0"/>
    <n v="15.409722222222223"/>
    <n v="0"/>
    <n v="0"/>
    <n v="0"/>
    <n v="0"/>
    <m/>
    <m/>
    <m/>
    <m/>
  </r>
  <r>
    <x v="14"/>
    <s v="FROTA 01"/>
    <x v="3"/>
    <x v="3"/>
    <d v="1901-04-06T00:00:00"/>
    <n v="90"/>
    <x v="0"/>
    <s v="CA1014KS110"/>
    <s v="06/04/2023"/>
    <s v="00:00:00"/>
    <s v="06/04/2023"/>
    <s v="23:59:59"/>
    <n v="24"/>
    <n v="7.9533333333333331"/>
    <n v="7.9533333333333331"/>
    <n v="0"/>
    <n v="0"/>
    <n v="0"/>
    <n v="0"/>
    <n v="16.046666666666663"/>
    <n v="5.1677777777777774"/>
    <n v="5.1677777777777774"/>
    <n v="0"/>
    <n v="10.878888888888889"/>
    <n v="10.878888888888889"/>
    <n v="8.549722222222222"/>
    <n v="2.3291666666666666"/>
    <n v="0"/>
    <n v="0"/>
    <n v="0"/>
    <n v="66.8611111111111"/>
    <n v="67.795319207865973"/>
    <n v="45.328703703703702"/>
    <n v="57.767419906779175"/>
    <n v="0"/>
    <n v="0"/>
    <n v="1"/>
    <n v="0.21409968338269839"/>
    <n v="0"/>
    <n v="10.878888888888889"/>
    <n v="7.9533333333333331"/>
    <n v="10.878888888888889"/>
    <n v="7.9533333333333331"/>
    <n v="1"/>
    <n v="0"/>
    <n v="0"/>
    <m/>
    <m/>
    <m/>
    <m/>
  </r>
  <r>
    <x v="14"/>
    <s v="FROTA 01"/>
    <x v="3"/>
    <x v="3"/>
    <d v="1901-04-06T00:00:00"/>
    <n v="90"/>
    <x v="1"/>
    <s v="CA1014KS111"/>
    <s v="06/04/2023"/>
    <s v="00:00:00"/>
    <s v="06/04/2023"/>
    <s v="23:59:59"/>
    <n v="24.000000000000004"/>
    <n v="0"/>
    <n v="0"/>
    <n v="0"/>
    <n v="0"/>
    <n v="0"/>
    <n v="0"/>
    <n v="24.000000000000004"/>
    <n v="9.492222222222221"/>
    <n v="6.4616666666666669"/>
    <n v="3.0305555555555554"/>
    <n v="14.507777777777779"/>
    <n v="14.507777777777779"/>
    <n v="12.019444444444446"/>
    <n v="2.4883333333333333"/>
    <n v="0"/>
    <n v="0"/>
    <n v="0"/>
    <n v="100"/>
    <n v="60.449074074074069"/>
    <n v="60.449074074074069"/>
    <n v="100"/>
    <n v="0"/>
    <n v="0"/>
    <n v="0"/>
    <n v="0.17151719384238337"/>
    <n v="0"/>
    <n v="14.507777777777779"/>
    <n v="0"/>
    <n v="14.507777777777779"/>
    <n v="0"/>
    <n v="0"/>
    <n v="0"/>
    <n v="0"/>
    <m/>
    <m/>
    <m/>
    <m/>
  </r>
  <r>
    <x v="14"/>
    <s v="FROTA 01"/>
    <x v="3"/>
    <x v="3"/>
    <d v="1901-04-06T00:00:00"/>
    <n v="90"/>
    <x v="2"/>
    <s v="CA1014KS112"/>
    <s v="06/04/2023"/>
    <s v="00:00:00"/>
    <s v="06/04/2023"/>
    <s v="23:59:59"/>
    <n v="24.000000000000004"/>
    <n v="0"/>
    <n v="0"/>
    <n v="0"/>
    <n v="0"/>
    <n v="0"/>
    <n v="0"/>
    <n v="24.000000000000004"/>
    <n v="8.7538888888888895"/>
    <n v="5.6136111111111111"/>
    <n v="3.1402777777777775"/>
    <n v="15.246111111111109"/>
    <n v="15.246111111111109"/>
    <n v="11.976111111111109"/>
    <n v="3.27"/>
    <n v="0"/>
    <n v="0"/>
    <n v="0"/>
    <n v="100"/>
    <n v="63.525462962962941"/>
    <n v="63.525462962962941"/>
    <n v="100"/>
    <n v="0"/>
    <n v="0"/>
    <n v="0"/>
    <n v="0.21448092409721972"/>
    <n v="0"/>
    <n v="15.246111111111109"/>
    <n v="0"/>
    <n v="15.246111111111109"/>
    <n v="0"/>
    <n v="0"/>
    <n v="0"/>
    <n v="0"/>
    <m/>
    <m/>
    <m/>
    <m/>
  </r>
  <r>
    <x v="14"/>
    <s v="FROTA 01"/>
    <x v="3"/>
    <x v="3"/>
    <d v="1901-04-06T00:00:00"/>
    <n v="90"/>
    <x v="3"/>
    <s v="CA1014KS113"/>
    <s v="06/04/2023"/>
    <s v="00:00:00"/>
    <s v="06/04/2023"/>
    <s v="23:59:59"/>
    <n v="23.999999999999996"/>
    <n v="0"/>
    <n v="0"/>
    <n v="0"/>
    <n v="0"/>
    <n v="0"/>
    <n v="0"/>
    <n v="23.999999999999996"/>
    <n v="8.3697222222222223"/>
    <n v="5.2283333333333326"/>
    <n v="3.1413888888888888"/>
    <n v="15.630277777777776"/>
    <n v="15.630277777777776"/>
    <n v="12.669166666666666"/>
    <n v="2.9611111111111112"/>
    <n v="0"/>
    <n v="0"/>
    <n v="0"/>
    <n v="100"/>
    <n v="65.126157407407419"/>
    <n v="65.126157407407419"/>
    <n v="100"/>
    <n v="0"/>
    <n v="0"/>
    <n v="0"/>
    <n v="0.18944712008388281"/>
    <n v="0"/>
    <n v="15.630277777777776"/>
    <n v="0"/>
    <n v="15.630277777777776"/>
    <n v="0"/>
    <n v="0"/>
    <n v="0"/>
    <n v="0"/>
    <m/>
    <m/>
    <m/>
    <m/>
  </r>
  <r>
    <x v="14"/>
    <s v="FROTA 01"/>
    <x v="3"/>
    <x v="3"/>
    <d v="1901-04-06T00:00:00"/>
    <n v="90"/>
    <x v="4"/>
    <s v="CA1014KS114"/>
    <s v="06/04/2023"/>
    <s v="00:00:00"/>
    <s v="06/04/2023"/>
    <s v="23:59:59"/>
    <n v="24.000000000000004"/>
    <n v="5.2413888888888893"/>
    <n v="5.2413888888888893"/>
    <n v="0"/>
    <n v="0"/>
    <n v="0"/>
    <n v="0"/>
    <n v="18.758611111111108"/>
    <n v="7.8347222222222213"/>
    <n v="4.3727777777777774"/>
    <n v="3.4619444444444447"/>
    <n v="10.923888888888889"/>
    <n v="10.923888888888889"/>
    <n v="8.7508333333333344"/>
    <n v="2.1730555555555555"/>
    <n v="0"/>
    <n v="0"/>
    <n v="0"/>
    <n v="78.160879629629605"/>
    <n v="58.233996238764426"/>
    <n v="45.516203703703702"/>
    <n v="67.576252255348408"/>
    <n v="0"/>
    <n v="0"/>
    <n v="1"/>
    <n v="0.19892691857803996"/>
    <n v="0"/>
    <n v="10.923888888888889"/>
    <n v="5.2413888888888893"/>
    <n v="10.923888888888889"/>
    <n v="5.2413888888888893"/>
    <n v="1"/>
    <n v="0"/>
    <n v="0"/>
    <m/>
    <m/>
    <m/>
    <m/>
  </r>
  <r>
    <x v="14"/>
    <s v="FROTA 01"/>
    <x v="3"/>
    <x v="3"/>
    <d v="1901-04-06T00:00:00"/>
    <n v="90"/>
    <x v="5"/>
    <s v="CA1014KS115"/>
    <s v="06/04/2023"/>
    <s v="00:00:00"/>
    <s v="06/04/2023"/>
    <s v="23:59:59"/>
    <n v="24.000000000000004"/>
    <n v="0"/>
    <n v="0"/>
    <n v="0"/>
    <n v="0"/>
    <n v="0"/>
    <n v="0"/>
    <n v="24.000000000000004"/>
    <n v="8.6030555555555566"/>
    <n v="5.5427777777777782"/>
    <n v="3.0602777777777779"/>
    <n v="15.396944444444447"/>
    <n v="15.396944444444447"/>
    <n v="12.353055555555557"/>
    <n v="3.0438888888888886"/>
    <n v="0"/>
    <n v="0"/>
    <n v="0"/>
    <n v="100"/>
    <n v="64.15393518518519"/>
    <n v="64.15393518518519"/>
    <n v="100"/>
    <n v="0"/>
    <n v="0"/>
    <n v="0"/>
    <n v="0.19769434772411548"/>
    <n v="0"/>
    <n v="15.396944444444447"/>
    <n v="0"/>
    <n v="15.396944444444447"/>
    <n v="0"/>
    <n v="0"/>
    <n v="0"/>
    <n v="0"/>
    <m/>
    <m/>
    <m/>
    <m/>
  </r>
  <r>
    <x v="14"/>
    <s v="FROTA 01"/>
    <x v="3"/>
    <x v="3"/>
    <d v="1901-04-06T00:00:00"/>
    <n v="90"/>
    <x v="6"/>
    <s v="CA1014KS116"/>
    <s v="06/04/2023"/>
    <s v="00:00:00"/>
    <s v="06/04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14"/>
    <s v="FROTA 01"/>
    <x v="3"/>
    <x v="3"/>
    <d v="1901-04-06T00:00:00"/>
    <n v="90"/>
    <x v="7"/>
    <s v="CA1014KS117"/>
    <s v="06/04/2023"/>
    <s v="00:00:00"/>
    <s v="06/04/2023"/>
    <s v="23:59:59"/>
    <n v="24"/>
    <n v="0"/>
    <n v="0"/>
    <n v="0"/>
    <n v="0"/>
    <n v="0"/>
    <n v="0"/>
    <n v="24"/>
    <n v="9.2544444444444434"/>
    <n v="5.9819444444444434"/>
    <n v="3.2725"/>
    <n v="14.745555555555555"/>
    <n v="14.657222222222224"/>
    <n v="11.170000000000002"/>
    <n v="3.487222222222222"/>
    <n v="8.8333333333333333E-2"/>
    <n v="0"/>
    <n v="8.8333333333333333E-2"/>
    <n v="100"/>
    <n v="61.43981481481481"/>
    <n v="61.43981481481481"/>
    <n v="100"/>
    <n v="0"/>
    <n v="0"/>
    <n v="0"/>
    <n v="0.2364931052671238"/>
    <n v="0"/>
    <n v="14.745555555555555"/>
    <n v="0"/>
    <n v="14.745555555555555"/>
    <n v="0"/>
    <n v="0"/>
    <n v="0"/>
    <n v="0"/>
    <m/>
    <m/>
    <m/>
    <m/>
  </r>
  <r>
    <x v="14"/>
    <s v="FROTA 01"/>
    <x v="3"/>
    <x v="3"/>
    <d v="1901-04-06T00:00:00"/>
    <n v="90"/>
    <x v="8"/>
    <s v="CA1014KS118"/>
    <s v="06/04/2023"/>
    <s v="00:00:00"/>
    <s v="06/04/2023"/>
    <s v="23:59:59"/>
    <n v="23.999999999999996"/>
    <n v="0"/>
    <n v="0"/>
    <n v="0"/>
    <n v="0"/>
    <n v="0"/>
    <n v="0"/>
    <n v="23.999999999999996"/>
    <n v="8.5094444444444441"/>
    <n v="5.5727777777777785"/>
    <n v="2.9366666666666665"/>
    <n v="15.490555555555556"/>
    <n v="15.490555555555556"/>
    <n v="12.136388888888888"/>
    <n v="3.354166666666667"/>
    <n v="0"/>
    <n v="0"/>
    <n v="0"/>
    <n v="100"/>
    <n v="64.543981481481495"/>
    <n v="64.543981481481495"/>
    <n v="100"/>
    <n v="0"/>
    <n v="0"/>
    <n v="0"/>
    <n v="0.21652978517376181"/>
    <n v="0"/>
    <n v="15.490555555555556"/>
    <n v="0"/>
    <n v="15.490555555555556"/>
    <n v="0"/>
    <n v="0"/>
    <n v="0"/>
    <n v="0"/>
    <m/>
    <m/>
    <m/>
    <m/>
  </r>
  <r>
    <x v="14"/>
    <s v="FROTA 01"/>
    <x v="3"/>
    <x v="3"/>
    <d v="1901-04-07T00:00:00"/>
    <n v="90"/>
    <x v="0"/>
    <s v="CA1014KS110"/>
    <s v="07/04/2023"/>
    <s v="00:00:00"/>
    <s v="07/04/2023"/>
    <s v="23:59:59"/>
    <n v="24.000000000000004"/>
    <n v="0"/>
    <n v="0"/>
    <n v="0"/>
    <n v="0"/>
    <n v="0"/>
    <n v="0"/>
    <n v="24.000000000000004"/>
    <n v="7.1872222222222222"/>
    <n v="6.8752777777777778"/>
    <n v="0.31194444444444441"/>
    <n v="16.812777777777779"/>
    <n v="16.812777777777779"/>
    <n v="14.691666666666666"/>
    <n v="2.1211111111111109"/>
    <n v="0"/>
    <n v="0"/>
    <n v="0"/>
    <n v="100"/>
    <n v="70.053240740740733"/>
    <n v="70.053240740740733"/>
    <n v="100"/>
    <n v="0"/>
    <n v="0"/>
    <n v="0"/>
    <n v="0.12616065822952119"/>
    <n v="0"/>
    <n v="16.812777777777779"/>
    <n v="0"/>
    <n v="16.812777777777779"/>
    <n v="0"/>
    <n v="0"/>
    <n v="0"/>
    <n v="0"/>
    <m/>
    <m/>
    <m/>
    <m/>
  </r>
  <r>
    <x v="14"/>
    <s v="FROTA 01"/>
    <x v="3"/>
    <x v="3"/>
    <d v="1901-04-07T00:00:00"/>
    <n v="90"/>
    <x v="1"/>
    <s v="CA1014KS111"/>
    <s v="07/04/2023"/>
    <s v="00:00:00"/>
    <s v="07/04/2023"/>
    <s v="23:59:59"/>
    <n v="24.000000000000004"/>
    <n v="0"/>
    <n v="0"/>
    <n v="0"/>
    <n v="0"/>
    <n v="0"/>
    <n v="0"/>
    <n v="24.000000000000004"/>
    <n v="7.3683333333333332"/>
    <n v="6.9888888888888898"/>
    <n v="0.37944444444444442"/>
    <n v="16.631666666666664"/>
    <n v="16.631666666666664"/>
    <n v="15.240555555555554"/>
    <n v="1.391111111111111"/>
    <n v="0"/>
    <n v="0"/>
    <n v="0"/>
    <n v="100"/>
    <n v="69.298611111111086"/>
    <n v="69.298611111111086"/>
    <n v="100"/>
    <n v="0"/>
    <n v="0"/>
    <n v="0"/>
    <n v="8.3642315529278158E-2"/>
    <n v="0"/>
    <n v="16.631666666666664"/>
    <n v="0"/>
    <n v="16.631666666666664"/>
    <n v="0"/>
    <n v="0"/>
    <n v="0"/>
    <n v="0"/>
    <m/>
    <m/>
    <m/>
    <m/>
  </r>
  <r>
    <x v="14"/>
    <s v="FROTA 01"/>
    <x v="3"/>
    <x v="3"/>
    <d v="1901-04-07T00:00:00"/>
    <n v="90"/>
    <x v="2"/>
    <s v="CA1014KS112"/>
    <s v="07/04/2023"/>
    <s v="00:00:00"/>
    <s v="07/04/2023"/>
    <s v="23:59:59"/>
    <n v="24.000000000000011"/>
    <n v="0"/>
    <n v="0"/>
    <n v="0"/>
    <n v="0"/>
    <n v="0"/>
    <n v="0"/>
    <n v="24.000000000000011"/>
    <n v="7.8466666666666658"/>
    <n v="6.2538888888888895"/>
    <n v="1.5927777777777778"/>
    <n v="16.153333333333332"/>
    <n v="16.153333333333332"/>
    <n v="14.440555555555555"/>
    <n v="1.7127777777777777"/>
    <n v="0"/>
    <n v="0"/>
    <n v="0"/>
    <n v="100"/>
    <n v="67.305555555555515"/>
    <n v="67.305555555555515"/>
    <n v="100"/>
    <n v="0"/>
    <n v="0"/>
    <n v="0"/>
    <n v="0.10603246663915257"/>
    <n v="0"/>
    <n v="16.153333333333332"/>
    <n v="0"/>
    <n v="16.153333333333332"/>
    <n v="0"/>
    <n v="0"/>
    <n v="0"/>
    <n v="0"/>
    <m/>
    <m/>
    <m/>
    <m/>
  </r>
  <r>
    <x v="14"/>
    <s v="FROTA 01"/>
    <x v="3"/>
    <x v="3"/>
    <d v="1901-04-07T00:00:00"/>
    <n v="90"/>
    <x v="3"/>
    <s v="CA1014KS113"/>
    <s v="07/04/2023"/>
    <s v="00:00:00"/>
    <s v="07/04/2023"/>
    <s v="23:59:59"/>
    <n v="24"/>
    <n v="0"/>
    <n v="0"/>
    <n v="0"/>
    <n v="0"/>
    <n v="0"/>
    <n v="0"/>
    <n v="24"/>
    <n v="7.3361111111111104"/>
    <n v="6.0147222222222219"/>
    <n v="1.3213888888888889"/>
    <n v="16.663888888888888"/>
    <n v="16.663888888888888"/>
    <n v="13.132499999999999"/>
    <n v="3.5313888888888889"/>
    <n v="0"/>
    <n v="0"/>
    <n v="0"/>
    <n v="100"/>
    <n v="69.432870370370367"/>
    <n v="69.432870370370367"/>
    <n v="100"/>
    <n v="0"/>
    <n v="0"/>
    <n v="0"/>
    <n v="0.2119186531088515"/>
    <n v="0"/>
    <n v="16.663888888888888"/>
    <n v="0"/>
    <n v="16.663888888888888"/>
    <n v="0"/>
    <n v="0"/>
    <n v="0"/>
    <n v="0"/>
    <m/>
    <m/>
    <m/>
    <m/>
  </r>
  <r>
    <x v="14"/>
    <s v="FROTA 01"/>
    <x v="3"/>
    <x v="3"/>
    <d v="1901-04-07T00:00:00"/>
    <n v="90"/>
    <x v="4"/>
    <s v="CA1014KS114"/>
    <s v="07/04/2023"/>
    <s v="00:00:00"/>
    <s v="07/04/2023"/>
    <s v="23:59:59"/>
    <n v="24"/>
    <n v="1.3977777777777778"/>
    <n v="1.3977777777777778"/>
    <n v="0"/>
    <n v="0"/>
    <n v="0"/>
    <n v="0"/>
    <n v="22.602222222222224"/>
    <n v="10.022222222222222"/>
    <n v="6.7586111111111116"/>
    <n v="3.263611111111111"/>
    <n v="12.579999999999998"/>
    <n v="12.579999999999998"/>
    <n v="11.232777777777775"/>
    <n v="1.3472222222222223"/>
    <n v="0"/>
    <n v="0"/>
    <n v="0"/>
    <n v="94.175925925925924"/>
    <n v="55.658244027135964"/>
    <n v="52.416666666666657"/>
    <n v="90"/>
    <n v="0"/>
    <n v="0"/>
    <n v="1"/>
    <n v="0.10709238650415123"/>
    <n v="0"/>
    <n v="12.579999999999998"/>
    <n v="1.3977777777777778"/>
    <n v="12.579999999999998"/>
    <n v="1.3977777777777778"/>
    <n v="1"/>
    <n v="0"/>
    <n v="0"/>
    <m/>
    <m/>
    <m/>
    <m/>
  </r>
  <r>
    <x v="14"/>
    <s v="FROTA 01"/>
    <x v="3"/>
    <x v="3"/>
    <d v="1901-04-07T00:00:00"/>
    <n v="90"/>
    <x v="5"/>
    <s v="CA1014KS115"/>
    <s v="07/04/2023"/>
    <s v="00:00:00"/>
    <s v="07/04/2023"/>
    <s v="23:59:59"/>
    <n v="23.999999999999996"/>
    <n v="0"/>
    <n v="0"/>
    <n v="0"/>
    <n v="0"/>
    <n v="0"/>
    <n v="0"/>
    <n v="23.999999999999996"/>
    <n v="8.924722222222222"/>
    <n v="7.3338888888888896"/>
    <n v="1.5908333333333333"/>
    <n v="15.075277777777778"/>
    <n v="15.075277777777778"/>
    <n v="13.480555555555556"/>
    <n v="1.5947222222222222"/>
    <n v="0"/>
    <n v="0"/>
    <n v="0"/>
    <n v="100"/>
    <n v="62.813657407407419"/>
    <n v="62.813657407407419"/>
    <n v="100"/>
    <n v="0"/>
    <n v="0"/>
    <n v="0"/>
    <n v="0.10578393617217298"/>
    <n v="0"/>
    <n v="15.075277777777778"/>
    <n v="0"/>
    <n v="15.075277777777778"/>
    <n v="0"/>
    <n v="0"/>
    <n v="0"/>
    <n v="0"/>
    <m/>
    <m/>
    <m/>
    <m/>
  </r>
  <r>
    <x v="14"/>
    <s v="FROTA 01"/>
    <x v="3"/>
    <x v="3"/>
    <d v="1901-04-07T00:00:00"/>
    <n v="90"/>
    <x v="6"/>
    <s v="CA1014KS116"/>
    <s v="07/04/2023"/>
    <s v="00:00:00"/>
    <s v="07/04/2023"/>
    <s v="23:59:59"/>
    <n v="23.999999999999996"/>
    <n v="4.96"/>
    <n v="0"/>
    <n v="0"/>
    <n v="4.96"/>
    <n v="4.96"/>
    <n v="0"/>
    <n v="19.039999999999996"/>
    <n v="7.3241666666666667"/>
    <n v="6.3119444444444452"/>
    <n v="1.0122222222222221"/>
    <n v="11.715833333333334"/>
    <n v="11.715833333333334"/>
    <n v="10.448333333333334"/>
    <n v="1.2675000000000001"/>
    <n v="0"/>
    <n v="0"/>
    <n v="0"/>
    <n v="79.333333333333329"/>
    <n v="61.532738095238116"/>
    <n v="48.815972222222229"/>
    <n v="100"/>
    <n v="0"/>
    <n v="0"/>
    <n v="0"/>
    <n v="0.10818692652393484"/>
    <n v="0"/>
    <n v="11.715833333333334"/>
    <n v="0"/>
    <n v="11.715833333333334"/>
    <n v="0"/>
    <n v="0"/>
    <n v="1"/>
    <n v="0"/>
    <m/>
    <m/>
    <m/>
    <m/>
  </r>
  <r>
    <x v="14"/>
    <s v="FROTA 01"/>
    <x v="3"/>
    <x v="3"/>
    <d v="1901-04-07T00:00:00"/>
    <n v="90"/>
    <x v="7"/>
    <s v="CA1014KS117"/>
    <s v="07/04/2023"/>
    <s v="00:00:00"/>
    <s v="07/04/2023"/>
    <s v="23:59:59"/>
    <n v="24"/>
    <n v="1.0249999999999999"/>
    <n v="0"/>
    <n v="0"/>
    <n v="1.0249999999999999"/>
    <n v="1.0249999999999999"/>
    <n v="0"/>
    <n v="22.975000000000001"/>
    <n v="8.6958333333333346"/>
    <n v="7.7172222222222224"/>
    <n v="0.9786111111111111"/>
    <n v="14.279166666666669"/>
    <n v="14.279166666666669"/>
    <n v="12.678055555555558"/>
    <n v="1.6011111111111109"/>
    <n v="0"/>
    <n v="0"/>
    <n v="0"/>
    <n v="95.729166666666671"/>
    <n v="62.150888647080158"/>
    <n v="59.496527777777786"/>
    <n v="100"/>
    <n v="0"/>
    <n v="0"/>
    <n v="0"/>
    <n v="0.11212917031417174"/>
    <n v="0"/>
    <n v="14.279166666666669"/>
    <n v="0"/>
    <n v="14.279166666666669"/>
    <n v="1.0249999999999999"/>
    <n v="1"/>
    <n v="1"/>
    <n v="0"/>
    <m/>
    <m/>
    <m/>
    <m/>
  </r>
  <r>
    <x v="14"/>
    <s v="FROTA 01"/>
    <x v="3"/>
    <x v="3"/>
    <d v="1901-04-07T00:00:00"/>
    <n v="90"/>
    <x v="8"/>
    <s v="CA1014KS118"/>
    <s v="07/04/2023"/>
    <s v="00:00:00"/>
    <s v="07/04/2023"/>
    <s v="23:59:59"/>
    <n v="23.999999999999996"/>
    <n v="4.5741666666666667"/>
    <n v="0"/>
    <n v="0"/>
    <n v="4.5741666666666667"/>
    <n v="4.5741666666666667"/>
    <n v="0"/>
    <n v="19.42583333333333"/>
    <n v="10.416666666666668"/>
    <n v="9.7605555555555572"/>
    <n v="0.65611111111111109"/>
    <n v="9.0091666666666672"/>
    <n v="9.0091666666666672"/>
    <n v="8.1666666666666679"/>
    <n v="0.84250000000000003"/>
    <n v="0"/>
    <n v="0"/>
    <n v="0"/>
    <n v="80.940972222222214"/>
    <n v="46.377246793359376"/>
    <n v="37.53819444444445"/>
    <n v="100"/>
    <n v="0"/>
    <n v="0"/>
    <n v="0"/>
    <n v="9.351586347238923E-2"/>
    <n v="0"/>
    <n v="9.0091666666666672"/>
    <n v="0"/>
    <n v="9.0091666666666672"/>
    <n v="4.5741666666666667"/>
    <n v="1"/>
    <n v="1"/>
    <n v="0"/>
    <m/>
    <m/>
    <m/>
    <m/>
  </r>
  <r>
    <x v="14"/>
    <s v="FROTA 01"/>
    <x v="3"/>
    <x v="3"/>
    <d v="1901-04-08T00:00:00"/>
    <n v="90"/>
    <x v="0"/>
    <s v="CA1014KS110"/>
    <s v="08/04/2023"/>
    <s v="00:00:00"/>
    <s v="08/04/2023"/>
    <s v="23:59:59"/>
    <n v="24.000000000000004"/>
    <n v="0"/>
    <n v="0"/>
    <n v="0"/>
    <n v="0"/>
    <n v="0"/>
    <n v="0"/>
    <n v="24.000000000000004"/>
    <n v="6.9797222222222217"/>
    <n v="6.9797222222222217"/>
    <n v="0"/>
    <n v="17.020277777777778"/>
    <n v="16.895833333333336"/>
    <n v="14.282499999999999"/>
    <n v="2.6133333333333333"/>
    <n v="0.12444444444444444"/>
    <n v="0"/>
    <n v="0.12444444444444444"/>
    <n v="100"/>
    <n v="70.917824074074062"/>
    <n v="70.917824074074062"/>
    <n v="100"/>
    <n v="0"/>
    <n v="0"/>
    <n v="0"/>
    <n v="0.15354234328333849"/>
    <n v="0"/>
    <n v="17.020277777777778"/>
    <n v="0"/>
    <n v="17.020277777777778"/>
    <n v="0"/>
    <n v="0"/>
    <n v="0"/>
    <n v="0"/>
    <m/>
    <m/>
    <m/>
    <m/>
  </r>
  <r>
    <x v="14"/>
    <s v="FROTA 01"/>
    <x v="3"/>
    <x v="3"/>
    <d v="1901-04-08T00:00:00"/>
    <n v="90"/>
    <x v="1"/>
    <s v="CA1014KS111"/>
    <s v="08/04/2023"/>
    <s v="00:00:00"/>
    <s v="08/04/2023"/>
    <s v="23:59:59"/>
    <n v="24"/>
    <n v="0"/>
    <n v="0"/>
    <n v="0"/>
    <n v="0"/>
    <n v="0"/>
    <n v="0"/>
    <n v="24"/>
    <n v="5.8680555555555554"/>
    <n v="5.8680555555555554"/>
    <n v="0"/>
    <n v="18.131944444444443"/>
    <n v="18.131944444444443"/>
    <n v="15.12361111111111"/>
    <n v="3.0083333333333333"/>
    <n v="0"/>
    <n v="0"/>
    <n v="0"/>
    <n v="100"/>
    <n v="75.549768518518505"/>
    <n v="75.549768518518505"/>
    <n v="100"/>
    <n v="0"/>
    <n v="0"/>
    <n v="0"/>
    <n v="0.1659134431252394"/>
    <n v="0"/>
    <n v="18.131944444444443"/>
    <n v="0"/>
    <n v="18.131944444444443"/>
    <n v="0"/>
    <n v="0"/>
    <n v="0"/>
    <n v="0"/>
    <m/>
    <m/>
    <m/>
    <m/>
  </r>
  <r>
    <x v="14"/>
    <s v="FROTA 01"/>
    <x v="3"/>
    <x v="3"/>
    <d v="1901-04-08T00:00:00"/>
    <n v="90"/>
    <x v="2"/>
    <s v="CA1014KS112"/>
    <s v="08/04/2023"/>
    <s v="00:00:00"/>
    <s v="08/04/2023"/>
    <s v="23:59:59"/>
    <n v="23.999999999999993"/>
    <n v="0"/>
    <n v="0"/>
    <n v="0"/>
    <n v="0"/>
    <n v="0"/>
    <n v="0"/>
    <n v="23.999999999999993"/>
    <n v="6.2166666666666668"/>
    <n v="6.2166666666666668"/>
    <n v="0"/>
    <n v="17.783333333333331"/>
    <n v="17.783333333333331"/>
    <n v="14.164444444444444"/>
    <n v="3.6188888888888888"/>
    <n v="0"/>
    <n v="0"/>
    <n v="0"/>
    <n v="100"/>
    <n v="74.097222222222243"/>
    <n v="74.097222222222243"/>
    <n v="100"/>
    <n v="0"/>
    <n v="0"/>
    <n v="0"/>
    <n v="0.20349890659169012"/>
    <n v="0"/>
    <n v="17.783333333333331"/>
    <n v="0"/>
    <n v="17.783333333333331"/>
    <n v="0"/>
    <n v="0"/>
    <n v="0"/>
    <n v="0"/>
    <m/>
    <m/>
    <m/>
    <m/>
  </r>
  <r>
    <x v="14"/>
    <s v="FROTA 01"/>
    <x v="3"/>
    <x v="3"/>
    <d v="1901-04-08T00:00:00"/>
    <n v="90"/>
    <x v="3"/>
    <s v="CA1014KS113"/>
    <s v="08/04/2023"/>
    <s v="00:00:00"/>
    <s v="08/04/2023"/>
    <s v="23:59:59"/>
    <n v="24.000000000000004"/>
    <n v="0"/>
    <n v="0"/>
    <n v="0"/>
    <n v="0"/>
    <n v="0"/>
    <n v="0"/>
    <n v="24.000000000000004"/>
    <n v="6.8997222222222225"/>
    <n v="6.8997222222222225"/>
    <n v="0"/>
    <n v="17.100277777777777"/>
    <n v="17.100277777777777"/>
    <n v="15.188055555555557"/>
    <n v="1.9122222222222223"/>
    <n v="0"/>
    <n v="0"/>
    <n v="0"/>
    <n v="100"/>
    <n v="71.251157407407391"/>
    <n v="71.251157407407391"/>
    <n v="100"/>
    <n v="0"/>
    <n v="0"/>
    <n v="0"/>
    <n v="0.1118240444437225"/>
    <n v="0"/>
    <n v="17.100277777777777"/>
    <n v="0"/>
    <n v="17.100277777777777"/>
    <n v="0"/>
    <n v="0"/>
    <n v="0"/>
    <n v="0"/>
    <m/>
    <m/>
    <m/>
    <m/>
  </r>
  <r>
    <x v="14"/>
    <s v="FROTA 01"/>
    <x v="3"/>
    <x v="3"/>
    <d v="1901-04-08T00:00:00"/>
    <n v="90"/>
    <x v="4"/>
    <s v="CA1014KS114"/>
    <s v="08/04/2023"/>
    <s v="00:00:00"/>
    <s v="08/04/2023"/>
    <s v="23:59:59"/>
    <n v="24"/>
    <n v="0"/>
    <n v="0"/>
    <n v="0"/>
    <n v="0"/>
    <n v="0"/>
    <n v="0"/>
    <n v="24"/>
    <n v="6.3186111111111112"/>
    <n v="6.3186111111111112"/>
    <n v="0"/>
    <n v="17.681388888888893"/>
    <n v="17.681388888888893"/>
    <n v="15.837777777777779"/>
    <n v="1.8436111111111113"/>
    <n v="0"/>
    <n v="0"/>
    <n v="0"/>
    <n v="100"/>
    <n v="73.672453703703724"/>
    <n v="73.672453703703724"/>
    <n v="100"/>
    <n v="0"/>
    <n v="0"/>
    <n v="0"/>
    <n v="0.10426845553233939"/>
    <n v="0"/>
    <n v="17.681388888888893"/>
    <n v="0"/>
    <n v="17.681388888888893"/>
    <n v="0"/>
    <n v="0"/>
    <n v="0"/>
    <n v="0"/>
    <m/>
    <m/>
    <m/>
    <m/>
  </r>
  <r>
    <x v="14"/>
    <s v="FROTA 01"/>
    <x v="3"/>
    <x v="3"/>
    <d v="1901-04-08T00:00:00"/>
    <n v="90"/>
    <x v="5"/>
    <s v="CA1014KS115"/>
    <s v="08/04/2023"/>
    <s v="00:00:00"/>
    <s v="08/04/2023"/>
    <s v="23:59:59"/>
    <n v="23.999999999999996"/>
    <n v="0"/>
    <n v="0"/>
    <n v="0"/>
    <n v="0"/>
    <n v="0"/>
    <n v="0"/>
    <n v="23.999999999999996"/>
    <n v="6.7461111111111123"/>
    <n v="6.7461111111111123"/>
    <n v="0"/>
    <n v="17.253888888888891"/>
    <n v="17.253888888888891"/>
    <n v="14.808611111111112"/>
    <n v="2.4452777777777777"/>
    <n v="0"/>
    <n v="0"/>
    <n v="0"/>
    <n v="100"/>
    <n v="71.891203703703724"/>
    <n v="71.891203703703724"/>
    <n v="100"/>
    <n v="0"/>
    <n v="0"/>
    <n v="0"/>
    <n v="0.14172328299578194"/>
    <n v="0"/>
    <n v="17.253888888888891"/>
    <n v="0"/>
    <n v="17.253888888888891"/>
    <n v="0"/>
    <n v="0"/>
    <n v="0"/>
    <n v="0"/>
    <m/>
    <m/>
    <m/>
    <m/>
  </r>
  <r>
    <x v="14"/>
    <s v="FROTA 01"/>
    <x v="3"/>
    <x v="3"/>
    <d v="1901-04-08T00:00:00"/>
    <n v="90"/>
    <x v="6"/>
    <s v="CA1014KS116"/>
    <s v="08/04/2023"/>
    <s v="00:00:00"/>
    <s v="08/04/2023"/>
    <s v="23:59:59"/>
    <n v="23.999999999999996"/>
    <n v="0"/>
    <n v="0"/>
    <n v="0"/>
    <n v="0"/>
    <n v="0"/>
    <n v="0"/>
    <n v="23.999999999999996"/>
    <n v="5.9955555555555549"/>
    <n v="5.9955555555555549"/>
    <n v="0"/>
    <n v="18.004444444444452"/>
    <n v="18.004444444444452"/>
    <n v="14.573333333333334"/>
    <n v="3.431111111111111"/>
    <n v="0"/>
    <n v="0"/>
    <n v="0"/>
    <n v="100"/>
    <n v="75.018518518518562"/>
    <n v="75.018518518518562"/>
    <n v="100"/>
    <n v="0"/>
    <n v="0"/>
    <n v="0"/>
    <n v="0.19057022957294487"/>
    <n v="0"/>
    <n v="18.004444444444452"/>
    <n v="0"/>
    <n v="18.004444444444452"/>
    <n v="0"/>
    <n v="0"/>
    <n v="0"/>
    <n v="0"/>
    <m/>
    <m/>
    <m/>
    <m/>
  </r>
  <r>
    <x v="14"/>
    <s v="FROTA 01"/>
    <x v="3"/>
    <x v="3"/>
    <d v="1901-04-08T00:00:00"/>
    <n v="90"/>
    <x v="7"/>
    <s v="CA1014KS117"/>
    <s v="08/04/2023"/>
    <s v="00:00:00"/>
    <s v="08/04/2023"/>
    <s v="23:59:59"/>
    <n v="24"/>
    <n v="16.380277777777778"/>
    <n v="0"/>
    <n v="0"/>
    <n v="16.380277777777778"/>
    <n v="16.380277777777778"/>
    <n v="0"/>
    <n v="7.6197222222222223"/>
    <n v="2.1972222222222224"/>
    <n v="2.1972222222222224"/>
    <n v="0"/>
    <n v="5.4225000000000003"/>
    <n v="5.4225000000000003"/>
    <n v="4.6794444444444441"/>
    <n v="0.74305555555555547"/>
    <n v="0"/>
    <n v="0"/>
    <n v="0"/>
    <n v="31.748842592592592"/>
    <n v="71.164011519813357"/>
    <n v="22.59375"/>
    <n v="100"/>
    <n v="0"/>
    <n v="0"/>
    <n v="0"/>
    <n v="0.13703191434865014"/>
    <n v="0"/>
    <n v="5.4225000000000003"/>
    <n v="0"/>
    <n v="5.4225000000000003"/>
    <n v="0"/>
    <n v="0"/>
    <n v="1"/>
    <n v="0"/>
    <m/>
    <m/>
    <m/>
    <m/>
  </r>
  <r>
    <x v="14"/>
    <s v="FROTA 01"/>
    <x v="3"/>
    <x v="3"/>
    <d v="1901-04-08T00:00:00"/>
    <n v="90"/>
    <x v="8"/>
    <s v="CA1014KS118"/>
    <s v="08/04/2023"/>
    <s v="00:00:00"/>
    <s v="08/04/2023"/>
    <s v="23:59:59"/>
    <n v="24.000000000000004"/>
    <n v="0"/>
    <n v="0"/>
    <n v="0"/>
    <n v="0"/>
    <n v="0"/>
    <n v="0"/>
    <n v="24.000000000000004"/>
    <n v="6.7005555555555558"/>
    <n v="6.7005555555555558"/>
    <n v="0"/>
    <n v="17.299444444444443"/>
    <n v="17.299444444444443"/>
    <n v="14.502500000000001"/>
    <n v="2.7969444444444442"/>
    <n v="0"/>
    <n v="0"/>
    <n v="0"/>
    <n v="100"/>
    <n v="72.081018518518505"/>
    <n v="72.081018518518505"/>
    <n v="100"/>
    <n v="0"/>
    <n v="0"/>
    <n v="0"/>
    <n v="0.16167828125501782"/>
    <n v="0"/>
    <n v="17.299444444444443"/>
    <n v="0"/>
    <n v="17.299444444444443"/>
    <n v="0"/>
    <n v="0"/>
    <n v="0"/>
    <n v="0"/>
    <m/>
    <m/>
    <m/>
    <m/>
  </r>
  <r>
    <x v="14"/>
    <s v="FROTA 01"/>
    <x v="3"/>
    <x v="3"/>
    <d v="1901-04-09T00:00:00"/>
    <n v="90"/>
    <x v="0"/>
    <s v="CA1014KS110"/>
    <s v="09/04/2023"/>
    <s v="00:00:00"/>
    <s v="09/04/2023"/>
    <s v="23:59:59"/>
    <n v="24"/>
    <n v="0"/>
    <n v="0"/>
    <n v="0"/>
    <n v="0"/>
    <n v="0"/>
    <n v="0"/>
    <n v="24"/>
    <n v="9.2488888888888887"/>
    <n v="7.474444444444444"/>
    <n v="1.7744444444444445"/>
    <n v="14.751111111111111"/>
    <n v="14.751111111111111"/>
    <n v="12.447777777777777"/>
    <n v="2.3033333333333332"/>
    <n v="0"/>
    <n v="0"/>
    <n v="0"/>
    <n v="100"/>
    <n v="61.462962962962962"/>
    <n v="61.462962962962962"/>
    <n v="100"/>
    <n v="0"/>
    <n v="0"/>
    <n v="0"/>
    <n v="0.15614642964748418"/>
    <n v="0"/>
    <n v="14.751111111111111"/>
    <n v="0"/>
    <n v="14.751111111111111"/>
    <n v="0"/>
    <n v="0"/>
    <n v="0"/>
    <n v="0"/>
    <m/>
    <m/>
    <m/>
    <m/>
  </r>
  <r>
    <x v="14"/>
    <s v="FROTA 01"/>
    <x v="3"/>
    <x v="3"/>
    <d v="1901-04-09T00:00:00"/>
    <n v="90"/>
    <x v="1"/>
    <s v="CA1014KS111"/>
    <s v="09/04/2023"/>
    <s v="00:00:00"/>
    <s v="09/04/2023"/>
    <s v="23:59:59"/>
    <n v="24"/>
    <n v="0"/>
    <n v="0"/>
    <n v="0"/>
    <n v="0"/>
    <n v="0"/>
    <n v="0"/>
    <n v="24"/>
    <n v="9.0358333333333327"/>
    <n v="7.3475000000000001"/>
    <n v="1.6883333333333332"/>
    <n v="14.964166666666666"/>
    <n v="14.964166666666666"/>
    <n v="11.734722222222221"/>
    <n v="3.2294444444444443"/>
    <n v="0"/>
    <n v="0"/>
    <n v="0"/>
    <n v="100"/>
    <n v="62.350694444444443"/>
    <n v="62.350694444444443"/>
    <n v="100"/>
    <n v="0"/>
    <n v="0"/>
    <n v="0"/>
    <n v="0.21581184681925342"/>
    <n v="0"/>
    <n v="14.964166666666666"/>
    <n v="0"/>
    <n v="14.964166666666666"/>
    <n v="0"/>
    <n v="0"/>
    <n v="0"/>
    <n v="0"/>
    <m/>
    <m/>
    <m/>
    <m/>
  </r>
  <r>
    <x v="14"/>
    <s v="FROTA 01"/>
    <x v="3"/>
    <x v="3"/>
    <d v="1901-04-09T00:00:00"/>
    <n v="90"/>
    <x v="2"/>
    <s v="CA1014KS112"/>
    <s v="09/04/2023"/>
    <s v="00:00:00"/>
    <s v="09/04/2023"/>
    <s v="23:59:59"/>
    <n v="24"/>
    <n v="0"/>
    <n v="0"/>
    <n v="0"/>
    <n v="0"/>
    <n v="0"/>
    <n v="0"/>
    <n v="24"/>
    <n v="10.008888888888889"/>
    <n v="7.9"/>
    <n v="2.108888888888889"/>
    <n v="13.991111111111111"/>
    <n v="13.991111111111111"/>
    <n v="11.714722222222221"/>
    <n v="2.276388888888889"/>
    <n v="0"/>
    <n v="0"/>
    <n v="0"/>
    <n v="100"/>
    <n v="58.296296296296305"/>
    <n v="58.296296296296305"/>
    <n v="100"/>
    <n v="0"/>
    <n v="0"/>
    <n v="0"/>
    <n v="0.16270250952986023"/>
    <n v="0"/>
    <n v="13.991111111111111"/>
    <n v="0"/>
    <n v="13.991111111111111"/>
    <n v="0"/>
    <n v="0"/>
    <n v="0"/>
    <n v="0"/>
    <m/>
    <m/>
    <m/>
    <m/>
  </r>
  <r>
    <x v="14"/>
    <s v="FROTA 01"/>
    <x v="3"/>
    <x v="3"/>
    <d v="1901-04-09T00:00:00"/>
    <n v="90"/>
    <x v="3"/>
    <s v="CA1014KS113"/>
    <s v="09/04/2023"/>
    <s v="00:00:00"/>
    <s v="09/04/2023"/>
    <s v="23:59:59"/>
    <n v="23.999999999999996"/>
    <n v="3.507222222222222"/>
    <n v="0"/>
    <n v="0"/>
    <n v="3.507222222222222"/>
    <n v="3.507222222222222"/>
    <n v="0"/>
    <n v="20.492777777777775"/>
    <n v="8.4216666666666669"/>
    <n v="6.7852777777777771"/>
    <n v="1.6363888888888889"/>
    <n v="12.071111111111112"/>
    <n v="12.071111111111112"/>
    <n v="10.4025"/>
    <n v="1.668611111111111"/>
    <n v="0"/>
    <n v="0"/>
    <n v="0"/>
    <n v="85.386574074074076"/>
    <n v="58.904220999268041"/>
    <n v="50.296296296296305"/>
    <n v="100"/>
    <n v="0"/>
    <n v="0"/>
    <n v="0"/>
    <n v="0.13823177466863032"/>
    <n v="0"/>
    <n v="12.071111111111112"/>
    <n v="0"/>
    <n v="12.071111111111112"/>
    <n v="3.507222222222222"/>
    <n v="1"/>
    <n v="1"/>
    <n v="0"/>
    <m/>
    <m/>
    <m/>
    <m/>
  </r>
  <r>
    <x v="14"/>
    <s v="FROTA 01"/>
    <x v="3"/>
    <x v="3"/>
    <d v="1901-04-09T00:00:00"/>
    <n v="90"/>
    <x v="4"/>
    <s v="CA1014KS114"/>
    <s v="09/04/2023"/>
    <s v="00:00:00"/>
    <s v="09/04/2023"/>
    <s v="23:59:59"/>
    <n v="24"/>
    <n v="22.532777777777778"/>
    <n v="22.532777777777778"/>
    <n v="0"/>
    <n v="0"/>
    <n v="0"/>
    <n v="0"/>
    <n v="1.4672222222222222"/>
    <n v="1.2483333333333333"/>
    <n v="1.2483333333333333"/>
    <n v="0"/>
    <n v="0.21888888888888888"/>
    <n v="0.21888888888888888"/>
    <n v="0.21888888888888888"/>
    <n v="0"/>
    <n v="0"/>
    <n v="0"/>
    <n v="0"/>
    <n v="6.1134259259259256"/>
    <n v="14.918591442635364"/>
    <n v="0.91203703703703709"/>
    <n v="0.9620784802090202"/>
    <n v="0"/>
    <n v="0"/>
    <n v="1"/>
    <n v="0"/>
    <n v="0"/>
    <n v="0.21888888888888888"/>
    <n v="22.532777777777778"/>
    <n v="0.21888888888888888"/>
    <n v="22.532777777777778"/>
    <n v="1"/>
    <n v="0"/>
    <n v="0"/>
    <m/>
    <m/>
    <m/>
    <m/>
  </r>
  <r>
    <x v="14"/>
    <s v="FROTA 01"/>
    <x v="3"/>
    <x v="3"/>
    <d v="1901-04-09T00:00:00"/>
    <n v="90"/>
    <x v="5"/>
    <s v="CA1014KS115"/>
    <s v="09/04/2023"/>
    <s v="00:00:00"/>
    <s v="09/04/2023"/>
    <s v="23:59:59"/>
    <n v="24.000000000000004"/>
    <n v="7.8136111111111104"/>
    <n v="0"/>
    <n v="0"/>
    <n v="7.8136111111111104"/>
    <n v="7.8136111111111104"/>
    <n v="0"/>
    <n v="16.186388888888889"/>
    <n v="7.5077777777777772"/>
    <n v="5.7219444444444445"/>
    <n v="1.7858333333333334"/>
    <n v="8.6786111111111097"/>
    <n v="8.5255555555555542"/>
    <n v="6.9847222222222216"/>
    <n v="1.5408333333333335"/>
    <n v="0.15305555555555556"/>
    <n v="0"/>
    <n v="0.15305555555555556"/>
    <n v="67.443287037037024"/>
    <n v="53.616721868510922"/>
    <n v="36.160879629629619"/>
    <n v="100"/>
    <n v="0"/>
    <n v="0"/>
    <n v="0"/>
    <n v="0.17754376980443623"/>
    <n v="0"/>
    <n v="8.6786111111111097"/>
    <n v="0"/>
    <n v="8.6786111111111097"/>
    <n v="7.8136111111111104"/>
    <n v="1"/>
    <n v="1"/>
    <n v="0"/>
    <m/>
    <m/>
    <m/>
    <m/>
  </r>
  <r>
    <x v="14"/>
    <s v="FROTA 01"/>
    <x v="3"/>
    <x v="3"/>
    <d v="1901-04-09T00:00:00"/>
    <n v="90"/>
    <x v="6"/>
    <s v="CA1014KS116"/>
    <s v="09/04/2023"/>
    <s v="00:00:00"/>
    <s v="09/04/2023"/>
    <s v="23:59:59"/>
    <n v="23.999999999999993"/>
    <n v="0"/>
    <n v="0"/>
    <n v="0"/>
    <n v="0"/>
    <n v="0"/>
    <n v="0"/>
    <n v="23.999999999999993"/>
    <n v="8.2272222222222222"/>
    <n v="6.2349999999999994"/>
    <n v="1.9922222222222221"/>
    <n v="15.772777777777778"/>
    <n v="15.658611111111112"/>
    <n v="13.457777777777778"/>
    <n v="2.2008333333333336"/>
    <n v="0.11416666666666667"/>
    <n v="0"/>
    <n v="0.11416666666666667"/>
    <n v="100"/>
    <n v="65.719907407407433"/>
    <n v="65.719907407407433"/>
    <n v="100"/>
    <n v="0"/>
    <n v="0"/>
    <n v="0"/>
    <n v="0.1395336550315241"/>
    <n v="0"/>
    <n v="15.772777777777778"/>
    <n v="0"/>
    <n v="15.772777777777778"/>
    <n v="0"/>
    <n v="0"/>
    <n v="0"/>
    <n v="0"/>
    <m/>
    <m/>
    <m/>
    <m/>
  </r>
  <r>
    <x v="14"/>
    <s v="FROTA 01"/>
    <x v="3"/>
    <x v="3"/>
    <d v="1901-04-09T00:00:00"/>
    <n v="90"/>
    <x v="7"/>
    <s v="CA1014KS117"/>
    <s v="09/04/2023"/>
    <s v="00:00:00"/>
    <s v="09/04/2023"/>
    <s v="23:59:59"/>
    <n v="23.999999999999996"/>
    <n v="0"/>
    <n v="0"/>
    <n v="0"/>
    <n v="0"/>
    <n v="0"/>
    <n v="0"/>
    <n v="23.999999999999996"/>
    <n v="8.4755555555555553"/>
    <n v="6.5411111111111113"/>
    <n v="1.9344444444444444"/>
    <n v="15.524444444444441"/>
    <n v="15.524444444444441"/>
    <n v="13.970833333333331"/>
    <n v="1.5536111111111113"/>
    <n v="0"/>
    <n v="0"/>
    <n v="0"/>
    <n v="100"/>
    <n v="64.685185185185176"/>
    <n v="64.685185185185176"/>
    <n v="100"/>
    <n v="0"/>
    <n v="0"/>
    <n v="0"/>
    <n v="0.10007515030060124"/>
    <n v="0"/>
    <n v="15.524444444444441"/>
    <n v="0"/>
    <n v="15.524444444444441"/>
    <n v="0"/>
    <n v="0"/>
    <n v="0"/>
    <n v="0"/>
    <m/>
    <m/>
    <m/>
    <m/>
  </r>
  <r>
    <x v="14"/>
    <s v="FROTA 01"/>
    <x v="3"/>
    <x v="3"/>
    <d v="1901-04-09T00:00:00"/>
    <n v="90"/>
    <x v="8"/>
    <s v="CA1014KS118"/>
    <s v="09/04/2023"/>
    <s v="00:00:00"/>
    <s v="09/04/2023"/>
    <s v="23:59:59"/>
    <n v="24.000000000000004"/>
    <n v="0"/>
    <n v="0"/>
    <n v="0"/>
    <n v="0"/>
    <n v="0"/>
    <n v="0"/>
    <n v="24.000000000000004"/>
    <n v="8.2641666666666662"/>
    <n v="6.3616666666666672"/>
    <n v="1.9025000000000001"/>
    <n v="15.73583333333333"/>
    <n v="15.49833333333333"/>
    <n v="13.414999999999997"/>
    <n v="2.0833333333333335"/>
    <n v="0.23749999999999999"/>
    <n v="0"/>
    <n v="0.23749999999999999"/>
    <n v="100"/>
    <n v="65.5659722222222"/>
    <n v="65.5659722222222"/>
    <n v="100"/>
    <n v="0"/>
    <n v="0"/>
    <n v="0"/>
    <n v="0.13239421702060059"/>
    <n v="0"/>
    <n v="15.73583333333333"/>
    <n v="0"/>
    <n v="15.73583333333333"/>
    <n v="0"/>
    <n v="0"/>
    <n v="0"/>
    <n v="0"/>
    <m/>
    <m/>
    <m/>
    <m/>
  </r>
  <r>
    <x v="14"/>
    <s v="FROTA 02"/>
    <x v="3"/>
    <x v="3"/>
    <d v="1901-04-09T00:00:00"/>
    <n v="90"/>
    <x v="9"/>
    <s v="CA1014KS119"/>
    <s v="09/04/2023"/>
    <s v="00:00:00"/>
    <s v="09/04/2023"/>
    <s v="23:59:59"/>
    <n v="24"/>
    <n v="0"/>
    <n v="0"/>
    <n v="0"/>
    <n v="0"/>
    <n v="0"/>
    <n v="0"/>
    <n v="24"/>
    <n v="24"/>
    <n v="24"/>
    <n v="0"/>
    <n v="0"/>
    <n v="0"/>
    <n v="0"/>
    <n v="0"/>
    <n v="0"/>
    <n v="0"/>
    <n v="0"/>
    <n v="100"/>
    <n v="0"/>
    <n v="0"/>
    <n v="0"/>
    <n v="0"/>
    <n v="0"/>
    <n v="0"/>
    <n v="0"/>
    <n v="0"/>
    <n v="0"/>
    <n v="0"/>
    <n v="0"/>
    <n v="0"/>
    <n v="0"/>
    <n v="0"/>
    <n v="0"/>
    <m/>
    <m/>
    <m/>
    <m/>
  </r>
  <r>
    <x v="15"/>
    <s v="FROTA 01"/>
    <x v="3"/>
    <x v="3"/>
    <d v="1901-04-10T00:00:00"/>
    <n v="90"/>
    <x v="0"/>
    <s v="CA1014KS110"/>
    <s v="10/04/2023"/>
    <s v="00:00:00"/>
    <s v="10/04/2023"/>
    <s v="23:59:59"/>
    <n v="23.999999999999996"/>
    <n v="0"/>
    <n v="0"/>
    <n v="0"/>
    <n v="0"/>
    <n v="0"/>
    <n v="0"/>
    <n v="23.999999999999996"/>
    <n v="11.643333333333333"/>
    <n v="5.5002777777777778"/>
    <n v="6.1430555555555557"/>
    <n v="12.356666666666667"/>
    <n v="12.273333333333333"/>
    <n v="10.578055555555556"/>
    <n v="1.6952777777777779"/>
    <n v="8.3333333333333329E-2"/>
    <n v="0"/>
    <n v="8.3333333333333329E-2"/>
    <n v="100"/>
    <n v="51.486111111111121"/>
    <n v="51.486111111111121"/>
    <n v="100"/>
    <n v="0"/>
    <n v="0"/>
    <n v="0"/>
    <n v="0.13719539609747325"/>
    <n v="0"/>
    <n v="12.356666666666667"/>
    <n v="0"/>
    <n v="12.356666666666667"/>
    <n v="0"/>
    <n v="0"/>
    <n v="0"/>
    <n v="0"/>
    <m/>
    <m/>
    <m/>
    <m/>
  </r>
  <r>
    <x v="15"/>
    <s v="FROTA 01"/>
    <x v="3"/>
    <x v="3"/>
    <d v="1901-04-10T00:00:00"/>
    <n v="90"/>
    <x v="1"/>
    <s v="CA1014KS111"/>
    <s v="10/04/2023"/>
    <s v="00:00:00"/>
    <s v="10/04/2023"/>
    <s v="23:59:59"/>
    <n v="23.999999999999996"/>
    <n v="0"/>
    <n v="0"/>
    <n v="0"/>
    <n v="0"/>
    <n v="0"/>
    <n v="0"/>
    <n v="23.999999999999996"/>
    <n v="11.240277777777779"/>
    <n v="5.4252777777777776"/>
    <n v="5.8149999999999995"/>
    <n v="12.759722222222223"/>
    <n v="12.759722222222223"/>
    <n v="9.9458333333333329"/>
    <n v="2.8138888888888891"/>
    <n v="0"/>
    <n v="0"/>
    <n v="0"/>
    <n v="100"/>
    <n v="53.165509259259267"/>
    <n v="53.165509259259267"/>
    <n v="100"/>
    <n v="0"/>
    <n v="0"/>
    <n v="0"/>
    <n v="0.22052900838140851"/>
    <n v="0"/>
    <n v="12.759722222222223"/>
    <n v="0"/>
    <n v="12.759722222222223"/>
    <n v="0"/>
    <n v="0"/>
    <n v="0"/>
    <n v="0"/>
    <m/>
    <m/>
    <m/>
    <m/>
  </r>
  <r>
    <x v="15"/>
    <s v="FROTA 01"/>
    <x v="3"/>
    <x v="3"/>
    <d v="1901-04-10T00:00:00"/>
    <n v="90"/>
    <x v="2"/>
    <s v="CA1014KS112"/>
    <s v="10/04/2023"/>
    <s v="00:00:00"/>
    <s v="10/04/2023"/>
    <s v="23:59:59"/>
    <n v="23.999999999999996"/>
    <n v="0"/>
    <n v="0"/>
    <n v="0"/>
    <n v="0"/>
    <n v="0"/>
    <n v="0"/>
    <n v="23.999999999999996"/>
    <n v="10.121388888888889"/>
    <n v="3.713888888888889"/>
    <n v="6.4074999999999998"/>
    <n v="13.878611111111113"/>
    <n v="13.878611111111113"/>
    <n v="12.683888888888891"/>
    <n v="1.1947222222222225"/>
    <n v="0"/>
    <n v="0"/>
    <n v="0"/>
    <n v="100"/>
    <n v="57.827546296296305"/>
    <n v="57.827546296296305"/>
    <n v="100"/>
    <n v="0"/>
    <n v="0"/>
    <n v="0"/>
    <n v="8.6083701939435195E-2"/>
    <n v="0"/>
    <n v="13.878611111111113"/>
    <n v="0"/>
    <n v="13.878611111111113"/>
    <n v="0"/>
    <n v="0"/>
    <n v="0"/>
    <n v="0"/>
    <m/>
    <m/>
    <m/>
    <m/>
  </r>
  <r>
    <x v="15"/>
    <s v="FROTA 01"/>
    <x v="3"/>
    <x v="3"/>
    <d v="1901-04-10T00:00:00"/>
    <n v="90"/>
    <x v="3"/>
    <s v="CA1014KS113"/>
    <s v="10/04/2023"/>
    <s v="00:00:00"/>
    <s v="10/04/2023"/>
    <s v="23:59:59"/>
    <n v="24"/>
    <n v="0.29138888888888886"/>
    <n v="0"/>
    <n v="0"/>
    <n v="0.29138888888888886"/>
    <n v="0"/>
    <n v="0.29138888888888886"/>
    <n v="23.708611111111111"/>
    <n v="10.108055555555556"/>
    <n v="3.6758333333333328"/>
    <n v="6.4322222222222223"/>
    <n v="13.600555555555557"/>
    <n v="13.359722222222222"/>
    <n v="11.521388888888888"/>
    <n v="1.8383333333333334"/>
    <n v="0.24083333333333334"/>
    <n v="0"/>
    <n v="0.24083333333333334"/>
    <n v="98.785879629629619"/>
    <n v="57.365467305596894"/>
    <n v="56.668981481481481"/>
    <n v="100"/>
    <n v="0"/>
    <n v="0"/>
    <n v="0"/>
    <n v="0.13516604713859726"/>
    <n v="0"/>
    <n v="13.600555555555557"/>
    <n v="0"/>
    <n v="13.600555555555557"/>
    <n v="0.29138888888888886"/>
    <n v="1"/>
    <n v="1"/>
    <n v="0"/>
    <m/>
    <m/>
    <m/>
    <m/>
  </r>
  <r>
    <x v="15"/>
    <s v="FROTA 01"/>
    <x v="3"/>
    <x v="3"/>
    <d v="1901-04-10T00:00:00"/>
    <n v="90"/>
    <x v="4"/>
    <s v="CA1014KS114"/>
    <s v="10/04/2023"/>
    <s v="00:00:00"/>
    <s v="10/04/2023"/>
    <s v="23:59:59"/>
    <n v="24"/>
    <n v="10.660833333333333"/>
    <n v="10.660833333333333"/>
    <n v="0"/>
    <n v="0"/>
    <n v="0"/>
    <n v="0"/>
    <n v="13.339166666666667"/>
    <n v="5.2733333333333334"/>
    <n v="3.497777777777777"/>
    <n v="1.7755555555555556"/>
    <n v="8.0658333333333339"/>
    <n v="8.0658333333333339"/>
    <n v="7.024166666666666"/>
    <n v="1.0416666666666665"/>
    <n v="0"/>
    <n v="0"/>
    <n v="0"/>
    <n v="55.579861111111114"/>
    <n v="60.467295558193292"/>
    <n v="33.607638888888893"/>
    <n v="43.071377714489145"/>
    <n v="0"/>
    <n v="0"/>
    <n v="0"/>
    <n v="0.12914557288976131"/>
    <n v="0"/>
    <n v="8.0658333333333339"/>
    <n v="0"/>
    <n v="8.0658333333333339"/>
    <n v="0"/>
    <n v="0"/>
    <n v="0"/>
    <n v="0"/>
    <m/>
    <m/>
    <m/>
    <m/>
  </r>
  <r>
    <x v="15"/>
    <s v="FROTA 01"/>
    <x v="3"/>
    <x v="3"/>
    <d v="1901-04-10T00:00:00"/>
    <n v="90"/>
    <x v="5"/>
    <s v="CA1014KS115"/>
    <s v="10/04/2023"/>
    <s v="00:00:00"/>
    <s v="10/04/2023"/>
    <s v="23:59:59"/>
    <n v="23.999999999999996"/>
    <n v="0"/>
    <n v="0"/>
    <n v="0"/>
    <n v="0"/>
    <n v="0"/>
    <n v="0"/>
    <n v="23.999999999999996"/>
    <n v="12.651388888888887"/>
    <n v="6.2438888888888897"/>
    <n v="6.4074999999999998"/>
    <n v="11.348611111111111"/>
    <n v="11.348611111111111"/>
    <n v="9.8727777777777792"/>
    <n v="1.4758333333333336"/>
    <n v="0"/>
    <n v="0"/>
    <n v="0"/>
    <n v="100"/>
    <n v="47.28587962962964"/>
    <n v="47.28587962962964"/>
    <n v="100"/>
    <n v="0"/>
    <n v="0"/>
    <n v="0"/>
    <n v="0.13004528209521479"/>
    <n v="0"/>
    <n v="11.348611111111111"/>
    <n v="0"/>
    <n v="11.348611111111111"/>
    <n v="0"/>
    <n v="0"/>
    <n v="0"/>
    <n v="0"/>
    <m/>
    <m/>
    <m/>
    <m/>
  </r>
  <r>
    <x v="15"/>
    <s v="FROTA 01"/>
    <x v="3"/>
    <x v="3"/>
    <d v="1901-04-10T00:00:00"/>
    <n v="90"/>
    <x v="6"/>
    <s v="CA1014KS116"/>
    <s v="10/04/2023"/>
    <s v="00:00:00"/>
    <s v="10/04/2023"/>
    <s v="23:59:59"/>
    <n v="24.000000000000004"/>
    <n v="0"/>
    <n v="0"/>
    <n v="0"/>
    <n v="0"/>
    <n v="0"/>
    <n v="0"/>
    <n v="24.000000000000004"/>
    <n v="10.393888888888888"/>
    <n v="2.1616666666666666"/>
    <n v="8.232222222222223"/>
    <n v="13.606111111111112"/>
    <n v="13.606111111111112"/>
    <n v="11.185555555555556"/>
    <n v="2.4205555555555556"/>
    <n v="0"/>
    <n v="0"/>
    <n v="0"/>
    <n v="100"/>
    <n v="56.692129629629626"/>
    <n v="56.692129629629626"/>
    <n v="100"/>
    <n v="0"/>
    <n v="0"/>
    <n v="0"/>
    <n v="0.17790208648074801"/>
    <n v="0"/>
    <n v="13.606111111111112"/>
    <n v="0"/>
    <n v="13.606111111111112"/>
    <n v="0"/>
    <n v="0"/>
    <n v="0"/>
    <n v="0"/>
    <m/>
    <m/>
    <m/>
    <m/>
  </r>
  <r>
    <x v="15"/>
    <s v="FROTA 01"/>
    <x v="3"/>
    <x v="3"/>
    <d v="1901-04-10T00:00:00"/>
    <n v="90"/>
    <x v="7"/>
    <s v="CA1014KS117"/>
    <s v="10/04/2023"/>
    <s v="00:00:00"/>
    <s v="10/04/2023"/>
    <s v="23:59:59"/>
    <n v="24"/>
    <n v="0"/>
    <n v="0"/>
    <n v="0"/>
    <n v="0"/>
    <n v="0"/>
    <n v="0"/>
    <n v="24"/>
    <n v="13.220833333333335"/>
    <n v="6.1097222222222216"/>
    <n v="7.1111111111111107"/>
    <n v="10.779166666666665"/>
    <n v="10.779166666666665"/>
    <n v="9.9386111111111095"/>
    <n v="0.8405555555555555"/>
    <n v="0"/>
    <n v="0"/>
    <n v="0"/>
    <n v="100"/>
    <n v="44.913194444444436"/>
    <n v="44.913194444444436"/>
    <n v="100"/>
    <n v="0"/>
    <n v="0"/>
    <n v="0"/>
    <n v="7.7979641798737287E-2"/>
    <n v="0"/>
    <n v="10.779166666666665"/>
    <n v="0"/>
    <n v="10.779166666666665"/>
    <n v="0"/>
    <n v="0"/>
    <n v="0"/>
    <n v="0"/>
    <m/>
    <m/>
    <m/>
    <m/>
  </r>
  <r>
    <x v="15"/>
    <s v="FROTA 01"/>
    <x v="3"/>
    <x v="3"/>
    <d v="1901-04-10T00:00:00"/>
    <n v="90"/>
    <x v="8"/>
    <s v="CA1014KS118"/>
    <s v="10/04/2023"/>
    <s v="00:00:00"/>
    <s v="10/04/2023"/>
    <s v="23:59:59"/>
    <n v="24"/>
    <n v="0"/>
    <n v="0"/>
    <n v="0"/>
    <n v="0"/>
    <n v="0"/>
    <n v="0"/>
    <n v="24"/>
    <n v="10.374999999999998"/>
    <n v="3.5711111111111107"/>
    <n v="6.8038888888888884"/>
    <n v="13.625"/>
    <n v="13.625"/>
    <n v="12.034444444444444"/>
    <n v="1.5905555555555555"/>
    <n v="0"/>
    <n v="0"/>
    <n v="0"/>
    <n v="100"/>
    <n v="56.770833333333336"/>
    <n v="56.770833333333336"/>
    <n v="100"/>
    <n v="0"/>
    <n v="0"/>
    <n v="0"/>
    <n v="0.11673802242609582"/>
    <n v="0"/>
    <n v="13.625"/>
    <n v="0"/>
    <n v="13.625"/>
    <n v="0"/>
    <n v="0"/>
    <n v="0"/>
    <n v="0"/>
    <m/>
    <m/>
    <m/>
    <m/>
  </r>
  <r>
    <x v="15"/>
    <s v="FROTA 02"/>
    <x v="3"/>
    <x v="3"/>
    <d v="1901-04-10T00:00:00"/>
    <n v="90"/>
    <x v="9"/>
    <s v="CA1014KS119"/>
    <s v="10/04/2023"/>
    <s v="00:00:00"/>
    <s v="10/04/2023"/>
    <s v="23:59:59"/>
    <n v="23.916666666666664"/>
    <n v="0"/>
    <n v="0"/>
    <n v="0"/>
    <n v="0"/>
    <n v="0"/>
    <n v="0"/>
    <n v="23.916666666666664"/>
    <n v="23.636388888888888"/>
    <n v="23.636388888888888"/>
    <n v="0"/>
    <n v="0.28027777777777779"/>
    <n v="0.28027777777777779"/>
    <n v="0.28027777777777779"/>
    <n v="0"/>
    <n v="0"/>
    <n v="0"/>
    <n v="0"/>
    <n v="100"/>
    <n v="1.1718931475029037"/>
    <n v="1.1718931475029037"/>
    <n v="100"/>
    <n v="0"/>
    <n v="0"/>
    <n v="0"/>
    <n v="0"/>
    <n v="0"/>
    <n v="0.28027777777777779"/>
    <n v="0"/>
    <n v="0.28027777777777779"/>
    <n v="0"/>
    <n v="0"/>
    <n v="0"/>
    <n v="0"/>
    <m/>
    <m/>
    <m/>
    <m/>
  </r>
  <r>
    <x v="15"/>
    <s v="FROTA 01"/>
    <x v="3"/>
    <x v="3"/>
    <d v="1901-04-11T00:00:00"/>
    <n v="90"/>
    <x v="0"/>
    <s v="CA1014KS110"/>
    <s v="11/04/2023"/>
    <s v="00:00:00"/>
    <s v="11/04/2023"/>
    <s v="23:59:59"/>
    <n v="24"/>
    <n v="0"/>
    <n v="0"/>
    <n v="0"/>
    <n v="0"/>
    <n v="0"/>
    <n v="0"/>
    <n v="24"/>
    <n v="6.8183333333333342"/>
    <n v="6.099444444444444"/>
    <n v="0.71888888888888891"/>
    <n v="17.181666666666665"/>
    <n v="17.181666666666665"/>
    <n v="15.457222222222224"/>
    <n v="1.7244444444444444"/>
    <n v="0"/>
    <n v="0"/>
    <n v="0"/>
    <n v="100"/>
    <n v="71.590277777777771"/>
    <n v="71.590277777777771"/>
    <n v="100"/>
    <n v="0"/>
    <n v="0"/>
    <n v="0"/>
    <n v="0.10036537653183304"/>
    <n v="0"/>
    <n v="17.181666666666665"/>
    <n v="0"/>
    <n v="17.181666666666665"/>
    <n v="0"/>
    <n v="0"/>
    <n v="0"/>
    <n v="0"/>
    <m/>
    <m/>
    <m/>
    <m/>
  </r>
  <r>
    <x v="15"/>
    <s v="FROTA 01"/>
    <x v="3"/>
    <x v="3"/>
    <d v="1901-04-11T00:00:00"/>
    <n v="90"/>
    <x v="1"/>
    <s v="CA1014KS111"/>
    <s v="11/04/2023"/>
    <s v="00:00:00"/>
    <s v="11/04/2023"/>
    <s v="23:59:59"/>
    <n v="24"/>
    <n v="0"/>
    <n v="0"/>
    <n v="0"/>
    <n v="0"/>
    <n v="0"/>
    <n v="0"/>
    <n v="24"/>
    <n v="6.7924999999999986"/>
    <n v="6.2497222222222213"/>
    <n v="0.5427777777777778"/>
    <n v="17.207500000000003"/>
    <n v="17.207500000000003"/>
    <n v="15.375277777777779"/>
    <n v="1.8322222222222222"/>
    <n v="0"/>
    <n v="0"/>
    <n v="0"/>
    <n v="100"/>
    <n v="71.697916666666686"/>
    <n v="71.697916666666686"/>
    <n v="100"/>
    <n v="0"/>
    <n v="0"/>
    <n v="0"/>
    <n v="0.10647811839152822"/>
    <n v="0"/>
    <n v="17.207500000000003"/>
    <n v="0"/>
    <n v="17.207500000000003"/>
    <n v="0"/>
    <n v="0"/>
    <n v="0"/>
    <n v="0"/>
    <m/>
    <m/>
    <m/>
    <m/>
  </r>
  <r>
    <x v="15"/>
    <s v="FROTA 01"/>
    <x v="3"/>
    <x v="3"/>
    <d v="1901-04-11T00:00:00"/>
    <n v="90"/>
    <x v="2"/>
    <s v="CA1014KS112"/>
    <s v="11/04/2023"/>
    <s v="00:00:00"/>
    <s v="11/04/2023"/>
    <s v="23:59:59"/>
    <n v="23.999999999999996"/>
    <n v="5.3116666666666665"/>
    <n v="0"/>
    <n v="0"/>
    <n v="5.3116666666666665"/>
    <n v="5.3116666666666665"/>
    <n v="0"/>
    <n v="18.688333333333333"/>
    <n v="7.4797222222222226"/>
    <n v="7.4797222222222226"/>
    <n v="0"/>
    <n v="11.208611111111111"/>
    <n v="11.208611111111111"/>
    <n v="10.053055555555556"/>
    <n v="1.1555555555555554"/>
    <n v="0"/>
    <n v="0"/>
    <n v="0"/>
    <n v="77.868055555555557"/>
    <n v="59.976515354201965"/>
    <n v="46.702546296296305"/>
    <n v="100"/>
    <n v="0"/>
    <n v="0"/>
    <n v="0"/>
    <n v="0.1030953384054918"/>
    <n v="0"/>
    <n v="11.208611111111111"/>
    <n v="0"/>
    <n v="5.6043055555555554"/>
    <n v="2.6558333333333333"/>
    <n v="2"/>
    <n v="1"/>
    <n v="0"/>
    <m/>
    <m/>
    <m/>
    <m/>
  </r>
  <r>
    <x v="15"/>
    <s v="FROTA 01"/>
    <x v="3"/>
    <x v="3"/>
    <d v="1901-04-11T00:00:00"/>
    <n v="90"/>
    <x v="3"/>
    <s v="CA1014KS113"/>
    <s v="11/04/2023"/>
    <s v="00:00:00"/>
    <s v="11/04/2023"/>
    <s v="23:59:59"/>
    <n v="24.000000000000004"/>
    <n v="0"/>
    <n v="0"/>
    <n v="0"/>
    <n v="0"/>
    <n v="0"/>
    <n v="0"/>
    <n v="24.000000000000004"/>
    <n v="7.3436111111111115"/>
    <n v="6.6605555555555558"/>
    <n v="0.68305555555555553"/>
    <n v="16.656388888888891"/>
    <n v="16.656388888888891"/>
    <n v="14.091111111111111"/>
    <n v="2.5652777777777778"/>
    <n v="0"/>
    <n v="0"/>
    <n v="0"/>
    <n v="100"/>
    <n v="69.401620370370367"/>
    <n v="69.401620370370367"/>
    <n v="100"/>
    <n v="0"/>
    <n v="0"/>
    <n v="0"/>
    <n v="0.15401164051164884"/>
    <n v="0"/>
    <n v="16.656388888888891"/>
    <n v="0"/>
    <n v="16.656388888888891"/>
    <n v="0"/>
    <n v="0"/>
    <n v="0"/>
    <n v="0"/>
    <m/>
    <m/>
    <m/>
    <m/>
  </r>
  <r>
    <x v="15"/>
    <s v="FROTA 01"/>
    <x v="3"/>
    <x v="3"/>
    <d v="1901-04-11T00:00:00"/>
    <n v="90"/>
    <x v="4"/>
    <s v="CA1014KS114"/>
    <s v="11/04/2023"/>
    <s v="00:00:00"/>
    <s v="11/04/2023"/>
    <s v="23:59:59"/>
    <n v="23.999999999999993"/>
    <n v="0"/>
    <n v="0"/>
    <n v="0"/>
    <n v="0"/>
    <n v="0"/>
    <n v="0"/>
    <n v="23.999999999999993"/>
    <n v="7.0219444444444452"/>
    <n v="6.1083333333333334"/>
    <n v="0.91361111111111115"/>
    <n v="16.978055555555557"/>
    <n v="16.978055555555557"/>
    <n v="14.665833333333335"/>
    <n v="2.3122222222222222"/>
    <n v="0"/>
    <n v="0"/>
    <n v="0"/>
    <n v="100"/>
    <n v="70.741898148148181"/>
    <n v="70.741898148148181"/>
    <n v="100"/>
    <n v="0"/>
    <n v="0"/>
    <n v="0"/>
    <n v="0.13618887125537865"/>
    <n v="0"/>
    <n v="16.978055555555557"/>
    <n v="0"/>
    <n v="16.978055555555557"/>
    <n v="0"/>
    <n v="0"/>
    <n v="0"/>
    <n v="0"/>
    <m/>
    <m/>
    <m/>
    <m/>
  </r>
  <r>
    <x v="15"/>
    <s v="FROTA 01"/>
    <x v="3"/>
    <x v="3"/>
    <d v="1901-04-11T00:00:00"/>
    <n v="90"/>
    <x v="5"/>
    <s v="CA1014KS115"/>
    <s v="11/04/2023"/>
    <s v="00:00:00"/>
    <s v="11/04/2023"/>
    <s v="23:59:59"/>
    <n v="23.999999999999996"/>
    <n v="0"/>
    <n v="0"/>
    <n v="0"/>
    <n v="0"/>
    <n v="0"/>
    <n v="0"/>
    <n v="23.999999999999996"/>
    <n v="7.786944444444444"/>
    <n v="7.2697222222222218"/>
    <n v="0.51722222222222225"/>
    <n v="16.213055555555556"/>
    <n v="16.213055555555556"/>
    <n v="14.124444444444444"/>
    <n v="2.0886111111111112"/>
    <n v="0"/>
    <n v="0"/>
    <n v="0"/>
    <n v="100"/>
    <n v="67.554398148148167"/>
    <n v="67.554398148148167"/>
    <n v="100"/>
    <n v="0"/>
    <n v="0"/>
    <n v="0"/>
    <n v="0.1288227937019206"/>
    <n v="0"/>
    <n v="16.213055555555556"/>
    <n v="0"/>
    <n v="16.213055555555556"/>
    <n v="0"/>
    <n v="0"/>
    <n v="0"/>
    <n v="0"/>
    <m/>
    <m/>
    <m/>
    <m/>
  </r>
  <r>
    <x v="15"/>
    <s v="FROTA 01"/>
    <x v="3"/>
    <x v="3"/>
    <d v="1901-04-11T00:00:00"/>
    <n v="90"/>
    <x v="6"/>
    <s v="CA1014KS116"/>
    <s v="11/04/2023"/>
    <s v="00:00:00"/>
    <s v="11/04/2023"/>
    <s v="23:59:59"/>
    <n v="24"/>
    <n v="0"/>
    <n v="0"/>
    <n v="0"/>
    <n v="0"/>
    <n v="0"/>
    <n v="0"/>
    <n v="24"/>
    <n v="7.085"/>
    <n v="6.1936111111111112"/>
    <n v="0.8913888888888889"/>
    <n v="16.914999999999999"/>
    <n v="16.861111111111111"/>
    <n v="14.218333333333335"/>
    <n v="2.6427777777777779"/>
    <n v="5.3888888888888889E-2"/>
    <n v="0"/>
    <n v="5.3888888888888889E-2"/>
    <n v="100"/>
    <n v="70.479166666666657"/>
    <n v="70.479166666666657"/>
    <n v="100"/>
    <n v="0"/>
    <n v="0"/>
    <n v="0"/>
    <n v="0.15623870988931587"/>
    <n v="0"/>
    <n v="16.914999999999999"/>
    <n v="0"/>
    <n v="16.914999999999999"/>
    <n v="0"/>
    <n v="0"/>
    <n v="0"/>
    <n v="0"/>
    <m/>
    <m/>
    <m/>
    <m/>
  </r>
  <r>
    <x v="15"/>
    <s v="FROTA 01"/>
    <x v="3"/>
    <x v="3"/>
    <d v="1901-04-11T00:00:00"/>
    <n v="90"/>
    <x v="7"/>
    <s v="CA1014KS117"/>
    <s v="11/04/2023"/>
    <s v="00:00:00"/>
    <s v="11/04/2023"/>
    <s v="23:59:59"/>
    <n v="24.000000000000007"/>
    <n v="0"/>
    <n v="0"/>
    <n v="0"/>
    <n v="0"/>
    <n v="0"/>
    <n v="0"/>
    <n v="24.000000000000007"/>
    <n v="7.5561111111111128"/>
    <n v="6.8372222222222234"/>
    <n v="0.71888888888888891"/>
    <n v="16.443888888888885"/>
    <n v="16.443888888888885"/>
    <n v="14.726388888888888"/>
    <n v="1.7175"/>
    <n v="0"/>
    <n v="0"/>
    <n v="0"/>
    <n v="100"/>
    <n v="68.516203703703667"/>
    <n v="68.516203703703667"/>
    <n v="100"/>
    <n v="0"/>
    <n v="0"/>
    <n v="0"/>
    <n v="0.10444609615189705"/>
    <n v="0"/>
    <n v="16.443888888888885"/>
    <n v="0"/>
    <n v="16.443888888888885"/>
    <n v="0"/>
    <n v="0"/>
    <n v="0"/>
    <n v="0"/>
    <m/>
    <m/>
    <m/>
    <m/>
  </r>
  <r>
    <x v="15"/>
    <s v="FROTA 01"/>
    <x v="3"/>
    <x v="3"/>
    <d v="1901-04-11T00:00:00"/>
    <n v="90"/>
    <x v="8"/>
    <s v="CA1014KS118"/>
    <s v="11/04/2023"/>
    <s v="00:00:00"/>
    <s v="11/04/2023"/>
    <s v="23:59:59"/>
    <n v="23.999999999999996"/>
    <n v="0"/>
    <n v="0"/>
    <n v="0"/>
    <n v="0"/>
    <n v="0"/>
    <n v="0"/>
    <n v="23.999999999999996"/>
    <n v="7.1519444444444442"/>
    <n v="6.2108333333333334"/>
    <n v="0.94111111111111112"/>
    <n v="16.848055555555554"/>
    <n v="16.719166666666666"/>
    <n v="14.298333333333334"/>
    <n v="2.4208333333333334"/>
    <n v="0.12888888888888889"/>
    <n v="0"/>
    <n v="0.12888888888888889"/>
    <n v="100"/>
    <n v="70.200231481481495"/>
    <n v="70.200231481481495"/>
    <n v="100"/>
    <n v="0"/>
    <n v="0"/>
    <n v="0"/>
    <n v="0.14368621502646203"/>
    <n v="0"/>
    <n v="16.848055555555554"/>
    <n v="0"/>
    <n v="16.848055555555554"/>
    <n v="0"/>
    <n v="0"/>
    <n v="0"/>
    <n v="0"/>
    <m/>
    <m/>
    <m/>
    <m/>
  </r>
  <r>
    <x v="15"/>
    <s v="FROTA 02"/>
    <x v="3"/>
    <x v="3"/>
    <d v="1901-04-11T00:00:00"/>
    <n v="90"/>
    <x v="9"/>
    <s v="CA1014KS119"/>
    <s v="11/04/2023"/>
    <s v="00:00:00"/>
    <s v="11/04/2023"/>
    <s v="23:59:59"/>
    <n v="24"/>
    <n v="5"/>
    <n v="5"/>
    <n v="0"/>
    <n v="0"/>
    <n v="0"/>
    <n v="0"/>
    <n v="19"/>
    <n v="19"/>
    <n v="19"/>
    <n v="0"/>
    <n v="0"/>
    <n v="0"/>
    <n v="0"/>
    <n v="0"/>
    <n v="0"/>
    <n v="0"/>
    <n v="0"/>
    <n v="79.166666666666657"/>
    <n v="0"/>
    <n v="0"/>
    <n v="0"/>
    <n v="0"/>
    <n v="0"/>
    <n v="1"/>
    <n v="0"/>
    <n v="0"/>
    <n v="0"/>
    <n v="5"/>
    <n v="0"/>
    <n v="5"/>
    <n v="1"/>
    <n v="0"/>
    <n v="0"/>
    <m/>
    <m/>
    <m/>
    <m/>
  </r>
  <r>
    <x v="15"/>
    <s v="FROTA 01"/>
    <x v="3"/>
    <x v="3"/>
    <d v="1901-04-12T00:00:00"/>
    <n v="90"/>
    <x v="0"/>
    <s v="CA1014KS110"/>
    <s v="12/04/2023"/>
    <s v="00:00:00"/>
    <s v="12/04/2023"/>
    <s v="23:59:59"/>
    <n v="23.999999999999996"/>
    <n v="0"/>
    <n v="0"/>
    <n v="0"/>
    <n v="0"/>
    <n v="0"/>
    <n v="0"/>
    <n v="23.999999999999996"/>
    <n v="9.6575000000000006"/>
    <n v="8.1908333333333339"/>
    <n v="1.4666666666666666"/>
    <n v="14.342500000000003"/>
    <n v="14.342500000000003"/>
    <n v="12.24888888888889"/>
    <n v="2.0936111111111111"/>
    <n v="0"/>
    <n v="0"/>
    <n v="0"/>
    <n v="100"/>
    <n v="59.760416666666686"/>
    <n v="59.760416666666686"/>
    <n v="100"/>
    <n v="0"/>
    <n v="0"/>
    <n v="0"/>
    <n v="0.14597253694342763"/>
    <n v="0"/>
    <n v="14.342500000000003"/>
    <n v="0"/>
    <n v="14.342500000000003"/>
    <n v="0"/>
    <n v="0"/>
    <n v="0"/>
    <n v="0"/>
    <m/>
    <m/>
    <m/>
    <m/>
  </r>
  <r>
    <x v="15"/>
    <s v="FROTA 01"/>
    <x v="3"/>
    <x v="3"/>
    <d v="1901-04-12T00:00:00"/>
    <n v="90"/>
    <x v="1"/>
    <s v="CA1014KS111"/>
    <s v="12/04/2023"/>
    <s v="00:00:00"/>
    <s v="12/04/2023"/>
    <s v="23:59:59"/>
    <n v="24.000000000000004"/>
    <n v="1.9802777777777778"/>
    <n v="1.9802777777777778"/>
    <n v="0"/>
    <n v="0"/>
    <n v="0"/>
    <n v="0"/>
    <n v="22.019722222222224"/>
    <n v="10.513611111111111"/>
    <n v="9.0438888888888886"/>
    <n v="1.4697222222222222"/>
    <n v="11.506111111111112"/>
    <n v="11.506111111111112"/>
    <n v="9.4963888888888892"/>
    <n v="2.009722222222222"/>
    <n v="0"/>
    <n v="0"/>
    <n v="0"/>
    <n v="91.748842592592581"/>
    <n v="52.253661490330636"/>
    <n v="47.942129629629626"/>
    <n v="85.316471339416296"/>
    <n v="0"/>
    <n v="0"/>
    <n v="3"/>
    <n v="0.17466563661822215"/>
    <n v="0"/>
    <n v="3.8353703703703705"/>
    <n v="0.66009259259259256"/>
    <n v="3.8353703703703705"/>
    <n v="0.66009259259259256"/>
    <n v="3"/>
    <n v="0"/>
    <n v="0"/>
    <m/>
    <m/>
    <m/>
    <m/>
  </r>
  <r>
    <x v="15"/>
    <s v="FROTA 01"/>
    <x v="3"/>
    <x v="3"/>
    <d v="1901-04-12T00:00:00"/>
    <n v="90"/>
    <x v="2"/>
    <s v="CA1014KS112"/>
    <s v="12/04/2023"/>
    <s v="00:00:00"/>
    <s v="12/04/2023"/>
    <s v="23:59:59"/>
    <n v="23.999999999999996"/>
    <n v="1.0072222222222222"/>
    <n v="1.0072222222222222"/>
    <n v="0"/>
    <n v="0"/>
    <n v="0"/>
    <n v="0"/>
    <n v="22.992777777777775"/>
    <n v="8.2583333333333329"/>
    <n v="7.1911111111111117"/>
    <n v="1.0672222222222223"/>
    <n v="14.734444444444446"/>
    <n v="14.734444444444446"/>
    <n v="13.266944444444444"/>
    <n v="1.4675"/>
    <n v="0"/>
    <n v="0"/>
    <n v="0"/>
    <n v="95.803240740740748"/>
    <n v="64.082924589847067"/>
    <n v="61.393518518518533"/>
    <n v="93.601552849832373"/>
    <n v="0"/>
    <n v="0"/>
    <n v="1"/>
    <n v="9.9596561345298235E-2"/>
    <n v="0"/>
    <n v="14.734444444444446"/>
    <n v="1.0072222222222222"/>
    <n v="14.734444444444446"/>
    <n v="1.0072222222222222"/>
    <n v="1"/>
    <n v="0"/>
    <n v="0"/>
    <m/>
    <m/>
    <m/>
    <m/>
  </r>
  <r>
    <x v="15"/>
    <s v="FROTA 01"/>
    <x v="3"/>
    <x v="3"/>
    <d v="1901-04-12T00:00:00"/>
    <n v="90"/>
    <x v="3"/>
    <s v="CA1014KS113"/>
    <s v="12/04/2023"/>
    <s v="00:00:00"/>
    <s v="12/04/2023"/>
    <s v="23:59:59"/>
    <n v="23.999999999999993"/>
    <n v="0"/>
    <n v="0"/>
    <n v="0"/>
    <n v="0"/>
    <n v="0"/>
    <n v="0"/>
    <n v="23.999999999999993"/>
    <n v="8.8155555555555551"/>
    <n v="7.2991666666666664"/>
    <n v="1.5163888888888888"/>
    <n v="15.184444444444447"/>
    <n v="15.080277777777779"/>
    <n v="12.551388888888891"/>
    <n v="2.5288888888888885"/>
    <n v="0.10416666666666667"/>
    <n v="0"/>
    <n v="0.10416666666666667"/>
    <n v="100"/>
    <n v="63.268518518518547"/>
    <n v="63.268518518518547"/>
    <n v="100"/>
    <n v="0"/>
    <n v="0"/>
    <n v="0"/>
    <n v="0.16654470949802425"/>
    <n v="0"/>
    <n v="15.184444444444447"/>
    <n v="0"/>
    <n v="15.184444444444447"/>
    <n v="0"/>
    <n v="0"/>
    <n v="0"/>
    <n v="0"/>
    <m/>
    <m/>
    <m/>
    <m/>
  </r>
  <r>
    <x v="15"/>
    <s v="FROTA 01"/>
    <x v="3"/>
    <x v="3"/>
    <d v="1901-04-12T00:00:00"/>
    <n v="90"/>
    <x v="4"/>
    <s v="CA1014KS114"/>
    <s v="12/04/2023"/>
    <s v="00:00:00"/>
    <s v="12/04/2023"/>
    <s v="23:59:59"/>
    <n v="24.000000000000004"/>
    <n v="0"/>
    <n v="0"/>
    <n v="0"/>
    <n v="0"/>
    <n v="0"/>
    <n v="0"/>
    <n v="24.000000000000004"/>
    <n v="8.7005555555555549"/>
    <n v="6.9880555555555546"/>
    <n v="1.7124999999999999"/>
    <n v="15.299444444444445"/>
    <n v="15.299444444444445"/>
    <n v="14.528333333333332"/>
    <n v="0.77111111111111108"/>
    <n v="0"/>
    <n v="0"/>
    <n v="0"/>
    <n v="100"/>
    <n v="63.747685185185176"/>
    <n v="63.747685185185176"/>
    <n v="100"/>
    <n v="0"/>
    <n v="0"/>
    <n v="0"/>
    <n v="5.0401249137586694E-2"/>
    <n v="0"/>
    <n v="15.299444444444445"/>
    <n v="0"/>
    <n v="15.299444444444445"/>
    <n v="0"/>
    <n v="0"/>
    <n v="0"/>
    <n v="0"/>
    <m/>
    <m/>
    <m/>
    <m/>
  </r>
  <r>
    <x v="15"/>
    <s v="FROTA 01"/>
    <x v="3"/>
    <x v="3"/>
    <d v="1901-04-12T00:00:00"/>
    <n v="90"/>
    <x v="5"/>
    <s v="CA1014KS115"/>
    <s v="12/04/2023"/>
    <s v="00:00:00"/>
    <s v="12/04/2023"/>
    <s v="23:59:59"/>
    <n v="24.000000000000007"/>
    <n v="0"/>
    <n v="0"/>
    <n v="0"/>
    <n v="0"/>
    <n v="0"/>
    <n v="0"/>
    <n v="24.000000000000007"/>
    <n v="8.1649999999999991"/>
    <n v="7.1163888888888884"/>
    <n v="1.0486111111111112"/>
    <n v="15.834999999999999"/>
    <n v="15.834999999999999"/>
    <n v="13.138333333333332"/>
    <n v="2.6966666666666668"/>
    <n v="0"/>
    <n v="0"/>
    <n v="0"/>
    <n v="100"/>
    <n v="65.979166666666643"/>
    <n v="65.979166666666643"/>
    <n v="100"/>
    <n v="0"/>
    <n v="0"/>
    <n v="0"/>
    <n v="0.17029786338280184"/>
    <n v="0"/>
    <n v="15.834999999999999"/>
    <n v="0"/>
    <n v="15.834999999999999"/>
    <n v="0"/>
    <n v="0"/>
    <n v="0"/>
    <n v="0"/>
    <m/>
    <m/>
    <m/>
    <m/>
  </r>
  <r>
    <x v="15"/>
    <s v="FROTA 01"/>
    <x v="3"/>
    <x v="3"/>
    <d v="1901-04-12T00:00:00"/>
    <n v="90"/>
    <x v="6"/>
    <s v="CA1014KS116"/>
    <s v="12/04/2023"/>
    <s v="00:00:00"/>
    <s v="12/04/2023"/>
    <s v="23:59:59"/>
    <n v="24.000000000000004"/>
    <n v="0"/>
    <n v="0"/>
    <n v="0"/>
    <n v="0"/>
    <n v="0"/>
    <n v="0"/>
    <n v="24.000000000000004"/>
    <n v="7.9016666666666673"/>
    <n v="6.4138888888888896"/>
    <n v="1.4877777777777779"/>
    <n v="16.098333333333333"/>
    <n v="15.472222222222221"/>
    <n v="14.012777777777778"/>
    <n v="1.4594444444444443"/>
    <n v="0.62611111111111106"/>
    <n v="0"/>
    <n v="0.62611111111111106"/>
    <n v="100"/>
    <n v="67.076388888888872"/>
    <n v="67.076388888888872"/>
    <n v="100"/>
    <n v="0"/>
    <n v="0"/>
    <n v="0"/>
    <n v="9.0658108154743414E-2"/>
    <n v="0"/>
    <n v="16.098333333333333"/>
    <n v="0"/>
    <n v="16.098333333333333"/>
    <n v="0"/>
    <n v="0"/>
    <n v="0"/>
    <n v="0"/>
    <m/>
    <m/>
    <m/>
    <m/>
  </r>
  <r>
    <x v="15"/>
    <s v="FROTA 01"/>
    <x v="3"/>
    <x v="3"/>
    <d v="1901-04-12T00:00:00"/>
    <n v="90"/>
    <x v="7"/>
    <s v="CA1014KS117"/>
    <s v="12/04/2023"/>
    <s v="00:00:00"/>
    <s v="12/04/2023"/>
    <s v="23:59:59"/>
    <n v="23.999999999999996"/>
    <n v="0"/>
    <n v="0"/>
    <n v="0"/>
    <n v="0"/>
    <n v="0"/>
    <n v="0"/>
    <n v="23.999999999999996"/>
    <n v="8.2152777777777786"/>
    <n v="7.0938888888888894"/>
    <n v="1.121388888888889"/>
    <n v="15.784722222222221"/>
    <n v="15.498888888888889"/>
    <n v="13.868611111111111"/>
    <n v="1.6302777777777777"/>
    <n v="0.28583333333333333"/>
    <n v="0"/>
    <n v="0.28583333333333333"/>
    <n v="100"/>
    <n v="65.769675925925924"/>
    <n v="65.769675925925924"/>
    <n v="100"/>
    <n v="0"/>
    <n v="0"/>
    <n v="0"/>
    <n v="0.10328200615926089"/>
    <n v="0"/>
    <n v="15.784722222222221"/>
    <n v="0"/>
    <n v="15.784722222222221"/>
    <n v="0"/>
    <n v="0"/>
    <n v="0"/>
    <n v="0"/>
    <m/>
    <m/>
    <m/>
    <m/>
  </r>
  <r>
    <x v="15"/>
    <s v="FROTA 01"/>
    <x v="3"/>
    <x v="3"/>
    <d v="1901-04-12T00:00:00"/>
    <n v="90"/>
    <x v="8"/>
    <s v="CA1014KS118"/>
    <s v="12/04/2023"/>
    <s v="00:00:00"/>
    <s v="12/04/2023"/>
    <s v="23:59:59"/>
    <n v="24.000000000000004"/>
    <n v="0"/>
    <n v="0"/>
    <n v="0"/>
    <n v="0"/>
    <n v="0"/>
    <n v="0"/>
    <n v="24.000000000000004"/>
    <n v="8.6116666666666664"/>
    <n v="7.2780555555555555"/>
    <n v="1.3336111111111111"/>
    <n v="15.388333333333334"/>
    <n v="15.388333333333334"/>
    <n v="13.774166666666668"/>
    <n v="1.6141666666666667"/>
    <n v="0"/>
    <n v="0"/>
    <n v="0"/>
    <n v="100"/>
    <n v="64.118055555555543"/>
    <n v="64.118055555555543"/>
    <n v="100"/>
    <n v="0"/>
    <n v="0"/>
    <n v="0"/>
    <n v="0.1048954835914654"/>
    <n v="0"/>
    <n v="15.388333333333334"/>
    <n v="0"/>
    <n v="15.388333333333334"/>
    <n v="0"/>
    <n v="0"/>
    <n v="0"/>
    <n v="0"/>
    <m/>
    <m/>
    <m/>
    <m/>
  </r>
  <r>
    <x v="15"/>
    <s v="FROTA 02"/>
    <x v="3"/>
    <x v="3"/>
    <d v="1901-04-12T00:00:00"/>
    <n v="90"/>
    <x v="9"/>
    <s v="CA1014KS119"/>
    <s v="12/04/2023"/>
    <s v="00:00:00"/>
    <s v="12/04/2023"/>
    <s v="23:59:59"/>
    <n v="24"/>
    <n v="22.336111111111112"/>
    <n v="22.336111111111112"/>
    <n v="0"/>
    <n v="0"/>
    <n v="0"/>
    <n v="0"/>
    <n v="1.663888888888889"/>
    <n v="1.5216666666666667"/>
    <n v="1.5216666666666667"/>
    <n v="0"/>
    <n v="0.14222222222222222"/>
    <n v="0.14222222222222222"/>
    <n v="0.14222222222222222"/>
    <n v="0"/>
    <n v="0"/>
    <n v="0"/>
    <n v="0"/>
    <n v="6.9328703703703711"/>
    <n v="8.5475792988313852"/>
    <n v="0.59259259259259256"/>
    <n v="0.63270803984083435"/>
    <n v="0"/>
    <n v="0"/>
    <n v="1"/>
    <n v="0"/>
    <n v="0"/>
    <n v="0.14222222222222222"/>
    <n v="22.336111111111112"/>
    <n v="0.14222222222222222"/>
    <n v="22.336111111111112"/>
    <n v="1"/>
    <n v="0"/>
    <n v="0"/>
    <m/>
    <m/>
    <m/>
    <m/>
  </r>
  <r>
    <x v="15"/>
    <s v="FROTA 01"/>
    <x v="3"/>
    <x v="3"/>
    <d v="1901-04-13T00:00:00"/>
    <n v="90"/>
    <x v="0"/>
    <s v="CA1014KS110"/>
    <s v="13/04/2023"/>
    <s v="00:00:00"/>
    <s v="13/04/2023"/>
    <s v="23:59:59"/>
    <n v="23.999999999999996"/>
    <n v="0"/>
    <n v="0"/>
    <n v="0"/>
    <n v="0"/>
    <n v="0"/>
    <n v="0"/>
    <n v="23.999999999999996"/>
    <n v="7.5155555555555562"/>
    <n v="7.1308333333333334"/>
    <n v="0.38472222222222224"/>
    <n v="16.484444444444446"/>
    <n v="16.484444444444446"/>
    <n v="13.786388888888892"/>
    <n v="2.6980555555555554"/>
    <n v="0"/>
    <n v="0"/>
    <n v="0"/>
    <n v="100"/>
    <n v="68.685185185185205"/>
    <n v="68.685185185185205"/>
    <n v="100"/>
    <n v="0"/>
    <n v="0"/>
    <n v="0"/>
    <n v="0.16367282286330545"/>
    <n v="0"/>
    <n v="16.484444444444446"/>
    <n v="0"/>
    <n v="16.484444444444446"/>
    <n v="0"/>
    <n v="0"/>
    <n v="0"/>
    <n v="0"/>
    <m/>
    <m/>
    <m/>
    <m/>
  </r>
  <r>
    <x v="15"/>
    <s v="FROTA 01"/>
    <x v="3"/>
    <x v="3"/>
    <d v="1901-04-13T00:00:00"/>
    <n v="90"/>
    <x v="1"/>
    <s v="CA1014KS111"/>
    <s v="13/04/2023"/>
    <s v="00:00:00"/>
    <s v="13/04/2023"/>
    <s v="23:59:59"/>
    <n v="24"/>
    <n v="15.217500000000001"/>
    <n v="2.608888888888889"/>
    <n v="0"/>
    <n v="12.608611111111111"/>
    <n v="12.608611111111111"/>
    <n v="0"/>
    <n v="8.7825000000000006"/>
    <n v="5.8055555555555562"/>
    <n v="5.8055555555555562"/>
    <n v="0"/>
    <n v="2.9769444444444448"/>
    <n v="2.9769444444444448"/>
    <n v="2.4661111111111111"/>
    <n v="0.51083333333333325"/>
    <n v="0"/>
    <n v="0"/>
    <n v="0"/>
    <n v="36.59375"/>
    <n v="33.896321599139704"/>
    <n v="12.403935185185187"/>
    <n v="53.294544731214884"/>
    <n v="0"/>
    <n v="0"/>
    <n v="1"/>
    <n v="0.17159652887935051"/>
    <n v="0"/>
    <n v="2.9769444444444448"/>
    <n v="2.608888888888889"/>
    <n v="1.4884722222222224"/>
    <n v="7.6087500000000006"/>
    <n v="2"/>
    <n v="0.82855995473048205"/>
    <n v="0"/>
    <m/>
    <m/>
    <m/>
    <m/>
  </r>
  <r>
    <x v="15"/>
    <s v="FROTA 01"/>
    <x v="3"/>
    <x v="3"/>
    <d v="1901-04-13T00:00:00"/>
    <n v="90"/>
    <x v="2"/>
    <s v="CA1014KS112"/>
    <s v="13/04/2023"/>
    <s v="00:00:00"/>
    <s v="13/04/2023"/>
    <s v="23:59:59"/>
    <n v="24.000000000000004"/>
    <n v="1.6772222222222222"/>
    <n v="0"/>
    <n v="0"/>
    <n v="1.6772222222222222"/>
    <n v="1.6772222222222222"/>
    <n v="0"/>
    <n v="22.322777777777784"/>
    <n v="6.9472222222222229"/>
    <n v="6.6208333333333336"/>
    <n v="0.3263888888888889"/>
    <n v="15.375555555555556"/>
    <n v="15.375555555555556"/>
    <n v="14.649999999999999"/>
    <n v="0.72555555555555551"/>
    <n v="0"/>
    <n v="0"/>
    <n v="0"/>
    <n v="93.01157407407409"/>
    <n v="68.878325576765121"/>
    <n v="64.06481481481481"/>
    <n v="100"/>
    <n v="0"/>
    <n v="0"/>
    <n v="0"/>
    <n v="4.7188900130076594E-2"/>
    <n v="0"/>
    <n v="15.375555555555556"/>
    <n v="0"/>
    <n v="15.375555555555556"/>
    <n v="1.6772222222222222"/>
    <n v="1"/>
    <n v="1"/>
    <n v="0"/>
    <m/>
    <m/>
    <m/>
    <m/>
  </r>
  <r>
    <x v="15"/>
    <s v="FROTA 01"/>
    <x v="3"/>
    <x v="3"/>
    <d v="1901-04-13T00:00:00"/>
    <n v="90"/>
    <x v="3"/>
    <s v="CA1014KS113"/>
    <s v="13/04/2023"/>
    <s v="00:00:00"/>
    <s v="13/04/2023"/>
    <s v="23:59:59"/>
    <n v="24"/>
    <n v="0"/>
    <n v="0"/>
    <n v="0"/>
    <n v="0"/>
    <n v="0"/>
    <n v="0"/>
    <n v="24"/>
    <n v="5.8927777777777788"/>
    <n v="5.4455555555555559"/>
    <n v="0.44722222222222224"/>
    <n v="18.107222222222223"/>
    <n v="18.107222222222223"/>
    <n v="14.71361111111111"/>
    <n v="3.3936111111111114"/>
    <n v="0"/>
    <n v="0"/>
    <n v="0"/>
    <n v="100"/>
    <n v="75.446759259259267"/>
    <n v="75.446759259259267"/>
    <n v="100"/>
    <n v="0"/>
    <n v="0"/>
    <n v="0"/>
    <n v="0.18741754364434082"/>
    <n v="0"/>
    <n v="18.107222222222223"/>
    <n v="0"/>
    <n v="18.107222222222223"/>
    <n v="0"/>
    <n v="0"/>
    <n v="0"/>
    <n v="0"/>
    <m/>
    <m/>
    <m/>
    <m/>
  </r>
  <r>
    <x v="15"/>
    <s v="FROTA 01"/>
    <x v="3"/>
    <x v="3"/>
    <d v="1901-04-13T00:00:00"/>
    <n v="90"/>
    <x v="4"/>
    <s v="CA1014KS114"/>
    <s v="13/04/2023"/>
    <s v="00:00:00"/>
    <s v="13/04/2023"/>
    <s v="23:59:59"/>
    <n v="23.999999999999993"/>
    <n v="0"/>
    <n v="0"/>
    <n v="0"/>
    <n v="0"/>
    <n v="0"/>
    <n v="0"/>
    <n v="23.999999999999993"/>
    <n v="7.545277777777776"/>
    <n v="7.0811111111111105"/>
    <n v="0.46416666666666667"/>
    <n v="16.454722222222223"/>
    <n v="16.454722222222223"/>
    <n v="14.645833333333332"/>
    <n v="1.808888888888889"/>
    <n v="0"/>
    <n v="0"/>
    <n v="0"/>
    <n v="100"/>
    <n v="68.561342592592609"/>
    <n v="68.561342592592609"/>
    <n v="100"/>
    <n v="0"/>
    <n v="0"/>
    <n v="0"/>
    <n v="0.1099312929419113"/>
    <n v="0"/>
    <n v="16.454722222222223"/>
    <n v="0"/>
    <n v="16.454722222222223"/>
    <n v="0"/>
    <n v="0"/>
    <n v="0"/>
    <n v="0"/>
    <m/>
    <m/>
    <m/>
    <m/>
  </r>
  <r>
    <x v="15"/>
    <s v="FROTA 01"/>
    <x v="3"/>
    <x v="3"/>
    <d v="1901-04-13T00:00:00"/>
    <n v="90"/>
    <x v="5"/>
    <s v="CA1014KS115"/>
    <s v="13/04/2023"/>
    <s v="00:00:00"/>
    <s v="13/04/2023"/>
    <s v="23:59:59"/>
    <n v="23.999999999999996"/>
    <n v="0"/>
    <n v="0"/>
    <n v="0"/>
    <n v="0"/>
    <n v="0"/>
    <n v="0"/>
    <n v="23.999999999999996"/>
    <n v="6.8522222222222222"/>
    <n v="6.3666666666666671"/>
    <n v="0.48555555555555557"/>
    <n v="17.147777777777783"/>
    <n v="17.147777777777783"/>
    <n v="14.417222222222222"/>
    <n v="2.7305555555555556"/>
    <n v="0"/>
    <n v="0"/>
    <n v="0"/>
    <n v="100"/>
    <n v="71.449074074074105"/>
    <n v="71.449074074074105"/>
    <n v="100"/>
    <n v="0"/>
    <n v="0"/>
    <n v="0"/>
    <n v="0.15923670057668626"/>
    <n v="0"/>
    <n v="17.147777777777783"/>
    <n v="0"/>
    <n v="17.147777777777783"/>
    <n v="0"/>
    <n v="0"/>
    <n v="0"/>
    <n v="0"/>
    <m/>
    <m/>
    <m/>
    <m/>
  </r>
  <r>
    <x v="15"/>
    <s v="FROTA 01"/>
    <x v="3"/>
    <x v="3"/>
    <d v="1901-04-13T00:00:00"/>
    <n v="90"/>
    <x v="6"/>
    <s v="CA1014KS116"/>
    <s v="13/04/2023"/>
    <s v="00:00:00"/>
    <s v="13/04/2023"/>
    <s v="23:59:59"/>
    <n v="24.000000000000004"/>
    <n v="0"/>
    <n v="0"/>
    <n v="0"/>
    <n v="0"/>
    <n v="0"/>
    <n v="0"/>
    <n v="24.000000000000004"/>
    <n v="5.6766666666666659"/>
    <n v="5.3455555555555545"/>
    <n v="0.33111111111111113"/>
    <n v="18.323333333333334"/>
    <n v="18.323333333333334"/>
    <n v="15.236111111111112"/>
    <n v="3.0872222222222225"/>
    <n v="0"/>
    <n v="0"/>
    <n v="0"/>
    <n v="100"/>
    <n v="76.347222222222214"/>
    <n v="76.347222222222214"/>
    <n v="100"/>
    <n v="0"/>
    <n v="0"/>
    <n v="0"/>
    <n v="0.16848584076162756"/>
    <n v="0"/>
    <n v="18.323333333333334"/>
    <n v="0"/>
    <n v="18.323333333333334"/>
    <n v="0"/>
    <n v="0"/>
    <n v="0"/>
    <n v="0"/>
    <m/>
    <m/>
    <m/>
    <m/>
  </r>
  <r>
    <x v="15"/>
    <s v="FROTA 01"/>
    <x v="3"/>
    <x v="3"/>
    <d v="1901-04-13T00:00:00"/>
    <n v="90"/>
    <x v="7"/>
    <s v="CA1014KS117"/>
    <s v="13/04/2023"/>
    <s v="00:00:00"/>
    <s v="13/04/2023"/>
    <s v="23:59:59"/>
    <n v="23.999999999999996"/>
    <n v="0"/>
    <n v="0"/>
    <n v="0"/>
    <n v="0"/>
    <n v="0"/>
    <n v="0"/>
    <n v="23.999999999999996"/>
    <n v="6.9833333333333343"/>
    <n v="6.4799999999999995"/>
    <n v="0.5033333333333333"/>
    <n v="17.016666666666666"/>
    <n v="17.016666666666666"/>
    <n v="14.892222222222221"/>
    <n v="2.1244444444444444"/>
    <n v="0"/>
    <n v="0"/>
    <n v="0"/>
    <n v="100"/>
    <n v="70.902777777777786"/>
    <n v="70.902777777777786"/>
    <n v="100"/>
    <n v="0"/>
    <n v="0"/>
    <n v="0"/>
    <n v="0.1248449232778322"/>
    <n v="0"/>
    <n v="17.016666666666666"/>
    <n v="0"/>
    <n v="17.016666666666666"/>
    <n v="0"/>
    <n v="0"/>
    <n v="0"/>
    <n v="0"/>
    <m/>
    <m/>
    <m/>
    <m/>
  </r>
  <r>
    <x v="15"/>
    <s v="FROTA 01"/>
    <x v="3"/>
    <x v="3"/>
    <d v="1901-04-13T00:00:00"/>
    <n v="90"/>
    <x v="8"/>
    <s v="CA1014KS118"/>
    <s v="13/04/2023"/>
    <s v="00:00:00"/>
    <s v="13/04/2023"/>
    <s v="23:59:59"/>
    <n v="24"/>
    <n v="0"/>
    <n v="0"/>
    <n v="0"/>
    <n v="0"/>
    <n v="0"/>
    <n v="0"/>
    <n v="24"/>
    <n v="6.0861111111111112"/>
    <n v="5.7177777777777772"/>
    <n v="0.36833333333333335"/>
    <n v="17.913888888888888"/>
    <n v="17.913888888888888"/>
    <n v="17.320833333333333"/>
    <n v="0.59305555555555556"/>
    <n v="0"/>
    <n v="0"/>
    <n v="0"/>
    <n v="100"/>
    <n v="74.641203703703695"/>
    <n v="74.641203703703695"/>
    <n v="100"/>
    <n v="0"/>
    <n v="0"/>
    <n v="0"/>
    <n v="3.3105907892696546E-2"/>
    <n v="0"/>
    <n v="17.913888888888888"/>
    <n v="0"/>
    <n v="17.913888888888888"/>
    <n v="0"/>
    <n v="0"/>
    <n v="0"/>
    <n v="0"/>
    <m/>
    <m/>
    <m/>
    <m/>
  </r>
  <r>
    <x v="15"/>
    <s v="FROTA 02"/>
    <x v="3"/>
    <x v="3"/>
    <d v="1901-04-13T00:00:00"/>
    <n v="90"/>
    <x v="9"/>
    <s v="CA1014KS119"/>
    <s v="13/04/2023"/>
    <s v="00:00:00"/>
    <s v="13/04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</r>
  <r>
    <x v="15"/>
    <s v="FROTA 01"/>
    <x v="3"/>
    <x v="3"/>
    <d v="1901-04-14T00:00:00"/>
    <n v="90"/>
    <x v="0"/>
    <s v="CA1014KS110"/>
    <s v="14/04/2023"/>
    <s v="00:00:00"/>
    <s v="14/04/2023"/>
    <s v="23:59:59"/>
    <n v="24"/>
    <n v="0"/>
    <n v="0"/>
    <n v="0"/>
    <n v="0"/>
    <n v="0"/>
    <n v="0"/>
    <n v="24"/>
    <n v="8.2686111111111096"/>
    <n v="8.2686111111111096"/>
    <n v="0"/>
    <n v="15.731388888888887"/>
    <n v="15.731388888888887"/>
    <n v="14.345277777777778"/>
    <n v="1.3861111111111111"/>
    <n v="0"/>
    <n v="0"/>
    <n v="0"/>
    <n v="100"/>
    <n v="65.547453703703695"/>
    <n v="65.547453703703695"/>
    <n v="100"/>
    <n v="0"/>
    <n v="0"/>
    <n v="0"/>
    <n v="8.8111171931559346E-2"/>
    <n v="0"/>
    <n v="15.731388888888887"/>
    <n v="0"/>
    <n v="15.731388888888887"/>
    <n v="0"/>
    <n v="0"/>
    <n v="0"/>
    <n v="0"/>
    <m/>
    <m/>
    <m/>
    <m/>
  </r>
  <r>
    <x v="15"/>
    <s v="FROTA 01"/>
    <x v="3"/>
    <x v="3"/>
    <d v="1901-04-14T00:00:00"/>
    <n v="90"/>
    <x v="1"/>
    <s v="CA1014KS111"/>
    <s v="14/04/2023"/>
    <s v="00:00:00"/>
    <s v="14/04/2023"/>
    <s v="23:59:59"/>
    <n v="24.000000000000004"/>
    <n v="1.4233333333333333"/>
    <n v="0"/>
    <n v="0"/>
    <n v="1.4233333333333333"/>
    <n v="1.4233333333333333"/>
    <n v="0"/>
    <n v="22.576666666666672"/>
    <n v="8.5366666666666653"/>
    <n v="8.5366666666666653"/>
    <n v="0"/>
    <n v="14.04"/>
    <n v="14.04"/>
    <n v="12.422222222222221"/>
    <n v="1.6177777777777778"/>
    <n v="0"/>
    <n v="0"/>
    <n v="0"/>
    <n v="94.069444444444457"/>
    <n v="62.188099808061402"/>
    <n v="58.499999999999986"/>
    <n v="100"/>
    <n v="0"/>
    <n v="0"/>
    <n v="0"/>
    <n v="0.11522633744855967"/>
    <n v="0"/>
    <n v="14.04"/>
    <n v="0"/>
    <n v="14.04"/>
    <n v="0"/>
    <n v="0"/>
    <n v="1"/>
    <n v="0"/>
    <m/>
    <m/>
    <m/>
    <m/>
  </r>
  <r>
    <x v="15"/>
    <s v="FROTA 01"/>
    <x v="3"/>
    <x v="3"/>
    <d v="1901-04-14T00:00:00"/>
    <n v="90"/>
    <x v="2"/>
    <s v="CA1014KS112"/>
    <s v="14/04/2023"/>
    <s v="00:00:00"/>
    <s v="14/04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15"/>
    <s v="FROTA 01"/>
    <x v="3"/>
    <x v="3"/>
    <d v="1901-04-14T00:00:00"/>
    <n v="90"/>
    <x v="3"/>
    <s v="CA1014KS113"/>
    <s v="14/04/2023"/>
    <s v="00:00:00"/>
    <s v="14/04/2023"/>
    <s v="23:59:59"/>
    <n v="23.999999999999996"/>
    <n v="0"/>
    <n v="0"/>
    <n v="0"/>
    <n v="0"/>
    <n v="0"/>
    <n v="0"/>
    <n v="23.999999999999996"/>
    <n v="6.8825000000000003"/>
    <n v="6.8825000000000003"/>
    <n v="0"/>
    <n v="17.1175"/>
    <n v="17.1175"/>
    <n v="14.89111111111111"/>
    <n v="2.2263888888888888"/>
    <n v="0"/>
    <n v="0"/>
    <n v="0"/>
    <n v="100"/>
    <n v="71.322916666666686"/>
    <n v="71.322916666666686"/>
    <n v="100"/>
    <n v="0"/>
    <n v="0"/>
    <n v="0"/>
    <n v="0.13006507310582088"/>
    <n v="0"/>
    <n v="17.1175"/>
    <n v="0"/>
    <n v="17.1175"/>
    <n v="0"/>
    <n v="0"/>
    <n v="0"/>
    <n v="0"/>
    <m/>
    <m/>
    <m/>
    <m/>
  </r>
  <r>
    <x v="15"/>
    <s v="FROTA 01"/>
    <x v="3"/>
    <x v="3"/>
    <d v="1901-04-14T00:00:00"/>
    <n v="90"/>
    <x v="4"/>
    <s v="CA1014KS114"/>
    <s v="14/04/2023"/>
    <s v="00:00:00"/>
    <s v="14/04/2023"/>
    <s v="23:59:59"/>
    <n v="23.999999999999996"/>
    <n v="2.2066666666666666"/>
    <n v="2.2066666666666666"/>
    <n v="0"/>
    <n v="0"/>
    <n v="0"/>
    <n v="0"/>
    <n v="21.793333333333329"/>
    <n v="5.703333333333334"/>
    <n v="5.703333333333334"/>
    <n v="0"/>
    <n v="16.09"/>
    <n v="16.09"/>
    <n v="14.023611111111112"/>
    <n v="2.0663888888888891"/>
    <n v="0"/>
    <n v="0"/>
    <n v="0"/>
    <n v="90.805555555555557"/>
    <n v="73.829917405934552"/>
    <n v="67.041666666666671"/>
    <n v="87.939515394425214"/>
    <n v="0"/>
    <n v="0"/>
    <n v="1"/>
    <n v="0.12842690421932187"/>
    <n v="0"/>
    <n v="16.09"/>
    <n v="2.2066666666666666"/>
    <n v="16.09"/>
    <n v="2.2066666666666666"/>
    <n v="1"/>
    <n v="0"/>
    <n v="0"/>
    <m/>
    <m/>
    <m/>
    <m/>
  </r>
  <r>
    <x v="15"/>
    <s v="FROTA 01"/>
    <x v="3"/>
    <x v="3"/>
    <d v="1901-04-14T00:00:00"/>
    <n v="90"/>
    <x v="5"/>
    <s v="CA1014KS115"/>
    <s v="14/04/2023"/>
    <s v="00:00:00"/>
    <s v="14/04/2023"/>
    <s v="23:59:59"/>
    <n v="24.000000000000004"/>
    <n v="0"/>
    <n v="0"/>
    <n v="0"/>
    <n v="0"/>
    <n v="0"/>
    <n v="0"/>
    <n v="24.000000000000004"/>
    <n v="7.0797222222222231"/>
    <n v="7.0797222222222231"/>
    <n v="0"/>
    <n v="16.92027777777778"/>
    <n v="16.92027777777778"/>
    <n v="15.10166666666667"/>
    <n v="1.8186111111111112"/>
    <n v="0"/>
    <n v="0"/>
    <n v="0"/>
    <n v="100"/>
    <n v="70.501157407407405"/>
    <n v="70.501157407407405"/>
    <n v="100"/>
    <n v="0"/>
    <n v="0"/>
    <n v="0"/>
    <n v="0.10748116165678918"/>
    <n v="0"/>
    <n v="16.92027777777778"/>
    <n v="0"/>
    <n v="16.92027777777778"/>
    <n v="0"/>
    <n v="0"/>
    <n v="0"/>
    <n v="0"/>
    <m/>
    <m/>
    <m/>
    <m/>
  </r>
  <r>
    <x v="15"/>
    <s v="FROTA 01"/>
    <x v="3"/>
    <x v="3"/>
    <d v="1901-04-14T00:00:00"/>
    <n v="90"/>
    <x v="6"/>
    <s v="CA1014KS116"/>
    <s v="14/04/2023"/>
    <s v="00:00:00"/>
    <s v="14/04/2023"/>
    <s v="23:59:59"/>
    <n v="24.000000000000004"/>
    <n v="3.4444444444444444E-2"/>
    <n v="1.0833333333333334E-2"/>
    <n v="0"/>
    <n v="2.361111111111111E-2"/>
    <n v="0"/>
    <n v="2.361111111111111E-2"/>
    <n v="23.965555555555557"/>
    <n v="6.4844444444444429"/>
    <n v="6.4844444444444429"/>
    <n v="0"/>
    <n v="17.481111111111112"/>
    <n v="17.481111111111112"/>
    <n v="15.354722222222223"/>
    <n v="2.1263888888888887"/>
    <n v="0"/>
    <n v="0"/>
    <n v="0"/>
    <n v="99.856481481481467"/>
    <n v="72.942649172423373"/>
    <n v="72.837962962962948"/>
    <n v="99.938066729129275"/>
    <n v="0"/>
    <n v="0"/>
    <n v="1"/>
    <n v="0.12163922964469584"/>
    <n v="0"/>
    <n v="17.481111111111112"/>
    <n v="1.0833333333333334E-2"/>
    <n v="8.7405555555555559"/>
    <n v="1.7222222222222222E-2"/>
    <n v="2"/>
    <n v="0.68548387096774188"/>
    <n v="0"/>
    <m/>
    <m/>
    <m/>
    <m/>
  </r>
  <r>
    <x v="15"/>
    <s v="FROTA 01"/>
    <x v="3"/>
    <x v="3"/>
    <d v="1901-04-14T00:00:00"/>
    <n v="90"/>
    <x v="7"/>
    <s v="CA1014KS117"/>
    <s v="14/04/2023"/>
    <s v="00:00:00"/>
    <s v="14/04/2023"/>
    <s v="23:59:59"/>
    <n v="24"/>
    <n v="0"/>
    <n v="0"/>
    <n v="0"/>
    <n v="0"/>
    <n v="0"/>
    <n v="0"/>
    <n v="24"/>
    <n v="7.0013888888888882"/>
    <n v="7.0013888888888882"/>
    <n v="0"/>
    <n v="16.998611111111114"/>
    <n v="16.990000000000002"/>
    <n v="15.276388888888889"/>
    <n v="1.7136111111111112"/>
    <n v="8.611111111111111E-3"/>
    <n v="0"/>
    <n v="8.611111111111111E-3"/>
    <n v="100"/>
    <n v="70.827546296296305"/>
    <n v="70.827546296296305"/>
    <n v="100"/>
    <n v="0"/>
    <n v="0"/>
    <n v="0"/>
    <n v="0.10080888961516463"/>
    <n v="0"/>
    <n v="16.998611111111114"/>
    <n v="0"/>
    <n v="16.998611111111114"/>
    <n v="0"/>
    <n v="0"/>
    <n v="0"/>
    <n v="0"/>
    <m/>
    <m/>
    <m/>
    <m/>
  </r>
  <r>
    <x v="15"/>
    <s v="FROTA 01"/>
    <x v="3"/>
    <x v="3"/>
    <d v="1901-04-14T00:00:00"/>
    <n v="90"/>
    <x v="8"/>
    <s v="CA1014KS118"/>
    <s v="14/04/2023"/>
    <s v="00:00:00"/>
    <s v="14/04/2023"/>
    <s v="23:59:59"/>
    <n v="23.999999999999996"/>
    <n v="0"/>
    <n v="0"/>
    <n v="0"/>
    <n v="0"/>
    <n v="0"/>
    <n v="0"/>
    <n v="23.999999999999996"/>
    <n v="6.5194444444444439"/>
    <n v="6.5194444444444439"/>
    <n v="0"/>
    <n v="17.480555555555558"/>
    <n v="17.480555555555558"/>
    <n v="16.459722222222222"/>
    <n v="1.0208333333333333"/>
    <n v="0"/>
    <n v="0"/>
    <n v="0"/>
    <n v="100"/>
    <n v="72.835648148148167"/>
    <n v="72.835648148148167"/>
    <n v="100"/>
    <n v="0"/>
    <n v="0"/>
    <n v="0"/>
    <n v="5.8398220244716338E-2"/>
    <n v="0"/>
    <n v="17.480555555555558"/>
    <n v="0"/>
    <n v="17.480555555555558"/>
    <n v="0"/>
    <n v="0"/>
    <n v="0"/>
    <n v="0"/>
    <m/>
    <m/>
    <m/>
    <m/>
  </r>
  <r>
    <x v="15"/>
    <s v="FROTA 02"/>
    <x v="3"/>
    <x v="3"/>
    <d v="1901-04-14T00:00:00"/>
    <n v="90"/>
    <x v="9"/>
    <s v="CA1014KS119"/>
    <s v="14/04/2023"/>
    <s v="00:00:00"/>
    <s v="14/04/2023"/>
    <s v="23:59:59"/>
    <n v="24"/>
    <n v="21.766944444444444"/>
    <n v="21.766944444444444"/>
    <n v="0"/>
    <n v="0"/>
    <n v="0"/>
    <n v="0"/>
    <n v="2.2330555555555556"/>
    <n v="0.89361111111111113"/>
    <n v="0.89361111111111113"/>
    <n v="0"/>
    <n v="1.3394444444444444"/>
    <n v="1.3394444444444444"/>
    <n v="1.3297222222222222"/>
    <n v="9.7222222222222224E-3"/>
    <n v="0"/>
    <n v="0"/>
    <n v="0"/>
    <n v="9.304398148148147"/>
    <n v="59.98258489861923"/>
    <n v="5.5810185185185182"/>
    <n v="5.7968575309858981"/>
    <n v="0"/>
    <n v="0"/>
    <n v="1"/>
    <n v="7.2583990045624221E-3"/>
    <n v="0"/>
    <n v="1.3394444444444444"/>
    <n v="21.766944444444444"/>
    <n v="1.3394444444444444"/>
    <n v="21.766944444444444"/>
    <n v="1"/>
    <n v="0"/>
    <n v="613.97400000000005"/>
    <m/>
    <m/>
    <m/>
    <m/>
  </r>
  <r>
    <x v="15"/>
    <s v="FROTA 01"/>
    <x v="3"/>
    <x v="3"/>
    <d v="1901-04-15T00:00:00"/>
    <n v="90"/>
    <x v="0"/>
    <s v="CA1014KS110"/>
    <s v="15/04/2023"/>
    <s v="00:00:00"/>
    <s v="15/04/2023"/>
    <s v="23:59:59"/>
    <n v="24"/>
    <n v="0"/>
    <n v="0"/>
    <n v="0"/>
    <n v="0"/>
    <n v="0"/>
    <n v="0"/>
    <n v="24"/>
    <n v="6.7263888888888879"/>
    <n v="6.7263888888888879"/>
    <n v="0"/>
    <n v="17.273611111111109"/>
    <n v="17.273611111111109"/>
    <n v="15.870277777777776"/>
    <n v="1.4033333333333333"/>
    <n v="0"/>
    <n v="0"/>
    <n v="0"/>
    <n v="100"/>
    <n v="71.973379629629619"/>
    <n v="71.973379629629619"/>
    <n v="100"/>
    <n v="0"/>
    <n v="0"/>
    <n v="0"/>
    <n v="8.1241456942992687E-2"/>
    <n v="0"/>
    <n v="17.273611111111109"/>
    <n v="0"/>
    <n v="17.273611111111109"/>
    <n v="0"/>
    <n v="0"/>
    <n v="0"/>
    <n v="0"/>
    <m/>
    <m/>
    <m/>
    <m/>
  </r>
  <r>
    <x v="15"/>
    <s v="FROTA 01"/>
    <x v="3"/>
    <x v="3"/>
    <d v="1901-04-15T00:00:00"/>
    <n v="90"/>
    <x v="1"/>
    <s v="CA1014KS111"/>
    <s v="15/04/2023"/>
    <s v="00:00:00"/>
    <s v="15/04/2023"/>
    <s v="23:59:59"/>
    <n v="23.999999999999993"/>
    <n v="0"/>
    <n v="0"/>
    <n v="0"/>
    <n v="0"/>
    <n v="0"/>
    <n v="0"/>
    <n v="23.999999999999993"/>
    <n v="7.3236111111111111"/>
    <n v="7.3236111111111111"/>
    <n v="0"/>
    <n v="16.676388888888891"/>
    <n v="16.676388888888891"/>
    <n v="15.00277777777778"/>
    <n v="1.6736111111111112"/>
    <n v="0"/>
    <n v="0"/>
    <n v="0"/>
    <n v="100"/>
    <n v="69.484953703703738"/>
    <n v="69.484953703703738"/>
    <n v="100"/>
    <n v="0"/>
    <n v="0"/>
    <n v="0"/>
    <n v="0.10035812442741733"/>
    <n v="0"/>
    <n v="16.676388888888891"/>
    <n v="0"/>
    <n v="16.676388888888891"/>
    <n v="0"/>
    <n v="0"/>
    <n v="0"/>
    <n v="0"/>
    <m/>
    <m/>
    <m/>
    <m/>
  </r>
  <r>
    <x v="15"/>
    <s v="FROTA 01"/>
    <x v="3"/>
    <x v="3"/>
    <d v="1901-04-15T00:00:00"/>
    <n v="90"/>
    <x v="2"/>
    <s v="CA1014KS112"/>
    <s v="15/04/2023"/>
    <s v="00:00:00"/>
    <s v="15/04/2023"/>
    <s v="23:59:59"/>
    <n v="23.999999999999996"/>
    <n v="7.5972222222222223"/>
    <n v="7.2575000000000003"/>
    <n v="0"/>
    <n v="0.3397222222222222"/>
    <n v="0.3397222222222222"/>
    <n v="0"/>
    <n v="16.402777777777779"/>
    <n v="6.0869444444444456"/>
    <n v="6.0869444444444456"/>
    <n v="0"/>
    <n v="10.315833333333334"/>
    <n v="10.315833333333334"/>
    <n v="8.980833333333333"/>
    <n v="1.335"/>
    <n v="0"/>
    <n v="0"/>
    <n v="0"/>
    <n v="68.344907407407419"/>
    <n v="62.890770533446229"/>
    <n v="42.9826388888889"/>
    <n v="58.701631259484067"/>
    <n v="0"/>
    <n v="0"/>
    <n v="3"/>
    <n v="0.1294127150819937"/>
    <n v="0"/>
    <n v="3.4386111111111113"/>
    <n v="2.4191666666666669"/>
    <n v="3.4386111111111113"/>
    <n v="2.5324074074074074"/>
    <n v="3"/>
    <n v="4.4716636197440582E-2"/>
    <n v="0"/>
    <m/>
    <m/>
    <m/>
    <m/>
  </r>
  <r>
    <x v="15"/>
    <s v="FROTA 01"/>
    <x v="3"/>
    <x v="3"/>
    <d v="1901-04-15T00:00:00"/>
    <n v="90"/>
    <x v="3"/>
    <s v="CA1014KS113"/>
    <s v="15/04/2023"/>
    <s v="00:00:00"/>
    <s v="15/04/2023"/>
    <s v="23:59:59"/>
    <n v="24.000000000000007"/>
    <n v="0"/>
    <n v="0"/>
    <n v="0"/>
    <n v="0"/>
    <n v="0"/>
    <n v="0"/>
    <n v="24.000000000000007"/>
    <n v="6.796666666666666"/>
    <n v="6.796666666666666"/>
    <n v="0"/>
    <n v="17.20333333333333"/>
    <n v="17.12833333333333"/>
    <n v="14.278888888888886"/>
    <n v="2.8494444444444444"/>
    <n v="7.4999999999999997E-2"/>
    <n v="0"/>
    <n v="7.4999999999999997E-2"/>
    <n v="100"/>
    <n v="71.680555555555515"/>
    <n v="71.680555555555515"/>
    <n v="100"/>
    <n v="0"/>
    <n v="0"/>
    <n v="0"/>
    <n v="0.16563327520506366"/>
    <n v="0"/>
    <n v="17.20333333333333"/>
    <n v="0"/>
    <n v="17.20333333333333"/>
    <n v="0"/>
    <n v="0"/>
    <n v="0"/>
    <n v="0"/>
    <m/>
    <m/>
    <m/>
    <m/>
  </r>
  <r>
    <x v="15"/>
    <s v="FROTA 01"/>
    <x v="3"/>
    <x v="3"/>
    <d v="1901-04-15T00:00:00"/>
    <n v="90"/>
    <x v="4"/>
    <s v="CA1014KS114"/>
    <s v="15/04/2023"/>
    <s v="00:00:00"/>
    <s v="15/04/2023"/>
    <s v="23:59:59"/>
    <n v="24.000000000000004"/>
    <n v="0"/>
    <n v="0"/>
    <n v="0"/>
    <n v="0"/>
    <n v="0"/>
    <n v="0"/>
    <n v="24.000000000000004"/>
    <n v="5.7166666666666659"/>
    <n v="5.7166666666666659"/>
    <n v="0"/>
    <n v="18.283333333333335"/>
    <n v="18.283333333333335"/>
    <n v="16.520277777777778"/>
    <n v="1.7630555555555556"/>
    <n v="0"/>
    <n v="0"/>
    <n v="0"/>
    <n v="100"/>
    <n v="76.180555555555557"/>
    <n v="76.180555555555557"/>
    <n v="100"/>
    <n v="0"/>
    <n v="0"/>
    <n v="0"/>
    <n v="9.642965663931935E-2"/>
    <n v="0"/>
    <n v="18.283333333333335"/>
    <n v="0"/>
    <n v="18.283333333333335"/>
    <n v="0"/>
    <n v="0"/>
    <n v="0"/>
    <n v="0"/>
    <m/>
    <m/>
    <m/>
    <m/>
  </r>
  <r>
    <x v="15"/>
    <s v="FROTA 01"/>
    <x v="3"/>
    <x v="3"/>
    <d v="1901-04-15T00:00:00"/>
    <n v="90"/>
    <x v="5"/>
    <s v="CA1014KS115"/>
    <s v="15/04/2023"/>
    <s v="00:00:00"/>
    <s v="15/04/2023"/>
    <s v="23:59:59"/>
    <n v="24"/>
    <n v="0"/>
    <n v="0"/>
    <n v="0"/>
    <n v="0"/>
    <n v="0"/>
    <n v="0"/>
    <n v="24"/>
    <n v="7.1480555555555547"/>
    <n v="7.1480555555555547"/>
    <n v="0"/>
    <n v="16.851944444444449"/>
    <n v="16.851944444444449"/>
    <n v="14.938611111111113"/>
    <n v="1.9133333333333336"/>
    <n v="0"/>
    <n v="0"/>
    <n v="0"/>
    <n v="100"/>
    <n v="70.216435185185205"/>
    <n v="70.216435185185205"/>
    <n v="100"/>
    <n v="0"/>
    <n v="0"/>
    <n v="0"/>
    <n v="0.11353783770418842"/>
    <n v="0"/>
    <n v="16.851944444444449"/>
    <n v="0"/>
    <n v="16.851944444444449"/>
    <n v="0"/>
    <n v="0"/>
    <n v="0"/>
    <n v="0"/>
    <m/>
    <m/>
    <m/>
    <m/>
  </r>
  <r>
    <x v="15"/>
    <s v="FROTA 01"/>
    <x v="3"/>
    <x v="3"/>
    <d v="1901-04-15T00:00:00"/>
    <n v="90"/>
    <x v="6"/>
    <s v="CA1014KS116"/>
    <s v="15/04/2023"/>
    <s v="00:00:00"/>
    <s v="15/04/2023"/>
    <s v="23:59:59"/>
    <n v="24.000000000000004"/>
    <n v="0"/>
    <n v="0"/>
    <n v="0"/>
    <n v="0"/>
    <n v="0"/>
    <n v="0"/>
    <n v="24.000000000000004"/>
    <n v="5.9877777777777768"/>
    <n v="5.9877777777777768"/>
    <n v="0"/>
    <n v="18.012222222222221"/>
    <n v="18.012222222222221"/>
    <n v="15.326666666666666"/>
    <n v="2.6855555555555557"/>
    <n v="0"/>
    <n v="0"/>
    <n v="0"/>
    <n v="100"/>
    <n v="75.05092592592591"/>
    <n v="75.05092592592591"/>
    <n v="100"/>
    <n v="0"/>
    <n v="0"/>
    <n v="0"/>
    <n v="0.14909629264079949"/>
    <n v="0"/>
    <n v="18.012222222222221"/>
    <n v="0"/>
    <n v="18.012222222222221"/>
    <n v="0"/>
    <n v="0"/>
    <n v="0"/>
    <n v="0"/>
    <m/>
    <m/>
    <m/>
    <m/>
  </r>
  <r>
    <x v="15"/>
    <s v="FROTA 01"/>
    <x v="3"/>
    <x v="3"/>
    <d v="1901-04-15T00:00:00"/>
    <n v="90"/>
    <x v="7"/>
    <s v="CA1014KS117"/>
    <s v="15/04/2023"/>
    <s v="00:00:00"/>
    <s v="15/04/2023"/>
    <s v="23:59:59"/>
    <n v="23.999999999999996"/>
    <n v="1.8844444444444444"/>
    <n v="1.8844444444444444"/>
    <n v="0"/>
    <n v="0"/>
    <n v="0"/>
    <n v="0"/>
    <n v="22.115555555555559"/>
    <n v="7.1016666666666675"/>
    <n v="7.1016666666666675"/>
    <n v="0"/>
    <n v="15.013888888888889"/>
    <n v="14.963333333333333"/>
    <n v="12.661944444444444"/>
    <n v="2.3013888888888889"/>
    <n v="5.0555555555555555E-2"/>
    <n v="0"/>
    <n v="5.0555555555555555E-2"/>
    <n v="92.148148148148181"/>
    <n v="67.888364147909968"/>
    <n v="62.557870370370381"/>
    <n v="88.848341388039586"/>
    <n v="0"/>
    <n v="0"/>
    <n v="1"/>
    <n v="0.15328399629972247"/>
    <n v="0"/>
    <n v="15.013888888888889"/>
    <n v="1.8844444444444444"/>
    <n v="15.013888888888889"/>
    <n v="1.8844444444444444"/>
    <n v="1"/>
    <n v="0"/>
    <n v="0"/>
    <m/>
    <m/>
    <m/>
    <m/>
  </r>
  <r>
    <x v="15"/>
    <s v="FROTA 01"/>
    <x v="3"/>
    <x v="3"/>
    <d v="1901-04-15T00:00:00"/>
    <n v="90"/>
    <x v="8"/>
    <s v="CA1014KS118"/>
    <s v="15/04/2023"/>
    <s v="00:00:00"/>
    <s v="15/04/2023"/>
    <s v="23:59:59"/>
    <n v="24"/>
    <n v="0"/>
    <n v="0"/>
    <n v="0"/>
    <n v="0"/>
    <n v="0"/>
    <n v="0"/>
    <n v="24"/>
    <n v="5.3369444444444438"/>
    <n v="5.3369444444444438"/>
    <n v="0"/>
    <n v="18.663055555555555"/>
    <n v="18.663055555555555"/>
    <n v="16.624166666666667"/>
    <n v="2.0388888888888892"/>
    <n v="0"/>
    <n v="0"/>
    <n v="0"/>
    <n v="100"/>
    <n v="77.762731481481481"/>
    <n v="77.762731481481481"/>
    <n v="100"/>
    <n v="0"/>
    <n v="0"/>
    <n v="0"/>
    <n v="0.10924732463125308"/>
    <n v="0"/>
    <n v="18.663055555555555"/>
    <n v="0"/>
    <n v="18.663055555555555"/>
    <n v="0"/>
    <n v="0"/>
    <n v="0"/>
    <n v="0"/>
    <m/>
    <m/>
    <m/>
    <m/>
  </r>
  <r>
    <x v="15"/>
    <s v="FROTA 02"/>
    <x v="3"/>
    <x v="3"/>
    <d v="1901-04-15T00:00:00"/>
    <n v="90"/>
    <x v="9"/>
    <s v="CA1014KS119"/>
    <s v="15/04/2023"/>
    <s v="00:00:00"/>
    <s v="15/04/2023"/>
    <s v="23:59:59"/>
    <n v="23.999999999999996"/>
    <n v="6.9061111111111106"/>
    <n v="6.9061111111111106"/>
    <n v="0"/>
    <n v="0"/>
    <n v="0"/>
    <n v="0"/>
    <n v="17.093888888888891"/>
    <n v="8.8452777777777776"/>
    <n v="8.8452777777777776"/>
    <n v="0"/>
    <n v="8.24861111111111"/>
    <n v="8.1138888888888889"/>
    <n v="7.7841666666666667"/>
    <n v="0.32972222222222225"/>
    <n v="0.13472222222222222"/>
    <n v="0"/>
    <n v="0.13472222222222222"/>
    <n v="71.224537037037067"/>
    <n v="48.254736910526816"/>
    <n v="34.369212962962962"/>
    <n v="54.429312462195497"/>
    <n v="0"/>
    <n v="0"/>
    <n v="2"/>
    <n v="3.9973059437615768E-2"/>
    <n v="0"/>
    <n v="4.124305555555555"/>
    <n v="3.4530555555555553"/>
    <n v="4.124305555555555"/>
    <n v="3.4530555555555553"/>
    <n v="2"/>
    <n v="0"/>
    <n v="3888.7310000000002"/>
    <m/>
    <m/>
    <m/>
    <m/>
  </r>
  <r>
    <x v="15"/>
    <s v="FROTA 01"/>
    <x v="3"/>
    <x v="3"/>
    <d v="1901-04-16T00:00:00"/>
    <n v="90"/>
    <x v="0"/>
    <s v="CA1014KS110"/>
    <s v="16/04/2023"/>
    <s v="00:00:00"/>
    <s v="16/04/2023"/>
    <s v="23:59:59"/>
    <n v="24.000000000000004"/>
    <n v="0"/>
    <n v="0"/>
    <n v="0"/>
    <n v="0"/>
    <n v="0"/>
    <n v="0"/>
    <n v="24.000000000000004"/>
    <n v="6.599444444444444"/>
    <n v="6.599444444444444"/>
    <n v="0"/>
    <n v="17.400555555555556"/>
    <n v="17.400555555555556"/>
    <n v="14.452500000000001"/>
    <n v="2.9480555555555554"/>
    <n v="0"/>
    <n v="0"/>
    <n v="0"/>
    <n v="100"/>
    <n v="72.50231481481481"/>
    <n v="72.50231481481481"/>
    <n v="100"/>
    <n v="0"/>
    <n v="0"/>
    <n v="0"/>
    <n v="0.16942307078318061"/>
    <n v="0"/>
    <n v="17.400555555555556"/>
    <n v="0"/>
    <n v="17.400555555555556"/>
    <n v="0"/>
    <n v="0"/>
    <n v="0"/>
    <n v="0"/>
    <m/>
    <m/>
    <m/>
    <m/>
  </r>
  <r>
    <x v="15"/>
    <s v="FROTA 01"/>
    <x v="3"/>
    <x v="3"/>
    <d v="1901-04-16T00:00:00"/>
    <n v="90"/>
    <x v="1"/>
    <s v="CA1014KS111"/>
    <s v="16/04/2023"/>
    <s v="00:00:00"/>
    <s v="16/04/2023"/>
    <s v="23:59:59"/>
    <n v="24.000000000000004"/>
    <n v="0.73277777777777775"/>
    <n v="0.73277777777777775"/>
    <n v="0"/>
    <n v="0"/>
    <n v="0"/>
    <n v="0"/>
    <n v="23.267222222222227"/>
    <n v="8.6730555555555569"/>
    <n v="8.575277777777778"/>
    <n v="9.7777777777777783E-2"/>
    <n v="14.594166666666666"/>
    <n v="14.594166666666666"/>
    <n v="12.461944444444443"/>
    <n v="2.132222222222222"/>
    <n v="0"/>
    <n v="0"/>
    <n v="0"/>
    <n v="96.946759259259267"/>
    <n v="62.724146987894258"/>
    <n v="60.809027777777771"/>
    <n v="95.21902241876144"/>
    <n v="0"/>
    <n v="0"/>
    <n v="1"/>
    <n v="0.14610099164430232"/>
    <n v="0"/>
    <n v="14.594166666666666"/>
    <n v="0.73277777777777775"/>
    <n v="14.594166666666666"/>
    <n v="0.73277777777777775"/>
    <n v="1"/>
    <n v="0"/>
    <n v="0"/>
    <m/>
    <m/>
    <m/>
    <m/>
  </r>
  <r>
    <x v="15"/>
    <s v="FROTA 01"/>
    <x v="3"/>
    <x v="3"/>
    <d v="1901-04-16T00:00:00"/>
    <n v="90"/>
    <x v="2"/>
    <s v="CA1014KS112"/>
    <s v="16/04/2023"/>
    <s v="00:00:00"/>
    <s v="16/04/2023"/>
    <s v="23:59:59"/>
    <n v="24"/>
    <n v="0"/>
    <n v="0"/>
    <n v="0"/>
    <n v="0"/>
    <n v="0"/>
    <n v="0"/>
    <n v="24"/>
    <n v="7.615277777777778"/>
    <n v="7.615277777777778"/>
    <n v="0"/>
    <n v="16.384722222222223"/>
    <n v="16.384722222222223"/>
    <n v="14.40277777777778"/>
    <n v="1.9819444444444447"/>
    <n v="0"/>
    <n v="0"/>
    <n v="0"/>
    <n v="100"/>
    <n v="68.269675925925938"/>
    <n v="68.269675925925938"/>
    <n v="100"/>
    <n v="0"/>
    <n v="0"/>
    <n v="0"/>
    <n v="0.12096295668390269"/>
    <n v="0"/>
    <n v="16.384722222222223"/>
    <n v="0"/>
    <n v="16.384722222222223"/>
    <n v="0"/>
    <n v="0"/>
    <n v="0"/>
    <n v="0"/>
    <m/>
    <m/>
    <m/>
    <m/>
  </r>
  <r>
    <x v="15"/>
    <s v="FROTA 01"/>
    <x v="3"/>
    <x v="3"/>
    <d v="1901-04-16T00:00:00"/>
    <n v="90"/>
    <x v="3"/>
    <s v="CA1014KS113"/>
    <s v="16/04/2023"/>
    <s v="00:00:00"/>
    <s v="16/04/2023"/>
    <s v="23:59:59"/>
    <n v="23.999999999999996"/>
    <n v="0"/>
    <n v="0"/>
    <n v="0"/>
    <n v="0"/>
    <n v="0"/>
    <n v="0"/>
    <n v="23.999999999999996"/>
    <n v="6.4761111111111109"/>
    <n v="6.4761111111111109"/>
    <n v="0"/>
    <n v="17.523888888888891"/>
    <n v="17.523888888888891"/>
    <n v="14.446666666666667"/>
    <n v="3.0772222222222219"/>
    <n v="0"/>
    <n v="0"/>
    <n v="0"/>
    <n v="100"/>
    <n v="73.016203703703724"/>
    <n v="73.016203703703724"/>
    <n v="100"/>
    <n v="0"/>
    <n v="0"/>
    <n v="0"/>
    <n v="0.17560155977554445"/>
    <n v="0"/>
    <n v="17.523888888888891"/>
    <n v="0"/>
    <n v="17.523888888888891"/>
    <n v="0"/>
    <n v="0"/>
    <n v="0"/>
    <n v="0"/>
    <m/>
    <m/>
    <m/>
    <m/>
  </r>
  <r>
    <x v="15"/>
    <s v="FROTA 01"/>
    <x v="3"/>
    <x v="3"/>
    <d v="1901-04-16T00:00:00"/>
    <n v="90"/>
    <x v="4"/>
    <s v="CA1014KS114"/>
    <s v="16/04/2023"/>
    <s v="00:00:00"/>
    <s v="16/04/2023"/>
    <s v="23:59:59"/>
    <n v="23.999999999999989"/>
    <n v="2.0716666666666663"/>
    <n v="0"/>
    <n v="0"/>
    <n v="2.0716666666666663"/>
    <n v="2.0716666666666663"/>
    <n v="0"/>
    <n v="21.928333333333327"/>
    <n v="6.3022222222222215"/>
    <n v="6.3022222222222215"/>
    <n v="0"/>
    <n v="15.626111111111111"/>
    <n v="15.626111111111111"/>
    <n v="14.07111111111111"/>
    <n v="1.5549999999999999"/>
    <n v="0"/>
    <n v="0"/>
    <n v="0"/>
    <n v="91.368055555555571"/>
    <n v="71.259912340705853"/>
    <n v="65.108796296296319"/>
    <n v="100"/>
    <n v="0"/>
    <n v="0"/>
    <n v="0"/>
    <n v="9.9512923525438182E-2"/>
    <n v="0"/>
    <n v="15.626111111111111"/>
    <n v="0"/>
    <n v="15.626111111111111"/>
    <n v="2.0716666666666663"/>
    <n v="1"/>
    <n v="1"/>
    <n v="0"/>
    <m/>
    <m/>
    <m/>
    <m/>
  </r>
  <r>
    <x v="15"/>
    <s v="FROTA 01"/>
    <x v="3"/>
    <x v="3"/>
    <d v="1901-04-16T00:00:00"/>
    <n v="90"/>
    <x v="5"/>
    <s v="CA1014KS115"/>
    <s v="16/04/2023"/>
    <s v="00:00:00"/>
    <s v="16/04/2023"/>
    <s v="23:59:59"/>
    <n v="24"/>
    <n v="0"/>
    <n v="0"/>
    <n v="0"/>
    <n v="0"/>
    <n v="0"/>
    <n v="0"/>
    <n v="24"/>
    <n v="7.3705555555555549"/>
    <n v="7.3705555555555549"/>
    <n v="0"/>
    <n v="16.629444444444449"/>
    <n v="16.466944444444447"/>
    <n v="13.093888888888889"/>
    <n v="3.3730555555555553"/>
    <n v="0.16250000000000001"/>
    <n v="0"/>
    <n v="0.16250000000000001"/>
    <n v="100"/>
    <n v="69.289351851851862"/>
    <n v="69.289351851851862"/>
    <n v="100"/>
    <n v="0"/>
    <n v="0"/>
    <n v="0"/>
    <n v="0.20283633448033936"/>
    <n v="0"/>
    <n v="16.629444444444449"/>
    <n v="0"/>
    <n v="16.629444444444449"/>
    <n v="0"/>
    <n v="0"/>
    <n v="0"/>
    <n v="0"/>
    <m/>
    <m/>
    <m/>
    <m/>
  </r>
  <r>
    <x v="15"/>
    <s v="FROTA 01"/>
    <x v="3"/>
    <x v="3"/>
    <d v="1901-04-16T00:00:00"/>
    <n v="90"/>
    <x v="6"/>
    <s v="CA1014KS116"/>
    <s v="16/04/2023"/>
    <s v="00:00:00"/>
    <s v="16/04/2023"/>
    <s v="23:59:59"/>
    <n v="24"/>
    <n v="0"/>
    <n v="0"/>
    <n v="0"/>
    <n v="0"/>
    <n v="0"/>
    <n v="0"/>
    <n v="24"/>
    <n v="7.9363888888888896"/>
    <n v="7.9363888888888896"/>
    <n v="0"/>
    <n v="16.063611111111111"/>
    <n v="16.063611111111111"/>
    <n v="13.173333333333334"/>
    <n v="2.8902777777777779"/>
    <n v="0"/>
    <n v="0"/>
    <n v="0"/>
    <n v="100"/>
    <n v="66.931712962962962"/>
    <n v="66.931712962962962"/>
    <n v="100"/>
    <n v="0"/>
    <n v="0"/>
    <n v="0"/>
    <n v="0.17992702623251311"/>
    <n v="0"/>
    <n v="16.063611111111111"/>
    <n v="0"/>
    <n v="16.063611111111111"/>
    <n v="0"/>
    <n v="0"/>
    <n v="0"/>
    <n v="0"/>
    <m/>
    <m/>
    <m/>
    <m/>
  </r>
  <r>
    <x v="15"/>
    <s v="FROTA 01"/>
    <x v="3"/>
    <x v="3"/>
    <d v="1901-04-16T00:00:00"/>
    <n v="90"/>
    <x v="7"/>
    <s v="CA1014KS117"/>
    <s v="16/04/2023"/>
    <s v="00:00:00"/>
    <s v="16/04/2023"/>
    <s v="23:59:59"/>
    <n v="24"/>
    <n v="1.9208333333333334"/>
    <n v="1.9208333333333334"/>
    <n v="0"/>
    <n v="0"/>
    <n v="0"/>
    <n v="0"/>
    <n v="22.079166666666666"/>
    <n v="7.6649999999999991"/>
    <n v="7.6649999999999991"/>
    <n v="0"/>
    <n v="14.414166666666668"/>
    <n v="13.895833333333336"/>
    <n v="12.122222222222224"/>
    <n v="1.773611111111111"/>
    <n v="0.51833333333333331"/>
    <n v="0"/>
    <n v="0.51833333333333331"/>
    <n v="91.996527777777771"/>
    <n v="65.28401585204756"/>
    <n v="60.059027777777786"/>
    <n v="88.240995816753397"/>
    <n v="0"/>
    <n v="0"/>
    <n v="1"/>
    <n v="0.12304638569308742"/>
    <n v="0"/>
    <n v="14.414166666666668"/>
    <n v="1.9208333333333334"/>
    <n v="14.414166666666668"/>
    <n v="1.9208333333333334"/>
    <n v="1"/>
    <n v="0"/>
    <n v="0"/>
    <m/>
    <m/>
    <m/>
    <m/>
  </r>
  <r>
    <x v="15"/>
    <s v="FROTA 01"/>
    <x v="3"/>
    <x v="3"/>
    <d v="1901-04-16T00:00:00"/>
    <n v="90"/>
    <x v="8"/>
    <s v="CA1014KS118"/>
    <s v="16/04/2023"/>
    <s v="00:00:00"/>
    <s v="16/04/2023"/>
    <s v="23:59:59"/>
    <n v="24"/>
    <n v="0"/>
    <n v="0"/>
    <n v="0"/>
    <n v="0"/>
    <n v="0"/>
    <n v="0"/>
    <n v="24"/>
    <n v="5.7236111111111114"/>
    <n v="5.7236111111111114"/>
    <n v="0"/>
    <n v="18.276388888888889"/>
    <n v="18.276388888888889"/>
    <n v="15.535833333333333"/>
    <n v="2.7405555555555559"/>
    <n v="0"/>
    <n v="0"/>
    <n v="0"/>
    <n v="100"/>
    <n v="76.151620370370367"/>
    <n v="76.151620370370367"/>
    <n v="100"/>
    <n v="0"/>
    <n v="0"/>
    <n v="0"/>
    <n v="0.14995060414925149"/>
    <n v="0"/>
    <n v="18.276388888888889"/>
    <n v="0"/>
    <n v="18.276388888888889"/>
    <n v="0"/>
    <n v="0"/>
    <n v="0"/>
    <n v="0"/>
    <m/>
    <m/>
    <m/>
    <m/>
  </r>
  <r>
    <x v="15"/>
    <s v="FROTA 02"/>
    <x v="3"/>
    <x v="3"/>
    <d v="1901-04-16T00:00:00"/>
    <n v="90"/>
    <x v="9"/>
    <s v="CA1014KS119"/>
    <s v="16/04/2023"/>
    <s v="00:00:00"/>
    <s v="16/04/2023"/>
    <s v="23:59:59"/>
    <n v="23.999999999999996"/>
    <n v="19.409444444444446"/>
    <n v="19.409444444444446"/>
    <n v="0"/>
    <n v="0"/>
    <n v="0"/>
    <n v="0"/>
    <n v="4.5905555555555555"/>
    <n v="1.7180555555555557"/>
    <n v="1.7180555555555557"/>
    <n v="0"/>
    <n v="2.8724999999999996"/>
    <n v="2.8724999999999996"/>
    <n v="2.8072222222222218"/>
    <n v="6.5277777777777782E-2"/>
    <n v="0"/>
    <n v="0"/>
    <n v="0"/>
    <n v="19.127314814814817"/>
    <n v="62.574125620234774"/>
    <n v="11.96875"/>
    <n v="12.891603814747862"/>
    <n v="0"/>
    <n v="0"/>
    <n v="1"/>
    <n v="2.2725074944396097E-2"/>
    <n v="0"/>
    <n v="2.8724999999999996"/>
    <n v="19.409444444444446"/>
    <n v="2.8724999999999996"/>
    <n v="19.409444444444446"/>
    <n v="1"/>
    <n v="0"/>
    <n v="980.75300000000004"/>
    <m/>
    <m/>
    <m/>
    <m/>
  </r>
  <r>
    <x v="16"/>
    <s v="FROTA 01"/>
    <x v="3"/>
    <x v="3"/>
    <d v="1901-04-17T00:00:00"/>
    <n v="90"/>
    <x v="0"/>
    <s v="CA1014KS110"/>
    <s v="17/04/2023"/>
    <s v="00:00:00"/>
    <s v="17/04/2023"/>
    <s v="23:59:59"/>
    <n v="24.000000000000007"/>
    <n v="0"/>
    <n v="0"/>
    <n v="0"/>
    <n v="0"/>
    <n v="0"/>
    <n v="0"/>
    <n v="24.000000000000007"/>
    <n v="9.3036111111111097"/>
    <n v="8.5819444444444439"/>
    <n v="0.72166666666666668"/>
    <n v="14.696388888888889"/>
    <n v="14.696388888888889"/>
    <n v="12.021666666666667"/>
    <n v="2.674722222222222"/>
    <n v="0"/>
    <n v="0"/>
    <n v="0"/>
    <n v="100"/>
    <n v="61.234953703703688"/>
    <n v="61.234953703703688"/>
    <n v="100"/>
    <n v="0"/>
    <n v="0"/>
    <n v="0"/>
    <n v="0.1819986013192961"/>
    <n v="0"/>
    <n v="14.696388888888889"/>
    <n v="0"/>
    <n v="14.696388888888889"/>
    <n v="0"/>
    <n v="0"/>
    <n v="0"/>
    <n v="0"/>
    <m/>
    <m/>
    <m/>
    <m/>
  </r>
  <r>
    <x v="16"/>
    <s v="FROTA 01"/>
    <x v="3"/>
    <x v="3"/>
    <d v="1901-04-17T00:00:00"/>
    <n v="90"/>
    <x v="1"/>
    <s v="CA1014KS111"/>
    <s v="17/04/2023"/>
    <s v="00:00:00"/>
    <s v="17/04/2023"/>
    <s v="23:59:59"/>
    <n v="24"/>
    <n v="0"/>
    <n v="0"/>
    <n v="0"/>
    <n v="0"/>
    <n v="0"/>
    <n v="0"/>
    <n v="24"/>
    <n v="6.8163888888888913"/>
    <n v="6.2311111111111117"/>
    <n v="0.58527777777777779"/>
    <n v="17.183611111111112"/>
    <n v="17.183611111111112"/>
    <n v="15.042777777777777"/>
    <n v="2.1408333333333331"/>
    <n v="0"/>
    <n v="0"/>
    <n v="0"/>
    <n v="100"/>
    <n v="71.598379629629633"/>
    <n v="71.598379629629633"/>
    <n v="100"/>
    <n v="0"/>
    <n v="0"/>
    <n v="0"/>
    <n v="0.12458576485992788"/>
    <n v="0"/>
    <n v="17.183611111111112"/>
    <n v="0"/>
    <n v="17.183611111111112"/>
    <n v="0"/>
    <n v="0"/>
    <n v="0"/>
    <n v="0"/>
    <m/>
    <m/>
    <m/>
    <m/>
  </r>
  <r>
    <x v="16"/>
    <s v="FROTA 01"/>
    <x v="3"/>
    <x v="3"/>
    <d v="1901-04-17T00:00:00"/>
    <n v="90"/>
    <x v="2"/>
    <s v="CA1014KS112"/>
    <s v="17/04/2023"/>
    <s v="00:00:00"/>
    <s v="17/04/2023"/>
    <s v="23:59:59"/>
    <n v="24"/>
    <n v="0.71055555555555561"/>
    <n v="0.71055555555555561"/>
    <n v="0"/>
    <n v="0"/>
    <n v="0"/>
    <n v="0"/>
    <n v="23.289444444444445"/>
    <n v="7.8199999999999994"/>
    <n v="7.2313888888888886"/>
    <n v="0.58861111111111108"/>
    <n v="15.469444444444445"/>
    <n v="15.469444444444445"/>
    <n v="13.507222222222223"/>
    <n v="1.9622222222222223"/>
    <n v="0"/>
    <n v="0"/>
    <n v="0"/>
    <n v="97.039351851851848"/>
    <n v="66.42255671381885"/>
    <n v="64.456018518518519"/>
    <n v="95.608432907567646"/>
    <n v="0"/>
    <n v="0"/>
    <n v="1"/>
    <n v="0.12684503501526306"/>
    <n v="0"/>
    <n v="15.469444444444445"/>
    <n v="0.71055555555555561"/>
    <n v="15.469444444444445"/>
    <n v="0.71055555555555561"/>
    <n v="1"/>
    <n v="0"/>
    <n v="0"/>
    <m/>
    <m/>
    <m/>
    <m/>
  </r>
  <r>
    <x v="16"/>
    <s v="FROTA 01"/>
    <x v="3"/>
    <x v="3"/>
    <d v="1901-04-17T00:00:00"/>
    <n v="90"/>
    <x v="3"/>
    <s v="CA1014KS113"/>
    <s v="17/04/2023"/>
    <s v="00:00:00"/>
    <s v="17/04/2023"/>
    <s v="23:59:59"/>
    <n v="23.999999999999996"/>
    <n v="2.1069444444444443"/>
    <n v="0"/>
    <n v="0"/>
    <n v="2.1069444444444443"/>
    <n v="2.1069444444444443"/>
    <n v="0"/>
    <n v="21.893055555555552"/>
    <n v="6.6447222222222209"/>
    <n v="6.1208333333333327"/>
    <n v="0.52388888888888885"/>
    <n v="15.248333333333335"/>
    <n v="15.248333333333335"/>
    <n v="12.919444444444446"/>
    <n v="2.3288888888888888"/>
    <n v="0"/>
    <n v="0"/>
    <n v="0"/>
    <n v="91.22106481481481"/>
    <n v="69.649178455877703"/>
    <n v="63.534722222222243"/>
    <n v="100"/>
    <n v="0"/>
    <n v="0"/>
    <n v="0"/>
    <n v="0.15273071738259189"/>
    <n v="0"/>
    <n v="15.248333333333335"/>
    <n v="0"/>
    <n v="15.248333333333335"/>
    <n v="2.1069444444444443"/>
    <n v="1"/>
    <n v="1"/>
    <n v="0"/>
    <m/>
    <m/>
    <m/>
    <m/>
  </r>
  <r>
    <x v="16"/>
    <s v="FROTA 01"/>
    <x v="3"/>
    <x v="3"/>
    <d v="1901-04-17T00:00:00"/>
    <n v="90"/>
    <x v="4"/>
    <s v="CA1014KS114"/>
    <s v="17/04/2023"/>
    <s v="00:00:00"/>
    <s v="17/04/2023"/>
    <s v="23:59:59"/>
    <n v="24"/>
    <n v="23.966111111111111"/>
    <n v="0"/>
    <n v="0"/>
    <n v="23.966111111111111"/>
    <n v="23.966111111111111"/>
    <n v="0"/>
    <n v="3.3888888888888892E-2"/>
    <n v="0"/>
    <n v="0"/>
    <n v="0"/>
    <n v="3.3888888888888892E-2"/>
    <n v="3.3888888888888892E-2"/>
    <n v="3.3888888888888892E-2"/>
    <n v="0"/>
    <n v="0"/>
    <n v="0"/>
    <n v="0"/>
    <n v="0.14120370370370372"/>
    <n v="100"/>
    <n v="0.14120370370370372"/>
    <n v="100"/>
    <n v="0"/>
    <n v="0"/>
    <n v="0"/>
    <n v="0"/>
    <n v="0"/>
    <n v="3.3888888888888892E-2"/>
    <n v="0"/>
    <n v="3.3888888888888892E-2"/>
    <n v="23.966111111111111"/>
    <n v="1"/>
    <n v="1"/>
    <n v="0"/>
    <m/>
    <m/>
    <m/>
    <m/>
  </r>
  <r>
    <x v="16"/>
    <s v="FROTA 01"/>
    <x v="3"/>
    <x v="3"/>
    <d v="1901-04-17T00:00:00"/>
    <n v="90"/>
    <x v="5"/>
    <s v="CA1014KS115"/>
    <s v="17/04/2023"/>
    <s v="00:00:00"/>
    <s v="17/04/2023"/>
    <s v="23:59:59"/>
    <n v="23.999999999999996"/>
    <n v="0.68333333333333335"/>
    <n v="0.68333333333333335"/>
    <n v="0"/>
    <n v="0"/>
    <n v="0"/>
    <n v="0"/>
    <n v="23.316666666666659"/>
    <n v="7.2408333333333328"/>
    <n v="6.711666666666666"/>
    <n v="0.52916666666666667"/>
    <n v="16.075833333333332"/>
    <n v="16.075833333333332"/>
    <n v="14.043888888888889"/>
    <n v="2.0319444444444446"/>
    <n v="0"/>
    <n v="0"/>
    <n v="0"/>
    <n v="97.152777777777771"/>
    <n v="68.945675482487516"/>
    <n v="66.982638888888886"/>
    <n v="95.922629406792311"/>
    <n v="0"/>
    <n v="0"/>
    <n v="1"/>
    <n v="0.12639745649957668"/>
    <n v="0"/>
    <n v="16.075833333333332"/>
    <n v="0.68333333333333335"/>
    <n v="16.075833333333332"/>
    <n v="0.68333333333333335"/>
    <n v="1"/>
    <n v="0"/>
    <n v="0"/>
    <m/>
    <m/>
    <m/>
    <m/>
  </r>
  <r>
    <x v="16"/>
    <s v="FROTA 01"/>
    <x v="3"/>
    <x v="3"/>
    <d v="1901-04-17T00:00:00"/>
    <n v="90"/>
    <x v="6"/>
    <s v="CA1014KS116"/>
    <s v="17/04/2023"/>
    <s v="00:00:00"/>
    <s v="17/04/2023"/>
    <s v="23:59:59"/>
    <n v="24"/>
    <n v="0"/>
    <n v="0"/>
    <n v="0"/>
    <n v="0"/>
    <n v="0"/>
    <n v="0"/>
    <n v="24"/>
    <n v="7.2197222222222219"/>
    <n v="6.6972222222222211"/>
    <n v="0.52249999999999996"/>
    <n v="16.780277777777776"/>
    <n v="16.780277777777776"/>
    <n v="14.002777777777782"/>
    <n v="2.7774999999999999"/>
    <n v="0"/>
    <n v="0"/>
    <n v="0"/>
    <n v="100"/>
    <n v="69.917824074074062"/>
    <n v="69.917824074074062"/>
    <n v="100"/>
    <n v="0"/>
    <n v="0"/>
    <n v="0"/>
    <n v="0.16552169378734957"/>
    <n v="0"/>
    <n v="16.780277777777776"/>
    <n v="0"/>
    <n v="16.780277777777776"/>
    <n v="0"/>
    <n v="0"/>
    <n v="0"/>
    <n v="0"/>
    <m/>
    <m/>
    <m/>
    <m/>
  </r>
  <r>
    <x v="16"/>
    <s v="FROTA 01"/>
    <x v="3"/>
    <x v="3"/>
    <d v="1901-04-17T00:00:00"/>
    <n v="90"/>
    <x v="7"/>
    <s v="CA1014KS117"/>
    <s v="17/04/2023"/>
    <s v="00:00:00"/>
    <s v="17/04/2023"/>
    <s v="23:59:59"/>
    <n v="24.000000000000004"/>
    <n v="0"/>
    <n v="0"/>
    <n v="0"/>
    <n v="0"/>
    <n v="0"/>
    <n v="0"/>
    <n v="24.000000000000004"/>
    <n v="8.6597222222222232"/>
    <n v="8.0741666666666667"/>
    <n v="0.58555555555555561"/>
    <n v="15.340277777777777"/>
    <n v="15.340277777777777"/>
    <n v="14.306944444444445"/>
    <n v="1.0333333333333334"/>
    <n v="0"/>
    <n v="0"/>
    <n v="0"/>
    <n v="100"/>
    <n v="63.917824074074062"/>
    <n v="63.917824074074062"/>
    <n v="100"/>
    <n v="0"/>
    <n v="0"/>
    <n v="0"/>
    <n v="6.7360796740606618E-2"/>
    <n v="0"/>
    <n v="15.340277777777777"/>
    <n v="0"/>
    <n v="15.340277777777777"/>
    <n v="0"/>
    <n v="0"/>
    <n v="0"/>
    <n v="0"/>
    <m/>
    <m/>
    <m/>
    <m/>
  </r>
  <r>
    <x v="16"/>
    <s v="FROTA 01"/>
    <x v="3"/>
    <x v="3"/>
    <d v="1901-04-17T00:00:00"/>
    <n v="90"/>
    <x v="8"/>
    <s v="CA1014KS118"/>
    <s v="17/04/2023"/>
    <s v="00:00:00"/>
    <s v="17/04/2023"/>
    <s v="23:59:59"/>
    <n v="24"/>
    <n v="0"/>
    <n v="0"/>
    <n v="0"/>
    <n v="0"/>
    <n v="0"/>
    <n v="0"/>
    <n v="24"/>
    <n v="9.3741666666666674"/>
    <n v="9.3741666666666674"/>
    <n v="0"/>
    <n v="14.625833333333333"/>
    <n v="14.149166666666666"/>
    <n v="11.994444444444445"/>
    <n v="2.1547222222222224"/>
    <n v="0.47666666666666668"/>
    <n v="0"/>
    <n v="0.47666666666666668"/>
    <n v="100"/>
    <n v="60.940972222222221"/>
    <n v="60.940972222222221"/>
    <n v="100"/>
    <n v="0"/>
    <n v="0"/>
    <n v="0"/>
    <n v="0.1473230395229142"/>
    <n v="0"/>
    <n v="14.625833333333333"/>
    <n v="0"/>
    <n v="14.625833333333333"/>
    <n v="0"/>
    <n v="0"/>
    <n v="0"/>
    <n v="0"/>
    <m/>
    <m/>
    <m/>
    <m/>
  </r>
  <r>
    <x v="16"/>
    <s v="FROTA 02"/>
    <x v="3"/>
    <x v="3"/>
    <d v="1901-04-17T00:00:00"/>
    <n v="90"/>
    <x v="9"/>
    <s v="CA1014KS119"/>
    <s v="17/04/2023"/>
    <s v="00:00:00"/>
    <s v="17/04/2023"/>
    <s v="23:59:59"/>
    <n v="24.000000000000004"/>
    <n v="16.46638888888889"/>
    <n v="16.46638888888889"/>
    <n v="0"/>
    <n v="0"/>
    <n v="0"/>
    <n v="0"/>
    <n v="7.533611111111111"/>
    <n v="2.7741666666666669"/>
    <n v="2.7741666666666669"/>
    <n v="0"/>
    <n v="4.7594444444444441"/>
    <n v="4.7594444444444441"/>
    <n v="3.5713888888888889"/>
    <n v="1.1880555555555556"/>
    <n v="0"/>
    <n v="0"/>
    <n v="0"/>
    <n v="31.390046296296291"/>
    <n v="63.17613657313521"/>
    <n v="19.831018518518515"/>
    <n v="22.422886158114455"/>
    <n v="0"/>
    <n v="0"/>
    <n v="2"/>
    <n v="0.24962063732928683"/>
    <n v="0"/>
    <n v="2.3797222222222221"/>
    <n v="8.2331944444444449"/>
    <n v="2.3797222222222221"/>
    <n v="8.2331944444444449"/>
    <n v="2"/>
    <n v="0"/>
    <n v="3975.373"/>
    <m/>
    <m/>
    <m/>
    <m/>
  </r>
  <r>
    <x v="16"/>
    <s v="FROTA 01"/>
    <x v="3"/>
    <x v="3"/>
    <d v="1901-04-18T00:00:00"/>
    <n v="90"/>
    <x v="0"/>
    <s v="CA1014KS110"/>
    <s v="18/04/2023"/>
    <s v="00:00:00"/>
    <s v="18/04/2023"/>
    <s v="23:59:59"/>
    <n v="23.999999999999993"/>
    <n v="0.94416666666666671"/>
    <n v="0"/>
    <n v="0"/>
    <n v="0.94416666666666671"/>
    <n v="0.94416666666666671"/>
    <n v="0"/>
    <n v="23.055833333333325"/>
    <n v="8.3286111111111119"/>
    <n v="7.5827777777777792"/>
    <n v="0.74583333333333335"/>
    <n v="14.727222222222222"/>
    <n v="14.727222222222222"/>
    <n v="11.349722222222221"/>
    <n v="3.3775000000000004"/>
    <n v="0"/>
    <n v="0"/>
    <n v="0"/>
    <n v="96.065972222222214"/>
    <n v="63.876338839291115"/>
    <n v="61.363425925925938"/>
    <n v="100"/>
    <n v="0"/>
    <n v="0"/>
    <n v="0"/>
    <n v="0.22933720623184581"/>
    <n v="0"/>
    <n v="14.727222222222222"/>
    <n v="0"/>
    <n v="14.727222222222222"/>
    <n v="0.94416666666666671"/>
    <n v="1"/>
    <n v="1"/>
    <n v="0"/>
    <m/>
    <m/>
    <m/>
    <m/>
  </r>
  <r>
    <x v="16"/>
    <s v="FROTA 01"/>
    <x v="3"/>
    <x v="3"/>
    <d v="1901-04-18T00:00:00"/>
    <n v="90"/>
    <x v="1"/>
    <s v="CA1014KS111"/>
    <s v="18/04/2023"/>
    <s v="00:00:00"/>
    <s v="18/04/2023"/>
    <s v="23:59:59"/>
    <n v="24"/>
    <n v="1.0747222222222221"/>
    <n v="1.0747222222222221"/>
    <n v="0"/>
    <n v="0"/>
    <n v="0"/>
    <n v="0"/>
    <n v="22.925277777777776"/>
    <n v="8.5330555555555563"/>
    <n v="7.8413888888888899"/>
    <n v="0.69166666666666665"/>
    <n v="14.392222222222221"/>
    <n v="14.392222222222221"/>
    <n v="11.704444444444446"/>
    <n v="2.6877777777777778"/>
    <n v="0"/>
    <n v="0"/>
    <n v="0"/>
    <n v="95.521990740740733"/>
    <n v="62.778834619718651"/>
    <n v="59.967592592592588"/>
    <n v="93.051489736175725"/>
    <n v="0"/>
    <n v="0"/>
    <n v="1"/>
    <n v="0.1867521037597468"/>
    <n v="0"/>
    <n v="14.392222222222221"/>
    <n v="1.0747222222222221"/>
    <n v="14.392222222222221"/>
    <n v="1.0747222222222221"/>
    <n v="1"/>
    <n v="0"/>
    <n v="0"/>
    <m/>
    <m/>
    <m/>
    <m/>
  </r>
  <r>
    <x v="16"/>
    <s v="FROTA 01"/>
    <x v="3"/>
    <x v="3"/>
    <d v="1901-04-18T00:00:00"/>
    <n v="90"/>
    <x v="2"/>
    <s v="CA1014KS112"/>
    <s v="18/04/2023"/>
    <s v="00:00:00"/>
    <s v="18/04/2023"/>
    <s v="23:59:59"/>
    <n v="24"/>
    <n v="0"/>
    <n v="0"/>
    <n v="0"/>
    <n v="0"/>
    <n v="0"/>
    <n v="0"/>
    <n v="24"/>
    <n v="8.6358333333333341"/>
    <n v="7.7744444444444438"/>
    <n v="0.86138888888888898"/>
    <n v="15.364166666666668"/>
    <n v="15.364166666666668"/>
    <n v="12.116388888888888"/>
    <n v="3.2477777777777779"/>
    <n v="0"/>
    <n v="0"/>
    <n v="0"/>
    <n v="100"/>
    <n v="64.017361111111114"/>
    <n v="64.017361111111114"/>
    <n v="100"/>
    <n v="0"/>
    <n v="0"/>
    <n v="0"/>
    <n v="0.21138652347634285"/>
    <n v="0"/>
    <n v="15.364166666666668"/>
    <n v="0"/>
    <n v="15.364166666666668"/>
    <n v="0"/>
    <n v="0"/>
    <n v="0"/>
    <n v="0"/>
    <m/>
    <m/>
    <m/>
    <m/>
  </r>
  <r>
    <x v="16"/>
    <s v="FROTA 01"/>
    <x v="3"/>
    <x v="3"/>
    <d v="1901-04-18T00:00:00"/>
    <n v="90"/>
    <x v="3"/>
    <s v="CA1014KS113"/>
    <s v="18/04/2023"/>
    <s v="00:00:00"/>
    <s v="18/04/2023"/>
    <s v="23:59:59"/>
    <n v="23.999999999999996"/>
    <n v="6.6141666666666667"/>
    <n v="6.6141666666666667"/>
    <n v="0"/>
    <n v="0"/>
    <n v="0"/>
    <n v="0"/>
    <n v="17.385833333333338"/>
    <n v="5.0122222222222224"/>
    <n v="5.0122222222222224"/>
    <n v="0"/>
    <n v="12.37361111111111"/>
    <n v="12.37361111111111"/>
    <n v="9.4380555555555556"/>
    <n v="2.9355555555555557"/>
    <n v="0"/>
    <n v="0"/>
    <n v="0"/>
    <n v="72.440972222222257"/>
    <n v="71.170652990142017"/>
    <n v="51.556712962962969"/>
    <n v="65.166188776405875"/>
    <n v="0"/>
    <n v="0"/>
    <n v="1"/>
    <n v="0.23724323717588958"/>
    <n v="0"/>
    <n v="12.37361111111111"/>
    <n v="6.6141666666666667"/>
    <n v="12.37361111111111"/>
    <n v="6.6141666666666667"/>
    <n v="1"/>
    <n v="0"/>
    <n v="0"/>
    <m/>
    <m/>
    <m/>
    <m/>
  </r>
  <r>
    <x v="16"/>
    <s v="FROTA 01"/>
    <x v="3"/>
    <x v="3"/>
    <d v="1901-04-18T00:00:00"/>
    <n v="90"/>
    <x v="4"/>
    <s v="CA1014KS114"/>
    <s v="18/04/2023"/>
    <s v="00:00:00"/>
    <s v="18/04/2023"/>
    <s v="23:59:59"/>
    <n v="24"/>
    <n v="5.1080555555555556"/>
    <n v="0.55055555555555558"/>
    <n v="0"/>
    <n v="4.5575000000000001"/>
    <n v="4.5575000000000001"/>
    <n v="0"/>
    <n v="18.891944444444441"/>
    <n v="6.6094444444444456"/>
    <n v="5.8866666666666676"/>
    <n v="0.72277777777777774"/>
    <n v="12.282499999999999"/>
    <n v="12.282499999999999"/>
    <n v="10.024166666666668"/>
    <n v="2.2583333333333333"/>
    <n v="0"/>
    <n v="0"/>
    <n v="0"/>
    <n v="78.716435185185176"/>
    <n v="65.014482951287306"/>
    <n v="51.177083333333329"/>
    <n v="95.709863849866878"/>
    <n v="0"/>
    <n v="0"/>
    <n v="1"/>
    <n v="0.18386593391681932"/>
    <n v="0"/>
    <n v="12.282499999999999"/>
    <n v="0.55055555555555558"/>
    <n v="12.282499999999999"/>
    <n v="5.1080555555555556"/>
    <n v="1"/>
    <n v="0.89221817390831482"/>
    <n v="0"/>
    <m/>
    <m/>
    <m/>
    <m/>
  </r>
  <r>
    <x v="16"/>
    <s v="FROTA 01"/>
    <x v="3"/>
    <x v="3"/>
    <d v="1901-04-18T00:00:00"/>
    <n v="90"/>
    <x v="5"/>
    <s v="CA1014KS115"/>
    <s v="18/04/2023"/>
    <s v="00:00:00"/>
    <s v="18/04/2023"/>
    <s v="23:59:59"/>
    <n v="24"/>
    <n v="0"/>
    <n v="0"/>
    <n v="0"/>
    <n v="0"/>
    <n v="0"/>
    <n v="0"/>
    <n v="24"/>
    <n v="8.0180555555555557"/>
    <n v="6.8325000000000005"/>
    <n v="1.1855555555555555"/>
    <n v="15.981944444444444"/>
    <n v="15.974722222222223"/>
    <n v="13.164722222222222"/>
    <n v="2.81"/>
    <n v="7.2222222222222219E-3"/>
    <n v="0"/>
    <n v="7.2222222222222219E-3"/>
    <n v="100"/>
    <n v="66.59143518518519"/>
    <n v="66.59143518518519"/>
    <n v="100"/>
    <n v="0"/>
    <n v="0"/>
    <n v="0"/>
    <n v="0.17582341183627359"/>
    <n v="0"/>
    <n v="15.981944444444444"/>
    <n v="0"/>
    <n v="15.981944444444444"/>
    <n v="0"/>
    <n v="0"/>
    <n v="0"/>
    <n v="0"/>
    <m/>
    <m/>
    <m/>
    <m/>
  </r>
  <r>
    <x v="16"/>
    <s v="FROTA 01"/>
    <x v="3"/>
    <x v="3"/>
    <d v="1901-04-18T00:00:00"/>
    <n v="90"/>
    <x v="6"/>
    <s v="CA1014KS116"/>
    <s v="18/04/2023"/>
    <s v="00:00:00"/>
    <s v="18/04/2023"/>
    <s v="23:59:59"/>
    <n v="24.000000000000004"/>
    <n v="0.3372222222222222"/>
    <n v="0.3372222222222222"/>
    <n v="0"/>
    <n v="0"/>
    <n v="0"/>
    <n v="0"/>
    <n v="23.66277777777778"/>
    <n v="8.37638888888889"/>
    <n v="7.6611111111111105"/>
    <n v="0.71527777777777779"/>
    <n v="15.28638888888889"/>
    <n v="15.054722222222225"/>
    <n v="12.033888888888891"/>
    <n v="3.020833333333333"/>
    <n v="0.23166666666666666"/>
    <n v="0"/>
    <n v="0.23166666666666666"/>
    <n v="98.594907407407405"/>
    <n v="64.600990773131741"/>
    <n v="63.693287037037024"/>
    <n v="97.841585918748336"/>
    <n v="0"/>
    <n v="0"/>
    <n v="1"/>
    <n v="0.19761588922607254"/>
    <n v="0"/>
    <n v="15.28638888888889"/>
    <n v="0.3372222222222222"/>
    <n v="15.28638888888889"/>
    <n v="0.3372222222222222"/>
    <n v="1"/>
    <n v="0"/>
    <n v="0"/>
    <m/>
    <m/>
    <m/>
    <m/>
  </r>
  <r>
    <x v="16"/>
    <s v="FROTA 01"/>
    <x v="3"/>
    <x v="3"/>
    <d v="1901-04-18T00:00:00"/>
    <n v="90"/>
    <x v="7"/>
    <s v="CA1014KS117"/>
    <s v="18/04/2023"/>
    <s v="00:00:00"/>
    <s v="18/04/2023"/>
    <s v="23:59:59"/>
    <n v="24"/>
    <n v="0"/>
    <n v="0"/>
    <n v="0"/>
    <n v="0"/>
    <n v="0"/>
    <n v="0"/>
    <n v="24"/>
    <n v="8.6263888888888882"/>
    <n v="7.8291666666666657"/>
    <n v="0.79722222222222228"/>
    <n v="15.37361111111111"/>
    <n v="15.372777777777777"/>
    <n v="13.34"/>
    <n v="2.0327777777777776"/>
    <n v="8.3333333333333339E-4"/>
    <n v="0"/>
    <n v="8.3333333333333339E-4"/>
    <n v="100"/>
    <n v="64.056712962962962"/>
    <n v="64.056712962962962"/>
    <n v="100"/>
    <n v="0"/>
    <n v="0"/>
    <n v="0"/>
    <n v="0.1322251332550366"/>
    <n v="0"/>
    <n v="15.37361111111111"/>
    <n v="0"/>
    <n v="15.37361111111111"/>
    <n v="0"/>
    <n v="0"/>
    <n v="0"/>
    <n v="0"/>
    <m/>
    <m/>
    <m/>
    <m/>
  </r>
  <r>
    <x v="16"/>
    <s v="FROTA 01"/>
    <x v="3"/>
    <x v="3"/>
    <d v="1901-04-18T00:00:00"/>
    <n v="90"/>
    <x v="8"/>
    <s v="CA1014KS118"/>
    <s v="18/04/2023"/>
    <s v="00:00:00"/>
    <s v="18/04/2023"/>
    <s v="23:59:59"/>
    <n v="24"/>
    <n v="0"/>
    <n v="0"/>
    <n v="0"/>
    <n v="0"/>
    <n v="0"/>
    <n v="0"/>
    <n v="24"/>
    <n v="7.5455555555555573"/>
    <n v="6.764166666666668"/>
    <n v="0.78138888888888891"/>
    <n v="16.454444444444448"/>
    <n v="16.454444444444448"/>
    <n v="14.6075"/>
    <n v="1.8469444444444445"/>
    <n v="0"/>
    <n v="0"/>
    <n v="0"/>
    <n v="100"/>
    <n v="68.56018518518519"/>
    <n v="68.56018518518519"/>
    <n v="100"/>
    <n v="0"/>
    <n v="0"/>
    <n v="0"/>
    <n v="0.11224593152812477"/>
    <n v="0"/>
    <n v="16.454444444444448"/>
    <n v="0"/>
    <n v="16.454444444444448"/>
    <n v="0"/>
    <n v="0"/>
    <n v="0"/>
    <n v="0"/>
    <m/>
    <m/>
    <m/>
    <m/>
  </r>
  <r>
    <x v="16"/>
    <s v="FROTA 02"/>
    <x v="3"/>
    <x v="3"/>
    <d v="1901-04-18T00:00:00"/>
    <n v="90"/>
    <x v="9"/>
    <s v="CA1014KS119"/>
    <s v="18/04/2023"/>
    <s v="00:00:00"/>
    <s v="18/04/2023"/>
    <s v="23:59:59"/>
    <n v="24"/>
    <n v="9.8563888888888904"/>
    <n v="9.8563888888888904"/>
    <n v="0"/>
    <n v="0"/>
    <n v="0"/>
    <n v="0"/>
    <n v="14.143611111111111"/>
    <n v="6.6611111111111114"/>
    <n v="6.6611111111111114"/>
    <n v="0"/>
    <n v="7.4824999999999999"/>
    <n v="7.4824999999999999"/>
    <n v="6.336666666666666"/>
    <n v="1.1458333333333333"/>
    <n v="0"/>
    <n v="0"/>
    <n v="0"/>
    <n v="58.931712962962969"/>
    <n v="52.903745310996328"/>
    <n v="31.177083333333332"/>
    <n v="43.154437680230693"/>
    <n v="0"/>
    <n v="0"/>
    <n v="1"/>
    <n v="0.15313509299476555"/>
    <n v="0"/>
    <n v="7.4824999999999999"/>
    <n v="9.8563888888888904"/>
    <n v="7.4824999999999999"/>
    <n v="9.8563888888888904"/>
    <n v="1"/>
    <n v="0"/>
    <n v="5339.56"/>
    <m/>
    <m/>
    <m/>
    <m/>
  </r>
  <r>
    <x v="16"/>
    <s v="FROTA 01"/>
    <x v="3"/>
    <x v="3"/>
    <d v="1901-04-19T00:00:00"/>
    <n v="90"/>
    <x v="0"/>
    <s v="CA1014KS110"/>
    <s v="19/04/2023"/>
    <s v="00:00:00"/>
    <s v="19/04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m/>
    <m/>
    <m/>
    <m/>
  </r>
  <r>
    <x v="16"/>
    <s v="FROTA 01"/>
    <x v="3"/>
    <x v="3"/>
    <d v="1901-04-19T00:00:00"/>
    <n v="90"/>
    <x v="1"/>
    <s v="CA1014KS111"/>
    <s v="19/04/2023"/>
    <s v="00:00:00"/>
    <s v="19/04/2023"/>
    <s v="23:59:59"/>
    <n v="24"/>
    <n v="4.3230555555555554"/>
    <n v="4.3230555555555554"/>
    <n v="0"/>
    <n v="0"/>
    <n v="0"/>
    <n v="0"/>
    <n v="19.676944444444448"/>
    <n v="6.1713888888888899"/>
    <n v="5.1933333333333342"/>
    <n v="0.97805555555555557"/>
    <n v="13.505555555555558"/>
    <n v="13.505555555555558"/>
    <n v="11.485000000000001"/>
    <n v="2.0205555555555557"/>
    <n v="0"/>
    <n v="0"/>
    <n v="0"/>
    <n v="81.987268518518533"/>
    <n v="68.63644705450541"/>
    <n v="56.273148148148152"/>
    <n v="75.752146206939528"/>
    <n v="0"/>
    <n v="0"/>
    <n v="1"/>
    <n v="0.14960921431509663"/>
    <n v="0"/>
    <n v="13.505555555555558"/>
    <n v="4.3230555555555554"/>
    <n v="13.505555555555558"/>
    <n v="4.3230555555555554"/>
    <n v="1"/>
    <n v="0"/>
    <n v="0"/>
    <m/>
    <m/>
    <m/>
    <m/>
  </r>
  <r>
    <x v="16"/>
    <s v="FROTA 01"/>
    <x v="3"/>
    <x v="3"/>
    <d v="1901-04-19T00:00:00"/>
    <n v="90"/>
    <x v="2"/>
    <s v="CA1014KS112"/>
    <s v="19/04/2023"/>
    <s v="00:00:00"/>
    <s v="19/04/2023"/>
    <s v="23:59:59"/>
    <n v="24"/>
    <n v="0"/>
    <n v="0"/>
    <n v="0"/>
    <n v="0"/>
    <n v="0"/>
    <n v="0"/>
    <n v="24"/>
    <n v="7.6511111111111099"/>
    <n v="6.7561111111111112"/>
    <n v="0.89500000000000002"/>
    <n v="16.348888888888887"/>
    <n v="16.348888888888887"/>
    <n v="13.778333333333334"/>
    <n v="2.5705555555555555"/>
    <n v="0"/>
    <n v="0"/>
    <n v="0"/>
    <n v="100"/>
    <n v="68.120370370370367"/>
    <n v="68.120370370370367"/>
    <n v="100"/>
    <n v="0"/>
    <n v="0"/>
    <n v="0"/>
    <n v="0.15723120837297813"/>
    <n v="0"/>
    <n v="16.348888888888887"/>
    <n v="0"/>
    <n v="16.348888888888887"/>
    <n v="0"/>
    <n v="0"/>
    <n v="0"/>
    <n v="0"/>
    <m/>
    <m/>
    <m/>
    <m/>
  </r>
  <r>
    <x v="16"/>
    <s v="FROTA 01"/>
    <x v="3"/>
    <x v="3"/>
    <d v="1901-04-19T00:00:00"/>
    <n v="90"/>
    <x v="3"/>
    <s v="CA1014KS113"/>
    <s v="19/04/2023"/>
    <s v="00:00:00"/>
    <s v="19/04/2023"/>
    <s v="23:59:59"/>
    <n v="24"/>
    <n v="0.32333333333333331"/>
    <n v="0"/>
    <n v="0"/>
    <n v="0.32333333333333331"/>
    <n v="0.32333333333333331"/>
    <n v="0"/>
    <n v="23.676666666666666"/>
    <n v="7.8191666666666659"/>
    <n v="6.5083333333333337"/>
    <n v="1.3108333333333333"/>
    <n v="15.857499999999998"/>
    <n v="15.653333333333332"/>
    <n v="12.581666666666665"/>
    <n v="3.0716666666666663"/>
    <n v="0.20416666666666666"/>
    <n v="0"/>
    <n v="0.20416666666666666"/>
    <n v="98.652777777777771"/>
    <n v="66.975221737294106"/>
    <n v="66.072916666666657"/>
    <n v="100"/>
    <n v="0"/>
    <n v="0"/>
    <n v="0"/>
    <n v="0.19370434599821326"/>
    <n v="0"/>
    <n v="15.857499999999998"/>
    <n v="0"/>
    <n v="15.857499999999998"/>
    <n v="0.32333333333333331"/>
    <n v="1"/>
    <n v="1"/>
    <n v="0"/>
    <m/>
    <m/>
    <m/>
    <m/>
  </r>
  <r>
    <x v="16"/>
    <s v="FROTA 01"/>
    <x v="3"/>
    <x v="3"/>
    <d v="1901-04-19T00:00:00"/>
    <n v="90"/>
    <x v="4"/>
    <s v="CA1014KS114"/>
    <s v="19/04/2023"/>
    <s v="00:00:00"/>
    <s v="19/04/2023"/>
    <s v="23:59:59"/>
    <n v="24"/>
    <n v="4.4249999999999998"/>
    <n v="0"/>
    <n v="0"/>
    <n v="4.4249999999999998"/>
    <n v="4.4249999999999998"/>
    <n v="0"/>
    <n v="19.575000000000003"/>
    <n v="8.2344444444444456"/>
    <n v="6.7316666666666665"/>
    <n v="1.5027777777777778"/>
    <n v="11.340555555555556"/>
    <n v="11.340555555555556"/>
    <n v="10.415833333333333"/>
    <n v="0.92472222222222222"/>
    <n v="0"/>
    <n v="0"/>
    <n v="0"/>
    <n v="81.562500000000014"/>
    <n v="57.933872569887889"/>
    <n v="47.252314814814817"/>
    <n v="100"/>
    <n v="0"/>
    <n v="0"/>
    <n v="0"/>
    <n v="8.1541174741586245E-2"/>
    <n v="0"/>
    <n v="11.340555555555556"/>
    <n v="0"/>
    <n v="11.340555555555556"/>
    <n v="4.4249999999999998"/>
    <n v="1"/>
    <n v="1"/>
    <n v="0"/>
    <m/>
    <m/>
    <m/>
    <m/>
  </r>
  <r>
    <x v="16"/>
    <s v="FROTA 01"/>
    <x v="3"/>
    <x v="3"/>
    <d v="1901-04-19T00:00:00"/>
    <n v="90"/>
    <x v="5"/>
    <s v="CA1014KS115"/>
    <s v="19/04/2023"/>
    <s v="00:00:00"/>
    <s v="19/04/2023"/>
    <s v="23:59:59"/>
    <n v="23.999999999999996"/>
    <n v="0"/>
    <n v="0"/>
    <n v="0"/>
    <n v="0"/>
    <n v="0"/>
    <n v="0"/>
    <n v="23.999999999999996"/>
    <n v="9.3694444444444436"/>
    <n v="7.1091666666666669"/>
    <n v="2.2602777777777776"/>
    <n v="14.630555555555555"/>
    <n v="14.623055555555554"/>
    <n v="12.674166666666666"/>
    <n v="1.9488888888888887"/>
    <n v="7.4999999999999997E-3"/>
    <n v="0"/>
    <n v="7.4999999999999997E-3"/>
    <n v="100"/>
    <n v="60.960648148148152"/>
    <n v="60.960648148148152"/>
    <n v="100"/>
    <n v="0"/>
    <n v="0"/>
    <n v="0"/>
    <n v="0.13320675906588189"/>
    <n v="0"/>
    <n v="14.630555555555555"/>
    <n v="0"/>
    <n v="14.630555555555555"/>
    <n v="0"/>
    <n v="0"/>
    <n v="0"/>
    <n v="0"/>
    <m/>
    <m/>
    <m/>
    <m/>
  </r>
  <r>
    <x v="16"/>
    <s v="FROTA 01"/>
    <x v="3"/>
    <x v="3"/>
    <d v="1901-04-19T00:00:00"/>
    <n v="90"/>
    <x v="6"/>
    <s v="CA1014KS116"/>
    <s v="19/04/2023"/>
    <s v="00:00:00"/>
    <s v="19/04/2023"/>
    <s v="23:59:59"/>
    <n v="24"/>
    <n v="7.2277777777777787"/>
    <n v="7.2277777777777787"/>
    <n v="0"/>
    <n v="0"/>
    <n v="0"/>
    <n v="0"/>
    <n v="16.772222222222222"/>
    <n v="8.6994444444444454"/>
    <n v="6.892777777777777"/>
    <n v="1.8066666666666666"/>
    <n v="8.0727777777777767"/>
    <n v="8.0727777777777767"/>
    <n v="7.0941666666666663"/>
    <n v="0.9786111111111111"/>
    <n v="0"/>
    <n v="0"/>
    <n v="0"/>
    <n v="69.884259259259267"/>
    <n v="48.131831732361704"/>
    <n v="33.636574074074069"/>
    <n v="52.761337642060923"/>
    <n v="0"/>
    <n v="0"/>
    <n v="2"/>
    <n v="0.12122359094350012"/>
    <n v="0"/>
    <n v="4.0363888888888884"/>
    <n v="3.6138888888888894"/>
    <n v="4.0363888888888884"/>
    <n v="3.6138888888888894"/>
    <n v="2"/>
    <n v="0"/>
    <n v="0"/>
    <m/>
    <m/>
    <m/>
    <m/>
  </r>
  <r>
    <x v="16"/>
    <s v="FROTA 01"/>
    <x v="3"/>
    <x v="3"/>
    <d v="1901-04-19T00:00:00"/>
    <n v="90"/>
    <x v="7"/>
    <s v="CA1014KS117"/>
    <s v="19/04/2023"/>
    <s v="00:00:00"/>
    <s v="19/04/2023"/>
    <s v="23:59:59"/>
    <n v="24.000000000000004"/>
    <n v="0"/>
    <n v="0"/>
    <n v="0"/>
    <n v="0"/>
    <n v="0"/>
    <n v="0"/>
    <n v="24.000000000000004"/>
    <n v="6.6002777777777766"/>
    <n v="6.2747222222222216"/>
    <n v="0.32555555555555554"/>
    <n v="17.399722222222227"/>
    <n v="17.399722222222227"/>
    <n v="14.112222222222224"/>
    <n v="3.2875000000000001"/>
    <n v="0"/>
    <n v="0"/>
    <n v="0"/>
    <n v="100"/>
    <n v="72.498842592592609"/>
    <n v="72.498842592592609"/>
    <n v="100"/>
    <n v="0"/>
    <n v="0"/>
    <n v="0"/>
    <n v="0.18893979788949372"/>
    <n v="0"/>
    <n v="17.399722222222227"/>
    <n v="0"/>
    <n v="17.399722222222227"/>
    <n v="0"/>
    <n v="0"/>
    <n v="0"/>
    <n v="0"/>
    <m/>
    <m/>
    <m/>
    <m/>
  </r>
  <r>
    <x v="16"/>
    <s v="FROTA 01"/>
    <x v="3"/>
    <x v="3"/>
    <d v="1901-04-19T00:00:00"/>
    <n v="90"/>
    <x v="8"/>
    <s v="CA1014KS118"/>
    <s v="19/04/2023"/>
    <s v="00:00:00"/>
    <s v="19/04/2023"/>
    <s v="23:59:59"/>
    <n v="23.999999999999996"/>
    <n v="0"/>
    <n v="0"/>
    <n v="0"/>
    <n v="0"/>
    <n v="0"/>
    <n v="0"/>
    <n v="23.999999999999996"/>
    <n v="7.5525000000000002"/>
    <n v="7.4477777777777767"/>
    <n v="0.10472222222222222"/>
    <n v="16.447499999999998"/>
    <n v="16.447499999999998"/>
    <n v="14.074166666666668"/>
    <n v="2.3733333333333331"/>
    <n v="0"/>
    <n v="0"/>
    <n v="0"/>
    <n v="100"/>
    <n v="68.53125"/>
    <n v="68.53125"/>
    <n v="100"/>
    <n v="0"/>
    <n v="0"/>
    <n v="0"/>
    <n v="0.14429751228656837"/>
    <n v="0"/>
    <n v="16.447499999999998"/>
    <n v="0"/>
    <n v="16.447499999999998"/>
    <n v="0"/>
    <n v="0"/>
    <n v="0"/>
    <n v="0"/>
    <m/>
    <m/>
    <m/>
    <m/>
  </r>
  <r>
    <x v="16"/>
    <s v="FROTA 02"/>
    <x v="3"/>
    <x v="3"/>
    <d v="1901-04-19T00:00:00"/>
    <n v="90"/>
    <x v="9"/>
    <s v="CA1014KS119"/>
    <s v="19/04/2023"/>
    <s v="00:00:00"/>
    <s v="19/04/2023"/>
    <s v="23:59:59"/>
    <n v="24"/>
    <n v="1.3822222222222222"/>
    <n v="1.3822222222222222"/>
    <n v="0"/>
    <n v="0"/>
    <n v="0"/>
    <n v="0"/>
    <n v="22.617777777777778"/>
    <n v="8.1725000000000012"/>
    <n v="7.1291666666666673"/>
    <n v="1.0433333333333334"/>
    <n v="14.445277777777779"/>
    <n v="14.413055555555557"/>
    <n v="11.773888888888891"/>
    <n v="2.6391666666666667"/>
    <n v="3.2222222222222222E-2"/>
    <n v="0"/>
    <n v="3.2222222222222222E-2"/>
    <n v="94.240740740740748"/>
    <n v="63.866918844566712"/>
    <n v="60.188657407407412"/>
    <n v="91.266958002070936"/>
    <n v="0"/>
    <n v="0"/>
    <n v="1"/>
    <n v="0.18270099801934503"/>
    <n v="0"/>
    <n v="14.445277777777779"/>
    <n v="1.3822222222222222"/>
    <n v="14.445277777777779"/>
    <n v="1.3822222222222222"/>
    <n v="1"/>
    <n v="0"/>
    <n v="11896.94"/>
    <m/>
    <m/>
    <m/>
    <m/>
  </r>
  <r>
    <x v="16"/>
    <s v="FROTA 01"/>
    <x v="3"/>
    <x v="3"/>
    <d v="1901-04-20T00:00:00"/>
    <n v="90"/>
    <x v="0"/>
    <s v="CA1014KS110"/>
    <s v="20/04/2023"/>
    <s v="00:00:00"/>
    <s v="20/04/2023"/>
    <s v="23:59:59"/>
    <n v="24"/>
    <n v="2.0930555555555554"/>
    <n v="0"/>
    <n v="0"/>
    <n v="2.0930555555555554"/>
    <n v="2.0930555555555554"/>
    <n v="0"/>
    <n v="21.906944444444445"/>
    <n v="6.62"/>
    <n v="6.62"/>
    <n v="0"/>
    <n v="15.286944444444442"/>
    <n v="15.286944444444442"/>
    <n v="13.093055555555553"/>
    <n v="2.193888888888889"/>
    <n v="0"/>
    <n v="0"/>
    <n v="0"/>
    <n v="91.27893518518519"/>
    <n v="69.781271793571278"/>
    <n v="63.695601851851848"/>
    <n v="100"/>
    <n v="0"/>
    <n v="0"/>
    <n v="0"/>
    <n v="0.14351389166500103"/>
    <n v="0"/>
    <n v="15.286944444444442"/>
    <n v="0"/>
    <n v="15.286944444444442"/>
    <n v="0"/>
    <n v="0"/>
    <n v="1"/>
    <n v="0"/>
    <m/>
    <m/>
    <m/>
    <m/>
  </r>
  <r>
    <x v="16"/>
    <s v="FROTA 01"/>
    <x v="3"/>
    <x v="3"/>
    <d v="1901-04-20T00:00:00"/>
    <n v="90"/>
    <x v="1"/>
    <s v="CA1014KS111"/>
    <s v="20/04/2023"/>
    <s v="00:00:00"/>
    <s v="20/04/2023"/>
    <s v="23:59:59"/>
    <n v="24"/>
    <n v="0"/>
    <n v="0"/>
    <n v="0"/>
    <n v="0"/>
    <n v="0"/>
    <n v="0"/>
    <n v="24"/>
    <n v="8.6741666666666664"/>
    <n v="8.6741666666666664"/>
    <n v="0"/>
    <n v="15.325833333333335"/>
    <n v="15.325833333333335"/>
    <n v="13.013333333333332"/>
    <n v="2.3125"/>
    <n v="0"/>
    <n v="0"/>
    <n v="0"/>
    <n v="100"/>
    <n v="63.8576388888889"/>
    <n v="63.8576388888889"/>
    <n v="100"/>
    <n v="0"/>
    <n v="0"/>
    <n v="0"/>
    <n v="0.15088902180414332"/>
    <n v="0"/>
    <n v="15.325833333333335"/>
    <n v="0"/>
    <n v="15.325833333333335"/>
    <n v="0"/>
    <n v="0"/>
    <n v="0"/>
    <n v="0"/>
    <m/>
    <m/>
    <m/>
    <m/>
  </r>
  <r>
    <x v="16"/>
    <s v="FROTA 01"/>
    <x v="3"/>
    <x v="3"/>
    <d v="1901-04-20T00:00:00"/>
    <n v="90"/>
    <x v="2"/>
    <s v="CA1014KS112"/>
    <s v="20/04/2023"/>
    <s v="00:00:00"/>
    <s v="20/04/2023"/>
    <s v="23:59:59"/>
    <n v="23.999999999999986"/>
    <n v="0.2772222222222222"/>
    <n v="0"/>
    <n v="0"/>
    <n v="0.2772222222222222"/>
    <n v="0.2772222222222222"/>
    <n v="0"/>
    <n v="23.722777777777765"/>
    <n v="4.7730555555555556"/>
    <n v="4.7730555555555556"/>
    <n v="0"/>
    <n v="18.949722222222221"/>
    <n v="18.949722222222221"/>
    <n v="16.105833333333333"/>
    <n v="2.8438888888888894"/>
    <n v="0"/>
    <n v="0"/>
    <n v="0"/>
    <n v="98.844907407407419"/>
    <n v="79.879862298306875"/>
    <n v="78.957175925925966"/>
    <n v="100"/>
    <n v="0"/>
    <n v="0"/>
    <n v="0"/>
    <n v="0.15007549216493943"/>
    <n v="0"/>
    <n v="18.949722222222221"/>
    <n v="0"/>
    <n v="18.949722222222221"/>
    <n v="0.2772222222222222"/>
    <n v="1"/>
    <n v="1"/>
    <n v="0"/>
    <m/>
    <m/>
    <m/>
    <m/>
  </r>
  <r>
    <x v="16"/>
    <s v="FROTA 01"/>
    <x v="3"/>
    <x v="3"/>
    <d v="1901-04-20T00:00:00"/>
    <n v="90"/>
    <x v="3"/>
    <s v="CA1014KS113"/>
    <s v="20/04/2023"/>
    <s v="00:00:00"/>
    <s v="20/04/2023"/>
    <s v="23:59:59"/>
    <n v="23.999999999999996"/>
    <n v="4.8602777777777781"/>
    <n v="4.8602777777777781"/>
    <n v="0"/>
    <n v="0"/>
    <n v="0"/>
    <n v="0"/>
    <n v="19.139722222222218"/>
    <n v="7.4027777777777768"/>
    <n v="7.4027777777777768"/>
    <n v="0"/>
    <n v="11.736944444444445"/>
    <n v="11.736944444444445"/>
    <n v="10.003333333333334"/>
    <n v="1.7336111111111112"/>
    <n v="0"/>
    <n v="0"/>
    <n v="0"/>
    <n v="79.748842592592581"/>
    <n v="61.322438790763847"/>
    <n v="48.90393518518519"/>
    <n v="70.716317991631811"/>
    <n v="0"/>
    <n v="0"/>
    <n v="2"/>
    <n v="0.14770548836768987"/>
    <n v="0"/>
    <n v="5.8684722222222225"/>
    <n v="2.4301388888888891"/>
    <n v="5.8684722222222225"/>
    <n v="2.4301388888888891"/>
    <n v="2"/>
    <n v="0"/>
    <n v="0"/>
    <m/>
    <m/>
    <m/>
    <m/>
  </r>
  <r>
    <x v="16"/>
    <s v="FROTA 01"/>
    <x v="3"/>
    <x v="3"/>
    <d v="1901-04-20T00:00:00"/>
    <n v="90"/>
    <x v="4"/>
    <s v="CA1014KS114"/>
    <s v="20/04/2023"/>
    <s v="00:00:00"/>
    <s v="20/04/2023"/>
    <s v="23:59:59"/>
    <n v="23.999999999999996"/>
    <n v="0.16972222222222222"/>
    <n v="0.16972222222222222"/>
    <n v="0"/>
    <n v="0"/>
    <n v="0"/>
    <n v="0"/>
    <n v="23.830277777777773"/>
    <n v="8.7597222222222211"/>
    <n v="8.7597222222222211"/>
    <n v="0"/>
    <n v="15.070555555555556"/>
    <n v="15.070555555555556"/>
    <n v="13.328055555555556"/>
    <n v="1.7424999999999999"/>
    <n v="0"/>
    <n v="0"/>
    <n v="0"/>
    <n v="99.292824074074076"/>
    <n v="63.241208080290022"/>
    <n v="62.793981481481495"/>
    <n v="98.886357422764959"/>
    <n v="0"/>
    <n v="0"/>
    <n v="1"/>
    <n v="0.11562281122129243"/>
    <n v="0"/>
    <n v="15.070555555555556"/>
    <n v="0.16972222222222222"/>
    <n v="15.070555555555556"/>
    <n v="0.16972222222222222"/>
    <n v="1"/>
    <n v="0"/>
    <n v="0"/>
    <m/>
    <m/>
    <m/>
    <m/>
  </r>
  <r>
    <x v="16"/>
    <s v="FROTA 01"/>
    <x v="3"/>
    <x v="3"/>
    <d v="1901-04-20T00:00:00"/>
    <n v="90"/>
    <x v="5"/>
    <s v="CA1014KS115"/>
    <s v="20/04/2023"/>
    <s v="00:00:00"/>
    <s v="20/04/2023"/>
    <s v="23:59:59"/>
    <n v="24.000000000000004"/>
    <n v="0"/>
    <n v="0"/>
    <n v="0"/>
    <n v="0"/>
    <n v="0"/>
    <n v="0"/>
    <n v="24.000000000000004"/>
    <n v="6.9319444444444436"/>
    <n v="6.9319444444444436"/>
    <n v="0"/>
    <n v="17.068055555555556"/>
    <n v="17.068055555555556"/>
    <n v="14.962222222222222"/>
    <n v="2.105833333333333"/>
    <n v="0"/>
    <n v="0"/>
    <n v="0"/>
    <n v="100"/>
    <n v="71.116898148148138"/>
    <n v="71.116898148148138"/>
    <n v="100"/>
    <n v="0"/>
    <n v="0"/>
    <n v="0"/>
    <n v="0.1233786312962812"/>
    <n v="0"/>
    <n v="17.068055555555556"/>
    <n v="0"/>
    <n v="17.068055555555556"/>
    <n v="0"/>
    <n v="0"/>
    <n v="0"/>
    <n v="0"/>
    <m/>
    <m/>
    <m/>
    <m/>
  </r>
  <r>
    <x v="16"/>
    <s v="FROTA 01"/>
    <x v="3"/>
    <x v="3"/>
    <d v="1901-04-20T00:00:00"/>
    <n v="90"/>
    <x v="6"/>
    <s v="CA1014KS116"/>
    <s v="20/04/2023"/>
    <s v="00:00:00"/>
    <s v="20/04/2023"/>
    <s v="23:59:59"/>
    <n v="23.999999999999993"/>
    <n v="0.17694444444444443"/>
    <n v="0.17694444444444443"/>
    <n v="0"/>
    <n v="0"/>
    <n v="0"/>
    <n v="0"/>
    <n v="23.823055555555548"/>
    <n v="6.1027777777777787"/>
    <n v="6.1027777777777787"/>
    <n v="0"/>
    <n v="17.720277777777778"/>
    <n v="17.720277777777778"/>
    <n v="15.269444444444446"/>
    <n v="2.4508333333333336"/>
    <n v="0"/>
    <n v="0"/>
    <n v="0"/>
    <n v="99.262731481481481"/>
    <n v="74.382892389492"/>
    <n v="73.834490740740762"/>
    <n v="99.011330125717834"/>
    <n v="0"/>
    <n v="0"/>
    <n v="0"/>
    <n v="0.13830671076763909"/>
    <n v="0"/>
    <n v="17.720277777777778"/>
    <n v="0"/>
    <n v="17.720277777777778"/>
    <n v="0"/>
    <n v="0"/>
    <n v="0"/>
    <n v="0"/>
    <m/>
    <m/>
    <m/>
    <m/>
  </r>
  <r>
    <x v="16"/>
    <s v="FROTA 01"/>
    <x v="3"/>
    <x v="3"/>
    <d v="1901-04-20T00:00:00"/>
    <n v="90"/>
    <x v="7"/>
    <s v="CA1014KS117"/>
    <s v="20/04/2023"/>
    <s v="00:00:00"/>
    <s v="20/04/2023"/>
    <s v="23:59:59"/>
    <n v="24"/>
    <n v="0"/>
    <n v="0"/>
    <n v="0"/>
    <n v="0"/>
    <n v="0"/>
    <n v="0"/>
    <n v="24"/>
    <n v="6.8822222222222216"/>
    <n v="6.8822222222222216"/>
    <n v="0"/>
    <n v="17.117777777777775"/>
    <n v="17.117777777777775"/>
    <n v="14.721666666666666"/>
    <n v="2.3961111111111113"/>
    <n v="0"/>
    <n v="0"/>
    <n v="0"/>
    <n v="100"/>
    <n v="71.324074074074062"/>
    <n v="71.324074074074062"/>
    <n v="100"/>
    <n v="0"/>
    <n v="0"/>
    <n v="0"/>
    <n v="0.13997793067635989"/>
    <n v="0"/>
    <n v="17.117777777777775"/>
    <n v="0"/>
    <n v="17.117777777777775"/>
    <n v="0"/>
    <n v="0"/>
    <n v="0"/>
    <n v="0"/>
    <m/>
    <m/>
    <m/>
    <m/>
  </r>
  <r>
    <x v="16"/>
    <s v="FROTA 01"/>
    <x v="3"/>
    <x v="3"/>
    <d v="1901-04-20T00:00:00"/>
    <n v="90"/>
    <x v="8"/>
    <s v="CA1014KS118"/>
    <s v="20/04/2023"/>
    <s v="00:00:00"/>
    <s v="20/04/2023"/>
    <s v="23:59:59"/>
    <n v="24"/>
    <n v="0"/>
    <n v="0"/>
    <n v="0"/>
    <n v="0"/>
    <n v="0"/>
    <n v="0"/>
    <n v="24"/>
    <n v="7.4824999999999999"/>
    <n v="7.4824999999999999"/>
    <n v="0"/>
    <n v="16.517499999999998"/>
    <n v="16.517499999999998"/>
    <n v="13.781944444444443"/>
    <n v="2.7355555555555555"/>
    <n v="0"/>
    <n v="0"/>
    <n v="0"/>
    <n v="100"/>
    <n v="68.822916666666657"/>
    <n v="68.822916666666657"/>
    <n v="100"/>
    <n v="0"/>
    <n v="0"/>
    <n v="0"/>
    <n v="0.16561559288969613"/>
    <n v="0"/>
    <n v="16.517499999999998"/>
    <n v="0"/>
    <n v="16.517499999999998"/>
    <n v="0"/>
    <n v="0"/>
    <n v="0"/>
    <n v="0"/>
    <m/>
    <m/>
    <m/>
    <m/>
  </r>
  <r>
    <x v="16"/>
    <s v="FROTA 02"/>
    <x v="3"/>
    <x v="3"/>
    <d v="1901-04-20T00:00:00"/>
    <n v="90"/>
    <x v="9"/>
    <s v="CA1014KS119"/>
    <s v="20/04/2023"/>
    <s v="00:00:00"/>
    <s v="20/04/2023"/>
    <s v="23:59:59"/>
    <n v="23.999999999999996"/>
    <n v="20.585000000000001"/>
    <n v="0"/>
    <n v="0"/>
    <n v="20.585000000000001"/>
    <n v="20.585000000000001"/>
    <n v="0"/>
    <n v="3.415"/>
    <n v="1.5858333333333334"/>
    <n v="1.5858333333333334"/>
    <n v="0"/>
    <n v="1.8291666666666666"/>
    <n v="1.8291666666666666"/>
    <n v="1.5999999999999999"/>
    <n v="0.22916666666666666"/>
    <n v="0"/>
    <n v="0"/>
    <n v="0"/>
    <n v="14.229166666666668"/>
    <n v="53.56271351878965"/>
    <n v="7.6215277777777786"/>
    <n v="100"/>
    <n v="0"/>
    <n v="0"/>
    <n v="0"/>
    <n v="0.12528473804100226"/>
    <n v="0"/>
    <n v="1.8291666666666666"/>
    <n v="0"/>
    <n v="1.8291666666666666"/>
    <n v="20.585000000000001"/>
    <n v="1"/>
    <n v="1"/>
    <n v="1195.711"/>
    <m/>
    <m/>
    <m/>
    <m/>
  </r>
  <r>
    <x v="16"/>
    <s v="FROTA 01"/>
    <x v="3"/>
    <x v="3"/>
    <d v="1901-04-21T00:00:00"/>
    <n v="90"/>
    <x v="0"/>
    <s v="CA1014KS110"/>
    <s v="21/04/2023"/>
    <s v="00:00:00"/>
    <s v="21/04/2023"/>
    <s v="23:59:59"/>
    <n v="23.999999999999996"/>
    <n v="0"/>
    <n v="0"/>
    <n v="0"/>
    <n v="0"/>
    <n v="0"/>
    <n v="0"/>
    <n v="23.999999999999996"/>
    <n v="8.3925000000000001"/>
    <n v="8.3925000000000001"/>
    <n v="0"/>
    <n v="15.607499999999998"/>
    <n v="15.607499999999998"/>
    <n v="13.171944444444444"/>
    <n v="2.4355555555555553"/>
    <n v="0"/>
    <n v="0"/>
    <n v="0"/>
    <n v="100"/>
    <n v="65.03125"/>
    <n v="65.03125"/>
    <n v="100"/>
    <n v="0"/>
    <n v="0"/>
    <n v="0"/>
    <n v="0.15605033192731416"/>
    <n v="0"/>
    <n v="15.607499999999998"/>
    <n v="0"/>
    <n v="15.607499999999998"/>
    <n v="0"/>
    <n v="0"/>
    <n v="0"/>
    <n v="0"/>
    <m/>
    <m/>
    <m/>
    <m/>
  </r>
  <r>
    <x v="16"/>
    <s v="FROTA 01"/>
    <x v="3"/>
    <x v="3"/>
    <d v="1901-04-21T00:00:00"/>
    <n v="90"/>
    <x v="1"/>
    <s v="CA1014KS111"/>
    <s v="21/04/2023"/>
    <s v="00:00:00"/>
    <s v="21/04/2023"/>
    <s v="23:59:59"/>
    <n v="24"/>
    <n v="0"/>
    <n v="0"/>
    <n v="0"/>
    <n v="0"/>
    <n v="0"/>
    <n v="0"/>
    <n v="24"/>
    <n v="8.8511111111111109"/>
    <n v="8.8511111111111109"/>
    <n v="0"/>
    <n v="15.148888888888887"/>
    <n v="15.148888888888887"/>
    <n v="12.599444444444444"/>
    <n v="2.5494444444444446"/>
    <n v="0"/>
    <n v="0"/>
    <n v="0"/>
    <n v="100"/>
    <n v="63.12037037037036"/>
    <n v="63.12037037037036"/>
    <n v="100"/>
    <n v="0"/>
    <n v="0"/>
    <n v="0"/>
    <n v="0.16829250403403259"/>
    <n v="0"/>
    <n v="15.148888888888887"/>
    <n v="0"/>
    <n v="15.148888888888887"/>
    <n v="0"/>
    <n v="0"/>
    <n v="0"/>
    <n v="0"/>
    <m/>
    <m/>
    <m/>
    <m/>
  </r>
  <r>
    <x v="16"/>
    <s v="FROTA 01"/>
    <x v="3"/>
    <x v="3"/>
    <d v="1901-04-21T00:00:00"/>
    <n v="90"/>
    <x v="2"/>
    <s v="CA1014KS112"/>
    <s v="21/04/2023"/>
    <s v="00:00:00"/>
    <s v="21/04/2023"/>
    <s v="23:59:59"/>
    <n v="24.000000000000004"/>
    <n v="0.25305555555555553"/>
    <n v="0.25305555555555553"/>
    <n v="0"/>
    <n v="0"/>
    <n v="0"/>
    <n v="0"/>
    <n v="23.746944444444448"/>
    <n v="8.9102777777777771"/>
    <n v="8.9102777777777771"/>
    <n v="0"/>
    <n v="14.836666666666668"/>
    <n v="14.836666666666668"/>
    <n v="11.830833333333334"/>
    <n v="3.0058333333333334"/>
    <n v="0"/>
    <n v="0"/>
    <n v="0"/>
    <n v="98.945601851851848"/>
    <n v="62.47821357133666"/>
    <n v="61.819444444444436"/>
    <n v="98.322993943633449"/>
    <n v="0"/>
    <n v="0"/>
    <n v="1"/>
    <n v="0.20259492248932823"/>
    <n v="0"/>
    <n v="14.836666666666668"/>
    <n v="0.25305555555555553"/>
    <n v="14.836666666666668"/>
    <n v="0.25305555555555553"/>
    <n v="1"/>
    <n v="0"/>
    <n v="0"/>
    <m/>
    <m/>
    <m/>
    <m/>
  </r>
  <r>
    <x v="16"/>
    <s v="FROTA 01"/>
    <x v="3"/>
    <x v="3"/>
    <d v="1901-04-21T00:00:00"/>
    <n v="90"/>
    <x v="3"/>
    <s v="CA1014KS113"/>
    <s v="21/04/2023"/>
    <s v="00:00:00"/>
    <s v="21/04/2023"/>
    <s v="23:59:59"/>
    <n v="24.000000000000004"/>
    <n v="0"/>
    <n v="0"/>
    <n v="0"/>
    <n v="0"/>
    <n v="0"/>
    <n v="0"/>
    <n v="24.000000000000004"/>
    <n v="7.9397222222222217"/>
    <n v="7.9397222222222217"/>
    <n v="0"/>
    <n v="16.060277777777777"/>
    <n v="16.060277777777777"/>
    <n v="13.380277777777779"/>
    <n v="2.68"/>
    <n v="0"/>
    <n v="0"/>
    <n v="0"/>
    <n v="100"/>
    <n v="66.917824074074062"/>
    <n v="66.917824074074062"/>
    <n v="100"/>
    <n v="0"/>
    <n v="0"/>
    <n v="0"/>
    <n v="0.1668713354203781"/>
    <n v="0"/>
    <n v="16.060277777777777"/>
    <n v="0"/>
    <n v="16.060277777777777"/>
    <n v="0"/>
    <n v="0"/>
    <n v="0"/>
    <n v="0"/>
    <m/>
    <m/>
    <m/>
    <m/>
  </r>
  <r>
    <x v="16"/>
    <s v="FROTA 01"/>
    <x v="3"/>
    <x v="3"/>
    <d v="1901-04-21T00:00:00"/>
    <n v="90"/>
    <x v="4"/>
    <s v="CA1014KS114"/>
    <s v="21/04/2023"/>
    <s v="00:00:00"/>
    <s v="21/04/2023"/>
    <s v="23:59:59"/>
    <n v="24"/>
    <n v="0"/>
    <n v="0"/>
    <n v="0"/>
    <n v="0"/>
    <n v="0"/>
    <n v="0"/>
    <n v="24"/>
    <n v="8.3552777777777756"/>
    <n v="8.3552777777777756"/>
    <n v="0"/>
    <n v="15.644722222222221"/>
    <n v="15.644722222222221"/>
    <n v="13.876944444444444"/>
    <n v="1.7677777777777777"/>
    <n v="0"/>
    <n v="0"/>
    <n v="0"/>
    <n v="100"/>
    <n v="65.186342592592581"/>
    <n v="65.186342592592581"/>
    <n v="100"/>
    <n v="0"/>
    <n v="0"/>
    <n v="0"/>
    <n v="0.11299515278492925"/>
    <n v="0"/>
    <n v="15.644722222222221"/>
    <n v="0"/>
    <n v="15.644722222222221"/>
    <n v="0"/>
    <n v="0"/>
    <n v="0"/>
    <n v="0"/>
    <m/>
    <m/>
    <m/>
    <m/>
  </r>
  <r>
    <x v="16"/>
    <s v="FROTA 01"/>
    <x v="3"/>
    <x v="3"/>
    <d v="1901-04-21T00:00:00"/>
    <n v="90"/>
    <x v="5"/>
    <s v="CA1014KS115"/>
    <s v="21/04/2023"/>
    <s v="00:00:00"/>
    <s v="21/04/2023"/>
    <s v="23:59:59"/>
    <n v="24.000000000000004"/>
    <n v="0"/>
    <n v="0"/>
    <n v="0"/>
    <n v="0"/>
    <n v="0"/>
    <n v="0"/>
    <n v="24.000000000000004"/>
    <n v="8.3563888888888886"/>
    <n v="8.3563888888888886"/>
    <n v="0"/>
    <n v="15.643611111111113"/>
    <n v="15.643611111111113"/>
    <n v="12.359166666666667"/>
    <n v="3.2844444444444445"/>
    <n v="0"/>
    <n v="0"/>
    <n v="0"/>
    <n v="100"/>
    <n v="65.181712962962962"/>
    <n v="65.181712962962962"/>
    <n v="100"/>
    <n v="0"/>
    <n v="0"/>
    <n v="0"/>
    <n v="0.20995436546691051"/>
    <n v="0"/>
    <n v="15.643611111111113"/>
    <n v="0"/>
    <n v="15.643611111111113"/>
    <n v="0"/>
    <n v="0"/>
    <n v="0"/>
    <n v="0"/>
    <m/>
    <m/>
    <m/>
    <m/>
  </r>
  <r>
    <x v="16"/>
    <s v="FROTA 01"/>
    <x v="3"/>
    <x v="3"/>
    <d v="1901-04-21T00:00:00"/>
    <n v="90"/>
    <x v="6"/>
    <s v="CA1014KS116"/>
    <s v="21/04/2023"/>
    <s v="00:00:00"/>
    <s v="21/04/2023"/>
    <s v="23:59:59"/>
    <n v="23.999999999999996"/>
    <n v="2.8711111111111109"/>
    <n v="0"/>
    <n v="0"/>
    <n v="2.8711111111111109"/>
    <n v="2.8711111111111109"/>
    <n v="0"/>
    <n v="21.128888888888884"/>
    <n v="8.1916666666666664"/>
    <n v="8.1916666666666664"/>
    <n v="0"/>
    <n v="12.937222222222221"/>
    <n v="12.937222222222221"/>
    <n v="10.662222222222224"/>
    <n v="2.2750000000000004"/>
    <n v="0"/>
    <n v="0"/>
    <n v="0"/>
    <n v="88.037037037037038"/>
    <n v="61.230016827934378"/>
    <n v="53.905092592592595"/>
    <n v="100"/>
    <n v="0"/>
    <n v="0"/>
    <n v="0"/>
    <n v="0.17584918624125051"/>
    <n v="0"/>
    <n v="12.937222222222221"/>
    <n v="0"/>
    <n v="12.937222222222221"/>
    <n v="2.8711111111111109"/>
    <n v="1"/>
    <n v="1"/>
    <n v="0"/>
    <m/>
    <m/>
    <m/>
    <m/>
  </r>
  <r>
    <x v="16"/>
    <s v="FROTA 01"/>
    <x v="3"/>
    <x v="3"/>
    <d v="1901-04-21T00:00:00"/>
    <n v="90"/>
    <x v="7"/>
    <s v="CA1014KS117"/>
    <s v="21/04/2023"/>
    <s v="00:00:00"/>
    <s v="21/04/2023"/>
    <s v="23:59:59"/>
    <n v="23.999999999999996"/>
    <n v="0"/>
    <n v="0"/>
    <n v="0"/>
    <n v="0"/>
    <n v="0"/>
    <n v="0"/>
    <n v="23.999999999999996"/>
    <n v="8.2402777777777789"/>
    <n v="8.2402777777777789"/>
    <n v="0"/>
    <n v="15.759722222222225"/>
    <n v="15.759722222222225"/>
    <n v="14.395000000000001"/>
    <n v="1.3647222222222222"/>
    <n v="0"/>
    <n v="0"/>
    <n v="0"/>
    <n v="100"/>
    <n v="65.665509259259281"/>
    <n v="65.665509259259281"/>
    <n v="100"/>
    <n v="0"/>
    <n v="0"/>
    <n v="0"/>
    <n v="8.659557592315148E-2"/>
    <n v="0"/>
    <n v="15.759722222222225"/>
    <n v="0"/>
    <n v="15.759722222222225"/>
    <n v="0"/>
    <n v="0"/>
    <n v="0"/>
    <n v="0"/>
    <m/>
    <m/>
    <m/>
    <m/>
  </r>
  <r>
    <x v="16"/>
    <s v="FROTA 01"/>
    <x v="3"/>
    <x v="3"/>
    <d v="1901-04-21T00:00:00"/>
    <n v="90"/>
    <x v="8"/>
    <s v="CA1014KS118"/>
    <s v="21/04/2023"/>
    <s v="00:00:00"/>
    <s v="21/04/2023"/>
    <s v="23:59:59"/>
    <n v="24"/>
    <n v="1.8977777777777778"/>
    <n v="0"/>
    <n v="0"/>
    <n v="1.8977777777777778"/>
    <n v="1.8977777777777778"/>
    <n v="0"/>
    <n v="22.102222222222224"/>
    <n v="8.5430555555555543"/>
    <n v="8.5430555555555543"/>
    <n v="0"/>
    <n v="13.559166666666668"/>
    <n v="13.559166666666668"/>
    <n v="10.289444444444445"/>
    <n v="3.2697222222222226"/>
    <n v="0"/>
    <n v="0"/>
    <n v="0"/>
    <n v="92.092592592592609"/>
    <n v="61.34752664387694"/>
    <n v="56.496527777777786"/>
    <n v="100"/>
    <n v="0"/>
    <n v="0"/>
    <n v="0"/>
    <n v="0.24114477700612544"/>
    <n v="0"/>
    <n v="13.559166666666668"/>
    <n v="0"/>
    <n v="13.559166666666668"/>
    <n v="1.8977777777777778"/>
    <n v="1"/>
    <n v="1"/>
    <n v="0"/>
    <m/>
    <m/>
    <m/>
    <m/>
  </r>
  <r>
    <x v="16"/>
    <s v="FROTA 02"/>
    <x v="3"/>
    <x v="3"/>
    <d v="1901-04-21T00:00:00"/>
    <n v="90"/>
    <x v="9"/>
    <s v="CA1014KS119"/>
    <s v="21/04/2023"/>
    <s v="00:00:00"/>
    <s v="21/04/2023"/>
    <s v="23:59:59"/>
    <n v="24"/>
    <n v="0"/>
    <n v="0"/>
    <n v="0"/>
    <n v="0"/>
    <n v="0"/>
    <n v="0"/>
    <n v="24"/>
    <n v="7.5155555555555562"/>
    <n v="7.5155555555555562"/>
    <n v="0"/>
    <n v="16.484444444444442"/>
    <n v="16.44777777777778"/>
    <n v="13.070555555555554"/>
    <n v="3.3772222222222226"/>
    <n v="3.6666666666666667E-2"/>
    <n v="0"/>
    <n v="3.6666666666666667E-2"/>
    <n v="100"/>
    <n v="68.685185185185176"/>
    <n v="68.685185185185176"/>
    <n v="100"/>
    <n v="0"/>
    <n v="0"/>
    <n v="0"/>
    <n v="0.20487328120787279"/>
    <n v="0"/>
    <n v="16.484444444444442"/>
    <n v="0"/>
    <n v="16.484444444444442"/>
    <n v="0"/>
    <n v="0"/>
    <n v="0"/>
    <n v="14339.352999999999"/>
    <m/>
    <m/>
    <m/>
    <m/>
  </r>
  <r>
    <x v="16"/>
    <s v="FROTA 01"/>
    <x v="3"/>
    <x v="3"/>
    <d v="1901-04-22T00:00:00"/>
    <n v="90"/>
    <x v="0"/>
    <s v="CA1014KS110"/>
    <s v="22/04/2023"/>
    <s v="00:00:00"/>
    <s v="22/04/2023"/>
    <s v="23:59:59"/>
    <n v="24"/>
    <n v="0"/>
    <n v="0"/>
    <n v="0"/>
    <n v="0"/>
    <n v="0"/>
    <n v="0"/>
    <n v="24"/>
    <n v="7.5211111111111109"/>
    <n v="6.9813888888888886"/>
    <n v="0.53972222222222221"/>
    <n v="16.478888888888886"/>
    <n v="16.478888888888886"/>
    <n v="13.980833333333333"/>
    <n v="2.4980555555555557"/>
    <n v="0"/>
    <n v="0"/>
    <n v="0"/>
    <n v="100"/>
    <n v="68.662037037037024"/>
    <n v="68.662037037037024"/>
    <n v="100"/>
    <n v="0"/>
    <n v="0"/>
    <n v="0"/>
    <n v="0.1515912615467602"/>
    <n v="0"/>
    <n v="16.478888888888886"/>
    <n v="0"/>
    <n v="16.478888888888886"/>
    <n v="0"/>
    <n v="0"/>
    <n v="0"/>
    <n v="0"/>
    <m/>
    <m/>
    <m/>
    <m/>
  </r>
  <r>
    <x v="16"/>
    <s v="FROTA 01"/>
    <x v="3"/>
    <x v="3"/>
    <d v="1901-04-22T00:00:00"/>
    <n v="90"/>
    <x v="1"/>
    <s v="CA1014KS111"/>
    <s v="22/04/2023"/>
    <s v="00:00:00"/>
    <s v="22/04/2023"/>
    <s v="23:59:59"/>
    <n v="23.999999999999993"/>
    <n v="0"/>
    <n v="0"/>
    <n v="0"/>
    <n v="0"/>
    <n v="0"/>
    <n v="0"/>
    <n v="23.999999999999993"/>
    <n v="5.9641666666666673"/>
    <n v="5.3152777777777782"/>
    <n v="0.64888888888888885"/>
    <n v="18.035833333333329"/>
    <n v="18.035833333333329"/>
    <n v="15.628055555555555"/>
    <n v="2.4077777777777776"/>
    <n v="0"/>
    <n v="0"/>
    <n v="0"/>
    <n v="100"/>
    <n v="75.149305555555557"/>
    <n v="75.149305555555557"/>
    <n v="100"/>
    <n v="0"/>
    <n v="0"/>
    <n v="0"/>
    <n v="0.13349966886907239"/>
    <n v="0"/>
    <n v="18.035833333333329"/>
    <n v="0"/>
    <n v="18.035833333333329"/>
    <n v="0"/>
    <n v="0"/>
    <n v="0"/>
    <n v="0"/>
    <m/>
    <m/>
    <m/>
    <m/>
  </r>
  <r>
    <x v="16"/>
    <s v="FROTA 01"/>
    <x v="3"/>
    <x v="3"/>
    <d v="1901-04-22T00:00:00"/>
    <n v="90"/>
    <x v="2"/>
    <s v="CA1014KS112"/>
    <s v="22/04/2023"/>
    <s v="00:00:00"/>
    <s v="22/04/2023"/>
    <s v="23:59:59"/>
    <n v="24"/>
    <n v="0"/>
    <n v="0"/>
    <n v="0"/>
    <n v="0"/>
    <n v="0"/>
    <n v="0"/>
    <n v="24"/>
    <n v="6.6199999999999992"/>
    <n v="6.1611111111111105"/>
    <n v="0.4588888888888889"/>
    <n v="17.38"/>
    <n v="17.38"/>
    <n v="14.475277777777777"/>
    <n v="2.9047222222222224"/>
    <n v="0"/>
    <n v="0"/>
    <n v="0"/>
    <n v="100"/>
    <n v="72.416666666666657"/>
    <n v="72.416666666666657"/>
    <n v="100"/>
    <n v="0"/>
    <n v="0"/>
    <n v="0"/>
    <n v="0.16713016238332695"/>
    <n v="0"/>
    <n v="17.38"/>
    <n v="0"/>
    <n v="17.38"/>
    <n v="0"/>
    <n v="0"/>
    <n v="0"/>
    <n v="0"/>
    <m/>
    <m/>
    <m/>
    <m/>
  </r>
  <r>
    <x v="16"/>
    <s v="FROTA 01"/>
    <x v="3"/>
    <x v="3"/>
    <d v="1901-04-22T00:00:00"/>
    <n v="90"/>
    <x v="3"/>
    <s v="CA1014KS113"/>
    <s v="22/04/2023"/>
    <s v="00:00:00"/>
    <s v="22/04/2023"/>
    <s v="23:59:59"/>
    <n v="24.000000000000007"/>
    <n v="0.61083333333333334"/>
    <n v="0.61083333333333334"/>
    <n v="0"/>
    <n v="0"/>
    <n v="0"/>
    <n v="0"/>
    <n v="23.389166666666675"/>
    <n v="5.7166666666666677"/>
    <n v="5.1347222222222229"/>
    <n v="0.58194444444444449"/>
    <n v="17.672499999999999"/>
    <n v="17.672499999999999"/>
    <n v="15.204166666666666"/>
    <n v="2.4683333333333333"/>
    <n v="0"/>
    <n v="0"/>
    <n v="0"/>
    <n v="97.454861111111114"/>
    <n v="75.558485053621666"/>
    <n v="73.635416666666643"/>
    <n v="96.659070191431184"/>
    <n v="0"/>
    <n v="0"/>
    <n v="1"/>
    <n v="0.13967086339416229"/>
    <n v="0"/>
    <n v="17.672499999999999"/>
    <n v="0.61083333333333334"/>
    <n v="17.672499999999999"/>
    <n v="0.61083333333333334"/>
    <n v="1"/>
    <n v="0"/>
    <n v="0"/>
    <m/>
    <m/>
    <m/>
    <m/>
  </r>
  <r>
    <x v="16"/>
    <s v="FROTA 01"/>
    <x v="3"/>
    <x v="3"/>
    <d v="1901-04-22T00:00:00"/>
    <n v="90"/>
    <x v="4"/>
    <s v="CA1014KS114"/>
    <s v="22/04/2023"/>
    <s v="00:00:00"/>
    <s v="22/04/2023"/>
    <s v="23:59:59"/>
    <n v="24"/>
    <n v="0"/>
    <n v="0"/>
    <n v="0"/>
    <n v="0"/>
    <n v="0"/>
    <n v="0"/>
    <n v="24"/>
    <n v="5.3361111111111104"/>
    <n v="4.7366666666666664"/>
    <n v="0.59944444444444445"/>
    <n v="18.663888888888888"/>
    <n v="18.663888888888888"/>
    <n v="16.503055555555555"/>
    <n v="2.1608333333333332"/>
    <n v="0"/>
    <n v="0"/>
    <n v="0"/>
    <n v="100"/>
    <n v="77.766203703703695"/>
    <n v="77.766203703703695"/>
    <n v="100"/>
    <n v="0"/>
    <n v="0"/>
    <n v="0"/>
    <n v="0.11577615716624498"/>
    <n v="0"/>
    <n v="18.663888888888888"/>
    <n v="0"/>
    <n v="18.663888888888888"/>
    <n v="0"/>
    <n v="0"/>
    <n v="0"/>
    <n v="0"/>
    <m/>
    <m/>
    <m/>
    <m/>
  </r>
  <r>
    <x v="16"/>
    <s v="FROTA 01"/>
    <x v="3"/>
    <x v="3"/>
    <d v="1901-04-22T00:00:00"/>
    <n v="90"/>
    <x v="5"/>
    <s v="CA1014KS115"/>
    <s v="22/04/2023"/>
    <s v="00:00:00"/>
    <s v="22/04/2023"/>
    <s v="23:59:59"/>
    <n v="23.999999999999993"/>
    <n v="1.5180555555555555"/>
    <n v="1.5180555555555555"/>
    <n v="0"/>
    <n v="0"/>
    <n v="0"/>
    <n v="0"/>
    <n v="22.481944444444437"/>
    <n v="6.1558333333333337"/>
    <n v="5.7252777777777784"/>
    <n v="0.43055555555555558"/>
    <n v="16.326111111111111"/>
    <n v="16.235833333333332"/>
    <n v="14.349166666666667"/>
    <n v="1.8866666666666667"/>
    <n v="9.0277777777777776E-2"/>
    <n v="0"/>
    <n v="9.0277777777777776E-2"/>
    <n v="93.674768518518519"/>
    <n v="72.618768147278701"/>
    <n v="68.025462962962976"/>
    <n v="91.492706922585967"/>
    <n v="0"/>
    <n v="0"/>
    <n v="1"/>
    <n v="0.11556130261680335"/>
    <n v="0"/>
    <n v="16.326111111111111"/>
    <n v="1.5180555555555555"/>
    <n v="16.326111111111111"/>
    <n v="1.5180555555555555"/>
    <n v="1"/>
    <n v="0"/>
    <n v="0"/>
    <m/>
    <m/>
    <m/>
    <m/>
  </r>
  <r>
    <x v="16"/>
    <s v="FROTA 01"/>
    <x v="3"/>
    <x v="3"/>
    <d v="1901-04-22T00:00:00"/>
    <n v="90"/>
    <x v="6"/>
    <s v="CA1014KS116"/>
    <s v="22/04/2023"/>
    <s v="00:00:00"/>
    <s v="22/04/2023"/>
    <s v="23:59:59"/>
    <n v="24"/>
    <n v="1.5694444444444444"/>
    <n v="1.5694444444444444"/>
    <n v="0"/>
    <n v="0"/>
    <n v="0"/>
    <n v="0"/>
    <n v="22.430555555555554"/>
    <n v="6.3722222222222218"/>
    <n v="6.3722222222222218"/>
    <n v="0"/>
    <n v="16.058333333333334"/>
    <n v="16.058333333333334"/>
    <n v="13.479999999999997"/>
    <n v="2.5783333333333331"/>
    <n v="0"/>
    <n v="0"/>
    <n v="0"/>
    <n v="93.460648148148138"/>
    <n v="71.591331269349851"/>
    <n v="66.909722222222229"/>
    <n v="91.096753860699664"/>
    <n v="0"/>
    <n v="0"/>
    <n v="1"/>
    <n v="0.16056045666839647"/>
    <n v="0"/>
    <n v="16.058333333333334"/>
    <n v="1.5694444444444444"/>
    <n v="16.058333333333334"/>
    <n v="1.5694444444444444"/>
    <n v="1"/>
    <n v="0"/>
    <n v="0"/>
    <m/>
    <m/>
    <m/>
    <m/>
  </r>
  <r>
    <x v="16"/>
    <s v="FROTA 01"/>
    <x v="3"/>
    <x v="3"/>
    <d v="1901-04-22T00:00:00"/>
    <n v="90"/>
    <x v="7"/>
    <s v="CA1014KS117"/>
    <s v="22/04/2023"/>
    <s v="00:00:00"/>
    <s v="22/04/2023"/>
    <s v="23:59:59"/>
    <n v="24"/>
    <n v="0"/>
    <n v="0"/>
    <n v="0"/>
    <n v="0"/>
    <n v="0"/>
    <n v="0"/>
    <n v="24"/>
    <n v="7.5805555555555548"/>
    <n v="6.9624999999999995"/>
    <n v="0.61805555555555558"/>
    <n v="16.419444444444444"/>
    <n v="16.419444444444444"/>
    <n v="14.816944444444443"/>
    <n v="1.6025"/>
    <n v="0"/>
    <n v="0"/>
    <n v="0"/>
    <n v="100"/>
    <n v="68.414351851851848"/>
    <n v="68.414351851851848"/>
    <n v="100"/>
    <n v="0"/>
    <n v="0"/>
    <n v="0"/>
    <n v="9.7597699204872282E-2"/>
    <n v="0"/>
    <n v="16.419444444444444"/>
    <n v="0"/>
    <n v="16.419444444444444"/>
    <n v="0"/>
    <n v="0"/>
    <n v="0"/>
    <n v="0"/>
    <m/>
    <m/>
    <m/>
    <m/>
  </r>
  <r>
    <x v="16"/>
    <s v="FROTA 01"/>
    <x v="3"/>
    <x v="3"/>
    <d v="1901-04-22T00:00:00"/>
    <n v="90"/>
    <x v="8"/>
    <s v="CA1014KS118"/>
    <s v="22/04/2023"/>
    <s v="00:00:00"/>
    <s v="22/04/2023"/>
    <s v="23:59:59"/>
    <n v="24"/>
    <n v="19.645833333333332"/>
    <n v="0"/>
    <n v="0"/>
    <n v="19.645833333333332"/>
    <n v="19.645833333333332"/>
    <n v="0"/>
    <n v="4.354166666666667"/>
    <n v="1.4488888888888889"/>
    <n v="1.4488888888888889"/>
    <n v="0"/>
    <n v="2.9052777777777776"/>
    <n v="2.9052777777777776"/>
    <n v="2.299722222222222"/>
    <n v="0.60555555555555551"/>
    <n v="0"/>
    <n v="0"/>
    <n v="0"/>
    <n v="18.142361111111114"/>
    <n v="66.724082934609243"/>
    <n v="12.105324074074074"/>
    <n v="100"/>
    <n v="0"/>
    <n v="0"/>
    <n v="0"/>
    <n v="0.20843292857825796"/>
    <n v="0"/>
    <n v="2.9052777777777776"/>
    <n v="0"/>
    <n v="2.9052777777777776"/>
    <n v="0"/>
    <n v="0"/>
    <n v="1"/>
    <n v="0"/>
    <m/>
    <m/>
    <m/>
    <m/>
  </r>
  <r>
    <x v="16"/>
    <s v="FROTA 02"/>
    <x v="3"/>
    <x v="3"/>
    <d v="1901-04-22T00:00:00"/>
    <n v="90"/>
    <x v="9"/>
    <s v="CA1014KS119"/>
    <s v="22/04/2023"/>
    <s v="00:00:00"/>
    <s v="22/04/2023"/>
    <s v="23:59:59"/>
    <n v="24.000000000000011"/>
    <n v="0.90583333333333338"/>
    <n v="0.90583333333333338"/>
    <n v="0"/>
    <n v="0"/>
    <n v="0"/>
    <n v="0"/>
    <n v="23.094166666666677"/>
    <n v="5.4958333333333345"/>
    <n v="4.8497222222222227"/>
    <n v="0.64611111111111108"/>
    <n v="17.598333333333329"/>
    <n v="17.598333333333329"/>
    <n v="15.176111111111108"/>
    <n v="2.4222222222222225"/>
    <n v="0"/>
    <n v="0"/>
    <n v="0"/>
    <n v="96.225694444444443"/>
    <n v="76.202504239887375"/>
    <n v="73.326388888888843"/>
    <n v="95.104706147264125"/>
    <n v="0"/>
    <n v="0"/>
    <n v="1"/>
    <n v="0.13763929665056671"/>
    <n v="0"/>
    <n v="17.598333333333329"/>
    <n v="0.90583333333333338"/>
    <n v="17.598333333333329"/>
    <n v="0.90583333333333338"/>
    <n v="1"/>
    <n v="0"/>
    <n v="13919.934999999999"/>
    <m/>
    <m/>
    <m/>
    <m/>
  </r>
  <r>
    <x v="16"/>
    <s v="FROTA 01"/>
    <x v="3"/>
    <x v="3"/>
    <d v="1901-04-23T00:00:00"/>
    <n v="90"/>
    <x v="0"/>
    <s v="CA1014KS110"/>
    <s v="23/04/2023"/>
    <s v="00:00:00"/>
    <s v="23/04/2023"/>
    <s v="23:59:59"/>
    <n v="24"/>
    <n v="0"/>
    <n v="0"/>
    <n v="0"/>
    <n v="0"/>
    <n v="0"/>
    <n v="0"/>
    <n v="24"/>
    <n v="7.2047222222222231"/>
    <n v="7.2047222222222231"/>
    <n v="0"/>
    <n v="16.795277777777777"/>
    <n v="16.795277777777777"/>
    <n v="14.326944444444447"/>
    <n v="2.4683333333333333"/>
    <n v="0"/>
    <n v="0"/>
    <n v="0"/>
    <n v="100"/>
    <n v="69.980324074074076"/>
    <n v="69.980324074074076"/>
    <n v="100"/>
    <n v="0"/>
    <n v="0"/>
    <n v="0"/>
    <n v="0.14696591303772555"/>
    <n v="0"/>
    <n v="16.795277777777777"/>
    <n v="0"/>
    <n v="16.795277777777777"/>
    <n v="0"/>
    <n v="0"/>
    <n v="0"/>
    <n v="0"/>
    <m/>
    <m/>
    <m/>
    <m/>
  </r>
  <r>
    <x v="16"/>
    <s v="FROTA 01"/>
    <x v="3"/>
    <x v="3"/>
    <d v="1901-04-23T00:00:00"/>
    <n v="90"/>
    <x v="1"/>
    <s v="CA1014KS111"/>
    <s v="23/04/2023"/>
    <s v="00:00:00"/>
    <s v="23/04/2023"/>
    <s v="23:59:59"/>
    <n v="24.000000000000004"/>
    <n v="0"/>
    <n v="0"/>
    <n v="0"/>
    <n v="0"/>
    <n v="0"/>
    <n v="0"/>
    <n v="24.000000000000004"/>
    <n v="7.7591666666666663"/>
    <n v="7.7591666666666663"/>
    <n v="0"/>
    <n v="16.240833333333335"/>
    <n v="16.240833333333335"/>
    <n v="13.243055555555555"/>
    <n v="2.9977777777777774"/>
    <n v="0"/>
    <n v="0"/>
    <n v="0"/>
    <n v="100"/>
    <n v="67.670138888888886"/>
    <n v="67.670138888888886"/>
    <n v="100"/>
    <n v="0"/>
    <n v="0"/>
    <n v="0"/>
    <n v="0.1845827560846289"/>
    <n v="0"/>
    <n v="16.240833333333335"/>
    <n v="0"/>
    <n v="16.240833333333335"/>
    <n v="0"/>
    <n v="0"/>
    <n v="0"/>
    <n v="0"/>
    <m/>
    <m/>
    <m/>
    <m/>
  </r>
  <r>
    <x v="16"/>
    <s v="FROTA 01"/>
    <x v="3"/>
    <x v="3"/>
    <d v="1901-04-23T00:00:00"/>
    <n v="90"/>
    <x v="2"/>
    <s v="CA1014KS112"/>
    <s v="23/04/2023"/>
    <s v="00:00:00"/>
    <s v="23/04/2023"/>
    <s v="23:59:59"/>
    <n v="24.000000000000004"/>
    <n v="0"/>
    <n v="0"/>
    <n v="0"/>
    <n v="0"/>
    <n v="0"/>
    <n v="0"/>
    <n v="24.000000000000004"/>
    <n v="7.6111111111111107"/>
    <n v="7.6111111111111107"/>
    <n v="0"/>
    <n v="16.388888888888889"/>
    <n v="16.388888888888889"/>
    <n v="13.081944444444447"/>
    <n v="3.3069444444444445"/>
    <n v="0"/>
    <n v="0"/>
    <n v="0"/>
    <n v="100"/>
    <n v="68.287037037037024"/>
    <n v="68.287037037037024"/>
    <n v="100"/>
    <n v="0"/>
    <n v="0"/>
    <n v="0"/>
    <n v="0.20177966101694914"/>
    <n v="0"/>
    <n v="16.388888888888889"/>
    <n v="0"/>
    <n v="16.388888888888889"/>
    <n v="0"/>
    <n v="0"/>
    <n v="0"/>
    <n v="0"/>
    <m/>
    <m/>
    <m/>
    <m/>
  </r>
  <r>
    <x v="16"/>
    <s v="FROTA 01"/>
    <x v="3"/>
    <x v="3"/>
    <d v="1901-04-23T00:00:00"/>
    <n v="90"/>
    <x v="3"/>
    <s v="CA1014KS113"/>
    <s v="23/04/2023"/>
    <s v="00:00:00"/>
    <s v="23/04/2023"/>
    <s v="23:59:59"/>
    <n v="24.000000000000004"/>
    <n v="0"/>
    <n v="0"/>
    <n v="0"/>
    <n v="0"/>
    <n v="0"/>
    <n v="0"/>
    <n v="24.000000000000004"/>
    <n v="8.7158333333333324"/>
    <n v="8.7158333333333324"/>
    <n v="0"/>
    <n v="15.284166666666668"/>
    <n v="15.284166666666668"/>
    <n v="12.811666666666667"/>
    <n v="2.4725000000000001"/>
    <n v="0"/>
    <n v="0"/>
    <n v="0"/>
    <n v="100"/>
    <n v="63.684027777777771"/>
    <n v="63.684027777777771"/>
    <n v="100"/>
    <n v="0"/>
    <n v="0"/>
    <n v="0"/>
    <n v="0.16176871490104139"/>
    <n v="0"/>
    <n v="15.284166666666668"/>
    <n v="0"/>
    <n v="15.284166666666668"/>
    <n v="0"/>
    <n v="0"/>
    <n v="0"/>
    <n v="0"/>
    <m/>
    <m/>
    <m/>
    <m/>
  </r>
  <r>
    <x v="16"/>
    <s v="FROTA 01"/>
    <x v="3"/>
    <x v="3"/>
    <d v="1901-04-23T00:00:00"/>
    <n v="90"/>
    <x v="4"/>
    <s v="CA1014KS114"/>
    <s v="23/04/2023"/>
    <s v="00:00:00"/>
    <s v="23/04/2023"/>
    <s v="23:59:59"/>
    <n v="24.000000000000004"/>
    <n v="0"/>
    <n v="0"/>
    <n v="0"/>
    <n v="0"/>
    <n v="0"/>
    <n v="0"/>
    <n v="24.000000000000004"/>
    <n v="7.7044444444444453"/>
    <n v="7.7044444444444453"/>
    <n v="0"/>
    <n v="16.295555555555556"/>
    <n v="16.295555555555556"/>
    <n v="12.593333333333332"/>
    <n v="3.7022222222222227"/>
    <n v="0"/>
    <n v="0"/>
    <n v="0"/>
    <n v="100"/>
    <n v="67.898148148148138"/>
    <n v="67.898148148148138"/>
    <n v="100"/>
    <n v="0"/>
    <n v="0"/>
    <n v="0"/>
    <n v="0.22719214509750446"/>
    <n v="0"/>
    <n v="16.295555555555556"/>
    <n v="0"/>
    <n v="16.295555555555556"/>
    <n v="0"/>
    <n v="0"/>
    <n v="0"/>
    <n v="0"/>
    <m/>
    <m/>
    <m/>
    <m/>
  </r>
  <r>
    <x v="16"/>
    <s v="FROTA 01"/>
    <x v="3"/>
    <x v="3"/>
    <d v="1901-04-23T00:00:00"/>
    <n v="90"/>
    <x v="5"/>
    <s v="CA1014KS115"/>
    <s v="23/04/2023"/>
    <s v="00:00:00"/>
    <s v="23/04/2023"/>
    <s v="23:59:59"/>
    <n v="24.000000000000007"/>
    <n v="0.44388888888888889"/>
    <n v="0.44388888888888889"/>
    <n v="0"/>
    <n v="0"/>
    <n v="0"/>
    <n v="0"/>
    <n v="23.556111111111118"/>
    <n v="8.2694444444444439"/>
    <n v="8.2694444444444439"/>
    <n v="0"/>
    <n v="15.286666666666667"/>
    <n v="15.286666666666667"/>
    <n v="12.729722222222223"/>
    <n v="2.5569444444444445"/>
    <n v="0"/>
    <n v="0"/>
    <n v="0"/>
    <n v="98.150462962962962"/>
    <n v="64.894695879814137"/>
    <n v="63.694444444444429"/>
    <n v="97.178174112661125"/>
    <n v="0"/>
    <n v="0"/>
    <n v="1"/>
    <n v="0.1672663177787469"/>
    <n v="0"/>
    <n v="15.286666666666667"/>
    <n v="0.44388888888888889"/>
    <n v="15.286666666666667"/>
    <n v="0.44388888888888889"/>
    <n v="1"/>
    <n v="0"/>
    <n v="0"/>
    <m/>
    <m/>
    <m/>
    <m/>
  </r>
  <r>
    <x v="16"/>
    <s v="FROTA 01"/>
    <x v="3"/>
    <x v="3"/>
    <d v="1901-04-23T00:00:00"/>
    <n v="90"/>
    <x v="6"/>
    <s v="CA1014KS116"/>
    <s v="23/04/2023"/>
    <s v="00:00:00"/>
    <s v="23/04/2023"/>
    <s v="23:59:59"/>
    <n v="24.000000000000004"/>
    <n v="2.7741666666666664"/>
    <n v="2.7741666666666664"/>
    <n v="0"/>
    <n v="0"/>
    <n v="0"/>
    <n v="0"/>
    <n v="21.225833333333338"/>
    <n v="6.3980555555555547"/>
    <n v="6.3980555555555547"/>
    <n v="0"/>
    <n v="14.827777777777778"/>
    <n v="14.827777777777778"/>
    <n v="12.501944444444444"/>
    <n v="2.3258333333333336"/>
    <n v="0"/>
    <n v="0"/>
    <n v="0"/>
    <n v="88.440972222222229"/>
    <n v="69.85722324735319"/>
    <n v="61.782407407407405"/>
    <n v="84.239430618460716"/>
    <n v="0"/>
    <n v="0"/>
    <n v="1"/>
    <n v="0.15685650056200826"/>
    <n v="0"/>
    <n v="14.827777777777778"/>
    <n v="2.7741666666666664"/>
    <n v="14.827777777777778"/>
    <n v="2.7741666666666664"/>
    <n v="1"/>
    <n v="0"/>
    <n v="0"/>
    <m/>
    <m/>
    <m/>
    <m/>
  </r>
  <r>
    <x v="16"/>
    <s v="FROTA 01"/>
    <x v="3"/>
    <x v="3"/>
    <d v="1901-04-23T00:00:00"/>
    <n v="90"/>
    <x v="7"/>
    <s v="CA1014KS117"/>
    <s v="23/04/2023"/>
    <s v="00:00:00"/>
    <s v="23/04/2023"/>
    <s v="23:59:59"/>
    <n v="24"/>
    <n v="5.1802777777777775"/>
    <n v="0"/>
    <n v="0"/>
    <n v="5.1802777777777775"/>
    <n v="5.1802777777777775"/>
    <n v="0"/>
    <n v="18.819722222222225"/>
    <n v="7.1811111111111119"/>
    <n v="7.1811111111111119"/>
    <n v="0"/>
    <n v="11.638611111111112"/>
    <n v="11.638611111111112"/>
    <n v="9.8716666666666679"/>
    <n v="1.7669444444444444"/>
    <n v="0"/>
    <n v="0"/>
    <n v="0"/>
    <n v="78.415509259259281"/>
    <n v="61.842629629082971"/>
    <n v="48.494212962962969"/>
    <n v="100"/>
    <n v="0"/>
    <n v="0"/>
    <n v="0"/>
    <n v="0.15181746581063985"/>
    <n v="0"/>
    <n v="11.638611111111112"/>
    <n v="0"/>
    <n v="5.8193055555555562"/>
    <n v="2.5901388888888888"/>
    <n v="2"/>
    <n v="1"/>
    <n v="0"/>
    <m/>
    <m/>
    <m/>
    <m/>
  </r>
  <r>
    <x v="16"/>
    <s v="FROTA 01"/>
    <x v="3"/>
    <x v="3"/>
    <d v="1901-04-23T00:00:00"/>
    <n v="90"/>
    <x v="8"/>
    <s v="CA1014KS118"/>
    <s v="23/04/2023"/>
    <s v="00:00:00"/>
    <s v="23/04/2023"/>
    <s v="23:59:59"/>
    <n v="24.000000000000004"/>
    <n v="0"/>
    <n v="0"/>
    <n v="0"/>
    <n v="0"/>
    <n v="0"/>
    <n v="0"/>
    <n v="24.000000000000004"/>
    <n v="9.2122222222222216"/>
    <n v="9.2122222222222216"/>
    <n v="0"/>
    <n v="14.787777777777777"/>
    <n v="14.787777777777777"/>
    <n v="12.403055555555557"/>
    <n v="2.3847222222222224"/>
    <n v="0"/>
    <n v="0"/>
    <n v="0"/>
    <n v="100"/>
    <n v="61.615740740740733"/>
    <n v="61.615740740740733"/>
    <n v="100"/>
    <n v="0"/>
    <n v="0"/>
    <n v="0"/>
    <n v="0.16126305507551283"/>
    <n v="0"/>
    <n v="14.787777777777777"/>
    <n v="0"/>
    <n v="14.787777777777777"/>
    <n v="0"/>
    <n v="0"/>
    <n v="0"/>
    <n v="0"/>
    <m/>
    <m/>
    <m/>
    <m/>
  </r>
  <r>
    <x v="16"/>
    <s v="FROTA 02"/>
    <x v="3"/>
    <x v="3"/>
    <d v="1901-04-23T00:00:00"/>
    <n v="90"/>
    <x v="9"/>
    <s v="CA1014KS119"/>
    <s v="23/04/2023"/>
    <s v="00:00:00"/>
    <s v="23/04/2023"/>
    <s v="23:59:59"/>
    <n v="24.000000000000007"/>
    <n v="0.73444444444444446"/>
    <n v="0.73444444444444446"/>
    <n v="0"/>
    <n v="0"/>
    <n v="0"/>
    <n v="0"/>
    <n v="23.265555555555562"/>
    <n v="8.1522222222222229"/>
    <n v="8.1522222222222229"/>
    <n v="0"/>
    <n v="15.113333333333332"/>
    <n v="15.087222222222222"/>
    <n v="11.999444444444444"/>
    <n v="3.0877777777777777"/>
    <n v="2.6111111111111113E-2"/>
    <n v="0"/>
    <n v="2.6111111111111113E-2"/>
    <n v="96.93981481481481"/>
    <n v="64.960122259897773"/>
    <n v="62.972222222222193"/>
    <n v="95.365631353852635"/>
    <n v="0"/>
    <n v="0"/>
    <n v="1"/>
    <n v="0.20430818997206296"/>
    <n v="0"/>
    <n v="15.113333333333332"/>
    <n v="0.73444444444444446"/>
    <n v="15.113333333333332"/>
    <n v="0.73444444444444446"/>
    <n v="1"/>
    <n v="0"/>
    <n v="14765.582"/>
    <m/>
    <m/>
    <m/>
    <m/>
  </r>
  <r>
    <x v="17"/>
    <s v="FROTA 01"/>
    <x v="3"/>
    <x v="3"/>
    <d v="1901-04-24T00:00:00"/>
    <n v="90"/>
    <x v="0"/>
    <s v="CA1014KS110"/>
    <s v="24/04/2023"/>
    <s v="00:00:00"/>
    <s v="24/04/2023"/>
    <s v="23:59:59"/>
    <n v="24.000000000000004"/>
    <n v="0"/>
    <n v="0"/>
    <n v="0"/>
    <n v="0"/>
    <n v="0"/>
    <n v="0"/>
    <n v="24.000000000000004"/>
    <n v="8.1297222222222221"/>
    <n v="8.1297222222222221"/>
    <n v="0"/>
    <n v="15.870277777777776"/>
    <n v="15.870277777777776"/>
    <n v="14.283055555555555"/>
    <n v="1.5872222222222223"/>
    <n v="0"/>
    <n v="0"/>
    <n v="0"/>
    <n v="100"/>
    <n v="66.126157407407391"/>
    <n v="66.126157407407391"/>
    <n v="100"/>
    <n v="0"/>
    <n v="0"/>
    <n v="0"/>
    <n v="0.10001225211348959"/>
    <n v="0"/>
    <n v="15.870277777777776"/>
    <n v="0"/>
    <n v="15.870277777777776"/>
    <n v="0"/>
    <n v="0"/>
    <n v="0"/>
    <n v="0"/>
    <m/>
    <m/>
    <m/>
    <m/>
  </r>
  <r>
    <x v="17"/>
    <s v="FROTA 01"/>
    <x v="3"/>
    <x v="3"/>
    <d v="1901-04-24T00:00:00"/>
    <n v="90"/>
    <x v="1"/>
    <s v="CA1014KS111"/>
    <s v="24/04/2023"/>
    <s v="00:00:00"/>
    <s v="24/04/2023"/>
    <s v="23:59:59"/>
    <n v="24"/>
    <n v="0"/>
    <n v="0"/>
    <n v="0"/>
    <n v="0"/>
    <n v="0"/>
    <n v="0"/>
    <n v="24"/>
    <n v="8.2380555555555564"/>
    <n v="8.2380555555555564"/>
    <n v="0"/>
    <n v="15.76194444444444"/>
    <n v="15.76194444444444"/>
    <n v="14.149166666666664"/>
    <n v="1.6127777777777779"/>
    <n v="0"/>
    <n v="0"/>
    <n v="0"/>
    <n v="100"/>
    <n v="65.674768518518505"/>
    <n v="65.674768518518505"/>
    <n v="100"/>
    <n v="0"/>
    <n v="0"/>
    <n v="0"/>
    <n v="0.10232099113547048"/>
    <n v="0"/>
    <n v="15.76194444444444"/>
    <n v="0"/>
    <n v="15.76194444444444"/>
    <n v="0"/>
    <n v="0"/>
    <n v="0"/>
    <n v="0"/>
    <m/>
    <m/>
    <m/>
    <m/>
  </r>
  <r>
    <x v="17"/>
    <s v="FROTA 01"/>
    <x v="3"/>
    <x v="3"/>
    <d v="1901-04-24T00:00:00"/>
    <n v="90"/>
    <x v="2"/>
    <s v="CA1014KS112"/>
    <s v="24/04/2023"/>
    <s v="00:00:00"/>
    <s v="24/04/2023"/>
    <s v="23:59:59"/>
    <n v="24"/>
    <n v="0"/>
    <n v="0"/>
    <n v="0"/>
    <n v="0"/>
    <n v="0"/>
    <n v="0"/>
    <n v="24"/>
    <n v="7.5780555555555544"/>
    <n v="7.5780555555555544"/>
    <n v="0"/>
    <n v="16.421944444444446"/>
    <n v="16.421944444444446"/>
    <n v="14.270833333333336"/>
    <n v="2.1511111111111112"/>
    <n v="0"/>
    <n v="0"/>
    <n v="0"/>
    <n v="100"/>
    <n v="68.424768518518519"/>
    <n v="68.424768518518519"/>
    <n v="100"/>
    <n v="0"/>
    <n v="0"/>
    <n v="0"/>
    <n v="0.13099003704392834"/>
    <n v="0"/>
    <n v="16.421944444444446"/>
    <n v="0"/>
    <n v="16.421944444444446"/>
    <n v="0"/>
    <n v="0"/>
    <n v="0"/>
    <n v="0"/>
    <m/>
    <m/>
    <m/>
    <m/>
  </r>
  <r>
    <x v="17"/>
    <s v="FROTA 01"/>
    <x v="3"/>
    <x v="3"/>
    <d v="1901-04-24T00:00:00"/>
    <n v="90"/>
    <x v="3"/>
    <s v="CA1014KS113"/>
    <s v="24/04/2023"/>
    <s v="00:00:00"/>
    <s v="24/04/2023"/>
    <s v="23:59:59"/>
    <n v="24"/>
    <n v="4.3669444444444441"/>
    <n v="2.1163888888888889"/>
    <n v="0"/>
    <n v="2.2505555555555556"/>
    <n v="2.2505555555555556"/>
    <n v="0"/>
    <n v="19.633055555555551"/>
    <n v="7.2447222222222223"/>
    <n v="7.2447222222222223"/>
    <n v="0"/>
    <n v="12.388333333333334"/>
    <n v="12.388333333333334"/>
    <n v="10.273333333333333"/>
    <n v="2.1150000000000002"/>
    <n v="0"/>
    <n v="0"/>
    <n v="0"/>
    <n v="81.804398148148124"/>
    <n v="63.099364733513511"/>
    <n v="51.61805555555555"/>
    <n v="85.408966428557747"/>
    <n v="0"/>
    <n v="0"/>
    <n v="2"/>
    <n v="0.17072514462531954"/>
    <n v="0"/>
    <n v="6.1941666666666668"/>
    <n v="1.0581944444444444"/>
    <n v="4.1294444444444443"/>
    <n v="1.455648148148148"/>
    <n v="3"/>
    <n v="0.51536161821767068"/>
    <n v="0"/>
    <m/>
    <m/>
    <m/>
    <m/>
  </r>
  <r>
    <x v="17"/>
    <s v="FROTA 01"/>
    <x v="3"/>
    <x v="3"/>
    <d v="1901-04-24T00:00:00"/>
    <n v="90"/>
    <x v="4"/>
    <s v="CA1014KS114"/>
    <s v="24/04/2023"/>
    <s v="00:00:00"/>
    <s v="24/04/2023"/>
    <s v="23:59:59"/>
    <n v="24"/>
    <n v="0.99583333333333335"/>
    <n v="0.99583333333333335"/>
    <n v="0"/>
    <n v="0"/>
    <n v="0"/>
    <n v="0"/>
    <n v="23.004166666666666"/>
    <n v="6.4377777777777769"/>
    <n v="6.4377777777777769"/>
    <n v="0"/>
    <n v="16.566388888888888"/>
    <n v="16.566388888888888"/>
    <n v="12.595277777777778"/>
    <n v="3.971111111111111"/>
    <n v="0"/>
    <n v="0"/>
    <n v="0"/>
    <n v="95.850694444444443"/>
    <n v="72.014731630743228"/>
    <n v="69.026620370370367"/>
    <n v="94.329684929773506"/>
    <n v="0"/>
    <n v="0"/>
    <n v="1"/>
    <n v="0.23970891530709773"/>
    <n v="0"/>
    <n v="16.566388888888888"/>
    <n v="0.99583333333333335"/>
    <n v="16.566388888888888"/>
    <n v="0.99583333333333335"/>
    <n v="1"/>
    <n v="0"/>
    <n v="0"/>
    <m/>
    <m/>
    <m/>
    <m/>
  </r>
  <r>
    <x v="17"/>
    <s v="FROTA 01"/>
    <x v="3"/>
    <x v="3"/>
    <d v="1901-04-24T00:00:00"/>
    <n v="90"/>
    <x v="5"/>
    <s v="CA1014KS115"/>
    <s v="24/04/2023"/>
    <s v="00:00:00"/>
    <s v="24/04/2023"/>
    <s v="23:59:59"/>
    <n v="24.000000000000004"/>
    <n v="4.4977777777777774"/>
    <n v="4.4977777777777774"/>
    <n v="0"/>
    <n v="0"/>
    <n v="0"/>
    <n v="0"/>
    <n v="19.502222222222226"/>
    <n v="6.0266666666666664"/>
    <n v="6.0266666666666664"/>
    <n v="0"/>
    <n v="13.475555555555557"/>
    <n v="13.46638888888889"/>
    <n v="11.351944444444444"/>
    <n v="2.1144444444444446"/>
    <n v="9.1666666666666667E-3"/>
    <n v="0"/>
    <n v="9.1666666666666667E-3"/>
    <n v="81.259259259259267"/>
    <n v="69.097538742023687"/>
    <n v="56.148148148148145"/>
    <n v="74.975272007912949"/>
    <n v="0"/>
    <n v="0"/>
    <n v="1"/>
    <n v="0.15690963060686014"/>
    <n v="0"/>
    <n v="13.475555555555557"/>
    <n v="4.4977777777777774"/>
    <n v="13.475555555555557"/>
    <n v="4.4977777777777774"/>
    <n v="1"/>
    <n v="0"/>
    <n v="0"/>
    <m/>
    <m/>
    <m/>
    <m/>
  </r>
  <r>
    <x v="17"/>
    <s v="FROTA 01"/>
    <x v="3"/>
    <x v="3"/>
    <d v="1901-04-24T00:00:00"/>
    <n v="90"/>
    <x v="6"/>
    <s v="CA1014KS116"/>
    <s v="24/04/2023"/>
    <s v="00:00:00"/>
    <s v="24/04/2023"/>
    <s v="23:59:59"/>
    <n v="24.000000000000004"/>
    <n v="3.0147222222222223"/>
    <n v="3.0147222222222223"/>
    <n v="0"/>
    <n v="0"/>
    <n v="0"/>
    <n v="0"/>
    <n v="20.985277777777782"/>
    <n v="6.3497222222222227"/>
    <n v="6.3497222222222227"/>
    <n v="0"/>
    <n v="14.635555555555554"/>
    <n v="14.635555555555554"/>
    <n v="11.9725"/>
    <n v="2.6630555555555553"/>
    <n v="0"/>
    <n v="0"/>
    <n v="0"/>
    <n v="87.438657407407419"/>
    <n v="69.742014904628874"/>
    <n v="60.981481481481467"/>
    <n v="82.919689649202866"/>
    <n v="0"/>
    <n v="0"/>
    <n v="0"/>
    <n v="0.18195794108715457"/>
    <n v="0"/>
    <n v="14.635555555555554"/>
    <n v="0"/>
    <n v="14.635555555555554"/>
    <n v="0"/>
    <n v="0"/>
    <n v="0"/>
    <n v="0"/>
    <m/>
    <m/>
    <m/>
    <m/>
  </r>
  <r>
    <x v="17"/>
    <s v="FROTA 01"/>
    <x v="3"/>
    <x v="3"/>
    <d v="1901-04-24T00:00:00"/>
    <n v="90"/>
    <x v="7"/>
    <s v="CA1014KS117"/>
    <s v="24/04/2023"/>
    <s v="00:00:00"/>
    <s v="24/04/2023"/>
    <s v="23:59:59"/>
    <n v="24.000000000000004"/>
    <n v="0"/>
    <n v="0"/>
    <n v="0"/>
    <n v="0"/>
    <n v="0"/>
    <n v="0"/>
    <n v="24.000000000000004"/>
    <n v="6.2141666666666655"/>
    <n v="6.2141666666666655"/>
    <n v="0"/>
    <n v="17.785833333333333"/>
    <n v="17.653055555555557"/>
    <n v="15.12611111111111"/>
    <n v="2.5269444444444442"/>
    <n v="0.13277777777777777"/>
    <n v="0"/>
    <n v="0.13277777777777777"/>
    <n v="100"/>
    <n v="74.107638888888872"/>
    <n v="74.107638888888872"/>
    <n v="100"/>
    <n v="0"/>
    <n v="0"/>
    <n v="0"/>
    <n v="0.14207624670071373"/>
    <n v="0"/>
    <n v="17.785833333333333"/>
    <n v="0"/>
    <n v="17.785833333333333"/>
    <n v="0"/>
    <n v="0"/>
    <n v="0"/>
    <n v="0"/>
    <m/>
    <m/>
    <m/>
    <m/>
  </r>
  <r>
    <x v="17"/>
    <s v="FROTA 01"/>
    <x v="3"/>
    <x v="3"/>
    <d v="1901-04-24T00:00:00"/>
    <n v="90"/>
    <x v="8"/>
    <s v="CA1014KS118"/>
    <s v="24/04/2023"/>
    <s v="00:00:00"/>
    <s v="24/04/2023"/>
    <s v="23:59:59"/>
    <n v="24"/>
    <n v="0"/>
    <n v="0"/>
    <n v="0"/>
    <n v="0"/>
    <n v="0"/>
    <n v="0"/>
    <n v="24"/>
    <n v="8.3363888888888908"/>
    <n v="8.3363888888888908"/>
    <n v="0"/>
    <n v="15.663611111111111"/>
    <n v="15.663611111111111"/>
    <n v="14.307222222222222"/>
    <n v="1.3563888888888889"/>
    <n v="0"/>
    <n v="0"/>
    <n v="0"/>
    <n v="100"/>
    <n v="65.265046296296291"/>
    <n v="65.265046296296291"/>
    <n v="100"/>
    <n v="0"/>
    <n v="0"/>
    <n v="0"/>
    <n v="8.6594903261274364E-2"/>
    <n v="0"/>
    <n v="15.663611111111111"/>
    <n v="0"/>
    <n v="15.663611111111111"/>
    <n v="0"/>
    <n v="0"/>
    <n v="0"/>
    <n v="0"/>
    <m/>
    <m/>
    <m/>
    <m/>
  </r>
  <r>
    <x v="17"/>
    <s v="FROTA 02"/>
    <x v="3"/>
    <x v="3"/>
    <d v="1901-04-24T00:00:00"/>
    <n v="90"/>
    <x v="9"/>
    <s v="CA1014KS119"/>
    <s v="24/04/2023"/>
    <s v="00:00:00"/>
    <s v="24/04/2023"/>
    <s v="23:59:59"/>
    <n v="24.000000000000004"/>
    <n v="0"/>
    <n v="0"/>
    <n v="0"/>
    <n v="0"/>
    <n v="0"/>
    <n v="0"/>
    <n v="24.000000000000004"/>
    <n v="6.2238888888888892"/>
    <n v="6.2238888888888892"/>
    <n v="0"/>
    <n v="17.77611111111111"/>
    <n v="17.77611111111111"/>
    <n v="15.120555555555557"/>
    <n v="2.6555555555555554"/>
    <n v="0"/>
    <n v="0"/>
    <n v="0"/>
    <n v="100"/>
    <n v="74.067129629629619"/>
    <n v="74.067129629629619"/>
    <n v="100"/>
    <n v="0"/>
    <n v="0"/>
    <n v="0"/>
    <n v="0.14938900521923931"/>
    <n v="0"/>
    <n v="17.77611111111111"/>
    <n v="0"/>
    <n v="17.77611111111111"/>
    <n v="0"/>
    <n v="0"/>
    <n v="0"/>
    <n v="16900.259999999998"/>
    <m/>
    <m/>
    <m/>
    <m/>
  </r>
  <r>
    <x v="17"/>
    <s v="FROTA 01"/>
    <x v="3"/>
    <x v="3"/>
    <d v="1901-04-25T00:00:00"/>
    <n v="90"/>
    <x v="0"/>
    <s v="CA1014KS110"/>
    <s v="25/04/2023"/>
    <s v="00:00:00"/>
    <s v="25/04/2023"/>
    <s v="23:59:59"/>
    <n v="23.999999999999996"/>
    <n v="0"/>
    <n v="0"/>
    <n v="0"/>
    <n v="0"/>
    <n v="0"/>
    <n v="0"/>
    <n v="23.999999999999996"/>
    <n v="8.0738888888888898"/>
    <n v="8.0738888888888898"/>
    <n v="0"/>
    <n v="15.92611111111111"/>
    <n v="15.92611111111111"/>
    <n v="13.234999999999998"/>
    <n v="2.6911111111111112"/>
    <n v="0"/>
    <n v="0"/>
    <n v="0"/>
    <n v="100"/>
    <n v="66.358796296296305"/>
    <n v="66.358796296296305"/>
    <n v="100"/>
    <n v="0"/>
    <n v="0"/>
    <n v="0"/>
    <n v="0.16897477936303068"/>
    <n v="0"/>
    <n v="15.92611111111111"/>
    <n v="0"/>
    <n v="15.92611111111111"/>
    <n v="0"/>
    <n v="0"/>
    <n v="0"/>
    <n v="0"/>
    <m/>
    <m/>
    <m/>
    <m/>
  </r>
  <r>
    <x v="17"/>
    <s v="FROTA 01"/>
    <x v="3"/>
    <x v="3"/>
    <d v="1901-04-25T00:00:00"/>
    <n v="90"/>
    <x v="1"/>
    <s v="CA1014KS111"/>
    <s v="25/04/2023"/>
    <s v="00:00:00"/>
    <s v="25/04/2023"/>
    <s v="23:59:59"/>
    <n v="24.000000000000007"/>
    <n v="0"/>
    <n v="0"/>
    <n v="0"/>
    <n v="0"/>
    <n v="0"/>
    <n v="0"/>
    <n v="24.000000000000007"/>
    <n v="7.1480555555555547"/>
    <n v="7.1480555555555547"/>
    <n v="0"/>
    <n v="16.851944444444442"/>
    <n v="16.851944444444442"/>
    <n v="13.545555555555556"/>
    <n v="3.3063888888888888"/>
    <n v="0"/>
    <n v="0"/>
    <n v="0"/>
    <n v="100"/>
    <n v="70.216435185185162"/>
    <n v="70.216435185185162"/>
    <n v="100"/>
    <n v="0"/>
    <n v="0"/>
    <n v="0"/>
    <n v="0.19620221866912821"/>
    <n v="0"/>
    <n v="16.851944444444442"/>
    <n v="0"/>
    <n v="16.851944444444442"/>
    <n v="0"/>
    <n v="0"/>
    <n v="0"/>
    <n v="0"/>
    <m/>
    <m/>
    <m/>
    <m/>
  </r>
  <r>
    <x v="17"/>
    <s v="FROTA 01"/>
    <x v="3"/>
    <x v="3"/>
    <d v="1901-04-25T00:00:00"/>
    <n v="90"/>
    <x v="2"/>
    <s v="CA1014KS112"/>
    <s v="25/04/2023"/>
    <s v="00:00:00"/>
    <s v="25/04/2023"/>
    <s v="23:59:59"/>
    <n v="23.999999999999996"/>
    <n v="0"/>
    <n v="0"/>
    <n v="0"/>
    <n v="0"/>
    <n v="0"/>
    <n v="0"/>
    <n v="23.999999999999996"/>
    <n v="7.6152777777777771"/>
    <n v="7.6152777777777771"/>
    <n v="0"/>
    <n v="16.384722222222223"/>
    <n v="16.384722222222223"/>
    <n v="14.405833333333334"/>
    <n v="1.9788888888888889"/>
    <n v="0"/>
    <n v="0"/>
    <n v="0"/>
    <n v="100"/>
    <n v="68.269675925925938"/>
    <n v="68.269675925925938"/>
    <n v="100"/>
    <n v="0"/>
    <n v="0"/>
    <n v="0"/>
    <n v="0.12077646859371026"/>
    <n v="0"/>
    <n v="16.384722222222223"/>
    <n v="0"/>
    <n v="16.384722222222223"/>
    <n v="0"/>
    <n v="0"/>
    <n v="0"/>
    <n v="0"/>
    <m/>
    <m/>
    <m/>
    <m/>
  </r>
  <r>
    <x v="17"/>
    <s v="FROTA 01"/>
    <x v="3"/>
    <x v="3"/>
    <d v="1901-04-25T00:00:00"/>
    <n v="90"/>
    <x v="3"/>
    <s v="CA1014KS113"/>
    <s v="25/04/2023"/>
    <s v="00:00:00"/>
    <s v="25/04/2023"/>
    <s v="23:59:59"/>
    <n v="24"/>
    <n v="20.851666666666667"/>
    <n v="0"/>
    <n v="0"/>
    <n v="20.851666666666667"/>
    <n v="20.851666666666667"/>
    <n v="0"/>
    <n v="3.1483333333333339"/>
    <n v="0.40194444444444444"/>
    <n v="0.40194444444444444"/>
    <n v="0"/>
    <n v="2.7463888888888892"/>
    <n v="2.7463888888888892"/>
    <n v="2.4672222222222224"/>
    <n v="0.27916666666666667"/>
    <n v="0"/>
    <n v="0"/>
    <n v="0"/>
    <n v="13.118055555555557"/>
    <n v="87.233103935062644"/>
    <n v="11.443287037037038"/>
    <n v="100"/>
    <n v="0"/>
    <n v="0"/>
    <n v="0"/>
    <n v="0.10164862951350256"/>
    <n v="0"/>
    <n v="2.7463888888888892"/>
    <n v="0"/>
    <n v="2.7463888888888892"/>
    <n v="0"/>
    <n v="0"/>
    <n v="1"/>
    <n v="0"/>
    <m/>
    <m/>
    <m/>
    <m/>
  </r>
  <r>
    <x v="17"/>
    <s v="FROTA 01"/>
    <x v="3"/>
    <x v="3"/>
    <d v="1901-04-25T00:00:00"/>
    <n v="90"/>
    <x v="4"/>
    <s v="CA1014KS114"/>
    <s v="25/04/2023"/>
    <s v="00:00:00"/>
    <s v="25/04/2023"/>
    <s v="23:59:59"/>
    <n v="23.999999999999996"/>
    <n v="0"/>
    <n v="0"/>
    <n v="0"/>
    <n v="0"/>
    <n v="0"/>
    <n v="0"/>
    <n v="23.999999999999996"/>
    <n v="7.3938888888888883"/>
    <n v="7.3938888888888883"/>
    <n v="0"/>
    <n v="16.606111111111112"/>
    <n v="16.606111111111112"/>
    <n v="14.1525"/>
    <n v="2.453611111111111"/>
    <n v="0"/>
    <n v="0"/>
    <n v="0"/>
    <n v="100"/>
    <n v="69.192129629629633"/>
    <n v="69.192129629629633"/>
    <n v="100"/>
    <n v="0"/>
    <n v="0"/>
    <n v="0"/>
    <n v="0.1477535043993175"/>
    <n v="0"/>
    <n v="16.606111111111112"/>
    <n v="0"/>
    <n v="16.606111111111112"/>
    <n v="0"/>
    <n v="0"/>
    <n v="0"/>
    <n v="0"/>
    <m/>
    <m/>
    <m/>
    <m/>
  </r>
  <r>
    <x v="17"/>
    <s v="FROTA 01"/>
    <x v="3"/>
    <x v="3"/>
    <d v="1901-04-25T00:00:00"/>
    <n v="90"/>
    <x v="5"/>
    <s v="CA1014KS115"/>
    <s v="25/04/2023"/>
    <s v="00:00:00"/>
    <s v="25/04/2023"/>
    <s v="23:59:59"/>
    <n v="23.999999999999993"/>
    <n v="4.1388888888888893"/>
    <n v="0"/>
    <n v="0"/>
    <n v="4.1388888888888893"/>
    <n v="4.1388888888888893"/>
    <n v="0"/>
    <n v="19.861111111111104"/>
    <n v="8.1983333333333341"/>
    <n v="8.1983333333333341"/>
    <n v="0"/>
    <n v="11.662777777777778"/>
    <n v="11.662777777777778"/>
    <n v="10.013888888888889"/>
    <n v="1.6488888888888891"/>
    <n v="0"/>
    <n v="0"/>
    <n v="0"/>
    <n v="82.754629629629633"/>
    <n v="58.721678321678347"/>
    <n v="48.594907407407426"/>
    <n v="100"/>
    <n v="0"/>
    <n v="0"/>
    <n v="0"/>
    <n v="0.14138046015338446"/>
    <n v="0"/>
    <n v="11.662777777777778"/>
    <n v="0"/>
    <n v="11.662777777777778"/>
    <n v="4.1388888888888893"/>
    <n v="1"/>
    <n v="1"/>
    <n v="0"/>
    <m/>
    <m/>
    <m/>
    <m/>
  </r>
  <r>
    <x v="17"/>
    <s v="FROTA 01"/>
    <x v="3"/>
    <x v="3"/>
    <d v="1901-04-25T00:00:00"/>
    <n v="90"/>
    <x v="6"/>
    <s v="CA1014KS116"/>
    <s v="25/04/2023"/>
    <s v="00:00:00"/>
    <s v="25/04/2023"/>
    <s v="23:59:59"/>
    <n v="23.999999999999996"/>
    <n v="1.5369444444444444"/>
    <n v="1.5369444444444444"/>
    <n v="0"/>
    <n v="0"/>
    <n v="0"/>
    <n v="0"/>
    <n v="22.463055555555556"/>
    <n v="7.2958333333333343"/>
    <n v="7.2958333333333343"/>
    <n v="0"/>
    <n v="15.167222222222223"/>
    <n v="15.167222222222223"/>
    <n v="12.595555555555556"/>
    <n v="2.5716666666666668"/>
    <n v="0"/>
    <n v="0"/>
    <n v="0"/>
    <n v="93.596064814814824"/>
    <n v="67.520743937576526"/>
    <n v="63.196759259259274"/>
    <n v="90.799035503450568"/>
    <n v="0"/>
    <n v="0"/>
    <n v="1"/>
    <n v="0.16955422878282847"/>
    <n v="0"/>
    <n v="15.167222222222223"/>
    <n v="1.5369444444444444"/>
    <n v="15.167222222222223"/>
    <n v="1.5369444444444444"/>
    <n v="1"/>
    <n v="0"/>
    <n v="0"/>
    <m/>
    <m/>
    <m/>
    <m/>
  </r>
  <r>
    <x v="17"/>
    <s v="FROTA 01"/>
    <x v="3"/>
    <x v="3"/>
    <d v="1901-04-25T00:00:00"/>
    <n v="90"/>
    <x v="7"/>
    <s v="CA1014KS117"/>
    <s v="25/04/2023"/>
    <s v="00:00:00"/>
    <s v="25/04/2023"/>
    <s v="23:59:59"/>
    <n v="23.999999999999993"/>
    <n v="0"/>
    <n v="0"/>
    <n v="0"/>
    <n v="0"/>
    <n v="0"/>
    <n v="0"/>
    <n v="23.999999999999993"/>
    <n v="8.6022222222222222"/>
    <n v="8.6022222222222222"/>
    <n v="0"/>
    <n v="15.397777777777778"/>
    <n v="15.397777777777778"/>
    <n v="12.369166666666667"/>
    <n v="3.0286111111111111"/>
    <n v="0"/>
    <n v="0"/>
    <n v="0"/>
    <n v="100"/>
    <n v="64.157407407407433"/>
    <n v="64.157407407407433"/>
    <n v="100"/>
    <n v="0"/>
    <n v="0"/>
    <n v="0"/>
    <n v="0.19669144176648867"/>
    <n v="0"/>
    <n v="15.397777777777778"/>
    <n v="0"/>
    <n v="15.397777777777778"/>
    <n v="0"/>
    <n v="0"/>
    <n v="0"/>
    <n v="0"/>
    <m/>
    <m/>
    <m/>
    <m/>
  </r>
  <r>
    <x v="17"/>
    <s v="FROTA 01"/>
    <x v="3"/>
    <x v="3"/>
    <d v="1901-04-25T00:00:00"/>
    <n v="90"/>
    <x v="8"/>
    <s v="CA1014KS118"/>
    <s v="25/04/2023"/>
    <s v="00:00:00"/>
    <s v="25/04/2023"/>
    <s v="23:59:59"/>
    <n v="24"/>
    <n v="0"/>
    <n v="0"/>
    <n v="0"/>
    <n v="0"/>
    <n v="0"/>
    <n v="0"/>
    <n v="24"/>
    <n v="7.5808333333333344"/>
    <n v="7.5808333333333344"/>
    <n v="0"/>
    <n v="16.419166666666666"/>
    <n v="16.398055555555555"/>
    <n v="14.202222222222222"/>
    <n v="2.1958333333333333"/>
    <n v="2.1111111111111112E-2"/>
    <n v="0"/>
    <n v="2.1111111111111112E-2"/>
    <n v="100"/>
    <n v="68.413194444444443"/>
    <n v="68.413194444444443"/>
    <n v="100"/>
    <n v="0"/>
    <n v="0"/>
    <n v="0"/>
    <n v="0.13373597929249353"/>
    <n v="0"/>
    <n v="16.419166666666666"/>
    <n v="0"/>
    <n v="16.419166666666666"/>
    <n v="0"/>
    <n v="0"/>
    <n v="0"/>
    <n v="0"/>
    <m/>
    <m/>
    <m/>
    <m/>
  </r>
  <r>
    <x v="17"/>
    <s v="FROTA 02"/>
    <x v="3"/>
    <x v="3"/>
    <d v="1901-04-25T00:00:00"/>
    <n v="90"/>
    <x v="9"/>
    <s v="CA1014KS119"/>
    <s v="25/04/2023"/>
    <s v="00:00:00"/>
    <s v="25/04/2023"/>
    <s v="23:59:59"/>
    <n v="24"/>
    <n v="0"/>
    <n v="0"/>
    <n v="0"/>
    <n v="0"/>
    <n v="0"/>
    <n v="0"/>
    <n v="24"/>
    <n v="6.6761111111111111"/>
    <n v="6.6761111111111111"/>
    <n v="0"/>
    <n v="17.323888888888892"/>
    <n v="17.323888888888892"/>
    <n v="13.226111111111111"/>
    <n v="4.0977777777777771"/>
    <n v="0"/>
    <n v="0"/>
    <n v="0"/>
    <n v="100"/>
    <n v="72.182870370370381"/>
    <n v="72.182870370370381"/>
    <n v="100"/>
    <n v="0"/>
    <n v="0"/>
    <n v="0"/>
    <n v="0.23653913991597977"/>
    <n v="0"/>
    <n v="17.323888888888892"/>
    <n v="0"/>
    <n v="17.323888888888892"/>
    <n v="0"/>
    <n v="0"/>
    <n v="0"/>
    <n v="10848.984"/>
    <m/>
    <m/>
    <m/>
    <m/>
  </r>
  <r>
    <x v="17"/>
    <s v="FROTA 01"/>
    <x v="3"/>
    <x v="3"/>
    <d v="1901-04-26T00:00:00"/>
    <n v="90"/>
    <x v="0"/>
    <s v="CA1014KS110"/>
    <s v="26/04/2023"/>
    <s v="00:00:00"/>
    <s v="26/04/2023"/>
    <s v="23:59:59"/>
    <n v="24.000000000000004"/>
    <n v="0"/>
    <n v="0"/>
    <n v="0"/>
    <n v="0"/>
    <n v="0"/>
    <n v="0"/>
    <n v="24.000000000000004"/>
    <n v="8.0986111111111114"/>
    <n v="8.0986111111111114"/>
    <n v="0"/>
    <n v="15.901388888888889"/>
    <n v="15.901388888888889"/>
    <n v="14.138888888888888"/>
    <n v="1.7625"/>
    <n v="0"/>
    <n v="0"/>
    <n v="0"/>
    <n v="100"/>
    <n v="66.255787037037024"/>
    <n v="66.255787037037024"/>
    <n v="100"/>
    <n v="0"/>
    <n v="0"/>
    <n v="0"/>
    <n v="0.11083937461787055"/>
    <n v="0"/>
    <n v="15.901388888888889"/>
    <n v="0"/>
    <n v="15.901388888888889"/>
    <n v="0"/>
    <n v="0"/>
    <n v="0"/>
    <n v="0"/>
    <m/>
    <m/>
    <m/>
    <m/>
  </r>
  <r>
    <x v="17"/>
    <s v="FROTA 01"/>
    <x v="3"/>
    <x v="3"/>
    <d v="1901-04-26T00:00:00"/>
    <n v="90"/>
    <x v="1"/>
    <s v="CA1014KS111"/>
    <s v="26/04/2023"/>
    <s v="00:00:00"/>
    <s v="26/04/2023"/>
    <s v="23:59:59"/>
    <n v="24"/>
    <n v="0.78944444444444439"/>
    <n v="0.78944444444444439"/>
    <n v="0"/>
    <n v="0"/>
    <n v="0"/>
    <n v="0"/>
    <n v="23.210555555555558"/>
    <n v="8.1430555555555557"/>
    <n v="8.1430555555555557"/>
    <n v="0"/>
    <n v="15.067499999999999"/>
    <n v="15.067499999999999"/>
    <n v="13.114444444444445"/>
    <n v="1.9530555555555555"/>
    <n v="0"/>
    <n v="0"/>
    <n v="0"/>
    <n v="96.710648148148152"/>
    <n v="64.916584887144239"/>
    <n v="62.78125"/>
    <n v="95.021459227467801"/>
    <n v="0"/>
    <n v="0"/>
    <n v="1"/>
    <n v="0.12962041185037701"/>
    <n v="0"/>
    <n v="15.067499999999999"/>
    <n v="0.78944444444444439"/>
    <n v="15.067499999999999"/>
    <n v="0.78944444444444439"/>
    <n v="1"/>
    <n v="0"/>
    <n v="0"/>
    <m/>
    <m/>
    <m/>
    <m/>
  </r>
  <r>
    <x v="17"/>
    <s v="FROTA 01"/>
    <x v="3"/>
    <x v="3"/>
    <d v="1901-04-26T00:00:00"/>
    <n v="90"/>
    <x v="2"/>
    <s v="CA1014KS112"/>
    <s v="26/04/2023"/>
    <s v="00:00:00"/>
    <s v="26/04/2023"/>
    <s v="23:59:59"/>
    <n v="23.999999999999996"/>
    <n v="0"/>
    <n v="0"/>
    <n v="0"/>
    <n v="0"/>
    <n v="0"/>
    <n v="0"/>
    <n v="23.999999999999996"/>
    <n v="8.4672222222222242"/>
    <n v="8.4672222222222242"/>
    <n v="0"/>
    <n v="15.532777777777776"/>
    <n v="15.532777777777776"/>
    <n v="13.309166666666668"/>
    <n v="2.223611111111111"/>
    <n v="0"/>
    <n v="0"/>
    <n v="0"/>
    <n v="100"/>
    <n v="64.719907407407405"/>
    <n v="64.719907407407405"/>
    <n v="100"/>
    <n v="0"/>
    <n v="0"/>
    <n v="0"/>
    <n v="0.14315604993025502"/>
    <n v="0"/>
    <n v="15.532777777777776"/>
    <n v="0"/>
    <n v="15.532777777777776"/>
    <n v="0"/>
    <n v="0"/>
    <n v="0"/>
    <n v="0"/>
    <m/>
    <m/>
    <m/>
    <m/>
  </r>
  <r>
    <x v="17"/>
    <s v="FROTA 01"/>
    <x v="3"/>
    <x v="3"/>
    <d v="1901-04-26T00:00:00"/>
    <n v="90"/>
    <x v="3"/>
    <s v="CA1014KS113"/>
    <s v="26/04/2023"/>
    <s v="00:00:00"/>
    <s v="26/04/2023"/>
    <s v="23:59:59"/>
    <n v="24"/>
    <n v="0.50222222222222224"/>
    <n v="0.50222222222222224"/>
    <n v="0"/>
    <n v="0"/>
    <n v="0"/>
    <n v="0"/>
    <n v="23.497777777777777"/>
    <n v="8.7913888888888891"/>
    <n v="8.7913888888888891"/>
    <n v="0"/>
    <n v="14.706388888888888"/>
    <n v="14.56861111111111"/>
    <n v="12.376666666666665"/>
    <n v="2.1919444444444447"/>
    <n v="0.13777777777777778"/>
    <n v="0"/>
    <n v="0.13777777777777778"/>
    <n v="97.907407407407405"/>
    <n v="62.586296576508417"/>
    <n v="61.276620370370374"/>
    <n v="96.69777720954869"/>
    <n v="0"/>
    <n v="0"/>
    <n v="1"/>
    <n v="0.14904708837806699"/>
    <n v="0"/>
    <n v="14.706388888888888"/>
    <n v="0.50222222222222224"/>
    <n v="14.706388888888888"/>
    <n v="0.50222222222222224"/>
    <n v="1"/>
    <n v="0"/>
    <n v="0"/>
    <m/>
    <m/>
    <m/>
    <m/>
  </r>
  <r>
    <x v="17"/>
    <s v="FROTA 01"/>
    <x v="3"/>
    <x v="3"/>
    <d v="1901-04-26T00:00:00"/>
    <n v="90"/>
    <x v="4"/>
    <s v="CA1014KS114"/>
    <s v="26/04/2023"/>
    <s v="00:00:00"/>
    <s v="26/04/2023"/>
    <s v="23:59:59"/>
    <n v="24"/>
    <n v="0"/>
    <n v="0"/>
    <n v="0"/>
    <n v="0"/>
    <n v="0"/>
    <n v="0"/>
    <n v="24"/>
    <n v="9.4944444444444454"/>
    <n v="9.4944444444444454"/>
    <n v="0"/>
    <n v="14.505555555555555"/>
    <n v="14.505555555555555"/>
    <n v="11.594166666666665"/>
    <n v="2.9113888888888892"/>
    <n v="0"/>
    <n v="0"/>
    <n v="0"/>
    <n v="100"/>
    <n v="60.43981481481481"/>
    <n v="60.43981481481481"/>
    <n v="100"/>
    <n v="0"/>
    <n v="0"/>
    <n v="0"/>
    <n v="0.20070854078896977"/>
    <n v="0"/>
    <n v="14.505555555555555"/>
    <n v="0"/>
    <n v="14.505555555555555"/>
    <n v="0"/>
    <n v="0"/>
    <n v="0"/>
    <n v="0"/>
    <m/>
    <m/>
    <m/>
    <m/>
  </r>
  <r>
    <x v="17"/>
    <s v="FROTA 01"/>
    <x v="3"/>
    <x v="3"/>
    <d v="1901-04-26T00:00:00"/>
    <n v="90"/>
    <x v="5"/>
    <s v="CA1014KS115"/>
    <s v="26/04/2023"/>
    <s v="00:00:00"/>
    <s v="26/04/2023"/>
    <s v="23:59:59"/>
    <n v="24"/>
    <n v="23.171111111111109"/>
    <n v="0"/>
    <n v="0"/>
    <n v="23.171111111111109"/>
    <n v="23.171111111111109"/>
    <n v="0"/>
    <n v="0.82888888888888879"/>
    <n v="0.40111111111111108"/>
    <n v="0.40111111111111108"/>
    <n v="0"/>
    <n v="0.42777777777777776"/>
    <n v="0.42777777777777776"/>
    <n v="0.42777777777777776"/>
    <n v="0"/>
    <n v="0"/>
    <n v="0"/>
    <n v="0"/>
    <n v="3.4537037037037033"/>
    <n v="51.608579088471849"/>
    <n v="1.7824074074074072"/>
    <n v="100"/>
    <n v="0"/>
    <n v="0"/>
    <n v="0"/>
    <n v="0"/>
    <n v="0"/>
    <n v="0.42777777777777776"/>
    <n v="0"/>
    <n v="0.42777777777777776"/>
    <n v="0"/>
    <n v="0"/>
    <n v="1"/>
    <n v="0"/>
    <m/>
    <m/>
    <m/>
    <m/>
  </r>
  <r>
    <x v="17"/>
    <s v="FROTA 01"/>
    <x v="3"/>
    <x v="3"/>
    <d v="1901-04-26T00:00:00"/>
    <n v="90"/>
    <x v="6"/>
    <s v="CA1014KS116"/>
    <s v="26/04/2023"/>
    <s v="00:00:00"/>
    <s v="26/04/2023"/>
    <s v="23:59:59"/>
    <n v="23.999999999999996"/>
    <n v="4.5136111111111106"/>
    <n v="4.5136111111111106"/>
    <n v="0"/>
    <n v="0"/>
    <n v="0"/>
    <n v="0"/>
    <n v="19.486388888888889"/>
    <n v="6.1950000000000012"/>
    <n v="6.1950000000000012"/>
    <n v="0"/>
    <n v="13.291388888888889"/>
    <n v="13.255555555555556"/>
    <n v="11.101666666666667"/>
    <n v="2.153888888888889"/>
    <n v="3.5833333333333335E-2"/>
    <n v="0"/>
    <n v="3.5833333333333335E-2"/>
    <n v="81.193287037037052"/>
    <n v="68.208578637510513"/>
    <n v="55.380787037037052"/>
    <n v="74.649755062560459"/>
    <n v="0"/>
    <n v="0"/>
    <n v="1"/>
    <n v="0.16205145353089928"/>
    <n v="0"/>
    <n v="13.291388888888889"/>
    <n v="4.5136111111111106"/>
    <n v="13.291388888888889"/>
    <n v="4.5136111111111106"/>
    <n v="1"/>
    <n v="0"/>
    <n v="0"/>
    <m/>
    <m/>
    <m/>
    <m/>
  </r>
  <r>
    <x v="17"/>
    <s v="FROTA 01"/>
    <x v="3"/>
    <x v="3"/>
    <d v="1901-04-26T00:00:00"/>
    <n v="90"/>
    <x v="7"/>
    <s v="CA1014KS117"/>
    <s v="26/04/2023"/>
    <s v="00:00:00"/>
    <s v="26/04/2023"/>
    <s v="23:59:59"/>
    <n v="24.000000000000004"/>
    <n v="0"/>
    <n v="0"/>
    <n v="0"/>
    <n v="0"/>
    <n v="0"/>
    <n v="0"/>
    <n v="24.000000000000004"/>
    <n v="10.33722222222222"/>
    <n v="10.33722222222222"/>
    <n v="0"/>
    <n v="13.662777777777778"/>
    <n v="13.662777777777778"/>
    <n v="12.420833333333334"/>
    <n v="1.2419444444444445"/>
    <n v="0"/>
    <n v="0"/>
    <n v="0"/>
    <n v="100"/>
    <n v="56.928240740740733"/>
    <n v="56.928240740740733"/>
    <n v="100"/>
    <n v="0"/>
    <n v="0"/>
    <n v="0"/>
    <n v="9.0899849550685155E-2"/>
    <n v="0"/>
    <n v="13.662777777777778"/>
    <n v="0"/>
    <n v="13.662777777777778"/>
    <n v="0"/>
    <n v="0"/>
    <n v="0"/>
    <n v="0"/>
    <m/>
    <m/>
    <m/>
    <m/>
  </r>
  <r>
    <x v="17"/>
    <s v="FROTA 01"/>
    <x v="3"/>
    <x v="3"/>
    <d v="1901-04-26T00:00:00"/>
    <n v="90"/>
    <x v="8"/>
    <s v="CA1014KS118"/>
    <s v="26/04/2023"/>
    <s v="00:00:00"/>
    <s v="26/04/2023"/>
    <s v="23:59:59"/>
    <n v="24"/>
    <n v="0"/>
    <n v="0"/>
    <n v="0"/>
    <n v="0"/>
    <n v="0"/>
    <n v="0"/>
    <n v="24"/>
    <n v="8.7427777777777766"/>
    <n v="8.7427777777777766"/>
    <n v="0"/>
    <n v="15.257222222222222"/>
    <n v="15.257222222222222"/>
    <n v="13.311944444444443"/>
    <n v="1.9452777777777777"/>
    <n v="0"/>
    <n v="0"/>
    <n v="0"/>
    <n v="100"/>
    <n v="63.571759259259252"/>
    <n v="63.571759259259252"/>
    <n v="100"/>
    <n v="0"/>
    <n v="0"/>
    <n v="0"/>
    <n v="0.12749881658959328"/>
    <n v="0"/>
    <n v="15.257222222222222"/>
    <n v="0"/>
    <n v="15.257222222222222"/>
    <n v="0"/>
    <n v="0"/>
    <n v="0"/>
    <n v="0"/>
    <m/>
    <m/>
    <m/>
    <m/>
  </r>
  <r>
    <x v="17"/>
    <s v="FROTA 02"/>
    <x v="3"/>
    <x v="3"/>
    <d v="1901-04-26T00:00:00"/>
    <n v="90"/>
    <x v="9"/>
    <s v="CA1014KS119"/>
    <s v="26/04/2023"/>
    <s v="00:00:00"/>
    <s v="26/04/2023"/>
    <s v="23:59:59"/>
    <n v="23.999999999999996"/>
    <n v="0"/>
    <n v="0"/>
    <n v="0"/>
    <n v="0"/>
    <n v="0"/>
    <n v="0"/>
    <n v="23.999999999999996"/>
    <n v="8.7808333333333337"/>
    <n v="8.7808333333333337"/>
    <n v="0"/>
    <n v="15.219166666666668"/>
    <n v="15.094166666666668"/>
    <n v="11.50138888888889"/>
    <n v="3.5927777777777781"/>
    <n v="0.125"/>
    <n v="0"/>
    <n v="0.125"/>
    <n v="100"/>
    <n v="63.413194444444464"/>
    <n v="63.413194444444464"/>
    <n v="100"/>
    <n v="0"/>
    <n v="0"/>
    <n v="0"/>
    <n v="0.23606928398036101"/>
    <n v="0"/>
    <n v="15.219166666666668"/>
    <n v="0"/>
    <n v="15.219166666666668"/>
    <n v="0"/>
    <n v="0"/>
    <n v="0"/>
    <n v="10309.177"/>
    <m/>
    <m/>
    <m/>
    <m/>
  </r>
  <r>
    <x v="17"/>
    <s v="FROTA 01"/>
    <x v="3"/>
    <x v="3"/>
    <d v="1901-04-27T00:00:00"/>
    <n v="90"/>
    <x v="0"/>
    <s v="CA1014KS110"/>
    <s v="27/04/2023"/>
    <s v="00:00:00"/>
    <s v="27/04/2023"/>
    <s v="23:59:59"/>
    <n v="24"/>
    <n v="0"/>
    <n v="0"/>
    <n v="0"/>
    <n v="0"/>
    <n v="0"/>
    <n v="0"/>
    <n v="24"/>
    <n v="7.9441666666666659"/>
    <n v="7.9441666666666659"/>
    <n v="0"/>
    <n v="16.055833333333332"/>
    <n v="16.055833333333332"/>
    <n v="14.468611111111111"/>
    <n v="1.5872222222222221"/>
    <n v="0"/>
    <n v="0"/>
    <n v="0"/>
    <n v="100"/>
    <n v="66.899305555555557"/>
    <n v="66.899305555555557"/>
    <n v="100"/>
    <n v="0"/>
    <n v="0"/>
    <n v="0"/>
    <n v="9.8856421169183917E-2"/>
    <n v="0"/>
    <n v="16.055833333333332"/>
    <n v="0"/>
    <n v="16.055833333333332"/>
    <n v="0"/>
    <n v="0"/>
    <n v="0"/>
    <n v="0"/>
    <m/>
    <m/>
    <m/>
    <m/>
  </r>
  <r>
    <x v="17"/>
    <s v="FROTA 01"/>
    <x v="3"/>
    <x v="3"/>
    <d v="1901-04-27T00:00:00"/>
    <n v="90"/>
    <x v="1"/>
    <s v="CA1014KS111"/>
    <s v="27/04/2023"/>
    <s v="00:00:00"/>
    <s v="27/04/2023"/>
    <s v="23:59:59"/>
    <n v="24"/>
    <n v="0"/>
    <n v="0"/>
    <n v="0"/>
    <n v="0"/>
    <n v="0"/>
    <n v="0"/>
    <n v="24"/>
    <n v="6.0869444444444447"/>
    <n v="6.0869444444444447"/>
    <n v="0"/>
    <n v="17.913055555555555"/>
    <n v="17.913055555555555"/>
    <n v="15.647777777777778"/>
    <n v="2.2652777777777779"/>
    <n v="0"/>
    <n v="0"/>
    <n v="0"/>
    <n v="100"/>
    <n v="74.637731481481481"/>
    <n v="74.637731481481481"/>
    <n v="100"/>
    <n v="0"/>
    <n v="0"/>
    <n v="0"/>
    <n v="0.12645959650782329"/>
    <n v="0"/>
    <n v="17.913055555555555"/>
    <n v="0"/>
    <n v="17.913055555555555"/>
    <n v="0"/>
    <n v="0"/>
    <n v="0"/>
    <n v="0"/>
    <m/>
    <m/>
    <m/>
    <m/>
  </r>
  <r>
    <x v="17"/>
    <s v="FROTA 01"/>
    <x v="3"/>
    <x v="3"/>
    <d v="1901-04-27T00:00:00"/>
    <n v="90"/>
    <x v="2"/>
    <s v="CA1014KS112"/>
    <s v="27/04/2023"/>
    <s v="00:00:00"/>
    <s v="27/04/2023"/>
    <s v="23:59:59"/>
    <n v="24"/>
    <n v="0"/>
    <n v="0"/>
    <n v="0"/>
    <n v="0"/>
    <n v="0"/>
    <n v="0"/>
    <n v="24"/>
    <n v="9.0841666666666665"/>
    <n v="9.0841666666666665"/>
    <n v="0"/>
    <n v="14.915833333333333"/>
    <n v="14.915833333333333"/>
    <n v="12.685833333333333"/>
    <n v="2.23"/>
    <n v="0"/>
    <n v="0"/>
    <n v="0"/>
    <n v="100"/>
    <n v="62.149305555555557"/>
    <n v="62.149305555555557"/>
    <n v="100"/>
    <n v="0"/>
    <n v="0"/>
    <n v="0"/>
    <n v="0.14950555896977485"/>
    <n v="0"/>
    <n v="14.915833333333333"/>
    <n v="0"/>
    <n v="14.915833333333333"/>
    <n v="0"/>
    <n v="0"/>
    <n v="0"/>
    <n v="0"/>
    <m/>
    <m/>
    <m/>
    <m/>
  </r>
  <r>
    <x v="17"/>
    <s v="FROTA 01"/>
    <x v="3"/>
    <x v="3"/>
    <d v="1901-04-27T00:00:00"/>
    <n v="90"/>
    <x v="3"/>
    <s v="CA1014KS113"/>
    <s v="27/04/2023"/>
    <s v="00:00:00"/>
    <s v="27/04/2023"/>
    <s v="23:59:59"/>
    <n v="23.999999999999996"/>
    <n v="11.403611111111111"/>
    <n v="11.403611111111111"/>
    <n v="0"/>
    <n v="0"/>
    <n v="0"/>
    <n v="0"/>
    <n v="12.596388888888889"/>
    <n v="4.391111111111111"/>
    <n v="4.391111111111111"/>
    <n v="0"/>
    <n v="8.205277777777777"/>
    <n v="8.205277777777777"/>
    <n v="6.5811111111111114"/>
    <n v="1.6241666666666665"/>
    <n v="0"/>
    <n v="0"/>
    <n v="0"/>
    <n v="52.484953703703709"/>
    <n v="65.139921053211893"/>
    <n v="34.188657407407405"/>
    <n v="41.844684950135992"/>
    <n v="0"/>
    <n v="0"/>
    <n v="1"/>
    <n v="0.19794170418768409"/>
    <n v="0"/>
    <n v="8.205277777777777"/>
    <n v="11.403611111111111"/>
    <n v="8.205277777777777"/>
    <n v="11.403611111111111"/>
    <n v="1"/>
    <n v="0"/>
    <n v="0"/>
    <m/>
    <m/>
    <m/>
    <m/>
  </r>
  <r>
    <x v="17"/>
    <s v="FROTA 01"/>
    <x v="3"/>
    <x v="3"/>
    <d v="1901-04-27T00:00:00"/>
    <n v="90"/>
    <x v="4"/>
    <s v="CA1014KS114"/>
    <s v="27/04/2023"/>
    <s v="00:00:00"/>
    <s v="27/04/2023"/>
    <s v="23:59:59"/>
    <n v="24.000000000000007"/>
    <n v="0"/>
    <n v="0"/>
    <n v="0"/>
    <n v="0"/>
    <n v="0"/>
    <n v="0"/>
    <n v="24.000000000000007"/>
    <n v="9.8230555555555572"/>
    <n v="9.8230555555555572"/>
    <n v="0"/>
    <n v="14.176944444444445"/>
    <n v="14.176944444444445"/>
    <n v="12.081388888888888"/>
    <n v="2.0955555555555558"/>
    <n v="0"/>
    <n v="0"/>
    <n v="0"/>
    <n v="100"/>
    <n v="59.070601851851833"/>
    <n v="59.070601851851833"/>
    <n v="100"/>
    <n v="0"/>
    <n v="0"/>
    <n v="0"/>
    <n v="0.14781433077963049"/>
    <n v="0"/>
    <n v="14.176944444444445"/>
    <n v="0"/>
    <n v="14.176944444444445"/>
    <n v="0"/>
    <n v="0"/>
    <n v="0"/>
    <n v="0"/>
    <m/>
    <m/>
    <m/>
    <m/>
  </r>
  <r>
    <x v="17"/>
    <s v="FROTA 01"/>
    <x v="3"/>
    <x v="3"/>
    <d v="1901-04-27T00:00:00"/>
    <n v="90"/>
    <x v="5"/>
    <s v="CA1014KS115"/>
    <s v="27/04/2023"/>
    <s v="00:00:00"/>
    <s v="27/04/2023"/>
    <s v="23:59:59"/>
    <n v="24"/>
    <n v="0"/>
    <n v="0"/>
    <n v="0"/>
    <n v="0"/>
    <n v="0"/>
    <n v="0"/>
    <n v="24"/>
    <n v="5.4227777777777781"/>
    <n v="5.4227777777777781"/>
    <n v="0"/>
    <n v="18.577222222222222"/>
    <n v="18.496944444444441"/>
    <n v="15.504166666666668"/>
    <n v="2.9927777777777775"/>
    <n v="8.0277777777777781E-2"/>
    <n v="0"/>
    <n v="8.0277777777777781E-2"/>
    <n v="100"/>
    <n v="77.405092592592595"/>
    <n v="77.405092592592595"/>
    <n v="100"/>
    <n v="0"/>
    <n v="0"/>
    <n v="0"/>
    <n v="0.16109931517090822"/>
    <n v="0"/>
    <n v="18.577222222222222"/>
    <n v="0"/>
    <n v="18.577222222222222"/>
    <n v="0"/>
    <n v="0"/>
    <n v="0"/>
    <n v="0"/>
    <m/>
    <m/>
    <m/>
    <m/>
  </r>
  <r>
    <x v="17"/>
    <s v="FROTA 01"/>
    <x v="3"/>
    <x v="3"/>
    <d v="1901-04-27T00:00:00"/>
    <n v="90"/>
    <x v="6"/>
    <s v="CA1014KS116"/>
    <s v="27/04/2023"/>
    <s v="00:00:00"/>
    <s v="27/04/2023"/>
    <s v="23:59:59"/>
    <n v="23.999999999999996"/>
    <n v="0"/>
    <n v="0"/>
    <n v="0"/>
    <n v="0"/>
    <n v="0"/>
    <n v="0"/>
    <n v="23.999999999999996"/>
    <n v="6.4658333333333342"/>
    <n v="6.4658333333333342"/>
    <n v="0"/>
    <n v="17.534166666666668"/>
    <n v="17.534166666666668"/>
    <n v="14.308611111111109"/>
    <n v="3.2255555555555557"/>
    <n v="0"/>
    <n v="0"/>
    <n v="0"/>
    <n v="100"/>
    <n v="73.0590277777778"/>
    <n v="73.0590277777778"/>
    <n v="100"/>
    <n v="0"/>
    <n v="0"/>
    <n v="0"/>
    <n v="0.18395830362942192"/>
    <n v="0"/>
    <n v="17.534166666666668"/>
    <n v="0"/>
    <n v="17.534166666666668"/>
    <n v="0"/>
    <n v="0"/>
    <n v="0"/>
    <n v="0"/>
    <m/>
    <m/>
    <m/>
    <m/>
  </r>
  <r>
    <x v="17"/>
    <s v="FROTA 01"/>
    <x v="3"/>
    <x v="3"/>
    <d v="1901-04-27T00:00:00"/>
    <n v="90"/>
    <x v="7"/>
    <s v="CA1014KS117"/>
    <s v="27/04/2023"/>
    <s v="00:00:00"/>
    <s v="27/04/2023"/>
    <s v="23:59:59"/>
    <n v="23.999999999999996"/>
    <n v="1.0819444444444444"/>
    <n v="1.0819444444444444"/>
    <n v="0"/>
    <n v="0"/>
    <n v="0"/>
    <n v="0"/>
    <n v="22.918055555555551"/>
    <n v="7.5847222222222221"/>
    <n v="7.5847222222222221"/>
    <n v="0"/>
    <n v="15.333333333333332"/>
    <n v="15.333333333333332"/>
    <n v="14.45"/>
    <n v="0.8833333333333333"/>
    <n v="0"/>
    <n v="0"/>
    <n v="0"/>
    <n v="95.491898148148152"/>
    <n v="66.905036058420706"/>
    <n v="63.888888888888893"/>
    <n v="93.408917844149244"/>
    <n v="0"/>
    <n v="0"/>
    <n v="1"/>
    <n v="5.7608695652173914E-2"/>
    <n v="0"/>
    <n v="15.333333333333332"/>
    <n v="1.0819444444444444"/>
    <n v="15.333333333333332"/>
    <n v="1.0819444444444444"/>
    <n v="1"/>
    <n v="0"/>
    <n v="0"/>
    <m/>
    <m/>
    <m/>
    <m/>
  </r>
  <r>
    <x v="17"/>
    <s v="FROTA 01"/>
    <x v="3"/>
    <x v="3"/>
    <d v="1901-04-27T00:00:00"/>
    <n v="90"/>
    <x v="8"/>
    <s v="CA1014KS118"/>
    <s v="27/04/2023"/>
    <s v="00:00:00"/>
    <s v="27/04/2023"/>
    <s v="23:59:59"/>
    <n v="24.000000000000007"/>
    <n v="0"/>
    <n v="0"/>
    <n v="0"/>
    <n v="0"/>
    <n v="0"/>
    <n v="0"/>
    <n v="24.000000000000007"/>
    <n v="7.7777777777777768"/>
    <n v="7.7777777777777768"/>
    <n v="0"/>
    <n v="16.222222222222221"/>
    <n v="16.101111111111109"/>
    <n v="14.222777777777775"/>
    <n v="1.8783333333333332"/>
    <n v="0.12111111111111111"/>
    <n v="0"/>
    <n v="0.12111111111111111"/>
    <n v="100"/>
    <n v="67.592592592592567"/>
    <n v="67.592592592592567"/>
    <n v="100"/>
    <n v="0"/>
    <n v="0"/>
    <n v="0"/>
    <n v="0.11578767123287671"/>
    <n v="0"/>
    <n v="16.222222222222221"/>
    <n v="0"/>
    <n v="16.222222222222221"/>
    <n v="0"/>
    <n v="0"/>
    <n v="0"/>
    <n v="0"/>
    <m/>
    <m/>
    <m/>
    <m/>
  </r>
  <r>
    <x v="17"/>
    <s v="FROTA 02"/>
    <x v="3"/>
    <x v="3"/>
    <d v="1901-04-27T00:00:00"/>
    <n v="90"/>
    <x v="9"/>
    <s v="CA1014KS119"/>
    <s v="27/04/2023"/>
    <s v="00:00:00"/>
    <s v="27/04/2023"/>
    <s v="23:59:59"/>
    <n v="24"/>
    <n v="0"/>
    <n v="0"/>
    <n v="0"/>
    <n v="0"/>
    <n v="0"/>
    <n v="0"/>
    <n v="24"/>
    <n v="7.8872222222222215"/>
    <n v="7.8872222222222215"/>
    <n v="0"/>
    <n v="16.112777777777779"/>
    <n v="16.112777777777779"/>
    <n v="13.648055555555558"/>
    <n v="2.464722222222222"/>
    <n v="0"/>
    <n v="0"/>
    <n v="0"/>
    <n v="100"/>
    <n v="67.13657407407409"/>
    <n v="67.13657407407409"/>
    <n v="100"/>
    <n v="0"/>
    <n v="0"/>
    <n v="0"/>
    <n v="0.15296693445505635"/>
    <n v="0"/>
    <n v="16.112777777777779"/>
    <n v="0"/>
    <n v="16.112777777777779"/>
    <n v="0"/>
    <n v="0"/>
    <n v="0"/>
    <n v="10201.509"/>
    <m/>
    <m/>
    <m/>
    <m/>
  </r>
  <r>
    <x v="17"/>
    <s v="FROTA 01"/>
    <x v="3"/>
    <x v="3"/>
    <d v="1901-04-28T00:00:00"/>
    <n v="90"/>
    <x v="0"/>
    <s v="CA1014KS110"/>
    <s v="28/04/2023"/>
    <s v="00:00:00"/>
    <s v="28/04/2023"/>
    <s v="23:59:59"/>
    <n v="24"/>
    <n v="0"/>
    <n v="0"/>
    <n v="0"/>
    <n v="0"/>
    <n v="0"/>
    <n v="0"/>
    <n v="24"/>
    <n v="6.8477777777777771"/>
    <n v="6.8477777777777771"/>
    <n v="0"/>
    <n v="17.152222222222225"/>
    <n v="17.152222222222225"/>
    <n v="13.935833333333335"/>
    <n v="3.216388888888889"/>
    <n v="0"/>
    <n v="0"/>
    <n v="0"/>
    <n v="100"/>
    <n v="71.467592592592595"/>
    <n v="71.467592592592595"/>
    <n v="100"/>
    <n v="0"/>
    <n v="0"/>
    <n v="0"/>
    <n v="0.18752024357064195"/>
    <n v="0"/>
    <n v="17.152222222222225"/>
    <n v="0"/>
    <n v="17.152222222222225"/>
    <n v="0"/>
    <n v="0"/>
    <n v="0"/>
    <n v="0"/>
    <m/>
    <m/>
    <m/>
    <m/>
  </r>
  <r>
    <x v="17"/>
    <s v="FROTA 01"/>
    <x v="3"/>
    <x v="3"/>
    <d v="1901-04-28T00:00:00"/>
    <n v="90"/>
    <x v="1"/>
    <s v="CA1014KS111"/>
    <s v="28/04/2023"/>
    <s v="00:00:00"/>
    <s v="28/04/2023"/>
    <s v="23:59:59"/>
    <n v="23.999999999999993"/>
    <n v="2.7058333333333335"/>
    <n v="0.85083333333333333"/>
    <n v="0"/>
    <n v="1.855"/>
    <n v="1.855"/>
    <n v="0"/>
    <n v="21.294166666666662"/>
    <n v="7.131388888888889"/>
    <n v="7.131388888888889"/>
    <n v="0"/>
    <n v="14.162777777777777"/>
    <n v="14.162777777777777"/>
    <n v="12.180277777777775"/>
    <n v="1.9824999999999999"/>
    <n v="0"/>
    <n v="0"/>
    <n v="0"/>
    <n v="88.725694444444443"/>
    <n v="66.510129273796963"/>
    <n v="59.01157407407409"/>
    <n v="94.332920128031972"/>
    <n v="0"/>
    <n v="0"/>
    <n v="1"/>
    <n v="0.13997960224375319"/>
    <n v="0"/>
    <n v="14.162777777777777"/>
    <n v="0.85083333333333333"/>
    <n v="7.0813888888888883"/>
    <n v="1.3529166666666668"/>
    <n v="2"/>
    <n v="0.68555589775177084"/>
    <n v="0"/>
    <m/>
    <m/>
    <m/>
    <m/>
  </r>
  <r>
    <x v="17"/>
    <s v="FROTA 01"/>
    <x v="3"/>
    <x v="3"/>
    <d v="1901-04-28T00:00:00"/>
    <n v="90"/>
    <x v="2"/>
    <s v="CA1014KS112"/>
    <s v="28/04/2023"/>
    <s v="00:00:00"/>
    <s v="28/04/2023"/>
    <s v="23:59:59"/>
    <n v="24.000000000000007"/>
    <n v="0"/>
    <n v="0"/>
    <n v="0"/>
    <n v="0"/>
    <n v="0"/>
    <n v="0"/>
    <n v="24.000000000000007"/>
    <n v="4.8433333333333328"/>
    <n v="4.8433333333333328"/>
    <n v="0"/>
    <n v="19.156666666666666"/>
    <n v="19.156666666666666"/>
    <n v="16.365277777777777"/>
    <n v="2.7913888888888887"/>
    <n v="0"/>
    <n v="0"/>
    <n v="0"/>
    <n v="100"/>
    <n v="79.819444444444414"/>
    <n v="79.819444444444414"/>
    <n v="100"/>
    <n v="0"/>
    <n v="0"/>
    <n v="0"/>
    <n v="0.14571370570152542"/>
    <n v="0"/>
    <n v="19.156666666666666"/>
    <n v="0"/>
    <n v="19.156666666666666"/>
    <n v="0"/>
    <n v="0"/>
    <n v="0"/>
    <n v="0"/>
    <m/>
    <m/>
    <m/>
    <m/>
  </r>
  <r>
    <x v="17"/>
    <s v="FROTA 01"/>
    <x v="3"/>
    <x v="3"/>
    <d v="1901-04-28T00:00:00"/>
    <n v="90"/>
    <x v="3"/>
    <s v="CA1014KS113"/>
    <s v="28/04/2023"/>
    <s v="00:00:00"/>
    <s v="28/04/2023"/>
    <s v="23:59:59"/>
    <n v="24"/>
    <n v="0"/>
    <n v="0"/>
    <n v="0"/>
    <n v="0"/>
    <n v="0"/>
    <n v="0"/>
    <n v="24"/>
    <n v="6.7094444444444452"/>
    <n v="6.7094444444444452"/>
    <n v="0"/>
    <n v="17.290555555555553"/>
    <n v="17.289166666666663"/>
    <n v="14.281944444444445"/>
    <n v="3.0072222222222225"/>
    <n v="1.3888888888888889E-3"/>
    <n v="0"/>
    <n v="1.3888888888888889E-3"/>
    <n v="100"/>
    <n v="72.043981481481467"/>
    <n v="72.043981481481467"/>
    <n v="100"/>
    <n v="0"/>
    <n v="0"/>
    <n v="0"/>
    <n v="0.17392282235003056"/>
    <n v="0"/>
    <n v="17.290555555555553"/>
    <n v="0"/>
    <n v="17.290555555555553"/>
    <n v="0"/>
    <n v="0"/>
    <n v="0"/>
    <n v="0"/>
    <m/>
    <m/>
    <m/>
    <m/>
  </r>
  <r>
    <x v="17"/>
    <s v="FROTA 01"/>
    <x v="3"/>
    <x v="3"/>
    <d v="1901-04-28T00:00:00"/>
    <n v="90"/>
    <x v="4"/>
    <s v="CA1014KS114"/>
    <s v="28/04/2023"/>
    <s v="00:00:00"/>
    <s v="28/04/2023"/>
    <s v="23:59:59"/>
    <n v="23.999999999999996"/>
    <n v="0"/>
    <n v="0"/>
    <n v="0"/>
    <n v="0"/>
    <n v="0"/>
    <n v="0"/>
    <n v="23.999999999999996"/>
    <n v="7.2472222222222227"/>
    <n v="7.2472222222222227"/>
    <n v="0"/>
    <n v="16.75277777777778"/>
    <n v="16.75277777777778"/>
    <n v="14.482777777777777"/>
    <n v="2.2700000000000005"/>
    <n v="0"/>
    <n v="0"/>
    <n v="0"/>
    <n v="100"/>
    <n v="69.803240740740762"/>
    <n v="69.803240740740762"/>
    <n v="100"/>
    <n v="0"/>
    <n v="0"/>
    <n v="0"/>
    <n v="0.13549991709500914"/>
    <n v="0"/>
    <n v="16.75277777777778"/>
    <n v="0"/>
    <n v="16.75277777777778"/>
    <n v="0"/>
    <n v="0"/>
    <n v="0"/>
    <n v="0"/>
    <m/>
    <m/>
    <m/>
    <m/>
  </r>
  <r>
    <x v="17"/>
    <s v="FROTA 01"/>
    <x v="3"/>
    <x v="3"/>
    <d v="1901-04-28T00:00:00"/>
    <n v="90"/>
    <x v="5"/>
    <s v="CA1014KS115"/>
    <s v="28/04/2023"/>
    <s v="00:00:00"/>
    <s v="28/04/2023"/>
    <s v="23:59:59"/>
    <n v="24"/>
    <n v="0"/>
    <n v="0"/>
    <n v="0"/>
    <n v="0"/>
    <n v="0"/>
    <n v="0"/>
    <n v="24"/>
    <n v="5.8783333333333339"/>
    <n v="5.8783333333333339"/>
    <n v="0"/>
    <n v="18.121666666666666"/>
    <n v="18.121666666666666"/>
    <n v="15.424722222222222"/>
    <n v="2.6969444444444446"/>
    <n v="0"/>
    <n v="0"/>
    <n v="0"/>
    <n v="100"/>
    <n v="75.506944444444443"/>
    <n v="75.506944444444443"/>
    <n v="100"/>
    <n v="0"/>
    <n v="0"/>
    <n v="0"/>
    <n v="0.1488243048529998"/>
    <n v="0"/>
    <n v="18.121666666666666"/>
    <n v="0"/>
    <n v="18.121666666666666"/>
    <n v="0"/>
    <n v="0"/>
    <n v="0"/>
    <n v="0"/>
    <m/>
    <m/>
    <m/>
    <m/>
  </r>
  <r>
    <x v="17"/>
    <s v="FROTA 01"/>
    <x v="3"/>
    <x v="3"/>
    <d v="1901-04-28T00:00:00"/>
    <n v="90"/>
    <x v="6"/>
    <s v="CA1014KS116"/>
    <s v="28/04/2023"/>
    <s v="00:00:00"/>
    <s v="28/04/2023"/>
    <s v="23:59:59"/>
    <n v="23.999999999999996"/>
    <n v="0"/>
    <n v="0"/>
    <n v="0"/>
    <n v="0"/>
    <n v="0"/>
    <n v="0"/>
    <n v="23.999999999999996"/>
    <n v="7.4663888888888899"/>
    <n v="7.4663888888888899"/>
    <n v="0"/>
    <n v="16.53361111111111"/>
    <n v="16.53361111111111"/>
    <n v="13.485277777777776"/>
    <n v="3.0483333333333333"/>
    <n v="0"/>
    <n v="0"/>
    <n v="0"/>
    <n v="100"/>
    <n v="68.890046296296305"/>
    <n v="68.890046296296305"/>
    <n v="100"/>
    <n v="0"/>
    <n v="0"/>
    <n v="0"/>
    <n v="0.18437190235379111"/>
    <n v="0"/>
    <n v="16.53361111111111"/>
    <n v="0"/>
    <n v="16.53361111111111"/>
    <n v="0"/>
    <n v="0"/>
    <n v="0"/>
    <n v="0"/>
    <m/>
    <m/>
    <m/>
    <m/>
  </r>
  <r>
    <x v="17"/>
    <s v="FROTA 01"/>
    <x v="3"/>
    <x v="3"/>
    <d v="1901-04-28T00:00:00"/>
    <n v="90"/>
    <x v="7"/>
    <s v="CA1014KS117"/>
    <s v="28/04/2023"/>
    <s v="00:00:00"/>
    <s v="28/04/2023"/>
    <s v="23:59:59"/>
    <n v="24.000000000000004"/>
    <n v="0.2363888888888889"/>
    <n v="0.2363888888888889"/>
    <n v="0"/>
    <n v="0"/>
    <n v="0"/>
    <n v="0"/>
    <n v="23.763611111111118"/>
    <n v="9.2438888888888897"/>
    <n v="9.2438888888888897"/>
    <n v="0"/>
    <n v="14.519722222222221"/>
    <n v="14.434166666666664"/>
    <n v="13.343611111111111"/>
    <n v="1.0905555555555555"/>
    <n v="8.5555555555555551E-2"/>
    <n v="0"/>
    <n v="8.5555555555555551E-2"/>
    <n v="99.015046296296305"/>
    <n v="61.100655764532583"/>
    <n v="60.498842592592581"/>
    <n v="98.398027182711488"/>
    <n v="0"/>
    <n v="0"/>
    <n v="1"/>
    <n v="7.5108568804882245E-2"/>
    <n v="0"/>
    <n v="14.519722222222221"/>
    <n v="0.2363888888888889"/>
    <n v="14.519722222222221"/>
    <n v="0.2363888888888889"/>
    <n v="1"/>
    <n v="0"/>
    <n v="0"/>
    <m/>
    <m/>
    <m/>
    <m/>
  </r>
  <r>
    <x v="17"/>
    <s v="FROTA 01"/>
    <x v="3"/>
    <x v="3"/>
    <d v="1901-04-28T00:00:00"/>
    <n v="90"/>
    <x v="8"/>
    <s v="CA1014KS118"/>
    <s v="28/04/2023"/>
    <s v="00:00:00"/>
    <s v="28/04/2023"/>
    <s v="23:59:59"/>
    <n v="24.000000000000004"/>
    <n v="10.438055555555556"/>
    <n v="10.438055555555556"/>
    <n v="0"/>
    <n v="0"/>
    <n v="0"/>
    <n v="0"/>
    <n v="13.561944444444446"/>
    <n v="4.1886111111111113"/>
    <n v="4.1886111111111113"/>
    <n v="0"/>
    <n v="9.3733333333333331"/>
    <n v="9.3733333333333331"/>
    <n v="7.8416666666666668"/>
    <n v="1.5316666666666667"/>
    <n v="0"/>
    <n v="0"/>
    <n v="0"/>
    <n v="56.508101851851855"/>
    <n v="69.11496630686355"/>
    <n v="39.05555555555555"/>
    <n v="47.312853156854224"/>
    <n v="0"/>
    <n v="0"/>
    <n v="2"/>
    <n v="0.16340682788051211"/>
    <n v="0"/>
    <n v="4.6866666666666665"/>
    <n v="5.2190277777777778"/>
    <n v="4.6866666666666665"/>
    <n v="5.2190277777777778"/>
    <n v="2"/>
    <n v="0"/>
    <n v="0"/>
    <m/>
    <m/>
    <m/>
    <m/>
  </r>
  <r>
    <x v="17"/>
    <s v="FROTA 02"/>
    <x v="3"/>
    <x v="3"/>
    <d v="1901-04-28T00:00:00"/>
    <n v="90"/>
    <x v="9"/>
    <s v="CA1014KS119"/>
    <s v="28/04/2023"/>
    <s v="00:00:00"/>
    <s v="28/04/2023"/>
    <s v="23:59:59"/>
    <n v="24"/>
    <n v="0"/>
    <n v="0"/>
    <n v="0"/>
    <n v="0"/>
    <n v="0"/>
    <n v="0"/>
    <n v="24"/>
    <n v="5.0416666666666679"/>
    <n v="5.0416666666666679"/>
    <n v="0"/>
    <n v="18.958333333333332"/>
    <n v="18.958333333333332"/>
    <n v="16.34138888888889"/>
    <n v="2.6169444444444441"/>
    <n v="0"/>
    <n v="0"/>
    <n v="0"/>
    <n v="100"/>
    <n v="78.993055555555543"/>
    <n v="78.993055555555543"/>
    <n v="100"/>
    <n v="0"/>
    <n v="0"/>
    <n v="0"/>
    <n v="0.13803663003663003"/>
    <n v="0"/>
    <n v="18.958333333333332"/>
    <n v="0"/>
    <n v="18.958333333333332"/>
    <n v="0"/>
    <n v="0"/>
    <n v="0"/>
    <n v="12872.637000000001"/>
    <m/>
    <m/>
    <m/>
    <m/>
  </r>
  <r>
    <x v="17"/>
    <s v="FROTA 01"/>
    <x v="3"/>
    <x v="3"/>
    <d v="1901-04-29T00:00:00"/>
    <n v="90"/>
    <x v="0"/>
    <s v="CA1014KS110"/>
    <s v="29/04/2023"/>
    <s v="00:00:00"/>
    <s v="29/04/2023"/>
    <s v="23:59:59"/>
    <n v="24"/>
    <n v="0"/>
    <n v="0"/>
    <n v="0"/>
    <n v="0"/>
    <n v="0"/>
    <n v="0"/>
    <n v="24"/>
    <n v="4.8000000000000007"/>
    <n v="4.5555555555555571"/>
    <n v="0.24444444444444444"/>
    <n v="19.2"/>
    <n v="19.2"/>
    <n v="16.707222222222221"/>
    <n v="2.4927777777777775"/>
    <n v="0"/>
    <n v="0"/>
    <n v="0"/>
    <n v="100"/>
    <n v="80"/>
    <n v="80"/>
    <n v="100"/>
    <n v="0"/>
    <n v="0"/>
    <n v="0"/>
    <n v="0.12983217592592591"/>
    <n v="0"/>
    <n v="19.2"/>
    <n v="0"/>
    <n v="19.2"/>
    <n v="0"/>
    <n v="0"/>
    <n v="0"/>
    <n v="0"/>
    <m/>
    <m/>
    <m/>
    <m/>
  </r>
  <r>
    <x v="17"/>
    <s v="FROTA 01"/>
    <x v="3"/>
    <x v="3"/>
    <d v="1901-04-29T00:00:00"/>
    <n v="90"/>
    <x v="1"/>
    <s v="CA1014KS111"/>
    <s v="29/04/2023"/>
    <s v="00:00:00"/>
    <s v="29/04/2023"/>
    <s v="23:59:59"/>
    <n v="24"/>
    <n v="22.658333333333331"/>
    <n v="0"/>
    <n v="0"/>
    <n v="22.658333333333331"/>
    <n v="22.658333333333331"/>
    <n v="0"/>
    <n v="1.3416666666666668"/>
    <n v="0"/>
    <n v="0"/>
    <n v="0"/>
    <n v="1.3416666666666668"/>
    <n v="1.3416666666666668"/>
    <n v="1.3416666666666668"/>
    <n v="0"/>
    <n v="0"/>
    <n v="0"/>
    <n v="0"/>
    <n v="5.5902777777777777"/>
    <n v="100"/>
    <n v="5.5902777777777777"/>
    <n v="100"/>
    <n v="0"/>
    <n v="0"/>
    <n v="0"/>
    <n v="0"/>
    <n v="0"/>
    <n v="1.3416666666666668"/>
    <n v="0"/>
    <n v="0.67083333333333339"/>
    <n v="11.329166666666666"/>
    <n v="2"/>
    <n v="1"/>
    <n v="0"/>
    <m/>
    <m/>
    <m/>
    <m/>
  </r>
  <r>
    <x v="17"/>
    <s v="FROTA 01"/>
    <x v="3"/>
    <x v="3"/>
    <d v="1901-04-29T00:00:00"/>
    <n v="90"/>
    <x v="2"/>
    <s v="CA1014KS112"/>
    <s v="29/04/2023"/>
    <s v="00:00:00"/>
    <s v="29/04/2023"/>
    <s v="23:59:59"/>
    <n v="24.000000000000004"/>
    <n v="0"/>
    <n v="0"/>
    <n v="0"/>
    <n v="0"/>
    <n v="0"/>
    <n v="0"/>
    <n v="24.000000000000004"/>
    <n v="9.2808333333333302"/>
    <n v="8.7808333333333319"/>
    <n v="0.5"/>
    <n v="14.719166666666665"/>
    <n v="14.719166666666665"/>
    <n v="12.690277777777775"/>
    <n v="2.028888888888889"/>
    <n v="0"/>
    <n v="0"/>
    <n v="0"/>
    <n v="100"/>
    <n v="61.329861111111093"/>
    <n v="61.329861111111093"/>
    <n v="100"/>
    <n v="0"/>
    <n v="0"/>
    <n v="0"/>
    <n v="0.13783992904187664"/>
    <n v="0"/>
    <n v="14.719166666666665"/>
    <n v="0"/>
    <n v="14.719166666666665"/>
    <n v="0"/>
    <n v="0"/>
    <n v="0"/>
    <n v="0"/>
    <m/>
    <m/>
    <m/>
    <m/>
  </r>
  <r>
    <x v="17"/>
    <s v="FROTA 01"/>
    <x v="3"/>
    <x v="3"/>
    <d v="1901-04-29T00:00:00"/>
    <n v="90"/>
    <x v="3"/>
    <s v="CA1014KS113"/>
    <s v="29/04/2023"/>
    <s v="00:00:00"/>
    <s v="29/04/2023"/>
    <s v="23:59:59"/>
    <n v="23.999999999999989"/>
    <n v="0"/>
    <n v="0"/>
    <n v="0"/>
    <n v="0"/>
    <n v="0"/>
    <n v="0"/>
    <n v="23.999999999999989"/>
    <n v="8.0866666666666678"/>
    <n v="7.8186111111111112"/>
    <n v="0.26805555555555555"/>
    <n v="15.91333333333333"/>
    <n v="15.91333333333333"/>
    <n v="14.246666666666666"/>
    <n v="1.6666666666666667"/>
    <n v="0"/>
    <n v="0"/>
    <n v="0"/>
    <n v="100"/>
    <n v="66.305555555555571"/>
    <n v="66.305555555555571"/>
    <n v="100"/>
    <n v="0"/>
    <n v="0"/>
    <n v="0"/>
    <n v="0.10473397570171766"/>
    <n v="0"/>
    <n v="15.91333333333333"/>
    <n v="0"/>
    <n v="15.91333333333333"/>
    <n v="0"/>
    <n v="0"/>
    <n v="0"/>
    <n v="0"/>
    <m/>
    <m/>
    <m/>
    <m/>
  </r>
  <r>
    <x v="17"/>
    <s v="FROTA 01"/>
    <x v="3"/>
    <x v="3"/>
    <d v="1901-04-29T00:00:00"/>
    <n v="90"/>
    <x v="4"/>
    <s v="CA1014KS114"/>
    <s v="29/04/2023"/>
    <s v="00:00:00"/>
    <s v="29/04/2023"/>
    <s v="23:59:59"/>
    <n v="24"/>
    <n v="0.89333333333333331"/>
    <n v="0.89333333333333331"/>
    <n v="0"/>
    <n v="0"/>
    <n v="0"/>
    <n v="0"/>
    <n v="23.106666666666666"/>
    <n v="6.7458333333333345"/>
    <n v="6.1952777777777781"/>
    <n v="0.55055555555555558"/>
    <n v="16.360833333333332"/>
    <n v="16.360833333333332"/>
    <n v="13.297777777777778"/>
    <n v="3.0630555555555556"/>
    <n v="0"/>
    <n v="0"/>
    <n v="0"/>
    <n v="96.277777777777771"/>
    <n v="70.805683785343334"/>
    <n v="68.170138888888886"/>
    <n v="94.822506640907989"/>
    <n v="0"/>
    <n v="0"/>
    <n v="1"/>
    <n v="0.18721879828180446"/>
    <n v="0"/>
    <n v="16.360833333333332"/>
    <n v="0.89333333333333331"/>
    <n v="16.360833333333332"/>
    <n v="0.89333333333333331"/>
    <n v="1"/>
    <n v="0"/>
    <n v="0"/>
    <m/>
    <m/>
    <m/>
    <m/>
  </r>
  <r>
    <x v="17"/>
    <s v="FROTA 01"/>
    <x v="3"/>
    <x v="3"/>
    <d v="1901-04-29T00:00:00"/>
    <n v="90"/>
    <x v="5"/>
    <s v="CA1014KS115"/>
    <s v="29/04/2023"/>
    <s v="00:00:00"/>
    <s v="29/04/2023"/>
    <s v="23:59:59"/>
    <n v="23.999999999999993"/>
    <n v="0"/>
    <n v="0"/>
    <n v="0"/>
    <n v="0"/>
    <n v="0"/>
    <n v="0"/>
    <n v="23.999999999999993"/>
    <n v="7.631388888888889"/>
    <n v="7.2838888888888889"/>
    <n v="0.34749999999999998"/>
    <n v="16.368611111111111"/>
    <n v="16.368611111111111"/>
    <n v="14.566388888888888"/>
    <n v="1.8022222222222222"/>
    <n v="0"/>
    <n v="0"/>
    <n v="0"/>
    <n v="100"/>
    <n v="68.202546296296319"/>
    <n v="68.202546296296319"/>
    <n v="100"/>
    <n v="0"/>
    <n v="0"/>
    <n v="0"/>
    <n v="0.1101023300015273"/>
    <n v="0"/>
    <n v="16.368611111111111"/>
    <n v="0"/>
    <n v="16.368611111111111"/>
    <n v="0"/>
    <n v="0"/>
    <n v="0"/>
    <n v="0"/>
    <m/>
    <m/>
    <m/>
    <m/>
  </r>
  <r>
    <x v="17"/>
    <s v="FROTA 01"/>
    <x v="3"/>
    <x v="3"/>
    <d v="1901-04-29T00:00:00"/>
    <n v="90"/>
    <x v="6"/>
    <s v="CA1014KS116"/>
    <s v="29/04/2023"/>
    <s v="00:00:00"/>
    <s v="29/04/2023"/>
    <s v="23:59:59"/>
    <n v="23.999999999999996"/>
    <n v="0"/>
    <n v="0"/>
    <n v="0"/>
    <n v="0"/>
    <n v="0"/>
    <n v="0"/>
    <n v="23.999999999999996"/>
    <n v="10.355277777777776"/>
    <n v="9.3036111111111097"/>
    <n v="1.0516666666666667"/>
    <n v="13.644722222222223"/>
    <n v="13.644722222222223"/>
    <n v="11.728055555555557"/>
    <n v="1.9166666666666665"/>
    <n v="0"/>
    <n v="0"/>
    <n v="0"/>
    <n v="100"/>
    <n v="56.853009259259267"/>
    <n v="56.853009259259267"/>
    <n v="100"/>
    <n v="0"/>
    <n v="0"/>
    <n v="0"/>
    <n v="0.14046945298344901"/>
    <n v="0"/>
    <n v="13.644722222222223"/>
    <n v="0"/>
    <n v="13.644722222222223"/>
    <n v="0"/>
    <n v="0"/>
    <n v="0"/>
    <n v="0"/>
    <m/>
    <m/>
    <m/>
    <m/>
  </r>
  <r>
    <x v="17"/>
    <s v="FROTA 01"/>
    <x v="3"/>
    <x v="3"/>
    <d v="1901-04-29T00:00:00"/>
    <n v="90"/>
    <x v="7"/>
    <s v="CA1014KS117"/>
    <s v="29/04/2023"/>
    <s v="00:00:00"/>
    <s v="29/04/2023"/>
    <s v="23:59:59"/>
    <n v="24"/>
    <n v="0.80194444444444446"/>
    <n v="0.80194444444444446"/>
    <n v="0"/>
    <n v="0"/>
    <n v="0"/>
    <n v="0"/>
    <n v="23.198055555555555"/>
    <n v="9.2191666666666663"/>
    <n v="8.9819444444444443"/>
    <n v="0.23722222222222222"/>
    <n v="13.978888888888889"/>
    <n v="13.978888888888889"/>
    <n v="11.967777777777778"/>
    <n v="2.0111111111111111"/>
    <n v="0"/>
    <n v="0"/>
    <n v="0"/>
    <n v="96.658564814814824"/>
    <n v="60.258881850729828"/>
    <n v="58.245370370370374"/>
    <n v="94.574430099039674"/>
    <n v="0"/>
    <n v="0"/>
    <n v="1"/>
    <n v="0.14386773706382641"/>
    <n v="0"/>
    <n v="13.978888888888889"/>
    <n v="0.80194444444444446"/>
    <n v="13.978888888888889"/>
    <n v="0.80194444444444446"/>
    <n v="1"/>
    <n v="0"/>
    <n v="0"/>
    <m/>
    <m/>
    <m/>
    <m/>
  </r>
  <r>
    <x v="17"/>
    <s v="FROTA 01"/>
    <x v="3"/>
    <x v="3"/>
    <d v="1901-04-29T00:00:00"/>
    <n v="90"/>
    <x v="8"/>
    <s v="CA1014KS118"/>
    <s v="29/04/2023"/>
    <s v="00:00:00"/>
    <s v="29/04/2023"/>
    <s v="23:59:59"/>
    <n v="24"/>
    <n v="0"/>
    <n v="0"/>
    <n v="0"/>
    <n v="0"/>
    <n v="0"/>
    <n v="0"/>
    <n v="24"/>
    <n v="7.2816666666666681"/>
    <n v="6.8966666666666683"/>
    <n v="0.38500000000000001"/>
    <n v="16.718333333333334"/>
    <n v="16.718333333333334"/>
    <n v="14.888888888888889"/>
    <n v="1.8294444444444444"/>
    <n v="0"/>
    <n v="0"/>
    <n v="0"/>
    <n v="100"/>
    <n v="69.659722222222214"/>
    <n v="69.659722222222214"/>
    <n v="100"/>
    <n v="0"/>
    <n v="0"/>
    <n v="0"/>
    <n v="0.10942744159771375"/>
    <n v="0"/>
    <n v="16.718333333333334"/>
    <n v="0"/>
    <n v="16.718333333333334"/>
    <n v="0"/>
    <n v="0"/>
    <n v="0"/>
    <n v="0"/>
    <m/>
    <m/>
    <m/>
    <m/>
  </r>
  <r>
    <x v="17"/>
    <s v="FROTA 02"/>
    <x v="3"/>
    <x v="3"/>
    <d v="1901-04-29T00:00:00"/>
    <n v="90"/>
    <x v="9"/>
    <s v="CA1014KS119"/>
    <s v="29/04/2023"/>
    <s v="00:00:00"/>
    <s v="29/04/2023"/>
    <s v="23:59:59"/>
    <n v="24.000000000000004"/>
    <n v="1.5819444444444444"/>
    <n v="1.5819444444444444"/>
    <n v="0"/>
    <n v="0"/>
    <n v="0"/>
    <n v="0"/>
    <n v="22.418055555555561"/>
    <n v="7.1947222222222225"/>
    <n v="6.7347222222222225"/>
    <n v="0.46"/>
    <n v="15.223333333333333"/>
    <n v="15.128611111111113"/>
    <n v="12.698611111111113"/>
    <n v="2.4300000000000002"/>
    <n v="9.4722222222222222E-2"/>
    <n v="0"/>
    <n v="9.4722222222222222E-2"/>
    <n v="93.408564814814824"/>
    <n v="67.90657332259461"/>
    <n v="63.430555555555543"/>
    <n v="90.586621266467205"/>
    <n v="0"/>
    <n v="0"/>
    <n v="1"/>
    <n v="0.1596233851543683"/>
    <n v="0"/>
    <n v="15.223333333333333"/>
    <n v="1.5819444444444444"/>
    <n v="15.223333333333333"/>
    <n v="1.5819444444444444"/>
    <n v="1"/>
    <n v="0"/>
    <n v="13035.727999999999"/>
    <m/>
    <m/>
    <m/>
    <m/>
  </r>
  <r>
    <x v="17"/>
    <s v="FROTA 01"/>
    <x v="3"/>
    <x v="3"/>
    <d v="1901-04-30T00:00:00"/>
    <n v="90"/>
    <x v="0"/>
    <s v="CA1014KS110"/>
    <s v="30/04/2023"/>
    <s v="00:00:00"/>
    <s v="30/04/2023"/>
    <s v="23:59:59"/>
    <n v="24"/>
    <n v="0"/>
    <n v="0"/>
    <n v="0"/>
    <n v="0"/>
    <n v="0"/>
    <n v="0"/>
    <n v="24"/>
    <n v="10.786388888888885"/>
    <n v="10.786388888888885"/>
    <n v="0"/>
    <n v="13.213611111111112"/>
    <n v="13.213611111111112"/>
    <n v="11.679722222222221"/>
    <n v="1.5338888888888889"/>
    <n v="0"/>
    <n v="0"/>
    <n v="0"/>
    <n v="100"/>
    <n v="55.056712962962962"/>
    <n v="55.056712962962962"/>
    <n v="100"/>
    <n v="0"/>
    <n v="0"/>
    <n v="0"/>
    <n v="0.11608400428850721"/>
    <n v="0"/>
    <n v="13.213611111111112"/>
    <n v="0"/>
    <n v="13.213611111111112"/>
    <n v="0"/>
    <n v="0"/>
    <n v="0"/>
    <n v="0"/>
    <m/>
    <m/>
    <m/>
    <m/>
  </r>
  <r>
    <x v="17"/>
    <s v="FROTA 01"/>
    <x v="3"/>
    <x v="3"/>
    <d v="1901-04-30T00:00:00"/>
    <n v="90"/>
    <x v="1"/>
    <s v="CA1014KS111"/>
    <s v="30/04/2023"/>
    <s v="00:00:00"/>
    <s v="30/04/2023"/>
    <s v="23:59:59"/>
    <n v="24.000000000000007"/>
    <n v="4.5636111111111113"/>
    <n v="0.80055555555555558"/>
    <n v="0"/>
    <n v="3.7630555555555558"/>
    <n v="3.7630555555555558"/>
    <n v="0"/>
    <n v="19.436388888888896"/>
    <n v="8.7461111111111087"/>
    <n v="8.7461111111111087"/>
    <n v="0"/>
    <n v="10.690277777777778"/>
    <n v="10.690277777777778"/>
    <n v="9.9458333333333329"/>
    <n v="0.74444444444444446"/>
    <n v="0"/>
    <n v="0"/>
    <n v="0"/>
    <n v="80.984953703703709"/>
    <n v="55.001357705335053"/>
    <n v="44.542824074074062"/>
    <n v="93.03309401213528"/>
    <n v="0"/>
    <n v="0"/>
    <n v="1"/>
    <n v="6.9637521112121611E-2"/>
    <n v="0"/>
    <n v="10.690277777777778"/>
    <n v="0.80055555555555558"/>
    <n v="3.5634259259259262"/>
    <n v="1.5212037037037038"/>
    <n v="3"/>
    <n v="0.82457848925680199"/>
    <n v="0"/>
    <m/>
    <m/>
    <m/>
    <m/>
  </r>
  <r>
    <x v="17"/>
    <s v="FROTA 01"/>
    <x v="3"/>
    <x v="3"/>
    <d v="1901-04-30T00:00:00"/>
    <n v="90"/>
    <x v="2"/>
    <s v="CA1014KS112"/>
    <s v="30/04/2023"/>
    <s v="00:00:00"/>
    <s v="30/04/2023"/>
    <s v="23:59:59"/>
    <n v="24.000000000000011"/>
    <n v="5.1305555555555555"/>
    <n v="0"/>
    <n v="0"/>
    <n v="5.1305555555555555"/>
    <n v="5.1305555555555555"/>
    <n v="0"/>
    <n v="18.869444444444451"/>
    <n v="9.2169444444444455"/>
    <n v="9.2169444444444455"/>
    <n v="0"/>
    <n v="9.6524999999999999"/>
    <n v="9.6524999999999999"/>
    <n v="8.5322222222222202"/>
    <n v="1.1202777777777779"/>
    <n v="0"/>
    <n v="0"/>
    <n v="0"/>
    <n v="78.622685185185176"/>
    <n v="51.154129250699235"/>
    <n v="40.218749999999979"/>
    <n v="100"/>
    <n v="0"/>
    <n v="0"/>
    <n v="0"/>
    <n v="0.11606089383867163"/>
    <n v="0"/>
    <n v="9.6524999999999999"/>
    <n v="0"/>
    <n v="9.6524999999999999"/>
    <n v="5.1305555555555555"/>
    <n v="1"/>
    <n v="1"/>
    <n v="0"/>
    <m/>
    <m/>
    <m/>
    <m/>
  </r>
  <r>
    <x v="17"/>
    <s v="FROTA 01"/>
    <x v="3"/>
    <x v="3"/>
    <d v="1901-04-30T00:00:00"/>
    <n v="90"/>
    <x v="3"/>
    <s v="CA1014KS113"/>
    <s v="30/04/2023"/>
    <s v="00:00:00"/>
    <s v="30/04/2023"/>
    <s v="23:59:59"/>
    <n v="24.000000000000004"/>
    <n v="0"/>
    <n v="0"/>
    <n v="0"/>
    <n v="0"/>
    <n v="0"/>
    <n v="0"/>
    <n v="24.000000000000004"/>
    <n v="7.5991666666666671"/>
    <n v="7.5991666666666671"/>
    <n v="0"/>
    <n v="16.400833333333331"/>
    <n v="15.382777777777777"/>
    <n v="12.9175"/>
    <n v="2.4652777777777777"/>
    <n v="1.0180555555555555"/>
    <n v="0"/>
    <n v="1.0180555555555555"/>
    <n v="100"/>
    <n v="68.336805555555529"/>
    <n v="68.336805555555529"/>
    <n v="100"/>
    <n v="0"/>
    <n v="0"/>
    <n v="0"/>
    <n v="0.15031417780261844"/>
    <n v="0"/>
    <n v="16.400833333333331"/>
    <n v="0"/>
    <n v="16.400833333333331"/>
    <n v="0"/>
    <n v="0"/>
    <n v="0"/>
    <n v="0"/>
    <m/>
    <m/>
    <m/>
    <m/>
  </r>
  <r>
    <x v="17"/>
    <s v="FROTA 01"/>
    <x v="3"/>
    <x v="3"/>
    <d v="1901-04-30T00:00:00"/>
    <n v="90"/>
    <x v="4"/>
    <s v="CA1014KS114"/>
    <s v="30/04/2023"/>
    <s v="00:00:00"/>
    <s v="30/04/2023"/>
    <s v="23:59:59"/>
    <n v="24"/>
    <n v="0"/>
    <n v="0"/>
    <n v="0"/>
    <n v="0"/>
    <n v="0"/>
    <n v="0"/>
    <n v="24"/>
    <n v="8.3147222222222226"/>
    <n v="8.3147222222222226"/>
    <n v="0"/>
    <n v="15.685277777777777"/>
    <n v="15.685277777777777"/>
    <n v="13.398611111111112"/>
    <n v="2.2866666666666666"/>
    <n v="0"/>
    <n v="0"/>
    <n v="0"/>
    <n v="100"/>
    <n v="65.355324074074076"/>
    <n v="65.355324074074076"/>
    <n v="100"/>
    <n v="0"/>
    <n v="0"/>
    <n v="0"/>
    <n v="0.14578426337506861"/>
    <n v="0"/>
    <n v="15.685277777777777"/>
    <n v="0"/>
    <n v="15.685277777777777"/>
    <n v="0"/>
    <n v="0"/>
    <n v="0"/>
    <n v="0"/>
    <m/>
    <m/>
    <m/>
    <m/>
  </r>
  <r>
    <x v="17"/>
    <s v="FROTA 01"/>
    <x v="3"/>
    <x v="3"/>
    <d v="1901-04-30T00:00:00"/>
    <n v="90"/>
    <x v="5"/>
    <s v="CA1014KS115"/>
    <s v="30/04/2023"/>
    <s v="00:00:00"/>
    <s v="30/04/2023"/>
    <s v="23:59:59"/>
    <n v="24.000000000000004"/>
    <n v="0"/>
    <n v="0"/>
    <n v="0"/>
    <n v="0"/>
    <n v="0"/>
    <n v="0"/>
    <n v="24.000000000000004"/>
    <n v="7.5386111111111109"/>
    <n v="7.5386111111111109"/>
    <n v="0"/>
    <n v="16.461388888888887"/>
    <n v="16.461388888888887"/>
    <n v="13.874444444444443"/>
    <n v="2.5869444444444447"/>
    <n v="0"/>
    <n v="0"/>
    <n v="0"/>
    <n v="100"/>
    <n v="68.589120370370352"/>
    <n v="68.589120370370352"/>
    <n v="100"/>
    <n v="0"/>
    <n v="0"/>
    <n v="0"/>
    <n v="0.15715225865240212"/>
    <n v="0"/>
    <n v="16.461388888888887"/>
    <n v="0"/>
    <n v="16.461388888888887"/>
    <n v="0"/>
    <n v="0"/>
    <n v="0"/>
    <n v="0"/>
    <m/>
    <m/>
    <m/>
    <m/>
  </r>
  <r>
    <x v="17"/>
    <s v="FROTA 01"/>
    <x v="3"/>
    <x v="3"/>
    <d v="1901-04-30T00:00:00"/>
    <n v="90"/>
    <x v="6"/>
    <s v="CA1014KS116"/>
    <s v="30/04/2023"/>
    <s v="00:00:00"/>
    <s v="30/04/2023"/>
    <s v="23:59:59"/>
    <n v="24"/>
    <n v="7.9144444444444444"/>
    <n v="7.9144444444444444"/>
    <n v="0"/>
    <n v="0"/>
    <n v="0"/>
    <n v="0"/>
    <n v="16.085555555555555"/>
    <n v="5.6341666666666672"/>
    <n v="5.6341666666666672"/>
    <n v="0"/>
    <n v="10.451388888888889"/>
    <n v="10.451388888888889"/>
    <n v="8.7927777777777791"/>
    <n v="1.658611111111111"/>
    <n v="0"/>
    <n v="0"/>
    <n v="0"/>
    <n v="67.023148148148152"/>
    <n v="64.97375146784556"/>
    <n v="43.547453703703702"/>
    <n v="56.90669570609677"/>
    <n v="0"/>
    <n v="0"/>
    <n v="1"/>
    <n v="0.15869767441860463"/>
    <n v="0"/>
    <n v="10.451388888888889"/>
    <n v="7.9144444444444444"/>
    <n v="10.451388888888889"/>
    <n v="7.9144444444444444"/>
    <n v="1"/>
    <n v="0"/>
    <n v="0"/>
    <m/>
    <m/>
    <m/>
    <m/>
  </r>
  <r>
    <x v="17"/>
    <s v="FROTA 01"/>
    <x v="3"/>
    <x v="3"/>
    <d v="1901-04-30T00:00:00"/>
    <n v="90"/>
    <x v="7"/>
    <s v="CA1014KS117"/>
    <s v="30/04/2023"/>
    <s v="00:00:00"/>
    <s v="30/04/2023"/>
    <s v="23:59:59"/>
    <n v="24.000000000000004"/>
    <n v="1.0044444444444445"/>
    <n v="1.0044444444444445"/>
    <n v="0"/>
    <n v="0"/>
    <n v="0"/>
    <n v="0"/>
    <n v="22.995555555555558"/>
    <n v="11.403611111111111"/>
    <n v="11.403611111111111"/>
    <n v="0"/>
    <n v="11.591944444444445"/>
    <n v="11.591944444444445"/>
    <n v="9.9191666666666656"/>
    <n v="1.6727777777777777"/>
    <n v="0"/>
    <n v="0"/>
    <n v="0"/>
    <n v="95.81481481481481"/>
    <n v="50.409499420177809"/>
    <n v="48.299768518518519"/>
    <n v="92.025933358325801"/>
    <n v="0"/>
    <n v="0"/>
    <n v="1"/>
    <n v="0.14430519278234405"/>
    <n v="0"/>
    <n v="11.591944444444445"/>
    <n v="1.0044444444444445"/>
    <n v="11.591944444444445"/>
    <n v="1.0044444444444445"/>
    <n v="1"/>
    <n v="0"/>
    <n v="0"/>
    <m/>
    <m/>
    <m/>
    <m/>
  </r>
  <r>
    <x v="17"/>
    <s v="FROTA 01"/>
    <x v="3"/>
    <x v="3"/>
    <d v="1901-04-30T00:00:00"/>
    <n v="90"/>
    <x v="8"/>
    <s v="CA1014KS118"/>
    <s v="30/04/2023"/>
    <s v="00:00:00"/>
    <s v="30/04/2023"/>
    <s v="23:59:59"/>
    <n v="24"/>
    <n v="0"/>
    <n v="0"/>
    <n v="0"/>
    <n v="0"/>
    <n v="0"/>
    <n v="0"/>
    <n v="24"/>
    <n v="7.5363888888888884"/>
    <n v="7.5363888888888884"/>
    <n v="0"/>
    <n v="16.46361111111111"/>
    <n v="16.46361111111111"/>
    <n v="14.187777777777777"/>
    <n v="2.2758333333333334"/>
    <n v="0"/>
    <n v="0"/>
    <n v="0"/>
    <n v="100"/>
    <n v="68.598379629629619"/>
    <n v="68.598379629629619"/>
    <n v="100"/>
    <n v="0"/>
    <n v="0"/>
    <n v="0"/>
    <n v="0.1382341527611399"/>
    <n v="0"/>
    <n v="16.46361111111111"/>
    <n v="0"/>
    <n v="16.46361111111111"/>
    <n v="0"/>
    <n v="0"/>
    <n v="0"/>
    <n v="0"/>
    <m/>
    <m/>
    <m/>
    <m/>
  </r>
  <r>
    <x v="17"/>
    <s v="FROTA 02"/>
    <x v="3"/>
    <x v="3"/>
    <d v="1901-04-30T00:00:00"/>
    <n v="90"/>
    <x v="9"/>
    <s v="CA1014KS119"/>
    <s v="30/04/2023"/>
    <s v="00:00:00"/>
    <s v="30/04/2023"/>
    <s v="23:59:59"/>
    <n v="23.999999999999996"/>
    <n v="4.9244444444444442"/>
    <n v="4.9244444444444442"/>
    <n v="0"/>
    <n v="0"/>
    <n v="0"/>
    <n v="0"/>
    <n v="19.075555555555553"/>
    <n v="7.2780555555555564"/>
    <n v="7.2780555555555564"/>
    <n v="0"/>
    <n v="11.797500000000001"/>
    <n v="11.797500000000001"/>
    <n v="9.7747222222222216"/>
    <n v="2.0227777777777778"/>
    <n v="0"/>
    <n v="0"/>
    <n v="0"/>
    <n v="79.481481481481481"/>
    <n v="61.84616728797765"/>
    <n v="49.156250000000014"/>
    <n v="70.551005830661637"/>
    <n v="0"/>
    <n v="0"/>
    <n v="0"/>
    <n v="0.17145817145817144"/>
    <n v="0"/>
    <n v="11.797500000000001"/>
    <n v="0"/>
    <n v="11.797500000000001"/>
    <n v="0"/>
    <n v="0"/>
    <n v="0"/>
    <n v="14196.111000000001"/>
    <m/>
    <m/>
    <m/>
    <m/>
  </r>
  <r>
    <x v="18"/>
    <s v="FROTA 01"/>
    <x v="4"/>
    <x v="4"/>
    <d v="1901-05-01T00:00:00"/>
    <n v="90"/>
    <x v="0"/>
    <s v="CA1014KS110"/>
    <s v="01/05/2023"/>
    <s v="00:00:00"/>
    <s v="01/05/2023"/>
    <s v="23:59:59"/>
    <n v="24.000000000000004"/>
    <n v="0"/>
    <n v="0"/>
    <n v="0"/>
    <n v="0"/>
    <n v="0"/>
    <n v="0"/>
    <n v="24.000000000000004"/>
    <n v="7.410277777777778"/>
    <n v="4.6541666666666668"/>
    <n v="2.7561111111111112"/>
    <n v="16.589722222222221"/>
    <n v="16.589722222222221"/>
    <n v="14.768888888888892"/>
    <n v="1.8208333333333333"/>
    <n v="0"/>
    <n v="0"/>
    <n v="0"/>
    <n v="100"/>
    <n v="69.123842592592581"/>
    <n v="69.123842592592581"/>
    <n v="100"/>
    <n v="0"/>
    <n v="0"/>
    <n v="0"/>
    <n v="0.1097567101451702"/>
    <n v="0"/>
    <n v="16.589722222222221"/>
    <n v="0"/>
    <n v="16.589722222222221"/>
    <n v="0"/>
    <n v="0"/>
    <n v="0"/>
    <n v="14421.790999999999"/>
    <s v="Tonelada métrica"/>
    <n v="869.32082447298365"/>
    <m/>
    <m/>
  </r>
  <r>
    <x v="18"/>
    <s v="FROTA 01"/>
    <x v="4"/>
    <x v="4"/>
    <d v="1901-05-01T00:00:00"/>
    <n v="90"/>
    <x v="1"/>
    <s v="CA1014KS111"/>
    <s v="01/05/2023"/>
    <s v="00:00:00"/>
    <s v="01/05/2023"/>
    <s v="23:59:59"/>
    <n v="24"/>
    <n v="7.7091666666666665"/>
    <n v="7.7091666666666665"/>
    <n v="0"/>
    <n v="0"/>
    <n v="0"/>
    <n v="0"/>
    <n v="16.290833333333332"/>
    <n v="5.4044444444444446"/>
    <n v="2.9486111111111115"/>
    <n v="2.4558333333333331"/>
    <n v="10.886388888888888"/>
    <n v="10.886388888888888"/>
    <n v="9.7094444444444434"/>
    <n v="1.1769444444444443"/>
    <n v="0"/>
    <n v="0"/>
    <n v="0"/>
    <n v="67.878472222222214"/>
    <n v="66.825242552901258"/>
    <n v="45.359953703703695"/>
    <n v="58.542961281070738"/>
    <n v="0"/>
    <n v="0"/>
    <n v="1"/>
    <n v="0.10811155622464341"/>
    <n v="0"/>
    <n v="10.886388888888888"/>
    <n v="7.7091666666666665"/>
    <n v="10.886388888888888"/>
    <n v="7.7091666666666665"/>
    <n v="1"/>
    <n v="0"/>
    <n v="9993.5360000000001"/>
    <s v="Tonelada métrica"/>
    <n v="917.9844760276593"/>
    <m/>
    <m/>
  </r>
  <r>
    <x v="18"/>
    <s v="FROTA 01"/>
    <x v="4"/>
    <x v="4"/>
    <d v="1901-05-01T00:00:00"/>
    <n v="90"/>
    <x v="2"/>
    <s v="CA1014KS112"/>
    <s v="01/05/2023"/>
    <s v="00:00:00"/>
    <s v="01/05/2023"/>
    <s v="23:59:59"/>
    <n v="24"/>
    <n v="0"/>
    <n v="0"/>
    <n v="0"/>
    <n v="0"/>
    <n v="0"/>
    <n v="0"/>
    <n v="24"/>
    <n v="8.5908333333333342"/>
    <n v="5.8202777777777763"/>
    <n v="2.7705555555555552"/>
    <n v="15.409166666666668"/>
    <n v="15.409166666666668"/>
    <n v="13.342222222222222"/>
    <n v="2.0669444444444443"/>
    <n v="0"/>
    <n v="0"/>
    <n v="0"/>
    <n v="100"/>
    <n v="64.204861111111114"/>
    <n v="64.204861111111114"/>
    <n v="100"/>
    <n v="0"/>
    <n v="0"/>
    <n v="0"/>
    <n v="0.13413732806951129"/>
    <n v="0"/>
    <n v="15.409166666666668"/>
    <n v="0"/>
    <n v="15.409166666666668"/>
    <n v="0"/>
    <n v="0"/>
    <n v="0"/>
    <n v="14426.73"/>
    <s v="Tonelada métrica"/>
    <n v="936.24336163538999"/>
    <m/>
    <m/>
  </r>
  <r>
    <x v="18"/>
    <s v="FROTA 01"/>
    <x v="4"/>
    <x v="4"/>
    <d v="1901-05-01T00:00:00"/>
    <n v="90"/>
    <x v="3"/>
    <s v="CA1014KS113"/>
    <s v="01/05/2023"/>
    <s v="00:00:00"/>
    <s v="01/05/2023"/>
    <s v="23:59:59"/>
    <n v="24"/>
    <n v="0"/>
    <n v="0"/>
    <n v="0"/>
    <n v="0"/>
    <n v="0"/>
    <n v="0"/>
    <n v="24"/>
    <n v="5.947222222222222"/>
    <n v="3.4244444444444442"/>
    <n v="2.5227777777777778"/>
    <n v="18.052777777777777"/>
    <n v="18.052777777777777"/>
    <n v="15.121666666666666"/>
    <n v="2.9311111111111114"/>
    <n v="0"/>
    <n v="0"/>
    <n v="0"/>
    <n v="100"/>
    <n v="75.219907407407405"/>
    <n v="75.219907407407405"/>
    <n v="100"/>
    <n v="0"/>
    <n v="0"/>
    <n v="0"/>
    <n v="0.16236344052931223"/>
    <n v="0"/>
    <n v="18.052777777777777"/>
    <n v="0"/>
    <n v="18.052777777777777"/>
    <n v="0"/>
    <n v="0"/>
    <n v="0"/>
    <n v="20755.306"/>
    <s v="Tonelada métrica"/>
    <n v="1149.7015171564854"/>
    <m/>
    <m/>
  </r>
  <r>
    <x v="18"/>
    <s v="FROTA 01"/>
    <x v="4"/>
    <x v="4"/>
    <d v="1901-05-01T00:00:00"/>
    <n v="90"/>
    <x v="4"/>
    <s v="CA1014KS114"/>
    <s v="01/05/2023"/>
    <s v="00:00:00"/>
    <s v="01/05/2023"/>
    <s v="23:59:59"/>
    <n v="23.999999999999993"/>
    <n v="1.0633333333333332"/>
    <n v="1.0633333333333332"/>
    <n v="0"/>
    <n v="0"/>
    <n v="0"/>
    <n v="0"/>
    <n v="22.93666666666666"/>
    <n v="8.6086111111111112"/>
    <n v="6.2988888888888894"/>
    <n v="2.3097222222222222"/>
    <n v="14.328055555555558"/>
    <n v="14.328055555555558"/>
    <n v="12.483055555555556"/>
    <n v="1.845"/>
    <n v="0"/>
    <n v="0"/>
    <n v="0"/>
    <n v="95.569444444444457"/>
    <n v="62.467906796492791"/>
    <n v="59.700231481481516"/>
    <n v="93.091375047374981"/>
    <n v="0"/>
    <n v="0"/>
    <n v="1"/>
    <n v="0.12876834493321182"/>
    <n v="0"/>
    <n v="14.328055555555558"/>
    <n v="1.0633333333333332"/>
    <n v="14.328055555555558"/>
    <n v="1.0633333333333332"/>
    <n v="1"/>
    <n v="0"/>
    <n v="11070.985000000001"/>
    <s v="Tonelada métrica"/>
    <n v="772.6788158430428"/>
    <m/>
    <m/>
  </r>
  <r>
    <x v="18"/>
    <s v="FROTA 01"/>
    <x v="4"/>
    <x v="4"/>
    <d v="1901-05-01T00:00:00"/>
    <n v="90"/>
    <x v="5"/>
    <s v="CA1014KS115"/>
    <s v="01/05/2023"/>
    <s v="00:00:00"/>
    <s v="01/05/2023"/>
    <s v="23:59:59"/>
    <n v="24.000000000000004"/>
    <n v="0"/>
    <n v="0"/>
    <n v="0"/>
    <n v="0"/>
    <n v="0"/>
    <n v="0"/>
    <n v="24.000000000000004"/>
    <n v="7.0069444444444438"/>
    <n v="4.171666666666666"/>
    <n v="2.8352777777777778"/>
    <n v="16.993055555555554"/>
    <n v="16.993055555555554"/>
    <n v="14.291388888888889"/>
    <n v="2.7016666666666667"/>
    <n v="0"/>
    <n v="0"/>
    <n v="0"/>
    <n v="100"/>
    <n v="70.804398148148124"/>
    <n v="70.804398148148124"/>
    <n v="100"/>
    <n v="0"/>
    <n v="0"/>
    <n v="0"/>
    <n v="0.15898651409889664"/>
    <n v="0"/>
    <n v="16.993055555555554"/>
    <n v="0"/>
    <n v="16.993055555555554"/>
    <n v="0"/>
    <n v="0"/>
    <n v="0"/>
    <n v="18991.09"/>
    <s v="Tonelada métrica"/>
    <n v="1117.579468737229"/>
    <m/>
    <m/>
  </r>
  <r>
    <x v="18"/>
    <s v="FROTA 01"/>
    <x v="4"/>
    <x v="4"/>
    <d v="1901-05-01T00:00:00"/>
    <n v="90"/>
    <x v="6"/>
    <s v="CA1014KS116"/>
    <s v="01/05/2023"/>
    <s v="00:00:00"/>
    <s v="01/05/2023"/>
    <s v="23:59:59"/>
    <n v="24"/>
    <n v="14.576666666666666"/>
    <n v="14.576666666666666"/>
    <n v="0"/>
    <n v="0"/>
    <n v="0"/>
    <n v="0"/>
    <n v="9.4233333333333356"/>
    <n v="3.7774999999999999"/>
    <n v="3.7774999999999999"/>
    <n v="0"/>
    <n v="5.645833333333333"/>
    <n v="5.645833333333333"/>
    <n v="4.9491666666666658"/>
    <n v="0.69666666666666677"/>
    <n v="0"/>
    <n v="0"/>
    <n v="0"/>
    <n v="39.2638888888889"/>
    <n v="59.91333569154579"/>
    <n v="23.524305555555554"/>
    <n v="27.918572547080394"/>
    <n v="0"/>
    <n v="0"/>
    <n v="2"/>
    <n v="0.12339483394833951"/>
    <n v="0"/>
    <n v="2.8229166666666665"/>
    <n v="7.2883333333333331"/>
    <n v="2.8229166666666665"/>
    <n v="7.2883333333333331"/>
    <n v="2"/>
    <n v="0"/>
    <n v="3584.1010000000001"/>
    <s v="Tonelada métrica"/>
    <n v="634.82231734317497"/>
    <m/>
    <m/>
  </r>
  <r>
    <x v="18"/>
    <s v="FROTA 01"/>
    <x v="4"/>
    <x v="4"/>
    <d v="1901-05-01T00:00:00"/>
    <n v="90"/>
    <x v="7"/>
    <s v="CA1014KS117"/>
    <s v="01/05/2023"/>
    <s v="00:00:00"/>
    <s v="01/05/2023"/>
    <s v="23:59:59"/>
    <n v="24.000000000000004"/>
    <n v="0"/>
    <n v="0"/>
    <n v="0"/>
    <n v="0"/>
    <n v="0"/>
    <n v="0"/>
    <n v="24.000000000000004"/>
    <n v="9.4074999999999989"/>
    <n v="7.2216666666666667"/>
    <n v="2.1858333333333331"/>
    <n v="14.592499999999999"/>
    <n v="14.592499999999999"/>
    <n v="12.618055555555554"/>
    <n v="1.9744444444444444"/>
    <n v="0"/>
    <n v="0"/>
    <n v="0"/>
    <n v="100"/>
    <n v="60.802083333333321"/>
    <n v="60.802083333333321"/>
    <n v="100"/>
    <n v="0"/>
    <n v="0"/>
    <n v="0"/>
    <n v="0.13530542706489254"/>
    <n v="0"/>
    <n v="14.592499999999999"/>
    <n v="0"/>
    <n v="14.592499999999999"/>
    <n v="0"/>
    <n v="0"/>
    <n v="0"/>
    <n v="11474.359"/>
    <s v="Tonelada métrica"/>
    <n v="786.31893095768385"/>
    <m/>
    <m/>
  </r>
  <r>
    <x v="18"/>
    <s v="FROTA 01"/>
    <x v="4"/>
    <x v="4"/>
    <d v="1901-05-01T00:00:00"/>
    <n v="90"/>
    <x v="8"/>
    <s v="CA1014KS118"/>
    <s v="01/05/2023"/>
    <s v="00:00:00"/>
    <s v="01/05/2023"/>
    <s v="23:59:59"/>
    <n v="24.000000000000004"/>
    <n v="0"/>
    <n v="0"/>
    <n v="0"/>
    <n v="0"/>
    <n v="0"/>
    <n v="0"/>
    <n v="24.000000000000004"/>
    <n v="6.9555555555555548"/>
    <n v="4.3213888888888885"/>
    <n v="2.6341666666666668"/>
    <n v="17.044444444444444"/>
    <n v="17.044444444444444"/>
    <n v="14.773333333333333"/>
    <n v="2.2711111111111109"/>
    <n v="0"/>
    <n v="0"/>
    <n v="0"/>
    <n v="100"/>
    <n v="71.018518518518505"/>
    <n v="71.018518518518505"/>
    <n v="100"/>
    <n v="0"/>
    <n v="0"/>
    <n v="0"/>
    <n v="0.13324641460234679"/>
    <n v="0"/>
    <n v="17.044444444444444"/>
    <n v="0"/>
    <n v="17.044444444444444"/>
    <n v="0"/>
    <n v="0"/>
    <n v="0"/>
    <n v="15364.949000000001"/>
    <s v="Tonelada métrica"/>
    <n v="901.46376140808366"/>
    <m/>
    <m/>
  </r>
  <r>
    <x v="18"/>
    <s v="FROTA 02"/>
    <x v="4"/>
    <x v="4"/>
    <d v="1901-05-01T00:00:00"/>
    <n v="90"/>
    <x v="9"/>
    <s v="CA1014KS119"/>
    <s v="01/05/2023"/>
    <s v="00:00:00"/>
    <s v="01/05/2023"/>
    <s v="23:59:59"/>
    <n v="24.000000000000007"/>
    <n v="0"/>
    <n v="0"/>
    <n v="0"/>
    <n v="0"/>
    <n v="0"/>
    <n v="0"/>
    <n v="24.000000000000007"/>
    <n v="7.7863888888888892"/>
    <n v="5.5188888888888892"/>
    <n v="2.2675000000000001"/>
    <n v="16.21361111111111"/>
    <n v="16.202222222222222"/>
    <n v="13.538333333333332"/>
    <n v="2.6638888888888888"/>
    <n v="1.1388888888888889E-2"/>
    <n v="0"/>
    <n v="1.1388888888888889E-2"/>
    <n v="100"/>
    <n v="67.556712962962933"/>
    <n v="67.556712962962933"/>
    <n v="100"/>
    <n v="0"/>
    <n v="0"/>
    <n v="0"/>
    <n v="0.16429954256540288"/>
    <n v="0"/>
    <n v="16.21361111111111"/>
    <n v="0"/>
    <n v="16.21361111111111"/>
    <n v="0"/>
    <n v="0"/>
    <n v="0"/>
    <n v="13603.243"/>
    <s v="Tonelada métrica"/>
    <n v="839.00143569360455"/>
    <m/>
    <m/>
  </r>
  <r>
    <x v="18"/>
    <s v="FROTA 01"/>
    <x v="4"/>
    <x v="4"/>
    <d v="1901-05-02T00:00:00"/>
    <n v="90"/>
    <x v="0"/>
    <s v="CA1014KS110"/>
    <s v="02/05/2023"/>
    <s v="00:00:00"/>
    <s v="02/05/2023"/>
    <s v="23:59:59"/>
    <n v="23.999999999999993"/>
    <n v="0"/>
    <n v="0"/>
    <n v="0"/>
    <n v="0"/>
    <n v="0"/>
    <n v="0"/>
    <n v="23.999999999999993"/>
    <n v="10.071666666666669"/>
    <n v="9.6211111111111123"/>
    <n v="0.45055555555555554"/>
    <n v="13.928333333333333"/>
    <n v="13.928333333333333"/>
    <n v="12.482222222222221"/>
    <n v="1.4461111111111111"/>
    <n v="0"/>
    <n v="0"/>
    <n v="0"/>
    <n v="100"/>
    <n v="58.034722222222236"/>
    <n v="58.034722222222236"/>
    <n v="100"/>
    <n v="0"/>
    <n v="0"/>
    <n v="0"/>
    <n v="0.10382513661202186"/>
    <n v="0"/>
    <n v="13.928333333333333"/>
    <n v="0"/>
    <n v="13.928333333333333"/>
    <n v="0"/>
    <n v="0"/>
    <n v="0"/>
    <n v="11594.833000000001"/>
    <s v="Tonelada métrica"/>
    <n v="832.46377886801451"/>
    <m/>
    <m/>
  </r>
  <r>
    <x v="18"/>
    <s v="FROTA 01"/>
    <x v="4"/>
    <x v="4"/>
    <d v="1901-05-02T00:00:00"/>
    <n v="90"/>
    <x v="1"/>
    <s v="CA1014KS111"/>
    <s v="02/05/2023"/>
    <s v="00:00:00"/>
    <s v="02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18"/>
    <s v="FROTA 01"/>
    <x v="4"/>
    <x v="4"/>
    <d v="1901-05-02T00:00:00"/>
    <n v="90"/>
    <x v="2"/>
    <s v="CA1014KS112"/>
    <s v="02/05/2023"/>
    <s v="00:00:00"/>
    <s v="02/05/2023"/>
    <s v="23:59:59"/>
    <n v="24.000000000000007"/>
    <n v="0"/>
    <n v="0"/>
    <n v="0"/>
    <n v="0"/>
    <n v="0"/>
    <n v="0"/>
    <n v="24.000000000000007"/>
    <n v="6.6161111111111115"/>
    <n v="6.3627777777777785"/>
    <n v="0.25333333333333335"/>
    <n v="17.38388888888889"/>
    <n v="17.38388888888889"/>
    <n v="15.250555555555557"/>
    <n v="2.1333333333333333"/>
    <n v="0"/>
    <n v="0"/>
    <n v="0"/>
    <n v="100"/>
    <n v="72.432870370370352"/>
    <n v="72.432870370370352"/>
    <n v="100"/>
    <n v="0"/>
    <n v="0"/>
    <n v="0"/>
    <n v="0.12271899268160173"/>
    <n v="0"/>
    <n v="17.38388888888889"/>
    <n v="0"/>
    <n v="17.38388888888889"/>
    <n v="0"/>
    <n v="0"/>
    <n v="0"/>
    <n v="17913.584999999999"/>
    <s v="Tonelada métrica"/>
    <n v="1030.4705186794918"/>
    <m/>
    <m/>
  </r>
  <r>
    <x v="18"/>
    <s v="FROTA 01"/>
    <x v="4"/>
    <x v="4"/>
    <d v="1901-05-02T00:00:00"/>
    <n v="90"/>
    <x v="3"/>
    <s v="CA1014KS113"/>
    <s v="02/05/2023"/>
    <s v="00:00:00"/>
    <s v="02/05/2023"/>
    <s v="23:59:59"/>
    <n v="24"/>
    <n v="0"/>
    <n v="0"/>
    <n v="0"/>
    <n v="0"/>
    <n v="0"/>
    <n v="0"/>
    <n v="24"/>
    <n v="4.6930555555555564"/>
    <n v="4.6930555555555564"/>
    <n v="0"/>
    <n v="19.306944444444447"/>
    <n v="19.306944444444447"/>
    <n v="15.149999999999999"/>
    <n v="4.156944444444445"/>
    <n v="0"/>
    <n v="0"/>
    <n v="0"/>
    <n v="100"/>
    <n v="80.445601851851862"/>
    <n v="80.445601851851862"/>
    <n v="100"/>
    <n v="0"/>
    <n v="0"/>
    <n v="0"/>
    <n v="0.21530825120494929"/>
    <n v="0"/>
    <n v="19.306944444444447"/>
    <n v="0"/>
    <n v="19.306944444444447"/>
    <n v="0"/>
    <n v="0"/>
    <n v="0"/>
    <n v="23554.194"/>
    <s v="Tonelada métrica"/>
    <n v="1219.9855895259329"/>
    <m/>
    <m/>
  </r>
  <r>
    <x v="18"/>
    <s v="FROTA 01"/>
    <x v="4"/>
    <x v="4"/>
    <d v="1901-05-02T00:00:00"/>
    <n v="90"/>
    <x v="4"/>
    <s v="CA1014KS114"/>
    <s v="02/05/2023"/>
    <s v="00:00:00"/>
    <s v="02/05/2023"/>
    <s v="23:59:59"/>
    <n v="24"/>
    <n v="5.2222222222222223"/>
    <n v="5.2222222222222223"/>
    <n v="0"/>
    <n v="0"/>
    <n v="0"/>
    <n v="0"/>
    <n v="18.777777777777775"/>
    <n v="5.947222222222222"/>
    <n v="5.4077777777777776"/>
    <n v="0.53944444444444439"/>
    <n v="12.830555555555556"/>
    <n v="12.830555555555556"/>
    <n v="10.876388888888886"/>
    <n v="1.9541666666666666"/>
    <n v="0"/>
    <n v="0"/>
    <n v="0"/>
    <n v="78.240740740740733"/>
    <n v="68.328402366863912"/>
    <n v="53.460648148148152"/>
    <n v="71.072472688105876"/>
    <n v="0"/>
    <n v="0"/>
    <n v="1"/>
    <n v="0.1523056938731327"/>
    <n v="0"/>
    <n v="12.830555555555556"/>
    <n v="5.2222222222222223"/>
    <n v="12.830555555555556"/>
    <n v="5.2222222222222223"/>
    <n v="1"/>
    <n v="0"/>
    <n v="8605.4230000000007"/>
    <s v="Tonelada métrica"/>
    <n v="670.69761420220857"/>
    <m/>
    <m/>
  </r>
  <r>
    <x v="18"/>
    <s v="FROTA 01"/>
    <x v="4"/>
    <x v="4"/>
    <d v="1901-05-02T00:00:00"/>
    <n v="90"/>
    <x v="5"/>
    <s v="CA1014KS115"/>
    <s v="02/05/2023"/>
    <s v="00:00:00"/>
    <s v="02/05/2023"/>
    <s v="23:59:59"/>
    <n v="24.000000000000007"/>
    <n v="0"/>
    <n v="0"/>
    <n v="0"/>
    <n v="0"/>
    <n v="0"/>
    <n v="0"/>
    <n v="24.000000000000007"/>
    <n v="6.1866666666666674"/>
    <n v="6.1866666666666674"/>
    <n v="0"/>
    <n v="17.813333333333336"/>
    <n v="17.813333333333336"/>
    <n v="14.628055555555555"/>
    <n v="3.1852777777777779"/>
    <n v="0"/>
    <n v="0"/>
    <n v="0"/>
    <n v="100"/>
    <n v="74.222222222222214"/>
    <n v="74.222222222222214"/>
    <n v="100"/>
    <n v="0"/>
    <n v="0"/>
    <n v="0"/>
    <n v="0.17881424650698602"/>
    <n v="0"/>
    <n v="17.813333333333336"/>
    <n v="0"/>
    <n v="17.813333333333336"/>
    <n v="0"/>
    <n v="0"/>
    <n v="0"/>
    <n v="21377.911"/>
    <s v="Tonelada métrica"/>
    <n v="1200.1072791916156"/>
    <m/>
    <m/>
  </r>
  <r>
    <x v="18"/>
    <s v="FROTA 01"/>
    <x v="4"/>
    <x v="4"/>
    <d v="1901-05-02T00:00:00"/>
    <n v="90"/>
    <x v="6"/>
    <s v="CA1014KS116"/>
    <s v="02/05/2023"/>
    <s v="00:00:00"/>
    <s v="02/05/2023"/>
    <s v="23:59:59"/>
    <n v="24.000000000000007"/>
    <n v="0"/>
    <n v="0"/>
    <n v="0"/>
    <n v="0"/>
    <n v="0"/>
    <n v="0"/>
    <n v="24.000000000000007"/>
    <n v="7.759722222222222"/>
    <n v="7.4397222222222217"/>
    <n v="0.32"/>
    <n v="16.240277777777777"/>
    <n v="16.240277777777777"/>
    <n v="14.032222222222225"/>
    <n v="2.2080555555555557"/>
    <n v="0"/>
    <n v="0"/>
    <n v="0"/>
    <n v="100"/>
    <n v="67.667824074074062"/>
    <n v="67.667824074074062"/>
    <n v="100"/>
    <n v="0"/>
    <n v="0"/>
    <n v="0"/>
    <n v="0.13596168647909007"/>
    <n v="0"/>
    <n v="16.240277777777777"/>
    <n v="0"/>
    <n v="16.240277777777777"/>
    <n v="0"/>
    <n v="0"/>
    <n v="0"/>
    <n v="12816.245999999999"/>
    <s v="Tonelada métrica"/>
    <n v="789.16421106644987"/>
    <m/>
    <m/>
  </r>
  <r>
    <x v="18"/>
    <s v="FROTA 01"/>
    <x v="4"/>
    <x v="4"/>
    <d v="1901-05-02T00:00:00"/>
    <n v="90"/>
    <x v="7"/>
    <s v="CA1014KS117"/>
    <s v="02/05/2023"/>
    <s v="00:00:00"/>
    <s v="02/05/2023"/>
    <s v="23:59:59"/>
    <n v="24.000000000000004"/>
    <n v="11.236944444444443"/>
    <n v="11.236944444444443"/>
    <n v="0"/>
    <n v="0"/>
    <n v="0"/>
    <n v="0"/>
    <n v="12.763055555555558"/>
    <n v="3.9394444444444443"/>
    <n v="3.4530555555555553"/>
    <n v="0.48638888888888887"/>
    <n v="8.8236111111111128"/>
    <n v="8.8236111111111128"/>
    <n v="6.9180555555555561"/>
    <n v="1.9055555555555557"/>
    <n v="0"/>
    <n v="0"/>
    <n v="0"/>
    <n v="53.179398148148152"/>
    <n v="69.134002219949068"/>
    <n v="36.765046296296298"/>
    <n v="43.984879116009864"/>
    <n v="0"/>
    <n v="0"/>
    <n v="1"/>
    <n v="0.21596096332441364"/>
    <n v="0"/>
    <n v="8.8236111111111128"/>
    <n v="11.236944444444443"/>
    <n v="8.8236111111111128"/>
    <n v="11.236944444444443"/>
    <n v="1"/>
    <n v="0"/>
    <n v="8542.8130000000001"/>
    <s v="Tonelada métrica"/>
    <n v="968.17650873602929"/>
    <m/>
    <m/>
  </r>
  <r>
    <x v="18"/>
    <s v="FROTA 01"/>
    <x v="4"/>
    <x v="4"/>
    <d v="1901-05-02T00:00:00"/>
    <n v="90"/>
    <x v="8"/>
    <s v="CA1014KS118"/>
    <s v="02/05/2023"/>
    <s v="00:00:00"/>
    <s v="02/05/2023"/>
    <s v="23:59:59"/>
    <n v="24"/>
    <n v="0"/>
    <n v="0"/>
    <n v="0"/>
    <n v="0"/>
    <n v="0"/>
    <n v="0"/>
    <n v="24"/>
    <n v="8.6616666666666653"/>
    <n v="8.155555555555555"/>
    <n v="0.50611111111111107"/>
    <n v="15.338333333333333"/>
    <n v="15.338333333333333"/>
    <n v="13.42861111111111"/>
    <n v="1.9097222222222223"/>
    <n v="0"/>
    <n v="0"/>
    <n v="0"/>
    <n v="100"/>
    <n v="63.909722222222221"/>
    <n v="63.909722222222221"/>
    <n v="100"/>
    <n v="0"/>
    <n v="0"/>
    <n v="0"/>
    <n v="0.12450650150313304"/>
    <n v="0"/>
    <n v="15.338333333333333"/>
    <n v="0"/>
    <n v="15.338333333333333"/>
    <n v="0"/>
    <n v="0"/>
    <n v="0"/>
    <n v="12436.393"/>
    <s v="Tonelada métrica"/>
    <n v="810.8047158535262"/>
    <m/>
    <m/>
  </r>
  <r>
    <x v="18"/>
    <s v="FROTA 02"/>
    <x v="4"/>
    <x v="4"/>
    <d v="1901-05-02T00:00:00"/>
    <n v="90"/>
    <x v="9"/>
    <s v="CA1014KS119"/>
    <s v="02/05/2023"/>
    <s v="00:00:00"/>
    <s v="02/05/2023"/>
    <s v="23:59:59"/>
    <n v="24"/>
    <n v="7.8363888888888891"/>
    <n v="0"/>
    <n v="0"/>
    <n v="7.8363888888888891"/>
    <n v="7.8363888888888891"/>
    <n v="0"/>
    <n v="16.163611111111109"/>
    <n v="7.7394444444444446"/>
    <n v="7.4944444444444445"/>
    <n v="0.245"/>
    <n v="8.4241666666666664"/>
    <n v="8.4241666666666664"/>
    <n v="7.9030555555555555"/>
    <n v="0.52111111111111108"/>
    <n v="0"/>
    <n v="0"/>
    <n v="0"/>
    <n v="67.348379629629619"/>
    <n v="52.118097922287717"/>
    <n v="35.100694444444443"/>
    <n v="100"/>
    <n v="0"/>
    <n v="0"/>
    <n v="0"/>
    <n v="6.185906947604445E-2"/>
    <n v="0"/>
    <n v="8.4241666666666664"/>
    <n v="0"/>
    <n v="8.4241666666666664"/>
    <n v="7.8363888888888891"/>
    <n v="1"/>
    <n v="1"/>
    <n v="6098.2820000000002"/>
    <s v="Tonelada métrica"/>
    <n v="723.90329409437106"/>
    <m/>
    <m/>
  </r>
  <r>
    <x v="18"/>
    <s v="FROTA 01"/>
    <x v="4"/>
    <x v="4"/>
    <d v="1901-05-03T00:00:00"/>
    <n v="90"/>
    <x v="0"/>
    <s v="CA1014KS110"/>
    <s v="03/05/2023"/>
    <s v="00:00:00"/>
    <s v="03/05/2023"/>
    <s v="23:59:59"/>
    <n v="23.999999999999996"/>
    <n v="0"/>
    <n v="0"/>
    <n v="0"/>
    <n v="0"/>
    <n v="0"/>
    <n v="0"/>
    <n v="23.999999999999996"/>
    <n v="8.2949999999999999"/>
    <n v="6.692499999999999"/>
    <n v="1.6025"/>
    <n v="15.705"/>
    <n v="15.705"/>
    <n v="14.092499999999999"/>
    <n v="1.6124999999999998"/>
    <n v="0"/>
    <n v="0"/>
    <n v="0"/>
    <n v="100"/>
    <n v="65.437500000000014"/>
    <n v="65.437500000000014"/>
    <n v="100"/>
    <n v="0"/>
    <n v="0"/>
    <n v="0"/>
    <n v="0.1026743075453677"/>
    <n v="0"/>
    <n v="15.705"/>
    <n v="0"/>
    <n v="15.705"/>
    <n v="0"/>
    <n v="0"/>
    <n v="0"/>
    <n v="11264.745999999999"/>
    <s v="Tonelada métrica"/>
    <n v="717.27131486787641"/>
    <m/>
    <m/>
  </r>
  <r>
    <x v="18"/>
    <s v="FROTA 01"/>
    <x v="4"/>
    <x v="4"/>
    <d v="1901-05-03T00:00:00"/>
    <n v="90"/>
    <x v="1"/>
    <s v="CA1014KS111"/>
    <s v="03/05/2023"/>
    <s v="00:00:00"/>
    <s v="03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18"/>
    <s v="FROTA 01"/>
    <x v="4"/>
    <x v="4"/>
    <d v="1901-05-03T00:00:00"/>
    <n v="90"/>
    <x v="2"/>
    <s v="CA1014KS112"/>
    <s v="03/05/2023"/>
    <s v="00:00:00"/>
    <s v="03/05/2023"/>
    <s v="23:59:59"/>
    <n v="24"/>
    <n v="0.85555555555555551"/>
    <n v="0.85555555555555551"/>
    <n v="0"/>
    <n v="0"/>
    <n v="0"/>
    <n v="0"/>
    <n v="23.144444444444442"/>
    <n v="9.0275000000000016"/>
    <n v="7.2444444444444445"/>
    <n v="1.7830555555555556"/>
    <n v="14.116944444444446"/>
    <n v="14.116944444444446"/>
    <n v="12.051388888888891"/>
    <n v="2.0655555555555556"/>
    <n v="0"/>
    <n v="0"/>
    <n v="0"/>
    <n v="96.435185185185176"/>
    <n v="60.994959193470969"/>
    <n v="58.820601851851862"/>
    <n v="94.28582030017995"/>
    <n v="0"/>
    <n v="0"/>
    <n v="1"/>
    <n v="0.14631746718876054"/>
    <n v="0"/>
    <n v="14.116944444444446"/>
    <n v="0.85555555555555551"/>
    <n v="14.116944444444446"/>
    <n v="0.85555555555555551"/>
    <n v="1"/>
    <n v="0"/>
    <n v="11371.421"/>
    <s v="Tonelada métrica"/>
    <n v="805.51574349186274"/>
    <m/>
    <m/>
  </r>
  <r>
    <x v="18"/>
    <s v="FROTA 01"/>
    <x v="4"/>
    <x v="4"/>
    <d v="1901-05-03T00:00:00"/>
    <n v="90"/>
    <x v="3"/>
    <s v="CA1014KS113"/>
    <s v="03/05/2023"/>
    <s v="00:00:00"/>
    <s v="03/05/2023"/>
    <s v="23:59:59"/>
    <n v="23.999999999999996"/>
    <n v="0"/>
    <n v="0"/>
    <n v="0"/>
    <n v="0"/>
    <n v="0"/>
    <n v="0"/>
    <n v="23.999999999999996"/>
    <n v="8.0780555555555562"/>
    <n v="6.4466666666666672"/>
    <n v="1.631388888888889"/>
    <n v="15.921944444444446"/>
    <n v="15.921944444444446"/>
    <n v="13.401388888888892"/>
    <n v="2.5205555555555557"/>
    <n v="0"/>
    <n v="0"/>
    <n v="0"/>
    <n v="100"/>
    <n v="66.341435185185205"/>
    <n v="66.341435185185205"/>
    <n v="100"/>
    <n v="0"/>
    <n v="0"/>
    <n v="0"/>
    <n v="0.15830701861511889"/>
    <n v="0"/>
    <n v="15.921944444444446"/>
    <n v="0"/>
    <n v="15.921944444444446"/>
    <n v="0"/>
    <n v="0"/>
    <n v="0"/>
    <n v="18193.004000000001"/>
    <s v="Tonelada métrica"/>
    <n v="1142.6370732217936"/>
    <m/>
    <m/>
  </r>
  <r>
    <x v="18"/>
    <s v="FROTA 01"/>
    <x v="4"/>
    <x v="4"/>
    <d v="1901-05-03T00:00:00"/>
    <n v="90"/>
    <x v="4"/>
    <s v="CA1014KS114"/>
    <s v="03/05/2023"/>
    <s v="00:00:00"/>
    <s v="03/05/2023"/>
    <s v="23:59:59"/>
    <n v="24"/>
    <n v="0"/>
    <n v="0"/>
    <n v="0"/>
    <n v="0"/>
    <n v="0"/>
    <n v="0"/>
    <n v="24"/>
    <n v="8.4280555555555559"/>
    <n v="6.6383333333333336"/>
    <n v="1.7897222222222222"/>
    <n v="15.571944444444444"/>
    <n v="15.571944444444444"/>
    <n v="14.463888888888889"/>
    <n v="1.1080555555555556"/>
    <n v="0"/>
    <n v="0"/>
    <n v="0"/>
    <n v="100"/>
    <n v="64.883101851851848"/>
    <n v="64.883101851851848"/>
    <n v="100"/>
    <n v="0"/>
    <n v="0"/>
    <n v="0"/>
    <n v="7.115717369200307E-2"/>
    <n v="0"/>
    <n v="15.571944444444444"/>
    <n v="0"/>
    <n v="15.571944444444444"/>
    <n v="0"/>
    <n v="0"/>
    <n v="0"/>
    <n v="11655.513000000001"/>
    <s v="Tonelada métrica"/>
    <n v="748.49438627160691"/>
    <m/>
    <m/>
  </r>
  <r>
    <x v="18"/>
    <s v="FROTA 01"/>
    <x v="4"/>
    <x v="4"/>
    <d v="1901-05-03T00:00:00"/>
    <n v="90"/>
    <x v="5"/>
    <s v="CA1014KS115"/>
    <s v="03/05/2023"/>
    <s v="00:00:00"/>
    <s v="03/05/2023"/>
    <s v="23:59:59"/>
    <n v="24.000000000000004"/>
    <n v="8.1513888888888886"/>
    <n v="8.1513888888888886"/>
    <n v="0"/>
    <n v="0"/>
    <n v="0"/>
    <n v="0"/>
    <n v="15.848611111111113"/>
    <n v="6.0033333333333321"/>
    <n v="4.2813888888888885"/>
    <n v="1.7219444444444445"/>
    <n v="9.8452777777777776"/>
    <n v="9.8452777777777776"/>
    <n v="8.2408333333333346"/>
    <n v="1.6044444444444446"/>
    <n v="0"/>
    <n v="0"/>
    <n v="0"/>
    <n v="66.035879629629619"/>
    <n v="62.120760669529396"/>
    <n v="41.021990740740733"/>
    <n v="54.706118416990805"/>
    <n v="0"/>
    <n v="0"/>
    <n v="2"/>
    <n v="0.16296588889202382"/>
    <n v="0"/>
    <n v="4.9226388888888888"/>
    <n v="4.0756944444444443"/>
    <n v="4.9226388888888888"/>
    <n v="4.0756944444444443"/>
    <n v="2"/>
    <n v="0"/>
    <n v="12917.035"/>
    <s v="Tonelada métrica"/>
    <n v="1312.0031035747547"/>
    <m/>
    <m/>
  </r>
  <r>
    <x v="18"/>
    <s v="FROTA 01"/>
    <x v="4"/>
    <x v="4"/>
    <d v="1901-05-03T00:00:00"/>
    <n v="90"/>
    <x v="6"/>
    <s v="CA1014KS116"/>
    <s v="03/05/2023"/>
    <s v="00:00:00"/>
    <s v="03/05/2023"/>
    <s v="23:59:59"/>
    <n v="24.000000000000004"/>
    <n v="4.5563888888888888"/>
    <n v="4.5563888888888888"/>
    <n v="0"/>
    <n v="0"/>
    <n v="0"/>
    <n v="0"/>
    <n v="19.443611111111114"/>
    <n v="8.4855555555555569"/>
    <n v="6.8986111111111121"/>
    <n v="1.5869444444444445"/>
    <n v="10.958055555555557"/>
    <n v="10.958055555555557"/>
    <n v="9.4816666666666674"/>
    <n v="1.4763888888888888"/>
    <n v="0"/>
    <n v="0"/>
    <n v="0"/>
    <n v="81.015046296296305"/>
    <n v="56.358129634127174"/>
    <n v="45.65856481481481"/>
    <n v="70.631311322781627"/>
    <n v="0"/>
    <n v="0"/>
    <n v="2"/>
    <n v="0.13473091840097337"/>
    <n v="0"/>
    <n v="5.4790277777777785"/>
    <n v="2.2781944444444444"/>
    <n v="5.4790277777777785"/>
    <n v="2.2781944444444444"/>
    <n v="2"/>
    <n v="0"/>
    <n v="7124.2439999999997"/>
    <s v="Tonelada métrica"/>
    <n v="650.13760551598295"/>
    <m/>
    <m/>
  </r>
  <r>
    <x v="18"/>
    <s v="FROTA 01"/>
    <x v="4"/>
    <x v="4"/>
    <d v="1901-05-03T00:00:00"/>
    <n v="90"/>
    <x v="7"/>
    <s v="CA1014KS117"/>
    <s v="03/05/2023"/>
    <s v="00:00:00"/>
    <s v="03/05/2023"/>
    <s v="23:59:59"/>
    <n v="24.000000000000004"/>
    <n v="0"/>
    <n v="0"/>
    <n v="0"/>
    <n v="0"/>
    <n v="0"/>
    <n v="0"/>
    <n v="24.000000000000004"/>
    <n v="9.9733333333333309"/>
    <n v="7.7158333333333324"/>
    <n v="2.2574999999999998"/>
    <n v="14.026666666666669"/>
    <n v="14.026666666666669"/>
    <n v="11.611666666666666"/>
    <n v="2.415"/>
    <n v="0"/>
    <n v="0"/>
    <n v="0"/>
    <n v="100"/>
    <n v="58.444444444444443"/>
    <n v="58.444444444444443"/>
    <n v="100"/>
    <n v="0"/>
    <n v="0"/>
    <n v="0"/>
    <n v="0.17217205323193913"/>
    <n v="0"/>
    <n v="14.026666666666669"/>
    <n v="0"/>
    <n v="14.026666666666669"/>
    <n v="0"/>
    <n v="0"/>
    <n v="0"/>
    <n v="9172.241"/>
    <s v="Tonelada métrica"/>
    <n v="653.91451996197657"/>
    <m/>
    <m/>
  </r>
  <r>
    <x v="18"/>
    <s v="FROTA 01"/>
    <x v="4"/>
    <x v="4"/>
    <d v="1901-05-03T00:00:00"/>
    <n v="90"/>
    <x v="8"/>
    <s v="CA1014KS118"/>
    <s v="03/05/2023"/>
    <s v="00:00:00"/>
    <s v="03/05/2023"/>
    <s v="23:59:59"/>
    <n v="24"/>
    <n v="1.381388888888889"/>
    <n v="1.381388888888889"/>
    <n v="0"/>
    <n v="0"/>
    <n v="0"/>
    <n v="0"/>
    <n v="22.618611111111111"/>
    <n v="8.8119444444444444"/>
    <n v="6.8836111111111116"/>
    <n v="1.9283333333333332"/>
    <n v="13.806666666666668"/>
    <n v="13.806666666666668"/>
    <n v="12.003055555555557"/>
    <n v="1.8036111111111111"/>
    <n v="0"/>
    <n v="0"/>
    <n v="0"/>
    <n v="94.244212962962962"/>
    <n v="61.041177987645376"/>
    <n v="57.527777777777786"/>
    <n v="90.90476800117051"/>
    <n v="0"/>
    <n v="0"/>
    <n v="1"/>
    <n v="0.1306333494286174"/>
    <n v="0"/>
    <n v="13.806666666666668"/>
    <n v="1.381388888888889"/>
    <n v="13.806666666666668"/>
    <n v="1.381388888888889"/>
    <n v="1"/>
    <n v="0"/>
    <n v="8127.1"/>
    <s v="Tonelada métrica"/>
    <n v="588.63592467407034"/>
    <m/>
    <m/>
  </r>
  <r>
    <x v="18"/>
    <s v="FROTA 02"/>
    <x v="4"/>
    <x v="4"/>
    <d v="1901-05-03T00:00:00"/>
    <n v="90"/>
    <x v="9"/>
    <s v="CA1014KS119"/>
    <s v="03/05/2023"/>
    <s v="00:00:00"/>
    <s v="03/05/2023"/>
    <s v="23:59:59"/>
    <n v="24"/>
    <n v="0"/>
    <n v="0"/>
    <n v="0"/>
    <n v="0"/>
    <n v="0"/>
    <n v="0"/>
    <n v="24"/>
    <n v="8.9788888888888891"/>
    <n v="7.3366666666666669"/>
    <n v="1.6422222222222222"/>
    <n v="15.021111111111111"/>
    <n v="15.021111111111111"/>
    <n v="12.032499999999999"/>
    <n v="2.9886111111111111"/>
    <n v="0"/>
    <n v="0"/>
    <n v="0"/>
    <n v="100"/>
    <n v="62.587962962962962"/>
    <n v="62.587962962962962"/>
    <n v="100"/>
    <n v="0"/>
    <n v="0"/>
    <n v="0"/>
    <n v="0.19896072194688957"/>
    <n v="0"/>
    <n v="15.021111111111111"/>
    <n v="0"/>
    <n v="15.021111111111111"/>
    <n v="0"/>
    <n v="0"/>
    <n v="0"/>
    <n v="14806.384"/>
    <s v="Tonelada métrica"/>
    <n v="985.70497817885939"/>
    <m/>
    <m/>
  </r>
  <r>
    <x v="18"/>
    <s v="FROTA 01"/>
    <x v="4"/>
    <x v="4"/>
    <d v="1901-05-04T00:00:00"/>
    <n v="90"/>
    <x v="0"/>
    <s v="CA1014KS110"/>
    <s v="04/05/2023"/>
    <s v="00:00:00"/>
    <s v="04/05/2023"/>
    <s v="23:59:59"/>
    <n v="24"/>
    <n v="3.7219444444444445"/>
    <n v="0"/>
    <n v="0"/>
    <n v="3.7219444444444445"/>
    <n v="3.7219444444444445"/>
    <n v="0"/>
    <n v="20.278055555555554"/>
    <n v="6.7583333333333337"/>
    <n v="6.7583333333333337"/>
    <n v="0"/>
    <n v="13.519722222222221"/>
    <n v="13.519722222222221"/>
    <n v="12.055555555555555"/>
    <n v="1.4641666666666668"/>
    <n v="0"/>
    <n v="0"/>
    <n v="0"/>
    <n v="84.491898148148138"/>
    <n v="66.671689428911932"/>
    <n v="56.332175925925924"/>
    <n v="100"/>
    <n v="0"/>
    <n v="0"/>
    <n v="0"/>
    <n v="0.10829857615417808"/>
    <n v="0"/>
    <n v="13.519722222222221"/>
    <n v="0"/>
    <n v="13.519722222222221"/>
    <n v="3.7219444444444445"/>
    <n v="1"/>
    <n v="1"/>
    <n v="9048.5169999999998"/>
    <s v="Tonelada métrica"/>
    <n v="669.28275975426811"/>
    <m/>
    <m/>
  </r>
  <r>
    <x v="18"/>
    <s v="FROTA 01"/>
    <x v="4"/>
    <x v="4"/>
    <d v="1901-05-04T00:00:00"/>
    <n v="90"/>
    <x v="1"/>
    <s v="CA1014KS111"/>
    <s v="04/05/2023"/>
    <s v="00:00:00"/>
    <s v="04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18"/>
    <s v="FROTA 01"/>
    <x v="4"/>
    <x v="4"/>
    <d v="1901-05-04T00:00:00"/>
    <n v="90"/>
    <x v="2"/>
    <s v="CA1014KS112"/>
    <s v="04/05/2023"/>
    <s v="00:00:00"/>
    <s v="04/05/2023"/>
    <s v="23:59:59"/>
    <n v="23.999999999999996"/>
    <n v="0"/>
    <n v="0"/>
    <n v="0"/>
    <n v="0"/>
    <n v="0"/>
    <n v="0"/>
    <n v="23.999999999999996"/>
    <n v="5.9677777777777772"/>
    <n v="5.9677777777777772"/>
    <n v="0"/>
    <n v="18.032222222222224"/>
    <n v="18.032222222222224"/>
    <n v="15.225555555555555"/>
    <n v="2.8066666666666666"/>
    <n v="0"/>
    <n v="0"/>
    <n v="0"/>
    <n v="100"/>
    <n v="75.134259259259267"/>
    <n v="75.134259259259267"/>
    <n v="100"/>
    <n v="0"/>
    <n v="0"/>
    <n v="0"/>
    <n v="0.15564729804670649"/>
    <n v="0"/>
    <n v="18.032222222222224"/>
    <n v="0"/>
    <n v="18.032222222222224"/>
    <n v="0"/>
    <n v="0"/>
    <n v="0"/>
    <n v="18062.830000000002"/>
    <s v="Tonelada métrica"/>
    <n v="1001.6973935547479"/>
    <m/>
    <m/>
  </r>
  <r>
    <x v="18"/>
    <s v="FROTA 01"/>
    <x v="4"/>
    <x v="4"/>
    <d v="1901-05-04T00:00:00"/>
    <n v="90"/>
    <x v="3"/>
    <s v="CA1014KS113"/>
    <s v="04/05/2023"/>
    <s v="00:00:00"/>
    <s v="04/05/2023"/>
    <s v="23:59:59"/>
    <n v="23.999999999999996"/>
    <n v="0"/>
    <n v="0"/>
    <n v="0"/>
    <n v="0"/>
    <n v="0"/>
    <n v="0"/>
    <n v="23.999999999999996"/>
    <n v="5.5258333333333329"/>
    <n v="5.5258333333333329"/>
    <n v="0"/>
    <n v="18.474166666666665"/>
    <n v="18.474166666666665"/>
    <n v="15.909722222222221"/>
    <n v="2.5644444444444443"/>
    <n v="0"/>
    <n v="0"/>
    <n v="0"/>
    <n v="100"/>
    <n v="76.975694444444457"/>
    <n v="76.975694444444457"/>
    <n v="100"/>
    <n v="0"/>
    <n v="0"/>
    <n v="0"/>
    <n v="0.13881245583171697"/>
    <n v="0"/>
    <n v="18.474166666666665"/>
    <n v="0"/>
    <n v="18.474166666666665"/>
    <n v="0"/>
    <n v="0"/>
    <n v="0"/>
    <n v="15774.877"/>
    <s v="Tonelada métrica"/>
    <n v="853.88842076773869"/>
    <m/>
    <m/>
  </r>
  <r>
    <x v="18"/>
    <s v="FROTA 01"/>
    <x v="4"/>
    <x v="4"/>
    <d v="1901-05-04T00:00:00"/>
    <n v="90"/>
    <x v="4"/>
    <s v="CA1014KS114"/>
    <s v="04/05/2023"/>
    <s v="00:00:00"/>
    <s v="04/05/2023"/>
    <s v="23:59:59"/>
    <n v="23.999999999999996"/>
    <n v="2.2888888888888888"/>
    <n v="0"/>
    <n v="0"/>
    <n v="2.2888888888888888"/>
    <n v="2.2888888888888888"/>
    <n v="0"/>
    <n v="21.711111111111109"/>
    <n v="7.8355555555555565"/>
    <n v="7.8355555555555565"/>
    <n v="0"/>
    <n v="13.875555555555556"/>
    <n v="13.29638888888889"/>
    <n v="12.487499999999999"/>
    <n v="0.80888888888888888"/>
    <n v="0.57916666666666672"/>
    <n v="0"/>
    <n v="0.57916666666666672"/>
    <n v="90.462962962962962"/>
    <n v="63.909928352098269"/>
    <n v="57.814814814814817"/>
    <n v="100"/>
    <n v="0"/>
    <n v="0"/>
    <n v="0"/>
    <n v="5.829596412556054E-2"/>
    <n v="0"/>
    <n v="13.875555555555556"/>
    <n v="0"/>
    <n v="13.875555555555556"/>
    <n v="2.2888888888888888"/>
    <n v="1"/>
    <n v="1"/>
    <n v="7685.8549999999996"/>
    <s v="Tonelada métrica"/>
    <n v="553.91331678411257"/>
    <m/>
    <m/>
  </r>
  <r>
    <x v="18"/>
    <s v="FROTA 01"/>
    <x v="4"/>
    <x v="4"/>
    <d v="1901-05-04T00:00:00"/>
    <n v="90"/>
    <x v="5"/>
    <s v="CA1014KS115"/>
    <s v="04/05/2023"/>
    <s v="00:00:00"/>
    <s v="04/05/2023"/>
    <s v="23:59:59"/>
    <n v="24.000000000000004"/>
    <n v="0.87916666666666665"/>
    <n v="0.87916666666666665"/>
    <n v="0"/>
    <n v="0"/>
    <n v="0"/>
    <n v="0"/>
    <n v="23.120833333333337"/>
    <n v="7.6969444444444459"/>
    <n v="7.6969444444444459"/>
    <n v="0"/>
    <n v="15.423888888888889"/>
    <n v="15.423888888888889"/>
    <n v="14.249166666666667"/>
    <n v="1.1747222222222222"/>
    <n v="0"/>
    <n v="0"/>
    <n v="0"/>
    <n v="96.336805555555557"/>
    <n v="66.709917702889399"/>
    <n v="64.266203703703695"/>
    <n v="94.607350360361892"/>
    <n v="0"/>
    <n v="0"/>
    <n v="1"/>
    <n v="7.6162518459820625E-2"/>
    <n v="0"/>
    <n v="15.423888888888889"/>
    <n v="0.87916666666666665"/>
    <n v="15.423888888888889"/>
    <n v="0.87916666666666665"/>
    <n v="1"/>
    <n v="0"/>
    <n v="11412.95"/>
    <s v="Tonelada métrica"/>
    <n v="739.95281489752551"/>
    <m/>
    <m/>
  </r>
  <r>
    <x v="18"/>
    <s v="FROTA 01"/>
    <x v="4"/>
    <x v="4"/>
    <d v="1901-05-04T00:00:00"/>
    <n v="90"/>
    <x v="6"/>
    <s v="CA1014KS116"/>
    <s v="04/05/2023"/>
    <s v="00:00:00"/>
    <s v="04/05/2023"/>
    <s v="23:59:59"/>
    <n v="23.999999999999996"/>
    <n v="0.99333333333333329"/>
    <n v="0.99333333333333329"/>
    <n v="0"/>
    <n v="0"/>
    <n v="0"/>
    <n v="0"/>
    <n v="23.006666666666664"/>
    <n v="6.5544444444444441"/>
    <n v="6.5544444444444441"/>
    <n v="0"/>
    <n v="16.452222222222222"/>
    <n v="16.452222222222222"/>
    <n v="14.99138888888889"/>
    <n v="1.4608333333333334"/>
    <n v="0"/>
    <n v="0"/>
    <n v="0"/>
    <n v="95.861111111111114"/>
    <n v="71.510673234811179"/>
    <n v="68.550925925925938"/>
    <n v="94.306095153174965"/>
    <n v="0"/>
    <n v="0"/>
    <n v="1"/>
    <n v="8.8792463024245302E-2"/>
    <n v="0"/>
    <n v="16.452222222222222"/>
    <n v="0.99333333333333329"/>
    <n v="16.452222222222222"/>
    <n v="0.99333333333333329"/>
    <n v="1"/>
    <n v="0"/>
    <n v="11339.099"/>
    <s v="Tonelada métrica"/>
    <n v="689.21382454244588"/>
    <m/>
    <m/>
  </r>
  <r>
    <x v="18"/>
    <s v="FROTA 01"/>
    <x v="4"/>
    <x v="4"/>
    <d v="1901-05-04T00:00:00"/>
    <n v="90"/>
    <x v="7"/>
    <s v="CA1014KS117"/>
    <s v="04/05/2023"/>
    <s v="00:00:00"/>
    <s v="04/05/2023"/>
    <s v="23:59:59"/>
    <n v="24.000000000000004"/>
    <n v="0"/>
    <n v="0"/>
    <n v="0"/>
    <n v="0"/>
    <n v="0"/>
    <n v="0"/>
    <n v="24.000000000000004"/>
    <n v="6.4444444444444438"/>
    <n v="6.4444444444444438"/>
    <n v="0"/>
    <n v="17.555555555555557"/>
    <n v="17.555555555555557"/>
    <n v="14.245000000000001"/>
    <n v="3.3105555555555553"/>
    <n v="0"/>
    <n v="0"/>
    <n v="0"/>
    <n v="100"/>
    <n v="73.148148148148138"/>
    <n v="73.148148148148138"/>
    <n v="100"/>
    <n v="0"/>
    <n v="0"/>
    <n v="0"/>
    <n v="0.18857594936708857"/>
    <n v="0"/>
    <n v="17.555555555555557"/>
    <n v="0"/>
    <n v="17.555555555555557"/>
    <n v="0"/>
    <n v="0"/>
    <n v="0"/>
    <n v="12823.645"/>
    <s v="Tonelada métrica"/>
    <n v="730.46079113923986"/>
    <m/>
    <m/>
  </r>
  <r>
    <x v="18"/>
    <s v="FROTA 01"/>
    <x v="4"/>
    <x v="4"/>
    <d v="1901-05-04T00:00:00"/>
    <n v="90"/>
    <x v="8"/>
    <s v="CA1014KS118"/>
    <s v="04/05/2023"/>
    <s v="00:00:00"/>
    <s v="04/05/2023"/>
    <s v="23:59:59"/>
    <n v="24"/>
    <n v="0"/>
    <n v="0"/>
    <n v="0"/>
    <n v="0"/>
    <n v="0"/>
    <n v="0"/>
    <n v="24"/>
    <n v="5.1311111111111112"/>
    <n v="5.1311111111111112"/>
    <n v="0"/>
    <n v="18.86888888888889"/>
    <n v="18.86888888888889"/>
    <n v="16.649166666666666"/>
    <n v="2.2197222222222224"/>
    <n v="0"/>
    <n v="0"/>
    <n v="0"/>
    <n v="100"/>
    <n v="78.620370370370381"/>
    <n v="78.620370370370381"/>
    <n v="100"/>
    <n v="0"/>
    <n v="0"/>
    <n v="0"/>
    <n v="0.11763926510422801"/>
    <n v="0"/>
    <n v="18.86888888888889"/>
    <n v="0"/>
    <n v="18.86888888888889"/>
    <n v="0"/>
    <n v="0"/>
    <n v="0"/>
    <n v="16211.539000000001"/>
    <s v="Tonelada métrica"/>
    <n v="859.16765398657355"/>
    <m/>
    <m/>
  </r>
  <r>
    <x v="18"/>
    <s v="FROTA 02"/>
    <x v="4"/>
    <x v="4"/>
    <d v="1901-05-04T00:00:00"/>
    <n v="90"/>
    <x v="9"/>
    <s v="CA1014KS119"/>
    <s v="04/05/2023"/>
    <s v="00:00:00"/>
    <s v="04/05/2023"/>
    <s v="23:59:59"/>
    <n v="24.000000000000007"/>
    <n v="5.23"/>
    <n v="5.23"/>
    <n v="0"/>
    <n v="0"/>
    <n v="0"/>
    <n v="0"/>
    <n v="18.77"/>
    <n v="5.4747222222222227"/>
    <n v="5.4747222222222227"/>
    <n v="0"/>
    <n v="13.295277777777777"/>
    <n v="13.295277777777777"/>
    <n v="10.747222222222222"/>
    <n v="2.5480555555555555"/>
    <n v="0"/>
    <n v="0"/>
    <n v="0"/>
    <n v="78.208333333333314"/>
    <n v="70.832593381874148"/>
    <n v="55.396990740740726"/>
    <n v="71.768304568832377"/>
    <n v="0"/>
    <n v="0"/>
    <n v="1"/>
    <n v="0.19165117105070723"/>
    <n v="0"/>
    <n v="13.295277777777777"/>
    <n v="5.23"/>
    <n v="13.295277777777777"/>
    <n v="5.23"/>
    <n v="1"/>
    <n v="0"/>
    <n v="8946.509"/>
    <s v="Tonelada métrica"/>
    <n v="672.90876877755204"/>
    <m/>
    <m/>
  </r>
  <r>
    <x v="18"/>
    <s v="FROTA 02"/>
    <x v="4"/>
    <x v="4"/>
    <d v="1901-05-04T00:00:00"/>
    <n v="90"/>
    <x v="10"/>
    <s v="CA1014KS120"/>
    <s v="04/05/2023"/>
    <s v="00:00:00"/>
    <s v="04/05/2023"/>
    <s v="23:59:59"/>
    <n v="10.461388888888889"/>
    <n v="6.4297222222222228"/>
    <n v="0"/>
    <n v="0"/>
    <n v="6.4297222222222228"/>
    <n v="2.9483333333333333"/>
    <n v="3.4813888888888891"/>
    <n v="4.0316666666666663"/>
    <n v="2.7180555555555554"/>
    <n v="2.7180555555555554"/>
    <n v="0"/>
    <n v="1.3136111111111111"/>
    <n v="1.3136111111111111"/>
    <n v="0.94944444444444442"/>
    <n v="0.36416666666666669"/>
    <n v="0"/>
    <n v="0"/>
    <n v="0"/>
    <n v="38.538541196463186"/>
    <n v="32.582334297919253"/>
    <n v="12.556756326172962"/>
    <n v="100"/>
    <n v="0"/>
    <n v="0"/>
    <n v="0"/>
    <n v="0.27722562909706072"/>
    <n v="0"/>
    <n v="1.3136111111111111"/>
    <n v="0"/>
    <n v="0.65680555555555553"/>
    <n v="3.2148611111111114"/>
    <n v="2"/>
    <n v="1"/>
    <n v="963.83399999999995"/>
    <s v="Tonelada métrica"/>
    <n v="733.72856840769225"/>
    <m/>
    <m/>
  </r>
  <r>
    <x v="18"/>
    <s v="FROTA 01"/>
    <x v="4"/>
    <x v="4"/>
    <d v="1901-05-05T00:00:00"/>
    <n v="90"/>
    <x v="0"/>
    <s v="CA1014KS110"/>
    <s v="05/05/2023"/>
    <s v="00:00:00"/>
    <s v="05/05/2023"/>
    <s v="23:59:59"/>
    <n v="23.999999999999996"/>
    <n v="0"/>
    <n v="0"/>
    <n v="0"/>
    <n v="0"/>
    <n v="0"/>
    <n v="0"/>
    <n v="23.999999999999996"/>
    <n v="6.0827777777777783"/>
    <n v="6.0827777777777783"/>
    <n v="0"/>
    <n v="17.917222222222218"/>
    <n v="17.917222222222218"/>
    <n v="15.564999999999998"/>
    <n v="2.3522222222222222"/>
    <n v="0"/>
    <n v="0"/>
    <n v="0"/>
    <n v="100"/>
    <n v="74.655092592592581"/>
    <n v="74.655092592592581"/>
    <n v="100"/>
    <n v="0"/>
    <n v="0"/>
    <n v="0"/>
    <n v="0.13128275092245204"/>
    <n v="0"/>
    <n v="17.917222222222218"/>
    <n v="0"/>
    <n v="17.917222222222218"/>
    <n v="0"/>
    <n v="0"/>
    <n v="0"/>
    <n v="14303.019"/>
    <s v="Tonelada métrica"/>
    <n v="798.28328423924847"/>
    <m/>
    <m/>
  </r>
  <r>
    <x v="18"/>
    <s v="FROTA 01"/>
    <x v="4"/>
    <x v="4"/>
    <d v="1901-05-05T00:00:00"/>
    <n v="90"/>
    <x v="1"/>
    <s v="CA1014KS111"/>
    <s v="05/05/2023"/>
    <s v="00:00:00"/>
    <s v="05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18"/>
    <s v="FROTA 01"/>
    <x v="4"/>
    <x v="4"/>
    <d v="1901-05-05T00:00:00"/>
    <n v="90"/>
    <x v="2"/>
    <s v="CA1014KS112"/>
    <s v="05/05/2023"/>
    <s v="00:00:00"/>
    <s v="05/05/2023"/>
    <s v="23:59:59"/>
    <n v="24"/>
    <n v="0.24611111111111111"/>
    <n v="0.24611111111111111"/>
    <n v="0"/>
    <n v="0"/>
    <n v="0"/>
    <n v="0"/>
    <n v="23.753888888888888"/>
    <n v="6.2322222222222221"/>
    <n v="6.2322222222222221"/>
    <n v="0"/>
    <n v="17.521666666666668"/>
    <n v="17.521666666666668"/>
    <n v="15.221111111111114"/>
    <n v="2.3005555555555555"/>
    <n v="0"/>
    <n v="0"/>
    <n v="0"/>
    <n v="98.974537037037038"/>
    <n v="73.76336038543397"/>
    <n v="73.006944444444457"/>
    <n v="98.61484585079107"/>
    <n v="0"/>
    <n v="0"/>
    <n v="1"/>
    <n v="0.13129775833095531"/>
    <n v="0"/>
    <n v="17.521666666666668"/>
    <n v="0.24611111111111111"/>
    <n v="17.521666666666668"/>
    <n v="0.24611111111111111"/>
    <n v="1"/>
    <n v="0"/>
    <n v="19886.419000000002"/>
    <s v="Tonelada métrica"/>
    <n v="1134.9616094359369"/>
    <m/>
    <m/>
  </r>
  <r>
    <x v="18"/>
    <s v="FROTA 01"/>
    <x v="4"/>
    <x v="4"/>
    <d v="1901-05-05T00:00:00"/>
    <n v="90"/>
    <x v="3"/>
    <s v="CA1014KS113"/>
    <s v="05/05/2023"/>
    <s v="00:00:00"/>
    <s v="05/05/2023"/>
    <s v="23:59:59"/>
    <n v="24.000000000000007"/>
    <n v="21.772500000000004"/>
    <n v="0"/>
    <n v="0"/>
    <n v="21.772500000000004"/>
    <n v="21.772500000000004"/>
    <n v="0"/>
    <n v="2.2275"/>
    <n v="1.1113888888888888"/>
    <n v="1.1113888888888888"/>
    <n v="0"/>
    <n v="1.1161111111111113"/>
    <n v="1.1161111111111113"/>
    <n v="1.0836111111111111"/>
    <n v="3.2500000000000001E-2"/>
    <n v="0"/>
    <n v="0"/>
    <n v="0"/>
    <n v="9.2812499999999982"/>
    <n v="50.105998254146414"/>
    <n v="4.6504629629629628"/>
    <n v="100"/>
    <n v="0"/>
    <n v="0"/>
    <n v="0"/>
    <n v="2.9118964659034342E-2"/>
    <n v="0"/>
    <n v="1.1161111111111113"/>
    <n v="0"/>
    <n v="1.1161111111111113"/>
    <n v="21.772500000000004"/>
    <n v="1"/>
    <n v="1"/>
    <n v="982.71799999999996"/>
    <s v="Tonelada métrica"/>
    <n v="880.48402190144441"/>
    <m/>
    <m/>
  </r>
  <r>
    <x v="18"/>
    <s v="FROTA 01"/>
    <x v="4"/>
    <x v="4"/>
    <d v="1901-05-05T00:00:00"/>
    <n v="90"/>
    <x v="4"/>
    <s v="CA1014KS114"/>
    <s v="05/05/2023"/>
    <s v="00:00:00"/>
    <s v="05/05/2023"/>
    <s v="23:59:59"/>
    <n v="24"/>
    <n v="0"/>
    <n v="0"/>
    <n v="0"/>
    <n v="0"/>
    <n v="0"/>
    <n v="0"/>
    <n v="24"/>
    <n v="6.3652777777777771"/>
    <n v="6.3652777777777771"/>
    <n v="0"/>
    <n v="17.634722222222219"/>
    <n v="17.634722222222219"/>
    <n v="15.08888888888889"/>
    <n v="2.5458333333333334"/>
    <n v="0"/>
    <n v="0"/>
    <n v="0"/>
    <n v="100"/>
    <n v="73.478009259259252"/>
    <n v="73.478009259259252"/>
    <n v="100"/>
    <n v="0"/>
    <n v="0"/>
    <n v="0"/>
    <n v="0.14436481058517764"/>
    <n v="0"/>
    <n v="17.634722222222219"/>
    <n v="0"/>
    <n v="17.634722222222219"/>
    <n v="0"/>
    <n v="0"/>
    <n v="0"/>
    <n v="12660.259"/>
    <s v="Tonelada métrica"/>
    <n v="717.9165535165788"/>
    <m/>
    <m/>
  </r>
  <r>
    <x v="18"/>
    <s v="FROTA 01"/>
    <x v="4"/>
    <x v="4"/>
    <d v="1901-05-05T00:00:00"/>
    <n v="90"/>
    <x v="5"/>
    <s v="CA1014KS115"/>
    <s v="05/05/2023"/>
    <s v="00:00:00"/>
    <s v="05/05/2023"/>
    <s v="23:59:59"/>
    <n v="24"/>
    <n v="0"/>
    <n v="0"/>
    <n v="0"/>
    <n v="0"/>
    <n v="0"/>
    <n v="0"/>
    <n v="24"/>
    <n v="11.160833333333333"/>
    <n v="11.160833333333333"/>
    <n v="0"/>
    <n v="12.839166666666669"/>
    <n v="12.839166666666669"/>
    <n v="11.648611111111112"/>
    <n v="1.1905555555555556"/>
    <n v="0"/>
    <n v="0"/>
    <n v="0"/>
    <n v="100"/>
    <n v="53.496527777777793"/>
    <n v="53.496527777777793"/>
    <n v="100"/>
    <n v="0"/>
    <n v="0"/>
    <n v="0"/>
    <n v="9.2728413491702896E-2"/>
    <n v="0"/>
    <n v="12.839166666666669"/>
    <n v="0"/>
    <n v="12.839166666666669"/>
    <n v="0"/>
    <n v="0"/>
    <n v="0"/>
    <n v="9137.0310000000009"/>
    <s v="Tonelada métrica"/>
    <n v="711.65296293892368"/>
    <m/>
    <m/>
  </r>
  <r>
    <x v="18"/>
    <s v="FROTA 01"/>
    <x v="4"/>
    <x v="4"/>
    <d v="1901-05-05T00:00:00"/>
    <n v="90"/>
    <x v="6"/>
    <s v="CA1014KS116"/>
    <s v="05/05/2023"/>
    <s v="00:00:00"/>
    <s v="05/05/2023"/>
    <s v="23:59:59"/>
    <n v="24.000000000000004"/>
    <n v="0"/>
    <n v="0"/>
    <n v="0"/>
    <n v="0"/>
    <n v="0"/>
    <n v="0"/>
    <n v="24.000000000000004"/>
    <n v="6.7894444444444453"/>
    <n v="6.7894444444444453"/>
    <n v="0"/>
    <n v="17.210555555555555"/>
    <n v="17.210555555555555"/>
    <n v="15.256666666666668"/>
    <n v="1.953888888888889"/>
    <n v="0"/>
    <n v="0"/>
    <n v="0"/>
    <n v="100"/>
    <n v="71.710648148148138"/>
    <n v="71.710648148148138"/>
    <n v="100"/>
    <n v="0"/>
    <n v="0"/>
    <n v="0"/>
    <n v="0.11352851931953906"/>
    <n v="0"/>
    <n v="17.210555555555555"/>
    <n v="0"/>
    <n v="17.210555555555555"/>
    <n v="0"/>
    <n v="0"/>
    <n v="0"/>
    <n v="11976.35"/>
    <s v="Tonelada métrica"/>
    <n v="695.87236515058578"/>
    <m/>
    <m/>
  </r>
  <r>
    <x v="18"/>
    <s v="FROTA 01"/>
    <x v="4"/>
    <x v="4"/>
    <d v="1901-05-05T00:00:00"/>
    <n v="90"/>
    <x v="7"/>
    <s v="CA1014KS117"/>
    <s v="05/05/2023"/>
    <s v="00:00:00"/>
    <s v="05/05/2023"/>
    <s v="23:59:59"/>
    <n v="24.000000000000004"/>
    <n v="0"/>
    <n v="0"/>
    <n v="0"/>
    <n v="0"/>
    <n v="0"/>
    <n v="0"/>
    <n v="24.000000000000004"/>
    <n v="8.4316666666666666"/>
    <n v="8.4316666666666666"/>
    <n v="0"/>
    <n v="15.568333333333333"/>
    <n v="15.568333333333333"/>
    <n v="13.475555555555555"/>
    <n v="2.0927777777777781"/>
    <n v="0"/>
    <n v="0"/>
    <n v="0"/>
    <n v="100"/>
    <n v="64.868055555555543"/>
    <n v="64.868055555555543"/>
    <n v="100"/>
    <n v="0"/>
    <n v="0"/>
    <n v="0"/>
    <n v="0.13442529350890342"/>
    <n v="0"/>
    <n v="15.568333333333333"/>
    <n v="0"/>
    <n v="15.568333333333333"/>
    <n v="0"/>
    <n v="0"/>
    <n v="0"/>
    <n v="13150.858"/>
    <s v="Tonelada métrica"/>
    <n v="844.71842415158994"/>
    <m/>
    <m/>
  </r>
  <r>
    <x v="18"/>
    <s v="FROTA 01"/>
    <x v="4"/>
    <x v="4"/>
    <d v="1901-05-05T00:00:00"/>
    <n v="90"/>
    <x v="8"/>
    <s v="CA1014KS118"/>
    <s v="05/05/2023"/>
    <s v="00:00:00"/>
    <s v="05/05/2023"/>
    <s v="23:59:59"/>
    <n v="24"/>
    <n v="0"/>
    <n v="0"/>
    <n v="0"/>
    <n v="0"/>
    <n v="0"/>
    <n v="0"/>
    <n v="24"/>
    <n v="5.2302777777777782"/>
    <n v="5.2302777777777782"/>
    <n v="0"/>
    <n v="18.769722222222224"/>
    <n v="18.769722222222224"/>
    <n v="16.71972222222222"/>
    <n v="2.0500000000000003"/>
    <n v="0"/>
    <n v="0"/>
    <n v="0"/>
    <n v="100"/>
    <n v="78.207175925925938"/>
    <n v="78.207175925925938"/>
    <n v="100"/>
    <n v="0"/>
    <n v="0"/>
    <n v="0"/>
    <n v="0.10921845170265351"/>
    <n v="0"/>
    <n v="18.769722222222224"/>
    <n v="0"/>
    <n v="18.769722222222224"/>
    <n v="0"/>
    <n v="0"/>
    <n v="0"/>
    <n v="20301.114000000001"/>
    <s v="Tonelada métrica"/>
    <n v="1081.5884092288113"/>
    <m/>
    <m/>
  </r>
  <r>
    <x v="18"/>
    <s v="FROTA 02"/>
    <x v="4"/>
    <x v="4"/>
    <d v="1901-05-05T00:00:00"/>
    <n v="90"/>
    <x v="9"/>
    <s v="CA1014KS119"/>
    <s v="05/05/2023"/>
    <s v="00:00:00"/>
    <s v="05/05/2023"/>
    <s v="23:59:59"/>
    <n v="24.000000000000004"/>
    <n v="10.337222222222223"/>
    <n v="10.337222222222223"/>
    <n v="0"/>
    <n v="0"/>
    <n v="0"/>
    <n v="0"/>
    <n v="13.662777777777778"/>
    <n v="2.7813888888888894"/>
    <n v="2.7813888888888894"/>
    <n v="0"/>
    <n v="10.881388888888889"/>
    <n v="10.881388888888889"/>
    <n v="9.5180555555555557"/>
    <n v="1.3633333333333333"/>
    <n v="0"/>
    <n v="0"/>
    <n v="0"/>
    <n v="56.928240740740733"/>
    <n v="79.642581222299029"/>
    <n v="45.33912037037036"/>
    <n v="51.282286252896434"/>
    <n v="0"/>
    <n v="0"/>
    <n v="0"/>
    <n v="0.12529037857708114"/>
    <n v="0"/>
    <n v="10.881388888888889"/>
    <n v="0"/>
    <n v="10.881388888888889"/>
    <n v="0"/>
    <n v="0"/>
    <n v="0"/>
    <n v="9247.6749999999993"/>
    <s v="Tonelada métrica"/>
    <n v="849.86163939448068"/>
    <m/>
    <m/>
  </r>
  <r>
    <x v="18"/>
    <s v="FROTA 02"/>
    <x v="4"/>
    <x v="4"/>
    <d v="1901-05-05T00:00:00"/>
    <n v="90"/>
    <x v="10"/>
    <s v="CA1014KS120"/>
    <s v="05/05/2023"/>
    <s v="00:00:00"/>
    <s v="05/05/2023"/>
    <s v="23:59:59"/>
    <n v="24"/>
    <n v="16.078611111111112"/>
    <n v="0"/>
    <n v="0"/>
    <n v="16.078611111111112"/>
    <n v="16.078611111111112"/>
    <n v="0"/>
    <n v="7.921388888888889"/>
    <n v="2.8919444444444444"/>
    <n v="2.8919444444444444"/>
    <n v="0"/>
    <n v="5.0294444444444446"/>
    <n v="5.0294444444444446"/>
    <n v="4.4122222222222227"/>
    <n v="0.61722222222222223"/>
    <n v="0"/>
    <n v="0"/>
    <n v="0"/>
    <n v="33.005787037037038"/>
    <n v="63.491952168881717"/>
    <n v="20.956018518518519"/>
    <n v="100"/>
    <n v="0"/>
    <n v="0"/>
    <n v="0"/>
    <n v="0.12272174969623328"/>
    <n v="0"/>
    <n v="5.0294444444444446"/>
    <n v="0"/>
    <n v="1.0058888888888888"/>
    <n v="3.2157222222222224"/>
    <n v="5"/>
    <n v="1"/>
    <n v="4613.0680000000002"/>
    <s v="Tonelada métrica"/>
    <n v="917.21223903678424"/>
    <m/>
    <m/>
  </r>
  <r>
    <x v="18"/>
    <s v="FROTA 01"/>
    <x v="4"/>
    <x v="4"/>
    <d v="1901-05-06T00:00:00"/>
    <n v="90"/>
    <x v="0"/>
    <s v="CA1014KS110"/>
    <s v="06/05/2023"/>
    <s v="00:00:00"/>
    <s v="06/05/2023"/>
    <s v="23:59:59"/>
    <n v="23.999999999999993"/>
    <n v="0"/>
    <n v="0"/>
    <n v="0"/>
    <n v="0"/>
    <n v="0"/>
    <n v="0"/>
    <n v="23.999999999999993"/>
    <n v="6.3811111111111103"/>
    <n v="6.3811111111111103"/>
    <n v="0"/>
    <n v="17.618888888888883"/>
    <n v="17.618888888888883"/>
    <n v="14.778333333333334"/>
    <n v="2.8405555555555555"/>
    <n v="0"/>
    <n v="0"/>
    <n v="0"/>
    <n v="100"/>
    <n v="73.412037037037038"/>
    <n v="73.412037037037038"/>
    <n v="100"/>
    <n v="0"/>
    <n v="0"/>
    <n v="0"/>
    <n v="0.16122217317273135"/>
    <n v="0"/>
    <n v="17.618888888888883"/>
    <n v="0"/>
    <n v="17.618888888888883"/>
    <n v="0"/>
    <n v="0"/>
    <n v="0"/>
    <n v="16726.496999999999"/>
    <s v="Tonelada métrica"/>
    <n v="949.3502743267951"/>
    <m/>
    <m/>
  </r>
  <r>
    <x v="18"/>
    <s v="FROTA 01"/>
    <x v="4"/>
    <x v="4"/>
    <d v="1901-05-06T00:00:00"/>
    <n v="90"/>
    <x v="1"/>
    <s v="CA1014KS111"/>
    <s v="06/05/2023"/>
    <s v="00:00:00"/>
    <s v="06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18"/>
    <s v="FROTA 01"/>
    <x v="4"/>
    <x v="4"/>
    <d v="1901-05-06T00:00:00"/>
    <n v="90"/>
    <x v="2"/>
    <s v="CA1014KS112"/>
    <s v="06/05/2023"/>
    <s v="00:00:00"/>
    <s v="06/05/2023"/>
    <s v="23:59:59"/>
    <n v="23.999999999999996"/>
    <n v="0.88111111111111107"/>
    <n v="0.88111111111111107"/>
    <n v="0"/>
    <n v="0"/>
    <n v="0"/>
    <n v="0"/>
    <n v="23.118888888888886"/>
    <n v="6.0938888888888894"/>
    <n v="6.0938888888888894"/>
    <n v="0"/>
    <n v="17.024999999999999"/>
    <n v="17.024999999999999"/>
    <n v="15.285277777777779"/>
    <n v="1.7397222222222224"/>
    <n v="0"/>
    <n v="0"/>
    <n v="0"/>
    <n v="96.328703703703709"/>
    <n v="73.64108232806268"/>
    <n v="70.937500000000014"/>
    <n v="95.079271508795884"/>
    <n v="0"/>
    <n v="0"/>
    <n v="1"/>
    <n v="0.10218632729645948"/>
    <n v="0"/>
    <n v="17.024999999999999"/>
    <n v="0.88111111111111107"/>
    <n v="17.024999999999999"/>
    <n v="0.88111111111111107"/>
    <n v="1"/>
    <n v="0"/>
    <n v="13401.446"/>
    <s v="Tonelada métrica"/>
    <n v="787.16276064610872"/>
    <m/>
    <m/>
  </r>
  <r>
    <x v="18"/>
    <s v="FROTA 01"/>
    <x v="4"/>
    <x v="4"/>
    <d v="1901-05-06T00:00:00"/>
    <n v="90"/>
    <x v="3"/>
    <s v="CA1014KS113"/>
    <s v="06/05/2023"/>
    <s v="00:00:00"/>
    <s v="06/05/2023"/>
    <s v="23:59:59"/>
    <n v="24"/>
    <n v="17.426111111111112"/>
    <n v="0"/>
    <n v="0"/>
    <n v="17.426111111111112"/>
    <n v="17.426111111111112"/>
    <n v="0"/>
    <n v="6.5738888888888889"/>
    <n v="2.8105555555555553"/>
    <n v="2.8105555555555553"/>
    <n v="0"/>
    <n v="3.7633333333333332"/>
    <n v="3.7633333333333332"/>
    <n v="3.1430555555555553"/>
    <n v="0.62027777777777782"/>
    <n v="0"/>
    <n v="0"/>
    <n v="0"/>
    <n v="27.391203703703702"/>
    <n v="57.246683005155077"/>
    <n v="15.680555555555555"/>
    <n v="100"/>
    <n v="0"/>
    <n v="0"/>
    <n v="0"/>
    <n v="0.1648213758488338"/>
    <n v="0"/>
    <n v="3.7633333333333332"/>
    <n v="0"/>
    <n v="3.7633333333333332"/>
    <n v="0"/>
    <n v="0"/>
    <n v="1"/>
    <n v="6459.94"/>
    <s v="Tonelada métrica"/>
    <n v="1716.5473870681988"/>
    <m/>
    <m/>
  </r>
  <r>
    <x v="18"/>
    <s v="FROTA 01"/>
    <x v="4"/>
    <x v="4"/>
    <d v="1901-05-06T00:00:00"/>
    <n v="90"/>
    <x v="4"/>
    <s v="CA1014KS114"/>
    <s v="06/05/2023"/>
    <s v="00:00:00"/>
    <s v="06/05/2023"/>
    <s v="23:59:59"/>
    <n v="24.000000000000004"/>
    <n v="0"/>
    <n v="0"/>
    <n v="0"/>
    <n v="0"/>
    <n v="0"/>
    <n v="0"/>
    <n v="24.000000000000004"/>
    <n v="6.2169444444444446"/>
    <n v="6.2169444444444446"/>
    <n v="0"/>
    <n v="17.78305555555556"/>
    <n v="17.78305555555556"/>
    <n v="14.735555555555555"/>
    <n v="3.0474999999999999"/>
    <n v="0"/>
    <n v="0"/>
    <n v="0"/>
    <n v="100"/>
    <n v="74.096064814814824"/>
    <n v="74.096064814814824"/>
    <n v="100"/>
    <n v="0"/>
    <n v="0"/>
    <n v="0"/>
    <n v="0.17137099923460217"/>
    <n v="0"/>
    <n v="17.78305555555556"/>
    <n v="0"/>
    <n v="17.78305555555556"/>
    <n v="0"/>
    <n v="0"/>
    <n v="0"/>
    <n v="12840.166999999999"/>
    <s v="Tonelada métrica"/>
    <n v="722.04503662975037"/>
    <m/>
    <m/>
  </r>
  <r>
    <x v="18"/>
    <s v="FROTA 01"/>
    <x v="4"/>
    <x v="4"/>
    <d v="1901-05-06T00:00:00"/>
    <n v="90"/>
    <x v="5"/>
    <s v="CA1014KS115"/>
    <s v="06/05/2023"/>
    <s v="00:00:00"/>
    <s v="06/05/2023"/>
    <s v="23:59:59"/>
    <n v="24"/>
    <n v="0"/>
    <n v="0"/>
    <n v="0"/>
    <n v="0"/>
    <n v="0"/>
    <n v="0"/>
    <n v="24"/>
    <n v="6.743611111111111"/>
    <n v="6.743611111111111"/>
    <n v="0"/>
    <n v="17.256388888888889"/>
    <n v="17.169166666666666"/>
    <n v="14.057499999999999"/>
    <n v="3.1116666666666664"/>
    <n v="8.7222222222222229E-2"/>
    <n v="0"/>
    <n v="8.7222222222222229E-2"/>
    <n v="100"/>
    <n v="71.901620370370367"/>
    <n v="71.901620370370367"/>
    <n v="100"/>
    <n v="0"/>
    <n v="0"/>
    <n v="0"/>
    <n v="0.18031968836018863"/>
    <n v="0"/>
    <n v="17.256388888888889"/>
    <n v="0"/>
    <n v="17.256388888888889"/>
    <n v="0"/>
    <n v="0"/>
    <n v="0"/>
    <n v="16952.018"/>
    <s v="Tonelada métrica"/>
    <n v="982.36184343962782"/>
    <m/>
    <m/>
  </r>
  <r>
    <x v="18"/>
    <s v="FROTA 01"/>
    <x v="4"/>
    <x v="4"/>
    <d v="1901-05-06T00:00:00"/>
    <n v="90"/>
    <x v="6"/>
    <s v="CA1014KS116"/>
    <s v="06/05/2023"/>
    <s v="00:00:00"/>
    <s v="06/05/2023"/>
    <s v="23:59:59"/>
    <n v="23.999999999999996"/>
    <n v="2.2558333333333334"/>
    <n v="0.83805555555555555"/>
    <n v="0"/>
    <n v="1.4177777777777778"/>
    <n v="1.4177777777777778"/>
    <n v="0"/>
    <n v="21.744166666666665"/>
    <n v="6.9277777777777789"/>
    <n v="6.9277777777777789"/>
    <n v="0"/>
    <n v="14.816388888888888"/>
    <n v="14.816388888888888"/>
    <n v="12.116111111111111"/>
    <n v="2.7002777777777776"/>
    <n v="0"/>
    <n v="0"/>
    <n v="0"/>
    <n v="90.600694444444457"/>
    <n v="68.139603214144287"/>
    <n v="61.734953703703709"/>
    <n v="94.646532756050817"/>
    <n v="0"/>
    <n v="0"/>
    <n v="1"/>
    <n v="0.18224938600273721"/>
    <n v="0"/>
    <n v="14.816388888888888"/>
    <n v="0.83805555555555555"/>
    <n v="7.4081944444444439"/>
    <n v="1.1279166666666667"/>
    <n v="2"/>
    <n v="0.62849402782908514"/>
    <n v="10172.790999999999"/>
    <s v="Tonelada métrica"/>
    <n v="686.59044226550918"/>
    <m/>
    <m/>
  </r>
  <r>
    <x v="18"/>
    <s v="FROTA 01"/>
    <x v="4"/>
    <x v="4"/>
    <d v="1901-05-06T00:00:00"/>
    <n v="90"/>
    <x v="7"/>
    <s v="CA1014KS117"/>
    <s v="06/05/2023"/>
    <s v="00:00:00"/>
    <s v="06/05/2023"/>
    <s v="23:59:59"/>
    <n v="24.000000000000004"/>
    <n v="0"/>
    <n v="0"/>
    <n v="0"/>
    <n v="0"/>
    <n v="0"/>
    <n v="0"/>
    <n v="24.000000000000004"/>
    <n v="6.57"/>
    <n v="6.57"/>
    <n v="0"/>
    <n v="17.429999999999996"/>
    <n v="17.429999999999996"/>
    <n v="13.918333333333333"/>
    <n v="3.5116666666666663"/>
    <n v="0"/>
    <n v="0"/>
    <n v="0"/>
    <n v="100"/>
    <n v="72.624999999999972"/>
    <n v="72.624999999999972"/>
    <n v="100"/>
    <n v="0"/>
    <n v="0"/>
    <n v="0"/>
    <n v="0.20147255689424368"/>
    <n v="0"/>
    <n v="17.429999999999996"/>
    <n v="0"/>
    <n v="17.429999999999996"/>
    <n v="0"/>
    <n v="0"/>
    <n v="0"/>
    <n v="15898.57"/>
    <s v="Tonelada métrica"/>
    <n v="912.13826735513487"/>
    <m/>
    <m/>
  </r>
  <r>
    <x v="18"/>
    <s v="FROTA 01"/>
    <x v="4"/>
    <x v="4"/>
    <d v="1901-05-06T00:00:00"/>
    <n v="90"/>
    <x v="8"/>
    <s v="CA1014KS118"/>
    <s v="06/05/2023"/>
    <s v="00:00:00"/>
    <s v="06/05/2023"/>
    <s v="23:59:59"/>
    <n v="24.000000000000004"/>
    <n v="0"/>
    <n v="0"/>
    <n v="0"/>
    <n v="0"/>
    <n v="0"/>
    <n v="0"/>
    <n v="24.000000000000004"/>
    <n v="7.5250000000000004"/>
    <n v="7.5250000000000004"/>
    <n v="0"/>
    <n v="16.474999999999994"/>
    <n v="16.474999999999994"/>
    <n v="12.923611111111111"/>
    <n v="3.5513888888888885"/>
    <n v="0"/>
    <n v="0"/>
    <n v="0"/>
    <n v="100"/>
    <n v="68.6458333333333"/>
    <n v="68.6458333333333"/>
    <n v="100"/>
    <n v="0"/>
    <n v="0"/>
    <n v="0"/>
    <n v="0.21556229978081273"/>
    <n v="0"/>
    <n v="16.474999999999994"/>
    <n v="0"/>
    <n v="16.474999999999994"/>
    <n v="0"/>
    <n v="0"/>
    <n v="0"/>
    <n v="14181.683000000001"/>
    <s v="Tonelada métrica"/>
    <n v="860.80018209408161"/>
    <m/>
    <m/>
  </r>
  <r>
    <x v="18"/>
    <s v="FROTA 02"/>
    <x v="4"/>
    <x v="4"/>
    <d v="1901-05-06T00:00:00"/>
    <n v="90"/>
    <x v="9"/>
    <s v="CA1014KS119"/>
    <s v="06/05/2023"/>
    <s v="00:00:00"/>
    <s v="06/05/2023"/>
    <s v="23:59:59"/>
    <n v="24.000000000000007"/>
    <n v="0"/>
    <n v="0"/>
    <n v="0"/>
    <n v="0"/>
    <n v="0"/>
    <n v="0"/>
    <n v="24.000000000000007"/>
    <n v="6.5594444444444431"/>
    <n v="6.5594444444444431"/>
    <n v="0"/>
    <n v="17.440555555555559"/>
    <n v="17.278333333333336"/>
    <n v="13.956944444444444"/>
    <n v="3.3213888888888889"/>
    <n v="0.16222222222222221"/>
    <n v="0"/>
    <n v="0.16222222222222221"/>
    <n v="100"/>
    <n v="72.668981481481481"/>
    <n v="72.668981481481481"/>
    <n v="100"/>
    <n v="0"/>
    <n v="0"/>
    <n v="0"/>
    <n v="0.19044054407033412"/>
    <n v="0"/>
    <n v="17.440555555555559"/>
    <n v="0"/>
    <n v="17.440555555555559"/>
    <n v="0"/>
    <n v="0"/>
    <n v="0"/>
    <n v="13860.882"/>
    <s v="Tonelada métrica"/>
    <n v="794.75002707609997"/>
    <m/>
    <m/>
  </r>
  <r>
    <x v="18"/>
    <s v="FROTA 02"/>
    <x v="4"/>
    <x v="4"/>
    <d v="1901-05-06T00:00:00"/>
    <n v="90"/>
    <x v="10"/>
    <s v="CA1014KS120"/>
    <s v="06/05/2023"/>
    <s v="00:00:00"/>
    <s v="06/05/2023"/>
    <s v="23:59:59"/>
    <n v="24.000000000000007"/>
    <n v="10.878333333333334"/>
    <n v="0"/>
    <n v="0"/>
    <n v="10.878333333333334"/>
    <n v="10.878333333333334"/>
    <n v="0"/>
    <n v="13.121666666666668"/>
    <n v="5.158888888888888"/>
    <n v="5.158888888888888"/>
    <n v="0"/>
    <n v="7.9627777777777764"/>
    <n v="7.9627777777777764"/>
    <n v="6.4455555555555542"/>
    <n v="1.5172222222222222"/>
    <n v="0"/>
    <n v="0"/>
    <n v="0"/>
    <n v="54.6736111111111"/>
    <n v="60.684194927812342"/>
    <n v="33.178240740740726"/>
    <n v="100"/>
    <n v="0"/>
    <n v="0"/>
    <n v="0"/>
    <n v="0.19053931486778766"/>
    <n v="0"/>
    <n v="7.9627777777777764"/>
    <n v="0"/>
    <n v="3.9813888888888882"/>
    <n v="5.4391666666666669"/>
    <n v="2"/>
    <n v="1"/>
    <n v="5973.3320000000003"/>
    <s v="Tonelada métrica"/>
    <n v="750.15681294913907"/>
    <m/>
    <m/>
  </r>
  <r>
    <x v="18"/>
    <s v="FROTA 01"/>
    <x v="4"/>
    <x v="4"/>
    <d v="1901-05-07T00:00:00"/>
    <n v="90"/>
    <x v="0"/>
    <s v="CA1014KS110"/>
    <s v="07/05/2023"/>
    <s v="00:00:00"/>
    <s v="07/05/2023"/>
    <s v="23:59:59"/>
    <n v="24.000000000000007"/>
    <n v="0"/>
    <n v="0"/>
    <n v="0"/>
    <n v="0"/>
    <n v="0"/>
    <n v="0"/>
    <n v="24.000000000000007"/>
    <n v="6.9775000000000009"/>
    <n v="6.9775000000000009"/>
    <n v="0"/>
    <n v="17.022499999999997"/>
    <n v="17.022499999999997"/>
    <n v="15.211111111111109"/>
    <n v="1.8113888888888887"/>
    <n v="0"/>
    <n v="0"/>
    <n v="0"/>
    <n v="100"/>
    <n v="70.9270833333333"/>
    <n v="70.9270833333333"/>
    <n v="100"/>
    <n v="0"/>
    <n v="0"/>
    <n v="0"/>
    <n v="0.10641144889933259"/>
    <n v="0"/>
    <n v="17.022499999999997"/>
    <n v="0"/>
    <n v="17.022499999999997"/>
    <n v="0"/>
    <n v="0"/>
    <n v="0"/>
    <n v="12875.584000000001"/>
    <s v="Tonelada métrica"/>
    <n v="756.38619474225334"/>
    <m/>
    <m/>
  </r>
  <r>
    <x v="18"/>
    <s v="FROTA 01"/>
    <x v="4"/>
    <x v="4"/>
    <d v="1901-05-07T00:00:00"/>
    <n v="90"/>
    <x v="1"/>
    <s v="CA1014KS111"/>
    <s v="07/05/2023"/>
    <s v="00:00:00"/>
    <s v="07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18"/>
    <s v="FROTA 01"/>
    <x v="4"/>
    <x v="4"/>
    <d v="1901-05-07T00:00:00"/>
    <n v="90"/>
    <x v="2"/>
    <s v="CA1014KS112"/>
    <s v="07/05/2023"/>
    <s v="00:00:00"/>
    <s v="07/05/2023"/>
    <s v="23:59:59"/>
    <n v="24.000000000000004"/>
    <n v="10.513333333333334"/>
    <n v="10.513333333333334"/>
    <n v="0"/>
    <n v="0"/>
    <n v="0"/>
    <n v="0"/>
    <n v="13.486666666666663"/>
    <n v="4.6011111111111109"/>
    <n v="4.6011111111111109"/>
    <n v="0"/>
    <n v="8.8855555555555537"/>
    <n v="8.8855555555555537"/>
    <n v="8.2019444444444431"/>
    <n v="0.68361111111111117"/>
    <n v="0"/>
    <n v="0"/>
    <n v="0"/>
    <n v="56.194444444444422"/>
    <n v="65.884000659087178"/>
    <n v="37.023148148148131"/>
    <n v="45.804456154418922"/>
    <n v="0"/>
    <n v="0"/>
    <n v="2"/>
    <n v="7.6935100662748557E-2"/>
    <n v="0"/>
    <n v="4.4427777777777768"/>
    <n v="5.2566666666666668"/>
    <n v="4.4427777777777768"/>
    <n v="5.2566666666666668"/>
    <n v="2"/>
    <n v="0"/>
    <n v="6511.1409999999996"/>
    <s v="Tonelada métrica"/>
    <n v="732.77815430786586"/>
    <m/>
    <m/>
  </r>
  <r>
    <x v="18"/>
    <s v="FROTA 01"/>
    <x v="4"/>
    <x v="4"/>
    <d v="1901-05-07T00:00:00"/>
    <n v="90"/>
    <x v="3"/>
    <s v="CA1014KS113"/>
    <s v="07/05/2023"/>
    <s v="00:00:00"/>
    <s v="07/05/2023"/>
    <s v="23:59:59"/>
    <n v="24.000000000000004"/>
    <n v="0"/>
    <n v="0"/>
    <n v="0"/>
    <n v="0"/>
    <n v="0"/>
    <n v="0"/>
    <n v="24.000000000000004"/>
    <n v="5.9172222222222226"/>
    <n v="5.9172222222222226"/>
    <n v="0"/>
    <n v="18.082777777777778"/>
    <n v="18.082777777777778"/>
    <n v="14.787777777777777"/>
    <n v="3.2949999999999999"/>
    <n v="0"/>
    <n v="0"/>
    <n v="0"/>
    <n v="100"/>
    <n v="75.344907407407405"/>
    <n v="75.344907407407405"/>
    <n v="100"/>
    <n v="0"/>
    <n v="0"/>
    <n v="0"/>
    <n v="0.18221757964914437"/>
    <n v="0"/>
    <n v="18.082777777777778"/>
    <n v="0"/>
    <n v="18.082777777777778"/>
    <n v="0"/>
    <n v="0"/>
    <n v="0"/>
    <n v="16725.34"/>
    <s v="Tonelada métrica"/>
    <n v="924.93201020000618"/>
    <m/>
    <m/>
  </r>
  <r>
    <x v="18"/>
    <s v="FROTA 01"/>
    <x v="4"/>
    <x v="4"/>
    <d v="1901-05-07T00:00:00"/>
    <n v="90"/>
    <x v="4"/>
    <s v="CA1014KS114"/>
    <s v="07/05/2023"/>
    <s v="00:00:00"/>
    <s v="07/05/2023"/>
    <s v="23:59:59"/>
    <n v="24"/>
    <n v="0"/>
    <n v="0"/>
    <n v="0"/>
    <n v="0"/>
    <n v="0"/>
    <n v="0"/>
    <n v="24"/>
    <n v="7.1977777777777785"/>
    <n v="7.1977777777777785"/>
    <n v="0"/>
    <n v="16.802222222222223"/>
    <n v="16.802222222222223"/>
    <n v="15.09611111111111"/>
    <n v="1.7061111111111109"/>
    <n v="0"/>
    <n v="0"/>
    <n v="0"/>
    <n v="100"/>
    <n v="70.009259259259267"/>
    <n v="70.009259259259267"/>
    <n v="100"/>
    <n v="0"/>
    <n v="0"/>
    <n v="0"/>
    <n v="0.10154080148128553"/>
    <n v="0"/>
    <n v="16.802222222222223"/>
    <n v="0"/>
    <n v="16.802222222222223"/>
    <n v="0"/>
    <n v="0"/>
    <n v="0"/>
    <n v="12514.825000000001"/>
    <s v="Tonelada métrica"/>
    <n v="744.83153683375235"/>
    <m/>
    <m/>
  </r>
  <r>
    <x v="18"/>
    <s v="FROTA 01"/>
    <x v="4"/>
    <x v="4"/>
    <d v="1901-05-07T00:00:00"/>
    <n v="90"/>
    <x v="5"/>
    <s v="CA1014KS115"/>
    <s v="07/05/2023"/>
    <s v="00:00:00"/>
    <s v="07/05/2023"/>
    <s v="23:59:59"/>
    <n v="24"/>
    <n v="0"/>
    <n v="0"/>
    <n v="0"/>
    <n v="0"/>
    <n v="0"/>
    <n v="0"/>
    <n v="24"/>
    <n v="6.2938888888888878"/>
    <n v="6.2938888888888878"/>
    <n v="0"/>
    <n v="17.70611111111111"/>
    <n v="17.70611111111111"/>
    <n v="14.33111111111111"/>
    <n v="3.375"/>
    <n v="0"/>
    <n v="0"/>
    <n v="0"/>
    <n v="100"/>
    <n v="73.775462962962962"/>
    <n v="73.775462962962962"/>
    <n v="100"/>
    <n v="0"/>
    <n v="0"/>
    <n v="0"/>
    <n v="0.19061215525085504"/>
    <n v="0"/>
    <n v="17.70611111111111"/>
    <n v="0"/>
    <n v="17.70611111111111"/>
    <n v="0"/>
    <n v="0"/>
    <n v="0"/>
    <n v="16426.877"/>
    <s v="Tonelada métrica"/>
    <n v="927.75183081798514"/>
    <m/>
    <m/>
  </r>
  <r>
    <x v="18"/>
    <s v="FROTA 01"/>
    <x v="4"/>
    <x v="4"/>
    <d v="1901-05-07T00:00:00"/>
    <n v="90"/>
    <x v="6"/>
    <s v="CA1014KS116"/>
    <s v="07/05/2023"/>
    <s v="00:00:00"/>
    <s v="07/05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18"/>
    <s v="FROTA 01"/>
    <x v="4"/>
    <x v="4"/>
    <d v="1901-05-07T00:00:00"/>
    <n v="90"/>
    <x v="7"/>
    <s v="CA1014KS117"/>
    <s v="07/05/2023"/>
    <s v="00:00:00"/>
    <s v="07/05/2023"/>
    <s v="23:59:59"/>
    <n v="24.000000000000007"/>
    <n v="0"/>
    <n v="0"/>
    <n v="0"/>
    <n v="0"/>
    <n v="0"/>
    <n v="0"/>
    <n v="24.000000000000007"/>
    <n v="7.0544444444444441"/>
    <n v="7.0544444444444441"/>
    <n v="0"/>
    <n v="16.945555555555554"/>
    <n v="16.945555555555554"/>
    <n v="13.894444444444446"/>
    <n v="3.0511111111111111"/>
    <n v="0"/>
    <n v="0"/>
    <n v="0"/>
    <n v="100"/>
    <n v="70.606481481481453"/>
    <n v="70.606481481481453"/>
    <n v="100"/>
    <n v="0"/>
    <n v="0"/>
    <n v="0"/>
    <n v="0.18005376696610059"/>
    <n v="0"/>
    <n v="16.945555555555554"/>
    <n v="0"/>
    <n v="16.945555555555554"/>
    <n v="0"/>
    <n v="0"/>
    <n v="0"/>
    <n v="12792.482"/>
    <s v="Tonelada métrica"/>
    <n v="754.91664808865016"/>
    <m/>
    <m/>
  </r>
  <r>
    <x v="18"/>
    <s v="FROTA 01"/>
    <x v="4"/>
    <x v="4"/>
    <d v="1901-05-07T00:00:00"/>
    <n v="90"/>
    <x v="8"/>
    <s v="CA1014KS118"/>
    <s v="07/05/2023"/>
    <s v="00:00:00"/>
    <s v="07/05/2023"/>
    <s v="23:59:59"/>
    <n v="23.999999999999996"/>
    <n v="0"/>
    <n v="0"/>
    <n v="0"/>
    <n v="0"/>
    <n v="0"/>
    <n v="0"/>
    <n v="23.999999999999996"/>
    <n v="7.5702777777777772"/>
    <n v="7.5702777777777772"/>
    <n v="0"/>
    <n v="16.429722222222221"/>
    <n v="16.429722222222221"/>
    <n v="14.289166666666665"/>
    <n v="2.1405555555555553"/>
    <n v="0"/>
    <n v="0"/>
    <n v="0"/>
    <n v="100"/>
    <n v="68.457175925925924"/>
    <n v="68.457175925925924"/>
    <n v="100"/>
    <n v="0"/>
    <n v="0"/>
    <n v="0"/>
    <n v="0.13028555970717026"/>
    <n v="0"/>
    <n v="16.429722222222221"/>
    <n v="0"/>
    <n v="16.429722222222221"/>
    <n v="0"/>
    <n v="0"/>
    <n v="0"/>
    <n v="12702.521000000001"/>
    <s v="Tonelada métrica"/>
    <n v="773.1427730907734"/>
    <m/>
    <m/>
  </r>
  <r>
    <x v="18"/>
    <s v="FROTA 02"/>
    <x v="4"/>
    <x v="4"/>
    <d v="1901-05-07T00:00:00"/>
    <n v="90"/>
    <x v="9"/>
    <s v="CA1014KS119"/>
    <s v="07/05/2023"/>
    <s v="00:00:00"/>
    <s v="07/05/2023"/>
    <s v="23:59:59"/>
    <n v="24"/>
    <n v="0"/>
    <n v="0"/>
    <n v="0"/>
    <n v="0"/>
    <n v="0"/>
    <n v="0"/>
    <n v="24"/>
    <n v="6.6844444444444449"/>
    <n v="6.6844444444444449"/>
    <n v="0"/>
    <n v="17.315555555555555"/>
    <n v="17.315555555555555"/>
    <n v="14.494999999999999"/>
    <n v="2.8205555555555559"/>
    <n v="0"/>
    <n v="0"/>
    <n v="0"/>
    <n v="100"/>
    <n v="72.148148148148152"/>
    <n v="72.148148148148152"/>
    <n v="100"/>
    <n v="0"/>
    <n v="0"/>
    <n v="0"/>
    <n v="0.16289142710472282"/>
    <n v="0"/>
    <n v="17.315555555555555"/>
    <n v="0"/>
    <n v="17.315555555555555"/>
    <n v="0"/>
    <n v="0"/>
    <n v="0"/>
    <n v="13732.58"/>
    <s v="Tonelada métrica"/>
    <n v="793.07764373716623"/>
    <m/>
    <m/>
  </r>
  <r>
    <x v="18"/>
    <s v="FROTA 02"/>
    <x v="4"/>
    <x v="4"/>
    <d v="1901-05-07T00:00:00"/>
    <n v="90"/>
    <x v="10"/>
    <s v="CA1014KS120"/>
    <s v="07/05/2023"/>
    <s v="00:00:00"/>
    <s v="07/05/2023"/>
    <s v="23:59:59"/>
    <n v="24.000000000000004"/>
    <n v="2.7477777777777779"/>
    <n v="0"/>
    <n v="0"/>
    <n v="2.7477777777777779"/>
    <n v="2.7477777777777779"/>
    <n v="0"/>
    <n v="21.252222222222226"/>
    <n v="6.9633333333333329"/>
    <n v="6.9633333333333329"/>
    <n v="0"/>
    <n v="14.288888888888888"/>
    <n v="14.288888888888888"/>
    <n v="11.161666666666665"/>
    <n v="3.1272222222222221"/>
    <n v="0"/>
    <n v="0"/>
    <n v="0"/>
    <n v="88.550925925925924"/>
    <n v="67.234798975270536"/>
    <n v="59.537037037037024"/>
    <n v="100"/>
    <n v="0"/>
    <n v="0"/>
    <n v="0"/>
    <n v="0.21885692068429238"/>
    <n v="0"/>
    <n v="14.288888888888888"/>
    <n v="0"/>
    <n v="7.1444444444444439"/>
    <n v="1.3738888888888889"/>
    <n v="2"/>
    <n v="1"/>
    <n v="10452.781000000001"/>
    <s v="Tonelada métrica"/>
    <n v="731.53210730948683"/>
    <m/>
    <m/>
  </r>
  <r>
    <x v="19"/>
    <s v="FROTA 01"/>
    <x v="4"/>
    <x v="4"/>
    <d v="1901-05-08T00:00:00"/>
    <n v="90"/>
    <x v="0"/>
    <s v="CA1014KS110"/>
    <s v="08/05/2023"/>
    <s v="00:00:00"/>
    <s v="08/05/2023"/>
    <s v="23:59:59"/>
    <n v="23.999999999999996"/>
    <n v="0"/>
    <n v="0"/>
    <n v="0"/>
    <n v="0"/>
    <n v="0"/>
    <n v="0"/>
    <n v="23.999999999999996"/>
    <n v="10.705833333333334"/>
    <n v="10.705833333333334"/>
    <n v="0"/>
    <n v="13.294166666666666"/>
    <n v="13.294166666666666"/>
    <n v="11.35"/>
    <n v="1.9441666666666666"/>
    <n v="0"/>
    <n v="0"/>
    <n v="0"/>
    <n v="100"/>
    <n v="55.392361111111107"/>
    <n v="55.392361111111107"/>
    <n v="100"/>
    <n v="0"/>
    <n v="0"/>
    <n v="0"/>
    <n v="0.14624208612800102"/>
    <n v="0"/>
    <n v="13.294166666666666"/>
    <n v="0"/>
    <n v="13.294166666666666"/>
    <n v="0"/>
    <n v="0"/>
    <n v="0"/>
    <n v="10368.786"/>
    <s v="Tonelada métrica"/>
    <n v="779.95005328151433"/>
    <m/>
    <m/>
  </r>
  <r>
    <x v="19"/>
    <s v="FROTA 01"/>
    <x v="4"/>
    <x v="4"/>
    <d v="1901-05-08T00:00:00"/>
    <n v="90"/>
    <x v="1"/>
    <s v="CA1014KS111"/>
    <s v="08/05/2023"/>
    <s v="00:00:00"/>
    <s v="08/05/2023"/>
    <s v="23:59:59"/>
    <n v="24"/>
    <n v="19.347777777777779"/>
    <n v="19.347777777777779"/>
    <n v="0"/>
    <n v="0"/>
    <n v="0"/>
    <n v="0"/>
    <n v="4.652222222222222"/>
    <n v="1.243611111111111"/>
    <n v="1.243611111111111"/>
    <n v="0"/>
    <n v="3.4086111111111115"/>
    <n v="3.4086111111111115"/>
    <n v="3.1061111111111117"/>
    <n v="0.30249999999999999"/>
    <n v="0"/>
    <n v="0"/>
    <n v="0"/>
    <n v="19.38425925925926"/>
    <n v="73.268449964174849"/>
    <n v="14.202546296296298"/>
    <n v="14.978699510515975"/>
    <n v="0"/>
    <n v="0"/>
    <n v="0"/>
    <n v="8.874582348626843E-2"/>
    <n v="0"/>
    <n v="3.4086111111111115"/>
    <n v="0"/>
    <n v="3.4086111111111115"/>
    <n v="0"/>
    <n v="0"/>
    <n v="0"/>
    <n v="2282.5219999999999"/>
    <s v="Tonelada métrica"/>
    <n v="669.63403145627922"/>
    <m/>
    <m/>
  </r>
  <r>
    <x v="19"/>
    <s v="FROTA 01"/>
    <x v="4"/>
    <x v="4"/>
    <d v="1901-05-08T00:00:00"/>
    <n v="90"/>
    <x v="2"/>
    <s v="CA1014KS112"/>
    <s v="08/05/2023"/>
    <s v="00:00:00"/>
    <s v="08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19"/>
    <s v="FROTA 01"/>
    <x v="4"/>
    <x v="4"/>
    <d v="1901-05-08T00:00:00"/>
    <n v="90"/>
    <x v="3"/>
    <s v="CA1014KS113"/>
    <s v="08/05/2023"/>
    <s v="00:00:00"/>
    <s v="08/05/2023"/>
    <s v="23:59:59"/>
    <n v="24.000000000000004"/>
    <n v="0"/>
    <n v="0"/>
    <n v="0"/>
    <n v="0"/>
    <n v="0"/>
    <n v="0"/>
    <n v="24.000000000000004"/>
    <n v="11.344166666666666"/>
    <n v="11.344166666666666"/>
    <n v="0"/>
    <n v="12.655833333333332"/>
    <n v="12.655833333333332"/>
    <n v="9.8763888888888882"/>
    <n v="2.7794444444444446"/>
    <n v="0"/>
    <n v="0"/>
    <n v="0"/>
    <n v="100"/>
    <n v="52.732638888888872"/>
    <n v="52.732638888888872"/>
    <n v="100"/>
    <n v="0"/>
    <n v="0"/>
    <n v="0"/>
    <n v="0.21961765545093395"/>
    <n v="0"/>
    <n v="12.655833333333332"/>
    <n v="0"/>
    <n v="12.655833333333332"/>
    <n v="0"/>
    <n v="0"/>
    <n v="0"/>
    <n v="10276.715"/>
    <s v="Tonelada métrica"/>
    <n v="812.01409099888019"/>
    <m/>
    <m/>
  </r>
  <r>
    <x v="19"/>
    <s v="FROTA 01"/>
    <x v="4"/>
    <x v="4"/>
    <d v="1901-05-08T00:00:00"/>
    <n v="90"/>
    <x v="4"/>
    <s v="CA1014KS114"/>
    <s v="08/05/2023"/>
    <s v="00:00:00"/>
    <s v="08/05/2023"/>
    <s v="23:59:59"/>
    <n v="24"/>
    <n v="0"/>
    <n v="0"/>
    <n v="0"/>
    <n v="0"/>
    <n v="0"/>
    <n v="0"/>
    <n v="24"/>
    <n v="10.932500000000001"/>
    <n v="10.932500000000001"/>
    <n v="0"/>
    <n v="13.067500000000003"/>
    <n v="13.067500000000003"/>
    <n v="11.234999999999999"/>
    <n v="1.8325"/>
    <n v="0"/>
    <n v="0"/>
    <n v="0"/>
    <n v="100"/>
    <n v="54.447916666666671"/>
    <n v="54.447916666666671"/>
    <n v="100"/>
    <n v="0"/>
    <n v="0"/>
    <n v="0"/>
    <n v="0.14023340348192076"/>
    <n v="0"/>
    <n v="13.067500000000003"/>
    <n v="0"/>
    <n v="13.067500000000003"/>
    <n v="0"/>
    <n v="0"/>
    <n v="0"/>
    <n v="11224.734"/>
    <s v="Tonelada métrica"/>
    <n v="858.98098335565328"/>
    <m/>
    <m/>
  </r>
  <r>
    <x v="19"/>
    <s v="FROTA 01"/>
    <x v="4"/>
    <x v="4"/>
    <d v="1901-05-08T00:00:00"/>
    <n v="90"/>
    <x v="5"/>
    <s v="CA1014KS115"/>
    <s v="08/05/2023"/>
    <s v="00:00:00"/>
    <s v="08/05/2023"/>
    <s v="23:59:59"/>
    <n v="23.999999999999996"/>
    <n v="0"/>
    <n v="0"/>
    <n v="0"/>
    <n v="0"/>
    <n v="0"/>
    <n v="0"/>
    <n v="23.999999999999996"/>
    <n v="8.863611111111112"/>
    <n v="8.863611111111112"/>
    <n v="0"/>
    <n v="15.13638888888889"/>
    <n v="15.13638888888889"/>
    <n v="12.275833333333336"/>
    <n v="2.8605555555555555"/>
    <n v="0"/>
    <n v="0"/>
    <n v="0"/>
    <n v="100"/>
    <n v="63.068287037037052"/>
    <n v="63.068287037037052"/>
    <n v="100"/>
    <n v="0"/>
    <n v="0"/>
    <n v="0"/>
    <n v="0.18898533702813308"/>
    <n v="0"/>
    <n v="15.13638888888889"/>
    <n v="0"/>
    <n v="15.13638888888889"/>
    <n v="0"/>
    <n v="0"/>
    <n v="0"/>
    <n v="12463.93"/>
    <s v="Tonelada métrica"/>
    <n v="823.44144904663153"/>
    <m/>
    <m/>
  </r>
  <r>
    <x v="19"/>
    <s v="FROTA 01"/>
    <x v="4"/>
    <x v="4"/>
    <d v="1901-05-08T00:00:00"/>
    <n v="90"/>
    <x v="6"/>
    <s v="CA1014KS116"/>
    <s v="08/05/2023"/>
    <s v="00:00:00"/>
    <s v="08/05/2023"/>
    <s v="23:59:59"/>
    <n v="24"/>
    <n v="19.224722222222223"/>
    <n v="0"/>
    <n v="0"/>
    <n v="19.224722222222223"/>
    <n v="19.224722222222223"/>
    <n v="0"/>
    <n v="4.7752777777777791"/>
    <n v="1.4730555555555553"/>
    <n v="1.4730555555555553"/>
    <n v="0"/>
    <n v="3.3022222222222219"/>
    <n v="3.3022222222222219"/>
    <n v="2.8683333333333332"/>
    <n v="0.43388888888888888"/>
    <n v="0"/>
    <n v="0"/>
    <n v="0"/>
    <n v="19.896990740740748"/>
    <n v="69.152463498342129"/>
    <n v="13.759259259259258"/>
    <n v="100"/>
    <n v="0"/>
    <n v="0"/>
    <n v="0"/>
    <n v="0.13139300134589502"/>
    <n v="0"/>
    <n v="3.3022222222222219"/>
    <n v="0"/>
    <n v="3.3022222222222219"/>
    <n v="0"/>
    <n v="0"/>
    <n v="1"/>
    <n v="2231.0790000000002"/>
    <s v="Tonelada métrica"/>
    <n v="675.62957604306916"/>
    <m/>
    <m/>
  </r>
  <r>
    <x v="19"/>
    <s v="FROTA 01"/>
    <x v="4"/>
    <x v="4"/>
    <d v="1901-05-08T00:00:00"/>
    <n v="90"/>
    <x v="7"/>
    <s v="CA1014KS117"/>
    <s v="08/05/2023"/>
    <s v="00:00:00"/>
    <s v="08/05/2023"/>
    <s v="23:59:59"/>
    <n v="23.999999999999996"/>
    <n v="0"/>
    <n v="0"/>
    <n v="0"/>
    <n v="0"/>
    <n v="0"/>
    <n v="0"/>
    <n v="23.999999999999996"/>
    <n v="9.12638888888889"/>
    <n v="9.12638888888889"/>
    <n v="0"/>
    <n v="14.87361111111111"/>
    <n v="14.87361111111111"/>
    <n v="12.244722222222221"/>
    <n v="2.6288888888888886"/>
    <n v="0"/>
    <n v="0"/>
    <n v="0"/>
    <n v="100"/>
    <n v="61.973379629629633"/>
    <n v="61.973379629629633"/>
    <n v="100"/>
    <n v="0"/>
    <n v="0"/>
    <n v="0"/>
    <n v="0.17674852927444204"/>
    <n v="0"/>
    <n v="14.87361111111111"/>
    <n v="0"/>
    <n v="14.87361111111111"/>
    <n v="0"/>
    <n v="0"/>
    <n v="0"/>
    <n v="11823.865"/>
    <s v="Tonelada métrica"/>
    <n v="794.95590624708188"/>
    <m/>
    <m/>
  </r>
  <r>
    <x v="19"/>
    <s v="FROTA 01"/>
    <x v="4"/>
    <x v="4"/>
    <d v="1901-05-08T00:00:00"/>
    <n v="90"/>
    <x v="8"/>
    <s v="CA1014KS118"/>
    <s v="08/05/2023"/>
    <s v="00:00:00"/>
    <s v="08/05/2023"/>
    <s v="23:59:59"/>
    <n v="24.000000000000004"/>
    <n v="0"/>
    <n v="0"/>
    <n v="0"/>
    <n v="0"/>
    <n v="0"/>
    <n v="0"/>
    <n v="24.000000000000004"/>
    <n v="8.3302777777777788"/>
    <n v="8.3302777777777788"/>
    <n v="0"/>
    <n v="15.669722222222223"/>
    <n v="15.669722222222223"/>
    <n v="13.568055555555556"/>
    <n v="2.101666666666667"/>
    <n v="0"/>
    <n v="0"/>
    <n v="0"/>
    <n v="100"/>
    <n v="65.290509259259252"/>
    <n v="65.290509259259252"/>
    <n v="100"/>
    <n v="0"/>
    <n v="0"/>
    <n v="0"/>
    <n v="0.13412277747247878"/>
    <n v="0"/>
    <n v="15.669722222222223"/>
    <n v="0"/>
    <n v="15.669722222222223"/>
    <n v="0"/>
    <n v="0"/>
    <n v="0"/>
    <n v="12734.791999999999"/>
    <s v="Tonelada métrica"/>
    <n v="812.70055840173029"/>
    <m/>
    <m/>
  </r>
  <r>
    <x v="19"/>
    <s v="FROTA 02"/>
    <x v="4"/>
    <x v="4"/>
    <d v="1901-05-08T00:00:00"/>
    <n v="90"/>
    <x v="9"/>
    <s v="CA1014KS119"/>
    <s v="08/05/2023"/>
    <s v="00:00:00"/>
    <s v="08/05/2023"/>
    <s v="23:59:59"/>
    <n v="24"/>
    <n v="0"/>
    <n v="0"/>
    <n v="0"/>
    <n v="0"/>
    <n v="0"/>
    <n v="0"/>
    <n v="24"/>
    <n v="9.7250000000000014"/>
    <n v="9.7250000000000014"/>
    <n v="0"/>
    <n v="14.275000000000002"/>
    <n v="14.275000000000002"/>
    <n v="12.37777777777778"/>
    <n v="1.8972222222222221"/>
    <n v="0"/>
    <n v="0"/>
    <n v="0"/>
    <n v="100"/>
    <n v="59.479166666666671"/>
    <n v="59.479166666666671"/>
    <n v="100"/>
    <n v="0"/>
    <n v="0"/>
    <n v="0"/>
    <n v="0.13290523448141658"/>
    <n v="0"/>
    <n v="14.275000000000002"/>
    <n v="0"/>
    <n v="14.275000000000002"/>
    <n v="0"/>
    <n v="0"/>
    <n v="0"/>
    <n v="11733.204"/>
    <s v="Tonelada métrica"/>
    <n v="821.94073555166324"/>
    <m/>
    <m/>
  </r>
  <r>
    <x v="19"/>
    <s v="FROTA 02"/>
    <x v="4"/>
    <x v="4"/>
    <d v="1901-05-08T00:00:00"/>
    <n v="90"/>
    <x v="10"/>
    <s v="CA1014KS120"/>
    <s v="08/05/2023"/>
    <s v="00:00:00"/>
    <s v="08/05/2023"/>
    <s v="23:59:59"/>
    <n v="24"/>
    <n v="6.931111111111111"/>
    <n v="0"/>
    <n v="0"/>
    <n v="6.931111111111111"/>
    <n v="6.931111111111111"/>
    <n v="0"/>
    <n v="17.068888888888889"/>
    <n v="6.4344444444444457"/>
    <n v="6.4344444444444457"/>
    <n v="0"/>
    <n v="10.634444444444446"/>
    <n v="10.634444444444446"/>
    <n v="9.2602777777777785"/>
    <n v="1.3741666666666668"/>
    <n v="0"/>
    <n v="0"/>
    <n v="0"/>
    <n v="71.120370370370367"/>
    <n v="62.303085535737544"/>
    <n v="44.31018518518519"/>
    <n v="100"/>
    <n v="0"/>
    <n v="0"/>
    <n v="0"/>
    <n v="0.12921847246891652"/>
    <n v="0"/>
    <n v="10.634444444444446"/>
    <n v="0"/>
    <n v="5.317222222222223"/>
    <n v="3.4655555555555555"/>
    <n v="2"/>
    <n v="1"/>
    <n v="9988.2639999999992"/>
    <s v="Tonelada métrica"/>
    <n v="939.23702852366546"/>
    <m/>
    <m/>
  </r>
  <r>
    <x v="19"/>
    <s v="FROTA 01"/>
    <x v="4"/>
    <x v="4"/>
    <d v="1901-05-09T00:00:00"/>
    <n v="90"/>
    <x v="0"/>
    <s v="CA1014KS110"/>
    <s v="09/05/2023"/>
    <s v="00:00:00"/>
    <s v="09/05/2023"/>
    <s v="23:59:59"/>
    <n v="24.000000000000004"/>
    <n v="0"/>
    <n v="0"/>
    <n v="0"/>
    <n v="0"/>
    <n v="0"/>
    <n v="0"/>
    <n v="24.000000000000004"/>
    <n v="8.7675000000000001"/>
    <n v="8.7675000000000001"/>
    <n v="0"/>
    <n v="15.2325"/>
    <n v="15.2325"/>
    <n v="11.781666666666665"/>
    <n v="3.4508333333333328"/>
    <n v="0"/>
    <n v="0"/>
    <n v="0"/>
    <n v="100"/>
    <n v="63.468749999999986"/>
    <n v="63.468749999999986"/>
    <n v="100"/>
    <n v="0"/>
    <n v="0"/>
    <n v="0"/>
    <n v="0.22654412166967555"/>
    <n v="0"/>
    <n v="15.2325"/>
    <n v="0"/>
    <n v="15.2325"/>
    <n v="0"/>
    <n v="0"/>
    <n v="0"/>
    <n v="7549.6809999999996"/>
    <s v="Tonelada métrica"/>
    <n v="495.62980469391067"/>
    <m/>
    <m/>
  </r>
  <r>
    <x v="19"/>
    <s v="FROTA 01"/>
    <x v="4"/>
    <x v="4"/>
    <d v="1901-05-09T00:00:00"/>
    <n v="90"/>
    <x v="1"/>
    <s v="CA1014KS111"/>
    <s v="09/05/2023"/>
    <s v="00:00:00"/>
    <s v="09/05/2023"/>
    <s v="23:59:59"/>
    <n v="24.000000000000004"/>
    <n v="0"/>
    <n v="0"/>
    <n v="0"/>
    <n v="0"/>
    <n v="0"/>
    <n v="0"/>
    <n v="24.000000000000004"/>
    <n v="11.140000000000002"/>
    <n v="11.140000000000002"/>
    <n v="0"/>
    <n v="12.859999999999998"/>
    <n v="12.859999999999998"/>
    <n v="10.936666666666666"/>
    <n v="1.9233333333333333"/>
    <n v="0"/>
    <n v="0"/>
    <n v="0"/>
    <n v="100"/>
    <n v="53.583333333333314"/>
    <n v="53.583333333333314"/>
    <n v="100"/>
    <n v="0"/>
    <n v="0"/>
    <n v="0"/>
    <n v="0.14955935717988597"/>
    <n v="0"/>
    <n v="12.859999999999998"/>
    <n v="0"/>
    <n v="12.859999999999998"/>
    <n v="0"/>
    <n v="0"/>
    <n v="0"/>
    <n v="7037.3950000000004"/>
    <s v="Tonelada métrica"/>
    <n v="547.23133748055943"/>
    <m/>
    <m/>
  </r>
  <r>
    <x v="19"/>
    <s v="FROTA 01"/>
    <x v="4"/>
    <x v="4"/>
    <d v="1901-05-09T00:00:00"/>
    <n v="90"/>
    <x v="2"/>
    <s v="CA1014KS112"/>
    <s v="09/05/2023"/>
    <s v="00:00:00"/>
    <s v="09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19"/>
    <s v="FROTA 01"/>
    <x v="4"/>
    <x v="4"/>
    <d v="1901-05-09T00:00:00"/>
    <n v="90"/>
    <x v="3"/>
    <s v="CA1014KS113"/>
    <s v="09/05/2023"/>
    <s v="00:00:00"/>
    <s v="09/05/2023"/>
    <s v="23:59:59"/>
    <n v="23.999999999999996"/>
    <n v="6.9824999999999999"/>
    <n v="0"/>
    <n v="0"/>
    <n v="6.9824999999999999"/>
    <n v="6.9824999999999999"/>
    <n v="0"/>
    <n v="17.017499999999998"/>
    <n v="8.4538888888888888"/>
    <n v="8.4538888888888888"/>
    <n v="0"/>
    <n v="8.5636111111111095"/>
    <n v="8.5636111111111095"/>
    <n v="7.1269444444444447"/>
    <n v="1.4366666666666665"/>
    <n v="0"/>
    <n v="0"/>
    <n v="0"/>
    <n v="70.90625"/>
    <n v="50.322380555963633"/>
    <n v="35.681712962962962"/>
    <n v="100"/>
    <n v="0"/>
    <n v="0"/>
    <n v="0"/>
    <n v="0.16776411820039575"/>
    <n v="0"/>
    <n v="8.5636111111111095"/>
    <n v="0"/>
    <n v="8.5636111111111095"/>
    <n v="6.9824999999999999"/>
    <n v="1"/>
    <n v="1"/>
    <n v="5173.8109999999997"/>
    <s v="Tonelada métrica"/>
    <n v="604.16230172889095"/>
    <m/>
    <m/>
  </r>
  <r>
    <x v="19"/>
    <s v="FROTA 01"/>
    <x v="4"/>
    <x v="4"/>
    <d v="1901-05-09T00:00:00"/>
    <n v="90"/>
    <x v="4"/>
    <s v="CA1014KS114"/>
    <s v="09/05/2023"/>
    <s v="00:00:00"/>
    <s v="09/05/2023"/>
    <s v="23:59:59"/>
    <n v="23.999999999999993"/>
    <n v="0"/>
    <n v="0"/>
    <n v="0"/>
    <n v="0"/>
    <n v="0"/>
    <n v="0"/>
    <n v="23.999999999999993"/>
    <n v="11.032777777777779"/>
    <n v="11.032777777777779"/>
    <n v="0"/>
    <n v="12.967222222222221"/>
    <n v="12.967222222222221"/>
    <n v="10.164444444444445"/>
    <n v="2.8027777777777776"/>
    <n v="0"/>
    <n v="0"/>
    <n v="0"/>
    <n v="100"/>
    <n v="54.030092592592602"/>
    <n v="54.030092592592602"/>
    <n v="100"/>
    <n v="0"/>
    <n v="0"/>
    <n v="0"/>
    <n v="0.21614326721220173"/>
    <n v="0"/>
    <n v="12.967222222222221"/>
    <n v="0"/>
    <n v="12.967222222222221"/>
    <n v="0"/>
    <n v="0"/>
    <n v="0"/>
    <n v="6929.0929999999998"/>
    <s v="Tonelada métrica"/>
    <n v="534.35445782100135"/>
    <m/>
    <m/>
  </r>
  <r>
    <x v="19"/>
    <s v="FROTA 01"/>
    <x v="4"/>
    <x v="4"/>
    <d v="1901-05-09T00:00:00"/>
    <n v="90"/>
    <x v="5"/>
    <s v="CA1014KS115"/>
    <s v="09/05/2023"/>
    <s v="00:00:00"/>
    <s v="09/05/2023"/>
    <s v="23:59:59"/>
    <n v="23.999999999999996"/>
    <n v="0.15944444444444444"/>
    <n v="0.15944444444444444"/>
    <n v="0"/>
    <n v="0"/>
    <n v="0"/>
    <n v="0"/>
    <n v="23.840555555555554"/>
    <n v="9.2094444444444434"/>
    <n v="9.2094444444444434"/>
    <n v="0"/>
    <n v="14.631111111111112"/>
    <n v="14.631111111111112"/>
    <n v="11.188333333333334"/>
    <n v="3.4427777777777777"/>
    <n v="0"/>
    <n v="0"/>
    <n v="0"/>
    <n v="99.335648148148152"/>
    <n v="61.370680213455145"/>
    <n v="60.962962962962976"/>
    <n v="98.921984750028173"/>
    <n v="0"/>
    <n v="0"/>
    <n v="1"/>
    <n v="0.23530528554070471"/>
    <n v="0"/>
    <n v="14.631111111111112"/>
    <n v="0.15944444444444444"/>
    <n v="14.631111111111112"/>
    <n v="0.15944444444444444"/>
    <n v="1"/>
    <n v="0"/>
    <n v="7417.3410000000003"/>
    <s v="Tonelada métrica"/>
    <n v="506.9567815917373"/>
    <m/>
    <m/>
  </r>
  <r>
    <x v="19"/>
    <s v="FROTA 01"/>
    <x v="4"/>
    <x v="4"/>
    <d v="1901-05-09T00:00:00"/>
    <n v="90"/>
    <x v="6"/>
    <s v="CA1014KS116"/>
    <s v="09/05/2023"/>
    <s v="00:00:00"/>
    <s v="09/05/2023"/>
    <s v="23:59:59"/>
    <n v="24.000000000000007"/>
    <n v="0"/>
    <n v="0"/>
    <n v="0"/>
    <n v="0"/>
    <n v="0"/>
    <n v="0"/>
    <n v="24.000000000000007"/>
    <n v="8.3419444444444437"/>
    <n v="8.3419444444444437"/>
    <n v="0"/>
    <n v="15.658055555555556"/>
    <n v="15.658055555555556"/>
    <n v="12.425833333333335"/>
    <n v="3.2322222222222221"/>
    <n v="0"/>
    <n v="0"/>
    <n v="0"/>
    <n v="100"/>
    <n v="65.241898148148138"/>
    <n v="65.241898148148138"/>
    <n v="100"/>
    <n v="0"/>
    <n v="0"/>
    <n v="0"/>
    <n v="0.20642551757171493"/>
    <n v="0"/>
    <n v="15.658055555555556"/>
    <n v="0"/>
    <n v="15.658055555555556"/>
    <n v="0"/>
    <n v="0"/>
    <n v="0"/>
    <n v="8080.9620000000004"/>
    <s v="Tonelada métrica"/>
    <n v="516.08975145913553"/>
    <m/>
    <m/>
  </r>
  <r>
    <x v="19"/>
    <s v="FROTA 01"/>
    <x v="4"/>
    <x v="4"/>
    <d v="1901-05-09T00:00:00"/>
    <n v="90"/>
    <x v="7"/>
    <s v="CA1014KS117"/>
    <s v="09/05/2023"/>
    <s v="00:00:00"/>
    <s v="09/05/2023"/>
    <s v="23:59:59"/>
    <n v="24"/>
    <n v="1.2238888888888888"/>
    <n v="0"/>
    <n v="0"/>
    <n v="1.2238888888888888"/>
    <n v="1.2238888888888888"/>
    <n v="0"/>
    <n v="22.776111111111113"/>
    <n v="8.2347222222222225"/>
    <n v="8.2347222222222225"/>
    <n v="0"/>
    <n v="14.541388888888889"/>
    <n v="14.541388888888889"/>
    <n v="12.274999999999999"/>
    <n v="2.2663888888888888"/>
    <n v="0"/>
    <n v="0"/>
    <n v="0"/>
    <n v="94.900462962962976"/>
    <n v="63.844915481620603"/>
    <n v="60.589120370370374"/>
    <n v="100"/>
    <n v="0"/>
    <n v="0"/>
    <n v="0"/>
    <n v="0.15585780053105119"/>
    <n v="0"/>
    <n v="14.541388888888889"/>
    <n v="0"/>
    <n v="14.541388888888889"/>
    <n v="1.2238888888888888"/>
    <n v="1"/>
    <n v="1"/>
    <n v="7509.5770000000002"/>
    <s v="Tonelada métrica"/>
    <n v="516.4277674836195"/>
    <m/>
    <m/>
  </r>
  <r>
    <x v="19"/>
    <s v="FROTA 01"/>
    <x v="4"/>
    <x v="4"/>
    <d v="1901-05-09T00:00:00"/>
    <n v="90"/>
    <x v="8"/>
    <s v="CA1014KS118"/>
    <s v="09/05/2023"/>
    <s v="00:00:00"/>
    <s v="09/05/2023"/>
    <s v="23:59:59"/>
    <n v="23.999999999999996"/>
    <n v="5.0408333333333335"/>
    <n v="0"/>
    <n v="0"/>
    <n v="5.0408333333333335"/>
    <n v="5.0408333333333335"/>
    <n v="0"/>
    <n v="18.959166666666668"/>
    <n v="8.99861111111111"/>
    <n v="8.99861111111111"/>
    <n v="0"/>
    <n v="9.9605555555555583"/>
    <n v="9.7613888888888916"/>
    <n v="7.7663888888888888"/>
    <n v="1.9949999999999999"/>
    <n v="0.19916666666666666"/>
    <n v="0"/>
    <n v="0.19916666666666666"/>
    <n v="78.996527777777786"/>
    <n v="52.536884825575449"/>
    <n v="41.502314814814831"/>
    <n v="100"/>
    <n v="0"/>
    <n v="0"/>
    <n v="0"/>
    <n v="0.20029003290757982"/>
    <n v="0"/>
    <n v="9.9605555555555583"/>
    <n v="0"/>
    <n v="9.9605555555555583"/>
    <n v="5.0408333333333335"/>
    <n v="1"/>
    <n v="1"/>
    <n v="7115.2790000000005"/>
    <s v="Tonelada métrica"/>
    <n v="714.3455965196041"/>
    <m/>
    <m/>
  </r>
  <r>
    <x v="19"/>
    <s v="FROTA 02"/>
    <x v="4"/>
    <x v="4"/>
    <d v="1901-05-09T00:00:00"/>
    <n v="90"/>
    <x v="9"/>
    <s v="CA1014KS119"/>
    <s v="09/05/2023"/>
    <s v="00:00:00"/>
    <s v="09/05/2023"/>
    <s v="23:59:59"/>
    <n v="23.999999999999993"/>
    <n v="0"/>
    <n v="0"/>
    <n v="0"/>
    <n v="0"/>
    <n v="0"/>
    <n v="0"/>
    <n v="23.999999999999993"/>
    <n v="8.3394444444444442"/>
    <n v="8.3394444444444442"/>
    <n v="0"/>
    <n v="15.660555555555556"/>
    <n v="15.660555555555556"/>
    <n v="11.754166666666666"/>
    <n v="3.9063888888888894"/>
    <n v="0"/>
    <n v="0"/>
    <n v="0"/>
    <n v="100"/>
    <n v="65.252314814814838"/>
    <n v="65.252314814814838"/>
    <n v="100"/>
    <n v="0"/>
    <n v="0"/>
    <n v="0"/>
    <n v="0.24944127141792902"/>
    <n v="0"/>
    <n v="15.660555555555556"/>
    <n v="0"/>
    <n v="15.660555555555556"/>
    <n v="0"/>
    <n v="0"/>
    <n v="0"/>
    <n v="10331.053"/>
    <s v="Tonelada métrica"/>
    <n v="659.68623931320712"/>
    <m/>
    <m/>
  </r>
  <r>
    <x v="19"/>
    <s v="FROTA 02"/>
    <x v="4"/>
    <x v="4"/>
    <d v="1901-05-09T00:00:00"/>
    <n v="90"/>
    <x v="10"/>
    <s v="CA1014KS120"/>
    <s v="09/05/2023"/>
    <s v="00:00:00"/>
    <s v="09/05/2023"/>
    <s v="23:59:59"/>
    <n v="24"/>
    <n v="4.7458333333333336"/>
    <n v="0"/>
    <n v="0"/>
    <n v="4.7458333333333336"/>
    <n v="4.7458333333333336"/>
    <n v="0"/>
    <n v="19.25416666666667"/>
    <n v="7.5299999999999994"/>
    <n v="7.5299999999999994"/>
    <n v="0"/>
    <n v="11.724166666666665"/>
    <n v="11.724166666666665"/>
    <n v="9.2202777777777776"/>
    <n v="2.5038888888888886"/>
    <n v="0"/>
    <n v="0"/>
    <n v="0"/>
    <n v="80.225694444444457"/>
    <n v="60.891581908677765"/>
    <n v="48.850694444444436"/>
    <n v="100"/>
    <n v="0"/>
    <n v="0"/>
    <n v="0"/>
    <n v="0.21356647001682186"/>
    <n v="0"/>
    <n v="11.724166666666665"/>
    <n v="0"/>
    <n v="5.8620833333333326"/>
    <n v="2.3729166666666668"/>
    <n v="2"/>
    <n v="1"/>
    <n v="5253.8220000000001"/>
    <s v="Tonelada métrica"/>
    <n v="448.11901343379088"/>
    <m/>
    <m/>
  </r>
  <r>
    <x v="19"/>
    <s v="FROTA 01"/>
    <x v="4"/>
    <x v="4"/>
    <d v="1901-05-10T00:00:00"/>
    <n v="90"/>
    <x v="0"/>
    <s v="CA1014KS110"/>
    <s v="10/05/2023"/>
    <s v="00:00:00"/>
    <s v="10/05/2023"/>
    <s v="23:59:59"/>
    <n v="24"/>
    <n v="0"/>
    <n v="0"/>
    <n v="0"/>
    <n v="0"/>
    <n v="0"/>
    <n v="0"/>
    <n v="24"/>
    <n v="8.2963888888888881"/>
    <n v="8.2963888888888881"/>
    <n v="0"/>
    <n v="15.703611111111112"/>
    <n v="15.703611111111112"/>
    <n v="13.721944444444446"/>
    <n v="1.9816666666666669"/>
    <n v="0"/>
    <n v="0"/>
    <n v="0"/>
    <n v="100"/>
    <n v="65.431712962962962"/>
    <n v="65.431712962962962"/>
    <n v="100"/>
    <n v="0"/>
    <n v="0"/>
    <n v="0"/>
    <n v="0.12619178179116622"/>
    <n v="0"/>
    <n v="15.703611111111112"/>
    <n v="0"/>
    <n v="15.703611111111112"/>
    <n v="0"/>
    <n v="0"/>
    <n v="0"/>
    <n v="11486.558000000001"/>
    <s v="Tonelada métrica"/>
    <n v="731.4596571913745"/>
    <m/>
    <m/>
  </r>
  <r>
    <x v="19"/>
    <s v="FROTA 01"/>
    <x v="4"/>
    <x v="4"/>
    <d v="1901-05-10T00:00:00"/>
    <n v="90"/>
    <x v="1"/>
    <s v="CA1014KS111"/>
    <s v="10/05/2023"/>
    <s v="00:00:00"/>
    <s v="10/05/2023"/>
    <s v="23:59:59"/>
    <n v="24.000000000000004"/>
    <n v="2.7902777777777779"/>
    <n v="2.7902777777777779"/>
    <n v="0"/>
    <n v="0"/>
    <n v="0"/>
    <n v="0"/>
    <n v="21.209722222222226"/>
    <n v="7.6569444444444432"/>
    <n v="7.6569444444444432"/>
    <n v="0"/>
    <n v="13.552777777777779"/>
    <n v="13.552777777777779"/>
    <n v="11.895833333333334"/>
    <n v="1.6569444444444446"/>
    <n v="0"/>
    <n v="0"/>
    <n v="0"/>
    <n v="88.373842592592595"/>
    <n v="63.898893327221529"/>
    <n v="56.469907407407405"/>
    <n v="82.926829268292678"/>
    <n v="0"/>
    <n v="0"/>
    <n v="2"/>
    <n v="0.12225865956138553"/>
    <n v="0"/>
    <n v="6.7763888888888895"/>
    <n v="1.3951388888888889"/>
    <n v="6.7763888888888895"/>
    <n v="1.3951388888888889"/>
    <n v="2"/>
    <n v="0"/>
    <n v="9780.5769999999993"/>
    <s v="Tonelada métrica"/>
    <n v="721.66585775773763"/>
    <m/>
    <m/>
  </r>
  <r>
    <x v="19"/>
    <s v="FROTA 01"/>
    <x v="4"/>
    <x v="4"/>
    <d v="1901-05-10T00:00:00"/>
    <n v="90"/>
    <x v="2"/>
    <s v="CA1014KS112"/>
    <s v="10/05/2023"/>
    <s v="00:00:00"/>
    <s v="10/05/2023"/>
    <s v="23:59:59"/>
    <n v="24"/>
    <n v="16.013888888888889"/>
    <n v="16.013888888888889"/>
    <n v="0"/>
    <n v="0"/>
    <n v="0"/>
    <n v="0"/>
    <n v="7.9861111111111098"/>
    <n v="5.2602777777777785"/>
    <n v="5.2602777777777785"/>
    <n v="0"/>
    <n v="2.7258333333333327"/>
    <n v="2.7258333333333327"/>
    <n v="2.5563888888888884"/>
    <n v="0.16944444444444445"/>
    <n v="0"/>
    <n v="0"/>
    <n v="0"/>
    <n v="33.275462962962962"/>
    <n v="34.132173913043474"/>
    <n v="11.357638888888886"/>
    <n v="14.545751004254178"/>
    <n v="0"/>
    <n v="0"/>
    <n v="0"/>
    <n v="6.2162437582798345E-2"/>
    <n v="0"/>
    <n v="2.7258333333333327"/>
    <n v="0"/>
    <n v="2.7258333333333327"/>
    <n v="0"/>
    <n v="0"/>
    <n v="0"/>
    <n v="3213.873"/>
    <s v="Tonelada métrica"/>
    <n v="1179.0423723631932"/>
    <m/>
    <m/>
  </r>
  <r>
    <x v="19"/>
    <s v="FROTA 01"/>
    <x v="4"/>
    <x v="4"/>
    <d v="1901-05-10T00:00:00"/>
    <n v="90"/>
    <x v="3"/>
    <s v="CA1014KS113"/>
    <s v="10/05/2023"/>
    <s v="00:00:00"/>
    <s v="10/05/2023"/>
    <s v="23:59:59"/>
    <n v="24"/>
    <n v="0"/>
    <n v="0"/>
    <n v="0"/>
    <n v="0"/>
    <n v="0"/>
    <n v="0"/>
    <n v="24"/>
    <n v="13.520277777777778"/>
    <n v="13.520277777777778"/>
    <n v="0"/>
    <n v="10.479722222222223"/>
    <n v="10.367222222222223"/>
    <n v="9.4816666666666674"/>
    <n v="0.88555555555555554"/>
    <n v="0.1125"/>
    <n v="0"/>
    <n v="0.1125"/>
    <n v="100"/>
    <n v="43.665509259259267"/>
    <n v="43.665509259259267"/>
    <n v="100"/>
    <n v="0"/>
    <n v="0"/>
    <n v="0"/>
    <n v="8.4501815675775957E-2"/>
    <n v="0"/>
    <n v="10.479722222222223"/>
    <n v="0"/>
    <n v="10.479722222222223"/>
    <n v="0"/>
    <n v="0"/>
    <n v="0"/>
    <n v="8176.86"/>
    <s v="Tonelada métrica"/>
    <n v="780.25541389455759"/>
    <m/>
    <m/>
  </r>
  <r>
    <x v="19"/>
    <s v="FROTA 01"/>
    <x v="4"/>
    <x v="4"/>
    <d v="1901-05-10T00:00:00"/>
    <n v="90"/>
    <x v="4"/>
    <s v="CA1014KS114"/>
    <s v="10/05/2023"/>
    <s v="00:00:00"/>
    <s v="10/05/2023"/>
    <s v="23:59:59"/>
    <n v="24"/>
    <n v="0"/>
    <n v="0"/>
    <n v="0"/>
    <n v="0"/>
    <n v="0"/>
    <n v="0"/>
    <n v="24"/>
    <n v="9.0469444444444456"/>
    <n v="9.0469444444444456"/>
    <n v="0"/>
    <n v="14.953055555555556"/>
    <n v="14.953055555555556"/>
    <n v="12.776666666666667"/>
    <n v="2.1763888888888889"/>
    <n v="0"/>
    <n v="0"/>
    <n v="0"/>
    <n v="100"/>
    <n v="62.304398148148152"/>
    <n v="62.304398148148152"/>
    <n v="100"/>
    <n v="0"/>
    <n v="0"/>
    <n v="0"/>
    <n v="0.14554810425219669"/>
    <n v="0"/>
    <n v="14.953055555555556"/>
    <n v="0"/>
    <n v="14.953055555555556"/>
    <n v="0"/>
    <n v="0"/>
    <n v="0"/>
    <n v="12387.968000000001"/>
    <s v="Tonelada métrica"/>
    <n v="828.4572978395347"/>
    <m/>
    <m/>
  </r>
  <r>
    <x v="19"/>
    <s v="FROTA 01"/>
    <x v="4"/>
    <x v="4"/>
    <d v="1901-05-10T00:00:00"/>
    <n v="90"/>
    <x v="5"/>
    <s v="CA1014KS115"/>
    <s v="10/05/2023"/>
    <s v="00:00:00"/>
    <s v="10/05/2023"/>
    <s v="23:59:59"/>
    <n v="24"/>
    <n v="0"/>
    <n v="0"/>
    <n v="0"/>
    <n v="0"/>
    <n v="0"/>
    <n v="0"/>
    <n v="24"/>
    <n v="7.8422222222222224"/>
    <n v="7.8422222222222224"/>
    <n v="0"/>
    <n v="16.157777777777778"/>
    <n v="16.157777777777778"/>
    <n v="13.523055555555553"/>
    <n v="2.634722222222222"/>
    <n v="0"/>
    <n v="0"/>
    <n v="0"/>
    <n v="100"/>
    <n v="67.324074074074076"/>
    <n v="67.324074074074076"/>
    <n v="100"/>
    <n v="0"/>
    <n v="0"/>
    <n v="0"/>
    <n v="0.16306216476413146"/>
    <n v="0"/>
    <n v="16.157777777777778"/>
    <n v="0"/>
    <n v="16.157777777777778"/>
    <n v="0"/>
    <n v="0"/>
    <n v="0"/>
    <n v="12839.682000000001"/>
    <s v="Tonelada métrica"/>
    <n v="794.64405171228157"/>
    <m/>
    <m/>
  </r>
  <r>
    <x v="19"/>
    <s v="FROTA 01"/>
    <x v="4"/>
    <x v="4"/>
    <d v="1901-05-10T00:00:00"/>
    <n v="90"/>
    <x v="6"/>
    <s v="CA1014KS116"/>
    <s v="10/05/2023"/>
    <s v="00:00:00"/>
    <s v="10/05/2023"/>
    <s v="23:59:59"/>
    <n v="24.000000000000004"/>
    <n v="0"/>
    <n v="0"/>
    <n v="0"/>
    <n v="0"/>
    <n v="0"/>
    <n v="0"/>
    <n v="24.000000000000004"/>
    <n v="8.5772222222222219"/>
    <n v="8.5772222222222219"/>
    <n v="0"/>
    <n v="15.422777777777778"/>
    <n v="15.422777777777778"/>
    <n v="13.375833333333334"/>
    <n v="2.0469444444444447"/>
    <n v="0"/>
    <n v="0"/>
    <n v="0"/>
    <n v="100"/>
    <n v="64.261574074074062"/>
    <n v="64.261574074074062"/>
    <n v="100"/>
    <n v="0"/>
    <n v="0"/>
    <n v="0"/>
    <n v="0.13272216418716906"/>
    <n v="0"/>
    <n v="15.422777777777778"/>
    <n v="0"/>
    <n v="15.422777777777778"/>
    <n v="0"/>
    <n v="0"/>
    <n v="0"/>
    <n v="11022.156999999999"/>
    <s v="Tonelada métrica"/>
    <n v="714.66743272936844"/>
    <m/>
    <m/>
  </r>
  <r>
    <x v="19"/>
    <s v="FROTA 01"/>
    <x v="4"/>
    <x v="4"/>
    <d v="1901-05-10T00:00:00"/>
    <n v="90"/>
    <x v="7"/>
    <s v="CA1014KS117"/>
    <s v="10/05/2023"/>
    <s v="00:00:00"/>
    <s v="10/05/2023"/>
    <s v="23:59:59"/>
    <n v="24"/>
    <n v="23.240555555555556"/>
    <n v="0"/>
    <n v="0"/>
    <n v="23.240555555555556"/>
    <n v="23.240555555555556"/>
    <n v="0"/>
    <n v="0.75944444444444448"/>
    <n v="0"/>
    <n v="0"/>
    <n v="0"/>
    <n v="0.75944444444444448"/>
    <n v="0.75944444444444448"/>
    <n v="0.75944444444444448"/>
    <n v="0"/>
    <n v="0"/>
    <n v="0"/>
    <n v="0"/>
    <n v="3.1643518518518521"/>
    <n v="100"/>
    <n v="3.1643518518518521"/>
    <n v="100"/>
    <n v="0"/>
    <n v="0"/>
    <n v="0"/>
    <n v="0"/>
    <n v="0"/>
    <n v="0.75944444444444448"/>
    <n v="0"/>
    <n v="0.75944444444444448"/>
    <n v="23.240555555555556"/>
    <n v="1"/>
    <n v="1"/>
    <n v="0"/>
    <s v="Tonelada métrica"/>
    <n v="0"/>
    <m/>
    <m/>
  </r>
  <r>
    <x v="19"/>
    <s v="FROTA 01"/>
    <x v="4"/>
    <x v="4"/>
    <d v="1901-05-10T00:00:00"/>
    <n v="90"/>
    <x v="8"/>
    <s v="CA1014KS118"/>
    <s v="10/05/2023"/>
    <s v="00:00:00"/>
    <s v="10/05/2023"/>
    <s v="23:59:59"/>
    <n v="24"/>
    <n v="0"/>
    <n v="0"/>
    <n v="0"/>
    <n v="0"/>
    <n v="0"/>
    <n v="0"/>
    <n v="24"/>
    <n v="7.7113888888888891"/>
    <n v="7.7113888888888891"/>
    <n v="0"/>
    <n v="16.288611111111113"/>
    <n v="16.288611111111113"/>
    <n v="15.128333333333334"/>
    <n v="1.1602777777777777"/>
    <n v="0"/>
    <n v="0"/>
    <n v="0"/>
    <n v="100"/>
    <n v="67.869212962962962"/>
    <n v="67.869212962962962"/>
    <n v="100"/>
    <n v="0"/>
    <n v="0"/>
    <n v="0"/>
    <n v="7.12324562151469E-2"/>
    <n v="0"/>
    <n v="16.288611111111113"/>
    <n v="0"/>
    <n v="16.288611111111113"/>
    <n v="0"/>
    <n v="0"/>
    <n v="0"/>
    <n v="13292.803"/>
    <s v="Tonelada métrica"/>
    <n v="816.07958525895742"/>
    <m/>
    <m/>
  </r>
  <r>
    <x v="19"/>
    <s v="FROTA 02"/>
    <x v="4"/>
    <x v="4"/>
    <d v="1901-05-10T00:00:00"/>
    <n v="90"/>
    <x v="9"/>
    <s v="CA1014KS119"/>
    <s v="10/05/2023"/>
    <s v="00:00:00"/>
    <s v="10/05/2023"/>
    <s v="23:59:59"/>
    <n v="24"/>
    <n v="0.59"/>
    <n v="0.59"/>
    <n v="0"/>
    <n v="0"/>
    <n v="0"/>
    <n v="0"/>
    <n v="23.41"/>
    <n v="8.0291666666666668"/>
    <n v="8.0291666666666668"/>
    <n v="0"/>
    <n v="15.380833333333335"/>
    <n v="15.380833333333335"/>
    <n v="13.504999999999999"/>
    <n v="1.8758333333333335"/>
    <n v="0"/>
    <n v="0"/>
    <n v="0"/>
    <n v="97.541666666666671"/>
    <n v="65.701979211163334"/>
    <n v="64.086805555555557"/>
    <n v="96.305765718758153"/>
    <n v="0"/>
    <n v="0"/>
    <n v="1"/>
    <n v="0.12195914829062143"/>
    <n v="0"/>
    <n v="15.380833333333335"/>
    <n v="0.59"/>
    <n v="15.380833333333335"/>
    <n v="0.59"/>
    <n v="1"/>
    <n v="0"/>
    <n v="9937.8639999999996"/>
    <s v="Tonelada métrica"/>
    <n v="646.11999783280021"/>
    <m/>
    <m/>
  </r>
  <r>
    <x v="19"/>
    <s v="FROTA 02"/>
    <x v="4"/>
    <x v="4"/>
    <d v="1901-05-10T00:00:00"/>
    <n v="90"/>
    <x v="10"/>
    <s v="CA1014KS120"/>
    <s v="10/05/2023"/>
    <s v="00:00:00"/>
    <s v="10/05/2023"/>
    <s v="23:59:59"/>
    <n v="24.000000000000007"/>
    <n v="4.7111111111111112"/>
    <n v="0"/>
    <n v="0"/>
    <n v="4.7111111111111112"/>
    <n v="4.7111111111111112"/>
    <n v="0"/>
    <n v="19.288888888888891"/>
    <n v="7.5236111111111095"/>
    <n v="7.5236111111111095"/>
    <n v="0"/>
    <n v="11.765277777777781"/>
    <n v="11.658888888888892"/>
    <n v="10.050555555555556"/>
    <n v="1.6083333333333332"/>
    <n v="0.10638888888888889"/>
    <n v="0"/>
    <n v="0.10638888888888889"/>
    <n v="80.370370370370352"/>
    <n v="60.995103686635957"/>
    <n v="49.02199074074074"/>
    <n v="100"/>
    <n v="0"/>
    <n v="0"/>
    <n v="0"/>
    <n v="0.13670168811238337"/>
    <n v="0"/>
    <n v="11.765277777777781"/>
    <n v="0"/>
    <n v="5.8826388888888905"/>
    <n v="2.3555555555555556"/>
    <n v="2"/>
    <n v="1"/>
    <n v="8079.326"/>
    <s v="Tonelada métrica"/>
    <n v="686.70932829654043"/>
    <m/>
    <m/>
  </r>
  <r>
    <x v="19"/>
    <s v="FROTA 02"/>
    <x v="4"/>
    <x v="4"/>
    <d v="1901-05-10T00:00:00"/>
    <n v="90"/>
    <x v="11"/>
    <s v="CA1014KS121"/>
    <s v="10/05/2023"/>
    <s v="00:00:00"/>
    <s v="10/05/2023"/>
    <s v="23:59:59"/>
    <n v="11.017222222222223"/>
    <n v="1.5149999999999999"/>
    <n v="0"/>
    <n v="0"/>
    <n v="1.5149999999999999"/>
    <n v="1.5149999999999999"/>
    <n v="0"/>
    <n v="9.5022222222222226"/>
    <n v="8.2877777777777784"/>
    <n v="8.2877777777777784"/>
    <n v="0"/>
    <n v="1.2144444444444444"/>
    <n v="1.2144444444444444"/>
    <n v="1.1897222222222221"/>
    <n v="2.4722222222222222E-2"/>
    <n v="0"/>
    <n v="0"/>
    <n v="0"/>
    <n v="86.24880238011194"/>
    <n v="12.780636108512628"/>
    <n v="11.023145580152285"/>
    <n v="100"/>
    <n v="0"/>
    <n v="0"/>
    <n v="0"/>
    <n v="2.0356816102470265E-2"/>
    <n v="0"/>
    <n v="1.2144444444444444"/>
    <n v="0"/>
    <n v="1.2144444444444444"/>
    <n v="1.5149999999999999"/>
    <n v="1"/>
    <n v="1"/>
    <n v="4874.1149999999998"/>
    <s v="Tonelada métrica"/>
    <n v="4013.4524245196521"/>
    <m/>
    <m/>
  </r>
  <r>
    <x v="19"/>
    <s v="FROTA 01"/>
    <x v="4"/>
    <x v="4"/>
    <d v="1901-05-11T00:00:00"/>
    <n v="90"/>
    <x v="0"/>
    <s v="CA1014KS110"/>
    <s v="11/05/2023"/>
    <s v="00:00:00"/>
    <s v="11/05/2023"/>
    <s v="23:59:59"/>
    <n v="23.999999999999996"/>
    <n v="0"/>
    <n v="0"/>
    <n v="0"/>
    <n v="0"/>
    <n v="0"/>
    <n v="0"/>
    <n v="23.999999999999996"/>
    <n v="6.7847222222222223"/>
    <n v="6.7847222222222223"/>
    <n v="0"/>
    <n v="17.215277777777779"/>
    <n v="17.215277777777779"/>
    <n v="14.573333333333334"/>
    <n v="2.6419444444444444"/>
    <n v="0"/>
    <n v="0"/>
    <n v="0"/>
    <n v="100"/>
    <n v="71.73032407407409"/>
    <n v="71.73032407407409"/>
    <n v="100"/>
    <n v="0"/>
    <n v="0"/>
    <n v="0"/>
    <n v="0.15346510689794271"/>
    <n v="0"/>
    <n v="17.215277777777779"/>
    <n v="0"/>
    <n v="17.215277777777779"/>
    <n v="0"/>
    <n v="0"/>
    <n v="0"/>
    <n v="13180.619000000001"/>
    <s v="Tonelada métrica"/>
    <n v="765.63498830173455"/>
    <m/>
    <m/>
  </r>
  <r>
    <x v="19"/>
    <s v="FROTA 01"/>
    <x v="4"/>
    <x v="4"/>
    <d v="1901-05-11T00:00:00"/>
    <n v="90"/>
    <x v="1"/>
    <s v="CA1014KS111"/>
    <s v="11/05/2023"/>
    <s v="00:00:00"/>
    <s v="11/05/2023"/>
    <s v="23:59:59"/>
    <n v="23.999999999999996"/>
    <n v="0.1388888888888889"/>
    <n v="0.1388888888888889"/>
    <n v="0"/>
    <n v="0"/>
    <n v="0"/>
    <n v="0"/>
    <n v="23.861111111111107"/>
    <n v="11.940555555555555"/>
    <n v="11.940555555555555"/>
    <n v="0"/>
    <n v="11.920555555555556"/>
    <n v="11.920555555555556"/>
    <n v="10.77138888888889"/>
    <n v="1.1491666666666667"/>
    <n v="0"/>
    <n v="0"/>
    <n v="0"/>
    <n v="99.421296296296291"/>
    <n v="49.958090803259616"/>
    <n v="49.668981481481488"/>
    <n v="98.848297784124938"/>
    <n v="0"/>
    <n v="0"/>
    <n v="1"/>
    <n v="9.6402106538658716E-2"/>
    <n v="0"/>
    <n v="11.920555555555556"/>
    <n v="0.1388888888888889"/>
    <n v="11.920555555555556"/>
    <n v="0.1388888888888889"/>
    <n v="1"/>
    <n v="0"/>
    <n v="10971.638999999999"/>
    <s v="Tonelada métrica"/>
    <n v="920.39661648879189"/>
    <m/>
    <m/>
  </r>
  <r>
    <x v="19"/>
    <s v="FROTA 01"/>
    <x v="4"/>
    <x v="4"/>
    <d v="1901-05-11T00:00:00"/>
    <n v="90"/>
    <x v="2"/>
    <s v="CA1014KS112"/>
    <s v="11/05/2023"/>
    <s v="00:00:00"/>
    <s v="11/05/2023"/>
    <s v="23:59:59"/>
    <n v="24.000000000000004"/>
    <n v="0"/>
    <n v="0"/>
    <n v="0"/>
    <n v="0"/>
    <n v="0"/>
    <n v="0"/>
    <n v="24.000000000000004"/>
    <n v="7.3000000000000007"/>
    <n v="7.3000000000000007"/>
    <n v="0"/>
    <n v="16.700000000000003"/>
    <n v="16.700000000000003"/>
    <n v="15.313333333333334"/>
    <n v="1.3866666666666667"/>
    <n v="0"/>
    <n v="0"/>
    <n v="0"/>
    <n v="100"/>
    <n v="69.583333333333329"/>
    <n v="69.583333333333329"/>
    <n v="100"/>
    <n v="0"/>
    <n v="0"/>
    <n v="0"/>
    <n v="8.303393213572853E-2"/>
    <n v="0"/>
    <n v="16.700000000000003"/>
    <n v="0"/>
    <n v="16.700000000000003"/>
    <n v="0"/>
    <n v="0"/>
    <n v="0"/>
    <n v="18024.928"/>
    <s v="Tonelada métrica"/>
    <n v="1079.3370059880247"/>
    <m/>
    <m/>
  </r>
  <r>
    <x v="19"/>
    <s v="FROTA 01"/>
    <x v="4"/>
    <x v="4"/>
    <d v="1901-05-11T00:00:00"/>
    <n v="90"/>
    <x v="3"/>
    <s v="CA1014KS113"/>
    <s v="11/05/2023"/>
    <s v="00:00:00"/>
    <s v="11/05/2023"/>
    <s v="23:59:59"/>
    <n v="23.999999999999996"/>
    <n v="0"/>
    <n v="0"/>
    <n v="0"/>
    <n v="0"/>
    <n v="0"/>
    <n v="0"/>
    <n v="23.999999999999996"/>
    <n v="9.1238888888888887"/>
    <n v="9.1238888888888887"/>
    <n v="0"/>
    <n v="14.876111111111111"/>
    <n v="14.876111111111111"/>
    <n v="14.143611111111113"/>
    <n v="0.73249999999999993"/>
    <n v="0"/>
    <n v="0"/>
    <n v="0"/>
    <n v="100"/>
    <n v="61.983796296296298"/>
    <n v="61.983796296296298"/>
    <n v="100"/>
    <n v="0"/>
    <n v="0"/>
    <n v="0"/>
    <n v="4.9240019419651185E-2"/>
    <n v="0"/>
    <n v="14.876111111111111"/>
    <n v="0"/>
    <n v="14.876111111111111"/>
    <n v="0"/>
    <n v="0"/>
    <n v="0"/>
    <n v="15086.503000000001"/>
    <s v="Tonelada métrica"/>
    <n v="1014.1429361018786"/>
    <m/>
    <m/>
  </r>
  <r>
    <x v="19"/>
    <s v="FROTA 01"/>
    <x v="4"/>
    <x v="4"/>
    <d v="1901-05-11T00:00:00"/>
    <n v="90"/>
    <x v="4"/>
    <s v="CA1014KS114"/>
    <s v="11/05/2023"/>
    <s v="00:00:00"/>
    <s v="11/05/2023"/>
    <s v="23:59:59"/>
    <n v="24.000000000000004"/>
    <n v="2.5249999999999999"/>
    <n v="0"/>
    <n v="0"/>
    <n v="2.5249999999999999"/>
    <n v="2.5249999999999999"/>
    <n v="0"/>
    <n v="21.474999999999998"/>
    <n v="9.676111111111112"/>
    <n v="9.676111111111112"/>
    <n v="0"/>
    <n v="11.798888888888889"/>
    <n v="11.68"/>
    <n v="9.682500000000001"/>
    <n v="1.9975000000000001"/>
    <n v="0.11888888888888889"/>
    <n v="0"/>
    <n v="0.11888888888888889"/>
    <n v="89.479166666666643"/>
    <n v="54.942439529168297"/>
    <n v="49.162037037037031"/>
    <n v="100"/>
    <n v="0"/>
    <n v="0"/>
    <n v="0"/>
    <n v="0.16929560222243148"/>
    <n v="0"/>
    <n v="11.798888888888889"/>
    <n v="0"/>
    <n v="11.798888888888889"/>
    <n v="2.5249999999999999"/>
    <n v="1"/>
    <n v="1"/>
    <n v="8576.8089999999993"/>
    <s v="Tonelada métrica"/>
    <n v="726.91666823618039"/>
    <m/>
    <m/>
  </r>
  <r>
    <x v="19"/>
    <s v="FROTA 01"/>
    <x v="4"/>
    <x v="4"/>
    <d v="1901-05-11T00:00:00"/>
    <n v="90"/>
    <x v="5"/>
    <s v="CA1014KS115"/>
    <s v="11/05/2023"/>
    <s v="00:00:00"/>
    <s v="11/05/2023"/>
    <s v="23:59:59"/>
    <n v="23.999999999999996"/>
    <n v="3.1838888888888888"/>
    <n v="0"/>
    <n v="0"/>
    <n v="3.1838888888888888"/>
    <n v="3.1838888888888888"/>
    <n v="0"/>
    <n v="20.816111111111109"/>
    <n v="7.84"/>
    <n v="7.84"/>
    <n v="0"/>
    <n v="12.976111111111109"/>
    <n v="12.976111111111109"/>
    <n v="10.809722222222222"/>
    <n v="2.1663888888888891"/>
    <n v="0"/>
    <n v="0"/>
    <n v="0"/>
    <n v="86.733796296296291"/>
    <n v="62.336865141850595"/>
    <n v="54.067129629629626"/>
    <n v="100"/>
    <n v="0"/>
    <n v="0"/>
    <n v="0"/>
    <n v="0.16695209145010065"/>
    <n v="0"/>
    <n v="12.976111111111109"/>
    <n v="0"/>
    <n v="12.976111111111109"/>
    <n v="3.1838888888888888"/>
    <n v="1"/>
    <n v="1"/>
    <n v="9707.0630000000001"/>
    <s v="Tonelada métrica"/>
    <n v="748.07181572975935"/>
    <m/>
    <m/>
  </r>
  <r>
    <x v="19"/>
    <s v="FROTA 01"/>
    <x v="4"/>
    <x v="4"/>
    <d v="1901-05-11T00:00:00"/>
    <n v="90"/>
    <x v="6"/>
    <s v="CA1014KS116"/>
    <s v="11/05/2023"/>
    <s v="00:00:00"/>
    <s v="11/05/2023"/>
    <s v="23:59:59"/>
    <n v="23.999999999999993"/>
    <n v="0"/>
    <n v="0"/>
    <n v="0"/>
    <n v="0"/>
    <n v="0"/>
    <n v="0"/>
    <n v="23.999999999999993"/>
    <n v="6.7022222222222236"/>
    <n v="6.7022222222222236"/>
    <n v="0"/>
    <n v="17.297777777777775"/>
    <n v="17.297777777777775"/>
    <n v="14.513611111111111"/>
    <n v="2.7841666666666667"/>
    <n v="0"/>
    <n v="0"/>
    <n v="0"/>
    <n v="100"/>
    <n v="72.074074074074076"/>
    <n v="72.074074074074076"/>
    <n v="100"/>
    <n v="0"/>
    <n v="0"/>
    <n v="0"/>
    <n v="0.1609551644398767"/>
    <n v="0"/>
    <n v="17.297777777777775"/>
    <n v="0"/>
    <n v="17.297777777777775"/>
    <n v="0"/>
    <n v="0"/>
    <n v="0"/>
    <n v="15605.798000000001"/>
    <s v="Tonelada métrica"/>
    <n v="902.18513617677274"/>
    <m/>
    <m/>
  </r>
  <r>
    <x v="19"/>
    <s v="FROTA 01"/>
    <x v="4"/>
    <x v="4"/>
    <d v="1901-05-11T00:00:00"/>
    <n v="90"/>
    <x v="7"/>
    <s v="CA1014KS117"/>
    <s v="11/05/2023"/>
    <s v="00:00:00"/>
    <s v="11/05/2023"/>
    <s v="23:59:59"/>
    <n v="24.000000000000004"/>
    <n v="13.379999999999999"/>
    <n v="0"/>
    <n v="0"/>
    <n v="13.379999999999999"/>
    <n v="13.379999999999999"/>
    <n v="0"/>
    <n v="10.619999999999997"/>
    <n v="4.1419444444444444"/>
    <n v="4.1419444444444444"/>
    <n v="0"/>
    <n v="6.4780555555555557"/>
    <n v="6.4780555555555557"/>
    <n v="5.8191666666666668"/>
    <n v="0.65888888888888886"/>
    <n v="0"/>
    <n v="0"/>
    <n v="0"/>
    <n v="44.249999999999986"/>
    <n v="60.99863988282069"/>
    <n v="26.991898148148145"/>
    <n v="100"/>
    <n v="0"/>
    <n v="0"/>
    <n v="0"/>
    <n v="0.10171090433514857"/>
    <n v="0"/>
    <n v="6.4780555555555557"/>
    <n v="0"/>
    <n v="6.4780555555555557"/>
    <n v="0"/>
    <n v="0"/>
    <n v="1"/>
    <n v="7365.0749999999998"/>
    <s v="Tonelada métrica"/>
    <n v="1136.9268041679165"/>
    <m/>
    <m/>
  </r>
  <r>
    <x v="19"/>
    <s v="FROTA 01"/>
    <x v="4"/>
    <x v="4"/>
    <d v="1901-05-11T00:00:00"/>
    <n v="90"/>
    <x v="8"/>
    <s v="CA1014KS118"/>
    <s v="11/05/2023"/>
    <s v="00:00:00"/>
    <s v="11/05/2023"/>
    <s v="23:59:59"/>
    <n v="23.999999999999996"/>
    <n v="0"/>
    <n v="0"/>
    <n v="0"/>
    <n v="0"/>
    <n v="0"/>
    <n v="0"/>
    <n v="23.999999999999996"/>
    <n v="6.1724999999999994"/>
    <n v="6.1724999999999994"/>
    <n v="0"/>
    <n v="17.827500000000004"/>
    <n v="17.827500000000004"/>
    <n v="16.061944444444446"/>
    <n v="1.7655555555555555"/>
    <n v="0"/>
    <n v="0"/>
    <n v="0"/>
    <n v="100"/>
    <n v="74.281250000000028"/>
    <n v="74.281250000000028"/>
    <n v="100"/>
    <n v="0"/>
    <n v="0"/>
    <n v="0"/>
    <n v="9.9035510057807044E-2"/>
    <n v="0"/>
    <n v="17.827500000000004"/>
    <n v="0"/>
    <n v="17.827500000000004"/>
    <n v="0"/>
    <n v="0"/>
    <n v="0"/>
    <n v="17459.348000000002"/>
    <s v="Tonelada métrica"/>
    <n v="979.34920768475672"/>
    <m/>
    <m/>
  </r>
  <r>
    <x v="19"/>
    <s v="FROTA 02"/>
    <x v="4"/>
    <x v="4"/>
    <d v="1901-05-11T00:00:00"/>
    <n v="90"/>
    <x v="9"/>
    <s v="CA1014KS119"/>
    <s v="11/05/2023"/>
    <s v="00:00:00"/>
    <s v="11/05/2023"/>
    <s v="23:59:59"/>
    <n v="24"/>
    <n v="1.1047222222222222"/>
    <n v="1.1047222222222222"/>
    <n v="0"/>
    <n v="0"/>
    <n v="0"/>
    <n v="0"/>
    <n v="22.895277777777778"/>
    <n v="6.8572222222222239"/>
    <n v="6.8572222222222239"/>
    <n v="0"/>
    <n v="16.038055555555555"/>
    <n v="16.038055555555555"/>
    <n v="14.039444444444444"/>
    <n v="1.9986111111111113"/>
    <n v="0"/>
    <n v="0"/>
    <n v="0"/>
    <n v="95.396990740740733"/>
    <n v="70.049622071509162"/>
    <n v="66.825231481481481"/>
    <n v="93.555757202579642"/>
    <n v="0"/>
    <n v="0"/>
    <n v="1"/>
    <n v="0.12461679685470324"/>
    <n v="0"/>
    <n v="16.038055555555555"/>
    <n v="1.1047222222222222"/>
    <n v="16.038055555555555"/>
    <n v="1.1047222222222222"/>
    <n v="1"/>
    <n v="0"/>
    <n v="12021.521000000001"/>
    <s v="Tonelada métrica"/>
    <n v="749.56224951071181"/>
    <m/>
    <m/>
  </r>
  <r>
    <x v="19"/>
    <s v="FROTA 02"/>
    <x v="4"/>
    <x v="4"/>
    <d v="1901-05-11T00:00:00"/>
    <n v="90"/>
    <x v="10"/>
    <s v="CA1014KS120"/>
    <s v="11/05/2023"/>
    <s v="00:00:00"/>
    <s v="11/05/2023"/>
    <s v="23:59:59"/>
    <n v="24.000000000000004"/>
    <n v="0"/>
    <n v="0"/>
    <n v="0"/>
    <n v="0"/>
    <n v="0"/>
    <n v="0"/>
    <n v="24.000000000000004"/>
    <n v="7.3472222222222223"/>
    <n v="7.3472222222222223"/>
    <n v="0"/>
    <n v="16.652777777777779"/>
    <n v="16.652777777777779"/>
    <n v="14.968888888888889"/>
    <n v="1.6838888888888888"/>
    <n v="0"/>
    <n v="0"/>
    <n v="0"/>
    <n v="100"/>
    <n v="69.386574074074076"/>
    <n v="69.386574074074076"/>
    <n v="100"/>
    <n v="0"/>
    <n v="0"/>
    <n v="0"/>
    <n v="0.10111759799833193"/>
    <n v="0"/>
    <n v="16.652777777777779"/>
    <n v="0"/>
    <n v="16.652777777777779"/>
    <n v="0"/>
    <n v="0"/>
    <n v="0"/>
    <n v="12112.477999999999"/>
    <s v="Tonelada métrica"/>
    <n v="727.35480900750645"/>
    <m/>
    <m/>
  </r>
  <r>
    <x v="19"/>
    <s v="FROTA 02"/>
    <x v="4"/>
    <x v="4"/>
    <d v="1901-05-11T00:00:00"/>
    <n v="90"/>
    <x v="11"/>
    <s v="CA1014KS121"/>
    <s v="11/05/2023"/>
    <s v="00:00:00"/>
    <s v="11/05/2023"/>
    <s v="23:59:59"/>
    <n v="24"/>
    <n v="6.9025000000000007"/>
    <n v="0"/>
    <n v="0"/>
    <n v="6.9025000000000007"/>
    <n v="6.9025000000000007"/>
    <n v="0"/>
    <n v="17.0975"/>
    <n v="6.963055555555556"/>
    <n v="6.7605555555555572"/>
    <n v="0.20250000000000001"/>
    <n v="10.134444444444442"/>
    <n v="10.05361111111111"/>
    <n v="8.5380555555555553"/>
    <n v="1.5155555555555555"/>
    <n v="8.0833333333333326E-2"/>
    <n v="0"/>
    <n v="8.0833333333333326E-2"/>
    <n v="71.239583333333329"/>
    <n v="59.274422836347085"/>
    <n v="42.226851851851841"/>
    <n v="100"/>
    <n v="0"/>
    <n v="0"/>
    <n v="0"/>
    <n v="0.14954500603004059"/>
    <n v="0"/>
    <n v="10.134444444444442"/>
    <n v="0"/>
    <n v="10.134444444444442"/>
    <n v="6.9025000000000007"/>
    <n v="1"/>
    <n v="1"/>
    <n v="8311.8140000000003"/>
    <s v="Tonelada métrica"/>
    <n v="820.1548733691485"/>
    <m/>
    <m/>
  </r>
  <r>
    <x v="19"/>
    <s v="FROTA 01"/>
    <x v="4"/>
    <x v="4"/>
    <d v="1901-05-12T00:00:00"/>
    <n v="90"/>
    <x v="0"/>
    <s v="CA1014KS110"/>
    <s v="12/05/2023"/>
    <s v="00:00:00"/>
    <s v="12/05/2023"/>
    <s v="23:59:59"/>
    <n v="23.999999999999996"/>
    <n v="0"/>
    <n v="0"/>
    <n v="0"/>
    <n v="0"/>
    <n v="0"/>
    <n v="0"/>
    <n v="23.999999999999996"/>
    <n v="12.222222222222225"/>
    <n v="10.394166666666671"/>
    <n v="1.8280555555555555"/>
    <n v="11.777777777777779"/>
    <n v="11.777777777777779"/>
    <n v="10.697777777777777"/>
    <n v="1.08"/>
    <n v="0"/>
    <n v="0"/>
    <n v="0"/>
    <n v="100"/>
    <n v="49.074074074074083"/>
    <n v="49.074074074074083"/>
    <n v="100"/>
    <n v="0"/>
    <n v="0"/>
    <n v="0"/>
    <n v="9.1698113207547172E-2"/>
    <n v="0"/>
    <n v="11.777777777777779"/>
    <n v="0"/>
    <n v="11.777777777777779"/>
    <n v="0"/>
    <n v="0"/>
    <n v="0"/>
    <n v="7628.8969999999999"/>
    <s v="Tonelada métrica"/>
    <n v="647.73653773584886"/>
    <m/>
    <m/>
  </r>
  <r>
    <x v="19"/>
    <s v="FROTA 01"/>
    <x v="4"/>
    <x v="4"/>
    <d v="1901-05-12T00:00:00"/>
    <n v="90"/>
    <x v="1"/>
    <s v="CA1014KS111"/>
    <s v="12/05/2023"/>
    <s v="00:00:00"/>
    <s v="12/05/2023"/>
    <s v="23:59:59"/>
    <n v="24"/>
    <n v="0"/>
    <n v="0"/>
    <n v="0"/>
    <n v="0"/>
    <n v="0"/>
    <n v="0"/>
    <n v="24"/>
    <n v="10.790555555555553"/>
    <n v="8.7408333333333328"/>
    <n v="2.0497222222222224"/>
    <n v="13.209444444444447"/>
    <n v="13.209444444444447"/>
    <n v="10.642500000000002"/>
    <n v="2.5669444444444443"/>
    <n v="0"/>
    <n v="0"/>
    <n v="0"/>
    <n v="100"/>
    <n v="55.039351851851862"/>
    <n v="55.039351851851862"/>
    <n v="100"/>
    <n v="0"/>
    <n v="0"/>
    <n v="0"/>
    <n v="0.19432644993060516"/>
    <n v="0"/>
    <n v="13.209444444444447"/>
    <n v="0"/>
    <n v="13.209444444444447"/>
    <n v="0"/>
    <n v="0"/>
    <n v="0"/>
    <n v="7456.3890000000001"/>
    <s v="Tonelada métrica"/>
    <n v="564.47407999327106"/>
    <m/>
    <m/>
  </r>
  <r>
    <x v="19"/>
    <s v="FROTA 01"/>
    <x v="4"/>
    <x v="4"/>
    <d v="1901-05-12T00:00:00"/>
    <n v="90"/>
    <x v="2"/>
    <s v="CA1014KS112"/>
    <s v="12/05/2023"/>
    <s v="00:00:00"/>
    <s v="12/05/2023"/>
    <s v="23:59:59"/>
    <n v="24.000000000000004"/>
    <n v="0"/>
    <n v="0"/>
    <n v="0"/>
    <n v="0"/>
    <n v="0"/>
    <n v="0"/>
    <n v="24.000000000000004"/>
    <n v="9.8472222222222214"/>
    <n v="7.4236111111111107"/>
    <n v="2.4236111111111112"/>
    <n v="14.152777777777779"/>
    <n v="14.152777777777779"/>
    <n v="12.501944444444444"/>
    <n v="1.6508333333333334"/>
    <n v="0"/>
    <n v="0"/>
    <n v="0"/>
    <n v="100"/>
    <n v="58.969907407407405"/>
    <n v="58.969907407407405"/>
    <n v="100"/>
    <n v="0"/>
    <n v="0"/>
    <n v="0"/>
    <n v="0.11664376840039253"/>
    <n v="0"/>
    <n v="14.152777777777779"/>
    <n v="0"/>
    <n v="14.152777777777779"/>
    <n v="0"/>
    <n v="0"/>
    <n v="0"/>
    <n v="13099.803"/>
    <s v="Tonelada métrica"/>
    <n v="925.59942688910746"/>
    <m/>
    <m/>
  </r>
  <r>
    <x v="19"/>
    <s v="FROTA 01"/>
    <x v="4"/>
    <x v="4"/>
    <d v="1901-05-12T00:00:00"/>
    <n v="90"/>
    <x v="3"/>
    <s v="CA1014KS113"/>
    <s v="12/05/2023"/>
    <s v="00:00:00"/>
    <s v="12/05/2023"/>
    <s v="23:59:59"/>
    <n v="24.000000000000004"/>
    <n v="0"/>
    <n v="0"/>
    <n v="0"/>
    <n v="0"/>
    <n v="0"/>
    <n v="0"/>
    <n v="24.000000000000004"/>
    <n v="11.449722222222222"/>
    <n v="10.507777777777777"/>
    <n v="0.94194444444444447"/>
    <n v="12.550277777777778"/>
    <n v="11.860555555555555"/>
    <n v="10.675277777777776"/>
    <n v="1.1852777777777777"/>
    <n v="0.68972222222222224"/>
    <n v="0"/>
    <n v="0.68972222222222224"/>
    <n v="100"/>
    <n v="52.292824074074062"/>
    <n v="52.292824074074062"/>
    <n v="100"/>
    <n v="0"/>
    <n v="0"/>
    <n v="0"/>
    <n v="9.4442354086894928E-2"/>
    <n v="0"/>
    <n v="12.550277777777778"/>
    <n v="0"/>
    <n v="12.550277777777778"/>
    <n v="0"/>
    <n v="0"/>
    <n v="0"/>
    <n v="10282.674999999999"/>
    <s v="Tonelada métrica"/>
    <n v="819.3185188464181"/>
    <m/>
    <m/>
  </r>
  <r>
    <x v="19"/>
    <s v="FROTA 01"/>
    <x v="4"/>
    <x v="4"/>
    <d v="1901-05-12T00:00:00"/>
    <n v="90"/>
    <x v="4"/>
    <s v="CA1014KS114"/>
    <s v="12/05/2023"/>
    <s v="00:00:00"/>
    <s v="12/05/2023"/>
    <s v="23:59:59"/>
    <n v="23.999999999999996"/>
    <n v="0"/>
    <n v="0"/>
    <n v="0"/>
    <n v="0"/>
    <n v="0"/>
    <n v="0"/>
    <n v="23.999999999999996"/>
    <n v="9.9180555555555543"/>
    <n v="7.740555555555555"/>
    <n v="2.1774999999999998"/>
    <n v="14.081944444444446"/>
    <n v="14.081944444444446"/>
    <n v="11.23277777777778"/>
    <n v="2.8491666666666666"/>
    <n v="0"/>
    <n v="0"/>
    <n v="0"/>
    <n v="100"/>
    <n v="58.674768518518526"/>
    <n v="58.674768518518526"/>
    <n v="100"/>
    <n v="0"/>
    <n v="0"/>
    <n v="0"/>
    <n v="0.2023276457244304"/>
    <n v="0"/>
    <n v="14.081944444444446"/>
    <n v="0"/>
    <n v="14.081944444444446"/>
    <n v="0"/>
    <n v="0"/>
    <n v="0"/>
    <n v="8676.3369999999995"/>
    <s v="Tonelada métrica"/>
    <n v="616.13202879968412"/>
    <m/>
    <m/>
  </r>
  <r>
    <x v="19"/>
    <s v="FROTA 01"/>
    <x v="4"/>
    <x v="4"/>
    <d v="1901-05-12T00:00:00"/>
    <n v="90"/>
    <x v="5"/>
    <s v="CA1014KS115"/>
    <s v="12/05/2023"/>
    <s v="00:00:00"/>
    <s v="12/05/2023"/>
    <s v="23:59:59"/>
    <n v="23.999999999999996"/>
    <n v="0"/>
    <n v="0"/>
    <n v="0"/>
    <n v="0"/>
    <n v="0"/>
    <n v="0"/>
    <n v="23.999999999999996"/>
    <n v="11.857222222222223"/>
    <n v="10.029166666666667"/>
    <n v="1.8280555555555555"/>
    <n v="12.142777777777779"/>
    <n v="12.142777777777779"/>
    <n v="10.558611111111111"/>
    <n v="1.5841666666666667"/>
    <n v="0"/>
    <n v="0"/>
    <n v="0"/>
    <n v="100"/>
    <n v="50.594907407407419"/>
    <n v="50.594907407407419"/>
    <n v="100"/>
    <n v="0"/>
    <n v="0"/>
    <n v="0"/>
    <n v="0.13046163700416341"/>
    <n v="0"/>
    <n v="12.142777777777779"/>
    <n v="0"/>
    <n v="12.142777777777779"/>
    <n v="0"/>
    <n v="0"/>
    <n v="0"/>
    <n v="13087.924999999999"/>
    <s v="Tonelada métrica"/>
    <n v="1077.8361623278572"/>
    <m/>
    <m/>
  </r>
  <r>
    <x v="19"/>
    <s v="FROTA 01"/>
    <x v="4"/>
    <x v="4"/>
    <d v="1901-05-12T00:00:00"/>
    <n v="90"/>
    <x v="6"/>
    <s v="CA1014KS116"/>
    <s v="12/05/2023"/>
    <s v="00:00:00"/>
    <s v="12/05/2023"/>
    <s v="23:59:59"/>
    <n v="24"/>
    <n v="0"/>
    <n v="0"/>
    <n v="0"/>
    <n v="0"/>
    <n v="0"/>
    <n v="0"/>
    <n v="24"/>
    <n v="13.085555555555555"/>
    <n v="11.257499999999999"/>
    <n v="1.8280555555555555"/>
    <n v="10.914444444444445"/>
    <n v="10.914444444444445"/>
    <n v="9.5619444444444426"/>
    <n v="1.3525"/>
    <n v="0"/>
    <n v="0"/>
    <n v="0"/>
    <n v="100"/>
    <n v="45.476851851851855"/>
    <n v="45.476851851851855"/>
    <n v="100"/>
    <n v="0"/>
    <n v="0"/>
    <n v="0"/>
    <n v="0.12391835488140079"/>
    <n v="0"/>
    <n v="10.914444444444445"/>
    <n v="0"/>
    <n v="10.914444444444445"/>
    <n v="0"/>
    <n v="0"/>
    <n v="0"/>
    <n v="8448.0669999999991"/>
    <s v="Tonelada métrica"/>
    <n v="774.02629542909449"/>
    <m/>
    <m/>
  </r>
  <r>
    <x v="19"/>
    <s v="FROTA 01"/>
    <x v="4"/>
    <x v="4"/>
    <d v="1901-05-12T00:00:00"/>
    <n v="90"/>
    <x v="7"/>
    <s v="CA1014KS117"/>
    <s v="12/05/2023"/>
    <s v="00:00:00"/>
    <s v="12/05/2023"/>
    <s v="23:59:59"/>
    <n v="23.999999999999996"/>
    <n v="0"/>
    <n v="0"/>
    <n v="0"/>
    <n v="0"/>
    <n v="0"/>
    <n v="0"/>
    <n v="23.999999999999996"/>
    <n v="11.583611111111113"/>
    <n v="9.6705555555555573"/>
    <n v="1.9130555555555555"/>
    <n v="12.416388888888887"/>
    <n v="12.416388888888887"/>
    <n v="11.106388888888889"/>
    <n v="1.31"/>
    <n v="0"/>
    <n v="0"/>
    <n v="0"/>
    <n v="100"/>
    <n v="51.734953703703702"/>
    <n v="51.734953703703702"/>
    <n v="100"/>
    <n v="0"/>
    <n v="0"/>
    <n v="0"/>
    <n v="0.1055057160115439"/>
    <n v="0"/>
    <n v="12.416388888888887"/>
    <n v="0"/>
    <n v="12.416388888888887"/>
    <n v="0"/>
    <n v="0"/>
    <n v="0"/>
    <n v="10434.451999999999"/>
    <s v="Tonelada métrica"/>
    <n v="840.37735072372982"/>
    <m/>
    <m/>
  </r>
  <r>
    <x v="19"/>
    <s v="FROTA 01"/>
    <x v="4"/>
    <x v="4"/>
    <d v="1901-05-12T00:00:00"/>
    <n v="90"/>
    <x v="8"/>
    <s v="CA1014KS118"/>
    <s v="12/05/2023"/>
    <s v="00:00:00"/>
    <s v="12/05/2023"/>
    <s v="23:59:59"/>
    <n v="23.999999999999993"/>
    <n v="2.0202777777777778"/>
    <n v="2.0202777777777778"/>
    <n v="0"/>
    <n v="0"/>
    <n v="0"/>
    <n v="0"/>
    <n v="21.979722222222215"/>
    <n v="9.8225000000000033"/>
    <n v="7.362222222222222"/>
    <n v="2.4602777777777778"/>
    <n v="12.157222222222224"/>
    <n v="12.157222222222224"/>
    <n v="9.7916666666666696"/>
    <n v="2.3655555555555554"/>
    <n v="0"/>
    <n v="0"/>
    <n v="0"/>
    <n v="91.582175925925924"/>
    <n v="55.311082184336598"/>
    <n v="50.655092592592609"/>
    <n v="85.750112658947074"/>
    <n v="0"/>
    <n v="0"/>
    <n v="2"/>
    <n v="0.19458026778778043"/>
    <n v="0"/>
    <n v="6.0786111111111119"/>
    <n v="1.0101388888888889"/>
    <n v="6.0786111111111119"/>
    <n v="1.0101388888888889"/>
    <n v="2"/>
    <n v="0"/>
    <n v="7665.7330000000002"/>
    <s v="Tonelada métrica"/>
    <n v="630.54971439016651"/>
    <m/>
    <m/>
  </r>
  <r>
    <x v="19"/>
    <s v="FROTA 02"/>
    <x v="4"/>
    <x v="4"/>
    <d v="1901-05-12T00:00:00"/>
    <n v="90"/>
    <x v="9"/>
    <s v="CA1014KS119"/>
    <s v="12/05/2023"/>
    <s v="00:00:00"/>
    <s v="12/05/2023"/>
    <s v="23:59:59"/>
    <n v="24.000000000000004"/>
    <n v="0"/>
    <n v="0"/>
    <n v="0"/>
    <n v="0"/>
    <n v="0"/>
    <n v="0"/>
    <n v="24.000000000000004"/>
    <n v="10.141666666666666"/>
    <n v="7.8294444444444444"/>
    <n v="2.3122222222222222"/>
    <n v="13.858333333333334"/>
    <n v="13.707777777777778"/>
    <n v="11.250833333333333"/>
    <n v="2.4569444444444448"/>
    <n v="0.15055555555555555"/>
    <n v="0"/>
    <n v="0.15055555555555555"/>
    <n v="100"/>
    <n v="57.743055555555557"/>
    <n v="57.743055555555557"/>
    <n v="100"/>
    <n v="0"/>
    <n v="0"/>
    <n v="0"/>
    <n v="0.17729003808378435"/>
    <n v="0"/>
    <n v="13.858333333333334"/>
    <n v="0"/>
    <n v="13.858333333333334"/>
    <n v="0"/>
    <n v="0"/>
    <n v="0"/>
    <n v="12503.263999999999"/>
    <s v="Tonelada métrica"/>
    <n v="902.21989176187572"/>
    <m/>
    <m/>
  </r>
  <r>
    <x v="19"/>
    <s v="FROTA 02"/>
    <x v="4"/>
    <x v="4"/>
    <d v="1901-05-12T00:00:00"/>
    <n v="90"/>
    <x v="10"/>
    <s v="CA1014KS120"/>
    <s v="12/05/2023"/>
    <s v="00:00:00"/>
    <s v="12/05/2023"/>
    <s v="23:59:59"/>
    <n v="24.000000000000007"/>
    <n v="0"/>
    <n v="0"/>
    <n v="0"/>
    <n v="0"/>
    <n v="0"/>
    <n v="0"/>
    <n v="24.000000000000007"/>
    <n v="9.4469444444444441"/>
    <n v="7.3736111111111118"/>
    <n v="2.0733333333333333"/>
    <n v="14.553055555555556"/>
    <n v="14.544444444444444"/>
    <n v="12.792777777777779"/>
    <n v="1.7516666666666665"/>
    <n v="8.611111111111111E-3"/>
    <n v="0"/>
    <n v="8.611111111111111E-3"/>
    <n v="100"/>
    <n v="60.63773148148146"/>
    <n v="60.63773148148146"/>
    <n v="100"/>
    <n v="0"/>
    <n v="0"/>
    <n v="0"/>
    <n v="0.12036418468820979"/>
    <n v="0"/>
    <n v="14.553055555555556"/>
    <n v="0"/>
    <n v="14.553055555555556"/>
    <n v="0"/>
    <n v="0"/>
    <n v="0"/>
    <n v="14346.728999999999"/>
    <s v="Tonelada métrica"/>
    <n v="985.82245805577259"/>
    <m/>
    <m/>
  </r>
  <r>
    <x v="19"/>
    <s v="FROTA 02"/>
    <x v="4"/>
    <x v="4"/>
    <d v="1901-05-12T00:00:00"/>
    <n v="90"/>
    <x v="11"/>
    <s v="CA1014KS121"/>
    <s v="12/05/2023"/>
    <s v="00:00:00"/>
    <s v="12/05/2023"/>
    <s v="23:59:59"/>
    <n v="24"/>
    <n v="15.225833333333332"/>
    <n v="0"/>
    <n v="0"/>
    <n v="15.225833333333332"/>
    <n v="15.225833333333332"/>
    <n v="0"/>
    <n v="8.774166666666666"/>
    <n v="5.7666666666666657"/>
    <n v="5.7666666666666657"/>
    <n v="0"/>
    <n v="3.0074999999999998"/>
    <n v="3.0074999999999998"/>
    <n v="2.779722222222222"/>
    <n v="0.22777777777777777"/>
    <n v="0"/>
    <n v="0"/>
    <n v="0"/>
    <n v="36.559027777777771"/>
    <n v="34.276759426346281"/>
    <n v="12.53125"/>
    <n v="100"/>
    <n v="0"/>
    <n v="0"/>
    <n v="0"/>
    <n v="7.5736584464764015E-2"/>
    <n v="0"/>
    <n v="3.0074999999999998"/>
    <n v="0"/>
    <n v="3.0074999999999998"/>
    <n v="15.225833333333332"/>
    <n v="1"/>
    <n v="1"/>
    <n v="1904.8589999999999"/>
    <s v="Tonelada métrica"/>
    <n v="633.36957605985037"/>
    <m/>
    <m/>
  </r>
  <r>
    <x v="19"/>
    <s v="FROTA 01"/>
    <x v="4"/>
    <x v="4"/>
    <d v="1901-05-13T00:00:00"/>
    <n v="90"/>
    <x v="0"/>
    <s v="CA1014KS110"/>
    <s v="13/05/2023"/>
    <s v="00:00:00"/>
    <s v="13/05/2023"/>
    <s v="23:59:59"/>
    <n v="23.999999999999989"/>
    <n v="0"/>
    <n v="0"/>
    <n v="0"/>
    <n v="0"/>
    <n v="0"/>
    <n v="0"/>
    <n v="23.999999999999989"/>
    <n v="10.681666666666668"/>
    <n v="10.681666666666668"/>
    <n v="0"/>
    <n v="13.318333333333333"/>
    <n v="13.318333333333333"/>
    <n v="12.183611111111112"/>
    <n v="1.1347222222222222"/>
    <n v="0"/>
    <n v="0"/>
    <n v="0"/>
    <n v="100"/>
    <n v="55.493055555555578"/>
    <n v="55.493055555555578"/>
    <n v="100"/>
    <n v="0"/>
    <n v="0"/>
    <n v="0"/>
    <n v="8.5200016685437779E-2"/>
    <n v="0"/>
    <n v="13.318333333333333"/>
    <n v="0"/>
    <n v="13.318333333333333"/>
    <n v="0"/>
    <n v="0"/>
    <n v="0"/>
    <n v="8279.2150000000001"/>
    <s v="Tonelada métrica"/>
    <n v="621.64047052934518"/>
    <m/>
    <m/>
  </r>
  <r>
    <x v="19"/>
    <s v="FROTA 01"/>
    <x v="4"/>
    <x v="4"/>
    <d v="1901-05-13T00:00:00"/>
    <n v="90"/>
    <x v="1"/>
    <s v="CA1014KS111"/>
    <s v="13/05/2023"/>
    <s v="00:00:00"/>
    <s v="13/05/2023"/>
    <s v="23:59:59"/>
    <n v="24"/>
    <n v="0"/>
    <n v="0"/>
    <n v="0"/>
    <n v="0"/>
    <n v="0"/>
    <n v="0"/>
    <n v="24"/>
    <n v="11.275000000000002"/>
    <n v="11.275000000000002"/>
    <n v="0"/>
    <n v="12.725"/>
    <n v="12.725"/>
    <n v="10.479444444444445"/>
    <n v="2.2455555555555557"/>
    <n v="0"/>
    <n v="0"/>
    <n v="0"/>
    <n v="100"/>
    <n v="53.020833333333329"/>
    <n v="53.020833333333329"/>
    <n v="100"/>
    <n v="0"/>
    <n v="0"/>
    <n v="0"/>
    <n v="0.17646802008295134"/>
    <n v="0"/>
    <n v="12.725"/>
    <n v="0"/>
    <n v="12.725"/>
    <n v="0"/>
    <n v="0"/>
    <n v="0"/>
    <n v="8679.0319999999992"/>
    <s v="Tonelada métrica"/>
    <n v="682.04573673870379"/>
    <m/>
    <m/>
  </r>
  <r>
    <x v="19"/>
    <s v="FROTA 01"/>
    <x v="4"/>
    <x v="4"/>
    <d v="1901-05-13T00:00:00"/>
    <n v="90"/>
    <x v="2"/>
    <s v="CA1014KS112"/>
    <s v="13/05/2023"/>
    <s v="00:00:00"/>
    <s v="13/05/2023"/>
    <s v="23:59:59"/>
    <n v="23.999999999999993"/>
    <n v="0"/>
    <n v="0"/>
    <n v="0"/>
    <n v="0"/>
    <n v="0"/>
    <n v="0"/>
    <n v="23.999999999999993"/>
    <n v="10.756944444444443"/>
    <n v="10.756944444444443"/>
    <n v="0"/>
    <n v="13.243055555555552"/>
    <n v="13.243055555555552"/>
    <n v="10.891944444444443"/>
    <n v="2.3511111111111109"/>
    <n v="0"/>
    <n v="0"/>
    <n v="0"/>
    <n v="100"/>
    <n v="55.179398148148152"/>
    <n v="55.179398148148152"/>
    <n v="100"/>
    <n v="0"/>
    <n v="0"/>
    <n v="0"/>
    <n v="0.17753539590980602"/>
    <n v="0"/>
    <n v="13.243055555555552"/>
    <n v="0"/>
    <n v="13.243055555555552"/>
    <n v="0"/>
    <n v="0"/>
    <n v="0"/>
    <n v="7934.3980000000001"/>
    <s v="Tonelada métrica"/>
    <n v="599.13650340849483"/>
    <m/>
    <m/>
  </r>
  <r>
    <x v="19"/>
    <s v="FROTA 01"/>
    <x v="4"/>
    <x v="4"/>
    <d v="1901-05-13T00:00:00"/>
    <n v="90"/>
    <x v="3"/>
    <s v="CA1014KS113"/>
    <s v="13/05/2023"/>
    <s v="00:00:00"/>
    <s v="13/05/2023"/>
    <s v="23:59:59"/>
    <n v="23.999999999999993"/>
    <n v="0"/>
    <n v="0"/>
    <n v="0"/>
    <n v="0"/>
    <n v="0"/>
    <n v="0"/>
    <n v="23.999999999999993"/>
    <n v="9.8269444444444431"/>
    <n v="9.8269444444444431"/>
    <n v="0"/>
    <n v="14.173055555555555"/>
    <n v="14.173055555555555"/>
    <n v="11.607777777777779"/>
    <n v="2.5652777777777778"/>
    <n v="0"/>
    <n v="0"/>
    <n v="0"/>
    <n v="100"/>
    <n v="59.054398148148167"/>
    <n v="59.054398148148167"/>
    <n v="100"/>
    <n v="0"/>
    <n v="0"/>
    <n v="0"/>
    <n v="0.1809968053622876"/>
    <n v="0"/>
    <n v="14.173055555555555"/>
    <n v="0"/>
    <n v="14.173055555555555"/>
    <n v="0"/>
    <n v="0"/>
    <n v="0"/>
    <n v="9650.0650000000005"/>
    <s v="Tonelada métrica"/>
    <n v="680.87399800090191"/>
    <m/>
    <m/>
  </r>
  <r>
    <x v="19"/>
    <s v="FROTA 01"/>
    <x v="4"/>
    <x v="4"/>
    <d v="1901-05-13T00:00:00"/>
    <n v="90"/>
    <x v="4"/>
    <s v="CA1014KS114"/>
    <s v="13/05/2023"/>
    <s v="00:00:00"/>
    <s v="13/05/2023"/>
    <s v="23:59:59"/>
    <n v="24"/>
    <n v="0"/>
    <n v="0"/>
    <n v="0"/>
    <n v="0"/>
    <n v="0"/>
    <n v="0"/>
    <n v="24"/>
    <n v="10.648888888888889"/>
    <n v="10.648888888888889"/>
    <n v="0"/>
    <n v="13.351111111111111"/>
    <n v="13.351111111111111"/>
    <n v="10.356666666666667"/>
    <n v="2.9944444444444445"/>
    <n v="0"/>
    <n v="0"/>
    <n v="0"/>
    <n v="100"/>
    <n v="55.629629629629626"/>
    <n v="55.629629629629626"/>
    <n v="100"/>
    <n v="0"/>
    <n v="0"/>
    <n v="0"/>
    <n v="0.22428428761651131"/>
    <n v="0"/>
    <n v="13.351111111111111"/>
    <n v="0"/>
    <n v="13.351111111111111"/>
    <n v="0"/>
    <n v="0"/>
    <n v="0"/>
    <n v="7447.0559999999996"/>
    <s v="Tonelada métrica"/>
    <n v="557.78548601864145"/>
    <m/>
    <m/>
  </r>
  <r>
    <x v="19"/>
    <s v="FROTA 01"/>
    <x v="4"/>
    <x v="4"/>
    <d v="1901-05-13T00:00:00"/>
    <n v="90"/>
    <x v="5"/>
    <s v="CA1014KS115"/>
    <s v="13/05/2023"/>
    <s v="00:00:00"/>
    <s v="13/05/2023"/>
    <s v="23:59:59"/>
    <n v="24.000000000000004"/>
    <n v="0"/>
    <n v="0"/>
    <n v="0"/>
    <n v="0"/>
    <n v="0"/>
    <n v="0"/>
    <n v="24.000000000000004"/>
    <n v="10.209444444444443"/>
    <n v="10.209444444444443"/>
    <n v="0"/>
    <n v="13.790555555555555"/>
    <n v="13.790555555555555"/>
    <n v="11.773055555555555"/>
    <n v="2.0175000000000001"/>
    <n v="0"/>
    <n v="0"/>
    <n v="0"/>
    <n v="100"/>
    <n v="57.460648148148138"/>
    <n v="57.460648148148138"/>
    <n v="100"/>
    <n v="0"/>
    <n v="0"/>
    <n v="0"/>
    <n v="0.14629577408048988"/>
    <n v="0"/>
    <n v="13.790555555555555"/>
    <n v="0"/>
    <n v="13.790555555555555"/>
    <n v="0"/>
    <n v="0"/>
    <n v="0"/>
    <n v="10809.001"/>
    <s v="Tonelada métrica"/>
    <n v="783.7973572896102"/>
    <m/>
    <m/>
  </r>
  <r>
    <x v="19"/>
    <s v="FROTA 01"/>
    <x v="4"/>
    <x v="4"/>
    <d v="1901-05-13T00:00:00"/>
    <n v="90"/>
    <x v="6"/>
    <s v="CA1014KS116"/>
    <s v="13/05/2023"/>
    <s v="00:00:00"/>
    <s v="13/05/2023"/>
    <s v="23:59:59"/>
    <n v="24"/>
    <n v="0"/>
    <n v="0"/>
    <n v="0"/>
    <n v="0"/>
    <n v="0"/>
    <n v="0"/>
    <n v="24"/>
    <n v="12.16888888888889"/>
    <n v="12.16888888888889"/>
    <n v="0"/>
    <n v="11.831111111111111"/>
    <n v="11.831111111111111"/>
    <n v="10.433888888888887"/>
    <n v="1.3972222222222221"/>
    <n v="0"/>
    <n v="0"/>
    <n v="0"/>
    <n v="100"/>
    <n v="49.296296296296298"/>
    <n v="49.296296296296298"/>
    <n v="100"/>
    <n v="0"/>
    <n v="0"/>
    <n v="0"/>
    <n v="0.11809729526671675"/>
    <n v="0"/>
    <n v="11.831111111111111"/>
    <n v="0"/>
    <n v="11.831111111111111"/>
    <n v="0"/>
    <n v="0"/>
    <n v="0"/>
    <n v="7796.4309999999996"/>
    <s v="Tonelada métrica"/>
    <n v="658.97707550713756"/>
    <m/>
    <m/>
  </r>
  <r>
    <x v="19"/>
    <s v="FROTA 01"/>
    <x v="4"/>
    <x v="4"/>
    <d v="1901-05-13T00:00:00"/>
    <n v="90"/>
    <x v="7"/>
    <s v="CA1014KS117"/>
    <s v="13/05/2023"/>
    <s v="00:00:00"/>
    <s v="13/05/2023"/>
    <s v="23:59:59"/>
    <n v="24"/>
    <n v="0"/>
    <n v="0"/>
    <n v="0"/>
    <n v="0"/>
    <n v="0"/>
    <n v="0"/>
    <n v="24"/>
    <n v="10.802222222222222"/>
    <n v="10.802222222222222"/>
    <n v="0"/>
    <n v="13.197777777777777"/>
    <n v="13.197777777777777"/>
    <n v="11.877222222222223"/>
    <n v="1.3205555555555555"/>
    <n v="0"/>
    <n v="0"/>
    <n v="0"/>
    <n v="100"/>
    <n v="54.99074074074074"/>
    <n v="54.99074074074074"/>
    <n v="100"/>
    <n v="0"/>
    <n v="0"/>
    <n v="0"/>
    <n v="0.10005893248021552"/>
    <n v="0"/>
    <n v="13.197777777777777"/>
    <n v="0"/>
    <n v="13.197777777777777"/>
    <n v="0"/>
    <n v="0"/>
    <n v="0"/>
    <n v="7532.8580000000002"/>
    <s v="Tonelada métrica"/>
    <n v="570.7671493517422"/>
    <m/>
    <m/>
  </r>
  <r>
    <x v="19"/>
    <s v="FROTA 01"/>
    <x v="4"/>
    <x v="4"/>
    <d v="1901-05-13T00:00:00"/>
    <n v="90"/>
    <x v="8"/>
    <s v="CA1014KS118"/>
    <s v="13/05/2023"/>
    <s v="00:00:00"/>
    <s v="13/05/2023"/>
    <s v="23:59:59"/>
    <n v="23.999999999999996"/>
    <n v="0"/>
    <n v="0"/>
    <n v="0"/>
    <n v="0"/>
    <n v="0"/>
    <n v="0"/>
    <n v="23.999999999999996"/>
    <n v="8.419722222222223"/>
    <n v="8.419722222222223"/>
    <n v="0"/>
    <n v="15.580277777777779"/>
    <n v="15.580277777777779"/>
    <n v="14.024722222222223"/>
    <n v="1.5555555555555556"/>
    <n v="0"/>
    <n v="0"/>
    <n v="0"/>
    <n v="100"/>
    <n v="64.91782407407409"/>
    <n v="64.91782407407409"/>
    <n v="100"/>
    <n v="0"/>
    <n v="0"/>
    <n v="0"/>
    <n v="9.9841323610690147E-2"/>
    <n v="0"/>
    <n v="15.580277777777779"/>
    <n v="0"/>
    <n v="15.580277777777779"/>
    <n v="0"/>
    <n v="0"/>
    <n v="0"/>
    <n v="10335.645"/>
    <s v="Tonelada métrica"/>
    <n v="663.38002103799306"/>
    <m/>
    <m/>
  </r>
  <r>
    <x v="19"/>
    <s v="FROTA 02"/>
    <x v="4"/>
    <x v="4"/>
    <d v="1901-05-13T00:00:00"/>
    <n v="90"/>
    <x v="9"/>
    <s v="CA1014KS119"/>
    <s v="13/05/2023"/>
    <s v="00:00:00"/>
    <s v="13/05/2023"/>
    <s v="23:59:59"/>
    <n v="24"/>
    <n v="0"/>
    <n v="0"/>
    <n v="0"/>
    <n v="0"/>
    <n v="0"/>
    <n v="0"/>
    <n v="24"/>
    <n v="9.6869444444444444"/>
    <n v="9.6869444444444444"/>
    <n v="0"/>
    <n v="14.313055555555556"/>
    <n v="14.313055555555556"/>
    <n v="11.507777777777777"/>
    <n v="2.805277777777778"/>
    <n v="0"/>
    <n v="0"/>
    <n v="0"/>
    <n v="100"/>
    <n v="59.637731481481481"/>
    <n v="59.637731481481481"/>
    <n v="100"/>
    <n v="0"/>
    <n v="0"/>
    <n v="0"/>
    <n v="0.19599433306810024"/>
    <n v="0"/>
    <n v="14.313055555555556"/>
    <n v="0"/>
    <n v="14.313055555555556"/>
    <n v="0"/>
    <n v="0"/>
    <n v="0"/>
    <n v="9948.89"/>
    <s v="Tonelada métrica"/>
    <n v="695.09197119956502"/>
    <m/>
    <m/>
  </r>
  <r>
    <x v="19"/>
    <s v="FROTA 02"/>
    <x v="4"/>
    <x v="4"/>
    <d v="1901-05-13T00:00:00"/>
    <n v="90"/>
    <x v="10"/>
    <s v="CA1014KS120"/>
    <s v="13/05/2023"/>
    <s v="00:00:00"/>
    <s v="13/05/2023"/>
    <s v="23:59:59"/>
    <n v="23.999999999999993"/>
    <n v="1.4391666666666667"/>
    <n v="0"/>
    <n v="0"/>
    <n v="1.4391666666666667"/>
    <n v="1.4391666666666667"/>
    <n v="0"/>
    <n v="22.560833333333328"/>
    <n v="9.9072222222222202"/>
    <n v="9.9072222222222202"/>
    <n v="0"/>
    <n v="12.653611111111111"/>
    <n v="12.653611111111111"/>
    <n v="10.601944444444444"/>
    <n v="2.0516666666666667"/>
    <n v="0"/>
    <n v="0"/>
    <n v="0"/>
    <n v="94.003472222222229"/>
    <n v="56.086629975744607"/>
    <n v="52.72337962962964"/>
    <n v="100"/>
    <n v="0"/>
    <n v="0"/>
    <n v="0"/>
    <n v="0.16214080302065725"/>
    <n v="0"/>
    <n v="12.653611111111111"/>
    <n v="0"/>
    <n v="12.653611111111111"/>
    <n v="1.4391666666666667"/>
    <n v="1"/>
    <n v="1"/>
    <n v="8614.7070000000003"/>
    <s v="Tonelada métrica"/>
    <n v="680.81015959431932"/>
    <m/>
    <m/>
  </r>
  <r>
    <x v="19"/>
    <s v="FROTA 02"/>
    <x v="4"/>
    <x v="4"/>
    <d v="1901-05-13T00:00:00"/>
    <n v="90"/>
    <x v="11"/>
    <s v="CA1014KS121"/>
    <s v="13/05/2023"/>
    <s v="00:00:00"/>
    <s v="13/05/2023"/>
    <s v="23:59:59"/>
    <n v="23.999999999999996"/>
    <n v="0"/>
    <n v="0"/>
    <n v="0"/>
    <n v="0"/>
    <n v="0"/>
    <n v="0"/>
    <n v="23.999999999999996"/>
    <n v="9.8577777777777769"/>
    <n v="9.8577777777777769"/>
    <n v="0"/>
    <n v="14.142222222222223"/>
    <n v="14.142222222222223"/>
    <n v="11.547222222222221"/>
    <n v="2.5950000000000002"/>
    <n v="0"/>
    <n v="0"/>
    <n v="0"/>
    <n v="100"/>
    <n v="58.925925925925938"/>
    <n v="58.925925925925938"/>
    <n v="100"/>
    <n v="0"/>
    <n v="0"/>
    <n v="0"/>
    <n v="0.18349308610936518"/>
    <n v="0"/>
    <n v="14.142222222222223"/>
    <n v="0"/>
    <n v="14.142222222222223"/>
    <n v="0"/>
    <n v="0"/>
    <n v="0"/>
    <n v="7934.0940000000001"/>
    <s v="Tonelada métrica"/>
    <n v="561.02173161533597"/>
    <m/>
    <m/>
  </r>
  <r>
    <x v="19"/>
    <s v="FROTA 01"/>
    <x v="4"/>
    <x v="4"/>
    <d v="1901-05-14T00:00:00"/>
    <n v="90"/>
    <x v="0"/>
    <s v="CA1014KS110"/>
    <s v="14/05/2023"/>
    <s v="00:00:00"/>
    <s v="14/05/2023"/>
    <s v="23:59:59"/>
    <n v="24.000000000000007"/>
    <n v="12.033888888888889"/>
    <n v="10.205"/>
    <n v="0"/>
    <n v="1.8288888888888888"/>
    <n v="1.8288888888888888"/>
    <n v="0"/>
    <n v="11.966111111111113"/>
    <n v="4.9611111111111121"/>
    <n v="4.9611111111111121"/>
    <n v="0"/>
    <n v="7.0050000000000008"/>
    <n v="7.0050000000000008"/>
    <n v="6.4152777777777787"/>
    <n v="0.58972222222222226"/>
    <n v="0"/>
    <n v="0"/>
    <n v="0"/>
    <n v="49.858796296296291"/>
    <n v="58.540322206230556"/>
    <n v="29.187499999999993"/>
    <n v="40.703079604880884"/>
    <n v="0"/>
    <n v="0"/>
    <n v="1"/>
    <n v="8.418589896105956E-2"/>
    <n v="0"/>
    <n v="7.0050000000000008"/>
    <n v="10.205"/>
    <n v="3.5025000000000004"/>
    <n v="6.0169444444444444"/>
    <n v="2"/>
    <n v="0.15197820968561007"/>
    <n v="3183.607"/>
    <s v="Tonelada métrica"/>
    <n v="454.47637401855883"/>
    <m/>
    <m/>
  </r>
  <r>
    <x v="19"/>
    <s v="FROTA 01"/>
    <x v="4"/>
    <x v="4"/>
    <d v="1901-05-14T00:00:00"/>
    <n v="90"/>
    <x v="1"/>
    <s v="CA1014KS111"/>
    <s v="14/05/2023"/>
    <s v="00:00:00"/>
    <s v="14/05/2023"/>
    <s v="23:59:59"/>
    <n v="24.000000000000004"/>
    <n v="0"/>
    <n v="0"/>
    <n v="0"/>
    <n v="0"/>
    <n v="0"/>
    <n v="0"/>
    <n v="24.000000000000004"/>
    <n v="7.7497222222222213"/>
    <n v="7.7497222222222213"/>
    <n v="0"/>
    <n v="16.250277777777779"/>
    <n v="16.250277777777779"/>
    <n v="12.662777777777778"/>
    <n v="3.5875000000000004"/>
    <n v="0"/>
    <n v="0"/>
    <n v="0"/>
    <n v="100"/>
    <n v="67.709490740740733"/>
    <n v="67.709490740740733"/>
    <n v="100"/>
    <n v="0"/>
    <n v="0"/>
    <n v="0"/>
    <n v="0.22076545700073505"/>
    <n v="0"/>
    <n v="16.250277777777779"/>
    <n v="0"/>
    <n v="16.250277777777779"/>
    <n v="0"/>
    <n v="0"/>
    <n v="0"/>
    <n v="10927.761"/>
    <s v="Tonelada métrica"/>
    <n v="672.46610485290876"/>
    <m/>
    <m/>
  </r>
  <r>
    <x v="19"/>
    <s v="FROTA 01"/>
    <x v="4"/>
    <x v="4"/>
    <d v="1901-05-14T00:00:00"/>
    <n v="90"/>
    <x v="2"/>
    <s v="CA1014KS112"/>
    <s v="14/05/2023"/>
    <s v="00:00:00"/>
    <s v="14/05/2023"/>
    <s v="23:59:59"/>
    <n v="23.999999999999996"/>
    <n v="0"/>
    <n v="0"/>
    <n v="0"/>
    <n v="0"/>
    <n v="0"/>
    <n v="0"/>
    <n v="23.999999999999996"/>
    <n v="6.9308333333333323"/>
    <n v="6.9308333333333323"/>
    <n v="0"/>
    <n v="17.069166666666664"/>
    <n v="17.069166666666664"/>
    <n v="14.759166666666667"/>
    <n v="2.31"/>
    <n v="0"/>
    <n v="0"/>
    <n v="0"/>
    <n v="100"/>
    <n v="71.121527777777786"/>
    <n v="71.121527777777786"/>
    <n v="100"/>
    <n v="0"/>
    <n v="0"/>
    <n v="0"/>
    <n v="0.13533173851486602"/>
    <n v="0"/>
    <n v="17.069166666666664"/>
    <n v="0"/>
    <n v="17.069166666666664"/>
    <n v="0"/>
    <n v="0"/>
    <n v="0"/>
    <n v="12179.661"/>
    <s v="Tonelada métrica"/>
    <n v="713.54748816091421"/>
    <m/>
    <m/>
  </r>
  <r>
    <x v="19"/>
    <s v="FROTA 01"/>
    <x v="4"/>
    <x v="4"/>
    <d v="1901-05-14T00:00:00"/>
    <n v="90"/>
    <x v="3"/>
    <s v="CA1014KS113"/>
    <s v="14/05/2023"/>
    <s v="00:00:00"/>
    <s v="14/05/2023"/>
    <s v="23:59:59"/>
    <n v="24.000000000000004"/>
    <n v="3.4202777777777778"/>
    <n v="1.273611111111111"/>
    <n v="0"/>
    <n v="2.1466666666666669"/>
    <n v="2.1466666666666669"/>
    <n v="0"/>
    <n v="20.579722222222227"/>
    <n v="6.6497222222222225"/>
    <n v="6.4111111111111114"/>
    <n v="0.23861111111111111"/>
    <n v="13.93"/>
    <n v="13.842777777777778"/>
    <n v="11.505277777777779"/>
    <n v="2.3375000000000004"/>
    <n v="8.7222222222222229E-2"/>
    <n v="0"/>
    <n v="8.7222222222222229E-2"/>
    <n v="85.748842592592595"/>
    <n v="67.687988446016163"/>
    <n v="58.041666666666657"/>
    <n v="91.622969689218564"/>
    <n v="0"/>
    <n v="0"/>
    <n v="1"/>
    <n v="0.16780330222541281"/>
    <n v="0"/>
    <n v="13.93"/>
    <n v="1.273611111111111"/>
    <n v="6.9649999999999999"/>
    <n v="1.7101388888888889"/>
    <n v="2"/>
    <n v="0.62762933484934635"/>
    <n v="11481.016"/>
    <s v="Tonelada métrica"/>
    <n v="824.1935391241924"/>
    <m/>
    <m/>
  </r>
  <r>
    <x v="19"/>
    <s v="FROTA 01"/>
    <x v="4"/>
    <x v="4"/>
    <d v="1901-05-14T00:00:00"/>
    <n v="90"/>
    <x v="4"/>
    <s v="CA1014KS114"/>
    <s v="14/05/2023"/>
    <s v="00:00:00"/>
    <s v="14/05/2023"/>
    <s v="23:59:59"/>
    <n v="24.000000000000007"/>
    <n v="0"/>
    <n v="0"/>
    <n v="0"/>
    <n v="0"/>
    <n v="0"/>
    <n v="0"/>
    <n v="24.000000000000007"/>
    <n v="6.0277777777777768"/>
    <n v="6.0277777777777768"/>
    <n v="0"/>
    <n v="17.972222222222225"/>
    <n v="17.972222222222225"/>
    <n v="15.103333333333332"/>
    <n v="2.8688888888888888"/>
    <n v="0"/>
    <n v="0"/>
    <n v="0"/>
    <n v="100"/>
    <n v="74.884259259259238"/>
    <n v="74.884259259259238"/>
    <n v="100"/>
    <n v="0"/>
    <n v="0"/>
    <n v="0"/>
    <n v="0.15962905718701698"/>
    <n v="0"/>
    <n v="17.972222222222225"/>
    <n v="0"/>
    <n v="17.972222222222225"/>
    <n v="0"/>
    <n v="0"/>
    <n v="0"/>
    <n v="13116.394"/>
    <s v="Tonelada métrica"/>
    <n v="729.81481298299855"/>
    <m/>
    <m/>
  </r>
  <r>
    <x v="19"/>
    <s v="FROTA 01"/>
    <x v="4"/>
    <x v="4"/>
    <d v="1901-05-14T00:00:00"/>
    <n v="90"/>
    <x v="5"/>
    <s v="CA1014KS115"/>
    <s v="14/05/2023"/>
    <s v="00:00:00"/>
    <s v="14/05/2023"/>
    <s v="23:59:59"/>
    <n v="23.999999999999996"/>
    <n v="0"/>
    <n v="0"/>
    <n v="0"/>
    <n v="0"/>
    <n v="0"/>
    <n v="0"/>
    <n v="23.999999999999996"/>
    <n v="6.5086111111111116"/>
    <n v="6.5086111111111116"/>
    <n v="0"/>
    <n v="17.491388888888888"/>
    <n v="17.491388888888888"/>
    <n v="14.842777777777776"/>
    <n v="2.6486111111111112"/>
    <n v="0"/>
    <n v="0"/>
    <n v="0"/>
    <n v="100"/>
    <n v="72.880787037037038"/>
    <n v="72.880787037037038"/>
    <n v="100"/>
    <n v="0"/>
    <n v="0"/>
    <n v="0"/>
    <n v="0.15142371643189506"/>
    <n v="0"/>
    <n v="17.491388888888888"/>
    <n v="0"/>
    <n v="17.491388888888888"/>
    <n v="0"/>
    <n v="0"/>
    <n v="0"/>
    <n v="15430.678"/>
    <s v="Tonelada métrica"/>
    <n v="882.18712064666738"/>
    <m/>
    <m/>
  </r>
  <r>
    <x v="19"/>
    <s v="FROTA 01"/>
    <x v="4"/>
    <x v="4"/>
    <d v="1901-05-14T00:00:00"/>
    <n v="90"/>
    <x v="6"/>
    <s v="CA1014KS116"/>
    <s v="14/05/2023"/>
    <s v="00:00:00"/>
    <s v="14/05/2023"/>
    <s v="23:59:59"/>
    <n v="24"/>
    <n v="0"/>
    <n v="0"/>
    <n v="0"/>
    <n v="0"/>
    <n v="0"/>
    <n v="0"/>
    <n v="24"/>
    <n v="7.5258333333333338"/>
    <n v="7.5258333333333338"/>
    <n v="0"/>
    <n v="16.474166666666665"/>
    <n v="16.474166666666665"/>
    <n v="14.603333333333332"/>
    <n v="1.8708333333333333"/>
    <n v="0"/>
    <n v="0"/>
    <n v="0"/>
    <n v="100"/>
    <n v="68.6423611111111"/>
    <n v="68.6423611111111"/>
    <n v="100"/>
    <n v="0"/>
    <n v="0"/>
    <n v="0"/>
    <n v="0.1135616369062674"/>
    <n v="0"/>
    <n v="16.474166666666665"/>
    <n v="0"/>
    <n v="16.474166666666665"/>
    <n v="0"/>
    <n v="0"/>
    <n v="0"/>
    <n v="10094.708000000001"/>
    <s v="Tonelada métrica"/>
    <n v="612.75985634073572"/>
    <m/>
    <m/>
  </r>
  <r>
    <x v="19"/>
    <s v="FROTA 01"/>
    <x v="4"/>
    <x v="4"/>
    <d v="1901-05-14T00:00:00"/>
    <n v="90"/>
    <x v="7"/>
    <s v="CA1014KS117"/>
    <s v="14/05/2023"/>
    <s v="00:00:00"/>
    <s v="14/05/2023"/>
    <s v="23:59:59"/>
    <n v="24"/>
    <n v="0"/>
    <n v="0"/>
    <n v="0"/>
    <n v="0"/>
    <n v="0"/>
    <n v="0"/>
    <n v="24"/>
    <n v="6.9899999999999984"/>
    <n v="6.77111111111111"/>
    <n v="0.21888888888888888"/>
    <n v="17.010000000000002"/>
    <n v="17.010000000000002"/>
    <n v="14.52222222222222"/>
    <n v="2.4877777777777776"/>
    <n v="0"/>
    <n v="0"/>
    <n v="0"/>
    <n v="100"/>
    <n v="70.875000000000014"/>
    <n v="70.875000000000014"/>
    <n v="100"/>
    <n v="0"/>
    <n v="0"/>
    <n v="0"/>
    <n v="0.14625383761186228"/>
    <n v="0"/>
    <n v="17.010000000000002"/>
    <n v="0"/>
    <n v="17.010000000000002"/>
    <n v="0"/>
    <n v="0"/>
    <n v="0"/>
    <n v="13122.441000000001"/>
    <s v="Tonelada métrica"/>
    <n v="771.45449735449733"/>
    <m/>
    <m/>
  </r>
  <r>
    <x v="19"/>
    <s v="FROTA 01"/>
    <x v="4"/>
    <x v="4"/>
    <d v="1901-05-14T00:00:00"/>
    <n v="90"/>
    <x v="8"/>
    <s v="CA1014KS118"/>
    <s v="14/05/2023"/>
    <s v="00:00:00"/>
    <s v="14/05/2023"/>
    <s v="23:59:59"/>
    <n v="23.999999999999993"/>
    <n v="0"/>
    <n v="0"/>
    <n v="0"/>
    <n v="0"/>
    <n v="0"/>
    <n v="0"/>
    <n v="23.999999999999993"/>
    <n v="6.3391666666666664"/>
    <n v="6.3372222222222216"/>
    <n v="1.9444444444444444E-3"/>
    <n v="17.660833333333336"/>
    <n v="17.660833333333336"/>
    <n v="16.460555555555558"/>
    <n v="1.2002777777777778"/>
    <n v="0"/>
    <n v="0"/>
    <n v="0"/>
    <n v="100"/>
    <n v="73.586805555555586"/>
    <n v="73.586805555555586"/>
    <n v="100"/>
    <n v="0"/>
    <n v="0"/>
    <n v="0"/>
    <n v="6.7962692083864157E-2"/>
    <n v="0"/>
    <n v="17.660833333333336"/>
    <n v="0"/>
    <n v="17.660833333333336"/>
    <n v="0"/>
    <n v="0"/>
    <n v="0"/>
    <n v="13599.019"/>
    <s v="Tonelada métrica"/>
    <n v="770.01004105129118"/>
    <m/>
    <m/>
  </r>
  <r>
    <x v="19"/>
    <s v="FROTA 02"/>
    <x v="4"/>
    <x v="4"/>
    <d v="1901-05-14T00:00:00"/>
    <n v="90"/>
    <x v="9"/>
    <s v="CA1014KS119"/>
    <s v="14/05/2023"/>
    <s v="00:00:00"/>
    <s v="14/05/2023"/>
    <s v="23:59:59"/>
    <n v="24"/>
    <n v="0"/>
    <n v="0"/>
    <n v="0"/>
    <n v="0"/>
    <n v="0"/>
    <n v="0"/>
    <n v="24"/>
    <n v="7.3438888888888876"/>
    <n v="7.3438888888888876"/>
    <n v="0"/>
    <n v="16.656111111111109"/>
    <n v="16.530277777777776"/>
    <n v="14.0375"/>
    <n v="2.4927777777777775"/>
    <n v="0.12583333333333332"/>
    <n v="0"/>
    <n v="0.12583333333333332"/>
    <n v="100"/>
    <n v="69.400462962962948"/>
    <n v="69.400462962962948"/>
    <n v="100"/>
    <n v="0"/>
    <n v="0"/>
    <n v="0"/>
    <n v="0.14966145225309363"/>
    <n v="0"/>
    <n v="16.656111111111109"/>
    <n v="0"/>
    <n v="16.656111111111109"/>
    <n v="0"/>
    <n v="0"/>
    <n v="0"/>
    <n v="11984.397000000001"/>
    <s v="Tonelada métrica"/>
    <n v="719.51951569327207"/>
    <m/>
    <m/>
  </r>
  <r>
    <x v="19"/>
    <s v="FROTA 02"/>
    <x v="4"/>
    <x v="4"/>
    <d v="1901-05-14T00:00:00"/>
    <n v="90"/>
    <x v="10"/>
    <s v="CA1014KS120"/>
    <s v="14/05/2023"/>
    <s v="00:00:00"/>
    <s v="14/05/2023"/>
    <s v="23:59:59"/>
    <n v="24.000000000000004"/>
    <n v="0"/>
    <n v="0"/>
    <n v="0"/>
    <n v="0"/>
    <n v="0"/>
    <n v="0"/>
    <n v="24.000000000000004"/>
    <n v="6.783611111111111"/>
    <n v="6.783611111111111"/>
    <n v="0"/>
    <n v="17.21638888888889"/>
    <n v="17.206666666666667"/>
    <n v="15.405833333333332"/>
    <n v="1.8008333333333333"/>
    <n v="9.7222222222222224E-3"/>
    <n v="0"/>
    <n v="9.7222222222222224E-3"/>
    <n v="100"/>
    <n v="71.734953703703695"/>
    <n v="71.734953703703695"/>
    <n v="100"/>
    <n v="0"/>
    <n v="0"/>
    <n v="0"/>
    <n v="0.10459994514270962"/>
    <n v="0"/>
    <n v="17.21638888888889"/>
    <n v="0"/>
    <n v="17.21638888888889"/>
    <n v="0"/>
    <n v="0"/>
    <n v="0"/>
    <n v="13112.267"/>
    <s v="Tonelada métrica"/>
    <n v="761.61540521789675"/>
    <m/>
    <m/>
  </r>
  <r>
    <x v="19"/>
    <s v="FROTA 02"/>
    <x v="4"/>
    <x v="4"/>
    <d v="1901-05-14T00:00:00"/>
    <n v="90"/>
    <x v="11"/>
    <s v="CA1014KS121"/>
    <s v="14/05/2023"/>
    <s v="00:00:00"/>
    <s v="14/05/2023"/>
    <s v="23:59:59"/>
    <n v="24.000000000000004"/>
    <n v="1.9163888888888889"/>
    <n v="0"/>
    <n v="0"/>
    <n v="1.9163888888888889"/>
    <n v="1.9163888888888889"/>
    <n v="0"/>
    <n v="22.083611111111114"/>
    <n v="6.8308333333333326"/>
    <n v="6.8308333333333326"/>
    <n v="0"/>
    <n v="15.252777777777778"/>
    <n v="15.101111111111113"/>
    <n v="13.931111111111111"/>
    <n v="1.17"/>
    <n v="0.15166666666666667"/>
    <n v="0"/>
    <n v="0.15166666666666667"/>
    <n v="92.015046296296305"/>
    <n v="69.068313606118153"/>
    <n v="63.553240740740733"/>
    <n v="100"/>
    <n v="0"/>
    <n v="0"/>
    <n v="0"/>
    <n v="7.6707339282462206E-2"/>
    <n v="0"/>
    <n v="15.252777777777778"/>
    <n v="0"/>
    <n v="15.252777777777778"/>
    <n v="1.9163888888888889"/>
    <n v="1"/>
    <n v="1"/>
    <n v="10369.467000000001"/>
    <s v="Tonelada métrica"/>
    <n v="679.84121653615"/>
    <m/>
    <m/>
  </r>
  <r>
    <x v="20"/>
    <s v="FROTA 01"/>
    <x v="4"/>
    <x v="4"/>
    <d v="1901-05-15T00:00:00"/>
    <n v="90"/>
    <x v="0"/>
    <s v="CA1014KS110"/>
    <s v="15/05/2023"/>
    <s v="00:00:00"/>
    <s v="15/05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0"/>
    <s v="FROTA 01"/>
    <x v="4"/>
    <x v="4"/>
    <d v="1901-05-15T00:00:00"/>
    <n v="90"/>
    <x v="1"/>
    <s v="CA1014KS111"/>
    <s v="15/05/2023"/>
    <s v="00:00:00"/>
    <s v="15/05/2023"/>
    <s v="23:59:59"/>
    <n v="24.000000000000004"/>
    <n v="0"/>
    <n v="0"/>
    <n v="0"/>
    <n v="0"/>
    <n v="0"/>
    <n v="0"/>
    <n v="24.000000000000004"/>
    <n v="8.0474999999999994"/>
    <n v="7.8322222222222209"/>
    <n v="0.21527777777777779"/>
    <n v="15.952499999999999"/>
    <n v="15.952499999999999"/>
    <n v="12.969722222222222"/>
    <n v="2.9827777777777778"/>
    <n v="0"/>
    <n v="0"/>
    <n v="0"/>
    <n v="100"/>
    <n v="66.468749999999986"/>
    <n v="66.468749999999986"/>
    <n v="100"/>
    <n v="0"/>
    <n v="0"/>
    <n v="0"/>
    <n v="0.18697870413902384"/>
    <n v="0"/>
    <n v="15.952499999999999"/>
    <n v="0"/>
    <n v="15.952499999999999"/>
    <n v="0"/>
    <n v="0"/>
    <n v="0"/>
    <n v="11636.3"/>
    <s v="Tonelada métrica"/>
    <n v="729.43425795329881"/>
    <m/>
    <m/>
  </r>
  <r>
    <x v="20"/>
    <s v="FROTA 01"/>
    <x v="4"/>
    <x v="4"/>
    <d v="1901-05-15T00:00:00"/>
    <n v="90"/>
    <x v="2"/>
    <s v="CA1014KS112"/>
    <s v="15/05/2023"/>
    <s v="00:00:00"/>
    <s v="15/05/2023"/>
    <s v="23:59:59"/>
    <n v="23.999999999999993"/>
    <n v="0"/>
    <n v="0"/>
    <n v="0"/>
    <n v="0"/>
    <n v="0"/>
    <n v="0"/>
    <n v="23.999999999999993"/>
    <n v="10.452777777777778"/>
    <n v="10.218055555555555"/>
    <n v="0.23472222222222222"/>
    <n v="13.547222222222226"/>
    <n v="13.547222222222226"/>
    <n v="11.984444444444447"/>
    <n v="1.5627777777777778"/>
    <n v="0"/>
    <n v="0"/>
    <n v="0"/>
    <n v="100"/>
    <n v="56.446759259259295"/>
    <n v="56.446759259259295"/>
    <n v="100"/>
    <n v="0"/>
    <n v="0"/>
    <n v="0"/>
    <n v="0.11535780192741436"/>
    <n v="0"/>
    <n v="13.547222222222226"/>
    <n v="0"/>
    <n v="13.547222222222226"/>
    <n v="0"/>
    <n v="0"/>
    <n v="0"/>
    <n v="6808.2659999999996"/>
    <s v="Tonelada métrica"/>
    <n v="502.55808078736931"/>
    <m/>
    <m/>
  </r>
  <r>
    <x v="20"/>
    <s v="FROTA 01"/>
    <x v="4"/>
    <x v="4"/>
    <d v="1901-05-15T00:00:00"/>
    <n v="90"/>
    <x v="3"/>
    <s v="CA1014KS113"/>
    <s v="15/05/2023"/>
    <s v="00:00:00"/>
    <s v="15/05/2023"/>
    <s v="23:59:59"/>
    <n v="23.999999999999996"/>
    <n v="0"/>
    <n v="0"/>
    <n v="0"/>
    <n v="0"/>
    <n v="0"/>
    <n v="0"/>
    <n v="23.999999999999996"/>
    <n v="14.717499999999999"/>
    <n v="14.419166666666664"/>
    <n v="0.29833333333333334"/>
    <n v="9.2825000000000006"/>
    <n v="9.2825000000000006"/>
    <n v="8.7363888888888894"/>
    <n v="0.5461111111111111"/>
    <n v="0"/>
    <n v="0"/>
    <n v="0"/>
    <n v="100"/>
    <n v="38.677083333333343"/>
    <n v="38.677083333333343"/>
    <n v="100"/>
    <n v="0"/>
    <n v="0"/>
    <n v="0"/>
    <n v="5.8832330849567578E-2"/>
    <n v="0"/>
    <n v="9.2825000000000006"/>
    <n v="0"/>
    <n v="9.2825000000000006"/>
    <n v="0"/>
    <n v="0"/>
    <n v="0"/>
    <n v="6131.5540000000001"/>
    <s v="Tonelada métrica"/>
    <n v="660.5498518718025"/>
    <m/>
    <m/>
  </r>
  <r>
    <x v="20"/>
    <s v="FROTA 01"/>
    <x v="4"/>
    <x v="4"/>
    <d v="1901-05-15T00:00:00"/>
    <n v="90"/>
    <x v="4"/>
    <s v="CA1014KS114"/>
    <s v="15/05/2023"/>
    <s v="00:00:00"/>
    <s v="15/05/2023"/>
    <s v="23:59:59"/>
    <n v="24"/>
    <n v="9.3472222222222214"/>
    <n v="9.3472222222222214"/>
    <n v="0"/>
    <n v="0"/>
    <n v="0"/>
    <n v="0"/>
    <n v="14.652777777777775"/>
    <n v="6.3777777777777773"/>
    <n v="6.3777777777777773"/>
    <n v="0"/>
    <n v="8.2750000000000004"/>
    <n v="8.2750000000000004"/>
    <n v="6.946944444444445"/>
    <n v="1.3280555555555555"/>
    <n v="0"/>
    <n v="0"/>
    <n v="0"/>
    <n v="61.053240740740733"/>
    <n v="56.473933649289108"/>
    <n v="34.479166666666664"/>
    <n v="46.95775535939471"/>
    <n v="0"/>
    <n v="0"/>
    <n v="1"/>
    <n v="0.16049009734810338"/>
    <n v="0"/>
    <n v="8.2750000000000004"/>
    <n v="9.3472222222222214"/>
    <n v="8.2750000000000004"/>
    <n v="9.3472222222222214"/>
    <n v="1"/>
    <n v="0"/>
    <n v="4815.933"/>
    <s v="Tonelada métrica"/>
    <n v="581.98586102719105"/>
    <m/>
    <m/>
  </r>
  <r>
    <x v="20"/>
    <s v="FROTA 01"/>
    <x v="4"/>
    <x v="4"/>
    <d v="1901-05-15T00:00:00"/>
    <n v="90"/>
    <x v="5"/>
    <s v="CA1014KS115"/>
    <s v="15/05/2023"/>
    <s v="00:00:00"/>
    <s v="15/05/2023"/>
    <s v="23:59:59"/>
    <n v="24"/>
    <n v="0"/>
    <n v="0"/>
    <n v="0"/>
    <n v="0"/>
    <n v="0"/>
    <n v="0"/>
    <n v="24"/>
    <n v="11.083055555555553"/>
    <n v="10.804722222222221"/>
    <n v="0.27833333333333332"/>
    <n v="12.916944444444447"/>
    <n v="12.916944444444447"/>
    <n v="10.554444444444446"/>
    <n v="2.3624999999999998"/>
    <n v="0"/>
    <n v="0"/>
    <n v="0"/>
    <n v="100"/>
    <n v="53.820601851851855"/>
    <n v="53.820601851851855"/>
    <n v="100"/>
    <n v="0"/>
    <n v="0"/>
    <n v="0"/>
    <n v="0.18289929248833353"/>
    <n v="0"/>
    <n v="12.916944444444447"/>
    <n v="0"/>
    <n v="12.916944444444447"/>
    <n v="0"/>
    <n v="0"/>
    <n v="0"/>
    <n v="7791.78"/>
    <s v="Tonelada métrica"/>
    <n v="603.22160813745916"/>
    <m/>
    <m/>
  </r>
  <r>
    <x v="20"/>
    <s v="FROTA 01"/>
    <x v="4"/>
    <x v="4"/>
    <d v="1901-05-15T00:00:00"/>
    <n v="90"/>
    <x v="6"/>
    <s v="CA1014KS116"/>
    <s v="15/05/2023"/>
    <s v="00:00:00"/>
    <s v="15/05/2023"/>
    <s v="23:59:59"/>
    <n v="24"/>
    <n v="0"/>
    <n v="0"/>
    <n v="0"/>
    <n v="0"/>
    <n v="0"/>
    <n v="0"/>
    <n v="24"/>
    <n v="9.1369444444444436"/>
    <n v="8.8361111111111104"/>
    <n v="0.30083333333333334"/>
    <n v="14.863055555555555"/>
    <n v="14.863055555555555"/>
    <n v="12.049999999999999"/>
    <n v="2.8130555555555556"/>
    <n v="0"/>
    <n v="0"/>
    <n v="0"/>
    <n v="100"/>
    <n v="61.929398148148138"/>
    <n v="61.929398148148138"/>
    <n v="100"/>
    <n v="0"/>
    <n v="0"/>
    <n v="0"/>
    <n v="0.18926495598706713"/>
    <n v="0"/>
    <n v="14.863055555555555"/>
    <n v="0"/>
    <n v="14.863055555555555"/>
    <n v="0"/>
    <n v="0"/>
    <n v="0"/>
    <n v="10611.754000000001"/>
    <s v="Tonelada métrica"/>
    <n v="713.96853495804328"/>
    <m/>
    <m/>
  </r>
  <r>
    <x v="20"/>
    <s v="FROTA 01"/>
    <x v="4"/>
    <x v="4"/>
    <d v="1901-05-15T00:00:00"/>
    <n v="90"/>
    <x v="7"/>
    <s v="CA1014KS117"/>
    <s v="15/05/2023"/>
    <s v="00:00:00"/>
    <s v="15/05/2023"/>
    <s v="23:59:59"/>
    <n v="24.000000000000004"/>
    <n v="0"/>
    <n v="0"/>
    <n v="0"/>
    <n v="0"/>
    <n v="0"/>
    <n v="0"/>
    <n v="24.000000000000004"/>
    <n v="12.471388888888889"/>
    <n v="12.184166666666666"/>
    <n v="0.28722222222222221"/>
    <n v="11.528611111111109"/>
    <n v="11.528611111111109"/>
    <n v="9.161944444444444"/>
    <n v="2.3666666666666667"/>
    <n v="0"/>
    <n v="0"/>
    <n v="0"/>
    <n v="100"/>
    <n v="48.035879629629612"/>
    <n v="48.035879629629612"/>
    <n v="100"/>
    <n v="0"/>
    <n v="0"/>
    <n v="0"/>
    <n v="0.20528636484109586"/>
    <n v="0"/>
    <n v="11.528611111111109"/>
    <n v="0"/>
    <n v="11.528611111111109"/>
    <n v="0"/>
    <n v="0"/>
    <n v="0"/>
    <n v="6412.2389999999996"/>
    <s v="Tonelada métrica"/>
    <n v="556.20221188829726"/>
    <m/>
    <m/>
  </r>
  <r>
    <x v="20"/>
    <s v="FROTA 01"/>
    <x v="4"/>
    <x v="4"/>
    <d v="1901-05-15T00:00:00"/>
    <n v="90"/>
    <x v="8"/>
    <s v="CA1014KS118"/>
    <s v="15/05/2023"/>
    <s v="00:00:00"/>
    <s v="15/05/2023"/>
    <s v="23:59:59"/>
    <n v="23.999999999999996"/>
    <n v="2.0636111111111113"/>
    <n v="2.0636111111111113"/>
    <n v="0"/>
    <n v="0"/>
    <n v="0"/>
    <n v="0"/>
    <n v="21.936388888888889"/>
    <n v="14.767777777777781"/>
    <n v="14.413611111111113"/>
    <n v="0.35416666666666669"/>
    <n v="7.1686111111111117"/>
    <n v="7.1686111111111117"/>
    <n v="6.2122222222222216"/>
    <n v="0.95638888888888884"/>
    <n v="0"/>
    <n v="0"/>
    <n v="0"/>
    <n v="91.401620370370381"/>
    <n v="32.679084727304961"/>
    <n v="29.869212962962973"/>
    <n v="77.6477313756168"/>
    <n v="0"/>
    <n v="0"/>
    <n v="1"/>
    <n v="0.13341341496493198"/>
    <n v="0"/>
    <n v="7.1686111111111117"/>
    <n v="2.0636111111111113"/>
    <n v="7.1686111111111117"/>
    <n v="2.0636111111111113"/>
    <n v="1"/>
    <n v="0"/>
    <n v="3767.09"/>
    <s v="Tonelada métrica"/>
    <n v="525.49788816987655"/>
    <m/>
    <m/>
  </r>
  <r>
    <x v="20"/>
    <s v="FROTA 02"/>
    <x v="4"/>
    <x v="4"/>
    <d v="1901-05-15T00:00:00"/>
    <n v="90"/>
    <x v="9"/>
    <s v="CA1014KS119"/>
    <s v="15/05/2023"/>
    <s v="00:00:00"/>
    <s v="15/05/2023"/>
    <s v="23:59:59"/>
    <n v="24.000000000000004"/>
    <n v="4.8338888888888887"/>
    <n v="0"/>
    <n v="0"/>
    <n v="4.8338888888888887"/>
    <n v="4.8338888888888887"/>
    <n v="0"/>
    <n v="19.166111111111114"/>
    <n v="18.14361111111111"/>
    <n v="18.14361111111111"/>
    <n v="0"/>
    <n v="1.0225"/>
    <n v="1.0225"/>
    <n v="0.91944444444444451"/>
    <n v="0.10305555555555555"/>
    <n v="0"/>
    <n v="0"/>
    <n v="0"/>
    <n v="79.858796296296291"/>
    <n v="5.3349372445578123"/>
    <n v="4.2604166666666661"/>
    <n v="100"/>
    <n v="0"/>
    <n v="0"/>
    <n v="0"/>
    <n v="0.10078782939418636"/>
    <n v="0"/>
    <n v="1.0225"/>
    <n v="0"/>
    <n v="1.0225"/>
    <n v="4.8338888888888887"/>
    <n v="1"/>
    <n v="1"/>
    <n v="628.72199999999998"/>
    <s v="Tonelada métrica"/>
    <n v="614.88704156478616"/>
    <m/>
    <m/>
  </r>
  <r>
    <x v="20"/>
    <s v="FROTA 02"/>
    <x v="4"/>
    <x v="4"/>
    <d v="1901-05-15T00:00:00"/>
    <n v="90"/>
    <x v="10"/>
    <s v="CA1014KS120"/>
    <s v="15/05/2023"/>
    <s v="00:00:00"/>
    <s v="15/05/2023"/>
    <s v="23:59:59"/>
    <n v="24"/>
    <n v="1.1944444444444444"/>
    <n v="0"/>
    <n v="0"/>
    <n v="1.1944444444444444"/>
    <n v="1.1944444444444444"/>
    <n v="0"/>
    <n v="22.805555555555557"/>
    <n v="9.43472222222222"/>
    <n v="9.1624999999999979"/>
    <n v="0.2722222222222222"/>
    <n v="13.370833333333334"/>
    <n v="13.370833333333334"/>
    <n v="9.9124999999999996"/>
    <n v="3.458333333333333"/>
    <n v="0"/>
    <n v="0"/>
    <n v="0"/>
    <n v="95.023148148148152"/>
    <n v="58.629719853836782"/>
    <n v="55.711805555555557"/>
    <n v="100"/>
    <n v="0"/>
    <n v="0"/>
    <n v="0"/>
    <n v="0.25864755375506387"/>
    <n v="0"/>
    <n v="13.370833333333334"/>
    <n v="0"/>
    <n v="13.370833333333334"/>
    <n v="1.1944444444444444"/>
    <n v="1"/>
    <n v="1"/>
    <n v="8549.7559999999994"/>
    <s v="Tonelada métrica"/>
    <n v="639.43329386101595"/>
    <m/>
    <m/>
  </r>
  <r>
    <x v="20"/>
    <s v="FROTA 02"/>
    <x v="4"/>
    <x v="4"/>
    <d v="1901-05-15T00:00:00"/>
    <n v="90"/>
    <x v="11"/>
    <s v="CA1014KS121"/>
    <s v="15/05/2023"/>
    <s v="00:00:00"/>
    <s v="15/05/2023"/>
    <s v="23:59:59"/>
    <n v="24.000000000000004"/>
    <n v="7.2969444444444447"/>
    <n v="0"/>
    <n v="0"/>
    <n v="7.2969444444444447"/>
    <n v="7.2969444444444447"/>
    <n v="0"/>
    <n v="16.703055555555554"/>
    <n v="7.9424999999999981"/>
    <n v="7.9424999999999981"/>
    <n v="0"/>
    <n v="8.7605555555555554"/>
    <n v="8.7605555555555554"/>
    <n v="7.7413888888888884"/>
    <n v="1.0191666666666668"/>
    <n v="0"/>
    <n v="0"/>
    <n v="0"/>
    <n v="69.596064814814795"/>
    <n v="52.448820076167038"/>
    <n v="36.50231481481481"/>
    <n v="100"/>
    <n v="0"/>
    <n v="0"/>
    <n v="0"/>
    <n v="0.11633584881729978"/>
    <n v="0"/>
    <n v="8.7605555555555554"/>
    <n v="0"/>
    <n v="4.3802777777777777"/>
    <n v="3.6484722222222223"/>
    <n v="2"/>
    <n v="1"/>
    <n v="6191.44"/>
    <s v="Tonelada métrica"/>
    <n v="706.74056693512546"/>
    <m/>
    <m/>
  </r>
  <r>
    <x v="20"/>
    <s v="FROTA 01"/>
    <x v="4"/>
    <x v="4"/>
    <d v="1901-05-16T00:00:00"/>
    <n v="90"/>
    <x v="0"/>
    <s v="CA1014KS110"/>
    <s v="16/05/2023"/>
    <s v="00:00:00"/>
    <s v="16/05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0"/>
    <s v="FROTA 01"/>
    <x v="4"/>
    <x v="4"/>
    <d v="1901-05-16T00:00:00"/>
    <n v="90"/>
    <x v="1"/>
    <s v="CA1014KS111"/>
    <s v="16/05/2023"/>
    <s v="00:00:00"/>
    <s v="16/05/2023"/>
    <s v="23:59:59"/>
    <n v="23.999999999999996"/>
    <n v="7.6930555555555555"/>
    <n v="0"/>
    <n v="0"/>
    <n v="7.6930555555555555"/>
    <n v="7.6930555555555555"/>
    <n v="0"/>
    <n v="16.306944444444444"/>
    <n v="9.9605555555555565"/>
    <n v="8.1144444444444446"/>
    <n v="1.8461111111111113"/>
    <n v="6.3463888888888897"/>
    <n v="6.3463888888888897"/>
    <n v="6.0236111111111112"/>
    <n v="0.32277777777777783"/>
    <n v="0"/>
    <n v="0"/>
    <n v="0"/>
    <n v="67.945601851851862"/>
    <n v="38.918320415637517"/>
    <n v="26.443287037037045"/>
    <n v="100"/>
    <n v="0"/>
    <n v="0"/>
    <n v="0"/>
    <n v="5.0860069155687838E-2"/>
    <n v="0"/>
    <n v="6.3463888888888897"/>
    <n v="0"/>
    <n v="6.3463888888888897"/>
    <n v="7.6930555555555555"/>
    <n v="1"/>
    <n v="1"/>
    <n v="4561.9179999999997"/>
    <s v="Tonelada métrica"/>
    <n v="718.82106184619522"/>
    <m/>
    <m/>
  </r>
  <r>
    <x v="20"/>
    <s v="FROTA 01"/>
    <x v="4"/>
    <x v="4"/>
    <d v="1901-05-16T00:00:00"/>
    <n v="90"/>
    <x v="2"/>
    <s v="CA1014KS112"/>
    <s v="16/05/2023"/>
    <s v="00:00:00"/>
    <s v="16/05/2023"/>
    <s v="23:59:59"/>
    <n v="24"/>
    <n v="0"/>
    <n v="0"/>
    <n v="0"/>
    <n v="0"/>
    <n v="0"/>
    <n v="0"/>
    <n v="24"/>
    <n v="18.417222222222222"/>
    <n v="11.507222222222225"/>
    <n v="6.91"/>
    <n v="5.5827777777777774"/>
    <n v="5.5827777777777774"/>
    <n v="4.9811111111111108"/>
    <n v="0.60166666666666668"/>
    <n v="0"/>
    <n v="0"/>
    <n v="0"/>
    <n v="100"/>
    <n v="23.261574074074073"/>
    <n v="23.261574074074073"/>
    <n v="100"/>
    <n v="0"/>
    <n v="0"/>
    <n v="0"/>
    <n v="0.10777191760374168"/>
    <n v="0"/>
    <n v="5.5827777777777774"/>
    <n v="0"/>
    <n v="5.5827777777777774"/>
    <n v="0"/>
    <n v="0"/>
    <n v="0"/>
    <n v="3756.1309999999999"/>
    <s v="Tonelada métrica"/>
    <n v="672.80682654990517"/>
    <m/>
    <m/>
  </r>
  <r>
    <x v="20"/>
    <s v="FROTA 01"/>
    <x v="4"/>
    <x v="4"/>
    <d v="1901-05-16T00:00:00"/>
    <n v="90"/>
    <x v="3"/>
    <s v="CA1014KS113"/>
    <s v="16/05/2023"/>
    <s v="00:00:00"/>
    <s v="16/05/2023"/>
    <s v="23:59:59"/>
    <n v="23.999999999999993"/>
    <n v="0"/>
    <n v="0"/>
    <n v="0"/>
    <n v="0"/>
    <n v="0"/>
    <n v="0"/>
    <n v="23.999999999999993"/>
    <n v="16.442777777777778"/>
    <n v="9.5119444444444436"/>
    <n v="6.9308333333333323"/>
    <n v="7.5572222222222223"/>
    <n v="7.5572222222222223"/>
    <n v="7.1477777777777787"/>
    <n v="0.40944444444444444"/>
    <n v="0"/>
    <n v="0"/>
    <n v="0"/>
    <n v="100"/>
    <n v="31.488425925925934"/>
    <n v="31.488425925925934"/>
    <n v="100"/>
    <n v="0"/>
    <n v="0"/>
    <n v="0"/>
    <n v="5.417922517091818E-2"/>
    <n v="0"/>
    <n v="7.5572222222222223"/>
    <n v="0"/>
    <n v="7.5572222222222223"/>
    <n v="0"/>
    <n v="0"/>
    <n v="0"/>
    <n v="5429.1080000000002"/>
    <s v="Tonelada métrica"/>
    <n v="718.39994118944276"/>
    <m/>
    <m/>
  </r>
  <r>
    <x v="20"/>
    <s v="FROTA 01"/>
    <x v="4"/>
    <x v="4"/>
    <d v="1901-05-16T00:00:00"/>
    <n v="90"/>
    <x v="4"/>
    <s v="CA1014KS114"/>
    <s v="16/05/2023"/>
    <s v="00:00:00"/>
    <s v="16/05/2023"/>
    <s v="23:59:59"/>
    <n v="23.999999999999996"/>
    <n v="0"/>
    <n v="0"/>
    <n v="0"/>
    <n v="0"/>
    <n v="0"/>
    <n v="0"/>
    <n v="23.999999999999996"/>
    <n v="20.79527777777778"/>
    <n v="13.74388888888889"/>
    <n v="7.0513888888888889"/>
    <n v="3.2047222222222227"/>
    <n v="3.2047222222222227"/>
    <n v="2.9033333333333338"/>
    <n v="0.30138888888888887"/>
    <n v="0"/>
    <n v="0"/>
    <n v="0"/>
    <n v="100"/>
    <n v="13.353009259259263"/>
    <n v="13.353009259259263"/>
    <n v="100"/>
    <n v="0"/>
    <n v="0"/>
    <n v="0"/>
    <n v="9.4045245731125923E-2"/>
    <n v="0"/>
    <n v="3.2047222222222227"/>
    <n v="0"/>
    <n v="3.2047222222222227"/>
    <n v="0"/>
    <n v="0"/>
    <n v="0"/>
    <n v="2552.4059999999999"/>
    <s v="Tonelada métrica"/>
    <n v="796.45155586374324"/>
    <m/>
    <m/>
  </r>
  <r>
    <x v="20"/>
    <s v="FROTA 01"/>
    <x v="4"/>
    <x v="4"/>
    <d v="1901-05-16T00:00:00"/>
    <n v="90"/>
    <x v="5"/>
    <s v="CA1014KS115"/>
    <s v="16/05/2023"/>
    <s v="00:00:00"/>
    <s v="16/05/2023"/>
    <s v="23:59:59"/>
    <n v="24"/>
    <n v="0"/>
    <n v="0"/>
    <n v="0"/>
    <n v="0"/>
    <n v="0"/>
    <n v="0"/>
    <n v="24"/>
    <n v="18.726666666666667"/>
    <n v="11.701666666666666"/>
    <n v="7.0250000000000004"/>
    <n v="5.2733333333333334"/>
    <n v="5.2733333333333334"/>
    <n v="4.7727777777777778"/>
    <n v="0.50055555555555553"/>
    <n v="0"/>
    <n v="0"/>
    <n v="0"/>
    <n v="100"/>
    <n v="21.972222222222225"/>
    <n v="21.972222222222225"/>
    <n v="100"/>
    <n v="0"/>
    <n v="0"/>
    <n v="0"/>
    <n v="9.4922039612305095E-2"/>
    <n v="0"/>
    <n v="5.2733333333333334"/>
    <n v="0"/>
    <n v="5.2733333333333334"/>
    <n v="0"/>
    <n v="0"/>
    <n v="0"/>
    <n v="3933.9580000000001"/>
    <s v="Tonelada métrica"/>
    <n v="746.00973451327627"/>
    <m/>
    <m/>
  </r>
  <r>
    <x v="20"/>
    <s v="FROTA 01"/>
    <x v="4"/>
    <x v="4"/>
    <d v="1901-05-16T00:00:00"/>
    <n v="90"/>
    <x v="6"/>
    <s v="CA1014KS116"/>
    <s v="16/05/2023"/>
    <s v="00:00:00"/>
    <s v="16/05/2023"/>
    <s v="23:59:59"/>
    <n v="24.000000000000004"/>
    <n v="0"/>
    <n v="0"/>
    <n v="0"/>
    <n v="0"/>
    <n v="0"/>
    <n v="0"/>
    <n v="24.000000000000004"/>
    <n v="17.745000000000001"/>
    <n v="10.704444444444444"/>
    <n v="7.0405555555555548"/>
    <n v="6.2549999999999999"/>
    <n v="6.2549999999999999"/>
    <n v="5.5477777777777781"/>
    <n v="0.7072222222222222"/>
    <n v="0"/>
    <n v="0"/>
    <n v="0"/>
    <n v="100"/>
    <n v="26.062499999999993"/>
    <n v="26.062499999999993"/>
    <n v="100"/>
    <n v="0"/>
    <n v="0"/>
    <n v="0"/>
    <n v="0.11306510347277733"/>
    <n v="0"/>
    <n v="6.2549999999999999"/>
    <n v="0"/>
    <n v="6.2549999999999999"/>
    <n v="0"/>
    <n v="0"/>
    <n v="0"/>
    <n v="4223.46"/>
    <s v="Tonelada métrica"/>
    <n v="675.21342925659474"/>
    <m/>
    <m/>
  </r>
  <r>
    <x v="20"/>
    <s v="FROTA 01"/>
    <x v="4"/>
    <x v="4"/>
    <d v="1901-05-16T00:00:00"/>
    <n v="90"/>
    <x v="7"/>
    <s v="CA1014KS117"/>
    <s v="16/05/2023"/>
    <s v="00:00:00"/>
    <s v="16/05/2023"/>
    <s v="23:59:59"/>
    <n v="24.000000000000004"/>
    <n v="1.2933333333333332"/>
    <n v="1.2933333333333332"/>
    <n v="0"/>
    <n v="0"/>
    <n v="0"/>
    <n v="0"/>
    <n v="22.706666666666667"/>
    <n v="15.65"/>
    <n v="9.1922222222222238"/>
    <n v="6.4577777777777783"/>
    <n v="7.0566666666666675"/>
    <n v="7.0566666666666675"/>
    <n v="6.3211111111111116"/>
    <n v="0.73555555555555552"/>
    <n v="0"/>
    <n v="0"/>
    <n v="0"/>
    <n v="94.6111111111111"/>
    <n v="31.07751027598356"/>
    <n v="29.402777777777779"/>
    <n v="84.510978043912175"/>
    <n v="0"/>
    <n v="0"/>
    <n v="1"/>
    <n v="0.10423555345614861"/>
    <n v="0"/>
    <n v="7.0566666666666675"/>
    <n v="1.2933333333333332"/>
    <n v="7.0566666666666675"/>
    <n v="1.2933333333333332"/>
    <n v="1"/>
    <n v="0"/>
    <n v="5659.0290000000005"/>
    <s v="Tonelada métrica"/>
    <n v="801.94081247047791"/>
    <m/>
    <m/>
  </r>
  <r>
    <x v="20"/>
    <s v="FROTA 01"/>
    <x v="4"/>
    <x v="4"/>
    <d v="1901-05-16T00:00:00"/>
    <n v="90"/>
    <x v="8"/>
    <s v="CA1014KS118"/>
    <s v="16/05/2023"/>
    <s v="00:00:00"/>
    <s v="16/05/2023"/>
    <s v="23:59:59"/>
    <n v="24"/>
    <n v="5.0650000000000004"/>
    <n v="5.0650000000000004"/>
    <n v="0"/>
    <n v="0"/>
    <n v="0"/>
    <n v="0"/>
    <n v="18.935000000000002"/>
    <n v="13.144722222222223"/>
    <n v="6.7025000000000006"/>
    <n v="6.4422222222222221"/>
    <n v="5.7902777777777779"/>
    <n v="5.7902777777777779"/>
    <n v="5.3530555555555557"/>
    <n v="0.43722222222222218"/>
    <n v="0"/>
    <n v="0"/>
    <n v="0"/>
    <n v="78.895833333333343"/>
    <n v="30.579761171258397"/>
    <n v="24.126157407407408"/>
    <n v="53.34066890145602"/>
    <n v="0"/>
    <n v="0"/>
    <n v="1"/>
    <n v="7.550971455984648E-2"/>
    <n v="0"/>
    <n v="5.7902777777777779"/>
    <n v="5.0650000000000004"/>
    <n v="5.7902777777777779"/>
    <n v="5.0650000000000004"/>
    <n v="1"/>
    <n v="0"/>
    <n v="3530.6590000000001"/>
    <s v="Tonelada métrica"/>
    <n v="609.75641160949851"/>
    <m/>
    <m/>
  </r>
  <r>
    <x v="20"/>
    <s v="FROTA 02"/>
    <x v="4"/>
    <x v="4"/>
    <d v="1901-05-16T00:00:00"/>
    <n v="90"/>
    <x v="9"/>
    <s v="CA1014KS119"/>
    <s v="16/05/2023"/>
    <s v="00:00:00"/>
    <s v="16/05/2023"/>
    <s v="23:59:59"/>
    <n v="24"/>
    <n v="8.3263888888888893"/>
    <n v="0"/>
    <n v="0"/>
    <n v="8.3263888888888893"/>
    <n v="8.3263888888888893"/>
    <n v="0"/>
    <n v="15.673611111111111"/>
    <n v="14.484166666666667"/>
    <n v="7.4924999999999997"/>
    <n v="6.9916666666666671"/>
    <n v="1.1894444444444443"/>
    <n v="1.1894444444444443"/>
    <n v="1.1624999999999999"/>
    <n v="2.6944444444444444E-2"/>
    <n v="0"/>
    <n v="0"/>
    <n v="0"/>
    <n v="65.306712962962962"/>
    <n v="7.5888347363757189"/>
    <n v="4.9560185185185182"/>
    <n v="100"/>
    <n v="0"/>
    <n v="0"/>
    <n v="0"/>
    <n v="2.2652965903783281E-2"/>
    <n v="0"/>
    <n v="1.1894444444444443"/>
    <n v="0"/>
    <n v="1.1894444444444443"/>
    <n v="0"/>
    <n v="0"/>
    <n v="1"/>
    <n v="917.25900000000001"/>
    <s v="Tonelada métrica"/>
    <n v="771.16590378328169"/>
    <m/>
    <m/>
  </r>
  <r>
    <x v="20"/>
    <s v="FROTA 02"/>
    <x v="4"/>
    <x v="4"/>
    <d v="1901-05-16T00:00:00"/>
    <n v="90"/>
    <x v="10"/>
    <s v="CA1014KS120"/>
    <s v="16/05/2023"/>
    <s v="00:00:00"/>
    <s v="16/05/2023"/>
    <s v="23:59:59"/>
    <n v="24"/>
    <n v="19.603055555555557"/>
    <n v="19.603055555555557"/>
    <n v="0"/>
    <n v="0"/>
    <n v="0"/>
    <n v="0"/>
    <n v="4.3969444444444443"/>
    <n v="0.86"/>
    <n v="0.86"/>
    <n v="0"/>
    <n v="3.5369444444444449"/>
    <n v="3.5369444444444449"/>
    <n v="2.7983333333333338"/>
    <n v="0.73861111111111111"/>
    <n v="0"/>
    <n v="0"/>
    <n v="0"/>
    <n v="18.320601851851851"/>
    <n v="80.440962789816169"/>
    <n v="14.737268518518521"/>
    <n v="15.284980313070202"/>
    <n v="0"/>
    <n v="0"/>
    <n v="1"/>
    <n v="0.20882745621613127"/>
    <n v="0"/>
    <n v="3.5369444444444449"/>
    <n v="19.603055555555557"/>
    <n v="3.5369444444444449"/>
    <n v="19.603055555555557"/>
    <n v="1"/>
    <n v="0"/>
    <n v="2833.41"/>
    <s v="Tonelada métrica"/>
    <n v="801.08976674782161"/>
    <m/>
    <m/>
  </r>
  <r>
    <x v="20"/>
    <s v="FROTA 02"/>
    <x v="4"/>
    <x v="4"/>
    <d v="1901-05-16T00:00:00"/>
    <n v="90"/>
    <x v="11"/>
    <s v="CA1014KS121"/>
    <s v="16/05/2023"/>
    <s v="00:00:00"/>
    <s v="16/05/2023"/>
    <s v="23:59:59"/>
    <n v="23.999999999999993"/>
    <n v="0.60194444444444439"/>
    <n v="0"/>
    <n v="0"/>
    <n v="0.60194444444444439"/>
    <n v="0.60194444444444439"/>
    <n v="0"/>
    <n v="23.398055555555548"/>
    <n v="16.138611111111111"/>
    <n v="8.6755555555555564"/>
    <n v="7.463055555555556"/>
    <n v="7.259444444444445"/>
    <n v="7.259444444444445"/>
    <n v="6.8838888888888894"/>
    <n v="0.37555555555555553"/>
    <n v="0"/>
    <n v="0"/>
    <n v="0"/>
    <n v="97.491898148148152"/>
    <n v="31.02584497762161"/>
    <n v="30.247685185185198"/>
    <n v="100"/>
    <n v="0"/>
    <n v="0"/>
    <n v="0"/>
    <n v="5.1733374148618651E-2"/>
    <n v="0"/>
    <n v="7.259444444444445"/>
    <n v="0"/>
    <n v="7.259444444444445"/>
    <n v="0"/>
    <n v="0"/>
    <n v="1"/>
    <n v="3716.8829999999998"/>
    <s v="Tonelada métrica"/>
    <n v="512.00653554756286"/>
    <m/>
    <m/>
  </r>
  <r>
    <x v="20"/>
    <s v="FROTA 01"/>
    <x v="4"/>
    <x v="4"/>
    <d v="1901-05-17T00:00:00"/>
    <n v="90"/>
    <x v="0"/>
    <s v="CA1014KS110"/>
    <s v="17/05/2023"/>
    <s v="00:00:00"/>
    <s v="17/05/2023"/>
    <s v="23:59:59"/>
    <n v="24"/>
    <n v="8.4919444444444441"/>
    <n v="0"/>
    <n v="0"/>
    <n v="8.4919444444444441"/>
    <n v="8.4919444444444441"/>
    <n v="0"/>
    <n v="15.508055555555558"/>
    <n v="5.5025000000000004"/>
    <n v="5.5025000000000004"/>
    <n v="0"/>
    <n v="10.005555555555556"/>
    <n v="10.005555555555556"/>
    <n v="9.3769444444444439"/>
    <n v="0.62861111111111112"/>
    <n v="0"/>
    <n v="0"/>
    <n v="0"/>
    <n v="64.616898148148167"/>
    <n v="64.518440237152731"/>
    <n v="41.689814814814817"/>
    <n v="100"/>
    <n v="0"/>
    <n v="0"/>
    <n v="0"/>
    <n v="6.2826207662409761E-2"/>
    <n v="0"/>
    <n v="10.005555555555556"/>
    <n v="0"/>
    <n v="10.005555555555556"/>
    <n v="0"/>
    <n v="0"/>
    <n v="1"/>
    <n v="5373.1180000000004"/>
    <s v="Tonelada métrica"/>
    <n v="537.01345918933907"/>
    <m/>
    <m/>
  </r>
  <r>
    <x v="20"/>
    <s v="FROTA 01"/>
    <x v="4"/>
    <x v="4"/>
    <d v="1901-05-17T00:00:00"/>
    <n v="90"/>
    <x v="1"/>
    <s v="CA1014KS111"/>
    <s v="17/05/2023"/>
    <s v="00:00:00"/>
    <s v="17/05/2023"/>
    <s v="23:59:59"/>
    <n v="24"/>
    <n v="0.49055555555555558"/>
    <n v="0.49055555555555558"/>
    <n v="0"/>
    <n v="0"/>
    <n v="0"/>
    <n v="0"/>
    <n v="23.509444444444448"/>
    <n v="6.6263888888888882"/>
    <n v="6.6263888888888882"/>
    <n v="0"/>
    <n v="16.883055555555558"/>
    <n v="16.883055555555558"/>
    <n v="15.273611111111114"/>
    <n v="1.6094444444444447"/>
    <n v="0"/>
    <n v="0"/>
    <n v="0"/>
    <n v="97.956018518518533"/>
    <n v="71.813928208521389"/>
    <n v="70.346064814814824"/>
    <n v="97.176432968262844"/>
    <n v="0"/>
    <n v="0"/>
    <n v="1"/>
    <n v="9.532897875911088E-2"/>
    <n v="0"/>
    <n v="16.883055555555558"/>
    <n v="0.49055555555555558"/>
    <n v="16.883055555555558"/>
    <n v="0.49055555555555558"/>
    <n v="1"/>
    <n v="0"/>
    <n v="10623.977000000001"/>
    <s v="Tonelada métrica"/>
    <n v="629.26861580480079"/>
    <m/>
    <m/>
  </r>
  <r>
    <x v="20"/>
    <s v="FROTA 01"/>
    <x v="4"/>
    <x v="4"/>
    <d v="1901-05-17T00:00:00"/>
    <n v="90"/>
    <x v="2"/>
    <s v="CA1014KS112"/>
    <s v="17/05/2023"/>
    <s v="00:00:00"/>
    <s v="17/05/2023"/>
    <s v="23:59:59"/>
    <n v="24.000000000000004"/>
    <n v="21.611388888888889"/>
    <n v="0"/>
    <n v="0"/>
    <n v="21.611388888888889"/>
    <n v="21.611388888888889"/>
    <n v="0"/>
    <n v="2.388611111111111"/>
    <n v="1.3088888888888888"/>
    <n v="1.3088888888888888"/>
    <n v="0"/>
    <n v="1.0797222222222222"/>
    <n v="1.0797222222222222"/>
    <n v="0.93194444444444446"/>
    <n v="0.14777777777777779"/>
    <n v="0"/>
    <n v="0"/>
    <n v="0"/>
    <n v="9.9525462962962941"/>
    <n v="45.202930573322483"/>
    <n v="4.4988425925925917"/>
    <n v="100"/>
    <n v="0"/>
    <n v="0"/>
    <n v="0"/>
    <n v="0.13686647800360174"/>
    <n v="0"/>
    <n v="1.0797222222222222"/>
    <n v="0"/>
    <n v="1.0797222222222222"/>
    <n v="21.611388888888889"/>
    <n v="1"/>
    <n v="1"/>
    <n v="927.63400000000001"/>
    <s v="Tonelada métrica"/>
    <n v="859.14134293800021"/>
    <m/>
    <m/>
  </r>
  <r>
    <x v="20"/>
    <s v="FROTA 01"/>
    <x v="4"/>
    <x v="4"/>
    <d v="1901-05-17T00:00:00"/>
    <n v="90"/>
    <x v="3"/>
    <s v="CA1014KS113"/>
    <s v="17/05/2023"/>
    <s v="00:00:00"/>
    <s v="17/05/2023"/>
    <s v="23:59:59"/>
    <n v="24.000000000000004"/>
    <n v="0"/>
    <n v="0"/>
    <n v="0"/>
    <n v="0"/>
    <n v="0"/>
    <n v="0"/>
    <n v="24.000000000000004"/>
    <n v="7.1766666666666667"/>
    <n v="7.1766666666666667"/>
    <n v="0"/>
    <n v="16.823333333333334"/>
    <n v="16.823333333333334"/>
    <n v="15.176666666666666"/>
    <n v="1.6466666666666667"/>
    <n v="0"/>
    <n v="0"/>
    <n v="0"/>
    <n v="100"/>
    <n v="70.097222222222214"/>
    <n v="70.097222222222214"/>
    <n v="100"/>
    <n v="0"/>
    <n v="0"/>
    <n v="0"/>
    <n v="9.7879928670497329E-2"/>
    <n v="0"/>
    <n v="16.823333333333334"/>
    <n v="0"/>
    <n v="16.823333333333334"/>
    <n v="0"/>
    <n v="0"/>
    <n v="0"/>
    <n v="14669.791999999999"/>
    <s v="Tonelada métrica"/>
    <n v="871.99080641965531"/>
    <m/>
    <m/>
  </r>
  <r>
    <x v="20"/>
    <s v="FROTA 01"/>
    <x v="4"/>
    <x v="4"/>
    <d v="1901-05-17T00:00:00"/>
    <n v="90"/>
    <x v="4"/>
    <s v="CA1014KS114"/>
    <s v="17/05/2023"/>
    <s v="00:00:00"/>
    <s v="17/05/2023"/>
    <s v="23:59:59"/>
    <n v="24.000000000000004"/>
    <n v="0"/>
    <n v="0"/>
    <n v="0"/>
    <n v="0"/>
    <n v="0"/>
    <n v="0"/>
    <n v="24.000000000000004"/>
    <n v="8.7199999999999989"/>
    <n v="8.7199999999999989"/>
    <n v="0"/>
    <n v="15.280000000000001"/>
    <n v="15.280000000000001"/>
    <n v="13.931111111111111"/>
    <n v="1.3488888888888888"/>
    <n v="0"/>
    <n v="0"/>
    <n v="0"/>
    <n v="100"/>
    <n v="63.666666666666657"/>
    <n v="63.666666666666657"/>
    <n v="100"/>
    <n v="0"/>
    <n v="0"/>
    <n v="0"/>
    <n v="8.8278068644560781E-2"/>
    <n v="0"/>
    <n v="15.280000000000001"/>
    <n v="0"/>
    <n v="15.280000000000001"/>
    <n v="0"/>
    <n v="0"/>
    <n v="0"/>
    <n v="10620.761"/>
    <s v="Tonelada métrica"/>
    <n v="695.07598167539277"/>
    <m/>
    <m/>
  </r>
  <r>
    <x v="20"/>
    <s v="FROTA 01"/>
    <x v="4"/>
    <x v="4"/>
    <d v="1901-05-17T00:00:00"/>
    <n v="90"/>
    <x v="5"/>
    <s v="CA1014KS115"/>
    <s v="17/05/2023"/>
    <s v="00:00:00"/>
    <s v="17/05/2023"/>
    <s v="23:59:59"/>
    <n v="24.000000000000004"/>
    <n v="0"/>
    <n v="0"/>
    <n v="0"/>
    <n v="0"/>
    <n v="0"/>
    <n v="0"/>
    <n v="24.000000000000004"/>
    <n v="8.2502777777777787"/>
    <n v="8.2502777777777787"/>
    <n v="0"/>
    <n v="15.749722222222223"/>
    <n v="15.536666666666667"/>
    <n v="12.293055555555556"/>
    <n v="3.2436111111111114"/>
    <n v="0.21305555555555555"/>
    <n v="0"/>
    <n v="0.21305555555555555"/>
    <n v="100"/>
    <n v="65.623842592592581"/>
    <n v="65.623842592592581"/>
    <n v="100"/>
    <n v="0"/>
    <n v="0"/>
    <n v="0"/>
    <n v="0.20594719483588778"/>
    <n v="0"/>
    <n v="15.749722222222223"/>
    <n v="0"/>
    <n v="15.749722222222223"/>
    <n v="0"/>
    <n v="0"/>
    <n v="0"/>
    <n v="9620.6790000000001"/>
    <s v="Tonelada métrica"/>
    <n v="610.84753522989797"/>
    <m/>
    <m/>
  </r>
  <r>
    <x v="20"/>
    <s v="FROTA 01"/>
    <x v="4"/>
    <x v="4"/>
    <d v="1901-05-17T00:00:00"/>
    <n v="90"/>
    <x v="6"/>
    <s v="CA1014KS116"/>
    <s v="17/05/2023"/>
    <s v="00:00:00"/>
    <s v="17/05/2023"/>
    <s v="23:59:59"/>
    <n v="24"/>
    <n v="0"/>
    <n v="0"/>
    <n v="0"/>
    <n v="0"/>
    <n v="0"/>
    <n v="0"/>
    <n v="24"/>
    <n v="7.3975000000000009"/>
    <n v="7.3975000000000009"/>
    <n v="0"/>
    <n v="16.602499999999999"/>
    <n v="16.602499999999999"/>
    <n v="14.549166666666666"/>
    <n v="2.0533333333333332"/>
    <n v="0"/>
    <n v="0"/>
    <n v="0"/>
    <n v="100"/>
    <n v="69.177083333333329"/>
    <n v="69.177083333333329"/>
    <n v="100"/>
    <n v="0"/>
    <n v="0"/>
    <n v="0"/>
    <n v="0.12367615318978066"/>
    <n v="0"/>
    <n v="16.602499999999999"/>
    <n v="0"/>
    <n v="16.602499999999999"/>
    <n v="0"/>
    <n v="0"/>
    <n v="0"/>
    <n v="13269.135"/>
    <s v="Tonelada métrica"/>
    <n v="799.22511669929236"/>
    <m/>
    <m/>
  </r>
  <r>
    <x v="20"/>
    <s v="FROTA 01"/>
    <x v="4"/>
    <x v="4"/>
    <d v="1901-05-17T00:00:00"/>
    <n v="90"/>
    <x v="7"/>
    <s v="CA1014KS117"/>
    <s v="17/05/2023"/>
    <s v="00:00:00"/>
    <s v="17/05/2023"/>
    <s v="23:59:59"/>
    <n v="24"/>
    <n v="5.8136111111111113"/>
    <n v="5.8136111111111113"/>
    <n v="0"/>
    <n v="0"/>
    <n v="0"/>
    <n v="0"/>
    <n v="18.186388888888889"/>
    <n v="6.5500000000000007"/>
    <n v="6.5500000000000007"/>
    <n v="0"/>
    <n v="11.63638888888889"/>
    <n v="11.63638888888889"/>
    <n v="10.025555555555556"/>
    <n v="1.6108333333333333"/>
    <n v="0"/>
    <n v="0"/>
    <n v="0"/>
    <n v="75.776620370370367"/>
    <n v="63.984054008645053"/>
    <n v="48.484953703703709"/>
    <n v="66.684177013689904"/>
    <n v="0"/>
    <n v="0"/>
    <n v="1"/>
    <n v="0.13843068916951135"/>
    <n v="0"/>
    <n v="11.63638888888889"/>
    <n v="5.8136111111111113"/>
    <n v="11.63638888888889"/>
    <n v="5.8136111111111113"/>
    <n v="1"/>
    <n v="0"/>
    <n v="6670.0360000000001"/>
    <s v="Tonelada métrica"/>
    <n v="573.20497481559278"/>
    <m/>
    <m/>
  </r>
  <r>
    <x v="20"/>
    <s v="FROTA 01"/>
    <x v="4"/>
    <x v="4"/>
    <d v="1901-05-17T00:00:00"/>
    <n v="90"/>
    <x v="8"/>
    <s v="CA1014KS118"/>
    <s v="17/05/2023"/>
    <s v="00:00:00"/>
    <s v="17/05/2023"/>
    <s v="23:59:59"/>
    <n v="24"/>
    <n v="19.360277777777778"/>
    <n v="19.360277777777778"/>
    <n v="0"/>
    <n v="0"/>
    <n v="0"/>
    <n v="0"/>
    <n v="4.6397222222222219"/>
    <n v="3.269166666666667"/>
    <n v="3.269166666666667"/>
    <n v="0"/>
    <n v="1.3705555555555555"/>
    <n v="1.3705555555555555"/>
    <n v="1.3011111111111111"/>
    <n v="6.9444444444444448E-2"/>
    <n v="0"/>
    <n v="0"/>
    <n v="0"/>
    <n v="19.332175925925924"/>
    <n v="29.539603664012454"/>
    <n v="5.7106481481481479"/>
    <n v="6.6111937398668106"/>
    <n v="0"/>
    <n v="0"/>
    <n v="0"/>
    <n v="5.0668828536684238E-2"/>
    <n v="0"/>
    <n v="1.3705555555555555"/>
    <n v="0"/>
    <n v="1.3705555555555555"/>
    <n v="0"/>
    <n v="0"/>
    <n v="0"/>
    <n v="1658.9559999999999"/>
    <s v="Tonelada métrica"/>
    <n v="1210.4259424402157"/>
    <m/>
    <m/>
  </r>
  <r>
    <x v="20"/>
    <s v="FROTA 02"/>
    <x v="4"/>
    <x v="4"/>
    <d v="1901-05-17T00:00:00"/>
    <n v="90"/>
    <x v="9"/>
    <s v="CA1014KS119"/>
    <s v="17/05/2023"/>
    <s v="00:00:00"/>
    <s v="17/05/2023"/>
    <s v="23:59:59"/>
    <n v="24"/>
    <n v="1.5519444444444443"/>
    <n v="0"/>
    <n v="0"/>
    <n v="1.5519444444444443"/>
    <n v="1.5519444444444443"/>
    <n v="0"/>
    <n v="22.448055555555552"/>
    <n v="5.8611111111111116"/>
    <n v="5.8611111111111116"/>
    <n v="0"/>
    <n v="16.586944444444448"/>
    <n v="16.586944444444448"/>
    <n v="14.480277777777779"/>
    <n v="2.1066666666666669"/>
    <n v="0"/>
    <n v="0"/>
    <n v="0"/>
    <n v="93.533564814814795"/>
    <n v="73.890339425587499"/>
    <n v="69.112268518518533"/>
    <n v="100"/>
    <n v="0"/>
    <n v="0"/>
    <n v="0"/>
    <n v="0.12700751930065479"/>
    <n v="0"/>
    <n v="16.586944444444448"/>
    <n v="0"/>
    <n v="16.586944444444448"/>
    <n v="1.5519444444444443"/>
    <n v="1"/>
    <n v="1"/>
    <n v="13636.705"/>
    <s v="Tonelada métrica"/>
    <n v="822.13484500862478"/>
    <m/>
    <m/>
  </r>
  <r>
    <x v="20"/>
    <s v="FROTA 02"/>
    <x v="4"/>
    <x v="4"/>
    <d v="1901-05-17T00:00:00"/>
    <n v="90"/>
    <x v="10"/>
    <s v="CA1014KS120"/>
    <s v="17/05/2023"/>
    <s v="00:00:00"/>
    <s v="17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0"/>
    <s v="FROTA 02"/>
    <x v="4"/>
    <x v="4"/>
    <d v="1901-05-17T00:00:00"/>
    <n v="90"/>
    <x v="11"/>
    <s v="CA1014KS121"/>
    <s v="17/05/2023"/>
    <s v="00:00:00"/>
    <s v="17/05/2023"/>
    <s v="23:59:59"/>
    <n v="23.999999999999993"/>
    <n v="3.0716666666666668"/>
    <n v="0"/>
    <n v="0"/>
    <n v="3.0716666666666668"/>
    <n v="3.0716666666666668"/>
    <n v="0"/>
    <n v="20.928333333333327"/>
    <n v="7.044999999999999"/>
    <n v="7.044999999999999"/>
    <n v="0"/>
    <n v="13.883333333333333"/>
    <n v="13.883333333333333"/>
    <n v="12.47"/>
    <n v="1.4133333333333333"/>
    <n v="0"/>
    <n v="0"/>
    <n v="0"/>
    <n v="87.201388888888886"/>
    <n v="66.337500995460715"/>
    <n v="57.847222222222236"/>
    <n v="100"/>
    <n v="0"/>
    <n v="0"/>
    <n v="0"/>
    <n v="0.10180072028811525"/>
    <n v="0"/>
    <n v="13.883333333333333"/>
    <n v="0"/>
    <n v="13.883333333333333"/>
    <n v="3.0716666666666668"/>
    <n v="1"/>
    <n v="1"/>
    <n v="9568.1540000000005"/>
    <s v="Tonelada métrica"/>
    <n v="689.18276110444094"/>
    <m/>
    <m/>
  </r>
  <r>
    <x v="20"/>
    <s v="FROTA 01"/>
    <x v="4"/>
    <x v="4"/>
    <d v="1901-05-18T00:00:00"/>
    <n v="90"/>
    <x v="0"/>
    <s v="CA1014KS110"/>
    <s v="18/05/2023"/>
    <s v="00:00:00"/>
    <s v="18/05/2023"/>
    <s v="23:59:59"/>
    <n v="23.999999999999993"/>
    <n v="0"/>
    <n v="0"/>
    <n v="0"/>
    <n v="0"/>
    <n v="0"/>
    <n v="0"/>
    <n v="23.999999999999993"/>
    <n v="10.927499999999998"/>
    <n v="6.3274999999999997"/>
    <n v="4.5999999999999996"/>
    <n v="13.0725"/>
    <n v="13.0725"/>
    <n v="11.856944444444446"/>
    <n v="1.2155555555555555"/>
    <n v="0"/>
    <n v="0"/>
    <n v="0"/>
    <n v="100"/>
    <n v="54.468750000000007"/>
    <n v="54.468750000000007"/>
    <n v="100"/>
    <n v="0"/>
    <n v="0"/>
    <n v="0"/>
    <n v="9.2985699411402223E-2"/>
    <n v="0"/>
    <n v="13.0725"/>
    <n v="0"/>
    <n v="13.0725"/>
    <n v="0"/>
    <n v="0"/>
    <n v="0"/>
    <n v="10031.293"/>
    <s v="Tonelada métrica"/>
    <n v="767.358424172882"/>
    <m/>
    <m/>
  </r>
  <r>
    <x v="20"/>
    <s v="FROTA 01"/>
    <x v="4"/>
    <x v="4"/>
    <d v="1901-05-18T00:00:00"/>
    <n v="90"/>
    <x v="1"/>
    <s v="CA1014KS111"/>
    <s v="18/05/2023"/>
    <s v="00:00:00"/>
    <s v="18/05/2023"/>
    <s v="23:59:59"/>
    <n v="24.000000000000004"/>
    <n v="0"/>
    <n v="0"/>
    <n v="0"/>
    <n v="0"/>
    <n v="0"/>
    <n v="0"/>
    <n v="24.000000000000004"/>
    <n v="11.251666666666665"/>
    <n v="5.4008333333333329"/>
    <n v="5.8508333333333331"/>
    <n v="12.748333333333333"/>
    <n v="12.744722222222222"/>
    <n v="11.030833333333332"/>
    <n v="1.7138888888888888"/>
    <n v="3.6111111111111109E-3"/>
    <n v="0"/>
    <n v="3.6111111111111109E-3"/>
    <n v="100"/>
    <n v="53.118055555555543"/>
    <n v="53.118055555555543"/>
    <n v="100"/>
    <n v="0"/>
    <n v="0"/>
    <n v="0"/>
    <n v="0.13444023183858456"/>
    <n v="0"/>
    <n v="12.748333333333333"/>
    <n v="0"/>
    <n v="12.748333333333333"/>
    <n v="0"/>
    <n v="0"/>
    <n v="0"/>
    <n v="10377.754999999999"/>
    <s v="Tonelada métrica"/>
    <n v="814.0479801281208"/>
    <m/>
    <m/>
  </r>
  <r>
    <x v="20"/>
    <s v="FROTA 01"/>
    <x v="4"/>
    <x v="4"/>
    <d v="1901-05-18T00:00:00"/>
    <n v="90"/>
    <x v="2"/>
    <s v="CA1014KS112"/>
    <s v="18/05/2023"/>
    <s v="00:00:00"/>
    <s v="18/05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0"/>
    <s v="FROTA 01"/>
    <x v="4"/>
    <x v="4"/>
    <d v="1901-05-18T00:00:00"/>
    <n v="90"/>
    <x v="3"/>
    <s v="CA1014KS113"/>
    <s v="18/05/2023"/>
    <s v="00:00:00"/>
    <s v="18/05/2023"/>
    <s v="23:59:59"/>
    <n v="23.999999999999993"/>
    <n v="0"/>
    <n v="0"/>
    <n v="0"/>
    <n v="0"/>
    <n v="0"/>
    <n v="0"/>
    <n v="23.999999999999993"/>
    <n v="9.6027777777777779"/>
    <n v="4.7741666666666669"/>
    <n v="4.8286111111111119"/>
    <n v="14.397222222222222"/>
    <n v="14.397222222222222"/>
    <n v="13.105833333333337"/>
    <n v="1.2913888888888889"/>
    <n v="0"/>
    <n v="0"/>
    <n v="0"/>
    <n v="100"/>
    <n v="59.988425925925945"/>
    <n v="59.988425925925945"/>
    <n v="100"/>
    <n v="0"/>
    <n v="0"/>
    <n v="0"/>
    <n v="8.9697086629365236E-2"/>
    <n v="0"/>
    <n v="14.397222222222222"/>
    <n v="0"/>
    <n v="14.397222222222222"/>
    <n v="0"/>
    <n v="0"/>
    <n v="0"/>
    <n v="10974.550999999999"/>
    <s v="Tonelada métrica"/>
    <n v="762.26863978390895"/>
    <m/>
    <m/>
  </r>
  <r>
    <x v="20"/>
    <s v="FROTA 01"/>
    <x v="4"/>
    <x v="4"/>
    <d v="1901-05-18T00:00:00"/>
    <n v="90"/>
    <x v="4"/>
    <s v="CA1014KS114"/>
    <s v="18/05/2023"/>
    <s v="00:00:00"/>
    <s v="18/05/2023"/>
    <s v="23:59:59"/>
    <n v="24.000000000000004"/>
    <n v="0.25361111111111112"/>
    <n v="0.25361111111111112"/>
    <n v="0"/>
    <n v="0"/>
    <n v="0"/>
    <n v="0"/>
    <n v="23.746388888888891"/>
    <n v="10.051666666666668"/>
    <n v="4.3997222222222216"/>
    <n v="5.6519444444444442"/>
    <n v="13.694722222222223"/>
    <n v="13.694722222222223"/>
    <n v="12.253055555555557"/>
    <n v="1.4416666666666664"/>
    <n v="0"/>
    <n v="0"/>
    <n v="0"/>
    <n v="98.943287037037038"/>
    <n v="57.670756957198165"/>
    <n v="57.061342592592588"/>
    <n v="98.181781973154898"/>
    <n v="0"/>
    <n v="0"/>
    <n v="1"/>
    <n v="0.10527169834283277"/>
    <n v="0"/>
    <n v="13.694722222222223"/>
    <n v="0.25361111111111112"/>
    <n v="13.694722222222223"/>
    <n v="0.25361111111111112"/>
    <n v="1"/>
    <n v="0"/>
    <n v="9765.8060000000005"/>
    <s v="Tonelada métrica"/>
    <n v="713.1072716577753"/>
    <m/>
    <m/>
  </r>
  <r>
    <x v="20"/>
    <s v="FROTA 01"/>
    <x v="4"/>
    <x v="4"/>
    <d v="1901-05-18T00:00:00"/>
    <n v="90"/>
    <x v="5"/>
    <s v="CA1014KS115"/>
    <s v="18/05/2023"/>
    <s v="00:00:00"/>
    <s v="18/05/2023"/>
    <s v="23:59:59"/>
    <n v="24"/>
    <n v="0"/>
    <n v="0"/>
    <n v="0"/>
    <n v="0"/>
    <n v="0"/>
    <n v="0"/>
    <n v="24"/>
    <n v="10.263611111111111"/>
    <n v="4.1930555555555555"/>
    <n v="6.0705555555555559"/>
    <n v="13.736388888888889"/>
    <n v="13.736388888888889"/>
    <n v="11.872222222222224"/>
    <n v="1.8641666666666667"/>
    <n v="0"/>
    <n v="0"/>
    <n v="0"/>
    <n v="100"/>
    <n v="57.234953703703709"/>
    <n v="57.234953703703709"/>
    <n v="100"/>
    <n v="0"/>
    <n v="0"/>
    <n v="0"/>
    <n v="0.13571009686356192"/>
    <n v="0"/>
    <n v="13.736388888888889"/>
    <n v="0"/>
    <n v="13.736388888888889"/>
    <n v="0"/>
    <n v="0"/>
    <n v="0"/>
    <n v="10206.499"/>
    <s v="Tonelada métrica"/>
    <n v="743.02635740429969"/>
    <m/>
    <m/>
  </r>
  <r>
    <x v="20"/>
    <s v="FROTA 01"/>
    <x v="4"/>
    <x v="4"/>
    <d v="1901-05-18T00:00:00"/>
    <n v="90"/>
    <x v="6"/>
    <s v="CA1014KS116"/>
    <s v="18/05/2023"/>
    <s v="00:00:00"/>
    <s v="18/05/2023"/>
    <s v="23:59:59"/>
    <n v="24.000000000000004"/>
    <n v="0"/>
    <n v="0"/>
    <n v="0"/>
    <n v="0"/>
    <n v="0"/>
    <n v="0"/>
    <n v="24.000000000000004"/>
    <n v="9.6455555555555534"/>
    <n v="5.8097222222222209"/>
    <n v="3.8358333333333334"/>
    <n v="14.354444444444443"/>
    <n v="14.156944444444443"/>
    <n v="13.154444444444445"/>
    <n v="1.0024999999999999"/>
    <n v="0.19750000000000001"/>
    <n v="0"/>
    <n v="0.19750000000000001"/>
    <n v="100"/>
    <n v="59.810185185185169"/>
    <n v="59.810185185185169"/>
    <n v="100"/>
    <n v="0"/>
    <n v="0"/>
    <n v="0"/>
    <n v="6.9838996826379757E-2"/>
    <n v="0"/>
    <n v="14.354444444444443"/>
    <n v="0"/>
    <n v="14.354444444444443"/>
    <n v="0"/>
    <n v="0"/>
    <n v="0"/>
    <n v="12340.602999999999"/>
    <s v="Tonelada métrica"/>
    <n v="859.70606858116025"/>
    <m/>
    <m/>
  </r>
  <r>
    <x v="20"/>
    <s v="FROTA 01"/>
    <x v="4"/>
    <x v="4"/>
    <d v="1901-05-18T00:00:00"/>
    <n v="90"/>
    <x v="7"/>
    <s v="CA1014KS117"/>
    <s v="18/05/2023"/>
    <s v="00:00:00"/>
    <s v="18/05/2023"/>
    <s v="23:59:59"/>
    <n v="24"/>
    <n v="0.79555555555555557"/>
    <n v="0.79555555555555557"/>
    <n v="0"/>
    <n v="0"/>
    <n v="0"/>
    <n v="0"/>
    <n v="23.204444444444444"/>
    <n v="9.8069444444444454"/>
    <n v="5.3222222222222229"/>
    <n v="4.4847222222222225"/>
    <n v="13.397499999999997"/>
    <n v="13.385833333333331"/>
    <n v="12.277222222222221"/>
    <n v="1.1086111111111112"/>
    <n v="1.1666666666666667E-2"/>
    <n v="0"/>
    <n v="1.1666666666666667E-2"/>
    <n v="96.68518518518519"/>
    <n v="57.736784140969156"/>
    <n v="55.822916666666657"/>
    <n v="94.394754868382421"/>
    <n v="0"/>
    <n v="0"/>
    <n v="1"/>
    <n v="8.2747610458004217E-2"/>
    <n v="0"/>
    <n v="13.397499999999997"/>
    <n v="0.79555555555555557"/>
    <n v="13.397499999999997"/>
    <n v="0.79555555555555557"/>
    <n v="1"/>
    <n v="0"/>
    <n v="12939.214"/>
    <s v="Tonelada métrica"/>
    <n v="965.79317036760585"/>
    <m/>
    <m/>
  </r>
  <r>
    <x v="20"/>
    <s v="FROTA 01"/>
    <x v="4"/>
    <x v="4"/>
    <d v="1901-05-18T00:00:00"/>
    <n v="90"/>
    <x v="8"/>
    <s v="CA1014KS118"/>
    <s v="18/05/2023"/>
    <s v="00:00:00"/>
    <s v="18/05/2023"/>
    <s v="23:59:59"/>
    <n v="24.000000000000004"/>
    <n v="0"/>
    <n v="0"/>
    <n v="0"/>
    <n v="0"/>
    <n v="0"/>
    <n v="0"/>
    <n v="24.000000000000004"/>
    <n v="8.4988888888888887"/>
    <n v="4.5069444444444446"/>
    <n v="3.9919444444444441"/>
    <n v="15.501111111111111"/>
    <n v="15.501111111111111"/>
    <n v="13.401944444444444"/>
    <n v="2.0991666666666666"/>
    <n v="0"/>
    <n v="0"/>
    <n v="0"/>
    <n v="100"/>
    <n v="64.587962962962948"/>
    <n v="64.587962962962948"/>
    <n v="100"/>
    <n v="0"/>
    <n v="0"/>
    <n v="0"/>
    <n v="0.13542039997132821"/>
    <n v="0"/>
    <n v="15.501111111111111"/>
    <n v="0"/>
    <n v="15.501111111111111"/>
    <n v="0"/>
    <n v="0"/>
    <n v="0"/>
    <n v="11603.790999999999"/>
    <s v="Tonelada métrica"/>
    <n v="748.57801591283783"/>
    <m/>
    <m/>
  </r>
  <r>
    <x v="20"/>
    <s v="FROTA 02"/>
    <x v="4"/>
    <x v="4"/>
    <d v="1901-05-18T00:00:00"/>
    <n v="90"/>
    <x v="9"/>
    <s v="CA1014KS119"/>
    <s v="18/05/2023"/>
    <s v="00:00:00"/>
    <s v="18/05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0"/>
    <s v="FROTA 02"/>
    <x v="4"/>
    <x v="4"/>
    <d v="1901-05-18T00:00:00"/>
    <n v="90"/>
    <x v="10"/>
    <s v="CA1014KS120"/>
    <s v="18/05/2023"/>
    <s v="00:00:00"/>
    <s v="18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0"/>
    <s v="Tonelada métrica"/>
    <n v="0"/>
    <m/>
    <m/>
  </r>
  <r>
    <x v="20"/>
    <s v="FROTA 02"/>
    <x v="4"/>
    <x v="4"/>
    <d v="1901-05-18T00:00:00"/>
    <n v="90"/>
    <x v="11"/>
    <s v="CA1014KS121"/>
    <s v="18/05/2023"/>
    <s v="00:00:00"/>
    <s v="18/05/2023"/>
    <s v="23:59:59"/>
    <n v="23.999999999999993"/>
    <n v="6.1263888888888882"/>
    <n v="0"/>
    <n v="0"/>
    <n v="6.1263888888888882"/>
    <n v="6.1263888888888882"/>
    <n v="0"/>
    <n v="17.87361111111111"/>
    <n v="8.224444444444444"/>
    <n v="4.3625000000000007"/>
    <n v="3.8619444444444442"/>
    <n v="9.6491666666666678"/>
    <n v="9.6491666666666678"/>
    <n v="9.1286111111111108"/>
    <n v="0.52055555555555555"/>
    <n v="0"/>
    <n v="0"/>
    <n v="0"/>
    <n v="74.473379629629648"/>
    <n v="53.985546662522353"/>
    <n v="40.204861111111128"/>
    <n v="100"/>
    <n v="0"/>
    <n v="0"/>
    <n v="0"/>
    <n v="5.3948239629213801E-2"/>
    <n v="0"/>
    <n v="9.6491666666666678"/>
    <n v="0"/>
    <n v="4.8245833333333339"/>
    <n v="3.0631944444444441"/>
    <n v="2"/>
    <n v="1"/>
    <n v="7942.8810000000003"/>
    <s v="Tonelada métrica"/>
    <n v="823.16756196562801"/>
    <m/>
    <m/>
  </r>
  <r>
    <x v="20"/>
    <s v="FROTA 01"/>
    <x v="4"/>
    <x v="4"/>
    <d v="1901-05-19T00:00:00"/>
    <n v="90"/>
    <x v="0"/>
    <s v="CA1014KS110"/>
    <s v="19/05/2023"/>
    <s v="00:00:00"/>
    <s v="19/05/2023"/>
    <s v="23:59:59"/>
    <n v="23.999999999999996"/>
    <n v="0"/>
    <n v="0"/>
    <n v="0"/>
    <n v="0"/>
    <n v="0"/>
    <n v="0"/>
    <n v="23.999999999999996"/>
    <n v="9.9858333333333338"/>
    <n v="9.9858333333333338"/>
    <n v="0"/>
    <n v="14.014166666666666"/>
    <n v="14.014166666666666"/>
    <n v="12.506666666666666"/>
    <n v="1.5075000000000001"/>
    <n v="0"/>
    <n v="0"/>
    <n v="0"/>
    <n v="100"/>
    <n v="58.392361111111114"/>
    <n v="58.392361111111114"/>
    <n v="100"/>
    <n v="0"/>
    <n v="0"/>
    <n v="0"/>
    <n v="0.10756972111553785"/>
    <n v="0"/>
    <n v="14.014166666666666"/>
    <n v="0"/>
    <n v="14.014166666666666"/>
    <n v="0"/>
    <n v="0"/>
    <n v="0"/>
    <n v="10896.936"/>
    <s v="Tonelada métrica"/>
    <n v="777.56574894451967"/>
    <m/>
    <m/>
  </r>
  <r>
    <x v="20"/>
    <s v="FROTA 01"/>
    <x v="4"/>
    <x v="4"/>
    <d v="1901-05-19T00:00:00"/>
    <n v="90"/>
    <x v="1"/>
    <s v="CA1014KS111"/>
    <s v="19/05/2023"/>
    <s v="00:00:00"/>
    <s v="19/05/2023"/>
    <s v="23:59:59"/>
    <n v="24.000000000000004"/>
    <n v="0"/>
    <n v="0"/>
    <n v="0"/>
    <n v="0"/>
    <n v="0"/>
    <n v="0"/>
    <n v="24.000000000000004"/>
    <n v="10.275555555555556"/>
    <n v="10.275555555555556"/>
    <n v="0"/>
    <n v="13.724444444444442"/>
    <n v="13.724444444444442"/>
    <n v="11.972777777777777"/>
    <n v="1.7516666666666665"/>
    <n v="0"/>
    <n v="0"/>
    <n v="0"/>
    <n v="100"/>
    <n v="57.185185185185169"/>
    <n v="57.185185185185169"/>
    <n v="100"/>
    <n v="0"/>
    <n v="0"/>
    <n v="0"/>
    <n v="0.12763115284974094"/>
    <n v="0"/>
    <n v="13.724444444444442"/>
    <n v="0"/>
    <n v="13.724444444444442"/>
    <n v="0"/>
    <n v="0"/>
    <n v="0"/>
    <n v="11735.700999999999"/>
    <s v="Tonelada métrica"/>
    <n v="855.09479436528466"/>
    <m/>
    <m/>
  </r>
  <r>
    <x v="20"/>
    <s v="FROTA 01"/>
    <x v="4"/>
    <x v="4"/>
    <d v="1901-05-19T00:00:00"/>
    <n v="90"/>
    <x v="2"/>
    <s v="CA1014KS112"/>
    <s v="19/05/2023"/>
    <s v="00:00:00"/>
    <s v="19/05/2023"/>
    <s v="23:59:59"/>
    <n v="23.999999999999996"/>
    <n v="5.1286111111111108"/>
    <n v="0"/>
    <n v="0"/>
    <n v="5.1286111111111108"/>
    <n v="5.1286111111111108"/>
    <n v="0"/>
    <n v="18.871388888888884"/>
    <n v="9.3008333333333333"/>
    <n v="9.3008333333333333"/>
    <n v="0"/>
    <n v="9.5705555555555542"/>
    <n v="9.5705555555555542"/>
    <n v="8.411944444444444"/>
    <n v="1.158611111111111"/>
    <n v="0"/>
    <n v="0"/>
    <n v="0"/>
    <n v="78.630787037037038"/>
    <n v="50.714632674389513"/>
    <n v="39.87731481481481"/>
    <n v="100"/>
    <n v="0"/>
    <n v="0"/>
    <n v="0"/>
    <n v="0.12105996400998434"/>
    <n v="0"/>
    <n v="9.5705555555555542"/>
    <n v="0"/>
    <n v="9.5705555555555542"/>
    <n v="0"/>
    <n v="0"/>
    <n v="1"/>
    <n v="6777.3149999999996"/>
    <s v="Tonelada métrica"/>
    <n v="708.14227665873307"/>
    <m/>
    <m/>
  </r>
  <r>
    <x v="20"/>
    <s v="FROTA 01"/>
    <x v="4"/>
    <x v="4"/>
    <d v="1901-05-19T00:00:00"/>
    <n v="90"/>
    <x v="3"/>
    <s v="CA1014KS113"/>
    <s v="19/05/2023"/>
    <s v="00:00:00"/>
    <s v="19/05/2023"/>
    <s v="23:59:59"/>
    <n v="24.000000000000004"/>
    <n v="0"/>
    <n v="0"/>
    <n v="0"/>
    <n v="0"/>
    <n v="0"/>
    <n v="0"/>
    <n v="24.000000000000004"/>
    <n v="10.558055555555557"/>
    <n v="10.558055555555557"/>
    <n v="0"/>
    <n v="13.441944444444445"/>
    <n v="13.441944444444445"/>
    <n v="11.346111111111112"/>
    <n v="2.0958333333333332"/>
    <n v="0"/>
    <n v="0"/>
    <n v="0"/>
    <n v="100"/>
    <n v="56.008101851851841"/>
    <n v="56.008101851851841"/>
    <n v="100"/>
    <n v="0"/>
    <n v="0"/>
    <n v="0"/>
    <n v="0.15591742266123865"/>
    <n v="0"/>
    <n v="13.441944444444445"/>
    <n v="0"/>
    <n v="13.441944444444445"/>
    <n v="0"/>
    <n v="0"/>
    <n v="0"/>
    <n v="11150.808999999999"/>
    <s v="Tonelada métrica"/>
    <n v="829.55327230270052"/>
    <m/>
    <m/>
  </r>
  <r>
    <x v="20"/>
    <s v="FROTA 01"/>
    <x v="4"/>
    <x v="4"/>
    <d v="1901-05-19T00:00:00"/>
    <n v="90"/>
    <x v="4"/>
    <s v="CA1014KS114"/>
    <s v="19/05/2023"/>
    <s v="00:00:00"/>
    <s v="19/05/2023"/>
    <s v="23:59:59"/>
    <n v="23.999999999999996"/>
    <n v="2.1922222222222225"/>
    <n v="0.53083333333333338"/>
    <n v="0"/>
    <n v="1.661388888888889"/>
    <n v="1.661388888888889"/>
    <n v="0"/>
    <n v="21.807777777777773"/>
    <n v="12.45472222222222"/>
    <n v="12.45472222222222"/>
    <n v="0"/>
    <n v="9.3530555555555566"/>
    <n v="9.3530555555555566"/>
    <n v="8.0086111111111116"/>
    <n v="1.3444444444444446"/>
    <n v="0"/>
    <n v="0"/>
    <n v="0"/>
    <n v="90.865740740740733"/>
    <n v="42.888622815509265"/>
    <n v="38.971064814814824"/>
    <n v="94.629306952953741"/>
    <n v="0"/>
    <n v="0"/>
    <n v="1"/>
    <n v="0.1437438745508004"/>
    <n v="0"/>
    <n v="9.3530555555555566"/>
    <n v="0.53083333333333338"/>
    <n v="4.6765277777777783"/>
    <n v="1.0961111111111113"/>
    <n v="2"/>
    <n v="0.7578560567663456"/>
    <n v="6688.49"/>
    <s v="Tonelada métrica"/>
    <n v="715.11282706186296"/>
    <m/>
    <m/>
  </r>
  <r>
    <x v="20"/>
    <s v="FROTA 01"/>
    <x v="4"/>
    <x v="4"/>
    <d v="1901-05-19T00:00:00"/>
    <n v="90"/>
    <x v="5"/>
    <s v="CA1014KS115"/>
    <s v="19/05/2023"/>
    <s v="00:00:00"/>
    <s v="19/05/2023"/>
    <s v="23:59:59"/>
    <n v="24"/>
    <n v="0"/>
    <n v="0"/>
    <n v="0"/>
    <n v="0"/>
    <n v="0"/>
    <n v="0"/>
    <n v="24"/>
    <n v="14.940277777777776"/>
    <n v="14.940277777777776"/>
    <n v="0"/>
    <n v="9.0597222222222218"/>
    <n v="9.0597222222222218"/>
    <n v="7.7877777777777775"/>
    <n v="1.2719444444444445"/>
    <n v="0"/>
    <n v="0"/>
    <n v="0"/>
    <n v="100"/>
    <n v="37.748842592592588"/>
    <n v="37.748842592592588"/>
    <n v="100"/>
    <n v="0"/>
    <n v="0"/>
    <n v="0"/>
    <n v="0.14039552353211715"/>
    <n v="0"/>
    <n v="9.0597222222222218"/>
    <n v="0"/>
    <n v="9.0597222222222218"/>
    <n v="0"/>
    <n v="0"/>
    <n v="0"/>
    <n v="7292.7169999999996"/>
    <s v="Tonelada métrica"/>
    <n v="804.96033113597957"/>
    <m/>
    <m/>
  </r>
  <r>
    <x v="20"/>
    <s v="FROTA 01"/>
    <x v="4"/>
    <x v="4"/>
    <d v="1901-05-19T00:00:00"/>
    <n v="90"/>
    <x v="6"/>
    <s v="CA1014KS116"/>
    <s v="19/05/2023"/>
    <s v="00:00:00"/>
    <s v="19/05/2023"/>
    <s v="23:59:59"/>
    <n v="24"/>
    <n v="1.0633333333333332"/>
    <n v="1.0633333333333332"/>
    <n v="0"/>
    <n v="0"/>
    <n v="0"/>
    <n v="0"/>
    <n v="22.936666666666667"/>
    <n v="7.0047222222222221"/>
    <n v="7.0047222222222221"/>
    <n v="0"/>
    <n v="15.931944444444445"/>
    <n v="15.931944444444445"/>
    <n v="13.033055555555556"/>
    <n v="2.8988888888888886"/>
    <n v="0"/>
    <n v="0"/>
    <n v="0"/>
    <n v="95.569444444444457"/>
    <n v="69.460591968221678"/>
    <n v="66.383101851851862"/>
    <n v="93.74336008368337"/>
    <n v="0"/>
    <n v="0"/>
    <n v="1"/>
    <n v="0.18195449394124311"/>
    <n v="0"/>
    <n v="15.931944444444445"/>
    <n v="1.0633333333333332"/>
    <n v="15.931944444444445"/>
    <n v="1.0633333333333332"/>
    <n v="1"/>
    <n v="0"/>
    <n v="10619.496999999999"/>
    <s v="Tonelada métrica"/>
    <n v="666.5537302763488"/>
    <m/>
    <m/>
  </r>
  <r>
    <x v="20"/>
    <s v="FROTA 01"/>
    <x v="4"/>
    <x v="4"/>
    <d v="1901-05-19T00:00:00"/>
    <n v="90"/>
    <x v="7"/>
    <s v="CA1014KS117"/>
    <s v="19/05/2023"/>
    <s v="00:00:00"/>
    <s v="19/05/2023"/>
    <s v="23:59:59"/>
    <n v="24.000000000000011"/>
    <n v="1.0738888888888889"/>
    <n v="1.0738888888888889"/>
    <n v="0"/>
    <n v="0"/>
    <n v="0"/>
    <n v="0"/>
    <n v="22.926111111111123"/>
    <n v="10.044444444444444"/>
    <n v="10.044444444444444"/>
    <n v="0"/>
    <n v="12.881666666666668"/>
    <n v="12.881666666666668"/>
    <n v="10.099444444444444"/>
    <n v="2.7822222222222219"/>
    <n v="0"/>
    <n v="0"/>
    <n v="0"/>
    <n v="95.525462962962976"/>
    <n v="56.187752926066814"/>
    <n v="53.6736111111111"/>
    <n v="92.304936305732483"/>
    <n v="0"/>
    <n v="0"/>
    <n v="1"/>
    <n v="0.2159830939750722"/>
    <n v="0"/>
    <n v="12.881666666666668"/>
    <n v="1.0738888888888889"/>
    <n v="12.881666666666668"/>
    <n v="1.0738888888888889"/>
    <n v="1"/>
    <n v="0"/>
    <n v="10132.584000000001"/>
    <s v="Tonelada métrica"/>
    <n v="786.58951998964983"/>
    <m/>
    <m/>
  </r>
  <r>
    <x v="20"/>
    <s v="FROTA 01"/>
    <x v="4"/>
    <x v="4"/>
    <d v="1901-05-19T00:00:00"/>
    <n v="90"/>
    <x v="8"/>
    <s v="CA1014KS118"/>
    <s v="19/05/2023"/>
    <s v="00:00:00"/>
    <s v="19/05/2023"/>
    <s v="23:59:59"/>
    <n v="24.000000000000007"/>
    <n v="5.8894444444444449"/>
    <n v="5.8894444444444449"/>
    <n v="0"/>
    <n v="0"/>
    <n v="0"/>
    <n v="0"/>
    <n v="18.110555555555557"/>
    <n v="8.7641666666666662"/>
    <n v="8.7641666666666662"/>
    <n v="0"/>
    <n v="9.3463888888888889"/>
    <n v="9.3463888888888889"/>
    <n v="7.9450000000000003"/>
    <n v="1.4013888888888888"/>
    <n v="0"/>
    <n v="0"/>
    <n v="0"/>
    <n v="75.460648148148138"/>
    <n v="51.607411270284366"/>
    <n v="38.943287037037031"/>
    <n v="61.344782949552403"/>
    <n v="0"/>
    <n v="0"/>
    <n v="1"/>
    <n v="0.14993907332005824"/>
    <n v="0"/>
    <n v="9.3463888888888889"/>
    <n v="5.8894444444444449"/>
    <n v="9.3463888888888889"/>
    <n v="5.8894444444444449"/>
    <n v="1"/>
    <n v="0"/>
    <n v="7782.848"/>
    <s v="Tonelada métrica"/>
    <n v="832.71176627931152"/>
    <m/>
    <m/>
  </r>
  <r>
    <x v="20"/>
    <s v="FROTA 02"/>
    <x v="4"/>
    <x v="4"/>
    <d v="1901-05-19T00:00:00"/>
    <n v="90"/>
    <x v="9"/>
    <s v="CA1014KS119"/>
    <s v="19/05/2023"/>
    <s v="00:00:00"/>
    <s v="19/05/2023"/>
    <s v="23:59:59"/>
    <n v="23.999999999999996"/>
    <n v="17.775833333333331"/>
    <n v="0"/>
    <n v="0"/>
    <n v="17.775833333333331"/>
    <n v="17.775833333333331"/>
    <n v="0"/>
    <n v="6.2241666666666662"/>
    <n v="3.5022222222222226"/>
    <n v="3.5022222222222226"/>
    <n v="0"/>
    <n v="2.7219444444444445"/>
    <n v="2.6219444444444444"/>
    <n v="2.2869444444444444"/>
    <n v="0.33500000000000002"/>
    <n v="0.1"/>
    <n v="0"/>
    <n v="0.1"/>
    <n v="25.934027777777779"/>
    <n v="43.731869505065383"/>
    <n v="11.341435185185187"/>
    <n v="100"/>
    <n v="0"/>
    <n v="0"/>
    <n v="0"/>
    <n v="0.12307378303908563"/>
    <n v="0"/>
    <n v="2.7219444444444445"/>
    <n v="0"/>
    <n v="2.7219444444444445"/>
    <n v="0"/>
    <n v="0"/>
    <n v="1"/>
    <n v="622.75699999999995"/>
    <s v="Tonelada métrica"/>
    <n v="228.79122359424466"/>
    <m/>
    <m/>
  </r>
  <r>
    <x v="20"/>
    <s v="FROTA 02"/>
    <x v="4"/>
    <x v="4"/>
    <d v="1901-05-19T00:00:00"/>
    <n v="90"/>
    <x v="10"/>
    <s v="CA1014KS120"/>
    <s v="19/05/2023"/>
    <s v="00:00:00"/>
    <s v="19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0"/>
    <s v="Tonelada métrica"/>
    <n v="0"/>
    <m/>
    <m/>
  </r>
  <r>
    <x v="20"/>
    <s v="FROTA 02"/>
    <x v="4"/>
    <x v="4"/>
    <d v="1901-05-19T00:00:00"/>
    <n v="90"/>
    <x v="11"/>
    <s v="CA1014KS121"/>
    <s v="19/05/2023"/>
    <s v="00:00:00"/>
    <s v="19/05/2023"/>
    <s v="23:59:59"/>
    <n v="24"/>
    <n v="0"/>
    <n v="0"/>
    <n v="0"/>
    <n v="0"/>
    <n v="0"/>
    <n v="0"/>
    <n v="24"/>
    <n v="9.235833333333332"/>
    <n v="9.235833333333332"/>
    <n v="0"/>
    <n v="14.764166666666668"/>
    <n v="14.764166666666668"/>
    <n v="12.055277777777778"/>
    <n v="2.7088888888888887"/>
    <n v="0"/>
    <n v="0"/>
    <n v="0"/>
    <n v="100"/>
    <n v="61.517361111111114"/>
    <n v="61.517361111111114"/>
    <n v="100"/>
    <n v="0"/>
    <n v="0"/>
    <n v="0"/>
    <n v="0.18347726289251376"/>
    <n v="0"/>
    <n v="14.764166666666668"/>
    <n v="0"/>
    <n v="14.764166666666668"/>
    <n v="0"/>
    <n v="0"/>
    <n v="0"/>
    <n v="13303.668"/>
    <s v="Tonelada métrica"/>
    <n v="901.07815092848705"/>
    <m/>
    <m/>
  </r>
  <r>
    <x v="20"/>
    <s v="FROTA 01"/>
    <x v="4"/>
    <x v="4"/>
    <d v="1901-05-20T00:00:00"/>
    <n v="90"/>
    <x v="0"/>
    <s v="CA1014KS110"/>
    <s v="20/05/2023"/>
    <s v="00:00:00"/>
    <s v="20/05/2023"/>
    <s v="23:59:59"/>
    <n v="24.000000000000004"/>
    <n v="0"/>
    <n v="0"/>
    <n v="0"/>
    <n v="0"/>
    <n v="0"/>
    <n v="0"/>
    <n v="24.000000000000004"/>
    <n v="8.7786111111111129"/>
    <n v="8.7786111111111129"/>
    <n v="0"/>
    <n v="15.221388888888889"/>
    <n v="15.221388888888889"/>
    <n v="14.405833333333334"/>
    <n v="0.81555555555555559"/>
    <n v="0"/>
    <n v="0"/>
    <n v="0"/>
    <n v="100"/>
    <n v="63.422453703703695"/>
    <n v="63.422453703703695"/>
    <n v="100"/>
    <n v="0"/>
    <n v="0"/>
    <n v="0"/>
    <n v="5.3579575524207529E-2"/>
    <n v="0"/>
    <n v="15.221388888888889"/>
    <n v="0"/>
    <n v="15.221388888888889"/>
    <n v="0"/>
    <n v="0"/>
    <n v="0"/>
    <n v="11152.503000000001"/>
    <s v="Tonelada métrica"/>
    <n v="732.68629304523961"/>
    <m/>
    <m/>
  </r>
  <r>
    <x v="20"/>
    <s v="FROTA 01"/>
    <x v="4"/>
    <x v="4"/>
    <d v="1901-05-20T00:00:00"/>
    <n v="90"/>
    <x v="1"/>
    <s v="CA1014KS111"/>
    <s v="20/05/2023"/>
    <s v="00:00:00"/>
    <s v="20/05/2023"/>
    <s v="23:59:59"/>
    <n v="24.000000000000011"/>
    <n v="4.8097222222222218"/>
    <n v="4.8097222222222218"/>
    <n v="0"/>
    <n v="0"/>
    <n v="0"/>
    <n v="0"/>
    <n v="19.19027777777778"/>
    <n v="8.0069444444444446"/>
    <n v="8.0069444444444446"/>
    <n v="0"/>
    <n v="11.183333333333334"/>
    <n v="11.183333333333334"/>
    <n v="8.9730555555555558"/>
    <n v="2.2102777777777778"/>
    <n v="0"/>
    <n v="0"/>
    <n v="0"/>
    <n v="79.959490740740719"/>
    <n v="58.276036766302376"/>
    <n v="46.5972222222222"/>
    <n v="69.926183239253149"/>
    <n v="0"/>
    <n v="0"/>
    <n v="1"/>
    <n v="0.19764033780427223"/>
    <n v="0"/>
    <n v="11.183333333333334"/>
    <n v="4.8097222222222218"/>
    <n v="11.183333333333334"/>
    <n v="4.8097222222222218"/>
    <n v="1"/>
    <n v="0"/>
    <n v="7389.8940000000002"/>
    <s v="Tonelada métrica"/>
    <n v="660.79529061102789"/>
    <m/>
    <m/>
  </r>
  <r>
    <x v="20"/>
    <s v="FROTA 01"/>
    <x v="4"/>
    <x v="4"/>
    <d v="1901-05-20T00:00:00"/>
    <n v="90"/>
    <x v="2"/>
    <s v="CA1014KS112"/>
    <s v="20/05/2023"/>
    <s v="00:00:00"/>
    <s v="20/05/2023"/>
    <s v="23:59:59"/>
    <n v="23.999999999999996"/>
    <n v="0"/>
    <n v="0"/>
    <n v="0"/>
    <n v="0"/>
    <n v="0"/>
    <n v="0"/>
    <n v="23.999999999999996"/>
    <n v="8.9427777777777777"/>
    <n v="8.9427777777777777"/>
    <n v="0"/>
    <n v="15.057222222222222"/>
    <n v="15.057222222222222"/>
    <n v="11.635555555555557"/>
    <n v="3.4216666666666669"/>
    <n v="0"/>
    <n v="0"/>
    <n v="0"/>
    <n v="100"/>
    <n v="62.738425925925931"/>
    <n v="62.738425925925931"/>
    <n v="100"/>
    <n v="0"/>
    <n v="0"/>
    <n v="0"/>
    <n v="0.22724421650739771"/>
    <n v="0"/>
    <n v="15.057222222222222"/>
    <n v="0"/>
    <n v="15.057222222222222"/>
    <n v="0"/>
    <n v="0"/>
    <n v="0"/>
    <n v="10976.388000000001"/>
    <s v="Tonelada métrica"/>
    <n v="728.97828284691741"/>
    <m/>
    <m/>
  </r>
  <r>
    <x v="20"/>
    <s v="FROTA 01"/>
    <x v="4"/>
    <x v="4"/>
    <d v="1901-05-20T00:00:00"/>
    <n v="90"/>
    <x v="3"/>
    <s v="CA1014KS113"/>
    <s v="20/05/2023"/>
    <s v="00:00:00"/>
    <s v="20/05/2023"/>
    <s v="23:59:59"/>
    <n v="24"/>
    <n v="0"/>
    <n v="0"/>
    <n v="0"/>
    <n v="0"/>
    <n v="0"/>
    <n v="0"/>
    <n v="24"/>
    <n v="8.6633333333333322"/>
    <n v="8.6633333333333322"/>
    <n v="0"/>
    <n v="15.336666666666666"/>
    <n v="15.336666666666666"/>
    <n v="11.594444444444445"/>
    <n v="3.7422222222222219"/>
    <n v="0"/>
    <n v="0"/>
    <n v="0"/>
    <n v="100"/>
    <n v="63.902777777777771"/>
    <n v="63.902777777777771"/>
    <n v="100"/>
    <n v="0"/>
    <n v="0"/>
    <n v="0"/>
    <n v="0.24400492646526117"/>
    <n v="0"/>
    <n v="15.336666666666666"/>
    <n v="0"/>
    <n v="15.336666666666666"/>
    <n v="0"/>
    <n v="0"/>
    <n v="0"/>
    <n v="8390.4840000000004"/>
    <s v="Tonelada métrica"/>
    <n v="547.08654640295617"/>
    <m/>
    <m/>
  </r>
  <r>
    <x v="20"/>
    <s v="FROTA 01"/>
    <x v="4"/>
    <x v="4"/>
    <d v="1901-05-20T00:00:00"/>
    <n v="90"/>
    <x v="4"/>
    <s v="CA1014KS114"/>
    <s v="20/05/2023"/>
    <s v="00:00:00"/>
    <s v="20/05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0"/>
    <s v="FROTA 01"/>
    <x v="4"/>
    <x v="4"/>
    <d v="1901-05-20T00:00:00"/>
    <n v="90"/>
    <x v="5"/>
    <s v="CA1014KS115"/>
    <s v="20/05/2023"/>
    <s v="00:00:00"/>
    <s v="20/05/2023"/>
    <s v="23:59:59"/>
    <n v="24.000000000000004"/>
    <n v="0"/>
    <n v="0"/>
    <n v="0"/>
    <n v="0"/>
    <n v="0"/>
    <n v="0"/>
    <n v="24.000000000000004"/>
    <n v="7.5580555555555557"/>
    <n v="7.5580555555555557"/>
    <n v="0"/>
    <n v="16.441944444444442"/>
    <n v="16.441944444444442"/>
    <n v="13.340555555555556"/>
    <n v="3.1013888888888888"/>
    <n v="0"/>
    <n v="0"/>
    <n v="0"/>
    <n v="100"/>
    <n v="68.508101851851833"/>
    <n v="68.508101851851833"/>
    <n v="100"/>
    <n v="0"/>
    <n v="0"/>
    <n v="0"/>
    <n v="0.18862664932168743"/>
    <n v="0"/>
    <n v="16.441944444444442"/>
    <n v="0"/>
    <n v="16.441944444444442"/>
    <n v="0"/>
    <n v="0"/>
    <n v="0"/>
    <n v="11005.793"/>
    <s v="Tonelada métrica"/>
    <n v="669.37295872683399"/>
    <m/>
    <m/>
  </r>
  <r>
    <x v="20"/>
    <s v="FROTA 01"/>
    <x v="4"/>
    <x v="4"/>
    <d v="1901-05-20T00:00:00"/>
    <n v="90"/>
    <x v="6"/>
    <s v="CA1014KS116"/>
    <s v="20/05/2023"/>
    <s v="00:00:00"/>
    <s v="20/05/2023"/>
    <s v="23:59:59"/>
    <n v="24"/>
    <n v="0"/>
    <n v="0"/>
    <n v="0"/>
    <n v="0"/>
    <n v="0"/>
    <n v="0"/>
    <n v="24"/>
    <n v="7.6286111111111108"/>
    <n v="7.6286111111111108"/>
    <n v="0"/>
    <n v="16.371388888888887"/>
    <n v="16.371388888888887"/>
    <n v="12.893611111111108"/>
    <n v="3.4777777777777774"/>
    <n v="0"/>
    <n v="0"/>
    <n v="0"/>
    <n v="100"/>
    <n v="68.214120370370367"/>
    <n v="68.214120370370367"/>
    <n v="100"/>
    <n v="0"/>
    <n v="0"/>
    <n v="0"/>
    <n v="0.21243022210156606"/>
    <n v="0"/>
    <n v="16.371388888888887"/>
    <n v="0"/>
    <n v="16.371388888888887"/>
    <n v="0"/>
    <n v="0"/>
    <n v="0"/>
    <n v="9119.6039999999994"/>
    <s v="Tonelada métrica"/>
    <n v="557.04522456182019"/>
    <m/>
    <m/>
  </r>
  <r>
    <x v="20"/>
    <s v="FROTA 01"/>
    <x v="4"/>
    <x v="4"/>
    <d v="1901-05-20T00:00:00"/>
    <n v="90"/>
    <x v="7"/>
    <s v="CA1014KS117"/>
    <s v="20/05/2023"/>
    <s v="00:00:00"/>
    <s v="20/05/2023"/>
    <s v="23:59:59"/>
    <n v="24"/>
    <n v="0"/>
    <n v="0"/>
    <n v="0"/>
    <n v="0"/>
    <n v="0"/>
    <n v="0"/>
    <n v="24"/>
    <n v="7.5638888888888891"/>
    <n v="7.5638888888888891"/>
    <n v="0"/>
    <n v="16.436111111111114"/>
    <n v="16.436111111111114"/>
    <n v="13.044722222222223"/>
    <n v="3.3913888888888892"/>
    <n v="0"/>
    <n v="0"/>
    <n v="0"/>
    <n v="100"/>
    <n v="68.483796296296305"/>
    <n v="68.483796296296305"/>
    <n v="100"/>
    <n v="0"/>
    <n v="0"/>
    <n v="0"/>
    <n v="0.20633767111712015"/>
    <n v="0"/>
    <n v="16.436111111111114"/>
    <n v="0"/>
    <n v="16.436111111111114"/>
    <n v="0"/>
    <n v="0"/>
    <n v="0"/>
    <n v="11082.723"/>
    <s v="Tonelada métrica"/>
    <n v="674.29107317897592"/>
    <m/>
    <m/>
  </r>
  <r>
    <x v="20"/>
    <s v="FROTA 01"/>
    <x v="4"/>
    <x v="4"/>
    <d v="1901-05-20T00:00:00"/>
    <n v="90"/>
    <x v="8"/>
    <s v="CA1014KS118"/>
    <s v="20/05/2023"/>
    <s v="00:00:00"/>
    <s v="20/05/2023"/>
    <s v="23:59:59"/>
    <n v="24"/>
    <n v="0"/>
    <n v="0"/>
    <n v="0"/>
    <n v="0"/>
    <n v="0"/>
    <n v="0"/>
    <n v="24"/>
    <n v="8.200277777777778"/>
    <n v="8.200277777777778"/>
    <n v="0"/>
    <n v="15.799722222222222"/>
    <n v="15.799722222222222"/>
    <n v="12.886666666666667"/>
    <n v="2.9130555555555553"/>
    <n v="0"/>
    <n v="0"/>
    <n v="0"/>
    <n v="100"/>
    <n v="65.832175925925924"/>
    <n v="65.832175925925924"/>
    <n v="100"/>
    <n v="0"/>
    <n v="0"/>
    <n v="0"/>
    <n v="0.18437384623499006"/>
    <n v="0"/>
    <n v="15.799722222222222"/>
    <n v="0"/>
    <n v="15.799722222222222"/>
    <n v="0"/>
    <n v="0"/>
    <n v="0"/>
    <n v="11744.281000000001"/>
    <s v="Tonelada métrica"/>
    <n v="743.32199229944285"/>
    <m/>
    <m/>
  </r>
  <r>
    <x v="20"/>
    <s v="FROTA 02"/>
    <x v="4"/>
    <x v="4"/>
    <d v="1901-05-20T00:00:00"/>
    <n v="90"/>
    <x v="9"/>
    <s v="CA1014KS119"/>
    <s v="20/05/2023"/>
    <s v="00:00:00"/>
    <s v="20/05/2023"/>
    <s v="23:59:59"/>
    <n v="23.999999999999993"/>
    <n v="2.2755555555555556"/>
    <n v="2.2755555555555556"/>
    <n v="0"/>
    <n v="0"/>
    <n v="0"/>
    <n v="0"/>
    <n v="21.724444444444444"/>
    <n v="7.2702777777777783"/>
    <n v="7.2702777777777783"/>
    <n v="0"/>
    <n v="14.454166666666666"/>
    <n v="14.454166666666666"/>
    <n v="13.311388888888889"/>
    <n v="1.1427777777777779"/>
    <n v="0"/>
    <n v="0"/>
    <n v="0"/>
    <n v="90.518518518518547"/>
    <n v="66.534114157119475"/>
    <n v="60.225694444444457"/>
    <n v="86.398127085858505"/>
    <n v="0"/>
    <n v="0"/>
    <n v="1"/>
    <n v="7.9062169693475556E-2"/>
    <n v="0"/>
    <n v="14.454166666666666"/>
    <n v="2.2755555555555556"/>
    <n v="14.454166666666666"/>
    <n v="2.2755555555555556"/>
    <n v="1"/>
    <n v="0"/>
    <n v="11984.031999999999"/>
    <s v="Tonelada métrica"/>
    <n v="829.1057019313921"/>
    <m/>
    <m/>
  </r>
  <r>
    <x v="20"/>
    <s v="FROTA 02"/>
    <x v="4"/>
    <x v="4"/>
    <d v="1901-05-20T00:00:00"/>
    <n v="90"/>
    <x v="10"/>
    <s v="CA1014KS120"/>
    <s v="20/05/2023"/>
    <s v="00:00:00"/>
    <s v="20/05/2023"/>
    <s v="23:59:59"/>
    <n v="24.000000000000004"/>
    <n v="10.555833333333332"/>
    <n v="10.022222222222222"/>
    <n v="0"/>
    <n v="0.53361111111111115"/>
    <n v="0.53361111111111115"/>
    <n v="0"/>
    <n v="13.444166666666669"/>
    <n v="4.612222222222222"/>
    <n v="4.612222222222222"/>
    <n v="0"/>
    <n v="8.8319444444444439"/>
    <n v="8.8319444444444439"/>
    <n v="7.4355555555555553"/>
    <n v="1.3963888888888887"/>
    <n v="0"/>
    <n v="0"/>
    <n v="0"/>
    <n v="56.017361111111121"/>
    <n v="65.693506064174869"/>
    <n v="36.799768518518512"/>
    <n v="46.843462246777165"/>
    <n v="0"/>
    <n v="0"/>
    <n v="0"/>
    <n v="0.1581066205378204"/>
    <n v="0"/>
    <n v="8.8319444444444439"/>
    <n v="0"/>
    <n v="8.8319444444444439"/>
    <n v="10.555833333333332"/>
    <n v="1"/>
    <n v="5.0551301281545231E-2"/>
    <n v="6457.3689999999997"/>
    <s v="Tonelada métrica"/>
    <n v="731.13786444409527"/>
    <m/>
    <m/>
  </r>
  <r>
    <x v="20"/>
    <s v="FROTA 02"/>
    <x v="4"/>
    <x v="4"/>
    <d v="1901-05-20T00:00:00"/>
    <n v="90"/>
    <x v="11"/>
    <s v="CA1014KS121"/>
    <s v="20/05/2023"/>
    <s v="00:00:00"/>
    <s v="20/05/2023"/>
    <s v="23:59:59"/>
    <n v="23.999999999999996"/>
    <n v="0"/>
    <n v="0"/>
    <n v="0"/>
    <n v="0"/>
    <n v="0"/>
    <n v="0"/>
    <n v="23.999999999999996"/>
    <n v="7.3322222222222218"/>
    <n v="7.3322222222222218"/>
    <n v="0"/>
    <n v="16.667777777777779"/>
    <n v="16.667777777777779"/>
    <n v="14.663611111111113"/>
    <n v="2.0041666666666669"/>
    <n v="0"/>
    <n v="0"/>
    <n v="0"/>
    <n v="100"/>
    <n v="69.44907407407409"/>
    <n v="69.44907407407409"/>
    <n v="100"/>
    <n v="0"/>
    <n v="0"/>
    <n v="0"/>
    <n v="0.12024198386774215"/>
    <n v="0"/>
    <n v="16.667777777777779"/>
    <n v="0"/>
    <n v="16.667777777777779"/>
    <n v="0"/>
    <n v="0"/>
    <n v="0"/>
    <n v="14709.598"/>
    <s v="Tonelada métrica"/>
    <n v="882.51704553029788"/>
    <m/>
    <m/>
  </r>
  <r>
    <x v="20"/>
    <s v="FROTA 01"/>
    <x v="4"/>
    <x v="4"/>
    <d v="1901-05-21T00:00:00"/>
    <n v="90"/>
    <x v="0"/>
    <s v="CA1014KS110"/>
    <s v="21/05/2023"/>
    <s v="00:00:00"/>
    <s v="21/05/2023"/>
    <s v="23:59:59"/>
    <n v="23.999999999999996"/>
    <n v="7.1147222222222215"/>
    <n v="7.1147222222222215"/>
    <n v="0"/>
    <n v="0"/>
    <n v="0"/>
    <n v="0"/>
    <n v="16.885277777777777"/>
    <n v="5.9863888888888894"/>
    <n v="5.9863888888888894"/>
    <n v="0"/>
    <n v="10.898888888888891"/>
    <n v="10.898888888888891"/>
    <n v="9.3899999999999988"/>
    <n v="1.5088888888888889"/>
    <n v="0"/>
    <n v="0"/>
    <n v="0"/>
    <n v="70.355324074074076"/>
    <n v="64.546695839570972"/>
    <n v="45.412037037037052"/>
    <n v="60.503631513207623"/>
    <n v="0"/>
    <n v="0"/>
    <n v="1"/>
    <n v="0.13844428585992455"/>
    <n v="0"/>
    <n v="10.898888888888891"/>
    <n v="7.1147222222222215"/>
    <n v="10.898888888888891"/>
    <n v="7.1147222222222215"/>
    <n v="1"/>
    <n v="0"/>
    <n v="9042.9580000000005"/>
    <s v="Tonelada métrica"/>
    <n v="829.7137526761145"/>
    <m/>
    <m/>
  </r>
  <r>
    <x v="20"/>
    <s v="FROTA 01"/>
    <x v="4"/>
    <x v="4"/>
    <d v="1901-05-21T00:00:00"/>
    <n v="90"/>
    <x v="1"/>
    <s v="CA1014KS111"/>
    <s v="21/05/2023"/>
    <s v="00:00:00"/>
    <s v="21/05/2023"/>
    <s v="23:59:59"/>
    <n v="23.999999999999996"/>
    <n v="3.6227777777777779"/>
    <n v="3.6227777777777779"/>
    <n v="0"/>
    <n v="0"/>
    <n v="0"/>
    <n v="0"/>
    <n v="20.377222222222219"/>
    <n v="7.3122222222222213"/>
    <n v="7.3122222222222213"/>
    <n v="0"/>
    <n v="13.065000000000001"/>
    <n v="13.065000000000001"/>
    <n v="10.47388888888889"/>
    <n v="2.5911111111111107"/>
    <n v="0"/>
    <n v="0"/>
    <n v="0"/>
    <n v="84.905092592592595"/>
    <n v="64.11570653507458"/>
    <n v="54.437500000000014"/>
    <n v="78.290831613289839"/>
    <n v="0"/>
    <n v="0"/>
    <n v="0"/>
    <n v="0.19832461623506395"/>
    <n v="0"/>
    <n v="13.065000000000001"/>
    <n v="0"/>
    <n v="13.065000000000001"/>
    <n v="0"/>
    <n v="0"/>
    <n v="0"/>
    <n v="8835.6929999999993"/>
    <s v="Tonelada métrica"/>
    <n v="676.28725602755446"/>
    <m/>
    <m/>
  </r>
  <r>
    <x v="20"/>
    <s v="FROTA 01"/>
    <x v="4"/>
    <x v="4"/>
    <d v="1901-05-21T00:00:00"/>
    <n v="90"/>
    <x v="2"/>
    <s v="CA1014KS112"/>
    <s v="21/05/2023"/>
    <s v="00:00:00"/>
    <s v="21/05/2023"/>
    <s v="23:59:59"/>
    <n v="23.999999999999996"/>
    <n v="0"/>
    <n v="0"/>
    <n v="0"/>
    <n v="0"/>
    <n v="0"/>
    <n v="0"/>
    <n v="23.999999999999996"/>
    <n v="7.7266666666666683"/>
    <n v="7.7266666666666683"/>
    <n v="0"/>
    <n v="16.273333333333333"/>
    <n v="16.273333333333333"/>
    <n v="13.385833333333334"/>
    <n v="2.8875000000000002"/>
    <n v="0"/>
    <n v="0"/>
    <n v="0"/>
    <n v="100"/>
    <n v="67.805555555555557"/>
    <n v="67.805555555555557"/>
    <n v="100"/>
    <n v="0"/>
    <n v="0"/>
    <n v="0"/>
    <n v="0.17743752560426057"/>
    <n v="0"/>
    <n v="16.273333333333333"/>
    <n v="0"/>
    <n v="16.273333333333333"/>
    <n v="0"/>
    <n v="0"/>
    <n v="0"/>
    <n v="12499.272999999999"/>
    <s v="Tonelada métrica"/>
    <n v="768.08314215485473"/>
    <m/>
    <m/>
  </r>
  <r>
    <x v="20"/>
    <s v="FROTA 01"/>
    <x v="4"/>
    <x v="4"/>
    <d v="1901-05-21T00:00:00"/>
    <n v="90"/>
    <x v="3"/>
    <s v="CA1014KS113"/>
    <s v="21/05/2023"/>
    <s v="00:00:00"/>
    <s v="21/05/2023"/>
    <s v="23:59:59"/>
    <n v="24.000000000000004"/>
    <n v="0"/>
    <n v="0"/>
    <n v="0"/>
    <n v="0"/>
    <n v="0"/>
    <n v="0"/>
    <n v="24.000000000000004"/>
    <n v="8.2986111111111107"/>
    <n v="8.2986111111111107"/>
    <n v="0"/>
    <n v="15.701388888888888"/>
    <n v="15.701388888888888"/>
    <n v="12.199444444444444"/>
    <n v="3.5019444444444439"/>
    <n v="0"/>
    <n v="0"/>
    <n v="0"/>
    <n v="100"/>
    <n v="65.422453703703681"/>
    <n v="65.422453703703681"/>
    <n v="100"/>
    <n v="0"/>
    <n v="0"/>
    <n v="0"/>
    <n v="0.22303405572755416"/>
    <n v="0"/>
    <n v="15.701388888888888"/>
    <n v="0"/>
    <n v="15.701388888888888"/>
    <n v="0"/>
    <n v="0"/>
    <n v="0"/>
    <n v="10073.056"/>
    <s v="Tonelada métrica"/>
    <n v="641.53917027863815"/>
    <m/>
    <m/>
  </r>
  <r>
    <x v="20"/>
    <s v="FROTA 01"/>
    <x v="4"/>
    <x v="4"/>
    <d v="1901-05-21T00:00:00"/>
    <n v="90"/>
    <x v="4"/>
    <s v="CA1014KS114"/>
    <s v="21/05/2023"/>
    <s v="00:00:00"/>
    <s v="21/05/2023"/>
    <s v="23:59:59"/>
    <n v="24"/>
    <n v="8.1530555555555555"/>
    <n v="0"/>
    <n v="0"/>
    <n v="8.1530555555555555"/>
    <n v="8.1530555555555555"/>
    <n v="0"/>
    <n v="15.846944444444446"/>
    <n v="6.2169444444444446"/>
    <n v="6.2169444444444446"/>
    <n v="0"/>
    <n v="9.6300000000000026"/>
    <n v="9.6300000000000026"/>
    <n v="8.4016666666666673"/>
    <n v="1.2283333333333333"/>
    <n v="0"/>
    <n v="0"/>
    <n v="0"/>
    <n v="66.02893518518519"/>
    <n v="60.768812774982919"/>
    <n v="40.125000000000014"/>
    <n v="100"/>
    <n v="0"/>
    <n v="0"/>
    <n v="0"/>
    <n v="0.12755278643129106"/>
    <n v="0"/>
    <n v="9.6300000000000026"/>
    <n v="0"/>
    <n v="9.6300000000000026"/>
    <n v="0"/>
    <n v="0"/>
    <n v="1"/>
    <n v="7748.1210000000001"/>
    <s v="Tonelada métrica"/>
    <n v="804.58161993769465"/>
    <m/>
    <m/>
  </r>
  <r>
    <x v="20"/>
    <s v="FROTA 01"/>
    <x v="4"/>
    <x v="4"/>
    <d v="1901-05-21T00:00:00"/>
    <n v="90"/>
    <x v="5"/>
    <s v="CA1014KS115"/>
    <s v="21/05/2023"/>
    <s v="00:00:00"/>
    <s v="21/05/2023"/>
    <s v="23:59:59"/>
    <n v="24"/>
    <n v="0"/>
    <n v="0"/>
    <n v="0"/>
    <n v="0"/>
    <n v="0"/>
    <n v="0"/>
    <n v="24"/>
    <n v="7.6530555555555564"/>
    <n v="7.6530555555555564"/>
    <n v="0"/>
    <n v="16.346944444444446"/>
    <n v="16.20611111111111"/>
    <n v="13.036388888888887"/>
    <n v="3.1697222222222221"/>
    <n v="0.14083333333333334"/>
    <n v="0"/>
    <n v="0.14083333333333334"/>
    <n v="100"/>
    <n v="68.112268518518533"/>
    <n v="68.112268518518533"/>
    <n v="100"/>
    <n v="0"/>
    <n v="0"/>
    <n v="0"/>
    <n v="0.19390303998368705"/>
    <n v="0"/>
    <n v="16.346944444444446"/>
    <n v="0"/>
    <n v="16.346944444444446"/>
    <n v="0"/>
    <n v="0"/>
    <n v="0"/>
    <n v="13880.108"/>
    <s v="Tonelada métrica"/>
    <n v="849.0949514860074"/>
    <m/>
    <m/>
  </r>
  <r>
    <x v="20"/>
    <s v="FROTA 01"/>
    <x v="4"/>
    <x v="4"/>
    <d v="1901-05-21T00:00:00"/>
    <n v="90"/>
    <x v="6"/>
    <s v="CA1014KS116"/>
    <s v="21/05/2023"/>
    <s v="00:00:00"/>
    <s v="21/05/2023"/>
    <s v="23:59:59"/>
    <n v="23.999999999999996"/>
    <n v="0"/>
    <n v="0"/>
    <n v="0"/>
    <n v="0"/>
    <n v="0"/>
    <n v="0"/>
    <n v="23.999999999999996"/>
    <n v="9.5627777777777805"/>
    <n v="9.5627777777777805"/>
    <n v="0"/>
    <n v="14.437222222222221"/>
    <n v="14.437222222222221"/>
    <n v="11.479444444444441"/>
    <n v="2.9577777777777774"/>
    <n v="0"/>
    <n v="0"/>
    <n v="0"/>
    <n v="100"/>
    <n v="60.155092592592595"/>
    <n v="60.155092592592595"/>
    <n v="100"/>
    <n v="0"/>
    <n v="0"/>
    <n v="0"/>
    <n v="0.20487166660253203"/>
    <n v="0"/>
    <n v="14.437222222222221"/>
    <n v="0"/>
    <n v="14.437222222222221"/>
    <n v="0"/>
    <n v="0"/>
    <n v="0"/>
    <n v="10775.936"/>
    <s v="Tonelada métrica"/>
    <n v="746.39953823065389"/>
    <m/>
    <m/>
  </r>
  <r>
    <x v="20"/>
    <s v="FROTA 01"/>
    <x v="4"/>
    <x v="4"/>
    <d v="1901-05-21T00:00:00"/>
    <n v="90"/>
    <x v="7"/>
    <s v="CA1014KS117"/>
    <s v="21/05/2023"/>
    <s v="00:00:00"/>
    <s v="21/05/2023"/>
    <s v="23:59:59"/>
    <n v="24"/>
    <n v="0"/>
    <n v="0"/>
    <n v="0"/>
    <n v="0"/>
    <n v="0"/>
    <n v="0"/>
    <n v="24"/>
    <n v="12.7475"/>
    <n v="12.7475"/>
    <n v="0"/>
    <n v="11.2525"/>
    <n v="11.2525"/>
    <n v="9.2572222222222234"/>
    <n v="1.9952777777777779"/>
    <n v="0"/>
    <n v="0"/>
    <n v="0"/>
    <n v="100"/>
    <n v="46.885416666666664"/>
    <n v="46.885416666666664"/>
    <n v="100"/>
    <n v="0"/>
    <n v="0"/>
    <n v="0"/>
    <n v="0.17731862055345729"/>
    <n v="0"/>
    <n v="11.2525"/>
    <n v="0"/>
    <n v="11.2525"/>
    <n v="0"/>
    <n v="0"/>
    <n v="0"/>
    <n v="8031.9459999999999"/>
    <s v="Tonelada métrica"/>
    <n v="713.79213508109308"/>
    <m/>
    <m/>
  </r>
  <r>
    <x v="20"/>
    <s v="FROTA 01"/>
    <x v="4"/>
    <x v="4"/>
    <d v="1901-05-21T00:00:00"/>
    <n v="90"/>
    <x v="8"/>
    <s v="CA1014KS118"/>
    <s v="21/05/2023"/>
    <s v="00:00:00"/>
    <s v="21/05/2023"/>
    <s v="23:59:59"/>
    <n v="24"/>
    <n v="0"/>
    <n v="0"/>
    <n v="0"/>
    <n v="0"/>
    <n v="0"/>
    <n v="0"/>
    <n v="24"/>
    <n v="7.7280555555555575"/>
    <n v="7.7280555555555575"/>
    <n v="0"/>
    <n v="16.271944444444443"/>
    <n v="16.158055555555553"/>
    <n v="14.438333333333333"/>
    <n v="1.7197222222222222"/>
    <n v="0.11388888888888889"/>
    <n v="0"/>
    <n v="0.11388888888888889"/>
    <n v="100"/>
    <n v="67.799768518518505"/>
    <n v="67.799768518518505"/>
    <n v="100"/>
    <n v="0"/>
    <n v="0"/>
    <n v="0"/>
    <n v="0.10568633810751293"/>
    <n v="0"/>
    <n v="16.271944444444443"/>
    <n v="0"/>
    <n v="16.271944444444443"/>
    <n v="0"/>
    <n v="0"/>
    <n v="0"/>
    <n v="11582.394"/>
    <s v="Tonelada métrica"/>
    <n v="711.80147151709627"/>
    <m/>
    <m/>
  </r>
  <r>
    <x v="20"/>
    <s v="FROTA 02"/>
    <x v="4"/>
    <x v="4"/>
    <d v="1901-05-21T00:00:00"/>
    <n v="90"/>
    <x v="9"/>
    <s v="CA1014KS119"/>
    <s v="21/05/2023"/>
    <s v="00:00:00"/>
    <s v="21/05/2023"/>
    <s v="23:59:59"/>
    <n v="23.999999999999996"/>
    <n v="0"/>
    <n v="0"/>
    <n v="0"/>
    <n v="0"/>
    <n v="0"/>
    <n v="0"/>
    <n v="23.999999999999996"/>
    <n v="7.384722222222222"/>
    <n v="7.384722222222222"/>
    <n v="0"/>
    <n v="16.615277777777774"/>
    <n v="16.388333333333328"/>
    <n v="12.84583333333333"/>
    <n v="3.5425"/>
    <n v="0.22694444444444445"/>
    <n v="0"/>
    <n v="0.22694444444444445"/>
    <n v="100"/>
    <n v="69.230324074074062"/>
    <n v="69.230324074074062"/>
    <n v="100"/>
    <n v="0"/>
    <n v="0"/>
    <n v="0"/>
    <n v="0.21320738945080669"/>
    <n v="0"/>
    <n v="16.615277777777774"/>
    <n v="0"/>
    <n v="16.615277777777774"/>
    <n v="0"/>
    <n v="0"/>
    <n v="0"/>
    <n v="10288.665000000001"/>
    <s v="Tonelada métrica"/>
    <n v="619.22919000250806"/>
    <m/>
    <m/>
  </r>
  <r>
    <x v="20"/>
    <s v="FROTA 02"/>
    <x v="4"/>
    <x v="4"/>
    <d v="1901-05-21T00:00:00"/>
    <n v="90"/>
    <x v="10"/>
    <s v="CA1014KS120"/>
    <s v="21/05/2023"/>
    <s v="00:00:00"/>
    <s v="21/05/2023"/>
    <s v="23:59:59"/>
    <n v="24"/>
    <n v="8.0852777777777778"/>
    <n v="0"/>
    <n v="0"/>
    <n v="8.0852777777777778"/>
    <n v="8.0852777777777778"/>
    <n v="0"/>
    <n v="15.914722222222226"/>
    <n v="5.9105555555555549"/>
    <n v="5.9105555555555549"/>
    <n v="0"/>
    <n v="10.004166666666666"/>
    <n v="10.004166666666666"/>
    <n v="9.2944444444444443"/>
    <n v="0.70972222222222225"/>
    <n v="0"/>
    <n v="0"/>
    <n v="0"/>
    <n v="66.311342592592609"/>
    <n v="62.861082505716212"/>
    <n v="41.684027777777779"/>
    <n v="100"/>
    <n v="0"/>
    <n v="0"/>
    <n v="0"/>
    <n v="7.0942662779397481E-2"/>
    <n v="0"/>
    <n v="10.004166666666666"/>
    <n v="0"/>
    <n v="10.004166666666666"/>
    <n v="8.0852777777777778"/>
    <n v="1"/>
    <n v="1"/>
    <n v="7608.7690000000002"/>
    <s v="Tonelada métrica"/>
    <n v="760.56000000000063"/>
    <m/>
    <m/>
  </r>
  <r>
    <x v="20"/>
    <s v="FROTA 02"/>
    <x v="4"/>
    <x v="4"/>
    <d v="1901-05-21T00:00:00"/>
    <n v="90"/>
    <x v="11"/>
    <s v="CA1014KS121"/>
    <s v="21/05/2023"/>
    <s v="00:00:00"/>
    <s v="21/05/2023"/>
    <s v="23:59:59"/>
    <n v="23.999999999999996"/>
    <n v="5.0847222222222221"/>
    <n v="0"/>
    <n v="0"/>
    <n v="5.0847222222222221"/>
    <n v="5.0847222222222221"/>
    <n v="0"/>
    <n v="18.915277777777778"/>
    <n v="4.9136111111111109"/>
    <n v="4.9136111111111109"/>
    <n v="0"/>
    <n v="14.001666666666667"/>
    <n v="14.001666666666667"/>
    <n v="11.824444444444445"/>
    <n v="2.1772222222222224"/>
    <n v="0"/>
    <n v="0"/>
    <n v="0"/>
    <n v="78.813657407407419"/>
    <n v="74.023056024671419"/>
    <n v="58.340277777777786"/>
    <n v="100"/>
    <n v="0"/>
    <n v="0"/>
    <n v="0"/>
    <n v="0.15549736142522716"/>
    <n v="0"/>
    <n v="14.001666666666667"/>
    <n v="0"/>
    <n v="14.001666666666667"/>
    <n v="5.0847222222222221"/>
    <n v="1"/>
    <n v="1"/>
    <n v="11674.925999999999"/>
    <s v="Tonelada métrica"/>
    <n v="833.82402094988731"/>
    <m/>
    <m/>
  </r>
  <r>
    <x v="21"/>
    <s v="FROTA 01"/>
    <x v="4"/>
    <x v="4"/>
    <d v="1901-05-22T00:00:00"/>
    <n v="90"/>
    <x v="0"/>
    <s v="CA1014KS110"/>
    <s v="22/05/2023"/>
    <s v="00:00:00"/>
    <s v="22/05/2023"/>
    <s v="23:59:59"/>
    <n v="23.999999999999996"/>
    <n v="0"/>
    <n v="0"/>
    <n v="0"/>
    <n v="0"/>
    <n v="0"/>
    <n v="0"/>
    <n v="23.999999999999996"/>
    <n v="6.0041666666666673"/>
    <n v="6.0041666666666673"/>
    <n v="0"/>
    <n v="17.995833333333337"/>
    <n v="17.995833333333337"/>
    <n v="14.300555555555558"/>
    <n v="3.6952777777777781"/>
    <n v="0"/>
    <n v="0"/>
    <n v="0"/>
    <n v="100"/>
    <n v="74.982638888888914"/>
    <n v="74.982638888888914"/>
    <n v="100"/>
    <n v="0"/>
    <n v="0"/>
    <n v="0"/>
    <n v="0.20534074245581535"/>
    <n v="0"/>
    <n v="17.995833333333337"/>
    <n v="0"/>
    <n v="17.995833333333337"/>
    <n v="0"/>
    <n v="0"/>
    <n v="0"/>
    <n v="14382.432000000001"/>
    <s v="Tonelada métrica"/>
    <n v="799.20900208381545"/>
    <m/>
    <m/>
  </r>
  <r>
    <x v="21"/>
    <s v="FROTA 01"/>
    <x v="4"/>
    <x v="4"/>
    <d v="1901-05-22T00:00:00"/>
    <n v="90"/>
    <x v="1"/>
    <s v="CA1014KS111"/>
    <s v="22/05/2023"/>
    <s v="00:00:00"/>
    <s v="22/05/2023"/>
    <s v="23:59:59"/>
    <n v="23.999999999999996"/>
    <n v="0"/>
    <n v="0"/>
    <n v="0"/>
    <n v="0"/>
    <n v="0"/>
    <n v="0"/>
    <n v="23.999999999999996"/>
    <n v="7.2263888888888896"/>
    <n v="7.2263888888888896"/>
    <n v="0"/>
    <n v="16.773611111111112"/>
    <n v="16.773611111111112"/>
    <n v="13.947777777777777"/>
    <n v="2.8258333333333336"/>
    <n v="0"/>
    <n v="0"/>
    <n v="0"/>
    <n v="100"/>
    <n v="69.890046296296319"/>
    <n v="69.890046296296319"/>
    <n v="100"/>
    <n v="0"/>
    <n v="0"/>
    <n v="0"/>
    <n v="0.1684689906433717"/>
    <n v="0"/>
    <n v="16.773611111111112"/>
    <n v="0"/>
    <n v="16.773611111111112"/>
    <n v="0"/>
    <n v="0"/>
    <n v="0"/>
    <n v="12924.192999999999"/>
    <s v="Tonelada métrica"/>
    <n v="770.50749027076267"/>
    <m/>
    <m/>
  </r>
  <r>
    <x v="21"/>
    <s v="FROTA 01"/>
    <x v="4"/>
    <x v="4"/>
    <d v="1901-05-22T00:00:00"/>
    <n v="90"/>
    <x v="2"/>
    <s v="CA1014KS112"/>
    <s v="22/05/2023"/>
    <s v="00:00:00"/>
    <s v="22/05/2023"/>
    <s v="23:59:59"/>
    <n v="23.999999999999996"/>
    <n v="7.2972222222222225"/>
    <n v="7.2972222222222225"/>
    <n v="0"/>
    <n v="0"/>
    <n v="0"/>
    <n v="0"/>
    <n v="16.702777777777776"/>
    <n v="5.2702777777777774"/>
    <n v="5.2702777777777774"/>
    <n v="0"/>
    <n v="11.432500000000001"/>
    <n v="11.432500000000001"/>
    <n v="9.3419444444444455"/>
    <n v="2.0905555555555555"/>
    <n v="0"/>
    <n v="0"/>
    <n v="0"/>
    <n v="69.594907407407419"/>
    <n v="68.44669881922502"/>
    <n v="47.635416666666679"/>
    <n v="61.039346255950889"/>
    <n v="0"/>
    <n v="0"/>
    <n v="1"/>
    <n v="0.18286075272736105"/>
    <n v="0"/>
    <n v="11.432500000000001"/>
    <n v="7.2972222222222225"/>
    <n v="11.432500000000001"/>
    <n v="7.2972222222222225"/>
    <n v="1"/>
    <n v="0"/>
    <n v="8856.4179999999997"/>
    <s v="Tonelada métrica"/>
    <n v="774.67028209053206"/>
    <m/>
    <m/>
  </r>
  <r>
    <x v="21"/>
    <s v="FROTA 01"/>
    <x v="4"/>
    <x v="4"/>
    <d v="1901-05-22T00:00:00"/>
    <n v="90"/>
    <x v="3"/>
    <s v="CA1014KS113"/>
    <s v="22/05/2023"/>
    <s v="00:00:00"/>
    <s v="22/05/2023"/>
    <s v="23:59:59"/>
    <n v="23.999999999999993"/>
    <n v="0"/>
    <n v="0"/>
    <n v="0"/>
    <n v="0"/>
    <n v="0"/>
    <n v="0"/>
    <n v="23.999999999999993"/>
    <n v="7.0272222222222211"/>
    <n v="7.0272222222222211"/>
    <n v="0"/>
    <n v="16.972777777777775"/>
    <n v="16.972777777777775"/>
    <n v="14.668611111111113"/>
    <n v="2.3041666666666663"/>
    <n v="0"/>
    <n v="0"/>
    <n v="0"/>
    <n v="100"/>
    <n v="70.719907407407419"/>
    <n v="70.719907407407419"/>
    <n v="100"/>
    <n v="0"/>
    <n v="0"/>
    <n v="0"/>
    <n v="0.13575660371182613"/>
    <n v="0"/>
    <n v="16.972777777777775"/>
    <n v="0"/>
    <n v="16.972777777777775"/>
    <n v="0"/>
    <n v="0"/>
    <n v="0"/>
    <n v="12625.731"/>
    <s v="Tonelada métrica"/>
    <n v="743.88124120323391"/>
    <m/>
    <m/>
  </r>
  <r>
    <x v="21"/>
    <s v="FROTA 01"/>
    <x v="4"/>
    <x v="4"/>
    <d v="1901-05-22T00:00:00"/>
    <n v="90"/>
    <x v="4"/>
    <s v="CA1014KS114"/>
    <s v="22/05/2023"/>
    <s v="00:00:00"/>
    <s v="22/05/2023"/>
    <s v="23:59:59"/>
    <n v="24"/>
    <n v="5.8211111111111107"/>
    <n v="5.8211111111111107"/>
    <n v="0"/>
    <n v="0"/>
    <n v="0"/>
    <n v="0"/>
    <n v="18.178888888888888"/>
    <n v="5.0408333333333326"/>
    <n v="5.0408333333333326"/>
    <n v="0"/>
    <n v="13.138055555555555"/>
    <n v="13.138055555555555"/>
    <n v="11.461944444444445"/>
    <n v="1.6761111111111111"/>
    <n v="0"/>
    <n v="0"/>
    <n v="0"/>
    <n v="75.745370370370367"/>
    <n v="72.270949208483586"/>
    <n v="54.741898148148152"/>
    <n v="69.296587695778939"/>
    <n v="0"/>
    <n v="0"/>
    <n v="1"/>
    <n v="0.12757680191132631"/>
    <n v="0"/>
    <n v="13.138055555555555"/>
    <n v="5.8211111111111107"/>
    <n v="13.138055555555555"/>
    <n v="5.8211111111111107"/>
    <n v="1"/>
    <n v="0"/>
    <n v="11323.120999999999"/>
    <s v="Tonelada métrica"/>
    <n v="861.85668435630203"/>
    <m/>
    <m/>
  </r>
  <r>
    <x v="21"/>
    <s v="FROTA 01"/>
    <x v="4"/>
    <x v="4"/>
    <d v="1901-05-22T00:00:00"/>
    <n v="90"/>
    <x v="5"/>
    <s v="CA1014KS115"/>
    <s v="22/05/2023"/>
    <s v="00:00:00"/>
    <s v="22/05/2023"/>
    <s v="23:59:59"/>
    <n v="24"/>
    <n v="0"/>
    <n v="0"/>
    <n v="0"/>
    <n v="0"/>
    <n v="0"/>
    <n v="0"/>
    <n v="24"/>
    <n v="7.6125000000000016"/>
    <n v="7.6125000000000016"/>
    <n v="0"/>
    <n v="16.387499999999999"/>
    <n v="16.387499999999999"/>
    <n v="13.922222222222222"/>
    <n v="2.4652777777777777"/>
    <n v="0"/>
    <n v="0"/>
    <n v="0"/>
    <n v="100"/>
    <n v="68.28125"/>
    <n v="68.28125"/>
    <n v="100"/>
    <n v="0"/>
    <n v="0"/>
    <n v="0"/>
    <n v="0.15043647766759896"/>
    <n v="0"/>
    <n v="16.387499999999999"/>
    <n v="0"/>
    <n v="16.387499999999999"/>
    <n v="0"/>
    <n v="0"/>
    <n v="0"/>
    <n v="10348.549999999999"/>
    <s v="Tonelada métrica"/>
    <n v="631.49046529366933"/>
    <m/>
    <m/>
  </r>
  <r>
    <x v="21"/>
    <s v="FROTA 01"/>
    <x v="4"/>
    <x v="4"/>
    <d v="1901-05-22T00:00:00"/>
    <n v="90"/>
    <x v="6"/>
    <s v="CA1014KS116"/>
    <s v="22/05/2023"/>
    <s v="00:00:00"/>
    <s v="22/05/2023"/>
    <s v="23:59:59"/>
    <n v="24.000000000000004"/>
    <n v="0"/>
    <n v="0"/>
    <n v="0"/>
    <n v="0"/>
    <n v="0"/>
    <n v="0"/>
    <n v="24.000000000000004"/>
    <n v="6.5763888888888875"/>
    <n v="6.5763888888888875"/>
    <n v="0"/>
    <n v="17.423611111111107"/>
    <n v="17.423611111111107"/>
    <n v="15.003611111111111"/>
    <n v="2.42"/>
    <n v="0"/>
    <n v="0"/>
    <n v="0"/>
    <n v="100"/>
    <n v="72.598379629629605"/>
    <n v="72.598379629629605"/>
    <n v="100"/>
    <n v="0"/>
    <n v="0"/>
    <n v="0"/>
    <n v="0.1388919888401754"/>
    <n v="0"/>
    <n v="17.423611111111107"/>
    <n v="0"/>
    <n v="17.423611111111107"/>
    <n v="0"/>
    <n v="0"/>
    <n v="0"/>
    <n v="13507.049000000001"/>
    <s v="Tonelada métrica"/>
    <n v="775.21524750896731"/>
    <m/>
    <m/>
  </r>
  <r>
    <x v="21"/>
    <s v="FROTA 01"/>
    <x v="4"/>
    <x v="4"/>
    <d v="1901-05-22T00:00:00"/>
    <n v="90"/>
    <x v="7"/>
    <s v="CA1014KS117"/>
    <s v="22/05/2023"/>
    <s v="00:00:00"/>
    <s v="22/05/2023"/>
    <s v="23:59:59"/>
    <n v="24"/>
    <n v="0"/>
    <n v="0"/>
    <n v="0"/>
    <n v="0"/>
    <n v="0"/>
    <n v="0"/>
    <n v="24"/>
    <n v="6.4147222222222222"/>
    <n v="6.4147222222222222"/>
    <n v="0"/>
    <n v="17.58527777777778"/>
    <n v="17.58527777777778"/>
    <n v="14.705555555555556"/>
    <n v="2.8797222222222225"/>
    <n v="0"/>
    <n v="0"/>
    <n v="0"/>
    <n v="100"/>
    <n v="73.271990740740748"/>
    <n v="73.271990740740748"/>
    <n v="100"/>
    <n v="0"/>
    <n v="0"/>
    <n v="0"/>
    <n v="0.16375756235487388"/>
    <n v="0"/>
    <n v="17.58527777777778"/>
    <n v="0"/>
    <n v="17.58527777777778"/>
    <n v="0"/>
    <n v="0"/>
    <n v="0"/>
    <n v="13756.019"/>
    <s v="Tonelada métrica"/>
    <n v="782.24632978975467"/>
    <m/>
    <m/>
  </r>
  <r>
    <x v="21"/>
    <s v="FROTA 01"/>
    <x v="4"/>
    <x v="4"/>
    <d v="1901-05-22T00:00:00"/>
    <n v="90"/>
    <x v="8"/>
    <s v="CA1014KS118"/>
    <s v="22/05/2023"/>
    <s v="00:00:00"/>
    <s v="22/05/2023"/>
    <s v="23:59:59"/>
    <n v="24"/>
    <n v="4.7663888888888888"/>
    <n v="4.7663888888888888"/>
    <n v="0"/>
    <n v="0"/>
    <n v="0"/>
    <n v="0"/>
    <n v="19.233611111111109"/>
    <n v="8.636388888888888"/>
    <n v="8.636388888888888"/>
    <n v="0"/>
    <n v="10.597222222222221"/>
    <n v="10.597222222222221"/>
    <n v="8.6644444444444453"/>
    <n v="1.9327777777777779"/>
    <n v="0"/>
    <n v="0"/>
    <n v="0"/>
    <n v="80.140046296296291"/>
    <n v="55.097413382244618"/>
    <n v="44.155092592592588"/>
    <n v="68.976116002820518"/>
    <n v="0"/>
    <n v="0"/>
    <n v="1"/>
    <n v="0.18238532110091746"/>
    <n v="0"/>
    <n v="10.597222222222221"/>
    <n v="4.7663888888888888"/>
    <n v="10.597222222222221"/>
    <n v="4.7663888888888888"/>
    <n v="1"/>
    <n v="0"/>
    <n v="6451.8860000000004"/>
    <s v="Tonelada métrica"/>
    <n v="608.82803669724785"/>
    <m/>
    <m/>
  </r>
  <r>
    <x v="21"/>
    <s v="FROTA 02"/>
    <x v="4"/>
    <x v="4"/>
    <d v="1901-05-22T00:00:00"/>
    <n v="90"/>
    <x v="9"/>
    <s v="CA1014KS119"/>
    <s v="22/05/2023"/>
    <s v="00:00:00"/>
    <s v="22/05/2023"/>
    <s v="23:59:59"/>
    <n v="24"/>
    <n v="0"/>
    <n v="0"/>
    <n v="0"/>
    <n v="0"/>
    <n v="0"/>
    <n v="0"/>
    <n v="24"/>
    <n v="6.6016666666666666"/>
    <n v="6.6016666666666666"/>
    <n v="0"/>
    <n v="17.398333333333333"/>
    <n v="17.398333333333333"/>
    <n v="14.871111111111111"/>
    <n v="2.527222222222222"/>
    <n v="0"/>
    <n v="0"/>
    <n v="0"/>
    <n v="100"/>
    <n v="72.493055555555557"/>
    <n v="72.493055555555557"/>
    <n v="100"/>
    <n v="0"/>
    <n v="0"/>
    <n v="0"/>
    <n v="0.14525656991410416"/>
    <n v="0"/>
    <n v="17.398333333333333"/>
    <n v="0"/>
    <n v="17.398333333333333"/>
    <n v="0"/>
    <n v="0"/>
    <n v="0"/>
    <n v="13153.047"/>
    <s v="Tonelada métrica"/>
    <n v="755.99465466040783"/>
    <m/>
    <m/>
  </r>
  <r>
    <x v="21"/>
    <s v="FROTA 02"/>
    <x v="4"/>
    <x v="4"/>
    <d v="1901-05-22T00:00:00"/>
    <n v="90"/>
    <x v="10"/>
    <s v="CA1014KS120"/>
    <s v="22/05/2023"/>
    <s v="00:00:00"/>
    <s v="22/05/2023"/>
    <s v="23:59:59"/>
    <n v="24"/>
    <n v="15.189722222222223"/>
    <n v="0"/>
    <n v="0"/>
    <n v="15.189722222222223"/>
    <n v="15.189722222222223"/>
    <n v="0"/>
    <n v="8.8102777777777774"/>
    <n v="3.4094444444444441"/>
    <n v="3.4094444444444441"/>
    <n v="0"/>
    <n v="5.4008333333333329"/>
    <n v="5.4008333333333329"/>
    <n v="4.714722222222222"/>
    <n v="0.68611111111111112"/>
    <n v="0"/>
    <n v="0"/>
    <n v="0"/>
    <n v="36.70949074074074"/>
    <n v="61.301510231106349"/>
    <n v="22.503472222222221"/>
    <n v="100"/>
    <n v="0"/>
    <n v="0"/>
    <n v="0"/>
    <n v="0.12703800853777711"/>
    <n v="0"/>
    <n v="5.4008333333333329"/>
    <n v="0"/>
    <n v="5.4008333333333329"/>
    <n v="0"/>
    <n v="0"/>
    <n v="1"/>
    <n v="3441.873"/>
    <s v="Tonelada métrica"/>
    <n v="637.28554235457523"/>
    <m/>
    <m/>
  </r>
  <r>
    <x v="21"/>
    <s v="FROTA 02"/>
    <x v="4"/>
    <x v="4"/>
    <d v="1901-05-22T00:00:00"/>
    <n v="90"/>
    <x v="11"/>
    <s v="CA1014KS121"/>
    <s v="22/05/2023"/>
    <s v="00:00:00"/>
    <s v="22/05/2023"/>
    <s v="23:59:59"/>
    <n v="24"/>
    <n v="1.9977777777777779"/>
    <n v="0"/>
    <n v="0"/>
    <n v="1.9977777777777779"/>
    <n v="1.9977777777777779"/>
    <n v="0"/>
    <n v="22.002222222222223"/>
    <n v="7.2686111111111114"/>
    <n v="7.2686111111111114"/>
    <n v="0"/>
    <n v="14.733611111111111"/>
    <n v="14.297777777777776"/>
    <n v="12.805277777777778"/>
    <n v="1.4925000000000002"/>
    <n v="0.43583333333333335"/>
    <n v="0"/>
    <n v="0.43583333333333335"/>
    <n v="91.675925925925924"/>
    <n v="66.964195535804464"/>
    <n v="61.390046296296298"/>
    <n v="100"/>
    <n v="0"/>
    <n v="0"/>
    <n v="0"/>
    <n v="0.10129899511698498"/>
    <n v="0"/>
    <n v="14.733611111111111"/>
    <n v="0"/>
    <n v="7.3668055555555556"/>
    <n v="0.99888888888888894"/>
    <n v="2"/>
    <n v="1"/>
    <n v="11988.659"/>
    <s v="Tonelada métrica"/>
    <n v="813.69454572877589"/>
    <m/>
    <m/>
  </r>
  <r>
    <x v="21"/>
    <s v="FROTA 01"/>
    <x v="4"/>
    <x v="4"/>
    <d v="1901-05-23T00:00:00"/>
    <n v="90"/>
    <x v="0"/>
    <s v="CA1014KS110"/>
    <s v="23/05/2023"/>
    <s v="00:00:00"/>
    <s v="23/05/2023"/>
    <s v="23:59:59"/>
    <n v="23.999999999999996"/>
    <n v="0"/>
    <n v="0"/>
    <n v="0"/>
    <n v="0"/>
    <n v="0"/>
    <n v="0"/>
    <n v="23.999999999999996"/>
    <n v="8.7472222222222236"/>
    <n v="8.7472222222222236"/>
    <n v="0"/>
    <n v="15.25277777777778"/>
    <n v="15.25277777777778"/>
    <n v="14.287222222222223"/>
    <n v="0.9655555555555555"/>
    <n v="0"/>
    <n v="0"/>
    <n v="0"/>
    <n v="100"/>
    <n v="63.553240740740755"/>
    <n v="63.553240740740755"/>
    <n v="100"/>
    <n v="0"/>
    <n v="0"/>
    <n v="0"/>
    <n v="6.3303587688945534E-2"/>
    <n v="0"/>
    <n v="15.25277777777778"/>
    <n v="0"/>
    <n v="15.25277777777778"/>
    <n v="0"/>
    <n v="0"/>
    <n v="0"/>
    <n v="12695.558000000001"/>
    <s v="Tonelada métrica"/>
    <n v="832.34399562921135"/>
    <m/>
    <m/>
  </r>
  <r>
    <x v="21"/>
    <s v="FROTA 01"/>
    <x v="4"/>
    <x v="4"/>
    <d v="1901-05-23T00:00:00"/>
    <n v="90"/>
    <x v="1"/>
    <s v="CA1014KS111"/>
    <s v="23/05/2023"/>
    <s v="00:00:00"/>
    <s v="23/05/2023"/>
    <s v="23:59:59"/>
    <n v="24"/>
    <n v="2.2786111111111111"/>
    <n v="0"/>
    <n v="0"/>
    <n v="2.2786111111111111"/>
    <n v="2.2786111111111111"/>
    <n v="0"/>
    <n v="21.721388888888889"/>
    <n v="7.7933333333333348"/>
    <n v="7.7933333333333348"/>
    <n v="0"/>
    <n v="13.928055555555558"/>
    <n v="13.928055555555558"/>
    <n v="12.310277777777779"/>
    <n v="1.6177777777777778"/>
    <n v="0"/>
    <n v="0"/>
    <n v="0"/>
    <n v="90.505787037037038"/>
    <n v="64.121385730910404"/>
    <n v="58.033564814814817"/>
    <n v="100"/>
    <n v="0"/>
    <n v="0"/>
    <n v="0"/>
    <n v="0.11615245009074408"/>
    <n v="0"/>
    <n v="13.928055555555558"/>
    <n v="0"/>
    <n v="13.928055555555558"/>
    <n v="2.2786111111111111"/>
    <n v="1"/>
    <n v="1"/>
    <n v="10326.476000000001"/>
    <s v="Tonelada métrica"/>
    <n v="741.4154803454262"/>
    <m/>
    <m/>
  </r>
  <r>
    <x v="21"/>
    <s v="FROTA 01"/>
    <x v="4"/>
    <x v="4"/>
    <d v="1901-05-23T00:00:00"/>
    <n v="90"/>
    <x v="2"/>
    <s v="CA1014KS112"/>
    <s v="23/05/2023"/>
    <s v="00:00:00"/>
    <s v="23/05/2023"/>
    <s v="23:59:59"/>
    <n v="24"/>
    <n v="0"/>
    <n v="0"/>
    <n v="0"/>
    <n v="0"/>
    <n v="0"/>
    <n v="0"/>
    <n v="24"/>
    <n v="8.8116666666666674"/>
    <n v="8.8116666666666674"/>
    <n v="0"/>
    <n v="15.188333333333334"/>
    <n v="15.188333333333334"/>
    <n v="13.535555555555556"/>
    <n v="1.6527777777777779"/>
    <n v="0"/>
    <n v="0"/>
    <n v="0"/>
    <n v="100"/>
    <n v="63.284722222222221"/>
    <n v="63.284722222222221"/>
    <n v="100"/>
    <n v="0"/>
    <n v="0"/>
    <n v="0"/>
    <n v="0.10881890339807601"/>
    <n v="0"/>
    <n v="15.188333333333334"/>
    <n v="0"/>
    <n v="15.188333333333334"/>
    <n v="0"/>
    <n v="0"/>
    <n v="0"/>
    <n v="10767.107"/>
    <s v="Tonelada métrica"/>
    <n v="708.90641940085652"/>
    <m/>
    <m/>
  </r>
  <r>
    <x v="21"/>
    <s v="FROTA 01"/>
    <x v="4"/>
    <x v="4"/>
    <d v="1901-05-23T00:00:00"/>
    <n v="90"/>
    <x v="3"/>
    <s v="CA1014KS113"/>
    <s v="23/05/2023"/>
    <s v="00:00:00"/>
    <s v="23/05/2023"/>
    <s v="23:59:59"/>
    <n v="23.999999999999996"/>
    <n v="0"/>
    <n v="0"/>
    <n v="0"/>
    <n v="0"/>
    <n v="0"/>
    <n v="0"/>
    <n v="23.999999999999996"/>
    <n v="6.4861111111111116"/>
    <n v="6.4861111111111116"/>
    <n v="0"/>
    <n v="17.513888888888886"/>
    <n v="17.513888888888886"/>
    <n v="15.140277777777778"/>
    <n v="2.3736111111111109"/>
    <n v="0"/>
    <n v="0"/>
    <n v="0"/>
    <n v="100"/>
    <n v="72.974537037037038"/>
    <n v="72.974537037037038"/>
    <n v="100"/>
    <n v="0"/>
    <n v="0"/>
    <n v="0"/>
    <n v="0.13552735923869946"/>
    <n v="0"/>
    <n v="17.513888888888886"/>
    <n v="0"/>
    <n v="17.513888888888886"/>
    <n v="0"/>
    <n v="0"/>
    <n v="0"/>
    <n v="14973.388999999999"/>
    <s v="Tonelada métrica"/>
    <n v="854.94370182394914"/>
    <m/>
    <m/>
  </r>
  <r>
    <x v="21"/>
    <s v="FROTA 01"/>
    <x v="4"/>
    <x v="4"/>
    <d v="1901-05-23T00:00:00"/>
    <n v="90"/>
    <x v="4"/>
    <s v="CA1014KS114"/>
    <s v="23/05/2023"/>
    <s v="00:00:00"/>
    <s v="23/05/2023"/>
    <s v="23:59:59"/>
    <n v="24.000000000000004"/>
    <n v="3.4241666666666668"/>
    <n v="3.4241666666666668"/>
    <n v="0"/>
    <n v="0"/>
    <n v="0"/>
    <n v="0"/>
    <n v="20.575833333333335"/>
    <n v="7.8872222222222224"/>
    <n v="7.8872222222222224"/>
    <n v="0"/>
    <n v="12.688611111111115"/>
    <n v="12.688611111111115"/>
    <n v="10.920000000000003"/>
    <n v="1.7686111111111109"/>
    <n v="0"/>
    <n v="0"/>
    <n v="0"/>
    <n v="85.732638888888886"/>
    <n v="61.66754417939061"/>
    <n v="52.869212962962976"/>
    <n v="78.748750129296965"/>
    <n v="0"/>
    <n v="0"/>
    <n v="0"/>
    <n v="0.13938571334749003"/>
    <n v="0"/>
    <n v="12.688611111111115"/>
    <n v="0"/>
    <n v="12.688611111111115"/>
    <n v="0"/>
    <n v="0"/>
    <n v="0"/>
    <n v="9208.4419999999991"/>
    <s v="Tonelada métrica"/>
    <n v="725.72497646620866"/>
    <m/>
    <m/>
  </r>
  <r>
    <x v="21"/>
    <s v="FROTA 01"/>
    <x v="4"/>
    <x v="4"/>
    <d v="1901-05-23T00:00:00"/>
    <n v="90"/>
    <x v="5"/>
    <s v="CA1014KS115"/>
    <s v="23/05/2023"/>
    <s v="00:00:00"/>
    <s v="23/05/2023"/>
    <s v="23:59:59"/>
    <n v="24.000000000000004"/>
    <n v="0"/>
    <n v="0"/>
    <n v="0"/>
    <n v="0"/>
    <n v="0"/>
    <n v="0"/>
    <n v="24.000000000000004"/>
    <n v="9.4841666666666669"/>
    <n v="9.4841666666666669"/>
    <n v="0"/>
    <n v="14.515833333333333"/>
    <n v="14.514722222222222"/>
    <n v="12.882222222222222"/>
    <n v="1.6324999999999998"/>
    <n v="1.1111111111111111E-3"/>
    <n v="0"/>
    <n v="1.1111111111111111E-3"/>
    <n v="100"/>
    <n v="60.482638888888886"/>
    <n v="60.482638888888886"/>
    <n v="100"/>
    <n v="0"/>
    <n v="0"/>
    <n v="0"/>
    <n v="0.11246340203226361"/>
    <n v="0"/>
    <n v="14.515833333333333"/>
    <n v="0"/>
    <n v="14.515833333333333"/>
    <n v="0"/>
    <n v="0"/>
    <n v="0"/>
    <n v="10173.65"/>
    <s v="Tonelada métrica"/>
    <n v="700.86572133876814"/>
    <m/>
    <m/>
  </r>
  <r>
    <x v="21"/>
    <s v="FROTA 01"/>
    <x v="4"/>
    <x v="4"/>
    <d v="1901-05-23T00:00:00"/>
    <n v="90"/>
    <x v="6"/>
    <s v="CA1014KS116"/>
    <s v="23/05/2023"/>
    <s v="00:00:00"/>
    <s v="23/05/2023"/>
    <s v="23:59:59"/>
    <n v="23.999999999999996"/>
    <n v="4.8030555555555559"/>
    <n v="0"/>
    <n v="0"/>
    <n v="4.8030555555555559"/>
    <n v="4.8030555555555559"/>
    <n v="0"/>
    <n v="19.196944444444437"/>
    <n v="7.2308333333333339"/>
    <n v="7.2308333333333339"/>
    <n v="0"/>
    <n v="11.966111111111109"/>
    <n v="11.966111111111109"/>
    <n v="10.095000000000001"/>
    <n v="1.8711111111111112"/>
    <n v="0"/>
    <n v="0"/>
    <n v="0"/>
    <n v="79.987268518518491"/>
    <n v="62.333415329407181"/>
    <n v="49.858796296296298"/>
    <n v="100"/>
    <n v="0"/>
    <n v="0"/>
    <n v="0"/>
    <n v="0.15636751938344401"/>
    <n v="0"/>
    <n v="11.966111111111109"/>
    <n v="0"/>
    <n v="11.966111111111109"/>
    <n v="4.8030555555555559"/>
    <n v="1"/>
    <n v="1"/>
    <n v="8646.2330000000002"/>
    <s v="Tonelada métrica"/>
    <n v="722.55997957193938"/>
    <m/>
    <m/>
  </r>
  <r>
    <x v="21"/>
    <s v="FROTA 01"/>
    <x v="4"/>
    <x v="4"/>
    <d v="1901-05-23T00:00:00"/>
    <n v="90"/>
    <x v="7"/>
    <s v="CA1014KS117"/>
    <s v="23/05/2023"/>
    <s v="00:00:00"/>
    <s v="23/05/2023"/>
    <s v="23:59:59"/>
    <n v="24"/>
    <n v="0"/>
    <n v="0"/>
    <n v="0"/>
    <n v="0"/>
    <n v="0"/>
    <n v="0"/>
    <n v="24"/>
    <n v="9.9288888888888884"/>
    <n v="9.9288888888888884"/>
    <n v="0"/>
    <n v="14.071111111111112"/>
    <n v="12.919444444444446"/>
    <n v="11.66888888888889"/>
    <n v="1.2505555555555556"/>
    <n v="1.1516666666666666"/>
    <n v="0"/>
    <n v="1.1516666666666666"/>
    <n v="100"/>
    <n v="58.629629629629633"/>
    <n v="58.629629629629633"/>
    <n v="100"/>
    <n v="0"/>
    <n v="0"/>
    <n v="0"/>
    <n v="8.8873973468098555E-2"/>
    <n v="0"/>
    <n v="14.071111111111112"/>
    <n v="0"/>
    <n v="14.071111111111112"/>
    <n v="0"/>
    <n v="0"/>
    <n v="0"/>
    <n v="9838.7119999999995"/>
    <s v="Tonelada métrica"/>
    <n v="699.21358180669563"/>
    <m/>
    <m/>
  </r>
  <r>
    <x v="21"/>
    <s v="FROTA 01"/>
    <x v="4"/>
    <x v="4"/>
    <d v="1901-05-23T00:00:00"/>
    <n v="90"/>
    <x v="8"/>
    <s v="CA1014KS118"/>
    <s v="23/05/2023"/>
    <s v="00:00:00"/>
    <s v="23/05/2023"/>
    <s v="23:59:59"/>
    <n v="23.999999999999996"/>
    <n v="20.086111111111112"/>
    <n v="19.304722222222225"/>
    <n v="0"/>
    <n v="0.78138888888888891"/>
    <n v="0.78138888888888891"/>
    <n v="0"/>
    <n v="3.9138888888888888"/>
    <n v="1.3022222222222222"/>
    <n v="1.3022222222222222"/>
    <n v="0"/>
    <n v="2.6116666666666664"/>
    <n v="2.6116666666666664"/>
    <n v="2.4916666666666667"/>
    <n v="0.12"/>
    <n v="0"/>
    <n v="0"/>
    <n v="0"/>
    <n v="16.307870370370374"/>
    <n v="66.728176011355572"/>
    <n v="10.881944444444445"/>
    <n v="11.916500842849716"/>
    <n v="0"/>
    <n v="0"/>
    <n v="4"/>
    <n v="4.5947670708359929E-2"/>
    <n v="0"/>
    <n v="0.65291666666666659"/>
    <n v="4.8261805555555561"/>
    <n v="0.52233333333333332"/>
    <n v="4.0172222222222222"/>
    <n v="5"/>
    <n v="3.8901949937767945E-2"/>
    <n v="1378.1"/>
    <s v="Tonelada métrica"/>
    <n v="527.67070835992274"/>
    <m/>
    <m/>
  </r>
  <r>
    <x v="21"/>
    <s v="FROTA 02"/>
    <x v="4"/>
    <x v="4"/>
    <d v="1901-05-23T00:00:00"/>
    <n v="90"/>
    <x v="9"/>
    <s v="CA1014KS119"/>
    <s v="23/05/2023"/>
    <s v="00:00:00"/>
    <s v="23/05/2023"/>
    <s v="23:59:59"/>
    <n v="24"/>
    <n v="0"/>
    <n v="0"/>
    <n v="0"/>
    <n v="0"/>
    <n v="0"/>
    <n v="0"/>
    <n v="24"/>
    <n v="9.0769444444444449"/>
    <n v="9.0769444444444449"/>
    <n v="0"/>
    <n v="14.923055555555557"/>
    <n v="14.923055555555557"/>
    <n v="12.089166666666667"/>
    <n v="2.8338888888888887"/>
    <n v="0"/>
    <n v="0"/>
    <n v="0"/>
    <n v="100"/>
    <n v="62.179398148148159"/>
    <n v="62.179398148148159"/>
    <n v="100"/>
    <n v="0"/>
    <n v="0"/>
    <n v="0"/>
    <n v="0.1899000428122033"/>
    <n v="0"/>
    <n v="14.923055555555557"/>
    <n v="0"/>
    <n v="14.923055555555557"/>
    <n v="0"/>
    <n v="0"/>
    <n v="0"/>
    <n v="10949.324000000001"/>
    <s v="Tonelada métrica"/>
    <n v="733.71863819965415"/>
    <m/>
    <m/>
  </r>
  <r>
    <x v="21"/>
    <s v="FROTA 02"/>
    <x v="4"/>
    <x v="4"/>
    <d v="1901-05-23T00:00:00"/>
    <n v="90"/>
    <x v="10"/>
    <s v="CA1014KS120"/>
    <s v="23/05/2023"/>
    <s v="00:00:00"/>
    <s v="23/05/2023"/>
    <s v="23:59:59"/>
    <n v="23.999999999999993"/>
    <n v="0"/>
    <n v="0"/>
    <n v="0"/>
    <n v="0"/>
    <n v="0"/>
    <n v="0"/>
    <n v="23.999999999999993"/>
    <n v="8.6086111111111112"/>
    <n v="8.6086111111111112"/>
    <n v="0"/>
    <n v="15.391388888888887"/>
    <n v="15.391388888888887"/>
    <n v="13.445555555555554"/>
    <n v="1.9458333333333333"/>
    <n v="0"/>
    <n v="0"/>
    <n v="0"/>
    <n v="100"/>
    <n v="64.130787037037052"/>
    <n v="64.130787037037052"/>
    <n v="100"/>
    <n v="0"/>
    <n v="0"/>
    <n v="0"/>
    <n v="0.12642350520673537"/>
    <n v="0"/>
    <n v="15.391388888888887"/>
    <n v="0"/>
    <n v="15.391388888888887"/>
    <n v="0"/>
    <n v="0"/>
    <n v="0"/>
    <n v="10693.066000000001"/>
    <s v="Tonelada métrica"/>
    <n v="694.74340991535712"/>
    <m/>
    <m/>
  </r>
  <r>
    <x v="21"/>
    <s v="FROTA 02"/>
    <x v="4"/>
    <x v="4"/>
    <d v="1901-05-23T00:00:00"/>
    <n v="90"/>
    <x v="11"/>
    <s v="CA1014KS121"/>
    <s v="23/05/2023"/>
    <s v="00:00:00"/>
    <s v="23/05/2023"/>
    <s v="23:59:59"/>
    <n v="24.000000000000004"/>
    <n v="17.826666666666668"/>
    <n v="7.7116666666666669"/>
    <n v="0"/>
    <n v="10.115"/>
    <n v="10.115"/>
    <n v="0"/>
    <n v="6.1733333333333329"/>
    <n v="1.1541666666666666"/>
    <n v="1.1541666666666666"/>
    <n v="0"/>
    <n v="5.0191666666666661"/>
    <n v="4.9861111111111107"/>
    <n v="4.9063888888888894"/>
    <n v="7.9722222222222222E-2"/>
    <n v="3.3055555555555553E-2"/>
    <n v="0"/>
    <n v="3.3055555555555553E-2"/>
    <n v="25.722222222222218"/>
    <n v="81.303995680345565"/>
    <n v="20.913194444444439"/>
    <n v="39.425279832427826"/>
    <n v="0"/>
    <n v="0"/>
    <n v="1"/>
    <n v="1.5883557474126959E-2"/>
    <n v="0"/>
    <n v="5.0191666666666661"/>
    <n v="7.7116666666666669"/>
    <n v="2.5095833333333331"/>
    <n v="8.913333333333334"/>
    <n v="2"/>
    <n v="0.56740837696335078"/>
    <n v="2706.498"/>
    <s v="Tonelada métrica"/>
    <n v="539.23254192262959"/>
    <m/>
    <m/>
  </r>
  <r>
    <x v="21"/>
    <s v="FROTA 01"/>
    <x v="4"/>
    <x v="4"/>
    <d v="1901-05-24T00:00:00"/>
    <n v="90"/>
    <x v="0"/>
    <s v="CA1014KS110"/>
    <s v="24/05/2023"/>
    <s v="00:00:00"/>
    <s v="24/05/2023"/>
    <s v="23:59:59"/>
    <n v="23.999999999999996"/>
    <n v="0"/>
    <n v="0"/>
    <n v="0"/>
    <n v="0"/>
    <n v="0"/>
    <n v="0"/>
    <n v="23.999999999999996"/>
    <n v="6.9758333333333322"/>
    <n v="6.9758333333333322"/>
    <n v="0"/>
    <n v="17.024166666666666"/>
    <n v="17.024166666666666"/>
    <n v="15.269999999999996"/>
    <n v="1.7541666666666667"/>
    <n v="0"/>
    <n v="0"/>
    <n v="0"/>
    <n v="100"/>
    <n v="70.934027777777786"/>
    <n v="70.934027777777786"/>
    <n v="100"/>
    <n v="0"/>
    <n v="0"/>
    <n v="0"/>
    <n v="0.10303979636790837"/>
    <n v="0"/>
    <n v="17.024166666666666"/>
    <n v="0"/>
    <n v="17.024166666666666"/>
    <n v="0"/>
    <n v="0"/>
    <n v="0"/>
    <n v="10954.554"/>
    <s v="Tonelada métrica"/>
    <n v="643.47079152185654"/>
    <m/>
    <m/>
  </r>
  <r>
    <x v="21"/>
    <s v="FROTA 01"/>
    <x v="4"/>
    <x v="4"/>
    <d v="1901-05-24T00:00:00"/>
    <n v="90"/>
    <x v="1"/>
    <s v="CA1014KS111"/>
    <s v="24/05/2023"/>
    <s v="00:00:00"/>
    <s v="24/05/2023"/>
    <s v="23:59:59"/>
    <n v="23.999999999999996"/>
    <n v="0"/>
    <n v="0"/>
    <n v="0"/>
    <n v="0"/>
    <n v="0"/>
    <n v="0"/>
    <n v="23.999999999999996"/>
    <n v="8.4611111111111121"/>
    <n v="8.4611111111111121"/>
    <n v="0"/>
    <n v="15.538888888888888"/>
    <n v="15.538888888888888"/>
    <n v="13.192222222222222"/>
    <n v="2.3466666666666667"/>
    <n v="0"/>
    <n v="0"/>
    <n v="0"/>
    <n v="100"/>
    <n v="64.745370370370381"/>
    <n v="64.745370370370381"/>
    <n v="100"/>
    <n v="0"/>
    <n v="0"/>
    <n v="0"/>
    <n v="0.15101894887379336"/>
    <n v="0"/>
    <n v="15.538888888888888"/>
    <n v="0"/>
    <n v="15.538888888888888"/>
    <n v="0"/>
    <n v="0"/>
    <n v="0"/>
    <n v="10101.995999999999"/>
    <s v="Tonelada métrica"/>
    <n v="650.11057561673249"/>
    <m/>
    <m/>
  </r>
  <r>
    <x v="21"/>
    <s v="FROTA 01"/>
    <x v="4"/>
    <x v="4"/>
    <d v="1901-05-24T00:00:00"/>
    <n v="90"/>
    <x v="2"/>
    <s v="CA1014KS112"/>
    <s v="24/05/2023"/>
    <s v="00:00:00"/>
    <s v="24/05/2023"/>
    <s v="23:59:59"/>
    <n v="23.999999999999996"/>
    <n v="1.9450000000000001"/>
    <n v="1.9450000000000001"/>
    <n v="0"/>
    <n v="0"/>
    <n v="0"/>
    <n v="0"/>
    <n v="22.054999999999996"/>
    <n v="9.5622222222222213"/>
    <n v="9.5622222222222213"/>
    <n v="0"/>
    <n v="12.492777777777778"/>
    <n v="12.492777777777778"/>
    <n v="11.0525"/>
    <n v="1.440277777777778"/>
    <n v="0"/>
    <n v="0"/>
    <n v="0"/>
    <n v="91.895833333333329"/>
    <n v="56.643744174916257"/>
    <n v="52.053240740740748"/>
    <n v="86.528397722025545"/>
    <n v="0"/>
    <n v="0"/>
    <n v="1"/>
    <n v="0.11528883354827235"/>
    <n v="0"/>
    <n v="12.492777777777778"/>
    <n v="1.9450000000000001"/>
    <n v="12.492777777777778"/>
    <n v="1.9450000000000001"/>
    <n v="1"/>
    <n v="0"/>
    <n v="10358.916999999999"/>
    <s v="Tonelada métrica"/>
    <n v="829.19244897051544"/>
    <m/>
    <m/>
  </r>
  <r>
    <x v="21"/>
    <s v="FROTA 01"/>
    <x v="4"/>
    <x v="4"/>
    <d v="1901-05-24T00:00:00"/>
    <n v="90"/>
    <x v="3"/>
    <s v="CA1014KS113"/>
    <s v="24/05/2023"/>
    <s v="00:00:00"/>
    <s v="24/05/2023"/>
    <s v="23:59:59"/>
    <n v="23.999999999999993"/>
    <n v="0"/>
    <n v="0"/>
    <n v="0"/>
    <n v="0"/>
    <n v="0"/>
    <n v="0"/>
    <n v="23.999999999999993"/>
    <n v="7.503055555555556"/>
    <n v="7.503055555555556"/>
    <n v="0"/>
    <n v="16.496944444444445"/>
    <n v="16.093611111111112"/>
    <n v="14.221388888888889"/>
    <n v="1.8722222222222222"/>
    <n v="0.40333333333333332"/>
    <n v="0"/>
    <n v="0.40333333333333332"/>
    <n v="100"/>
    <n v="68.737268518518533"/>
    <n v="68.737268518518533"/>
    <n v="100"/>
    <n v="0"/>
    <n v="0"/>
    <n v="0"/>
    <n v="0.11348902995504218"/>
    <n v="0"/>
    <n v="16.496944444444445"/>
    <n v="0"/>
    <n v="16.496944444444445"/>
    <n v="0"/>
    <n v="0"/>
    <n v="0"/>
    <n v="13297.263000000001"/>
    <s v="Tonelada métrica"/>
    <n v="806.04399467914959"/>
    <m/>
    <m/>
  </r>
  <r>
    <x v="21"/>
    <s v="FROTA 01"/>
    <x v="4"/>
    <x v="4"/>
    <d v="1901-05-24T00:00:00"/>
    <n v="90"/>
    <x v="4"/>
    <s v="CA1014KS114"/>
    <s v="24/05/2023"/>
    <s v="00:00:00"/>
    <s v="24/05/2023"/>
    <s v="23:59:59"/>
    <n v="24"/>
    <n v="4.0438888888888886"/>
    <n v="4.0438888888888886"/>
    <n v="0"/>
    <n v="0"/>
    <n v="0"/>
    <n v="0"/>
    <n v="19.956111111111113"/>
    <n v="6.1869444444444444"/>
    <n v="6.1869444444444444"/>
    <n v="0"/>
    <n v="13.769166666666667"/>
    <n v="13.769166666666667"/>
    <n v="11.947777777777777"/>
    <n v="1.8213888888888889"/>
    <n v="0"/>
    <n v="0"/>
    <n v="0"/>
    <n v="83.150462962962962"/>
    <n v="68.997243952005789"/>
    <n v="57.371527777777779"/>
    <n v="77.298173936095552"/>
    <n v="0"/>
    <n v="0"/>
    <n v="2"/>
    <n v="0.13228025580503944"/>
    <n v="0"/>
    <n v="6.8845833333333335"/>
    <n v="2.0219444444444443"/>
    <n v="6.8845833333333335"/>
    <n v="2.0219444444444443"/>
    <n v="2"/>
    <n v="0"/>
    <n v="9275.0789999999997"/>
    <s v="Tonelada métrica"/>
    <n v="673.61222538279958"/>
    <m/>
    <m/>
  </r>
  <r>
    <x v="21"/>
    <s v="FROTA 01"/>
    <x v="4"/>
    <x v="4"/>
    <d v="1901-05-24T00:00:00"/>
    <n v="90"/>
    <x v="5"/>
    <s v="CA1014KS115"/>
    <s v="24/05/2023"/>
    <s v="00:00:00"/>
    <s v="24/05/2023"/>
    <s v="23:59:59"/>
    <n v="24.000000000000004"/>
    <n v="0"/>
    <n v="0"/>
    <n v="0"/>
    <n v="0"/>
    <n v="0"/>
    <n v="0"/>
    <n v="24.000000000000004"/>
    <n v="6.2027777777777784"/>
    <n v="6.2027777777777784"/>
    <n v="0"/>
    <n v="17.797222222222228"/>
    <n v="17.797222222222228"/>
    <n v="15.822222222222226"/>
    <n v="1.9749999999999999"/>
    <n v="0"/>
    <n v="0"/>
    <n v="0"/>
    <n v="100"/>
    <n v="74.155092592592609"/>
    <n v="74.155092592592609"/>
    <n v="100"/>
    <n v="0"/>
    <n v="0"/>
    <n v="0"/>
    <n v="0.11097237396597467"/>
    <n v="0"/>
    <n v="17.797222222222228"/>
    <n v="0"/>
    <n v="17.797222222222228"/>
    <n v="0"/>
    <n v="0"/>
    <n v="0"/>
    <n v="14022.534"/>
    <s v="Tonelada métrica"/>
    <n v="787.90576556890949"/>
    <m/>
    <m/>
  </r>
  <r>
    <x v="21"/>
    <s v="FROTA 01"/>
    <x v="4"/>
    <x v="4"/>
    <d v="1901-05-24T00:00:00"/>
    <n v="90"/>
    <x v="6"/>
    <s v="CA1014KS116"/>
    <s v="24/05/2023"/>
    <s v="00:00:00"/>
    <s v="24/05/2023"/>
    <s v="23:59:59"/>
    <n v="23.999999999999996"/>
    <n v="11.868611111111111"/>
    <n v="11.868611111111111"/>
    <n v="0"/>
    <n v="0"/>
    <n v="0"/>
    <n v="0"/>
    <n v="12.131388888888889"/>
    <n v="3.903888888888889"/>
    <n v="3.903888888888889"/>
    <n v="0"/>
    <n v="8.2274999999999991"/>
    <n v="8.2274999999999991"/>
    <n v="7.4097222222222223"/>
    <n v="0.81777777777777771"/>
    <n v="0"/>
    <n v="0"/>
    <n v="0"/>
    <n v="50.547453703703717"/>
    <n v="67.819934513314848"/>
    <n v="34.28125"/>
    <n v="40.940756918143364"/>
    <n v="0"/>
    <n v="0"/>
    <n v="1"/>
    <n v="9.9395658192376515E-2"/>
    <n v="0"/>
    <n v="8.2274999999999991"/>
    <n v="11.868611111111111"/>
    <n v="8.2274999999999991"/>
    <n v="11.868611111111111"/>
    <n v="1"/>
    <n v="0"/>
    <n v="5311.6689999999999"/>
    <s v="Tonelada métrica"/>
    <n v="645.59939228198118"/>
    <m/>
    <m/>
  </r>
  <r>
    <x v="21"/>
    <s v="FROTA 01"/>
    <x v="4"/>
    <x v="4"/>
    <d v="1901-05-24T00:00:00"/>
    <n v="90"/>
    <x v="7"/>
    <s v="CA1014KS117"/>
    <s v="24/05/2023"/>
    <s v="00:00:00"/>
    <s v="24/05/2023"/>
    <s v="23:59:59"/>
    <n v="24"/>
    <n v="0"/>
    <n v="0"/>
    <n v="0"/>
    <n v="0"/>
    <n v="0"/>
    <n v="0"/>
    <n v="24"/>
    <n v="6.0461111111111112"/>
    <n v="6.0461111111111112"/>
    <n v="0"/>
    <n v="17.953888888888891"/>
    <n v="17.953888888888891"/>
    <n v="15.686944444444444"/>
    <n v="2.2669444444444444"/>
    <n v="0"/>
    <n v="0"/>
    <n v="0"/>
    <n v="100"/>
    <n v="74.807870370370381"/>
    <n v="74.807870370370381"/>
    <n v="100"/>
    <n v="0"/>
    <n v="0"/>
    <n v="0"/>
    <n v="0.12626481418448493"/>
    <n v="0"/>
    <n v="17.953888888888891"/>
    <n v="0"/>
    <n v="17.953888888888891"/>
    <n v="0"/>
    <n v="0"/>
    <n v="0"/>
    <n v="13319.156999999999"/>
    <s v="Tonelada métrica"/>
    <n v="741.85359408360955"/>
    <m/>
    <m/>
  </r>
  <r>
    <x v="21"/>
    <s v="FROTA 01"/>
    <x v="4"/>
    <x v="4"/>
    <d v="1901-05-24T00:00:00"/>
    <n v="90"/>
    <x v="8"/>
    <s v="CA1014KS118"/>
    <s v="24/05/2023"/>
    <s v="00:00:00"/>
    <s v="24/05/2023"/>
    <s v="23:59:59"/>
    <n v="24"/>
    <n v="22.035277777777779"/>
    <n v="0"/>
    <n v="0"/>
    <n v="22.035277777777779"/>
    <n v="22.035277777777779"/>
    <n v="0"/>
    <n v="1.9647222222222223"/>
    <n v="1.9647222222222223"/>
    <n v="1.9647222222222223"/>
    <n v="0"/>
    <n v="0"/>
    <n v="0"/>
    <n v="0"/>
    <n v="0"/>
    <n v="0"/>
    <n v="0"/>
    <n v="0"/>
    <n v="8.1863425925925917"/>
    <n v="0"/>
    <n v="0"/>
    <n v="0"/>
    <n v="0"/>
    <n v="0"/>
    <n v="0"/>
    <n v="0"/>
    <n v="0"/>
    <n v="0"/>
    <n v="0"/>
    <n v="0"/>
    <n v="22.035277777777779"/>
    <n v="1"/>
    <n v="1"/>
    <n v="0"/>
    <s v="Tonelada métrica"/>
    <n v="0"/>
    <m/>
    <m/>
  </r>
  <r>
    <x v="21"/>
    <s v="FROTA 02"/>
    <x v="4"/>
    <x v="4"/>
    <d v="1901-05-24T00:00:00"/>
    <n v="90"/>
    <x v="9"/>
    <s v="CA1014KS119"/>
    <s v="24/05/2023"/>
    <s v="00:00:00"/>
    <s v="24/05/2023"/>
    <s v="23:59:59"/>
    <n v="24"/>
    <n v="0"/>
    <n v="0"/>
    <n v="0"/>
    <n v="0"/>
    <n v="0"/>
    <n v="0"/>
    <n v="24"/>
    <n v="6.8211111111111107"/>
    <n v="6.8211111111111107"/>
    <n v="0"/>
    <n v="17.178888888888888"/>
    <n v="17.178888888888888"/>
    <n v="15.084166666666667"/>
    <n v="2.0947222222222224"/>
    <n v="0"/>
    <n v="0"/>
    <n v="0"/>
    <n v="100"/>
    <n v="71.578703703703709"/>
    <n v="71.578703703703709"/>
    <n v="100"/>
    <n v="0"/>
    <n v="0"/>
    <n v="0"/>
    <n v="0.12193583856154196"/>
    <n v="0"/>
    <n v="17.178888888888888"/>
    <n v="0"/>
    <n v="17.178888888888888"/>
    <n v="0"/>
    <n v="0"/>
    <n v="0"/>
    <n v="13091.423000000001"/>
    <s v="Tonelada métrica"/>
    <n v="762.06459478688316"/>
    <m/>
    <m/>
  </r>
  <r>
    <x v="21"/>
    <s v="FROTA 02"/>
    <x v="4"/>
    <x v="4"/>
    <d v="1901-05-24T00:00:00"/>
    <n v="90"/>
    <x v="10"/>
    <s v="CA1014KS120"/>
    <s v="24/05/2023"/>
    <s v="00:00:00"/>
    <s v="24/05/2023"/>
    <s v="23:59:59"/>
    <n v="24.000000000000007"/>
    <n v="0"/>
    <n v="0"/>
    <n v="0"/>
    <n v="0"/>
    <n v="0"/>
    <n v="0"/>
    <n v="24.000000000000007"/>
    <n v="7.8130555555555565"/>
    <n v="7.8130555555555565"/>
    <n v="0"/>
    <n v="16.186944444444446"/>
    <n v="16.186944444444446"/>
    <n v="14.283611111111114"/>
    <n v="1.9033333333333331"/>
    <n v="0"/>
    <n v="0"/>
    <n v="0"/>
    <n v="100"/>
    <n v="67.445601851851848"/>
    <n v="67.445601851851848"/>
    <n v="100"/>
    <n v="0"/>
    <n v="0"/>
    <n v="0"/>
    <n v="0.11758447308358928"/>
    <n v="0"/>
    <n v="16.186944444444446"/>
    <n v="0"/>
    <n v="16.186944444444446"/>
    <n v="0"/>
    <n v="0"/>
    <n v="0"/>
    <n v="10846.617"/>
    <s v="Tonelada métrica"/>
    <n v="670.08427916874007"/>
    <m/>
    <m/>
  </r>
  <r>
    <x v="21"/>
    <s v="FROTA 02"/>
    <x v="4"/>
    <x v="4"/>
    <d v="1901-05-24T00:00:00"/>
    <n v="90"/>
    <x v="11"/>
    <s v="CA1014KS121"/>
    <s v="24/05/2023"/>
    <s v="00:00:00"/>
    <s v="24/05/2023"/>
    <s v="23:59:59"/>
    <n v="24"/>
    <n v="10.937222222222221"/>
    <n v="10.937222222222221"/>
    <n v="0"/>
    <n v="0"/>
    <n v="0"/>
    <n v="0"/>
    <n v="13.062777777777779"/>
    <n v="5.0238888888888882"/>
    <n v="5.0238888888888882"/>
    <n v="0"/>
    <n v="8.0388888888888879"/>
    <n v="8.0388888888888879"/>
    <n v="6.6222222222222218"/>
    <n v="1.4166666666666667"/>
    <n v="0"/>
    <n v="0"/>
    <n v="0"/>
    <n v="54.42824074074074"/>
    <n v="61.540424446051112"/>
    <n v="33.495370370370367"/>
    <n v="42.363205199519868"/>
    <n v="0"/>
    <n v="0"/>
    <n v="0"/>
    <n v="0.17622667588113342"/>
    <n v="0"/>
    <n v="8.0388888888888879"/>
    <n v="0"/>
    <n v="8.0388888888888879"/>
    <n v="0"/>
    <n v="0"/>
    <n v="0"/>
    <n v="5707.6450000000004"/>
    <s v="Tonelada métrica"/>
    <n v="710.00421561852181"/>
    <m/>
    <m/>
  </r>
  <r>
    <x v="21"/>
    <s v="FROTA 02"/>
    <x v="4"/>
    <x v="4"/>
    <d v="1901-05-24T00:00:00"/>
    <n v="90"/>
    <x v="12"/>
    <s v="CA1014KS122"/>
    <s v="24/05/2023"/>
    <s v="00:00:00"/>
    <s v="24/05/2023"/>
    <s v="23:59:59"/>
    <n v="24.000000000000004"/>
    <n v="6.1691666666666665"/>
    <n v="0"/>
    <n v="0"/>
    <n v="6.1691666666666665"/>
    <n v="6.1691666666666665"/>
    <n v="0"/>
    <n v="17.830833333333331"/>
    <n v="12.979444444444445"/>
    <n v="12.979444444444445"/>
    <n v="0"/>
    <n v="4.8513888888888888"/>
    <n v="4.8513888888888888"/>
    <n v="4.4877777777777776"/>
    <n v="0.36361111111111111"/>
    <n v="0"/>
    <n v="0"/>
    <n v="0"/>
    <n v="74.295138888888872"/>
    <n v="27.207864030783135"/>
    <n v="20.214120370370367"/>
    <n v="100"/>
    <n v="0"/>
    <n v="0"/>
    <n v="0"/>
    <n v="7.4949899799599193E-2"/>
    <n v="0"/>
    <n v="4.8513888888888888"/>
    <n v="0"/>
    <n v="1.6171296296296296"/>
    <n v="2.0563888888888888"/>
    <n v="3"/>
    <n v="1"/>
    <n v="3290.846"/>
    <s v="Tonelada métrica"/>
    <n v="678.33069567706832"/>
    <m/>
    <m/>
  </r>
  <r>
    <x v="21"/>
    <s v="FROTA 01"/>
    <x v="4"/>
    <x v="4"/>
    <d v="1901-05-25T00:00:00"/>
    <n v="90"/>
    <x v="0"/>
    <s v="CA1014KS110"/>
    <s v="25/05/2023"/>
    <s v="00:00:00"/>
    <s v="25/05/2023"/>
    <s v="23:59:59"/>
    <n v="23.999999999999996"/>
    <n v="0"/>
    <n v="0"/>
    <n v="0"/>
    <n v="0"/>
    <n v="0"/>
    <n v="0"/>
    <n v="23.999999999999996"/>
    <n v="7.4341666666666679"/>
    <n v="7.4341666666666679"/>
    <n v="0"/>
    <n v="16.56583333333333"/>
    <n v="16.56583333333333"/>
    <n v="15.055277777777777"/>
    <n v="1.5105555555555557"/>
    <n v="0"/>
    <n v="0"/>
    <n v="0"/>
    <n v="100"/>
    <n v="69.024305555555557"/>
    <n v="69.024305555555557"/>
    <n v="100"/>
    <n v="0"/>
    <n v="0"/>
    <n v="0"/>
    <n v="9.1185002599057652E-2"/>
    <n v="0"/>
    <n v="16.56583333333333"/>
    <n v="0"/>
    <n v="16.56583333333333"/>
    <n v="0"/>
    <n v="0"/>
    <n v="0"/>
    <n v="11148.546"/>
    <s v="Tonelada métrica"/>
    <n v="672.98431510639386"/>
    <m/>
    <m/>
  </r>
  <r>
    <x v="21"/>
    <s v="FROTA 01"/>
    <x v="4"/>
    <x v="4"/>
    <d v="1901-05-25T00:00:00"/>
    <n v="90"/>
    <x v="1"/>
    <s v="CA1014KS111"/>
    <s v="25/05/2023"/>
    <s v="00:00:00"/>
    <s v="25/05/2023"/>
    <s v="23:59:59"/>
    <n v="23.999999999999996"/>
    <n v="0"/>
    <n v="0"/>
    <n v="0"/>
    <n v="0"/>
    <n v="0"/>
    <n v="0"/>
    <n v="23.999999999999996"/>
    <n v="7.4863888888888876"/>
    <n v="7.4863888888888876"/>
    <n v="0"/>
    <n v="16.513611111111111"/>
    <n v="16.430833333333332"/>
    <n v="14.348611111111111"/>
    <n v="2.0822222222222222"/>
    <n v="8.2777777777777783E-2"/>
    <n v="0"/>
    <n v="8.2777777777777783E-2"/>
    <n v="100"/>
    <n v="68.806712962962962"/>
    <n v="68.806712962962962"/>
    <n v="100"/>
    <n v="0"/>
    <n v="0"/>
    <n v="0"/>
    <n v="0.12609127151003383"/>
    <n v="0"/>
    <n v="16.513611111111111"/>
    <n v="0"/>
    <n v="16.513611111111111"/>
    <n v="0"/>
    <n v="0"/>
    <n v="0"/>
    <n v="12048.742"/>
    <s v="Tonelada métrica"/>
    <n v="729.62490874531068"/>
    <m/>
    <m/>
  </r>
  <r>
    <x v="21"/>
    <s v="FROTA 01"/>
    <x v="4"/>
    <x v="4"/>
    <d v="1901-05-25T00:00:00"/>
    <n v="90"/>
    <x v="2"/>
    <s v="CA1014KS112"/>
    <s v="25/05/2023"/>
    <s v="00:00:00"/>
    <s v="25/05/2023"/>
    <s v="23:59:59"/>
    <n v="23.999999999999996"/>
    <n v="1.5455555555555556"/>
    <n v="1.5455555555555556"/>
    <n v="0"/>
    <n v="0"/>
    <n v="0"/>
    <n v="0"/>
    <n v="22.454444444444441"/>
    <n v="7.3980555555555565"/>
    <n v="7.3980555555555565"/>
    <n v="0"/>
    <n v="15.05638888888889"/>
    <n v="15.05638888888889"/>
    <n v="13.232777777777779"/>
    <n v="1.8236111111111111"/>
    <n v="0"/>
    <n v="0"/>
    <n v="0"/>
    <n v="93.56018518518519"/>
    <n v="67.053045672720089"/>
    <n v="62.734953703703724"/>
    <n v="90.690514832599931"/>
    <n v="0"/>
    <n v="0"/>
    <n v="1"/>
    <n v="0.12111875726435806"/>
    <n v="0"/>
    <n v="15.05638888888889"/>
    <n v="1.5455555555555556"/>
    <n v="15.05638888888889"/>
    <n v="1.5455555555555556"/>
    <n v="1"/>
    <n v="0"/>
    <n v="9660.8629999999994"/>
    <s v="Tonelada métrica"/>
    <n v="641.64542184011907"/>
    <m/>
    <m/>
  </r>
  <r>
    <x v="21"/>
    <s v="FROTA 01"/>
    <x v="4"/>
    <x v="4"/>
    <d v="1901-05-25T00:00:00"/>
    <n v="90"/>
    <x v="3"/>
    <s v="CA1014KS113"/>
    <s v="25/05/2023"/>
    <s v="00:00:00"/>
    <s v="25/05/2023"/>
    <s v="23:59:59"/>
    <n v="24.000000000000004"/>
    <n v="0"/>
    <n v="0"/>
    <n v="0"/>
    <n v="0"/>
    <n v="0"/>
    <n v="0"/>
    <n v="24.000000000000004"/>
    <n v="7.9350000000000005"/>
    <n v="7.9350000000000005"/>
    <n v="0"/>
    <n v="16.064999999999998"/>
    <n v="16.064999999999998"/>
    <n v="13.576388888888888"/>
    <n v="2.4886111111111111"/>
    <n v="0"/>
    <n v="0"/>
    <n v="0"/>
    <n v="100"/>
    <n v="66.937499999999986"/>
    <n v="66.937499999999986"/>
    <n v="100"/>
    <n v="0"/>
    <n v="0"/>
    <n v="0"/>
    <n v="0.15490887713109938"/>
    <n v="0"/>
    <n v="16.064999999999998"/>
    <n v="0"/>
    <n v="16.064999999999998"/>
    <n v="0"/>
    <n v="0"/>
    <n v="0"/>
    <n v="11033.25"/>
    <s v="Tonelada métrica"/>
    <n v="686.78804855275484"/>
    <m/>
    <m/>
  </r>
  <r>
    <x v="21"/>
    <s v="FROTA 01"/>
    <x v="4"/>
    <x v="4"/>
    <d v="1901-05-25T00:00:00"/>
    <n v="90"/>
    <x v="4"/>
    <s v="CA1014KS114"/>
    <s v="25/05/2023"/>
    <s v="00:00:00"/>
    <s v="25/05/2023"/>
    <s v="23:59:59"/>
    <n v="24"/>
    <n v="3.1372222222222224"/>
    <n v="3.1372222222222224"/>
    <n v="0"/>
    <n v="0"/>
    <n v="0"/>
    <n v="0"/>
    <n v="20.862777777777776"/>
    <n v="6.5913888888888872"/>
    <n v="6.5913888888888872"/>
    <n v="0"/>
    <n v="14.271388888888888"/>
    <n v="14.271388888888888"/>
    <n v="12.626944444444444"/>
    <n v="1.6444444444444444"/>
    <n v="0"/>
    <n v="0"/>
    <n v="0"/>
    <n v="86.928240740740733"/>
    <n v="68.405986206161955"/>
    <n v="59.464120370370367"/>
    <n v="81.978905713966583"/>
    <n v="0"/>
    <n v="0"/>
    <n v="2"/>
    <n v="0.11522665784300368"/>
    <n v="0"/>
    <n v="7.1356944444444439"/>
    <n v="1.5686111111111112"/>
    <n v="7.1356944444444439"/>
    <n v="1.5686111111111112"/>
    <n v="2"/>
    <n v="0"/>
    <n v="8630.9410000000007"/>
    <s v="Tonelada métrica"/>
    <n v="604.77232224536272"/>
    <m/>
    <m/>
  </r>
  <r>
    <x v="21"/>
    <s v="FROTA 01"/>
    <x v="4"/>
    <x v="4"/>
    <d v="1901-05-25T00:00:00"/>
    <n v="90"/>
    <x v="5"/>
    <s v="CA1014KS115"/>
    <s v="25/05/2023"/>
    <s v="00:00:00"/>
    <s v="25/05/2023"/>
    <s v="23:59:59"/>
    <n v="24"/>
    <n v="0"/>
    <n v="0"/>
    <n v="0"/>
    <n v="0"/>
    <n v="0"/>
    <n v="0"/>
    <n v="24"/>
    <n v="6.0388888888888879"/>
    <n v="6.0388888888888879"/>
    <n v="0"/>
    <n v="17.961111111111112"/>
    <n v="17.961111111111112"/>
    <n v="16.04388888888889"/>
    <n v="1.9172222222222224"/>
    <n v="0"/>
    <n v="0"/>
    <n v="0"/>
    <n v="100"/>
    <n v="74.837962962962962"/>
    <n v="74.837962962962962"/>
    <n v="100"/>
    <n v="0"/>
    <n v="0"/>
    <n v="0"/>
    <n v="0.10674296319208167"/>
    <n v="0"/>
    <n v="17.961111111111112"/>
    <n v="0"/>
    <n v="17.961111111111112"/>
    <n v="0"/>
    <n v="0"/>
    <n v="0"/>
    <n v="13809.896000000001"/>
    <s v="Tonelada métrica"/>
    <n v="768.87759975255199"/>
    <m/>
    <m/>
  </r>
  <r>
    <x v="21"/>
    <s v="FROTA 01"/>
    <x v="4"/>
    <x v="4"/>
    <d v="1901-05-25T00:00:00"/>
    <n v="90"/>
    <x v="6"/>
    <s v="CA1014KS116"/>
    <s v="25/05/2023"/>
    <s v="00:00:00"/>
    <s v="25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1"/>
    <s v="FROTA 01"/>
    <x v="4"/>
    <x v="4"/>
    <d v="1901-05-25T00:00:00"/>
    <n v="90"/>
    <x v="7"/>
    <s v="CA1014KS117"/>
    <s v="25/05/2023"/>
    <s v="00:00:00"/>
    <s v="25/05/2023"/>
    <s v="23:59:59"/>
    <n v="24"/>
    <n v="0"/>
    <n v="0"/>
    <n v="0"/>
    <n v="0"/>
    <n v="0"/>
    <n v="0"/>
    <n v="24"/>
    <n v="7.6063888888888895"/>
    <n v="7.6063888888888895"/>
    <n v="0"/>
    <n v="16.39361111111111"/>
    <n v="16.39361111111111"/>
    <n v="14.62027777777778"/>
    <n v="1.7733333333333334"/>
    <n v="0"/>
    <n v="0"/>
    <n v="0"/>
    <n v="100"/>
    <n v="68.306712962962962"/>
    <n v="68.306712962962962"/>
    <n v="100"/>
    <n v="0"/>
    <n v="0"/>
    <n v="0"/>
    <n v="0.1081722215632784"/>
    <n v="0"/>
    <n v="16.39361111111111"/>
    <n v="0"/>
    <n v="16.39361111111111"/>
    <n v="0"/>
    <n v="0"/>
    <n v="0"/>
    <n v="12324.027"/>
    <s v="Tonelada métrica"/>
    <n v="751.75792059914943"/>
    <m/>
    <m/>
  </r>
  <r>
    <x v="21"/>
    <s v="FROTA 01"/>
    <x v="4"/>
    <x v="4"/>
    <d v="1901-05-25T00:00:00"/>
    <n v="90"/>
    <x v="8"/>
    <s v="CA1014KS118"/>
    <s v="25/05/2023"/>
    <s v="00:00:00"/>
    <s v="25/05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1"/>
    <s v="FROTA 02"/>
    <x v="4"/>
    <x v="4"/>
    <d v="1901-05-25T00:00:00"/>
    <n v="90"/>
    <x v="9"/>
    <s v="CA1014KS119"/>
    <s v="25/05/2023"/>
    <s v="00:00:00"/>
    <s v="25/05/2023"/>
    <s v="23:59:59"/>
    <n v="24"/>
    <n v="0"/>
    <n v="0"/>
    <n v="0"/>
    <n v="0"/>
    <n v="0"/>
    <n v="0"/>
    <n v="24"/>
    <n v="7.0475000000000003"/>
    <n v="7.0475000000000003"/>
    <n v="0"/>
    <n v="16.952500000000001"/>
    <n v="16.952500000000001"/>
    <n v="14.796388888888888"/>
    <n v="2.1561111111111111"/>
    <n v="0"/>
    <n v="0"/>
    <n v="0"/>
    <n v="100"/>
    <n v="70.635416666666671"/>
    <n v="70.635416666666671"/>
    <n v="100"/>
    <n v="0"/>
    <n v="0"/>
    <n v="0"/>
    <n v="0.12718543643186025"/>
    <n v="0"/>
    <n v="16.952500000000001"/>
    <n v="0"/>
    <n v="16.952500000000001"/>
    <n v="0"/>
    <n v="0"/>
    <n v="0"/>
    <n v="13770.152"/>
    <s v="Tonelada métrica"/>
    <n v="812.27854298775992"/>
    <m/>
    <m/>
  </r>
  <r>
    <x v="21"/>
    <s v="FROTA 02"/>
    <x v="4"/>
    <x v="4"/>
    <d v="1901-05-25T00:00:00"/>
    <n v="90"/>
    <x v="10"/>
    <s v="CA1014KS120"/>
    <s v="25/05/2023"/>
    <s v="00:00:00"/>
    <s v="25/05/2023"/>
    <s v="23:59:59"/>
    <n v="24"/>
    <n v="0"/>
    <n v="0"/>
    <n v="0"/>
    <n v="0"/>
    <n v="0"/>
    <n v="0"/>
    <n v="24"/>
    <n v="6.846388888888888"/>
    <n v="6.846388888888888"/>
    <n v="0"/>
    <n v="17.153611111111111"/>
    <n v="17.153611111111111"/>
    <n v="15.547777777777775"/>
    <n v="1.6058333333333332"/>
    <n v="0"/>
    <n v="0"/>
    <n v="0"/>
    <n v="100"/>
    <n v="71.473379629629633"/>
    <n v="71.473379629629633"/>
    <n v="100"/>
    <n v="0"/>
    <n v="0"/>
    <n v="0"/>
    <n v="9.3614885106796428E-2"/>
    <n v="0"/>
    <n v="17.153611111111111"/>
    <n v="0"/>
    <n v="17.153611111111111"/>
    <n v="0"/>
    <n v="0"/>
    <n v="0"/>
    <n v="14881.169"/>
    <s v="Tonelada métrica"/>
    <n v="867.5239810211649"/>
    <m/>
    <m/>
  </r>
  <r>
    <x v="21"/>
    <s v="FROTA 02"/>
    <x v="4"/>
    <x v="4"/>
    <d v="1901-05-25T00:00:00"/>
    <n v="90"/>
    <x v="11"/>
    <s v="CA1014KS121"/>
    <s v="25/05/2023"/>
    <s v="00:00:00"/>
    <s v="25/05/2023"/>
    <s v="23:59:59"/>
    <n v="24"/>
    <n v="0"/>
    <n v="0"/>
    <n v="0"/>
    <n v="0"/>
    <n v="0"/>
    <n v="0"/>
    <n v="24"/>
    <n v="7.9402777777777782"/>
    <n v="7.9402777777777782"/>
    <n v="0"/>
    <n v="16.059722222222224"/>
    <n v="16.059722222222224"/>
    <n v="14.574444444444445"/>
    <n v="1.4852777777777779"/>
    <n v="0"/>
    <n v="0"/>
    <n v="0"/>
    <n v="100"/>
    <n v="66.915509259259267"/>
    <n v="66.915509259259267"/>
    <n v="100"/>
    <n v="0"/>
    <n v="0"/>
    <n v="0"/>
    <n v="9.2484649312462169E-2"/>
    <n v="0"/>
    <n v="16.059722222222224"/>
    <n v="0"/>
    <n v="16.059722222222224"/>
    <n v="0"/>
    <n v="0"/>
    <n v="0"/>
    <n v="11857.485000000001"/>
    <s v="Tonelada métrica"/>
    <n v="738.33686759491445"/>
    <m/>
    <m/>
  </r>
  <r>
    <x v="21"/>
    <s v="FROTA 02"/>
    <x v="4"/>
    <x v="4"/>
    <d v="1901-05-25T00:00:00"/>
    <n v="90"/>
    <x v="12"/>
    <s v="CA1014KS122"/>
    <s v="25/05/2023"/>
    <s v="00:00:00"/>
    <s v="25/05/2023"/>
    <s v="23:59:59"/>
    <n v="24.000000000000004"/>
    <n v="16.057222222222222"/>
    <n v="0"/>
    <n v="0"/>
    <n v="16.057222222222222"/>
    <n v="12.231944444444444"/>
    <n v="3.825277777777778"/>
    <n v="7.9427777777777777"/>
    <n v="4.6355555555555554"/>
    <n v="4.6355555555555554"/>
    <n v="0"/>
    <n v="3.3072222222222214"/>
    <n v="3.3072222222222214"/>
    <n v="3.1588888888888889"/>
    <n v="0.14833333333333334"/>
    <n v="0"/>
    <n v="0"/>
    <n v="0"/>
    <n v="33.094907407407405"/>
    <n v="41.638105896341884"/>
    <n v="13.780092592592588"/>
    <n v="100"/>
    <n v="0"/>
    <n v="0"/>
    <n v="0"/>
    <n v="4.4851335461112057E-2"/>
    <n v="0"/>
    <n v="3.3072222222222214"/>
    <n v="0"/>
    <n v="1.1024074074074071"/>
    <n v="5.3524074074074077"/>
    <n v="3"/>
    <n v="1"/>
    <n v="1872.92"/>
    <s v="Tonelada métrica"/>
    <n v="566.31211154040022"/>
    <m/>
    <m/>
  </r>
  <r>
    <x v="21"/>
    <s v="FROTA 01"/>
    <x v="4"/>
    <x v="4"/>
    <d v="1901-05-26T00:00:00"/>
    <n v="90"/>
    <x v="0"/>
    <s v="CA1014KS110"/>
    <s v="26/05/2023"/>
    <s v="00:00:00"/>
    <s v="26/05/2023"/>
    <s v="23:59:59"/>
    <n v="23.999999999999996"/>
    <n v="0"/>
    <n v="0"/>
    <n v="0"/>
    <n v="0"/>
    <n v="0"/>
    <n v="0"/>
    <n v="23.999999999999996"/>
    <n v="8.6077777777777769"/>
    <n v="8.6077777777777769"/>
    <n v="0"/>
    <n v="15.392222222222223"/>
    <n v="15.392222222222223"/>
    <n v="14.067499999999999"/>
    <n v="1.3247222222222224"/>
    <n v="0"/>
    <n v="0"/>
    <n v="0"/>
    <n v="100"/>
    <n v="64.134259259259281"/>
    <n v="64.134259259259281"/>
    <n v="100"/>
    <n v="0"/>
    <n v="0"/>
    <n v="0"/>
    <n v="8.6064390384754205E-2"/>
    <n v="0"/>
    <n v="15.392222222222223"/>
    <n v="0"/>
    <n v="15.392222222222223"/>
    <n v="0"/>
    <n v="0"/>
    <n v="0"/>
    <n v="9048.8070000000007"/>
    <s v="Tonelada métrica"/>
    <n v="587.88178011982984"/>
    <m/>
    <m/>
  </r>
  <r>
    <x v="21"/>
    <s v="FROTA 01"/>
    <x v="4"/>
    <x v="4"/>
    <d v="1901-05-26T00:00:00"/>
    <n v="90"/>
    <x v="1"/>
    <s v="CA1014KS111"/>
    <s v="26/05/2023"/>
    <s v="00:00:00"/>
    <s v="26/05/2023"/>
    <s v="23:59:59"/>
    <n v="24"/>
    <n v="0.8041666666666667"/>
    <n v="0.8041666666666667"/>
    <n v="0"/>
    <n v="0"/>
    <n v="0"/>
    <n v="0"/>
    <n v="23.195833333333333"/>
    <n v="8.0625"/>
    <n v="8.0625"/>
    <n v="0"/>
    <n v="15.133333333333333"/>
    <n v="15.133333333333333"/>
    <n v="13.560833333333331"/>
    <n v="1.5725"/>
    <n v="0"/>
    <n v="0"/>
    <n v="0"/>
    <n v="96.649305555555557"/>
    <n v="65.241602299263519"/>
    <n v="63.055555555555557"/>
    <n v="94.954248366013076"/>
    <n v="0"/>
    <n v="0"/>
    <n v="1"/>
    <n v="0.10390969162995595"/>
    <n v="0"/>
    <n v="15.133333333333333"/>
    <n v="0.8041666666666667"/>
    <n v="15.133333333333333"/>
    <n v="0.8041666666666667"/>
    <n v="1"/>
    <n v="0"/>
    <n v="11170.91"/>
    <s v="Tonelada métrica"/>
    <n v="738.16585903083717"/>
    <m/>
    <m/>
  </r>
  <r>
    <x v="21"/>
    <s v="FROTA 01"/>
    <x v="4"/>
    <x v="4"/>
    <d v="1901-05-26T00:00:00"/>
    <n v="90"/>
    <x v="2"/>
    <s v="CA1014KS112"/>
    <s v="26/05/2023"/>
    <s v="00:00:00"/>
    <s v="26/05/2023"/>
    <s v="23:59:59"/>
    <n v="24"/>
    <n v="0"/>
    <n v="0"/>
    <n v="0"/>
    <n v="0"/>
    <n v="0"/>
    <n v="0"/>
    <n v="24"/>
    <n v="8.0580555555555549"/>
    <n v="8.0580555555555549"/>
    <n v="0"/>
    <n v="15.941944444444442"/>
    <n v="15.941944444444442"/>
    <n v="13.840833333333331"/>
    <n v="2.1011111111111109"/>
    <n v="0"/>
    <n v="0"/>
    <n v="0"/>
    <n v="100"/>
    <n v="66.424768518518505"/>
    <n v="66.424768518518505"/>
    <n v="100"/>
    <n v="0"/>
    <n v="0"/>
    <n v="0"/>
    <n v="0.1317976686240003"/>
    <n v="0"/>
    <n v="15.941944444444442"/>
    <n v="0"/>
    <n v="15.941944444444442"/>
    <n v="0"/>
    <n v="0"/>
    <n v="0"/>
    <n v="10032.406999999999"/>
    <s v="Tonelada métrica"/>
    <n v="629.30886724399272"/>
    <m/>
    <m/>
  </r>
  <r>
    <x v="21"/>
    <s v="FROTA 01"/>
    <x v="4"/>
    <x v="4"/>
    <d v="1901-05-26T00:00:00"/>
    <n v="90"/>
    <x v="3"/>
    <s v="CA1014KS113"/>
    <s v="26/05/2023"/>
    <s v="00:00:00"/>
    <s v="26/05/2023"/>
    <s v="23:59:59"/>
    <n v="24"/>
    <n v="1.1405555555555555"/>
    <n v="1.1405555555555555"/>
    <n v="0"/>
    <n v="0"/>
    <n v="0"/>
    <n v="0"/>
    <n v="22.859444444444446"/>
    <n v="7.4675000000000002"/>
    <n v="7.4675000000000002"/>
    <n v="0"/>
    <n v="15.391944444444446"/>
    <n v="15.391944444444446"/>
    <n v="12.609722222222222"/>
    <n v="2.7822222222222224"/>
    <n v="0"/>
    <n v="0"/>
    <n v="0"/>
    <n v="95.24768518518519"/>
    <n v="67.332976887743939"/>
    <n v="64.133101851851862"/>
    <n v="93.101130769360012"/>
    <n v="0"/>
    <n v="0"/>
    <n v="1"/>
    <n v="0.18075833318294202"/>
    <n v="0"/>
    <n v="15.391944444444446"/>
    <n v="1.1405555555555555"/>
    <n v="15.391944444444446"/>
    <n v="1.1405555555555555"/>
    <n v="1"/>
    <n v="0"/>
    <n v="12868.896000000001"/>
    <s v="Tonelada métrica"/>
    <n v="836.07994080597689"/>
    <m/>
    <m/>
  </r>
  <r>
    <x v="21"/>
    <s v="FROTA 01"/>
    <x v="4"/>
    <x v="4"/>
    <d v="1901-05-26T00:00:00"/>
    <n v="90"/>
    <x v="4"/>
    <s v="CA1014KS114"/>
    <s v="26/05/2023"/>
    <s v="00:00:00"/>
    <s v="26/05/2023"/>
    <s v="23:59:59"/>
    <n v="23.999999999999993"/>
    <n v="0"/>
    <n v="0"/>
    <n v="0"/>
    <n v="0"/>
    <n v="0"/>
    <n v="0"/>
    <n v="23.999999999999993"/>
    <n v="7.6911111111111117"/>
    <n v="7.6911111111111117"/>
    <n v="0"/>
    <n v="16.308888888888887"/>
    <n v="16.308888888888887"/>
    <n v="13.851666666666665"/>
    <n v="2.4572222222222222"/>
    <n v="0"/>
    <n v="0"/>
    <n v="0"/>
    <n v="100"/>
    <n v="67.953703703703709"/>
    <n v="67.953703703703709"/>
    <n v="100"/>
    <n v="0"/>
    <n v="0"/>
    <n v="0"/>
    <n v="0.15066766589453606"/>
    <n v="0"/>
    <n v="16.308888888888887"/>
    <n v="0"/>
    <n v="16.308888888888887"/>
    <n v="0"/>
    <n v="0"/>
    <n v="0"/>
    <n v="9951.1280000000006"/>
    <s v="Tonelada métrica"/>
    <n v="610.16590816187488"/>
    <m/>
    <m/>
  </r>
  <r>
    <x v="21"/>
    <s v="FROTA 01"/>
    <x v="4"/>
    <x v="4"/>
    <d v="1901-05-26T00:00:00"/>
    <n v="90"/>
    <x v="5"/>
    <s v="CA1014KS115"/>
    <s v="26/05/2023"/>
    <s v="00:00:00"/>
    <s v="26/05/2023"/>
    <s v="23:59:59"/>
    <n v="24"/>
    <n v="4.0794444444444444"/>
    <n v="2.4227777777777777"/>
    <n v="0"/>
    <n v="1.6566666666666667"/>
    <n v="1.6566666666666667"/>
    <n v="0"/>
    <n v="19.920555555555548"/>
    <n v="8.7327777777777786"/>
    <n v="8.7327777777777786"/>
    <n v="0"/>
    <n v="11.187777777777777"/>
    <n v="11.187777777777777"/>
    <n v="9.7402777777777771"/>
    <n v="1.4475"/>
    <n v="0"/>
    <n v="0"/>
    <n v="0"/>
    <n v="83.002314814814781"/>
    <n v="56.16197674094321"/>
    <n v="46.615740740740733"/>
    <n v="82.199273439732238"/>
    <n v="0"/>
    <n v="0"/>
    <n v="1"/>
    <n v="0.12938226238951236"/>
    <n v="0"/>
    <n v="11.187777777777777"/>
    <n v="2.4227777777777777"/>
    <n v="5.5938888888888885"/>
    <n v="2.0397222222222222"/>
    <n v="2"/>
    <n v="0.40610104861773116"/>
    <n v="10383.907999999999"/>
    <s v="Tonelada métrica"/>
    <n v="928.14750223458043"/>
    <m/>
    <m/>
  </r>
  <r>
    <x v="21"/>
    <s v="FROTA 01"/>
    <x v="4"/>
    <x v="4"/>
    <d v="1901-05-26T00:00:00"/>
    <n v="90"/>
    <x v="6"/>
    <s v="CA1014KS116"/>
    <s v="26/05/2023"/>
    <s v="00:00:00"/>
    <s v="26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1"/>
    <s v="FROTA 01"/>
    <x v="4"/>
    <x v="4"/>
    <d v="1901-05-26T00:00:00"/>
    <n v="90"/>
    <x v="7"/>
    <s v="CA1014KS117"/>
    <s v="26/05/2023"/>
    <s v="00:00:00"/>
    <s v="26/05/2023"/>
    <s v="23:59:59"/>
    <n v="24"/>
    <n v="0"/>
    <n v="0"/>
    <n v="0"/>
    <n v="0"/>
    <n v="0"/>
    <n v="0"/>
    <n v="24"/>
    <n v="8.4063888888888876"/>
    <n v="8.4063888888888876"/>
    <n v="0"/>
    <n v="15.593611111111111"/>
    <n v="15.593611111111111"/>
    <n v="13.911666666666665"/>
    <n v="1.6819444444444445"/>
    <n v="0"/>
    <n v="0"/>
    <n v="0"/>
    <n v="100"/>
    <n v="64.973379629629619"/>
    <n v="64.973379629629619"/>
    <n v="100"/>
    <n v="0"/>
    <n v="0"/>
    <n v="0"/>
    <n v="0.10786112546092595"/>
    <n v="0"/>
    <n v="15.593611111111111"/>
    <n v="0"/>
    <n v="15.593611111111111"/>
    <n v="0"/>
    <n v="0"/>
    <n v="0"/>
    <n v="11447.883"/>
    <s v="Tonelada métrica"/>
    <n v="734.13931631544256"/>
    <m/>
    <m/>
  </r>
  <r>
    <x v="21"/>
    <s v="FROTA 01"/>
    <x v="4"/>
    <x v="4"/>
    <d v="1901-05-26T00:00:00"/>
    <n v="90"/>
    <x v="8"/>
    <s v="CA1014KS118"/>
    <s v="26/05/2023"/>
    <s v="00:00:00"/>
    <s v="26/05/2023"/>
    <s v="23:59:59"/>
    <n v="24"/>
    <n v="16.182222222222222"/>
    <n v="0"/>
    <n v="0"/>
    <n v="16.182222222222222"/>
    <n v="16.182222222222222"/>
    <n v="0"/>
    <n v="7.8177777777777777"/>
    <n v="3.4583333333333335"/>
    <n v="3.4583333333333335"/>
    <n v="0"/>
    <n v="4.3594444444444438"/>
    <n v="4.3594444444444438"/>
    <n v="3.9424999999999999"/>
    <n v="0.41694444444444445"/>
    <n v="0"/>
    <n v="0"/>
    <n v="0"/>
    <n v="32.574074074074069"/>
    <n v="55.763217737350757"/>
    <n v="18.164351851851848"/>
    <n v="100"/>
    <n v="0"/>
    <n v="0"/>
    <n v="0"/>
    <n v="9.5641646489104129E-2"/>
    <n v="0"/>
    <n v="4.3594444444444438"/>
    <n v="0"/>
    <n v="4.3594444444444438"/>
    <n v="0"/>
    <n v="0"/>
    <n v="1"/>
    <n v="2453.665"/>
    <s v="Tonelada métrica"/>
    <n v="562.83891933222947"/>
    <m/>
    <m/>
  </r>
  <r>
    <x v="21"/>
    <s v="FROTA 02"/>
    <x v="4"/>
    <x v="4"/>
    <d v="1901-05-26T00:00:00"/>
    <n v="90"/>
    <x v="9"/>
    <s v="CA1014KS119"/>
    <s v="26/05/2023"/>
    <s v="00:00:00"/>
    <s v="26/05/2023"/>
    <s v="23:59:59"/>
    <n v="24"/>
    <n v="2.9155555555555557"/>
    <n v="2.9155555555555557"/>
    <n v="0"/>
    <n v="0"/>
    <n v="0"/>
    <n v="0"/>
    <n v="21.084444444444443"/>
    <n v="7.0461111111111112"/>
    <n v="7.0461111111111112"/>
    <n v="0"/>
    <n v="14.038333333333334"/>
    <n v="14.038333333333334"/>
    <n v="12.231944444444443"/>
    <n v="1.8063888888888888"/>
    <n v="0"/>
    <n v="0"/>
    <n v="0"/>
    <n v="87.851851851851848"/>
    <n v="66.581471332209105"/>
    <n v="58.493055555555564"/>
    <n v="82.803027820559024"/>
    <n v="0"/>
    <n v="0"/>
    <n v="1"/>
    <n v="0.1286754521350271"/>
    <n v="0"/>
    <n v="14.038333333333334"/>
    <n v="2.9155555555555557"/>
    <n v="14.038333333333334"/>
    <n v="2.9155555555555557"/>
    <n v="1"/>
    <n v="0"/>
    <n v="11906.75"/>
    <s v="Tonelada métrica"/>
    <n v="848.15980054612453"/>
    <m/>
    <m/>
  </r>
  <r>
    <x v="21"/>
    <s v="FROTA 02"/>
    <x v="4"/>
    <x v="4"/>
    <d v="1901-05-26T00:00:00"/>
    <n v="90"/>
    <x v="10"/>
    <s v="CA1014KS120"/>
    <s v="26/05/2023"/>
    <s v="00:00:00"/>
    <s v="26/05/2023"/>
    <s v="23:59:59"/>
    <n v="23.999999999999996"/>
    <n v="0"/>
    <n v="0"/>
    <n v="0"/>
    <n v="0"/>
    <n v="0"/>
    <n v="0"/>
    <n v="23.999999999999996"/>
    <n v="7.5252777777777782"/>
    <n v="7.5252777777777782"/>
    <n v="0"/>
    <n v="16.474722222222223"/>
    <n v="16.474722222222223"/>
    <n v="14.348888888888888"/>
    <n v="2.1258333333333335"/>
    <n v="0"/>
    <n v="0"/>
    <n v="0"/>
    <n v="100"/>
    <n v="68.644675925925938"/>
    <n v="68.644675925925938"/>
    <n v="100"/>
    <n v="0"/>
    <n v="0"/>
    <n v="0"/>
    <n v="0.12903606535264464"/>
    <n v="0"/>
    <n v="16.474722222222223"/>
    <n v="0"/>
    <n v="16.474722222222223"/>
    <n v="0"/>
    <n v="0"/>
    <n v="0"/>
    <n v="14540.696"/>
    <s v="Tonelada métrica"/>
    <n v="882.60644421588643"/>
    <m/>
    <m/>
  </r>
  <r>
    <x v="21"/>
    <s v="FROTA 02"/>
    <x v="4"/>
    <x v="4"/>
    <d v="1901-05-26T00:00:00"/>
    <n v="90"/>
    <x v="11"/>
    <s v="CA1014KS121"/>
    <s v="26/05/2023"/>
    <s v="00:00:00"/>
    <s v="26/05/2023"/>
    <s v="23:59:59"/>
    <n v="24"/>
    <n v="7.3922222222222222"/>
    <n v="0"/>
    <n v="0"/>
    <n v="7.3922222222222222"/>
    <n v="7.3922222222222222"/>
    <n v="0"/>
    <n v="16.607777777777777"/>
    <n v="5.6719444444444456"/>
    <n v="5.6719444444444456"/>
    <n v="0"/>
    <n v="10.935833333333333"/>
    <n v="10.935833333333333"/>
    <n v="8.9955555555555566"/>
    <n v="1.9402777777777778"/>
    <n v="0"/>
    <n v="0"/>
    <n v="0"/>
    <n v="69.199074074074076"/>
    <n v="65.84766173814144"/>
    <n v="45.565972222222221"/>
    <n v="100"/>
    <n v="0"/>
    <n v="0"/>
    <n v="0"/>
    <n v="0.17742386141380273"/>
    <n v="0"/>
    <n v="10.935833333333333"/>
    <n v="0"/>
    <n v="10.935833333333333"/>
    <n v="7.3922222222222222"/>
    <n v="1"/>
    <n v="1"/>
    <n v="9158.1859999999997"/>
    <s v="Tonelada métrica"/>
    <n v="837.4474739007851"/>
    <m/>
    <m/>
  </r>
  <r>
    <x v="21"/>
    <s v="FROTA 02"/>
    <x v="4"/>
    <x v="4"/>
    <d v="1901-05-26T00:00:00"/>
    <n v="90"/>
    <x v="12"/>
    <s v="CA1014KS122"/>
    <s v="26/05/2023"/>
    <s v="00:00:00"/>
    <s v="26/05/2023"/>
    <s v="23:59:59"/>
    <n v="24.000000000000004"/>
    <n v="0.53972222222222221"/>
    <n v="0"/>
    <n v="0"/>
    <n v="0.53972222222222221"/>
    <n v="0"/>
    <n v="0.53972222222222221"/>
    <n v="23.460277777777783"/>
    <n v="7.7861111111111114"/>
    <n v="7.7861111111111114"/>
    <n v="0"/>
    <n v="15.674166666666665"/>
    <n v="15.674166666666665"/>
    <n v="13.09472222222222"/>
    <n v="2.5794444444444444"/>
    <n v="0"/>
    <n v="0"/>
    <n v="0"/>
    <n v="97.751157407407419"/>
    <n v="66.811513551274587"/>
    <n v="65.309027777777757"/>
    <n v="100"/>
    <n v="0"/>
    <n v="0"/>
    <n v="0"/>
    <n v="0.16456660818402541"/>
    <n v="0"/>
    <n v="15.674166666666665"/>
    <n v="0"/>
    <n v="15.674166666666665"/>
    <n v="0"/>
    <n v="0"/>
    <n v="1"/>
    <n v="11203.544"/>
    <s v="Tonelada métrica"/>
    <n v="714.7776489978196"/>
    <m/>
    <m/>
  </r>
  <r>
    <x v="21"/>
    <s v="FROTA 01"/>
    <x v="4"/>
    <x v="4"/>
    <d v="1901-05-27T00:00:00"/>
    <n v="90"/>
    <x v="0"/>
    <s v="CA1014KS110"/>
    <s v="27/05/2023"/>
    <s v="00:00:00"/>
    <s v="27/05/2023"/>
    <s v="23:59:59"/>
    <n v="23.999999999999993"/>
    <n v="0"/>
    <n v="0"/>
    <n v="0"/>
    <n v="0"/>
    <n v="0"/>
    <n v="0"/>
    <n v="23.999999999999993"/>
    <n v="6.4269444444444446"/>
    <n v="6.4269444444444446"/>
    <n v="0"/>
    <n v="17.573055555555552"/>
    <n v="17.573055555555552"/>
    <n v="15.216944444444444"/>
    <n v="2.3561111111111108"/>
    <n v="0"/>
    <n v="0"/>
    <n v="0"/>
    <n v="100"/>
    <n v="73.221064814814824"/>
    <n v="73.221064814814824"/>
    <n v="100"/>
    <n v="0"/>
    <n v="0"/>
    <n v="0"/>
    <n v="0.13407520983829413"/>
    <n v="0"/>
    <n v="17.573055555555552"/>
    <n v="0"/>
    <n v="17.573055555555552"/>
    <n v="0"/>
    <n v="0"/>
    <n v="0"/>
    <n v="10918.395"/>
    <s v="Tonelada métrica"/>
    <n v="621.31454404628323"/>
    <m/>
    <m/>
  </r>
  <r>
    <x v="21"/>
    <s v="FROTA 01"/>
    <x v="4"/>
    <x v="4"/>
    <d v="1901-05-27T00:00:00"/>
    <n v="90"/>
    <x v="1"/>
    <s v="CA1014KS111"/>
    <s v="27/05/2023"/>
    <s v="00:00:00"/>
    <s v="27/05/2023"/>
    <s v="23:59:59"/>
    <n v="24.000000000000007"/>
    <n v="1.1383333333333334"/>
    <n v="1.1383333333333334"/>
    <n v="0"/>
    <n v="0"/>
    <n v="0"/>
    <n v="0"/>
    <n v="22.861666666666672"/>
    <n v="9.4572222222222226"/>
    <n v="9.4572222222222226"/>
    <n v="0"/>
    <n v="13.404444444444447"/>
    <n v="13.404444444444447"/>
    <n v="11.758888888888892"/>
    <n v="1.6455555555555557"/>
    <n v="0"/>
    <n v="0"/>
    <n v="0"/>
    <n v="95.256944444444429"/>
    <n v="58.632840028188859"/>
    <n v="55.851851851851855"/>
    <n v="92.172517859189355"/>
    <n v="0"/>
    <n v="0"/>
    <n v="1"/>
    <n v="0.12276193633952252"/>
    <n v="0"/>
    <n v="13.404444444444447"/>
    <n v="1.1383333333333334"/>
    <n v="13.404444444444447"/>
    <n v="1.1383333333333334"/>
    <n v="1"/>
    <n v="0"/>
    <n v="9277.5339999999997"/>
    <s v="Tonelada métrica"/>
    <n v="692.12372347480073"/>
    <m/>
    <m/>
  </r>
  <r>
    <x v="21"/>
    <s v="FROTA 01"/>
    <x v="4"/>
    <x v="4"/>
    <d v="1901-05-27T00:00:00"/>
    <n v="90"/>
    <x v="2"/>
    <s v="CA1014KS112"/>
    <s v="27/05/2023"/>
    <s v="00:00:00"/>
    <s v="27/05/2023"/>
    <s v="23:59:59"/>
    <n v="23.999999999999993"/>
    <n v="7.7336111111111112"/>
    <n v="7.7336111111111112"/>
    <n v="0"/>
    <n v="0"/>
    <n v="0"/>
    <n v="0"/>
    <n v="16.266388888888891"/>
    <n v="7.8913888888888888"/>
    <n v="7.8913888888888888"/>
    <n v="0"/>
    <n v="8.375"/>
    <n v="8.375"/>
    <n v="7.4736111111111114"/>
    <n v="0.9013888888888888"/>
    <n v="0"/>
    <n v="0"/>
    <n v="0"/>
    <n v="67.776620370370395"/>
    <n v="51.486534947659621"/>
    <n v="34.895833333333343"/>
    <n v="51.990826162680428"/>
    <n v="0"/>
    <n v="0"/>
    <n v="2"/>
    <n v="0.10762852404643448"/>
    <n v="0"/>
    <n v="4.1875"/>
    <n v="3.8668055555555556"/>
    <n v="4.1875"/>
    <n v="3.8668055555555556"/>
    <n v="2"/>
    <n v="0"/>
    <n v="6177.799"/>
    <s v="Tonelada métrica"/>
    <n v="737.64764179104566"/>
    <m/>
    <m/>
  </r>
  <r>
    <x v="21"/>
    <s v="FROTA 01"/>
    <x v="4"/>
    <x v="4"/>
    <d v="1901-05-27T00:00:00"/>
    <n v="90"/>
    <x v="3"/>
    <s v="CA1014KS113"/>
    <s v="27/05/2023"/>
    <s v="00:00:00"/>
    <s v="27/05/2023"/>
    <s v="23:59:59"/>
    <n v="24"/>
    <n v="0"/>
    <n v="0"/>
    <n v="0"/>
    <n v="0"/>
    <n v="0"/>
    <n v="0"/>
    <n v="24"/>
    <n v="9.0499999999999989"/>
    <n v="9.0499999999999989"/>
    <n v="0"/>
    <n v="14.950000000000001"/>
    <n v="14.950000000000001"/>
    <n v="12.759722222222223"/>
    <n v="2.1902777777777778"/>
    <n v="0"/>
    <n v="0"/>
    <n v="0"/>
    <n v="100"/>
    <n v="62.291666666666664"/>
    <n v="62.291666666666664"/>
    <n v="100"/>
    <n v="0"/>
    <n v="0"/>
    <n v="0"/>
    <n v="0.14650687476774432"/>
    <n v="0"/>
    <n v="14.950000000000001"/>
    <n v="0"/>
    <n v="14.950000000000001"/>
    <n v="0"/>
    <n v="0"/>
    <n v="0"/>
    <n v="8923.4189999999999"/>
    <s v="Tonelada métrica"/>
    <n v="596.88421404682276"/>
    <m/>
    <m/>
  </r>
  <r>
    <x v="21"/>
    <s v="FROTA 01"/>
    <x v="4"/>
    <x v="4"/>
    <d v="1901-05-27T00:00:00"/>
    <n v="90"/>
    <x v="4"/>
    <s v="CA1014KS114"/>
    <s v="27/05/2023"/>
    <s v="00:00:00"/>
    <s v="27/05/2023"/>
    <s v="23:59:59"/>
    <n v="23.999999999999996"/>
    <n v="0"/>
    <n v="0"/>
    <n v="0"/>
    <n v="0"/>
    <n v="0"/>
    <n v="0"/>
    <n v="23.999999999999996"/>
    <n v="7.2905555555555557"/>
    <n v="7.2905555555555557"/>
    <n v="0"/>
    <n v="16.709444444444443"/>
    <n v="16.709444444444443"/>
    <n v="13.638888888888889"/>
    <n v="3.0705555555555559"/>
    <n v="0"/>
    <n v="0"/>
    <n v="0"/>
    <n v="100"/>
    <n v="69.62268518518519"/>
    <n v="69.62268518518519"/>
    <n v="100"/>
    <n v="0"/>
    <n v="0"/>
    <n v="0"/>
    <n v="0.18376167835887891"/>
    <n v="0"/>
    <n v="16.709444444444443"/>
    <n v="0"/>
    <n v="16.709444444444443"/>
    <n v="0"/>
    <n v="0"/>
    <n v="0"/>
    <n v="11573.913"/>
    <s v="Tonelada métrica"/>
    <n v="692.65696046813162"/>
    <m/>
    <m/>
  </r>
  <r>
    <x v="21"/>
    <s v="FROTA 01"/>
    <x v="4"/>
    <x v="4"/>
    <d v="1901-05-27T00:00:00"/>
    <n v="90"/>
    <x v="5"/>
    <s v="CA1014KS115"/>
    <s v="27/05/2023"/>
    <s v="00:00:00"/>
    <s v="27/05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1"/>
    <s v="FROTA 01"/>
    <x v="4"/>
    <x v="4"/>
    <d v="1901-05-27T00:00:00"/>
    <n v="90"/>
    <x v="6"/>
    <s v="CA1014KS116"/>
    <s v="27/05/2023"/>
    <s v="00:00:00"/>
    <s v="27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1"/>
    <s v="FROTA 01"/>
    <x v="4"/>
    <x v="4"/>
    <d v="1901-05-27T00:00:00"/>
    <n v="90"/>
    <x v="7"/>
    <s v="CA1014KS117"/>
    <s v="27/05/2023"/>
    <s v="00:00:00"/>
    <s v="27/05/2023"/>
    <s v="23:59:59"/>
    <n v="24.000000000000004"/>
    <n v="0"/>
    <n v="0"/>
    <n v="0"/>
    <n v="0"/>
    <n v="0"/>
    <n v="0"/>
    <n v="24.000000000000004"/>
    <n v="8.2361111111111125"/>
    <n v="8.2361111111111125"/>
    <n v="0"/>
    <n v="15.763888888888886"/>
    <n v="15.763888888888886"/>
    <n v="14.102222222222219"/>
    <n v="1.6616666666666666"/>
    <n v="0"/>
    <n v="0"/>
    <n v="0"/>
    <n v="100"/>
    <n v="65.682870370370352"/>
    <n v="65.682870370370352"/>
    <n v="100"/>
    <n v="0"/>
    <n v="0"/>
    <n v="0"/>
    <n v="0.10540969162995596"/>
    <n v="0"/>
    <n v="15.763888888888886"/>
    <n v="0"/>
    <n v="15.763888888888886"/>
    <n v="0"/>
    <n v="0"/>
    <n v="0"/>
    <n v="10976.135"/>
    <s v="Tonelada métrica"/>
    <n v="696.28345374449339"/>
    <m/>
    <m/>
  </r>
  <r>
    <x v="21"/>
    <s v="FROTA 01"/>
    <x v="4"/>
    <x v="4"/>
    <d v="1901-05-27T00:00:00"/>
    <n v="90"/>
    <x v="8"/>
    <s v="CA1014KS118"/>
    <s v="27/05/2023"/>
    <s v="00:00:00"/>
    <s v="27/05/2023"/>
    <s v="23:59:59"/>
    <n v="23.999999999999996"/>
    <n v="0"/>
    <n v="0"/>
    <n v="0"/>
    <n v="0"/>
    <n v="0"/>
    <n v="0"/>
    <n v="23.999999999999996"/>
    <n v="5.9463888888888894"/>
    <n v="5.9463888888888894"/>
    <n v="0"/>
    <n v="18.05361111111111"/>
    <n v="18.05361111111111"/>
    <n v="14.271944444444445"/>
    <n v="3.7816666666666667"/>
    <n v="0"/>
    <n v="0"/>
    <n v="0"/>
    <n v="100"/>
    <n v="75.223379629629633"/>
    <n v="75.223379629629633"/>
    <n v="100"/>
    <n v="0"/>
    <n v="0"/>
    <n v="0"/>
    <n v="0.20946871201514011"/>
    <n v="0"/>
    <n v="18.05361111111111"/>
    <n v="0"/>
    <n v="18.05361111111111"/>
    <n v="0"/>
    <n v="0"/>
    <n v="0"/>
    <n v="10814.093999999999"/>
    <s v="Tonelada métrica"/>
    <n v="598.99894450171587"/>
    <m/>
    <m/>
  </r>
  <r>
    <x v="21"/>
    <s v="FROTA 02"/>
    <x v="4"/>
    <x v="4"/>
    <d v="1901-05-27T00:00:00"/>
    <n v="90"/>
    <x v="9"/>
    <s v="CA1014KS119"/>
    <s v="27/05/2023"/>
    <s v="00:00:00"/>
    <s v="27/05/2023"/>
    <s v="23:59:59"/>
    <n v="24.000000000000004"/>
    <n v="0"/>
    <n v="0"/>
    <n v="0"/>
    <n v="0"/>
    <n v="0"/>
    <n v="0"/>
    <n v="24.000000000000004"/>
    <n v="10.412222222222223"/>
    <n v="10.412222222222223"/>
    <n v="0"/>
    <n v="13.587777777777777"/>
    <n v="13.587777777777777"/>
    <n v="10.416944444444445"/>
    <n v="3.1708333333333334"/>
    <n v="0"/>
    <n v="0"/>
    <n v="0"/>
    <n v="100"/>
    <n v="56.615740740740726"/>
    <n v="56.615740740740726"/>
    <n v="100"/>
    <n v="0"/>
    <n v="0"/>
    <n v="0"/>
    <n v="0.23335922806443701"/>
    <n v="0"/>
    <n v="13.587777777777777"/>
    <n v="0"/>
    <n v="13.587777777777777"/>
    <n v="0"/>
    <n v="0"/>
    <n v="0"/>
    <n v="7577.4139999999998"/>
    <s v="Tonelada métrica"/>
    <n v="557.66396271158749"/>
    <m/>
    <m/>
  </r>
  <r>
    <x v="21"/>
    <s v="FROTA 02"/>
    <x v="4"/>
    <x v="4"/>
    <d v="1901-05-27T00:00:00"/>
    <n v="90"/>
    <x v="10"/>
    <s v="CA1014KS120"/>
    <s v="27/05/2023"/>
    <s v="00:00:00"/>
    <s v="27/05/2023"/>
    <s v="23:59:59"/>
    <n v="23.999999999999993"/>
    <n v="0"/>
    <n v="0"/>
    <n v="0"/>
    <n v="0"/>
    <n v="0"/>
    <n v="0"/>
    <n v="23.999999999999993"/>
    <n v="8.3497222222222227"/>
    <n v="8.3497222222222227"/>
    <n v="0"/>
    <n v="15.650277777777779"/>
    <n v="15.650277777777779"/>
    <n v="13.632777777777779"/>
    <n v="2.0175000000000001"/>
    <n v="0"/>
    <n v="0"/>
    <n v="0"/>
    <n v="100"/>
    <n v="65.209490740740762"/>
    <n v="65.209490740740762"/>
    <n v="100"/>
    <n v="0"/>
    <n v="0"/>
    <n v="0"/>
    <n v="0.12891144992101666"/>
    <n v="0"/>
    <n v="15.650277777777779"/>
    <n v="0"/>
    <n v="15.650277777777779"/>
    <n v="0"/>
    <n v="0"/>
    <n v="0"/>
    <n v="10171.875"/>
    <s v="Tonelada métrica"/>
    <n v="649.94852771516287"/>
    <m/>
    <m/>
  </r>
  <r>
    <x v="21"/>
    <s v="FROTA 02"/>
    <x v="4"/>
    <x v="4"/>
    <d v="1901-05-27T00:00:00"/>
    <n v="90"/>
    <x v="11"/>
    <s v="CA1014KS121"/>
    <s v="27/05/2023"/>
    <s v="00:00:00"/>
    <s v="27/05/2023"/>
    <s v="23:59:59"/>
    <n v="24.000000000000004"/>
    <n v="7.5461111111111112"/>
    <n v="0"/>
    <n v="0"/>
    <n v="7.5461111111111112"/>
    <n v="7.5461111111111112"/>
    <n v="0"/>
    <n v="16.453888888888891"/>
    <n v="8.1861111111111136"/>
    <n v="8.1861111111111136"/>
    <n v="0"/>
    <n v="8.2677777777777788"/>
    <n v="8.2677777777777788"/>
    <n v="7.3927777777777779"/>
    <n v="0.875"/>
    <n v="0"/>
    <n v="0"/>
    <n v="0"/>
    <n v="68.557870370370367"/>
    <n v="50.248168281730088"/>
    <n v="34.449074074074069"/>
    <n v="100"/>
    <n v="0"/>
    <n v="0"/>
    <n v="0"/>
    <n v="0.10583254938852303"/>
    <n v="0"/>
    <n v="8.2677777777777788"/>
    <n v="0"/>
    <n v="4.1338888888888894"/>
    <n v="3.7730555555555556"/>
    <n v="2"/>
    <n v="1"/>
    <n v="3878.7979999999998"/>
    <s v="Tonelada métrica"/>
    <n v="469.14637817497629"/>
    <m/>
    <m/>
  </r>
  <r>
    <x v="21"/>
    <s v="FROTA 02"/>
    <x v="4"/>
    <x v="4"/>
    <d v="1901-05-27T00:00:00"/>
    <n v="90"/>
    <x v="12"/>
    <s v="CA1014KS122"/>
    <s v="27/05/2023"/>
    <s v="00:00:00"/>
    <s v="27/05/2023"/>
    <s v="23:59:59"/>
    <n v="23.999999999999993"/>
    <n v="9.6125000000000007"/>
    <n v="0"/>
    <n v="0"/>
    <n v="9.6125000000000007"/>
    <n v="9.6125000000000007"/>
    <n v="0"/>
    <n v="14.387500000000001"/>
    <n v="7.7522222222222226"/>
    <n v="7.7522222222222226"/>
    <n v="0"/>
    <n v="6.6352777777777776"/>
    <n v="6.6352777777777776"/>
    <n v="6.3836111111111116"/>
    <n v="0.25166666666666665"/>
    <n v="0"/>
    <n v="0"/>
    <n v="0"/>
    <n v="59.947916666666693"/>
    <n v="46.118351192200016"/>
    <n v="27.646990740740744"/>
    <n v="100"/>
    <n v="0"/>
    <n v="0"/>
    <n v="0"/>
    <n v="3.7928580399380414E-2"/>
    <n v="0"/>
    <n v="6.6352777777777776"/>
    <n v="0"/>
    <n v="6.6352777777777776"/>
    <n v="9.6125000000000007"/>
    <n v="1"/>
    <n v="1"/>
    <n v="4618.7610000000004"/>
    <s v="Tonelada métrica"/>
    <n v="696.09158119479196"/>
    <m/>
    <m/>
  </r>
  <r>
    <x v="21"/>
    <s v="FROTA 01"/>
    <x v="4"/>
    <x v="4"/>
    <d v="1901-05-28T00:00:00"/>
    <n v="90"/>
    <x v="0"/>
    <s v="CA1014KS110"/>
    <s v="28/05/2023"/>
    <s v="00:00:00"/>
    <s v="28/05/2023"/>
    <s v="23:59:59"/>
    <n v="24"/>
    <n v="0"/>
    <n v="0"/>
    <n v="0"/>
    <n v="0"/>
    <n v="0"/>
    <n v="0"/>
    <n v="24"/>
    <n v="8.6163888888888884"/>
    <n v="8.6163888888888884"/>
    <n v="0"/>
    <n v="15.383611111111112"/>
    <n v="15.383611111111112"/>
    <n v="13.742222222222221"/>
    <n v="1.641388888888889"/>
    <n v="0"/>
    <n v="0"/>
    <n v="0"/>
    <n v="100"/>
    <n v="64.098379629629633"/>
    <n v="64.098379629629633"/>
    <n v="100"/>
    <n v="0"/>
    <n v="0"/>
    <n v="0"/>
    <n v="0.10669724273667865"/>
    <n v="0"/>
    <n v="15.383611111111112"/>
    <n v="0"/>
    <n v="15.383611111111112"/>
    <n v="0"/>
    <n v="0"/>
    <n v="0"/>
    <n v="10164.02"/>
    <s v="Tonelada métrica"/>
    <n v="660.70442931691377"/>
    <m/>
    <m/>
  </r>
  <r>
    <x v="21"/>
    <s v="FROTA 01"/>
    <x v="4"/>
    <x v="4"/>
    <d v="1901-05-28T00:00:00"/>
    <n v="90"/>
    <x v="1"/>
    <s v="CA1014KS111"/>
    <s v="28/05/2023"/>
    <s v="00:00:00"/>
    <s v="28/05/2023"/>
    <s v="23:59:59"/>
    <n v="23.999999999999993"/>
    <n v="0"/>
    <n v="0"/>
    <n v="0"/>
    <n v="0"/>
    <n v="0"/>
    <n v="0"/>
    <n v="23.999999999999993"/>
    <n v="9.4055555555555586"/>
    <n v="9.4055555555555586"/>
    <n v="0"/>
    <n v="14.594444444444443"/>
    <n v="14.594444444444443"/>
    <n v="11.5875"/>
    <n v="3.0069444444444446"/>
    <n v="0"/>
    <n v="0"/>
    <n v="0"/>
    <n v="100"/>
    <n v="60.810185185185198"/>
    <n v="60.810185185185198"/>
    <n v="100"/>
    <n v="0"/>
    <n v="0"/>
    <n v="0"/>
    <n v="0.20603349828701945"/>
    <n v="0"/>
    <n v="14.594444444444443"/>
    <n v="0"/>
    <n v="14.594444444444443"/>
    <n v="0"/>
    <n v="0"/>
    <n v="0"/>
    <n v="9999.3179999999993"/>
    <s v="Tonelada métrica"/>
    <n v="685.1455043776167"/>
    <m/>
    <m/>
  </r>
  <r>
    <x v="21"/>
    <s v="FROTA 01"/>
    <x v="4"/>
    <x v="4"/>
    <d v="1901-05-28T00:00:00"/>
    <n v="90"/>
    <x v="2"/>
    <s v="CA1014KS112"/>
    <s v="28/05/2023"/>
    <s v="00:00:00"/>
    <s v="28/05/2023"/>
    <s v="23:59:59"/>
    <n v="24"/>
    <n v="0"/>
    <n v="0"/>
    <n v="0"/>
    <n v="0"/>
    <n v="0"/>
    <n v="0"/>
    <n v="24"/>
    <n v="10.158055555555556"/>
    <n v="10.158055555555556"/>
    <n v="0"/>
    <n v="13.841944444444445"/>
    <n v="13.841944444444445"/>
    <n v="11.247777777777777"/>
    <n v="2.5941666666666667"/>
    <n v="0"/>
    <n v="0"/>
    <n v="0"/>
    <n v="100"/>
    <n v="57.674768518518526"/>
    <n v="57.674768518518526"/>
    <n v="100"/>
    <n v="0"/>
    <n v="0"/>
    <n v="0"/>
    <n v="0.1874134574863037"/>
    <n v="0"/>
    <n v="13.841944444444445"/>
    <n v="0"/>
    <n v="13.841944444444445"/>
    <n v="0"/>
    <n v="0"/>
    <n v="0"/>
    <n v="8498.402"/>
    <s v="Tonelada métrica"/>
    <n v="613.96012923682065"/>
    <m/>
    <m/>
  </r>
  <r>
    <x v="21"/>
    <s v="FROTA 01"/>
    <x v="4"/>
    <x v="4"/>
    <d v="1901-05-28T00:00:00"/>
    <n v="90"/>
    <x v="3"/>
    <s v="CA1014KS113"/>
    <s v="28/05/2023"/>
    <s v="00:00:00"/>
    <s v="28/05/2023"/>
    <s v="23:59:59"/>
    <n v="23.999999999999996"/>
    <n v="0"/>
    <n v="0"/>
    <n v="0"/>
    <n v="0"/>
    <n v="0"/>
    <n v="0"/>
    <n v="23.999999999999996"/>
    <n v="9.7727777777777796"/>
    <n v="9.7727777777777796"/>
    <n v="0"/>
    <n v="14.227222222222224"/>
    <n v="14.227222222222224"/>
    <n v="12.074722222222221"/>
    <n v="2.1524999999999999"/>
    <n v="0"/>
    <n v="0"/>
    <n v="0"/>
    <n v="100"/>
    <n v="59.280092592592602"/>
    <n v="59.280092592592602"/>
    <n v="100"/>
    <n v="0"/>
    <n v="0"/>
    <n v="0"/>
    <n v="0.15129446678901945"/>
    <n v="0"/>
    <n v="14.227222222222224"/>
    <n v="0"/>
    <n v="14.227222222222224"/>
    <n v="0"/>
    <n v="0"/>
    <n v="0"/>
    <n v="7955.5320000000002"/>
    <s v="Tonelada métrica"/>
    <n v="559.17675817095562"/>
    <m/>
    <m/>
  </r>
  <r>
    <x v="21"/>
    <s v="FROTA 01"/>
    <x v="4"/>
    <x v="4"/>
    <d v="1901-05-28T00:00:00"/>
    <n v="90"/>
    <x v="4"/>
    <s v="CA1014KS114"/>
    <s v="28/05/2023"/>
    <s v="00:00:00"/>
    <s v="28/05/2023"/>
    <s v="23:59:59"/>
    <n v="24"/>
    <n v="5.6305555555555555"/>
    <n v="5.6305555555555555"/>
    <n v="0"/>
    <n v="0"/>
    <n v="0"/>
    <n v="0"/>
    <n v="18.369444444444447"/>
    <n v="8.9855555555555551"/>
    <n v="8.9855555555555551"/>
    <n v="0"/>
    <n v="9.3838888888888903"/>
    <n v="9.3838888888888903"/>
    <n v="7.6602777777777789"/>
    <n v="1.723611111111111"/>
    <n v="0"/>
    <n v="0"/>
    <n v="0"/>
    <n v="76.539351851851862"/>
    <n v="51.084228035687282"/>
    <n v="39.099537037037038"/>
    <n v="62.499074964848667"/>
    <n v="0"/>
    <n v="0"/>
    <n v="1"/>
    <n v="0.18367769818246399"/>
    <n v="0"/>
    <n v="9.3838888888888903"/>
    <n v="5.6305555555555555"/>
    <n v="9.3838888888888903"/>
    <n v="5.6305555555555555"/>
    <n v="1"/>
    <n v="0"/>
    <n v="8421.6820000000007"/>
    <s v="Tonelada métrica"/>
    <n v="897.46181990409195"/>
    <m/>
    <m/>
  </r>
  <r>
    <x v="21"/>
    <s v="FROTA 01"/>
    <x v="4"/>
    <x v="4"/>
    <d v="1901-05-28T00:00:00"/>
    <n v="90"/>
    <x v="5"/>
    <s v="CA1014KS115"/>
    <s v="28/05/2023"/>
    <s v="00:00:00"/>
    <s v="28/05/2023"/>
    <s v="23:59:59"/>
    <n v="24"/>
    <n v="7.5777777777777775"/>
    <n v="1.7974999999999999"/>
    <n v="0"/>
    <n v="5.7802777777777781"/>
    <n v="5.7802777777777781"/>
    <n v="0"/>
    <n v="16.422222222222224"/>
    <n v="7.3983333333333334"/>
    <n v="7.3983333333333334"/>
    <n v="0"/>
    <n v="9.0238888888888891"/>
    <n v="9.0238888888888891"/>
    <n v="7.466388888888889"/>
    <n v="1.5574999999999999"/>
    <n v="0"/>
    <n v="0"/>
    <n v="0"/>
    <n v="68.425925925925938"/>
    <n v="54.949255751014881"/>
    <n v="37.599537037037038"/>
    <n v="83.389378032189342"/>
    <n v="0"/>
    <n v="0"/>
    <n v="1"/>
    <n v="0.17259742658375915"/>
    <n v="0"/>
    <n v="9.0238888888888891"/>
    <n v="1.7974999999999999"/>
    <n v="9.0238888888888891"/>
    <n v="7.5777777777777775"/>
    <n v="1"/>
    <n v="0.76279325513196483"/>
    <n v="5778.4219999999996"/>
    <s v="Tonelada métrica"/>
    <n v="640.34720187157598"/>
    <m/>
    <m/>
  </r>
  <r>
    <x v="21"/>
    <s v="FROTA 01"/>
    <x v="4"/>
    <x v="4"/>
    <d v="1901-05-28T00:00:00"/>
    <n v="90"/>
    <x v="6"/>
    <s v="CA1014KS116"/>
    <s v="28/05/2023"/>
    <s v="00:00:00"/>
    <s v="28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1"/>
    <s v="FROTA 01"/>
    <x v="4"/>
    <x v="4"/>
    <d v="1901-05-28T00:00:00"/>
    <n v="90"/>
    <x v="7"/>
    <s v="CA1014KS117"/>
    <s v="28/05/2023"/>
    <s v="00:00:00"/>
    <s v="28/05/2023"/>
    <s v="23:59:59"/>
    <n v="23.999999999999989"/>
    <n v="7.839444444444446"/>
    <n v="0.71888888888888891"/>
    <n v="0"/>
    <n v="7.1205555555555566"/>
    <n v="6.6708333333333343"/>
    <n v="0.44972222222222225"/>
    <n v="16.160555555555554"/>
    <n v="9.6630555555555571"/>
    <n v="9.6630555555555571"/>
    <n v="0"/>
    <n v="6.4974999999999996"/>
    <n v="6.4974999999999996"/>
    <n v="5.7922222222222226"/>
    <n v="0.70527777777777789"/>
    <n v="0"/>
    <n v="0"/>
    <n v="0"/>
    <n v="67.335648148148181"/>
    <n v="40.205919763484481"/>
    <n v="27.072916666666675"/>
    <n v="90.038107702375001"/>
    <n v="0"/>
    <n v="0"/>
    <n v="1"/>
    <n v="0.10854602197426363"/>
    <n v="0"/>
    <n v="6.4974999999999996"/>
    <n v="0.71888888888888891"/>
    <n v="1.6243749999999999"/>
    <n v="1.9598611111111115"/>
    <n v="4"/>
    <n v="0.90829849053929557"/>
    <n v="4960.7439999999997"/>
    <s v="Tonelada métrica"/>
    <n v="763.48503270488652"/>
    <m/>
    <m/>
  </r>
  <r>
    <x v="21"/>
    <s v="FROTA 01"/>
    <x v="4"/>
    <x v="4"/>
    <d v="1901-05-28T00:00:00"/>
    <n v="90"/>
    <x v="8"/>
    <s v="CA1014KS118"/>
    <s v="28/05/2023"/>
    <s v="00:00:00"/>
    <s v="28/05/2023"/>
    <s v="23:59:59"/>
    <n v="24"/>
    <n v="0"/>
    <n v="0"/>
    <n v="0"/>
    <n v="0"/>
    <n v="0"/>
    <n v="0"/>
    <n v="24"/>
    <n v="9.2891666666666683"/>
    <n v="9.2891666666666683"/>
    <n v="0"/>
    <n v="14.710833333333333"/>
    <n v="14.710833333333333"/>
    <n v="12.195833333333333"/>
    <n v="2.5149999999999997"/>
    <n v="0"/>
    <n v="0"/>
    <n v="0"/>
    <n v="100"/>
    <n v="61.295138888888886"/>
    <n v="61.295138888888886"/>
    <n v="100"/>
    <n v="0"/>
    <n v="0"/>
    <n v="0"/>
    <n v="0.17096244264430974"/>
    <n v="0"/>
    <n v="14.710833333333333"/>
    <n v="0"/>
    <n v="14.710833333333333"/>
    <n v="0"/>
    <n v="0"/>
    <n v="0"/>
    <n v="10022.843999999999"/>
    <s v="Tonelada métrica"/>
    <n v="681.32401291565134"/>
    <m/>
    <m/>
  </r>
  <r>
    <x v="21"/>
    <s v="FROTA 02"/>
    <x v="4"/>
    <x v="4"/>
    <d v="1901-05-28T00:00:00"/>
    <n v="90"/>
    <x v="9"/>
    <s v="CA1014KS119"/>
    <s v="28/05/2023"/>
    <s v="00:00:00"/>
    <s v="28/05/2023"/>
    <s v="23:59:59"/>
    <n v="24.000000000000007"/>
    <n v="0"/>
    <n v="0"/>
    <n v="0"/>
    <n v="0"/>
    <n v="0"/>
    <n v="0"/>
    <n v="24.000000000000007"/>
    <n v="9.0783333333333331"/>
    <n v="9.0783333333333331"/>
    <n v="0"/>
    <n v="14.921666666666665"/>
    <n v="14.921666666666665"/>
    <n v="12.122222222222218"/>
    <n v="2.7994444444444442"/>
    <n v="0"/>
    <n v="0"/>
    <n v="0"/>
    <n v="100"/>
    <n v="62.173611111111086"/>
    <n v="62.173611111111086"/>
    <n v="100"/>
    <n v="0"/>
    <n v="0"/>
    <n v="0"/>
    <n v="0.18760936743735807"/>
    <n v="0"/>
    <n v="14.921666666666665"/>
    <n v="0"/>
    <n v="14.921666666666665"/>
    <n v="0"/>
    <n v="0"/>
    <n v="0"/>
    <n v="10843.635"/>
    <s v="Tonelada métrica"/>
    <n v="726.70400982910837"/>
    <m/>
    <m/>
  </r>
  <r>
    <x v="21"/>
    <s v="FROTA 02"/>
    <x v="4"/>
    <x v="4"/>
    <d v="1901-05-28T00:00:00"/>
    <n v="90"/>
    <x v="10"/>
    <s v="CA1014KS120"/>
    <s v="28/05/2023"/>
    <s v="00:00:00"/>
    <s v="28/05/2023"/>
    <s v="23:59:59"/>
    <n v="24"/>
    <n v="0"/>
    <n v="0"/>
    <n v="0"/>
    <n v="0"/>
    <n v="0"/>
    <n v="0"/>
    <n v="24"/>
    <n v="9.9130555555555553"/>
    <n v="9.9130555555555553"/>
    <n v="0"/>
    <n v="14.086944444444446"/>
    <n v="14.004722222222224"/>
    <n v="11.150277777777779"/>
    <n v="2.8544444444444443"/>
    <n v="8.2222222222222224E-2"/>
    <n v="0"/>
    <n v="8.2222222222222224E-2"/>
    <n v="100"/>
    <n v="58.695601851851862"/>
    <n v="58.695601851851862"/>
    <n v="100"/>
    <n v="0"/>
    <n v="0"/>
    <n v="0"/>
    <n v="0.20263048922367041"/>
    <n v="0"/>
    <n v="14.086944444444446"/>
    <n v="0"/>
    <n v="14.086944444444446"/>
    <n v="0"/>
    <n v="0"/>
    <n v="0"/>
    <n v="9181.1380000000008"/>
    <s v="Tonelada métrica"/>
    <n v="651.74800938615329"/>
    <m/>
    <m/>
  </r>
  <r>
    <x v="21"/>
    <s v="FROTA 02"/>
    <x v="4"/>
    <x v="4"/>
    <d v="1901-05-28T00:00:00"/>
    <n v="90"/>
    <x v="11"/>
    <s v="CA1014KS121"/>
    <s v="28/05/2023"/>
    <s v="00:00:00"/>
    <s v="28/05/2023"/>
    <s v="23:59:59"/>
    <n v="24"/>
    <n v="0"/>
    <n v="0"/>
    <n v="0"/>
    <n v="0"/>
    <n v="0"/>
    <n v="0"/>
    <n v="24"/>
    <n v="10.652222222222221"/>
    <n v="10.652222222222221"/>
    <n v="0"/>
    <n v="13.347777777777779"/>
    <n v="13.347777777777779"/>
    <n v="10.310277777777779"/>
    <n v="3.0375000000000001"/>
    <n v="0"/>
    <n v="0"/>
    <n v="0"/>
    <n v="100"/>
    <n v="55.615740740740748"/>
    <n v="55.615740740740748"/>
    <n v="100"/>
    <n v="0"/>
    <n v="0"/>
    <n v="0"/>
    <n v="0.22756597019895111"/>
    <n v="0"/>
    <n v="13.347777777777779"/>
    <n v="0"/>
    <n v="13.347777777777779"/>
    <n v="0"/>
    <n v="0"/>
    <n v="0"/>
    <n v="10873.397000000001"/>
    <s v="Tonelada métrica"/>
    <n v="814.62226754349513"/>
    <m/>
    <m/>
  </r>
  <r>
    <x v="21"/>
    <s v="FROTA 02"/>
    <x v="4"/>
    <x v="4"/>
    <d v="1901-05-28T00:00:00"/>
    <n v="90"/>
    <x v="12"/>
    <s v="CA1014KS122"/>
    <s v="28/05/2023"/>
    <s v="00:00:00"/>
    <s v="28/05/2023"/>
    <s v="23:59:59"/>
    <n v="23.999999999999996"/>
    <n v="3.4377777777777778"/>
    <n v="0"/>
    <n v="0"/>
    <n v="3.4377777777777778"/>
    <n v="3.4377777777777778"/>
    <n v="0"/>
    <n v="20.562222222222221"/>
    <n v="8.6227777777777774"/>
    <n v="8.6227777777777774"/>
    <n v="0"/>
    <n v="11.939444444444444"/>
    <n v="11.939444444444444"/>
    <n v="9.7416666666666671"/>
    <n v="2.1977777777777776"/>
    <n v="0"/>
    <n v="0"/>
    <n v="0"/>
    <n v="85.675925925925938"/>
    <n v="58.064951907489458"/>
    <n v="49.74768518518519"/>
    <n v="100"/>
    <n v="0"/>
    <n v="0"/>
    <n v="0"/>
    <n v="0.18407705551160949"/>
    <n v="0"/>
    <n v="11.939444444444444"/>
    <n v="0"/>
    <n v="11.939444444444444"/>
    <n v="3.4377777777777778"/>
    <n v="1"/>
    <n v="1"/>
    <n v="7453.99"/>
    <s v="Tonelada métrica"/>
    <n v="624.31631845888955"/>
    <m/>
    <m/>
  </r>
  <r>
    <x v="22"/>
    <s v="FROTA 01"/>
    <x v="4"/>
    <x v="4"/>
    <d v="1901-05-29T00:00:00"/>
    <n v="90"/>
    <x v="0"/>
    <s v="CA1014KS110"/>
    <s v="29/05/2023"/>
    <s v="00:00:00"/>
    <s v="29/05/2023"/>
    <s v="23:59:59"/>
    <n v="24.000000000000007"/>
    <n v="0"/>
    <n v="0"/>
    <n v="0"/>
    <n v="0"/>
    <n v="0"/>
    <n v="0"/>
    <n v="24.000000000000007"/>
    <n v="7.0047222222222221"/>
    <n v="7.0047222222222221"/>
    <n v="0"/>
    <n v="16.995277777777783"/>
    <n v="16.835000000000004"/>
    <n v="15.287222222222223"/>
    <n v="1.5477777777777777"/>
    <n v="0.16027777777777777"/>
    <n v="0"/>
    <n v="0.16027777777777777"/>
    <n v="100"/>
    <n v="70.813657407407405"/>
    <n v="70.813657407407405"/>
    <n v="100"/>
    <n v="0"/>
    <n v="0"/>
    <n v="0"/>
    <n v="9.1071049147639013E-2"/>
    <n v="0"/>
    <n v="16.995277777777783"/>
    <n v="0"/>
    <n v="16.995277777777783"/>
    <n v="0"/>
    <n v="0"/>
    <n v="0"/>
    <n v="13022.245999999999"/>
    <s v="Tonelada métrica"/>
    <n v="766.22731150809852"/>
    <m/>
    <m/>
  </r>
  <r>
    <x v="22"/>
    <s v="FROTA 01"/>
    <x v="4"/>
    <x v="4"/>
    <d v="1901-05-29T00:00:00"/>
    <n v="90"/>
    <x v="1"/>
    <s v="CA1014KS111"/>
    <s v="29/05/2023"/>
    <s v="00:00:00"/>
    <s v="29/05/2023"/>
    <s v="23:59:59"/>
    <n v="24.000000000000004"/>
    <n v="0"/>
    <n v="0"/>
    <n v="0"/>
    <n v="0"/>
    <n v="0"/>
    <n v="0"/>
    <n v="24.000000000000004"/>
    <n v="8.8830555555555542"/>
    <n v="8.8830555555555542"/>
    <n v="0"/>
    <n v="15.116944444444446"/>
    <n v="15.05916666666667"/>
    <n v="12.852777777777778"/>
    <n v="2.2063888888888887"/>
    <n v="5.7777777777777775E-2"/>
    <n v="0"/>
    <n v="5.7777777777777775E-2"/>
    <n v="100"/>
    <n v="62.987268518518512"/>
    <n v="62.987268518518512"/>
    <n v="100"/>
    <n v="0"/>
    <n v="0"/>
    <n v="0"/>
    <n v="0.14595468660994834"/>
    <n v="0"/>
    <n v="15.116944444444446"/>
    <n v="0"/>
    <n v="15.116944444444446"/>
    <n v="0"/>
    <n v="0"/>
    <n v="0"/>
    <n v="9769.2090000000007"/>
    <s v="Tonelada métrica"/>
    <n v="646.2423035225371"/>
    <m/>
    <m/>
  </r>
  <r>
    <x v="22"/>
    <s v="FROTA 01"/>
    <x v="4"/>
    <x v="4"/>
    <d v="1901-05-29T00:00:00"/>
    <n v="90"/>
    <x v="2"/>
    <s v="CA1014KS112"/>
    <s v="29/05/2023"/>
    <s v="00:00:00"/>
    <s v="29/05/2023"/>
    <s v="23:59:59"/>
    <n v="23.999999999999996"/>
    <n v="0"/>
    <n v="0"/>
    <n v="0"/>
    <n v="0"/>
    <n v="0"/>
    <n v="0"/>
    <n v="23.999999999999996"/>
    <n v="8.3094444444444449"/>
    <n v="8.3094444444444449"/>
    <n v="0"/>
    <n v="15.690555555555555"/>
    <n v="15.690555555555555"/>
    <n v="13.281666666666666"/>
    <n v="2.4088888888888889"/>
    <n v="0"/>
    <n v="0"/>
    <n v="0"/>
    <n v="100"/>
    <n v="65.377314814814824"/>
    <n v="65.377314814814824"/>
    <n v="100"/>
    <n v="0"/>
    <n v="0"/>
    <n v="0"/>
    <n v="0.15352476719895194"/>
    <n v="0"/>
    <n v="15.690555555555555"/>
    <n v="0"/>
    <n v="15.690555555555555"/>
    <n v="0"/>
    <n v="0"/>
    <n v="0"/>
    <n v="11244.162"/>
    <s v="Tonelada métrica"/>
    <n v="716.61975002655504"/>
    <m/>
    <m/>
  </r>
  <r>
    <x v="22"/>
    <s v="FROTA 01"/>
    <x v="4"/>
    <x v="4"/>
    <d v="1901-05-29T00:00:00"/>
    <n v="90"/>
    <x v="3"/>
    <s v="CA1014KS113"/>
    <s v="29/05/2023"/>
    <s v="00:00:00"/>
    <s v="29/05/2023"/>
    <s v="23:59:59"/>
    <n v="24.000000000000004"/>
    <n v="0"/>
    <n v="0"/>
    <n v="0"/>
    <n v="0"/>
    <n v="0"/>
    <n v="0"/>
    <n v="24.000000000000004"/>
    <n v="7.3855555555555554"/>
    <n v="7.3855555555555554"/>
    <n v="0"/>
    <n v="16.614444444444445"/>
    <n v="16.601111111111109"/>
    <n v="14.399444444444445"/>
    <n v="2.2016666666666671"/>
    <n v="1.3333333333333334E-2"/>
    <n v="0"/>
    <n v="1.3333333333333334E-2"/>
    <n v="100"/>
    <n v="69.226851851851848"/>
    <n v="69.226851851851848"/>
    <n v="100"/>
    <n v="0"/>
    <n v="0"/>
    <n v="0"/>
    <n v="0.13251521433825991"/>
    <n v="0"/>
    <n v="16.614444444444445"/>
    <n v="0"/>
    <n v="16.614444444444445"/>
    <n v="0"/>
    <n v="0"/>
    <n v="0"/>
    <n v="11270.73"/>
    <s v="Tonelada métrica"/>
    <n v="678.36935731960148"/>
    <m/>
    <m/>
  </r>
  <r>
    <x v="22"/>
    <s v="FROTA 01"/>
    <x v="4"/>
    <x v="4"/>
    <d v="1901-05-29T00:00:00"/>
    <n v="90"/>
    <x v="4"/>
    <s v="CA1014KS114"/>
    <s v="29/05/2023"/>
    <s v="00:00:00"/>
    <s v="29/05/2023"/>
    <s v="23:59:59"/>
    <n v="24"/>
    <n v="0"/>
    <n v="0"/>
    <n v="0"/>
    <n v="0"/>
    <n v="0"/>
    <n v="0"/>
    <n v="24"/>
    <n v="7.8041666666666671"/>
    <n v="7.8041666666666671"/>
    <n v="0"/>
    <n v="16.195833333333333"/>
    <n v="16.195833333333333"/>
    <n v="13.931111111111111"/>
    <n v="2.2647222222222219"/>
    <n v="0"/>
    <n v="0"/>
    <n v="0"/>
    <n v="100"/>
    <n v="67.482638888888886"/>
    <n v="67.482638888888886"/>
    <n v="100"/>
    <n v="0"/>
    <n v="0"/>
    <n v="0"/>
    <n v="0.13983363347911842"/>
    <n v="0"/>
    <n v="16.195833333333333"/>
    <n v="0"/>
    <n v="16.195833333333333"/>
    <n v="0"/>
    <n v="0"/>
    <n v="0"/>
    <n v="10680.525"/>
    <s v="Tonelada métrica"/>
    <n v="659.4612811937219"/>
    <m/>
    <m/>
  </r>
  <r>
    <x v="22"/>
    <s v="FROTA 01"/>
    <x v="4"/>
    <x v="4"/>
    <d v="1901-05-29T00:00:00"/>
    <n v="90"/>
    <x v="5"/>
    <s v="CA1014KS115"/>
    <s v="29/05/2023"/>
    <s v="00:00:00"/>
    <s v="29/05/2023"/>
    <s v="23:59:59"/>
    <n v="24"/>
    <n v="0"/>
    <n v="0"/>
    <n v="0"/>
    <n v="0"/>
    <n v="0"/>
    <n v="0"/>
    <n v="24"/>
    <n v="8.2980555555555551"/>
    <n v="8.2980555555555551"/>
    <n v="0"/>
    <n v="15.701944444444447"/>
    <n v="15.567777777777779"/>
    <n v="13.086111111111112"/>
    <n v="2.4816666666666669"/>
    <n v="0.13416666666666666"/>
    <n v="0"/>
    <n v="0.13416666666666666"/>
    <n v="100"/>
    <n v="65.424768518518533"/>
    <n v="65.424768518518533"/>
    <n v="100"/>
    <n v="0"/>
    <n v="0"/>
    <n v="0"/>
    <n v="0.15804836626744742"/>
    <n v="0"/>
    <n v="15.701944444444447"/>
    <n v="0"/>
    <n v="15.701944444444447"/>
    <n v="0"/>
    <n v="0"/>
    <n v="0"/>
    <n v="11718.105"/>
    <s v="Tonelada métrica"/>
    <n v="746.28368744139937"/>
    <m/>
    <m/>
  </r>
  <r>
    <x v="22"/>
    <s v="FROTA 01"/>
    <x v="4"/>
    <x v="4"/>
    <d v="1901-05-29T00:00:00"/>
    <n v="90"/>
    <x v="6"/>
    <s v="CA1014KS116"/>
    <s v="29/05/2023"/>
    <s v="00:00:00"/>
    <s v="29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2"/>
    <s v="FROTA 01"/>
    <x v="4"/>
    <x v="4"/>
    <d v="1901-05-29T00:00:00"/>
    <n v="90"/>
    <x v="7"/>
    <s v="CA1014KS117"/>
    <s v="29/05/2023"/>
    <s v="00:00:00"/>
    <s v="29/05/2023"/>
    <s v="23:59:59"/>
    <n v="24.000000000000004"/>
    <n v="9.2891666666666666"/>
    <n v="9.2891666666666666"/>
    <n v="0"/>
    <n v="0"/>
    <n v="0"/>
    <n v="0"/>
    <n v="14.71083333333333"/>
    <n v="4.7177777777777781"/>
    <n v="4.7177777777777781"/>
    <n v="0"/>
    <n v="9.9930555555555554"/>
    <n v="9.9930555555555554"/>
    <n v="8.2544444444444434"/>
    <n v="1.7386111111111111"/>
    <n v="0"/>
    <n v="0"/>
    <n v="0"/>
    <n v="61.295138888888864"/>
    <n v="67.929908042070295"/>
    <n v="41.637731481481474"/>
    <n v="51.825227613230375"/>
    <n v="0"/>
    <n v="0"/>
    <n v="1"/>
    <n v="0.1739819318971508"/>
    <n v="0"/>
    <n v="9.9930555555555554"/>
    <n v="9.2891666666666666"/>
    <n v="9.9930555555555554"/>
    <n v="9.2891666666666666"/>
    <n v="1"/>
    <n v="0"/>
    <n v="5887.59"/>
    <s v="Tonelada métrica"/>
    <n v="589.16814454482312"/>
    <m/>
    <m/>
  </r>
  <r>
    <x v="22"/>
    <s v="FROTA 01"/>
    <x v="4"/>
    <x v="4"/>
    <d v="1901-05-29T00:00:00"/>
    <n v="90"/>
    <x v="8"/>
    <s v="CA1014KS118"/>
    <s v="29/05/2023"/>
    <s v="00:00:00"/>
    <s v="29/05/2023"/>
    <s v="23:59:59"/>
    <n v="24.000000000000007"/>
    <n v="1.0880555555555556"/>
    <n v="1.0880555555555556"/>
    <n v="0"/>
    <n v="0"/>
    <n v="0"/>
    <n v="0"/>
    <n v="22.911944444444451"/>
    <n v="6.5238888888888908"/>
    <n v="6.5238888888888908"/>
    <n v="0"/>
    <n v="16.388055555555553"/>
    <n v="16.388055555555553"/>
    <n v="14.502222222222219"/>
    <n v="1.8858333333333333"/>
    <n v="0"/>
    <n v="0"/>
    <n v="0"/>
    <n v="95.46643518518519"/>
    <n v="71.526253894741927"/>
    <n v="68.283564814814795"/>
    <n v="93.774040754045203"/>
    <n v="0"/>
    <n v="0"/>
    <n v="1"/>
    <n v="0.11507364781260065"/>
    <n v="0"/>
    <n v="16.388055555555553"/>
    <n v="1.0880555555555556"/>
    <n v="16.388055555555553"/>
    <n v="1.0880555555555556"/>
    <n v="1"/>
    <n v="0"/>
    <n v="11066.69"/>
    <s v="Tonelada métrica"/>
    <n v="675.28999779649837"/>
    <m/>
    <m/>
  </r>
  <r>
    <x v="22"/>
    <s v="FROTA 02"/>
    <x v="4"/>
    <x v="4"/>
    <d v="1901-05-29T00:00:00"/>
    <n v="90"/>
    <x v="9"/>
    <s v="CA1014KS119"/>
    <s v="29/05/2023"/>
    <s v="00:00:00"/>
    <s v="29/05/2023"/>
    <s v="23:59:59"/>
    <n v="24.000000000000004"/>
    <n v="0"/>
    <n v="0"/>
    <n v="0"/>
    <n v="0"/>
    <n v="0"/>
    <n v="0"/>
    <n v="24.000000000000004"/>
    <n v="8.3427777777777763"/>
    <n v="8.3427777777777763"/>
    <n v="0"/>
    <n v="15.657222222222224"/>
    <n v="15.657222222222224"/>
    <n v="12.90527777777778"/>
    <n v="2.7519444444444443"/>
    <n v="0"/>
    <n v="0"/>
    <n v="0"/>
    <n v="100"/>
    <n v="65.238425925925924"/>
    <n v="65.238425925925924"/>
    <n v="100"/>
    <n v="0"/>
    <n v="0"/>
    <n v="0"/>
    <n v="0.17576198417485717"/>
    <n v="0"/>
    <n v="15.657222222222224"/>
    <n v="0"/>
    <n v="15.657222222222224"/>
    <n v="0"/>
    <n v="0"/>
    <n v="0"/>
    <n v="11055.579"/>
    <s v="Tonelada métrica"/>
    <n v="706.10091899371969"/>
    <m/>
    <m/>
  </r>
  <r>
    <x v="22"/>
    <s v="FROTA 02"/>
    <x v="4"/>
    <x v="4"/>
    <d v="1901-05-29T00:00:00"/>
    <n v="90"/>
    <x v="10"/>
    <s v="CA1014KS120"/>
    <s v="29/05/2023"/>
    <s v="00:00:00"/>
    <s v="29/05/2023"/>
    <s v="23:59:59"/>
    <n v="24"/>
    <n v="0"/>
    <n v="0"/>
    <n v="0"/>
    <n v="0"/>
    <n v="0"/>
    <n v="0"/>
    <n v="24"/>
    <n v="8.1158333333333346"/>
    <n v="8.1158333333333346"/>
    <n v="0"/>
    <n v="15.884166666666669"/>
    <n v="15.884166666666669"/>
    <n v="12.701944444444447"/>
    <n v="3.1822222222222223"/>
    <n v="0"/>
    <n v="0"/>
    <n v="0"/>
    <n v="100"/>
    <n v="66.184027777777786"/>
    <n v="66.184027777777786"/>
    <n v="100"/>
    <n v="0"/>
    <n v="0"/>
    <n v="0"/>
    <n v="0.20033926166867772"/>
    <n v="0"/>
    <n v="15.884166666666669"/>
    <n v="0"/>
    <n v="15.884166666666669"/>
    <n v="0"/>
    <n v="0"/>
    <n v="0"/>
    <n v="9528.0990000000002"/>
    <s v="Tonelada métrica"/>
    <n v="599.84884318766058"/>
    <m/>
    <m/>
  </r>
  <r>
    <x v="22"/>
    <s v="FROTA 02"/>
    <x v="4"/>
    <x v="4"/>
    <d v="1901-05-29T00:00:00"/>
    <n v="90"/>
    <x v="11"/>
    <s v="CA1014KS121"/>
    <s v="29/05/2023"/>
    <s v="00:00:00"/>
    <s v="29/05/2023"/>
    <s v="23:59:59"/>
    <n v="24"/>
    <n v="1.7113888888888888"/>
    <n v="1.7113888888888888"/>
    <n v="0"/>
    <n v="0"/>
    <n v="0"/>
    <n v="0"/>
    <n v="22.288611111111109"/>
    <n v="8.0338888888888889"/>
    <n v="8.0338888888888889"/>
    <n v="0"/>
    <n v="14.254722222222224"/>
    <n v="14.254722222222224"/>
    <n v="11.67138888888889"/>
    <n v="2.5833333333333335"/>
    <n v="0"/>
    <n v="0"/>
    <n v="0"/>
    <n v="92.869212962962962"/>
    <n v="63.955183888134215"/>
    <n v="59.394675925925931"/>
    <n v="89.281116253175128"/>
    <n v="0"/>
    <n v="0"/>
    <n v="1"/>
    <n v="0.18122649414424069"/>
    <n v="0"/>
    <n v="14.254722222222224"/>
    <n v="1.7113888888888888"/>
    <n v="14.254722222222224"/>
    <n v="1.7113888888888888"/>
    <n v="1"/>
    <n v="0"/>
    <n v="10285.879999999999"/>
    <s v="Tonelada métrica"/>
    <n v="721.57702126001129"/>
    <m/>
    <m/>
  </r>
  <r>
    <x v="22"/>
    <s v="FROTA 02"/>
    <x v="4"/>
    <x v="4"/>
    <d v="1901-05-29T00:00:00"/>
    <n v="90"/>
    <x v="12"/>
    <s v="CA1014KS122"/>
    <s v="29/05/2023"/>
    <s v="00:00:00"/>
    <s v="29/05/2023"/>
    <s v="23:59:59"/>
    <n v="24.000000000000004"/>
    <n v="13.169444444444444"/>
    <n v="0"/>
    <n v="0"/>
    <n v="13.169444444444444"/>
    <n v="13.169444444444444"/>
    <n v="0"/>
    <n v="10.830555555555557"/>
    <n v="2.4124999999999996"/>
    <n v="2.4124999999999996"/>
    <n v="0"/>
    <n v="8.4180555555555561"/>
    <n v="8.4180555555555561"/>
    <n v="7.0061111111111112"/>
    <n v="1.4119444444444444"/>
    <n v="0"/>
    <n v="0"/>
    <n v="0"/>
    <n v="45.127314814814817"/>
    <n v="77.725057707104369"/>
    <n v="35.075231481481481"/>
    <n v="100"/>
    <n v="0"/>
    <n v="0"/>
    <n v="0"/>
    <n v="0.16772809767365121"/>
    <n v="0"/>
    <n v="8.4180555555555561"/>
    <n v="0"/>
    <n v="8.4180555555555561"/>
    <n v="13.169444444444444"/>
    <n v="1"/>
    <n v="1"/>
    <n v="6181.3270000000002"/>
    <s v="Tonelada métrica"/>
    <n v="734.29391849529748"/>
    <m/>
    <m/>
  </r>
  <r>
    <x v="22"/>
    <s v="FROTA 01"/>
    <x v="4"/>
    <x v="4"/>
    <d v="1901-05-30T00:00:00"/>
    <n v="90"/>
    <x v="0"/>
    <s v="CA1014KS110"/>
    <s v="30/05/2023"/>
    <s v="00:00:00"/>
    <s v="30/05/2023"/>
    <s v="23:59:59"/>
    <n v="23.999999999999996"/>
    <n v="0"/>
    <n v="0"/>
    <n v="0"/>
    <n v="0"/>
    <n v="0"/>
    <n v="0"/>
    <n v="23.999999999999996"/>
    <n v="6.7275"/>
    <n v="6.7275"/>
    <n v="0"/>
    <n v="17.272499999999997"/>
    <n v="17.272499999999997"/>
    <n v="15.340555555555556"/>
    <n v="1.9319444444444445"/>
    <n v="0"/>
    <n v="0"/>
    <n v="0"/>
    <n v="100"/>
    <n v="71.96875"/>
    <n v="71.96875"/>
    <n v="100"/>
    <n v="0"/>
    <n v="0"/>
    <n v="0"/>
    <n v="0.11185088692687478"/>
    <n v="0"/>
    <n v="17.272499999999997"/>
    <n v="0"/>
    <n v="17.272499999999997"/>
    <n v="0"/>
    <n v="0"/>
    <n v="0"/>
    <n v="13783.218999999999"/>
    <s v="Tonelada métrica"/>
    <n v="797.98633666232388"/>
    <m/>
    <m/>
  </r>
  <r>
    <x v="22"/>
    <s v="FROTA 01"/>
    <x v="4"/>
    <x v="4"/>
    <d v="1901-05-30T00:00:00"/>
    <n v="90"/>
    <x v="1"/>
    <s v="CA1014KS111"/>
    <s v="30/05/2023"/>
    <s v="00:00:00"/>
    <s v="30/05/2023"/>
    <s v="23:59:59"/>
    <n v="24"/>
    <n v="4.552777777777778"/>
    <n v="0"/>
    <n v="0"/>
    <n v="4.552777777777778"/>
    <n v="4.552777777777778"/>
    <n v="0"/>
    <n v="19.447222222222223"/>
    <n v="6.870000000000001"/>
    <n v="6.870000000000001"/>
    <n v="0"/>
    <n v="12.577222222222222"/>
    <n v="12.577222222222222"/>
    <n v="11.297222222222222"/>
    <n v="1.2799999999999998"/>
    <n v="0"/>
    <n v="0"/>
    <n v="0"/>
    <n v="81.030092592592595"/>
    <n v="64.673618054563633"/>
    <n v="52.405092592592595"/>
    <n v="100"/>
    <n v="0"/>
    <n v="0"/>
    <n v="0"/>
    <n v="0.10177127965016121"/>
    <n v="0"/>
    <n v="12.577222222222222"/>
    <n v="0"/>
    <n v="12.577222222222222"/>
    <n v="4.552777777777778"/>
    <n v="1"/>
    <n v="1"/>
    <n v="6460.67"/>
    <s v="Tonelada métrica"/>
    <n v="513.68019788859942"/>
    <m/>
    <m/>
  </r>
  <r>
    <x v="22"/>
    <s v="FROTA 01"/>
    <x v="4"/>
    <x v="4"/>
    <d v="1901-05-30T00:00:00"/>
    <n v="90"/>
    <x v="2"/>
    <s v="CA1014KS112"/>
    <s v="30/05/2023"/>
    <s v="00:00:00"/>
    <s v="30/05/2023"/>
    <s v="23:59:59"/>
    <n v="24"/>
    <n v="0"/>
    <n v="0"/>
    <n v="0"/>
    <n v="0"/>
    <n v="0"/>
    <n v="0"/>
    <n v="24"/>
    <n v="6.5808333333333335"/>
    <n v="6.5808333333333335"/>
    <n v="0"/>
    <n v="17.419166666666669"/>
    <n v="17.419166666666669"/>
    <n v="15.578888888888889"/>
    <n v="1.8402777777777777"/>
    <n v="0"/>
    <n v="0"/>
    <n v="0"/>
    <n v="100"/>
    <n v="72.579861111111114"/>
    <n v="72.579861111111114"/>
    <n v="100"/>
    <n v="0"/>
    <n v="0"/>
    <n v="0"/>
    <n v="0.10564671737709098"/>
    <n v="0"/>
    <n v="17.419166666666669"/>
    <n v="0"/>
    <n v="17.419166666666669"/>
    <n v="0"/>
    <n v="0"/>
    <n v="0"/>
    <n v="10513.273999999999"/>
    <s v="Tonelada métrica"/>
    <n v="603.54632349423514"/>
    <m/>
    <m/>
  </r>
  <r>
    <x v="22"/>
    <s v="FROTA 01"/>
    <x v="4"/>
    <x v="4"/>
    <d v="1901-05-30T00:00:00"/>
    <n v="90"/>
    <x v="3"/>
    <s v="CA1014KS113"/>
    <s v="30/05/2023"/>
    <s v="00:00:00"/>
    <s v="30/05/2023"/>
    <s v="23:59:59"/>
    <n v="24"/>
    <n v="0"/>
    <n v="0"/>
    <n v="0"/>
    <n v="0"/>
    <n v="0"/>
    <n v="0"/>
    <n v="24"/>
    <n v="6.1286111111111117"/>
    <n v="6.1286111111111117"/>
    <n v="0"/>
    <n v="17.871388888888887"/>
    <n v="17.871388888888887"/>
    <n v="15.739444444444445"/>
    <n v="2.1319444444444446"/>
    <n v="0"/>
    <n v="0"/>
    <n v="0"/>
    <n v="100"/>
    <n v="74.464120370370367"/>
    <n v="74.464120370370367"/>
    <n v="100"/>
    <n v="0"/>
    <n v="0"/>
    <n v="0"/>
    <n v="0.1192937190108336"/>
    <n v="0"/>
    <n v="17.871388888888887"/>
    <n v="0"/>
    <n v="17.871388888888887"/>
    <n v="0"/>
    <n v="0"/>
    <n v="0"/>
    <n v="10556.189"/>
    <s v="Tonelada métrica"/>
    <n v="590.6753563268411"/>
    <m/>
    <m/>
  </r>
  <r>
    <x v="22"/>
    <s v="FROTA 01"/>
    <x v="4"/>
    <x v="4"/>
    <d v="1901-05-30T00:00:00"/>
    <n v="90"/>
    <x v="4"/>
    <s v="CA1014KS114"/>
    <s v="30/05/2023"/>
    <s v="00:00:00"/>
    <s v="30/05/2023"/>
    <s v="23:59:59"/>
    <n v="23.999999999999996"/>
    <n v="0.65333333333333332"/>
    <n v="0.65333333333333332"/>
    <n v="0"/>
    <n v="0"/>
    <n v="0"/>
    <n v="0"/>
    <n v="23.346666666666664"/>
    <n v="6.3711111111111114"/>
    <n v="6.3711111111111114"/>
    <n v="0"/>
    <n v="16.975555555555555"/>
    <n v="16.975555555555555"/>
    <n v="15.174999999999999"/>
    <n v="1.8005555555555555"/>
    <n v="0"/>
    <n v="0"/>
    <n v="0"/>
    <n v="97.277777777777786"/>
    <n v="72.710831905577777"/>
    <n v="70.731481481481495"/>
    <n v="96.293961931173584"/>
    <n v="0"/>
    <n v="0"/>
    <n v="1"/>
    <n v="0.10606754810839114"/>
    <n v="0"/>
    <n v="16.975555555555555"/>
    <n v="0.65333333333333332"/>
    <n v="16.975555555555555"/>
    <n v="0.65333333333333332"/>
    <n v="1"/>
    <n v="0"/>
    <n v="10183.003000000001"/>
    <s v="Tonelada métrica"/>
    <n v="599.86272417855798"/>
    <m/>
    <m/>
  </r>
  <r>
    <x v="22"/>
    <s v="FROTA 01"/>
    <x v="4"/>
    <x v="4"/>
    <d v="1901-05-30T00:00:00"/>
    <n v="90"/>
    <x v="5"/>
    <s v="CA1014KS115"/>
    <s v="30/05/2023"/>
    <s v="00:00:00"/>
    <s v="30/05/2023"/>
    <s v="23:59:59"/>
    <n v="23.999999999999996"/>
    <n v="0"/>
    <n v="0"/>
    <n v="0"/>
    <n v="0"/>
    <n v="0"/>
    <n v="0"/>
    <n v="23.999999999999996"/>
    <n v="6.5436111111111108"/>
    <n v="6.5436111111111108"/>
    <n v="0"/>
    <n v="17.456388888888885"/>
    <n v="17.456388888888885"/>
    <n v="14.354999999999997"/>
    <n v="3.1013888888888888"/>
    <n v="0"/>
    <n v="0"/>
    <n v="0"/>
    <n v="100"/>
    <n v="72.734953703703695"/>
    <n v="72.734953703703695"/>
    <n v="100"/>
    <n v="0"/>
    <n v="0"/>
    <n v="0"/>
    <n v="0.17766497461928937"/>
    <n v="0"/>
    <n v="17.456388888888885"/>
    <n v="0"/>
    <n v="17.456388888888885"/>
    <n v="0"/>
    <n v="0"/>
    <n v="0"/>
    <n v="14829.582"/>
    <s v="Tonelada métrica"/>
    <n v="849.5217478478113"/>
    <m/>
    <m/>
  </r>
  <r>
    <x v="22"/>
    <s v="FROTA 01"/>
    <x v="4"/>
    <x v="4"/>
    <d v="1901-05-30T00:00:00"/>
    <n v="90"/>
    <x v="6"/>
    <s v="CA1014KS116"/>
    <s v="30/05/2023"/>
    <s v="00:00:00"/>
    <s v="30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2"/>
    <s v="FROTA 01"/>
    <x v="4"/>
    <x v="4"/>
    <d v="1901-05-30T00:00:00"/>
    <n v="90"/>
    <x v="7"/>
    <s v="CA1014KS117"/>
    <s v="30/05/2023"/>
    <s v="00:00:00"/>
    <s v="30/05/2023"/>
    <s v="23:59:59"/>
    <n v="23.999999999999996"/>
    <n v="3.0238888888888891"/>
    <n v="3.0238888888888891"/>
    <n v="0"/>
    <n v="0"/>
    <n v="0"/>
    <n v="0"/>
    <n v="20.976111111111106"/>
    <n v="7.0313888888888885"/>
    <n v="7.0313888888888885"/>
    <n v="0"/>
    <n v="13.944722222222223"/>
    <n v="13.944722222222223"/>
    <n v="12.368055555555555"/>
    <n v="1.5766666666666667"/>
    <n v="0"/>
    <n v="0"/>
    <n v="0"/>
    <n v="87.400462962962962"/>
    <n v="66.479063484916722"/>
    <n v="58.103009259259274"/>
    <n v="82.179514462979029"/>
    <n v="0"/>
    <n v="0"/>
    <n v="0"/>
    <n v="0.113065476783331"/>
    <n v="0"/>
    <n v="13.944722222222223"/>
    <n v="0"/>
    <n v="13.944722222222223"/>
    <n v="0"/>
    <n v="0"/>
    <n v="0"/>
    <n v="8560.4179999999997"/>
    <s v="Tonelada métrica"/>
    <n v="613.88228919742642"/>
    <m/>
    <m/>
  </r>
  <r>
    <x v="22"/>
    <s v="FROTA 01"/>
    <x v="4"/>
    <x v="4"/>
    <d v="1901-05-30T00:00:00"/>
    <n v="90"/>
    <x v="8"/>
    <s v="CA1014KS118"/>
    <s v="30/05/2023"/>
    <s v="00:00:00"/>
    <s v="30/05/2023"/>
    <s v="23:59:59"/>
    <n v="23.999999999999996"/>
    <n v="0"/>
    <n v="0"/>
    <n v="0"/>
    <n v="0"/>
    <n v="0"/>
    <n v="0"/>
    <n v="23.999999999999996"/>
    <n v="7.0580555555555549"/>
    <n v="7.0580555555555549"/>
    <n v="0"/>
    <n v="16.941944444444445"/>
    <n v="16.941944444444445"/>
    <n v="14.313055555555556"/>
    <n v="2.6288888888888886"/>
    <n v="0"/>
    <n v="0"/>
    <n v="0"/>
    <n v="100"/>
    <n v="70.591435185185205"/>
    <n v="70.591435185185205"/>
    <n v="100"/>
    <n v="0"/>
    <n v="0"/>
    <n v="0"/>
    <n v="0.15517043498221048"/>
    <n v="0"/>
    <n v="16.941944444444445"/>
    <n v="0"/>
    <n v="16.941944444444445"/>
    <n v="0"/>
    <n v="0"/>
    <n v="0"/>
    <n v="13053.689"/>
    <s v="Tonelada métrica"/>
    <n v="770.49532553983352"/>
    <m/>
    <m/>
  </r>
  <r>
    <x v="22"/>
    <s v="FROTA 02"/>
    <x v="4"/>
    <x v="4"/>
    <d v="1901-05-30T00:00:00"/>
    <n v="90"/>
    <x v="9"/>
    <s v="CA1014KS119"/>
    <s v="30/05/2023"/>
    <s v="00:00:00"/>
    <s v="30/05/2023"/>
    <s v="23:59:59"/>
    <n v="23.999999999999993"/>
    <n v="0"/>
    <n v="0"/>
    <n v="0"/>
    <n v="0"/>
    <n v="0"/>
    <n v="0"/>
    <n v="23.999999999999993"/>
    <n v="5.8380555555555578"/>
    <n v="5.8380555555555578"/>
    <n v="0"/>
    <n v="18.161944444444444"/>
    <n v="18.161944444444444"/>
    <n v="15.905555555555555"/>
    <n v="2.256388888888889"/>
    <n v="0"/>
    <n v="0"/>
    <n v="0"/>
    <n v="100"/>
    <n v="75.674768518518547"/>
    <n v="75.674768518518547"/>
    <n v="100"/>
    <n v="0"/>
    <n v="0"/>
    <n v="0"/>
    <n v="0.12423718703638562"/>
    <n v="0"/>
    <n v="18.161944444444444"/>
    <n v="0"/>
    <n v="18.161944444444444"/>
    <n v="0"/>
    <n v="0"/>
    <n v="0"/>
    <n v="11866.248"/>
    <s v="Tonelada métrica"/>
    <n v="653.35779636908649"/>
    <m/>
    <m/>
  </r>
  <r>
    <x v="22"/>
    <s v="FROTA 02"/>
    <x v="4"/>
    <x v="4"/>
    <d v="1901-05-30T00:00:00"/>
    <n v="90"/>
    <x v="10"/>
    <s v="CA1014KS120"/>
    <s v="30/05/2023"/>
    <s v="00:00:00"/>
    <s v="30/05/2023"/>
    <s v="23:59:59"/>
    <n v="23.999999999999996"/>
    <n v="0"/>
    <n v="0"/>
    <n v="0"/>
    <n v="0"/>
    <n v="0"/>
    <n v="0"/>
    <n v="23.999999999999996"/>
    <n v="6.9430555555555555"/>
    <n v="6.9430555555555555"/>
    <n v="0"/>
    <n v="17.056944444444444"/>
    <n v="16.790555555555557"/>
    <n v="15.32277777777778"/>
    <n v="1.4677777777777778"/>
    <n v="0.2663888888888889"/>
    <n v="0"/>
    <n v="0.2663888888888889"/>
    <n v="100"/>
    <n v="71.070601851851862"/>
    <n v="71.070601851851862"/>
    <n v="100"/>
    <n v="0"/>
    <n v="0"/>
    <n v="0"/>
    <n v="8.6051624460548828E-2"/>
    <n v="0"/>
    <n v="17.056944444444444"/>
    <n v="0"/>
    <n v="17.056944444444444"/>
    <n v="0"/>
    <n v="0"/>
    <n v="0"/>
    <n v="12195.322"/>
    <s v="Tonelada métrica"/>
    <n v="714.97694324566419"/>
    <m/>
    <m/>
  </r>
  <r>
    <x v="22"/>
    <s v="FROTA 02"/>
    <x v="4"/>
    <x v="4"/>
    <d v="1901-05-30T00:00:00"/>
    <n v="90"/>
    <x v="11"/>
    <s v="CA1014KS121"/>
    <s v="30/05/2023"/>
    <s v="00:00:00"/>
    <s v="30/05/2023"/>
    <s v="23:59:59"/>
    <n v="24"/>
    <n v="3.5094444444444446"/>
    <n v="3.5094444444444446"/>
    <n v="0"/>
    <n v="0"/>
    <n v="0"/>
    <n v="0"/>
    <n v="20.490555555555556"/>
    <n v="6.8511111111111127"/>
    <n v="6.8511111111111127"/>
    <n v="0"/>
    <n v="13.639444444444443"/>
    <n v="13.639444444444443"/>
    <n v="12.158333333333335"/>
    <n v="1.4811111111111113"/>
    <n v="0"/>
    <n v="0"/>
    <n v="0"/>
    <n v="85.377314814814824"/>
    <n v="66.564541929886389"/>
    <n v="56.831018518518519"/>
    <n v="79.535441233640015"/>
    <n v="0"/>
    <n v="0"/>
    <n v="2"/>
    <n v="0.10859028145493058"/>
    <n v="0"/>
    <n v="6.8197222222222216"/>
    <n v="1.7547222222222223"/>
    <n v="6.8197222222222216"/>
    <n v="1.7547222222222223"/>
    <n v="2"/>
    <n v="0"/>
    <n v="9145.9629999999997"/>
    <s v="Tonelada métrica"/>
    <n v="670.55245814834393"/>
    <m/>
    <m/>
  </r>
  <r>
    <x v="22"/>
    <s v="FROTA 02"/>
    <x v="4"/>
    <x v="4"/>
    <d v="1901-05-30T00:00:00"/>
    <n v="90"/>
    <x v="12"/>
    <s v="CA1014KS122"/>
    <s v="30/05/2023"/>
    <s v="00:00:00"/>
    <s v="30/05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2"/>
    <s v="FROTA 01"/>
    <x v="4"/>
    <x v="4"/>
    <d v="1901-05-31T00:00:00"/>
    <n v="90"/>
    <x v="0"/>
    <s v="CA1014KS110"/>
    <s v="31/05/2023"/>
    <s v="00:00:00"/>
    <s v="31/05/2023"/>
    <s v="23:59:59"/>
    <n v="24"/>
    <n v="0"/>
    <n v="0"/>
    <n v="0"/>
    <n v="0"/>
    <n v="0"/>
    <n v="0"/>
    <n v="24"/>
    <n v="6.5413888888888883"/>
    <n v="6.5413888888888883"/>
    <n v="0"/>
    <n v="17.458611111111111"/>
    <n v="17.458611111111111"/>
    <n v="16.055"/>
    <n v="1.4036111111111111"/>
    <n v="0"/>
    <n v="0"/>
    <n v="0"/>
    <n v="100"/>
    <n v="72.744212962962962"/>
    <n v="72.744212962962962"/>
    <n v="100"/>
    <n v="0"/>
    <n v="0"/>
    <n v="0"/>
    <n v="8.0396493293662788E-2"/>
    <n v="0"/>
    <n v="17.458611111111111"/>
    <n v="0"/>
    <n v="17.458611111111111"/>
    <n v="0"/>
    <n v="0"/>
    <n v="0"/>
    <n v="14755.771000000001"/>
    <s v="Tonelada métrica"/>
    <n v="845.18584588948522"/>
    <m/>
    <m/>
  </r>
  <r>
    <x v="22"/>
    <s v="FROTA 01"/>
    <x v="4"/>
    <x v="4"/>
    <d v="1901-05-31T00:00:00"/>
    <n v="90"/>
    <x v="1"/>
    <s v="CA1014KS111"/>
    <s v="31/05/2023"/>
    <s v="00:00:00"/>
    <s v="31/05/2023"/>
    <s v="23:59:59"/>
    <n v="23.999999999999996"/>
    <n v="0"/>
    <n v="0"/>
    <n v="0"/>
    <n v="0"/>
    <n v="0"/>
    <n v="0"/>
    <n v="23.999999999999996"/>
    <n v="8.3119444444444444"/>
    <n v="8.3119444444444444"/>
    <n v="0"/>
    <n v="15.688055555555556"/>
    <n v="15.688055555555556"/>
    <n v="13.408888888888891"/>
    <n v="2.2791666666666668"/>
    <n v="0"/>
    <n v="0"/>
    <n v="0"/>
    <n v="100"/>
    <n v="65.366898148148152"/>
    <n v="65.366898148148152"/>
    <n v="100"/>
    <n v="0"/>
    <n v="0"/>
    <n v="0"/>
    <n v="0.14528037962356358"/>
    <n v="0"/>
    <n v="15.688055555555556"/>
    <n v="0"/>
    <n v="15.688055555555556"/>
    <n v="0"/>
    <n v="0"/>
    <n v="0"/>
    <n v="11686.983"/>
    <s v="Tonelada métrica"/>
    <n v="744.96058218389817"/>
    <m/>
    <m/>
  </r>
  <r>
    <x v="22"/>
    <s v="FROTA 01"/>
    <x v="4"/>
    <x v="4"/>
    <d v="1901-05-31T00:00:00"/>
    <n v="90"/>
    <x v="2"/>
    <s v="CA1014KS112"/>
    <s v="31/05/2023"/>
    <s v="00:00:00"/>
    <s v="31/05/2023"/>
    <s v="23:59:59"/>
    <n v="23.999999999999993"/>
    <n v="0"/>
    <n v="0"/>
    <n v="0"/>
    <n v="0"/>
    <n v="0"/>
    <n v="0"/>
    <n v="23.999999999999993"/>
    <n v="11.30388888888889"/>
    <n v="11.181666666666668"/>
    <n v="0.12222222222222222"/>
    <n v="12.696111111111115"/>
    <n v="12.696111111111115"/>
    <n v="10.839166666666669"/>
    <n v="1.8569444444444445"/>
    <n v="0"/>
    <n v="0"/>
    <n v="0"/>
    <n v="100"/>
    <n v="52.90046296296299"/>
    <n v="52.90046296296299"/>
    <n v="100"/>
    <n v="0"/>
    <n v="0"/>
    <n v="0"/>
    <n v="0.14626088478536731"/>
    <n v="0"/>
    <n v="12.696111111111115"/>
    <n v="0"/>
    <n v="12.696111111111115"/>
    <n v="0"/>
    <n v="0"/>
    <n v="0"/>
    <n v="10785.663"/>
    <s v="Tonelada métrica"/>
    <n v="849.52493764494898"/>
    <m/>
    <m/>
  </r>
  <r>
    <x v="22"/>
    <s v="FROTA 01"/>
    <x v="4"/>
    <x v="4"/>
    <d v="1901-05-31T00:00:00"/>
    <n v="90"/>
    <x v="3"/>
    <s v="CA1014KS113"/>
    <s v="31/05/2023"/>
    <s v="00:00:00"/>
    <s v="31/05/2023"/>
    <s v="23:59:59"/>
    <n v="24"/>
    <n v="12.10361111111111"/>
    <n v="0"/>
    <n v="0"/>
    <n v="12.10361111111111"/>
    <n v="3.8369444444444443"/>
    <n v="8.2666666666666657"/>
    <n v="11.896388888888891"/>
    <n v="5.5338888888888889"/>
    <n v="5.5338888888888889"/>
    <n v="0"/>
    <n v="6.3624999999999998"/>
    <n v="6.3624999999999998"/>
    <n v="5.0405555555555557"/>
    <n v="1.3219444444444446"/>
    <n v="0"/>
    <n v="0"/>
    <n v="0"/>
    <n v="49.568287037037045"/>
    <n v="53.482616106661673"/>
    <n v="26.510416666666664"/>
    <n v="100"/>
    <n v="0"/>
    <n v="0"/>
    <n v="0"/>
    <n v="0.20777122898930367"/>
    <n v="0"/>
    <n v="6.3624999999999998"/>
    <n v="0"/>
    <n v="3.1812499999999999"/>
    <n v="6.0518055555555552"/>
    <n v="2"/>
    <n v="1"/>
    <n v="4807.4269999999997"/>
    <s v="Tonelada métrica"/>
    <n v="755.58774066797639"/>
    <m/>
    <m/>
  </r>
  <r>
    <x v="22"/>
    <s v="FROTA 01"/>
    <x v="4"/>
    <x v="4"/>
    <d v="1901-05-31T00:00:00"/>
    <n v="90"/>
    <x v="4"/>
    <s v="CA1014KS114"/>
    <s v="31/05/2023"/>
    <s v="00:00:00"/>
    <s v="31/05/2023"/>
    <s v="23:59:59"/>
    <n v="24"/>
    <n v="0"/>
    <n v="0"/>
    <n v="0"/>
    <n v="0"/>
    <n v="0"/>
    <n v="0"/>
    <n v="24"/>
    <n v="7.35"/>
    <n v="7.35"/>
    <n v="0"/>
    <n v="16.649999999999995"/>
    <n v="16.649999999999995"/>
    <n v="13.928888888888888"/>
    <n v="2.721111111111111"/>
    <n v="0"/>
    <n v="0"/>
    <n v="0"/>
    <n v="100"/>
    <n v="69.374999999999972"/>
    <n v="69.374999999999972"/>
    <n v="100"/>
    <n v="0"/>
    <n v="0"/>
    <n v="0"/>
    <n v="0.16343009676343015"/>
    <n v="0"/>
    <n v="16.649999999999995"/>
    <n v="0"/>
    <n v="16.649999999999995"/>
    <n v="0"/>
    <n v="0"/>
    <n v="0"/>
    <n v="11063.569"/>
    <s v="Tonelada métrica"/>
    <n v="664.47861861861895"/>
    <m/>
    <m/>
  </r>
  <r>
    <x v="22"/>
    <s v="FROTA 01"/>
    <x v="4"/>
    <x v="4"/>
    <d v="1901-05-31T00:00:00"/>
    <n v="90"/>
    <x v="5"/>
    <s v="CA1014KS115"/>
    <s v="31/05/2023"/>
    <s v="00:00:00"/>
    <s v="31/05/2023"/>
    <s v="23:59:59"/>
    <n v="24"/>
    <n v="1.9158333333333333"/>
    <n v="1.9158333333333333"/>
    <n v="0"/>
    <n v="0"/>
    <n v="0"/>
    <n v="0"/>
    <n v="22.084166666666668"/>
    <n v="8.0983333333333345"/>
    <n v="8.0983333333333345"/>
    <n v="0"/>
    <n v="13.985833333333332"/>
    <n v="13.985833333333332"/>
    <n v="11.666666666666666"/>
    <n v="2.3191666666666668"/>
    <n v="0"/>
    <n v="0"/>
    <n v="0"/>
    <n v="92.017361111111114"/>
    <n v="63.329685672238782"/>
    <n v="58.27430555555555"/>
    <n v="87.951996646053871"/>
    <n v="0"/>
    <n v="0"/>
    <n v="1"/>
    <n v="0.1658225585413812"/>
    <n v="0"/>
    <n v="13.985833333333332"/>
    <n v="1.9158333333333333"/>
    <n v="13.985833333333332"/>
    <n v="1.9158333333333333"/>
    <n v="1"/>
    <n v="0"/>
    <n v="11845.311"/>
    <s v="Tonelada métrica"/>
    <n v="846.95067627956882"/>
    <m/>
    <m/>
  </r>
  <r>
    <x v="22"/>
    <s v="FROTA 01"/>
    <x v="4"/>
    <x v="4"/>
    <d v="1901-05-31T00:00:00"/>
    <n v="90"/>
    <x v="6"/>
    <s v="CA1014KS116"/>
    <s v="31/05/2023"/>
    <s v="00:00:00"/>
    <s v="31/05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2"/>
    <s v="FROTA 01"/>
    <x v="4"/>
    <x v="4"/>
    <d v="1901-05-31T00:00:00"/>
    <n v="90"/>
    <x v="7"/>
    <s v="CA1014KS117"/>
    <s v="31/05/2023"/>
    <s v="00:00:00"/>
    <s v="31/05/2023"/>
    <s v="23:59:59"/>
    <n v="24.000000000000004"/>
    <n v="0"/>
    <n v="0"/>
    <n v="0"/>
    <n v="0"/>
    <n v="0"/>
    <n v="0"/>
    <n v="24.000000000000004"/>
    <n v="8.2011111111111106"/>
    <n v="8.2011111111111106"/>
    <n v="0"/>
    <n v="15.798888888888889"/>
    <n v="15.798888888888889"/>
    <n v="13.622499999999999"/>
    <n v="2.1763888888888889"/>
    <n v="0"/>
    <n v="0"/>
    <n v="0"/>
    <n v="100"/>
    <n v="65.828703703703695"/>
    <n v="65.828703703703695"/>
    <n v="100"/>
    <n v="0"/>
    <n v="0"/>
    <n v="0"/>
    <n v="0.13775581967789577"/>
    <n v="0"/>
    <n v="15.798888888888889"/>
    <n v="0"/>
    <n v="15.798888888888889"/>
    <n v="0"/>
    <n v="0"/>
    <n v="0"/>
    <n v="10312.275"/>
    <s v="Tonelada métrica"/>
    <n v="652.72153456642513"/>
    <m/>
    <m/>
  </r>
  <r>
    <x v="22"/>
    <s v="FROTA 01"/>
    <x v="4"/>
    <x v="4"/>
    <d v="1901-05-31T00:00:00"/>
    <n v="90"/>
    <x v="8"/>
    <s v="CA1014KS118"/>
    <s v="31/05/2023"/>
    <s v="00:00:00"/>
    <s v="31/05/2023"/>
    <s v="23:59:59"/>
    <n v="24.000000000000004"/>
    <n v="0"/>
    <n v="0"/>
    <n v="0"/>
    <n v="0"/>
    <n v="0"/>
    <n v="0"/>
    <n v="24.000000000000004"/>
    <n v="8.0808333333333344"/>
    <n v="8.0808333333333344"/>
    <n v="0"/>
    <n v="15.919166666666666"/>
    <n v="15.919166666666666"/>
    <n v="13.923611111111111"/>
    <n v="1.9955555555555555"/>
    <n v="0"/>
    <n v="0"/>
    <n v="0"/>
    <n v="100"/>
    <n v="66.3298611111111"/>
    <n v="66.3298611111111"/>
    <n v="100"/>
    <n v="0"/>
    <n v="0"/>
    <n v="0"/>
    <n v="0.12535552880001397"/>
    <n v="0"/>
    <n v="15.919166666666666"/>
    <n v="0"/>
    <n v="15.919166666666666"/>
    <n v="0"/>
    <n v="0"/>
    <n v="0"/>
    <n v="12085.564"/>
    <s v="Tonelada métrica"/>
    <n v="759.18320682615331"/>
    <m/>
    <m/>
  </r>
  <r>
    <x v="22"/>
    <s v="FROTA 02"/>
    <x v="4"/>
    <x v="4"/>
    <d v="1901-05-31T00:00:00"/>
    <n v="90"/>
    <x v="9"/>
    <s v="CA1014KS119"/>
    <s v="31/05/2023"/>
    <s v="00:00:00"/>
    <s v="31/05/2023"/>
    <s v="23:59:59"/>
    <n v="24"/>
    <n v="0"/>
    <n v="0"/>
    <n v="0"/>
    <n v="0"/>
    <n v="0"/>
    <n v="0"/>
    <n v="24"/>
    <n v="8.2466666666666661"/>
    <n v="8.1530555555555555"/>
    <n v="9.3611111111111117E-2"/>
    <n v="15.75333333333333"/>
    <n v="15.75333333333333"/>
    <n v="13.579722222222221"/>
    <n v="2.1736111111111112"/>
    <n v="0"/>
    <n v="0"/>
    <n v="0"/>
    <n v="100"/>
    <n v="65.638888888888886"/>
    <n v="65.638888888888886"/>
    <n v="100"/>
    <n v="0"/>
    <n v="0"/>
    <n v="0"/>
    <n v="0.13797785301170831"/>
    <n v="0"/>
    <n v="15.75333333333333"/>
    <n v="0"/>
    <n v="15.75333333333333"/>
    <n v="0"/>
    <n v="0"/>
    <n v="0"/>
    <n v="12357.267"/>
    <s v="Tonelada métrica"/>
    <n v="784.42236563690199"/>
    <m/>
    <m/>
  </r>
  <r>
    <x v="22"/>
    <s v="FROTA 02"/>
    <x v="4"/>
    <x v="4"/>
    <d v="1901-05-31T00:00:00"/>
    <n v="90"/>
    <x v="10"/>
    <s v="CA1014KS120"/>
    <s v="31/05/2023"/>
    <s v="00:00:00"/>
    <s v="31/05/2023"/>
    <s v="23:59:59"/>
    <n v="23.999999999999996"/>
    <n v="0"/>
    <n v="0"/>
    <n v="0"/>
    <n v="0"/>
    <n v="0"/>
    <n v="0"/>
    <n v="23.999999999999996"/>
    <n v="8.7597222222222246"/>
    <n v="8.7597222222222246"/>
    <n v="0"/>
    <n v="15.240277777777777"/>
    <n v="15.240277777777777"/>
    <n v="12.839444444444444"/>
    <n v="2.4008333333333334"/>
    <n v="0"/>
    <n v="0"/>
    <n v="0"/>
    <n v="100"/>
    <n v="63.501157407407419"/>
    <n v="63.501157407407419"/>
    <n v="100"/>
    <n v="0"/>
    <n v="0"/>
    <n v="0"/>
    <n v="0.15753212430511257"/>
    <n v="0"/>
    <n v="15.240277777777777"/>
    <n v="0"/>
    <n v="15.240277777777777"/>
    <n v="0"/>
    <n v="0"/>
    <n v="0"/>
    <n v="12616.84"/>
    <s v="Tonelada métrica"/>
    <n v="827.86155107992329"/>
    <m/>
    <m/>
  </r>
  <r>
    <x v="22"/>
    <s v="FROTA 02"/>
    <x v="4"/>
    <x v="4"/>
    <d v="1901-05-31T00:00:00"/>
    <n v="90"/>
    <x v="11"/>
    <s v="CA1014KS121"/>
    <s v="31/05/2023"/>
    <s v="00:00:00"/>
    <s v="31/05/2023"/>
    <s v="23:59:59"/>
    <n v="23.999999999999989"/>
    <n v="1.8538888888888889"/>
    <n v="1.8538888888888889"/>
    <n v="0"/>
    <n v="0"/>
    <n v="0"/>
    <n v="0"/>
    <n v="22.146111111111104"/>
    <n v="9.0236111111111121"/>
    <n v="8.8680555555555571"/>
    <n v="0.15555555555555556"/>
    <n v="13.122499999999999"/>
    <n v="13.122499999999999"/>
    <n v="11.530555555555555"/>
    <n v="1.5919444444444444"/>
    <n v="0"/>
    <n v="0"/>
    <n v="0"/>
    <n v="92.275462962962976"/>
    <n v="59.254195619998505"/>
    <n v="54.677083333333357"/>
    <n v="87.621255680237411"/>
    <n v="0"/>
    <n v="0"/>
    <n v="1"/>
    <n v="0.12131411274105121"/>
    <n v="0"/>
    <n v="13.122499999999999"/>
    <n v="1.8538888888888889"/>
    <n v="13.122499999999999"/>
    <n v="1.8538888888888889"/>
    <n v="1"/>
    <n v="0"/>
    <n v="10813.703"/>
    <s v="Tonelada métrica"/>
    <n v="824.0581444084587"/>
    <m/>
    <m/>
  </r>
  <r>
    <x v="22"/>
    <s v="FROTA 02"/>
    <x v="4"/>
    <x v="4"/>
    <d v="1901-05-31T00:00:00"/>
    <n v="90"/>
    <x v="12"/>
    <s v="CA1014KS122"/>
    <s v="31/05/2023"/>
    <s v="00:00:00"/>
    <s v="31/05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2"/>
    <s v="FROTA 01"/>
    <x v="5"/>
    <x v="5"/>
    <d v="1901-06-01T00:00:00"/>
    <n v="90"/>
    <x v="0"/>
    <s v="CA1014KS110"/>
    <s v="01/06/2023"/>
    <s v="00:00:00"/>
    <s v="01/06/2023"/>
    <s v="23:59:59"/>
    <n v="24.000000000000004"/>
    <n v="0.23583333333333334"/>
    <n v="0"/>
    <n v="0"/>
    <n v="0.23583333333333334"/>
    <n v="0.23583333333333334"/>
    <n v="0"/>
    <n v="23.764166666666672"/>
    <n v="9.0091666666666672"/>
    <n v="9.0091666666666672"/>
    <n v="0"/>
    <n v="14.754999999999997"/>
    <n v="14.754999999999997"/>
    <n v="12.096666666666664"/>
    <n v="2.6583333333333337"/>
    <n v="0"/>
    <n v="0"/>
    <n v="0"/>
    <n v="99.017361111111114"/>
    <n v="62.089280078549614"/>
    <n v="61.47916666666665"/>
    <n v="100"/>
    <n v="0"/>
    <n v="0"/>
    <n v="0"/>
    <n v="0.18016491584773528"/>
    <n v="0"/>
    <n v="14.754999999999997"/>
    <n v="0"/>
    <n v="14.754999999999997"/>
    <n v="0.23583333333333334"/>
    <n v="1"/>
    <n v="1"/>
    <n v="11840.311"/>
    <s v="Tonelada métrica"/>
    <n v="802.46092849881393"/>
    <m/>
    <m/>
  </r>
  <r>
    <x v="22"/>
    <s v="FROTA 01"/>
    <x v="5"/>
    <x v="5"/>
    <d v="1901-06-01T00:00:00"/>
    <n v="90"/>
    <x v="1"/>
    <s v="CA1014KS111"/>
    <s v="01/06/2023"/>
    <s v="00:00:00"/>
    <s v="01/06/2023"/>
    <s v="23:59:59"/>
    <n v="24"/>
    <n v="0"/>
    <n v="0"/>
    <n v="0"/>
    <n v="0"/>
    <n v="0"/>
    <n v="0"/>
    <n v="24"/>
    <n v="8.0155555555555544"/>
    <n v="8.0155555555555544"/>
    <n v="0"/>
    <n v="15.984444444444442"/>
    <n v="15.984444444444442"/>
    <n v="13.025277777777776"/>
    <n v="2.9591666666666665"/>
    <n v="0"/>
    <n v="0"/>
    <n v="0"/>
    <n v="100"/>
    <n v="66.601851851851848"/>
    <n v="66.601851851851848"/>
    <n v="100"/>
    <n v="0"/>
    <n v="0"/>
    <n v="0"/>
    <n v="0.18512790212706801"/>
    <n v="0"/>
    <n v="15.984444444444442"/>
    <n v="0"/>
    <n v="15.984444444444442"/>
    <n v="0"/>
    <n v="0"/>
    <n v="0"/>
    <n v="12744.12"/>
    <s v="Tonelada métrica"/>
    <n v="797.28263589601022"/>
    <m/>
    <m/>
  </r>
  <r>
    <x v="22"/>
    <s v="FROTA 01"/>
    <x v="5"/>
    <x v="5"/>
    <d v="1901-06-01T00:00:00"/>
    <n v="90"/>
    <x v="2"/>
    <s v="CA1014KS112"/>
    <s v="01/06/2023"/>
    <s v="00:00:00"/>
    <s v="01/06/2023"/>
    <s v="23:59:59"/>
    <n v="24.000000000000004"/>
    <n v="0"/>
    <n v="0"/>
    <n v="0"/>
    <n v="0"/>
    <n v="0"/>
    <n v="0"/>
    <n v="24.000000000000004"/>
    <n v="7.7044444444444444"/>
    <n v="7.7044444444444444"/>
    <n v="0"/>
    <n v="16.295555555555556"/>
    <n v="16.295555555555556"/>
    <n v="13.425277777777778"/>
    <n v="2.8702777777777775"/>
    <n v="0"/>
    <n v="0"/>
    <n v="0"/>
    <n v="100"/>
    <n v="67.898148148148138"/>
    <n v="67.898148148148138"/>
    <n v="100"/>
    <n v="0"/>
    <n v="0"/>
    <n v="0"/>
    <n v="0.17613868812218736"/>
    <n v="0"/>
    <n v="16.295555555555556"/>
    <n v="0"/>
    <n v="16.295555555555556"/>
    <n v="0"/>
    <n v="0"/>
    <n v="0"/>
    <n v="12824.312"/>
    <s v="Tonelada métrica"/>
    <n v="786.98219009955028"/>
    <m/>
    <m/>
  </r>
  <r>
    <x v="22"/>
    <s v="FROTA 01"/>
    <x v="5"/>
    <x v="5"/>
    <d v="1901-06-01T00:00:00"/>
    <n v="90"/>
    <x v="3"/>
    <s v="CA1014KS113"/>
    <s v="01/06/2023"/>
    <s v="00:00:00"/>
    <s v="01/06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2"/>
    <s v="FROTA 01"/>
    <x v="5"/>
    <x v="5"/>
    <d v="1901-06-01T00:00:00"/>
    <n v="90"/>
    <x v="4"/>
    <s v="CA1014KS114"/>
    <s v="01/06/2023"/>
    <s v="00:00:00"/>
    <s v="01/06/2023"/>
    <s v="23:59:59"/>
    <n v="23.999999999999996"/>
    <n v="6.4513888888888893"/>
    <n v="6.4513888888888893"/>
    <n v="0"/>
    <n v="0"/>
    <n v="0"/>
    <n v="0"/>
    <n v="17.548611111111114"/>
    <n v="5.2572222222222216"/>
    <n v="5.2572222222222216"/>
    <n v="0"/>
    <n v="12.291388888888889"/>
    <n v="12.291388888888889"/>
    <n v="9.900555555555556"/>
    <n v="2.3908333333333331"/>
    <n v="0"/>
    <n v="0"/>
    <n v="0"/>
    <n v="73.11921296296299"/>
    <n v="70.041946972694873"/>
    <n v="51.214120370370374"/>
    <n v="65.579334262086135"/>
    <n v="0"/>
    <n v="0"/>
    <n v="2"/>
    <n v="0.19451287034735246"/>
    <n v="0"/>
    <n v="6.1456944444444446"/>
    <n v="3.2256944444444446"/>
    <n v="6.1456944444444446"/>
    <n v="3.2256944444444446"/>
    <n v="2"/>
    <n v="0"/>
    <n v="9253.9619999999995"/>
    <s v="Tonelada métrica"/>
    <n v="752.88171936088884"/>
    <m/>
    <m/>
  </r>
  <r>
    <x v="22"/>
    <s v="FROTA 01"/>
    <x v="5"/>
    <x v="5"/>
    <d v="1901-06-01T00:00:00"/>
    <n v="90"/>
    <x v="5"/>
    <s v="CA1014KS115"/>
    <s v="01/06/2023"/>
    <s v="00:00:00"/>
    <s v="01/06/2023"/>
    <s v="23:59:59"/>
    <n v="24.000000000000004"/>
    <n v="0"/>
    <n v="0"/>
    <n v="0"/>
    <n v="0"/>
    <n v="0"/>
    <n v="0"/>
    <n v="24.000000000000004"/>
    <n v="5.6180555555555562"/>
    <n v="5.6180555555555562"/>
    <n v="0"/>
    <n v="18.381944444444446"/>
    <n v="18.381944444444446"/>
    <n v="15.182777777777778"/>
    <n v="3.1991666666666663"/>
    <n v="0"/>
    <n v="0"/>
    <n v="0"/>
    <n v="100"/>
    <n v="76.59143518518519"/>
    <n v="76.59143518518519"/>
    <n v="100"/>
    <n v="0"/>
    <n v="0"/>
    <n v="0"/>
    <n v="0.17403853418964862"/>
    <n v="0"/>
    <n v="18.381944444444446"/>
    <n v="0"/>
    <n v="18.381944444444446"/>
    <n v="0"/>
    <n v="0"/>
    <n v="0"/>
    <n v="12166.022000000001"/>
    <s v="Tonelada métrica"/>
    <n v="661.84630449565566"/>
    <m/>
    <m/>
  </r>
  <r>
    <x v="22"/>
    <s v="FROTA 01"/>
    <x v="5"/>
    <x v="5"/>
    <d v="1901-06-01T00:00:00"/>
    <n v="90"/>
    <x v="6"/>
    <s v="CA1014KS116"/>
    <s v="01/06/2023"/>
    <s v="00:00:00"/>
    <s v="01/06/2023"/>
    <s v="23:59:59"/>
    <n v="24"/>
    <n v="16.090555555555554"/>
    <n v="16.090555555555554"/>
    <n v="0"/>
    <n v="0"/>
    <n v="0"/>
    <n v="0"/>
    <n v="7.9094444444444436"/>
    <n v="3.2672222222222218"/>
    <n v="3.2672222222222218"/>
    <n v="0"/>
    <n v="4.6422222222222222"/>
    <n v="4.6422222222222222"/>
    <n v="4.2727777777777778"/>
    <n v="0.36944444444444446"/>
    <n v="0"/>
    <n v="0"/>
    <n v="0"/>
    <n v="32.956018518518512"/>
    <n v="58.69214019807545"/>
    <n v="19.342592592592592"/>
    <n v="22.39073930169619"/>
    <n v="0"/>
    <n v="0"/>
    <n v="1"/>
    <n v="7.9583532790809E-2"/>
    <n v="0"/>
    <n v="4.6422222222222222"/>
    <n v="16.090555555555554"/>
    <n v="4.6422222222222222"/>
    <n v="16.090555555555554"/>
    <n v="1"/>
    <n v="0"/>
    <n v="3207.6170000000002"/>
    <s v="Tonelada métrica"/>
    <n v="690.9658449018674"/>
    <m/>
    <m/>
  </r>
  <r>
    <x v="22"/>
    <s v="FROTA 01"/>
    <x v="5"/>
    <x v="5"/>
    <d v="1901-06-01T00:00:00"/>
    <n v="90"/>
    <x v="7"/>
    <s v="CA1014KS117"/>
    <s v="01/06/2023"/>
    <s v="00:00:00"/>
    <s v="01/06/2023"/>
    <s v="23:59:59"/>
    <n v="23.999999999999993"/>
    <n v="0"/>
    <n v="0"/>
    <n v="0"/>
    <n v="0"/>
    <n v="0"/>
    <n v="0"/>
    <n v="23.999999999999993"/>
    <n v="7.2744444444444447"/>
    <n v="7.2744444444444447"/>
    <n v="0"/>
    <n v="16.725555555555555"/>
    <n v="16.725555555555555"/>
    <n v="13.488611111111112"/>
    <n v="3.2369444444444446"/>
    <n v="0"/>
    <n v="0"/>
    <n v="0"/>
    <n v="100"/>
    <n v="69.689814814814838"/>
    <n v="69.689814814814838"/>
    <n v="100"/>
    <n v="0"/>
    <n v="0"/>
    <n v="0"/>
    <n v="0.19353285059456588"/>
    <n v="0"/>
    <n v="16.725555555555555"/>
    <n v="0"/>
    <n v="16.725555555555555"/>
    <n v="0"/>
    <n v="0"/>
    <n v="0"/>
    <n v="11704.438"/>
    <s v="Tonelada métrica"/>
    <n v="699.79367567926647"/>
    <m/>
    <m/>
  </r>
  <r>
    <x v="22"/>
    <s v="FROTA 01"/>
    <x v="5"/>
    <x v="5"/>
    <d v="1901-06-01T00:00:00"/>
    <n v="90"/>
    <x v="8"/>
    <s v="CA1014KS118"/>
    <s v="01/06/2023"/>
    <s v="00:00:00"/>
    <s v="01/06/2023"/>
    <s v="23:59:59"/>
    <n v="24.000000000000004"/>
    <n v="0"/>
    <n v="0"/>
    <n v="0"/>
    <n v="0"/>
    <n v="0"/>
    <n v="0"/>
    <n v="24.000000000000004"/>
    <n v="6.2916666666666679"/>
    <n v="6.2916666666666679"/>
    <n v="0"/>
    <n v="17.708333333333336"/>
    <n v="17.708333333333336"/>
    <n v="15.054722222222221"/>
    <n v="2.6536111111111111"/>
    <n v="0"/>
    <n v="0"/>
    <n v="0"/>
    <n v="100"/>
    <n v="73.784722222222214"/>
    <n v="73.784722222222214"/>
    <n v="100"/>
    <n v="0"/>
    <n v="0"/>
    <n v="0"/>
    <n v="0.14985098039215686"/>
    <n v="0"/>
    <n v="17.708333333333336"/>
    <n v="0"/>
    <n v="17.708333333333336"/>
    <n v="0"/>
    <n v="0"/>
    <n v="0"/>
    <n v="11805.209000000001"/>
    <s v="Tonelada métrica"/>
    <n v="666.64709647058851"/>
    <m/>
    <m/>
  </r>
  <r>
    <x v="22"/>
    <s v="FROTA 02"/>
    <x v="5"/>
    <x v="5"/>
    <d v="1901-06-01T00:00:00"/>
    <n v="90"/>
    <x v="9"/>
    <s v="CA1014KS119"/>
    <s v="01/06/2023"/>
    <s v="00:00:00"/>
    <s v="01/06/2023"/>
    <s v="23:59:59"/>
    <n v="24.000000000000004"/>
    <n v="4.6524999999999999"/>
    <n v="4.6524999999999999"/>
    <n v="0"/>
    <n v="0"/>
    <n v="0"/>
    <n v="0"/>
    <n v="19.347500000000004"/>
    <n v="5.9316666666666666"/>
    <n v="5.9316666666666666"/>
    <n v="0"/>
    <n v="13.415833333333335"/>
    <n v="13.415833333333335"/>
    <n v="11.839722222222219"/>
    <n v="1.576111111111111"/>
    <n v="0"/>
    <n v="0"/>
    <n v="0"/>
    <n v="80.614583333333329"/>
    <n v="69.341430848085452"/>
    <n v="55.899305555555557"/>
    <n v="74.250530393875096"/>
    <n v="0"/>
    <n v="0"/>
    <n v="2"/>
    <n v="0.11748141706524212"/>
    <n v="0"/>
    <n v="6.7079166666666676"/>
    <n v="2.3262499999999999"/>
    <n v="6.7079166666666676"/>
    <n v="2.3262499999999999"/>
    <n v="2"/>
    <n v="0"/>
    <n v="11539.81"/>
    <s v="Tonelada métrica"/>
    <n v="860.16348841542901"/>
    <m/>
    <m/>
  </r>
  <r>
    <x v="22"/>
    <s v="FROTA 02"/>
    <x v="5"/>
    <x v="5"/>
    <d v="1901-06-01T00:00:00"/>
    <n v="90"/>
    <x v="10"/>
    <s v="CA1014KS120"/>
    <s v="01/06/2023"/>
    <s v="00:00:00"/>
    <s v="01/06/2023"/>
    <s v="23:59:59"/>
    <n v="24"/>
    <n v="0"/>
    <n v="0"/>
    <n v="0"/>
    <n v="0"/>
    <n v="0"/>
    <n v="0"/>
    <n v="24"/>
    <n v="7.3155555555555551"/>
    <n v="7.3155555555555551"/>
    <n v="0"/>
    <n v="16.684444444444441"/>
    <n v="16.684444444444441"/>
    <n v="14.178611111111111"/>
    <n v="2.5058333333333334"/>
    <n v="0"/>
    <n v="0"/>
    <n v="0"/>
    <n v="100"/>
    <n v="69.518518518518505"/>
    <n v="69.518518518518505"/>
    <n v="100"/>
    <n v="0"/>
    <n v="0"/>
    <n v="0"/>
    <n v="0.1501897975492808"/>
    <n v="0"/>
    <n v="16.684444444444441"/>
    <n v="0"/>
    <n v="16.684444444444441"/>
    <n v="0"/>
    <n v="0"/>
    <n v="0"/>
    <n v="12335.388000000001"/>
    <s v="Tonelada métrica"/>
    <n v="739.33465636654228"/>
    <m/>
    <m/>
  </r>
  <r>
    <x v="22"/>
    <s v="FROTA 02"/>
    <x v="5"/>
    <x v="5"/>
    <d v="1901-06-01T00:00:00"/>
    <n v="90"/>
    <x v="11"/>
    <s v="CA1014KS121"/>
    <s v="01/06/2023"/>
    <s v="00:00:00"/>
    <s v="01/06/2023"/>
    <s v="23:59:59"/>
    <n v="23.999999999999993"/>
    <n v="0"/>
    <n v="0"/>
    <n v="0"/>
    <n v="0"/>
    <n v="0"/>
    <n v="0"/>
    <n v="23.999999999999993"/>
    <n v="7.8441666666666672"/>
    <n v="7.8441666666666672"/>
    <n v="0"/>
    <n v="16.15583333333333"/>
    <n v="16.15583333333333"/>
    <n v="13.274722222222223"/>
    <n v="2.8811111111111112"/>
    <n v="0"/>
    <n v="0"/>
    <n v="0"/>
    <n v="100"/>
    <n v="67.315972222222229"/>
    <n v="67.315972222222229"/>
    <n v="100"/>
    <n v="0"/>
    <n v="0"/>
    <n v="0"/>
    <n v="0.1783325596189887"/>
    <n v="0"/>
    <n v="16.15583333333333"/>
    <n v="0"/>
    <n v="16.15583333333333"/>
    <n v="0"/>
    <n v="0"/>
    <n v="0"/>
    <n v="11769.8"/>
    <s v="Tonelada métrica"/>
    <n v="728.51704750606086"/>
    <m/>
    <m/>
  </r>
  <r>
    <x v="22"/>
    <s v="FROTA 02"/>
    <x v="5"/>
    <x v="5"/>
    <d v="1901-06-01T00:00:00"/>
    <n v="90"/>
    <x v="12"/>
    <s v="CA1014KS122"/>
    <s v="01/06/2023"/>
    <s v="00:00:00"/>
    <s v="01/06/2023"/>
    <s v="23:59:59"/>
    <n v="23.999999999999996"/>
    <n v="5.1472222222222221"/>
    <n v="0"/>
    <n v="0"/>
    <n v="5.1472222222222221"/>
    <n v="4.6680555555555552"/>
    <n v="0.47916666666666669"/>
    <n v="18.852777777777778"/>
    <n v="7.2844444444444454"/>
    <n v="7.2844444444444454"/>
    <n v="0"/>
    <n v="11.568333333333333"/>
    <n v="11.568333333333333"/>
    <n v="9.9841666666666669"/>
    <n v="1.5841666666666667"/>
    <n v="0"/>
    <n v="0"/>
    <n v="0"/>
    <n v="78.553240740740748"/>
    <n v="61.361426256077799"/>
    <n v="48.2013888888889"/>
    <n v="100"/>
    <n v="0"/>
    <n v="0"/>
    <n v="0"/>
    <n v="0.13693992220141191"/>
    <n v="0"/>
    <n v="11.568333333333333"/>
    <n v="0"/>
    <n v="11.568333333333333"/>
    <n v="5.1472222222222221"/>
    <n v="1"/>
    <n v="1"/>
    <n v="8718.9410000000007"/>
    <s v="Tonelada métrica"/>
    <n v="753.69033280507097"/>
    <m/>
    <m/>
  </r>
  <r>
    <x v="22"/>
    <s v="FROTA 02"/>
    <x v="5"/>
    <x v="5"/>
    <d v="1901-06-01T00:00:00"/>
    <n v="90"/>
    <x v="13"/>
    <s v="CA1014KS123"/>
    <s v="01/06/2023"/>
    <s v="00:00:00"/>
    <s v="01/06/2023"/>
    <s v="23:59:59"/>
    <n v="24"/>
    <n v="16.349166666666669"/>
    <n v="0"/>
    <n v="0"/>
    <n v="16.349166666666669"/>
    <n v="16.349166666666669"/>
    <n v="0"/>
    <n v="7.6508333333333329"/>
    <n v="2.930277777777778"/>
    <n v="2.930277777777778"/>
    <n v="0"/>
    <n v="4.7205555555555554"/>
    <n v="4.7205555555555554"/>
    <n v="4.003055555555556"/>
    <n v="0.71750000000000003"/>
    <n v="0"/>
    <n v="0"/>
    <n v="0"/>
    <n v="31.878472222222221"/>
    <n v="61.699887448716552"/>
    <n v="19.668981481481481"/>
    <n v="100"/>
    <n v="0"/>
    <n v="0"/>
    <n v="0"/>
    <n v="0.15199482170177711"/>
    <n v="0"/>
    <n v="4.7205555555555554"/>
    <n v="0"/>
    <n v="2.3602777777777777"/>
    <n v="8.1745833333333344"/>
    <n v="2"/>
    <n v="1"/>
    <n v="3432.56"/>
    <s v="Tonelada métrica"/>
    <n v="727.15170060021114"/>
    <m/>
    <m/>
  </r>
  <r>
    <x v="22"/>
    <s v="FROTA 01"/>
    <x v="5"/>
    <x v="5"/>
    <d v="1901-06-02T00:00:00"/>
    <n v="90"/>
    <x v="0"/>
    <s v="CA1014KS110"/>
    <s v="02/06/2023"/>
    <s v="00:00:00"/>
    <s v="02/06/2023"/>
    <s v="23:59:59"/>
    <n v="24"/>
    <n v="4.9405555555555551"/>
    <n v="4.9405555555555551"/>
    <n v="0"/>
    <n v="0"/>
    <n v="0"/>
    <n v="0"/>
    <n v="19.059444444444448"/>
    <n v="7.1347222222222211"/>
    <n v="7.1347222222222211"/>
    <n v="0"/>
    <n v="11.924722222222222"/>
    <n v="11.924722222222222"/>
    <n v="10.398888888888889"/>
    <n v="1.5258333333333334"/>
    <n v="0"/>
    <n v="0"/>
    <n v="0"/>
    <n v="79.414351851851876"/>
    <n v="62.565948640219183"/>
    <n v="49.686342592592595"/>
    <n v="70.705756402865845"/>
    <n v="0"/>
    <n v="0"/>
    <n v="1"/>
    <n v="0.127955461343148"/>
    <n v="0"/>
    <n v="11.924722222222222"/>
    <n v="4.9405555555555551"/>
    <n v="11.924722222222222"/>
    <n v="4.9405555555555551"/>
    <n v="1"/>
    <n v="0"/>
    <n v="8795.5300000000007"/>
    <s v="Tonelada métrica"/>
    <n v="737.587831069907"/>
    <m/>
    <m/>
  </r>
  <r>
    <x v="22"/>
    <s v="FROTA 01"/>
    <x v="5"/>
    <x v="5"/>
    <d v="1901-06-02T00:00:00"/>
    <n v="90"/>
    <x v="1"/>
    <s v="CA1014KS111"/>
    <s v="02/06/2023"/>
    <s v="00:00:00"/>
    <s v="02/06/2023"/>
    <s v="23:59:59"/>
    <n v="24"/>
    <n v="0"/>
    <n v="0"/>
    <n v="0"/>
    <n v="0"/>
    <n v="0"/>
    <n v="0"/>
    <n v="24"/>
    <n v="8.2516666666666669"/>
    <n v="8.2516666666666669"/>
    <n v="0"/>
    <n v="15.748333333333331"/>
    <n v="15.748333333333331"/>
    <n v="13.1075"/>
    <n v="2.6408333333333336"/>
    <n v="0"/>
    <n v="0"/>
    <n v="0"/>
    <n v="100"/>
    <n v="65.618055555555543"/>
    <n v="65.618055555555543"/>
    <n v="100"/>
    <n v="0"/>
    <n v="0"/>
    <n v="0"/>
    <n v="0.16768970261403326"/>
    <n v="0"/>
    <n v="15.748333333333331"/>
    <n v="0"/>
    <n v="15.748333333333331"/>
    <n v="0"/>
    <n v="0"/>
    <n v="0"/>
    <n v="12735.671"/>
    <s v="Tonelada métrica"/>
    <n v="808.69960842417152"/>
    <m/>
    <m/>
  </r>
  <r>
    <x v="22"/>
    <s v="FROTA 01"/>
    <x v="5"/>
    <x v="5"/>
    <d v="1901-06-02T00:00:00"/>
    <n v="90"/>
    <x v="2"/>
    <s v="CA1014KS112"/>
    <s v="02/06/2023"/>
    <s v="00:00:00"/>
    <s v="02/06/2023"/>
    <s v="23:59:59"/>
    <n v="24"/>
    <n v="0"/>
    <n v="0"/>
    <n v="0"/>
    <n v="0"/>
    <n v="0"/>
    <n v="0"/>
    <n v="24"/>
    <n v="9.884166666666669"/>
    <n v="9.884166666666669"/>
    <n v="0"/>
    <n v="14.115833333333333"/>
    <n v="14.115833333333333"/>
    <n v="10.991388888888888"/>
    <n v="3.1244444444444448"/>
    <n v="0"/>
    <n v="0"/>
    <n v="0"/>
    <n v="100"/>
    <n v="58.815972222222221"/>
    <n v="58.815972222222221"/>
    <n v="100"/>
    <n v="0"/>
    <n v="0"/>
    <n v="0"/>
    <n v="0.22134325127417995"/>
    <n v="0"/>
    <n v="14.115833333333333"/>
    <n v="0"/>
    <n v="14.115833333333333"/>
    <n v="0"/>
    <n v="0"/>
    <n v="0"/>
    <n v="12761.968999999999"/>
    <s v="Tonelada métrica"/>
    <n v="904.08895448373528"/>
    <m/>
    <m/>
  </r>
  <r>
    <x v="22"/>
    <s v="FROTA 01"/>
    <x v="5"/>
    <x v="5"/>
    <d v="1901-06-02T00:00:00"/>
    <n v="90"/>
    <x v="3"/>
    <s v="CA1014KS113"/>
    <s v="02/06/2023"/>
    <s v="00:00:00"/>
    <s v="02/06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2"/>
    <s v="FROTA 01"/>
    <x v="5"/>
    <x v="5"/>
    <d v="1901-06-02T00:00:00"/>
    <n v="90"/>
    <x v="4"/>
    <s v="CA1014KS114"/>
    <s v="02/06/2023"/>
    <s v="00:00:00"/>
    <s v="02/06/2023"/>
    <s v="23:59:59"/>
    <n v="23.999999999999996"/>
    <n v="0"/>
    <n v="0"/>
    <n v="0"/>
    <n v="0"/>
    <n v="0"/>
    <n v="0"/>
    <n v="23.999999999999996"/>
    <n v="16.233611111111109"/>
    <n v="16.233611111111109"/>
    <n v="0"/>
    <n v="7.7663888888888888"/>
    <n v="7.7663888888888888"/>
    <n v="6.1205555555555557"/>
    <n v="1.6458333333333333"/>
    <n v="0"/>
    <n v="0"/>
    <n v="0"/>
    <n v="100"/>
    <n v="32.359953703703709"/>
    <n v="32.359953703703709"/>
    <n v="100"/>
    <n v="0"/>
    <n v="0"/>
    <n v="0"/>
    <n v="0.21191745055259487"/>
    <n v="0"/>
    <n v="7.7663888888888888"/>
    <n v="0"/>
    <n v="7.7663888888888888"/>
    <n v="0"/>
    <n v="0"/>
    <n v="0"/>
    <n v="4914.8130000000001"/>
    <s v="Tonelada métrica"/>
    <n v="632.83117421939266"/>
    <m/>
    <m/>
  </r>
  <r>
    <x v="22"/>
    <s v="FROTA 01"/>
    <x v="5"/>
    <x v="5"/>
    <d v="1901-06-02T00:00:00"/>
    <n v="90"/>
    <x v="5"/>
    <s v="CA1014KS115"/>
    <s v="02/06/2023"/>
    <s v="00:00:00"/>
    <s v="02/06/2023"/>
    <s v="23:59:59"/>
    <n v="24.000000000000004"/>
    <n v="0"/>
    <n v="0"/>
    <n v="0"/>
    <n v="0"/>
    <n v="0"/>
    <n v="0"/>
    <n v="24.000000000000004"/>
    <n v="6.6880555555555556"/>
    <n v="6.6880555555555556"/>
    <n v="0"/>
    <n v="17.311944444444446"/>
    <n v="17.311944444444446"/>
    <n v="13.817499999999999"/>
    <n v="3.4944444444444445"/>
    <n v="0"/>
    <n v="0"/>
    <n v="0"/>
    <n v="100"/>
    <n v="72.133101851851848"/>
    <n v="72.133101851851848"/>
    <n v="100"/>
    <n v="0"/>
    <n v="0"/>
    <n v="0"/>
    <n v="0.20185164385539847"/>
    <n v="0"/>
    <n v="17.311944444444446"/>
    <n v="0"/>
    <n v="17.311944444444446"/>
    <n v="0"/>
    <n v="0"/>
    <n v="0"/>
    <n v="14245.156999999999"/>
    <s v="Tonelada métrica"/>
    <n v="822.8513582465539"/>
    <m/>
    <m/>
  </r>
  <r>
    <x v="22"/>
    <s v="FROTA 01"/>
    <x v="5"/>
    <x v="5"/>
    <d v="1901-06-02T00:00:00"/>
    <n v="90"/>
    <x v="6"/>
    <s v="CA1014KS116"/>
    <s v="02/06/2023"/>
    <s v="00:00:00"/>
    <s v="02/06/2023"/>
    <s v="23:59:59"/>
    <n v="24.000000000000011"/>
    <n v="0"/>
    <n v="0"/>
    <n v="0"/>
    <n v="0"/>
    <n v="0"/>
    <n v="0"/>
    <n v="24.000000000000011"/>
    <n v="6.974444444444444"/>
    <n v="6.974444444444444"/>
    <n v="0"/>
    <n v="17.025555555555556"/>
    <n v="17.025555555555556"/>
    <n v="13.605555555555558"/>
    <n v="3.42"/>
    <n v="0"/>
    <n v="0"/>
    <n v="0"/>
    <n v="100"/>
    <n v="70.939814814814781"/>
    <n v="70.939814814814781"/>
    <n v="100"/>
    <n v="0"/>
    <n v="0"/>
    <n v="0"/>
    <n v="0.20087450238204005"/>
    <n v="0"/>
    <n v="17.025555555555556"/>
    <n v="0"/>
    <n v="17.025555555555556"/>
    <n v="0"/>
    <n v="0"/>
    <n v="0"/>
    <n v="13168.499"/>
    <s v="Tonelada métrica"/>
    <n v="773.45487828754187"/>
    <m/>
    <m/>
  </r>
  <r>
    <x v="22"/>
    <s v="FROTA 01"/>
    <x v="5"/>
    <x v="5"/>
    <d v="1901-06-02T00:00:00"/>
    <n v="90"/>
    <x v="7"/>
    <s v="CA1014KS117"/>
    <s v="02/06/2023"/>
    <s v="00:00:00"/>
    <s v="02/06/2023"/>
    <s v="23:59:59"/>
    <n v="24"/>
    <n v="0"/>
    <n v="0"/>
    <n v="0"/>
    <n v="0"/>
    <n v="0"/>
    <n v="0"/>
    <n v="24"/>
    <n v="6.089722222222222"/>
    <n v="6.089722222222222"/>
    <n v="0"/>
    <n v="17.910277777777779"/>
    <n v="17.910277777777779"/>
    <n v="13.903333333333334"/>
    <n v="4.0069444444444446"/>
    <n v="0"/>
    <n v="0"/>
    <n v="0"/>
    <n v="100"/>
    <n v="74.626157407407419"/>
    <n v="74.626157407407419"/>
    <n v="100"/>
    <n v="0"/>
    <n v="0"/>
    <n v="0"/>
    <n v="0.2237231881135909"/>
    <n v="0"/>
    <n v="17.910277777777779"/>
    <n v="0"/>
    <n v="17.910277777777779"/>
    <n v="0"/>
    <n v="0"/>
    <n v="0"/>
    <n v="15865.558999999999"/>
    <s v="Tonelada métrica"/>
    <n v="885.83545140127421"/>
    <m/>
    <m/>
  </r>
  <r>
    <x v="22"/>
    <s v="FROTA 01"/>
    <x v="5"/>
    <x v="5"/>
    <d v="1901-06-02T00:00:00"/>
    <n v="90"/>
    <x v="8"/>
    <s v="CA1014KS118"/>
    <s v="02/06/2023"/>
    <s v="00:00:00"/>
    <s v="02/06/2023"/>
    <s v="23:59:59"/>
    <n v="23.999999999999996"/>
    <n v="3.0716666666666668"/>
    <n v="3.0716666666666668"/>
    <n v="0"/>
    <n v="0"/>
    <n v="0"/>
    <n v="0"/>
    <n v="20.928333333333335"/>
    <n v="9.9202777777777786"/>
    <n v="9.9202777777777786"/>
    <n v="0"/>
    <n v="11.008055555555558"/>
    <n v="11.008055555555558"/>
    <n v="9.8130555555555574"/>
    <n v="1.1949999999999998"/>
    <n v="0"/>
    <n v="0"/>
    <n v="0"/>
    <n v="87.201388888888914"/>
    <n v="52.598816065408414"/>
    <n v="45.866898148148167"/>
    <n v="78.183755203503864"/>
    <n v="0"/>
    <n v="0"/>
    <n v="1"/>
    <n v="0.10855686492215293"/>
    <n v="0"/>
    <n v="11.008055555555558"/>
    <n v="3.0716666666666668"/>
    <n v="11.008055555555558"/>
    <n v="3.0716666666666668"/>
    <n v="1"/>
    <n v="0"/>
    <n v="8356.2710000000006"/>
    <s v="Tonelada métrica"/>
    <n v="759.10508970703313"/>
    <m/>
    <m/>
  </r>
  <r>
    <x v="22"/>
    <s v="FROTA 02"/>
    <x v="5"/>
    <x v="5"/>
    <d v="1901-06-02T00:00:00"/>
    <n v="90"/>
    <x v="9"/>
    <s v="CA1014KS119"/>
    <s v="02/06/2023"/>
    <s v="00:00:00"/>
    <s v="02/06/2023"/>
    <s v="23:59:59"/>
    <n v="23.999999999999996"/>
    <n v="0"/>
    <n v="0"/>
    <n v="0"/>
    <n v="0"/>
    <n v="0"/>
    <n v="0"/>
    <n v="23.999999999999996"/>
    <n v="9.1886111111111113"/>
    <n v="9.1886111111111113"/>
    <n v="0"/>
    <n v="14.811388888888892"/>
    <n v="14.811388888888892"/>
    <n v="12.346944444444446"/>
    <n v="2.4644444444444442"/>
    <n v="0"/>
    <n v="0"/>
    <n v="0"/>
    <n v="100"/>
    <n v="61.714120370370395"/>
    <n v="61.714120370370395"/>
    <n v="100"/>
    <n v="0"/>
    <n v="0"/>
    <n v="0"/>
    <n v="0.16638847733538376"/>
    <n v="0"/>
    <n v="14.811388888888892"/>
    <n v="0"/>
    <n v="14.811388888888892"/>
    <n v="0"/>
    <n v="0"/>
    <n v="0"/>
    <n v="11119.684999999999"/>
    <s v="Tonelada métrica"/>
    <n v="750.75234898070164"/>
    <m/>
    <m/>
  </r>
  <r>
    <x v="22"/>
    <s v="FROTA 02"/>
    <x v="5"/>
    <x v="5"/>
    <d v="1901-06-02T00:00:00"/>
    <n v="90"/>
    <x v="10"/>
    <s v="CA1014KS120"/>
    <s v="02/06/2023"/>
    <s v="00:00:00"/>
    <s v="02/06/2023"/>
    <s v="23:59:59"/>
    <n v="23.999999999999993"/>
    <n v="0"/>
    <n v="0"/>
    <n v="0"/>
    <n v="0"/>
    <n v="0"/>
    <n v="0"/>
    <n v="23.999999999999993"/>
    <n v="9.820277777777779"/>
    <n v="9.820277777777779"/>
    <n v="0"/>
    <n v="14.179722222222223"/>
    <n v="14.179722222222223"/>
    <n v="11.43861111111111"/>
    <n v="2.7411111111111111"/>
    <n v="0"/>
    <n v="0"/>
    <n v="0"/>
    <n v="100"/>
    <n v="59.082175925925952"/>
    <n v="59.082175925925952"/>
    <n v="100"/>
    <n v="0"/>
    <n v="0"/>
    <n v="0"/>
    <n v="0.19331204576174896"/>
    <n v="0"/>
    <n v="14.179722222222223"/>
    <n v="0"/>
    <n v="14.179722222222223"/>
    <n v="0"/>
    <n v="0"/>
    <n v="0"/>
    <n v="14047.31"/>
    <s v="Tonelada métrica"/>
    <n v="990.66186063823557"/>
    <m/>
    <m/>
  </r>
  <r>
    <x v="22"/>
    <s v="FROTA 02"/>
    <x v="5"/>
    <x v="5"/>
    <d v="1901-06-02T00:00:00"/>
    <n v="90"/>
    <x v="11"/>
    <s v="CA1014KS121"/>
    <s v="02/06/2023"/>
    <s v="00:00:00"/>
    <s v="02/06/2023"/>
    <s v="23:59:59"/>
    <n v="23.999999999999996"/>
    <n v="8.0533333333333328"/>
    <n v="8.0533333333333328"/>
    <n v="0"/>
    <n v="0"/>
    <n v="0"/>
    <n v="0"/>
    <n v="15.946666666666669"/>
    <n v="9.0697222222222216"/>
    <n v="9.0697222222222216"/>
    <n v="0"/>
    <n v="6.8769444444444456"/>
    <n v="6.820277777777779"/>
    <n v="6.181111111111111"/>
    <n v="0.63916666666666666"/>
    <n v="5.6666666666666664E-2"/>
    <n v="0"/>
    <n v="5.6666666666666664E-2"/>
    <n v="66.444444444444457"/>
    <n v="43.124651616499442"/>
    <n v="28.65393518518519"/>
    <n v="46.060391821243194"/>
    <n v="0"/>
    <n v="0"/>
    <n v="1"/>
    <n v="9.2943409944662103E-2"/>
    <n v="0"/>
    <n v="6.8769444444444456"/>
    <n v="8.0533333333333328"/>
    <n v="6.8769444444444456"/>
    <n v="8.0533333333333328"/>
    <n v="1"/>
    <n v="0"/>
    <n v="6173.4539999999997"/>
    <s v="Tonelada métrica"/>
    <n v="897.70304964252455"/>
    <m/>
    <m/>
  </r>
  <r>
    <x v="22"/>
    <s v="FROTA 02"/>
    <x v="5"/>
    <x v="5"/>
    <d v="1901-06-02T00:00:00"/>
    <n v="90"/>
    <x v="12"/>
    <s v="CA1014KS122"/>
    <s v="02/06/2023"/>
    <s v="00:00:00"/>
    <s v="02/06/2023"/>
    <s v="23:59:59"/>
    <n v="24"/>
    <n v="0"/>
    <n v="0"/>
    <n v="0"/>
    <n v="0"/>
    <n v="0"/>
    <n v="0"/>
    <n v="24"/>
    <n v="10.293333333333333"/>
    <n v="10.293333333333333"/>
    <n v="0"/>
    <n v="13.706666666666667"/>
    <n v="13.706666666666667"/>
    <n v="11.628611111111111"/>
    <n v="2.0780555555555558"/>
    <n v="0"/>
    <n v="0"/>
    <n v="0"/>
    <n v="100"/>
    <n v="57.111111111111114"/>
    <n v="57.111111111111114"/>
    <n v="100"/>
    <n v="0"/>
    <n v="0"/>
    <n v="0"/>
    <n v="0.15160911154345008"/>
    <n v="0"/>
    <n v="13.706666666666667"/>
    <n v="0"/>
    <n v="13.706666666666667"/>
    <n v="0"/>
    <n v="0"/>
    <n v="0"/>
    <n v="11287.816000000001"/>
    <s v="Tonelada métrica"/>
    <n v="823.52743190661465"/>
    <m/>
    <m/>
  </r>
  <r>
    <x v="22"/>
    <s v="FROTA 02"/>
    <x v="5"/>
    <x v="5"/>
    <d v="1901-06-02T00:00:00"/>
    <n v="90"/>
    <x v="13"/>
    <s v="CA1014KS123"/>
    <s v="02/06/2023"/>
    <s v="00:00:00"/>
    <s v="02/06/2023"/>
    <s v="23:59:59"/>
    <n v="24"/>
    <n v="23.545000000000002"/>
    <n v="0"/>
    <n v="0"/>
    <n v="23.545000000000002"/>
    <n v="23.545000000000002"/>
    <n v="0"/>
    <n v="0.45500000000000002"/>
    <n v="0.115"/>
    <n v="0.115"/>
    <n v="0"/>
    <n v="0.34"/>
    <n v="0.34"/>
    <n v="0.34"/>
    <n v="0"/>
    <n v="0"/>
    <n v="0"/>
    <n v="0"/>
    <n v="1.8958333333333335"/>
    <n v="74.72527472527473"/>
    <n v="1.4166666666666667"/>
    <n v="100"/>
    <n v="0"/>
    <n v="0"/>
    <n v="0"/>
    <n v="0"/>
    <n v="0"/>
    <n v="0.34"/>
    <n v="0"/>
    <n v="0.17"/>
    <n v="11.772500000000001"/>
    <n v="2"/>
    <n v="1"/>
    <n v="321.20999999999998"/>
    <s v="Tonelada métrica"/>
    <n v="944.73529411764696"/>
    <m/>
    <m/>
  </r>
  <r>
    <x v="22"/>
    <s v="FROTA 01"/>
    <x v="5"/>
    <x v="5"/>
    <d v="1901-06-03T00:00:00"/>
    <n v="90"/>
    <x v="0"/>
    <s v="CA1014KS110"/>
    <s v="03/06/2023"/>
    <s v="00:00:00"/>
    <s v="03/06/2023"/>
    <s v="23:59:59"/>
    <n v="24"/>
    <n v="17.633055555555554"/>
    <n v="16.608333333333334"/>
    <n v="0"/>
    <n v="1.0247222222222223"/>
    <n v="1.0247222222222223"/>
    <n v="0"/>
    <n v="6.3669444444444458"/>
    <n v="2.7252777777777775"/>
    <n v="2.7252777777777775"/>
    <n v="0"/>
    <n v="3.6416666666666662"/>
    <n v="3.6416666666666662"/>
    <n v="3.1230555555555553"/>
    <n v="0.51861111111111113"/>
    <n v="0"/>
    <n v="0"/>
    <n v="0"/>
    <n v="26.528935185185194"/>
    <n v="57.196457397146702"/>
    <n v="15.173611111111111"/>
    <n v="17.983539094650205"/>
    <n v="0"/>
    <n v="0"/>
    <n v="0"/>
    <n v="0.14241037376048821"/>
    <n v="0"/>
    <n v="3.6416666666666662"/>
    <n v="0"/>
    <n v="3.6416666666666662"/>
    <n v="17.633055555555554"/>
    <n v="1"/>
    <n v="5.8113706895193698E-2"/>
    <n v="3206.5419999999999"/>
    <s v="Tonelada métrica"/>
    <n v="880.51496567505637"/>
    <m/>
    <m/>
  </r>
  <r>
    <x v="22"/>
    <s v="FROTA 01"/>
    <x v="5"/>
    <x v="5"/>
    <d v="1901-06-03T00:00:00"/>
    <n v="90"/>
    <x v="1"/>
    <s v="CA1014KS111"/>
    <s v="03/06/2023"/>
    <s v="00:00:00"/>
    <s v="03/06/2023"/>
    <s v="23:59:59"/>
    <n v="24"/>
    <n v="0"/>
    <n v="0"/>
    <n v="0"/>
    <n v="0"/>
    <n v="0"/>
    <n v="0"/>
    <n v="24"/>
    <n v="7.934444444444444"/>
    <n v="7.934444444444444"/>
    <n v="0"/>
    <n v="16.065555555555559"/>
    <n v="16.065555555555559"/>
    <n v="14.046666666666667"/>
    <n v="2.0188888888888892"/>
    <n v="0"/>
    <n v="0"/>
    <n v="0"/>
    <n v="100"/>
    <n v="66.939814814814824"/>
    <n v="66.939814814814824"/>
    <n v="100"/>
    <n v="0"/>
    <n v="0"/>
    <n v="0"/>
    <n v="0.12566567535790857"/>
    <n v="0"/>
    <n v="16.065555555555559"/>
    <n v="0"/>
    <n v="16.065555555555559"/>
    <n v="0"/>
    <n v="0"/>
    <n v="0"/>
    <n v="10596.934999999999"/>
    <s v="Tonelada métrica"/>
    <n v="659.60588560757992"/>
    <m/>
    <m/>
  </r>
  <r>
    <x v="22"/>
    <s v="FROTA 01"/>
    <x v="5"/>
    <x v="5"/>
    <d v="1901-06-03T00:00:00"/>
    <n v="90"/>
    <x v="2"/>
    <s v="CA1014KS112"/>
    <s v="03/06/2023"/>
    <s v="00:00:00"/>
    <s v="03/06/2023"/>
    <s v="23:59:59"/>
    <n v="24"/>
    <n v="0"/>
    <n v="0"/>
    <n v="0"/>
    <n v="0"/>
    <n v="0"/>
    <n v="0"/>
    <n v="24"/>
    <n v="9.0502777777777794"/>
    <n v="9.0502777777777794"/>
    <n v="0"/>
    <n v="14.949722222222226"/>
    <n v="14.949722222222226"/>
    <n v="13.85416666666667"/>
    <n v="1.0955555555555556"/>
    <n v="0"/>
    <n v="0"/>
    <n v="0"/>
    <n v="100"/>
    <n v="62.290509259259274"/>
    <n v="62.290509259259274"/>
    <n v="100"/>
    <n v="0"/>
    <n v="0"/>
    <n v="0"/>
    <n v="7.3282669689143223E-2"/>
    <n v="0"/>
    <n v="14.949722222222226"/>
    <n v="0"/>
    <n v="14.949722222222226"/>
    <n v="0"/>
    <n v="0"/>
    <n v="0"/>
    <n v="10003.946"/>
    <s v="Tonelada métrica"/>
    <n v="669.1727010906925"/>
    <m/>
    <m/>
  </r>
  <r>
    <x v="22"/>
    <s v="FROTA 01"/>
    <x v="5"/>
    <x v="5"/>
    <d v="1901-06-03T00:00:00"/>
    <n v="90"/>
    <x v="3"/>
    <s v="CA1014KS113"/>
    <s v="03/06/2023"/>
    <s v="00:00:00"/>
    <s v="03/06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2"/>
    <s v="FROTA 01"/>
    <x v="5"/>
    <x v="5"/>
    <d v="1901-06-03T00:00:00"/>
    <n v="90"/>
    <x v="4"/>
    <s v="CA1014KS114"/>
    <s v="03/06/2023"/>
    <s v="00:00:00"/>
    <s v="03/06/2023"/>
    <s v="23:59:59"/>
    <n v="24.000000000000004"/>
    <n v="0"/>
    <n v="0"/>
    <n v="0"/>
    <n v="0"/>
    <n v="0"/>
    <n v="0"/>
    <n v="24.000000000000004"/>
    <n v="8.5616666666666656"/>
    <n v="8.5616666666666656"/>
    <n v="0"/>
    <n v="15.438333333333336"/>
    <n v="15.438333333333336"/>
    <n v="14.209166666666668"/>
    <n v="1.2291666666666665"/>
    <n v="0"/>
    <n v="0"/>
    <n v="0"/>
    <n v="100"/>
    <n v="64.326388888888886"/>
    <n v="64.326388888888886"/>
    <n v="100"/>
    <n v="0"/>
    <n v="0"/>
    <n v="0"/>
    <n v="7.9617834394904441E-2"/>
    <n v="0"/>
    <n v="15.438333333333336"/>
    <n v="0"/>
    <n v="15.438333333333336"/>
    <n v="0"/>
    <n v="0"/>
    <n v="0"/>
    <n v="11139.644"/>
    <s v="Tonelada métrica"/>
    <n v="721.5574220015111"/>
    <m/>
    <m/>
  </r>
  <r>
    <x v="22"/>
    <s v="FROTA 01"/>
    <x v="5"/>
    <x v="5"/>
    <d v="1901-06-03T00:00:00"/>
    <n v="90"/>
    <x v="5"/>
    <s v="CA1014KS115"/>
    <s v="03/06/2023"/>
    <s v="00:00:00"/>
    <s v="03/06/2023"/>
    <s v="23:59:59"/>
    <n v="24.000000000000004"/>
    <n v="0"/>
    <n v="0"/>
    <n v="0"/>
    <n v="0"/>
    <n v="0"/>
    <n v="0"/>
    <n v="24.000000000000004"/>
    <n v="7.3674999999999997"/>
    <n v="7.3674999999999997"/>
    <n v="0"/>
    <n v="16.632500000000004"/>
    <n v="16.632500000000004"/>
    <n v="15.008888888888889"/>
    <n v="1.6236111111111111"/>
    <n v="0"/>
    <n v="0"/>
    <n v="0"/>
    <n v="100"/>
    <n v="69.302083333333343"/>
    <n v="69.302083333333343"/>
    <n v="100"/>
    <n v="0"/>
    <n v="0"/>
    <n v="0"/>
    <n v="9.7616781067855748E-2"/>
    <n v="0"/>
    <n v="16.632500000000004"/>
    <n v="0"/>
    <n v="16.632500000000004"/>
    <n v="0"/>
    <n v="0"/>
    <n v="0"/>
    <n v="12443.66"/>
    <s v="Tonelada métrica"/>
    <n v="748.1533142943033"/>
    <m/>
    <m/>
  </r>
  <r>
    <x v="22"/>
    <s v="FROTA 01"/>
    <x v="5"/>
    <x v="5"/>
    <d v="1901-06-03T00:00:00"/>
    <n v="90"/>
    <x v="6"/>
    <s v="CA1014KS116"/>
    <s v="03/06/2023"/>
    <s v="00:00:00"/>
    <s v="03/06/2023"/>
    <s v="23:59:59"/>
    <n v="23.999999999999996"/>
    <n v="0.22416666666666665"/>
    <n v="0.22416666666666665"/>
    <n v="0"/>
    <n v="0"/>
    <n v="0"/>
    <n v="0"/>
    <n v="23.775833333333331"/>
    <n v="8.7419444444444441"/>
    <n v="8.7419444444444441"/>
    <n v="0"/>
    <n v="15.033888888888889"/>
    <n v="15.033888888888889"/>
    <n v="13.516111111111112"/>
    <n v="1.5177777777777779"/>
    <n v="0"/>
    <n v="0"/>
    <n v="0"/>
    <n v="99.065972222222229"/>
    <n v="63.231806339303454"/>
    <n v="62.641203703703717"/>
    <n v="98.530830708733092"/>
    <n v="0"/>
    <n v="0"/>
    <n v="1"/>
    <n v="0.10095709692916005"/>
    <n v="0"/>
    <n v="15.033888888888889"/>
    <n v="0.22416666666666665"/>
    <n v="15.033888888888889"/>
    <n v="0.22416666666666665"/>
    <n v="1"/>
    <n v="0"/>
    <n v="10252.666999999999"/>
    <s v="Tonelada métrica"/>
    <n v="681.97038542552002"/>
    <m/>
    <m/>
  </r>
  <r>
    <x v="22"/>
    <s v="FROTA 01"/>
    <x v="5"/>
    <x v="5"/>
    <d v="1901-06-03T00:00:00"/>
    <n v="90"/>
    <x v="7"/>
    <s v="CA1014KS117"/>
    <s v="03/06/2023"/>
    <s v="00:00:00"/>
    <s v="03/06/2023"/>
    <s v="23:59:59"/>
    <n v="23.999999999999996"/>
    <n v="0"/>
    <n v="0"/>
    <n v="0"/>
    <n v="0"/>
    <n v="0"/>
    <n v="0"/>
    <n v="23.999999999999996"/>
    <n v="8.4205555555555573"/>
    <n v="8.4205555555555573"/>
    <n v="0"/>
    <n v="15.579444444444443"/>
    <n v="15.281944444444443"/>
    <n v="13.379166666666665"/>
    <n v="1.9027777777777777"/>
    <n v="0.29749999999999999"/>
    <n v="0"/>
    <n v="0.29749999999999999"/>
    <n v="100"/>
    <n v="64.914351851851862"/>
    <n v="64.914351851851862"/>
    <n v="100"/>
    <n v="0"/>
    <n v="0"/>
    <n v="0"/>
    <n v="0.12213386584887495"/>
    <n v="0"/>
    <n v="15.579444444444443"/>
    <n v="0"/>
    <n v="15.579444444444443"/>
    <n v="0"/>
    <n v="0"/>
    <n v="0"/>
    <n v="10349.824000000001"/>
    <s v="Tonelada métrica"/>
    <n v="664.32561423528216"/>
    <m/>
    <m/>
  </r>
  <r>
    <x v="22"/>
    <s v="FROTA 01"/>
    <x v="5"/>
    <x v="5"/>
    <d v="1901-06-03T00:00:00"/>
    <n v="90"/>
    <x v="8"/>
    <s v="CA1014KS118"/>
    <s v="03/06/2023"/>
    <s v="00:00:00"/>
    <s v="03/06/2023"/>
    <s v="23:59:59"/>
    <n v="23.999999999999996"/>
    <n v="0"/>
    <n v="0"/>
    <n v="0"/>
    <n v="0"/>
    <n v="0"/>
    <n v="0"/>
    <n v="23.999999999999996"/>
    <n v="7.3233333333333324"/>
    <n v="7.3233333333333324"/>
    <n v="0"/>
    <n v="16.676666666666666"/>
    <n v="16.676666666666666"/>
    <n v="14.473611111111111"/>
    <n v="2.2030555555555553"/>
    <n v="0"/>
    <n v="0"/>
    <n v="0"/>
    <n v="100"/>
    <n v="69.486111111111114"/>
    <n v="69.486111111111114"/>
    <n v="100"/>
    <n v="0"/>
    <n v="0"/>
    <n v="0"/>
    <n v="0.13210407089079884"/>
    <n v="0"/>
    <n v="16.676666666666666"/>
    <n v="0"/>
    <n v="16.676666666666666"/>
    <n v="0"/>
    <n v="0"/>
    <n v="0"/>
    <n v="10337.578"/>
    <s v="Tonelada métrica"/>
    <n v="619.8827503497904"/>
    <m/>
    <m/>
  </r>
  <r>
    <x v="22"/>
    <s v="FROTA 02"/>
    <x v="5"/>
    <x v="5"/>
    <d v="1901-06-03T00:00:00"/>
    <n v="90"/>
    <x v="9"/>
    <s v="CA1014KS119"/>
    <s v="03/06/2023"/>
    <s v="00:00:00"/>
    <s v="03/06/2023"/>
    <s v="23:59:59"/>
    <n v="24.000000000000004"/>
    <n v="0"/>
    <n v="0"/>
    <n v="0"/>
    <n v="0"/>
    <n v="0"/>
    <n v="0"/>
    <n v="24.000000000000004"/>
    <n v="7.0225"/>
    <n v="7.0225"/>
    <n v="0"/>
    <n v="16.977500000000003"/>
    <n v="16.977500000000003"/>
    <n v="14.238611111111114"/>
    <n v="2.7388888888888885"/>
    <n v="0"/>
    <n v="0"/>
    <n v="0"/>
    <n v="100"/>
    <n v="70.739583333333329"/>
    <n v="70.739583333333329"/>
    <n v="100"/>
    <n v="0"/>
    <n v="0"/>
    <n v="0"/>
    <n v="0.16132462900243782"/>
    <n v="0"/>
    <n v="16.977500000000003"/>
    <n v="0"/>
    <n v="16.977500000000003"/>
    <n v="0"/>
    <n v="0"/>
    <n v="0"/>
    <n v="11569.227000000001"/>
    <s v="Tonelada métrica"/>
    <n v="681.44467677808871"/>
    <m/>
    <m/>
  </r>
  <r>
    <x v="22"/>
    <s v="FROTA 02"/>
    <x v="5"/>
    <x v="5"/>
    <d v="1901-06-03T00:00:00"/>
    <n v="90"/>
    <x v="10"/>
    <s v="CA1014KS120"/>
    <s v="03/06/2023"/>
    <s v="00:00:00"/>
    <s v="03/06/2023"/>
    <s v="23:59:59"/>
    <n v="24"/>
    <n v="1.4977777777777779"/>
    <n v="0"/>
    <n v="0"/>
    <n v="1.4977777777777779"/>
    <n v="1.4977777777777779"/>
    <n v="0"/>
    <n v="22.502222222222223"/>
    <n v="8.7575000000000003"/>
    <n v="8.7575000000000003"/>
    <n v="0"/>
    <n v="13.744722222222224"/>
    <n v="13.744722222222224"/>
    <n v="12.624722222222225"/>
    <n v="1.1200000000000001"/>
    <n v="0"/>
    <n v="0"/>
    <n v="0"/>
    <n v="93.759259259259267"/>
    <n v="61.081621568240188"/>
    <n v="57.269675925925931"/>
    <n v="100"/>
    <n v="0"/>
    <n v="0"/>
    <n v="0"/>
    <n v="8.1485822841090516E-2"/>
    <n v="0"/>
    <n v="13.744722222222224"/>
    <n v="0"/>
    <n v="13.744722222222224"/>
    <n v="1.4977777777777779"/>
    <n v="1"/>
    <n v="1"/>
    <n v="11242.522999999999"/>
    <s v="Tonelada métrica"/>
    <n v="817.95199773650563"/>
    <m/>
    <m/>
  </r>
  <r>
    <x v="22"/>
    <s v="FROTA 02"/>
    <x v="5"/>
    <x v="5"/>
    <d v="1901-06-03T00:00:00"/>
    <n v="90"/>
    <x v="11"/>
    <s v="CA1014KS121"/>
    <s v="03/06/2023"/>
    <s v="00:00:00"/>
    <s v="03/06/2023"/>
    <s v="23:59:59"/>
    <n v="24.000000000000004"/>
    <n v="0"/>
    <n v="0"/>
    <n v="0"/>
    <n v="0"/>
    <n v="0"/>
    <n v="0"/>
    <n v="24.000000000000004"/>
    <n v="7.2988888888888894"/>
    <n v="7.2988888888888894"/>
    <n v="0"/>
    <n v="16.701111111111114"/>
    <n v="16.701111111111114"/>
    <n v="14.525555555555554"/>
    <n v="2.1755555555555555"/>
    <n v="0"/>
    <n v="0"/>
    <n v="0"/>
    <n v="100"/>
    <n v="69.587962962962962"/>
    <n v="69.587962962962962"/>
    <n v="100"/>
    <n v="0"/>
    <n v="0"/>
    <n v="0"/>
    <n v="0.13026412081697822"/>
    <n v="0"/>
    <n v="16.701111111111114"/>
    <n v="0"/>
    <n v="16.701111111111114"/>
    <n v="0"/>
    <n v="0"/>
    <n v="0"/>
    <n v="13330.736000000001"/>
    <s v="Tonelada métrica"/>
    <n v="798.19455791364521"/>
    <m/>
    <m/>
  </r>
  <r>
    <x v="22"/>
    <s v="FROTA 02"/>
    <x v="5"/>
    <x v="5"/>
    <d v="1901-06-03T00:00:00"/>
    <n v="90"/>
    <x v="12"/>
    <s v="CA1014KS122"/>
    <s v="03/06/2023"/>
    <s v="00:00:00"/>
    <s v="03/06/2023"/>
    <s v="23:59:59"/>
    <n v="24"/>
    <n v="0"/>
    <n v="0"/>
    <n v="0"/>
    <n v="0"/>
    <n v="0"/>
    <n v="0"/>
    <n v="24"/>
    <n v="9.4919444444444476"/>
    <n v="9.4919444444444476"/>
    <n v="0"/>
    <n v="14.508055555555558"/>
    <n v="14.508055555555558"/>
    <n v="12.761666666666667"/>
    <n v="1.7463888888888888"/>
    <n v="0"/>
    <n v="0"/>
    <n v="0"/>
    <n v="100"/>
    <n v="60.450231481481488"/>
    <n v="60.450231481481488"/>
    <n v="100"/>
    <n v="0"/>
    <n v="0"/>
    <n v="0"/>
    <n v="0.12037373872752682"/>
    <n v="0"/>
    <n v="14.508055555555558"/>
    <n v="0"/>
    <n v="14.508055555555558"/>
    <n v="0"/>
    <n v="0"/>
    <n v="0"/>
    <n v="10840.339"/>
    <s v="Tonelada métrica"/>
    <n v="747.19447816347224"/>
    <m/>
    <m/>
  </r>
  <r>
    <x v="22"/>
    <s v="FROTA 02"/>
    <x v="5"/>
    <x v="5"/>
    <d v="1901-06-03T00:00:00"/>
    <n v="90"/>
    <x v="13"/>
    <s v="CA1014KS123"/>
    <s v="03/06/2023"/>
    <s v="00:00:00"/>
    <s v="03/06/2023"/>
    <s v="23:59:59"/>
    <n v="24"/>
    <n v="13.388055555555557"/>
    <n v="0"/>
    <n v="0"/>
    <n v="13.388055555555557"/>
    <n v="13.388055555555557"/>
    <n v="0"/>
    <n v="10.611944444444443"/>
    <n v="4.9686111111111115"/>
    <n v="4.9686111111111115"/>
    <n v="0"/>
    <n v="5.6433333333333335"/>
    <n v="5.6433333333333335"/>
    <n v="5.1133333333333333"/>
    <n v="0.53"/>
    <n v="0"/>
    <n v="0"/>
    <n v="0"/>
    <n v="44.216435185185183"/>
    <n v="53.179069706567553"/>
    <n v="23.513888888888889"/>
    <n v="100"/>
    <n v="0"/>
    <n v="0"/>
    <n v="0"/>
    <n v="9.3916125221500293E-2"/>
    <n v="0"/>
    <n v="5.6433333333333335"/>
    <n v="0"/>
    <n v="1.8811111111111112"/>
    <n v="4.4626851851851859"/>
    <n v="3"/>
    <n v="1"/>
    <n v="2225.42"/>
    <s v="Tonelada métrica"/>
    <n v="394.34494979326666"/>
    <m/>
    <m/>
  </r>
  <r>
    <x v="22"/>
    <s v="FROTA 01"/>
    <x v="5"/>
    <x v="5"/>
    <d v="1901-06-04T00:00:00"/>
    <n v="90"/>
    <x v="0"/>
    <s v="CA1014KS110"/>
    <s v="04/06/2023"/>
    <s v="00:00:00"/>
    <s v="04/06/2023"/>
    <s v="23:59:59"/>
    <n v="24.000000000000004"/>
    <n v="0"/>
    <n v="0"/>
    <n v="0"/>
    <n v="0"/>
    <n v="0"/>
    <n v="0"/>
    <n v="24.000000000000004"/>
    <n v="8.0955555555555563"/>
    <n v="8.0955555555555563"/>
    <n v="0"/>
    <n v="15.904444444444445"/>
    <n v="15.904444444444445"/>
    <n v="14.109166666666669"/>
    <n v="1.7952777777777775"/>
    <n v="0"/>
    <n v="0"/>
    <n v="0"/>
    <n v="100"/>
    <n v="66.268518518518519"/>
    <n v="66.268518518518519"/>
    <n v="100"/>
    <n v="0"/>
    <n v="0"/>
    <n v="0"/>
    <n v="0.11287899958082993"/>
    <n v="0"/>
    <n v="15.904444444444445"/>
    <n v="0"/>
    <n v="15.904444444444445"/>
    <n v="0"/>
    <n v="0"/>
    <n v="0"/>
    <n v="9537.26"/>
    <s v="Tonelada métrica"/>
    <n v="599.66005309487196"/>
    <m/>
    <m/>
  </r>
  <r>
    <x v="22"/>
    <s v="FROTA 01"/>
    <x v="5"/>
    <x v="5"/>
    <d v="1901-06-04T00:00:00"/>
    <n v="90"/>
    <x v="1"/>
    <s v="CA1014KS111"/>
    <s v="04/06/2023"/>
    <s v="00:00:00"/>
    <s v="04/06/2023"/>
    <s v="23:59:59"/>
    <n v="23.999999999999996"/>
    <n v="0"/>
    <n v="0"/>
    <n v="0"/>
    <n v="0"/>
    <n v="0"/>
    <n v="0"/>
    <n v="23.999999999999996"/>
    <n v="8.6511111111111134"/>
    <n v="8.6511111111111134"/>
    <n v="0"/>
    <n v="15.34888888888889"/>
    <n v="15.34888888888889"/>
    <n v="14.022777777777776"/>
    <n v="1.326111111111111"/>
    <n v="0"/>
    <n v="0"/>
    <n v="0"/>
    <n v="100"/>
    <n v="63.953703703703724"/>
    <n v="63.953703703703724"/>
    <n v="100"/>
    <n v="0"/>
    <n v="0"/>
    <n v="0"/>
    <n v="8.6397857246271886E-2"/>
    <n v="0"/>
    <n v="15.34888888888889"/>
    <n v="0"/>
    <n v="15.34888888888889"/>
    <n v="0"/>
    <n v="0"/>
    <n v="0"/>
    <n v="8838.0789999999997"/>
    <s v="Tonelada métrica"/>
    <n v="575.81229911683795"/>
    <m/>
    <m/>
  </r>
  <r>
    <x v="22"/>
    <s v="FROTA 01"/>
    <x v="5"/>
    <x v="5"/>
    <d v="1901-06-04T00:00:00"/>
    <n v="90"/>
    <x v="2"/>
    <s v="CA1014KS112"/>
    <s v="04/06/2023"/>
    <s v="00:00:00"/>
    <s v="04/06/2023"/>
    <s v="23:59:59"/>
    <n v="24"/>
    <n v="5.4780555555555548"/>
    <n v="1.4058333333333333"/>
    <n v="0"/>
    <n v="4.072222222222222"/>
    <n v="4.072222222222222"/>
    <n v="0"/>
    <n v="18.521944444444451"/>
    <n v="5.9388888888888891"/>
    <n v="5.9388888888888891"/>
    <n v="0"/>
    <n v="12.583055555555557"/>
    <n v="12.583055555555557"/>
    <n v="11.114166666666668"/>
    <n v="1.4688888888888889"/>
    <n v="0"/>
    <n v="0"/>
    <n v="0"/>
    <n v="77.174768518518547"/>
    <n v="67.935931852607254"/>
    <n v="52.429398148148152"/>
    <n v="89.950357426528996"/>
    <n v="0"/>
    <n v="0"/>
    <n v="1"/>
    <n v="0.11673546877414512"/>
    <n v="0"/>
    <n v="12.583055555555557"/>
    <n v="1.4058333333333333"/>
    <n v="6.2915277777777785"/>
    <n v="2.7390277777777774"/>
    <n v="2"/>
    <n v="0.74337001166269467"/>
    <n v="9526.3150000000005"/>
    <s v="Tonelada métrica"/>
    <n v="757.07485816463918"/>
    <m/>
    <m/>
  </r>
  <r>
    <x v="22"/>
    <s v="FROTA 01"/>
    <x v="5"/>
    <x v="5"/>
    <d v="1901-06-04T00:00:00"/>
    <n v="90"/>
    <x v="3"/>
    <s v="CA1014KS113"/>
    <s v="04/06/2023"/>
    <s v="00:00:00"/>
    <s v="04/06/2023"/>
    <s v="23:59:59"/>
    <n v="24"/>
    <n v="10.185555555555556"/>
    <n v="0"/>
    <n v="0"/>
    <n v="10.185555555555556"/>
    <n v="10.185555555555556"/>
    <n v="0"/>
    <n v="13.814444444444446"/>
    <n v="6.5688888888888881"/>
    <n v="6.5688888888888881"/>
    <n v="0"/>
    <n v="7.2455555555555557"/>
    <n v="7.2455555555555557"/>
    <n v="6.0949999999999998"/>
    <n v="1.1505555555555556"/>
    <n v="0"/>
    <n v="0"/>
    <n v="0"/>
    <n v="57.560185185185183"/>
    <n v="52.449127322448319"/>
    <n v="30.189814814814813"/>
    <n v="100"/>
    <n v="0"/>
    <n v="0"/>
    <n v="0"/>
    <n v="0.15879466339518478"/>
    <n v="0"/>
    <n v="7.2455555555555557"/>
    <n v="0"/>
    <n v="7.2455555555555557"/>
    <n v="0"/>
    <n v="0"/>
    <n v="1"/>
    <n v="4231.5619999999999"/>
    <s v="Tonelada métrica"/>
    <n v="584.02174513111527"/>
    <m/>
    <m/>
  </r>
  <r>
    <x v="22"/>
    <s v="FROTA 01"/>
    <x v="5"/>
    <x v="5"/>
    <d v="1901-06-04T00:00:00"/>
    <n v="90"/>
    <x v="4"/>
    <s v="CA1014KS114"/>
    <s v="04/06/2023"/>
    <s v="00:00:00"/>
    <s v="04/06/2023"/>
    <s v="23:59:59"/>
    <n v="24"/>
    <n v="0"/>
    <n v="0"/>
    <n v="0"/>
    <n v="0"/>
    <n v="0"/>
    <n v="0"/>
    <n v="24"/>
    <n v="7.8544444444444457"/>
    <n v="7.8544444444444457"/>
    <n v="0"/>
    <n v="16.145555555555557"/>
    <n v="16.145555555555557"/>
    <n v="13.346388888888889"/>
    <n v="2.7991666666666664"/>
    <n v="0"/>
    <n v="0"/>
    <n v="0"/>
    <n v="100"/>
    <n v="67.273148148148152"/>
    <n v="67.273148148148152"/>
    <n v="100"/>
    <n v="0"/>
    <n v="0"/>
    <n v="0"/>
    <n v="0.17337072465762848"/>
    <n v="0"/>
    <n v="16.145555555555557"/>
    <n v="0"/>
    <n v="16.145555555555557"/>
    <n v="0"/>
    <n v="0"/>
    <n v="0"/>
    <n v="7941.0209999999997"/>
    <s v="Tonelada métrica"/>
    <n v="491.83943981831931"/>
    <m/>
    <m/>
  </r>
  <r>
    <x v="22"/>
    <s v="FROTA 01"/>
    <x v="5"/>
    <x v="5"/>
    <d v="1901-06-04T00:00:00"/>
    <n v="90"/>
    <x v="5"/>
    <s v="CA1014KS115"/>
    <s v="04/06/2023"/>
    <s v="00:00:00"/>
    <s v="04/06/2023"/>
    <s v="23:59:59"/>
    <n v="23.999999999999996"/>
    <n v="0"/>
    <n v="0"/>
    <n v="0"/>
    <n v="0"/>
    <n v="0"/>
    <n v="0"/>
    <n v="23.999999999999996"/>
    <n v="7.7733333333333325"/>
    <n v="7.7733333333333325"/>
    <n v="0"/>
    <n v="16.226666666666663"/>
    <n v="16.226666666666663"/>
    <n v="13.947777777777777"/>
    <n v="2.278888888888889"/>
    <n v="0"/>
    <n v="0"/>
    <n v="0"/>
    <n v="100"/>
    <n v="67.611111111111114"/>
    <n v="67.611111111111114"/>
    <n v="100"/>
    <n v="0"/>
    <n v="0"/>
    <n v="0"/>
    <n v="0.14044097507532186"/>
    <n v="0"/>
    <n v="16.226666666666663"/>
    <n v="0"/>
    <n v="16.226666666666663"/>
    <n v="0"/>
    <n v="0"/>
    <n v="0"/>
    <n v="7411.2839999999997"/>
    <s v="Tonelada métrica"/>
    <n v="456.73483976992594"/>
    <m/>
    <m/>
  </r>
  <r>
    <x v="22"/>
    <s v="FROTA 01"/>
    <x v="5"/>
    <x v="5"/>
    <d v="1901-06-04T00:00:00"/>
    <n v="90"/>
    <x v="6"/>
    <s v="CA1014KS116"/>
    <s v="04/06/2023"/>
    <s v="00:00:00"/>
    <s v="04/06/2023"/>
    <s v="23:59:59"/>
    <n v="23.999999999999996"/>
    <n v="0"/>
    <n v="0"/>
    <n v="0"/>
    <n v="0"/>
    <n v="0"/>
    <n v="0"/>
    <n v="23.999999999999996"/>
    <n v="7.6769444444444446"/>
    <n v="7.6769444444444446"/>
    <n v="0"/>
    <n v="16.323055555555552"/>
    <n v="16.323055555555552"/>
    <n v="13.610555555555555"/>
    <n v="2.7124999999999999"/>
    <n v="0"/>
    <n v="0"/>
    <n v="0"/>
    <n v="100"/>
    <n v="68.012731481481481"/>
    <n v="68.012731481481481"/>
    <n v="100"/>
    <n v="0"/>
    <n v="0"/>
    <n v="0"/>
    <n v="0.16617599509895686"/>
    <n v="0"/>
    <n v="16.323055555555552"/>
    <n v="0"/>
    <n v="16.323055555555552"/>
    <n v="0"/>
    <n v="0"/>
    <n v="0"/>
    <n v="9641.6229999999996"/>
    <s v="Tonelada métrica"/>
    <n v="590.67513231114867"/>
    <m/>
    <m/>
  </r>
  <r>
    <x v="22"/>
    <s v="FROTA 01"/>
    <x v="5"/>
    <x v="5"/>
    <d v="1901-06-04T00:00:00"/>
    <n v="90"/>
    <x v="7"/>
    <s v="CA1014KS117"/>
    <s v="04/06/2023"/>
    <s v="00:00:00"/>
    <s v="04/06/2023"/>
    <s v="23:59:59"/>
    <n v="24.000000000000007"/>
    <n v="0"/>
    <n v="0"/>
    <n v="0"/>
    <n v="0"/>
    <n v="0"/>
    <n v="0"/>
    <n v="24.000000000000007"/>
    <n v="7.4202777777777778"/>
    <n v="7.4202777777777778"/>
    <n v="0"/>
    <n v="16.579722222222223"/>
    <n v="16.579722222222223"/>
    <n v="14.176944444444445"/>
    <n v="2.4027777777777777"/>
    <n v="0"/>
    <n v="0"/>
    <n v="0"/>
    <n v="100"/>
    <n v="69.08217592592591"/>
    <n v="69.08217592592591"/>
    <n v="100"/>
    <n v="0"/>
    <n v="0"/>
    <n v="0"/>
    <n v="0.14492267998056527"/>
    <n v="0"/>
    <n v="16.579722222222223"/>
    <n v="0"/>
    <n v="16.579722222222223"/>
    <n v="0"/>
    <n v="0"/>
    <n v="0"/>
    <n v="10589.001"/>
    <s v="Tonelada métrica"/>
    <n v="638.67179787893565"/>
    <m/>
    <m/>
  </r>
  <r>
    <x v="22"/>
    <s v="FROTA 01"/>
    <x v="5"/>
    <x v="5"/>
    <d v="1901-06-04T00:00:00"/>
    <n v="90"/>
    <x v="8"/>
    <s v="CA1014KS118"/>
    <s v="04/06/2023"/>
    <s v="00:00:00"/>
    <s v="04/06/2023"/>
    <s v="23:59:59"/>
    <n v="24"/>
    <n v="0"/>
    <n v="0"/>
    <n v="0"/>
    <n v="0"/>
    <n v="0"/>
    <n v="0"/>
    <n v="24"/>
    <n v="6.9594444444444443"/>
    <n v="6.9594444444444443"/>
    <n v="0"/>
    <n v="17.040555555555553"/>
    <n v="17.040555555555553"/>
    <n v="16.020833333333336"/>
    <n v="1.0197222222222222"/>
    <n v="0"/>
    <n v="0"/>
    <n v="0"/>
    <n v="100"/>
    <n v="71.00231481481481"/>
    <n v="71.00231481481481"/>
    <n v="100"/>
    <n v="0"/>
    <n v="0"/>
    <n v="0"/>
    <n v="5.9840902422325828E-2"/>
    <n v="0"/>
    <n v="17.040555555555553"/>
    <n v="0"/>
    <n v="17.040555555555553"/>
    <n v="0"/>
    <n v="0"/>
    <n v="0"/>
    <n v="11711.255999999999"/>
    <s v="Tonelada métrica"/>
    <n v="687.257875004075"/>
    <m/>
    <m/>
  </r>
  <r>
    <x v="22"/>
    <s v="FROTA 02"/>
    <x v="5"/>
    <x v="5"/>
    <d v="1901-06-04T00:00:00"/>
    <n v="90"/>
    <x v="9"/>
    <s v="CA1014KS119"/>
    <s v="04/06/2023"/>
    <s v="00:00:00"/>
    <s v="04/06/2023"/>
    <s v="23:59:59"/>
    <n v="24.000000000000004"/>
    <n v="6.3519444444444453"/>
    <n v="0"/>
    <n v="0"/>
    <n v="6.3519444444444453"/>
    <n v="6.3519444444444453"/>
    <n v="0"/>
    <n v="17.648055555555558"/>
    <n v="6.0655555555555569"/>
    <n v="6.0655555555555569"/>
    <n v="0"/>
    <n v="11.5825"/>
    <n v="11.5825"/>
    <n v="10.292777777777779"/>
    <n v="1.2897222222222222"/>
    <n v="0"/>
    <n v="0"/>
    <n v="0"/>
    <n v="73.53356481481481"/>
    <n v="65.630459761069034"/>
    <n v="48.260416666666657"/>
    <n v="100"/>
    <n v="0"/>
    <n v="0"/>
    <n v="0"/>
    <n v="0.11135093651821475"/>
    <n v="0"/>
    <n v="11.5825"/>
    <n v="0"/>
    <n v="11.5825"/>
    <n v="6.3519444444444453"/>
    <n v="1"/>
    <n v="1"/>
    <n v="7919.1260000000002"/>
    <s v="Tonelada métrica"/>
    <n v="683.71474206777475"/>
    <m/>
    <m/>
  </r>
  <r>
    <x v="22"/>
    <s v="FROTA 02"/>
    <x v="5"/>
    <x v="5"/>
    <d v="1901-06-04T00:00:00"/>
    <n v="90"/>
    <x v="10"/>
    <s v="CA1014KS120"/>
    <s v="04/06/2023"/>
    <s v="00:00:00"/>
    <s v="04/06/2023"/>
    <s v="23:59:59"/>
    <n v="24"/>
    <n v="0"/>
    <n v="0"/>
    <n v="0"/>
    <n v="0"/>
    <n v="0"/>
    <n v="0"/>
    <n v="24"/>
    <n v="9.2483333333333366"/>
    <n v="9.2483333333333366"/>
    <n v="0"/>
    <n v="14.751666666666665"/>
    <n v="14.751666666666665"/>
    <n v="12.903611111111109"/>
    <n v="1.8480555555555556"/>
    <n v="0"/>
    <n v="0"/>
    <n v="0"/>
    <n v="100"/>
    <n v="61.465277777777771"/>
    <n v="61.465277777777771"/>
    <n v="100"/>
    <n v="0"/>
    <n v="0"/>
    <n v="0"/>
    <n v="0.12527774639400446"/>
    <n v="0"/>
    <n v="14.751666666666665"/>
    <n v="0"/>
    <n v="14.751666666666665"/>
    <n v="0"/>
    <n v="0"/>
    <n v="0"/>
    <n v="8514.2530000000006"/>
    <s v="Tonelada métrica"/>
    <n v="577.17227431928586"/>
    <m/>
    <m/>
  </r>
  <r>
    <x v="22"/>
    <s v="FROTA 02"/>
    <x v="5"/>
    <x v="5"/>
    <d v="1901-06-04T00:00:00"/>
    <n v="90"/>
    <x v="11"/>
    <s v="CA1014KS121"/>
    <s v="04/06/2023"/>
    <s v="00:00:00"/>
    <s v="04/06/2023"/>
    <s v="23:59:59"/>
    <n v="24"/>
    <n v="4.5925000000000002"/>
    <n v="4.5925000000000002"/>
    <n v="0"/>
    <n v="0"/>
    <n v="0"/>
    <n v="0"/>
    <n v="19.407500000000002"/>
    <n v="6.4930555555555571"/>
    <n v="6.4930555555555571"/>
    <n v="0"/>
    <n v="12.914444444444444"/>
    <n v="12.914444444444444"/>
    <n v="11.80111111111111"/>
    <n v="1.1133333333333333"/>
    <n v="0"/>
    <n v="0"/>
    <n v="0"/>
    <n v="80.864583333333343"/>
    <n v="66.543575650879518"/>
    <n v="53.810185185185176"/>
    <n v="73.767552558508527"/>
    <n v="0"/>
    <n v="0"/>
    <n v="1"/>
    <n v="8.6208379936333138E-2"/>
    <n v="0"/>
    <n v="12.914444444444444"/>
    <n v="4.5925000000000002"/>
    <n v="12.914444444444444"/>
    <n v="4.5925000000000002"/>
    <n v="1"/>
    <n v="0"/>
    <n v="12468.593000000001"/>
    <s v="Tonelada métrica"/>
    <n v="965.47652929536309"/>
    <m/>
    <m/>
  </r>
  <r>
    <x v="22"/>
    <s v="FROTA 02"/>
    <x v="5"/>
    <x v="5"/>
    <d v="1901-06-04T00:00:00"/>
    <n v="90"/>
    <x v="12"/>
    <s v="CA1014KS122"/>
    <s v="04/06/2023"/>
    <s v="00:00:00"/>
    <s v="04/06/2023"/>
    <s v="23:59:59"/>
    <n v="23.999999999999996"/>
    <n v="0"/>
    <n v="0"/>
    <n v="0"/>
    <n v="0"/>
    <n v="0"/>
    <n v="0"/>
    <n v="23.999999999999996"/>
    <n v="9.1075000000000017"/>
    <n v="9.1075000000000017"/>
    <n v="0"/>
    <n v="14.892500000000002"/>
    <n v="14.892500000000002"/>
    <n v="11.909166666666668"/>
    <n v="2.9833333333333334"/>
    <n v="0"/>
    <n v="0"/>
    <n v="0"/>
    <n v="100"/>
    <n v="62.05208333333335"/>
    <n v="62.05208333333335"/>
    <n v="100"/>
    <n v="0"/>
    <n v="0"/>
    <n v="0"/>
    <n v="0.20032454815063508"/>
    <n v="0"/>
    <n v="14.892500000000002"/>
    <n v="0"/>
    <n v="14.892500000000002"/>
    <n v="0"/>
    <n v="0"/>
    <n v="0"/>
    <n v="8528.3140000000003"/>
    <s v="Tonelada métrica"/>
    <n v="572.65831794527446"/>
    <m/>
    <m/>
  </r>
  <r>
    <x v="22"/>
    <s v="FROTA 02"/>
    <x v="5"/>
    <x v="5"/>
    <d v="1901-06-04T00:00:00"/>
    <n v="90"/>
    <x v="13"/>
    <s v="CA1014KS123"/>
    <s v="04/06/2023"/>
    <s v="00:00:00"/>
    <s v="04/06/2023"/>
    <s v="23:59:59"/>
    <n v="23.999999999999996"/>
    <n v="8.1991666666666667"/>
    <n v="0"/>
    <n v="0"/>
    <n v="8.1991666666666667"/>
    <n v="8.1991666666666667"/>
    <n v="0"/>
    <n v="15.800833333333337"/>
    <n v="8.1088888888888899"/>
    <n v="8.1088888888888899"/>
    <n v="0"/>
    <n v="7.6919444444444451"/>
    <n v="7.57"/>
    <n v="7.1166666666666671"/>
    <n v="0.45333333333333337"/>
    <n v="0.12194444444444444"/>
    <n v="0"/>
    <n v="0.12194444444444444"/>
    <n v="65.836805555555571"/>
    <n v="48.680625142837044"/>
    <n v="32.049768518518526"/>
    <n v="100"/>
    <n v="0"/>
    <n v="0"/>
    <n v="0"/>
    <n v="5.8936116427720196E-2"/>
    <n v="0"/>
    <n v="7.6919444444444451"/>
    <n v="0"/>
    <n v="3.8459722222222226"/>
    <n v="4.0995833333333334"/>
    <n v="2"/>
    <n v="1"/>
    <n v="5110.0379999999996"/>
    <s v="Tonelada métrica"/>
    <n v="664.33631143692844"/>
    <m/>
    <m/>
  </r>
  <r>
    <x v="23"/>
    <s v="FROTA 01"/>
    <x v="5"/>
    <x v="5"/>
    <d v="1901-06-05T00:00:00"/>
    <n v="90"/>
    <x v="0"/>
    <s v="CA1014KS110"/>
    <s v="05/06/2023"/>
    <s v="00:00:00"/>
    <s v="05/06/2023"/>
    <s v="23:59:59"/>
    <n v="23.999999999999996"/>
    <n v="0"/>
    <n v="0"/>
    <n v="0"/>
    <n v="0"/>
    <n v="0"/>
    <n v="0"/>
    <n v="23.999999999999996"/>
    <n v="7.4702777777777776"/>
    <n v="7.4702777777777776"/>
    <n v="0"/>
    <n v="16.529722222222226"/>
    <n v="16.529722222222226"/>
    <n v="13.908333333333333"/>
    <n v="2.6213888888888892"/>
    <n v="0"/>
    <n v="0"/>
    <n v="0"/>
    <n v="100"/>
    <n v="68.873842592592609"/>
    <n v="68.873842592592609"/>
    <n v="100"/>
    <n v="0"/>
    <n v="0"/>
    <n v="0"/>
    <n v="0.15858638479506612"/>
    <n v="0"/>
    <n v="16.529722222222226"/>
    <n v="0"/>
    <n v="16.529722222222226"/>
    <n v="0"/>
    <n v="0"/>
    <n v="0"/>
    <n v="7241.2139999999999"/>
    <s v="Tonelada métrica"/>
    <n v="438.07233434721974"/>
    <m/>
    <m/>
  </r>
  <r>
    <x v="23"/>
    <s v="FROTA 01"/>
    <x v="5"/>
    <x v="5"/>
    <d v="1901-06-05T00:00:00"/>
    <n v="90"/>
    <x v="1"/>
    <s v="CA1014KS111"/>
    <s v="05/06/2023"/>
    <s v="00:00:00"/>
    <s v="05/06/2023"/>
    <s v="23:59:59"/>
    <n v="24"/>
    <n v="0.49611111111111106"/>
    <n v="0.19222222222222221"/>
    <n v="0"/>
    <n v="0.30388888888888888"/>
    <n v="0.30388888888888888"/>
    <n v="0"/>
    <n v="23.503888888888884"/>
    <n v="7.049722222222222"/>
    <n v="7.049722222222222"/>
    <n v="0"/>
    <n v="16.454166666666666"/>
    <n v="16.454166666666666"/>
    <n v="13.923611111111114"/>
    <n v="2.5305555555555559"/>
    <n v="0"/>
    <n v="0"/>
    <n v="0"/>
    <n v="97.932870370370352"/>
    <n v="70.006145555109086"/>
    <n v="68.559027777777771"/>
    <n v="98.845261735111052"/>
    <n v="0"/>
    <n v="0"/>
    <n v="1"/>
    <n v="0.15379420950451594"/>
    <n v="0"/>
    <n v="16.454166666666666"/>
    <n v="0.19222222222222221"/>
    <n v="8.2270833333333329"/>
    <n v="0.24805555555555553"/>
    <n v="2"/>
    <n v="0.61254199328107506"/>
    <n v="12511.748"/>
    <s v="Tonelada métrica"/>
    <n v="760.3999797417066"/>
    <m/>
    <m/>
  </r>
  <r>
    <x v="23"/>
    <s v="FROTA 01"/>
    <x v="5"/>
    <x v="5"/>
    <d v="1901-06-05T00:00:00"/>
    <n v="90"/>
    <x v="2"/>
    <s v="CA1014KS112"/>
    <s v="05/06/2023"/>
    <s v="00:00:00"/>
    <s v="05/06/2023"/>
    <s v="23:59:59"/>
    <n v="24.000000000000007"/>
    <n v="0"/>
    <n v="0"/>
    <n v="0"/>
    <n v="0"/>
    <n v="0"/>
    <n v="0"/>
    <n v="24.000000000000007"/>
    <n v="6.5944444444444441"/>
    <n v="6.5944444444444441"/>
    <n v="0"/>
    <n v="17.405555555555559"/>
    <n v="17.405555555555559"/>
    <n v="14.875555555555559"/>
    <n v="2.5300000000000002"/>
    <n v="0"/>
    <n v="0"/>
    <n v="0"/>
    <n v="100"/>
    <n v="72.523148148148138"/>
    <n v="72.523148148148138"/>
    <n v="100"/>
    <n v="0"/>
    <n v="0"/>
    <n v="0"/>
    <n v="0.14535588892435364"/>
    <n v="0"/>
    <n v="17.405555555555559"/>
    <n v="0"/>
    <n v="17.405555555555559"/>
    <n v="0"/>
    <n v="0"/>
    <n v="0"/>
    <n v="11389.483"/>
    <s v="Tonelada métrica"/>
    <n v="654.35906160229831"/>
    <m/>
    <m/>
  </r>
  <r>
    <x v="23"/>
    <s v="FROTA 01"/>
    <x v="5"/>
    <x v="5"/>
    <d v="1901-06-05T00:00:00"/>
    <n v="90"/>
    <x v="3"/>
    <s v="CA1014KS113"/>
    <s v="05/06/2023"/>
    <s v="00:00:00"/>
    <s v="05/06/2023"/>
    <s v="23:59:59"/>
    <n v="23.999999999999996"/>
    <n v="7.1405555555555553"/>
    <n v="7.1405555555555553"/>
    <n v="0"/>
    <n v="0"/>
    <n v="0"/>
    <n v="0"/>
    <n v="16.859444444444446"/>
    <n v="5.091388888888889"/>
    <n v="5.091388888888889"/>
    <n v="0"/>
    <n v="11.768055555555557"/>
    <n v="11.768055555555557"/>
    <n v="10.011666666666667"/>
    <n v="1.756388888888889"/>
    <n v="0"/>
    <n v="0"/>
    <n v="0"/>
    <n v="70.247685185185205"/>
    <n v="69.800968794279498"/>
    <n v="49.033564814814831"/>
    <n v="62.236488372434664"/>
    <n v="0"/>
    <n v="0"/>
    <n v="1"/>
    <n v="0.14925056060427239"/>
    <n v="0"/>
    <n v="11.768055555555557"/>
    <n v="7.1405555555555553"/>
    <n v="11.768055555555557"/>
    <n v="7.1405555555555553"/>
    <n v="1"/>
    <n v="0"/>
    <n v="7357.4"/>
    <s v="Tonelada métrica"/>
    <n v="625.2009913843973"/>
    <m/>
    <m/>
  </r>
  <r>
    <x v="23"/>
    <s v="FROTA 01"/>
    <x v="5"/>
    <x v="5"/>
    <d v="1901-06-05T00:00:00"/>
    <n v="90"/>
    <x v="4"/>
    <s v="CA1014KS114"/>
    <s v="05/06/2023"/>
    <s v="00:00:00"/>
    <s v="05/06/2023"/>
    <s v="23:59:59"/>
    <n v="24"/>
    <n v="15.873611111111112"/>
    <n v="0"/>
    <n v="0"/>
    <n v="15.873611111111112"/>
    <n v="15.873611111111112"/>
    <n v="0"/>
    <n v="8.12638888888889"/>
    <n v="4.3333333333333339"/>
    <n v="4.3333333333333339"/>
    <n v="0"/>
    <n v="3.7930555555555565"/>
    <n v="3.7930555555555565"/>
    <n v="2.9513888888888897"/>
    <n v="0.84166666666666667"/>
    <n v="0"/>
    <n v="0"/>
    <n v="0"/>
    <n v="33.859953703703709"/>
    <n v="46.675781917620924"/>
    <n v="15.804398148148152"/>
    <n v="100"/>
    <n v="0"/>
    <n v="0"/>
    <n v="0"/>
    <n v="0.22189674112046864"/>
    <n v="0"/>
    <n v="3.7930555555555565"/>
    <n v="0"/>
    <n v="3.7930555555555565"/>
    <n v="15.873611111111112"/>
    <n v="1"/>
    <n v="1"/>
    <n v="2212.0129999999999"/>
    <s v="Tonelada métrica"/>
    <n v="583.17442694983606"/>
    <m/>
    <m/>
  </r>
  <r>
    <x v="23"/>
    <s v="FROTA 01"/>
    <x v="5"/>
    <x v="5"/>
    <d v="1901-06-05T00:00:00"/>
    <n v="90"/>
    <x v="5"/>
    <s v="CA1014KS115"/>
    <s v="05/06/2023"/>
    <s v="00:00:00"/>
    <s v="05/06/2023"/>
    <s v="23:59:59"/>
    <n v="24.000000000000004"/>
    <n v="0"/>
    <n v="0"/>
    <n v="0"/>
    <n v="0"/>
    <n v="0"/>
    <n v="0"/>
    <n v="24.000000000000004"/>
    <n v="6.5616666666666665"/>
    <n v="6.5616666666666665"/>
    <n v="0"/>
    <n v="17.438333333333336"/>
    <n v="17.438333333333336"/>
    <n v="14.700000000000003"/>
    <n v="2.7383333333333333"/>
    <n v="0"/>
    <n v="0"/>
    <n v="0"/>
    <n v="100"/>
    <n v="72.659722222222229"/>
    <n v="72.659722222222229"/>
    <n v="100"/>
    <n v="0"/>
    <n v="0"/>
    <n v="0"/>
    <n v="0.15702953263882249"/>
    <n v="0"/>
    <n v="17.438333333333336"/>
    <n v="0"/>
    <n v="17.438333333333336"/>
    <n v="0"/>
    <n v="0"/>
    <n v="0"/>
    <n v="12419.423000000001"/>
    <s v="Tonelada métrica"/>
    <n v="712.19093950109891"/>
    <m/>
    <m/>
  </r>
  <r>
    <x v="23"/>
    <s v="FROTA 01"/>
    <x v="5"/>
    <x v="5"/>
    <d v="1901-06-05T00:00:00"/>
    <n v="90"/>
    <x v="6"/>
    <s v="CA1014KS116"/>
    <s v="05/06/2023"/>
    <s v="00:00:00"/>
    <s v="05/06/2023"/>
    <s v="23:59:59"/>
    <n v="24"/>
    <n v="0"/>
    <n v="0"/>
    <n v="0"/>
    <n v="0"/>
    <n v="0"/>
    <n v="0"/>
    <n v="24"/>
    <n v="10.642222222222223"/>
    <n v="10.642222222222223"/>
    <n v="0"/>
    <n v="13.35777777777778"/>
    <n v="13.35777777777778"/>
    <n v="11.135000000000002"/>
    <n v="2.222777777777778"/>
    <n v="0"/>
    <n v="0"/>
    <n v="0"/>
    <n v="100"/>
    <n v="55.657407407407419"/>
    <n v="55.657407407407419"/>
    <n v="100"/>
    <n v="0"/>
    <n v="0"/>
    <n v="0"/>
    <n v="0.16640326068873729"/>
    <n v="0"/>
    <n v="13.35777777777778"/>
    <n v="0"/>
    <n v="13.35777777777778"/>
    <n v="0"/>
    <n v="0"/>
    <n v="0"/>
    <n v="8580.4459999999999"/>
    <s v="Tonelada métrica"/>
    <n v="642.35579770420884"/>
    <m/>
    <m/>
  </r>
  <r>
    <x v="23"/>
    <s v="FROTA 01"/>
    <x v="5"/>
    <x v="5"/>
    <d v="1901-06-05T00:00:00"/>
    <n v="90"/>
    <x v="7"/>
    <s v="CA1014KS117"/>
    <s v="05/06/2023"/>
    <s v="00:00:00"/>
    <s v="05/06/2023"/>
    <s v="23:59:59"/>
    <n v="23.999999999999993"/>
    <n v="0"/>
    <n v="0"/>
    <n v="0"/>
    <n v="0"/>
    <n v="0"/>
    <n v="0"/>
    <n v="23.999999999999993"/>
    <n v="8.2786111111111111"/>
    <n v="8.2786111111111111"/>
    <n v="0"/>
    <n v="15.721388888888887"/>
    <n v="15.721388888888887"/>
    <n v="13.370555555555557"/>
    <n v="2.3508333333333336"/>
    <n v="0"/>
    <n v="0"/>
    <n v="0"/>
    <n v="100"/>
    <n v="65.505787037037038"/>
    <n v="65.505787037037038"/>
    <n v="100"/>
    <n v="0"/>
    <n v="0"/>
    <n v="0"/>
    <n v="0.14953089386363239"/>
    <n v="0"/>
    <n v="15.721388888888887"/>
    <n v="0"/>
    <n v="15.721388888888887"/>
    <n v="0"/>
    <n v="0"/>
    <n v="0"/>
    <n v="9383.2549999999992"/>
    <s v="Tonelada métrica"/>
    <n v="596.84644062406164"/>
    <m/>
    <m/>
  </r>
  <r>
    <x v="23"/>
    <s v="FROTA 01"/>
    <x v="5"/>
    <x v="5"/>
    <d v="1901-06-05T00:00:00"/>
    <n v="90"/>
    <x v="8"/>
    <s v="CA1014KS118"/>
    <s v="05/06/2023"/>
    <s v="00:00:00"/>
    <s v="05/06/2023"/>
    <s v="23:59:59"/>
    <n v="24"/>
    <n v="19.423055555555557"/>
    <n v="19.423055555555557"/>
    <n v="0"/>
    <n v="0"/>
    <n v="0"/>
    <n v="0"/>
    <n v="4.5769444444444449"/>
    <n v="0.8125"/>
    <n v="0.8125"/>
    <n v="0"/>
    <n v="3.7644444444444449"/>
    <n v="3.7644444444444449"/>
    <n v="2.8058333333333336"/>
    <n v="0.95861111111111108"/>
    <n v="0"/>
    <n v="0"/>
    <n v="0"/>
    <n v="19.070601851851855"/>
    <n v="82.247982035564732"/>
    <n v="15.685185185185189"/>
    <n v="16.234800838574426"/>
    <n v="0"/>
    <n v="0"/>
    <n v="1"/>
    <n v="0.25464876033057848"/>
    <n v="0"/>
    <n v="3.7644444444444449"/>
    <n v="19.423055555555557"/>
    <n v="3.7644444444444449"/>
    <n v="19.423055555555557"/>
    <n v="1"/>
    <n v="0"/>
    <n v="3227.2559999999999"/>
    <s v="Tonelada métrica"/>
    <n v="857.29940968122878"/>
    <m/>
    <m/>
  </r>
  <r>
    <x v="23"/>
    <s v="FROTA 02"/>
    <x v="5"/>
    <x v="5"/>
    <d v="1901-06-05T00:00:00"/>
    <n v="90"/>
    <x v="9"/>
    <s v="CA1014KS119"/>
    <s v="05/06/2023"/>
    <s v="00:00:00"/>
    <s v="05/06/2023"/>
    <s v="23:59:59"/>
    <n v="23.999999999999996"/>
    <n v="0"/>
    <n v="0"/>
    <n v="0"/>
    <n v="0"/>
    <n v="0"/>
    <n v="0"/>
    <n v="23.999999999999996"/>
    <n v="6.5019444444444447"/>
    <n v="6.5019444444444447"/>
    <n v="0"/>
    <n v="17.49805555555556"/>
    <n v="17.49805555555556"/>
    <n v="14.161944444444444"/>
    <n v="3.3361111111111112"/>
    <n v="0"/>
    <n v="0"/>
    <n v="0"/>
    <n v="100"/>
    <n v="72.908564814814852"/>
    <n v="72.908564814814852"/>
    <n v="100"/>
    <n v="0"/>
    <n v="0"/>
    <n v="0"/>
    <n v="0.190656104646548"/>
    <n v="0"/>
    <n v="17.49805555555556"/>
    <n v="0"/>
    <n v="17.49805555555556"/>
    <n v="0"/>
    <n v="0"/>
    <n v="0"/>
    <n v="11849.28"/>
    <s v="Tonelada métrica"/>
    <n v="677.17695616973344"/>
    <m/>
    <m/>
  </r>
  <r>
    <x v="23"/>
    <s v="FROTA 02"/>
    <x v="5"/>
    <x v="5"/>
    <d v="1901-06-05T00:00:00"/>
    <n v="90"/>
    <x v="10"/>
    <s v="CA1014KS120"/>
    <s v="05/06/2023"/>
    <s v="00:00:00"/>
    <s v="05/06/2023"/>
    <s v="23:59:59"/>
    <n v="23.999999999999993"/>
    <n v="8.4547222222222231"/>
    <n v="8.4547222222222231"/>
    <n v="0"/>
    <n v="0"/>
    <n v="0"/>
    <n v="0"/>
    <n v="15.545277777777777"/>
    <n v="5.1569444444444441"/>
    <n v="5.1569444444444441"/>
    <n v="0"/>
    <n v="10.388333333333334"/>
    <n v="10.388333333333334"/>
    <n v="8.9747222222222227"/>
    <n v="1.4136111111111112"/>
    <n v="0"/>
    <n v="0"/>
    <n v="0"/>
    <n v="64.771990740740762"/>
    <n v="66.826295945535449"/>
    <n v="43.284722222222236"/>
    <n v="55.130832166285835"/>
    <n v="0"/>
    <n v="0"/>
    <n v="1"/>
    <n v="0.13607679555056421"/>
    <n v="0"/>
    <n v="10.388333333333334"/>
    <n v="8.4547222222222231"/>
    <n v="10.388333333333334"/>
    <n v="8.4547222222222231"/>
    <n v="1"/>
    <n v="0"/>
    <n v="7381.06"/>
    <s v="Tonelada métrica"/>
    <n v="710.51435905663357"/>
    <m/>
    <m/>
  </r>
  <r>
    <x v="23"/>
    <s v="FROTA 02"/>
    <x v="5"/>
    <x v="5"/>
    <d v="1901-06-05T00:00:00"/>
    <n v="90"/>
    <x v="11"/>
    <s v="CA1014KS121"/>
    <s v="05/06/2023"/>
    <s v="00:00:00"/>
    <s v="05/06/2023"/>
    <s v="23:59:59"/>
    <n v="24"/>
    <n v="10.016111111111112"/>
    <n v="10.016111111111112"/>
    <n v="0"/>
    <n v="0"/>
    <n v="0"/>
    <n v="0"/>
    <n v="13.98388888888889"/>
    <n v="4.7241666666666662"/>
    <n v="4.7241666666666662"/>
    <n v="0"/>
    <n v="9.2597222222222229"/>
    <n v="9.2597222222222229"/>
    <n v="7.3802777777777777"/>
    <n v="1.8794444444444443"/>
    <n v="0"/>
    <n v="0"/>
    <n v="0"/>
    <n v="58.266203703703709"/>
    <n v="66.21707520559373"/>
    <n v="38.582175925925924"/>
    <n v="48.037986540429152"/>
    <n v="0"/>
    <n v="0"/>
    <n v="0"/>
    <n v="0.20296985150742458"/>
    <n v="0"/>
    <n v="9.2597222222222229"/>
    <n v="0"/>
    <n v="9.2597222222222229"/>
    <n v="0"/>
    <n v="0"/>
    <n v="0"/>
    <n v="7482.643"/>
    <s v="Tonelada métrica"/>
    <n v="808.08503974801283"/>
    <m/>
    <m/>
  </r>
  <r>
    <x v="23"/>
    <s v="FROTA 02"/>
    <x v="5"/>
    <x v="5"/>
    <d v="1901-06-05T00:00:00"/>
    <n v="90"/>
    <x v="12"/>
    <s v="CA1014KS122"/>
    <s v="05/06/2023"/>
    <s v="00:00:00"/>
    <s v="05/06/2023"/>
    <s v="23:59:59"/>
    <n v="23.999999999999989"/>
    <n v="0"/>
    <n v="0"/>
    <n v="0"/>
    <n v="0"/>
    <n v="0"/>
    <n v="0"/>
    <n v="23.999999999999989"/>
    <n v="7.3888888888888884"/>
    <n v="7.3888888888888884"/>
    <n v="0"/>
    <n v="16.611111111111111"/>
    <n v="16.611111111111111"/>
    <n v="13.42861111111111"/>
    <n v="3.1825000000000001"/>
    <n v="0"/>
    <n v="0"/>
    <n v="0"/>
    <n v="100"/>
    <n v="69.21296296296299"/>
    <n v="69.21296296296299"/>
    <n v="100"/>
    <n v="0"/>
    <n v="0"/>
    <n v="0"/>
    <n v="0.19158862876254182"/>
    <n v="0"/>
    <n v="16.611111111111111"/>
    <n v="0"/>
    <n v="16.611111111111111"/>
    <n v="0"/>
    <n v="0"/>
    <n v="0"/>
    <n v="10087.602999999999"/>
    <s v="Tonelada métrica"/>
    <n v="607.28044816053466"/>
    <m/>
    <m/>
  </r>
  <r>
    <x v="23"/>
    <s v="FROTA 02"/>
    <x v="5"/>
    <x v="5"/>
    <d v="1901-06-05T00:00:00"/>
    <n v="90"/>
    <x v="13"/>
    <s v="CA1014KS123"/>
    <s v="05/06/2023"/>
    <s v="00:00:00"/>
    <s v="05/06/2023"/>
    <s v="23:59:59"/>
    <n v="24.000000000000004"/>
    <n v="0"/>
    <n v="0"/>
    <n v="0"/>
    <n v="0"/>
    <n v="0"/>
    <n v="0"/>
    <n v="24.000000000000004"/>
    <n v="8.0347222222222214"/>
    <n v="8.0347222222222214"/>
    <n v="0"/>
    <n v="15.965277777777777"/>
    <n v="15.965277777777777"/>
    <n v="13.749166666666666"/>
    <n v="2.2161111111111111"/>
    <n v="0"/>
    <n v="0"/>
    <n v="0"/>
    <n v="100"/>
    <n v="66.521990740740719"/>
    <n v="66.521990740740719"/>
    <n v="100"/>
    <n v="0"/>
    <n v="0"/>
    <n v="0"/>
    <n v="0.13880817746846455"/>
    <n v="0"/>
    <n v="15.965277777777777"/>
    <n v="0"/>
    <n v="15.965277777777777"/>
    <n v="0"/>
    <n v="0"/>
    <n v="0"/>
    <n v="9286.7099999999991"/>
    <s v="Tonelada métrica"/>
    <n v="581.6817050891691"/>
    <m/>
    <m/>
  </r>
  <r>
    <x v="23"/>
    <s v="FROTA 01"/>
    <x v="5"/>
    <x v="5"/>
    <d v="1901-06-06T00:00:00"/>
    <n v="90"/>
    <x v="0"/>
    <s v="CA1014KS110"/>
    <s v="06/06/2023"/>
    <s v="00:00:00"/>
    <s v="06/06/2023"/>
    <s v="23:59:59"/>
    <n v="24.000000000000004"/>
    <n v="0"/>
    <n v="0"/>
    <n v="0"/>
    <n v="0"/>
    <n v="0"/>
    <n v="0"/>
    <n v="24.000000000000004"/>
    <n v="5.6502777777777773"/>
    <n v="5.6502777777777773"/>
    <n v="0"/>
    <n v="18.349722222222223"/>
    <n v="18.349722222222223"/>
    <n v="15.721944444444444"/>
    <n v="2.6277777777777778"/>
    <n v="0"/>
    <n v="0"/>
    <n v="0"/>
    <n v="100"/>
    <n v="76.45717592592591"/>
    <n v="76.45717592592591"/>
    <n v="100"/>
    <n v="0"/>
    <n v="0"/>
    <n v="0"/>
    <n v="0.14320531645952861"/>
    <n v="0"/>
    <n v="18.349722222222223"/>
    <n v="0"/>
    <n v="18.349722222222223"/>
    <n v="0"/>
    <n v="0"/>
    <n v="0"/>
    <n v="12213.053"/>
    <s v="Tonelada métrica"/>
    <n v="665.57154664769416"/>
    <m/>
    <m/>
  </r>
  <r>
    <x v="23"/>
    <s v="FROTA 01"/>
    <x v="5"/>
    <x v="5"/>
    <d v="1901-06-06T00:00:00"/>
    <n v="90"/>
    <x v="1"/>
    <s v="CA1014KS111"/>
    <s v="06/06/2023"/>
    <s v="00:00:00"/>
    <s v="06/06/2023"/>
    <s v="23:59:59"/>
    <n v="24"/>
    <n v="0.14749999999999999"/>
    <n v="0"/>
    <n v="0"/>
    <n v="0.14749999999999999"/>
    <n v="0.14749999999999999"/>
    <n v="0"/>
    <n v="23.852499999999999"/>
    <n v="4.8163888888888895"/>
    <n v="4.8163888888888895"/>
    <n v="0"/>
    <n v="19.036111111111108"/>
    <n v="18.637499999999999"/>
    <n v="14.682499999999999"/>
    <n v="3.9549999999999996"/>
    <n v="0.39861111111111114"/>
    <n v="0"/>
    <n v="0.39861111111111114"/>
    <n v="99.385416666666657"/>
    <n v="79.807613923534674"/>
    <n v="79.317129629629619"/>
    <n v="100"/>
    <n v="0"/>
    <n v="0"/>
    <n v="0"/>
    <n v="0.20776302349336059"/>
    <n v="0"/>
    <n v="19.036111111111108"/>
    <n v="0"/>
    <n v="19.036111111111108"/>
    <n v="0.14749999999999999"/>
    <n v="1"/>
    <n v="1"/>
    <n v="13948.093999999999"/>
    <s v="Tonelada métrica"/>
    <n v="732.71761856121395"/>
    <m/>
    <m/>
  </r>
  <r>
    <x v="23"/>
    <s v="FROTA 01"/>
    <x v="5"/>
    <x v="5"/>
    <d v="1901-06-06T00:00:00"/>
    <n v="90"/>
    <x v="2"/>
    <s v="CA1014KS112"/>
    <s v="06/06/2023"/>
    <s v="00:00:00"/>
    <s v="06/06/2023"/>
    <s v="23:59:59"/>
    <n v="23.999999999999993"/>
    <n v="0"/>
    <n v="0"/>
    <n v="0"/>
    <n v="0"/>
    <n v="0"/>
    <n v="0"/>
    <n v="23.999999999999993"/>
    <n v="6.9527777777777775"/>
    <n v="6.9527777777777775"/>
    <n v="0"/>
    <n v="17.047222222222224"/>
    <n v="17.047222222222224"/>
    <n v="14.053611111111111"/>
    <n v="2.993611111111111"/>
    <n v="0"/>
    <n v="0"/>
    <n v="0"/>
    <n v="100"/>
    <n v="71.030092592592624"/>
    <n v="71.030092592592624"/>
    <n v="100"/>
    <n v="0"/>
    <n v="0"/>
    <n v="0"/>
    <n v="0.17560697409157566"/>
    <n v="0"/>
    <n v="17.047222222222224"/>
    <n v="0"/>
    <n v="17.047222222222224"/>
    <n v="0"/>
    <n v="0"/>
    <n v="0"/>
    <n v="13185.06"/>
    <s v="Tonelada métrica"/>
    <n v="773.44331106403786"/>
    <m/>
    <m/>
  </r>
  <r>
    <x v="23"/>
    <s v="FROTA 01"/>
    <x v="5"/>
    <x v="5"/>
    <d v="1901-06-06T00:00:00"/>
    <n v="90"/>
    <x v="3"/>
    <s v="CA1014KS113"/>
    <s v="06/06/2023"/>
    <s v="00:00:00"/>
    <s v="06/06/2023"/>
    <s v="23:59:59"/>
    <n v="24"/>
    <n v="9.3402777777777786"/>
    <n v="0"/>
    <n v="0"/>
    <n v="9.3402777777777786"/>
    <n v="9.3402777777777786"/>
    <n v="0"/>
    <n v="14.659722222222221"/>
    <n v="5.0458333333333334"/>
    <n v="5.0458333333333334"/>
    <n v="0"/>
    <n v="9.6138888888888872"/>
    <n v="9.6138888888888872"/>
    <n v="8.4430555555555529"/>
    <n v="1.1708333333333334"/>
    <n v="0"/>
    <n v="0"/>
    <n v="0"/>
    <n v="61.082175925925917"/>
    <n v="65.580293699668388"/>
    <n v="40.057870370370367"/>
    <n v="100"/>
    <n v="0"/>
    <n v="0"/>
    <n v="0"/>
    <n v="0.12178561109505925"/>
    <n v="0"/>
    <n v="9.6138888888888872"/>
    <n v="0"/>
    <n v="9.6138888888888872"/>
    <n v="9.3402777777777786"/>
    <n v="1"/>
    <n v="1"/>
    <n v="8032.8469999999998"/>
    <s v="Tonelada métrica"/>
    <n v="835.54606183183955"/>
    <m/>
    <m/>
  </r>
  <r>
    <x v="23"/>
    <s v="FROTA 01"/>
    <x v="5"/>
    <x v="5"/>
    <d v="1901-06-06T00:00:00"/>
    <n v="90"/>
    <x v="4"/>
    <s v="CA1014KS114"/>
    <s v="06/06/2023"/>
    <s v="00:00:00"/>
    <s v="06/06/2023"/>
    <s v="23:59:59"/>
    <n v="23.999999999999996"/>
    <n v="2.2569444444444446"/>
    <n v="2.2569444444444446"/>
    <n v="0"/>
    <n v="0"/>
    <n v="0"/>
    <n v="0"/>
    <n v="21.743055555555557"/>
    <n v="7.1550000000000011"/>
    <n v="7.1550000000000011"/>
    <n v="0"/>
    <n v="14.588055555555561"/>
    <n v="14.588055555555561"/>
    <n v="11.692222222222224"/>
    <n v="2.8958333333333335"/>
    <n v="0"/>
    <n v="0"/>
    <n v="0"/>
    <n v="90.596064814814838"/>
    <n v="67.09294155221977"/>
    <n v="60.783564814814852"/>
    <n v="86.60169519474951"/>
    <n v="0"/>
    <n v="0"/>
    <n v="1"/>
    <n v="0.19850715006569294"/>
    <n v="0"/>
    <n v="14.588055555555561"/>
    <n v="2.2569444444444446"/>
    <n v="14.588055555555561"/>
    <n v="2.2569444444444446"/>
    <n v="1"/>
    <n v="0"/>
    <n v="12029.781000000001"/>
    <s v="Tonelada métrica"/>
    <n v="824.63224479692269"/>
    <m/>
    <m/>
  </r>
  <r>
    <x v="23"/>
    <s v="FROTA 01"/>
    <x v="5"/>
    <x v="5"/>
    <d v="1901-06-06T00:00:00"/>
    <n v="90"/>
    <x v="5"/>
    <s v="CA1014KS115"/>
    <s v="06/06/2023"/>
    <s v="00:00:00"/>
    <s v="06/06/2023"/>
    <s v="23:59:59"/>
    <n v="24"/>
    <n v="2.1022222222222222"/>
    <n v="2.1022222222222222"/>
    <n v="0"/>
    <n v="0"/>
    <n v="0"/>
    <n v="0"/>
    <n v="21.89777777777778"/>
    <n v="6.5836111111111109"/>
    <n v="6.5836111111111109"/>
    <n v="0"/>
    <n v="15.314166666666665"/>
    <n v="15.209999999999999"/>
    <n v="12.842500000000001"/>
    <n v="2.3675000000000002"/>
    <n v="0.10416666666666667"/>
    <n v="0"/>
    <n v="0.10416666666666667"/>
    <n v="91.240740740740748"/>
    <n v="69.934798051552661"/>
    <n v="63.809027777777771"/>
    <n v="87.929632051547856"/>
    <n v="0"/>
    <n v="0"/>
    <n v="2"/>
    <n v="0.15459541818577571"/>
    <n v="0"/>
    <n v="7.6570833333333326"/>
    <n v="1.0511111111111111"/>
    <n v="7.6570833333333326"/>
    <n v="1.0511111111111111"/>
    <n v="2"/>
    <n v="0"/>
    <n v="13317.853999999999"/>
    <s v="Tonelada métrica"/>
    <n v="869.64274908853429"/>
    <m/>
    <m/>
  </r>
  <r>
    <x v="23"/>
    <s v="FROTA 01"/>
    <x v="5"/>
    <x v="5"/>
    <d v="1901-06-06T00:00:00"/>
    <n v="90"/>
    <x v="6"/>
    <s v="CA1014KS116"/>
    <s v="06/06/2023"/>
    <s v="00:00:00"/>
    <s v="06/06/2023"/>
    <s v="23:59:59"/>
    <n v="24"/>
    <n v="0"/>
    <n v="0"/>
    <n v="0"/>
    <n v="0"/>
    <n v="0"/>
    <n v="0"/>
    <n v="24"/>
    <n v="5.1391666666666671"/>
    <n v="5.1391666666666671"/>
    <n v="0"/>
    <n v="18.860833333333332"/>
    <n v="18.860833333333332"/>
    <n v="15.576111111111111"/>
    <n v="3.2847222222222223"/>
    <n v="0"/>
    <n v="0"/>
    <n v="0"/>
    <n v="100"/>
    <n v="78.586805555555543"/>
    <n v="78.586805555555543"/>
    <n v="100"/>
    <n v="0"/>
    <n v="0"/>
    <n v="0"/>
    <n v="0.17415573130679393"/>
    <n v="0"/>
    <n v="18.860833333333332"/>
    <n v="0"/>
    <n v="18.860833333333332"/>
    <n v="0"/>
    <n v="0"/>
    <n v="0"/>
    <n v="16668.63"/>
    <s v="Tonelada métrica"/>
    <n v="883.76954005213656"/>
    <m/>
    <m/>
  </r>
  <r>
    <x v="23"/>
    <s v="FROTA 01"/>
    <x v="5"/>
    <x v="5"/>
    <d v="1901-06-06T00:00:00"/>
    <n v="90"/>
    <x v="7"/>
    <s v="CA1014KS117"/>
    <s v="06/06/2023"/>
    <s v="00:00:00"/>
    <s v="06/06/2023"/>
    <s v="23:59:59"/>
    <n v="24"/>
    <n v="0"/>
    <n v="0"/>
    <n v="0"/>
    <n v="0"/>
    <n v="0"/>
    <n v="0"/>
    <n v="24"/>
    <n v="5.5602777777777783"/>
    <n v="5.5602777777777783"/>
    <n v="0"/>
    <n v="18.439722222222223"/>
    <n v="18.439722222222223"/>
    <n v="15.890555555555556"/>
    <n v="2.5491666666666664"/>
    <n v="0"/>
    <n v="0"/>
    <n v="0"/>
    <n v="100"/>
    <n v="76.832175925925924"/>
    <n v="76.832175925925924"/>
    <n v="100"/>
    <n v="0"/>
    <n v="0"/>
    <n v="0"/>
    <n v="0.13824322492204327"/>
    <n v="0"/>
    <n v="18.439722222222223"/>
    <n v="0"/>
    <n v="18.439722222222223"/>
    <n v="0"/>
    <n v="0"/>
    <n v="0"/>
    <n v="15337.633"/>
    <s v="Tonelada métrica"/>
    <n v="831.77136917584289"/>
    <m/>
    <m/>
  </r>
  <r>
    <x v="23"/>
    <s v="FROTA 01"/>
    <x v="5"/>
    <x v="5"/>
    <d v="1901-06-06T00:00:00"/>
    <n v="90"/>
    <x v="8"/>
    <s v="CA1014KS118"/>
    <s v="06/06/2023"/>
    <s v="00:00:00"/>
    <s v="06/06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3"/>
    <s v="FROTA 02"/>
    <x v="5"/>
    <x v="5"/>
    <d v="1901-06-06T00:00:00"/>
    <n v="90"/>
    <x v="9"/>
    <s v="CA1014KS119"/>
    <s v="06/06/2023"/>
    <s v="00:00:00"/>
    <s v="06/06/2023"/>
    <s v="23:59:59"/>
    <n v="24"/>
    <n v="0"/>
    <n v="0"/>
    <n v="0"/>
    <n v="0"/>
    <n v="0"/>
    <n v="0"/>
    <n v="24"/>
    <n v="7.5375000000000005"/>
    <n v="7.5375000000000005"/>
    <n v="0"/>
    <n v="16.462500000000002"/>
    <n v="16.462500000000002"/>
    <n v="14.026388888888889"/>
    <n v="2.4361111111111113"/>
    <n v="0"/>
    <n v="0"/>
    <n v="0"/>
    <n v="100"/>
    <n v="68.593750000000014"/>
    <n v="68.593750000000014"/>
    <n v="100"/>
    <n v="0"/>
    <n v="0"/>
    <n v="0"/>
    <n v="0.14797941449422086"/>
    <n v="0"/>
    <n v="16.462500000000002"/>
    <n v="0"/>
    <n v="16.462500000000002"/>
    <n v="0"/>
    <n v="0"/>
    <n v="0"/>
    <n v="12056.982"/>
    <s v="Tonelada métrica"/>
    <n v="732.39070615034177"/>
    <m/>
    <m/>
  </r>
  <r>
    <x v="23"/>
    <s v="FROTA 02"/>
    <x v="5"/>
    <x v="5"/>
    <d v="1901-06-06T00:00:00"/>
    <n v="90"/>
    <x v="10"/>
    <s v="CA1014KS120"/>
    <s v="06/06/2023"/>
    <s v="00:00:00"/>
    <s v="06/06/2023"/>
    <s v="23:59:59"/>
    <n v="23.999999999999996"/>
    <n v="3.8938888888888887"/>
    <n v="3.8938888888888887"/>
    <n v="0"/>
    <n v="0"/>
    <n v="0"/>
    <n v="0"/>
    <n v="20.106111111111108"/>
    <n v="4.8816666666666668"/>
    <n v="4.8816666666666668"/>
    <n v="0"/>
    <n v="15.224444444444444"/>
    <n v="15.224444444444444"/>
    <n v="13.144722222222223"/>
    <n v="2.0797222222222222"/>
    <n v="0"/>
    <n v="0"/>
    <n v="0"/>
    <n v="83.775462962962962"/>
    <n v="75.720482993009313"/>
    <n v="63.435185185185198"/>
    <n v="79.632696945921595"/>
    <n v="0"/>
    <n v="0"/>
    <n v="0"/>
    <n v="0.13660414538023646"/>
    <n v="0"/>
    <n v="15.224444444444444"/>
    <n v="0"/>
    <n v="15.224444444444444"/>
    <n v="0"/>
    <n v="0"/>
    <n v="0"/>
    <n v="12358.249"/>
    <s v="Tonelada métrica"/>
    <n v="811.73727193110471"/>
    <m/>
    <m/>
  </r>
  <r>
    <x v="23"/>
    <s v="FROTA 02"/>
    <x v="5"/>
    <x v="5"/>
    <d v="1901-06-06T00:00:00"/>
    <n v="90"/>
    <x v="11"/>
    <s v="CA1014KS121"/>
    <s v="06/06/2023"/>
    <s v="00:00:00"/>
    <s v="06/06/2023"/>
    <s v="23:59:59"/>
    <n v="23.999999999999993"/>
    <n v="1.5641666666666667"/>
    <n v="0"/>
    <n v="0"/>
    <n v="1.5641666666666667"/>
    <n v="1.5641666666666667"/>
    <n v="0"/>
    <n v="22.435833333333328"/>
    <n v="7.8269444444444449"/>
    <n v="7.8269444444444449"/>
    <n v="0"/>
    <n v="14.60888888888889"/>
    <n v="14.60888888888889"/>
    <n v="12.301111111111112"/>
    <n v="2.3077777777777775"/>
    <n v="0"/>
    <n v="0"/>
    <n v="0"/>
    <n v="93.482638888888886"/>
    <n v="65.114090802164213"/>
    <n v="60.870370370370395"/>
    <n v="100"/>
    <n v="0"/>
    <n v="0"/>
    <n v="0"/>
    <n v="0.15797079403711589"/>
    <n v="0"/>
    <n v="14.60888888888889"/>
    <n v="0"/>
    <n v="14.60888888888889"/>
    <n v="1.5641666666666667"/>
    <n v="1"/>
    <n v="1"/>
    <n v="13347.178"/>
    <s v="Tonelada métrica"/>
    <n v="913.63402798904769"/>
    <m/>
    <m/>
  </r>
  <r>
    <x v="23"/>
    <s v="FROTA 02"/>
    <x v="5"/>
    <x v="5"/>
    <d v="1901-06-06T00:00:00"/>
    <n v="90"/>
    <x v="12"/>
    <s v="CA1014KS122"/>
    <s v="06/06/2023"/>
    <s v="00:00:00"/>
    <s v="06/06/2023"/>
    <s v="23:59:59"/>
    <n v="24.000000000000004"/>
    <n v="0"/>
    <n v="0"/>
    <n v="0"/>
    <n v="0"/>
    <n v="0"/>
    <n v="0"/>
    <n v="24.000000000000004"/>
    <n v="7.7386111111111111"/>
    <n v="7.7386111111111111"/>
    <n v="0"/>
    <n v="16.261388888888888"/>
    <n v="16.261388888888888"/>
    <n v="13.127777777777778"/>
    <n v="3.1336111111111107"/>
    <n v="0"/>
    <n v="0"/>
    <n v="0"/>
    <n v="100"/>
    <n v="67.755787037037024"/>
    <n v="67.755787037037024"/>
    <n v="100"/>
    <n v="0"/>
    <n v="0"/>
    <n v="0"/>
    <n v="0.19270255034932782"/>
    <n v="0"/>
    <n v="16.261388888888888"/>
    <n v="0"/>
    <n v="16.261388888888888"/>
    <n v="0"/>
    <n v="0"/>
    <n v="0"/>
    <n v="13062.537"/>
    <s v="Tonelada métrica"/>
    <n v="803.28544438940219"/>
    <m/>
    <m/>
  </r>
  <r>
    <x v="23"/>
    <s v="FROTA 02"/>
    <x v="5"/>
    <x v="5"/>
    <d v="1901-06-06T00:00:00"/>
    <n v="90"/>
    <x v="13"/>
    <s v="CA1014KS123"/>
    <s v="06/06/2023"/>
    <s v="00:00:00"/>
    <s v="06/06/2023"/>
    <s v="23:59:59"/>
    <n v="23.999999999999996"/>
    <n v="18.766944444444444"/>
    <n v="0"/>
    <n v="0"/>
    <n v="18.766944444444444"/>
    <n v="18.766944444444444"/>
    <n v="0"/>
    <n v="5.2330555555555556"/>
    <n v="1.8749999999999998"/>
    <n v="1.8749999999999998"/>
    <n v="0"/>
    <n v="3.3580555555555556"/>
    <n v="3.3580555555555556"/>
    <n v="2.8050000000000002"/>
    <n v="0.55305555555555552"/>
    <n v="0"/>
    <n v="0"/>
    <n v="0"/>
    <n v="21.804398148148152"/>
    <n v="64.170072721482029"/>
    <n v="13.991898148148149"/>
    <n v="100"/>
    <n v="0"/>
    <n v="0"/>
    <n v="0"/>
    <n v="0.16469517743403092"/>
    <n v="0"/>
    <n v="3.3580555555555556"/>
    <n v="0"/>
    <n v="3.3580555555555556"/>
    <n v="18.766944444444444"/>
    <n v="1"/>
    <n v="1"/>
    <n v="2567.6909999999998"/>
    <s v="Tonelada métrica"/>
    <n v="764.63624782860347"/>
    <m/>
    <m/>
  </r>
  <r>
    <x v="23"/>
    <s v="FROTA 01"/>
    <x v="5"/>
    <x v="5"/>
    <d v="1901-06-07T00:00:00"/>
    <n v="90"/>
    <x v="0"/>
    <s v="CA1014KS110"/>
    <s v="07/06/2023"/>
    <s v="00:00:00"/>
    <s v="07/06/2023"/>
    <s v="23:59:59"/>
    <n v="24.000000000000007"/>
    <n v="0"/>
    <n v="0"/>
    <n v="0"/>
    <n v="0"/>
    <n v="0"/>
    <n v="0"/>
    <n v="24.000000000000007"/>
    <n v="7.326944444444444"/>
    <n v="7.326944444444444"/>
    <n v="0"/>
    <n v="16.673055555555553"/>
    <n v="16.673055555555553"/>
    <n v="15.493333333333332"/>
    <n v="1.1797222222222221"/>
    <n v="0"/>
    <n v="0"/>
    <n v="0"/>
    <n v="100"/>
    <n v="69.471064814814781"/>
    <n v="69.471064814814781"/>
    <n v="100"/>
    <n v="0"/>
    <n v="0"/>
    <n v="0"/>
    <n v="7.075621011945421E-2"/>
    <n v="0"/>
    <n v="16.673055555555553"/>
    <n v="0"/>
    <n v="16.673055555555553"/>
    <n v="0"/>
    <n v="0"/>
    <n v="0"/>
    <n v="12511.605"/>
    <s v="Tonelada métrica"/>
    <n v="750.40864335338142"/>
    <m/>
    <m/>
  </r>
  <r>
    <x v="23"/>
    <s v="FROTA 01"/>
    <x v="5"/>
    <x v="5"/>
    <d v="1901-06-07T00:00:00"/>
    <n v="90"/>
    <x v="1"/>
    <s v="CA1014KS111"/>
    <s v="07/06/2023"/>
    <s v="00:00:00"/>
    <s v="07/06/2023"/>
    <s v="23:59:59"/>
    <n v="24"/>
    <n v="0"/>
    <n v="0"/>
    <n v="0"/>
    <n v="0"/>
    <n v="0"/>
    <n v="0"/>
    <n v="24"/>
    <n v="6.6427777777777779"/>
    <n v="6.6427777777777779"/>
    <n v="0"/>
    <n v="17.357222222222219"/>
    <n v="17.295555555555552"/>
    <n v="14.970277777777778"/>
    <n v="2.3252777777777776"/>
    <n v="6.1666666666666668E-2"/>
    <n v="0"/>
    <n v="6.1666666666666668E-2"/>
    <n v="100"/>
    <n v="72.321759259259238"/>
    <n v="72.321759259259238"/>
    <n v="100"/>
    <n v="0"/>
    <n v="0"/>
    <n v="0"/>
    <n v="0.13396600838587844"/>
    <n v="0"/>
    <n v="17.357222222222219"/>
    <n v="0"/>
    <n v="17.357222222222219"/>
    <n v="0"/>
    <n v="0"/>
    <n v="0"/>
    <n v="11949.728999999999"/>
    <s v="Tonelada métrica"/>
    <n v="688.45860512754859"/>
    <m/>
    <m/>
  </r>
  <r>
    <x v="23"/>
    <s v="FROTA 01"/>
    <x v="5"/>
    <x v="5"/>
    <d v="1901-06-07T00:00:00"/>
    <n v="90"/>
    <x v="2"/>
    <s v="CA1014KS112"/>
    <s v="07/06/2023"/>
    <s v="00:00:00"/>
    <s v="07/06/2023"/>
    <s v="23:59:59"/>
    <n v="23.999999999999996"/>
    <n v="0"/>
    <n v="0"/>
    <n v="0"/>
    <n v="0"/>
    <n v="0"/>
    <n v="0"/>
    <n v="23.999999999999996"/>
    <n v="7.1174999999999997"/>
    <n v="7.1174999999999997"/>
    <n v="0"/>
    <n v="16.882500000000004"/>
    <n v="16.882500000000004"/>
    <n v="14.6525"/>
    <n v="2.23"/>
    <n v="0"/>
    <n v="0"/>
    <n v="0"/>
    <n v="100"/>
    <n v="70.343750000000028"/>
    <n v="70.343750000000028"/>
    <n v="100"/>
    <n v="0"/>
    <n v="0"/>
    <n v="0"/>
    <n v="0.13208944172960163"/>
    <n v="0"/>
    <n v="16.882500000000004"/>
    <n v="0"/>
    <n v="16.882500000000004"/>
    <n v="0"/>
    <n v="0"/>
    <n v="0"/>
    <n v="11979.002"/>
    <s v="Tonelada métrica"/>
    <n v="709.55142899452187"/>
    <m/>
    <m/>
  </r>
  <r>
    <x v="23"/>
    <s v="FROTA 01"/>
    <x v="5"/>
    <x v="5"/>
    <d v="1901-06-07T00:00:00"/>
    <n v="90"/>
    <x v="3"/>
    <s v="CA1014KS113"/>
    <s v="07/06/2023"/>
    <s v="00:00:00"/>
    <s v="07/06/2023"/>
    <s v="23:59:59"/>
    <n v="23.999999999999996"/>
    <n v="0"/>
    <n v="0"/>
    <n v="0"/>
    <n v="0"/>
    <n v="0"/>
    <n v="0"/>
    <n v="23.999999999999996"/>
    <n v="5.5925000000000002"/>
    <n v="5.5925000000000002"/>
    <n v="0"/>
    <n v="18.407499999999999"/>
    <n v="18.244444444444444"/>
    <n v="15.418055555555558"/>
    <n v="2.8263888888888888"/>
    <n v="0.16305555555555556"/>
    <n v="0"/>
    <n v="0.16305555555555556"/>
    <n v="100"/>
    <n v="76.697916666666671"/>
    <n v="76.697916666666671"/>
    <n v="100"/>
    <n v="0"/>
    <n v="0"/>
    <n v="0"/>
    <n v="0.15354550530429928"/>
    <n v="0"/>
    <n v="18.407499999999999"/>
    <n v="0"/>
    <n v="18.407499999999999"/>
    <n v="0"/>
    <n v="0"/>
    <n v="0"/>
    <n v="12298.808999999999"/>
    <s v="Tonelada métrica"/>
    <n v="668.14119244872938"/>
    <m/>
    <m/>
  </r>
  <r>
    <x v="23"/>
    <s v="FROTA 01"/>
    <x v="5"/>
    <x v="5"/>
    <d v="1901-06-07T00:00:00"/>
    <n v="90"/>
    <x v="4"/>
    <s v="CA1014KS114"/>
    <s v="07/06/2023"/>
    <s v="00:00:00"/>
    <s v="07/06/2023"/>
    <s v="23:59:59"/>
    <n v="24"/>
    <n v="0"/>
    <n v="0"/>
    <n v="0"/>
    <n v="0"/>
    <n v="0"/>
    <n v="0"/>
    <n v="24"/>
    <n v="7.5466666666666677"/>
    <n v="7.5466666666666677"/>
    <n v="0"/>
    <n v="16.45333333333333"/>
    <n v="16.45333333333333"/>
    <n v="13.968611111111111"/>
    <n v="2.4847222222222225"/>
    <n v="0"/>
    <n v="0"/>
    <n v="0"/>
    <n v="100"/>
    <n v="68.555555555555543"/>
    <n v="68.555555555555543"/>
    <n v="100"/>
    <n v="0"/>
    <n v="0"/>
    <n v="0"/>
    <n v="0.15101634251755813"/>
    <n v="0"/>
    <n v="16.45333333333333"/>
    <n v="0"/>
    <n v="16.45333333333333"/>
    <n v="0"/>
    <n v="0"/>
    <n v="0"/>
    <n v="12489.396000000001"/>
    <s v="Tonelada métrica"/>
    <n v="759.07998379254479"/>
    <m/>
    <m/>
  </r>
  <r>
    <x v="23"/>
    <s v="FROTA 01"/>
    <x v="5"/>
    <x v="5"/>
    <d v="1901-06-07T00:00:00"/>
    <n v="90"/>
    <x v="5"/>
    <s v="CA1014KS115"/>
    <s v="07/06/2023"/>
    <s v="00:00:00"/>
    <s v="07/06/2023"/>
    <s v="23:59:59"/>
    <n v="24"/>
    <n v="0.72777777777777775"/>
    <n v="0.72777777777777775"/>
    <n v="0"/>
    <n v="0"/>
    <n v="0"/>
    <n v="0"/>
    <n v="23.272222222222222"/>
    <n v="9.5163888888888888"/>
    <n v="9.5163888888888888"/>
    <n v="0"/>
    <n v="13.755833333333332"/>
    <n v="13.755833333333332"/>
    <n v="12.464722222222221"/>
    <n v="1.2911111111111111"/>
    <n v="0"/>
    <n v="0"/>
    <n v="0"/>
    <n v="96.967592592592595"/>
    <n v="59.108379088087837"/>
    <n v="57.315972222222214"/>
    <n v="94.975163498973942"/>
    <n v="0"/>
    <n v="0"/>
    <n v="1"/>
    <n v="9.3859170856808227E-2"/>
    <n v="0"/>
    <n v="13.755833333333332"/>
    <n v="0.72777777777777775"/>
    <n v="13.755833333333332"/>
    <n v="0.72777777777777775"/>
    <n v="1"/>
    <n v="0"/>
    <n v="9956.7090000000007"/>
    <s v="Tonelada métrica"/>
    <n v="723.81721693826887"/>
    <m/>
    <m/>
  </r>
  <r>
    <x v="23"/>
    <s v="FROTA 01"/>
    <x v="5"/>
    <x v="5"/>
    <d v="1901-06-07T00:00:00"/>
    <n v="90"/>
    <x v="6"/>
    <s v="CA1014KS116"/>
    <s v="07/06/2023"/>
    <s v="00:00:00"/>
    <s v="07/06/2023"/>
    <s v="23:59:59"/>
    <n v="24.000000000000004"/>
    <n v="0"/>
    <n v="0"/>
    <n v="0"/>
    <n v="0"/>
    <n v="0"/>
    <n v="0"/>
    <n v="24.000000000000004"/>
    <n v="7.2047222222222222"/>
    <n v="7.2047222222222222"/>
    <n v="0"/>
    <n v="16.79527777777778"/>
    <n v="16.79527777777778"/>
    <n v="14.595555555555556"/>
    <n v="2.1997222222222224"/>
    <n v="0"/>
    <n v="0"/>
    <n v="0"/>
    <n v="100"/>
    <n v="69.980324074074076"/>
    <n v="69.980324074074076"/>
    <n v="100"/>
    <n v="0"/>
    <n v="0"/>
    <n v="0"/>
    <n v="0.13097266096621074"/>
    <n v="0"/>
    <n v="16.79527777777778"/>
    <n v="0"/>
    <n v="16.79527777777778"/>
    <n v="0"/>
    <n v="0"/>
    <n v="0"/>
    <n v="15870.048000000001"/>
    <s v="Tonelada métrica"/>
    <n v="944.91131435754141"/>
    <m/>
    <m/>
  </r>
  <r>
    <x v="23"/>
    <s v="FROTA 01"/>
    <x v="5"/>
    <x v="5"/>
    <d v="1901-06-07T00:00:00"/>
    <n v="90"/>
    <x v="7"/>
    <s v="CA1014KS117"/>
    <s v="07/06/2023"/>
    <s v="00:00:00"/>
    <s v="07/06/2023"/>
    <s v="23:59:59"/>
    <n v="24.000000000000004"/>
    <n v="0"/>
    <n v="0"/>
    <n v="0"/>
    <n v="0"/>
    <n v="0"/>
    <n v="0"/>
    <n v="24.000000000000004"/>
    <n v="6.0366666666666671"/>
    <n v="6.0366666666666671"/>
    <n v="0"/>
    <n v="17.963333333333331"/>
    <n v="17.963333333333331"/>
    <n v="16.091666666666669"/>
    <n v="1.8716666666666666"/>
    <n v="0"/>
    <n v="0"/>
    <n v="0"/>
    <n v="100"/>
    <n v="74.8472222222222"/>
    <n v="74.8472222222222"/>
    <n v="100"/>
    <n v="0"/>
    <n v="0"/>
    <n v="0"/>
    <n v="0.10419372796437187"/>
    <n v="0"/>
    <n v="17.963333333333331"/>
    <n v="0"/>
    <n v="17.963333333333331"/>
    <n v="0"/>
    <n v="0"/>
    <n v="0"/>
    <n v="11399.866"/>
    <s v="Tonelada métrica"/>
    <n v="634.61863054370019"/>
    <m/>
    <m/>
  </r>
  <r>
    <x v="23"/>
    <s v="FROTA 01"/>
    <x v="5"/>
    <x v="5"/>
    <d v="1901-06-07T00:00:00"/>
    <n v="90"/>
    <x v="8"/>
    <s v="CA1014KS118"/>
    <s v="07/06/2023"/>
    <s v="00:00:00"/>
    <s v="07/06/2023"/>
    <s v="23:59:59"/>
    <n v="24"/>
    <n v="18.324722222222221"/>
    <n v="18.324722222222221"/>
    <n v="0"/>
    <n v="0"/>
    <n v="0"/>
    <n v="0"/>
    <n v="5.6752777777777776"/>
    <n v="2.1333333333333333"/>
    <n v="2.1333333333333333"/>
    <n v="0"/>
    <n v="3.5419444444444443"/>
    <n v="3.5419444444444443"/>
    <n v="2.9613888888888886"/>
    <n v="0.5805555555555556"/>
    <n v="0"/>
    <n v="0"/>
    <n v="0"/>
    <n v="23.64699074074074"/>
    <n v="62.410063139347074"/>
    <n v="14.758101851851851"/>
    <n v="16.197916666666668"/>
    <n v="0"/>
    <n v="0"/>
    <n v="0"/>
    <n v="0.16390871304211435"/>
    <n v="0"/>
    <n v="3.5419444444444443"/>
    <n v="0"/>
    <n v="3.5419444444444443"/>
    <n v="0"/>
    <n v="0"/>
    <n v="0"/>
    <n v="2548.0300000000002"/>
    <s v="Tonelada métrica"/>
    <n v="719.38734216924058"/>
    <m/>
    <m/>
  </r>
  <r>
    <x v="23"/>
    <s v="FROTA 02"/>
    <x v="5"/>
    <x v="5"/>
    <d v="1901-06-07T00:00:00"/>
    <n v="90"/>
    <x v="9"/>
    <s v="CA1014KS119"/>
    <s v="07/06/2023"/>
    <s v="00:00:00"/>
    <s v="07/06/2023"/>
    <s v="23:59:59"/>
    <n v="23.999999999999996"/>
    <n v="0"/>
    <n v="0"/>
    <n v="0"/>
    <n v="0"/>
    <n v="0"/>
    <n v="0"/>
    <n v="23.999999999999996"/>
    <n v="7.1527777777777777"/>
    <n v="7.1527777777777777"/>
    <n v="0"/>
    <n v="16.847222222222221"/>
    <n v="16.847222222222221"/>
    <n v="14.481944444444446"/>
    <n v="2.365277777777778"/>
    <n v="0"/>
    <n v="0"/>
    <n v="0"/>
    <n v="100"/>
    <n v="70.196759259259267"/>
    <n v="70.196759259259267"/>
    <n v="100"/>
    <n v="0"/>
    <n v="0"/>
    <n v="0"/>
    <n v="0.14039571310799673"/>
    <n v="0"/>
    <n v="16.847222222222221"/>
    <n v="0"/>
    <n v="16.847222222222221"/>
    <n v="0"/>
    <n v="0"/>
    <n v="0"/>
    <n v="11710.885"/>
    <s v="Tonelada métrica"/>
    <n v="695.12260511129432"/>
    <m/>
    <m/>
  </r>
  <r>
    <x v="23"/>
    <s v="FROTA 02"/>
    <x v="5"/>
    <x v="5"/>
    <d v="1901-06-07T00:00:00"/>
    <n v="90"/>
    <x v="10"/>
    <s v="CA1014KS120"/>
    <s v="07/06/2023"/>
    <s v="00:00:00"/>
    <s v="07/06/2023"/>
    <s v="23:59:59"/>
    <n v="24.000000000000004"/>
    <n v="4.6622222222222218"/>
    <n v="0"/>
    <n v="0"/>
    <n v="4.6622222222222218"/>
    <n v="4.6622222222222218"/>
    <n v="0"/>
    <n v="19.337777777777777"/>
    <n v="5.8908333333333323"/>
    <n v="5.8908333333333323"/>
    <n v="0"/>
    <n v="13.446944444444444"/>
    <n v="13.446944444444444"/>
    <n v="11.713611111111112"/>
    <n v="1.7333333333333334"/>
    <n v="0"/>
    <n v="0"/>
    <n v="0"/>
    <n v="80.574074074074062"/>
    <n v="69.537175361985746"/>
    <n v="56.028935185185183"/>
    <n v="100"/>
    <n v="0"/>
    <n v="0"/>
    <n v="0"/>
    <n v="0.12890165051953151"/>
    <n v="0"/>
    <n v="13.446944444444444"/>
    <n v="0"/>
    <n v="13.446944444444444"/>
    <n v="4.6622222222222218"/>
    <n v="1"/>
    <n v="1"/>
    <n v="11758.231"/>
    <s v="Tonelada métrica"/>
    <n v="874.41656716726129"/>
    <m/>
    <m/>
  </r>
  <r>
    <x v="23"/>
    <s v="FROTA 02"/>
    <x v="5"/>
    <x v="5"/>
    <d v="1901-06-07T00:00:00"/>
    <n v="90"/>
    <x v="11"/>
    <s v="CA1014KS121"/>
    <s v="07/06/2023"/>
    <s v="00:00:00"/>
    <s v="07/06/2023"/>
    <s v="23:59:59"/>
    <n v="24"/>
    <n v="0.45361111111111113"/>
    <n v="0.45361111111111113"/>
    <n v="0"/>
    <n v="0"/>
    <n v="0"/>
    <n v="0"/>
    <n v="23.546388888888888"/>
    <n v="6.8794444444444443"/>
    <n v="6.8794444444444443"/>
    <n v="0"/>
    <n v="16.666944444444443"/>
    <n v="16.666944444444443"/>
    <n v="13.974444444444444"/>
    <n v="2.6924999999999999"/>
    <n v="0"/>
    <n v="0"/>
    <n v="0"/>
    <n v="98.109953703703695"/>
    <n v="70.783441669517615"/>
    <n v="69.445601851851848"/>
    <n v="97.350488366810524"/>
    <n v="0"/>
    <n v="0"/>
    <n v="1"/>
    <n v="0.16154730754487426"/>
    <n v="0"/>
    <n v="16.666944444444443"/>
    <n v="0.45361111111111113"/>
    <n v="16.666944444444443"/>
    <n v="0.45361111111111113"/>
    <n v="1"/>
    <n v="0"/>
    <n v="13222.281000000001"/>
    <s v="Tonelada métrica"/>
    <n v="793.32363793936793"/>
    <m/>
    <m/>
  </r>
  <r>
    <x v="23"/>
    <s v="FROTA 02"/>
    <x v="5"/>
    <x v="5"/>
    <d v="1901-06-07T00:00:00"/>
    <n v="90"/>
    <x v="12"/>
    <s v="CA1014KS122"/>
    <s v="07/06/2023"/>
    <s v="00:00:00"/>
    <s v="07/06/2023"/>
    <s v="23:59:59"/>
    <n v="24"/>
    <n v="0"/>
    <n v="0"/>
    <n v="0"/>
    <n v="0"/>
    <n v="0"/>
    <n v="0"/>
    <n v="24"/>
    <n v="9.6344444444444459"/>
    <n v="9.6344444444444459"/>
    <n v="0"/>
    <n v="14.365555555555554"/>
    <n v="14.365555555555554"/>
    <n v="12.265277777777778"/>
    <n v="2.1002777777777779"/>
    <n v="0"/>
    <n v="0"/>
    <n v="0"/>
    <n v="100"/>
    <n v="59.856481481481474"/>
    <n v="59.856481481481474"/>
    <n v="100"/>
    <n v="0"/>
    <n v="0"/>
    <n v="0"/>
    <n v="0.14620233583417128"/>
    <n v="0"/>
    <n v="14.365555555555554"/>
    <n v="0"/>
    <n v="14.365555555555554"/>
    <n v="0"/>
    <n v="0"/>
    <n v="0"/>
    <n v="11370.489"/>
    <s v="Tonelada métrica"/>
    <n v="791.51056539562205"/>
    <m/>
    <m/>
  </r>
  <r>
    <x v="23"/>
    <s v="FROTA 02"/>
    <x v="5"/>
    <x v="5"/>
    <d v="1901-06-07T00:00:00"/>
    <n v="90"/>
    <x v="13"/>
    <s v="CA1014KS123"/>
    <s v="07/06/2023"/>
    <s v="00:00:00"/>
    <s v="07/06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3"/>
    <s v="FROTA 01"/>
    <x v="5"/>
    <x v="5"/>
    <d v="1901-06-08T00:00:00"/>
    <n v="90"/>
    <x v="0"/>
    <s v="CA1014KS110"/>
    <s v="08/06/2023"/>
    <s v="00:00:00"/>
    <s v="08/06/2023"/>
    <s v="23:59:59"/>
    <n v="23.999999999999996"/>
    <n v="0.39277777777777778"/>
    <n v="0.39277777777777778"/>
    <n v="0"/>
    <n v="0"/>
    <n v="0"/>
    <n v="0"/>
    <n v="23.607222222222219"/>
    <n v="6.1855555555555553"/>
    <n v="6.1855555555555553"/>
    <n v="0"/>
    <n v="17.421666666666663"/>
    <n v="17.421666666666663"/>
    <n v="14.866944444444444"/>
    <n v="2.5547222222222223"/>
    <n v="0"/>
    <n v="0"/>
    <n v="0"/>
    <n v="98.363425925925924"/>
    <n v="73.798037323794503"/>
    <n v="72.590277777777771"/>
    <n v="97.795172456807833"/>
    <n v="0"/>
    <n v="0"/>
    <n v="1"/>
    <n v="0.14664051787365673"/>
    <n v="0"/>
    <n v="17.421666666666663"/>
    <n v="0.39277777777777778"/>
    <n v="17.421666666666663"/>
    <n v="0.39277777777777778"/>
    <n v="1"/>
    <n v="0"/>
    <n v="12539.035"/>
    <s v="Tonelada métrica"/>
    <n v="719.7379699607767"/>
    <m/>
    <m/>
  </r>
  <r>
    <x v="23"/>
    <s v="FROTA 01"/>
    <x v="5"/>
    <x v="5"/>
    <d v="1901-06-08T00:00:00"/>
    <n v="90"/>
    <x v="1"/>
    <s v="CA1014KS111"/>
    <s v="08/06/2023"/>
    <s v="00:00:00"/>
    <s v="08/06/2023"/>
    <s v="23:59:59"/>
    <n v="24.000000000000004"/>
    <n v="0"/>
    <n v="0"/>
    <n v="0"/>
    <n v="0"/>
    <n v="0"/>
    <n v="0"/>
    <n v="24.000000000000004"/>
    <n v="5.9855555555555569"/>
    <n v="5.9855555555555569"/>
    <n v="0"/>
    <n v="18.014444444444447"/>
    <n v="18.014444444444447"/>
    <n v="14.943055555555556"/>
    <n v="3.0713888888888889"/>
    <n v="0"/>
    <n v="0"/>
    <n v="0"/>
    <n v="100"/>
    <n v="75.060185185185176"/>
    <n v="75.060185185185176"/>
    <n v="100"/>
    <n v="0"/>
    <n v="0"/>
    <n v="0"/>
    <n v="0.17049589835317336"/>
    <n v="0"/>
    <n v="18.014444444444447"/>
    <n v="0"/>
    <n v="18.014444444444447"/>
    <n v="0"/>
    <n v="0"/>
    <n v="0"/>
    <n v="14204.147000000001"/>
    <s v="Tonelada métrica"/>
    <n v="788.48654166409699"/>
    <m/>
    <m/>
  </r>
  <r>
    <x v="23"/>
    <s v="FROTA 01"/>
    <x v="5"/>
    <x v="5"/>
    <d v="1901-06-08T00:00:00"/>
    <n v="90"/>
    <x v="2"/>
    <s v="CA1014KS112"/>
    <s v="08/06/2023"/>
    <s v="00:00:00"/>
    <s v="08/06/2023"/>
    <s v="23:59:59"/>
    <n v="24"/>
    <n v="0"/>
    <n v="0"/>
    <n v="0"/>
    <n v="0"/>
    <n v="0"/>
    <n v="0"/>
    <n v="24"/>
    <n v="10.250833333333334"/>
    <n v="10.250833333333334"/>
    <n v="0"/>
    <n v="13.749166666666666"/>
    <n v="13.749166666666666"/>
    <n v="11.739722222222222"/>
    <n v="2.0094444444444441"/>
    <n v="0"/>
    <n v="0"/>
    <n v="0"/>
    <n v="100"/>
    <n v="57.288194444444443"/>
    <n v="57.288194444444443"/>
    <n v="100"/>
    <n v="0"/>
    <n v="0"/>
    <n v="0"/>
    <n v="0.14615027173364042"/>
    <n v="0"/>
    <n v="13.749166666666666"/>
    <n v="0"/>
    <n v="13.749166666666666"/>
    <n v="0"/>
    <n v="0"/>
    <n v="0"/>
    <n v="8419.4639999999999"/>
    <s v="Tonelada métrica"/>
    <n v="612.36176737984113"/>
    <m/>
    <m/>
  </r>
  <r>
    <x v="23"/>
    <s v="FROTA 01"/>
    <x v="5"/>
    <x v="5"/>
    <d v="1901-06-08T00:00:00"/>
    <n v="90"/>
    <x v="3"/>
    <s v="CA1014KS113"/>
    <s v="08/06/2023"/>
    <s v="00:00:00"/>
    <s v="08/06/2023"/>
    <s v="23:59:59"/>
    <n v="23.999999999999996"/>
    <n v="11.126944444444444"/>
    <n v="5.259722222222222"/>
    <n v="0"/>
    <n v="5.8672222222222228"/>
    <n v="5.8672222222222228"/>
    <n v="0"/>
    <n v="12.873055555555554"/>
    <n v="4.169722222222223"/>
    <n v="4.169722222222223"/>
    <n v="0"/>
    <n v="8.7033333333333331"/>
    <n v="8.7033333333333331"/>
    <n v="7.7391666666666659"/>
    <n v="0.96416666666666662"/>
    <n v="0"/>
    <n v="0"/>
    <n v="0"/>
    <n v="53.637731481481488"/>
    <n v="67.608916125412691"/>
    <n v="36.263888888888893"/>
    <n v="62.331151650187991"/>
    <n v="0"/>
    <n v="0"/>
    <n v="1"/>
    <n v="0.11078130984297203"/>
    <n v="0"/>
    <n v="8.7033333333333331"/>
    <n v="5.259722222222222"/>
    <n v="2.9011111111111112"/>
    <n v="3.7089814814814814"/>
    <n v="3"/>
    <n v="0.52729859949571867"/>
    <n v="5600.2060000000001"/>
    <s v="Tonelada métrica"/>
    <n v="643.45530448104273"/>
    <m/>
    <m/>
  </r>
  <r>
    <x v="23"/>
    <s v="FROTA 01"/>
    <x v="5"/>
    <x v="5"/>
    <d v="1901-06-08T00:00:00"/>
    <n v="90"/>
    <x v="4"/>
    <s v="CA1014KS114"/>
    <s v="08/06/2023"/>
    <s v="00:00:00"/>
    <s v="08/06/2023"/>
    <s v="23:59:59"/>
    <n v="23.999999999999996"/>
    <n v="5.5938888888888894"/>
    <n v="0"/>
    <n v="0"/>
    <n v="5.5938888888888894"/>
    <n v="5.5938888888888894"/>
    <n v="0"/>
    <n v="18.406111111111105"/>
    <n v="5.83"/>
    <n v="5.83"/>
    <n v="0"/>
    <n v="12.576111111111111"/>
    <n v="12.576111111111111"/>
    <n v="12.030833333333334"/>
    <n v="0.54527777777777775"/>
    <n v="0"/>
    <n v="0"/>
    <n v="0"/>
    <n v="76.692129629629619"/>
    <n v="68.325737224955503"/>
    <n v="52.400462962962969"/>
    <n v="100"/>
    <n v="0"/>
    <n v="0"/>
    <n v="0"/>
    <n v="4.3358218845253343E-2"/>
    <n v="0"/>
    <n v="12.576111111111111"/>
    <n v="0"/>
    <n v="6.2880555555555553"/>
    <n v="2.7969444444444447"/>
    <n v="2"/>
    <n v="1"/>
    <n v="4885.7659999999996"/>
    <s v="Tonelada métrica"/>
    <n v="388.49577240800431"/>
    <m/>
    <m/>
  </r>
  <r>
    <x v="23"/>
    <s v="FROTA 01"/>
    <x v="5"/>
    <x v="5"/>
    <d v="1901-06-08T00:00:00"/>
    <n v="90"/>
    <x v="5"/>
    <s v="CA1014KS115"/>
    <s v="08/06/2023"/>
    <s v="00:00:00"/>
    <s v="08/06/2023"/>
    <s v="23:59:59"/>
    <n v="23.999999999999996"/>
    <n v="2.046388888888889"/>
    <n v="2.046388888888889"/>
    <n v="0"/>
    <n v="0"/>
    <n v="0"/>
    <n v="0"/>
    <n v="21.953611111111108"/>
    <n v="8.3588888888888881"/>
    <n v="8.3588888888888881"/>
    <n v="0"/>
    <n v="13.594722222222222"/>
    <n v="13.594722222222222"/>
    <n v="10.89388888888889"/>
    <n v="2.7008333333333336"/>
    <n v="0"/>
    <n v="0"/>
    <n v="0"/>
    <n v="91.473379629629633"/>
    <n v="61.924765604241273"/>
    <n v="56.644675925925938"/>
    <n v="86.916601548625422"/>
    <n v="0"/>
    <n v="0"/>
    <n v="1"/>
    <n v="0.1986677836578738"/>
    <n v="0"/>
    <n v="13.594722222222222"/>
    <n v="2.046388888888889"/>
    <n v="13.594722222222222"/>
    <n v="2.046388888888889"/>
    <n v="1"/>
    <n v="0"/>
    <n v="9625.57"/>
    <s v="Tonelada métrica"/>
    <n v="708.03726936515466"/>
    <m/>
    <m/>
  </r>
  <r>
    <x v="23"/>
    <s v="FROTA 01"/>
    <x v="5"/>
    <x v="5"/>
    <d v="1901-06-08T00:00:00"/>
    <n v="90"/>
    <x v="6"/>
    <s v="CA1014KS116"/>
    <s v="08/06/2023"/>
    <s v="00:00:00"/>
    <s v="08/06/2023"/>
    <s v="23:59:59"/>
    <n v="23.999999999999996"/>
    <n v="1"/>
    <n v="0"/>
    <n v="0"/>
    <n v="1"/>
    <n v="0"/>
    <n v="1"/>
    <n v="22.999999999999996"/>
    <n v="5.99"/>
    <n v="5.99"/>
    <n v="0"/>
    <n v="17.009999999999998"/>
    <n v="17.009999999999998"/>
    <n v="14.441388888888888"/>
    <n v="2.5686111111111112"/>
    <n v="0"/>
    <n v="0"/>
    <n v="0"/>
    <n v="95.833333333333343"/>
    <n v="73.956521739130437"/>
    <n v="70.875"/>
    <n v="100"/>
    <n v="0"/>
    <n v="0"/>
    <n v="0"/>
    <n v="0.15100594421582078"/>
    <n v="0"/>
    <n v="17.009999999999998"/>
    <n v="0"/>
    <n v="17.009999999999998"/>
    <n v="1"/>
    <n v="1"/>
    <n v="1"/>
    <n v="11957.716"/>
    <s v="Tonelada métrica"/>
    <n v="702.98154027042915"/>
    <m/>
    <m/>
  </r>
  <r>
    <x v="23"/>
    <s v="FROTA 01"/>
    <x v="5"/>
    <x v="5"/>
    <d v="1901-06-08T00:00:00"/>
    <n v="90"/>
    <x v="7"/>
    <s v="CA1014KS117"/>
    <s v="08/06/2023"/>
    <s v="00:00:00"/>
    <s v="08/06/2023"/>
    <s v="23:59:59"/>
    <n v="23.999999999999993"/>
    <n v="7.3069444444444436"/>
    <n v="7.3069444444444436"/>
    <n v="0"/>
    <n v="0"/>
    <n v="0"/>
    <n v="0"/>
    <n v="16.693055555555553"/>
    <n v="6.3933333333333335"/>
    <n v="6.3933333333333335"/>
    <n v="0"/>
    <n v="10.299722222222224"/>
    <n v="10.299722222222224"/>
    <n v="8.1047222222222235"/>
    <n v="2.1950000000000003"/>
    <n v="0"/>
    <n v="0"/>
    <n v="0"/>
    <n v="69.554398148148152"/>
    <n v="61.700640652300542"/>
    <n v="42.915509259259274"/>
    <n v="58.498990281459044"/>
    <n v="0"/>
    <n v="0"/>
    <n v="2"/>
    <n v="0.21311254348822783"/>
    <n v="0"/>
    <n v="5.1498611111111119"/>
    <n v="3.6534722222222218"/>
    <n v="5.1498611111111119"/>
    <n v="3.6534722222222218"/>
    <n v="2"/>
    <n v="0"/>
    <n v="5848.9709999999995"/>
    <s v="Tonelada métrica"/>
    <n v="567.87657703821571"/>
    <m/>
    <m/>
  </r>
  <r>
    <x v="23"/>
    <s v="FROTA 01"/>
    <x v="5"/>
    <x v="5"/>
    <d v="1901-06-08T00:00:00"/>
    <n v="90"/>
    <x v="8"/>
    <s v="CA1014KS118"/>
    <s v="08/06/2023"/>
    <s v="00:00:00"/>
    <s v="08/06/2023"/>
    <s v="23:59:59"/>
    <n v="23.999999999999996"/>
    <n v="10.463333333333333"/>
    <n v="0"/>
    <n v="0"/>
    <n v="10.463333333333333"/>
    <n v="10.463333333333333"/>
    <n v="0"/>
    <n v="13.536666666666667"/>
    <n v="3.6405555555555553"/>
    <n v="3.6405555555555553"/>
    <n v="0"/>
    <n v="9.8961111111111109"/>
    <n v="9.8961111111111109"/>
    <n v="7.9266666666666667"/>
    <n v="1.9694444444444443"/>
    <n v="0"/>
    <n v="0"/>
    <n v="0"/>
    <n v="56.402777777777793"/>
    <n v="73.105967331527538"/>
    <n v="41.233796296296298"/>
    <n v="100"/>
    <n v="0"/>
    <n v="0"/>
    <n v="0"/>
    <n v="0.19901195755908604"/>
    <n v="0"/>
    <n v="9.8961111111111109"/>
    <n v="0"/>
    <n v="9.8961111111111109"/>
    <n v="10.463333333333333"/>
    <n v="1"/>
    <n v="1"/>
    <n v="7142.2030000000004"/>
    <s v="Tonelada métrica"/>
    <n v="721.71814966597435"/>
    <m/>
    <m/>
  </r>
  <r>
    <x v="23"/>
    <s v="FROTA 02"/>
    <x v="5"/>
    <x v="5"/>
    <d v="1901-06-08T00:00:00"/>
    <n v="90"/>
    <x v="9"/>
    <s v="CA1014KS119"/>
    <s v="08/06/2023"/>
    <s v="00:00:00"/>
    <s v="08/06/2023"/>
    <s v="23:59:59"/>
    <n v="23.999999999999993"/>
    <n v="0"/>
    <n v="0"/>
    <n v="0"/>
    <n v="0"/>
    <n v="0"/>
    <n v="0"/>
    <n v="23.999999999999993"/>
    <n v="7.5408333333333335"/>
    <n v="7.5408333333333335"/>
    <n v="0"/>
    <n v="16.459166666666668"/>
    <n v="16.459166666666668"/>
    <n v="12.786944444444444"/>
    <n v="3.6722222222222221"/>
    <n v="0"/>
    <n v="0"/>
    <n v="0"/>
    <n v="100"/>
    <n v="68.579861111111143"/>
    <n v="68.579861111111143"/>
    <n v="100"/>
    <n v="0"/>
    <n v="0"/>
    <n v="0"/>
    <n v="0.22311106610635745"/>
    <n v="0"/>
    <n v="16.459166666666668"/>
    <n v="0"/>
    <n v="16.459166666666668"/>
    <n v="0"/>
    <n v="0"/>
    <n v="0"/>
    <n v="10556.927"/>
    <s v="Tonelada métrica"/>
    <n v="641.40106323730458"/>
    <m/>
    <m/>
  </r>
  <r>
    <x v="23"/>
    <s v="FROTA 02"/>
    <x v="5"/>
    <x v="5"/>
    <d v="1901-06-08T00:00:00"/>
    <n v="90"/>
    <x v="10"/>
    <s v="CA1014KS120"/>
    <s v="08/06/2023"/>
    <s v="00:00:00"/>
    <s v="08/06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3"/>
    <s v="FROTA 02"/>
    <x v="5"/>
    <x v="5"/>
    <d v="1901-06-08T00:00:00"/>
    <n v="90"/>
    <x v="11"/>
    <s v="CA1014KS121"/>
    <s v="08/06/2023"/>
    <s v="00:00:00"/>
    <s v="08/06/2023"/>
    <s v="23:59:59"/>
    <n v="24"/>
    <n v="10.65388888888889"/>
    <n v="0"/>
    <n v="0"/>
    <n v="10.65388888888889"/>
    <n v="10.65388888888889"/>
    <n v="0"/>
    <n v="13.346111111111112"/>
    <n v="5.3908333333333331"/>
    <n v="5.3908333333333331"/>
    <n v="0"/>
    <n v="7.9552777777777779"/>
    <n v="7.9552777777777779"/>
    <n v="6.3113888888888887"/>
    <n v="1.643888888888889"/>
    <n v="0"/>
    <n v="0"/>
    <n v="0"/>
    <n v="55.608796296296305"/>
    <n v="59.607459517961949"/>
    <n v="33.14699074074074"/>
    <n v="100"/>
    <n v="0"/>
    <n v="0"/>
    <n v="0"/>
    <n v="0.20664129334124795"/>
    <n v="0"/>
    <n v="7.9552777777777779"/>
    <n v="0"/>
    <n v="7.9552777777777779"/>
    <n v="10.65388888888889"/>
    <n v="1"/>
    <n v="1"/>
    <n v="4475.1719999999996"/>
    <s v="Tonelada métrica"/>
    <n v="562.5412619155702"/>
    <m/>
    <m/>
  </r>
  <r>
    <x v="23"/>
    <s v="FROTA 02"/>
    <x v="5"/>
    <x v="5"/>
    <d v="1901-06-08T00:00:00"/>
    <n v="90"/>
    <x v="12"/>
    <s v="CA1014KS122"/>
    <s v="08/06/2023"/>
    <s v="00:00:00"/>
    <s v="08/06/2023"/>
    <s v="23:59:59"/>
    <n v="24.000000000000007"/>
    <n v="0"/>
    <n v="0"/>
    <n v="0"/>
    <n v="0"/>
    <n v="0"/>
    <n v="0"/>
    <n v="24.000000000000007"/>
    <n v="8.4427777777777795"/>
    <n v="8.4427777777777795"/>
    <n v="0"/>
    <n v="15.557222222222222"/>
    <n v="15.557222222222222"/>
    <n v="12.8475"/>
    <n v="2.7097222222222221"/>
    <n v="0"/>
    <n v="0"/>
    <n v="0"/>
    <n v="100"/>
    <n v="64.821759259259238"/>
    <n v="64.821759259259238"/>
    <n v="100"/>
    <n v="0"/>
    <n v="0"/>
    <n v="0"/>
    <n v="0.174177766667857"/>
    <n v="0"/>
    <n v="15.557222222222222"/>
    <n v="0"/>
    <n v="15.557222222222222"/>
    <n v="0"/>
    <n v="0"/>
    <n v="0"/>
    <n v="9798.5190000000002"/>
    <s v="Tonelada métrica"/>
    <n v="629.83731028818352"/>
    <m/>
    <m/>
  </r>
  <r>
    <x v="23"/>
    <s v="FROTA 02"/>
    <x v="5"/>
    <x v="5"/>
    <d v="1901-06-08T00:00:00"/>
    <n v="90"/>
    <x v="13"/>
    <s v="CA1014KS123"/>
    <s v="08/06/2023"/>
    <s v="00:00:00"/>
    <s v="08/06/2023"/>
    <s v="23:59:59"/>
    <n v="24"/>
    <n v="17.540833333333332"/>
    <n v="0"/>
    <n v="0"/>
    <n v="17.540833333333332"/>
    <n v="17.540833333333332"/>
    <n v="0"/>
    <n v="6.4591666666666665"/>
    <n v="4.4091666666666667"/>
    <n v="4.4091666666666667"/>
    <n v="0"/>
    <n v="2.0499999999999998"/>
    <n v="2.0499999999999998"/>
    <n v="1.7216666666666667"/>
    <n v="0.32833333333333331"/>
    <n v="0"/>
    <n v="0"/>
    <n v="0"/>
    <n v="26.913194444444443"/>
    <n v="31.737840278673719"/>
    <n v="8.5416666666666661"/>
    <n v="100"/>
    <n v="0"/>
    <n v="0"/>
    <n v="0"/>
    <n v="0.16016260162601625"/>
    <n v="0"/>
    <n v="2.0499999999999998"/>
    <n v="0"/>
    <n v="2.0499999999999998"/>
    <n v="0"/>
    <n v="0"/>
    <n v="1"/>
    <n v="970.68299999999999"/>
    <s v="Tonelada métrica"/>
    <n v="473.50390243902444"/>
    <m/>
    <m/>
  </r>
  <r>
    <x v="23"/>
    <s v="FROTA 01"/>
    <x v="5"/>
    <x v="5"/>
    <d v="1901-06-09T00:00:00"/>
    <n v="90"/>
    <x v="0"/>
    <s v="CA1014KS110"/>
    <s v="09/06/2023"/>
    <s v="00:00:00"/>
    <s v="09/06/2023"/>
    <s v="23:59:59"/>
    <n v="24"/>
    <n v="0"/>
    <n v="0"/>
    <n v="0"/>
    <n v="0"/>
    <n v="0"/>
    <n v="0"/>
    <n v="24"/>
    <n v="7.182500000000001"/>
    <n v="7.182500000000001"/>
    <n v="0"/>
    <n v="16.817499999999999"/>
    <n v="16.817499999999999"/>
    <n v="15.504999999999999"/>
    <n v="1.3125"/>
    <n v="0"/>
    <n v="0"/>
    <n v="0"/>
    <n v="100"/>
    <n v="70.072916666666657"/>
    <n v="70.072916666666657"/>
    <n v="100"/>
    <n v="0"/>
    <n v="0"/>
    <n v="0"/>
    <n v="7.8043704474505732E-2"/>
    <n v="0"/>
    <n v="16.817499999999999"/>
    <n v="0"/>
    <n v="16.817499999999999"/>
    <n v="0"/>
    <n v="0"/>
    <n v="0"/>
    <n v="12588.593999999999"/>
    <s v="Tonelada métrica"/>
    <n v="748.54134086517024"/>
    <m/>
    <m/>
  </r>
  <r>
    <x v="23"/>
    <s v="FROTA 01"/>
    <x v="5"/>
    <x v="5"/>
    <d v="1901-06-09T00:00:00"/>
    <n v="90"/>
    <x v="1"/>
    <s v="CA1014KS111"/>
    <s v="09/06/2023"/>
    <s v="00:00:00"/>
    <s v="09/06/2023"/>
    <s v="23:59:59"/>
    <n v="24"/>
    <n v="21.872499999999999"/>
    <n v="0"/>
    <n v="0"/>
    <n v="21.872499999999999"/>
    <n v="21.872499999999999"/>
    <n v="0"/>
    <n v="2.1275000000000004"/>
    <n v="0.28472222222222221"/>
    <n v="0.28472222222222221"/>
    <n v="0"/>
    <n v="1.8427777777777778"/>
    <n v="1.8427777777777778"/>
    <n v="1.6044444444444446"/>
    <n v="0.23833333333333334"/>
    <n v="0"/>
    <n v="0"/>
    <n v="0"/>
    <n v="8.8645833333333357"/>
    <n v="86.617051834443131"/>
    <n v="7.6782407407407414"/>
    <n v="100"/>
    <n v="0"/>
    <n v="0"/>
    <n v="0"/>
    <n v="0.12933373530298461"/>
    <n v="0"/>
    <n v="1.8427777777777778"/>
    <n v="0"/>
    <n v="1.8427777777777778"/>
    <n v="21.872499999999999"/>
    <n v="1"/>
    <n v="1"/>
    <n v="1660.943"/>
    <s v="Tonelada métrica"/>
    <n v="901.32571600844517"/>
    <m/>
    <m/>
  </r>
  <r>
    <x v="23"/>
    <s v="FROTA 01"/>
    <x v="5"/>
    <x v="5"/>
    <d v="1901-06-09T00:00:00"/>
    <n v="90"/>
    <x v="2"/>
    <s v="CA1014KS112"/>
    <s v="09/06/2023"/>
    <s v="00:00:00"/>
    <s v="09/06/2023"/>
    <s v="23:59:59"/>
    <n v="23.999999999999993"/>
    <n v="0"/>
    <n v="0"/>
    <n v="0"/>
    <n v="0"/>
    <n v="0"/>
    <n v="0"/>
    <n v="23.999999999999993"/>
    <n v="7.4347222222222227"/>
    <n v="7.4347222222222227"/>
    <n v="0"/>
    <n v="16.56527777777778"/>
    <n v="16.56527777777778"/>
    <n v="14.080000000000002"/>
    <n v="2.4852777777777777"/>
    <n v="0"/>
    <n v="0"/>
    <n v="0"/>
    <n v="100"/>
    <n v="69.021990740740762"/>
    <n v="69.021990740740762"/>
    <n v="100"/>
    <n v="0"/>
    <n v="0"/>
    <n v="0"/>
    <n v="0.15002934518319777"/>
    <n v="0"/>
    <n v="16.56527777777778"/>
    <n v="0"/>
    <n v="16.56527777777778"/>
    <n v="0"/>
    <n v="0"/>
    <n v="0"/>
    <n v="10641.960999999999"/>
    <s v="Tonelada métrica"/>
    <n v="642.42574997903898"/>
    <m/>
    <m/>
  </r>
  <r>
    <x v="23"/>
    <s v="FROTA 01"/>
    <x v="5"/>
    <x v="5"/>
    <d v="1901-06-09T00:00:00"/>
    <n v="90"/>
    <x v="3"/>
    <s v="CA1014KS113"/>
    <s v="09/06/2023"/>
    <s v="00:00:00"/>
    <s v="09/06/2023"/>
    <s v="23:59:59"/>
    <n v="23.999999999999996"/>
    <n v="5.3611111111111107"/>
    <n v="5.3611111111111107"/>
    <n v="0"/>
    <n v="0"/>
    <n v="0"/>
    <n v="0"/>
    <n v="18.638888888888886"/>
    <n v="8.6244444444444444"/>
    <n v="8.6244444444444444"/>
    <n v="0"/>
    <n v="10.014444444444445"/>
    <n v="10.014444444444445"/>
    <n v="8.7661111111111119"/>
    <n v="1.2483333333333333"/>
    <n v="0"/>
    <n v="0"/>
    <n v="0"/>
    <n v="77.662037037037038"/>
    <n v="53.728763040238462"/>
    <n v="41.726851851851862"/>
    <n v="65.132244544009254"/>
    <n v="0"/>
    <n v="0"/>
    <n v="0"/>
    <n v="0.12465327859758127"/>
    <n v="0"/>
    <n v="10.014444444444445"/>
    <n v="0"/>
    <n v="10.014444444444445"/>
    <n v="0"/>
    <n v="0"/>
    <n v="0"/>
    <n v="7165.0020000000004"/>
    <s v="Tonelada métrica"/>
    <n v="715.46674803062285"/>
    <m/>
    <m/>
  </r>
  <r>
    <x v="23"/>
    <s v="FROTA 01"/>
    <x v="5"/>
    <x v="5"/>
    <d v="1901-06-09T00:00:00"/>
    <n v="90"/>
    <x v="4"/>
    <s v="CA1014KS114"/>
    <s v="09/06/2023"/>
    <s v="00:00:00"/>
    <s v="09/06/2023"/>
    <s v="23:59:59"/>
    <n v="24"/>
    <n v="0"/>
    <n v="0"/>
    <n v="0"/>
    <n v="0"/>
    <n v="0"/>
    <n v="0"/>
    <n v="24"/>
    <n v="6.5319444444444441"/>
    <n v="6.5319444444444441"/>
    <n v="0"/>
    <n v="17.468055555555555"/>
    <n v="17.468055555555555"/>
    <n v="15.221111111111112"/>
    <n v="2.2469444444444444"/>
    <n v="0"/>
    <n v="0"/>
    <n v="0"/>
    <n v="100"/>
    <n v="72.78356481481481"/>
    <n v="72.78356481481481"/>
    <n v="100"/>
    <n v="0"/>
    <n v="0"/>
    <n v="0"/>
    <n v="0.12863162916434762"/>
    <n v="0"/>
    <n v="17.468055555555555"/>
    <n v="0"/>
    <n v="17.468055555555555"/>
    <n v="0"/>
    <n v="0"/>
    <n v="0"/>
    <n v="11082.427"/>
    <s v="Tonelada métrica"/>
    <n v="634.43964697463616"/>
    <m/>
    <m/>
  </r>
  <r>
    <x v="23"/>
    <s v="FROTA 01"/>
    <x v="5"/>
    <x v="5"/>
    <d v="1901-06-09T00:00:00"/>
    <n v="90"/>
    <x v="5"/>
    <s v="CA1014KS115"/>
    <s v="09/06/2023"/>
    <s v="00:00:00"/>
    <s v="09/06/2023"/>
    <s v="23:59:59"/>
    <n v="24"/>
    <n v="0"/>
    <n v="0"/>
    <n v="0"/>
    <n v="0"/>
    <n v="0"/>
    <n v="0"/>
    <n v="24"/>
    <n v="7.2300000000000013"/>
    <n v="7.2300000000000013"/>
    <n v="0"/>
    <n v="16.77"/>
    <n v="16.77"/>
    <n v="14.318888888888885"/>
    <n v="2.451111111111111"/>
    <n v="0"/>
    <n v="0"/>
    <n v="0"/>
    <n v="100"/>
    <n v="69.875"/>
    <n v="69.875"/>
    <n v="100"/>
    <n v="0"/>
    <n v="0"/>
    <n v="0"/>
    <n v="0.14616047174186708"/>
    <n v="0"/>
    <n v="16.77"/>
    <n v="0"/>
    <n v="16.77"/>
    <n v="0"/>
    <n v="0"/>
    <n v="0"/>
    <n v="11275.507"/>
    <s v="Tonelada métrica"/>
    <n v="672.36177698270683"/>
    <m/>
    <m/>
  </r>
  <r>
    <x v="23"/>
    <s v="FROTA 01"/>
    <x v="5"/>
    <x v="5"/>
    <d v="1901-06-09T00:00:00"/>
    <n v="90"/>
    <x v="6"/>
    <s v="CA1014KS116"/>
    <s v="09/06/2023"/>
    <s v="00:00:00"/>
    <s v="09/06/2023"/>
    <s v="23:59:59"/>
    <n v="23.999999999999996"/>
    <n v="0"/>
    <n v="0"/>
    <n v="0"/>
    <n v="0"/>
    <n v="0"/>
    <n v="0"/>
    <n v="23.999999999999996"/>
    <n v="7.33"/>
    <n v="7.33"/>
    <n v="0"/>
    <n v="16.669999999999998"/>
    <n v="16.669999999999998"/>
    <n v="14.329166666666666"/>
    <n v="2.3408333333333333"/>
    <n v="0"/>
    <n v="0"/>
    <n v="0"/>
    <n v="100"/>
    <n v="69.458333333333329"/>
    <n v="69.458333333333329"/>
    <n v="100"/>
    <n v="0"/>
    <n v="0"/>
    <n v="0"/>
    <n v="0.14042191561687664"/>
    <n v="0"/>
    <n v="16.669999999999998"/>
    <n v="0"/>
    <n v="16.669999999999998"/>
    <n v="0"/>
    <n v="0"/>
    <n v="0"/>
    <n v="10941.196"/>
    <s v="Tonelada métrica"/>
    <n v="656.34049190162"/>
    <m/>
    <m/>
  </r>
  <r>
    <x v="23"/>
    <s v="FROTA 01"/>
    <x v="5"/>
    <x v="5"/>
    <d v="1901-06-09T00:00:00"/>
    <n v="90"/>
    <x v="7"/>
    <s v="CA1014KS117"/>
    <s v="09/06/2023"/>
    <s v="00:00:00"/>
    <s v="09/06/2023"/>
    <s v="23:59:59"/>
    <n v="23.999999999999996"/>
    <n v="0"/>
    <n v="0"/>
    <n v="0"/>
    <n v="0"/>
    <n v="0"/>
    <n v="0"/>
    <n v="23.999999999999996"/>
    <n v="6.9269444444444446"/>
    <n v="6.9269444444444446"/>
    <n v="0"/>
    <n v="17.073055555555552"/>
    <n v="17.073055555555552"/>
    <n v="15.371388888888887"/>
    <n v="1.7016666666666664"/>
    <n v="0"/>
    <n v="0"/>
    <n v="0"/>
    <n v="100"/>
    <n v="71.137731481481481"/>
    <n v="71.137731481481481"/>
    <n v="100"/>
    <n v="0"/>
    <n v="0"/>
    <n v="0"/>
    <n v="9.9669719994142827E-2"/>
    <n v="0"/>
    <n v="17.073055555555552"/>
    <n v="0"/>
    <n v="17.073055555555552"/>
    <n v="0"/>
    <n v="0"/>
    <n v="0"/>
    <n v="10148.129000000001"/>
    <s v="Tonelada métrica"/>
    <n v="594.39442266078834"/>
    <m/>
    <m/>
  </r>
  <r>
    <x v="23"/>
    <s v="FROTA 01"/>
    <x v="5"/>
    <x v="5"/>
    <d v="1901-06-09T00:00:00"/>
    <n v="90"/>
    <x v="8"/>
    <s v="CA1014KS118"/>
    <s v="09/06/2023"/>
    <s v="00:00:00"/>
    <s v="09/06/2023"/>
    <s v="23:59:59"/>
    <n v="24"/>
    <n v="0"/>
    <n v="0"/>
    <n v="0"/>
    <n v="0"/>
    <n v="0"/>
    <n v="0"/>
    <n v="24"/>
    <n v="7.23"/>
    <n v="7.23"/>
    <n v="0"/>
    <n v="16.77"/>
    <n v="16.588333333333331"/>
    <n v="14.073888888888888"/>
    <n v="2.514444444444444"/>
    <n v="0.18166666666666664"/>
    <n v="0"/>
    <n v="0.18166666666666664"/>
    <n v="100"/>
    <n v="69.875"/>
    <n v="69.875"/>
    <n v="100"/>
    <n v="0"/>
    <n v="0"/>
    <n v="0"/>
    <n v="0.14993705691380108"/>
    <n v="0"/>
    <n v="16.77"/>
    <n v="0"/>
    <n v="16.77"/>
    <n v="0"/>
    <n v="0"/>
    <n v="0"/>
    <n v="10248.507"/>
    <s v="Tonelada métrica"/>
    <n v="611.12146690518739"/>
    <m/>
    <m/>
  </r>
  <r>
    <x v="23"/>
    <s v="FROTA 02"/>
    <x v="5"/>
    <x v="5"/>
    <d v="1901-06-09T00:00:00"/>
    <n v="90"/>
    <x v="9"/>
    <s v="CA1014KS119"/>
    <s v="09/06/2023"/>
    <s v="00:00:00"/>
    <s v="09/06/2023"/>
    <s v="23:59:59"/>
    <n v="24"/>
    <n v="0"/>
    <n v="0"/>
    <n v="0"/>
    <n v="0"/>
    <n v="0"/>
    <n v="0"/>
    <n v="24"/>
    <n v="6.9416666666666682"/>
    <n v="6.9416666666666682"/>
    <n v="0"/>
    <n v="17.058333333333337"/>
    <n v="17.058333333333337"/>
    <n v="14.479722222222223"/>
    <n v="2.578611111111111"/>
    <n v="0"/>
    <n v="0"/>
    <n v="0"/>
    <n v="100"/>
    <n v="71.076388888888914"/>
    <n v="71.076388888888914"/>
    <n v="100"/>
    <n v="0"/>
    <n v="0"/>
    <n v="0"/>
    <n v="0.15116430548770554"/>
    <n v="0"/>
    <n v="17.058333333333337"/>
    <n v="0"/>
    <n v="17.058333333333337"/>
    <n v="0"/>
    <n v="0"/>
    <n v="0"/>
    <n v="12292.392"/>
    <s v="Tonelada métrica"/>
    <n v="720.60920371275051"/>
    <m/>
    <m/>
  </r>
  <r>
    <x v="23"/>
    <s v="FROTA 02"/>
    <x v="5"/>
    <x v="5"/>
    <d v="1901-06-09T00:00:00"/>
    <n v="90"/>
    <x v="10"/>
    <s v="CA1014KS120"/>
    <s v="09/06/2023"/>
    <s v="00:00:00"/>
    <s v="09/06/2023"/>
    <s v="23:59:59"/>
    <n v="24.000000000000004"/>
    <n v="12.380555555555556"/>
    <n v="0"/>
    <n v="0"/>
    <n v="12.380555555555556"/>
    <n v="12.380555555555556"/>
    <n v="0"/>
    <n v="11.619444444444445"/>
    <n v="5.2905555555555557"/>
    <n v="5.2905555555555557"/>
    <n v="0"/>
    <n v="6.3288888888888888"/>
    <n v="6.3288888888888888"/>
    <n v="5.6027777777777779"/>
    <n v="0.72611111111111115"/>
    <n v="0"/>
    <n v="0"/>
    <n v="0"/>
    <n v="48.414351851851848"/>
    <n v="54.468085106382972"/>
    <n v="26.370370370370367"/>
    <n v="100"/>
    <n v="0"/>
    <n v="0"/>
    <n v="0"/>
    <n v="0.11472963483146069"/>
    <n v="0"/>
    <n v="6.3288888888888888"/>
    <n v="0"/>
    <n v="6.3288888888888888"/>
    <n v="0"/>
    <n v="0"/>
    <n v="1"/>
    <n v="5720.0950000000003"/>
    <s v="Tonelada métrica"/>
    <n v="903.80714536516848"/>
    <m/>
    <m/>
  </r>
  <r>
    <x v="23"/>
    <s v="FROTA 02"/>
    <x v="5"/>
    <x v="5"/>
    <d v="1901-06-09T00:00:00"/>
    <n v="90"/>
    <x v="11"/>
    <s v="CA1014KS121"/>
    <s v="09/06/2023"/>
    <s v="00:00:00"/>
    <s v="09/06/2023"/>
    <s v="23:59:59"/>
    <n v="24.000000000000007"/>
    <n v="5.8113888888888887"/>
    <n v="3.4352777777777779"/>
    <n v="0"/>
    <n v="2.3761111111111113"/>
    <n v="2.3761111111111113"/>
    <n v="0"/>
    <n v="18.188611111111115"/>
    <n v="7.1875"/>
    <n v="7.1875"/>
    <n v="0"/>
    <n v="11.001111111111111"/>
    <n v="11.001111111111111"/>
    <n v="9.4419444444444451"/>
    <n v="1.5591666666666666"/>
    <n v="0"/>
    <n v="0"/>
    <n v="0"/>
    <n v="75.785879629629633"/>
    <n v="60.483513798316999"/>
    <n v="45.837962962962955"/>
    <n v="76.204036866714134"/>
    <n v="0"/>
    <n v="0"/>
    <n v="1"/>
    <n v="0.14172810827189172"/>
    <n v="0"/>
    <n v="11.001111111111111"/>
    <n v="3.4352777777777779"/>
    <n v="5.5005555555555556"/>
    <n v="2.9056944444444444"/>
    <n v="2"/>
    <n v="0.40887146885904119"/>
    <n v="7003.4579999999996"/>
    <s v="Tonelada métrica"/>
    <n v="636.61369558630452"/>
    <m/>
    <m/>
  </r>
  <r>
    <x v="23"/>
    <s v="FROTA 02"/>
    <x v="5"/>
    <x v="5"/>
    <d v="1901-06-09T00:00:00"/>
    <n v="90"/>
    <x v="12"/>
    <s v="CA1014KS122"/>
    <s v="09/06/2023"/>
    <s v="00:00:00"/>
    <s v="09/06/2023"/>
    <s v="23:59:59"/>
    <n v="23.999999999999996"/>
    <n v="0"/>
    <n v="0"/>
    <n v="0"/>
    <n v="0"/>
    <n v="0"/>
    <n v="0"/>
    <n v="23.999999999999996"/>
    <n v="11.0725"/>
    <n v="11.0725"/>
    <n v="0"/>
    <n v="12.927500000000002"/>
    <n v="12.927500000000002"/>
    <n v="11.862499999999999"/>
    <n v="1.0649999999999999"/>
    <n v="0"/>
    <n v="0"/>
    <n v="0"/>
    <n v="100"/>
    <n v="53.86458333333335"/>
    <n v="53.86458333333335"/>
    <n v="100"/>
    <n v="0"/>
    <n v="0"/>
    <n v="0"/>
    <n v="8.2382517888222762E-2"/>
    <n v="0"/>
    <n v="12.927500000000002"/>
    <n v="0"/>
    <n v="12.927500000000002"/>
    <n v="0"/>
    <n v="0"/>
    <n v="0"/>
    <n v="7482.5330000000004"/>
    <s v="Tonelada métrica"/>
    <n v="578.80742602978148"/>
    <m/>
    <m/>
  </r>
  <r>
    <x v="23"/>
    <s v="FROTA 02"/>
    <x v="5"/>
    <x v="5"/>
    <d v="1901-06-09T00:00:00"/>
    <n v="90"/>
    <x v="13"/>
    <s v="CA1014KS123"/>
    <s v="09/06/2023"/>
    <s v="00:00:00"/>
    <s v="09/06/2023"/>
    <s v="23:59:59"/>
    <n v="24"/>
    <n v="0"/>
    <n v="0"/>
    <n v="0"/>
    <n v="0"/>
    <n v="0"/>
    <n v="0"/>
    <n v="24"/>
    <n v="8.5122222222222241"/>
    <n v="8.5122222222222241"/>
    <n v="0"/>
    <n v="15.487777777777778"/>
    <n v="15.487777777777778"/>
    <n v="14.263333333333334"/>
    <n v="1.2244444444444444"/>
    <n v="0"/>
    <n v="0"/>
    <n v="0"/>
    <n v="100"/>
    <n v="64.532407407407405"/>
    <n v="64.532407407407405"/>
    <n v="100"/>
    <n v="0"/>
    <n v="0"/>
    <n v="0"/>
    <n v="7.9058756008321976E-2"/>
    <n v="0"/>
    <n v="15.487777777777778"/>
    <n v="0"/>
    <n v="15.487777777777778"/>
    <n v="0"/>
    <n v="0"/>
    <n v="0"/>
    <n v="8259.6260000000002"/>
    <s v="Tonelada métrica"/>
    <n v="533.29961977186304"/>
    <m/>
    <m/>
  </r>
  <r>
    <x v="23"/>
    <s v="FROTA 01"/>
    <x v="5"/>
    <x v="5"/>
    <d v="1901-06-10T00:00:00"/>
    <n v="90"/>
    <x v="0"/>
    <s v="CA1014KS110"/>
    <s v="10/06/2023"/>
    <s v="00:00:00"/>
    <s v="10/06/2023"/>
    <s v="23:59:59"/>
    <n v="23.999999999999993"/>
    <n v="0"/>
    <n v="0"/>
    <n v="0"/>
    <n v="0"/>
    <n v="0"/>
    <n v="0"/>
    <n v="23.999999999999993"/>
    <n v="6.9647222222222229"/>
    <n v="6.9647222222222229"/>
    <n v="0"/>
    <n v="17.035277777777775"/>
    <n v="17.035277777777775"/>
    <n v="15.511388888888888"/>
    <n v="1.5238888888888888"/>
    <n v="0"/>
    <n v="0"/>
    <n v="0"/>
    <n v="100"/>
    <n v="70.98032407407409"/>
    <n v="70.98032407407409"/>
    <n v="100"/>
    <n v="0"/>
    <n v="0"/>
    <n v="0"/>
    <n v="8.9454889363575596E-2"/>
    <n v="0"/>
    <n v="17.035277777777775"/>
    <n v="0"/>
    <n v="17.035277777777775"/>
    <n v="0"/>
    <n v="0"/>
    <n v="0"/>
    <n v="10855.913"/>
    <s v="Tonelada métrica"/>
    <n v="637.26069757203186"/>
    <m/>
    <m/>
  </r>
  <r>
    <x v="23"/>
    <s v="FROTA 01"/>
    <x v="5"/>
    <x v="5"/>
    <d v="1901-06-10T00:00:00"/>
    <n v="90"/>
    <x v="1"/>
    <s v="CA1014KS111"/>
    <s v="10/06/2023"/>
    <s v="00:00:00"/>
    <s v="10/06/2023"/>
    <s v="23:59:59"/>
    <n v="24.000000000000004"/>
    <n v="17.934444444444445"/>
    <n v="0"/>
    <n v="0"/>
    <n v="17.934444444444445"/>
    <n v="17.934444444444445"/>
    <n v="0"/>
    <n v="6.065555555555556"/>
    <n v="3.1191666666666671"/>
    <n v="3.1191666666666671"/>
    <n v="0"/>
    <n v="2.9463888888888889"/>
    <n v="2.9463888888888889"/>
    <n v="2.6644444444444444"/>
    <n v="0.28194444444444444"/>
    <n v="0"/>
    <n v="0"/>
    <n v="0"/>
    <n v="25.273148148148145"/>
    <n v="48.575746473713131"/>
    <n v="12.276620370370368"/>
    <n v="100"/>
    <n v="0"/>
    <n v="0"/>
    <n v="0"/>
    <n v="9.5691524464975961E-2"/>
    <n v="0"/>
    <n v="2.9463888888888889"/>
    <n v="0"/>
    <n v="2.9463888888888889"/>
    <n v="0"/>
    <n v="0"/>
    <n v="1"/>
    <n v="2558.1559999999999"/>
    <s v="Tonelada métrica"/>
    <n v="868.23433581597317"/>
    <m/>
    <m/>
  </r>
  <r>
    <x v="23"/>
    <s v="FROTA 01"/>
    <x v="5"/>
    <x v="5"/>
    <d v="1901-06-10T00:00:00"/>
    <n v="90"/>
    <x v="2"/>
    <s v="CA1014KS112"/>
    <s v="10/06/2023"/>
    <s v="00:00:00"/>
    <s v="10/06/2023"/>
    <s v="23:59:59"/>
    <n v="24"/>
    <n v="0"/>
    <n v="0"/>
    <n v="0"/>
    <n v="0"/>
    <n v="0"/>
    <n v="0"/>
    <n v="24"/>
    <n v="6.6197222222222205"/>
    <n v="6.6197222222222205"/>
    <n v="0"/>
    <n v="17.380277777777778"/>
    <n v="17.380277777777778"/>
    <n v="15.047499999999999"/>
    <n v="2.3327777777777778"/>
    <n v="0"/>
    <n v="0"/>
    <n v="0"/>
    <n v="100"/>
    <n v="72.417824074074076"/>
    <n v="72.417824074074076"/>
    <n v="100"/>
    <n v="0"/>
    <n v="0"/>
    <n v="0"/>
    <n v="0.13421982131726573"/>
    <n v="0"/>
    <n v="17.380277777777778"/>
    <n v="0"/>
    <n v="17.380277777777778"/>
    <n v="0"/>
    <n v="0"/>
    <n v="0"/>
    <n v="12502.97"/>
    <s v="Tonelada métrica"/>
    <n v="719.37687992456313"/>
    <m/>
    <m/>
  </r>
  <r>
    <x v="23"/>
    <s v="FROTA 01"/>
    <x v="5"/>
    <x v="5"/>
    <d v="1901-06-10T00:00:00"/>
    <n v="90"/>
    <x v="3"/>
    <s v="CA1014KS113"/>
    <s v="10/06/2023"/>
    <s v="00:00:00"/>
    <s v="10/06/2023"/>
    <s v="23:59:59"/>
    <n v="23.999999999999996"/>
    <n v="7.9205555555555556"/>
    <n v="7.9205555555555556"/>
    <n v="0"/>
    <n v="0"/>
    <n v="0"/>
    <n v="0"/>
    <n v="16.079444444444444"/>
    <n v="5.0055555555555555"/>
    <n v="5.0055555555555555"/>
    <n v="0"/>
    <n v="11.07388888888889"/>
    <n v="11.07388888888889"/>
    <n v="9.870000000000001"/>
    <n v="1.2038888888888888"/>
    <n v="0"/>
    <n v="0"/>
    <n v="0"/>
    <n v="66.99768518518519"/>
    <n v="68.869847631551679"/>
    <n v="46.141203703703717"/>
    <n v="58.300672711319088"/>
    <n v="0"/>
    <n v="0"/>
    <n v="1"/>
    <n v="0.10871419254502582"/>
    <n v="0"/>
    <n v="11.07388888888889"/>
    <n v="7.9205555555555556"/>
    <n v="11.07388888888889"/>
    <n v="7.9205555555555556"/>
    <n v="1"/>
    <n v="0"/>
    <n v="6738.6729999999998"/>
    <s v="Tonelada métrica"/>
    <n v="608.5191090152008"/>
    <m/>
    <m/>
  </r>
  <r>
    <x v="23"/>
    <s v="FROTA 01"/>
    <x v="5"/>
    <x v="5"/>
    <d v="1901-06-10T00:00:00"/>
    <n v="90"/>
    <x v="4"/>
    <s v="CA1014KS114"/>
    <s v="10/06/2023"/>
    <s v="00:00:00"/>
    <s v="10/06/2023"/>
    <s v="23:59:59"/>
    <n v="23.999999999999996"/>
    <n v="2.2869444444444444"/>
    <n v="0.38944444444444443"/>
    <n v="0"/>
    <n v="1.8975"/>
    <n v="0"/>
    <n v="1.8975"/>
    <n v="21.713055555555552"/>
    <n v="6.8222222222222229"/>
    <n v="6.8222222222222229"/>
    <n v="0"/>
    <n v="14.890833333333335"/>
    <n v="14.890833333333335"/>
    <n v="12.937499999999998"/>
    <n v="1.9533333333333334"/>
    <n v="0"/>
    <n v="0"/>
    <n v="0"/>
    <n v="90.47106481481481"/>
    <n v="68.580091342894079"/>
    <n v="62.045138888888907"/>
    <n v="97.451326146630549"/>
    <n v="0"/>
    <n v="0"/>
    <n v="2"/>
    <n v="0.13117689853936984"/>
    <n v="0"/>
    <n v="7.4454166666666675"/>
    <n v="0.19472222222222221"/>
    <n v="4.9636111111111116"/>
    <n v="0.76231481481481478"/>
    <n v="3"/>
    <n v="0.82970970484635009"/>
    <n v="9695.4969999999994"/>
    <s v="Tonelada métrica"/>
    <n v="651.10506463708111"/>
    <m/>
    <m/>
  </r>
  <r>
    <x v="23"/>
    <s v="FROTA 01"/>
    <x v="5"/>
    <x v="5"/>
    <d v="1901-06-10T00:00:00"/>
    <n v="90"/>
    <x v="5"/>
    <s v="CA1014KS115"/>
    <s v="10/06/2023"/>
    <s v="00:00:00"/>
    <s v="10/06/2023"/>
    <s v="23:59:59"/>
    <n v="24.000000000000004"/>
    <n v="0"/>
    <n v="0"/>
    <n v="0"/>
    <n v="0"/>
    <n v="0"/>
    <n v="0"/>
    <n v="24.000000000000004"/>
    <n v="7.4655555555555546"/>
    <n v="7.4655555555555546"/>
    <n v="0"/>
    <n v="16.534444444444446"/>
    <n v="16.534444444444446"/>
    <n v="14.647499999999999"/>
    <n v="1.8869444444444445"/>
    <n v="0"/>
    <n v="0"/>
    <n v="0"/>
    <n v="100"/>
    <n v="68.893518518518519"/>
    <n v="68.893518518518519"/>
    <n v="100"/>
    <n v="0"/>
    <n v="0"/>
    <n v="0"/>
    <n v="0.1141220348094886"/>
    <n v="0"/>
    <n v="16.534444444444446"/>
    <n v="0"/>
    <n v="16.534444444444446"/>
    <n v="0"/>
    <n v="0"/>
    <n v="0"/>
    <n v="10902.699000000001"/>
    <s v="Tonelada métrica"/>
    <n v="659.39312546199915"/>
    <m/>
    <m/>
  </r>
  <r>
    <x v="23"/>
    <s v="FROTA 01"/>
    <x v="5"/>
    <x v="5"/>
    <d v="1901-06-10T00:00:00"/>
    <n v="90"/>
    <x v="6"/>
    <s v="CA1014KS116"/>
    <s v="10/06/2023"/>
    <s v="00:00:00"/>
    <s v="10/06/2023"/>
    <s v="23:59:59"/>
    <n v="23.999999999999989"/>
    <n v="0"/>
    <n v="0"/>
    <n v="0"/>
    <n v="0"/>
    <n v="0"/>
    <n v="0"/>
    <n v="23.999999999999989"/>
    <n v="7.5988888888888892"/>
    <n v="7.5988888888888892"/>
    <n v="0"/>
    <n v="16.40111111111111"/>
    <n v="16.40111111111111"/>
    <n v="14.579166666666669"/>
    <n v="1.8219444444444444"/>
    <n v="0"/>
    <n v="0"/>
    <n v="0"/>
    <n v="100"/>
    <n v="68.33796296296299"/>
    <n v="68.33796296296299"/>
    <n v="100"/>
    <n v="0"/>
    <n v="0"/>
    <n v="0"/>
    <n v="0.11108664724612154"/>
    <n v="0"/>
    <n v="16.40111111111111"/>
    <n v="0"/>
    <n v="16.40111111111111"/>
    <n v="0"/>
    <n v="0"/>
    <n v="0"/>
    <n v="10716.36"/>
    <s v="Tonelada métrica"/>
    <n v="653.39231759365907"/>
    <m/>
    <m/>
  </r>
  <r>
    <x v="23"/>
    <s v="FROTA 01"/>
    <x v="5"/>
    <x v="5"/>
    <d v="1901-06-10T00:00:00"/>
    <n v="90"/>
    <x v="7"/>
    <s v="CA1014KS117"/>
    <s v="10/06/2023"/>
    <s v="00:00:00"/>
    <s v="10/06/2023"/>
    <s v="23:59:59"/>
    <n v="24"/>
    <n v="0"/>
    <n v="0"/>
    <n v="0"/>
    <n v="0"/>
    <n v="0"/>
    <n v="0"/>
    <n v="24"/>
    <n v="7.2350000000000012"/>
    <n v="7.2350000000000012"/>
    <n v="0"/>
    <n v="16.765000000000001"/>
    <n v="16.765000000000001"/>
    <n v="14.906944444444441"/>
    <n v="1.8580555555555556"/>
    <n v="0"/>
    <n v="0"/>
    <n v="0"/>
    <n v="100"/>
    <n v="69.854166666666671"/>
    <n v="69.854166666666671"/>
    <n v="100"/>
    <n v="0"/>
    <n v="0"/>
    <n v="0"/>
    <n v="0.11082943963946051"/>
    <n v="0"/>
    <n v="16.765000000000001"/>
    <n v="0"/>
    <n v="16.765000000000001"/>
    <n v="0"/>
    <n v="0"/>
    <n v="0"/>
    <n v="13171.548000000001"/>
    <s v="Tonelada métrica"/>
    <n v="785.65750074560049"/>
    <m/>
    <m/>
  </r>
  <r>
    <x v="23"/>
    <s v="FROTA 01"/>
    <x v="5"/>
    <x v="5"/>
    <d v="1901-06-10T00:00:00"/>
    <n v="90"/>
    <x v="8"/>
    <s v="CA1014KS118"/>
    <s v="10/06/2023"/>
    <s v="00:00:00"/>
    <s v="10/06/2023"/>
    <s v="23:59:59"/>
    <n v="24.000000000000004"/>
    <n v="0.91749999999999998"/>
    <n v="0.91749999999999998"/>
    <n v="0"/>
    <n v="0"/>
    <n v="0"/>
    <n v="0"/>
    <n v="23.0825"/>
    <n v="6.7105555555555538"/>
    <n v="6.7105555555555538"/>
    <n v="0"/>
    <n v="16.371944444444448"/>
    <n v="16.371944444444448"/>
    <n v="13.856944444444446"/>
    <n v="2.5150000000000001"/>
    <n v="0"/>
    <n v="0"/>
    <n v="0"/>
    <n v="96.177083333333314"/>
    <n v="70.92795167093881"/>
    <n v="68.21643518518519"/>
    <n v="94.693293917290575"/>
    <n v="0"/>
    <n v="0"/>
    <n v="1"/>
    <n v="0.15361645090686979"/>
    <n v="0"/>
    <n v="16.371944444444448"/>
    <n v="0.91749999999999998"/>
    <n v="16.371944444444448"/>
    <n v="0.91749999999999998"/>
    <n v="1"/>
    <n v="0"/>
    <n v="12180.477999999999"/>
    <s v="Tonelada métrica"/>
    <n v="743.9848114151921"/>
    <m/>
    <m/>
  </r>
  <r>
    <x v="23"/>
    <s v="FROTA 02"/>
    <x v="5"/>
    <x v="5"/>
    <d v="1901-06-10T00:00:00"/>
    <n v="90"/>
    <x v="9"/>
    <s v="CA1014KS119"/>
    <s v="10/06/2023"/>
    <s v="00:00:00"/>
    <s v="10/06/2023"/>
    <s v="23:59:59"/>
    <n v="24"/>
    <n v="0"/>
    <n v="0"/>
    <n v="0"/>
    <n v="0"/>
    <n v="0"/>
    <n v="0"/>
    <n v="24"/>
    <n v="7.823611111111112"/>
    <n v="7.823611111111112"/>
    <n v="0"/>
    <n v="16.176388888888891"/>
    <n v="16.176388888888891"/>
    <n v="13.967500000000001"/>
    <n v="2.2088888888888887"/>
    <n v="0"/>
    <n v="0"/>
    <n v="0"/>
    <n v="100"/>
    <n v="67.401620370370381"/>
    <n v="67.401620370370381"/>
    <n v="100"/>
    <n v="0"/>
    <n v="0"/>
    <n v="0"/>
    <n v="0.13655018459689189"/>
    <n v="0"/>
    <n v="16.176388888888891"/>
    <n v="0"/>
    <n v="16.176388888888891"/>
    <n v="0"/>
    <n v="0"/>
    <n v="0"/>
    <n v="11431.023999999999"/>
    <s v="Tonelada métrica"/>
    <n v="706.64868893277321"/>
    <m/>
    <m/>
  </r>
  <r>
    <x v="23"/>
    <s v="FROTA 02"/>
    <x v="5"/>
    <x v="5"/>
    <d v="1901-06-10T00:00:00"/>
    <n v="90"/>
    <x v="10"/>
    <s v="CA1014KS120"/>
    <s v="10/06/2023"/>
    <s v="00:00:00"/>
    <s v="10/06/2023"/>
    <s v="23:59:59"/>
    <n v="24"/>
    <n v="0"/>
    <n v="0"/>
    <n v="0"/>
    <n v="0"/>
    <n v="0"/>
    <n v="0"/>
    <n v="24"/>
    <n v="6.6447222222222218"/>
    <n v="6.6447222222222218"/>
    <n v="0"/>
    <n v="17.355277777777779"/>
    <n v="17.355277777777779"/>
    <n v="15.204722222222225"/>
    <n v="2.1505555555555556"/>
    <n v="0"/>
    <n v="0"/>
    <n v="0"/>
    <n v="100"/>
    <n v="72.313657407407419"/>
    <n v="72.313657407407419"/>
    <n v="100"/>
    <n v="0"/>
    <n v="0"/>
    <n v="0"/>
    <n v="0.12391363498135373"/>
    <n v="0"/>
    <n v="17.355277777777779"/>
    <n v="0"/>
    <n v="17.355277777777779"/>
    <n v="0"/>
    <n v="0"/>
    <n v="0"/>
    <n v="15213.474"/>
    <s v="Tonelada métrica"/>
    <n v="876.59063685398291"/>
    <m/>
    <m/>
  </r>
  <r>
    <x v="23"/>
    <s v="FROTA 02"/>
    <x v="5"/>
    <x v="5"/>
    <d v="1901-06-10T00:00:00"/>
    <n v="90"/>
    <x v="11"/>
    <s v="CA1014KS121"/>
    <s v="10/06/2023"/>
    <s v="00:00:00"/>
    <s v="10/06/2023"/>
    <s v="23:59:59"/>
    <n v="23.999999999999993"/>
    <n v="3.1433333333333335"/>
    <n v="3.1433333333333335"/>
    <n v="0"/>
    <n v="0"/>
    <n v="0"/>
    <n v="0"/>
    <n v="20.856666666666662"/>
    <n v="6.0386111111111118"/>
    <n v="6.0386111111111118"/>
    <n v="0"/>
    <n v="14.818055555555556"/>
    <n v="14.818055555555556"/>
    <n v="13.277500000000002"/>
    <n v="1.5405555555555555"/>
    <n v="0"/>
    <n v="0"/>
    <n v="0"/>
    <n v="86.902777777777786"/>
    <n v="71.047093921474641"/>
    <n v="61.741898148148167"/>
    <n v="82.499497378636264"/>
    <n v="0"/>
    <n v="0"/>
    <n v="1"/>
    <n v="0.10396475770925109"/>
    <n v="0"/>
    <n v="14.818055555555556"/>
    <n v="3.1433333333333335"/>
    <n v="14.818055555555556"/>
    <n v="3.1433333333333335"/>
    <n v="1"/>
    <n v="0"/>
    <n v="11128.324000000001"/>
    <s v="Tonelada métrica"/>
    <n v="750.9975892773449"/>
    <m/>
    <m/>
  </r>
  <r>
    <x v="23"/>
    <s v="FROTA 02"/>
    <x v="5"/>
    <x v="5"/>
    <d v="1901-06-10T00:00:00"/>
    <n v="90"/>
    <x v="12"/>
    <s v="CA1014KS122"/>
    <s v="10/06/2023"/>
    <s v="00:00:00"/>
    <s v="10/06/2023"/>
    <s v="23:59:59"/>
    <n v="24.000000000000004"/>
    <n v="0"/>
    <n v="0"/>
    <n v="0"/>
    <n v="0"/>
    <n v="0"/>
    <n v="0"/>
    <n v="24.000000000000004"/>
    <n v="9.4347222222222236"/>
    <n v="9.4347222222222236"/>
    <n v="0"/>
    <n v="14.565277777777778"/>
    <n v="14.565277777777778"/>
    <n v="13.134166666666667"/>
    <n v="1.431111111111111"/>
    <n v="0"/>
    <n v="0"/>
    <n v="0"/>
    <n v="100"/>
    <n v="60.688657407407398"/>
    <n v="60.688657407407398"/>
    <n v="100"/>
    <n v="0"/>
    <n v="0"/>
    <n v="0"/>
    <n v="9.8254982359111273E-2"/>
    <n v="0"/>
    <n v="14.565277777777778"/>
    <n v="0"/>
    <n v="14.565277777777778"/>
    <n v="0"/>
    <n v="0"/>
    <n v="0"/>
    <n v="10575.508"/>
    <s v="Tonelada métrica"/>
    <n v="726.07664346333547"/>
    <m/>
    <m/>
  </r>
  <r>
    <x v="23"/>
    <s v="FROTA 02"/>
    <x v="5"/>
    <x v="5"/>
    <d v="1901-06-10T00:00:00"/>
    <n v="90"/>
    <x v="13"/>
    <s v="CA1014KS123"/>
    <s v="10/06/2023"/>
    <s v="00:00:00"/>
    <s v="10/06/2023"/>
    <s v="23:59:59"/>
    <n v="24.000000000000011"/>
    <n v="0"/>
    <n v="0"/>
    <n v="0"/>
    <n v="0"/>
    <n v="0"/>
    <n v="0"/>
    <n v="24.000000000000011"/>
    <n v="8.3011111111111102"/>
    <n v="8.3011111111111102"/>
    <n v="0"/>
    <n v="15.69888888888889"/>
    <n v="15.690277777777778"/>
    <n v="14.291388888888889"/>
    <n v="1.3988888888888888"/>
    <n v="8.611111111111111E-3"/>
    <n v="0"/>
    <n v="8.611111111111111E-3"/>
    <n v="100"/>
    <n v="65.41203703703701"/>
    <n v="65.41203703703701"/>
    <n v="100"/>
    <n v="0"/>
    <n v="0"/>
    <n v="0"/>
    <n v="8.9107509377875288E-2"/>
    <n v="0"/>
    <n v="15.69888888888889"/>
    <n v="0"/>
    <n v="15.69888888888889"/>
    <n v="0"/>
    <n v="0"/>
    <n v="0"/>
    <n v="11433.421"/>
    <s v="Tonelada métrica"/>
    <n v="728.29491825323805"/>
    <m/>
    <m/>
  </r>
  <r>
    <x v="23"/>
    <s v="FROTA 01"/>
    <x v="5"/>
    <x v="5"/>
    <d v="1901-06-11T00:00:00"/>
    <n v="90"/>
    <x v="0"/>
    <s v="CA1014KS110"/>
    <s v="11/06/2023"/>
    <s v="00:00:00"/>
    <s v="11/06/2023"/>
    <s v="23:59:59"/>
    <n v="24.000000000000004"/>
    <n v="9.9444444444444446E-2"/>
    <n v="9.9444444444444446E-2"/>
    <n v="0"/>
    <n v="0"/>
    <n v="0"/>
    <n v="0"/>
    <n v="23.900555555555556"/>
    <n v="6.9694444444444432"/>
    <n v="6.9694444444444432"/>
    <n v="0"/>
    <n v="16.931111111111111"/>
    <n v="16.931111111111111"/>
    <n v="15.275555555555558"/>
    <n v="1.6555555555555557"/>
    <n v="0"/>
    <n v="0"/>
    <n v="0"/>
    <n v="99.585648148148138"/>
    <n v="70.839822412310255"/>
    <n v="70.546296296296291"/>
    <n v="99.416082205186768"/>
    <n v="0"/>
    <n v="0"/>
    <n v="1"/>
    <n v="9.7781861136632106E-2"/>
    <n v="0"/>
    <n v="16.931111111111111"/>
    <n v="9.9444444444444446E-2"/>
    <n v="16.931111111111111"/>
    <n v="9.9444444444444446E-2"/>
    <n v="1"/>
    <n v="0"/>
    <n v="13986.442999999999"/>
    <s v="Tonelada métrica"/>
    <n v="826.07945268407877"/>
    <m/>
    <m/>
  </r>
  <r>
    <x v="23"/>
    <s v="FROTA 01"/>
    <x v="5"/>
    <x v="5"/>
    <d v="1901-06-11T00:00:00"/>
    <n v="90"/>
    <x v="1"/>
    <s v="CA1014KS111"/>
    <s v="11/06/2023"/>
    <s v="00:00:00"/>
    <s v="11/06/2023"/>
    <s v="23:59:59"/>
    <n v="24"/>
    <n v="0"/>
    <n v="0"/>
    <n v="0"/>
    <n v="0"/>
    <n v="0"/>
    <n v="0"/>
    <n v="24"/>
    <n v="6.9172222222222226"/>
    <n v="6.9172222222222226"/>
    <n v="0"/>
    <n v="17.082777777777778"/>
    <n v="17.082777777777778"/>
    <n v="15.188055555555556"/>
    <n v="1.8947222222222222"/>
    <n v="0"/>
    <n v="0"/>
    <n v="0"/>
    <n v="100"/>
    <n v="71.178240740740733"/>
    <n v="71.178240740740733"/>
    <n v="100"/>
    <n v="0"/>
    <n v="0"/>
    <n v="0"/>
    <n v="0.11091417607076652"/>
    <n v="0"/>
    <n v="17.082777777777778"/>
    <n v="0"/>
    <n v="17.082777777777778"/>
    <n v="0"/>
    <n v="0"/>
    <n v="0"/>
    <n v="13526.964"/>
    <s v="Tonelada métrica"/>
    <n v="791.84803408240862"/>
    <m/>
    <m/>
  </r>
  <r>
    <x v="23"/>
    <s v="FROTA 01"/>
    <x v="5"/>
    <x v="5"/>
    <d v="1901-06-11T00:00:00"/>
    <n v="90"/>
    <x v="2"/>
    <s v="CA1014KS112"/>
    <s v="11/06/2023"/>
    <s v="00:00:00"/>
    <s v="11/06/2023"/>
    <s v="23:59:59"/>
    <n v="24"/>
    <n v="0"/>
    <n v="0"/>
    <n v="0"/>
    <n v="0"/>
    <n v="0"/>
    <n v="0"/>
    <n v="24"/>
    <n v="7.5113888888888889"/>
    <n v="7.5113888888888889"/>
    <n v="0"/>
    <n v="16.488611111111108"/>
    <n v="16.488611111111108"/>
    <n v="13.801944444444446"/>
    <n v="2.6866666666666665"/>
    <n v="0"/>
    <n v="0"/>
    <n v="0"/>
    <n v="100"/>
    <n v="68.702546296296291"/>
    <n v="68.702546296296291"/>
    <n v="100"/>
    <n v="0"/>
    <n v="0"/>
    <n v="0"/>
    <n v="0.1629407503495679"/>
    <n v="0"/>
    <n v="16.488611111111108"/>
    <n v="0"/>
    <n v="16.488611111111108"/>
    <n v="0"/>
    <n v="0"/>
    <n v="0"/>
    <n v="11260.418"/>
    <s v="Tonelada métrica"/>
    <n v="682.92095217237454"/>
    <m/>
    <m/>
  </r>
  <r>
    <x v="23"/>
    <s v="FROTA 01"/>
    <x v="5"/>
    <x v="5"/>
    <d v="1901-06-11T00:00:00"/>
    <n v="90"/>
    <x v="3"/>
    <s v="CA1014KS113"/>
    <s v="11/06/2023"/>
    <s v="00:00:00"/>
    <s v="11/06/2023"/>
    <s v="23:59:59"/>
    <n v="24.000000000000004"/>
    <n v="4.5152777777777775"/>
    <n v="4.5152777777777775"/>
    <n v="0"/>
    <n v="0"/>
    <n v="0"/>
    <n v="0"/>
    <n v="19.484722222222228"/>
    <n v="5.3780555555555551"/>
    <n v="5.3780555555555551"/>
    <n v="0"/>
    <n v="14.106666666666666"/>
    <n v="14.106666666666666"/>
    <n v="11.65111111111111"/>
    <n v="2.4555555555555557"/>
    <n v="0"/>
    <n v="0"/>
    <n v="0"/>
    <n v="81.186342592592609"/>
    <n v="72.398602894005251"/>
    <n v="58.777777777777764"/>
    <n v="75.752919942123228"/>
    <n v="0"/>
    <n v="0"/>
    <n v="0"/>
    <n v="0.17407057340894772"/>
    <n v="0"/>
    <n v="14.106666666666666"/>
    <n v="0"/>
    <n v="14.106666666666666"/>
    <n v="0"/>
    <n v="0"/>
    <n v="0"/>
    <n v="11744.502"/>
    <s v="Tonelada métrica"/>
    <n v="832.54976370510383"/>
    <m/>
    <m/>
  </r>
  <r>
    <x v="23"/>
    <s v="FROTA 01"/>
    <x v="5"/>
    <x v="5"/>
    <d v="1901-06-11T00:00:00"/>
    <n v="90"/>
    <x v="4"/>
    <s v="CA1014KS114"/>
    <s v="11/06/2023"/>
    <s v="00:00:00"/>
    <s v="11/06/2023"/>
    <s v="23:59:59"/>
    <n v="23.999999999999996"/>
    <n v="0"/>
    <n v="0"/>
    <n v="0"/>
    <n v="0"/>
    <n v="0"/>
    <n v="0"/>
    <n v="23.999999999999996"/>
    <n v="6.4344444444444449"/>
    <n v="6.4344444444444449"/>
    <n v="0"/>
    <n v="17.565555555555555"/>
    <n v="17.565555555555555"/>
    <n v="15.170277777777779"/>
    <n v="2.3952777777777778"/>
    <n v="0"/>
    <n v="0"/>
    <n v="0"/>
    <n v="100"/>
    <n v="73.189814814814824"/>
    <n v="73.189814814814824"/>
    <n v="100"/>
    <n v="0"/>
    <n v="0"/>
    <n v="0"/>
    <n v="0.13636219874754887"/>
    <n v="0"/>
    <n v="17.565555555555555"/>
    <n v="0"/>
    <n v="17.565555555555555"/>
    <n v="0"/>
    <n v="0"/>
    <n v="0"/>
    <n v="13455.843999999999"/>
    <s v="Tonelada métrica"/>
    <n v="766.03577708900002"/>
    <m/>
    <m/>
  </r>
  <r>
    <x v="23"/>
    <s v="FROTA 01"/>
    <x v="5"/>
    <x v="5"/>
    <d v="1901-06-11T00:00:00"/>
    <n v="90"/>
    <x v="5"/>
    <s v="CA1014KS115"/>
    <s v="11/06/2023"/>
    <s v="00:00:00"/>
    <s v="11/06/2023"/>
    <s v="23:59:59"/>
    <n v="24"/>
    <n v="4.0916666666666668"/>
    <n v="0"/>
    <n v="0"/>
    <n v="4.0916666666666668"/>
    <n v="4.0916666666666668"/>
    <n v="0"/>
    <n v="19.908333333333335"/>
    <n v="6.9133333333333322"/>
    <n v="6.9133333333333322"/>
    <n v="0"/>
    <n v="12.995000000000001"/>
    <n v="12.995000000000001"/>
    <n v="10.951111111111111"/>
    <n v="2.0438888888888886"/>
    <n v="0"/>
    <n v="0"/>
    <n v="0"/>
    <n v="82.9513888888889"/>
    <n v="65.274173294265381"/>
    <n v="54.145833333333336"/>
    <n v="100"/>
    <n v="0"/>
    <n v="0"/>
    <n v="0"/>
    <n v="0.15728271557436618"/>
    <n v="0"/>
    <n v="12.995000000000001"/>
    <n v="0"/>
    <n v="12.995000000000001"/>
    <n v="4.0916666666666668"/>
    <n v="1"/>
    <n v="1"/>
    <n v="9320.34"/>
    <s v="Tonelada métrica"/>
    <n v="717.22508657175842"/>
    <m/>
    <m/>
  </r>
  <r>
    <x v="23"/>
    <s v="FROTA 01"/>
    <x v="5"/>
    <x v="5"/>
    <d v="1901-06-11T00:00:00"/>
    <n v="90"/>
    <x v="6"/>
    <s v="CA1014KS116"/>
    <s v="11/06/2023"/>
    <s v="00:00:00"/>
    <s v="11/06/2023"/>
    <s v="23:59:59"/>
    <n v="24.000000000000004"/>
    <n v="0"/>
    <n v="0"/>
    <n v="0"/>
    <n v="0"/>
    <n v="0"/>
    <n v="0"/>
    <n v="24.000000000000004"/>
    <n v="6.4680555555555568"/>
    <n v="6.4680555555555568"/>
    <n v="0"/>
    <n v="17.531944444444445"/>
    <n v="17.531944444444445"/>
    <n v="14.636944444444445"/>
    <n v="2.895"/>
    <n v="0"/>
    <n v="0"/>
    <n v="0"/>
    <n v="100"/>
    <n v="73.049768518518505"/>
    <n v="73.049768518518505"/>
    <n v="100"/>
    <n v="0"/>
    <n v="0"/>
    <n v="0"/>
    <n v="0.16512714885526419"/>
    <n v="0"/>
    <n v="17.531944444444445"/>
    <n v="0"/>
    <n v="17.531944444444445"/>
    <n v="0"/>
    <n v="0"/>
    <n v="0"/>
    <n v="10461.303"/>
    <s v="Tonelada métrica"/>
    <n v="596.69952943040471"/>
    <m/>
    <m/>
  </r>
  <r>
    <x v="23"/>
    <s v="FROTA 01"/>
    <x v="5"/>
    <x v="5"/>
    <d v="1901-06-11T00:00:00"/>
    <n v="90"/>
    <x v="7"/>
    <s v="CA1014KS117"/>
    <s v="11/06/2023"/>
    <s v="00:00:00"/>
    <s v="11/06/2023"/>
    <s v="23:59:59"/>
    <n v="23.999999999999996"/>
    <n v="11.038611111111111"/>
    <n v="0"/>
    <n v="0"/>
    <n v="11.038611111111111"/>
    <n v="11.038611111111111"/>
    <n v="0"/>
    <n v="12.961388888888887"/>
    <n v="4.3647222222222224"/>
    <n v="4.3647222222222224"/>
    <n v="0"/>
    <n v="8.5966666666666658"/>
    <n v="8.5966666666666658"/>
    <n v="7.4405555555555551"/>
    <n v="1.1561111111111111"/>
    <n v="0"/>
    <n v="0"/>
    <n v="0"/>
    <n v="54.005787037037031"/>
    <n v="66.32519663101948"/>
    <n v="35.81944444444445"/>
    <n v="100"/>
    <n v="0"/>
    <n v="0"/>
    <n v="0"/>
    <n v="0.13448364999353757"/>
    <n v="0"/>
    <n v="8.5966666666666658"/>
    <n v="0"/>
    <n v="8.5966666666666658"/>
    <n v="11.038611111111111"/>
    <n v="1"/>
    <n v="1"/>
    <n v="7255.4089999999997"/>
    <s v="Tonelada métrica"/>
    <n v="843.97933307483572"/>
    <m/>
    <m/>
  </r>
  <r>
    <x v="23"/>
    <s v="FROTA 01"/>
    <x v="5"/>
    <x v="5"/>
    <d v="1901-06-11T00:00:00"/>
    <n v="90"/>
    <x v="8"/>
    <s v="CA1014KS118"/>
    <s v="11/06/2023"/>
    <s v="00:00:00"/>
    <s v="11/06/2023"/>
    <s v="23:59:59"/>
    <n v="23.999999999999996"/>
    <n v="8.3247222222222224"/>
    <n v="8.3247222222222224"/>
    <n v="0"/>
    <n v="0"/>
    <n v="0"/>
    <n v="0"/>
    <n v="15.675277777777778"/>
    <n v="5.2691666666666661"/>
    <n v="5.2691666666666661"/>
    <n v="0"/>
    <n v="10.406111111111111"/>
    <n v="10.406111111111111"/>
    <n v="8.8372222222222216"/>
    <n v="1.568888888888889"/>
    <n v="0"/>
    <n v="0"/>
    <n v="0"/>
    <n v="65.313657407407419"/>
    <n v="66.385497333026166"/>
    <n v="43.358796296296298"/>
    <n v="55.556049888033684"/>
    <n v="0"/>
    <n v="0"/>
    <n v="1"/>
    <n v="0.15076610965778658"/>
    <n v="0"/>
    <n v="10.406111111111111"/>
    <n v="8.3247222222222224"/>
    <n v="10.406111111111111"/>
    <n v="8.3247222222222224"/>
    <n v="1"/>
    <n v="0"/>
    <n v="5874.2610000000004"/>
    <s v="Tonelada métrica"/>
    <n v="564.50108376488186"/>
    <m/>
    <m/>
  </r>
  <r>
    <x v="23"/>
    <s v="FROTA 02"/>
    <x v="5"/>
    <x v="5"/>
    <d v="1901-06-11T00:00:00"/>
    <n v="90"/>
    <x v="9"/>
    <s v="CA1014KS119"/>
    <s v="11/06/2023"/>
    <s v="00:00:00"/>
    <s v="11/06/2023"/>
    <s v="23:59:59"/>
    <n v="23.999999999999993"/>
    <n v="0"/>
    <n v="0"/>
    <n v="0"/>
    <n v="0"/>
    <n v="0"/>
    <n v="0"/>
    <n v="23.999999999999993"/>
    <n v="5.596111111111111"/>
    <n v="5.596111111111111"/>
    <n v="0"/>
    <n v="18.403888888888886"/>
    <n v="18.403888888888886"/>
    <n v="14.845833333333335"/>
    <n v="3.5580555555555553"/>
    <n v="0"/>
    <n v="0"/>
    <n v="0"/>
    <n v="100"/>
    <n v="76.682870370370381"/>
    <n v="76.682870370370381"/>
    <n v="100"/>
    <n v="0"/>
    <n v="0"/>
    <n v="0"/>
    <n v="0.19333172336764573"/>
    <n v="0"/>
    <n v="18.403888888888886"/>
    <n v="0"/>
    <n v="18.403888888888886"/>
    <n v="0"/>
    <n v="0"/>
    <n v="0"/>
    <n v="14797.713"/>
    <s v="Tonelada métrica"/>
    <n v="804.05359374528371"/>
    <m/>
    <m/>
  </r>
  <r>
    <x v="23"/>
    <s v="FROTA 02"/>
    <x v="5"/>
    <x v="5"/>
    <d v="1901-06-11T00:00:00"/>
    <n v="90"/>
    <x v="10"/>
    <s v="CA1014KS120"/>
    <s v="11/06/2023"/>
    <s v="00:00:00"/>
    <s v="11/06/2023"/>
    <s v="23:59:59"/>
    <n v="24.000000000000004"/>
    <n v="0"/>
    <n v="0"/>
    <n v="0"/>
    <n v="0"/>
    <n v="0"/>
    <n v="0"/>
    <n v="24.000000000000004"/>
    <n v="6.6236111111111109"/>
    <n v="6.6236111111111109"/>
    <n v="0"/>
    <n v="17.37638888888889"/>
    <n v="17.37638888888889"/>
    <n v="15.217777777777776"/>
    <n v="2.158611111111111"/>
    <n v="0"/>
    <n v="0"/>
    <n v="0"/>
    <n v="100"/>
    <n v="72.401620370370367"/>
    <n v="72.401620370370367"/>
    <n v="100"/>
    <n v="0"/>
    <n v="0"/>
    <n v="0"/>
    <n v="0.12422668052114139"/>
    <n v="0"/>
    <n v="17.37638888888889"/>
    <n v="0"/>
    <n v="17.37638888888889"/>
    <n v="0"/>
    <n v="0"/>
    <n v="0"/>
    <n v="16614.324000000001"/>
    <s v="Tonelada métrica"/>
    <n v="956.14365598273571"/>
    <m/>
    <m/>
  </r>
  <r>
    <x v="23"/>
    <s v="FROTA 02"/>
    <x v="5"/>
    <x v="5"/>
    <d v="1901-06-11T00:00:00"/>
    <n v="90"/>
    <x v="11"/>
    <s v="CA1014KS121"/>
    <s v="11/06/2023"/>
    <s v="00:00:00"/>
    <s v="11/06/2023"/>
    <s v="23:59:59"/>
    <n v="24.000000000000004"/>
    <n v="0"/>
    <n v="0"/>
    <n v="0"/>
    <n v="0"/>
    <n v="0"/>
    <n v="0"/>
    <n v="24.000000000000004"/>
    <n v="7.7291666666666661"/>
    <n v="7.7291666666666661"/>
    <n v="0"/>
    <n v="16.270833333333336"/>
    <n v="16.270833333333336"/>
    <n v="13.45888888888889"/>
    <n v="2.8119444444444444"/>
    <n v="0"/>
    <n v="0"/>
    <n v="0"/>
    <n v="100"/>
    <n v="67.795138888888886"/>
    <n v="67.795138888888886"/>
    <n v="100"/>
    <n v="0"/>
    <n v="0"/>
    <n v="0"/>
    <n v="0.17282116944088771"/>
    <n v="0"/>
    <n v="16.270833333333336"/>
    <n v="0"/>
    <n v="16.270833333333336"/>
    <n v="0"/>
    <n v="0"/>
    <n v="0"/>
    <n v="11549.123"/>
    <s v="Tonelada métrica"/>
    <n v="709.80525480153665"/>
    <m/>
    <m/>
  </r>
  <r>
    <x v="23"/>
    <s v="FROTA 02"/>
    <x v="5"/>
    <x v="5"/>
    <d v="1901-06-11T00:00:00"/>
    <n v="90"/>
    <x v="12"/>
    <s v="CA1014KS122"/>
    <s v="11/06/2023"/>
    <s v="00:00:00"/>
    <s v="11/06/2023"/>
    <s v="23:59:59"/>
    <n v="23.999999999999993"/>
    <n v="0.99611111111111106"/>
    <n v="0.99611111111111106"/>
    <n v="0"/>
    <n v="0"/>
    <n v="0"/>
    <n v="0"/>
    <n v="23.003888888888884"/>
    <n v="7.33638888888889"/>
    <n v="7.33638888888889"/>
    <n v="0"/>
    <n v="15.667499999999999"/>
    <n v="15.667499999999999"/>
    <n v="12.991388888888888"/>
    <n v="2.6761111111111111"/>
    <n v="0"/>
    <n v="0"/>
    <n v="0"/>
    <n v="95.849537037037052"/>
    <n v="68.108049363634166"/>
    <n v="65.281250000000014"/>
    <n v="94.022237410191863"/>
    <n v="0"/>
    <n v="0"/>
    <n v="1"/>
    <n v="0.17080651738382713"/>
    <n v="0"/>
    <n v="15.667499999999999"/>
    <n v="0.99611111111111106"/>
    <n v="15.667499999999999"/>
    <n v="0.99611111111111106"/>
    <n v="1"/>
    <n v="0"/>
    <n v="9316.9269999999997"/>
    <s v="Tonelada métrica"/>
    <n v="594.66583692356755"/>
    <m/>
    <m/>
  </r>
  <r>
    <x v="23"/>
    <s v="FROTA 02"/>
    <x v="5"/>
    <x v="5"/>
    <d v="1901-06-11T00:00:00"/>
    <n v="90"/>
    <x v="13"/>
    <s v="CA1014KS123"/>
    <s v="11/06/2023"/>
    <s v="00:00:00"/>
    <s v="11/06/2023"/>
    <s v="23:59:59"/>
    <n v="23.999999999999993"/>
    <n v="4.5774999999999997"/>
    <n v="0"/>
    <n v="4.5774999999999997"/>
    <n v="0"/>
    <n v="0"/>
    <n v="0"/>
    <n v="19.422499999999999"/>
    <n v="7.3441666666666654"/>
    <n v="7.3441666666666654"/>
    <n v="0"/>
    <n v="12.078333333333335"/>
    <n v="12.007222222222223"/>
    <n v="10.105277777777777"/>
    <n v="1.9019444444444444"/>
    <n v="7.1111111111111111E-2"/>
    <n v="0"/>
    <n v="7.1111111111111111E-2"/>
    <n v="80.927083333333343"/>
    <n v="62.187325696142807"/>
    <n v="50.326388888888907"/>
    <n v="100"/>
    <n v="0"/>
    <n v="0"/>
    <n v="1"/>
    <n v="0.15746745779862931"/>
    <n v="0"/>
    <n v="12.078333333333335"/>
    <n v="4.5774999999999997"/>
    <n v="12.078333333333335"/>
    <n v="4.5774999999999997"/>
    <n v="1"/>
    <n v="0"/>
    <n v="8493.8050000000003"/>
    <s v="Tonelada métrica"/>
    <n v="703.22657651442"/>
    <m/>
    <m/>
  </r>
  <r>
    <x v="24"/>
    <s v="FROTA 01"/>
    <x v="5"/>
    <x v="5"/>
    <d v="1901-06-12T00:00:00"/>
    <n v="90"/>
    <x v="0"/>
    <s v="CA1014KS110"/>
    <s v="12/06/2023"/>
    <s v="00:00:00"/>
    <s v="12/06/2023"/>
    <s v="23:59:59"/>
    <n v="23.999999999999993"/>
    <n v="0"/>
    <n v="0"/>
    <n v="0"/>
    <n v="0"/>
    <n v="0"/>
    <n v="0"/>
    <n v="23.999999999999993"/>
    <n v="10.665555555555555"/>
    <n v="10.665555555555555"/>
    <n v="0"/>
    <n v="13.334444444444443"/>
    <n v="13.334444444444443"/>
    <n v="11.477500000000001"/>
    <n v="1.8569444444444445"/>
    <n v="0"/>
    <n v="0"/>
    <n v="0"/>
    <n v="100"/>
    <n v="55.560185185185198"/>
    <n v="55.560185185185198"/>
    <n v="100"/>
    <n v="0"/>
    <n v="0"/>
    <n v="0"/>
    <n v="0.13925922839763355"/>
    <n v="0"/>
    <n v="13.334444444444443"/>
    <n v="0"/>
    <n v="13.334444444444443"/>
    <n v="0"/>
    <n v="0"/>
    <n v="0"/>
    <n v="9556.0759999999991"/>
    <s v="Tonelada métrica"/>
    <n v="716.64597950170833"/>
    <m/>
    <m/>
  </r>
  <r>
    <x v="24"/>
    <s v="FROTA 01"/>
    <x v="5"/>
    <x v="5"/>
    <d v="1901-06-12T00:00:00"/>
    <n v="90"/>
    <x v="1"/>
    <s v="CA1014KS111"/>
    <s v="12/06/2023"/>
    <s v="00:00:00"/>
    <s v="12/06/2023"/>
    <s v="23:59:59"/>
    <n v="24"/>
    <n v="0"/>
    <n v="0"/>
    <n v="0"/>
    <n v="0"/>
    <n v="0"/>
    <n v="0"/>
    <n v="24"/>
    <n v="10.456388888888888"/>
    <n v="10.456388888888888"/>
    <n v="0"/>
    <n v="13.543611111111108"/>
    <n v="13.543611111111108"/>
    <n v="10.512499999999999"/>
    <n v="3.0311111111111111"/>
    <n v="0"/>
    <n v="0"/>
    <n v="0"/>
    <n v="100"/>
    <n v="56.431712962962955"/>
    <n v="56.431712962962955"/>
    <n v="100"/>
    <n v="0"/>
    <n v="0"/>
    <n v="0"/>
    <n v="0.22380376151116768"/>
    <n v="0"/>
    <n v="13.543611111111108"/>
    <n v="0"/>
    <n v="13.543611111111108"/>
    <n v="0"/>
    <n v="0"/>
    <n v="0"/>
    <n v="8525.6560000000009"/>
    <s v="Tonelada métrica"/>
    <n v="629.49651537215232"/>
    <m/>
    <m/>
  </r>
  <r>
    <x v="24"/>
    <s v="FROTA 01"/>
    <x v="5"/>
    <x v="5"/>
    <d v="1901-06-12T00:00:00"/>
    <n v="90"/>
    <x v="2"/>
    <s v="CA1014KS112"/>
    <s v="12/06/2023"/>
    <s v="00:00:00"/>
    <s v="12/06/2023"/>
    <s v="23:59:59"/>
    <n v="24.000000000000004"/>
    <n v="0.82194444444444448"/>
    <n v="0.82194444444444448"/>
    <n v="0"/>
    <n v="0"/>
    <n v="0"/>
    <n v="0"/>
    <n v="23.178055555555559"/>
    <n v="8.5605555555555561"/>
    <n v="8.5605555555555561"/>
    <n v="0"/>
    <n v="14.6175"/>
    <n v="14.6175"/>
    <n v="11.701111111111111"/>
    <n v="2.9163888888888887"/>
    <n v="0"/>
    <n v="0"/>
    <n v="0"/>
    <n v="96.575231481481481"/>
    <n v="63.066118574801344"/>
    <n v="60.906249999999993"/>
    <n v="94.67633406498507"/>
    <n v="0"/>
    <n v="0"/>
    <n v="1"/>
    <n v="0.19951352070387474"/>
    <n v="0"/>
    <n v="14.6175"/>
    <n v="0.82194444444444448"/>
    <n v="14.6175"/>
    <n v="0.82194444444444448"/>
    <n v="1"/>
    <n v="0"/>
    <n v="9302.4670000000006"/>
    <s v="Tonelada métrica"/>
    <n v="636.39247477338813"/>
    <m/>
    <m/>
  </r>
  <r>
    <x v="24"/>
    <s v="FROTA 01"/>
    <x v="5"/>
    <x v="5"/>
    <d v="1901-06-12T00:00:00"/>
    <n v="90"/>
    <x v="3"/>
    <s v="CA1014KS113"/>
    <s v="12/06/2023"/>
    <s v="00:00:00"/>
    <s v="12/06/2023"/>
    <s v="23:59:59"/>
    <n v="24"/>
    <n v="0"/>
    <n v="0"/>
    <n v="0"/>
    <n v="0"/>
    <n v="0"/>
    <n v="0"/>
    <n v="24"/>
    <n v="7.3841666666666663"/>
    <n v="7.3841666666666663"/>
    <n v="0"/>
    <n v="16.615833333333335"/>
    <n v="16.615833333333335"/>
    <n v="13.566666666666668"/>
    <n v="3.0491666666666664"/>
    <n v="0"/>
    <n v="0"/>
    <n v="0"/>
    <n v="100"/>
    <n v="69.2326388888889"/>
    <n v="69.2326388888889"/>
    <n v="100"/>
    <n v="0"/>
    <n v="0"/>
    <n v="0"/>
    <n v="0.18350970459902699"/>
    <n v="0"/>
    <n v="16.615833333333335"/>
    <n v="0"/>
    <n v="16.615833333333335"/>
    <n v="0"/>
    <n v="0"/>
    <n v="0"/>
    <n v="13659.454"/>
    <s v="Tonelada métrica"/>
    <n v="822.07456743066359"/>
    <m/>
    <m/>
  </r>
  <r>
    <x v="24"/>
    <s v="FROTA 01"/>
    <x v="5"/>
    <x v="5"/>
    <d v="1901-06-12T00:00:00"/>
    <n v="90"/>
    <x v="4"/>
    <s v="CA1014KS114"/>
    <s v="12/06/2023"/>
    <s v="00:00:00"/>
    <s v="12/06/2023"/>
    <s v="23:59:59"/>
    <n v="24.000000000000004"/>
    <n v="0"/>
    <n v="0"/>
    <n v="0"/>
    <n v="0"/>
    <n v="0"/>
    <n v="0"/>
    <n v="24.000000000000004"/>
    <n v="9.4008333333333347"/>
    <n v="9.4008333333333347"/>
    <n v="0"/>
    <n v="14.599166666666665"/>
    <n v="14.599166666666665"/>
    <n v="12.391111111111112"/>
    <n v="2.2080555555555552"/>
    <n v="0"/>
    <n v="0"/>
    <n v="0"/>
    <n v="100"/>
    <n v="60.829861111111093"/>
    <n v="60.829861111111093"/>
    <n v="100"/>
    <n v="0"/>
    <n v="0"/>
    <n v="0"/>
    <n v="0.15124531461080351"/>
    <n v="0"/>
    <n v="14.599166666666665"/>
    <n v="0"/>
    <n v="14.599166666666665"/>
    <n v="0"/>
    <n v="0"/>
    <n v="0"/>
    <n v="11915.096"/>
    <s v="Tonelada métrica"/>
    <n v="816.14904960328818"/>
    <m/>
    <m/>
  </r>
  <r>
    <x v="24"/>
    <s v="FROTA 01"/>
    <x v="5"/>
    <x v="5"/>
    <d v="1901-06-12T00:00:00"/>
    <n v="90"/>
    <x v="5"/>
    <s v="CA1014KS115"/>
    <s v="12/06/2023"/>
    <s v="00:00:00"/>
    <s v="12/06/2023"/>
    <s v="23:59:59"/>
    <n v="24.000000000000004"/>
    <n v="0"/>
    <n v="0"/>
    <n v="0"/>
    <n v="0"/>
    <n v="0"/>
    <n v="0"/>
    <n v="24.000000000000004"/>
    <n v="7.6866666666666656"/>
    <n v="7.6866666666666656"/>
    <n v="0"/>
    <n v="16.313333333333333"/>
    <n v="16.313333333333333"/>
    <n v="13.483611111111109"/>
    <n v="2.8297222222222222"/>
    <n v="0"/>
    <n v="0"/>
    <n v="0"/>
    <n v="100"/>
    <n v="67.972222222222214"/>
    <n v="67.972222222222214"/>
    <n v="100"/>
    <n v="0"/>
    <n v="0"/>
    <n v="0"/>
    <n v="0.17346070017708759"/>
    <n v="0"/>
    <n v="16.313333333333333"/>
    <n v="0"/>
    <n v="16.313333333333333"/>
    <n v="0"/>
    <n v="0"/>
    <n v="0"/>
    <n v="15009.576999999999"/>
    <s v="Tonelada métrica"/>
    <n v="920.0803228442993"/>
    <m/>
    <m/>
  </r>
  <r>
    <x v="24"/>
    <s v="FROTA 01"/>
    <x v="5"/>
    <x v="5"/>
    <d v="1901-06-12T00:00:00"/>
    <n v="90"/>
    <x v="6"/>
    <s v="CA1014KS116"/>
    <s v="12/06/2023"/>
    <s v="00:00:00"/>
    <s v="12/06/2023"/>
    <s v="23:59:59"/>
    <n v="24.000000000000004"/>
    <n v="0"/>
    <n v="0"/>
    <n v="0"/>
    <n v="0"/>
    <n v="0"/>
    <n v="0"/>
    <n v="24.000000000000004"/>
    <n v="8.2838888888888889"/>
    <n v="8.2838888888888889"/>
    <n v="0"/>
    <n v="15.716111111111111"/>
    <n v="15.716111111111111"/>
    <n v="12.225277777777778"/>
    <n v="3.4908333333333332"/>
    <n v="0"/>
    <n v="0"/>
    <n v="0"/>
    <n v="100"/>
    <n v="65.483796296296276"/>
    <n v="65.483796296296276"/>
    <n v="100"/>
    <n v="0"/>
    <n v="0"/>
    <n v="0"/>
    <n v="0.22211813779207465"/>
    <n v="0"/>
    <n v="15.716111111111111"/>
    <n v="0"/>
    <n v="15.716111111111111"/>
    <n v="0"/>
    <n v="0"/>
    <n v="0"/>
    <n v="11562.396000000001"/>
    <s v="Tonelada métrica"/>
    <n v="735.70337587047982"/>
    <m/>
    <m/>
  </r>
  <r>
    <x v="24"/>
    <s v="FROTA 01"/>
    <x v="5"/>
    <x v="5"/>
    <d v="1901-06-12T00:00:00"/>
    <n v="90"/>
    <x v="7"/>
    <s v="CA1014KS117"/>
    <s v="12/06/2023"/>
    <s v="00:00:00"/>
    <s v="12/06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4"/>
    <s v="FROTA 01"/>
    <x v="5"/>
    <x v="5"/>
    <d v="1901-06-12T00:00:00"/>
    <n v="90"/>
    <x v="8"/>
    <s v="CA1014KS118"/>
    <s v="12/06/2023"/>
    <s v="00:00:00"/>
    <s v="12/06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4"/>
    <s v="FROTA 02"/>
    <x v="5"/>
    <x v="5"/>
    <d v="1901-06-12T00:00:00"/>
    <n v="90"/>
    <x v="9"/>
    <s v="CA1014KS119"/>
    <s v="12/06/2023"/>
    <s v="00:00:00"/>
    <s v="12/06/2023"/>
    <s v="23:59:59"/>
    <n v="24.000000000000004"/>
    <n v="0"/>
    <n v="0"/>
    <n v="0"/>
    <n v="0"/>
    <n v="0"/>
    <n v="0"/>
    <n v="24.000000000000004"/>
    <n v="7.9044444444444446"/>
    <n v="7.9044444444444446"/>
    <n v="0"/>
    <n v="16.095555555555556"/>
    <n v="16.095555555555556"/>
    <n v="12.908888888888889"/>
    <n v="3.1866666666666665"/>
    <n v="0"/>
    <n v="0"/>
    <n v="0"/>
    <n v="100"/>
    <n v="67.06481481481481"/>
    <n v="67.06481481481481"/>
    <n v="100"/>
    <n v="0"/>
    <n v="0"/>
    <n v="0"/>
    <n v="0.19798426066547009"/>
    <n v="0"/>
    <n v="16.095555555555556"/>
    <n v="0"/>
    <n v="16.095555555555556"/>
    <n v="0"/>
    <n v="0"/>
    <n v="0"/>
    <n v="11283.743"/>
    <s v="Tonelada métrica"/>
    <n v="701.04712826177024"/>
    <m/>
    <m/>
  </r>
  <r>
    <x v="24"/>
    <s v="FROTA 02"/>
    <x v="5"/>
    <x v="5"/>
    <d v="1901-06-12T00:00:00"/>
    <n v="90"/>
    <x v="10"/>
    <s v="CA1014KS120"/>
    <s v="12/06/2023"/>
    <s v="00:00:00"/>
    <s v="12/06/2023"/>
    <s v="23:59:59"/>
    <n v="24.000000000000011"/>
    <n v="0.89805555555555561"/>
    <n v="0.27166666666666667"/>
    <n v="0"/>
    <n v="0.62638888888888888"/>
    <n v="0.62638888888888888"/>
    <n v="0"/>
    <n v="23.101944444444452"/>
    <n v="8.2202777777777776"/>
    <n v="8.2202777777777776"/>
    <n v="0"/>
    <n v="14.881666666666666"/>
    <n v="14.881666666666666"/>
    <n v="12.470277777777778"/>
    <n v="2.4113888888888888"/>
    <n v="0"/>
    <n v="0"/>
    <n v="0"/>
    <n v="96.258101851851848"/>
    <n v="64.417377084660956"/>
    <n v="62.006944444444414"/>
    <n v="98.207215134183897"/>
    <n v="0"/>
    <n v="0"/>
    <n v="1"/>
    <n v="0.16203755553066787"/>
    <n v="0"/>
    <n v="14.881666666666666"/>
    <n v="0.27166666666666667"/>
    <n v="7.440833333333333"/>
    <n v="0.4490277777777778"/>
    <n v="2"/>
    <n v="0.69749458707083201"/>
    <n v="10221.629999999999"/>
    <s v="Tonelada métrica"/>
    <n v="686.86056669279901"/>
    <m/>
    <m/>
  </r>
  <r>
    <x v="24"/>
    <s v="FROTA 02"/>
    <x v="5"/>
    <x v="5"/>
    <d v="1901-06-12T00:00:00"/>
    <n v="90"/>
    <x v="11"/>
    <s v="CA1014KS121"/>
    <s v="12/06/2023"/>
    <s v="00:00:00"/>
    <s v="12/06/2023"/>
    <s v="23:59:59"/>
    <n v="23.999999999999996"/>
    <n v="0"/>
    <n v="0"/>
    <n v="0"/>
    <n v="0"/>
    <n v="0"/>
    <n v="0"/>
    <n v="23.999999999999996"/>
    <n v="10.44361111111111"/>
    <n v="10.44361111111111"/>
    <n v="0"/>
    <n v="13.55638888888889"/>
    <n v="13.55638888888889"/>
    <n v="11.353333333333333"/>
    <n v="2.2030555555555553"/>
    <n v="0"/>
    <n v="0"/>
    <n v="0"/>
    <n v="100"/>
    <n v="56.484953703703709"/>
    <n v="56.484953703703709"/>
    <n v="100"/>
    <n v="0"/>
    <n v="0"/>
    <n v="0"/>
    <n v="0.16251050140360221"/>
    <n v="0"/>
    <n v="13.55638888888889"/>
    <n v="0"/>
    <n v="13.55638888888889"/>
    <n v="0"/>
    <n v="0"/>
    <n v="0"/>
    <n v="12126.245999999999"/>
    <s v="Tonelada métrica"/>
    <n v="894.50414113886484"/>
    <m/>
    <m/>
  </r>
  <r>
    <x v="24"/>
    <s v="FROTA 02"/>
    <x v="5"/>
    <x v="5"/>
    <d v="1901-06-12T00:00:00"/>
    <n v="90"/>
    <x v="12"/>
    <s v="CA1014KS122"/>
    <s v="12/06/2023"/>
    <s v="00:00:00"/>
    <s v="12/06/2023"/>
    <s v="23:59:59"/>
    <n v="23.999999999999996"/>
    <n v="0"/>
    <n v="0"/>
    <n v="0"/>
    <n v="0"/>
    <n v="0"/>
    <n v="0"/>
    <n v="23.999999999999996"/>
    <n v="7.5952777777777776"/>
    <n v="7.5952777777777776"/>
    <n v="0"/>
    <n v="16.404722222222222"/>
    <n v="16.404722222222222"/>
    <n v="11.335000000000001"/>
    <n v="5.0697222222222216"/>
    <n v="0"/>
    <n v="0"/>
    <n v="0"/>
    <n v="100"/>
    <n v="68.353009259259267"/>
    <n v="68.353009259259267"/>
    <n v="100"/>
    <n v="0"/>
    <n v="0"/>
    <n v="0"/>
    <n v="0.30904041857866127"/>
    <n v="0"/>
    <n v="16.404722222222222"/>
    <n v="0"/>
    <n v="16.404722222222222"/>
    <n v="0"/>
    <n v="0"/>
    <n v="0"/>
    <n v="10638.206"/>
    <s v="Tonelada métrica"/>
    <n v="648.48437272465594"/>
    <m/>
    <m/>
  </r>
  <r>
    <x v="24"/>
    <s v="FROTA 02"/>
    <x v="5"/>
    <x v="5"/>
    <d v="1901-06-12T00:00:00"/>
    <n v="90"/>
    <x v="13"/>
    <s v="CA1014KS123"/>
    <s v="12/06/2023"/>
    <s v="00:00:00"/>
    <s v="12/06/2023"/>
    <s v="23:59:59"/>
    <n v="24"/>
    <n v="24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4"/>
    <s v="FROTA 01"/>
    <x v="5"/>
    <x v="5"/>
    <d v="1901-06-13T00:00:00"/>
    <n v="90"/>
    <x v="0"/>
    <s v="CA1014KS110"/>
    <s v="13/06/2023"/>
    <s v="00:00:00"/>
    <s v="13/06/2023"/>
    <s v="23:59:59"/>
    <n v="24.000000000000004"/>
    <n v="1.6425000000000001"/>
    <n v="0"/>
    <n v="0"/>
    <n v="1.6425000000000001"/>
    <n v="1.6425000000000001"/>
    <n v="0"/>
    <n v="22.357500000000005"/>
    <n v="6.5308333333333319"/>
    <n v="6.5308333333333319"/>
    <n v="0"/>
    <n v="15.826666666666664"/>
    <n v="15.826666666666664"/>
    <n v="13.1"/>
    <n v="2.7266666666666666"/>
    <n v="0"/>
    <n v="0"/>
    <n v="0"/>
    <n v="93.15625"/>
    <n v="70.789071527078889"/>
    <n v="65.944444444444429"/>
    <n v="100"/>
    <n v="0"/>
    <n v="0"/>
    <n v="0"/>
    <n v="0.1722830665543387"/>
    <n v="0"/>
    <n v="15.826666666666664"/>
    <n v="0"/>
    <n v="15.826666666666664"/>
    <n v="1.6425000000000001"/>
    <n v="1"/>
    <n v="1"/>
    <n v="11888.474"/>
    <s v="Tonelada métrica"/>
    <n v="751.16727042965488"/>
    <m/>
    <m/>
  </r>
  <r>
    <x v="24"/>
    <s v="FROTA 01"/>
    <x v="5"/>
    <x v="5"/>
    <d v="1901-06-13T00:00:00"/>
    <n v="90"/>
    <x v="1"/>
    <s v="CA1014KS111"/>
    <s v="13/06/2023"/>
    <s v="00:00:00"/>
    <s v="13/06/2023"/>
    <s v="23:59:59"/>
    <n v="24"/>
    <n v="0"/>
    <n v="0"/>
    <n v="0"/>
    <n v="0"/>
    <n v="0"/>
    <n v="0"/>
    <n v="24"/>
    <n v="6.6108333333333329"/>
    <n v="6.6108333333333329"/>
    <n v="0"/>
    <n v="17.389166666666668"/>
    <n v="17.389166666666668"/>
    <n v="13.858055555555556"/>
    <n v="3.5311111111111106"/>
    <n v="0"/>
    <n v="0"/>
    <n v="0"/>
    <n v="100"/>
    <n v="72.454861111111114"/>
    <n v="72.454861111111114"/>
    <n v="100"/>
    <n v="0"/>
    <n v="0"/>
    <n v="0"/>
    <n v="0.20306384882030634"/>
    <n v="0"/>
    <n v="17.389166666666668"/>
    <n v="0"/>
    <n v="17.389166666666668"/>
    <n v="0"/>
    <n v="0"/>
    <n v="0"/>
    <n v="11819.966"/>
    <s v="Tonelada métrica"/>
    <n v="679.73159534192769"/>
    <m/>
    <m/>
  </r>
  <r>
    <x v="24"/>
    <s v="FROTA 01"/>
    <x v="5"/>
    <x v="5"/>
    <d v="1901-06-13T00:00:00"/>
    <n v="90"/>
    <x v="2"/>
    <s v="CA1014KS112"/>
    <s v="13/06/2023"/>
    <s v="00:00:00"/>
    <s v="13/06/2023"/>
    <s v="23:59:59"/>
    <n v="24.000000000000007"/>
    <n v="8.2200000000000006"/>
    <n v="8.2200000000000006"/>
    <n v="0"/>
    <n v="0"/>
    <n v="0"/>
    <n v="0"/>
    <n v="15.78"/>
    <n v="4.8011111111111111"/>
    <n v="4.8011111111111111"/>
    <n v="0"/>
    <n v="10.978888888888889"/>
    <n v="10.978888888888889"/>
    <n v="9.1116666666666646"/>
    <n v="1.8672222222222223"/>
    <n v="0"/>
    <n v="0"/>
    <n v="0"/>
    <n v="65.749999999999972"/>
    <n v="69.574707787635546"/>
    <n v="45.74537037037036"/>
    <n v="57.185022281382025"/>
    <n v="0"/>
    <n v="0"/>
    <n v="1"/>
    <n v="0.17007387916202815"/>
    <n v="0"/>
    <n v="10.978888888888889"/>
    <n v="8.2200000000000006"/>
    <n v="10.978888888888889"/>
    <n v="8.2200000000000006"/>
    <n v="1"/>
    <n v="0"/>
    <n v="8737.5840000000007"/>
    <s v="Tonelada métrica"/>
    <n v="795.85321323752657"/>
    <m/>
    <m/>
  </r>
  <r>
    <x v="24"/>
    <s v="FROTA 01"/>
    <x v="5"/>
    <x v="5"/>
    <d v="1901-06-13T00:00:00"/>
    <n v="90"/>
    <x v="3"/>
    <s v="CA1014KS113"/>
    <s v="13/06/2023"/>
    <s v="00:00:00"/>
    <s v="13/06/2023"/>
    <s v="23:59:59"/>
    <n v="24.000000000000004"/>
    <n v="0.19833333333333333"/>
    <n v="0"/>
    <n v="0"/>
    <n v="0.19833333333333333"/>
    <n v="0.19833333333333333"/>
    <n v="0"/>
    <n v="23.801666666666669"/>
    <n v="7.0133333333333319"/>
    <n v="7.0133333333333319"/>
    <n v="0"/>
    <n v="16.788333333333334"/>
    <n v="16.028055555555554"/>
    <n v="13.65111111111111"/>
    <n v="2.3769444444444443"/>
    <n v="0.76027777777777783"/>
    <n v="0"/>
    <n v="0.76027777777777783"/>
    <n v="99.1736111111111"/>
    <n v="70.53427631118268"/>
    <n v="69.951388888888872"/>
    <n v="100"/>
    <n v="0"/>
    <n v="0"/>
    <n v="0"/>
    <n v="0.14158310996392998"/>
    <n v="0"/>
    <n v="16.788333333333334"/>
    <n v="0"/>
    <n v="16.788333333333334"/>
    <n v="0.19833333333333333"/>
    <n v="1"/>
    <n v="1"/>
    <n v="12769.736000000001"/>
    <s v="Tonelada métrica"/>
    <n v="760.63154968728202"/>
    <m/>
    <m/>
  </r>
  <r>
    <x v="24"/>
    <s v="FROTA 01"/>
    <x v="5"/>
    <x v="5"/>
    <d v="1901-06-13T00:00:00"/>
    <n v="90"/>
    <x v="4"/>
    <s v="CA1014KS114"/>
    <s v="13/06/2023"/>
    <s v="00:00:00"/>
    <s v="13/06/2023"/>
    <s v="23:59:59"/>
    <n v="24"/>
    <n v="0"/>
    <n v="0"/>
    <n v="0"/>
    <n v="0"/>
    <n v="0"/>
    <n v="0"/>
    <n v="24"/>
    <n v="7.2647222222222219"/>
    <n v="7.2647222222222219"/>
    <n v="0"/>
    <n v="16.735277777777778"/>
    <n v="16.735277777777778"/>
    <n v="13.697222222222223"/>
    <n v="3.0380555555555557"/>
    <n v="0"/>
    <n v="0"/>
    <n v="0"/>
    <n v="100"/>
    <n v="69.730324074074076"/>
    <n v="69.730324074074076"/>
    <n v="100"/>
    <n v="0"/>
    <n v="0"/>
    <n v="0"/>
    <n v="0.1815360100917888"/>
    <n v="0"/>
    <n v="16.735277777777778"/>
    <n v="0"/>
    <n v="16.735277777777778"/>
    <n v="0"/>
    <n v="0"/>
    <n v="0"/>
    <n v="13966.329"/>
    <s v="Tonelada métrica"/>
    <n v="834.54419971118875"/>
    <m/>
    <m/>
  </r>
  <r>
    <x v="24"/>
    <s v="FROTA 01"/>
    <x v="5"/>
    <x v="5"/>
    <d v="1901-06-13T00:00:00"/>
    <n v="90"/>
    <x v="5"/>
    <s v="CA1014KS115"/>
    <s v="13/06/2023"/>
    <s v="00:00:00"/>
    <s v="13/06/2023"/>
    <s v="23:59:59"/>
    <n v="24.000000000000004"/>
    <n v="0"/>
    <n v="0"/>
    <n v="0"/>
    <n v="0"/>
    <n v="0"/>
    <n v="0"/>
    <n v="24.000000000000004"/>
    <n v="5.9641666666666682"/>
    <n v="5.9641666666666682"/>
    <n v="0"/>
    <n v="18.035833333333333"/>
    <n v="18.035833333333333"/>
    <n v="16.261111111111113"/>
    <n v="1.7747222222222221"/>
    <n v="0"/>
    <n v="0"/>
    <n v="0"/>
    <n v="100"/>
    <n v="75.149305555555543"/>
    <n v="75.149305555555543"/>
    <n v="100"/>
    <n v="0"/>
    <n v="0"/>
    <n v="0"/>
    <n v="9.8399790540436474E-2"/>
    <n v="0"/>
    <n v="18.035833333333333"/>
    <n v="0"/>
    <n v="18.035833333333333"/>
    <n v="0"/>
    <n v="0"/>
    <n v="0"/>
    <n v="15044.362999999999"/>
    <s v="Tonelada métrica"/>
    <n v="834.13739315252008"/>
    <m/>
    <m/>
  </r>
  <r>
    <x v="24"/>
    <s v="FROTA 01"/>
    <x v="5"/>
    <x v="5"/>
    <d v="1901-06-13T00:00:00"/>
    <n v="90"/>
    <x v="6"/>
    <s v="CA1014KS116"/>
    <s v="13/06/2023"/>
    <s v="00:00:00"/>
    <s v="13/06/2023"/>
    <s v="23:59:59"/>
    <n v="23.999999999999996"/>
    <n v="0"/>
    <n v="0"/>
    <n v="0"/>
    <n v="0"/>
    <n v="0"/>
    <n v="0"/>
    <n v="23.999999999999996"/>
    <n v="6.1050000000000004"/>
    <n v="6.1050000000000004"/>
    <n v="0"/>
    <n v="17.895"/>
    <n v="17.895"/>
    <n v="14.735833333333332"/>
    <n v="3.1591666666666667"/>
    <n v="0"/>
    <n v="0"/>
    <n v="0"/>
    <n v="100"/>
    <n v="74.562500000000014"/>
    <n v="74.562500000000014"/>
    <n v="100"/>
    <n v="0"/>
    <n v="0"/>
    <n v="0"/>
    <n v="0.17653907050386514"/>
    <n v="0"/>
    <n v="17.895"/>
    <n v="0"/>
    <n v="17.895"/>
    <n v="0"/>
    <n v="0"/>
    <n v="0"/>
    <n v="12982.203"/>
    <s v="Tonelada métrica"/>
    <n v="725.46538139145059"/>
    <m/>
    <m/>
  </r>
  <r>
    <x v="24"/>
    <s v="FROTA 01"/>
    <x v="5"/>
    <x v="5"/>
    <d v="1901-06-13T00:00:00"/>
    <n v="90"/>
    <x v="7"/>
    <s v="CA1014KS117"/>
    <s v="13/06/2023"/>
    <s v="00:00:00"/>
    <s v="13/06/2023"/>
    <s v="23:59:59"/>
    <n v="24"/>
    <n v="9.7902777777777779"/>
    <n v="0"/>
    <n v="0"/>
    <n v="9.7902777777777779"/>
    <n v="9.7902777777777779"/>
    <n v="0"/>
    <n v="14.20972222222222"/>
    <n v="5.8633333333333324"/>
    <n v="5.8633333333333324"/>
    <n v="0"/>
    <n v="8.3463888888888889"/>
    <n v="8.3463888888888889"/>
    <n v="7.5983333333333345"/>
    <n v="0.74805555555555558"/>
    <n v="0"/>
    <n v="0"/>
    <n v="0"/>
    <n v="59.207175925925917"/>
    <n v="58.737171341999819"/>
    <n v="34.776620370370367"/>
    <n v="100"/>
    <n v="0"/>
    <n v="0"/>
    <n v="0"/>
    <n v="8.962625220487902E-2"/>
    <n v="0"/>
    <n v="8.3463888888888889"/>
    <n v="0"/>
    <n v="8.3463888888888889"/>
    <n v="9.7902777777777779"/>
    <n v="1"/>
    <n v="1"/>
    <n v="6400.57"/>
    <s v="Tonelada métrica"/>
    <n v="766.86697507238739"/>
    <m/>
    <m/>
  </r>
  <r>
    <x v="24"/>
    <s v="FROTA 01"/>
    <x v="5"/>
    <x v="5"/>
    <d v="1901-06-13T00:00:00"/>
    <n v="90"/>
    <x v="8"/>
    <s v="CA1014KS118"/>
    <s v="13/06/2023"/>
    <s v="00:00:00"/>
    <s v="13/06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4"/>
    <s v="FROTA 02"/>
    <x v="5"/>
    <x v="5"/>
    <d v="1901-06-13T00:00:00"/>
    <n v="90"/>
    <x v="9"/>
    <s v="CA1014KS119"/>
    <s v="13/06/2023"/>
    <s v="00:00:00"/>
    <s v="13/06/2023"/>
    <s v="23:59:59"/>
    <n v="24.000000000000004"/>
    <n v="0"/>
    <n v="0"/>
    <n v="0"/>
    <n v="0"/>
    <n v="0"/>
    <n v="0"/>
    <n v="24.000000000000004"/>
    <n v="6.2602777777777776"/>
    <n v="6.2602777777777776"/>
    <n v="0"/>
    <n v="17.739722222222223"/>
    <n v="17.739722222222223"/>
    <n v="15.503333333333336"/>
    <n v="2.236388888888889"/>
    <n v="0"/>
    <n v="0"/>
    <n v="0"/>
    <n v="100"/>
    <n v="73.915509259259252"/>
    <n v="73.915509259259252"/>
    <n v="100"/>
    <n v="0"/>
    <n v="0"/>
    <n v="0"/>
    <n v="0.12606673660805162"/>
    <n v="0"/>
    <n v="17.739722222222223"/>
    <n v="0"/>
    <n v="17.739722222222223"/>
    <n v="0"/>
    <n v="0"/>
    <n v="0"/>
    <n v="12257.027"/>
    <s v="Tonelada métrica"/>
    <n v="690.9368053489502"/>
    <m/>
    <m/>
  </r>
  <r>
    <x v="24"/>
    <s v="FROTA 02"/>
    <x v="5"/>
    <x v="5"/>
    <d v="1901-06-13T00:00:00"/>
    <n v="90"/>
    <x v="10"/>
    <s v="CA1014KS120"/>
    <s v="13/06/2023"/>
    <s v="00:00:00"/>
    <s v="13/06/2023"/>
    <s v="23:59:59"/>
    <n v="23.999999999999996"/>
    <n v="0"/>
    <n v="0"/>
    <n v="0"/>
    <n v="0"/>
    <n v="0"/>
    <n v="0"/>
    <n v="23.999999999999996"/>
    <n v="5.9913888888888884"/>
    <n v="5.9913888888888884"/>
    <n v="0"/>
    <n v="18.008611111111108"/>
    <n v="18.008611111111108"/>
    <n v="15.215"/>
    <n v="2.7936111111111113"/>
    <n v="0"/>
    <n v="0"/>
    <n v="0"/>
    <n v="100"/>
    <n v="75.035879629629633"/>
    <n v="75.035879629629633"/>
    <n v="100"/>
    <n v="0"/>
    <n v="0"/>
    <n v="0"/>
    <n v="0.15512640557757867"/>
    <n v="0"/>
    <n v="18.008611111111108"/>
    <n v="0"/>
    <n v="18.008611111111108"/>
    <n v="0"/>
    <n v="0"/>
    <n v="0"/>
    <n v="12656.882"/>
    <s v="Tonelada métrica"/>
    <n v="702.82388363591485"/>
    <m/>
    <m/>
  </r>
  <r>
    <x v="24"/>
    <s v="FROTA 02"/>
    <x v="5"/>
    <x v="5"/>
    <d v="1901-06-13T00:00:00"/>
    <n v="90"/>
    <x v="11"/>
    <s v="CA1014KS121"/>
    <s v="13/06/2023"/>
    <s v="00:00:00"/>
    <s v="13/06/2023"/>
    <s v="23:59:59"/>
    <n v="24"/>
    <n v="14.297499999999999"/>
    <n v="0"/>
    <n v="0"/>
    <n v="14.297499999999999"/>
    <n v="14.297499999999999"/>
    <n v="0"/>
    <n v="9.7025000000000006"/>
    <n v="3.8238888888888898"/>
    <n v="3.8238888888888898"/>
    <n v="0"/>
    <n v="5.8786111111111117"/>
    <n v="5.8786111111111117"/>
    <n v="5.3002777777777785"/>
    <n v="0.57833333333333337"/>
    <n v="0"/>
    <n v="0"/>
    <n v="0"/>
    <n v="40.427083333333336"/>
    <n v="60.588622634487102"/>
    <n v="24.494212962962965"/>
    <n v="100"/>
    <n v="0"/>
    <n v="0"/>
    <n v="0"/>
    <n v="9.8379246798658032E-2"/>
    <n v="0"/>
    <n v="5.8786111111111117"/>
    <n v="0"/>
    <n v="5.8786111111111117"/>
    <n v="14.297499999999999"/>
    <n v="1"/>
    <n v="1"/>
    <n v="4150.415"/>
    <s v="Tonelada métrica"/>
    <n v="706.01965694844785"/>
    <m/>
    <m/>
  </r>
  <r>
    <x v="24"/>
    <s v="FROTA 02"/>
    <x v="5"/>
    <x v="5"/>
    <d v="1901-06-13T00:00:00"/>
    <n v="90"/>
    <x v="12"/>
    <s v="CA1014KS122"/>
    <s v="13/06/2023"/>
    <s v="00:00:00"/>
    <s v="13/06/2023"/>
    <s v="23:59:59"/>
    <n v="24.000000000000004"/>
    <n v="1.4077777777777778"/>
    <n v="1.4077777777777778"/>
    <n v="0"/>
    <n v="0"/>
    <n v="0"/>
    <n v="0"/>
    <n v="22.592222222222222"/>
    <n v="8.3886111111111106"/>
    <n v="8.3886111111111106"/>
    <n v="0"/>
    <n v="14.20361111111111"/>
    <n v="14.20361111111111"/>
    <n v="11.96"/>
    <n v="2.243611111111111"/>
    <n v="0"/>
    <n v="0"/>
    <n v="0"/>
    <n v="94.134259259259238"/>
    <n v="62.869473270053597"/>
    <n v="59.181712962962948"/>
    <n v="90.982366861799619"/>
    <n v="0"/>
    <n v="0"/>
    <n v="1"/>
    <n v="0.15796061252029023"/>
    <n v="0"/>
    <n v="14.20361111111111"/>
    <n v="1.4077777777777778"/>
    <n v="14.20361111111111"/>
    <n v="1.4077777777777778"/>
    <n v="1"/>
    <n v="0"/>
    <n v="9251.2170000000006"/>
    <s v="Tonelada métrica"/>
    <n v="651.32851974263258"/>
    <m/>
    <m/>
  </r>
  <r>
    <x v="24"/>
    <s v="FROTA 02"/>
    <x v="5"/>
    <x v="5"/>
    <d v="1901-06-13T00:00:00"/>
    <n v="90"/>
    <x v="13"/>
    <s v="CA1014KS123"/>
    <s v="13/06/2023"/>
    <s v="00:00:00"/>
    <s v="13/06/2023"/>
    <s v="23:59:59"/>
    <n v="24"/>
    <n v="24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4"/>
    <s v="FROTA 01"/>
    <x v="5"/>
    <x v="5"/>
    <d v="1901-06-14T00:00:00"/>
    <n v="90"/>
    <x v="0"/>
    <s v="CA1014KS110"/>
    <s v="14/06/2023"/>
    <s v="00:00:00"/>
    <s v="14/06/2023"/>
    <s v="23:59:59"/>
    <n v="24.000000000000004"/>
    <n v="0"/>
    <n v="0"/>
    <n v="0"/>
    <n v="0"/>
    <n v="0"/>
    <n v="0"/>
    <n v="24.000000000000004"/>
    <n v="9.3986111111111121"/>
    <n v="9.3986111111111121"/>
    <n v="0"/>
    <n v="14.60138888888889"/>
    <n v="14.60138888888889"/>
    <n v="11.893611111111111"/>
    <n v="2.7077777777777778"/>
    <n v="0"/>
    <n v="0"/>
    <n v="0"/>
    <n v="100"/>
    <n v="60.839120370370367"/>
    <n v="60.839120370370367"/>
    <n v="100"/>
    <n v="0"/>
    <n v="0"/>
    <n v="0"/>
    <n v="0.18544658993626936"/>
    <n v="0"/>
    <n v="14.60138888888889"/>
    <n v="0"/>
    <n v="14.60138888888889"/>
    <n v="0"/>
    <n v="0"/>
    <n v="0"/>
    <n v="10731.137000000001"/>
    <s v="Tonelada métrica"/>
    <n v="734.93946922857413"/>
    <m/>
    <m/>
  </r>
  <r>
    <x v="24"/>
    <s v="FROTA 01"/>
    <x v="5"/>
    <x v="5"/>
    <d v="1901-06-14T00:00:00"/>
    <n v="90"/>
    <x v="1"/>
    <s v="CA1014KS111"/>
    <s v="14/06/2023"/>
    <s v="00:00:00"/>
    <s v="14/06/2023"/>
    <s v="23:59:59"/>
    <n v="24"/>
    <n v="0"/>
    <n v="0"/>
    <n v="0"/>
    <n v="0"/>
    <n v="0"/>
    <n v="0"/>
    <n v="24"/>
    <n v="10.966388888888886"/>
    <n v="10.966388888888886"/>
    <n v="0"/>
    <n v="13.03361111111111"/>
    <n v="13.03361111111111"/>
    <n v="10.625"/>
    <n v="2.408611111111111"/>
    <n v="0"/>
    <n v="0"/>
    <n v="0"/>
    <n v="100"/>
    <n v="54.306712962962955"/>
    <n v="54.306712962962955"/>
    <n v="100"/>
    <n v="0"/>
    <n v="0"/>
    <n v="0"/>
    <n v="0.184799982950065"/>
    <n v="0"/>
    <n v="13.03361111111111"/>
    <n v="0"/>
    <n v="13.03361111111111"/>
    <n v="0"/>
    <n v="0"/>
    <n v="0"/>
    <n v="10696.571"/>
    <s v="Tonelada métrica"/>
    <n v="820.69128108949087"/>
    <m/>
    <m/>
  </r>
  <r>
    <x v="24"/>
    <s v="FROTA 01"/>
    <x v="5"/>
    <x v="5"/>
    <d v="1901-06-14T00:00:00"/>
    <n v="90"/>
    <x v="2"/>
    <s v="CA1014KS112"/>
    <s v="14/06/2023"/>
    <s v="00:00:00"/>
    <s v="14/06/2023"/>
    <s v="23:59:59"/>
    <n v="24.000000000000011"/>
    <n v="6.8863888888888889"/>
    <n v="6.8863888888888889"/>
    <n v="0"/>
    <n v="0"/>
    <n v="0"/>
    <n v="0"/>
    <n v="17.113611111111112"/>
    <n v="7.2086111111111117"/>
    <n v="7.2086111111111117"/>
    <n v="0"/>
    <n v="9.9049999999999976"/>
    <n v="9.8697222222222205"/>
    <n v="7.9361111111111118"/>
    <n v="1.9336111111111109"/>
    <n v="3.5277777777777776E-2"/>
    <n v="0"/>
    <n v="3.5277777777777776E-2"/>
    <n v="71.306712962962933"/>
    <n v="57.877907448587038"/>
    <n v="41.270833333333307"/>
    <n v="58.988568876242773"/>
    <n v="0"/>
    <n v="0"/>
    <n v="1"/>
    <n v="0.19521565987997086"/>
    <n v="0"/>
    <n v="9.9049999999999976"/>
    <n v="6.8863888888888889"/>
    <n v="9.9049999999999976"/>
    <n v="6.8863888888888889"/>
    <n v="1"/>
    <n v="0"/>
    <n v="6468.7550000000001"/>
    <s v="Tonelada métrica"/>
    <n v="653.07975769813231"/>
    <m/>
    <m/>
  </r>
  <r>
    <x v="24"/>
    <s v="FROTA 01"/>
    <x v="5"/>
    <x v="5"/>
    <d v="1901-06-14T00:00:00"/>
    <n v="90"/>
    <x v="3"/>
    <s v="CA1014KS113"/>
    <s v="14/06/2023"/>
    <s v="00:00:00"/>
    <s v="14/06/2023"/>
    <s v="23:59:59"/>
    <n v="23.999999999999996"/>
    <n v="0"/>
    <n v="0"/>
    <n v="0"/>
    <n v="0"/>
    <n v="0"/>
    <n v="0"/>
    <n v="23.999999999999996"/>
    <n v="7.9008333333333329"/>
    <n v="7.9008333333333329"/>
    <n v="0"/>
    <n v="16.099166666666665"/>
    <n v="16.099166666666665"/>
    <n v="13.467499999999998"/>
    <n v="2.6316666666666668"/>
    <n v="0"/>
    <n v="0"/>
    <n v="0"/>
    <n v="100"/>
    <n v="67.079861111111114"/>
    <n v="67.079861111111114"/>
    <n v="100"/>
    <n v="0"/>
    <n v="0"/>
    <n v="0"/>
    <n v="0.16346601790982973"/>
    <n v="0"/>
    <n v="16.099166666666665"/>
    <n v="0"/>
    <n v="16.099166666666665"/>
    <n v="0"/>
    <n v="0"/>
    <n v="0"/>
    <n v="12625.804"/>
    <s v="Tonelada métrica"/>
    <n v="784.25202132615584"/>
    <m/>
    <m/>
  </r>
  <r>
    <x v="24"/>
    <s v="FROTA 01"/>
    <x v="5"/>
    <x v="5"/>
    <d v="1901-06-14T00:00:00"/>
    <n v="90"/>
    <x v="4"/>
    <s v="CA1014KS114"/>
    <s v="14/06/2023"/>
    <s v="00:00:00"/>
    <s v="14/06/2023"/>
    <s v="23:59:59"/>
    <n v="23.999999999999996"/>
    <n v="0"/>
    <n v="0"/>
    <n v="0"/>
    <n v="0"/>
    <n v="0"/>
    <n v="0"/>
    <n v="23.999999999999996"/>
    <n v="9.9844444444444456"/>
    <n v="9.9844444444444456"/>
    <n v="0"/>
    <n v="14.015555555555556"/>
    <n v="14.015555555555556"/>
    <n v="10.610555555555555"/>
    <n v="3.4050000000000002"/>
    <n v="0"/>
    <n v="0"/>
    <n v="0"/>
    <n v="100"/>
    <n v="58.398148148148152"/>
    <n v="58.398148148148152"/>
    <n v="100"/>
    <n v="0"/>
    <n v="0"/>
    <n v="0"/>
    <n v="0.24294434755034089"/>
    <n v="0"/>
    <n v="14.015555555555556"/>
    <n v="0"/>
    <n v="14.015555555555556"/>
    <n v="0"/>
    <n v="0"/>
    <n v="0"/>
    <n v="9045.5709999999999"/>
    <s v="Tonelada métrica"/>
    <n v="645.39510860948178"/>
    <m/>
    <m/>
  </r>
  <r>
    <x v="24"/>
    <s v="FROTA 01"/>
    <x v="5"/>
    <x v="5"/>
    <d v="1901-06-14T00:00:00"/>
    <n v="90"/>
    <x v="5"/>
    <s v="CA1014KS115"/>
    <s v="14/06/2023"/>
    <s v="00:00:00"/>
    <s v="14/06/2023"/>
    <s v="23:59:59"/>
    <n v="23.999999999999993"/>
    <n v="0"/>
    <n v="0"/>
    <n v="0"/>
    <n v="0"/>
    <n v="0"/>
    <n v="0"/>
    <n v="23.999999999999993"/>
    <n v="7.3816666666666668"/>
    <n v="7.3816666666666668"/>
    <n v="0"/>
    <n v="16.618333333333329"/>
    <n v="16.618333333333329"/>
    <n v="13.986666666666666"/>
    <n v="2.6316666666666668"/>
    <n v="0"/>
    <n v="0"/>
    <n v="0"/>
    <n v="100"/>
    <n v="69.243055555555557"/>
    <n v="69.243055555555557"/>
    <n v="100"/>
    <n v="0"/>
    <n v="0"/>
    <n v="0"/>
    <n v="0.1583592418012236"/>
    <n v="0"/>
    <n v="16.618333333333329"/>
    <n v="0"/>
    <n v="16.618333333333329"/>
    <n v="0"/>
    <n v="0"/>
    <n v="0"/>
    <n v="14512.319"/>
    <s v="Tonelada métrica"/>
    <n v="873.27162772038878"/>
    <m/>
    <m/>
  </r>
  <r>
    <x v="24"/>
    <s v="FROTA 01"/>
    <x v="5"/>
    <x v="5"/>
    <d v="1901-06-14T00:00:00"/>
    <n v="90"/>
    <x v="6"/>
    <s v="CA1014KS116"/>
    <s v="14/06/2023"/>
    <s v="00:00:00"/>
    <s v="14/06/2023"/>
    <s v="23:59:59"/>
    <n v="24"/>
    <n v="0"/>
    <n v="0"/>
    <n v="0"/>
    <n v="0"/>
    <n v="0"/>
    <n v="0"/>
    <n v="24"/>
    <n v="8.2769444444444442"/>
    <n v="8.2769444444444442"/>
    <n v="0"/>
    <n v="15.723055555555556"/>
    <n v="15.723055555555556"/>
    <n v="11.885277777777775"/>
    <n v="3.8377777777777773"/>
    <n v="0"/>
    <n v="0"/>
    <n v="0"/>
    <n v="100"/>
    <n v="65.512731481481481"/>
    <n v="65.512731481481481"/>
    <n v="100"/>
    <n v="0"/>
    <n v="0"/>
    <n v="0"/>
    <n v="0.24408600250870091"/>
    <n v="0"/>
    <n v="15.723055555555556"/>
    <n v="0"/>
    <n v="15.723055555555556"/>
    <n v="0"/>
    <n v="0"/>
    <n v="0"/>
    <n v="10792.005999999999"/>
    <s v="Tonelada métrica"/>
    <n v="686.38096213981567"/>
    <m/>
    <m/>
  </r>
  <r>
    <x v="24"/>
    <s v="FROTA 01"/>
    <x v="5"/>
    <x v="5"/>
    <d v="1901-06-14T00:00:00"/>
    <n v="90"/>
    <x v="7"/>
    <s v="CA1014KS117"/>
    <s v="14/06/2023"/>
    <s v="00:00:00"/>
    <s v="14/06/2023"/>
    <s v="23:59:59"/>
    <n v="24"/>
    <n v="0"/>
    <n v="0"/>
    <n v="0"/>
    <n v="0"/>
    <n v="0"/>
    <n v="0"/>
    <n v="24"/>
    <n v="7.4661111111111111"/>
    <n v="7.4661111111111111"/>
    <n v="0"/>
    <n v="16.533888888888889"/>
    <n v="16.533888888888889"/>
    <n v="13.761944444444444"/>
    <n v="2.7719444444444443"/>
    <n v="0"/>
    <n v="0"/>
    <n v="0"/>
    <n v="100"/>
    <n v="68.891203703703709"/>
    <n v="68.891203703703709"/>
    <n v="100"/>
    <n v="0"/>
    <n v="0"/>
    <n v="0"/>
    <n v="0.16765229662981754"/>
    <n v="0"/>
    <n v="16.533888888888889"/>
    <n v="0"/>
    <n v="16.533888888888889"/>
    <n v="0"/>
    <n v="0"/>
    <n v="0"/>
    <n v="12930.653"/>
    <s v="Tonelada métrica"/>
    <n v="782.06966835791764"/>
    <m/>
    <m/>
  </r>
  <r>
    <x v="24"/>
    <s v="FROTA 01"/>
    <x v="5"/>
    <x v="5"/>
    <d v="1901-06-14T00:00:00"/>
    <n v="90"/>
    <x v="8"/>
    <s v="CA1014KS118"/>
    <s v="14/06/2023"/>
    <s v="00:00:00"/>
    <s v="14/06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4"/>
    <s v="FROTA 02"/>
    <x v="5"/>
    <x v="5"/>
    <d v="1901-06-14T00:00:00"/>
    <n v="90"/>
    <x v="9"/>
    <s v="CA1014KS119"/>
    <s v="14/06/2023"/>
    <s v="00:00:00"/>
    <s v="14/06/2023"/>
    <s v="23:59:59"/>
    <n v="24"/>
    <n v="0"/>
    <n v="0"/>
    <n v="0"/>
    <n v="0"/>
    <n v="0"/>
    <n v="0"/>
    <n v="24"/>
    <n v="10.437499999999998"/>
    <n v="10.437499999999998"/>
    <n v="0"/>
    <n v="13.562499999999998"/>
    <n v="13.562499999999998"/>
    <n v="10.898333333333333"/>
    <n v="2.6641666666666666"/>
    <n v="0"/>
    <n v="0"/>
    <n v="0"/>
    <n v="100"/>
    <n v="56.510416666666664"/>
    <n v="56.510416666666664"/>
    <n v="100"/>
    <n v="0"/>
    <n v="0"/>
    <n v="0"/>
    <n v="0.1964362519201229"/>
    <n v="0"/>
    <n v="13.562499999999998"/>
    <n v="0"/>
    <n v="13.562499999999998"/>
    <n v="0"/>
    <n v="0"/>
    <n v="0"/>
    <n v="8229.1939999999995"/>
    <s v="Tonelada métrica"/>
    <n v="606.76084792626727"/>
    <m/>
    <m/>
  </r>
  <r>
    <x v="24"/>
    <s v="FROTA 02"/>
    <x v="5"/>
    <x v="5"/>
    <d v="1901-06-14T00:00:00"/>
    <n v="90"/>
    <x v="10"/>
    <s v="CA1014KS120"/>
    <s v="14/06/2023"/>
    <s v="00:00:00"/>
    <s v="14/06/2023"/>
    <s v="23:59:59"/>
    <n v="24"/>
    <n v="0"/>
    <n v="0"/>
    <n v="0"/>
    <n v="0"/>
    <n v="0"/>
    <n v="0"/>
    <n v="24"/>
    <n v="11.485833333333334"/>
    <n v="11.485833333333334"/>
    <n v="0"/>
    <n v="12.514166666666666"/>
    <n v="12.514166666666666"/>
    <n v="11.145833333333332"/>
    <n v="1.3683333333333334"/>
    <n v="0"/>
    <n v="0"/>
    <n v="0"/>
    <n v="100"/>
    <n v="52.142361111111114"/>
    <n v="52.142361111111114"/>
    <n v="100"/>
    <n v="0"/>
    <n v="0"/>
    <n v="0"/>
    <n v="0.10934274488912567"/>
    <n v="0"/>
    <n v="12.514166666666666"/>
    <n v="0"/>
    <n v="12.514166666666666"/>
    <n v="0"/>
    <n v="0"/>
    <n v="0"/>
    <n v="8423.08"/>
    <s v="Tonelada métrica"/>
    <n v="673.0835719517878"/>
    <m/>
    <m/>
  </r>
  <r>
    <x v="24"/>
    <s v="FROTA 02"/>
    <x v="5"/>
    <x v="5"/>
    <d v="1901-06-14T00:00:00"/>
    <n v="90"/>
    <x v="11"/>
    <s v="CA1014KS121"/>
    <s v="14/06/2023"/>
    <s v="00:00:00"/>
    <s v="14/06/2023"/>
    <s v="23:59:59"/>
    <n v="24.000000000000004"/>
    <n v="2.0474999999999999"/>
    <n v="0"/>
    <n v="0"/>
    <n v="2.0474999999999999"/>
    <n v="2.0474999999999999"/>
    <n v="0"/>
    <n v="21.952500000000004"/>
    <n v="9.0061111111111103"/>
    <n v="9.0061111111111103"/>
    <n v="0"/>
    <n v="12.946388888888887"/>
    <n v="12.946388888888887"/>
    <n v="10.191388888888888"/>
    <n v="2.7549999999999999"/>
    <n v="0"/>
    <n v="0"/>
    <n v="0"/>
    <n v="91.46875"/>
    <n v="58.974553644864528"/>
    <n v="53.943287037037024"/>
    <n v="100"/>
    <n v="0"/>
    <n v="0"/>
    <n v="0"/>
    <n v="0.21280065226253569"/>
    <n v="0"/>
    <n v="12.946388888888887"/>
    <n v="0"/>
    <n v="12.946388888888887"/>
    <n v="0"/>
    <n v="0"/>
    <n v="1"/>
    <n v="9216.0830000000005"/>
    <s v="Tonelada métrica"/>
    <n v="711.8651447207501"/>
    <m/>
    <m/>
  </r>
  <r>
    <x v="24"/>
    <s v="FROTA 02"/>
    <x v="5"/>
    <x v="5"/>
    <d v="1901-06-14T00:00:00"/>
    <n v="90"/>
    <x v="12"/>
    <s v="CA1014KS122"/>
    <s v="14/06/2023"/>
    <s v="00:00:00"/>
    <s v="14/06/2023"/>
    <s v="23:59:59"/>
    <n v="24"/>
    <n v="18.226388888888888"/>
    <n v="0"/>
    <n v="0"/>
    <n v="18.226388888888888"/>
    <n v="18.226388888888888"/>
    <n v="0"/>
    <n v="5.7736111111111121"/>
    <n v="2.1536111111111111"/>
    <n v="2.1536111111111111"/>
    <n v="0"/>
    <n v="3.62"/>
    <n v="3.62"/>
    <n v="2.8811111111111112"/>
    <n v="0.73888888888888893"/>
    <n v="0"/>
    <n v="0"/>
    <n v="0"/>
    <n v="24.056712962962969"/>
    <n v="62.699061823430348"/>
    <n v="15.083333333333334"/>
    <n v="100"/>
    <n v="0"/>
    <n v="0"/>
    <n v="0"/>
    <n v="0.20411295273173727"/>
    <n v="0"/>
    <n v="3.62"/>
    <n v="0"/>
    <n v="1.81"/>
    <n v="9.1131944444444439"/>
    <n v="2"/>
    <n v="1"/>
    <n v="1898.8050000000001"/>
    <s v="Tonelada métrica"/>
    <n v="524.53176795580112"/>
    <m/>
    <m/>
  </r>
  <r>
    <x v="24"/>
    <s v="FROTA 02"/>
    <x v="5"/>
    <x v="5"/>
    <d v="1901-06-14T00:00:00"/>
    <n v="90"/>
    <x v="13"/>
    <s v="CA1014KS123"/>
    <s v="14/06/2023"/>
    <s v="00:00:00"/>
    <s v="14/06/2023"/>
    <s v="23:59:59"/>
    <n v="24"/>
    <n v="18.999166666666667"/>
    <n v="0"/>
    <n v="18.999166666666667"/>
    <n v="0"/>
    <n v="0"/>
    <n v="0"/>
    <n v="5.0008333333333335"/>
    <n v="2.9630555555555556"/>
    <n v="2.9630555555555556"/>
    <n v="0"/>
    <n v="2.0377777777777779"/>
    <n v="2.0377777777777779"/>
    <n v="1.7450000000000001"/>
    <n v="0.2927777777777778"/>
    <n v="0"/>
    <n v="0"/>
    <n v="0"/>
    <n v="20.836805555555557"/>
    <n v="40.748764094873081"/>
    <n v="8.4907407407407423"/>
    <n v="100"/>
    <n v="0"/>
    <n v="0"/>
    <n v="0"/>
    <n v="0.14367502726281353"/>
    <n v="0"/>
    <n v="2.0377777777777779"/>
    <n v="0"/>
    <n v="2.0377777777777779"/>
    <n v="0"/>
    <n v="0"/>
    <n v="0"/>
    <n v="910.90599999999995"/>
    <s v="Tonelada métrica"/>
    <n v="447.00948745910523"/>
    <m/>
    <m/>
  </r>
  <r>
    <x v="24"/>
    <s v="FROTA 01"/>
    <x v="5"/>
    <x v="5"/>
    <d v="1901-06-15T00:00:00"/>
    <n v="90"/>
    <x v="0"/>
    <s v="CA1014KS110"/>
    <s v="15/06/2023"/>
    <s v="00:00:00"/>
    <s v="15/06/2023"/>
    <s v="23:59:59"/>
    <n v="24.000000000000004"/>
    <n v="1.3927777777777777"/>
    <n v="1.3927777777777777"/>
    <n v="0"/>
    <n v="0"/>
    <n v="0"/>
    <n v="0"/>
    <n v="22.607222222222223"/>
    <n v="9.0005555555555556"/>
    <n v="9.0005555555555556"/>
    <n v="0"/>
    <n v="13.606666666666666"/>
    <n v="13.606666666666666"/>
    <n v="11.175833333333332"/>
    <n v="2.4308333333333332"/>
    <n v="0"/>
    <n v="0"/>
    <n v="0"/>
    <n v="94.196759259259238"/>
    <n v="60.187255793379691"/>
    <n v="56.694444444444436"/>
    <n v="90.714470906329865"/>
    <n v="0"/>
    <n v="0"/>
    <n v="1"/>
    <n v="0.17865017148456638"/>
    <n v="0"/>
    <n v="13.606666666666666"/>
    <n v="1.3927777777777777"/>
    <n v="13.606666666666666"/>
    <n v="1.3927777777777777"/>
    <n v="1"/>
    <n v="0"/>
    <n v="9264.3529999999992"/>
    <s v="Tonelada métrica"/>
    <n v="680.86866731994144"/>
    <m/>
    <m/>
  </r>
  <r>
    <x v="24"/>
    <s v="FROTA 01"/>
    <x v="5"/>
    <x v="5"/>
    <d v="1901-06-15T00:00:00"/>
    <n v="90"/>
    <x v="1"/>
    <s v="CA1014KS111"/>
    <s v="15/06/2023"/>
    <s v="00:00:00"/>
    <s v="15/06/2023"/>
    <s v="23:59:59"/>
    <n v="24.000000000000004"/>
    <n v="0"/>
    <n v="0"/>
    <n v="0"/>
    <n v="0"/>
    <n v="0"/>
    <n v="0"/>
    <n v="24.000000000000004"/>
    <n v="9.9716666666666658"/>
    <n v="9.9716666666666658"/>
    <n v="0"/>
    <n v="14.028333333333336"/>
    <n v="14.028333333333336"/>
    <n v="11.628333333333334"/>
    <n v="2.4"/>
    <n v="0"/>
    <n v="0"/>
    <n v="0"/>
    <n v="100"/>
    <n v="58.451388888888886"/>
    <n v="58.451388888888886"/>
    <n v="100"/>
    <n v="0"/>
    <n v="0"/>
    <n v="0"/>
    <n v="0.17108233337293569"/>
    <n v="0"/>
    <n v="14.028333333333336"/>
    <n v="0"/>
    <n v="14.028333333333336"/>
    <n v="0"/>
    <n v="0"/>
    <n v="0"/>
    <n v="10838.112999999999"/>
    <s v="Tonelada métrica"/>
    <n v="772.58735891647871"/>
    <m/>
    <m/>
  </r>
  <r>
    <x v="24"/>
    <s v="FROTA 01"/>
    <x v="5"/>
    <x v="5"/>
    <d v="1901-06-15T00:00:00"/>
    <n v="90"/>
    <x v="2"/>
    <s v="CA1014KS112"/>
    <s v="15/06/2023"/>
    <s v="00:00:00"/>
    <s v="15/06/2023"/>
    <s v="23:59:59"/>
    <n v="24.000000000000007"/>
    <n v="0"/>
    <n v="0"/>
    <n v="0"/>
    <n v="0"/>
    <n v="0"/>
    <n v="0"/>
    <n v="24.000000000000007"/>
    <n v="9.8708333333333336"/>
    <n v="9.8708333333333336"/>
    <n v="0"/>
    <n v="14.129166666666666"/>
    <n v="13.972222222222221"/>
    <n v="11.289166666666667"/>
    <n v="2.6830555555555557"/>
    <n v="0.15694444444444444"/>
    <n v="0"/>
    <n v="0.15694444444444444"/>
    <n v="100"/>
    <n v="58.871527777777757"/>
    <n v="58.871527777777757"/>
    <n v="100"/>
    <n v="0"/>
    <n v="0"/>
    <n v="0"/>
    <n v="0.18989481962056426"/>
    <n v="0"/>
    <n v="14.129166666666666"/>
    <n v="0"/>
    <n v="14.129166666666666"/>
    <n v="0"/>
    <n v="0"/>
    <n v="0"/>
    <n v="10331.848"/>
    <s v="Tonelada métrica"/>
    <n v="731.24255971689752"/>
    <m/>
    <m/>
  </r>
  <r>
    <x v="24"/>
    <s v="FROTA 01"/>
    <x v="5"/>
    <x v="5"/>
    <d v="1901-06-15T00:00:00"/>
    <n v="90"/>
    <x v="3"/>
    <s v="CA1014KS113"/>
    <s v="15/06/2023"/>
    <s v="00:00:00"/>
    <s v="15/06/2023"/>
    <s v="23:59:59"/>
    <n v="24"/>
    <n v="0"/>
    <n v="0"/>
    <n v="0"/>
    <n v="0"/>
    <n v="0"/>
    <n v="0"/>
    <n v="24"/>
    <n v="11.172222222222224"/>
    <n v="11.172222222222224"/>
    <n v="0"/>
    <n v="12.827777777777778"/>
    <n v="12.827777777777778"/>
    <n v="10.394166666666667"/>
    <n v="2.4336111111111109"/>
    <n v="0"/>
    <n v="0"/>
    <n v="0"/>
    <n v="100"/>
    <n v="53.449074074074076"/>
    <n v="53.449074074074076"/>
    <n v="100"/>
    <n v="0"/>
    <n v="0"/>
    <n v="0"/>
    <n v="0.18971416197488089"/>
    <n v="0"/>
    <n v="12.827777777777778"/>
    <n v="0"/>
    <n v="12.827777777777778"/>
    <n v="0"/>
    <n v="0"/>
    <n v="0"/>
    <n v="10050.977000000001"/>
    <s v="Tonelada métrica"/>
    <n v="783.53220441749602"/>
    <m/>
    <m/>
  </r>
  <r>
    <x v="24"/>
    <s v="FROTA 01"/>
    <x v="5"/>
    <x v="5"/>
    <d v="1901-06-15T00:00:00"/>
    <n v="90"/>
    <x v="4"/>
    <s v="CA1014KS114"/>
    <s v="15/06/2023"/>
    <s v="00:00:00"/>
    <s v="15/06/2023"/>
    <s v="23:59:59"/>
    <n v="24.000000000000004"/>
    <n v="5.5397222222222222"/>
    <n v="0"/>
    <n v="0"/>
    <n v="5.5397222222222222"/>
    <n v="5.5397222222222222"/>
    <n v="0"/>
    <n v="18.460277777777783"/>
    <n v="9.1408333333333349"/>
    <n v="9.1408333333333349"/>
    <n v="0"/>
    <n v="9.3194444444444464"/>
    <n v="9.3194444444444464"/>
    <n v="7.8816666666666659"/>
    <n v="1.4377777777777778"/>
    <n v="0"/>
    <n v="0"/>
    <n v="0"/>
    <n v="76.917824074074076"/>
    <n v="50.483771461245617"/>
    <n v="38.831018518518526"/>
    <n v="100"/>
    <n v="0"/>
    <n v="0"/>
    <n v="0"/>
    <n v="0.15427719821162442"/>
    <n v="0"/>
    <n v="9.3194444444444464"/>
    <n v="0"/>
    <n v="9.3194444444444464"/>
    <n v="5.5397222222222222"/>
    <n v="1"/>
    <n v="1"/>
    <n v="6257.0140000000001"/>
    <s v="Tonelada métrica"/>
    <n v="671.3934545454556"/>
    <m/>
    <m/>
  </r>
  <r>
    <x v="24"/>
    <s v="FROTA 01"/>
    <x v="5"/>
    <x v="5"/>
    <d v="1901-06-15T00:00:00"/>
    <n v="90"/>
    <x v="5"/>
    <s v="CA1014KS115"/>
    <s v="15/06/2023"/>
    <s v="00:00:00"/>
    <s v="15/06/2023"/>
    <s v="23:59:59"/>
    <n v="23.999999999999993"/>
    <n v="0"/>
    <n v="0"/>
    <n v="0"/>
    <n v="0"/>
    <n v="0"/>
    <n v="0"/>
    <n v="23.999999999999993"/>
    <n v="8.5219444444444452"/>
    <n v="8.5219444444444452"/>
    <n v="0"/>
    <n v="15.478055555555558"/>
    <n v="15.478055555555558"/>
    <n v="12.970000000000002"/>
    <n v="2.5080555555555555"/>
    <n v="0"/>
    <n v="0"/>
    <n v="0"/>
    <n v="100"/>
    <n v="64.491898148148181"/>
    <n v="64.491898148148181"/>
    <n v="100"/>
    <n v="0"/>
    <n v="0"/>
    <n v="0"/>
    <n v="0.16203944652823887"/>
    <n v="0"/>
    <n v="15.478055555555558"/>
    <n v="0"/>
    <n v="15.478055555555558"/>
    <n v="0"/>
    <n v="0"/>
    <n v="0"/>
    <n v="11646.522999999999"/>
    <s v="Tonelada métrica"/>
    <n v="752.4538827372088"/>
    <m/>
    <m/>
  </r>
  <r>
    <x v="24"/>
    <s v="FROTA 01"/>
    <x v="5"/>
    <x v="5"/>
    <d v="1901-06-15T00:00:00"/>
    <n v="90"/>
    <x v="6"/>
    <s v="CA1014KS116"/>
    <s v="15/06/2023"/>
    <s v="00:00:00"/>
    <s v="15/06/2023"/>
    <s v="23:59:59"/>
    <n v="24.000000000000004"/>
    <n v="16.032222222222224"/>
    <n v="0"/>
    <n v="0"/>
    <n v="16.032222222222224"/>
    <n v="16.032222222222224"/>
    <n v="0"/>
    <n v="7.9677777777777772"/>
    <n v="3.3641666666666667"/>
    <n v="3.3641666666666667"/>
    <n v="0"/>
    <n v="4.6036111111111113"/>
    <n v="4.6036111111111113"/>
    <n v="3.0722222222222224"/>
    <n v="1.5313888888888889"/>
    <n v="0"/>
    <n v="0"/>
    <n v="0"/>
    <n v="33.199074074074062"/>
    <n v="57.77785525031377"/>
    <n v="19.181712962962962"/>
    <n v="100"/>
    <n v="0"/>
    <n v="0"/>
    <n v="0"/>
    <n v="0.33264949013455619"/>
    <n v="0"/>
    <n v="4.6036111111111113"/>
    <n v="0"/>
    <n v="2.3018055555555557"/>
    <n v="8.0161111111111119"/>
    <n v="2"/>
    <n v="1"/>
    <n v="3239.5949999999998"/>
    <s v="Tonelada métrica"/>
    <n v="703.70735533699394"/>
    <m/>
    <m/>
  </r>
  <r>
    <x v="24"/>
    <s v="FROTA 01"/>
    <x v="5"/>
    <x v="5"/>
    <d v="1901-06-15T00:00:00"/>
    <n v="90"/>
    <x v="7"/>
    <s v="CA1014KS117"/>
    <s v="15/06/2023"/>
    <s v="00:00:00"/>
    <s v="15/06/2023"/>
    <s v="23:59:59"/>
    <n v="24"/>
    <n v="0"/>
    <n v="0"/>
    <n v="0"/>
    <n v="0"/>
    <n v="0"/>
    <n v="0"/>
    <n v="24"/>
    <n v="8.0647222222222226"/>
    <n v="8.0647222222222226"/>
    <n v="0"/>
    <n v="15.935277777777776"/>
    <n v="15.935277777777776"/>
    <n v="13.250555555555554"/>
    <n v="2.6847222222222222"/>
    <n v="0"/>
    <n v="0"/>
    <n v="0"/>
    <n v="100"/>
    <n v="66.396990740740733"/>
    <n v="66.396990740740733"/>
    <n v="100"/>
    <n v="0"/>
    <n v="0"/>
    <n v="0"/>
    <n v="0.16847665033904513"/>
    <n v="0"/>
    <n v="15.935277777777776"/>
    <n v="0"/>
    <n v="15.935277777777776"/>
    <n v="0"/>
    <n v="0"/>
    <n v="0"/>
    <n v="10705.098"/>
    <s v="Tonelada métrica"/>
    <n v="671.78609305001123"/>
    <m/>
    <m/>
  </r>
  <r>
    <x v="24"/>
    <s v="FROTA 01"/>
    <x v="5"/>
    <x v="5"/>
    <d v="1901-06-15T00:00:00"/>
    <n v="90"/>
    <x v="8"/>
    <s v="CA1014KS118"/>
    <s v="15/06/2023"/>
    <s v="00:00:00"/>
    <s v="15/06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4"/>
    <s v="FROTA 02"/>
    <x v="5"/>
    <x v="5"/>
    <d v="1901-06-15T00:00:00"/>
    <n v="90"/>
    <x v="9"/>
    <s v="CA1014KS119"/>
    <s v="15/06/2023"/>
    <s v="00:00:00"/>
    <s v="15/06/2023"/>
    <s v="23:59:59"/>
    <n v="23.999999999999996"/>
    <n v="0"/>
    <n v="0"/>
    <n v="0"/>
    <n v="0"/>
    <n v="0"/>
    <n v="0"/>
    <n v="23.999999999999996"/>
    <n v="10.327222222222224"/>
    <n v="10.327222222222224"/>
    <n v="0"/>
    <n v="13.67277777777778"/>
    <n v="13.67277777777778"/>
    <n v="10.733333333333334"/>
    <n v="2.9394444444444443"/>
    <n v="0"/>
    <n v="0"/>
    <n v="0"/>
    <n v="100"/>
    <n v="56.969907407407426"/>
    <n v="56.969907407407426"/>
    <n v="100"/>
    <n v="0"/>
    <n v="0"/>
    <n v="0"/>
    <n v="0.21498516923326963"/>
    <n v="0"/>
    <n v="13.67277777777778"/>
    <n v="0"/>
    <n v="13.67277777777778"/>
    <n v="0"/>
    <n v="0"/>
    <n v="0"/>
    <n v="9873.5869999999995"/>
    <s v="Tonelada métrica"/>
    <n v="722.13467961480626"/>
    <m/>
    <m/>
  </r>
  <r>
    <x v="24"/>
    <s v="FROTA 02"/>
    <x v="5"/>
    <x v="5"/>
    <d v="1901-06-15T00:00:00"/>
    <n v="90"/>
    <x v="10"/>
    <s v="CA1014KS120"/>
    <s v="15/06/2023"/>
    <s v="00:00:00"/>
    <s v="15/06/2023"/>
    <s v="23:59:59"/>
    <n v="24"/>
    <n v="0"/>
    <n v="0"/>
    <n v="0"/>
    <n v="0"/>
    <n v="0"/>
    <n v="0"/>
    <n v="24"/>
    <n v="10.070833333333335"/>
    <n v="10.070833333333335"/>
    <n v="0"/>
    <n v="13.929166666666667"/>
    <n v="13.929166666666667"/>
    <n v="12.169722222222223"/>
    <n v="1.7594444444444444"/>
    <n v="0"/>
    <n v="0"/>
    <n v="0"/>
    <n v="100"/>
    <n v="58.038194444444443"/>
    <n v="58.038194444444443"/>
    <n v="100"/>
    <n v="0"/>
    <n v="0"/>
    <n v="0"/>
    <n v="0.12631369029813538"/>
    <n v="0"/>
    <n v="13.929166666666667"/>
    <n v="0"/>
    <n v="13.929166666666667"/>
    <n v="0"/>
    <n v="0"/>
    <n v="0"/>
    <n v="8280.7669999999998"/>
    <s v="Tonelada métrica"/>
    <n v="594.49119952138824"/>
    <m/>
    <m/>
  </r>
  <r>
    <x v="24"/>
    <s v="FROTA 02"/>
    <x v="5"/>
    <x v="5"/>
    <d v="1901-06-15T00:00:00"/>
    <n v="90"/>
    <x v="11"/>
    <s v="CA1014KS121"/>
    <s v="15/06/2023"/>
    <s v="00:00:00"/>
    <s v="15/06/2023"/>
    <s v="23:59:59"/>
    <n v="24"/>
    <n v="0"/>
    <n v="0"/>
    <n v="0"/>
    <n v="0"/>
    <n v="0"/>
    <n v="0"/>
    <n v="24"/>
    <n v="9.5327777777777776"/>
    <n v="9.5327777777777776"/>
    <n v="0"/>
    <n v="14.467222222222222"/>
    <n v="14.467222222222222"/>
    <n v="12.0725"/>
    <n v="2.3947222222222222"/>
    <n v="0"/>
    <n v="0"/>
    <n v="0"/>
    <n v="100"/>
    <n v="60.280092592592595"/>
    <n v="60.280092592592595"/>
    <n v="100"/>
    <n v="0"/>
    <n v="0"/>
    <n v="0"/>
    <n v="0.16552743750240007"/>
    <n v="0"/>
    <n v="14.467222222222222"/>
    <n v="0"/>
    <n v="14.467222222222222"/>
    <n v="0"/>
    <n v="0"/>
    <n v="0"/>
    <n v="10849.406999999999"/>
    <s v="Tonelada métrica"/>
    <n v="749.93021005337744"/>
    <m/>
    <m/>
  </r>
  <r>
    <x v="24"/>
    <s v="FROTA 02"/>
    <x v="5"/>
    <x v="5"/>
    <d v="1901-06-15T00:00:00"/>
    <n v="90"/>
    <x v="12"/>
    <s v="CA1014KS122"/>
    <s v="15/06/2023"/>
    <s v="00:00:00"/>
    <s v="15/06/2023"/>
    <s v="23:59:59"/>
    <n v="24.000000000000004"/>
    <n v="0.73388888888888892"/>
    <n v="0.73388888888888892"/>
    <n v="0"/>
    <n v="0"/>
    <n v="0"/>
    <n v="0"/>
    <n v="23.266111111111115"/>
    <n v="9.8444444444444432"/>
    <n v="9.8444444444444432"/>
    <n v="0"/>
    <n v="13.421666666666667"/>
    <n v="13.163611111111111"/>
    <n v="11.021666666666667"/>
    <n v="2.1419444444444444"/>
    <n v="0.25805555555555554"/>
    <n v="0"/>
    <n v="0.25805555555555554"/>
    <n v="96.942129629629633"/>
    <n v="57.687623868764767"/>
    <n v="55.923611111111107"/>
    <n v="94.815541601255887"/>
    <n v="0"/>
    <n v="0"/>
    <n v="1"/>
    <n v="0.15958855912910302"/>
    <n v="0"/>
    <n v="13.421666666666667"/>
    <n v="0.73388888888888892"/>
    <n v="13.421666666666667"/>
    <n v="0.73388888888888892"/>
    <n v="1"/>
    <n v="0"/>
    <n v="9230.3670000000002"/>
    <s v="Tonelada métrica"/>
    <n v="687.72137091767081"/>
    <m/>
    <m/>
  </r>
  <r>
    <x v="24"/>
    <s v="FROTA 02"/>
    <x v="5"/>
    <x v="5"/>
    <d v="1901-06-15T00:00:00"/>
    <n v="90"/>
    <x v="13"/>
    <s v="CA1014KS123"/>
    <s v="15/06/2023"/>
    <s v="00:00:00"/>
    <s v="15/06/2023"/>
    <s v="23:59:59"/>
    <n v="24"/>
    <n v="1.4166666666666667"/>
    <n v="0"/>
    <n v="0"/>
    <n v="1.4166666666666667"/>
    <n v="1.4166666666666667"/>
    <n v="0"/>
    <n v="22.583333333333332"/>
    <n v="10.58527777777778"/>
    <n v="10.58527777777778"/>
    <n v="0"/>
    <n v="11.998055555555554"/>
    <n v="11.998055555555554"/>
    <n v="10.312499999999998"/>
    <n v="1.6855555555555555"/>
    <n v="0"/>
    <n v="0"/>
    <n v="0"/>
    <n v="94.097222222222214"/>
    <n v="53.127921279212785"/>
    <n v="49.991898148148145"/>
    <n v="100"/>
    <n v="0"/>
    <n v="0"/>
    <n v="0"/>
    <n v="0.14048572685388838"/>
    <n v="0"/>
    <n v="11.998055555555554"/>
    <n v="0"/>
    <n v="11.998055555555554"/>
    <n v="1.4166666666666667"/>
    <n v="1"/>
    <n v="1"/>
    <n v="8132.4170000000004"/>
    <s v="Tonelada métrica"/>
    <n v="677.81124719283196"/>
    <m/>
    <m/>
  </r>
  <r>
    <x v="24"/>
    <s v="FROTA 01"/>
    <x v="5"/>
    <x v="5"/>
    <d v="1901-06-16T00:00:00"/>
    <n v="90"/>
    <x v="0"/>
    <s v="CA1014KS110"/>
    <s v="16/06/2023"/>
    <s v="00:00:00"/>
    <s v="16/06/2023"/>
    <s v="23:59:59"/>
    <n v="24"/>
    <n v="0"/>
    <n v="0"/>
    <n v="0"/>
    <n v="0"/>
    <n v="0"/>
    <n v="0"/>
    <n v="24"/>
    <n v="8.0297222222222224"/>
    <n v="8.0297222222222224"/>
    <n v="0"/>
    <n v="15.970277777777778"/>
    <n v="15.970277777777778"/>
    <n v="13.878888888888888"/>
    <n v="2.091388888888889"/>
    <n v="0"/>
    <n v="0"/>
    <n v="0"/>
    <n v="100"/>
    <n v="66.542824074074076"/>
    <n v="66.542824074074076"/>
    <n v="100"/>
    <n v="0"/>
    <n v="0"/>
    <n v="0"/>
    <n v="0.13095507279147028"/>
    <n v="0"/>
    <n v="15.970277777777778"/>
    <n v="0"/>
    <n v="15.970277777777778"/>
    <n v="0"/>
    <n v="0"/>
    <n v="0"/>
    <n v="12160.723"/>
    <s v="Tonelada métrica"/>
    <n v="761.45970465969708"/>
    <m/>
    <m/>
  </r>
  <r>
    <x v="24"/>
    <s v="FROTA 01"/>
    <x v="5"/>
    <x v="5"/>
    <d v="1901-06-16T00:00:00"/>
    <n v="90"/>
    <x v="1"/>
    <s v="CA1014KS111"/>
    <s v="16/06/2023"/>
    <s v="00:00:00"/>
    <s v="16/06/2023"/>
    <s v="23:59:59"/>
    <n v="23.999999999999996"/>
    <n v="0"/>
    <n v="0"/>
    <n v="0"/>
    <n v="0"/>
    <n v="0"/>
    <n v="0"/>
    <n v="23.999999999999996"/>
    <n v="9.0855555555555529"/>
    <n v="9.0855555555555529"/>
    <n v="0"/>
    <n v="14.914444444444445"/>
    <n v="14.914444444444445"/>
    <n v="12.07388888888889"/>
    <n v="2.8405555555555555"/>
    <n v="0"/>
    <n v="0"/>
    <n v="0"/>
    <n v="100"/>
    <n v="62.143518518518526"/>
    <n v="62.143518518518526"/>
    <n v="100"/>
    <n v="0"/>
    <n v="0"/>
    <n v="0"/>
    <n v="0.19045667883483572"/>
    <n v="0"/>
    <n v="14.914444444444445"/>
    <n v="0"/>
    <n v="14.914444444444445"/>
    <n v="0"/>
    <n v="0"/>
    <n v="0"/>
    <n v="13808.058999999999"/>
    <s v="Tonelada métrica"/>
    <n v="925.81785740892587"/>
    <m/>
    <m/>
  </r>
  <r>
    <x v="24"/>
    <s v="FROTA 01"/>
    <x v="5"/>
    <x v="5"/>
    <d v="1901-06-16T00:00:00"/>
    <n v="90"/>
    <x v="2"/>
    <s v="CA1014KS112"/>
    <s v="16/06/2023"/>
    <s v="00:00:00"/>
    <s v="16/06/2023"/>
    <s v="23:59:59"/>
    <n v="24.000000000000007"/>
    <n v="0"/>
    <n v="0"/>
    <n v="0"/>
    <n v="0"/>
    <n v="0"/>
    <n v="0"/>
    <n v="24.000000000000007"/>
    <n v="5.6269444444444439"/>
    <n v="5.6269444444444439"/>
    <n v="0"/>
    <n v="18.373055555555553"/>
    <n v="18.373055555555553"/>
    <n v="14.645277777777777"/>
    <n v="3.7277777777777779"/>
    <n v="0"/>
    <n v="0"/>
    <n v="0"/>
    <n v="100"/>
    <n v="76.554398148148124"/>
    <n v="76.554398148148124"/>
    <n v="100"/>
    <n v="0"/>
    <n v="0"/>
    <n v="0"/>
    <n v="0.20289373025112262"/>
    <n v="0"/>
    <n v="18.373055555555553"/>
    <n v="0"/>
    <n v="18.373055555555553"/>
    <n v="0"/>
    <n v="0"/>
    <n v="0"/>
    <n v="13249.888000000001"/>
    <s v="Tonelada métrica"/>
    <n v="721.15865322105162"/>
    <m/>
    <m/>
  </r>
  <r>
    <x v="24"/>
    <s v="FROTA 01"/>
    <x v="5"/>
    <x v="5"/>
    <d v="1901-06-16T00:00:00"/>
    <n v="90"/>
    <x v="3"/>
    <s v="CA1014KS113"/>
    <s v="16/06/2023"/>
    <s v="00:00:00"/>
    <s v="16/06/2023"/>
    <s v="23:59:59"/>
    <n v="24.000000000000004"/>
    <n v="0"/>
    <n v="0"/>
    <n v="0"/>
    <n v="0"/>
    <n v="0"/>
    <n v="0"/>
    <n v="24.000000000000004"/>
    <n v="7.5036111111111117"/>
    <n v="7.5036111111111117"/>
    <n v="0"/>
    <n v="16.496388888888887"/>
    <n v="16.496388888888887"/>
    <n v="13.536944444444444"/>
    <n v="2.9594444444444443"/>
    <n v="0"/>
    <n v="0"/>
    <n v="0"/>
    <n v="100"/>
    <n v="68.734953703703681"/>
    <n v="68.734953703703681"/>
    <n v="100"/>
    <n v="0"/>
    <n v="0"/>
    <n v="0"/>
    <n v="0.17939953188408239"/>
    <n v="0"/>
    <n v="16.496388888888887"/>
    <n v="0"/>
    <n v="16.496388888888887"/>
    <n v="0"/>
    <n v="0"/>
    <n v="0"/>
    <n v="14958.406999999999"/>
    <s v="Tonelada métrica"/>
    <n v="906.76857224645164"/>
    <m/>
    <m/>
  </r>
  <r>
    <x v="24"/>
    <s v="FROTA 01"/>
    <x v="5"/>
    <x v="5"/>
    <d v="1901-06-16T00:00:00"/>
    <n v="90"/>
    <x v="4"/>
    <s v="CA1014KS114"/>
    <s v="16/06/2023"/>
    <s v="00:00:00"/>
    <s v="16/06/2023"/>
    <s v="23:59:59"/>
    <n v="24"/>
    <n v="0"/>
    <n v="0"/>
    <n v="0"/>
    <n v="0"/>
    <n v="0"/>
    <n v="0"/>
    <n v="24"/>
    <n v="7.722777777777778"/>
    <n v="7.722777777777778"/>
    <n v="0"/>
    <n v="16.277222222222225"/>
    <n v="16.277222222222225"/>
    <n v="13.31388888888889"/>
    <n v="2.9633333333333334"/>
    <n v="0"/>
    <n v="0"/>
    <n v="0"/>
    <n v="100"/>
    <n v="67.821759259259267"/>
    <n v="67.821759259259267"/>
    <n v="100"/>
    <n v="0"/>
    <n v="0"/>
    <n v="0"/>
    <n v="0.18205399501689476"/>
    <n v="0"/>
    <n v="16.277222222222225"/>
    <n v="0"/>
    <n v="16.277222222222225"/>
    <n v="0"/>
    <n v="0"/>
    <n v="0"/>
    <n v="14982.565000000001"/>
    <s v="Tonelada métrica"/>
    <n v="920.46202942079947"/>
    <m/>
    <m/>
  </r>
  <r>
    <x v="24"/>
    <s v="FROTA 01"/>
    <x v="5"/>
    <x v="5"/>
    <d v="1901-06-16T00:00:00"/>
    <n v="90"/>
    <x v="5"/>
    <s v="CA1014KS115"/>
    <s v="16/06/2023"/>
    <s v="00:00:00"/>
    <s v="16/06/2023"/>
    <s v="23:59:59"/>
    <n v="24"/>
    <n v="7.9194444444444443"/>
    <n v="0"/>
    <n v="0"/>
    <n v="7.9194444444444443"/>
    <n v="7.9194444444444443"/>
    <n v="0"/>
    <n v="16.080555555555559"/>
    <n v="4.785277777777778"/>
    <n v="4.785277777777778"/>
    <n v="0"/>
    <n v="11.295277777777779"/>
    <n v="11.295277777777779"/>
    <n v="9.6386111111111124"/>
    <n v="1.6566666666666667"/>
    <n v="0"/>
    <n v="0"/>
    <n v="0"/>
    <n v="67.002314814814838"/>
    <n v="70.241837968561043"/>
    <n v="47.063657407407412"/>
    <n v="100"/>
    <n v="0"/>
    <n v="0"/>
    <n v="0"/>
    <n v="0.14666896195558615"/>
    <n v="0"/>
    <n v="11.295277777777779"/>
    <n v="0"/>
    <n v="11.295277777777779"/>
    <n v="7.9194444444444443"/>
    <n v="1"/>
    <n v="1"/>
    <n v="8701.2150000000001"/>
    <s v="Tonelada métrica"/>
    <n v="770.3409487740696"/>
    <m/>
    <m/>
  </r>
  <r>
    <x v="24"/>
    <s v="FROTA 01"/>
    <x v="5"/>
    <x v="5"/>
    <d v="1901-06-16T00:00:00"/>
    <n v="90"/>
    <x v="6"/>
    <s v="CA1014KS116"/>
    <s v="16/06/2023"/>
    <s v="00:00:00"/>
    <s v="16/06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4"/>
    <s v="FROTA 01"/>
    <x v="5"/>
    <x v="5"/>
    <d v="1901-06-16T00:00:00"/>
    <n v="90"/>
    <x v="7"/>
    <s v="CA1014KS117"/>
    <s v="16/06/2023"/>
    <s v="00:00:00"/>
    <s v="16/06/2023"/>
    <s v="23:59:59"/>
    <n v="23.999999999999996"/>
    <n v="0"/>
    <n v="0"/>
    <n v="0"/>
    <n v="0"/>
    <n v="0"/>
    <n v="0"/>
    <n v="23.999999999999996"/>
    <n v="8.5266666666666673"/>
    <n v="8.5266666666666673"/>
    <n v="0"/>
    <n v="15.473333333333334"/>
    <n v="15.473333333333334"/>
    <n v="12.626111111111111"/>
    <n v="2.8472222222222223"/>
    <n v="0"/>
    <n v="0"/>
    <n v="0"/>
    <n v="100"/>
    <n v="64.472222222222243"/>
    <n v="64.472222222222243"/>
    <n v="100"/>
    <n v="0"/>
    <n v="0"/>
    <n v="0"/>
    <n v="0.18400832974292688"/>
    <n v="0"/>
    <n v="15.473333333333334"/>
    <n v="0"/>
    <n v="15.473333333333334"/>
    <n v="0"/>
    <n v="0"/>
    <n v="0"/>
    <n v="10839.379000000001"/>
    <s v="Tonelada métrica"/>
    <n v="700.51996984058621"/>
    <m/>
    <m/>
  </r>
  <r>
    <x v="24"/>
    <s v="FROTA 01"/>
    <x v="5"/>
    <x v="5"/>
    <d v="1901-06-16T00:00:00"/>
    <n v="90"/>
    <x v="8"/>
    <s v="CA1014KS118"/>
    <s v="16/06/2023"/>
    <s v="00:00:00"/>
    <s v="16/06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4"/>
    <s v="FROTA 02"/>
    <x v="5"/>
    <x v="5"/>
    <d v="1901-06-16T00:00:00"/>
    <n v="90"/>
    <x v="9"/>
    <s v="CA1014KS119"/>
    <s v="16/06/2023"/>
    <s v="00:00:00"/>
    <s v="16/06/2023"/>
    <s v="23:59:59"/>
    <n v="23.999999999999996"/>
    <n v="0"/>
    <n v="0"/>
    <n v="0"/>
    <n v="0"/>
    <n v="0"/>
    <n v="0"/>
    <n v="23.999999999999996"/>
    <n v="5.7713888888888878"/>
    <n v="5.7713888888888878"/>
    <n v="0"/>
    <n v="18.22861111111111"/>
    <n v="18.094444444444445"/>
    <n v="13.996944444444445"/>
    <n v="4.0974999999999993"/>
    <n v="0.13416666666666666"/>
    <n v="0"/>
    <n v="0.13416666666666666"/>
    <n v="100"/>
    <n v="75.952546296296305"/>
    <n v="75.952546296296305"/>
    <n v="100"/>
    <n v="0"/>
    <n v="0"/>
    <n v="0"/>
    <n v="0.22478399341694219"/>
    <n v="0"/>
    <n v="18.22861111111111"/>
    <n v="0"/>
    <n v="18.22861111111111"/>
    <n v="0"/>
    <n v="0"/>
    <n v="0"/>
    <n v="14001.995999999999"/>
    <s v="Tonelada métrica"/>
    <n v="768.13290462185512"/>
    <m/>
    <m/>
  </r>
  <r>
    <x v="24"/>
    <s v="FROTA 02"/>
    <x v="5"/>
    <x v="5"/>
    <d v="1901-06-16T00:00:00"/>
    <n v="90"/>
    <x v="10"/>
    <s v="CA1014KS120"/>
    <s v="16/06/2023"/>
    <s v="00:00:00"/>
    <s v="16/06/2023"/>
    <s v="23:59:59"/>
    <n v="24"/>
    <n v="1.8411111111111111"/>
    <n v="1.8411111111111111"/>
    <n v="0"/>
    <n v="0"/>
    <n v="0"/>
    <n v="0"/>
    <n v="22.158888888888889"/>
    <n v="7.7241666666666662"/>
    <n v="7.7241666666666662"/>
    <n v="0"/>
    <n v="14.434722222222224"/>
    <n v="14.429166666666667"/>
    <n v="11.996388888888891"/>
    <n v="2.4327777777777779"/>
    <n v="5.5555555555555558E-3"/>
    <n v="0"/>
    <n v="5.5555555555555558E-3"/>
    <n v="92.328703703703709"/>
    <n v="65.141904427618726"/>
    <n v="60.144675925925931"/>
    <n v="88.688068540610658"/>
    <n v="0"/>
    <n v="0"/>
    <n v="1"/>
    <n v="0.16853651496199365"/>
    <n v="0"/>
    <n v="14.434722222222224"/>
    <n v="1.8411111111111111"/>
    <n v="14.434722222222224"/>
    <n v="1.8411111111111111"/>
    <n v="1"/>
    <n v="0"/>
    <n v="11521.441999999999"/>
    <s v="Tonelada métrica"/>
    <n v="798.17552583469649"/>
    <m/>
    <m/>
  </r>
  <r>
    <x v="24"/>
    <s v="FROTA 02"/>
    <x v="5"/>
    <x v="5"/>
    <d v="1901-06-16T00:00:00"/>
    <n v="90"/>
    <x v="11"/>
    <s v="CA1014KS121"/>
    <s v="16/06/2023"/>
    <s v="00:00:00"/>
    <s v="16/06/2023"/>
    <s v="23:59:59"/>
    <n v="24"/>
    <n v="0"/>
    <n v="0"/>
    <n v="0"/>
    <n v="0"/>
    <n v="0"/>
    <n v="0"/>
    <n v="24"/>
    <n v="7.6269444444444439"/>
    <n v="7.6269444444444439"/>
    <n v="0"/>
    <n v="16.373055555555556"/>
    <n v="16.368611111111111"/>
    <n v="13.651388888888889"/>
    <n v="2.7172222222222224"/>
    <n v="4.4444444444444444E-3"/>
    <n v="0"/>
    <n v="4.4444444444444444E-3"/>
    <n v="100"/>
    <n v="68.22106481481481"/>
    <n v="68.22106481481481"/>
    <n v="100"/>
    <n v="0"/>
    <n v="0"/>
    <n v="0"/>
    <n v="0.16595694145191117"/>
    <n v="0"/>
    <n v="16.373055555555556"/>
    <n v="0"/>
    <n v="16.373055555555556"/>
    <n v="0"/>
    <n v="0"/>
    <n v="0"/>
    <n v="14483.468999999999"/>
    <s v="Tonelada métrica"/>
    <n v="884.59169706326486"/>
    <m/>
    <m/>
  </r>
  <r>
    <x v="24"/>
    <s v="FROTA 02"/>
    <x v="5"/>
    <x v="5"/>
    <d v="1901-06-16T00:00:00"/>
    <n v="90"/>
    <x v="12"/>
    <s v="CA1014KS122"/>
    <s v="16/06/2023"/>
    <s v="00:00:00"/>
    <s v="16/06/2023"/>
    <s v="23:59:59"/>
    <n v="24"/>
    <n v="0"/>
    <n v="0"/>
    <n v="0"/>
    <n v="0"/>
    <n v="0"/>
    <n v="0"/>
    <n v="24"/>
    <n v="10.025833333333333"/>
    <n v="10.025833333333333"/>
    <n v="0"/>
    <n v="13.974166666666665"/>
    <n v="13.974166666666665"/>
    <n v="11.893333333333334"/>
    <n v="2.0808333333333335"/>
    <n v="0"/>
    <n v="0"/>
    <n v="0"/>
    <n v="100"/>
    <n v="58.225694444444443"/>
    <n v="58.225694444444443"/>
    <n v="100"/>
    <n v="0"/>
    <n v="0"/>
    <n v="0"/>
    <n v="0.14890571888603973"/>
    <n v="0"/>
    <n v="13.974166666666665"/>
    <n v="0"/>
    <n v="13.974166666666665"/>
    <n v="0"/>
    <n v="0"/>
    <n v="0"/>
    <n v="10393.33"/>
    <s v="Tonelada métrica"/>
    <n v="743.75311586856628"/>
    <m/>
    <m/>
  </r>
  <r>
    <x v="24"/>
    <s v="FROTA 02"/>
    <x v="5"/>
    <x v="5"/>
    <d v="1901-06-16T00:00:00"/>
    <n v="90"/>
    <x v="13"/>
    <s v="CA1014KS123"/>
    <s v="16/06/2023"/>
    <s v="00:00:00"/>
    <s v="16/06/2023"/>
    <s v="23:59:59"/>
    <n v="24"/>
    <n v="0"/>
    <n v="0"/>
    <n v="0"/>
    <n v="0"/>
    <n v="0"/>
    <n v="0"/>
    <n v="24"/>
    <n v="7.6916666666666664"/>
    <n v="7.6916666666666664"/>
    <n v="0"/>
    <n v="16.308333333333334"/>
    <n v="16.225277777777777"/>
    <n v="14.400555555555556"/>
    <n v="1.8247222222222221"/>
    <n v="8.3055555555555549E-2"/>
    <n v="0"/>
    <n v="8.3055555555555549E-2"/>
    <n v="100"/>
    <n v="67.951388888888886"/>
    <n v="67.951388888888886"/>
    <n v="100"/>
    <n v="0"/>
    <n v="0"/>
    <n v="0"/>
    <n v="0.1118889456651337"/>
    <n v="0"/>
    <n v="16.308333333333334"/>
    <n v="0"/>
    <n v="16.308333333333334"/>
    <n v="0"/>
    <n v="0"/>
    <n v="0"/>
    <n v="13026.564"/>
    <s v="Tonelada métrica"/>
    <n v="798.76733776187962"/>
    <m/>
    <m/>
  </r>
  <r>
    <x v="24"/>
    <s v="FROTA 01"/>
    <x v="5"/>
    <x v="5"/>
    <d v="1901-06-17T00:00:00"/>
    <n v="90"/>
    <x v="0"/>
    <s v="CA1014KS110"/>
    <s v="17/06/2023"/>
    <s v="00:00:00"/>
    <s v="17/06/2023"/>
    <s v="23:59:59"/>
    <n v="24.000000000000004"/>
    <n v="0"/>
    <n v="0"/>
    <n v="0"/>
    <n v="0"/>
    <n v="0"/>
    <n v="0"/>
    <n v="24.000000000000004"/>
    <n v="6.1013888888888888"/>
    <n v="6.1013888888888888"/>
    <n v="0"/>
    <n v="17.898611111111112"/>
    <n v="17.898611111111112"/>
    <n v="15.142222222222223"/>
    <n v="2.756388888888889"/>
    <n v="0"/>
    <n v="0"/>
    <n v="0"/>
    <n v="100"/>
    <n v="74.577546296296291"/>
    <n v="74.577546296296291"/>
    <n v="100"/>
    <n v="0"/>
    <n v="0"/>
    <n v="0"/>
    <n v="0.15400015519515792"/>
    <n v="0"/>
    <n v="17.898611111111112"/>
    <n v="0"/>
    <n v="17.898611111111112"/>
    <n v="0"/>
    <n v="0"/>
    <n v="0"/>
    <n v="12868.625"/>
    <s v="Tonelada métrica"/>
    <n v="718.97338403041795"/>
    <m/>
    <m/>
  </r>
  <r>
    <x v="24"/>
    <s v="FROTA 01"/>
    <x v="5"/>
    <x v="5"/>
    <d v="1901-06-17T00:00:00"/>
    <n v="90"/>
    <x v="1"/>
    <s v="CA1014KS111"/>
    <s v="17/06/2023"/>
    <s v="00:00:00"/>
    <s v="17/06/2023"/>
    <s v="23:59:59"/>
    <n v="24"/>
    <n v="6.3036111111111115"/>
    <n v="0"/>
    <n v="0"/>
    <n v="6.3036111111111115"/>
    <n v="6.3036111111111115"/>
    <n v="0"/>
    <n v="17.696388888888887"/>
    <n v="4.8269444444444449"/>
    <n v="4.8269444444444449"/>
    <n v="0"/>
    <n v="12.869444444444444"/>
    <n v="12.869444444444444"/>
    <n v="10.738611111111112"/>
    <n v="2.1308333333333334"/>
    <n v="0"/>
    <n v="0"/>
    <n v="0"/>
    <n v="73.734953703703695"/>
    <n v="72.723562559844297"/>
    <n v="53.622685185185183"/>
    <n v="100"/>
    <n v="0"/>
    <n v="0"/>
    <n v="0"/>
    <n v="0.16557306281027415"/>
    <n v="0"/>
    <n v="12.869444444444444"/>
    <n v="0"/>
    <n v="12.869444444444444"/>
    <n v="6.3036111111111115"/>
    <n v="1"/>
    <n v="1"/>
    <n v="10458.049999999999"/>
    <s v="Tonelada métrica"/>
    <n v="812.62637599827281"/>
    <m/>
    <m/>
  </r>
  <r>
    <x v="24"/>
    <s v="FROTA 01"/>
    <x v="5"/>
    <x v="5"/>
    <d v="1901-06-17T00:00:00"/>
    <n v="90"/>
    <x v="2"/>
    <s v="CA1014KS112"/>
    <s v="17/06/2023"/>
    <s v="00:00:00"/>
    <s v="17/06/2023"/>
    <s v="23:59:59"/>
    <n v="24"/>
    <n v="0"/>
    <n v="0"/>
    <n v="0"/>
    <n v="0"/>
    <n v="0"/>
    <n v="0"/>
    <n v="24"/>
    <n v="7.1630555555555553"/>
    <n v="7.1630555555555553"/>
    <n v="0"/>
    <n v="16.836944444444445"/>
    <n v="16.836944444444445"/>
    <n v="13.918333333333333"/>
    <n v="2.9186111111111113"/>
    <n v="0"/>
    <n v="0"/>
    <n v="0"/>
    <n v="100"/>
    <n v="70.15393518518519"/>
    <n v="70.15393518518519"/>
    <n v="100"/>
    <n v="0"/>
    <n v="0"/>
    <n v="0"/>
    <n v="0.17334565192285484"/>
    <n v="0"/>
    <n v="16.836944444444445"/>
    <n v="0"/>
    <n v="16.836944444444445"/>
    <n v="0"/>
    <n v="0"/>
    <n v="0"/>
    <n v="12513.451999999999"/>
    <s v="Tonelada métrica"/>
    <n v="743.21395080263324"/>
    <m/>
    <m/>
  </r>
  <r>
    <x v="24"/>
    <s v="FROTA 01"/>
    <x v="5"/>
    <x v="5"/>
    <d v="1901-06-17T00:00:00"/>
    <n v="90"/>
    <x v="3"/>
    <s v="CA1014KS113"/>
    <s v="17/06/2023"/>
    <s v="00:00:00"/>
    <s v="17/06/2023"/>
    <s v="23:59:59"/>
    <n v="24"/>
    <n v="0"/>
    <n v="0"/>
    <n v="0"/>
    <n v="0"/>
    <n v="0"/>
    <n v="0"/>
    <n v="24"/>
    <n v="8.2147222222222229"/>
    <n v="8.2147222222222229"/>
    <n v="0"/>
    <n v="15.785277777777779"/>
    <n v="15.785277777777779"/>
    <n v="13.055277777777778"/>
    <n v="2.73"/>
    <n v="0"/>
    <n v="0"/>
    <n v="0"/>
    <n v="100"/>
    <n v="65.771990740740748"/>
    <n v="65.771990740740748"/>
    <n v="100"/>
    <n v="0"/>
    <n v="0"/>
    <n v="0"/>
    <n v="0.17294595878719621"/>
    <n v="0"/>
    <n v="15.785277777777779"/>
    <n v="0"/>
    <n v="15.785277777777779"/>
    <n v="0"/>
    <n v="0"/>
    <n v="0"/>
    <n v="12335.77"/>
    <s v="Tonelada métrica"/>
    <n v="781.47310257448032"/>
    <m/>
    <m/>
  </r>
  <r>
    <x v="24"/>
    <s v="FROTA 01"/>
    <x v="5"/>
    <x v="5"/>
    <d v="1901-06-17T00:00:00"/>
    <n v="90"/>
    <x v="4"/>
    <s v="CA1014KS114"/>
    <s v="17/06/2023"/>
    <s v="00:00:00"/>
    <s v="17/06/2023"/>
    <s v="23:59:59"/>
    <n v="24.000000000000007"/>
    <n v="4.5052777777777777"/>
    <n v="4.2549999999999999"/>
    <n v="0"/>
    <n v="0.25027777777777777"/>
    <n v="0.25027777777777777"/>
    <n v="0"/>
    <n v="19.494722222222222"/>
    <n v="6.8599999999999994"/>
    <n v="6.8599999999999994"/>
    <n v="0"/>
    <n v="12.634722222222225"/>
    <n v="12.634722222222225"/>
    <n v="11.019166666666669"/>
    <n v="1.6155555555555554"/>
    <n v="0"/>
    <n v="0"/>
    <n v="0"/>
    <n v="81.228009259259238"/>
    <n v="64.810988729143233"/>
    <n v="52.644675925925924"/>
    <n v="74.807164120191445"/>
    <n v="0"/>
    <n v="0"/>
    <n v="1"/>
    <n v="0.1278663295591953"/>
    <n v="0"/>
    <n v="12.634722222222225"/>
    <n v="4.2549999999999999"/>
    <n v="6.3173611111111123"/>
    <n v="2.2526388888888889"/>
    <n v="2"/>
    <n v="5.5552130217645969E-2"/>
    <n v="12501.369000000001"/>
    <s v="Tonelada métrica"/>
    <n v="989.44549631746827"/>
    <m/>
    <m/>
  </r>
  <r>
    <x v="24"/>
    <s v="FROTA 01"/>
    <x v="5"/>
    <x v="5"/>
    <d v="1901-06-17T00:00:00"/>
    <n v="90"/>
    <x v="5"/>
    <s v="CA1014KS115"/>
    <s v="17/06/2023"/>
    <s v="00:00:00"/>
    <s v="17/06/2023"/>
    <s v="23:59:59"/>
    <n v="24.000000000000004"/>
    <n v="0"/>
    <n v="0"/>
    <n v="0"/>
    <n v="0"/>
    <n v="0"/>
    <n v="0"/>
    <n v="24.000000000000004"/>
    <n v="9.5502777777777759"/>
    <n v="9.5502777777777759"/>
    <n v="0"/>
    <n v="14.449722222222221"/>
    <n v="14.449722222222221"/>
    <n v="12.12972222222222"/>
    <n v="2.3199999999999998"/>
    <n v="0"/>
    <n v="0"/>
    <n v="0"/>
    <n v="100"/>
    <n v="60.207175925925917"/>
    <n v="60.207175925925917"/>
    <n v="100"/>
    <n v="0"/>
    <n v="0"/>
    <n v="0"/>
    <n v="0.16055671966012419"/>
    <n v="0"/>
    <n v="14.449722222222221"/>
    <n v="0"/>
    <n v="14.449722222222221"/>
    <n v="0"/>
    <n v="0"/>
    <n v="0"/>
    <n v="10766.808000000001"/>
    <s v="Tonelada métrica"/>
    <n v="745.12214383206208"/>
    <m/>
    <m/>
  </r>
  <r>
    <x v="24"/>
    <s v="FROTA 01"/>
    <x v="5"/>
    <x v="5"/>
    <d v="1901-06-17T00:00:00"/>
    <n v="90"/>
    <x v="6"/>
    <s v="CA1014KS116"/>
    <s v="17/06/2023"/>
    <s v="00:00:00"/>
    <s v="17/06/2023"/>
    <s v="23:59:59"/>
    <n v="24"/>
    <n v="21.899166666666666"/>
    <n v="0"/>
    <n v="0"/>
    <n v="21.899166666666666"/>
    <n v="21.899166666666666"/>
    <n v="0"/>
    <n v="2.1008333333333336"/>
    <n v="1.2994444444444444"/>
    <n v="1.2994444444444444"/>
    <n v="0"/>
    <n v="0.80138888888888882"/>
    <n v="0.80138888888888882"/>
    <n v="0.76361111111111113"/>
    <n v="3.7777777777777778E-2"/>
    <n v="0"/>
    <n v="0"/>
    <n v="0"/>
    <n v="8.7534722222222232"/>
    <n v="38.146238265238651"/>
    <n v="3.3391203703703702"/>
    <n v="100"/>
    <n v="0"/>
    <n v="0"/>
    <n v="0"/>
    <n v="4.7140381282495675E-2"/>
    <n v="0"/>
    <n v="0.80138888888888882"/>
    <n v="0"/>
    <n v="0.80138888888888882"/>
    <n v="0"/>
    <n v="0"/>
    <n v="1"/>
    <n v="325.37"/>
    <s v="Tonelada métrica"/>
    <n v="406.00762564991277"/>
    <m/>
    <m/>
  </r>
  <r>
    <x v="24"/>
    <s v="FROTA 01"/>
    <x v="5"/>
    <x v="5"/>
    <d v="1901-06-17T00:00:00"/>
    <n v="90"/>
    <x v="7"/>
    <s v="CA1014KS117"/>
    <s v="17/06/2023"/>
    <s v="00:00:00"/>
    <s v="17/06/2023"/>
    <s v="23:59:59"/>
    <n v="24"/>
    <n v="0"/>
    <n v="0"/>
    <n v="0"/>
    <n v="0"/>
    <n v="0"/>
    <n v="0"/>
    <n v="24"/>
    <n v="7.3316666666666652"/>
    <n v="7.3316666666666652"/>
    <n v="0"/>
    <n v="16.668333333333333"/>
    <n v="16.668333333333333"/>
    <n v="14.370555555555555"/>
    <n v="2.2977777777777777"/>
    <n v="0"/>
    <n v="0"/>
    <n v="0"/>
    <n v="100"/>
    <n v="69.451388888888886"/>
    <n v="69.451388888888886"/>
    <n v="100"/>
    <n v="0"/>
    <n v="0"/>
    <n v="0"/>
    <n v="0.1378528813785288"/>
    <n v="0"/>
    <n v="16.668333333333333"/>
    <n v="0"/>
    <n v="16.668333333333333"/>
    <n v="0"/>
    <n v="0"/>
    <n v="0"/>
    <n v="12566.812"/>
    <s v="Tonelada métrica"/>
    <n v="753.93332666733295"/>
    <m/>
    <m/>
  </r>
  <r>
    <x v="24"/>
    <s v="FROTA 01"/>
    <x v="5"/>
    <x v="5"/>
    <d v="1901-06-17T00:00:00"/>
    <n v="90"/>
    <x v="8"/>
    <s v="CA1014KS118"/>
    <s v="17/06/2023"/>
    <s v="00:00:00"/>
    <s v="17/06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4"/>
    <s v="FROTA 02"/>
    <x v="5"/>
    <x v="5"/>
    <d v="1901-06-17T00:00:00"/>
    <n v="90"/>
    <x v="9"/>
    <s v="CA1014KS119"/>
    <s v="17/06/2023"/>
    <s v="00:00:00"/>
    <s v="17/06/2023"/>
    <s v="23:59:59"/>
    <n v="24"/>
    <n v="0"/>
    <n v="0"/>
    <n v="0"/>
    <n v="0"/>
    <n v="0"/>
    <n v="0"/>
    <n v="24"/>
    <n v="6.4497222222222224"/>
    <n v="6.4497222222222224"/>
    <n v="0"/>
    <n v="17.550277777777779"/>
    <n v="17.550277777777779"/>
    <n v="14.850555555555555"/>
    <n v="2.6997222222222219"/>
    <n v="0"/>
    <n v="0"/>
    <n v="0"/>
    <n v="100"/>
    <n v="73.126157407407405"/>
    <n v="73.126157407407405"/>
    <n v="100"/>
    <n v="0"/>
    <n v="0"/>
    <n v="0"/>
    <n v="0.15382789129643401"/>
    <n v="0"/>
    <n v="17.550277777777779"/>
    <n v="0"/>
    <n v="17.550277777777779"/>
    <n v="0"/>
    <n v="0"/>
    <n v="0"/>
    <n v="13322.751"/>
    <s v="Tonelada métrica"/>
    <n v="759.11909593073858"/>
    <m/>
    <m/>
  </r>
  <r>
    <x v="24"/>
    <s v="FROTA 02"/>
    <x v="5"/>
    <x v="5"/>
    <d v="1901-06-17T00:00:00"/>
    <n v="90"/>
    <x v="10"/>
    <s v="CA1014KS120"/>
    <s v="17/06/2023"/>
    <s v="00:00:00"/>
    <s v="17/06/2023"/>
    <s v="23:59:59"/>
    <n v="23.999999999999996"/>
    <n v="1.2549999999999999"/>
    <n v="1.2549999999999999"/>
    <n v="0"/>
    <n v="0"/>
    <n v="0"/>
    <n v="0"/>
    <n v="22.744999999999997"/>
    <n v="6.8100000000000005"/>
    <n v="6.8100000000000005"/>
    <n v="0"/>
    <n v="15.935000000000002"/>
    <n v="15.935000000000002"/>
    <n v="13.756388888888891"/>
    <n v="2.1786111111111111"/>
    <n v="0"/>
    <n v="0"/>
    <n v="0"/>
    <n v="94.770833333333343"/>
    <n v="70.059353704110819"/>
    <n v="66.395833333333357"/>
    <n v="92.699243746364175"/>
    <n v="0"/>
    <n v="0"/>
    <n v="1"/>
    <n v="0.13671861381305997"/>
    <n v="0"/>
    <n v="15.935000000000002"/>
    <n v="1.2549999999999999"/>
    <n v="15.935000000000002"/>
    <n v="1.2549999999999999"/>
    <n v="1"/>
    <n v="0"/>
    <n v="13702.584000000001"/>
    <s v="Tonelada métrica"/>
    <n v="859.90486350800131"/>
    <m/>
    <m/>
  </r>
  <r>
    <x v="24"/>
    <s v="FROTA 02"/>
    <x v="5"/>
    <x v="5"/>
    <d v="1901-06-17T00:00:00"/>
    <n v="90"/>
    <x v="11"/>
    <s v="CA1014KS121"/>
    <s v="17/06/2023"/>
    <s v="00:00:00"/>
    <s v="17/06/2023"/>
    <s v="23:59:59"/>
    <n v="24"/>
    <n v="0"/>
    <n v="0"/>
    <n v="0"/>
    <n v="0"/>
    <n v="0"/>
    <n v="0"/>
    <n v="24"/>
    <n v="8.0363888888888884"/>
    <n v="8.0363888888888884"/>
    <n v="0"/>
    <n v="15.963611111111112"/>
    <n v="15.963611111111112"/>
    <n v="13.903888888888888"/>
    <n v="2.0597222222222222"/>
    <n v="0"/>
    <n v="0"/>
    <n v="0"/>
    <n v="100"/>
    <n v="66.515046296296305"/>
    <n v="66.515046296296305"/>
    <n v="100"/>
    <n v="0"/>
    <n v="0"/>
    <n v="0"/>
    <n v="0.12902608362769494"/>
    <n v="0"/>
    <n v="15.963611111111112"/>
    <n v="0"/>
    <n v="15.963611111111112"/>
    <n v="0"/>
    <n v="0"/>
    <n v="0"/>
    <n v="12522.817999999999"/>
    <s v="Tonelada métrica"/>
    <n v="784.46022725295381"/>
    <m/>
    <m/>
  </r>
  <r>
    <x v="24"/>
    <s v="FROTA 02"/>
    <x v="5"/>
    <x v="5"/>
    <d v="1901-06-17T00:00:00"/>
    <n v="90"/>
    <x v="12"/>
    <s v="CA1014KS122"/>
    <s v="17/06/2023"/>
    <s v="00:00:00"/>
    <s v="17/06/2023"/>
    <s v="23:59:59"/>
    <n v="24"/>
    <n v="0"/>
    <n v="0"/>
    <n v="0"/>
    <n v="0"/>
    <n v="0"/>
    <n v="0"/>
    <n v="24"/>
    <n v="7.581666666666667"/>
    <n v="7.581666666666667"/>
    <n v="0"/>
    <n v="16.418333333333333"/>
    <n v="16.418333333333333"/>
    <n v="13.47638888888889"/>
    <n v="2.9419444444444443"/>
    <n v="0"/>
    <n v="0"/>
    <n v="0"/>
    <n v="100"/>
    <n v="68.409722222222229"/>
    <n v="68.409722222222229"/>
    <n v="100"/>
    <n v="0"/>
    <n v="0"/>
    <n v="0"/>
    <n v="0.179186546205123"/>
    <n v="0"/>
    <n v="16.418333333333333"/>
    <n v="0"/>
    <n v="16.418333333333333"/>
    <n v="0"/>
    <n v="0"/>
    <n v="0"/>
    <n v="13820.672"/>
    <s v="Tonelada métrica"/>
    <n v="841.78288498629604"/>
    <m/>
    <m/>
  </r>
  <r>
    <x v="24"/>
    <s v="FROTA 02"/>
    <x v="5"/>
    <x v="5"/>
    <d v="1901-06-17T00:00:00"/>
    <n v="90"/>
    <x v="13"/>
    <s v="CA1014KS123"/>
    <s v="17/06/2023"/>
    <s v="00:00:00"/>
    <s v="17/06/2023"/>
    <s v="23:59:59"/>
    <n v="23.999999999999996"/>
    <n v="5.206666666666667"/>
    <n v="5.206666666666667"/>
    <n v="0"/>
    <n v="0"/>
    <n v="0"/>
    <n v="0"/>
    <n v="18.793333333333329"/>
    <n v="7.6988888888888889"/>
    <n v="7.6988888888888889"/>
    <n v="0"/>
    <n v="11.094444444444443"/>
    <n v="10.916944444444443"/>
    <n v="9.4016666666666673"/>
    <n v="1.5152777777777779"/>
    <n v="0.17749999999999999"/>
    <n v="0"/>
    <n v="0.17749999999999999"/>
    <n v="78.305555555555557"/>
    <n v="59.033936384060546"/>
    <n v="46.226851851851855"/>
    <n v="68.059436984527295"/>
    <n v="0"/>
    <n v="0"/>
    <n v="1"/>
    <n v="0.1365798698047071"/>
    <n v="0"/>
    <n v="11.094444444444443"/>
    <n v="5.206666666666667"/>
    <n v="11.094444444444443"/>
    <n v="5.206666666666667"/>
    <n v="1"/>
    <n v="0"/>
    <n v="6754.45"/>
    <s v="Tonelada métrica"/>
    <n v="608.81372058087095"/>
    <m/>
    <m/>
  </r>
  <r>
    <x v="24"/>
    <s v="FROTA 01"/>
    <x v="5"/>
    <x v="5"/>
    <d v="1901-06-18T00:00:00"/>
    <n v="90"/>
    <x v="0"/>
    <s v="CA1014KS110"/>
    <s v="18/06/2023"/>
    <s v="00:00:00"/>
    <s v="18/06/2023"/>
    <s v="23:59:59"/>
    <n v="24"/>
    <n v="23.680555555555554"/>
    <n v="0"/>
    <n v="0"/>
    <n v="23.680555555555554"/>
    <n v="23.680555555555554"/>
    <n v="0"/>
    <n v="0.31944444444444448"/>
    <n v="0.2852777777777778"/>
    <n v="0.2852777777777778"/>
    <n v="0"/>
    <n v="3.4166666666666665E-2"/>
    <n v="3.4166666666666665E-2"/>
    <n v="3.4166666666666665E-2"/>
    <n v="0"/>
    <n v="0"/>
    <n v="0"/>
    <n v="0"/>
    <n v="1.3310185185185186"/>
    <n v="10.695652173913043"/>
    <n v="0.1423611111111111"/>
    <n v="100"/>
    <n v="0"/>
    <n v="0"/>
    <n v="0"/>
    <n v="0"/>
    <n v="0"/>
    <n v="3.4166666666666665E-2"/>
    <n v="0"/>
    <n v="3.4166666666666665E-2"/>
    <n v="23.680555555555554"/>
    <n v="1"/>
    <n v="1"/>
    <n v="0"/>
    <s v="Tonelada métrica"/>
    <n v="0"/>
    <m/>
    <m/>
  </r>
  <r>
    <x v="24"/>
    <s v="FROTA 01"/>
    <x v="5"/>
    <x v="5"/>
    <d v="1901-06-18T00:00:00"/>
    <n v="90"/>
    <x v="1"/>
    <s v="CA1014KS111"/>
    <s v="18/06/2023"/>
    <s v="00:00:00"/>
    <s v="18/06/2023"/>
    <s v="23:59:59"/>
    <n v="24.000000000000004"/>
    <n v="0.75194444444444442"/>
    <n v="0.75194444444444442"/>
    <n v="0"/>
    <n v="0"/>
    <n v="0"/>
    <n v="0"/>
    <n v="23.24805555555556"/>
    <n v="5.8775000000000004"/>
    <n v="5.8775000000000004"/>
    <n v="0"/>
    <n v="17.370555555555558"/>
    <n v="17.370555555555558"/>
    <n v="15.100555555555554"/>
    <n v="2.27"/>
    <n v="0"/>
    <n v="0"/>
    <n v="0"/>
    <n v="96.866898148148152"/>
    <n v="74.718315749226335"/>
    <n v="72.377314814814824"/>
    <n v="95.850768688401473"/>
    <n v="0"/>
    <n v="0"/>
    <n v="1"/>
    <n v="0.13068090958518563"/>
    <n v="0"/>
    <n v="17.370555555555558"/>
    <n v="0.75194444444444442"/>
    <n v="17.370555555555558"/>
    <n v="0.75194444444444442"/>
    <n v="1"/>
    <n v="0"/>
    <n v="16214.891"/>
    <s v="Tonelada métrica"/>
    <n v="933.46991396680221"/>
    <m/>
    <m/>
  </r>
  <r>
    <x v="24"/>
    <s v="FROTA 01"/>
    <x v="5"/>
    <x v="5"/>
    <d v="1901-06-18T00:00:00"/>
    <n v="90"/>
    <x v="2"/>
    <s v="CA1014KS112"/>
    <s v="18/06/2023"/>
    <s v="00:00:00"/>
    <s v="18/06/2023"/>
    <s v="23:59:59"/>
    <n v="23.999999999999996"/>
    <n v="1.3738888888888889"/>
    <n v="0"/>
    <n v="0"/>
    <n v="1.3738888888888889"/>
    <n v="1.3738888888888889"/>
    <n v="0"/>
    <n v="22.626111111111108"/>
    <n v="6.985555555555556"/>
    <n v="6.985555555555556"/>
    <n v="0"/>
    <n v="15.640555555555556"/>
    <n v="15.640555555555556"/>
    <n v="13.594722222222222"/>
    <n v="2.0458333333333334"/>
    <n v="0"/>
    <n v="0"/>
    <n v="0"/>
    <n v="94.275462962962962"/>
    <n v="69.126132541066127"/>
    <n v="65.168981481481495"/>
    <n v="100"/>
    <n v="0"/>
    <n v="0"/>
    <n v="0"/>
    <n v="0.13080311156892693"/>
    <n v="0"/>
    <n v="15.640555555555556"/>
    <n v="0"/>
    <n v="15.640555555555556"/>
    <n v="1.3738888888888889"/>
    <n v="1"/>
    <n v="1"/>
    <n v="13213.6"/>
    <s v="Tonelada métrica"/>
    <n v="844.82932547153086"/>
    <m/>
    <m/>
  </r>
  <r>
    <x v="24"/>
    <s v="FROTA 01"/>
    <x v="5"/>
    <x v="5"/>
    <d v="1901-06-18T00:00:00"/>
    <n v="90"/>
    <x v="3"/>
    <s v="CA1014KS113"/>
    <s v="18/06/2023"/>
    <s v="00:00:00"/>
    <s v="18/06/2023"/>
    <s v="23:59:59"/>
    <n v="23.999999999999996"/>
    <n v="6.7455555555555557"/>
    <n v="0"/>
    <n v="0"/>
    <n v="6.7455555555555557"/>
    <n v="6.7455555555555557"/>
    <n v="0"/>
    <n v="17.254444444444442"/>
    <n v="5.038333333333334"/>
    <n v="5.038333333333334"/>
    <n v="0"/>
    <n v="12.216111111111111"/>
    <n v="12.06722222222222"/>
    <n v="10.230277777777777"/>
    <n v="1.8369444444444443"/>
    <n v="0.14888888888888888"/>
    <n v="0"/>
    <n v="0.14888888888888888"/>
    <n v="71.893518518518519"/>
    <n v="70.799793933930076"/>
    <n v="50.900462962962969"/>
    <n v="100"/>
    <n v="0"/>
    <n v="0"/>
    <n v="0"/>
    <n v="0.15037063986538723"/>
    <n v="0"/>
    <n v="12.216111111111111"/>
    <n v="0"/>
    <n v="12.216111111111111"/>
    <n v="6.7455555555555557"/>
    <n v="1"/>
    <n v="1"/>
    <n v="11779.904"/>
    <s v="Tonelada métrica"/>
    <n v="964.2924735094814"/>
    <m/>
    <m/>
  </r>
  <r>
    <x v="24"/>
    <s v="FROTA 01"/>
    <x v="5"/>
    <x v="5"/>
    <d v="1901-06-18T00:00:00"/>
    <n v="90"/>
    <x v="4"/>
    <s v="CA1014KS114"/>
    <s v="18/06/2023"/>
    <s v="00:00:00"/>
    <s v="18/06/2023"/>
    <s v="23:59:59"/>
    <n v="23.999999999999996"/>
    <n v="0"/>
    <n v="0"/>
    <n v="0"/>
    <n v="0"/>
    <n v="0"/>
    <n v="0"/>
    <n v="23.999999999999996"/>
    <n v="5.5763888888888893"/>
    <n v="5.5763888888888893"/>
    <n v="0"/>
    <n v="18.423611111111111"/>
    <n v="18.3125"/>
    <n v="16.158333333333335"/>
    <n v="2.1541666666666668"/>
    <n v="0.1111111111111111"/>
    <n v="0"/>
    <n v="0.1111111111111111"/>
    <n v="100"/>
    <n v="76.765046296296305"/>
    <n v="76.765046296296305"/>
    <n v="100"/>
    <n v="0"/>
    <n v="0"/>
    <n v="0"/>
    <n v="0.11692423671315492"/>
    <n v="0"/>
    <n v="18.423611111111111"/>
    <n v="0"/>
    <n v="18.423611111111111"/>
    <n v="0"/>
    <n v="0"/>
    <n v="0"/>
    <n v="16078.567999999999"/>
    <s v="Tonelada métrica"/>
    <n v="872.71533810780249"/>
    <m/>
    <m/>
  </r>
  <r>
    <x v="24"/>
    <s v="FROTA 01"/>
    <x v="5"/>
    <x v="5"/>
    <d v="1901-06-18T00:00:00"/>
    <n v="90"/>
    <x v="5"/>
    <s v="CA1014KS115"/>
    <s v="18/06/2023"/>
    <s v="00:00:00"/>
    <s v="18/06/2023"/>
    <s v="23:59:59"/>
    <n v="24.000000000000004"/>
    <n v="0"/>
    <n v="0"/>
    <n v="0"/>
    <n v="0"/>
    <n v="0"/>
    <n v="0"/>
    <n v="24.000000000000004"/>
    <n v="6.254722222222223"/>
    <n v="6.254722222222223"/>
    <n v="0"/>
    <n v="17.745277777777776"/>
    <n v="17.745277777777776"/>
    <n v="16.042222222222222"/>
    <n v="1.7030555555555555"/>
    <n v="0"/>
    <n v="0"/>
    <n v="0"/>
    <n v="100"/>
    <n v="73.938657407407391"/>
    <n v="73.938657407407391"/>
    <n v="100"/>
    <n v="0"/>
    <n v="0"/>
    <n v="0"/>
    <n v="9.5972324405553908E-2"/>
    <n v="0"/>
    <n v="17.745277777777776"/>
    <n v="0"/>
    <n v="17.745277777777776"/>
    <n v="0"/>
    <n v="0"/>
    <n v="0"/>
    <n v="19108.830999999998"/>
    <s v="Tonelada métrica"/>
    <n v="1076.8403425011354"/>
    <m/>
    <m/>
  </r>
  <r>
    <x v="24"/>
    <s v="FROTA 01"/>
    <x v="5"/>
    <x v="5"/>
    <d v="1901-06-18T00:00:00"/>
    <n v="90"/>
    <x v="6"/>
    <s v="CA1014KS116"/>
    <s v="18/06/2023"/>
    <s v="00:00:00"/>
    <s v="18/06/2023"/>
    <s v="23:59:59"/>
    <n v="24"/>
    <n v="5.8397222222222229"/>
    <n v="5.8397222222222229"/>
    <n v="0"/>
    <n v="0"/>
    <n v="0"/>
    <n v="0"/>
    <n v="18.160277777777779"/>
    <n v="3.7383333333333328"/>
    <n v="3.7383333333333328"/>
    <n v="0"/>
    <n v="14.421944444444442"/>
    <n v="14.421944444444442"/>
    <n v="11.349166666666665"/>
    <n v="3.0727777777777781"/>
    <n v="0"/>
    <n v="0"/>
    <n v="0"/>
    <n v="75.667824074074076"/>
    <n v="79.414778897777481"/>
    <n v="60.091435185185169"/>
    <n v="71.178470565654905"/>
    <n v="0"/>
    <n v="0"/>
    <n v="1"/>
    <n v="0.21306265528997098"/>
    <n v="0"/>
    <n v="14.421944444444442"/>
    <n v="5.8397222222222229"/>
    <n v="14.421944444444442"/>
    <n v="5.8397222222222229"/>
    <n v="1"/>
    <n v="0"/>
    <n v="12676.076999999999"/>
    <s v="Tonelada métrica"/>
    <n v="878.94368535603508"/>
    <m/>
    <m/>
  </r>
  <r>
    <x v="24"/>
    <s v="FROTA 01"/>
    <x v="5"/>
    <x v="5"/>
    <d v="1901-06-18T00:00:00"/>
    <n v="90"/>
    <x v="7"/>
    <s v="CA1014KS117"/>
    <s v="18/06/2023"/>
    <s v="00:00:00"/>
    <s v="18/06/2023"/>
    <s v="23:59:59"/>
    <n v="23.999999999999993"/>
    <n v="0"/>
    <n v="0"/>
    <n v="0"/>
    <n v="0"/>
    <n v="0"/>
    <n v="0"/>
    <n v="23.999999999999993"/>
    <n v="6.1472222222222221"/>
    <n v="6.1472222222222221"/>
    <n v="0"/>
    <n v="17.852777777777778"/>
    <n v="17.852777777777778"/>
    <n v="16.21777777777778"/>
    <n v="1.635"/>
    <n v="0"/>
    <n v="0"/>
    <n v="0"/>
    <n v="100"/>
    <n v="74.38657407407409"/>
    <n v="74.38657407407409"/>
    <n v="100"/>
    <n v="0"/>
    <n v="0"/>
    <n v="0"/>
    <n v="9.1582386805663607E-2"/>
    <n v="0"/>
    <n v="17.852777777777778"/>
    <n v="0"/>
    <n v="17.852777777777778"/>
    <n v="0"/>
    <n v="0"/>
    <n v="0"/>
    <n v="16316.395"/>
    <s v="Tonelada métrica"/>
    <n v="913.94152792904913"/>
    <m/>
    <m/>
  </r>
  <r>
    <x v="24"/>
    <s v="FROTA 01"/>
    <x v="5"/>
    <x v="5"/>
    <d v="1901-06-18T00:00:00"/>
    <n v="90"/>
    <x v="8"/>
    <s v="CA1014KS118"/>
    <s v="18/06/2023"/>
    <s v="00:00:00"/>
    <s v="18/06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4"/>
    <s v="FROTA 02"/>
    <x v="5"/>
    <x v="5"/>
    <d v="1901-06-18T00:00:00"/>
    <n v="90"/>
    <x v="9"/>
    <s v="CA1014KS119"/>
    <s v="18/06/2023"/>
    <s v="00:00:00"/>
    <s v="18/06/2023"/>
    <s v="23:59:59"/>
    <n v="24.000000000000004"/>
    <n v="0"/>
    <n v="0"/>
    <n v="0"/>
    <n v="0"/>
    <n v="0"/>
    <n v="0"/>
    <n v="24.000000000000004"/>
    <n v="6.1097222222222216"/>
    <n v="6.1097222222222216"/>
    <n v="0"/>
    <n v="17.890277777777779"/>
    <n v="17.890277777777779"/>
    <n v="15.609166666666672"/>
    <n v="2.2811111111111111"/>
    <n v="0"/>
    <n v="0"/>
    <n v="0"/>
    <n v="100"/>
    <n v="74.542824074074062"/>
    <n v="74.542824074074062"/>
    <n v="100"/>
    <n v="0"/>
    <n v="0"/>
    <n v="0"/>
    <n v="0.12750562844499649"/>
    <n v="0"/>
    <n v="17.890277777777779"/>
    <n v="0"/>
    <n v="17.890277777777779"/>
    <n v="0"/>
    <n v="0"/>
    <n v="0"/>
    <n v="16629.775000000001"/>
    <s v="Tonelada métrica"/>
    <n v="929.54258209766328"/>
    <m/>
    <m/>
  </r>
  <r>
    <x v="24"/>
    <s v="FROTA 02"/>
    <x v="5"/>
    <x v="5"/>
    <d v="1901-06-18T00:00:00"/>
    <n v="90"/>
    <x v="10"/>
    <s v="CA1014KS120"/>
    <s v="18/06/2023"/>
    <s v="00:00:00"/>
    <s v="18/06/2023"/>
    <s v="23:59:59"/>
    <n v="24"/>
    <n v="6.0511111111111111"/>
    <n v="6.0511111111111111"/>
    <n v="0"/>
    <n v="0"/>
    <n v="0"/>
    <n v="0"/>
    <n v="17.948888888888895"/>
    <n v="5.6008333333333322"/>
    <n v="5.6008333333333322"/>
    <n v="0"/>
    <n v="12.348055555555556"/>
    <n v="12.348055555555556"/>
    <n v="10.641111111111114"/>
    <n v="1.7069444444444444"/>
    <n v="0"/>
    <n v="0"/>
    <n v="0"/>
    <n v="74.787037037037067"/>
    <n v="68.795654327101616"/>
    <n v="51.450231481481481"/>
    <n v="67.112037078973998"/>
    <n v="0"/>
    <n v="0"/>
    <n v="1"/>
    <n v="0.13823588959125369"/>
    <n v="0"/>
    <n v="12.348055555555556"/>
    <n v="6.0511111111111111"/>
    <n v="12.348055555555556"/>
    <n v="6.0511111111111111"/>
    <n v="1"/>
    <n v="0"/>
    <n v="11048.322"/>
    <s v="Tonelada métrica"/>
    <n v="894.74184419499147"/>
    <m/>
    <m/>
  </r>
  <r>
    <x v="24"/>
    <s v="FROTA 02"/>
    <x v="5"/>
    <x v="5"/>
    <d v="1901-06-18T00:00:00"/>
    <n v="90"/>
    <x v="11"/>
    <s v="CA1014KS121"/>
    <s v="18/06/2023"/>
    <s v="00:00:00"/>
    <s v="18/06/2023"/>
    <s v="23:59:59"/>
    <n v="23.999999999999996"/>
    <n v="0"/>
    <n v="0"/>
    <n v="0"/>
    <n v="0"/>
    <n v="0"/>
    <n v="0"/>
    <n v="23.999999999999996"/>
    <n v="7.5363888888888884"/>
    <n v="7.5363888888888884"/>
    <n v="0"/>
    <n v="16.463611111111113"/>
    <n v="16.463611111111113"/>
    <n v="14.176666666666668"/>
    <n v="2.2869444444444444"/>
    <n v="0"/>
    <n v="0"/>
    <n v="0"/>
    <n v="100"/>
    <n v="68.598379629629648"/>
    <n v="68.598379629629648"/>
    <n v="100"/>
    <n v="0"/>
    <n v="0"/>
    <n v="0"/>
    <n v="0.1389090418262498"/>
    <n v="0"/>
    <n v="16.463611111111113"/>
    <n v="0"/>
    <n v="16.463611111111113"/>
    <n v="0"/>
    <n v="0"/>
    <n v="0"/>
    <n v="14963.894"/>
    <s v="Tonelada métrica"/>
    <n v="908.90715888575767"/>
    <m/>
    <m/>
  </r>
  <r>
    <x v="24"/>
    <s v="FROTA 02"/>
    <x v="5"/>
    <x v="5"/>
    <d v="1901-06-18T00:00:00"/>
    <n v="90"/>
    <x v="12"/>
    <s v="CA1014KS122"/>
    <s v="18/06/2023"/>
    <s v="00:00:00"/>
    <s v="18/06/2023"/>
    <s v="23:59:59"/>
    <n v="24"/>
    <n v="0"/>
    <n v="0"/>
    <n v="0"/>
    <n v="0"/>
    <n v="0"/>
    <n v="0"/>
    <n v="24"/>
    <n v="6.6363888888888889"/>
    <n v="6.6363888888888889"/>
    <n v="0"/>
    <n v="17.363611111111108"/>
    <n v="17.363611111111108"/>
    <n v="15.017777777777777"/>
    <n v="2.3458333333333337"/>
    <n v="0"/>
    <n v="0"/>
    <n v="0"/>
    <n v="100"/>
    <n v="72.348379629629619"/>
    <n v="72.348379629629619"/>
    <n v="100"/>
    <n v="0"/>
    <n v="0"/>
    <n v="0"/>
    <n v="0.13510054552144496"/>
    <n v="0"/>
    <n v="17.363611111111108"/>
    <n v="0"/>
    <n v="17.363611111111108"/>
    <n v="0"/>
    <n v="0"/>
    <n v="0"/>
    <n v="15584.109"/>
    <s v="Tonelada métrica"/>
    <n v="897.51543617719005"/>
    <m/>
    <m/>
  </r>
  <r>
    <x v="24"/>
    <s v="FROTA 02"/>
    <x v="5"/>
    <x v="5"/>
    <d v="1901-06-18T00:00:00"/>
    <n v="90"/>
    <x v="13"/>
    <s v="CA1014KS123"/>
    <s v="18/06/2023"/>
    <s v="00:00:00"/>
    <s v="18/06/2023"/>
    <s v="23:59:59"/>
    <n v="24"/>
    <n v="0"/>
    <n v="0"/>
    <n v="0"/>
    <n v="0"/>
    <n v="0"/>
    <n v="0"/>
    <n v="24"/>
    <n v="6.8244444444444436"/>
    <n v="6.8244444444444436"/>
    <n v="0"/>
    <n v="17.175555555555555"/>
    <n v="17.172499999999999"/>
    <n v="14.863888888888889"/>
    <n v="2.3086111111111114"/>
    <n v="3.0555555555555557E-3"/>
    <n v="0"/>
    <n v="3.0555555555555557E-3"/>
    <n v="100"/>
    <n v="71.56481481481481"/>
    <n v="71.56481481481481"/>
    <n v="100"/>
    <n v="0"/>
    <n v="0"/>
    <n v="0"/>
    <n v="0.13441260188898954"/>
    <n v="0"/>
    <n v="17.175555555555555"/>
    <n v="0"/>
    <n v="17.175555555555555"/>
    <n v="0"/>
    <n v="0"/>
    <n v="0"/>
    <n v="15138.334999999999"/>
    <s v="Tonelada métrica"/>
    <n v="881.38837495148107"/>
    <m/>
    <m/>
  </r>
  <r>
    <x v="25"/>
    <s v="FROTA 01"/>
    <x v="5"/>
    <x v="5"/>
    <d v="1901-06-19T00:00:00"/>
    <n v="90"/>
    <x v="0"/>
    <s v="CA1014KS110"/>
    <s v="19/06/2023"/>
    <s v="00:00:00"/>
    <s v="19/06/2023"/>
    <s v="23:59:59"/>
    <n v="24"/>
    <n v="6.9588888888888896"/>
    <n v="2.4777777777777779"/>
    <n v="0"/>
    <n v="4.4811111111111108"/>
    <n v="4.0966666666666667"/>
    <n v="0.38444444444444442"/>
    <n v="17.04111111111111"/>
    <n v="8.5577777777777779"/>
    <n v="8.5577777777777779"/>
    <n v="0"/>
    <n v="8.4833333333333325"/>
    <n v="8.4833333333333325"/>
    <n v="7.5416666666666661"/>
    <n v="0.94166666666666665"/>
    <n v="0"/>
    <n v="0"/>
    <n v="0"/>
    <n v="71.004629629629619"/>
    <n v="49.78157397144161"/>
    <n v="35.347222222222221"/>
    <n v="77.39483020780537"/>
    <n v="0"/>
    <n v="0"/>
    <n v="1"/>
    <n v="0.11100196463654224"/>
    <n v="0"/>
    <n v="8.4833333333333325"/>
    <n v="2.4777777777777779"/>
    <n v="4.2416666666666663"/>
    <n v="3.4794444444444448"/>
    <n v="2"/>
    <n v="0.64394060354462712"/>
    <n v="6900.4449999999997"/>
    <s v="Tonelada métrica"/>
    <n v="813.41198428290784"/>
    <m/>
    <m/>
  </r>
  <r>
    <x v="25"/>
    <s v="FROTA 01"/>
    <x v="5"/>
    <x v="5"/>
    <d v="1901-06-19T00:00:00"/>
    <n v="90"/>
    <x v="1"/>
    <s v="CA1014KS111"/>
    <s v="19/06/2023"/>
    <s v="00:00:00"/>
    <s v="19/06/2023"/>
    <s v="23:59:59"/>
    <n v="24"/>
    <n v="0"/>
    <n v="0"/>
    <n v="0"/>
    <n v="0"/>
    <n v="0"/>
    <n v="0"/>
    <n v="24"/>
    <n v="10.7675"/>
    <n v="10.7675"/>
    <n v="0"/>
    <n v="13.232499999999998"/>
    <n v="13.232499999999998"/>
    <n v="11.056111111111111"/>
    <n v="2.1763888888888889"/>
    <n v="0"/>
    <n v="0"/>
    <n v="0"/>
    <n v="100"/>
    <n v="55.135416666666657"/>
    <n v="55.135416666666657"/>
    <n v="100"/>
    <n v="0"/>
    <n v="0"/>
    <n v="0"/>
    <n v="0.16447299368138216"/>
    <n v="0"/>
    <n v="13.232499999999998"/>
    <n v="0"/>
    <n v="13.232499999999998"/>
    <n v="0"/>
    <n v="0"/>
    <n v="0"/>
    <n v="11900.924999999999"/>
    <s v="Tonelada métrica"/>
    <n v="899.37086718307194"/>
    <m/>
    <m/>
  </r>
  <r>
    <x v="25"/>
    <s v="FROTA 01"/>
    <x v="5"/>
    <x v="5"/>
    <d v="1901-06-19T00:00:00"/>
    <n v="90"/>
    <x v="2"/>
    <s v="CA1014KS112"/>
    <s v="19/06/2023"/>
    <s v="00:00:00"/>
    <s v="19/06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5"/>
    <s v="FROTA 01"/>
    <x v="5"/>
    <x v="5"/>
    <d v="1901-06-19T00:00:00"/>
    <n v="90"/>
    <x v="3"/>
    <s v="CA1014KS113"/>
    <s v="19/06/2023"/>
    <s v="00:00:00"/>
    <s v="19/06/2023"/>
    <s v="23:59:59"/>
    <n v="24.000000000000004"/>
    <n v="0"/>
    <n v="0"/>
    <n v="0"/>
    <n v="0"/>
    <n v="0"/>
    <n v="0"/>
    <n v="24.000000000000004"/>
    <n v="7.8388888888888877"/>
    <n v="7.8388888888888877"/>
    <n v="0"/>
    <n v="16.161111111111115"/>
    <n v="16.067222222222224"/>
    <n v="12.422777777777776"/>
    <n v="3.6444444444444448"/>
    <n v="9.3888888888888883E-2"/>
    <n v="0"/>
    <n v="9.3888888888888883E-2"/>
    <n v="100"/>
    <n v="67.337962962962976"/>
    <n v="67.337962962962976"/>
    <n v="100"/>
    <n v="0"/>
    <n v="0"/>
    <n v="0"/>
    <n v="0.22550704709522171"/>
    <n v="0"/>
    <n v="16.161111111111115"/>
    <n v="0"/>
    <n v="16.161111111111115"/>
    <n v="0"/>
    <n v="0"/>
    <n v="0"/>
    <n v="12319.308000000001"/>
    <s v="Tonelada métrica"/>
    <n v="762.28100378136821"/>
    <m/>
    <m/>
  </r>
  <r>
    <x v="25"/>
    <s v="FROTA 01"/>
    <x v="5"/>
    <x v="5"/>
    <d v="1901-06-19T00:00:00"/>
    <n v="90"/>
    <x v="4"/>
    <s v="CA1014KS114"/>
    <s v="19/06/2023"/>
    <s v="00:00:00"/>
    <s v="19/06/2023"/>
    <s v="23:59:59"/>
    <n v="24.000000000000011"/>
    <n v="0"/>
    <n v="0"/>
    <n v="0"/>
    <n v="0"/>
    <n v="0"/>
    <n v="0"/>
    <n v="24.000000000000011"/>
    <n v="7.5774999999999997"/>
    <n v="7.5774999999999997"/>
    <n v="0"/>
    <n v="16.422500000000003"/>
    <n v="16.422500000000003"/>
    <n v="14.575555555555557"/>
    <n v="1.8469444444444445"/>
    <n v="0"/>
    <n v="0"/>
    <n v="0"/>
    <n v="100"/>
    <n v="68.427083333333314"/>
    <n v="68.427083333333314"/>
    <n v="100"/>
    <n v="0"/>
    <n v="0"/>
    <n v="0"/>
    <n v="0.11246426819573416"/>
    <n v="0"/>
    <n v="16.422500000000003"/>
    <n v="0"/>
    <n v="16.422500000000003"/>
    <n v="0"/>
    <n v="0"/>
    <n v="0"/>
    <n v="13794.537"/>
    <s v="Tonelada métrica"/>
    <n v="839.9778961790222"/>
    <m/>
    <m/>
  </r>
  <r>
    <x v="25"/>
    <s v="FROTA 01"/>
    <x v="5"/>
    <x v="5"/>
    <d v="1901-06-19T00:00:00"/>
    <n v="90"/>
    <x v="5"/>
    <s v="CA1014KS115"/>
    <s v="19/06/2023"/>
    <s v="00:00:00"/>
    <s v="19/06/2023"/>
    <s v="23:59:59"/>
    <n v="24.000000000000007"/>
    <n v="2.3202777777777777"/>
    <n v="0"/>
    <n v="0"/>
    <n v="2.3202777777777777"/>
    <n v="2.3202777777777777"/>
    <n v="0"/>
    <n v="21.679722222222225"/>
    <n v="6.4952777777777779"/>
    <n v="6.4952777777777779"/>
    <n v="0"/>
    <n v="15.184444444444443"/>
    <n v="15.184444444444443"/>
    <n v="12.906111111111111"/>
    <n v="2.2783333333333333"/>
    <n v="0"/>
    <n v="0"/>
    <n v="0"/>
    <n v="90.33217592592591"/>
    <n v="70.039847784027558"/>
    <n v="63.268518518518491"/>
    <n v="100"/>
    <n v="0"/>
    <n v="0"/>
    <n v="0"/>
    <n v="0.15004390458071126"/>
    <n v="0"/>
    <n v="15.184444444444443"/>
    <n v="0"/>
    <n v="15.184444444444443"/>
    <n v="2.3202777777777777"/>
    <n v="1"/>
    <n v="1"/>
    <n v="13025.888000000001"/>
    <s v="Tonelada métrica"/>
    <n v="857.84422654763557"/>
    <m/>
    <m/>
  </r>
  <r>
    <x v="25"/>
    <s v="FROTA 01"/>
    <x v="5"/>
    <x v="5"/>
    <d v="1901-06-19T00:00:00"/>
    <n v="90"/>
    <x v="6"/>
    <s v="CA1014KS116"/>
    <s v="19/06/2023"/>
    <s v="00:00:00"/>
    <s v="19/06/2023"/>
    <s v="23:59:59"/>
    <n v="24.000000000000007"/>
    <n v="0"/>
    <n v="0"/>
    <n v="0"/>
    <n v="0"/>
    <n v="0"/>
    <n v="0"/>
    <n v="24.000000000000007"/>
    <n v="7.3483333333333327"/>
    <n v="7.3483333333333327"/>
    <n v="0"/>
    <n v="16.651666666666671"/>
    <n v="16.651666666666671"/>
    <n v="13.470000000000002"/>
    <n v="3.1816666666666671"/>
    <n v="0"/>
    <n v="0"/>
    <n v="0"/>
    <n v="100"/>
    <n v="69.381944444444443"/>
    <n v="69.381944444444443"/>
    <n v="100"/>
    <n v="0"/>
    <n v="0"/>
    <n v="0"/>
    <n v="0.19107196476829144"/>
    <n v="0"/>
    <n v="16.651666666666671"/>
    <n v="0"/>
    <n v="16.651666666666671"/>
    <n v="0"/>
    <n v="0"/>
    <n v="0"/>
    <n v="12678.553"/>
    <s v="Tonelada métrica"/>
    <n v="761.39843859473501"/>
    <m/>
    <m/>
  </r>
  <r>
    <x v="25"/>
    <s v="FROTA 01"/>
    <x v="5"/>
    <x v="5"/>
    <d v="1901-06-19T00:00:00"/>
    <n v="90"/>
    <x v="7"/>
    <s v="CA1014KS117"/>
    <s v="19/06/2023"/>
    <s v="00:00:00"/>
    <s v="19/06/2023"/>
    <s v="23:59:59"/>
    <n v="24"/>
    <n v="0"/>
    <n v="0"/>
    <n v="0"/>
    <n v="0"/>
    <n v="0"/>
    <n v="0"/>
    <n v="24"/>
    <n v="7.794999999999999"/>
    <n v="7.794999999999999"/>
    <n v="0"/>
    <n v="16.204999999999998"/>
    <n v="16.204999999999998"/>
    <n v="13.877777777777776"/>
    <n v="2.3272222222222219"/>
    <n v="0"/>
    <n v="0"/>
    <n v="0"/>
    <n v="100"/>
    <n v="67.520833333333329"/>
    <n v="67.520833333333329"/>
    <n v="100"/>
    <n v="0"/>
    <n v="0"/>
    <n v="0"/>
    <n v="0.14361136823339846"/>
    <n v="0"/>
    <n v="16.204999999999998"/>
    <n v="0"/>
    <n v="16.204999999999998"/>
    <n v="0"/>
    <n v="0"/>
    <n v="0"/>
    <n v="13318.33"/>
    <s v="Tonelada métrica"/>
    <n v="821.86547361925341"/>
    <m/>
    <m/>
  </r>
  <r>
    <x v="25"/>
    <s v="FROTA 01"/>
    <x v="5"/>
    <x v="5"/>
    <d v="1901-06-19T00:00:00"/>
    <n v="90"/>
    <x v="8"/>
    <s v="CA1014KS118"/>
    <s v="19/06/2023"/>
    <s v="00:00:00"/>
    <s v="19/06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5"/>
    <s v="FROTA 02"/>
    <x v="5"/>
    <x v="5"/>
    <d v="1901-06-19T00:00:00"/>
    <n v="90"/>
    <x v="9"/>
    <s v="CA1014KS119"/>
    <s v="19/06/2023"/>
    <s v="00:00:00"/>
    <s v="19/06/2023"/>
    <s v="23:59:59"/>
    <n v="24"/>
    <n v="0"/>
    <n v="0"/>
    <n v="0"/>
    <n v="0"/>
    <n v="0"/>
    <n v="0"/>
    <n v="24"/>
    <n v="6.0516666666666676"/>
    <n v="6.0516666666666676"/>
    <n v="0"/>
    <n v="17.948333333333334"/>
    <n v="17.948333333333334"/>
    <n v="15.104722222222223"/>
    <n v="2.8436111111111111"/>
    <n v="0"/>
    <n v="0"/>
    <n v="0"/>
    <n v="100"/>
    <n v="74.784722222222229"/>
    <n v="74.784722222222229"/>
    <n v="100"/>
    <n v="0"/>
    <n v="0"/>
    <n v="0"/>
    <n v="0.1584331569009812"/>
    <n v="0"/>
    <n v="17.948333333333334"/>
    <n v="0"/>
    <n v="17.948333333333334"/>
    <n v="0"/>
    <n v="0"/>
    <n v="0"/>
    <n v="16155.062"/>
    <s v="Tonelada métrica"/>
    <n v="900.08702757916205"/>
    <m/>
    <m/>
  </r>
  <r>
    <x v="25"/>
    <s v="FROTA 02"/>
    <x v="5"/>
    <x v="5"/>
    <d v="1901-06-19T00:00:00"/>
    <n v="90"/>
    <x v="10"/>
    <s v="CA1014KS120"/>
    <s v="19/06/2023"/>
    <s v="00:00:00"/>
    <s v="19/06/2023"/>
    <s v="23:59:59"/>
    <n v="24"/>
    <n v="8.3333333333333339E-4"/>
    <n v="0"/>
    <n v="0"/>
    <n v="8.3333333333333339E-4"/>
    <n v="8.3333333333333339E-4"/>
    <n v="0"/>
    <n v="23.999166666666667"/>
    <n v="6.9208333333333343"/>
    <n v="6.9208333333333343"/>
    <n v="0"/>
    <n v="17.078333333333333"/>
    <n v="17.078333333333333"/>
    <n v="15.229722222222223"/>
    <n v="1.848611111111111"/>
    <n v="0"/>
    <n v="0"/>
    <n v="0"/>
    <n v="99.996527777777771"/>
    <n v="71.162193131705962"/>
    <n v="71.159722222222229"/>
    <n v="100"/>
    <n v="0"/>
    <n v="0"/>
    <n v="0"/>
    <n v="0.10824306301031196"/>
    <n v="0"/>
    <n v="17.078333333333333"/>
    <n v="0"/>
    <n v="17.078333333333333"/>
    <n v="8.3333333333333339E-4"/>
    <n v="1"/>
    <n v="1"/>
    <n v="13213.486999999999"/>
    <s v="Tonelada métrica"/>
    <n v="773.69885820240086"/>
    <m/>
    <m/>
  </r>
  <r>
    <x v="25"/>
    <s v="FROTA 02"/>
    <x v="5"/>
    <x v="5"/>
    <d v="1901-06-19T00:00:00"/>
    <n v="90"/>
    <x v="11"/>
    <s v="CA1014KS121"/>
    <s v="19/06/2023"/>
    <s v="00:00:00"/>
    <s v="19/06/2023"/>
    <s v="23:59:59"/>
    <n v="24"/>
    <n v="0"/>
    <n v="0"/>
    <n v="0"/>
    <n v="0"/>
    <n v="0"/>
    <n v="0"/>
    <n v="24"/>
    <n v="7.6319444444444446"/>
    <n v="7.6319444444444446"/>
    <n v="0"/>
    <n v="16.368055555555554"/>
    <n v="16.368055555555554"/>
    <n v="13.375"/>
    <n v="2.9930555555555558"/>
    <n v="0"/>
    <n v="0"/>
    <n v="0"/>
    <n v="100"/>
    <n v="68.200231481481481"/>
    <n v="68.200231481481481"/>
    <n v="100"/>
    <n v="0"/>
    <n v="0"/>
    <n v="0"/>
    <n v="0.18285956724649982"/>
    <n v="0"/>
    <n v="16.368055555555554"/>
    <n v="0"/>
    <n v="16.368055555555554"/>
    <n v="0"/>
    <n v="0"/>
    <n v="0"/>
    <n v="12915.796"/>
    <s v="Tonelada métrica"/>
    <n v="789.08554263894712"/>
    <m/>
    <m/>
  </r>
  <r>
    <x v="25"/>
    <s v="FROTA 02"/>
    <x v="5"/>
    <x v="5"/>
    <d v="1901-06-19T00:00:00"/>
    <n v="90"/>
    <x v="12"/>
    <s v="CA1014KS122"/>
    <s v="19/06/2023"/>
    <s v="00:00:00"/>
    <s v="19/06/2023"/>
    <s v="23:59:59"/>
    <n v="23.999999999999996"/>
    <n v="0"/>
    <n v="0"/>
    <n v="0"/>
    <n v="0"/>
    <n v="0"/>
    <n v="0"/>
    <n v="23.999999999999996"/>
    <n v="6.9252777777777785"/>
    <n v="6.9252777777777785"/>
    <n v="0"/>
    <n v="17.074722222222224"/>
    <n v="17.074722222222224"/>
    <n v="14.667222222222222"/>
    <n v="2.4075000000000002"/>
    <n v="0"/>
    <n v="0"/>
    <n v="0"/>
    <n v="100"/>
    <n v="71.144675925925952"/>
    <n v="71.144675925925952"/>
    <n v="100"/>
    <n v="0"/>
    <n v="0"/>
    <n v="0"/>
    <n v="0.14099790138118401"/>
    <n v="0"/>
    <n v="17.074722222222224"/>
    <n v="0"/>
    <n v="17.074722222222224"/>
    <n v="0"/>
    <n v="0"/>
    <n v="0"/>
    <n v="15141.808000000001"/>
    <s v="Tonelada métrica"/>
    <n v="886.79673982007205"/>
    <m/>
    <m/>
  </r>
  <r>
    <x v="25"/>
    <s v="FROTA 02"/>
    <x v="5"/>
    <x v="5"/>
    <d v="1901-06-19T00:00:00"/>
    <n v="90"/>
    <x v="13"/>
    <s v="CA1014KS123"/>
    <s v="19/06/2023"/>
    <s v="00:00:00"/>
    <s v="19/06/2023"/>
    <s v="23:59:59"/>
    <n v="24.000000000000004"/>
    <n v="0"/>
    <n v="0"/>
    <n v="0"/>
    <n v="0"/>
    <n v="0"/>
    <n v="0"/>
    <n v="24.000000000000004"/>
    <n v="6.5411111111111113"/>
    <n v="6.5411111111111113"/>
    <n v="0"/>
    <n v="17.458888888888893"/>
    <n v="17.458888888888893"/>
    <n v="15.614166666666666"/>
    <n v="1.8447222222222224"/>
    <n v="0"/>
    <n v="0"/>
    <n v="0"/>
    <n v="100"/>
    <n v="72.745370370370381"/>
    <n v="72.745370370370381"/>
    <n v="100"/>
    <n v="0"/>
    <n v="0"/>
    <n v="0"/>
    <n v="0.1056609177114491"/>
    <n v="0"/>
    <n v="17.458888888888893"/>
    <n v="0"/>
    <n v="17.458888888888893"/>
    <n v="0"/>
    <n v="0"/>
    <n v="0"/>
    <n v="11798.397999999999"/>
    <s v="Tonelada métrica"/>
    <n v="675.78172214090193"/>
    <m/>
    <m/>
  </r>
  <r>
    <x v="25"/>
    <s v="FROTA 01"/>
    <x v="5"/>
    <x v="5"/>
    <d v="1901-06-20T00:00:00"/>
    <n v="90"/>
    <x v="0"/>
    <s v="CA1014KS110"/>
    <s v="20/06/2023"/>
    <s v="00:00:00"/>
    <s v="20/06/2023"/>
    <s v="23:59:59"/>
    <n v="24.000000000000007"/>
    <n v="13.834444444444445"/>
    <n v="2.3908333333333331"/>
    <n v="0"/>
    <n v="11.443611111111112"/>
    <n v="11.443611111111112"/>
    <n v="0"/>
    <n v="10.165555555555557"/>
    <n v="6.0755555555555549"/>
    <n v="6.0755555555555549"/>
    <n v="0"/>
    <n v="4.09"/>
    <n v="4.09"/>
    <n v="3.6455555555555552"/>
    <n v="0.44444444444444448"/>
    <n v="0"/>
    <n v="0"/>
    <n v="0"/>
    <n v="42.356481481481474"/>
    <n v="40.233905344846427"/>
    <n v="17.041666666666661"/>
    <n v="63.109168059663112"/>
    <n v="0"/>
    <n v="0"/>
    <n v="1"/>
    <n v="0.10866612333605"/>
    <n v="0"/>
    <n v="4.09"/>
    <n v="2.3908333333333331"/>
    <n v="2.0449999999999999"/>
    <n v="6.9172222222222226"/>
    <n v="2"/>
    <n v="0.82718255561802267"/>
    <n v="3549.05"/>
    <s v="Tonelada métrica"/>
    <n v="867.73838630806858"/>
    <m/>
    <m/>
  </r>
  <r>
    <x v="25"/>
    <s v="FROTA 01"/>
    <x v="5"/>
    <x v="5"/>
    <d v="1901-06-20T00:00:00"/>
    <n v="90"/>
    <x v="1"/>
    <s v="CA1014KS111"/>
    <s v="20/06/2023"/>
    <s v="00:00:00"/>
    <s v="20/06/2023"/>
    <s v="23:59:59"/>
    <n v="23.999999999999993"/>
    <n v="0"/>
    <n v="0"/>
    <n v="0"/>
    <n v="0"/>
    <n v="0"/>
    <n v="0"/>
    <n v="23.999999999999993"/>
    <n v="11.259166666666667"/>
    <n v="11.259166666666667"/>
    <n v="0"/>
    <n v="12.740833333333335"/>
    <n v="12.740833333333335"/>
    <n v="10.635"/>
    <n v="2.105833333333333"/>
    <n v="0"/>
    <n v="0"/>
    <n v="0"/>
    <n v="100"/>
    <n v="53.086805555555571"/>
    <n v="53.086805555555571"/>
    <n v="100"/>
    <n v="0"/>
    <n v="0"/>
    <n v="0"/>
    <n v="0.16528222905356788"/>
    <n v="0"/>
    <n v="12.740833333333335"/>
    <n v="0"/>
    <n v="12.740833333333335"/>
    <n v="0"/>
    <n v="0"/>
    <n v="0"/>
    <n v="11266.263000000001"/>
    <s v="Tonelada métrica"/>
    <n v="884.26421610308103"/>
    <m/>
    <m/>
  </r>
  <r>
    <x v="25"/>
    <s v="FROTA 01"/>
    <x v="5"/>
    <x v="5"/>
    <d v="1901-06-20T00:00:00"/>
    <n v="90"/>
    <x v="2"/>
    <s v="CA1014KS112"/>
    <s v="20/06/2023"/>
    <s v="00:00:00"/>
    <s v="20/06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5"/>
    <s v="FROTA 01"/>
    <x v="5"/>
    <x v="5"/>
    <d v="1901-06-20T00:00:00"/>
    <n v="90"/>
    <x v="3"/>
    <s v="CA1014KS113"/>
    <s v="20/06/2023"/>
    <s v="00:00:00"/>
    <s v="20/06/2023"/>
    <s v="23:59:59"/>
    <n v="23.999999999999996"/>
    <n v="0"/>
    <n v="0"/>
    <n v="0"/>
    <n v="0"/>
    <n v="0"/>
    <n v="0"/>
    <n v="23.999999999999996"/>
    <n v="8.386388888888888"/>
    <n v="8.386388888888888"/>
    <n v="0"/>
    <n v="15.613611111111112"/>
    <n v="15.613611111111112"/>
    <n v="13.33388888888889"/>
    <n v="2.2797222222222224"/>
    <n v="0"/>
    <n v="0"/>
    <n v="0"/>
    <n v="100"/>
    <n v="65.056712962962976"/>
    <n v="65.056712962962976"/>
    <n v="100"/>
    <n v="0"/>
    <n v="0"/>
    <n v="0"/>
    <n v="0.1460086463021936"/>
    <n v="0"/>
    <n v="15.613611111111112"/>
    <n v="0"/>
    <n v="15.613611111111112"/>
    <n v="0"/>
    <n v="0"/>
    <n v="0"/>
    <n v="13165.114"/>
    <s v="Tonelada métrica"/>
    <n v="843.18188190503247"/>
    <m/>
    <m/>
  </r>
  <r>
    <x v="25"/>
    <s v="FROTA 01"/>
    <x v="5"/>
    <x v="5"/>
    <d v="1901-06-20T00:00:00"/>
    <n v="90"/>
    <x v="4"/>
    <s v="CA1014KS114"/>
    <s v="20/06/2023"/>
    <s v="00:00:00"/>
    <s v="20/06/2023"/>
    <s v="23:59:59"/>
    <n v="24"/>
    <n v="0"/>
    <n v="0"/>
    <n v="0"/>
    <n v="0"/>
    <n v="0"/>
    <n v="0"/>
    <n v="24"/>
    <n v="9.3283333333333314"/>
    <n v="9.3283333333333314"/>
    <n v="0"/>
    <n v="14.671666666666667"/>
    <n v="14.671666666666667"/>
    <n v="11.048888888888889"/>
    <n v="3.6227777777777774"/>
    <n v="0"/>
    <n v="0"/>
    <n v="0"/>
    <n v="100"/>
    <n v="61.131944444444443"/>
    <n v="61.131944444444443"/>
    <n v="100"/>
    <n v="0"/>
    <n v="0"/>
    <n v="0"/>
    <n v="0.2469233973266689"/>
    <n v="0"/>
    <n v="14.671666666666667"/>
    <n v="0"/>
    <n v="14.671666666666667"/>
    <n v="0"/>
    <n v="0"/>
    <n v="0"/>
    <n v="10271.448"/>
    <s v="Tonelada métrica"/>
    <n v="700.08733386345546"/>
    <m/>
    <m/>
  </r>
  <r>
    <x v="25"/>
    <s v="FROTA 01"/>
    <x v="5"/>
    <x v="5"/>
    <d v="1901-06-20T00:00:00"/>
    <n v="90"/>
    <x v="5"/>
    <s v="CA1014KS115"/>
    <s v="20/06/2023"/>
    <s v="00:00:00"/>
    <s v="20/06/2023"/>
    <s v="23:59:59"/>
    <n v="23.999999999999996"/>
    <n v="0"/>
    <n v="0"/>
    <n v="0"/>
    <n v="0"/>
    <n v="0"/>
    <n v="0"/>
    <n v="23.999999999999996"/>
    <n v="6.988611111111112"/>
    <n v="6.988611111111112"/>
    <n v="0"/>
    <n v="17.011388888888892"/>
    <n v="17.011388888888892"/>
    <n v="14.241111111111115"/>
    <n v="2.7702777777777778"/>
    <n v="0"/>
    <n v="0"/>
    <n v="0"/>
    <n v="100"/>
    <n v="70.880787037037067"/>
    <n v="70.880787037037067"/>
    <n v="100"/>
    <n v="0"/>
    <n v="0"/>
    <n v="0"/>
    <n v="0.16284841854313284"/>
    <n v="0"/>
    <n v="17.011388888888892"/>
    <n v="0"/>
    <n v="17.011388888888892"/>
    <n v="0"/>
    <n v="0"/>
    <n v="0"/>
    <n v="12025.517"/>
    <s v="Tonelada métrica"/>
    <n v="706.90976959879856"/>
    <m/>
    <m/>
  </r>
  <r>
    <x v="25"/>
    <s v="FROTA 01"/>
    <x v="5"/>
    <x v="5"/>
    <d v="1901-06-20T00:00:00"/>
    <n v="90"/>
    <x v="6"/>
    <s v="CA1014KS116"/>
    <s v="20/06/2023"/>
    <s v="00:00:00"/>
    <s v="20/06/2023"/>
    <s v="23:59:59"/>
    <n v="24"/>
    <n v="0"/>
    <n v="0"/>
    <n v="0"/>
    <n v="0"/>
    <n v="0"/>
    <n v="0"/>
    <n v="24"/>
    <n v="7.6355555555555563"/>
    <n v="7.6355555555555563"/>
    <n v="0"/>
    <n v="16.364444444444445"/>
    <n v="16.364444444444445"/>
    <n v="13.589166666666667"/>
    <n v="2.7752777777777777"/>
    <n v="0"/>
    <n v="0"/>
    <n v="0"/>
    <n v="100"/>
    <n v="68.185185185185176"/>
    <n v="68.185185185185176"/>
    <n v="100"/>
    <n v="0"/>
    <n v="0"/>
    <n v="0"/>
    <n v="0.16959193373166756"/>
    <n v="0"/>
    <n v="16.364444444444445"/>
    <n v="0"/>
    <n v="16.364444444444445"/>
    <n v="0"/>
    <n v="0"/>
    <n v="0"/>
    <n v="10940.233"/>
    <s v="Tonelada métrica"/>
    <n v="668.53678028245486"/>
    <m/>
    <m/>
  </r>
  <r>
    <x v="25"/>
    <s v="FROTA 01"/>
    <x v="5"/>
    <x v="5"/>
    <d v="1901-06-20T00:00:00"/>
    <n v="90"/>
    <x v="7"/>
    <s v="CA1014KS117"/>
    <s v="20/06/2023"/>
    <s v="00:00:00"/>
    <s v="20/06/2023"/>
    <s v="23:59:59"/>
    <n v="23.999999999999996"/>
    <n v="1.9827777777777778"/>
    <n v="0"/>
    <n v="0"/>
    <n v="1.9827777777777778"/>
    <n v="1.9827777777777778"/>
    <n v="0"/>
    <n v="22.01722222222222"/>
    <n v="6.903888888888889"/>
    <n v="6.903888888888889"/>
    <n v="0"/>
    <n v="15.113333333333335"/>
    <n v="15.113333333333335"/>
    <n v="12.185833333333335"/>
    <n v="2.9275000000000002"/>
    <n v="0"/>
    <n v="0"/>
    <n v="0"/>
    <n v="91.738425925925924"/>
    <n v="68.643233832101146"/>
    <n v="62.972222222222243"/>
    <n v="100"/>
    <n v="0"/>
    <n v="0"/>
    <n v="0"/>
    <n v="0.19370313189236876"/>
    <n v="0"/>
    <n v="15.113333333333335"/>
    <n v="0"/>
    <n v="15.113333333333335"/>
    <n v="1.9827777777777778"/>
    <n v="1"/>
    <n v="1"/>
    <n v="9720.7440000000006"/>
    <s v="Tonelada métrica"/>
    <n v="643.18994265549202"/>
    <m/>
    <m/>
  </r>
  <r>
    <x v="25"/>
    <s v="FROTA 01"/>
    <x v="5"/>
    <x v="5"/>
    <d v="1901-06-20T00:00:00"/>
    <n v="90"/>
    <x v="8"/>
    <s v="CA1014KS118"/>
    <s v="20/06/2023"/>
    <s v="00:00:00"/>
    <s v="20/06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m/>
    <m/>
  </r>
  <r>
    <x v="25"/>
    <s v="FROTA 02"/>
    <x v="5"/>
    <x v="5"/>
    <d v="1901-06-20T00:00:00"/>
    <n v="90"/>
    <x v="9"/>
    <s v="CA1014KS119"/>
    <s v="20/06/2023"/>
    <s v="00:00:00"/>
    <s v="20/06/2023"/>
    <s v="23:59:59"/>
    <n v="24.000000000000004"/>
    <n v="1.7222222222222222E-2"/>
    <n v="0"/>
    <n v="0"/>
    <n v="1.7222222222222222E-2"/>
    <n v="1.7222222222222222E-2"/>
    <n v="0"/>
    <n v="23.98277777777778"/>
    <n v="8.2038888888888888"/>
    <n v="8.2038888888888888"/>
    <n v="0"/>
    <n v="15.77888888888889"/>
    <n v="15.77888888888889"/>
    <n v="12.062777777777779"/>
    <n v="3.7161111111111111"/>
    <n v="0"/>
    <n v="0"/>
    <n v="0"/>
    <n v="99.928240740740733"/>
    <n v="65.792582640320603"/>
    <n v="65.745370370370352"/>
    <n v="100"/>
    <n v="0"/>
    <n v="0"/>
    <n v="0"/>
    <n v="0.23551158369128933"/>
    <n v="0"/>
    <n v="15.77888888888889"/>
    <n v="0"/>
    <n v="15.77888888888889"/>
    <n v="1.7222222222222222E-2"/>
    <n v="1"/>
    <n v="1"/>
    <n v="10140.269"/>
    <s v="Tonelada métrica"/>
    <n v="642.64784874304621"/>
    <m/>
    <m/>
  </r>
  <r>
    <x v="25"/>
    <s v="FROTA 02"/>
    <x v="5"/>
    <x v="5"/>
    <d v="1901-06-20T00:00:00"/>
    <n v="90"/>
    <x v="10"/>
    <s v="CA1014KS120"/>
    <s v="20/06/2023"/>
    <s v="00:00:00"/>
    <s v="20/06/2023"/>
    <s v="23:59:59"/>
    <n v="24.000000000000004"/>
    <n v="0"/>
    <n v="0"/>
    <n v="0"/>
    <n v="0"/>
    <n v="0"/>
    <n v="0"/>
    <n v="24.000000000000004"/>
    <n v="8.5174999999999983"/>
    <n v="8.5174999999999983"/>
    <n v="0"/>
    <n v="15.482499999999996"/>
    <n v="15.482499999999996"/>
    <n v="12.692777777777776"/>
    <n v="2.7897222222222222"/>
    <n v="0"/>
    <n v="0"/>
    <n v="0"/>
    <n v="100"/>
    <n v="64.510416666666643"/>
    <n v="64.510416666666643"/>
    <n v="100"/>
    <n v="0"/>
    <n v="0"/>
    <n v="0"/>
    <n v="0.1801855141109138"/>
    <n v="0"/>
    <n v="15.482499999999996"/>
    <n v="0"/>
    <n v="15.482499999999996"/>
    <n v="0"/>
    <n v="0"/>
    <n v="0"/>
    <n v="12072.065000000001"/>
    <s v="Tonelada métrica"/>
    <n v="779.72323591151303"/>
    <m/>
    <m/>
  </r>
  <r>
    <x v="25"/>
    <s v="FROTA 02"/>
    <x v="5"/>
    <x v="5"/>
    <d v="1901-06-20T00:00:00"/>
    <n v="90"/>
    <x v="11"/>
    <s v="CA1014KS121"/>
    <s v="20/06/2023"/>
    <s v="00:00:00"/>
    <s v="20/06/2023"/>
    <s v="23:59:59"/>
    <n v="23.999999999999996"/>
    <n v="0"/>
    <n v="0"/>
    <n v="0"/>
    <n v="0"/>
    <n v="0"/>
    <n v="0"/>
    <n v="23.999999999999996"/>
    <n v="9.181111111111111"/>
    <n v="9.181111111111111"/>
    <n v="0"/>
    <n v="14.818888888888891"/>
    <n v="14.818888888888891"/>
    <n v="12.522500000000001"/>
    <n v="2.296388888888889"/>
    <n v="0"/>
    <n v="0"/>
    <n v="0"/>
    <n v="100"/>
    <n v="61.745370370370388"/>
    <n v="61.745370370370388"/>
    <n v="100"/>
    <n v="0"/>
    <n v="0"/>
    <n v="0"/>
    <n v="0.15496363500037488"/>
    <n v="0"/>
    <n v="14.818888888888891"/>
    <n v="0"/>
    <n v="14.818888888888891"/>
    <n v="0"/>
    <n v="0"/>
    <n v="0"/>
    <n v="10929.550999999999"/>
    <s v="Tonelada métrica"/>
    <n v="737.54186848616666"/>
    <m/>
    <m/>
  </r>
  <r>
    <x v="25"/>
    <s v="FROTA 02"/>
    <x v="5"/>
    <x v="5"/>
    <d v="1901-06-20T00:00:00"/>
    <n v="90"/>
    <x v="12"/>
    <s v="CA1014KS122"/>
    <s v="20/06/2023"/>
    <s v="00:00:00"/>
    <s v="20/06/2023"/>
    <s v="23:59:59"/>
    <n v="23.999999999999996"/>
    <n v="0"/>
    <n v="0"/>
    <n v="0"/>
    <n v="0"/>
    <n v="0"/>
    <n v="0"/>
    <n v="23.999999999999996"/>
    <n v="8.8483333333333345"/>
    <n v="8.8483333333333345"/>
    <n v="0"/>
    <n v="15.151666666666666"/>
    <n v="15.151666666666666"/>
    <n v="12.476388888888888"/>
    <n v="2.6752777777777776"/>
    <n v="0"/>
    <n v="0"/>
    <n v="0"/>
    <n v="100"/>
    <n v="63.131944444444457"/>
    <n v="63.131944444444457"/>
    <n v="100"/>
    <n v="0"/>
    <n v="0"/>
    <n v="0"/>
    <n v="0.17656656766765666"/>
    <n v="0"/>
    <n v="15.151666666666666"/>
    <n v="0"/>
    <n v="15.151666666666666"/>
    <n v="0"/>
    <n v="0"/>
    <n v="0"/>
    <n v="11281.072"/>
    <s v="Tonelada métrica"/>
    <n v="744.54330656693412"/>
    <m/>
    <m/>
  </r>
  <r>
    <x v="25"/>
    <s v="FROTA 02"/>
    <x v="5"/>
    <x v="5"/>
    <d v="1901-06-20T00:00:00"/>
    <n v="90"/>
    <x v="13"/>
    <s v="CA1014KS123"/>
    <s v="20/06/2023"/>
    <s v="00:00:00"/>
    <s v="20/06/2023"/>
    <s v="23:59:59"/>
    <n v="24.000000000000004"/>
    <n v="1.3669444444444445"/>
    <n v="1.3669444444444445"/>
    <n v="0"/>
    <n v="0"/>
    <n v="0"/>
    <n v="0"/>
    <n v="22.633055555555558"/>
    <n v="9.2124999999999986"/>
    <n v="9.2124999999999986"/>
    <n v="0"/>
    <n v="13.420555555555556"/>
    <n v="13.420555555555556"/>
    <n v="10.666944444444443"/>
    <n v="2.7536111111111112"/>
    <n v="0"/>
    <n v="0"/>
    <n v="0"/>
    <n v="94.304398148148138"/>
    <n v="59.296260386111754"/>
    <n v="55.918981481481481"/>
    <n v="90.756081525312297"/>
    <n v="0"/>
    <n v="0"/>
    <n v="1"/>
    <n v="0.20517862317340729"/>
    <n v="0"/>
    <n v="13.420555555555556"/>
    <n v="1.3669444444444445"/>
    <n v="13.420555555555556"/>
    <n v="1.3669444444444445"/>
    <n v="1"/>
    <n v="0"/>
    <n v="9462.3169999999991"/>
    <s v="Tonelada métrica"/>
    <n v="705.06149770252898"/>
    <m/>
    <m/>
  </r>
  <r>
    <x v="25"/>
    <s v="FROTA 01"/>
    <x v="5"/>
    <x v="5"/>
    <d v="1901-06-21T00:00:00"/>
    <n v="90"/>
    <x v="0"/>
    <s v="CA1014KS110"/>
    <s v="21/06/2023"/>
    <s v="00:00:00"/>
    <s v="21/06/2023"/>
    <s v="23:59:59"/>
    <n v="24.000000000000004"/>
    <n v="0"/>
    <n v="0"/>
    <n v="0"/>
    <n v="0"/>
    <n v="0"/>
    <n v="0"/>
    <n v="24.000000000000004"/>
    <n v="7.716666666666665"/>
    <n v="7.716666666666665"/>
    <n v="0"/>
    <n v="16.283333333333331"/>
    <n v="16.283333333333331"/>
    <n v="14.345000000000001"/>
    <n v="1.9383333333333332"/>
    <n v="0"/>
    <n v="0"/>
    <n v="0"/>
    <n v="100"/>
    <n v="67.8472222222222"/>
    <n v="67.8472222222222"/>
    <n v="100"/>
    <n v="0"/>
    <n v="0"/>
    <n v="0"/>
    <n v="0.11903787103377687"/>
    <n v="0"/>
    <n v="16.283333333333331"/>
    <n v="0"/>
    <n v="16.283333333333331"/>
    <n v="0"/>
    <n v="0"/>
    <n v="0"/>
    <n v="12534.397999999999"/>
    <s v="Tonelada métrica"/>
    <n v="769.76855680655035"/>
    <m/>
    <m/>
  </r>
  <r>
    <x v="25"/>
    <s v="FROTA 01"/>
    <x v="5"/>
    <x v="5"/>
    <d v="1901-06-21T00:00:00"/>
    <n v="90"/>
    <x v="1"/>
    <s v="CA1014KS111"/>
    <s v="21/06/2023"/>
    <s v="00:00:00"/>
    <s v="21/06/2023"/>
    <s v="23:59:59"/>
    <n v="24"/>
    <n v="0"/>
    <n v="0"/>
    <n v="0"/>
    <n v="0"/>
    <n v="0"/>
    <n v="0"/>
    <n v="24"/>
    <n v="7.5733333333333333"/>
    <n v="7.5733333333333333"/>
    <n v="0"/>
    <n v="16.426666666666669"/>
    <n v="16.426666666666669"/>
    <n v="13.825555555555555"/>
    <n v="2.6011111111111109"/>
    <n v="0"/>
    <n v="0"/>
    <n v="0"/>
    <n v="100"/>
    <n v="68.444444444444457"/>
    <n v="68.444444444444457"/>
    <n v="100"/>
    <n v="0"/>
    <n v="0"/>
    <n v="0"/>
    <n v="0.15834686147186144"/>
    <n v="0"/>
    <n v="16.426666666666669"/>
    <n v="0"/>
    <n v="16.426666666666669"/>
    <n v="0"/>
    <n v="0"/>
    <n v="0"/>
    <n v="9682.2109999999993"/>
    <s v="Tonelada métrica"/>
    <n v="589.42031250000025"/>
    <m/>
    <m/>
  </r>
  <r>
    <x v="25"/>
    <s v="FROTA 01"/>
    <x v="5"/>
    <x v="5"/>
    <d v="1901-06-21T00:00:00"/>
    <n v="90"/>
    <x v="2"/>
    <s v="CA1014KS112"/>
    <s v="21/06/2023"/>
    <s v="00:00:00"/>
    <s v="21/06/2023"/>
    <s v="23:59:59"/>
    <n v="24"/>
    <n v="11.296388888888888"/>
    <n v="3.5988888888888888"/>
    <n v="0"/>
    <n v="7.6974999999999998"/>
    <n v="7.6974999999999998"/>
    <n v="0"/>
    <n v="12.703611111111114"/>
    <n v="6.1744444444444451"/>
    <n v="6.1744444444444451"/>
    <n v="0"/>
    <n v="6.5291666666666659"/>
    <n v="6.5291666666666659"/>
    <n v="5.527499999999999"/>
    <n v="1.0016666666666667"/>
    <n v="0"/>
    <n v="0"/>
    <n v="0"/>
    <n v="52.931712962962976"/>
    <n v="51.396147202239064"/>
    <n v="27.204861111111107"/>
    <n v="64.466141905049227"/>
    <n v="0"/>
    <n v="0"/>
    <n v="2"/>
    <n v="0.15341416719846843"/>
    <n v="0"/>
    <n v="3.2645833333333329"/>
    <n v="1.7994444444444444"/>
    <n v="2.1763888888888885"/>
    <n v="3.7654629629629626"/>
    <n v="3"/>
    <n v="0.68141244743895546"/>
    <n v="2047.963"/>
    <s v="Tonelada métrica"/>
    <n v="313.66376515635005"/>
    <m/>
    <m/>
  </r>
  <r>
    <x v="25"/>
    <s v="FROTA 01"/>
    <x v="5"/>
    <x v="5"/>
    <d v="1901-06-21T00:00:00"/>
    <n v="90"/>
    <x v="3"/>
    <s v="CA1014KS113"/>
    <s v="21/06/2023"/>
    <s v="00:00:00"/>
    <s v="21/06/2023"/>
    <s v="23:59:59"/>
    <n v="24.000000000000004"/>
    <n v="0"/>
    <n v="0"/>
    <n v="0"/>
    <n v="0"/>
    <n v="0"/>
    <n v="0"/>
    <n v="24.000000000000004"/>
    <n v="7.6625000000000005"/>
    <n v="7.6625000000000005"/>
    <n v="0"/>
    <n v="16.337499999999999"/>
    <n v="16.337499999999999"/>
    <n v="14.319166666666668"/>
    <n v="2.0183333333333335"/>
    <n v="0"/>
    <n v="0"/>
    <n v="0"/>
    <n v="100"/>
    <n v="68.072916666666643"/>
    <n v="68.072916666666643"/>
    <n v="100"/>
    <n v="0"/>
    <n v="0"/>
    <n v="0"/>
    <n v="0.12353991328742669"/>
    <n v="0"/>
    <n v="16.337499999999999"/>
    <n v="0"/>
    <n v="16.337499999999999"/>
    <n v="0"/>
    <n v="0"/>
    <n v="0"/>
    <n v="12684.018"/>
    <s v="Tonelada métrica"/>
    <n v="776.37447589900546"/>
    <m/>
    <m/>
  </r>
  <r>
    <x v="25"/>
    <s v="FROTA 01"/>
    <x v="5"/>
    <x v="5"/>
    <d v="1901-06-21T00:00:00"/>
    <n v="90"/>
    <x v="4"/>
    <s v="CA1014KS114"/>
    <s v="21/06/2023"/>
    <s v="00:00:00"/>
    <s v="21/06/2023"/>
    <s v="23:59:59"/>
    <n v="24.000000000000011"/>
    <n v="4.6913888888888886"/>
    <n v="0"/>
    <n v="0"/>
    <n v="4.6913888888888886"/>
    <n v="4.6913888888888886"/>
    <n v="0"/>
    <n v="19.308611111111112"/>
    <n v="6.9988888888888896"/>
    <n v="6.9988888888888896"/>
    <n v="0"/>
    <n v="12.309722222222222"/>
    <n v="12.309722222222222"/>
    <n v="10.435555555555554"/>
    <n v="1.8741666666666665"/>
    <n v="0"/>
    <n v="0"/>
    <n v="0"/>
    <n v="80.452546296296262"/>
    <n v="63.752499604379153"/>
    <n v="51.290509259259231"/>
    <n v="100"/>
    <n v="0"/>
    <n v="0"/>
    <n v="0"/>
    <n v="0.15225093083606003"/>
    <n v="0"/>
    <n v="12.309722222222222"/>
    <n v="0"/>
    <n v="12.309722222222222"/>
    <n v="4.6913888888888886"/>
    <n v="1"/>
    <n v="1"/>
    <n v="9261.9169999999995"/>
    <s v="Tonelada métrica"/>
    <n v="752.40666140133078"/>
    <m/>
    <m/>
  </r>
  <r>
    <x v="25"/>
    <s v="FROTA 01"/>
    <x v="5"/>
    <x v="5"/>
    <d v="1901-06-21T00:00:00"/>
    <n v="90"/>
    <x v="5"/>
    <s v="CA1014KS115"/>
    <s v="21/06/2023"/>
    <s v="00:00:00"/>
    <s v="21/06/2023"/>
    <s v="23:59:59"/>
    <n v="24"/>
    <n v="0"/>
    <n v="0"/>
    <n v="0"/>
    <n v="0"/>
    <n v="0"/>
    <n v="0"/>
    <n v="24"/>
    <n v="7.8808333333333334"/>
    <n v="7.8808333333333334"/>
    <n v="0"/>
    <n v="16.119166666666668"/>
    <n v="16.119166666666668"/>
    <n v="13.670277777777779"/>
    <n v="2.4488888888888889"/>
    <n v="0"/>
    <n v="0"/>
    <n v="0"/>
    <n v="100"/>
    <n v="67.163194444444457"/>
    <n v="67.163194444444457"/>
    <n v="100"/>
    <n v="0"/>
    <n v="0"/>
    <n v="0"/>
    <n v="0.15192403798100948"/>
    <n v="0"/>
    <n v="16.119166666666668"/>
    <n v="0"/>
    <n v="16.119166666666668"/>
    <n v="0"/>
    <n v="0"/>
    <n v="0"/>
    <n v="14319.048000000001"/>
    <s v="Tonelada métrica"/>
    <n v="888.32433438453177"/>
    <m/>
    <m/>
  </r>
  <r>
    <x v="25"/>
    <s v="FROTA 01"/>
    <x v="5"/>
    <x v="5"/>
    <d v="1901-06-21T00:00:00"/>
    <n v="90"/>
    <x v="6"/>
    <s v="CA1014KS116"/>
    <s v="21/06/2023"/>
    <s v="00:00:00"/>
    <s v="21/06/2023"/>
    <s v="23:59:59"/>
    <n v="24"/>
    <n v="0.56777777777777783"/>
    <n v="0.56777777777777783"/>
    <n v="0"/>
    <n v="0"/>
    <n v="0"/>
    <n v="0"/>
    <n v="23.432222222222222"/>
    <n v="5.9613888888888882"/>
    <n v="5.9613888888888882"/>
    <n v="0"/>
    <n v="17.470833333333331"/>
    <n v="17.470833333333331"/>
    <n v="15.023333333333333"/>
    <n v="2.4474999999999998"/>
    <n v="0"/>
    <n v="0"/>
    <n v="0"/>
    <n v="97.634259259259267"/>
    <n v="74.559011807103232"/>
    <n v="72.795138888888872"/>
    <n v="96.852430742696995"/>
    <n v="0"/>
    <n v="0"/>
    <n v="1"/>
    <n v="0.14009062723586932"/>
    <n v="0"/>
    <n v="17.470833333333331"/>
    <n v="0.56777777777777783"/>
    <n v="17.470833333333331"/>
    <n v="0.56777777777777783"/>
    <n v="1"/>
    <n v="0"/>
    <n v="12428.061"/>
    <s v="Tonelada métrica"/>
    <n v="711.36051514428789"/>
    <m/>
    <m/>
  </r>
  <r>
    <x v="25"/>
    <s v="FROTA 01"/>
    <x v="5"/>
    <x v="5"/>
    <d v="1901-06-21T00:00:00"/>
    <n v="90"/>
    <x v="7"/>
    <s v="CA1014KS117"/>
    <s v="21/06/2023"/>
    <s v="00:00:00"/>
    <s v="21/06/2023"/>
    <s v="23:59:59"/>
    <n v="23.999999999999996"/>
    <n v="0"/>
    <n v="0"/>
    <n v="0"/>
    <n v="0"/>
    <n v="0"/>
    <n v="0"/>
    <n v="23.999999999999996"/>
    <n v="7.1883333333333326"/>
    <n v="7.1883333333333326"/>
    <n v="0"/>
    <n v="16.811666666666664"/>
    <n v="16.811666666666664"/>
    <n v="14.236944444444447"/>
    <n v="2.5747222222222224"/>
    <n v="0"/>
    <n v="0"/>
    <n v="0"/>
    <n v="100"/>
    <n v="70.048611111111114"/>
    <n v="70.048611111111114"/>
    <n v="100"/>
    <n v="0"/>
    <n v="0"/>
    <n v="0"/>
    <n v="0.15315092032649288"/>
    <n v="0"/>
    <n v="16.811666666666664"/>
    <n v="0"/>
    <n v="16.811666666666664"/>
    <n v="0"/>
    <n v="0"/>
    <n v="0"/>
    <n v="12798.483"/>
    <s v="Tonelada métrica"/>
    <n v="761.28579359571756"/>
    <m/>
    <m/>
  </r>
  <r>
    <x v="25"/>
    <s v="FROTA 01"/>
    <x v="5"/>
    <x v="5"/>
    <d v="1901-06-21T00:00:00"/>
    <n v="90"/>
    <x v="8"/>
    <s v="CA1014KS118"/>
    <s v="21/06/2023"/>
    <s v="00:00:00"/>
    <s v="21/06/2023"/>
    <s v="23:59:59"/>
    <n v="24"/>
    <n v="23.371388888888887"/>
    <n v="23.371388888888887"/>
    <n v="0"/>
    <n v="0"/>
    <n v="0"/>
    <n v="0"/>
    <n v="0.62861111111111112"/>
    <n v="0.62666666666666671"/>
    <n v="0.62666666666666671"/>
    <n v="0"/>
    <n v="1.9444444444444444E-3"/>
    <n v="1.9444444444444444E-3"/>
    <n v="1.9444444444444444E-3"/>
    <n v="0"/>
    <n v="0"/>
    <n v="0"/>
    <n v="0"/>
    <n v="2.6192129629629632"/>
    <n v="0.30932390631904549"/>
    <n v="8.1018518518518514E-3"/>
    <n v="8.3190720669328779E-3"/>
    <n v="0"/>
    <n v="0"/>
    <n v="0"/>
    <n v="0"/>
    <n v="0"/>
    <n v="1.9444444444444444E-3"/>
    <n v="0"/>
    <n v="1.9444444444444444E-3"/>
    <n v="0"/>
    <n v="0"/>
    <n v="0"/>
    <n v="0"/>
    <s v="Tonelada métrica"/>
    <n v="0"/>
    <m/>
    <m/>
  </r>
  <r>
    <x v="25"/>
    <s v="FROTA 02"/>
    <x v="5"/>
    <x v="5"/>
    <d v="1901-06-21T00:00:00"/>
    <n v="90"/>
    <x v="9"/>
    <s v="CA1014KS119"/>
    <s v="21/06/2023"/>
    <s v="00:00:00"/>
    <s v="21/06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5"/>
    <s v="FROTA 02"/>
    <x v="5"/>
    <x v="5"/>
    <d v="1901-06-21T00:00:00"/>
    <n v="90"/>
    <x v="10"/>
    <s v="CA1014KS120"/>
    <s v="21/06/2023"/>
    <s v="00:00:00"/>
    <s v="21/06/2023"/>
    <s v="23:59:59"/>
    <n v="24.000000000000004"/>
    <n v="0"/>
    <n v="0"/>
    <n v="0"/>
    <n v="0"/>
    <n v="0"/>
    <n v="0"/>
    <n v="24.000000000000004"/>
    <n v="6.1247222222222213"/>
    <n v="6.1247222222222213"/>
    <n v="0"/>
    <n v="17.875277777777779"/>
    <n v="17.875277777777779"/>
    <n v="15.157499999999999"/>
    <n v="2.7177777777777781"/>
    <n v="0"/>
    <n v="0"/>
    <n v="0"/>
    <n v="100"/>
    <n v="74.480324074074062"/>
    <n v="74.480324074074062"/>
    <n v="100"/>
    <n v="0"/>
    <n v="0"/>
    <n v="0"/>
    <n v="0.15204114932168888"/>
    <n v="0"/>
    <n v="17.875277777777779"/>
    <n v="0"/>
    <n v="17.875277777777779"/>
    <n v="0"/>
    <n v="0"/>
    <n v="0"/>
    <n v="13895.239"/>
    <s v="Tonelada métrica"/>
    <n v="777.34394803499549"/>
    <m/>
    <m/>
  </r>
  <r>
    <x v="25"/>
    <s v="FROTA 02"/>
    <x v="5"/>
    <x v="5"/>
    <d v="1901-06-21T00:00:00"/>
    <n v="90"/>
    <x v="11"/>
    <s v="CA1014KS121"/>
    <s v="21/06/2023"/>
    <s v="00:00:00"/>
    <s v="21/06/2023"/>
    <s v="23:59:59"/>
    <n v="24"/>
    <n v="0"/>
    <n v="0"/>
    <n v="0"/>
    <n v="0"/>
    <n v="0"/>
    <n v="0"/>
    <n v="24"/>
    <n v="5.9033333333333342"/>
    <n v="5.9033333333333342"/>
    <n v="0"/>
    <n v="18.096666666666668"/>
    <n v="18.096666666666668"/>
    <n v="14.979444444444443"/>
    <n v="3.1172222222222223"/>
    <n v="0"/>
    <n v="0"/>
    <n v="0"/>
    <n v="100"/>
    <n v="75.402777777777786"/>
    <n v="75.402777777777786"/>
    <n v="100"/>
    <n v="0"/>
    <n v="0"/>
    <n v="0"/>
    <n v="0.17225394486400197"/>
    <n v="0"/>
    <n v="18.096666666666668"/>
    <n v="0"/>
    <n v="18.096666666666668"/>
    <n v="0"/>
    <n v="0"/>
    <n v="0"/>
    <n v="14376.501"/>
    <s v="Tonelada métrica"/>
    <n v="794.4281267268376"/>
    <m/>
    <m/>
  </r>
  <r>
    <x v="25"/>
    <s v="FROTA 02"/>
    <x v="5"/>
    <x v="5"/>
    <d v="1901-06-21T00:00:00"/>
    <n v="90"/>
    <x v="12"/>
    <s v="CA1014KS122"/>
    <s v="21/06/2023"/>
    <s v="00:00:00"/>
    <s v="21/06/2023"/>
    <s v="23:59:59"/>
    <n v="23.999999999999996"/>
    <n v="0"/>
    <n v="0"/>
    <n v="0"/>
    <n v="0"/>
    <n v="0"/>
    <n v="0"/>
    <n v="23.999999999999996"/>
    <n v="7.6580555555555563"/>
    <n v="7.6580555555555563"/>
    <n v="0"/>
    <n v="16.341944444444447"/>
    <n v="16.341944444444447"/>
    <n v="14.386666666666668"/>
    <n v="1.9552777777777777"/>
    <n v="0"/>
    <n v="0"/>
    <n v="0"/>
    <n v="100"/>
    <n v="68.091435185185219"/>
    <n v="68.091435185185219"/>
    <n v="100"/>
    <n v="0"/>
    <n v="0"/>
    <n v="0"/>
    <n v="0.11964780472879942"/>
    <n v="0"/>
    <n v="16.341944444444447"/>
    <n v="0"/>
    <n v="16.341944444444447"/>
    <n v="0"/>
    <n v="0"/>
    <n v="0"/>
    <n v="12313.159"/>
    <s v="Tonelada métrica"/>
    <n v="753.46964015569995"/>
    <m/>
    <m/>
  </r>
  <r>
    <x v="25"/>
    <s v="FROTA 02"/>
    <x v="5"/>
    <x v="5"/>
    <d v="1901-06-21T00:00:00"/>
    <n v="90"/>
    <x v="13"/>
    <s v="CA1014KS123"/>
    <s v="21/06/2023"/>
    <s v="00:00:00"/>
    <s v="21/06/2023"/>
    <s v="23:59:59"/>
    <n v="24"/>
    <n v="14.173611111111111"/>
    <n v="14.173611111111111"/>
    <n v="0"/>
    <n v="0"/>
    <n v="0"/>
    <n v="0"/>
    <n v="9.8263888888888875"/>
    <n v="3.7050000000000005"/>
    <n v="3.7050000000000005"/>
    <n v="0"/>
    <n v="6.1213888888888892"/>
    <n v="6.1213888888888892"/>
    <n v="5.1113888888888876"/>
    <n v="1.01"/>
    <n v="0"/>
    <n v="0"/>
    <n v="0"/>
    <n v="40.943287037037031"/>
    <n v="62.295406360424046"/>
    <n v="25.505787037037038"/>
    <n v="30.162054145793981"/>
    <n v="0"/>
    <n v="0"/>
    <n v="0"/>
    <n v="0.16499523528610971"/>
    <n v="0"/>
    <n v="6.1213888888888892"/>
    <n v="0"/>
    <n v="6.1213888888888892"/>
    <n v="0"/>
    <n v="0"/>
    <n v="0"/>
    <n v="4934.5330000000004"/>
    <s v="Tonelada métrica"/>
    <n v="806.11330035848789"/>
    <m/>
    <m/>
  </r>
  <r>
    <x v="25"/>
    <s v="FROTA 01"/>
    <x v="5"/>
    <x v="5"/>
    <d v="1901-06-22T00:00:00"/>
    <n v="90"/>
    <x v="0"/>
    <s v="CA1014KS110"/>
    <s v="22/06/2023"/>
    <s v="00:00:00"/>
    <s v="22/06/2023"/>
    <s v="23:59:59"/>
    <n v="24.000000000000007"/>
    <n v="0"/>
    <n v="0"/>
    <n v="0"/>
    <n v="0"/>
    <n v="0"/>
    <n v="0"/>
    <n v="24.000000000000007"/>
    <n v="8.5422222222222235"/>
    <n v="8.5422222222222235"/>
    <n v="0"/>
    <n v="15.45777777777778"/>
    <n v="15.45777777777778"/>
    <n v="13.913888888888891"/>
    <n v="1.5438888888888889"/>
    <n v="0"/>
    <n v="0"/>
    <n v="0"/>
    <n v="100"/>
    <n v="64.407407407407405"/>
    <n v="64.407407407407405"/>
    <n v="100"/>
    <n v="0"/>
    <n v="0"/>
    <n v="0"/>
    <n v="9.9877803335250134E-2"/>
    <n v="0"/>
    <n v="15.45777777777778"/>
    <n v="0"/>
    <n v="15.45777777777778"/>
    <n v="0"/>
    <n v="0"/>
    <n v="0"/>
    <n v="10365.333000000001"/>
    <s v="Tonelada métrica"/>
    <n v="670.55777027027023"/>
    <m/>
    <m/>
  </r>
  <r>
    <x v="25"/>
    <s v="FROTA 01"/>
    <x v="5"/>
    <x v="5"/>
    <d v="1901-06-22T00:00:00"/>
    <n v="90"/>
    <x v="1"/>
    <s v="CA1014KS111"/>
    <s v="22/06/2023"/>
    <s v="00:00:00"/>
    <s v="22/06/2023"/>
    <s v="23:59:59"/>
    <n v="23.999999999999996"/>
    <n v="0"/>
    <n v="0"/>
    <n v="0"/>
    <n v="0"/>
    <n v="0"/>
    <n v="0"/>
    <n v="23.999999999999996"/>
    <n v="7.2241666666666671"/>
    <n v="7.2241666666666671"/>
    <n v="0"/>
    <n v="16.775833333333331"/>
    <n v="16.775833333333331"/>
    <n v="13.806944444444445"/>
    <n v="2.9688888888888889"/>
    <n v="0"/>
    <n v="0"/>
    <n v="0"/>
    <n v="100"/>
    <n v="69.899305555555557"/>
    <n v="69.899305555555557"/>
    <n v="100"/>
    <n v="0"/>
    <n v="0"/>
    <n v="0"/>
    <n v="0.17697415263358338"/>
    <n v="0"/>
    <n v="16.775833333333331"/>
    <n v="0"/>
    <n v="16.775833333333331"/>
    <n v="0"/>
    <n v="0"/>
    <n v="0"/>
    <n v="10595.481"/>
    <s v="Tonelada métrica"/>
    <n v="631.5919328398985"/>
    <m/>
    <m/>
  </r>
  <r>
    <x v="25"/>
    <s v="FROTA 01"/>
    <x v="5"/>
    <x v="5"/>
    <d v="1901-06-22T00:00:00"/>
    <n v="90"/>
    <x v="2"/>
    <s v="CA1014KS112"/>
    <s v="22/06/2023"/>
    <s v="00:00:00"/>
    <s v="22/06/2023"/>
    <s v="23:59:59"/>
    <n v="24"/>
    <n v="0"/>
    <n v="0"/>
    <n v="0"/>
    <n v="0"/>
    <n v="0"/>
    <n v="0"/>
    <n v="24"/>
    <n v="7.7297222222222235"/>
    <n v="7.7297222222222235"/>
    <n v="0"/>
    <n v="16.270277777777778"/>
    <n v="16.270277777777778"/>
    <n v="13.849166666666667"/>
    <n v="2.4211111111111112"/>
    <n v="0"/>
    <n v="0"/>
    <n v="0"/>
    <n v="100"/>
    <n v="67.792824074074076"/>
    <n v="67.792824074074076"/>
    <n v="100"/>
    <n v="0"/>
    <n v="0"/>
    <n v="0"/>
    <n v="0.14880576374780188"/>
    <n v="0"/>
    <n v="16.270277777777778"/>
    <n v="0"/>
    <n v="16.270277777777778"/>
    <n v="0"/>
    <n v="0"/>
    <n v="0"/>
    <n v="9839.3209999999999"/>
    <s v="Tonelada métrica"/>
    <n v="604.74204155498262"/>
    <m/>
    <m/>
  </r>
  <r>
    <x v="25"/>
    <s v="FROTA 01"/>
    <x v="5"/>
    <x v="5"/>
    <d v="1901-06-22T00:00:00"/>
    <n v="90"/>
    <x v="3"/>
    <s v="CA1014KS113"/>
    <s v="22/06/2023"/>
    <s v="00:00:00"/>
    <s v="22/06/2023"/>
    <s v="23:59:59"/>
    <n v="24"/>
    <n v="0"/>
    <n v="0"/>
    <n v="0"/>
    <n v="0"/>
    <n v="0"/>
    <n v="0"/>
    <n v="24"/>
    <n v="8.6155555555555541"/>
    <n v="8.6155555555555541"/>
    <n v="0"/>
    <n v="15.384444444444446"/>
    <n v="15.218055555555557"/>
    <n v="12.489722222222223"/>
    <n v="2.7283333333333335"/>
    <n v="0.16638888888888889"/>
    <n v="0"/>
    <n v="0.16638888888888889"/>
    <n v="100"/>
    <n v="64.101851851851848"/>
    <n v="64.101851851851848"/>
    <n v="100"/>
    <n v="0"/>
    <n v="0"/>
    <n v="0"/>
    <n v="0.1773436371515239"/>
    <n v="0"/>
    <n v="15.384444444444446"/>
    <n v="0"/>
    <n v="15.384444444444446"/>
    <n v="0"/>
    <n v="0"/>
    <n v="0"/>
    <n v="11826.272000000001"/>
    <s v="Tonelada métrica"/>
    <n v="768.71622129134744"/>
    <m/>
    <m/>
  </r>
  <r>
    <x v="25"/>
    <s v="FROTA 01"/>
    <x v="5"/>
    <x v="5"/>
    <d v="1901-06-22T00:00:00"/>
    <n v="90"/>
    <x v="4"/>
    <s v="CA1014KS114"/>
    <s v="22/06/2023"/>
    <s v="00:00:00"/>
    <s v="22/06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5"/>
    <s v="FROTA 01"/>
    <x v="5"/>
    <x v="5"/>
    <d v="1901-06-22T00:00:00"/>
    <n v="90"/>
    <x v="5"/>
    <s v="CA1014KS115"/>
    <s v="22/06/2023"/>
    <s v="00:00:00"/>
    <s v="22/06/2023"/>
    <s v="23:59:59"/>
    <n v="24"/>
    <n v="0"/>
    <n v="0"/>
    <n v="0"/>
    <n v="0"/>
    <n v="0"/>
    <n v="0"/>
    <n v="24"/>
    <n v="7.2294444444444457"/>
    <n v="7.2294444444444457"/>
    <n v="0"/>
    <n v="16.770555555555553"/>
    <n v="16.770555555555553"/>
    <n v="14.355"/>
    <n v="2.4155555555555552"/>
    <n v="0"/>
    <n v="0"/>
    <n v="0"/>
    <n v="100"/>
    <n v="69.87731481481481"/>
    <n v="69.87731481481481"/>
    <n v="100"/>
    <n v="0"/>
    <n v="0"/>
    <n v="0"/>
    <n v="0.14403551197535364"/>
    <n v="0"/>
    <n v="16.770555555555553"/>
    <n v="0"/>
    <n v="16.770555555555553"/>
    <n v="0"/>
    <n v="0"/>
    <n v="0"/>
    <n v="12614.683999999999"/>
    <s v="Tonelada métrica"/>
    <n v="752.1923742008147"/>
    <m/>
    <m/>
  </r>
  <r>
    <x v="25"/>
    <s v="FROTA 01"/>
    <x v="5"/>
    <x v="5"/>
    <d v="1901-06-22T00:00:00"/>
    <n v="90"/>
    <x v="6"/>
    <s v="CA1014KS116"/>
    <s v="22/06/2023"/>
    <s v="00:00:00"/>
    <s v="22/06/2023"/>
    <s v="23:59:59"/>
    <n v="24"/>
    <n v="0"/>
    <n v="0"/>
    <n v="0"/>
    <n v="0"/>
    <n v="0"/>
    <n v="0"/>
    <n v="24"/>
    <n v="9.2119444444444429"/>
    <n v="9.2119444444444429"/>
    <n v="0"/>
    <n v="14.788055555555555"/>
    <n v="14.788055555555555"/>
    <n v="12.415833333333333"/>
    <n v="2.3722222222222222"/>
    <n v="0"/>
    <n v="0"/>
    <n v="0"/>
    <n v="100"/>
    <n v="61.616898148148145"/>
    <n v="61.616898148148145"/>
    <n v="100"/>
    <n v="0"/>
    <n v="0"/>
    <n v="0"/>
    <n v="0.16041474914063528"/>
    <n v="0"/>
    <n v="14.788055555555555"/>
    <n v="0"/>
    <n v="14.788055555555555"/>
    <n v="0"/>
    <n v="0"/>
    <n v="0"/>
    <n v="8918.8459999999995"/>
    <s v="Tonelada métrica"/>
    <n v="603.11147510190256"/>
    <m/>
    <m/>
  </r>
  <r>
    <x v="25"/>
    <s v="FROTA 01"/>
    <x v="5"/>
    <x v="5"/>
    <d v="1901-06-22T00:00:00"/>
    <n v="90"/>
    <x v="7"/>
    <s v="CA1014KS117"/>
    <s v="22/06/2023"/>
    <s v="00:00:00"/>
    <s v="22/06/2023"/>
    <s v="23:59:59"/>
    <n v="23.999999999999996"/>
    <n v="0"/>
    <n v="0"/>
    <n v="0"/>
    <n v="0"/>
    <n v="0"/>
    <n v="0"/>
    <n v="23.999999999999996"/>
    <n v="7.1380555555555558"/>
    <n v="7.1380555555555558"/>
    <n v="0"/>
    <n v="16.861944444444443"/>
    <n v="16.861944444444443"/>
    <n v="13.244166666666667"/>
    <n v="3.617777777777778"/>
    <n v="0"/>
    <n v="0"/>
    <n v="0"/>
    <n v="100"/>
    <n v="70.258101851851862"/>
    <n v="70.258101851851862"/>
    <n v="100"/>
    <n v="0"/>
    <n v="0"/>
    <n v="0"/>
    <n v="0.2145528227599954"/>
    <n v="0"/>
    <n v="16.861944444444443"/>
    <n v="0"/>
    <n v="16.861944444444443"/>
    <n v="0"/>
    <n v="0"/>
    <n v="0"/>
    <n v="11819.964"/>
    <s v="Tonelada métrica"/>
    <n v="700.98463667364024"/>
    <m/>
    <m/>
  </r>
  <r>
    <x v="25"/>
    <s v="FROTA 01"/>
    <x v="5"/>
    <x v="5"/>
    <d v="1901-06-22T00:00:00"/>
    <n v="90"/>
    <x v="8"/>
    <s v="CA1014KS118"/>
    <s v="22/06/2023"/>
    <s v="00:00:00"/>
    <s v="22/06/2023"/>
    <s v="23:59:59"/>
    <n v="24"/>
    <n v="0"/>
    <n v="0"/>
    <n v="0"/>
    <n v="0"/>
    <n v="0"/>
    <n v="0"/>
    <n v="24"/>
    <n v="9.6344444444444459"/>
    <n v="9.6344444444444459"/>
    <n v="0"/>
    <n v="14.365555555555556"/>
    <n v="14.365555555555556"/>
    <n v="12.976944444444444"/>
    <n v="1.3886111111111115"/>
    <n v="0"/>
    <n v="0"/>
    <n v="0"/>
    <n v="100"/>
    <n v="59.856481481481481"/>
    <n v="59.856481481481481"/>
    <n v="100"/>
    <n v="0"/>
    <n v="0"/>
    <n v="0"/>
    <n v="9.6662541573207542E-2"/>
    <n v="0"/>
    <n v="14.365555555555556"/>
    <n v="0"/>
    <n v="14.365555555555556"/>
    <n v="0"/>
    <n v="0"/>
    <n v="0"/>
    <n v="9031.4760000000006"/>
    <s v="Tonelada métrica"/>
    <n v="628.68964343723394"/>
    <m/>
    <m/>
  </r>
  <r>
    <x v="25"/>
    <s v="FROTA 02"/>
    <x v="5"/>
    <x v="5"/>
    <d v="1901-06-22T00:00:00"/>
    <n v="90"/>
    <x v="9"/>
    <s v="CA1014KS119"/>
    <s v="22/06/2023"/>
    <s v="00:00:00"/>
    <s v="22/06/2023"/>
    <s v="23:59:59"/>
    <n v="24.000000000000004"/>
    <n v="14.01"/>
    <n v="0"/>
    <n v="0"/>
    <n v="14.01"/>
    <n v="14.01"/>
    <n v="0"/>
    <n v="9.99"/>
    <n v="4.2722222222222221"/>
    <n v="4.2722222222222221"/>
    <n v="0"/>
    <n v="5.7177777777777763"/>
    <n v="5.7177777777777763"/>
    <n v="4.6836111111111105"/>
    <n v="1.0341666666666667"/>
    <n v="0"/>
    <n v="0"/>
    <n v="0"/>
    <n v="41.624999999999993"/>
    <n v="57.235012790568327"/>
    <n v="23.824074074074066"/>
    <n v="100"/>
    <n v="0"/>
    <n v="0"/>
    <n v="0"/>
    <n v="0.18086863583365725"/>
    <n v="0"/>
    <n v="5.7177777777777763"/>
    <n v="0"/>
    <n v="5.7177777777777763"/>
    <n v="0"/>
    <n v="0"/>
    <n v="1"/>
    <n v="2609.5210000000002"/>
    <s v="Tonelada métrica"/>
    <n v="456.38727166731348"/>
    <m/>
    <m/>
  </r>
  <r>
    <x v="25"/>
    <s v="FROTA 02"/>
    <x v="5"/>
    <x v="5"/>
    <d v="1901-06-22T00:00:00"/>
    <n v="90"/>
    <x v="10"/>
    <s v="CA1014KS120"/>
    <s v="22/06/2023"/>
    <s v="00:00:00"/>
    <s v="22/06/2023"/>
    <s v="23:59:59"/>
    <n v="24.000000000000004"/>
    <n v="1.0969444444444445"/>
    <n v="1.0969444444444445"/>
    <n v="0"/>
    <n v="0"/>
    <n v="0"/>
    <n v="0"/>
    <n v="22.903055555555561"/>
    <n v="7.4877777777777776"/>
    <n v="7.4877777777777776"/>
    <n v="0"/>
    <n v="15.415277777777776"/>
    <n v="15.415277777777776"/>
    <n v="12.830277777777775"/>
    <n v="2.585"/>
    <n v="0"/>
    <n v="0"/>
    <n v="0"/>
    <n v="95.429398148148152"/>
    <n v="67.306642733259736"/>
    <n v="64.230324074074048"/>
    <n v="93.356772760917835"/>
    <n v="0"/>
    <n v="0"/>
    <n v="1"/>
    <n v="0.16769078295341924"/>
    <n v="0"/>
    <n v="15.415277777777776"/>
    <n v="1.0969444444444445"/>
    <n v="15.415277777777776"/>
    <n v="1.0969444444444445"/>
    <n v="1"/>
    <n v="0"/>
    <n v="10371.539000000001"/>
    <s v="Tonelada métrica"/>
    <n v="672.80908910712753"/>
    <m/>
    <m/>
  </r>
  <r>
    <x v="25"/>
    <s v="FROTA 02"/>
    <x v="5"/>
    <x v="5"/>
    <d v="1901-06-22T00:00:00"/>
    <n v="90"/>
    <x v="11"/>
    <s v="CA1014KS121"/>
    <s v="22/06/2023"/>
    <s v="00:00:00"/>
    <s v="22/06/2023"/>
    <s v="23:59:59"/>
    <n v="24"/>
    <n v="0"/>
    <n v="0"/>
    <n v="0"/>
    <n v="0"/>
    <n v="0"/>
    <n v="0"/>
    <n v="24"/>
    <n v="7.1213888888888874"/>
    <n v="7.1213888888888874"/>
    <n v="0"/>
    <n v="16.878611111111109"/>
    <n v="16.878611111111109"/>
    <n v="14.693055555555556"/>
    <n v="2.1855555555555557"/>
    <n v="0"/>
    <n v="0"/>
    <n v="0"/>
    <n v="100"/>
    <n v="70.327546296296291"/>
    <n v="70.327546296296291"/>
    <n v="100"/>
    <n v="0"/>
    <n v="0"/>
    <n v="0"/>
    <n v="0.12948669420535525"/>
    <n v="0"/>
    <n v="16.878611111111109"/>
    <n v="0"/>
    <n v="16.878611111111109"/>
    <n v="0"/>
    <n v="0"/>
    <n v="0"/>
    <n v="10280.071"/>
    <s v="Tonelada métrica"/>
    <n v="609.05905896680554"/>
    <m/>
    <m/>
  </r>
  <r>
    <x v="25"/>
    <s v="FROTA 02"/>
    <x v="5"/>
    <x v="5"/>
    <d v="1901-06-22T00:00:00"/>
    <n v="90"/>
    <x v="12"/>
    <s v="CA1014KS122"/>
    <s v="22/06/2023"/>
    <s v="00:00:00"/>
    <s v="22/06/2023"/>
    <s v="23:59:59"/>
    <n v="24"/>
    <n v="0"/>
    <n v="0"/>
    <n v="0"/>
    <n v="0"/>
    <n v="0"/>
    <n v="0"/>
    <n v="24"/>
    <n v="8.2861111111111132"/>
    <n v="8.2861111111111132"/>
    <n v="0"/>
    <n v="15.713888888888887"/>
    <n v="15.713888888888887"/>
    <n v="13.853888888888889"/>
    <n v="1.8599999999999999"/>
    <n v="0"/>
    <n v="0"/>
    <n v="0"/>
    <n v="100"/>
    <n v="65.474537037037024"/>
    <n v="65.474537037037024"/>
    <n v="100"/>
    <n v="0"/>
    <n v="0"/>
    <n v="0"/>
    <n v="0.11836662541983384"/>
    <n v="0"/>
    <n v="15.713888888888887"/>
    <n v="0"/>
    <n v="15.713888888888887"/>
    <n v="0"/>
    <n v="0"/>
    <n v="0"/>
    <n v="9982.6749999999993"/>
    <s v="Tonelada métrica"/>
    <n v="635.27717871663458"/>
    <m/>
    <m/>
  </r>
  <r>
    <x v="25"/>
    <s v="FROTA 02"/>
    <x v="5"/>
    <x v="5"/>
    <d v="1901-06-22T00:00:00"/>
    <n v="90"/>
    <x v="13"/>
    <s v="CA1014KS123"/>
    <s v="22/06/2023"/>
    <s v="00:00:00"/>
    <s v="22/06/2023"/>
    <s v="23:59:59"/>
    <n v="24.000000000000007"/>
    <n v="0"/>
    <n v="0"/>
    <n v="0"/>
    <n v="0"/>
    <n v="0"/>
    <n v="0"/>
    <n v="24.000000000000007"/>
    <n v="7.7261111111111118"/>
    <n v="7.7261111111111118"/>
    <n v="0"/>
    <n v="16.273888888888891"/>
    <n v="16.273888888888891"/>
    <n v="14.474722222222223"/>
    <n v="1.7991666666666668"/>
    <n v="0"/>
    <n v="0"/>
    <n v="0"/>
    <n v="100"/>
    <n v="67.807870370370367"/>
    <n v="67.807870370370367"/>
    <n v="100"/>
    <n v="0"/>
    <n v="0"/>
    <n v="0"/>
    <n v="0.11055542279725532"/>
    <n v="0"/>
    <n v="16.273888888888891"/>
    <n v="0"/>
    <n v="16.273888888888891"/>
    <n v="0"/>
    <n v="0"/>
    <n v="0"/>
    <n v="9072.9860000000008"/>
    <s v="Tonelada métrica"/>
    <n v="557.51800088758409"/>
    <m/>
    <m/>
  </r>
  <r>
    <x v="25"/>
    <s v="FROTA 01"/>
    <x v="5"/>
    <x v="5"/>
    <d v="1901-06-23T00:00:00"/>
    <n v="90"/>
    <x v="0"/>
    <s v="CA1014KS110"/>
    <s v="23/06/2023"/>
    <s v="00:00:00"/>
    <s v="23/06/2023"/>
    <s v="23:59:59"/>
    <n v="24"/>
    <n v="0"/>
    <n v="0"/>
    <n v="0"/>
    <n v="0"/>
    <n v="0"/>
    <n v="0"/>
    <n v="24"/>
    <n v="7.5352777777777771"/>
    <n v="7.5352777777777771"/>
    <n v="0"/>
    <n v="16.464722222222218"/>
    <n v="16.464722222222218"/>
    <n v="14.233611111111109"/>
    <n v="2.2311111111111113"/>
    <n v="0"/>
    <n v="0"/>
    <n v="0"/>
    <n v="100"/>
    <n v="68.603009259259238"/>
    <n v="68.603009259259238"/>
    <n v="100"/>
    <n v="0"/>
    <n v="0"/>
    <n v="0"/>
    <n v="0.13550857894825641"/>
    <n v="0"/>
    <n v="16.464722222222218"/>
    <n v="0"/>
    <n v="16.464722222222218"/>
    <n v="0"/>
    <n v="0"/>
    <n v="0"/>
    <n v="9794.36"/>
    <s v="Tonelada métrica"/>
    <n v="594.86943464984063"/>
    <m/>
    <m/>
  </r>
  <r>
    <x v="25"/>
    <s v="FROTA 01"/>
    <x v="5"/>
    <x v="5"/>
    <d v="1901-06-23T00:00:00"/>
    <n v="90"/>
    <x v="1"/>
    <s v="CA1014KS111"/>
    <s v="23/06/2023"/>
    <s v="00:00:00"/>
    <s v="23/06/2023"/>
    <s v="23:59:59"/>
    <n v="23.999999999999996"/>
    <n v="4.0247222222222225"/>
    <n v="0"/>
    <n v="0"/>
    <n v="4.0247222222222225"/>
    <n v="4.0247222222222225"/>
    <n v="0"/>
    <n v="19.975277777777773"/>
    <n v="10.642499999999998"/>
    <n v="10.642499999999998"/>
    <n v="0"/>
    <n v="9.3327777777777801"/>
    <n v="9.3327777777777801"/>
    <n v="8.3158333333333356"/>
    <n v="1.0169444444444444"/>
    <n v="0"/>
    <n v="0"/>
    <n v="0"/>
    <n v="83.230324074074076"/>
    <n v="46.721642029731221"/>
    <n v="38.88657407407409"/>
    <n v="100"/>
    <n v="0"/>
    <n v="0"/>
    <n v="0"/>
    <n v="0.10896481933448417"/>
    <n v="0"/>
    <n v="9.3327777777777801"/>
    <n v="0"/>
    <n v="9.3327777777777801"/>
    <n v="4.0247222222222225"/>
    <n v="1"/>
    <n v="1"/>
    <n v="5170.4759999999997"/>
    <s v="Tonelada métrica"/>
    <n v="554.012548365974"/>
    <m/>
    <m/>
  </r>
  <r>
    <x v="25"/>
    <s v="FROTA 01"/>
    <x v="5"/>
    <x v="5"/>
    <d v="1901-06-23T00:00:00"/>
    <n v="90"/>
    <x v="2"/>
    <s v="CA1014KS112"/>
    <s v="23/06/2023"/>
    <s v="00:00:00"/>
    <s v="23/06/2023"/>
    <s v="23:59:59"/>
    <n v="24.000000000000011"/>
    <n v="3.9802777777777778"/>
    <n v="3.9802777777777778"/>
    <n v="0"/>
    <n v="0"/>
    <n v="0"/>
    <n v="0"/>
    <n v="20.019722222222224"/>
    <n v="6.6461111111111117"/>
    <n v="6.6461111111111117"/>
    <n v="0"/>
    <n v="13.37361111111111"/>
    <n v="13.37361111111111"/>
    <n v="11.354444444444445"/>
    <n v="2.019166666666667"/>
    <n v="0"/>
    <n v="0"/>
    <n v="0"/>
    <n v="83.415509259259238"/>
    <n v="66.802181182445082"/>
    <n v="55.723379629629598"/>
    <n v="77.064058648397733"/>
    <n v="0"/>
    <n v="0"/>
    <n v="1"/>
    <n v="0.15098141032298271"/>
    <n v="0"/>
    <n v="13.37361111111111"/>
    <n v="3.9802777777777778"/>
    <n v="13.37361111111111"/>
    <n v="3.9802777777777778"/>
    <n v="1"/>
    <n v="0"/>
    <n v="8484.2510000000002"/>
    <s v="Tonelada métrica"/>
    <n v="634.40240108007072"/>
    <m/>
    <m/>
  </r>
  <r>
    <x v="25"/>
    <s v="FROTA 01"/>
    <x v="5"/>
    <x v="5"/>
    <d v="1901-06-23T00:00:00"/>
    <n v="90"/>
    <x v="3"/>
    <s v="CA1014KS113"/>
    <s v="23/06/2023"/>
    <s v="00:00:00"/>
    <s v="23/06/2023"/>
    <s v="23:59:59"/>
    <n v="24"/>
    <n v="0"/>
    <n v="0"/>
    <n v="0"/>
    <n v="0"/>
    <n v="0"/>
    <n v="0"/>
    <n v="24"/>
    <n v="8.9191666666666674"/>
    <n v="8.9191666666666674"/>
    <n v="0"/>
    <n v="15.080833333333333"/>
    <n v="15.080833333333333"/>
    <n v="11.535833333333333"/>
    <n v="3.5450000000000004"/>
    <n v="0"/>
    <n v="0"/>
    <n v="0"/>
    <n v="100"/>
    <n v="62.83680555555555"/>
    <n v="62.83680555555555"/>
    <n v="100"/>
    <n v="0"/>
    <n v="0"/>
    <n v="0"/>
    <n v="0.23506658562192631"/>
    <n v="0"/>
    <n v="15.080833333333333"/>
    <n v="0"/>
    <n v="15.080833333333333"/>
    <n v="0"/>
    <n v="0"/>
    <n v="0"/>
    <n v="10912.273999999999"/>
    <s v="Tonelada métrica"/>
    <n v="723.58561087473072"/>
    <m/>
    <m/>
  </r>
  <r>
    <x v="25"/>
    <s v="FROTA 01"/>
    <x v="5"/>
    <x v="5"/>
    <d v="1901-06-23T00:00:00"/>
    <n v="90"/>
    <x v="4"/>
    <s v="CA1014KS114"/>
    <s v="23/06/2023"/>
    <s v="00:00:00"/>
    <s v="23/06/2023"/>
    <s v="23:59:59"/>
    <n v="24.000000000000007"/>
    <n v="5.835"/>
    <n v="0"/>
    <n v="0"/>
    <n v="5.835"/>
    <n v="5.835"/>
    <n v="0"/>
    <n v="18.165000000000006"/>
    <n v="7.5233333333333325"/>
    <n v="7.5233333333333325"/>
    <n v="0"/>
    <n v="10.641666666666667"/>
    <n v="10.641666666666667"/>
    <n v="7.9097222222222232"/>
    <n v="2.7319444444444443"/>
    <n v="0"/>
    <n v="0"/>
    <n v="0"/>
    <n v="75.687500000000014"/>
    <n v="58.583356271217525"/>
    <n v="44.340277777777771"/>
    <n v="100"/>
    <n v="0"/>
    <n v="0"/>
    <n v="0"/>
    <n v="0.25672148264160788"/>
    <n v="0"/>
    <n v="10.641666666666667"/>
    <n v="0"/>
    <n v="10.641666666666667"/>
    <n v="0"/>
    <n v="0"/>
    <n v="1"/>
    <n v="6358.04"/>
    <s v="Tonelada métrica"/>
    <n v="597.46656225528568"/>
    <m/>
    <m/>
  </r>
  <r>
    <x v="25"/>
    <s v="FROTA 01"/>
    <x v="5"/>
    <x v="5"/>
    <d v="1901-06-23T00:00:00"/>
    <n v="90"/>
    <x v="5"/>
    <s v="CA1014KS115"/>
    <s v="23/06/2023"/>
    <s v="00:00:00"/>
    <s v="23/06/2023"/>
    <s v="23:59:59"/>
    <n v="24"/>
    <n v="0.80805555555555553"/>
    <n v="0.80805555555555553"/>
    <n v="0"/>
    <n v="0"/>
    <n v="0"/>
    <n v="0"/>
    <n v="23.191944444444445"/>
    <n v="9.9933333333333323"/>
    <n v="9.9933333333333323"/>
    <n v="0"/>
    <n v="13.198611111111111"/>
    <n v="13.198611111111111"/>
    <n v="10.711944444444445"/>
    <n v="2.4866666666666668"/>
    <n v="0"/>
    <n v="0"/>
    <n v="0"/>
    <n v="96.633101851851848"/>
    <n v="56.910325663844006"/>
    <n v="54.994212962962962"/>
    <n v="94.230921783277807"/>
    <n v="0"/>
    <n v="0"/>
    <n v="1"/>
    <n v="0.18840366200147324"/>
    <n v="0"/>
    <n v="13.198611111111111"/>
    <n v="0.80805555555555553"/>
    <n v="13.198611111111111"/>
    <n v="0.80805555555555553"/>
    <n v="1"/>
    <n v="0"/>
    <n v="6725.3649999999998"/>
    <s v="Tonelada métrica"/>
    <n v="509.55096285383604"/>
    <m/>
    <m/>
  </r>
  <r>
    <x v="25"/>
    <s v="FROTA 01"/>
    <x v="5"/>
    <x v="5"/>
    <d v="1901-06-23T00:00:00"/>
    <n v="90"/>
    <x v="6"/>
    <s v="CA1014KS116"/>
    <s v="23/06/2023"/>
    <s v="00:00:00"/>
    <s v="23/06/2023"/>
    <s v="23:59:59"/>
    <n v="24"/>
    <n v="0"/>
    <n v="0"/>
    <n v="0"/>
    <n v="0"/>
    <n v="0"/>
    <n v="0"/>
    <n v="24"/>
    <n v="10.509444444444444"/>
    <n v="10.509444444444444"/>
    <n v="0"/>
    <n v="13.490555555555556"/>
    <n v="13.490555555555556"/>
    <n v="10.195555555555556"/>
    <n v="3.2949999999999999"/>
    <n v="0"/>
    <n v="0"/>
    <n v="0"/>
    <n v="100"/>
    <n v="56.210648148148145"/>
    <n v="56.210648148148145"/>
    <n v="100"/>
    <n v="0"/>
    <n v="0"/>
    <n v="0"/>
    <n v="0.2442449450232673"/>
    <n v="0"/>
    <n v="13.490555555555556"/>
    <n v="0"/>
    <n v="13.490555555555556"/>
    <n v="0"/>
    <n v="0"/>
    <n v="0"/>
    <n v="6985.0860000000002"/>
    <s v="Tonelada métrica"/>
    <n v="517.77600790676593"/>
    <m/>
    <m/>
  </r>
  <r>
    <x v="25"/>
    <s v="FROTA 01"/>
    <x v="5"/>
    <x v="5"/>
    <d v="1901-06-23T00:00:00"/>
    <n v="90"/>
    <x v="7"/>
    <s v="CA1014KS117"/>
    <s v="23/06/2023"/>
    <s v="00:00:00"/>
    <s v="23/06/2023"/>
    <s v="23:59:59"/>
    <n v="24"/>
    <n v="0"/>
    <n v="0"/>
    <n v="0"/>
    <n v="0"/>
    <n v="0"/>
    <n v="0"/>
    <n v="24"/>
    <n v="11.133888888888887"/>
    <n v="11.133888888888887"/>
    <n v="0"/>
    <n v="12.86611111111111"/>
    <n v="12.86611111111111"/>
    <n v="9.86"/>
    <n v="3.0061111111111112"/>
    <n v="0"/>
    <n v="0"/>
    <n v="0"/>
    <n v="100"/>
    <n v="53.608796296296291"/>
    <n v="53.608796296296291"/>
    <n v="100"/>
    <n v="0"/>
    <n v="0"/>
    <n v="0"/>
    <n v="0.233645666911352"/>
    <n v="0"/>
    <n v="12.86611111111111"/>
    <n v="0"/>
    <n v="12.86611111111111"/>
    <n v="0"/>
    <n v="0"/>
    <n v="0"/>
    <n v="7440.0230000000001"/>
    <s v="Tonelada métrica"/>
    <n v="578.26509780215088"/>
    <m/>
    <m/>
  </r>
  <r>
    <x v="25"/>
    <s v="FROTA 01"/>
    <x v="5"/>
    <x v="5"/>
    <d v="1901-06-23T00:00:00"/>
    <n v="90"/>
    <x v="8"/>
    <s v="CA1014KS118"/>
    <s v="23/06/2023"/>
    <s v="00:00:00"/>
    <s v="23/06/2023"/>
    <s v="23:59:59"/>
    <n v="23.999999999999996"/>
    <n v="0"/>
    <n v="0"/>
    <n v="0"/>
    <n v="0"/>
    <n v="0"/>
    <n v="0"/>
    <n v="23.999999999999996"/>
    <n v="8.5897222222222211"/>
    <n v="8.5897222222222211"/>
    <n v="0"/>
    <n v="15.410277777777775"/>
    <n v="15.410277777777775"/>
    <n v="11.368611111111109"/>
    <n v="4.041666666666667"/>
    <n v="0"/>
    <n v="0"/>
    <n v="0"/>
    <n v="100"/>
    <n v="64.209490740740733"/>
    <n v="64.209490740740733"/>
    <n v="100"/>
    <n v="0"/>
    <n v="0"/>
    <n v="0"/>
    <n v="0.26227085098329045"/>
    <n v="0"/>
    <n v="15.410277777777775"/>
    <n v="0"/>
    <n v="15.410277777777775"/>
    <n v="0"/>
    <n v="0"/>
    <n v="0"/>
    <n v="9936.6869999999999"/>
    <s v="Tonelada métrica"/>
    <n v="644.80907763577682"/>
    <m/>
    <m/>
  </r>
  <r>
    <x v="25"/>
    <s v="FROTA 02"/>
    <x v="5"/>
    <x v="5"/>
    <d v="1901-06-23T00:00:00"/>
    <n v="90"/>
    <x v="9"/>
    <s v="CA1014KS119"/>
    <s v="23/06/2023"/>
    <s v="00:00:00"/>
    <s v="23/06/2023"/>
    <s v="23:59:59"/>
    <n v="24"/>
    <n v="2.4975000000000001"/>
    <n v="2.4975000000000001"/>
    <n v="0"/>
    <n v="0"/>
    <n v="0"/>
    <n v="0"/>
    <n v="21.502499999999998"/>
    <n v="7.9483333333333341"/>
    <n v="7.9483333333333341"/>
    <n v="0"/>
    <n v="13.554166666666665"/>
    <n v="13.376666666666665"/>
    <n v="10.778611111111111"/>
    <n v="2.5980555555555558"/>
    <n v="0.17749999999999999"/>
    <n v="0"/>
    <n v="0.17749999999999999"/>
    <n v="89.59375"/>
    <n v="63.035305972173781"/>
    <n v="56.475694444444436"/>
    <n v="84.440868030318768"/>
    <n v="0"/>
    <n v="0"/>
    <n v="1"/>
    <n v="0.1916794753560816"/>
    <n v="0"/>
    <n v="13.554166666666665"/>
    <n v="2.4975000000000001"/>
    <n v="13.554166666666665"/>
    <n v="2.4975000000000001"/>
    <n v="1"/>
    <n v="0"/>
    <n v="6329.7790000000005"/>
    <s v="Tonelada métrica"/>
    <n v="466.99875806947421"/>
    <m/>
    <m/>
  </r>
  <r>
    <x v="25"/>
    <s v="FROTA 02"/>
    <x v="5"/>
    <x v="5"/>
    <d v="1901-06-23T00:00:00"/>
    <n v="90"/>
    <x v="10"/>
    <s v="CA1014KS120"/>
    <s v="23/06/2023"/>
    <s v="00:00:00"/>
    <s v="23/06/2023"/>
    <s v="23:59:59"/>
    <n v="23.999999999999996"/>
    <n v="0"/>
    <n v="0"/>
    <n v="0"/>
    <n v="0"/>
    <n v="0"/>
    <n v="0"/>
    <n v="23.999999999999996"/>
    <n v="9.2302777777777774"/>
    <n v="9.2302777777777774"/>
    <n v="0"/>
    <n v="14.769722222222219"/>
    <n v="14.769722222222219"/>
    <n v="12.599444444444442"/>
    <n v="2.1702777777777778"/>
    <n v="0"/>
    <n v="0"/>
    <n v="0"/>
    <n v="100"/>
    <n v="61.54050925925926"/>
    <n v="61.54050925925926"/>
    <n v="100"/>
    <n v="0"/>
    <n v="0"/>
    <n v="0"/>
    <n v="0.1469410016738448"/>
    <n v="0"/>
    <n v="14.769722222222219"/>
    <n v="0"/>
    <n v="14.769722222222219"/>
    <n v="0"/>
    <n v="0"/>
    <n v="0"/>
    <n v="10092.334999999999"/>
    <s v="Tonelada métrica"/>
    <n v="683.31244475371909"/>
    <m/>
    <m/>
  </r>
  <r>
    <x v="25"/>
    <s v="FROTA 02"/>
    <x v="5"/>
    <x v="5"/>
    <d v="1901-06-23T00:00:00"/>
    <n v="90"/>
    <x v="11"/>
    <s v="CA1014KS121"/>
    <s v="23/06/2023"/>
    <s v="00:00:00"/>
    <s v="23/06/2023"/>
    <s v="23:59:59"/>
    <n v="24.000000000000004"/>
    <n v="0"/>
    <n v="0"/>
    <n v="0"/>
    <n v="0"/>
    <n v="0"/>
    <n v="0"/>
    <n v="24.000000000000004"/>
    <n v="9.8919444444444444"/>
    <n v="9.8919444444444444"/>
    <n v="0"/>
    <n v="14.108055555555557"/>
    <n v="14.108055555555557"/>
    <n v="11.583333333333334"/>
    <n v="2.5247222222222216"/>
    <n v="0"/>
    <n v="0"/>
    <n v="0"/>
    <n v="100"/>
    <n v="58.783564814814817"/>
    <n v="58.783564814814817"/>
    <n v="100"/>
    <n v="0"/>
    <n v="0"/>
    <n v="0"/>
    <n v="0.17895607316544915"/>
    <n v="0"/>
    <n v="14.108055555555557"/>
    <n v="0"/>
    <n v="14.108055555555557"/>
    <n v="0"/>
    <n v="0"/>
    <n v="0"/>
    <n v="7911.009"/>
    <s v="Tonelada métrica"/>
    <n v="560.74410600720648"/>
    <m/>
    <m/>
  </r>
  <r>
    <x v="25"/>
    <s v="FROTA 02"/>
    <x v="5"/>
    <x v="5"/>
    <d v="1901-06-23T00:00:00"/>
    <n v="90"/>
    <x v="12"/>
    <s v="CA1014KS122"/>
    <s v="23/06/2023"/>
    <s v="00:00:00"/>
    <s v="23/06/2023"/>
    <s v="23:59:59"/>
    <n v="24"/>
    <n v="0"/>
    <n v="0"/>
    <n v="0"/>
    <n v="0"/>
    <n v="0"/>
    <n v="0"/>
    <n v="24"/>
    <n v="8.2761111111111099"/>
    <n v="8.2761111111111099"/>
    <n v="0"/>
    <n v="15.723888888888888"/>
    <n v="15.723888888888888"/>
    <n v="12.311944444444444"/>
    <n v="3.411944444444444"/>
    <n v="0"/>
    <n v="0"/>
    <n v="0"/>
    <n v="100"/>
    <n v="65.516203703703695"/>
    <n v="65.516203703703695"/>
    <n v="100"/>
    <n v="0"/>
    <n v="0"/>
    <n v="0"/>
    <n v="0.21699113168215381"/>
    <n v="0"/>
    <n v="15.723888888888888"/>
    <n v="0"/>
    <n v="15.723888888888888"/>
    <n v="0"/>
    <n v="0"/>
    <n v="0"/>
    <n v="9105.1370000000006"/>
    <s v="Tonelada métrica"/>
    <n v="579.06393668515739"/>
    <m/>
    <m/>
  </r>
  <r>
    <x v="25"/>
    <s v="FROTA 02"/>
    <x v="5"/>
    <x v="5"/>
    <d v="1901-06-23T00:00:00"/>
    <n v="90"/>
    <x v="13"/>
    <s v="CA1014KS123"/>
    <s v="23/06/2023"/>
    <s v="00:00:00"/>
    <s v="23/06/2023"/>
    <s v="23:59:59"/>
    <n v="23.999999999999996"/>
    <n v="22.304722222222221"/>
    <n v="0"/>
    <n v="0"/>
    <n v="22.304722222222221"/>
    <n v="22.304722222222221"/>
    <n v="0"/>
    <n v="1.6952777777777777"/>
    <n v="1.3080555555555555"/>
    <n v="1.3080555555555555"/>
    <n v="0"/>
    <n v="0.38722222222222225"/>
    <n v="0.38722222222222225"/>
    <n v="0.38722222222222225"/>
    <n v="0"/>
    <n v="0"/>
    <n v="0"/>
    <n v="0"/>
    <n v="7.0636574074074074"/>
    <n v="22.84122562674095"/>
    <n v="1.613425925925926"/>
    <n v="100"/>
    <n v="0"/>
    <n v="0"/>
    <n v="0"/>
    <n v="0"/>
    <n v="0"/>
    <n v="0.38722222222222225"/>
    <n v="0"/>
    <n v="0.38722222222222225"/>
    <n v="22.304722222222221"/>
    <n v="1"/>
    <n v="1"/>
    <n v="0"/>
    <s v="Tonelada métrica"/>
    <n v="0"/>
    <m/>
    <m/>
  </r>
  <r>
    <x v="25"/>
    <s v="FROTA 01"/>
    <x v="5"/>
    <x v="5"/>
    <d v="1901-06-24T00:00:00"/>
    <n v="90"/>
    <x v="0"/>
    <s v="CA1014KS110"/>
    <s v="24/06/2023"/>
    <s v="00:00:00"/>
    <s v="24/06/2023"/>
    <s v="23:59:59"/>
    <n v="24.000000000000004"/>
    <n v="0"/>
    <n v="0"/>
    <n v="0"/>
    <n v="0"/>
    <n v="0"/>
    <n v="0"/>
    <n v="24.000000000000004"/>
    <n v="6.827222222222221"/>
    <n v="6.827222222222221"/>
    <n v="0"/>
    <n v="17.172777777777778"/>
    <n v="17.172777777777778"/>
    <n v="15.270555555555555"/>
    <n v="1.9022222222222223"/>
    <n v="0"/>
    <n v="0"/>
    <n v="0"/>
    <n v="100"/>
    <n v="71.553240740740733"/>
    <n v="71.553240740740733"/>
    <n v="100"/>
    <n v="0"/>
    <n v="0"/>
    <n v="0"/>
    <n v="0.11076962893468345"/>
    <n v="0"/>
    <n v="17.172777777777778"/>
    <n v="0"/>
    <n v="17.172777777777778"/>
    <n v="0"/>
    <n v="0"/>
    <n v="0"/>
    <n v="12605.203"/>
    <s v="Tonelada métrica"/>
    <n v="734.02236744201048"/>
    <m/>
    <m/>
  </r>
  <r>
    <x v="25"/>
    <s v="FROTA 01"/>
    <x v="5"/>
    <x v="5"/>
    <d v="1901-06-24T00:00:00"/>
    <n v="90"/>
    <x v="1"/>
    <s v="CA1014KS111"/>
    <s v="24/06/2023"/>
    <s v="00:00:00"/>
    <s v="24/06/2023"/>
    <s v="23:59:59"/>
    <n v="24.000000000000011"/>
    <n v="0"/>
    <n v="0"/>
    <n v="0"/>
    <n v="0"/>
    <n v="0"/>
    <n v="0"/>
    <n v="24.000000000000011"/>
    <n v="8.5888888888888886"/>
    <n v="8.5888888888888886"/>
    <n v="0"/>
    <n v="15.411111111111111"/>
    <n v="15.411111111111111"/>
    <n v="13.157777777777779"/>
    <n v="2.2533333333333339"/>
    <n v="0"/>
    <n v="0"/>
    <n v="0"/>
    <n v="100"/>
    <n v="64.212962962962933"/>
    <n v="64.212962962962933"/>
    <n v="100"/>
    <n v="0"/>
    <n v="0"/>
    <n v="0"/>
    <n v="0.14621485219899066"/>
    <n v="0"/>
    <n v="15.411111111111111"/>
    <n v="0"/>
    <n v="15.411111111111111"/>
    <n v="0"/>
    <n v="0"/>
    <n v="0"/>
    <n v="11842.922"/>
    <s v="Tonelada métrica"/>
    <n v="768.46645998557995"/>
    <m/>
    <m/>
  </r>
  <r>
    <x v="25"/>
    <s v="FROTA 01"/>
    <x v="5"/>
    <x v="5"/>
    <d v="1901-06-24T00:00:00"/>
    <n v="90"/>
    <x v="2"/>
    <s v="CA1014KS112"/>
    <s v="24/06/2023"/>
    <s v="00:00:00"/>
    <s v="24/06/2023"/>
    <s v="23:59:59"/>
    <n v="24"/>
    <n v="0"/>
    <n v="0"/>
    <n v="0"/>
    <n v="0"/>
    <n v="0"/>
    <n v="0"/>
    <n v="24"/>
    <n v="6.7625000000000002"/>
    <n v="6.7625000000000002"/>
    <n v="0"/>
    <n v="17.237499999999997"/>
    <n v="17.237499999999997"/>
    <n v="13.892222222222223"/>
    <n v="3.3452777777777776"/>
    <n v="0"/>
    <n v="0"/>
    <n v="0"/>
    <n v="100"/>
    <n v="71.822916666666657"/>
    <n v="71.822916666666657"/>
    <n v="100"/>
    <n v="0"/>
    <n v="0"/>
    <n v="0"/>
    <n v="0.19406977681089357"/>
    <n v="0"/>
    <n v="17.237499999999997"/>
    <n v="0"/>
    <n v="17.237499999999997"/>
    <n v="0"/>
    <n v="0"/>
    <n v="0"/>
    <n v="12132.924000000001"/>
    <s v="Tonelada métrica"/>
    <n v="703.8679622915156"/>
    <m/>
    <m/>
  </r>
  <r>
    <x v="25"/>
    <s v="FROTA 01"/>
    <x v="5"/>
    <x v="5"/>
    <d v="1901-06-24T00:00:00"/>
    <n v="90"/>
    <x v="3"/>
    <s v="CA1014KS113"/>
    <s v="24/06/2023"/>
    <s v="00:00:00"/>
    <s v="24/06/2023"/>
    <s v="23:59:59"/>
    <n v="24.000000000000004"/>
    <n v="0.79916666666666669"/>
    <n v="0.79916666666666669"/>
    <n v="0"/>
    <n v="0"/>
    <n v="0"/>
    <n v="0"/>
    <n v="23.200833333333335"/>
    <n v="7.2861111111111105"/>
    <n v="7.2861111111111105"/>
    <n v="0"/>
    <n v="15.914722222222224"/>
    <n v="15.609166666666669"/>
    <n v="12.266111111111112"/>
    <n v="3.3430555555555554"/>
    <n v="0.30555555555555558"/>
    <n v="0"/>
    <n v="0.30555555555555558"/>
    <n v="96.670138888888886"/>
    <n v="68.595476695042095"/>
    <n v="66.311342592592595"/>
    <n v="95.218547448894782"/>
    <n v="0"/>
    <n v="0"/>
    <n v="1"/>
    <n v="0.21006056586319444"/>
    <n v="0"/>
    <n v="15.914722222222224"/>
    <n v="0.79916666666666669"/>
    <n v="15.914722222222224"/>
    <n v="0.79916666666666669"/>
    <n v="1"/>
    <n v="0"/>
    <n v="10789.013000000001"/>
    <s v="Tonelada métrica"/>
    <n v="677.92656694535117"/>
    <m/>
    <m/>
  </r>
  <r>
    <x v="25"/>
    <s v="FROTA 01"/>
    <x v="5"/>
    <x v="5"/>
    <d v="1901-06-24T00:00:00"/>
    <n v="90"/>
    <x v="4"/>
    <s v="CA1014KS114"/>
    <s v="24/06/2023"/>
    <s v="00:00:00"/>
    <s v="24/06/2023"/>
    <s v="23:59:59"/>
    <n v="24.000000000000004"/>
    <n v="1.7916666666666667"/>
    <n v="1.7916666666666667"/>
    <n v="0"/>
    <n v="0"/>
    <n v="0"/>
    <n v="0"/>
    <n v="22.208333333333332"/>
    <n v="6.3608333333333329"/>
    <n v="6.3608333333333329"/>
    <n v="0"/>
    <n v="15.8475"/>
    <n v="15.8475"/>
    <n v="11.759444444444444"/>
    <n v="4.088055555555556"/>
    <n v="0"/>
    <n v="0"/>
    <n v="0"/>
    <n v="92.5347222222222"/>
    <n v="71.358348968105062"/>
    <n v="66.031249999999986"/>
    <n v="89.842679642840267"/>
    <n v="0"/>
    <n v="0"/>
    <n v="1"/>
    <n v="0.25796217419501855"/>
    <n v="0"/>
    <n v="15.8475"/>
    <n v="1.7916666666666667"/>
    <n v="15.8475"/>
    <n v="1.7916666666666667"/>
    <n v="1"/>
    <n v="0"/>
    <n v="12220.48"/>
    <s v="Tonelada métrica"/>
    <n v="771.12983120365982"/>
    <m/>
    <m/>
  </r>
  <r>
    <x v="25"/>
    <s v="FROTA 01"/>
    <x v="5"/>
    <x v="5"/>
    <d v="1901-06-24T00:00:00"/>
    <n v="90"/>
    <x v="5"/>
    <s v="CA1014KS115"/>
    <s v="24/06/2023"/>
    <s v="00:00:00"/>
    <s v="24/06/2023"/>
    <s v="23:59:59"/>
    <n v="23.999999999999996"/>
    <n v="1.1413888888888888"/>
    <n v="1.1413888888888888"/>
    <n v="0"/>
    <n v="0"/>
    <n v="0"/>
    <n v="0"/>
    <n v="22.858611111111113"/>
    <n v="6.5736111111111102"/>
    <n v="6.5736111111111102"/>
    <n v="0"/>
    <n v="16.285"/>
    <n v="16.10361111111111"/>
    <n v="13.822222222222221"/>
    <n v="2.2813888888888889"/>
    <n v="0.18138888888888888"/>
    <n v="0"/>
    <n v="0.18138888888888888"/>
    <n v="95.244212962962976"/>
    <n v="71.242298671786713"/>
    <n v="67.854166666666686"/>
    <n v="93.450227145931308"/>
    <n v="0"/>
    <n v="0"/>
    <n v="1"/>
    <n v="0.14009142701190597"/>
    <n v="0"/>
    <n v="16.285"/>
    <n v="1.1413888888888888"/>
    <n v="16.285"/>
    <n v="1.1413888888888888"/>
    <n v="1"/>
    <n v="0"/>
    <n v="11749.514999999999"/>
    <s v="Tonelada métrica"/>
    <n v="721.49309180227203"/>
    <m/>
    <m/>
  </r>
  <r>
    <x v="25"/>
    <s v="FROTA 01"/>
    <x v="5"/>
    <x v="5"/>
    <d v="1901-06-24T00:00:00"/>
    <n v="90"/>
    <x v="6"/>
    <s v="CA1014KS116"/>
    <s v="24/06/2023"/>
    <s v="00:00:00"/>
    <s v="24/06/2023"/>
    <s v="23:59:59"/>
    <n v="24"/>
    <n v="0"/>
    <n v="0"/>
    <n v="0"/>
    <n v="0"/>
    <n v="0"/>
    <n v="0"/>
    <n v="24"/>
    <n v="7.9125000000000005"/>
    <n v="7.9125000000000005"/>
    <n v="0"/>
    <n v="16.087499999999995"/>
    <n v="16.087499999999995"/>
    <n v="11.612499999999997"/>
    <n v="4.4749999999999996"/>
    <n v="0"/>
    <n v="0"/>
    <n v="0"/>
    <n v="100"/>
    <n v="67.031249999999972"/>
    <n v="67.031249999999972"/>
    <n v="100"/>
    <n v="0"/>
    <n v="0"/>
    <n v="0"/>
    <n v="0.2781662781662782"/>
    <n v="0"/>
    <n v="16.087499999999995"/>
    <n v="0"/>
    <n v="16.087499999999995"/>
    <n v="0"/>
    <n v="0"/>
    <n v="0"/>
    <n v="10577.888000000001"/>
    <s v="Tonelada métrica"/>
    <n v="657.52217560217605"/>
    <m/>
    <m/>
  </r>
  <r>
    <x v="25"/>
    <s v="FROTA 01"/>
    <x v="5"/>
    <x v="5"/>
    <d v="1901-06-24T00:00:00"/>
    <n v="90"/>
    <x v="7"/>
    <s v="CA1014KS117"/>
    <s v="24/06/2023"/>
    <s v="00:00:00"/>
    <s v="24/06/2023"/>
    <s v="23:59:59"/>
    <n v="24"/>
    <n v="0"/>
    <n v="0"/>
    <n v="0"/>
    <n v="0"/>
    <n v="0"/>
    <n v="0"/>
    <n v="24"/>
    <n v="7.3777777777777773"/>
    <n v="7.3777777777777773"/>
    <n v="0"/>
    <n v="16.622222222222227"/>
    <n v="16.622222222222227"/>
    <n v="14.291944444444447"/>
    <n v="2.3302777777777779"/>
    <n v="0"/>
    <n v="0"/>
    <n v="0"/>
    <n v="100"/>
    <n v="69.259259259259281"/>
    <n v="69.259259259259281"/>
    <n v="100"/>
    <n v="0"/>
    <n v="0"/>
    <n v="0"/>
    <n v="0.14019050802139035"/>
    <n v="0"/>
    <n v="16.622222222222227"/>
    <n v="0"/>
    <n v="16.622222222222227"/>
    <n v="0"/>
    <n v="0"/>
    <n v="0"/>
    <n v="10452.911"/>
    <s v="Tonelada métrica"/>
    <n v="628.85159759358294"/>
    <m/>
    <m/>
  </r>
  <r>
    <x v="25"/>
    <s v="FROTA 01"/>
    <x v="5"/>
    <x v="5"/>
    <d v="1901-06-24T00:00:00"/>
    <n v="90"/>
    <x v="8"/>
    <s v="CA1014KS118"/>
    <s v="24/06/2023"/>
    <s v="00:00:00"/>
    <s v="24/06/2023"/>
    <s v="23:59:59"/>
    <n v="24"/>
    <n v="0"/>
    <n v="0"/>
    <n v="0"/>
    <n v="0"/>
    <n v="0"/>
    <n v="0"/>
    <n v="24"/>
    <n v="8.2288888888888891"/>
    <n v="8.2288888888888891"/>
    <n v="0"/>
    <n v="15.771111111111113"/>
    <n v="15.681111111111111"/>
    <n v="13.849444444444446"/>
    <n v="1.8316666666666666"/>
    <n v="0.09"/>
    <n v="0"/>
    <n v="0.09"/>
    <n v="100"/>
    <n v="65.712962962962976"/>
    <n v="65.712962962962976"/>
    <n v="100"/>
    <n v="0"/>
    <n v="0"/>
    <n v="0"/>
    <n v="0.11614062279836548"/>
    <n v="0"/>
    <n v="15.771111111111113"/>
    <n v="0"/>
    <n v="15.771111111111113"/>
    <n v="0"/>
    <n v="0"/>
    <n v="0"/>
    <n v="11618.379000000001"/>
    <s v="Tonelada métrica"/>
    <n v="736.68741017331229"/>
    <m/>
    <m/>
  </r>
  <r>
    <x v="25"/>
    <s v="FROTA 02"/>
    <x v="5"/>
    <x v="5"/>
    <d v="1901-06-24T00:00:00"/>
    <n v="90"/>
    <x v="9"/>
    <s v="CA1014KS119"/>
    <s v="24/06/2023"/>
    <s v="00:00:00"/>
    <s v="24/06/2023"/>
    <s v="23:59:59"/>
    <n v="24"/>
    <n v="1.3519444444444444"/>
    <n v="1.3519444444444444"/>
    <n v="0"/>
    <n v="0"/>
    <n v="0"/>
    <n v="0"/>
    <n v="22.648055555555555"/>
    <n v="6.5983333333333336"/>
    <n v="6.5983333333333336"/>
    <n v="0"/>
    <n v="16.049722222222222"/>
    <n v="16.049722222222222"/>
    <n v="13.691666666666666"/>
    <n v="2.3580555555555556"/>
    <n v="0"/>
    <n v="0"/>
    <n v="0"/>
    <n v="94.366898148148152"/>
    <n v="70.86578440631402"/>
    <n v="66.873842592592595"/>
    <n v="92.230948504293963"/>
    <n v="0"/>
    <n v="0"/>
    <n v="1"/>
    <n v="0.14692189203689923"/>
    <n v="0"/>
    <n v="16.049722222222222"/>
    <n v="1.3519444444444444"/>
    <n v="16.049722222222222"/>
    <n v="1.3519444444444444"/>
    <n v="1"/>
    <n v="0"/>
    <n v="11869.852999999999"/>
    <s v="Tonelada métrica"/>
    <n v="739.56750376434354"/>
    <m/>
    <m/>
  </r>
  <r>
    <x v="25"/>
    <s v="FROTA 02"/>
    <x v="5"/>
    <x v="5"/>
    <d v="1901-06-24T00:00:00"/>
    <n v="90"/>
    <x v="10"/>
    <s v="CA1014KS120"/>
    <s v="24/06/2023"/>
    <s v="00:00:00"/>
    <s v="24/06/2023"/>
    <s v="23:59:59"/>
    <n v="23.999999999999996"/>
    <n v="3.9980555555555557"/>
    <n v="0"/>
    <n v="0"/>
    <n v="3.9980555555555557"/>
    <n v="3.9980555555555557"/>
    <n v="0"/>
    <n v="20.001944444444437"/>
    <n v="8.0408333333333335"/>
    <n v="8.0408333333333335"/>
    <n v="0"/>
    <n v="11.96111111111111"/>
    <n v="11.96111111111111"/>
    <n v="11.052777777777777"/>
    <n v="0.90833333333333333"/>
    <n v="0"/>
    <n v="0"/>
    <n v="0"/>
    <n v="83.341435185185162"/>
    <n v="59.799741691779985"/>
    <n v="49.837962962962969"/>
    <n v="100"/>
    <n v="0"/>
    <n v="0"/>
    <n v="0"/>
    <n v="7.5940548072457037E-2"/>
    <n v="0"/>
    <n v="11.96111111111111"/>
    <n v="0"/>
    <n v="11.96111111111111"/>
    <n v="3.9980555555555557"/>
    <n v="1"/>
    <n v="1"/>
    <n v="8079.4049999999997"/>
    <s v="Tonelada métrica"/>
    <n v="675.4727821644218"/>
    <m/>
    <m/>
  </r>
  <r>
    <x v="25"/>
    <s v="FROTA 02"/>
    <x v="5"/>
    <x v="5"/>
    <d v="1901-06-24T00:00:00"/>
    <n v="90"/>
    <x v="11"/>
    <s v="CA1014KS121"/>
    <s v="24/06/2023"/>
    <s v="00:00:00"/>
    <s v="24/06/2023"/>
    <s v="23:59:59"/>
    <n v="24.000000000000004"/>
    <n v="0"/>
    <n v="0"/>
    <n v="0"/>
    <n v="0"/>
    <n v="0"/>
    <n v="0"/>
    <n v="24.000000000000004"/>
    <n v="5.5355555555555558"/>
    <n v="5.5355555555555558"/>
    <n v="0"/>
    <n v="18.464444444444446"/>
    <n v="18.330277777777781"/>
    <n v="15.25"/>
    <n v="3.0802777777777779"/>
    <n v="0.13416666666666666"/>
    <n v="0"/>
    <n v="0.13416666666666666"/>
    <n v="100"/>
    <n v="76.93518518518519"/>
    <n v="76.93518518518519"/>
    <n v="100"/>
    <n v="0"/>
    <n v="0"/>
    <n v="0"/>
    <n v="0.166822120592129"/>
    <n v="0"/>
    <n v="18.464444444444446"/>
    <n v="0"/>
    <n v="18.464444444444446"/>
    <n v="0"/>
    <n v="0"/>
    <n v="0"/>
    <n v="12285.040999999999"/>
    <s v="Tonelada métrica"/>
    <n v="665.33499217715712"/>
    <m/>
    <m/>
  </r>
  <r>
    <x v="25"/>
    <s v="FROTA 02"/>
    <x v="5"/>
    <x v="5"/>
    <d v="1901-06-24T00:00:00"/>
    <n v="90"/>
    <x v="12"/>
    <s v="CA1014KS122"/>
    <s v="24/06/2023"/>
    <s v="00:00:00"/>
    <s v="24/06/2023"/>
    <s v="23:59:59"/>
    <n v="24"/>
    <n v="0"/>
    <n v="0"/>
    <n v="0"/>
    <n v="0"/>
    <n v="0"/>
    <n v="0"/>
    <n v="24"/>
    <n v="8.0377777777777766"/>
    <n v="8.0377777777777766"/>
    <n v="0"/>
    <n v="15.962222222222222"/>
    <n v="15.962222222222222"/>
    <n v="13.219444444444445"/>
    <n v="2.7427777777777775"/>
    <n v="0"/>
    <n v="0"/>
    <n v="0"/>
    <n v="100"/>
    <n v="66.509259259259252"/>
    <n v="66.509259259259252"/>
    <n v="100"/>
    <n v="0"/>
    <n v="0"/>
    <n v="0"/>
    <n v="0.17182931922595016"/>
    <n v="0"/>
    <n v="15.962222222222222"/>
    <n v="0"/>
    <n v="15.962222222222222"/>
    <n v="0"/>
    <n v="0"/>
    <n v="0"/>
    <n v="11594.069"/>
    <s v="Tonelada métrica"/>
    <n v="726.34429207851883"/>
    <m/>
    <m/>
  </r>
  <r>
    <x v="25"/>
    <s v="FROTA 02"/>
    <x v="5"/>
    <x v="5"/>
    <d v="1901-06-24T00:00:00"/>
    <n v="90"/>
    <x v="13"/>
    <s v="CA1014KS123"/>
    <s v="24/06/2023"/>
    <s v="00:00:00"/>
    <s v="24/06/2023"/>
    <s v="23:59:59"/>
    <n v="24"/>
    <n v="4.5563888888888888"/>
    <n v="0"/>
    <n v="0"/>
    <n v="4.5563888888888888"/>
    <n v="4.5563888888888888"/>
    <n v="0"/>
    <n v="19.44361111111111"/>
    <n v="7.028888888888889"/>
    <n v="7.028888888888889"/>
    <n v="0"/>
    <n v="12.414722222222226"/>
    <n v="12.21305555555556"/>
    <n v="11.673611111111114"/>
    <n v="0.5394444444444445"/>
    <n v="0.20166666666666666"/>
    <n v="0"/>
    <n v="0.20166666666666666"/>
    <n v="81.015046296296291"/>
    <n v="63.849879280540613"/>
    <n v="51.728009259259281"/>
    <n v="100"/>
    <n v="0"/>
    <n v="0"/>
    <n v="0"/>
    <n v="4.3451994719531012E-2"/>
    <n v="0"/>
    <n v="12.414722222222226"/>
    <n v="0"/>
    <n v="12.414722222222226"/>
    <n v="4.5563888888888888"/>
    <n v="1"/>
    <n v="1"/>
    <n v="8732.5480000000007"/>
    <s v="Tonelada métrica"/>
    <n v="703.40260890967227"/>
    <m/>
    <m/>
  </r>
  <r>
    <x v="25"/>
    <s v="FROTA 01"/>
    <x v="5"/>
    <x v="5"/>
    <d v="1901-06-25T00:00:00"/>
    <n v="90"/>
    <x v="0"/>
    <s v="CA1014KS110"/>
    <s v="25/06/2023"/>
    <s v="00:00:00"/>
    <s v="25/06/2023"/>
    <s v="23:59:59"/>
    <n v="23.999999999999989"/>
    <n v="0"/>
    <n v="0"/>
    <n v="0"/>
    <n v="0"/>
    <n v="0"/>
    <n v="0"/>
    <n v="23.999999999999989"/>
    <n v="7.5916666666666668"/>
    <n v="7.5916666666666668"/>
    <n v="0"/>
    <n v="16.408333333333331"/>
    <n v="16.408333333333331"/>
    <n v="14.569166666666666"/>
    <n v="1.8391666666666668"/>
    <n v="0"/>
    <n v="0"/>
    <n v="0"/>
    <n v="100"/>
    <n v="68.368055555555571"/>
    <n v="68.368055555555571"/>
    <n v="100"/>
    <n v="0"/>
    <n v="0"/>
    <n v="0"/>
    <n v="0.11208735398679535"/>
    <n v="0"/>
    <n v="16.408333333333331"/>
    <n v="0"/>
    <n v="16.408333333333331"/>
    <n v="0"/>
    <n v="0"/>
    <n v="0"/>
    <n v="12417.534"/>
    <s v="Tonelada métrica"/>
    <n v="756.78216353478899"/>
    <m/>
    <m/>
  </r>
  <r>
    <x v="25"/>
    <s v="FROTA 01"/>
    <x v="5"/>
    <x v="5"/>
    <d v="1901-06-25T00:00:00"/>
    <n v="90"/>
    <x v="1"/>
    <s v="CA1014KS111"/>
    <s v="25/06/2023"/>
    <s v="00:00:00"/>
    <s v="25/06/2023"/>
    <s v="23:59:59"/>
    <n v="24.000000000000007"/>
    <n v="0"/>
    <n v="0"/>
    <n v="0"/>
    <n v="0"/>
    <n v="0"/>
    <n v="0"/>
    <n v="24.000000000000007"/>
    <n v="13.654722222222221"/>
    <n v="13.654722222222221"/>
    <n v="0"/>
    <n v="10.345277777777779"/>
    <n v="10.345277777777779"/>
    <n v="9.0002777777777787"/>
    <n v="1.3450000000000002"/>
    <n v="0"/>
    <n v="0"/>
    <n v="0"/>
    <n v="100"/>
    <n v="43.105324074074069"/>
    <n v="43.105324074074069"/>
    <n v="100"/>
    <n v="0"/>
    <n v="0"/>
    <n v="0"/>
    <n v="0.13001100878017346"/>
    <n v="0"/>
    <n v="10.345277777777779"/>
    <n v="0"/>
    <n v="10.345277777777779"/>
    <n v="0"/>
    <n v="0"/>
    <n v="0"/>
    <n v="6822.3649999999998"/>
    <s v="Tonelada métrica"/>
    <n v="659.46658432457093"/>
    <m/>
    <m/>
  </r>
  <r>
    <x v="25"/>
    <s v="FROTA 01"/>
    <x v="5"/>
    <x v="5"/>
    <d v="1901-06-25T00:00:00"/>
    <n v="90"/>
    <x v="2"/>
    <s v="CA1014KS112"/>
    <s v="25/06/2023"/>
    <s v="00:00:00"/>
    <s v="25/06/2023"/>
    <s v="23:59:59"/>
    <n v="24.000000000000004"/>
    <n v="0"/>
    <n v="0"/>
    <n v="0"/>
    <n v="0"/>
    <n v="0"/>
    <n v="0"/>
    <n v="24.000000000000004"/>
    <n v="7.4308333333333332"/>
    <n v="7.4308333333333332"/>
    <n v="0"/>
    <n v="16.569166666666664"/>
    <n v="16.569166666666664"/>
    <n v="13.207777777777777"/>
    <n v="3.361388888888889"/>
    <n v="0"/>
    <n v="0"/>
    <n v="0"/>
    <n v="100"/>
    <n v="69.038194444444429"/>
    <n v="69.038194444444429"/>
    <n v="100"/>
    <n v="0"/>
    <n v="0"/>
    <n v="0"/>
    <n v="0.20287012355613676"/>
    <n v="0"/>
    <n v="16.569166666666664"/>
    <n v="0"/>
    <n v="16.569166666666664"/>
    <n v="0"/>
    <n v="0"/>
    <n v="0"/>
    <n v="11612.194"/>
    <s v="Tonelada métrica"/>
    <n v="700.83150430015564"/>
    <m/>
    <m/>
  </r>
  <r>
    <x v="25"/>
    <s v="FROTA 01"/>
    <x v="5"/>
    <x v="5"/>
    <d v="1901-06-25T00:00:00"/>
    <n v="90"/>
    <x v="3"/>
    <s v="CA1014KS113"/>
    <s v="25/06/2023"/>
    <s v="00:00:00"/>
    <s v="25/06/2023"/>
    <s v="23:59:59"/>
    <n v="24.000000000000004"/>
    <n v="0"/>
    <n v="0"/>
    <n v="0"/>
    <n v="0"/>
    <n v="0"/>
    <n v="0"/>
    <n v="24.000000000000004"/>
    <n v="7.3727777777777774"/>
    <n v="7.3727777777777774"/>
    <n v="0"/>
    <n v="16.627222222222226"/>
    <n v="16.627222222222226"/>
    <n v="13.263611111111112"/>
    <n v="3.3636111111111111"/>
    <n v="0"/>
    <n v="0"/>
    <n v="0"/>
    <n v="100"/>
    <n v="69.280092592592595"/>
    <n v="69.280092592592595"/>
    <n v="100"/>
    <n v="0"/>
    <n v="0"/>
    <n v="0"/>
    <n v="0.20229543252363924"/>
    <n v="0"/>
    <n v="16.627222222222226"/>
    <n v="0"/>
    <n v="16.627222222222226"/>
    <n v="0"/>
    <n v="0"/>
    <n v="0"/>
    <n v="13362.378000000001"/>
    <s v="Tonelada métrica"/>
    <n v="803.64463897891642"/>
    <m/>
    <m/>
  </r>
  <r>
    <x v="25"/>
    <s v="FROTA 01"/>
    <x v="5"/>
    <x v="5"/>
    <d v="1901-06-25T00:00:00"/>
    <n v="90"/>
    <x v="4"/>
    <s v="CA1014KS114"/>
    <s v="25/06/2023"/>
    <s v="00:00:00"/>
    <s v="25/06/2023"/>
    <s v="23:59:59"/>
    <n v="24"/>
    <n v="0.48138888888888887"/>
    <n v="0.48138888888888887"/>
    <n v="0"/>
    <n v="0"/>
    <n v="0"/>
    <n v="0"/>
    <n v="23.51861111111111"/>
    <n v="9.2480555555555561"/>
    <n v="9.2480555555555561"/>
    <n v="0"/>
    <n v="14.270555555555555"/>
    <n v="14.270555555555555"/>
    <n v="11.126944444444444"/>
    <n v="3.1436111111111109"/>
    <n v="0"/>
    <n v="0"/>
    <n v="0"/>
    <n v="97.994212962962962"/>
    <n v="60.677713867268245"/>
    <n v="59.460648148148145"/>
    <n v="96.736776696104101"/>
    <n v="0"/>
    <n v="0"/>
    <n v="1"/>
    <n v="0.22028652625841866"/>
    <n v="0"/>
    <n v="14.270555555555555"/>
    <n v="0.48138888888888887"/>
    <n v="14.270555555555555"/>
    <n v="0.48138888888888887"/>
    <n v="1"/>
    <n v="0"/>
    <n v="10177.761"/>
    <s v="Tonelada métrica"/>
    <n v="713.20005450227723"/>
    <m/>
    <m/>
  </r>
  <r>
    <x v="25"/>
    <s v="FROTA 01"/>
    <x v="5"/>
    <x v="5"/>
    <d v="1901-06-25T00:00:00"/>
    <n v="90"/>
    <x v="5"/>
    <s v="CA1014KS115"/>
    <s v="25/06/2023"/>
    <s v="00:00:00"/>
    <s v="25/06/2023"/>
    <s v="23:59:59"/>
    <n v="24.000000000000007"/>
    <n v="0"/>
    <n v="0"/>
    <n v="0"/>
    <n v="0"/>
    <n v="0"/>
    <n v="0"/>
    <n v="24.000000000000007"/>
    <n v="7.1941666666666659"/>
    <n v="7.1941666666666659"/>
    <n v="0"/>
    <n v="16.805833333333332"/>
    <n v="16.805833333333332"/>
    <n v="14.660555555555558"/>
    <n v="2.1452777777777778"/>
    <n v="0"/>
    <n v="0"/>
    <n v="0"/>
    <n v="100"/>
    <n v="70.024305555555529"/>
    <n v="70.024305555555529"/>
    <n v="100"/>
    <n v="0"/>
    <n v="0"/>
    <n v="0"/>
    <n v="0.12765078263169205"/>
    <n v="0"/>
    <n v="16.805833333333332"/>
    <n v="0"/>
    <n v="16.805833333333332"/>
    <n v="0"/>
    <n v="0"/>
    <n v="0"/>
    <n v="12968.463"/>
    <s v="Tonelada métrica"/>
    <n v="771.66438240690206"/>
    <m/>
    <m/>
  </r>
  <r>
    <x v="25"/>
    <s v="FROTA 01"/>
    <x v="5"/>
    <x v="5"/>
    <d v="1901-06-25T00:00:00"/>
    <n v="90"/>
    <x v="6"/>
    <s v="CA1014KS116"/>
    <s v="25/06/2023"/>
    <s v="00:00:00"/>
    <s v="25/06/2023"/>
    <s v="23:59:59"/>
    <n v="24"/>
    <n v="0"/>
    <n v="0"/>
    <n v="0"/>
    <n v="0"/>
    <n v="0"/>
    <n v="0"/>
    <n v="24"/>
    <n v="7.1472222222222213"/>
    <n v="7.1472222222222213"/>
    <n v="0"/>
    <n v="16.852777777777781"/>
    <n v="16.852777777777781"/>
    <n v="13.481666666666666"/>
    <n v="3.3711111111111114"/>
    <n v="0"/>
    <n v="0"/>
    <n v="0"/>
    <n v="100"/>
    <n v="70.219907407407419"/>
    <n v="70.219907407407419"/>
    <n v="100"/>
    <n v="0"/>
    <n v="0"/>
    <n v="0"/>
    <n v="0.20003296522169109"/>
    <n v="0"/>
    <n v="16.852777777777781"/>
    <n v="0"/>
    <n v="16.852777777777781"/>
    <n v="0"/>
    <n v="0"/>
    <n v="0"/>
    <n v="12016.735000000001"/>
    <s v="Tonelada métrica"/>
    <n v="713.0417999011047"/>
    <m/>
    <m/>
  </r>
  <r>
    <x v="25"/>
    <s v="FROTA 01"/>
    <x v="5"/>
    <x v="5"/>
    <d v="1901-06-25T00:00:00"/>
    <n v="90"/>
    <x v="7"/>
    <s v="CA1014KS117"/>
    <s v="25/06/2023"/>
    <s v="00:00:00"/>
    <s v="25/06/2023"/>
    <s v="23:59:59"/>
    <n v="24.000000000000004"/>
    <n v="0"/>
    <n v="0"/>
    <n v="0"/>
    <n v="0"/>
    <n v="0"/>
    <n v="0"/>
    <n v="24.000000000000004"/>
    <n v="7.4230555555555551"/>
    <n v="7.4230555555555551"/>
    <n v="0"/>
    <n v="16.57694444444445"/>
    <n v="16.57694444444445"/>
    <n v="12.08138888888889"/>
    <n v="4.4955555555555557"/>
    <n v="0"/>
    <n v="0"/>
    <n v="0"/>
    <n v="100"/>
    <n v="69.070601851851862"/>
    <n v="69.070601851851862"/>
    <n v="100"/>
    <n v="0"/>
    <n v="0"/>
    <n v="0"/>
    <n v="0.27119325703369801"/>
    <n v="0"/>
    <n v="16.57694444444445"/>
    <n v="0"/>
    <n v="16.57694444444445"/>
    <n v="0"/>
    <n v="0"/>
    <n v="0"/>
    <n v="10352.093999999999"/>
    <s v="Tonelada métrica"/>
    <n v="624.48746418218047"/>
    <m/>
    <m/>
  </r>
  <r>
    <x v="25"/>
    <s v="FROTA 01"/>
    <x v="5"/>
    <x v="5"/>
    <d v="1901-06-25T00:00:00"/>
    <n v="90"/>
    <x v="8"/>
    <s v="CA1014KS118"/>
    <s v="25/06/2023"/>
    <s v="00:00:00"/>
    <s v="25/06/2023"/>
    <s v="23:59:59"/>
    <n v="23.999999999999993"/>
    <n v="0"/>
    <n v="0"/>
    <n v="0"/>
    <n v="0"/>
    <n v="0"/>
    <n v="0"/>
    <n v="23.999999999999993"/>
    <n v="7.495277777777777"/>
    <n v="7.495277777777777"/>
    <n v="0"/>
    <n v="16.504722222222224"/>
    <n v="16.504722222222224"/>
    <n v="14.103333333333335"/>
    <n v="2.4013888888888886"/>
    <n v="0"/>
    <n v="0"/>
    <n v="0"/>
    <n v="100"/>
    <n v="68.769675925925952"/>
    <n v="68.769675925925952"/>
    <n v="100"/>
    <n v="0"/>
    <n v="0"/>
    <n v="0"/>
    <n v="0.14549707996028069"/>
    <n v="0"/>
    <n v="16.504722222222224"/>
    <n v="0"/>
    <n v="16.504722222222224"/>
    <n v="0"/>
    <n v="0"/>
    <n v="0"/>
    <n v="11938.277"/>
    <s v="Tonelada métrica"/>
    <n v="723.32492720938455"/>
    <m/>
    <m/>
  </r>
  <r>
    <x v="25"/>
    <s v="FROTA 02"/>
    <x v="5"/>
    <x v="5"/>
    <d v="1901-06-25T00:00:00"/>
    <n v="90"/>
    <x v="9"/>
    <s v="CA1014KS119"/>
    <s v="25/06/2023"/>
    <s v="00:00:00"/>
    <s v="25/06/2023"/>
    <s v="23:59:59"/>
    <n v="24"/>
    <n v="0"/>
    <n v="0"/>
    <n v="0"/>
    <n v="0"/>
    <n v="0"/>
    <n v="0"/>
    <n v="24"/>
    <n v="7.4683333333333337"/>
    <n v="7.4683333333333337"/>
    <n v="0"/>
    <n v="16.531666666666666"/>
    <n v="16.531666666666666"/>
    <n v="13.168611111111113"/>
    <n v="3.3630555555555555"/>
    <n v="0"/>
    <n v="0"/>
    <n v="0"/>
    <n v="100"/>
    <n v="68.881944444444443"/>
    <n v="68.881944444444443"/>
    <n v="100"/>
    <n v="0"/>
    <n v="0"/>
    <n v="0"/>
    <n v="0.20343112544947406"/>
    <n v="0"/>
    <n v="16.531666666666666"/>
    <n v="0"/>
    <n v="16.531666666666666"/>
    <n v="0"/>
    <n v="0"/>
    <n v="0"/>
    <n v="11703.199000000001"/>
    <s v="Tonelada métrica"/>
    <n v="707.92614174816003"/>
    <m/>
    <m/>
  </r>
  <r>
    <x v="25"/>
    <s v="FROTA 02"/>
    <x v="5"/>
    <x v="5"/>
    <d v="1901-06-25T00:00:00"/>
    <n v="90"/>
    <x v="10"/>
    <s v="CA1014KS120"/>
    <s v="25/06/2023"/>
    <s v="00:00:00"/>
    <s v="25/06/2023"/>
    <s v="23:59:59"/>
    <n v="23.999999999999996"/>
    <n v="0"/>
    <n v="0"/>
    <n v="0"/>
    <n v="0"/>
    <n v="0"/>
    <n v="0"/>
    <n v="23.999999999999996"/>
    <n v="6.8383333333333329"/>
    <n v="6.8383333333333329"/>
    <n v="0"/>
    <n v="17.161666666666665"/>
    <n v="17.161666666666665"/>
    <n v="15.484166666666663"/>
    <n v="1.6775"/>
    <n v="0"/>
    <n v="0"/>
    <n v="0"/>
    <n v="100"/>
    <n v="71.506944444444457"/>
    <n v="71.506944444444457"/>
    <n v="100"/>
    <n v="0"/>
    <n v="0"/>
    <n v="0"/>
    <n v="9.7746916577643977E-2"/>
    <n v="0"/>
    <n v="17.161666666666665"/>
    <n v="0"/>
    <n v="17.161666666666665"/>
    <n v="0"/>
    <n v="0"/>
    <n v="0"/>
    <n v="14618.625"/>
    <s v="Tonelada métrica"/>
    <n v="851.81849082256963"/>
    <m/>
    <m/>
  </r>
  <r>
    <x v="25"/>
    <s v="FROTA 02"/>
    <x v="5"/>
    <x v="5"/>
    <d v="1901-06-25T00:00:00"/>
    <n v="90"/>
    <x v="11"/>
    <s v="CA1014KS121"/>
    <s v="25/06/2023"/>
    <s v="00:00:00"/>
    <s v="25/06/2023"/>
    <s v="23:59:59"/>
    <n v="23.999999999999996"/>
    <n v="0"/>
    <n v="0"/>
    <n v="0"/>
    <n v="0"/>
    <n v="0"/>
    <n v="0"/>
    <n v="23.999999999999996"/>
    <n v="6.7619444444444436"/>
    <n v="6.7619444444444436"/>
    <n v="0"/>
    <n v="17.238055555555558"/>
    <n v="17.238055555555558"/>
    <n v="14.665555555555555"/>
    <n v="2.5724999999999998"/>
    <n v="0"/>
    <n v="0"/>
    <n v="0"/>
    <n v="100"/>
    <n v="71.825231481481495"/>
    <n v="71.825231481481495"/>
    <n v="100"/>
    <n v="0"/>
    <n v="0"/>
    <n v="0"/>
    <n v="0.14923376895434839"/>
    <n v="0"/>
    <n v="17.238055555555558"/>
    <n v="0"/>
    <n v="17.238055555555558"/>
    <n v="0"/>
    <n v="0"/>
    <n v="0"/>
    <n v="12572.826999999999"/>
    <s v="Tonelada métrica"/>
    <n v="729.36457128124164"/>
    <m/>
    <m/>
  </r>
  <r>
    <x v="25"/>
    <s v="FROTA 02"/>
    <x v="5"/>
    <x v="5"/>
    <d v="1901-06-25T00:00:00"/>
    <n v="90"/>
    <x v="12"/>
    <s v="CA1014KS122"/>
    <s v="25/06/2023"/>
    <s v="00:00:00"/>
    <s v="25/06/2023"/>
    <s v="23:59:59"/>
    <n v="24"/>
    <n v="0"/>
    <n v="0"/>
    <n v="0"/>
    <n v="0"/>
    <n v="0"/>
    <n v="0"/>
    <n v="24"/>
    <n v="6.6219444444444457"/>
    <n v="6.6219444444444457"/>
    <n v="0"/>
    <n v="17.378055555555555"/>
    <n v="17.378055555555555"/>
    <n v="15.221388888888891"/>
    <n v="2.1566666666666667"/>
    <n v="0"/>
    <n v="0"/>
    <n v="0"/>
    <n v="100"/>
    <n v="72.40856481481481"/>
    <n v="72.40856481481481"/>
    <n v="100"/>
    <n v="0"/>
    <n v="0"/>
    <n v="0"/>
    <n v="0.12410287559342083"/>
    <n v="0"/>
    <n v="17.378055555555555"/>
    <n v="0"/>
    <n v="17.378055555555555"/>
    <n v="0"/>
    <n v="0"/>
    <n v="0"/>
    <n v="15089.278"/>
    <s v="Tonelada métrica"/>
    <n v="868.29495692204432"/>
    <m/>
    <m/>
  </r>
  <r>
    <x v="25"/>
    <s v="FROTA 02"/>
    <x v="5"/>
    <x v="5"/>
    <d v="1901-06-25T00:00:00"/>
    <n v="90"/>
    <x v="13"/>
    <s v="CA1014KS123"/>
    <s v="25/06/2023"/>
    <s v="00:00:00"/>
    <s v="25/06/2023"/>
    <s v="23:59:59"/>
    <n v="24"/>
    <n v="0"/>
    <n v="0"/>
    <n v="0"/>
    <n v="0"/>
    <n v="0"/>
    <n v="0"/>
    <n v="24"/>
    <n v="9.1758333333333333"/>
    <n v="9.1758333333333333"/>
    <n v="0"/>
    <n v="14.824166666666665"/>
    <n v="14.824166666666665"/>
    <n v="12.755833333333332"/>
    <n v="2.0683333333333334"/>
    <n v="0"/>
    <n v="0"/>
    <n v="0"/>
    <n v="100"/>
    <n v="61.767361111111107"/>
    <n v="61.767361111111107"/>
    <n v="100"/>
    <n v="0"/>
    <n v="0"/>
    <n v="0"/>
    <n v="0.13952442520658837"/>
    <n v="0"/>
    <n v="14.824166666666665"/>
    <n v="0"/>
    <n v="14.824166666666665"/>
    <n v="0"/>
    <n v="0"/>
    <n v="0"/>
    <n v="10695.996999999999"/>
    <s v="Tonelada métrica"/>
    <n v="721.52433526336529"/>
    <m/>
    <m/>
  </r>
  <r>
    <x v="26"/>
    <s v="FROTA 01"/>
    <x v="5"/>
    <x v="5"/>
    <d v="1901-06-26T00:00:00"/>
    <n v="90"/>
    <x v="0"/>
    <s v="CA1014KS110"/>
    <s v="26/06/2023"/>
    <s v="00:00:00"/>
    <s v="26/06/2023"/>
    <s v="23:59:59"/>
    <n v="23.999999999999996"/>
    <n v="0"/>
    <n v="0"/>
    <n v="0"/>
    <n v="0"/>
    <n v="0"/>
    <n v="0"/>
    <n v="23.999999999999996"/>
    <n v="7.600833333333334"/>
    <n v="7.600833333333334"/>
    <n v="0"/>
    <n v="16.399166666666666"/>
    <n v="16.399166666666666"/>
    <n v="14.294166666666667"/>
    <n v="2.105"/>
    <n v="0"/>
    <n v="0"/>
    <n v="0"/>
    <n v="100"/>
    <n v="68.329861111111128"/>
    <n v="68.329861111111128"/>
    <n v="100"/>
    <n v="0"/>
    <n v="0"/>
    <n v="0"/>
    <n v="0.12836018090350121"/>
    <n v="0"/>
    <n v="16.399166666666666"/>
    <n v="0"/>
    <n v="16.399166666666666"/>
    <n v="0"/>
    <n v="0"/>
    <n v="0"/>
    <n v="11273.931"/>
    <s v="Tonelada métrica"/>
    <n v="687.46974947914009"/>
    <m/>
    <m/>
  </r>
  <r>
    <x v="26"/>
    <s v="FROTA 01"/>
    <x v="5"/>
    <x v="5"/>
    <d v="1901-06-26T00:00:00"/>
    <n v="90"/>
    <x v="1"/>
    <s v="CA1014KS111"/>
    <s v="26/06/2023"/>
    <s v="00:00:00"/>
    <s v="26/06/2023"/>
    <s v="23:59:59"/>
    <n v="24"/>
    <n v="0.48277777777777775"/>
    <n v="0.48277777777777775"/>
    <n v="0"/>
    <n v="0"/>
    <n v="0"/>
    <n v="0"/>
    <n v="23.517222222222223"/>
    <n v="8.3094444444444431"/>
    <n v="8.3094444444444431"/>
    <n v="0"/>
    <n v="15.207777777777778"/>
    <n v="15.207777777777778"/>
    <n v="11.866111111111111"/>
    <n v="3.3416666666666668"/>
    <n v="0"/>
    <n v="0"/>
    <n v="0"/>
    <n v="97.988425925925924"/>
    <n v="64.666556424369844"/>
    <n v="63.36574074074074"/>
    <n v="96.923131395390016"/>
    <n v="0"/>
    <n v="0"/>
    <n v="1"/>
    <n v="0.21973405421202602"/>
    <n v="0"/>
    <n v="15.207777777777778"/>
    <n v="0.48277777777777775"/>
    <n v="15.207777777777778"/>
    <n v="0.48277777777777775"/>
    <n v="1"/>
    <n v="0"/>
    <n v="10320.718999999999"/>
    <s v="Tonelada métrica"/>
    <n v="678.6474099510483"/>
    <m/>
    <m/>
  </r>
  <r>
    <x v="26"/>
    <s v="FROTA 01"/>
    <x v="5"/>
    <x v="5"/>
    <d v="1901-06-26T00:00:00"/>
    <n v="90"/>
    <x v="2"/>
    <s v="CA1014KS112"/>
    <s v="26/06/2023"/>
    <s v="00:00:00"/>
    <s v="26/06/2023"/>
    <s v="23:59:59"/>
    <n v="24.000000000000004"/>
    <n v="0"/>
    <n v="0"/>
    <n v="0"/>
    <n v="0"/>
    <n v="0"/>
    <n v="0"/>
    <n v="24.000000000000004"/>
    <n v="5.6000000000000005"/>
    <n v="5.6000000000000005"/>
    <n v="0"/>
    <n v="18.400000000000002"/>
    <n v="18.400000000000002"/>
    <n v="13.79777777777778"/>
    <n v="4.6022222222222222"/>
    <n v="0"/>
    <n v="0"/>
    <n v="0"/>
    <n v="100"/>
    <n v="76.666666666666657"/>
    <n v="76.666666666666657"/>
    <n v="100"/>
    <n v="0"/>
    <n v="0"/>
    <n v="0"/>
    <n v="0.25012077294685986"/>
    <n v="0"/>
    <n v="18.400000000000002"/>
    <n v="0"/>
    <n v="18.400000000000002"/>
    <n v="0"/>
    <n v="0"/>
    <n v="0"/>
    <n v="11379.541999999999"/>
    <s v="Tonelada métrica"/>
    <n v="618.45336956521703"/>
    <m/>
    <m/>
  </r>
  <r>
    <x v="26"/>
    <s v="FROTA 01"/>
    <x v="5"/>
    <x v="5"/>
    <d v="1901-06-26T00:00:00"/>
    <n v="90"/>
    <x v="3"/>
    <s v="CA1014KS113"/>
    <s v="26/06/2023"/>
    <s v="00:00:00"/>
    <s v="26/06/2023"/>
    <s v="23:59:59"/>
    <n v="24"/>
    <n v="0"/>
    <n v="0"/>
    <n v="0"/>
    <n v="0"/>
    <n v="0"/>
    <n v="0"/>
    <n v="24"/>
    <n v="7.121666666666667"/>
    <n v="7.121666666666667"/>
    <n v="0"/>
    <n v="16.878333333333337"/>
    <n v="16.878333333333337"/>
    <n v="13.199722222222221"/>
    <n v="3.6786111111111111"/>
    <n v="0"/>
    <n v="0"/>
    <n v="0"/>
    <n v="100"/>
    <n v="70.3263888888889"/>
    <n v="70.3263888888889"/>
    <n v="100"/>
    <n v="0"/>
    <n v="0"/>
    <n v="0"/>
    <n v="0.2179487179487179"/>
    <n v="0"/>
    <n v="16.878333333333337"/>
    <n v="0"/>
    <n v="16.878333333333337"/>
    <n v="0"/>
    <n v="0"/>
    <n v="0"/>
    <n v="12901.606"/>
    <s v="Tonelada métrica"/>
    <n v="764.38862446924122"/>
    <m/>
    <m/>
  </r>
  <r>
    <x v="26"/>
    <s v="FROTA 01"/>
    <x v="5"/>
    <x v="5"/>
    <d v="1901-06-26T00:00:00"/>
    <n v="90"/>
    <x v="4"/>
    <s v="CA1014KS114"/>
    <s v="26/06/2023"/>
    <s v="00:00:00"/>
    <s v="26/06/2023"/>
    <s v="23:59:59"/>
    <n v="24"/>
    <n v="0"/>
    <n v="0"/>
    <n v="0"/>
    <n v="0"/>
    <n v="0"/>
    <n v="0"/>
    <n v="24"/>
    <n v="9.1213888888888892"/>
    <n v="9.1213888888888892"/>
    <n v="0"/>
    <n v="14.878611111111109"/>
    <n v="14.878611111111109"/>
    <n v="11.926388888888891"/>
    <n v="2.9522222222222219"/>
    <n v="0"/>
    <n v="0"/>
    <n v="0"/>
    <n v="100"/>
    <n v="61.994212962962955"/>
    <n v="61.994212962962955"/>
    <n v="100"/>
    <n v="0"/>
    <n v="0"/>
    <n v="0"/>
    <n v="0.19842055150010268"/>
    <n v="0"/>
    <n v="14.878611111111109"/>
    <n v="0"/>
    <n v="14.878611111111109"/>
    <n v="0"/>
    <n v="0"/>
    <n v="0"/>
    <n v="10735.127"/>
    <s v="Tonelada métrica"/>
    <n v="721.51405261094419"/>
    <m/>
    <m/>
  </r>
  <r>
    <x v="26"/>
    <s v="FROTA 01"/>
    <x v="5"/>
    <x v="5"/>
    <d v="1901-06-26T00:00:00"/>
    <n v="90"/>
    <x v="5"/>
    <s v="CA1014KS115"/>
    <s v="26/06/2023"/>
    <s v="00:00:00"/>
    <s v="26/06/2023"/>
    <s v="23:59:59"/>
    <n v="24.000000000000004"/>
    <n v="2.1297222222222221"/>
    <n v="0"/>
    <n v="0"/>
    <n v="2.1297222222222221"/>
    <n v="2.1297222222222221"/>
    <n v="0"/>
    <n v="21.870277777777783"/>
    <n v="6.8199999999999994"/>
    <n v="6.8199999999999994"/>
    <n v="0"/>
    <n v="15.050277777777779"/>
    <n v="14.87638888888889"/>
    <n v="12.948333333333334"/>
    <n v="1.9280555555555554"/>
    <n v="0.1738888888888889"/>
    <n v="0"/>
    <n v="0.1738888888888889"/>
    <n v="91.126157407407419"/>
    <n v="68.816125385797562"/>
    <n v="62.709490740740733"/>
    <n v="100"/>
    <n v="0"/>
    <n v="0"/>
    <n v="0"/>
    <n v="0.12810763920931689"/>
    <n v="0"/>
    <n v="15.050277777777779"/>
    <n v="0"/>
    <n v="15.050277777777779"/>
    <n v="2.1297222222222221"/>
    <n v="1"/>
    <n v="1"/>
    <n v="11991.906999999999"/>
    <s v="Tonelada métrica"/>
    <n v="796.78974548273413"/>
    <m/>
    <m/>
  </r>
  <r>
    <x v="26"/>
    <s v="FROTA 01"/>
    <x v="5"/>
    <x v="5"/>
    <d v="1901-06-26T00:00:00"/>
    <n v="90"/>
    <x v="6"/>
    <s v="CA1014KS116"/>
    <s v="26/06/2023"/>
    <s v="00:00:00"/>
    <s v="26/06/2023"/>
    <s v="23:59:59"/>
    <n v="24.000000000000004"/>
    <n v="0.61638888888888888"/>
    <n v="0.61638888888888888"/>
    <n v="0"/>
    <n v="0"/>
    <n v="0"/>
    <n v="0"/>
    <n v="23.383611111111112"/>
    <n v="7.3555555555555561"/>
    <n v="7.3555555555555561"/>
    <n v="0"/>
    <n v="16.028055555555557"/>
    <n v="16.028055555555557"/>
    <n v="13.129444444444443"/>
    <n v="2.8986111111111112"/>
    <n v="0"/>
    <n v="0"/>
    <n v="0"/>
    <n v="97.431712962962948"/>
    <n v="68.543970729737126"/>
    <n v="66.78356481481481"/>
    <n v="96.296728971962622"/>
    <n v="0"/>
    <n v="0"/>
    <n v="1"/>
    <n v="0.18084608585639764"/>
    <n v="0"/>
    <n v="16.028055555555557"/>
    <n v="0.61638888888888888"/>
    <n v="16.028055555555557"/>
    <n v="0.61638888888888888"/>
    <n v="1"/>
    <n v="0"/>
    <n v="12701.437"/>
    <s v="Tonelada métrica"/>
    <n v="792.45027295887451"/>
    <m/>
    <m/>
  </r>
  <r>
    <x v="26"/>
    <s v="FROTA 01"/>
    <x v="5"/>
    <x v="5"/>
    <d v="1901-06-26T00:00:00"/>
    <n v="90"/>
    <x v="7"/>
    <s v="CA1014KS117"/>
    <s v="26/06/2023"/>
    <s v="00:00:00"/>
    <s v="26/06/2023"/>
    <s v="23:59:59"/>
    <n v="23.999999999999996"/>
    <n v="0"/>
    <n v="0"/>
    <n v="0"/>
    <n v="0"/>
    <n v="0"/>
    <n v="0"/>
    <n v="23.999999999999996"/>
    <n v="7.5908333333333333"/>
    <n v="7.5908333333333333"/>
    <n v="0"/>
    <n v="16.409166666666664"/>
    <n v="16.409166666666664"/>
    <n v="13.481944444444443"/>
    <n v="2.9272222222222224"/>
    <n v="0"/>
    <n v="0"/>
    <n v="0"/>
    <n v="100"/>
    <n v="68.371527777777771"/>
    <n v="68.371527777777771"/>
    <n v="100"/>
    <n v="0"/>
    <n v="0"/>
    <n v="0"/>
    <n v="0.17838945034110343"/>
    <n v="0"/>
    <n v="16.409166666666664"/>
    <n v="0"/>
    <n v="16.409166666666664"/>
    <n v="0"/>
    <n v="0"/>
    <n v="0"/>
    <n v="12376.466"/>
    <s v="Tonelada métrica"/>
    <n v="754.24098319028985"/>
    <m/>
    <m/>
  </r>
  <r>
    <x v="26"/>
    <s v="FROTA 01"/>
    <x v="5"/>
    <x v="5"/>
    <d v="1901-06-26T00:00:00"/>
    <n v="90"/>
    <x v="8"/>
    <s v="CA1014KS118"/>
    <s v="26/06/2023"/>
    <s v="00:00:00"/>
    <s v="26/06/2023"/>
    <s v="23:59:59"/>
    <n v="24.000000000000004"/>
    <n v="0"/>
    <n v="0"/>
    <n v="0"/>
    <n v="0"/>
    <n v="0"/>
    <n v="0"/>
    <n v="24.000000000000004"/>
    <n v="7.6300000000000026"/>
    <n v="7.6300000000000026"/>
    <n v="0"/>
    <n v="16.37"/>
    <n v="16.37"/>
    <n v="14.309166666666664"/>
    <n v="2.0608333333333335"/>
    <n v="0"/>
    <n v="0"/>
    <n v="0"/>
    <n v="100"/>
    <n v="68.208333333333329"/>
    <n v="68.208333333333329"/>
    <n v="100"/>
    <n v="0"/>
    <n v="0"/>
    <n v="0"/>
    <n v="0.12589085725921401"/>
    <n v="0"/>
    <n v="16.37"/>
    <n v="0"/>
    <n v="16.37"/>
    <n v="0"/>
    <n v="0"/>
    <n v="0"/>
    <n v="12402.085999999999"/>
    <s v="Tonelada métrica"/>
    <n v="757.61062919975507"/>
    <m/>
    <m/>
  </r>
  <r>
    <x v="26"/>
    <s v="FROTA 02"/>
    <x v="5"/>
    <x v="5"/>
    <d v="1901-06-26T00:00:00"/>
    <n v="90"/>
    <x v="9"/>
    <s v="CA1014KS119"/>
    <s v="26/06/2023"/>
    <s v="00:00:00"/>
    <s v="26/06/2023"/>
    <s v="23:59:59"/>
    <n v="24.000000000000007"/>
    <n v="0"/>
    <n v="0"/>
    <n v="0"/>
    <n v="0"/>
    <n v="0"/>
    <n v="0"/>
    <n v="24.000000000000007"/>
    <n v="7.1477777777777787"/>
    <n v="7.1477777777777787"/>
    <n v="0"/>
    <n v="16.852222222222224"/>
    <n v="16.852222222222224"/>
    <n v="14.281944444444443"/>
    <n v="2.5702777777777781"/>
    <n v="0"/>
    <n v="0"/>
    <n v="0"/>
    <n v="100"/>
    <n v="70.217592592592581"/>
    <n v="70.217592592592581"/>
    <n v="100"/>
    <n v="0"/>
    <n v="0"/>
    <n v="0"/>
    <n v="0.15251862596426452"/>
    <n v="0"/>
    <n v="16.852222222222224"/>
    <n v="0"/>
    <n v="16.852222222222224"/>
    <n v="0"/>
    <n v="0"/>
    <n v="0"/>
    <n v="14529.675999999999"/>
    <s v="Tonelada métrica"/>
    <n v="862.18160479989399"/>
    <m/>
    <m/>
  </r>
  <r>
    <x v="26"/>
    <s v="FROTA 02"/>
    <x v="5"/>
    <x v="5"/>
    <d v="1901-06-26T00:00:00"/>
    <n v="90"/>
    <x v="10"/>
    <s v="CA1014KS120"/>
    <s v="26/06/2023"/>
    <s v="00:00:00"/>
    <s v="26/06/2023"/>
    <s v="23:59:59"/>
    <n v="23.999999999999996"/>
    <n v="0"/>
    <n v="0"/>
    <n v="0"/>
    <n v="0"/>
    <n v="0"/>
    <n v="0"/>
    <n v="23.999999999999996"/>
    <n v="5.4252777777777776"/>
    <n v="5.4252777777777776"/>
    <n v="0"/>
    <n v="18.574722222222224"/>
    <n v="18.574722222222224"/>
    <n v="15.679444444444444"/>
    <n v="2.8952777777777778"/>
    <n v="0"/>
    <n v="0"/>
    <n v="0"/>
    <n v="100"/>
    <n v="77.394675925925952"/>
    <n v="77.394675925925952"/>
    <n v="100"/>
    <n v="0"/>
    <n v="0"/>
    <n v="0"/>
    <n v="0.1558719286964064"/>
    <n v="0"/>
    <n v="18.574722222222224"/>
    <n v="0"/>
    <n v="18.574722222222224"/>
    <n v="0"/>
    <n v="0"/>
    <n v="0"/>
    <n v="14787.832"/>
    <s v="Tonelada métrica"/>
    <n v="796.12668351553043"/>
    <m/>
    <m/>
  </r>
  <r>
    <x v="26"/>
    <s v="FROTA 02"/>
    <x v="5"/>
    <x v="5"/>
    <d v="1901-06-26T00:00:00"/>
    <n v="90"/>
    <x v="11"/>
    <s v="CA1014KS121"/>
    <s v="26/06/2023"/>
    <s v="00:00:00"/>
    <s v="26/06/2023"/>
    <s v="23:59:59"/>
    <n v="23.999999999999996"/>
    <n v="0"/>
    <n v="0"/>
    <n v="0"/>
    <n v="0"/>
    <n v="0"/>
    <n v="0"/>
    <n v="23.999999999999996"/>
    <n v="8.3505555555555553"/>
    <n v="8.3505555555555553"/>
    <n v="0"/>
    <n v="15.649444444444445"/>
    <n v="15.649444444444445"/>
    <n v="11.979722222222222"/>
    <n v="3.6697222222222221"/>
    <n v="0"/>
    <n v="0"/>
    <n v="0"/>
    <n v="100"/>
    <n v="65.206018518518533"/>
    <n v="65.206018518518533"/>
    <n v="100"/>
    <n v="0"/>
    <n v="0"/>
    <n v="0"/>
    <n v="0.23449536724768361"/>
    <n v="0"/>
    <n v="15.649444444444445"/>
    <n v="0"/>
    <n v="15.649444444444445"/>
    <n v="0"/>
    <n v="0"/>
    <n v="0"/>
    <n v="10841.138999999999"/>
    <s v="Tonelada métrica"/>
    <n v="692.74912847456437"/>
    <m/>
    <m/>
  </r>
  <r>
    <x v="26"/>
    <s v="FROTA 02"/>
    <x v="5"/>
    <x v="5"/>
    <d v="1901-06-26T00:00:00"/>
    <n v="90"/>
    <x v="12"/>
    <s v="CA1014KS122"/>
    <s v="26/06/2023"/>
    <s v="00:00:00"/>
    <s v="26/06/2023"/>
    <s v="23:59:59"/>
    <n v="24"/>
    <n v="5.2877777777777775"/>
    <n v="5.2877777777777775"/>
    <n v="0"/>
    <n v="0"/>
    <n v="0"/>
    <n v="0"/>
    <n v="18.712222222222223"/>
    <n v="6.9216666666666669"/>
    <n v="6.9216666666666669"/>
    <n v="0"/>
    <n v="11.790555555555557"/>
    <n v="11.790555555555557"/>
    <n v="10.257777777777779"/>
    <n v="1.5327777777777778"/>
    <n v="0"/>
    <n v="0"/>
    <n v="0"/>
    <n v="77.967592592592595"/>
    <n v="63.009916275755593"/>
    <n v="49.127314814814824"/>
    <n v="69.038092449822713"/>
    <n v="0"/>
    <n v="0"/>
    <n v="2"/>
    <n v="0.13000047118691985"/>
    <n v="0"/>
    <n v="5.8952777777777783"/>
    <n v="2.6438888888888887"/>
    <n v="5.8952777777777783"/>
    <n v="2.6438888888888887"/>
    <n v="2"/>
    <n v="0"/>
    <n v="8740.0740000000005"/>
    <s v="Tonelada métrica"/>
    <n v="741.2775385195298"/>
    <m/>
    <m/>
  </r>
  <r>
    <x v="26"/>
    <s v="FROTA 02"/>
    <x v="5"/>
    <x v="5"/>
    <d v="1901-06-26T00:00:00"/>
    <n v="90"/>
    <x v="13"/>
    <s v="CA1014KS123"/>
    <s v="26/06/2023"/>
    <s v="00:00:00"/>
    <s v="26/06/2023"/>
    <s v="23:59:59"/>
    <n v="24"/>
    <n v="8.2727777777777778"/>
    <n v="8.2727777777777778"/>
    <n v="0"/>
    <n v="0"/>
    <n v="0"/>
    <n v="0"/>
    <n v="15.72722222222222"/>
    <n v="5.7372222222222229"/>
    <n v="5.7372222222222229"/>
    <n v="0"/>
    <n v="9.990000000000002"/>
    <n v="9.990000000000002"/>
    <n v="8.2094444444444452"/>
    <n v="1.7805555555555554"/>
    <n v="0"/>
    <n v="0"/>
    <n v="0"/>
    <n v="65.530092592592581"/>
    <n v="63.520435197287107"/>
    <n v="41.625000000000007"/>
    <n v="54.701426702765197"/>
    <n v="0"/>
    <n v="0"/>
    <n v="1"/>
    <n v="0.17823378934490042"/>
    <n v="0"/>
    <n v="9.990000000000002"/>
    <n v="8.2727777777777778"/>
    <n v="9.990000000000002"/>
    <n v="8.2727777777777778"/>
    <n v="1"/>
    <n v="0"/>
    <n v="7095.32"/>
    <s v="Tonelada métrica"/>
    <n v="710.24224224224224"/>
    <m/>
    <m/>
  </r>
  <r>
    <x v="26"/>
    <s v="FROTA 01"/>
    <x v="5"/>
    <x v="5"/>
    <d v="1901-06-27T00:00:00"/>
    <n v="90"/>
    <x v="0"/>
    <s v="CA1014KS110"/>
    <s v="27/06/2023"/>
    <s v="00:00:00"/>
    <s v="27/06/2023"/>
    <s v="23:59:59"/>
    <n v="23.999999999999996"/>
    <n v="0"/>
    <n v="0"/>
    <n v="0"/>
    <n v="0"/>
    <n v="0"/>
    <n v="0"/>
    <n v="23.999999999999996"/>
    <n v="5.1472222222222221"/>
    <n v="5.1472222222222221"/>
    <n v="0"/>
    <n v="18.852777777777778"/>
    <n v="18.852777777777778"/>
    <n v="16.549166666666668"/>
    <n v="2.3036111111111111"/>
    <n v="0"/>
    <n v="0"/>
    <n v="0"/>
    <n v="100"/>
    <n v="78.553240740740748"/>
    <n v="78.553240740740748"/>
    <n v="100"/>
    <n v="0"/>
    <n v="0"/>
    <n v="0"/>
    <n v="0.12218947988802122"/>
    <n v="0"/>
    <n v="18.852777777777778"/>
    <n v="0"/>
    <n v="18.852777777777778"/>
    <n v="0"/>
    <n v="0"/>
    <n v="0"/>
    <n v="12191.541999999999"/>
    <s v="Tonelada métrica"/>
    <n v="646.67085899513802"/>
    <m/>
    <m/>
  </r>
  <r>
    <x v="26"/>
    <s v="FROTA 01"/>
    <x v="5"/>
    <x v="5"/>
    <d v="1901-06-27T00:00:00"/>
    <n v="90"/>
    <x v="1"/>
    <s v="CA1014KS111"/>
    <s v="27/06/2023"/>
    <s v="00:00:00"/>
    <s v="27/06/2023"/>
    <s v="23:59:59"/>
    <n v="23.999999999999996"/>
    <n v="0"/>
    <n v="0"/>
    <n v="0"/>
    <n v="0"/>
    <n v="0"/>
    <n v="0"/>
    <n v="23.999999999999996"/>
    <n v="5.9511111111111115"/>
    <n v="5.9511111111111115"/>
    <n v="0"/>
    <n v="18.048888888888889"/>
    <n v="18.048888888888889"/>
    <n v="13.644166666666669"/>
    <n v="4.4047222222222224"/>
    <n v="0"/>
    <n v="0"/>
    <n v="0"/>
    <n v="100"/>
    <n v="75.203703703703724"/>
    <n v="75.203703703703724"/>
    <n v="100"/>
    <n v="0"/>
    <n v="0"/>
    <n v="0"/>
    <n v="0.24404395469096282"/>
    <n v="0"/>
    <n v="18.048888888888889"/>
    <n v="0"/>
    <n v="18.048888888888889"/>
    <n v="0"/>
    <n v="0"/>
    <n v="0"/>
    <n v="12437.874"/>
    <s v="Tonelada métrica"/>
    <n v="689.12131248460969"/>
    <m/>
    <m/>
  </r>
  <r>
    <x v="26"/>
    <s v="FROTA 01"/>
    <x v="5"/>
    <x v="5"/>
    <d v="1901-06-27T00:00:00"/>
    <n v="90"/>
    <x v="2"/>
    <s v="CA1014KS112"/>
    <s v="27/06/2023"/>
    <s v="00:00:00"/>
    <s v="27/06/2023"/>
    <s v="23:59:59"/>
    <n v="24"/>
    <n v="0"/>
    <n v="0"/>
    <n v="0"/>
    <n v="0"/>
    <n v="0"/>
    <n v="0"/>
    <n v="24"/>
    <n v="7.5627777777777778"/>
    <n v="7.5627777777777778"/>
    <n v="0"/>
    <n v="16.437222222222221"/>
    <n v="16.437222222222221"/>
    <n v="13.541111111111112"/>
    <n v="2.8961111111111109"/>
    <n v="0"/>
    <n v="0"/>
    <n v="0"/>
    <n v="100"/>
    <n v="68.488425925925924"/>
    <n v="68.488425925925924"/>
    <n v="100"/>
    <n v="0"/>
    <n v="0"/>
    <n v="0"/>
    <n v="0.17619224659478824"/>
    <n v="0"/>
    <n v="16.437222222222221"/>
    <n v="0"/>
    <n v="16.437222222222221"/>
    <n v="0"/>
    <n v="0"/>
    <n v="0"/>
    <n v="11273.356"/>
    <s v="Tonelada métrica"/>
    <n v="685.84313380876711"/>
    <m/>
    <m/>
  </r>
  <r>
    <x v="26"/>
    <s v="FROTA 01"/>
    <x v="5"/>
    <x v="5"/>
    <d v="1901-06-27T00:00:00"/>
    <n v="90"/>
    <x v="3"/>
    <s v="CA1014KS113"/>
    <s v="27/06/2023"/>
    <s v="00:00:00"/>
    <s v="27/06/2023"/>
    <s v="23:59:59"/>
    <n v="23.999999999999996"/>
    <n v="0"/>
    <n v="0"/>
    <n v="0"/>
    <n v="0"/>
    <n v="0"/>
    <n v="0"/>
    <n v="23.999999999999996"/>
    <n v="7.9563888888888892"/>
    <n v="7.9563888888888892"/>
    <n v="0"/>
    <n v="16.043611111111108"/>
    <n v="16.043611111111108"/>
    <n v="12.205"/>
    <n v="3.8386111111111112"/>
    <n v="0"/>
    <n v="0"/>
    <n v="0"/>
    <n v="100"/>
    <n v="66.848379629629633"/>
    <n v="66.848379629629633"/>
    <n v="100"/>
    <n v="0"/>
    <n v="0"/>
    <n v="0"/>
    <n v="0.23926104195162495"/>
    <n v="0"/>
    <n v="16.043611111111108"/>
    <n v="0"/>
    <n v="16.043611111111108"/>
    <n v="0"/>
    <n v="0"/>
    <n v="0"/>
    <n v="12257.450999999999"/>
    <s v="Tonelada métrica"/>
    <n v="764.00823449971426"/>
    <m/>
    <m/>
  </r>
  <r>
    <x v="26"/>
    <s v="FROTA 01"/>
    <x v="5"/>
    <x v="5"/>
    <d v="1901-06-27T00:00:00"/>
    <n v="90"/>
    <x v="4"/>
    <s v="CA1014KS114"/>
    <s v="27/06/2023"/>
    <s v="00:00:00"/>
    <s v="27/06/2023"/>
    <s v="23:59:59"/>
    <n v="24"/>
    <n v="0"/>
    <n v="0"/>
    <n v="0"/>
    <n v="0"/>
    <n v="0"/>
    <n v="0"/>
    <n v="24"/>
    <n v="9.3897222222222219"/>
    <n v="9.3897222222222219"/>
    <n v="0"/>
    <n v="14.610277777777776"/>
    <n v="14.610277777777776"/>
    <n v="12.425277777777776"/>
    <n v="2.1849999999999996"/>
    <n v="0"/>
    <n v="0"/>
    <n v="0"/>
    <n v="100"/>
    <n v="60.876157407407405"/>
    <n v="60.876157407407405"/>
    <n v="100"/>
    <n v="0"/>
    <n v="0"/>
    <n v="0"/>
    <n v="0.14955225583208168"/>
    <n v="0"/>
    <n v="14.610277777777776"/>
    <n v="0"/>
    <n v="14.610277777777776"/>
    <n v="0"/>
    <n v="0"/>
    <n v="0"/>
    <n v="10668.608"/>
    <s v="Tonelada métrica"/>
    <n v="730.21253683670113"/>
    <m/>
    <m/>
  </r>
  <r>
    <x v="26"/>
    <s v="FROTA 01"/>
    <x v="5"/>
    <x v="5"/>
    <d v="1901-06-27T00:00:00"/>
    <n v="90"/>
    <x v="5"/>
    <s v="CA1014KS115"/>
    <s v="27/06/2023"/>
    <s v="00:00:00"/>
    <s v="27/06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6"/>
    <s v="FROTA 01"/>
    <x v="5"/>
    <x v="5"/>
    <d v="1901-06-27T00:00:00"/>
    <n v="90"/>
    <x v="6"/>
    <s v="CA1014KS116"/>
    <s v="27/06/2023"/>
    <s v="00:00:00"/>
    <s v="27/06/2023"/>
    <s v="23:59:59"/>
    <n v="24.000000000000007"/>
    <n v="0"/>
    <n v="0"/>
    <n v="0"/>
    <n v="0"/>
    <n v="0"/>
    <n v="0"/>
    <n v="24.000000000000007"/>
    <n v="7.8327777777777783"/>
    <n v="7.8327777777777783"/>
    <n v="0"/>
    <n v="16.167222222222225"/>
    <n v="16.167222222222225"/>
    <n v="13.388888888888889"/>
    <n v="2.7783333333333333"/>
    <n v="0"/>
    <n v="0"/>
    <n v="0"/>
    <n v="100"/>
    <n v="67.363425925925924"/>
    <n v="67.363425925925924"/>
    <n v="100"/>
    <n v="0"/>
    <n v="0"/>
    <n v="0"/>
    <n v="0.17184976461289986"/>
    <n v="0"/>
    <n v="16.167222222222225"/>
    <n v="0"/>
    <n v="16.167222222222225"/>
    <n v="0"/>
    <n v="0"/>
    <n v="0"/>
    <n v="12212.776"/>
    <s v="Tonelada métrica"/>
    <n v="755.40348441634308"/>
    <m/>
    <m/>
  </r>
  <r>
    <x v="26"/>
    <s v="FROTA 01"/>
    <x v="5"/>
    <x v="5"/>
    <d v="1901-06-27T00:00:00"/>
    <n v="90"/>
    <x v="7"/>
    <s v="CA1014KS117"/>
    <s v="27/06/2023"/>
    <s v="00:00:00"/>
    <s v="27/06/2023"/>
    <s v="23:59:59"/>
    <n v="24.000000000000004"/>
    <n v="0"/>
    <n v="0"/>
    <n v="0"/>
    <n v="0"/>
    <n v="0"/>
    <n v="0"/>
    <n v="24.000000000000004"/>
    <n v="7.9330555555555549"/>
    <n v="7.9330555555555549"/>
    <n v="0"/>
    <n v="16.066944444444445"/>
    <n v="16.066944444444445"/>
    <n v="13.917777777777777"/>
    <n v="2.1491666666666664"/>
    <n v="0"/>
    <n v="0"/>
    <n v="0"/>
    <n v="100"/>
    <n v="66.945601851851848"/>
    <n v="66.945601851851848"/>
    <n v="100"/>
    <n v="0"/>
    <n v="0"/>
    <n v="0"/>
    <n v="0.13376324752338306"/>
    <n v="0"/>
    <n v="16.066944444444445"/>
    <n v="0"/>
    <n v="16.066944444444445"/>
    <n v="0"/>
    <n v="0"/>
    <n v="0"/>
    <n v="13656.523999999999"/>
    <s v="Tonelada métrica"/>
    <n v="849.97642502723045"/>
    <m/>
    <m/>
  </r>
  <r>
    <x v="26"/>
    <s v="FROTA 01"/>
    <x v="5"/>
    <x v="5"/>
    <d v="1901-06-27T00:00:00"/>
    <n v="90"/>
    <x v="8"/>
    <s v="CA1014KS118"/>
    <s v="27/06/2023"/>
    <s v="00:00:00"/>
    <s v="27/06/2023"/>
    <s v="23:59:59"/>
    <n v="24"/>
    <n v="20.943888888888889"/>
    <n v="0"/>
    <n v="20.943888888888889"/>
    <n v="0"/>
    <n v="0"/>
    <n v="0"/>
    <n v="3.0561111111111119"/>
    <n v="0.38500000000000001"/>
    <n v="0.38500000000000001"/>
    <n v="0"/>
    <n v="2.6711111111111117"/>
    <n v="2.6711111111111117"/>
    <n v="2.2997222222222224"/>
    <n v="0.37138888888888888"/>
    <n v="0"/>
    <n v="0"/>
    <n v="0"/>
    <n v="12.733796296296299"/>
    <n v="87.402290492637704"/>
    <n v="11.129629629629632"/>
    <n v="100"/>
    <n v="0"/>
    <n v="0"/>
    <n v="1"/>
    <n v="0.13903910149750412"/>
    <n v="0"/>
    <n v="2.6711111111111117"/>
    <n v="20.943888888888889"/>
    <n v="2.6711111111111117"/>
    <n v="20.943888888888889"/>
    <n v="1"/>
    <n v="0"/>
    <n v="1956.9259999999999"/>
    <s v="Tonelada métrica"/>
    <n v="732.62620632279288"/>
    <m/>
    <m/>
  </r>
  <r>
    <x v="26"/>
    <s v="FROTA 02"/>
    <x v="5"/>
    <x v="5"/>
    <d v="1901-06-27T00:00:00"/>
    <n v="90"/>
    <x v="9"/>
    <s v="CA1014KS119"/>
    <s v="27/06/2023"/>
    <s v="00:00:00"/>
    <s v="27/06/2023"/>
    <s v="23:59:59"/>
    <n v="24.000000000000004"/>
    <n v="0"/>
    <n v="0"/>
    <n v="0"/>
    <n v="0"/>
    <n v="0"/>
    <n v="0"/>
    <n v="24.000000000000004"/>
    <n v="7.625"/>
    <n v="7.625"/>
    <n v="0"/>
    <n v="16.375"/>
    <n v="16.375"/>
    <n v="12.157222222222222"/>
    <n v="4.2177777777777781"/>
    <n v="0"/>
    <n v="0"/>
    <n v="0"/>
    <n v="100"/>
    <n v="68.229166666666657"/>
    <n v="68.229166666666657"/>
    <n v="100"/>
    <n v="0"/>
    <n v="0"/>
    <n v="0"/>
    <n v="0.25757421543681086"/>
    <n v="0"/>
    <n v="16.375"/>
    <n v="0"/>
    <n v="16.375"/>
    <n v="0"/>
    <n v="0"/>
    <n v="0"/>
    <n v="11834.633"/>
    <s v="Tonelada métrica"/>
    <n v="722.72567938931343"/>
    <m/>
    <m/>
  </r>
  <r>
    <x v="26"/>
    <s v="FROTA 02"/>
    <x v="5"/>
    <x v="5"/>
    <d v="1901-06-27T00:00:00"/>
    <n v="90"/>
    <x v="10"/>
    <s v="CA1014KS120"/>
    <s v="27/06/2023"/>
    <s v="00:00:00"/>
    <s v="27/06/2023"/>
    <s v="23:59:59"/>
    <n v="23.999999999999993"/>
    <n v="0"/>
    <n v="0"/>
    <n v="0"/>
    <n v="0"/>
    <n v="0"/>
    <n v="0"/>
    <n v="23.999999999999993"/>
    <n v="5.5283333333333324"/>
    <n v="5.5283333333333324"/>
    <n v="0"/>
    <n v="18.471666666666668"/>
    <n v="18.471666666666668"/>
    <n v="13.632500000000002"/>
    <n v="4.8391666666666673"/>
    <n v="0"/>
    <n v="0"/>
    <n v="0"/>
    <n v="100"/>
    <n v="76.965277777777814"/>
    <n v="76.965277777777814"/>
    <n v="100"/>
    <n v="0"/>
    <n v="0"/>
    <n v="0"/>
    <n v="0.26197780384372465"/>
    <n v="0"/>
    <n v="18.471666666666668"/>
    <n v="0"/>
    <n v="18.471666666666668"/>
    <n v="0"/>
    <n v="0"/>
    <n v="0"/>
    <n v="12269.026"/>
    <s v="Tonelada métrica"/>
    <n v="664.20784986014598"/>
    <m/>
    <m/>
  </r>
  <r>
    <x v="26"/>
    <s v="FROTA 02"/>
    <x v="5"/>
    <x v="5"/>
    <d v="1901-06-27T00:00:00"/>
    <n v="90"/>
    <x v="11"/>
    <s v="CA1014KS121"/>
    <s v="27/06/2023"/>
    <s v="00:00:00"/>
    <s v="27/06/2023"/>
    <s v="23:59:59"/>
    <n v="23.999999999999996"/>
    <n v="0"/>
    <n v="0"/>
    <n v="0"/>
    <n v="0"/>
    <n v="0"/>
    <n v="0"/>
    <n v="23.999999999999996"/>
    <n v="7.4925000000000006"/>
    <n v="7.4925000000000006"/>
    <n v="0"/>
    <n v="16.507499999999997"/>
    <n v="16.507499999999997"/>
    <n v="13.981944444444444"/>
    <n v="2.525555555555556"/>
    <n v="0"/>
    <n v="0"/>
    <n v="0"/>
    <n v="100"/>
    <n v="68.78125"/>
    <n v="68.78125"/>
    <n v="100"/>
    <n v="0"/>
    <n v="0"/>
    <n v="0"/>
    <n v="0.15299443014118166"/>
    <n v="0"/>
    <n v="16.507499999999997"/>
    <n v="0"/>
    <n v="16.507499999999997"/>
    <n v="0"/>
    <n v="0"/>
    <n v="0"/>
    <n v="12902.146000000001"/>
    <s v="Tonelada métrica"/>
    <n v="781.59297289111066"/>
    <m/>
    <m/>
  </r>
  <r>
    <x v="26"/>
    <s v="FROTA 02"/>
    <x v="5"/>
    <x v="5"/>
    <d v="1901-06-27T00:00:00"/>
    <n v="90"/>
    <x v="12"/>
    <s v="CA1014KS122"/>
    <s v="27/06/2023"/>
    <s v="00:00:00"/>
    <s v="27/06/2023"/>
    <s v="23:59:59"/>
    <n v="24"/>
    <n v="0"/>
    <n v="0"/>
    <n v="0"/>
    <n v="0"/>
    <n v="0"/>
    <n v="0"/>
    <n v="24"/>
    <n v="8.8761111111111113"/>
    <n v="8.8761111111111113"/>
    <n v="0"/>
    <n v="15.123888888888889"/>
    <n v="15.123888888888889"/>
    <n v="11.847222222222223"/>
    <n v="3.2766666666666668"/>
    <n v="0"/>
    <n v="0"/>
    <n v="0"/>
    <n v="100"/>
    <n v="63.016203703703702"/>
    <n v="63.016203703703702"/>
    <n v="100"/>
    <n v="0"/>
    <n v="0"/>
    <n v="0"/>
    <n v="0.21665503434595748"/>
    <n v="0"/>
    <n v="15.123888888888889"/>
    <n v="0"/>
    <n v="15.123888888888889"/>
    <n v="0"/>
    <n v="0"/>
    <n v="0"/>
    <n v="10871.768"/>
    <s v="Tonelada métrica"/>
    <n v="718.84738640120474"/>
    <m/>
    <m/>
  </r>
  <r>
    <x v="26"/>
    <s v="FROTA 02"/>
    <x v="5"/>
    <x v="5"/>
    <d v="1901-06-27T00:00:00"/>
    <n v="90"/>
    <x v="13"/>
    <s v="CA1014KS123"/>
    <s v="27/06/2023"/>
    <s v="00:00:00"/>
    <s v="27/06/2023"/>
    <s v="23:59:59"/>
    <n v="23.999999999999993"/>
    <n v="0"/>
    <n v="0"/>
    <n v="0"/>
    <n v="0"/>
    <n v="0"/>
    <n v="0"/>
    <n v="23.999999999999993"/>
    <n v="7.9049999999999994"/>
    <n v="7.9049999999999994"/>
    <n v="0"/>
    <n v="16.094999999999999"/>
    <n v="16.094999999999999"/>
    <n v="13.324166666666667"/>
    <n v="2.770833333333333"/>
    <n v="0"/>
    <n v="0"/>
    <n v="0"/>
    <n v="100"/>
    <n v="67.062500000000014"/>
    <n v="67.062500000000014"/>
    <n v="100"/>
    <n v="0"/>
    <n v="0"/>
    <n v="0"/>
    <n v="0.17215491353422388"/>
    <n v="0"/>
    <n v="16.094999999999999"/>
    <n v="0"/>
    <n v="16.094999999999999"/>
    <n v="0"/>
    <n v="0"/>
    <n v="0"/>
    <n v="12159.348"/>
    <s v="Tonelada métrica"/>
    <n v="755.47362534948752"/>
    <m/>
    <m/>
  </r>
  <r>
    <x v="26"/>
    <s v="FROTA 01"/>
    <x v="5"/>
    <x v="5"/>
    <d v="1901-06-28T00:00:00"/>
    <n v="90"/>
    <x v="0"/>
    <s v="CA1014KS110"/>
    <s v="28/06/2023"/>
    <s v="00:00:00"/>
    <s v="28/06/2023"/>
    <s v="23:59:59"/>
    <n v="24"/>
    <n v="0"/>
    <n v="0"/>
    <n v="0"/>
    <n v="0"/>
    <n v="0"/>
    <n v="0"/>
    <n v="24"/>
    <n v="5.2336111111111103"/>
    <n v="5.2336111111111103"/>
    <n v="0"/>
    <n v="18.766388888888891"/>
    <n v="18.766388888888891"/>
    <n v="15.392777777777777"/>
    <n v="3.3736111111111113"/>
    <n v="0"/>
    <n v="0"/>
    <n v="0"/>
    <n v="100"/>
    <n v="78.193287037037038"/>
    <n v="78.193287037037038"/>
    <n v="100"/>
    <n v="0"/>
    <n v="0"/>
    <n v="0"/>
    <n v="0.17976879468316581"/>
    <n v="0"/>
    <n v="18.766388888888891"/>
    <n v="0"/>
    <n v="18.766388888888891"/>
    <n v="0"/>
    <n v="0"/>
    <n v="0"/>
    <n v="13061.763999999999"/>
    <s v="Tonelada métrica"/>
    <n v="696.01904113441572"/>
    <m/>
    <m/>
  </r>
  <r>
    <x v="26"/>
    <s v="FROTA 01"/>
    <x v="5"/>
    <x v="5"/>
    <d v="1901-06-28T00:00:00"/>
    <n v="90"/>
    <x v="1"/>
    <s v="CA1014KS111"/>
    <s v="28/06/2023"/>
    <s v="00:00:00"/>
    <s v="28/06/2023"/>
    <s v="23:59:59"/>
    <n v="24.000000000000004"/>
    <n v="2.52"/>
    <n v="2.52"/>
    <n v="0"/>
    <n v="0"/>
    <n v="0"/>
    <n v="0"/>
    <n v="21.48"/>
    <n v="7.9316666666666675"/>
    <n v="7.9316666666666675"/>
    <n v="0"/>
    <n v="13.548333333333334"/>
    <n v="13.548333333333334"/>
    <n v="11.090000000000002"/>
    <n v="2.458333333333333"/>
    <n v="0"/>
    <n v="0"/>
    <n v="0"/>
    <n v="89.499999999999986"/>
    <n v="63.0741775294848"/>
    <n v="56.451388888888886"/>
    <n v="84.316979566435009"/>
    <n v="0"/>
    <n v="0"/>
    <n v="1"/>
    <n v="0.18144913273465368"/>
    <n v="0"/>
    <n v="13.548333333333334"/>
    <n v="2.52"/>
    <n v="13.548333333333334"/>
    <n v="2.52"/>
    <n v="1"/>
    <n v="0"/>
    <n v="9319.5949999999993"/>
    <s v="Tonelada métrica"/>
    <n v="687.87759872063054"/>
    <m/>
    <m/>
  </r>
  <r>
    <x v="26"/>
    <s v="FROTA 01"/>
    <x v="5"/>
    <x v="5"/>
    <d v="1901-06-28T00:00:00"/>
    <n v="90"/>
    <x v="2"/>
    <s v="CA1014KS112"/>
    <s v="28/06/2023"/>
    <s v="00:00:00"/>
    <s v="28/06/2023"/>
    <s v="23:59:59"/>
    <n v="24"/>
    <n v="0"/>
    <n v="0"/>
    <n v="0"/>
    <n v="0"/>
    <n v="0"/>
    <n v="0"/>
    <n v="24"/>
    <n v="9.3477777777777789"/>
    <n v="9.3477777777777789"/>
    <n v="0"/>
    <n v="14.652222222222225"/>
    <n v="14.652222222222225"/>
    <n v="12.237500000000001"/>
    <n v="2.4147222222222222"/>
    <n v="0"/>
    <n v="0"/>
    <n v="0"/>
    <n v="100"/>
    <n v="61.050925925925938"/>
    <n v="61.050925925925938"/>
    <n v="100"/>
    <n v="0"/>
    <n v="0"/>
    <n v="0"/>
    <n v="0.16480245696519297"/>
    <n v="0"/>
    <n v="14.652222222222225"/>
    <n v="0"/>
    <n v="14.652222222222225"/>
    <n v="0"/>
    <n v="0"/>
    <n v="0"/>
    <n v="10752.001"/>
    <s v="Tonelada métrica"/>
    <n v="733.81367255630562"/>
    <m/>
    <m/>
  </r>
  <r>
    <x v="26"/>
    <s v="FROTA 01"/>
    <x v="5"/>
    <x v="5"/>
    <d v="1901-06-28T00:00:00"/>
    <n v="90"/>
    <x v="3"/>
    <s v="CA1014KS113"/>
    <s v="28/06/2023"/>
    <s v="00:00:00"/>
    <s v="28/06/2023"/>
    <s v="23:59:59"/>
    <n v="24"/>
    <n v="3.0194444444444448"/>
    <n v="1.01"/>
    <n v="0"/>
    <n v="2.0094444444444446"/>
    <n v="2.0094444444444446"/>
    <n v="0"/>
    <n v="20.980555555555558"/>
    <n v="6.6758333333333333"/>
    <n v="6.6758333333333333"/>
    <n v="0"/>
    <n v="14.304722222222221"/>
    <n v="14.14861111111111"/>
    <n v="10.860833333333336"/>
    <n v="3.2877777777777779"/>
    <n v="0.15611111111111112"/>
    <n v="0"/>
    <n v="0.15611111111111112"/>
    <n v="87.418981481481495"/>
    <n v="68.180855289289013"/>
    <n v="59.603009259259252"/>
    <n v="93.405038724538841"/>
    <n v="0"/>
    <n v="0"/>
    <n v="1"/>
    <n v="0.22983863137658508"/>
    <n v="0"/>
    <n v="14.304722222222221"/>
    <n v="1.01"/>
    <n v="7.1523611111111105"/>
    <n v="1.5097222222222224"/>
    <n v="2"/>
    <n v="0.66550137994480218"/>
    <n v="10218.126"/>
    <s v="Tonelada métrica"/>
    <n v="714.31837971143864"/>
    <m/>
    <m/>
  </r>
  <r>
    <x v="26"/>
    <s v="FROTA 01"/>
    <x v="5"/>
    <x v="5"/>
    <d v="1901-06-28T00:00:00"/>
    <n v="90"/>
    <x v="4"/>
    <s v="CA1014KS114"/>
    <s v="28/06/2023"/>
    <s v="00:00:00"/>
    <s v="28/06/2023"/>
    <s v="23:59:59"/>
    <n v="24"/>
    <n v="0"/>
    <n v="0"/>
    <n v="0"/>
    <n v="0"/>
    <n v="0"/>
    <n v="0"/>
    <n v="24"/>
    <n v="6.9452777777777763"/>
    <n v="6.9452777777777763"/>
    <n v="0"/>
    <n v="17.054722222222221"/>
    <n v="17.054722222222221"/>
    <n v="14.249444444444444"/>
    <n v="2.8052777777777775"/>
    <n v="0"/>
    <n v="0"/>
    <n v="0"/>
    <n v="100"/>
    <n v="71.061342592592595"/>
    <n v="71.061342592592595"/>
    <n v="100"/>
    <n v="0"/>
    <n v="0"/>
    <n v="0"/>
    <n v="0.16448686417903155"/>
    <n v="0"/>
    <n v="17.054722222222221"/>
    <n v="0"/>
    <n v="17.054722222222221"/>
    <n v="0"/>
    <n v="0"/>
    <n v="0"/>
    <n v="13150.157999999999"/>
    <s v="Tonelada métrica"/>
    <n v="771.05670961121882"/>
    <m/>
    <m/>
  </r>
  <r>
    <x v="26"/>
    <s v="FROTA 01"/>
    <x v="5"/>
    <x v="5"/>
    <d v="1901-06-28T00:00:00"/>
    <n v="90"/>
    <x v="5"/>
    <s v="CA1014KS115"/>
    <s v="28/06/2023"/>
    <s v="00:00:00"/>
    <s v="28/06/2023"/>
    <s v="23:59:59"/>
    <n v="24"/>
    <n v="23.665555555555557"/>
    <n v="0"/>
    <n v="0"/>
    <n v="23.665555555555557"/>
    <n v="23.665555555555557"/>
    <n v="0"/>
    <n v="0.33444444444444443"/>
    <n v="0.33444444444444443"/>
    <n v="0.33444444444444443"/>
    <n v="0"/>
    <n v="0"/>
    <n v="0"/>
    <n v="0"/>
    <n v="0"/>
    <n v="0"/>
    <n v="0"/>
    <n v="0"/>
    <n v="1.3935185185185184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m/>
    <m/>
  </r>
  <r>
    <x v="26"/>
    <s v="FROTA 01"/>
    <x v="5"/>
    <x v="5"/>
    <d v="1901-06-28T00:00:00"/>
    <n v="90"/>
    <x v="6"/>
    <s v="CA1014KS116"/>
    <s v="28/06/2023"/>
    <s v="00:00:00"/>
    <s v="28/06/2023"/>
    <s v="23:59:59"/>
    <n v="24"/>
    <n v="6.915"/>
    <n v="0"/>
    <n v="0"/>
    <n v="6.915"/>
    <n v="6.915"/>
    <n v="0"/>
    <n v="17.084999999999997"/>
    <n v="3.8794444444444443"/>
    <n v="3.8794444444444443"/>
    <n v="0"/>
    <n v="13.205555555555554"/>
    <n v="13.205555555555554"/>
    <n v="9.4499999999999993"/>
    <n v="3.7555555555555555"/>
    <n v="0"/>
    <n v="0"/>
    <n v="0"/>
    <n v="71.187499999999986"/>
    <n v="77.293272201086069"/>
    <n v="55.023148148148138"/>
    <n v="100"/>
    <n v="0"/>
    <n v="0"/>
    <n v="0"/>
    <n v="0.28439209087084566"/>
    <n v="0"/>
    <n v="13.205555555555554"/>
    <n v="0"/>
    <n v="13.205555555555554"/>
    <n v="6.915"/>
    <n v="1"/>
    <n v="1"/>
    <n v="9082.34"/>
    <s v="Tonelada métrica"/>
    <n v="687.76659655027322"/>
    <m/>
    <m/>
  </r>
  <r>
    <x v="26"/>
    <s v="FROTA 01"/>
    <x v="5"/>
    <x v="5"/>
    <d v="1901-06-28T00:00:00"/>
    <n v="90"/>
    <x v="7"/>
    <s v="CA1014KS117"/>
    <s v="28/06/2023"/>
    <s v="00:00:00"/>
    <s v="28/06/2023"/>
    <s v="23:59:59"/>
    <n v="23.999999999999993"/>
    <n v="0"/>
    <n v="0"/>
    <n v="0"/>
    <n v="0"/>
    <n v="0"/>
    <n v="0"/>
    <n v="23.999999999999993"/>
    <n v="7.3550000000000004"/>
    <n v="7.3550000000000004"/>
    <n v="0"/>
    <n v="16.645"/>
    <n v="16.645"/>
    <n v="13.559166666666668"/>
    <n v="3.0858333333333334"/>
    <n v="0"/>
    <n v="0"/>
    <n v="0"/>
    <n v="100"/>
    <n v="69.354166666666686"/>
    <n v="69.354166666666686"/>
    <n v="100"/>
    <n v="0"/>
    <n v="0"/>
    <n v="0"/>
    <n v="0.18539100831080405"/>
    <n v="0"/>
    <n v="16.645"/>
    <n v="0"/>
    <n v="16.645"/>
    <n v="0"/>
    <n v="0"/>
    <n v="0"/>
    <n v="12397.069"/>
    <s v="Tonelada métrica"/>
    <n v="744.79237008110499"/>
    <m/>
    <m/>
  </r>
  <r>
    <x v="26"/>
    <s v="FROTA 01"/>
    <x v="5"/>
    <x v="5"/>
    <d v="1901-06-28T00:00:00"/>
    <n v="90"/>
    <x v="8"/>
    <s v="CA1014KS118"/>
    <s v="28/06/2023"/>
    <s v="00:00:00"/>
    <s v="28/06/2023"/>
    <s v="23:59:59"/>
    <n v="24"/>
    <n v="4.9494444444444445"/>
    <n v="4.9494444444444445"/>
    <n v="0"/>
    <n v="0"/>
    <n v="0"/>
    <n v="0"/>
    <n v="19.050555555555555"/>
    <n v="5.6574999999999989"/>
    <n v="5.6574999999999989"/>
    <n v="0"/>
    <n v="13.393055555555556"/>
    <n v="13.393055555555556"/>
    <n v="11.534166666666666"/>
    <n v="1.858888888888889"/>
    <n v="0"/>
    <n v="0"/>
    <n v="0"/>
    <n v="79.37731481481481"/>
    <n v="70.302703333236124"/>
    <n v="55.804398148148152"/>
    <n v="73.016522042009285"/>
    <n v="0"/>
    <n v="0"/>
    <n v="2"/>
    <n v="0.13879498081509906"/>
    <n v="0"/>
    <n v="6.6965277777777779"/>
    <n v="2.4747222222222223"/>
    <n v="6.6965277777777779"/>
    <n v="2.4747222222222223"/>
    <n v="2"/>
    <n v="0"/>
    <n v="9346.6090000000004"/>
    <s v="Tonelada métrica"/>
    <n v="697.86979985481685"/>
    <m/>
    <m/>
  </r>
  <r>
    <x v="26"/>
    <s v="FROTA 02"/>
    <x v="5"/>
    <x v="5"/>
    <d v="1901-06-28T00:00:00"/>
    <n v="90"/>
    <x v="9"/>
    <s v="CA1014KS119"/>
    <s v="28/06/2023"/>
    <s v="00:00:00"/>
    <s v="28/06/2023"/>
    <s v="23:59:59"/>
    <n v="23.999999999999996"/>
    <n v="0"/>
    <n v="0"/>
    <n v="0"/>
    <n v="0"/>
    <n v="0"/>
    <n v="0"/>
    <n v="23.999999999999996"/>
    <n v="6.5652777777777764"/>
    <n v="6.5652777777777764"/>
    <n v="0"/>
    <n v="17.434722222222224"/>
    <n v="17.434722222222224"/>
    <n v="14.006666666666668"/>
    <n v="3.4280555555555559"/>
    <n v="0"/>
    <n v="0"/>
    <n v="0"/>
    <n v="100"/>
    <n v="72.644675925925938"/>
    <n v="72.644675925925938"/>
    <n v="100"/>
    <n v="0"/>
    <n v="0"/>
    <n v="0"/>
    <n v="0.19662232135744442"/>
    <n v="0"/>
    <n v="17.434722222222224"/>
    <n v="0"/>
    <n v="17.434722222222224"/>
    <n v="0"/>
    <n v="0"/>
    <n v="0"/>
    <n v="14885.736999999999"/>
    <s v="Tonelada métrica"/>
    <n v="853.79834621206044"/>
    <m/>
    <m/>
  </r>
  <r>
    <x v="26"/>
    <s v="FROTA 02"/>
    <x v="5"/>
    <x v="5"/>
    <d v="1901-06-28T00:00:00"/>
    <n v="90"/>
    <x v="10"/>
    <s v="CA1014KS120"/>
    <s v="28/06/2023"/>
    <s v="00:00:00"/>
    <s v="28/06/2023"/>
    <s v="23:59:59"/>
    <n v="23.999999999999996"/>
    <n v="0"/>
    <n v="0"/>
    <n v="0"/>
    <n v="0"/>
    <n v="0"/>
    <n v="0"/>
    <n v="23.999999999999996"/>
    <n v="5.2422222222222219"/>
    <n v="5.2422222222222219"/>
    <n v="0"/>
    <n v="18.757777777777783"/>
    <n v="18.757777777777783"/>
    <n v="15.568611111111112"/>
    <n v="3.1891666666666669"/>
    <n v="0"/>
    <n v="0"/>
    <n v="0"/>
    <n v="100"/>
    <n v="78.157407407407447"/>
    <n v="78.157407407407447"/>
    <n v="100"/>
    <n v="0"/>
    <n v="0"/>
    <n v="0"/>
    <n v="0.17001836275322826"/>
    <n v="0"/>
    <n v="18.757777777777783"/>
    <n v="0"/>
    <n v="18.757777777777783"/>
    <n v="0"/>
    <n v="0"/>
    <n v="0"/>
    <n v="14173.157999999999"/>
    <s v="Tonelada métrica"/>
    <n v="755.58833076649717"/>
    <m/>
    <m/>
  </r>
  <r>
    <x v="26"/>
    <s v="FROTA 02"/>
    <x v="5"/>
    <x v="5"/>
    <d v="1901-06-28T00:00:00"/>
    <n v="90"/>
    <x v="11"/>
    <s v="CA1014KS121"/>
    <s v="28/06/2023"/>
    <s v="00:00:00"/>
    <s v="28/06/2023"/>
    <s v="23:59:59"/>
    <n v="24.000000000000007"/>
    <n v="0.36555555555555558"/>
    <n v="0"/>
    <n v="0"/>
    <n v="0.36555555555555558"/>
    <n v="0.36555555555555558"/>
    <n v="0"/>
    <n v="23.634444444444448"/>
    <n v="6.7777777777777777"/>
    <n v="6.7777777777777777"/>
    <n v="0"/>
    <n v="16.856666666666666"/>
    <n v="16.856666666666666"/>
    <n v="12.85472222222222"/>
    <n v="4.0019444444444447"/>
    <n v="0"/>
    <n v="0"/>
    <n v="0"/>
    <n v="98.476851851851833"/>
    <n v="71.322457806403065"/>
    <n v="70.236111111111086"/>
    <n v="100"/>
    <n v="0"/>
    <n v="0"/>
    <n v="0"/>
    <n v="0.23741019049502343"/>
    <n v="0"/>
    <n v="16.856666666666666"/>
    <n v="0"/>
    <n v="16.856666666666666"/>
    <n v="0.36555555555555558"/>
    <n v="1"/>
    <n v="1"/>
    <n v="12909.977999999999"/>
    <s v="Tonelada métrica"/>
    <n v="765.86778722562815"/>
    <m/>
    <m/>
  </r>
  <r>
    <x v="26"/>
    <s v="FROTA 02"/>
    <x v="5"/>
    <x v="5"/>
    <d v="1901-06-28T00:00:00"/>
    <n v="90"/>
    <x v="12"/>
    <s v="CA1014KS122"/>
    <s v="28/06/2023"/>
    <s v="00:00:00"/>
    <s v="28/06/2023"/>
    <s v="23:59:59"/>
    <n v="24"/>
    <n v="0"/>
    <n v="0"/>
    <n v="0"/>
    <n v="0"/>
    <n v="0"/>
    <n v="0"/>
    <n v="24"/>
    <n v="7.059444444444444"/>
    <n v="7.059444444444444"/>
    <n v="0"/>
    <n v="16.940555555555555"/>
    <n v="16.940555555555555"/>
    <n v="13.323055555555555"/>
    <n v="3.6174999999999997"/>
    <n v="0"/>
    <n v="0"/>
    <n v="0"/>
    <n v="100"/>
    <n v="70.585648148148152"/>
    <n v="70.585648148148152"/>
    <n v="100"/>
    <n v="0"/>
    <n v="0"/>
    <n v="0"/>
    <n v="0.21354081264552519"/>
    <n v="0"/>
    <n v="16.940555555555555"/>
    <n v="0"/>
    <n v="16.940555555555555"/>
    <n v="0"/>
    <n v="0"/>
    <n v="0"/>
    <n v="12581.008"/>
    <s v="Tonelada métrica"/>
    <n v="742.65616370970372"/>
    <m/>
    <m/>
  </r>
  <r>
    <x v="26"/>
    <s v="FROTA 02"/>
    <x v="5"/>
    <x v="5"/>
    <d v="1901-06-28T00:00:00"/>
    <n v="90"/>
    <x v="13"/>
    <s v="CA1014KS123"/>
    <s v="28/06/2023"/>
    <s v="00:00:00"/>
    <s v="28/06/2023"/>
    <s v="23:59:59"/>
    <n v="23.999999999999996"/>
    <n v="0"/>
    <n v="0"/>
    <n v="0"/>
    <n v="0"/>
    <n v="0"/>
    <n v="0"/>
    <n v="23.999999999999996"/>
    <n v="7.4305555555555554"/>
    <n v="7.4305555555555554"/>
    <n v="0"/>
    <n v="16.569444444444443"/>
    <n v="16.569444444444443"/>
    <n v="12.60361111111111"/>
    <n v="3.9658333333333333"/>
    <n v="0"/>
    <n v="0"/>
    <n v="0"/>
    <n v="100"/>
    <n v="69.039351851851862"/>
    <n v="69.039351851851862"/>
    <n v="100"/>
    <n v="0"/>
    <n v="0"/>
    <n v="0"/>
    <n v="0.23934618608549876"/>
    <n v="0"/>
    <n v="16.569444444444443"/>
    <n v="0"/>
    <n v="16.569444444444443"/>
    <n v="0"/>
    <n v="0"/>
    <n v="0"/>
    <n v="13000.486000000001"/>
    <s v="Tonelada métrica"/>
    <n v="784.60602849958116"/>
    <m/>
    <m/>
  </r>
  <r>
    <x v="26"/>
    <s v="FROTA 01"/>
    <x v="5"/>
    <x v="5"/>
    <d v="1901-06-29T00:00:00"/>
    <n v="90"/>
    <x v="0"/>
    <s v="CA1014KS110"/>
    <s v="29/06/2023"/>
    <s v="00:00:00"/>
    <s v="29/06/2023"/>
    <s v="23:59:59"/>
    <n v="24"/>
    <n v="0.39555555555555555"/>
    <n v="0"/>
    <n v="0"/>
    <n v="0.39555555555555555"/>
    <n v="0.39555555555555555"/>
    <n v="0"/>
    <n v="23.604444444444447"/>
    <n v="6.3394444444444442"/>
    <n v="6.3394444444444442"/>
    <n v="0"/>
    <n v="17.265000000000004"/>
    <n v="17.265000000000004"/>
    <n v="15.700833333333335"/>
    <n v="1.5641666666666667"/>
    <n v="0"/>
    <n v="0"/>
    <n v="0"/>
    <n v="98.351851851851862"/>
    <n v="73.143005083788367"/>
    <n v="71.937500000000014"/>
    <n v="100"/>
    <n v="0"/>
    <n v="0"/>
    <n v="0"/>
    <n v="9.0597548025871208E-2"/>
    <n v="0"/>
    <n v="17.265000000000004"/>
    <n v="0"/>
    <n v="17.265000000000004"/>
    <n v="0.39555555555555555"/>
    <n v="1"/>
    <n v="1"/>
    <n v="13286.359"/>
    <s v="Tonelada métrica"/>
    <n v="769.5545322907617"/>
    <m/>
    <m/>
  </r>
  <r>
    <x v="26"/>
    <s v="FROTA 01"/>
    <x v="5"/>
    <x v="5"/>
    <d v="1901-06-29T00:00:00"/>
    <n v="90"/>
    <x v="1"/>
    <s v="CA1014KS111"/>
    <s v="29/06/2023"/>
    <s v="00:00:00"/>
    <s v="29/06/2023"/>
    <s v="23:59:59"/>
    <n v="23.999999999999996"/>
    <n v="11.703055555555554"/>
    <n v="0"/>
    <n v="0"/>
    <n v="11.703055555555554"/>
    <n v="11.703055555555554"/>
    <n v="0"/>
    <n v="12.296944444444446"/>
    <n v="4.9458333333333337"/>
    <n v="4.9458333333333337"/>
    <n v="0"/>
    <n v="7.3511111111111109"/>
    <n v="7.3511111111111109"/>
    <n v="5.8975"/>
    <n v="1.4536111111111112"/>
    <n v="0"/>
    <n v="0"/>
    <n v="0"/>
    <n v="51.237268518518533"/>
    <n v="59.779981476879975"/>
    <n v="30.629629629629633"/>
    <n v="100"/>
    <n v="0"/>
    <n v="0"/>
    <n v="0"/>
    <n v="0.19774032648125758"/>
    <n v="0"/>
    <n v="7.3511111111111109"/>
    <n v="0"/>
    <n v="3.6755555555555555"/>
    <n v="5.8515277777777772"/>
    <n v="2"/>
    <n v="1"/>
    <n v="5064.17"/>
    <s v="Tonelada métrica"/>
    <n v="688.89857920193481"/>
    <m/>
    <m/>
  </r>
  <r>
    <x v="26"/>
    <s v="FROTA 01"/>
    <x v="5"/>
    <x v="5"/>
    <d v="1901-06-29T00:00:00"/>
    <n v="90"/>
    <x v="2"/>
    <s v="CA1014KS112"/>
    <s v="29/06/2023"/>
    <s v="00:00:00"/>
    <s v="29/06/2023"/>
    <s v="23:59:59"/>
    <n v="23.999999999999996"/>
    <n v="0"/>
    <n v="0"/>
    <n v="0"/>
    <n v="0"/>
    <n v="0"/>
    <n v="0"/>
    <n v="23.999999999999996"/>
    <n v="7.794722222222223"/>
    <n v="7.794722222222223"/>
    <n v="0"/>
    <n v="16.205277777777781"/>
    <n v="16.205277777777781"/>
    <n v="14.141111111111112"/>
    <n v="2.0641666666666669"/>
    <n v="0"/>
    <n v="0"/>
    <n v="0"/>
    <n v="100"/>
    <n v="67.521990740740762"/>
    <n v="67.521990740740762"/>
    <n v="100"/>
    <n v="0"/>
    <n v="0"/>
    <n v="0"/>
    <n v="0.1273761977407909"/>
    <n v="0"/>
    <n v="16.205277777777781"/>
    <n v="0"/>
    <n v="16.205277777777781"/>
    <n v="0"/>
    <n v="0"/>
    <n v="0"/>
    <n v="11362.57"/>
    <s v="Tonelada métrica"/>
    <n v="701.16477827868187"/>
    <m/>
    <m/>
  </r>
  <r>
    <x v="26"/>
    <s v="FROTA 01"/>
    <x v="5"/>
    <x v="5"/>
    <d v="1901-06-29T00:00:00"/>
    <n v="90"/>
    <x v="3"/>
    <s v="CA1014KS113"/>
    <s v="29/06/2023"/>
    <s v="00:00:00"/>
    <s v="29/06/2023"/>
    <s v="23:59:59"/>
    <n v="24"/>
    <n v="14.145277777777778"/>
    <n v="14.145277777777778"/>
    <n v="0"/>
    <n v="0"/>
    <n v="0"/>
    <n v="0"/>
    <n v="9.8547222222222217"/>
    <n v="3.2452777777777775"/>
    <n v="3.2452777777777775"/>
    <n v="0"/>
    <n v="6.6094444444444429"/>
    <n v="6.6094444444444429"/>
    <n v="5.8005555555555546"/>
    <n v="0.80888888888888899"/>
    <n v="0"/>
    <n v="0"/>
    <n v="0"/>
    <n v="41.061342592592595"/>
    <n v="67.068805141359178"/>
    <n v="27.539351851851844"/>
    <n v="31.845497008712869"/>
    <n v="0"/>
    <n v="0"/>
    <n v="0"/>
    <n v="0.12238379423384051"/>
    <n v="0"/>
    <n v="6.6094444444444429"/>
    <n v="0"/>
    <n v="6.6094444444444429"/>
    <n v="0"/>
    <n v="0"/>
    <n v="0"/>
    <n v="4484.6369999999997"/>
    <s v="Tonelada métrica"/>
    <n v="678.51950911994663"/>
    <m/>
    <m/>
  </r>
  <r>
    <x v="26"/>
    <s v="FROTA 01"/>
    <x v="5"/>
    <x v="5"/>
    <d v="1901-06-29T00:00:00"/>
    <n v="90"/>
    <x v="4"/>
    <s v="CA1014KS114"/>
    <s v="29/06/2023"/>
    <s v="00:00:00"/>
    <s v="29/06/2023"/>
    <s v="23:59:59"/>
    <n v="23.999999999999996"/>
    <n v="0"/>
    <n v="0"/>
    <n v="0"/>
    <n v="0"/>
    <n v="0"/>
    <n v="0"/>
    <n v="23.999999999999996"/>
    <n v="5.9502777777777789"/>
    <n v="5.9502777777777789"/>
    <n v="0"/>
    <n v="18.049722222222226"/>
    <n v="18.049722222222226"/>
    <n v="14.632777777777777"/>
    <n v="3.4169444444444448"/>
    <n v="0"/>
    <n v="0"/>
    <n v="0"/>
    <n v="100"/>
    <n v="75.207175925925952"/>
    <n v="75.207175925925952"/>
    <n v="100"/>
    <n v="0"/>
    <n v="0"/>
    <n v="0"/>
    <n v="0.18930731467089365"/>
    <n v="0"/>
    <n v="18.049722222222226"/>
    <n v="0"/>
    <n v="18.049722222222226"/>
    <n v="0"/>
    <n v="0"/>
    <n v="0"/>
    <n v="12162.852999999999"/>
    <s v="Tonelada métrica"/>
    <n v="673.85264162267822"/>
    <m/>
    <m/>
  </r>
  <r>
    <x v="26"/>
    <s v="FROTA 01"/>
    <x v="5"/>
    <x v="5"/>
    <d v="1901-06-29T00:00:00"/>
    <n v="90"/>
    <x v="5"/>
    <s v="CA1014KS115"/>
    <s v="29/06/2023"/>
    <s v="00:00:00"/>
    <s v="29/06/2023"/>
    <s v="23:59:59"/>
    <n v="24"/>
    <n v="0"/>
    <n v="0"/>
    <n v="0"/>
    <n v="0"/>
    <n v="0"/>
    <n v="0"/>
    <n v="24"/>
    <n v="10.094722222222222"/>
    <n v="10.094722222222222"/>
    <n v="0"/>
    <n v="13.905277777777778"/>
    <n v="13.905277777777778"/>
    <n v="12.341111111111113"/>
    <n v="1.5641666666666667"/>
    <n v="0"/>
    <n v="0"/>
    <n v="0"/>
    <n v="100"/>
    <n v="57.938657407407412"/>
    <n v="57.938657407407412"/>
    <n v="100"/>
    <n v="0"/>
    <n v="0"/>
    <n v="0"/>
    <n v="0.11248726502726783"/>
    <n v="0"/>
    <n v="13.905277777777778"/>
    <n v="0"/>
    <n v="13.905277777777778"/>
    <n v="0"/>
    <n v="0"/>
    <n v="0"/>
    <n v="9496.5169999999998"/>
    <s v="Tonelada métrica"/>
    <n v="682.94335084600209"/>
    <m/>
    <m/>
  </r>
  <r>
    <x v="26"/>
    <s v="FROTA 01"/>
    <x v="5"/>
    <x v="5"/>
    <d v="1901-06-29T00:00:00"/>
    <n v="90"/>
    <x v="6"/>
    <s v="CA1014KS116"/>
    <s v="29/06/2023"/>
    <s v="00:00:00"/>
    <s v="29/06/2023"/>
    <s v="23:59:59"/>
    <n v="24"/>
    <n v="0"/>
    <n v="0"/>
    <n v="0"/>
    <n v="0"/>
    <n v="0"/>
    <n v="0"/>
    <n v="24"/>
    <n v="8.3983333333333334"/>
    <n v="8.3983333333333334"/>
    <n v="0"/>
    <n v="15.601666666666665"/>
    <n v="15.601666666666665"/>
    <n v="12.58111111111111"/>
    <n v="3.0205555555555557"/>
    <n v="0"/>
    <n v="0"/>
    <n v="0"/>
    <n v="100"/>
    <n v="65.006944444444443"/>
    <n v="65.006944444444443"/>
    <n v="100"/>
    <n v="0"/>
    <n v="0"/>
    <n v="0"/>
    <n v="0.19360467186554145"/>
    <n v="0"/>
    <n v="15.601666666666665"/>
    <n v="0"/>
    <n v="15.601666666666665"/>
    <n v="0"/>
    <n v="0"/>
    <n v="0"/>
    <n v="10167.536"/>
    <s v="Tonelada métrica"/>
    <n v="651.69550261724157"/>
    <m/>
    <m/>
  </r>
  <r>
    <x v="26"/>
    <s v="FROTA 01"/>
    <x v="5"/>
    <x v="5"/>
    <d v="1901-06-29T00:00:00"/>
    <n v="90"/>
    <x v="7"/>
    <s v="CA1014KS117"/>
    <s v="29/06/2023"/>
    <s v="00:00:00"/>
    <s v="29/06/2023"/>
    <s v="23:59:59"/>
    <n v="23.999999999999996"/>
    <n v="3.700277777777778"/>
    <n v="0"/>
    <n v="0"/>
    <n v="3.700277777777778"/>
    <n v="3.700277777777778"/>
    <n v="0"/>
    <n v="20.299722222222229"/>
    <n v="5.2647222222222219"/>
    <n v="5.2647222222222219"/>
    <n v="0"/>
    <n v="15.035"/>
    <n v="15.035"/>
    <n v="13.030000000000001"/>
    <n v="2.0049999999999999"/>
    <n v="0"/>
    <n v="0"/>
    <n v="0"/>
    <n v="84.582175925925966"/>
    <n v="74.065052887970523"/>
    <n v="62.645833333333343"/>
    <n v="100"/>
    <n v="0"/>
    <n v="0"/>
    <n v="0"/>
    <n v="0.13335550382440969"/>
    <n v="0"/>
    <n v="15.035"/>
    <n v="0"/>
    <n v="15.035"/>
    <n v="3.700277777777778"/>
    <n v="1"/>
    <n v="1"/>
    <n v="10721.477999999999"/>
    <s v="Tonelada métrica"/>
    <n v="713.10129697372793"/>
    <m/>
    <m/>
  </r>
  <r>
    <x v="26"/>
    <s v="FROTA 01"/>
    <x v="5"/>
    <x v="5"/>
    <d v="1901-06-29T00:00:00"/>
    <n v="90"/>
    <x v="8"/>
    <s v="CA1014KS118"/>
    <s v="29/06/2023"/>
    <s v="00:00:00"/>
    <s v="29/06/2023"/>
    <s v="23:59:59"/>
    <n v="23.999999999999996"/>
    <n v="1.9455555555555557"/>
    <n v="1.9455555555555557"/>
    <n v="0"/>
    <n v="0"/>
    <n v="0"/>
    <n v="0"/>
    <n v="22.054444444444446"/>
    <n v="7.5488888888888894"/>
    <n v="7.5488888888888894"/>
    <n v="0"/>
    <n v="14.505555555555558"/>
    <n v="14.505555555555558"/>
    <n v="12.471388888888891"/>
    <n v="2.0341666666666667"/>
    <n v="0"/>
    <n v="0"/>
    <n v="0"/>
    <n v="91.893518518518533"/>
    <n v="65.771575394226417"/>
    <n v="60.439814814814831"/>
    <n v="88.173713359448868"/>
    <n v="0"/>
    <n v="0"/>
    <n v="2"/>
    <n v="0.14023362696284947"/>
    <n v="0"/>
    <n v="7.2527777777777791"/>
    <n v="0.97277777777777785"/>
    <n v="7.2527777777777791"/>
    <n v="0.97277777777777785"/>
    <n v="2"/>
    <n v="0"/>
    <n v="10532.462"/>
    <s v="Tonelada métrica"/>
    <n v="726.09849099961673"/>
    <m/>
    <m/>
  </r>
  <r>
    <x v="26"/>
    <s v="FROTA 02"/>
    <x v="5"/>
    <x v="5"/>
    <d v="1901-06-29T00:00:00"/>
    <n v="90"/>
    <x v="9"/>
    <s v="CA1014KS119"/>
    <s v="29/06/2023"/>
    <s v="00:00:00"/>
    <s v="29/06/2023"/>
    <s v="23:59:59"/>
    <n v="23.999999999999989"/>
    <n v="0"/>
    <n v="0"/>
    <n v="0"/>
    <n v="0"/>
    <n v="0"/>
    <n v="0"/>
    <n v="23.999999999999989"/>
    <n v="5.6980555555555545"/>
    <n v="5.6980555555555545"/>
    <n v="0"/>
    <n v="18.301944444444445"/>
    <n v="18.301944444444445"/>
    <n v="15.514444444444445"/>
    <n v="2.7875000000000001"/>
    <n v="0"/>
    <n v="0"/>
    <n v="0"/>
    <n v="100"/>
    <n v="76.25810185185189"/>
    <n v="76.25810185185189"/>
    <n v="100"/>
    <n v="0"/>
    <n v="0"/>
    <n v="0"/>
    <n v="0.15230622125760773"/>
    <n v="0"/>
    <n v="18.301944444444445"/>
    <n v="0"/>
    <n v="18.301944444444445"/>
    <n v="0"/>
    <n v="0"/>
    <n v="0"/>
    <n v="16285.587"/>
    <s v="Tonelada métrica"/>
    <n v="889.8282392581234"/>
    <m/>
    <m/>
  </r>
  <r>
    <x v="26"/>
    <s v="FROTA 02"/>
    <x v="5"/>
    <x v="5"/>
    <d v="1901-06-29T00:00:00"/>
    <n v="90"/>
    <x v="10"/>
    <s v="CA1014KS120"/>
    <s v="29/06/2023"/>
    <s v="00:00:00"/>
    <s v="29/06/2023"/>
    <s v="23:59:59"/>
    <n v="23.999999999999996"/>
    <n v="0"/>
    <n v="0"/>
    <n v="0"/>
    <n v="0"/>
    <n v="0"/>
    <n v="0"/>
    <n v="23.999999999999996"/>
    <n v="6.4861111111111107"/>
    <n v="6.4861111111111107"/>
    <n v="0"/>
    <n v="17.513888888888886"/>
    <n v="17.513888888888886"/>
    <n v="15.615277777777775"/>
    <n v="1.8986111111111108"/>
    <n v="0"/>
    <n v="0"/>
    <n v="0"/>
    <n v="100"/>
    <n v="72.974537037037038"/>
    <n v="72.974537037037038"/>
    <n v="100"/>
    <n v="0"/>
    <n v="0"/>
    <n v="0"/>
    <n v="0.108406026962728"/>
    <n v="0"/>
    <n v="17.513888888888886"/>
    <n v="0"/>
    <n v="17.513888888888886"/>
    <n v="0"/>
    <n v="0"/>
    <n v="0"/>
    <n v="14474.243"/>
    <s v="Tonelada métrica"/>
    <n v="826.44369230769234"/>
    <m/>
    <m/>
  </r>
  <r>
    <x v="26"/>
    <s v="FROTA 02"/>
    <x v="5"/>
    <x v="5"/>
    <d v="1901-06-29T00:00:00"/>
    <n v="90"/>
    <x v="11"/>
    <s v="CA1014KS121"/>
    <s v="29/06/2023"/>
    <s v="00:00:00"/>
    <s v="29/06/2023"/>
    <s v="23:59:59"/>
    <n v="24"/>
    <n v="6.0902777777777786"/>
    <n v="0"/>
    <n v="0"/>
    <n v="6.0902777777777786"/>
    <n v="6.0902777777777786"/>
    <n v="0"/>
    <n v="17.909722222222225"/>
    <n v="5.4641666666666664"/>
    <n v="5.4641666666666664"/>
    <n v="0"/>
    <n v="12.445555555555558"/>
    <n v="12.445555555555558"/>
    <n v="10.664166666666667"/>
    <n v="1.7813888888888889"/>
    <n v="0"/>
    <n v="0"/>
    <n v="0"/>
    <n v="74.623842592592609"/>
    <n v="69.490500193873601"/>
    <n v="51.856481481481488"/>
    <n v="100"/>
    <n v="0"/>
    <n v="0"/>
    <n v="0"/>
    <n v="0.14313454155878938"/>
    <n v="0"/>
    <n v="12.445555555555558"/>
    <n v="0"/>
    <n v="12.445555555555558"/>
    <n v="6.0902777777777786"/>
    <n v="1"/>
    <n v="1"/>
    <n v="10622.938"/>
    <s v="Tonelada métrica"/>
    <n v="853.55273636282379"/>
    <m/>
    <m/>
  </r>
  <r>
    <x v="26"/>
    <s v="FROTA 02"/>
    <x v="5"/>
    <x v="5"/>
    <d v="1901-06-29T00:00:00"/>
    <n v="90"/>
    <x v="12"/>
    <s v="CA1014KS122"/>
    <s v="29/06/2023"/>
    <s v="00:00:00"/>
    <s v="29/06/2023"/>
    <s v="23:59:59"/>
    <n v="23.999999999999996"/>
    <n v="1.2741666666666667"/>
    <n v="0"/>
    <n v="0"/>
    <n v="1.2741666666666667"/>
    <n v="1.2741666666666667"/>
    <n v="0"/>
    <n v="22.72583333333333"/>
    <n v="6.5502777777777776"/>
    <n v="6.5502777777777776"/>
    <n v="0"/>
    <n v="16.175555555555555"/>
    <n v="16.175555555555555"/>
    <n v="13.458055555555555"/>
    <n v="2.7175000000000002"/>
    <n v="0"/>
    <n v="0"/>
    <n v="0"/>
    <n v="94.690972222222229"/>
    <n v="71.176952318091253"/>
    <n v="67.398148148148152"/>
    <n v="100"/>
    <n v="0"/>
    <n v="0"/>
    <n v="0"/>
    <n v="0.16800041214452538"/>
    <n v="0"/>
    <n v="16.175555555555555"/>
    <n v="0"/>
    <n v="8.0877777777777773"/>
    <n v="0.63708333333333333"/>
    <n v="2"/>
    <n v="1"/>
    <n v="12981.981"/>
    <s v="Tonelada métrica"/>
    <n v="802.56785959609806"/>
    <m/>
    <m/>
  </r>
  <r>
    <x v="26"/>
    <s v="FROTA 02"/>
    <x v="5"/>
    <x v="5"/>
    <d v="1901-06-29T00:00:00"/>
    <n v="90"/>
    <x v="13"/>
    <s v="CA1014KS123"/>
    <s v="29/06/2023"/>
    <s v="00:00:00"/>
    <s v="29/06/2023"/>
    <s v="23:59:59"/>
    <n v="23.999999999999993"/>
    <n v="2.763611111111111"/>
    <n v="2.763611111111111"/>
    <n v="0"/>
    <n v="0"/>
    <n v="0"/>
    <n v="0"/>
    <n v="21.236388888888886"/>
    <n v="7.1758333333333351"/>
    <n v="7.1758333333333351"/>
    <n v="0"/>
    <n v="14.060555555555553"/>
    <n v="14.060555555555553"/>
    <n v="11.2575"/>
    <n v="2.8030555555555554"/>
    <n v="0"/>
    <n v="0"/>
    <n v="0"/>
    <n v="88.484953703703724"/>
    <n v="66.209729107532922"/>
    <n v="58.585648148148152"/>
    <n v="83.573563161457571"/>
    <n v="0"/>
    <n v="0"/>
    <n v="2"/>
    <n v="0.1993559603303173"/>
    <n v="0"/>
    <n v="7.0302777777777763"/>
    <n v="1.3818055555555555"/>
    <n v="7.0302777777777763"/>
    <n v="1.3818055555555555"/>
    <n v="2"/>
    <n v="0"/>
    <n v="9920.5840000000007"/>
    <s v="Tonelada métrica"/>
    <n v="705.56131020585542"/>
    <m/>
    <m/>
  </r>
  <r>
    <x v="26"/>
    <s v="FROTA 01"/>
    <x v="5"/>
    <x v="5"/>
    <d v="1901-06-30T00:00:00"/>
    <n v="90"/>
    <x v="0"/>
    <s v="CA1014KS110"/>
    <s v="30/06/2023"/>
    <s v="00:00:00"/>
    <s v="30/06/2023"/>
    <s v="23:59:59"/>
    <n v="23.999999999999993"/>
    <n v="1.3538888888888889"/>
    <n v="1.3538888888888889"/>
    <n v="0"/>
    <n v="0"/>
    <n v="0"/>
    <n v="0"/>
    <n v="22.646111111111104"/>
    <n v="6.6966666666666672"/>
    <n v="6.6966666666666672"/>
    <n v="0"/>
    <n v="15.949444444444444"/>
    <n v="15.949444444444444"/>
    <n v="15.182222222222222"/>
    <n v="0.76722222222222225"/>
    <n v="0"/>
    <n v="0"/>
    <n v="0"/>
    <n v="94.358796296296305"/>
    <n v="70.429065574172682"/>
    <n v="66.456018518518533"/>
    <n v="92.17556026456046"/>
    <n v="0"/>
    <n v="0"/>
    <n v="1"/>
    <n v="4.8103382214636531E-2"/>
    <n v="0"/>
    <n v="15.949444444444444"/>
    <n v="1.3538888888888889"/>
    <n v="15.949444444444444"/>
    <n v="1.3538888888888889"/>
    <n v="1"/>
    <n v="0"/>
    <n v="11109.763000000001"/>
    <s v="Tonelada métrica"/>
    <n v="696.56112717266387"/>
    <m/>
    <m/>
  </r>
  <r>
    <x v="26"/>
    <s v="FROTA 01"/>
    <x v="5"/>
    <x v="5"/>
    <d v="1901-06-30T00:00:00"/>
    <n v="90"/>
    <x v="1"/>
    <s v="CA1014KS111"/>
    <s v="30/06/2023"/>
    <s v="00:00:00"/>
    <s v="30/06/2023"/>
    <s v="23:59:59"/>
    <n v="24"/>
    <n v="0.8"/>
    <n v="0"/>
    <n v="0"/>
    <n v="0.8"/>
    <n v="0.8"/>
    <n v="0"/>
    <n v="23.2"/>
    <n v="8.5458333333333343"/>
    <n v="8.5458333333333343"/>
    <n v="0"/>
    <n v="14.654166666666665"/>
    <n v="14.654166666666665"/>
    <n v="12.822777777777775"/>
    <n v="1.831388888888889"/>
    <n v="0"/>
    <n v="0"/>
    <n v="0"/>
    <n v="96.666666666666671"/>
    <n v="63.164511494252871"/>
    <n v="61.059027777777771"/>
    <n v="100"/>
    <n v="0"/>
    <n v="0"/>
    <n v="0"/>
    <n v="0.1249739361197991"/>
    <n v="0"/>
    <n v="14.654166666666665"/>
    <n v="0"/>
    <n v="14.654166666666665"/>
    <n v="0"/>
    <n v="0"/>
    <n v="1"/>
    <n v="10257.933000000001"/>
    <s v="Tonelada métrica"/>
    <n v="700.00111458629499"/>
    <m/>
    <m/>
  </r>
  <r>
    <x v="26"/>
    <s v="FROTA 01"/>
    <x v="5"/>
    <x v="5"/>
    <d v="1901-06-30T00:00:00"/>
    <n v="90"/>
    <x v="2"/>
    <s v="CA1014KS112"/>
    <s v="30/06/2023"/>
    <s v="00:00:00"/>
    <s v="30/06/2023"/>
    <s v="23:59:59"/>
    <n v="23.999999999999996"/>
    <n v="0"/>
    <n v="0"/>
    <n v="0"/>
    <n v="0"/>
    <n v="0"/>
    <n v="0"/>
    <n v="23.999999999999996"/>
    <n v="7.195277777777779"/>
    <n v="7.195277777777779"/>
    <n v="0"/>
    <n v="16.804722222222221"/>
    <n v="16.804722222222221"/>
    <n v="14.951666666666666"/>
    <n v="1.8530555555555557"/>
    <n v="0"/>
    <n v="0"/>
    <n v="0"/>
    <n v="100"/>
    <n v="70.019675925925924"/>
    <n v="70.019675925925924"/>
    <n v="100"/>
    <n v="0"/>
    <n v="0"/>
    <n v="0"/>
    <n v="0.11026993074036731"/>
    <n v="0"/>
    <n v="16.804722222222221"/>
    <n v="0"/>
    <n v="16.804722222222221"/>
    <n v="0"/>
    <n v="0"/>
    <n v="0"/>
    <n v="13122.048000000001"/>
    <s v="Tonelada métrica"/>
    <n v="780.85479941154119"/>
    <m/>
    <m/>
  </r>
  <r>
    <x v="26"/>
    <s v="FROTA 01"/>
    <x v="5"/>
    <x v="5"/>
    <d v="1901-06-30T00:00:00"/>
    <n v="90"/>
    <x v="3"/>
    <s v="CA1014KS113"/>
    <s v="30/06/2023"/>
    <s v="00:00:00"/>
    <s v="30/06/2023"/>
    <s v="23:59:59"/>
    <n v="24"/>
    <n v="12.575277777777778"/>
    <n v="12.575277777777778"/>
    <n v="0"/>
    <n v="0"/>
    <n v="0"/>
    <n v="0"/>
    <n v="11.424722222222222"/>
    <n v="3.598611111111111"/>
    <n v="3.598611111111111"/>
    <n v="0"/>
    <n v="7.8261111111111115"/>
    <n v="7.8261111111111115"/>
    <n v="7.1288888888888886"/>
    <n v="0.69722222222222219"/>
    <n v="0"/>
    <n v="0"/>
    <n v="0"/>
    <n v="47.60300925925926"/>
    <n v="68.501543922779547"/>
    <n v="32.608796296296298"/>
    <n v="38.360678058411054"/>
    <n v="0"/>
    <n v="0"/>
    <n v="1"/>
    <n v="8.9089231206076522E-2"/>
    <n v="0"/>
    <n v="7.8261111111111115"/>
    <n v="12.575277777777778"/>
    <n v="7.8261111111111115"/>
    <n v="12.575277777777778"/>
    <n v="1"/>
    <n v="0"/>
    <n v="6761.4359999999997"/>
    <s v="Tonelada métrica"/>
    <n v="863.95860012777746"/>
    <m/>
    <m/>
  </r>
  <r>
    <x v="26"/>
    <s v="FROTA 01"/>
    <x v="5"/>
    <x v="5"/>
    <d v="1901-06-30T00:00:00"/>
    <n v="90"/>
    <x v="4"/>
    <s v="CA1014KS114"/>
    <s v="30/06/2023"/>
    <s v="00:00:00"/>
    <s v="30/06/2023"/>
    <s v="23:59:59"/>
    <n v="23.999999999999996"/>
    <n v="0"/>
    <n v="0"/>
    <n v="0"/>
    <n v="0"/>
    <n v="0"/>
    <n v="0"/>
    <n v="23.999999999999996"/>
    <n v="7.2019444444444449"/>
    <n v="7.2019444444444449"/>
    <n v="0"/>
    <n v="16.798055555555553"/>
    <n v="16.798055555555553"/>
    <n v="15.050555555555555"/>
    <n v="1.7475000000000001"/>
    <n v="0"/>
    <n v="0"/>
    <n v="0"/>
    <n v="100"/>
    <n v="69.991898148148152"/>
    <n v="69.991898148148152"/>
    <n v="100"/>
    <n v="0"/>
    <n v="0"/>
    <n v="0"/>
    <n v="0.10402989764026922"/>
    <n v="0"/>
    <n v="16.798055555555553"/>
    <n v="0"/>
    <n v="16.798055555555553"/>
    <n v="0"/>
    <n v="0"/>
    <n v="0"/>
    <n v="15002.037"/>
    <s v="Tonelada métrica"/>
    <n v="893.08175880144893"/>
    <m/>
    <m/>
  </r>
  <r>
    <x v="26"/>
    <s v="FROTA 01"/>
    <x v="5"/>
    <x v="5"/>
    <d v="1901-06-30T00:00:00"/>
    <n v="90"/>
    <x v="5"/>
    <s v="CA1014KS115"/>
    <s v="30/06/2023"/>
    <s v="00:00:00"/>
    <s v="30/06/2023"/>
    <s v="23:59:59"/>
    <n v="23.999999999999996"/>
    <n v="0"/>
    <n v="0"/>
    <n v="0"/>
    <n v="0"/>
    <n v="0"/>
    <n v="0"/>
    <n v="23.999999999999996"/>
    <n v="7.568888888888889"/>
    <n v="7.568888888888889"/>
    <n v="0"/>
    <n v="16.431111111111111"/>
    <n v="16.253888888888888"/>
    <n v="12.974166666666665"/>
    <n v="3.2797222222222224"/>
    <n v="0.17722222222222223"/>
    <n v="0"/>
    <n v="0.17722222222222223"/>
    <n v="100"/>
    <n v="68.462962962962976"/>
    <n v="68.462962962962976"/>
    <n v="100"/>
    <n v="0"/>
    <n v="0"/>
    <n v="0"/>
    <n v="0.19960440898025428"/>
    <n v="0"/>
    <n v="16.431111111111111"/>
    <n v="0"/>
    <n v="16.431111111111111"/>
    <n v="0"/>
    <n v="0"/>
    <n v="0"/>
    <n v="12783.641"/>
    <s v="Tonelada métrica"/>
    <n v="778.01439680822341"/>
    <m/>
    <m/>
  </r>
  <r>
    <x v="26"/>
    <s v="FROTA 01"/>
    <x v="5"/>
    <x v="5"/>
    <d v="1901-06-30T00:00:00"/>
    <n v="90"/>
    <x v="6"/>
    <s v="CA1014KS116"/>
    <s v="30/06/2023"/>
    <s v="00:00:00"/>
    <s v="30/06/2023"/>
    <s v="23:59:59"/>
    <n v="24.000000000000004"/>
    <n v="0"/>
    <n v="0"/>
    <n v="0"/>
    <n v="0"/>
    <n v="0"/>
    <n v="0"/>
    <n v="24.000000000000004"/>
    <n v="7.0841666666666656"/>
    <n v="7.0841666666666656"/>
    <n v="0"/>
    <n v="16.915833333333332"/>
    <n v="16.915833333333332"/>
    <n v="14.278333333333332"/>
    <n v="2.6375000000000002"/>
    <n v="0"/>
    <n v="0"/>
    <n v="0"/>
    <n v="100"/>
    <n v="70.482638888888872"/>
    <n v="70.482638888888872"/>
    <n v="100"/>
    <n v="0"/>
    <n v="0"/>
    <n v="0"/>
    <n v="0.15591901078870882"/>
    <n v="0"/>
    <n v="16.915833333333332"/>
    <n v="0"/>
    <n v="16.915833333333332"/>
    <n v="0"/>
    <n v="0"/>
    <n v="0"/>
    <n v="13702.121999999999"/>
    <s v="Tonelada métrica"/>
    <n v="810.01755751514906"/>
    <m/>
    <m/>
  </r>
  <r>
    <x v="26"/>
    <s v="FROTA 01"/>
    <x v="5"/>
    <x v="5"/>
    <d v="1901-06-30T00:00:00"/>
    <n v="90"/>
    <x v="7"/>
    <s v="CA1014KS117"/>
    <s v="30/06/2023"/>
    <s v="00:00:00"/>
    <s v="30/06/2023"/>
    <s v="23:59:59"/>
    <n v="24"/>
    <n v="5.1633333333333331"/>
    <n v="0"/>
    <n v="0"/>
    <n v="5.1633333333333331"/>
    <n v="5.1633333333333331"/>
    <n v="0"/>
    <n v="18.836666666666666"/>
    <n v="6.469444444444445"/>
    <n v="6.469444444444445"/>
    <n v="0"/>
    <n v="12.367222222222221"/>
    <n v="12.367222222222221"/>
    <n v="10.748333333333331"/>
    <n v="1.6188888888888888"/>
    <n v="0"/>
    <n v="0"/>
    <n v="0"/>
    <n v="78.486111111111114"/>
    <n v="65.655046304488877"/>
    <n v="51.530092592592588"/>
    <n v="100"/>
    <n v="0"/>
    <n v="0"/>
    <n v="0"/>
    <n v="0.13090157674857375"/>
    <n v="0"/>
    <n v="12.367222222222221"/>
    <n v="0"/>
    <n v="12.367222222222221"/>
    <n v="5.1633333333333331"/>
    <n v="1"/>
    <n v="1"/>
    <n v="9334.7049999999999"/>
    <s v="Tonelada métrica"/>
    <n v="754.79398948834239"/>
    <m/>
    <m/>
  </r>
  <r>
    <x v="26"/>
    <s v="FROTA 01"/>
    <x v="5"/>
    <x v="5"/>
    <d v="1901-06-30T00:00:00"/>
    <n v="90"/>
    <x v="8"/>
    <s v="CA1014KS118"/>
    <s v="30/06/2023"/>
    <s v="00:00:00"/>
    <s v="30/06/2023"/>
    <s v="23:59:59"/>
    <n v="24.000000000000004"/>
    <n v="0"/>
    <n v="0"/>
    <n v="0"/>
    <n v="0"/>
    <n v="0"/>
    <n v="0"/>
    <n v="24.000000000000004"/>
    <n v="6.3063888888888879"/>
    <n v="6.3063888888888879"/>
    <n v="0"/>
    <n v="17.69361111111111"/>
    <n v="17.69361111111111"/>
    <n v="14.774166666666666"/>
    <n v="2.9194444444444443"/>
    <n v="0"/>
    <n v="0"/>
    <n v="0"/>
    <n v="100"/>
    <n v="73.723379629629619"/>
    <n v="73.723379629629619"/>
    <n v="100"/>
    <n v="0"/>
    <n v="0"/>
    <n v="0"/>
    <n v="0.16499992150336751"/>
    <n v="0"/>
    <n v="17.69361111111111"/>
    <n v="0"/>
    <n v="17.69361111111111"/>
    <n v="0"/>
    <n v="0"/>
    <n v="0"/>
    <n v="11097.244000000001"/>
    <s v="Tonelada métrica"/>
    <n v="627.18932445798077"/>
    <m/>
    <m/>
  </r>
  <r>
    <x v="26"/>
    <s v="FROTA 02"/>
    <x v="5"/>
    <x v="5"/>
    <d v="1901-06-30T00:00:00"/>
    <n v="90"/>
    <x v="9"/>
    <s v="CA1014KS119"/>
    <s v="30/06/2023"/>
    <s v="00:00:00"/>
    <s v="30/06/2023"/>
    <s v="23:59:59"/>
    <n v="24.000000000000004"/>
    <n v="0"/>
    <n v="0"/>
    <n v="0"/>
    <n v="0"/>
    <n v="0"/>
    <n v="0"/>
    <n v="24.000000000000004"/>
    <n v="7.0155555555555553"/>
    <n v="7.0155555555555553"/>
    <n v="0"/>
    <n v="16.984444444444446"/>
    <n v="16.984444444444446"/>
    <n v="13.354999999999999"/>
    <n v="3.6294444444444447"/>
    <n v="0"/>
    <n v="0"/>
    <n v="0"/>
    <n v="100"/>
    <n v="70.768518518518505"/>
    <n v="70.768518518518505"/>
    <n v="100"/>
    <n v="0"/>
    <n v="0"/>
    <n v="0"/>
    <n v="0.21369226743425357"/>
    <n v="0"/>
    <n v="16.984444444444446"/>
    <n v="0"/>
    <n v="16.984444444444446"/>
    <n v="0"/>
    <n v="0"/>
    <n v="0"/>
    <n v="11454.638000000001"/>
    <s v="Tonelada métrica"/>
    <n v="674.41935104016773"/>
    <m/>
    <m/>
  </r>
  <r>
    <x v="26"/>
    <s v="FROTA 02"/>
    <x v="5"/>
    <x v="5"/>
    <d v="1901-06-30T00:00:00"/>
    <n v="90"/>
    <x v="10"/>
    <s v="CA1014KS120"/>
    <s v="30/06/2023"/>
    <s v="00:00:00"/>
    <s v="30/06/2023"/>
    <s v="23:59:59"/>
    <n v="23.999999999999996"/>
    <n v="0"/>
    <n v="0"/>
    <n v="0"/>
    <n v="0"/>
    <n v="0"/>
    <n v="0"/>
    <n v="23.999999999999996"/>
    <n v="7.2138888888888886"/>
    <n v="7.2138888888888886"/>
    <n v="0"/>
    <n v="16.786111111111111"/>
    <n v="16.786111111111111"/>
    <n v="15.021388888888888"/>
    <n v="1.7647222222222223"/>
    <n v="0"/>
    <n v="0"/>
    <n v="0"/>
    <n v="100"/>
    <n v="69.942129629629648"/>
    <n v="69.942129629629648"/>
    <n v="100"/>
    <n v="0"/>
    <n v="0"/>
    <n v="0"/>
    <n v="0.10512990236637432"/>
    <n v="0"/>
    <n v="16.786111111111111"/>
    <n v="0"/>
    <n v="16.786111111111111"/>
    <n v="0"/>
    <n v="0"/>
    <n v="0"/>
    <n v="12128.63"/>
    <s v="Tonelada métrica"/>
    <n v="722.5395995366539"/>
    <m/>
    <m/>
  </r>
  <r>
    <x v="26"/>
    <s v="FROTA 02"/>
    <x v="5"/>
    <x v="5"/>
    <d v="1901-06-30T00:00:00"/>
    <n v="90"/>
    <x v="11"/>
    <s v="CA1014KS121"/>
    <s v="30/06/2023"/>
    <s v="00:00:00"/>
    <s v="30/06/2023"/>
    <s v="23:59:59"/>
    <n v="24"/>
    <n v="0"/>
    <n v="0"/>
    <n v="0"/>
    <n v="0"/>
    <n v="0"/>
    <n v="0"/>
    <n v="24"/>
    <n v="7.3005555555555564"/>
    <n v="7.3005555555555564"/>
    <n v="0"/>
    <n v="16.699444444444449"/>
    <n v="16.699444444444449"/>
    <n v="14.830277777777781"/>
    <n v="1.8691666666666666"/>
    <n v="0"/>
    <n v="0"/>
    <n v="0"/>
    <n v="100"/>
    <n v="69.581018518518533"/>
    <n v="69.581018518518533"/>
    <n v="100"/>
    <n v="0"/>
    <n v="0"/>
    <n v="0"/>
    <n v="0.111929871253202"/>
    <n v="0"/>
    <n v="16.699444444444449"/>
    <n v="0"/>
    <n v="16.699444444444449"/>
    <n v="0"/>
    <n v="0"/>
    <n v="0"/>
    <n v="13268.075999999999"/>
    <s v="Tonelada métrica"/>
    <n v="794.52200006653607"/>
    <m/>
    <m/>
  </r>
  <r>
    <x v="26"/>
    <s v="FROTA 02"/>
    <x v="5"/>
    <x v="5"/>
    <d v="1901-06-30T00:00:00"/>
    <n v="90"/>
    <x v="12"/>
    <s v="CA1014KS122"/>
    <s v="30/06/2023"/>
    <s v="00:00:00"/>
    <s v="30/06/2023"/>
    <s v="23:59:59"/>
    <n v="24.000000000000004"/>
    <n v="21.825277777777782"/>
    <n v="0"/>
    <n v="0"/>
    <n v="21.825277777777782"/>
    <n v="21.825277777777782"/>
    <n v="0"/>
    <n v="2.1747222222222224"/>
    <n v="0.28305555555555556"/>
    <n v="0.28305555555555556"/>
    <n v="0"/>
    <n v="1.8916666666666666"/>
    <n v="1.8916666666666666"/>
    <n v="1.5702777777777777"/>
    <n v="0.32138888888888889"/>
    <n v="0"/>
    <n v="0"/>
    <n v="0"/>
    <n v="9.0613425925925917"/>
    <n v="86.984289181249181"/>
    <n v="7.8819444444444429"/>
    <n v="100"/>
    <n v="0"/>
    <n v="0"/>
    <n v="0"/>
    <n v="0.16989720998531571"/>
    <n v="0"/>
    <n v="1.8916666666666666"/>
    <n v="0"/>
    <n v="0.9458333333333333"/>
    <n v="10.912638888888891"/>
    <n v="2"/>
    <n v="1"/>
    <n v="1310.8209999999999"/>
    <s v="Tonelada métrica"/>
    <n v="692.94502202643412"/>
    <m/>
    <m/>
  </r>
  <r>
    <x v="26"/>
    <s v="FROTA 02"/>
    <x v="5"/>
    <x v="5"/>
    <d v="1901-06-30T00:00:00"/>
    <n v="90"/>
    <x v="13"/>
    <s v="CA1014KS123"/>
    <s v="30/06/2023"/>
    <s v="00:00:00"/>
    <s v="30/06/2023"/>
    <s v="23:59:59"/>
    <n v="23.999999999999996"/>
    <n v="0.7352777777777777"/>
    <n v="0.7352777777777777"/>
    <n v="0"/>
    <n v="0"/>
    <n v="0"/>
    <n v="0"/>
    <n v="23.264722222222222"/>
    <n v="5.2844444444444436"/>
    <n v="5.2844444444444436"/>
    <n v="0"/>
    <n v="17.980277777777779"/>
    <n v="17.980277777777779"/>
    <n v="16.991666666666671"/>
    <n v="0.98861111111111111"/>
    <n v="0"/>
    <n v="0"/>
    <n v="0"/>
    <n v="96.936342592592609"/>
    <n v="77.285589769918701"/>
    <n v="74.91782407407409"/>
    <n v="96.071301353597718"/>
    <n v="0"/>
    <n v="0"/>
    <n v="1"/>
    <n v="5.4983083316596883E-2"/>
    <n v="0"/>
    <n v="17.980277777777779"/>
    <n v="0.7352777777777777"/>
    <n v="17.980277777777779"/>
    <n v="0.7352777777777777"/>
    <n v="1"/>
    <n v="0"/>
    <n v="4813.0780000000004"/>
    <s v="Tonelada métrica"/>
    <n v="267.68652072486844"/>
    <m/>
    <m/>
  </r>
  <r>
    <x v="26"/>
    <s v="FROTA 01"/>
    <x v="6"/>
    <x v="6"/>
    <d v="1901-07-01T00:00:00"/>
    <n v="90"/>
    <x v="0"/>
    <s v="CA1014KS110"/>
    <s v="01/07/2023"/>
    <s v="00:00:00"/>
    <s v="01/07/2023"/>
    <s v="23:59:59"/>
    <n v="24"/>
    <n v="0"/>
    <n v="0"/>
    <n v="0"/>
    <n v="0"/>
    <n v="0"/>
    <n v="0"/>
    <n v="24"/>
    <n v="7.838055555555556"/>
    <n v="7.838055555555556"/>
    <n v="0"/>
    <n v="16.161944444444444"/>
    <n v="16.161944444444444"/>
    <n v="14.123055555555554"/>
    <n v="2.0388888888888888"/>
    <n v="0"/>
    <n v="0"/>
    <n v="0"/>
    <n v="100"/>
    <n v="67.34143518518519"/>
    <n v="67.34143518518519"/>
    <n v="100"/>
    <n v="0"/>
    <n v="0"/>
    <n v="0"/>
    <n v="0.12615368750322259"/>
    <n v="0"/>
    <n v="16.161944444444444"/>
    <n v="0"/>
    <n v="16.161944444444444"/>
    <n v="0"/>
    <n v="0"/>
    <n v="0"/>
    <n v="13394.941000000001"/>
    <s v="Tonelada métrica"/>
    <n v="828.79513947372914"/>
    <n v="0"/>
    <s v="Oficializado"/>
  </r>
  <r>
    <x v="26"/>
    <s v="FROTA 01"/>
    <x v="6"/>
    <x v="6"/>
    <d v="1901-07-01T00:00:00"/>
    <n v="90"/>
    <x v="1"/>
    <s v="CA1014KS111"/>
    <s v="01/07/2023"/>
    <s v="00:00:00"/>
    <s v="01/07/2023"/>
    <s v="23:59:59"/>
    <n v="23.999999999999996"/>
    <n v="0"/>
    <n v="0"/>
    <n v="0"/>
    <n v="0"/>
    <n v="0"/>
    <n v="0"/>
    <n v="23.999999999999996"/>
    <n v="7.6363888888888889"/>
    <n v="7.6363888888888889"/>
    <n v="0"/>
    <n v="16.363611111111112"/>
    <n v="16.363611111111112"/>
    <n v="13.674166666666666"/>
    <n v="2.6894444444444443"/>
    <n v="0"/>
    <n v="0"/>
    <n v="0"/>
    <n v="100"/>
    <n v="68.181712962962976"/>
    <n v="68.181712962962976"/>
    <n v="100"/>
    <n v="0"/>
    <n v="0"/>
    <n v="0"/>
    <n v="0.16435519190616033"/>
    <n v="0"/>
    <n v="16.363611111111112"/>
    <n v="0"/>
    <n v="16.363611111111112"/>
    <n v="0"/>
    <n v="0"/>
    <n v="0"/>
    <n v="12784.608"/>
    <s v="Tonelada métrica"/>
    <n v="781.28280568334253"/>
    <n v="0"/>
    <s v="Oficializado"/>
  </r>
  <r>
    <x v="26"/>
    <s v="FROTA 01"/>
    <x v="6"/>
    <x v="6"/>
    <d v="1901-07-01T00:00:00"/>
    <n v="90"/>
    <x v="2"/>
    <s v="CA1014KS112"/>
    <s v="01/07/2023"/>
    <s v="00:00:00"/>
    <s v="01/07/2023"/>
    <s v="23:59:59"/>
    <n v="23.999999999999996"/>
    <n v="0.12638888888888888"/>
    <n v="0.12638888888888888"/>
    <n v="0"/>
    <n v="0"/>
    <n v="0"/>
    <n v="0"/>
    <n v="23.873611111111106"/>
    <n v="7.6702777777777778"/>
    <n v="7.6702777777777778"/>
    <n v="0"/>
    <n v="16.203333333333333"/>
    <n v="16.203333333333333"/>
    <n v="14.071111111111108"/>
    <n v="2.132222222222222"/>
    <n v="0"/>
    <n v="0"/>
    <n v="0"/>
    <n v="99.473379629629619"/>
    <n v="67.871313049042996"/>
    <n v="67.5138888888889"/>
    <n v="99.226019358021318"/>
    <n v="0"/>
    <n v="0"/>
    <n v="1"/>
    <n v="0.13159157923609682"/>
    <n v="0"/>
    <n v="16.203333333333333"/>
    <n v="0.12638888888888888"/>
    <n v="16.203333333333333"/>
    <n v="0.12638888888888888"/>
    <n v="1"/>
    <n v="0"/>
    <n v="12990.446"/>
    <s v="Tonelada métrica"/>
    <n v="801.71442090104938"/>
    <n v="0"/>
    <s v="Oficializado"/>
  </r>
  <r>
    <x v="26"/>
    <s v="FROTA 01"/>
    <x v="6"/>
    <x v="6"/>
    <d v="1901-07-01T00:00:00"/>
    <n v="90"/>
    <x v="3"/>
    <s v="CA1014KS113"/>
    <s v="01/07/2023"/>
    <s v="00:00:00"/>
    <s v="01/07/2023"/>
    <s v="23:59:59"/>
    <n v="24"/>
    <n v="11.586388888888889"/>
    <n v="11.586388888888889"/>
    <n v="0"/>
    <n v="0"/>
    <n v="0"/>
    <n v="0"/>
    <n v="12.413611111111111"/>
    <n v="5.3369444444444447"/>
    <n v="5.3369444444444447"/>
    <n v="0"/>
    <n v="7.076666666666668"/>
    <n v="7.076666666666668"/>
    <n v="5.6966666666666672"/>
    <n v="1.3800000000000001"/>
    <n v="0"/>
    <n v="0"/>
    <n v="0"/>
    <n v="51.723379629629626"/>
    <n v="57.007317236903944"/>
    <n v="29.486111111111118"/>
    <n v="37.918049622694866"/>
    <n v="0"/>
    <n v="0"/>
    <n v="0"/>
    <n v="0.1950070654733867"/>
    <n v="0"/>
    <n v="7.076666666666668"/>
    <n v="0"/>
    <n v="7.076666666666668"/>
    <n v="0"/>
    <n v="0"/>
    <n v="0"/>
    <n v="5218.95"/>
    <s v="Tonelada métrica"/>
    <n v="737.48704663212402"/>
    <n v="0"/>
    <s v="Oficializado"/>
  </r>
  <r>
    <x v="26"/>
    <s v="FROTA 01"/>
    <x v="6"/>
    <x v="6"/>
    <d v="1901-07-01T00:00:00"/>
    <n v="90"/>
    <x v="4"/>
    <s v="CA1014KS114"/>
    <s v="01/07/2023"/>
    <s v="00:00:00"/>
    <s v="01/07/2023"/>
    <s v="23:59:59"/>
    <n v="24.000000000000004"/>
    <n v="0"/>
    <n v="0"/>
    <n v="0"/>
    <n v="0"/>
    <n v="0"/>
    <n v="0"/>
    <n v="24.000000000000004"/>
    <n v="6.8236111111111093"/>
    <n v="6.8236111111111093"/>
    <n v="0"/>
    <n v="17.176388888888891"/>
    <n v="17.176388888888891"/>
    <n v="13.780555555555555"/>
    <n v="3.3958333333333335"/>
    <n v="0"/>
    <n v="0"/>
    <n v="0"/>
    <n v="100"/>
    <n v="71.568287037037038"/>
    <n v="71.568287037037038"/>
    <n v="100"/>
    <n v="0"/>
    <n v="0"/>
    <n v="0"/>
    <n v="0.19770356594161881"/>
    <n v="0"/>
    <n v="17.176388888888891"/>
    <n v="0"/>
    <n v="17.176388888888891"/>
    <n v="0"/>
    <n v="0"/>
    <n v="0"/>
    <n v="12354.234"/>
    <s v="Tonelada métrica"/>
    <n v="719.25677043745486"/>
    <n v="0"/>
    <s v="Oficializado"/>
  </r>
  <r>
    <x v="26"/>
    <s v="FROTA 01"/>
    <x v="6"/>
    <x v="6"/>
    <d v="1901-07-01T00:00:00"/>
    <n v="90"/>
    <x v="5"/>
    <s v="CA1014KS115"/>
    <s v="01/07/2023"/>
    <s v="00:00:00"/>
    <s v="01/07/2023"/>
    <s v="23:59:59"/>
    <n v="24.000000000000007"/>
    <n v="6.1044444444444448"/>
    <n v="0"/>
    <n v="0"/>
    <n v="6.1044444444444448"/>
    <n v="6.1044444444444448"/>
    <n v="0"/>
    <n v="17.895555555555557"/>
    <n v="7.5550000000000006"/>
    <n v="7.5550000000000006"/>
    <n v="0"/>
    <n v="10.340555555555557"/>
    <n v="10.340555555555557"/>
    <n v="8.5772222222222219"/>
    <n v="1.7633333333333334"/>
    <n v="0"/>
    <n v="0"/>
    <n v="0"/>
    <n v="74.564814814814795"/>
    <n v="57.782813858189499"/>
    <n v="43.085648148148145"/>
    <n v="100"/>
    <n v="0"/>
    <n v="0"/>
    <n v="0"/>
    <n v="0.17052597646805995"/>
    <n v="0"/>
    <n v="10.340555555555557"/>
    <n v="0"/>
    <n v="10.340555555555557"/>
    <n v="6.1044444444444448"/>
    <n v="1"/>
    <n v="1"/>
    <n v="7468.6080000000002"/>
    <s v="Tonelada métrica"/>
    <n v="722.26370816096312"/>
    <n v="0"/>
    <s v="Oficializado"/>
  </r>
  <r>
    <x v="26"/>
    <s v="FROTA 01"/>
    <x v="6"/>
    <x v="6"/>
    <d v="1901-07-01T00:00:00"/>
    <n v="90"/>
    <x v="6"/>
    <s v="CA1014KS116"/>
    <s v="01/07/2023"/>
    <s v="00:00:00"/>
    <s v="01/07/2023"/>
    <s v="23:59:59"/>
    <n v="24.000000000000007"/>
    <n v="0.56166666666666665"/>
    <n v="0.56166666666666665"/>
    <n v="0"/>
    <n v="0"/>
    <n v="0"/>
    <n v="0"/>
    <n v="23.43833333333334"/>
    <n v="6.8719444444444449"/>
    <n v="6.8719444444444449"/>
    <n v="0"/>
    <n v="16.566388888888888"/>
    <n v="16.566388888888888"/>
    <n v="13.757222222222222"/>
    <n v="2.809166666666667"/>
    <n v="0"/>
    <n v="0"/>
    <n v="0"/>
    <n v="97.659722222222229"/>
    <n v="70.680746166062221"/>
    <n v="69.026620370370338"/>
    <n v="96.720779747328137"/>
    <n v="0"/>
    <n v="0"/>
    <n v="1"/>
    <n v="0.16957024765673473"/>
    <n v="0"/>
    <n v="16.566388888888888"/>
    <n v="0.56166666666666665"/>
    <n v="16.566388888888888"/>
    <n v="0.56166666666666665"/>
    <n v="1"/>
    <n v="0"/>
    <n v="12549.246999999999"/>
    <s v="Tonelada métrica"/>
    <n v="757.512520330656"/>
    <n v="0"/>
    <s v="Oficializado"/>
  </r>
  <r>
    <x v="26"/>
    <s v="FROTA 01"/>
    <x v="6"/>
    <x v="6"/>
    <d v="1901-07-01T00:00:00"/>
    <n v="90"/>
    <x v="7"/>
    <s v="CA1014KS117"/>
    <s v="01/07/2023"/>
    <s v="00:00:00"/>
    <s v="01/07/2023"/>
    <s v="23:59:59"/>
    <n v="24.000000000000004"/>
    <n v="0"/>
    <n v="0"/>
    <n v="0"/>
    <n v="0"/>
    <n v="0"/>
    <n v="0"/>
    <n v="24.000000000000004"/>
    <n v="6.560833333333334"/>
    <n v="6.560833333333334"/>
    <n v="0"/>
    <n v="17.439166666666669"/>
    <n v="17.439166666666669"/>
    <n v="14.088333333333333"/>
    <n v="3.3508333333333331"/>
    <n v="0"/>
    <n v="0"/>
    <n v="0"/>
    <n v="100"/>
    <n v="72.663194444444443"/>
    <n v="72.663194444444443"/>
    <n v="100"/>
    <n v="0"/>
    <n v="0"/>
    <n v="0"/>
    <n v="0.19214412003631667"/>
    <n v="0"/>
    <n v="17.439166666666669"/>
    <n v="0"/>
    <n v="17.439166666666669"/>
    <n v="0"/>
    <n v="0"/>
    <n v="0"/>
    <n v="14892.231"/>
    <s v="Tonelada métrica"/>
    <n v="853.95313231710224"/>
    <n v="0"/>
    <s v="Oficializado"/>
  </r>
  <r>
    <x v="26"/>
    <s v="FROTA 01"/>
    <x v="6"/>
    <x v="6"/>
    <d v="1901-07-01T00:00:00"/>
    <n v="90"/>
    <x v="8"/>
    <s v="CA1014KS118"/>
    <s v="01/07/2023"/>
    <s v="00:00:00"/>
    <s v="01/07/2023"/>
    <s v="23:59:59"/>
    <n v="24.000000000000007"/>
    <n v="0"/>
    <n v="0"/>
    <n v="0"/>
    <n v="0"/>
    <n v="0"/>
    <n v="0"/>
    <n v="24.000000000000007"/>
    <n v="8.3647222222222215"/>
    <n v="8.3647222222222215"/>
    <n v="0"/>
    <n v="15.635277777777778"/>
    <n v="15.635277777777778"/>
    <n v="12.463055555555556"/>
    <n v="3.1722222222222221"/>
    <n v="0"/>
    <n v="0"/>
    <n v="0"/>
    <n v="100"/>
    <n v="65.146990740740733"/>
    <n v="65.146990740740733"/>
    <n v="100"/>
    <n v="0"/>
    <n v="0"/>
    <n v="0"/>
    <n v="0.20288876650025758"/>
    <n v="0"/>
    <n v="15.635277777777778"/>
    <n v="0"/>
    <n v="15.635277777777778"/>
    <n v="0"/>
    <n v="0"/>
    <n v="0"/>
    <n v="15034.072"/>
    <s v="Tonelada métrica"/>
    <n v="961.54812301241839"/>
    <n v="0"/>
    <s v="Oficializado"/>
  </r>
  <r>
    <x v="26"/>
    <s v="FROTA 02"/>
    <x v="6"/>
    <x v="6"/>
    <d v="1901-07-01T00:00:00"/>
    <n v="90"/>
    <x v="9"/>
    <s v="CA1014KS119"/>
    <s v="01/07/2023"/>
    <s v="00:00:00"/>
    <s v="01/07/2023"/>
    <s v="23:59:59"/>
    <n v="24.000000000000004"/>
    <n v="1.0086111111111111"/>
    <n v="0"/>
    <n v="0"/>
    <n v="1.0086111111111111"/>
    <n v="1.0086111111111111"/>
    <n v="0"/>
    <n v="22.991388888888896"/>
    <n v="5.5005555555555556"/>
    <n v="5.5005555555555556"/>
    <n v="0"/>
    <n v="17.490833333333335"/>
    <n v="17.490833333333335"/>
    <n v="14.626388888888888"/>
    <n v="2.8644444444444441"/>
    <n v="0"/>
    <n v="0"/>
    <n v="0"/>
    <n v="95.797453703703724"/>
    <n v="76.075583853858305"/>
    <n v="72.878472222222214"/>
    <n v="100"/>
    <n v="0"/>
    <n v="0"/>
    <n v="0"/>
    <n v="0.16376832308987244"/>
    <n v="0"/>
    <n v="17.490833333333335"/>
    <n v="0"/>
    <n v="17.490833333333335"/>
    <n v="1.0086111111111111"/>
    <n v="1"/>
    <n v="1"/>
    <n v="10844.108"/>
    <s v="Tonelada métrica"/>
    <n v="619.98806994139795"/>
    <n v="0"/>
    <s v="Oficializado"/>
  </r>
  <r>
    <x v="26"/>
    <s v="FROTA 02"/>
    <x v="6"/>
    <x v="6"/>
    <d v="1901-07-01T00:00:00"/>
    <n v="90"/>
    <x v="10"/>
    <s v="CA1014KS120"/>
    <s v="01/07/2023"/>
    <s v="00:00:00"/>
    <s v="01/07/2023"/>
    <s v="23:59:59"/>
    <n v="24.000000000000004"/>
    <n v="0"/>
    <n v="0"/>
    <n v="0"/>
    <n v="0"/>
    <n v="0"/>
    <n v="0"/>
    <n v="24.000000000000004"/>
    <n v="6.6638888888888888"/>
    <n v="6.6638888888888888"/>
    <n v="0"/>
    <n v="17.336111111111112"/>
    <n v="17.336111111111112"/>
    <n v="13.950833333333334"/>
    <n v="3.3852777777777776"/>
    <n v="0"/>
    <n v="0"/>
    <n v="0"/>
    <n v="100"/>
    <n v="72.233796296296291"/>
    <n v="72.233796296296291"/>
    <n v="100"/>
    <n v="0"/>
    <n v="0"/>
    <n v="0"/>
    <n v="0.19527319339849381"/>
    <n v="0"/>
    <n v="17.336111111111112"/>
    <n v="0"/>
    <n v="17.336111111111112"/>
    <n v="0"/>
    <n v="0"/>
    <n v="0"/>
    <n v="12195.297"/>
    <s v="Tonelada métrica"/>
    <n v="703.46209261336332"/>
    <n v="0"/>
    <s v="Oficializado"/>
  </r>
  <r>
    <x v="26"/>
    <s v="FROTA 02"/>
    <x v="6"/>
    <x v="6"/>
    <d v="1901-07-01T00:00:00"/>
    <n v="90"/>
    <x v="11"/>
    <s v="CA1014KS121"/>
    <s v="01/07/2023"/>
    <s v="00:00:00"/>
    <s v="01/07/2023"/>
    <s v="23:59:59"/>
    <n v="24.000000000000004"/>
    <n v="0"/>
    <n v="0"/>
    <n v="0"/>
    <n v="0"/>
    <n v="0"/>
    <n v="0"/>
    <n v="24.000000000000004"/>
    <n v="6.1055555555555543"/>
    <n v="6.1055555555555543"/>
    <n v="0"/>
    <n v="17.894444444444442"/>
    <n v="17.894444444444442"/>
    <n v="14.525555555555554"/>
    <n v="3.3688888888888893"/>
    <n v="0"/>
    <n v="0"/>
    <n v="0"/>
    <n v="100"/>
    <n v="74.560185185185162"/>
    <n v="74.560185185185162"/>
    <n v="100"/>
    <n v="0"/>
    <n v="0"/>
    <n v="0"/>
    <n v="0.18826451412604786"/>
    <n v="0"/>
    <n v="17.894444444444442"/>
    <n v="0"/>
    <n v="17.894444444444442"/>
    <n v="0"/>
    <n v="0"/>
    <n v="0"/>
    <n v="13661.439"/>
    <s v="Tonelada métrica"/>
    <n v="763.44583048742652"/>
    <n v="0"/>
    <s v="Oficializado"/>
  </r>
  <r>
    <x v="26"/>
    <s v="FROTA 02"/>
    <x v="6"/>
    <x v="6"/>
    <d v="1901-07-01T00:00:00"/>
    <n v="90"/>
    <x v="12"/>
    <s v="CA1014KS122"/>
    <s v="01/07/2023"/>
    <s v="00:00:00"/>
    <s v="01/07/2023"/>
    <s v="23:59:59"/>
    <n v="24.000000000000004"/>
    <n v="0"/>
    <n v="0"/>
    <n v="0"/>
    <n v="0"/>
    <n v="0"/>
    <n v="0"/>
    <n v="24.000000000000004"/>
    <n v="5.8819444444444446"/>
    <n v="5.8819444444444446"/>
    <n v="0"/>
    <n v="18.118055555555557"/>
    <n v="18.118055555555557"/>
    <n v="14.746944444444445"/>
    <n v="3.3711111111111114"/>
    <n v="0"/>
    <n v="0"/>
    <n v="0"/>
    <n v="100"/>
    <n v="75.491898148148138"/>
    <n v="75.491898148148138"/>
    <n v="100"/>
    <n v="0"/>
    <n v="0"/>
    <n v="0"/>
    <n v="0.18606362591031048"/>
    <n v="0"/>
    <n v="18.118055555555557"/>
    <n v="0"/>
    <n v="18.118055555555557"/>
    <n v="0"/>
    <n v="0"/>
    <n v="0"/>
    <n v="13945.835999999999"/>
    <s v="Tonelada métrica"/>
    <n v="769.72034649290936"/>
    <n v="0"/>
    <s v="Oficializado"/>
  </r>
  <r>
    <x v="26"/>
    <s v="FROTA 02"/>
    <x v="6"/>
    <x v="6"/>
    <d v="1901-07-01T00:00:00"/>
    <n v="90"/>
    <x v="13"/>
    <s v="CA1014KS123"/>
    <s v="01/07/2023"/>
    <s v="00:00:00"/>
    <s v="01/07/2023"/>
    <s v="23:59:59"/>
    <n v="24.000000000000004"/>
    <n v="0"/>
    <n v="0"/>
    <n v="0"/>
    <n v="0"/>
    <n v="0"/>
    <n v="0"/>
    <n v="24.000000000000004"/>
    <n v="5.8241666666666667"/>
    <n v="5.8241666666666667"/>
    <n v="0"/>
    <n v="18.175833333333333"/>
    <n v="18.175833333333333"/>
    <n v="15.246944444444443"/>
    <n v="2.9288888888888889"/>
    <n v="0"/>
    <n v="0"/>
    <n v="0"/>
    <n v="100"/>
    <n v="75.732638888888886"/>
    <n v="75.732638888888886"/>
    <n v="100"/>
    <n v="0"/>
    <n v="0"/>
    <n v="0"/>
    <n v="0.16114193144132166"/>
    <n v="0"/>
    <n v="18.175833333333333"/>
    <n v="0"/>
    <n v="18.175833333333333"/>
    <n v="0"/>
    <n v="0"/>
    <n v="0"/>
    <n v="14139.137000000001"/>
    <s v="Tonelada métrica"/>
    <n v="777.90859657970725"/>
    <n v="0"/>
    <s v="Oficializado"/>
  </r>
  <r>
    <x v="26"/>
    <s v="FROTA 01"/>
    <x v="6"/>
    <x v="6"/>
    <d v="1901-07-02T00:00:00"/>
    <n v="90"/>
    <x v="0"/>
    <s v="CA1014KS110"/>
    <s v="02/07/2023"/>
    <s v="00:00:00"/>
    <s v="02/07/2023"/>
    <s v="23:59:59"/>
    <n v="23.999999999999996"/>
    <n v="0"/>
    <n v="0"/>
    <n v="0"/>
    <n v="0"/>
    <n v="0"/>
    <n v="0"/>
    <n v="23.999999999999996"/>
    <n v="7.2936111111111117"/>
    <n v="7.2936111111111117"/>
    <n v="0"/>
    <n v="16.706388888888888"/>
    <n v="16.706388888888888"/>
    <n v="15.878888888888888"/>
    <n v="0.82750000000000001"/>
    <n v="0"/>
    <n v="0"/>
    <n v="0"/>
    <n v="100"/>
    <n v="69.609953703703709"/>
    <n v="69.609953703703709"/>
    <n v="100"/>
    <n v="0"/>
    <n v="0"/>
    <n v="0"/>
    <n v="4.9531948855228373E-2"/>
    <n v="0"/>
    <n v="16.706388888888888"/>
    <n v="0"/>
    <n v="16.706388888888888"/>
    <n v="0"/>
    <n v="0"/>
    <n v="0"/>
    <n v="12012.370999999999"/>
    <s v="Tonelada métrica"/>
    <n v="719.02857522903776"/>
    <n v="0"/>
    <s v="Oficializado"/>
  </r>
  <r>
    <x v="26"/>
    <s v="FROTA 01"/>
    <x v="6"/>
    <x v="6"/>
    <d v="1901-07-02T00:00:00"/>
    <n v="90"/>
    <x v="1"/>
    <s v="CA1014KS111"/>
    <s v="02/07/2023"/>
    <s v="00:00:00"/>
    <s v="02/07/2023"/>
    <s v="23:59:59"/>
    <n v="24.000000000000004"/>
    <n v="0"/>
    <n v="0"/>
    <n v="0"/>
    <n v="0"/>
    <n v="0"/>
    <n v="0"/>
    <n v="24.000000000000004"/>
    <n v="8.5675000000000026"/>
    <n v="8.5675000000000026"/>
    <n v="0"/>
    <n v="15.432499999999999"/>
    <n v="15.432499999999999"/>
    <n v="11.941388888888891"/>
    <n v="3.4911111111111111"/>
    <n v="0"/>
    <n v="0"/>
    <n v="0"/>
    <n v="100"/>
    <n v="64.302083333333314"/>
    <n v="64.302083333333314"/>
    <n v="100"/>
    <n v="0"/>
    <n v="0"/>
    <n v="0"/>
    <n v="0.22621811832892347"/>
    <n v="0"/>
    <n v="15.432499999999999"/>
    <n v="0"/>
    <n v="15.432499999999999"/>
    <n v="0"/>
    <n v="0"/>
    <n v="0"/>
    <n v="10768.55"/>
    <s v="Tonelada métrica"/>
    <n v="697.78389761866185"/>
    <n v="0"/>
    <s v="Oficializado"/>
  </r>
  <r>
    <x v="26"/>
    <s v="FROTA 01"/>
    <x v="6"/>
    <x v="6"/>
    <d v="1901-07-02T00:00:00"/>
    <n v="90"/>
    <x v="2"/>
    <s v="CA1014KS112"/>
    <s v="02/07/2023"/>
    <s v="00:00:00"/>
    <s v="02/07/2023"/>
    <s v="23:59:59"/>
    <n v="24.000000000000007"/>
    <n v="0"/>
    <n v="0"/>
    <n v="0"/>
    <n v="0"/>
    <n v="0"/>
    <n v="0"/>
    <n v="24.000000000000007"/>
    <n v="7.4236111111111116"/>
    <n v="7.4236111111111116"/>
    <n v="0"/>
    <n v="16.576388888888893"/>
    <n v="16.576388888888893"/>
    <n v="14.21027777777778"/>
    <n v="2.3661111111111111"/>
    <n v="0"/>
    <n v="0"/>
    <n v="0"/>
    <n v="100"/>
    <n v="69.068287037037038"/>
    <n v="69.068287037037038"/>
    <n v="100"/>
    <n v="0"/>
    <n v="0"/>
    <n v="0"/>
    <n v="0.14273984080435689"/>
    <n v="0"/>
    <n v="16.576388888888893"/>
    <n v="0"/>
    <n v="16.576388888888893"/>
    <n v="0"/>
    <n v="0"/>
    <n v="0"/>
    <n v="11682.735000000001"/>
    <s v="Tonelada métrica"/>
    <n v="704.78166736489277"/>
    <n v="0"/>
    <s v="Oficializado"/>
  </r>
  <r>
    <x v="26"/>
    <s v="FROTA 01"/>
    <x v="6"/>
    <x v="6"/>
    <d v="1901-07-02T00:00:00"/>
    <n v="90"/>
    <x v="3"/>
    <s v="CA1014KS113"/>
    <s v="02/07/2023"/>
    <s v="00:00:00"/>
    <s v="02/07/2023"/>
    <s v="23:59:59"/>
    <n v="24.000000000000004"/>
    <n v="7.2602777777777776"/>
    <n v="7.2602777777777776"/>
    <n v="0"/>
    <n v="0"/>
    <n v="0"/>
    <n v="0"/>
    <n v="16.739722222222223"/>
    <n v="3.9872222222222216"/>
    <n v="3.9872222222222216"/>
    <n v="0"/>
    <n v="12.752500000000001"/>
    <n v="12.752500000000001"/>
    <n v="9.7333333333333343"/>
    <n v="3.019166666666667"/>
    <n v="0"/>
    <n v="0"/>
    <n v="0"/>
    <n v="69.748842592592581"/>
    <n v="76.181072963509962"/>
    <n v="53.135416666666671"/>
    <n v="63.721788857119066"/>
    <n v="0"/>
    <n v="0"/>
    <n v="1"/>
    <n v="0.23675096386329478"/>
    <n v="0"/>
    <n v="12.752500000000001"/>
    <n v="7.2602777777777776"/>
    <n v="12.752500000000001"/>
    <n v="7.2602777777777776"/>
    <n v="1"/>
    <n v="0"/>
    <n v="9025.8909999999996"/>
    <s v="Tonelada métrica"/>
    <n v="707.77424034503042"/>
    <n v="0"/>
    <s v="Oficializado"/>
  </r>
  <r>
    <x v="26"/>
    <s v="FROTA 01"/>
    <x v="6"/>
    <x v="6"/>
    <d v="1901-07-02T00:00:00"/>
    <n v="90"/>
    <x v="4"/>
    <s v="CA1014KS114"/>
    <s v="02/07/2023"/>
    <s v="00:00:00"/>
    <s v="02/07/2023"/>
    <s v="23:59:59"/>
    <n v="24"/>
    <n v="0"/>
    <n v="0"/>
    <n v="0"/>
    <n v="0"/>
    <n v="0"/>
    <n v="0"/>
    <n v="24"/>
    <n v="6.2155555555555555"/>
    <n v="6.2155555555555555"/>
    <n v="0"/>
    <n v="17.784444444444446"/>
    <n v="17.784444444444446"/>
    <n v="14.207222222222223"/>
    <n v="3.5772222222222219"/>
    <n v="0"/>
    <n v="0"/>
    <n v="0"/>
    <n v="100"/>
    <n v="74.101851851851862"/>
    <n v="74.101851851851862"/>
    <n v="100"/>
    <n v="0"/>
    <n v="0"/>
    <n v="0"/>
    <n v="0.20114332125452952"/>
    <n v="0"/>
    <n v="17.784444444444446"/>
    <n v="0"/>
    <n v="17.784444444444446"/>
    <n v="0"/>
    <n v="0"/>
    <n v="0"/>
    <n v="13484.688"/>
    <s v="Tonelada métrica"/>
    <n v="758.22936398850504"/>
    <n v="0"/>
    <s v="Oficializado"/>
  </r>
  <r>
    <x v="26"/>
    <s v="FROTA 01"/>
    <x v="6"/>
    <x v="6"/>
    <d v="1901-07-02T00:00:00"/>
    <n v="90"/>
    <x v="5"/>
    <s v="CA1014KS115"/>
    <s v="02/07/2023"/>
    <s v="00:00:00"/>
    <s v="02/07/2023"/>
    <s v="23:59:59"/>
    <n v="23.999999999999996"/>
    <n v="0"/>
    <n v="0"/>
    <n v="0"/>
    <n v="0"/>
    <n v="0"/>
    <n v="0"/>
    <n v="23.999999999999996"/>
    <n v="5.9041666666666677"/>
    <n v="5.9041666666666677"/>
    <n v="0"/>
    <n v="18.095833333333335"/>
    <n v="18.095833333333335"/>
    <n v="15.826388888888891"/>
    <n v="2.2694444444444444"/>
    <n v="0"/>
    <n v="0"/>
    <n v="0"/>
    <n v="100"/>
    <n v="75.399305555555571"/>
    <n v="75.399305555555571"/>
    <n v="100"/>
    <n v="0"/>
    <n v="0"/>
    <n v="0"/>
    <n v="0.1254125412541254"/>
    <n v="0"/>
    <n v="18.095833333333335"/>
    <n v="0"/>
    <n v="18.095833333333335"/>
    <n v="0"/>
    <n v="0"/>
    <n v="0"/>
    <n v="16295.407999999999"/>
    <s v="Tonelada métrica"/>
    <n v="900.50608335252139"/>
    <n v="0"/>
    <s v="Oficializado"/>
  </r>
  <r>
    <x v="26"/>
    <s v="FROTA 01"/>
    <x v="6"/>
    <x v="6"/>
    <d v="1901-07-02T00:00:00"/>
    <n v="90"/>
    <x v="6"/>
    <s v="CA1014KS116"/>
    <s v="02/07/2023"/>
    <s v="00:00:00"/>
    <s v="02/07/2023"/>
    <s v="23:59:59"/>
    <n v="23.999999999999993"/>
    <n v="8.0158333333333331"/>
    <n v="0"/>
    <n v="0"/>
    <n v="8.0158333333333331"/>
    <n v="8.0158333333333331"/>
    <n v="0"/>
    <n v="15.984166666666667"/>
    <n v="7.8308333333333318"/>
    <n v="7.8308333333333318"/>
    <n v="0"/>
    <n v="8.1533333333333324"/>
    <n v="8.1533333333333324"/>
    <n v="7.1138888888888889"/>
    <n v="1.0394444444444444"/>
    <n v="0"/>
    <n v="0"/>
    <n v="0"/>
    <n v="66.600694444444457"/>
    <n v="51.0088108023565"/>
    <n v="33.972222222222229"/>
    <n v="100"/>
    <n v="0"/>
    <n v="0"/>
    <n v="0"/>
    <n v="0.1274870536931044"/>
    <n v="0"/>
    <n v="8.1533333333333324"/>
    <n v="0"/>
    <n v="4.0766666666666662"/>
    <n v="4.0079166666666666"/>
    <n v="2"/>
    <n v="1"/>
    <n v="7120.3819999999996"/>
    <s v="Tonelada métrica"/>
    <n v="873.30932134096417"/>
    <n v="0"/>
    <s v="Oficializado"/>
  </r>
  <r>
    <x v="26"/>
    <s v="FROTA 01"/>
    <x v="6"/>
    <x v="6"/>
    <d v="1901-07-02T00:00:00"/>
    <n v="90"/>
    <x v="7"/>
    <s v="CA1014KS117"/>
    <s v="02/07/2023"/>
    <s v="00:00:00"/>
    <s v="02/07/2023"/>
    <s v="23:59:59"/>
    <n v="24.000000000000004"/>
    <n v="0"/>
    <n v="0"/>
    <n v="0"/>
    <n v="0"/>
    <n v="0"/>
    <n v="0"/>
    <n v="24.000000000000004"/>
    <n v="8.7388888888888872"/>
    <n v="8.7388888888888872"/>
    <n v="0"/>
    <n v="15.261111111111113"/>
    <n v="15.261111111111113"/>
    <n v="13.136111111111111"/>
    <n v="2.125"/>
    <n v="0"/>
    <n v="0"/>
    <n v="0"/>
    <n v="100"/>
    <n v="63.587962962962962"/>
    <n v="63.587962962962962"/>
    <n v="100"/>
    <n v="0"/>
    <n v="0"/>
    <n v="0"/>
    <n v="0.13924281033855113"/>
    <n v="0"/>
    <n v="15.261111111111113"/>
    <n v="0"/>
    <n v="15.261111111111113"/>
    <n v="0"/>
    <n v="0"/>
    <n v="0"/>
    <n v="11684.552"/>
    <s v="Tonelada métrica"/>
    <n v="765.64228613032401"/>
    <n v="0"/>
    <s v="Oficializado"/>
  </r>
  <r>
    <x v="26"/>
    <s v="FROTA 01"/>
    <x v="6"/>
    <x v="6"/>
    <d v="1901-07-02T00:00:00"/>
    <n v="90"/>
    <x v="8"/>
    <s v="CA1014KS118"/>
    <s v="02/07/2023"/>
    <s v="00:00:00"/>
    <s v="02/07/2023"/>
    <s v="23:59:59"/>
    <n v="24"/>
    <n v="0"/>
    <n v="0"/>
    <n v="0"/>
    <n v="0"/>
    <n v="0"/>
    <n v="0"/>
    <n v="24"/>
    <n v="9.1141666666666659"/>
    <n v="9.1141666666666659"/>
    <n v="0"/>
    <n v="14.885833333333338"/>
    <n v="14.628333333333337"/>
    <n v="11.387500000000003"/>
    <n v="3.2408333333333337"/>
    <n v="0.25750000000000001"/>
    <n v="0"/>
    <n v="0.25750000000000001"/>
    <n v="100"/>
    <n v="62.024305555555571"/>
    <n v="62.024305555555571"/>
    <n v="100"/>
    <n v="0"/>
    <n v="0"/>
    <n v="0"/>
    <n v="0.21771259027039128"/>
    <n v="0"/>
    <n v="14.885833333333338"/>
    <n v="0"/>
    <n v="14.885833333333338"/>
    <n v="0"/>
    <n v="0"/>
    <n v="0"/>
    <n v="10803.537"/>
    <s v="Tonelada métrica"/>
    <n v="725.75963723898633"/>
    <n v="0"/>
    <s v="Oficializado"/>
  </r>
  <r>
    <x v="26"/>
    <s v="FROTA 02"/>
    <x v="6"/>
    <x v="6"/>
    <d v="1901-07-02T00:00:00"/>
    <n v="90"/>
    <x v="9"/>
    <s v="CA1014KS119"/>
    <s v="02/07/2023"/>
    <s v="00:00:00"/>
    <s v="02/07/2023"/>
    <s v="23:59:59"/>
    <n v="23.999999999999993"/>
    <n v="0.77611111111111108"/>
    <n v="0"/>
    <n v="0"/>
    <n v="0.77611111111111108"/>
    <n v="0.77611111111111108"/>
    <n v="0"/>
    <n v="23.223888888888883"/>
    <n v="6.9516666666666662"/>
    <n v="6.9516666666666662"/>
    <n v="0"/>
    <n v="16.272222222222219"/>
    <n v="16.272222222222219"/>
    <n v="11.996388888888887"/>
    <n v="4.2758333333333329"/>
    <n v="0"/>
    <n v="0"/>
    <n v="0"/>
    <n v="96.766203703703709"/>
    <n v="70.066741621414735"/>
    <n v="67.800925925925924"/>
    <n v="100"/>
    <n v="0"/>
    <n v="0"/>
    <n v="0"/>
    <n v="0.26276886309320591"/>
    <n v="0"/>
    <n v="16.272222222222219"/>
    <n v="0"/>
    <n v="16.272222222222219"/>
    <n v="0"/>
    <n v="0"/>
    <n v="1"/>
    <n v="9568.9959999999992"/>
    <s v="Tonelada métrica"/>
    <n v="588.05711164219883"/>
    <n v="0"/>
    <s v="Oficializado"/>
  </r>
  <r>
    <x v="26"/>
    <s v="FROTA 02"/>
    <x v="6"/>
    <x v="6"/>
    <d v="1901-07-02T00:00:00"/>
    <n v="90"/>
    <x v="10"/>
    <s v="CA1014KS120"/>
    <s v="02/07/2023"/>
    <s v="00:00:00"/>
    <s v="02/07/2023"/>
    <s v="23:59:59"/>
    <n v="23.999999999999996"/>
    <n v="0"/>
    <n v="0"/>
    <n v="0"/>
    <n v="0"/>
    <n v="0"/>
    <n v="0"/>
    <n v="23.999999999999996"/>
    <n v="6.4925000000000006"/>
    <n v="6.4925000000000006"/>
    <n v="0"/>
    <n v="17.5075"/>
    <n v="17.5075"/>
    <n v="14.934166666666666"/>
    <n v="2.5733333333333337"/>
    <n v="0"/>
    <n v="0"/>
    <n v="0"/>
    <n v="100"/>
    <n v="72.947916666666686"/>
    <n v="72.947916666666686"/>
    <n v="100"/>
    <n v="0"/>
    <n v="0"/>
    <n v="0"/>
    <n v="0.14698462563663195"/>
    <n v="0"/>
    <n v="17.5075"/>
    <n v="0"/>
    <n v="17.5075"/>
    <n v="0"/>
    <n v="0"/>
    <n v="0"/>
    <n v="13379.815000000001"/>
    <s v="Tonelada métrica"/>
    <n v="764.2333285734685"/>
    <n v="0"/>
    <s v="Oficializado"/>
  </r>
  <r>
    <x v="26"/>
    <s v="FROTA 02"/>
    <x v="6"/>
    <x v="6"/>
    <d v="1901-07-02T00:00:00"/>
    <n v="90"/>
    <x v="11"/>
    <s v="CA1014KS121"/>
    <s v="02/07/2023"/>
    <s v="00:00:00"/>
    <s v="02/07/2023"/>
    <s v="23:59:59"/>
    <n v="24"/>
    <n v="2.3147222222222221"/>
    <n v="2.3147222222222221"/>
    <n v="0"/>
    <n v="0"/>
    <n v="0"/>
    <n v="0"/>
    <n v="21.685277777777781"/>
    <n v="6.2183333333333337"/>
    <n v="6.2183333333333337"/>
    <n v="0"/>
    <n v="15.466944444444444"/>
    <n v="15.466944444444444"/>
    <n v="12.784444444444444"/>
    <n v="2.6825000000000001"/>
    <n v="0"/>
    <n v="0"/>
    <n v="0"/>
    <n v="90.35532407407409"/>
    <n v="71.324631406356062"/>
    <n v="64.445601851851848"/>
    <n v="86.982535070453338"/>
    <n v="0"/>
    <n v="0"/>
    <n v="1"/>
    <n v="0.17343438515831255"/>
    <n v="0"/>
    <n v="15.466944444444444"/>
    <n v="2.3147222222222221"/>
    <n v="15.466944444444444"/>
    <n v="2.3147222222222221"/>
    <n v="1"/>
    <n v="0"/>
    <n v="10660.553"/>
    <s v="Tonelada métrica"/>
    <n v="689.24751351448447"/>
    <n v="0"/>
    <s v="Oficializado"/>
  </r>
  <r>
    <x v="26"/>
    <s v="FROTA 02"/>
    <x v="6"/>
    <x v="6"/>
    <d v="1901-07-02T00:00:00"/>
    <n v="90"/>
    <x v="12"/>
    <s v="CA1014KS122"/>
    <s v="02/07/2023"/>
    <s v="00:00:00"/>
    <s v="02/07/2023"/>
    <s v="23:59:59"/>
    <n v="23.999999999999986"/>
    <n v="2.8380555555555556"/>
    <n v="2.8380555555555556"/>
    <n v="0"/>
    <n v="0"/>
    <n v="0"/>
    <n v="0"/>
    <n v="21.16194444444444"/>
    <n v="8.43"/>
    <n v="8.43"/>
    <n v="0"/>
    <n v="12.731944444444444"/>
    <n v="12.731944444444444"/>
    <n v="11.564444444444444"/>
    <n v="1.1675"/>
    <n v="0"/>
    <n v="0"/>
    <n v="0"/>
    <n v="88.174768518518547"/>
    <n v="60.164341125972996"/>
    <n v="53.049768518518547"/>
    <n v="81.772282880182686"/>
    <n v="0"/>
    <n v="0"/>
    <n v="1"/>
    <n v="9.1698483691502131E-2"/>
    <n v="0"/>
    <n v="12.731944444444444"/>
    <n v="2.8380555555555556"/>
    <n v="12.731944444444444"/>
    <n v="2.8380555555555556"/>
    <n v="1"/>
    <n v="0"/>
    <n v="8666.0049999999992"/>
    <s v="Tonelada métrica"/>
    <n v="680.65055088905876"/>
    <n v="0"/>
    <s v="Oficializado"/>
  </r>
  <r>
    <x v="26"/>
    <s v="FROTA 02"/>
    <x v="6"/>
    <x v="6"/>
    <d v="1901-07-02T00:00:00"/>
    <n v="90"/>
    <x v="13"/>
    <s v="CA1014KS123"/>
    <s v="02/07/2023"/>
    <s v="00:00:00"/>
    <s v="02/07/2023"/>
    <s v="23:59:59"/>
    <n v="24.000000000000007"/>
    <n v="0"/>
    <n v="0"/>
    <n v="0"/>
    <n v="0"/>
    <n v="0"/>
    <n v="0"/>
    <n v="24.000000000000007"/>
    <n v="4.7247222222222218"/>
    <n v="4.7247222222222218"/>
    <n v="0"/>
    <n v="19.275277777777781"/>
    <n v="19.275277777777781"/>
    <n v="15.566666666666666"/>
    <n v="3.7086111111111113"/>
    <n v="0"/>
    <n v="0"/>
    <n v="0"/>
    <n v="100"/>
    <n v="80.313657407407405"/>
    <n v="80.313657407407405"/>
    <n v="100"/>
    <n v="0"/>
    <n v="0"/>
    <n v="0"/>
    <n v="0.19240247294317706"/>
    <n v="0"/>
    <n v="19.275277777777781"/>
    <n v="0"/>
    <n v="19.275277777777781"/>
    <n v="0"/>
    <n v="0"/>
    <n v="0"/>
    <n v="14014.882"/>
    <s v="Tonelada métrica"/>
    <n v="727.09105215373734"/>
    <n v="0"/>
    <s v="Oficializado"/>
  </r>
  <r>
    <x v="27"/>
    <s v="FROTA 01"/>
    <x v="6"/>
    <x v="6"/>
    <d v="1901-07-03T00:00:00"/>
    <n v="90"/>
    <x v="0"/>
    <s v="CA1014KS110"/>
    <s v="03/07/2023"/>
    <s v="00:00:00"/>
    <s v="03/07/2023"/>
    <s v="23:59:59"/>
    <n v="24"/>
    <n v="0"/>
    <n v="0"/>
    <n v="0"/>
    <n v="0"/>
    <n v="0"/>
    <n v="0"/>
    <n v="24"/>
    <n v="5.1186111111111119"/>
    <n v="5.1186111111111119"/>
    <n v="0"/>
    <n v="18.881388888888885"/>
    <n v="18.881388888888885"/>
    <n v="15.169722222222223"/>
    <n v="3.7116666666666669"/>
    <n v="0"/>
    <n v="0"/>
    <n v="0"/>
    <n v="100"/>
    <n v="78.672453703703695"/>
    <n v="78.672453703703695"/>
    <n v="100"/>
    <n v="0"/>
    <n v="0"/>
    <n v="0"/>
    <n v="0.19657805305047596"/>
    <n v="0"/>
    <n v="18.881388888888885"/>
    <n v="0"/>
    <n v="18.881388888888885"/>
    <n v="0"/>
    <n v="0"/>
    <n v="0"/>
    <n v="11489.258"/>
    <s v="Tonelada métrica"/>
    <n v="608.49644417636443"/>
    <n v="0"/>
    <s v="Oficializado"/>
  </r>
  <r>
    <x v="27"/>
    <s v="FROTA 01"/>
    <x v="6"/>
    <x v="6"/>
    <d v="1901-07-03T00:00:00"/>
    <n v="90"/>
    <x v="1"/>
    <s v="CA1014KS111"/>
    <s v="03/07/2023"/>
    <s v="00:00:00"/>
    <s v="03/07/2023"/>
    <s v="23:59:59"/>
    <n v="24"/>
    <n v="1.1141666666666667"/>
    <n v="0"/>
    <n v="0"/>
    <n v="1.1141666666666667"/>
    <n v="1.1141666666666667"/>
    <n v="0"/>
    <n v="22.885833333333334"/>
    <n v="8.4955555555555566"/>
    <n v="8.4955555555555566"/>
    <n v="0"/>
    <n v="14.390277777777778"/>
    <n v="14.390277777777778"/>
    <n v="10.420555555555556"/>
    <n v="3.9697222222222219"/>
    <n v="0"/>
    <n v="0"/>
    <n v="0"/>
    <n v="95.3576388888889"/>
    <n v="62.878539610870376"/>
    <n v="59.95949074074074"/>
    <n v="100"/>
    <n v="0"/>
    <n v="0"/>
    <n v="0"/>
    <n v="0.27586140333944598"/>
    <n v="0"/>
    <n v="14.390277777777778"/>
    <n v="0"/>
    <n v="14.390277777777778"/>
    <n v="1.1141666666666667"/>
    <n v="1"/>
    <n v="1"/>
    <n v="10676.356"/>
    <s v="Tonelada métrica"/>
    <n v="741.91451790367717"/>
    <n v="0"/>
    <s v="Oficializado"/>
  </r>
  <r>
    <x v="27"/>
    <s v="FROTA 01"/>
    <x v="6"/>
    <x v="6"/>
    <d v="1901-07-03T00:00:00"/>
    <n v="90"/>
    <x v="2"/>
    <s v="CA1014KS112"/>
    <s v="03/07/2023"/>
    <s v="00:00:00"/>
    <s v="03/07/2023"/>
    <s v="23:59:59"/>
    <n v="23.999999999999996"/>
    <n v="0"/>
    <n v="0"/>
    <n v="0"/>
    <n v="0"/>
    <n v="0"/>
    <n v="0"/>
    <n v="23.999999999999996"/>
    <n v="11.813611111111113"/>
    <n v="11.813611111111113"/>
    <n v="0"/>
    <n v="12.18638888888889"/>
    <n v="12.18638888888889"/>
    <n v="10.020833333333332"/>
    <n v="2.1655555555555552"/>
    <n v="0"/>
    <n v="0"/>
    <n v="0"/>
    <n v="100"/>
    <n v="50.776620370370381"/>
    <n v="50.776620370370381"/>
    <n v="100"/>
    <n v="0"/>
    <n v="0"/>
    <n v="0"/>
    <n v="0.17770281051263928"/>
    <n v="0"/>
    <n v="12.18638888888889"/>
    <n v="0"/>
    <n v="12.18638888888889"/>
    <n v="0"/>
    <n v="0"/>
    <n v="0"/>
    <n v="7984.4759999999997"/>
    <s v="Tonelada métrica"/>
    <n v="655.19622529689366"/>
    <n v="0"/>
    <s v="Oficializado"/>
  </r>
  <r>
    <x v="27"/>
    <s v="FROTA 01"/>
    <x v="6"/>
    <x v="6"/>
    <d v="1901-07-03T00:00:00"/>
    <n v="90"/>
    <x v="3"/>
    <s v="CA1014KS113"/>
    <s v="03/07/2023"/>
    <s v="00:00:00"/>
    <s v="03/07/2023"/>
    <s v="23:59:59"/>
    <n v="24"/>
    <n v="4.8244444444444445"/>
    <n v="0"/>
    <n v="0"/>
    <n v="4.8244444444444445"/>
    <n v="4.8244444444444445"/>
    <n v="0"/>
    <n v="19.175555555555555"/>
    <n v="8.7397222222222215"/>
    <n v="8.7397222222222215"/>
    <n v="0"/>
    <n v="10.435833333333333"/>
    <n v="10.435833333333333"/>
    <n v="8.274166666666666"/>
    <n v="2.1616666666666666"/>
    <n v="0"/>
    <n v="0"/>
    <n v="0"/>
    <n v="79.898148148148138"/>
    <n v="54.422586626492063"/>
    <n v="43.482638888888886"/>
    <n v="100"/>
    <n v="0"/>
    <n v="0"/>
    <n v="0"/>
    <n v="0.2071388644893396"/>
    <n v="0"/>
    <n v="10.435833333333333"/>
    <n v="0"/>
    <n v="5.2179166666666665"/>
    <n v="2.4122222222222223"/>
    <n v="2"/>
    <n v="1"/>
    <n v="7999.1809999999996"/>
    <s v="Tonelada métrica"/>
    <n v="766.51099576778756"/>
    <n v="0"/>
    <s v="Oficializado"/>
  </r>
  <r>
    <x v="27"/>
    <s v="FROTA 01"/>
    <x v="6"/>
    <x v="6"/>
    <d v="1901-07-03T00:00:00"/>
    <n v="90"/>
    <x v="4"/>
    <s v="CA1014KS114"/>
    <s v="03/07/2023"/>
    <s v="00:00:00"/>
    <s v="03/07/2023"/>
    <s v="23:59:59"/>
    <n v="23.999999999999993"/>
    <n v="0"/>
    <n v="0"/>
    <n v="0"/>
    <n v="0"/>
    <n v="0"/>
    <n v="0"/>
    <n v="23.999999999999993"/>
    <n v="10.226666666666667"/>
    <n v="10.226666666666667"/>
    <n v="0"/>
    <n v="13.773333333333335"/>
    <n v="13.773333333333335"/>
    <n v="10.691944444444445"/>
    <n v="3.0813888888888892"/>
    <n v="0"/>
    <n v="0"/>
    <n v="0"/>
    <n v="100"/>
    <n v="57.388888888888914"/>
    <n v="57.388888888888914"/>
    <n v="100"/>
    <n v="0"/>
    <n v="0"/>
    <n v="0"/>
    <n v="0.22372136172959017"/>
    <n v="0"/>
    <n v="13.773333333333335"/>
    <n v="0"/>
    <n v="13.773333333333335"/>
    <n v="0"/>
    <n v="0"/>
    <n v="0"/>
    <n v="10896.380999999999"/>
    <s v="Tonelada métrica"/>
    <n v="791.12156340755041"/>
    <n v="0"/>
    <s v="Oficializado"/>
  </r>
  <r>
    <x v="27"/>
    <s v="FROTA 01"/>
    <x v="6"/>
    <x v="6"/>
    <d v="1901-07-03T00:00:00"/>
    <n v="90"/>
    <x v="5"/>
    <s v="CA1014KS115"/>
    <s v="03/07/2023"/>
    <s v="00:00:00"/>
    <s v="03/07/2023"/>
    <s v="23:59:59"/>
    <n v="24"/>
    <n v="0"/>
    <n v="0"/>
    <n v="0"/>
    <n v="0"/>
    <n v="0"/>
    <n v="0"/>
    <n v="24"/>
    <n v="7.8069444444444445"/>
    <n v="7.8069444444444445"/>
    <n v="0"/>
    <n v="16.193055555555556"/>
    <n v="16.193055555555556"/>
    <n v="13.016388888888889"/>
    <n v="3.1766666666666667"/>
    <n v="0"/>
    <n v="0"/>
    <n v="0"/>
    <n v="100"/>
    <n v="67.471064814814824"/>
    <n v="67.471064814814824"/>
    <n v="100"/>
    <n v="0"/>
    <n v="0"/>
    <n v="0"/>
    <n v="0.19617462904194186"/>
    <n v="0"/>
    <n v="16.193055555555556"/>
    <n v="0"/>
    <n v="16.193055555555556"/>
    <n v="0"/>
    <n v="0"/>
    <n v="0"/>
    <n v="11522.607"/>
    <s v="Tonelada métrica"/>
    <n v="711.57706835920726"/>
    <n v="0"/>
    <s v="Oficializado"/>
  </r>
  <r>
    <x v="27"/>
    <s v="FROTA 01"/>
    <x v="6"/>
    <x v="6"/>
    <d v="1901-07-03T00:00:00"/>
    <n v="90"/>
    <x v="6"/>
    <s v="CA1014KS116"/>
    <s v="03/07/2023"/>
    <s v="00:00:00"/>
    <s v="03/07/2023"/>
    <s v="23:59:59"/>
    <n v="23.999999999999996"/>
    <n v="1.816111111111111"/>
    <n v="0"/>
    <n v="0"/>
    <n v="1.816111111111111"/>
    <n v="0"/>
    <n v="1.816111111111111"/>
    <n v="22.183888888888887"/>
    <n v="11.544722222222223"/>
    <n v="11.544722222222223"/>
    <n v="0"/>
    <n v="10.639166666666666"/>
    <n v="10.639166666666666"/>
    <n v="8.8477777777777771"/>
    <n v="1.7913888888888889"/>
    <n v="0"/>
    <n v="0"/>
    <n v="0"/>
    <n v="92.432870370370381"/>
    <n v="47.958979239187599"/>
    <n v="44.329861111111121"/>
    <n v="100"/>
    <n v="0"/>
    <n v="0"/>
    <n v="0"/>
    <n v="0.16837680478316494"/>
    <n v="0"/>
    <n v="10.639166666666666"/>
    <n v="0"/>
    <n v="10.639166666666666"/>
    <n v="1.816111111111111"/>
    <n v="1"/>
    <n v="1"/>
    <n v="7513.8990000000003"/>
    <s v="Tonelada métrica"/>
    <n v="706.24882901229716"/>
    <n v="0"/>
    <s v="Oficializado"/>
  </r>
  <r>
    <x v="27"/>
    <s v="FROTA 01"/>
    <x v="6"/>
    <x v="6"/>
    <d v="1901-07-03T00:00:00"/>
    <n v="90"/>
    <x v="7"/>
    <s v="CA1014KS117"/>
    <s v="03/07/2023"/>
    <s v="00:00:00"/>
    <s v="03/07/2023"/>
    <s v="23:59:59"/>
    <n v="24.000000000000004"/>
    <n v="0"/>
    <n v="0"/>
    <n v="0"/>
    <n v="0"/>
    <n v="0"/>
    <n v="0"/>
    <n v="24.000000000000004"/>
    <n v="11.486111111111112"/>
    <n v="11.486111111111112"/>
    <n v="0"/>
    <n v="12.513888888888889"/>
    <n v="12.513888888888889"/>
    <n v="10.396111111111109"/>
    <n v="2.1177777777777775"/>
    <n v="0"/>
    <n v="0"/>
    <n v="0"/>
    <n v="100"/>
    <n v="52.141203703703695"/>
    <n v="52.141203703703695"/>
    <n v="100"/>
    <n v="0"/>
    <n v="0"/>
    <n v="0"/>
    <n v="0.1692341842397336"/>
    <n v="0"/>
    <n v="12.513888888888889"/>
    <n v="0"/>
    <n v="12.513888888888889"/>
    <n v="0"/>
    <n v="0"/>
    <n v="0"/>
    <n v="7623.6090000000004"/>
    <s v="Tonelada métrica"/>
    <n v="609.21181798002226"/>
    <n v="0"/>
    <s v="Oficializado"/>
  </r>
  <r>
    <x v="27"/>
    <s v="FROTA 01"/>
    <x v="6"/>
    <x v="6"/>
    <d v="1901-07-03T00:00:00"/>
    <n v="90"/>
    <x v="8"/>
    <s v="CA1014KS118"/>
    <s v="03/07/2023"/>
    <s v="00:00:00"/>
    <s v="03/07/2023"/>
    <s v="23:59:59"/>
    <n v="24"/>
    <n v="0"/>
    <n v="0"/>
    <n v="0"/>
    <n v="0"/>
    <n v="0"/>
    <n v="0"/>
    <n v="24"/>
    <n v="10.743333333333336"/>
    <n v="10.743333333333336"/>
    <n v="0"/>
    <n v="13.256666666666664"/>
    <n v="13.256666666666664"/>
    <n v="10.295833333333333"/>
    <n v="2.9608333333333334"/>
    <n v="0"/>
    <n v="0"/>
    <n v="0"/>
    <n v="100"/>
    <n v="55.2361111111111"/>
    <n v="55.2361111111111"/>
    <n v="100"/>
    <n v="0"/>
    <n v="0"/>
    <n v="0"/>
    <n v="0.22334674377671618"/>
    <n v="0"/>
    <n v="13.256666666666664"/>
    <n v="0"/>
    <n v="13.256666666666664"/>
    <n v="0"/>
    <n v="0"/>
    <n v="0"/>
    <n v="8485.4740000000002"/>
    <s v="Tonelada métrica"/>
    <n v="640.09107367362367"/>
    <n v="0"/>
    <s v="Oficializado"/>
  </r>
  <r>
    <x v="27"/>
    <s v="FROTA 02"/>
    <x v="6"/>
    <x v="6"/>
    <d v="1901-07-03T00:00:00"/>
    <n v="90"/>
    <x v="9"/>
    <s v="CA1014KS119"/>
    <s v="03/07/2023"/>
    <s v="00:00:00"/>
    <s v="03/07/2023"/>
    <s v="23:59:59"/>
    <n v="24.000000000000004"/>
    <n v="6.115277777777778"/>
    <n v="6.115277777777778"/>
    <n v="0"/>
    <n v="0"/>
    <n v="0"/>
    <n v="0"/>
    <n v="17.884722222222219"/>
    <n v="7.0402777777777779"/>
    <n v="7.0402777777777779"/>
    <n v="0"/>
    <n v="10.844444444444445"/>
    <n v="10.844444444444445"/>
    <n v="7.8002777777777785"/>
    <n v="3.0441666666666665"/>
    <n v="0"/>
    <n v="0"/>
    <n v="0"/>
    <n v="74.519675925925895"/>
    <n v="60.63524112759184"/>
    <n v="45.185185185185176"/>
    <n v="63.942347064122515"/>
    <n v="0"/>
    <n v="0"/>
    <n v="1"/>
    <n v="0.28071209016393439"/>
    <n v="0"/>
    <n v="10.844444444444445"/>
    <n v="6.115277777777778"/>
    <n v="10.844444444444445"/>
    <n v="6.115277777777778"/>
    <n v="1"/>
    <n v="0"/>
    <n v="8181.125"/>
    <s v="Tonelada métrica"/>
    <n v="754.40701844262253"/>
    <n v="0"/>
    <s v="Oficializado"/>
  </r>
  <r>
    <x v="27"/>
    <s v="FROTA 02"/>
    <x v="6"/>
    <x v="6"/>
    <d v="1901-07-03T00:00:00"/>
    <n v="90"/>
    <x v="10"/>
    <s v="CA1014KS120"/>
    <s v="03/07/2023"/>
    <s v="00:00:00"/>
    <s v="03/07/2023"/>
    <s v="23:59:59"/>
    <n v="24.000000000000004"/>
    <n v="0"/>
    <n v="0"/>
    <n v="0"/>
    <n v="0"/>
    <n v="0"/>
    <n v="0"/>
    <n v="24.000000000000004"/>
    <n v="7.2086111111111109"/>
    <n v="7.2086111111111109"/>
    <n v="0"/>
    <n v="16.791388888888886"/>
    <n v="16.791388888888886"/>
    <n v="13.322499999999998"/>
    <n v="3.4688888888888889"/>
    <n v="0"/>
    <n v="0"/>
    <n v="0"/>
    <n v="100"/>
    <n v="69.964120370370338"/>
    <n v="69.964120370370338"/>
    <n v="100"/>
    <n v="0"/>
    <n v="0"/>
    <n v="0"/>
    <n v="0.20658737117239329"/>
    <n v="0"/>
    <n v="16.791388888888886"/>
    <n v="0"/>
    <n v="16.791388888888886"/>
    <n v="0"/>
    <n v="0"/>
    <n v="0"/>
    <n v="11071.574000000001"/>
    <s v="Tonelada métrica"/>
    <n v="659.36022762990297"/>
    <n v="0"/>
    <s v="Oficializado"/>
  </r>
  <r>
    <x v="27"/>
    <s v="FROTA 02"/>
    <x v="6"/>
    <x v="6"/>
    <d v="1901-07-03T00:00:00"/>
    <n v="90"/>
    <x v="11"/>
    <s v="CA1014KS121"/>
    <s v="03/07/2023"/>
    <s v="00:00:00"/>
    <s v="03/07/2023"/>
    <s v="23:59:59"/>
    <n v="24.000000000000004"/>
    <n v="1.3844444444444446"/>
    <n v="1.3844444444444446"/>
    <n v="0"/>
    <n v="0"/>
    <n v="0"/>
    <n v="0"/>
    <n v="22.615555555555556"/>
    <n v="8.8027777777777771"/>
    <n v="8.8027777777777771"/>
    <n v="0"/>
    <n v="13.812777777777777"/>
    <n v="13.812777777777777"/>
    <n v="12.003611111111109"/>
    <n v="1.8091666666666668"/>
    <n v="0"/>
    <n v="0"/>
    <n v="0"/>
    <n v="94.231481481481467"/>
    <n v="61.076446890046178"/>
    <n v="57.553240740740733"/>
    <n v="90.890148053372329"/>
    <n v="0"/>
    <n v="0"/>
    <n v="1"/>
    <n v="0.1309777581144673"/>
    <n v="0"/>
    <n v="13.812777777777777"/>
    <n v="1.3844444444444446"/>
    <n v="13.812777777777777"/>
    <n v="1.3844444444444446"/>
    <n v="1"/>
    <n v="0"/>
    <n v="6846.1670000000004"/>
    <s v="Tonelada métrica"/>
    <n v="495.640131922938"/>
    <n v="0"/>
    <s v="Oficializado"/>
  </r>
  <r>
    <x v="27"/>
    <s v="FROTA 02"/>
    <x v="6"/>
    <x v="6"/>
    <d v="1901-07-03T00:00:00"/>
    <n v="90"/>
    <x v="12"/>
    <s v="CA1014KS122"/>
    <s v="03/07/2023"/>
    <s v="00:00:00"/>
    <s v="03/07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n v="0"/>
    <s v="Oficializado"/>
  </r>
  <r>
    <x v="27"/>
    <s v="FROTA 02"/>
    <x v="6"/>
    <x v="6"/>
    <d v="1901-07-03T00:00:00"/>
    <n v="90"/>
    <x v="13"/>
    <s v="CA1014KS123"/>
    <s v="03/07/2023"/>
    <s v="00:00:00"/>
    <s v="03/07/2023"/>
    <s v="23:59:59"/>
    <n v="24.000000000000007"/>
    <n v="0"/>
    <n v="0"/>
    <n v="0"/>
    <n v="0"/>
    <n v="0"/>
    <n v="0"/>
    <n v="24.000000000000007"/>
    <n v="9.0066666666666677"/>
    <n v="9.0066666666666677"/>
    <n v="0"/>
    <n v="14.993333333333331"/>
    <n v="14.993333333333331"/>
    <n v="11.647499999999999"/>
    <n v="3.3458333333333332"/>
    <n v="0"/>
    <n v="0"/>
    <n v="0"/>
    <n v="100"/>
    <n v="62.472222222222193"/>
    <n v="62.472222222222193"/>
    <n v="100"/>
    <n v="0"/>
    <n v="0"/>
    <n v="0"/>
    <n v="0.22315473543797246"/>
    <n v="0"/>
    <n v="14.993333333333331"/>
    <n v="0"/>
    <n v="14.993333333333331"/>
    <n v="0"/>
    <n v="0"/>
    <n v="0"/>
    <n v="11699.312"/>
    <s v="Tonelada métrica"/>
    <n v="780.30093374833268"/>
    <n v="0"/>
    <s v="Oficializado"/>
  </r>
  <r>
    <x v="27"/>
    <s v="FROTA 01"/>
    <x v="6"/>
    <x v="6"/>
    <d v="1901-07-04T00:00:00"/>
    <n v="90"/>
    <x v="0"/>
    <s v="CA1014KS110"/>
    <s v="04/07/2023"/>
    <s v="00:00:00"/>
    <s v="04/07/2023"/>
    <s v="23:59:59"/>
    <n v="23.999999999999993"/>
    <n v="2.5722222222222224"/>
    <n v="2.5722222222222224"/>
    <n v="0"/>
    <n v="0"/>
    <n v="0"/>
    <n v="0"/>
    <n v="21.427777777777777"/>
    <n v="5.573888888888888"/>
    <n v="5.573888888888888"/>
    <n v="0"/>
    <n v="15.853888888888889"/>
    <n v="15.853888888888889"/>
    <n v="14.65861111111111"/>
    <n v="1.1952777777777777"/>
    <n v="0"/>
    <n v="0"/>
    <n v="0"/>
    <n v="89.282407407407433"/>
    <n v="73.987555094633137"/>
    <n v="66.057870370370381"/>
    <n v="86.04034130310248"/>
    <n v="0"/>
    <n v="0"/>
    <n v="1"/>
    <n v="7.5393348985527547E-2"/>
    <n v="0"/>
    <n v="15.853888888888889"/>
    <n v="2.5722222222222224"/>
    <n v="15.853888888888889"/>
    <n v="2.5722222222222224"/>
    <n v="1"/>
    <n v="0"/>
    <n v="9412.6460000000006"/>
    <s v="Tonelada métrica"/>
    <n v="593.71212110593262"/>
    <n v="0"/>
    <s v="Oficializado"/>
  </r>
  <r>
    <x v="27"/>
    <s v="FROTA 01"/>
    <x v="6"/>
    <x v="6"/>
    <d v="1901-07-04T00:00:00"/>
    <n v="90"/>
    <x v="1"/>
    <s v="CA1014KS111"/>
    <s v="04/07/2023"/>
    <s v="00:00:00"/>
    <s v="04/07/2023"/>
    <s v="23:59:59"/>
    <n v="24"/>
    <n v="0"/>
    <n v="0"/>
    <n v="0"/>
    <n v="0"/>
    <n v="0"/>
    <n v="0"/>
    <n v="24"/>
    <n v="8.7822222222222202"/>
    <n v="8.7822222222222202"/>
    <n v="0"/>
    <n v="15.217777777777778"/>
    <n v="15.217777777777778"/>
    <n v="12.525833333333333"/>
    <n v="2.6919444444444443"/>
    <n v="0"/>
    <n v="0"/>
    <n v="0"/>
    <n v="100"/>
    <n v="63.407407407407412"/>
    <n v="63.407407407407412"/>
    <n v="100"/>
    <n v="0"/>
    <n v="0"/>
    <n v="0"/>
    <n v="0.1768947137850467"/>
    <n v="0"/>
    <n v="15.217777777777778"/>
    <n v="0"/>
    <n v="15.217777777777778"/>
    <n v="0"/>
    <n v="0"/>
    <n v="0"/>
    <n v="10803.441999999999"/>
    <s v="Tonelada métrica"/>
    <n v="709.92244450934561"/>
    <n v="0"/>
    <s v="Oficializado"/>
  </r>
  <r>
    <x v="27"/>
    <s v="FROTA 01"/>
    <x v="6"/>
    <x v="6"/>
    <d v="1901-07-04T00:00:00"/>
    <n v="90"/>
    <x v="2"/>
    <s v="CA1014KS112"/>
    <s v="04/07/2023"/>
    <s v="00:00:00"/>
    <s v="04/07/2023"/>
    <s v="23:59:59"/>
    <n v="23.999999999999993"/>
    <n v="2.6491666666666664"/>
    <n v="0"/>
    <n v="0"/>
    <n v="2.6491666666666664"/>
    <n v="2.6491666666666664"/>
    <n v="0"/>
    <n v="21.350833333333334"/>
    <n v="9.3088888888888874"/>
    <n v="9.3088888888888874"/>
    <n v="0"/>
    <n v="12.041944444444445"/>
    <n v="12.041944444444445"/>
    <n v="10.542222222222225"/>
    <n v="1.4997222222222222"/>
    <n v="0"/>
    <n v="0"/>
    <n v="0"/>
    <n v="88.961805555555586"/>
    <n v="56.400348672313072"/>
    <n v="50.174768518518533"/>
    <n v="100"/>
    <n v="0"/>
    <n v="0"/>
    <n v="0"/>
    <n v="0.12454153306728795"/>
    <n v="0"/>
    <n v="12.041944444444445"/>
    <n v="0"/>
    <n v="12.041944444444445"/>
    <n v="2.6491666666666664"/>
    <n v="1"/>
    <n v="1"/>
    <n v="11267.107"/>
    <s v="Tonelada métrica"/>
    <n v="935.65512214251066"/>
    <n v="0"/>
    <s v="Oficializado"/>
  </r>
  <r>
    <x v="27"/>
    <s v="FROTA 01"/>
    <x v="6"/>
    <x v="6"/>
    <d v="1901-07-04T00:00:00"/>
    <n v="90"/>
    <x v="3"/>
    <s v="CA1014KS113"/>
    <s v="04/07/2023"/>
    <s v="00:00:00"/>
    <s v="04/07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27"/>
    <s v="FROTA 01"/>
    <x v="6"/>
    <x v="6"/>
    <d v="1901-07-04T00:00:00"/>
    <n v="90"/>
    <x v="4"/>
    <s v="CA1014KS114"/>
    <s v="04/07/2023"/>
    <s v="00:00:00"/>
    <s v="04/07/2023"/>
    <s v="23:59:59"/>
    <n v="24.000000000000004"/>
    <n v="0"/>
    <n v="0"/>
    <n v="0"/>
    <n v="0"/>
    <n v="0"/>
    <n v="0"/>
    <n v="24.000000000000004"/>
    <n v="7.3477777777777762"/>
    <n v="7.3477777777777762"/>
    <n v="0"/>
    <n v="16.652222222222225"/>
    <n v="16.652222222222225"/>
    <n v="13.235277777777778"/>
    <n v="3.4169444444444448"/>
    <n v="0"/>
    <n v="0"/>
    <n v="0"/>
    <n v="100"/>
    <n v="69.384259259259267"/>
    <n v="69.384259259259267"/>
    <n v="100"/>
    <n v="0"/>
    <n v="0"/>
    <n v="0"/>
    <n v="0.20519450190164809"/>
    <n v="0"/>
    <n v="16.652222222222225"/>
    <n v="0"/>
    <n v="16.652222222222225"/>
    <n v="0"/>
    <n v="0"/>
    <n v="0"/>
    <n v="14989.710999999999"/>
    <s v="Tonelada métrica"/>
    <n v="900.16280109428169"/>
    <n v="0"/>
    <s v="Oficializado"/>
  </r>
  <r>
    <x v="27"/>
    <s v="FROTA 01"/>
    <x v="6"/>
    <x v="6"/>
    <d v="1901-07-04T00:00:00"/>
    <n v="90"/>
    <x v="5"/>
    <s v="CA1014KS115"/>
    <s v="04/07/2023"/>
    <s v="00:00:00"/>
    <s v="04/07/2023"/>
    <s v="23:59:59"/>
    <n v="24.000000000000004"/>
    <n v="0"/>
    <n v="0"/>
    <n v="0"/>
    <n v="0"/>
    <n v="0"/>
    <n v="0"/>
    <n v="24.000000000000004"/>
    <n v="7.6008333333333322"/>
    <n v="7.6008333333333322"/>
    <n v="0"/>
    <n v="16.399166666666666"/>
    <n v="16.399166666666666"/>
    <n v="13.219166666666668"/>
    <n v="3.18"/>
    <n v="0"/>
    <n v="0"/>
    <n v="0"/>
    <n v="100"/>
    <n v="68.3298611111111"/>
    <n v="68.3298611111111"/>
    <n v="100"/>
    <n v="0"/>
    <n v="0"/>
    <n v="0"/>
    <n v="0.19391229229127499"/>
    <n v="0"/>
    <n v="16.399166666666666"/>
    <n v="0"/>
    <n v="16.399166666666666"/>
    <n v="0"/>
    <n v="0"/>
    <n v="0"/>
    <n v="12190.916999999999"/>
    <s v="Tonelada métrica"/>
    <n v="743.38637125870252"/>
    <n v="0"/>
    <s v="Oficializado"/>
  </r>
  <r>
    <x v="27"/>
    <s v="FROTA 01"/>
    <x v="6"/>
    <x v="6"/>
    <d v="1901-07-04T00:00:00"/>
    <n v="90"/>
    <x v="6"/>
    <s v="CA1014KS116"/>
    <s v="04/07/2023"/>
    <s v="00:00:00"/>
    <s v="04/07/2023"/>
    <s v="23:59:59"/>
    <n v="24.000000000000004"/>
    <n v="11.120833333333334"/>
    <n v="0"/>
    <n v="0"/>
    <n v="11.120833333333334"/>
    <n v="0"/>
    <n v="11.120833333333334"/>
    <n v="12.879166666666666"/>
    <n v="5.1366666666666667"/>
    <n v="5.1366666666666667"/>
    <n v="0"/>
    <n v="7.7424999999999997"/>
    <n v="7.7424999999999997"/>
    <n v="6.0488888888888885"/>
    <n v="1.6936111111111112"/>
    <n v="0"/>
    <n v="0"/>
    <n v="0"/>
    <n v="53.663194444444443"/>
    <n v="60.116467162730501"/>
    <n v="32.260416666666657"/>
    <n v="100"/>
    <n v="0"/>
    <n v="0"/>
    <n v="0"/>
    <n v="0.21874215190327559"/>
    <n v="0"/>
    <n v="7.7424999999999997"/>
    <n v="0"/>
    <n v="7.7424999999999997"/>
    <n v="0"/>
    <n v="0"/>
    <n v="1"/>
    <n v="5471.1350000000002"/>
    <s v="Tonelada métrica"/>
    <n v="706.63674523732652"/>
    <n v="0"/>
    <s v="Oficializado"/>
  </r>
  <r>
    <x v="27"/>
    <s v="FROTA 01"/>
    <x v="6"/>
    <x v="6"/>
    <d v="1901-07-04T00:00:00"/>
    <n v="90"/>
    <x v="7"/>
    <s v="CA1014KS117"/>
    <s v="04/07/2023"/>
    <s v="00:00:00"/>
    <s v="04/07/2023"/>
    <s v="23:59:59"/>
    <n v="23.999999999999996"/>
    <n v="0"/>
    <n v="0"/>
    <n v="0"/>
    <n v="0"/>
    <n v="0"/>
    <n v="0"/>
    <n v="23.999999999999996"/>
    <n v="5.3505555555555553"/>
    <n v="5.3505555555555553"/>
    <n v="0"/>
    <n v="18.649444444444438"/>
    <n v="18.649444444444438"/>
    <n v="15.6225"/>
    <n v="3.0269444444444442"/>
    <n v="0"/>
    <n v="0"/>
    <n v="0"/>
    <n v="100"/>
    <n v="77.706018518518505"/>
    <n v="77.706018518518505"/>
    <n v="100"/>
    <n v="0"/>
    <n v="0"/>
    <n v="0"/>
    <n v="0.16230748607346068"/>
    <n v="0"/>
    <n v="18.649444444444438"/>
    <n v="0"/>
    <n v="18.649444444444438"/>
    <n v="0"/>
    <n v="0"/>
    <n v="0"/>
    <n v="13038.169"/>
    <s v="Tonelada métrica"/>
    <n v="699.11835920045291"/>
    <n v="0"/>
    <s v="Oficializado"/>
  </r>
  <r>
    <x v="27"/>
    <s v="FROTA 01"/>
    <x v="6"/>
    <x v="6"/>
    <d v="1901-07-04T00:00:00"/>
    <n v="90"/>
    <x v="8"/>
    <s v="CA1014KS118"/>
    <s v="04/07/2023"/>
    <s v="00:00:00"/>
    <s v="04/07/2023"/>
    <s v="23:59:59"/>
    <n v="23.999999999999996"/>
    <n v="0"/>
    <n v="0"/>
    <n v="0"/>
    <n v="0"/>
    <n v="0"/>
    <n v="0"/>
    <n v="23.999999999999996"/>
    <n v="6.4313888888888879"/>
    <n v="6.4313888888888879"/>
    <n v="0"/>
    <n v="17.56861111111111"/>
    <n v="17.56861111111111"/>
    <n v="14.325833333333334"/>
    <n v="3.2427777777777775"/>
    <n v="0"/>
    <n v="0"/>
    <n v="0"/>
    <n v="100"/>
    <n v="73.202546296296305"/>
    <n v="73.202546296296305"/>
    <n v="100"/>
    <n v="0"/>
    <n v="0"/>
    <n v="0"/>
    <n v="0.18457792464464717"/>
    <n v="0"/>
    <n v="17.56861111111111"/>
    <n v="0"/>
    <n v="17.56861111111111"/>
    <n v="0"/>
    <n v="0"/>
    <n v="0"/>
    <n v="15474.91"/>
    <s v="Tonelada métrica"/>
    <n v="880.82716966812654"/>
    <n v="0"/>
    <s v="Oficializado"/>
  </r>
  <r>
    <x v="27"/>
    <s v="FROTA 02"/>
    <x v="6"/>
    <x v="6"/>
    <d v="1901-07-04T00:00:00"/>
    <n v="90"/>
    <x v="9"/>
    <s v="CA1014KS119"/>
    <s v="04/07/2023"/>
    <s v="00:00:00"/>
    <s v="04/07/2023"/>
    <s v="23:59:59"/>
    <n v="24"/>
    <n v="0"/>
    <n v="0"/>
    <n v="0"/>
    <n v="0"/>
    <n v="0"/>
    <n v="0"/>
    <n v="24"/>
    <n v="7.7244444444444449"/>
    <n v="7.7244444444444449"/>
    <n v="0"/>
    <n v="16.275555555555556"/>
    <n v="16.275555555555556"/>
    <n v="12.888055555555555"/>
    <n v="3.3875000000000002"/>
    <n v="0"/>
    <n v="0"/>
    <n v="0"/>
    <n v="100"/>
    <n v="67.81481481481481"/>
    <n v="67.81481481481481"/>
    <n v="100"/>
    <n v="0"/>
    <n v="0"/>
    <n v="0"/>
    <n v="0.20813421627525944"/>
    <n v="0"/>
    <n v="16.275555555555556"/>
    <n v="0"/>
    <n v="16.275555555555556"/>
    <n v="0"/>
    <n v="0"/>
    <n v="0"/>
    <n v="19219.440999999999"/>
    <s v="Tonelada métrica"/>
    <n v="1180.8777239213548"/>
    <n v="0"/>
    <s v="Oficializado"/>
  </r>
  <r>
    <x v="27"/>
    <s v="FROTA 02"/>
    <x v="6"/>
    <x v="6"/>
    <d v="1901-07-04T00:00:00"/>
    <n v="90"/>
    <x v="10"/>
    <s v="CA1014KS120"/>
    <s v="04/07/2023"/>
    <s v="00:00:00"/>
    <s v="04/07/2023"/>
    <s v="23:59:59"/>
    <n v="24.000000000000004"/>
    <n v="0"/>
    <n v="0"/>
    <n v="0"/>
    <n v="0"/>
    <n v="0"/>
    <n v="0"/>
    <n v="24.000000000000004"/>
    <n v="7.9174999999999995"/>
    <n v="7.9174999999999995"/>
    <n v="0"/>
    <n v="16.0825"/>
    <n v="16.0825"/>
    <n v="13.5075"/>
    <n v="2.5750000000000002"/>
    <n v="0"/>
    <n v="0"/>
    <n v="0"/>
    <n v="100"/>
    <n v="67.010416666666657"/>
    <n v="67.010416666666657"/>
    <n v="100"/>
    <n v="0"/>
    <n v="0"/>
    <n v="0"/>
    <n v="0.16011192289755946"/>
    <n v="0"/>
    <n v="16.0825"/>
    <n v="0"/>
    <n v="16.0825"/>
    <n v="0"/>
    <n v="0"/>
    <n v="0"/>
    <n v="13091.79"/>
    <s v="Tonelada métrica"/>
    <n v="814.03948391108304"/>
    <n v="0"/>
    <s v="Oficializado"/>
  </r>
  <r>
    <x v="27"/>
    <s v="FROTA 02"/>
    <x v="6"/>
    <x v="6"/>
    <d v="1901-07-04T00:00:00"/>
    <n v="90"/>
    <x v="11"/>
    <s v="CA1014KS121"/>
    <s v="04/07/2023"/>
    <s v="00:00:00"/>
    <s v="04/07/2023"/>
    <s v="23:59:59"/>
    <n v="24"/>
    <n v="19.311944444444443"/>
    <n v="19.311944444444443"/>
    <n v="0"/>
    <n v="0"/>
    <n v="0"/>
    <n v="0"/>
    <n v="4.6880555555555548"/>
    <n v="1.6099999999999999"/>
    <n v="1.6099999999999999"/>
    <n v="0"/>
    <n v="3.0780555555555553"/>
    <n v="3.0780555555555553"/>
    <n v="2.6233333333333331"/>
    <n v="0.45472222222222225"/>
    <n v="0"/>
    <n v="0"/>
    <n v="0"/>
    <n v="19.53356481481481"/>
    <n v="65.657403566984669"/>
    <n v="12.825231481481481"/>
    <n v="13.747456701900651"/>
    <n v="0"/>
    <n v="0"/>
    <n v="2"/>
    <n v="0.14773034924645792"/>
    <n v="0"/>
    <n v="1.5390277777777777"/>
    <n v="9.6559722222222213"/>
    <n v="1.5390277777777777"/>
    <n v="9.6559722222222213"/>
    <n v="2"/>
    <n v="0"/>
    <n v="2155.96"/>
    <s v="Tonelada métrica"/>
    <n v="700.42920314051207"/>
    <n v="0"/>
    <s v="Oficializado"/>
  </r>
  <r>
    <x v="27"/>
    <s v="FROTA 02"/>
    <x v="6"/>
    <x v="6"/>
    <d v="1901-07-04T00:00:00"/>
    <n v="90"/>
    <x v="12"/>
    <s v="CA1014KS122"/>
    <s v="04/07/2023"/>
    <s v="00:00:00"/>
    <s v="04/07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n v="0"/>
    <s v="Oficializado"/>
  </r>
  <r>
    <x v="27"/>
    <s v="FROTA 02"/>
    <x v="6"/>
    <x v="6"/>
    <d v="1901-07-04T00:00:00"/>
    <n v="90"/>
    <x v="13"/>
    <s v="CA1014KS123"/>
    <s v="04/07/2023"/>
    <s v="00:00:00"/>
    <s v="04/07/2023"/>
    <s v="23:59:59"/>
    <n v="24"/>
    <n v="0"/>
    <n v="0"/>
    <n v="0"/>
    <n v="0"/>
    <n v="0"/>
    <n v="0"/>
    <n v="24"/>
    <n v="8.7433333333333323"/>
    <n v="8.7433333333333323"/>
    <n v="0"/>
    <n v="15.256666666666662"/>
    <n v="15.256666666666662"/>
    <n v="12.73861111111111"/>
    <n v="2.5180555555555557"/>
    <n v="0"/>
    <n v="0"/>
    <n v="0"/>
    <n v="100"/>
    <n v="63.569444444444422"/>
    <n v="63.569444444444422"/>
    <n v="100"/>
    <n v="0"/>
    <n v="0"/>
    <n v="0"/>
    <n v="0.16504624572136048"/>
    <n v="0"/>
    <n v="15.256666666666662"/>
    <n v="0"/>
    <n v="15.256666666666662"/>
    <n v="0"/>
    <n v="0"/>
    <n v="0"/>
    <n v="13929.387000000001"/>
    <s v="Tonelada métrica"/>
    <n v="913.00329910421715"/>
    <n v="0"/>
    <s v="Oficializado"/>
  </r>
  <r>
    <x v="27"/>
    <s v="FROTA 01"/>
    <x v="6"/>
    <x v="6"/>
    <d v="1901-07-05T00:00:00"/>
    <n v="90"/>
    <x v="0"/>
    <s v="CA1014KS110"/>
    <s v="05/07/2023"/>
    <s v="00:00:00"/>
    <s v="05/07/2023"/>
    <s v="23:59:59"/>
    <n v="24.000000000000004"/>
    <n v="3.4352777777777779"/>
    <n v="0"/>
    <n v="0"/>
    <n v="3.4352777777777779"/>
    <n v="3.4352777777777779"/>
    <n v="0"/>
    <n v="20.564722222222226"/>
    <n v="6.520833333333333"/>
    <n v="6.520833333333333"/>
    <n v="0"/>
    <n v="14.043888888888889"/>
    <n v="14.043888888888889"/>
    <n v="12.835555555555555"/>
    <n v="1.2083333333333335"/>
    <n v="0"/>
    <n v="0"/>
    <n v="0"/>
    <n v="85.686342592592595"/>
    <n v="68.291167452352326"/>
    <n v="58.516203703703695"/>
    <n v="100"/>
    <n v="0"/>
    <n v="0"/>
    <n v="0"/>
    <n v="8.6039795878001521E-2"/>
    <n v="0"/>
    <n v="14.043888888888889"/>
    <n v="0"/>
    <n v="14.043888888888889"/>
    <n v="3.4352777777777779"/>
    <n v="1"/>
    <n v="1"/>
    <n v="8952.0159999999996"/>
    <s v="Tonelada métrica"/>
    <n v="637.43141738201621"/>
    <n v="0"/>
    <s v="Oficializado"/>
  </r>
  <r>
    <x v="27"/>
    <s v="FROTA 01"/>
    <x v="6"/>
    <x v="6"/>
    <d v="1901-07-05T00:00:00"/>
    <n v="90"/>
    <x v="1"/>
    <s v="CA1014KS111"/>
    <s v="05/07/2023"/>
    <s v="00:00:00"/>
    <s v="05/07/2023"/>
    <s v="23:59:59"/>
    <n v="24"/>
    <n v="0"/>
    <n v="0"/>
    <n v="0"/>
    <n v="0"/>
    <n v="0"/>
    <n v="0"/>
    <n v="24"/>
    <n v="8.1905555555555551"/>
    <n v="8.1905555555555551"/>
    <n v="0"/>
    <n v="15.809444444444445"/>
    <n v="15.809444444444445"/>
    <n v="14.14861111111111"/>
    <n v="1.6608333333333334"/>
    <n v="0"/>
    <n v="0"/>
    <n v="0"/>
    <n v="100"/>
    <n v="65.87268518518519"/>
    <n v="65.87268518518519"/>
    <n v="100"/>
    <n v="0"/>
    <n v="0"/>
    <n v="0"/>
    <n v="0.10505323821906737"/>
    <n v="0"/>
    <n v="15.809444444444445"/>
    <n v="0"/>
    <n v="15.809444444444445"/>
    <n v="0"/>
    <n v="0"/>
    <n v="0"/>
    <n v="10996.904"/>
    <s v="Tonelada métrica"/>
    <n v="695.59079312647214"/>
    <n v="0"/>
    <s v="Oficializado"/>
  </r>
  <r>
    <x v="27"/>
    <s v="FROTA 01"/>
    <x v="6"/>
    <x v="6"/>
    <d v="1901-07-05T00:00:00"/>
    <n v="90"/>
    <x v="2"/>
    <s v="CA1014KS112"/>
    <s v="05/07/2023"/>
    <s v="00:00:00"/>
    <s v="05/07/2023"/>
    <s v="23:59:59"/>
    <n v="24"/>
    <n v="0"/>
    <n v="0"/>
    <n v="0"/>
    <n v="0"/>
    <n v="0"/>
    <n v="0"/>
    <n v="24"/>
    <n v="9.089444444444446"/>
    <n v="9.089444444444446"/>
    <n v="0"/>
    <n v="14.910555555555558"/>
    <n v="14.910555555555558"/>
    <n v="12.548055555555555"/>
    <n v="2.3624999999999998"/>
    <n v="0"/>
    <n v="0"/>
    <n v="0"/>
    <n v="100"/>
    <n v="62.127314814814824"/>
    <n v="62.127314814814824"/>
    <n v="100"/>
    <n v="0"/>
    <n v="0"/>
    <n v="0"/>
    <n v="0.15844480047691789"/>
    <n v="0"/>
    <n v="14.910555555555558"/>
    <n v="0"/>
    <n v="14.910555555555558"/>
    <n v="0"/>
    <n v="0"/>
    <n v="0"/>
    <n v="9453.991"/>
    <s v="Tonelada métrica"/>
    <n v="634.04686463728137"/>
    <n v="0"/>
    <s v="Oficializado"/>
  </r>
  <r>
    <x v="27"/>
    <s v="FROTA 01"/>
    <x v="6"/>
    <x v="6"/>
    <d v="1901-07-05T00:00:00"/>
    <n v="90"/>
    <x v="3"/>
    <s v="CA1014KS113"/>
    <s v="05/07/2023"/>
    <s v="00:00:00"/>
    <s v="05/07/2023"/>
    <s v="23:59:59"/>
    <n v="23.999999999999996"/>
    <n v="16.094999999999999"/>
    <n v="0"/>
    <n v="0"/>
    <n v="16.094999999999999"/>
    <n v="16.094999999999999"/>
    <n v="0"/>
    <n v="7.9049999999999994"/>
    <n v="1.6905555555555554"/>
    <n v="1.6905555555555554"/>
    <n v="0"/>
    <n v="6.2144444444444442"/>
    <n v="6.2144444444444442"/>
    <n v="5.2858333333333327"/>
    <n v="0.92861111111111105"/>
    <n v="0"/>
    <n v="0"/>
    <n v="0"/>
    <n v="32.9375"/>
    <n v="78.614097968936676"/>
    <n v="25.893518518518523"/>
    <n v="100"/>
    <n v="0"/>
    <n v="0"/>
    <n v="0"/>
    <n v="0.14942785624888252"/>
    <n v="0"/>
    <n v="6.2144444444444442"/>
    <n v="0"/>
    <n v="6.2144444444444442"/>
    <n v="0"/>
    <n v="0"/>
    <n v="1"/>
    <n v="2527.768"/>
    <s v="Tonelada métrica"/>
    <n v="406.75687466475915"/>
    <n v="0"/>
    <s v="Oficializado"/>
  </r>
  <r>
    <x v="27"/>
    <s v="FROTA 01"/>
    <x v="6"/>
    <x v="6"/>
    <d v="1901-07-05T00:00:00"/>
    <n v="90"/>
    <x v="4"/>
    <s v="CA1014KS114"/>
    <s v="05/07/2023"/>
    <s v="00:00:00"/>
    <s v="05/07/2023"/>
    <s v="23:59:59"/>
    <n v="24.000000000000004"/>
    <n v="0"/>
    <n v="0"/>
    <n v="0"/>
    <n v="0"/>
    <n v="0"/>
    <n v="0"/>
    <n v="24.000000000000004"/>
    <n v="7.1083333333333343"/>
    <n v="7.1083333333333343"/>
    <n v="0"/>
    <n v="16.891666666666666"/>
    <n v="16.891666666666666"/>
    <n v="13.341666666666665"/>
    <n v="3.5500000000000003"/>
    <n v="0"/>
    <n v="0"/>
    <n v="0"/>
    <n v="100"/>
    <n v="70.381944444444429"/>
    <n v="70.381944444444429"/>
    <n v="100"/>
    <n v="0"/>
    <n v="0"/>
    <n v="0"/>
    <n v="0.21016280217069563"/>
    <n v="0"/>
    <n v="16.891666666666666"/>
    <n v="0"/>
    <n v="16.891666666666666"/>
    <n v="0"/>
    <n v="0"/>
    <n v="0"/>
    <n v="11329.531999999999"/>
    <s v="Tonelada métrica"/>
    <n v="670.71723729649716"/>
    <n v="0"/>
    <s v="Oficializado"/>
  </r>
  <r>
    <x v="27"/>
    <s v="FROTA 01"/>
    <x v="6"/>
    <x v="6"/>
    <d v="1901-07-05T00:00:00"/>
    <n v="90"/>
    <x v="5"/>
    <s v="CA1014KS115"/>
    <s v="05/07/2023"/>
    <s v="00:00:00"/>
    <s v="05/07/2023"/>
    <s v="23:59:59"/>
    <n v="24.000000000000007"/>
    <n v="0"/>
    <n v="0"/>
    <n v="0"/>
    <n v="0"/>
    <n v="0"/>
    <n v="0"/>
    <n v="24.000000000000007"/>
    <n v="5.8038888888888893"/>
    <n v="5.8038888888888893"/>
    <n v="0"/>
    <n v="18.196111111111112"/>
    <n v="18.196111111111112"/>
    <n v="15.731666666666666"/>
    <n v="2.4644444444444447"/>
    <n v="0"/>
    <n v="0"/>
    <n v="0"/>
    <n v="100"/>
    <n v="75.817129629629605"/>
    <n v="75.817129629629605"/>
    <n v="100"/>
    <n v="0"/>
    <n v="0"/>
    <n v="0"/>
    <n v="0.13543797514731476"/>
    <n v="0"/>
    <n v="18.196111111111112"/>
    <n v="0"/>
    <n v="18.196111111111112"/>
    <n v="0"/>
    <n v="0"/>
    <n v="0"/>
    <n v="11365.806"/>
    <s v="Tonelada métrica"/>
    <n v="624.62830275089277"/>
    <n v="0"/>
    <s v="Oficializado"/>
  </r>
  <r>
    <x v="27"/>
    <s v="FROTA 01"/>
    <x v="6"/>
    <x v="6"/>
    <d v="1901-07-05T00:00:00"/>
    <n v="90"/>
    <x v="6"/>
    <s v="CA1014KS116"/>
    <s v="05/07/2023"/>
    <s v="00:00:00"/>
    <s v="05/07/2023"/>
    <s v="23:59:59"/>
    <n v="24"/>
    <n v="3.7944444444444443"/>
    <n v="0"/>
    <n v="0"/>
    <n v="3.7944444444444443"/>
    <n v="3.7944444444444443"/>
    <n v="0"/>
    <n v="20.205555555555556"/>
    <n v="4.9122222222222227"/>
    <n v="4.9122222222222227"/>
    <n v="0"/>
    <n v="15.293333333333335"/>
    <n v="15.293333333333335"/>
    <n v="12.963333333333335"/>
    <n v="2.33"/>
    <n v="0"/>
    <n v="0"/>
    <n v="0"/>
    <n v="84.18981481481481"/>
    <n v="75.68875446796811"/>
    <n v="63.722222222222221"/>
    <n v="100"/>
    <n v="0"/>
    <n v="0"/>
    <n v="0"/>
    <n v="0.15235396687009589"/>
    <n v="0"/>
    <n v="15.293333333333335"/>
    <n v="0"/>
    <n v="15.293333333333335"/>
    <n v="3.7944444444444443"/>
    <n v="1"/>
    <n v="1"/>
    <n v="11119.163"/>
    <s v="Tonelada métrica"/>
    <n v="727.05948125544819"/>
    <n v="0"/>
    <s v="Oficializado"/>
  </r>
  <r>
    <x v="27"/>
    <s v="FROTA 01"/>
    <x v="6"/>
    <x v="6"/>
    <d v="1901-07-05T00:00:00"/>
    <n v="90"/>
    <x v="7"/>
    <s v="CA1014KS117"/>
    <s v="05/07/2023"/>
    <s v="00:00:00"/>
    <s v="05/07/2023"/>
    <s v="23:59:59"/>
    <n v="24.000000000000004"/>
    <n v="0"/>
    <n v="0"/>
    <n v="0"/>
    <n v="0"/>
    <n v="0"/>
    <n v="0"/>
    <n v="24.000000000000004"/>
    <n v="7.2641666666666662"/>
    <n v="7.2641666666666662"/>
    <n v="0"/>
    <n v="16.735833333333332"/>
    <n v="16.735833333333332"/>
    <n v="14.305000000000001"/>
    <n v="2.4308333333333336"/>
    <n v="0"/>
    <n v="0"/>
    <n v="0"/>
    <n v="100"/>
    <n v="69.732638888888872"/>
    <n v="69.732638888888872"/>
    <n v="100"/>
    <n v="0"/>
    <n v="0"/>
    <n v="0"/>
    <n v="0.14524722402031573"/>
    <n v="0"/>
    <n v="16.735833333333332"/>
    <n v="0"/>
    <n v="16.735833333333332"/>
    <n v="0"/>
    <n v="0"/>
    <n v="0"/>
    <n v="11778.668"/>
    <s v="Tonelada métrica"/>
    <n v="703.79931285166606"/>
    <n v="0"/>
    <s v="Oficializado"/>
  </r>
  <r>
    <x v="27"/>
    <s v="FROTA 01"/>
    <x v="6"/>
    <x v="6"/>
    <d v="1901-07-05T00:00:00"/>
    <n v="90"/>
    <x v="8"/>
    <s v="CA1014KS118"/>
    <s v="05/07/2023"/>
    <s v="00:00:00"/>
    <s v="05/07/2023"/>
    <s v="23:59:59"/>
    <n v="24"/>
    <n v="0"/>
    <n v="0"/>
    <n v="0"/>
    <n v="0"/>
    <n v="0"/>
    <n v="0"/>
    <n v="24"/>
    <n v="7.6294444444444434"/>
    <n v="7.6294444444444434"/>
    <n v="0"/>
    <n v="16.370555555555555"/>
    <n v="16.370555555555555"/>
    <n v="13.175555555555555"/>
    <n v="3.1949999999999998"/>
    <n v="0"/>
    <n v="0"/>
    <n v="0"/>
    <n v="100"/>
    <n v="68.210648148148152"/>
    <n v="68.210648148148152"/>
    <n v="100"/>
    <n v="0"/>
    <n v="0"/>
    <n v="0"/>
    <n v="0.1951674754810466"/>
    <n v="0"/>
    <n v="16.370555555555555"/>
    <n v="0"/>
    <n v="16.370555555555555"/>
    <n v="0"/>
    <n v="0"/>
    <n v="0"/>
    <n v="12184.953"/>
    <s v="Tonelada métrica"/>
    <n v="744.32128822072161"/>
    <n v="0"/>
    <s v="Oficializado"/>
  </r>
  <r>
    <x v="27"/>
    <s v="FROTA 02"/>
    <x v="6"/>
    <x v="6"/>
    <d v="1901-07-05T00:00:00"/>
    <n v="90"/>
    <x v="9"/>
    <s v="CA1014KS119"/>
    <s v="05/07/2023"/>
    <s v="00:00:00"/>
    <s v="05/07/2023"/>
    <s v="23:59:59"/>
    <n v="23.999999999999996"/>
    <n v="0"/>
    <n v="0"/>
    <n v="0"/>
    <n v="0"/>
    <n v="0"/>
    <n v="0"/>
    <n v="23.999999999999996"/>
    <n v="6.1744444444444442"/>
    <n v="6.1744444444444442"/>
    <n v="0"/>
    <n v="17.825555555555553"/>
    <n v="17.825555555555553"/>
    <n v="14.251944444444444"/>
    <n v="3.5736111111111111"/>
    <n v="0"/>
    <n v="0"/>
    <n v="0"/>
    <n v="100"/>
    <n v="74.273148148148152"/>
    <n v="74.273148148148152"/>
    <n v="100"/>
    <n v="0"/>
    <n v="0"/>
    <n v="0"/>
    <n v="0.2004768434831391"/>
    <n v="0"/>
    <n v="17.825555555555553"/>
    <n v="0"/>
    <n v="17.825555555555553"/>
    <n v="0"/>
    <n v="0"/>
    <n v="0"/>
    <n v="14449.812"/>
    <s v="Tonelada métrica"/>
    <n v="810.62337468054579"/>
    <n v="0"/>
    <s v="Oficializado"/>
  </r>
  <r>
    <x v="27"/>
    <s v="FROTA 02"/>
    <x v="6"/>
    <x v="6"/>
    <d v="1901-07-05T00:00:00"/>
    <n v="90"/>
    <x v="10"/>
    <s v="CA1014KS120"/>
    <s v="05/07/2023"/>
    <s v="00:00:00"/>
    <s v="05/07/2023"/>
    <s v="23:59:59"/>
    <n v="23.999999999999996"/>
    <n v="0"/>
    <n v="0"/>
    <n v="0"/>
    <n v="0"/>
    <n v="0"/>
    <n v="0"/>
    <n v="23.999999999999996"/>
    <n v="7.3230555555555537"/>
    <n v="7.3230555555555537"/>
    <n v="0"/>
    <n v="16.676944444444445"/>
    <n v="16.676944444444445"/>
    <n v="13.887222222222224"/>
    <n v="2.7897222222222222"/>
    <n v="0"/>
    <n v="0"/>
    <n v="0"/>
    <n v="100"/>
    <n v="69.487268518518533"/>
    <n v="69.487268518518533"/>
    <n v="100"/>
    <n v="0"/>
    <n v="0"/>
    <n v="0"/>
    <n v="0.16728017722404517"/>
    <n v="0"/>
    <n v="16.676944444444445"/>
    <n v="0"/>
    <n v="16.676944444444445"/>
    <n v="0"/>
    <n v="0"/>
    <n v="0"/>
    <n v="10265.766"/>
    <s v="Tonelada métrica"/>
    <n v="615.56636074420783"/>
    <n v="0"/>
    <s v="Oficializado"/>
  </r>
  <r>
    <x v="27"/>
    <s v="FROTA 02"/>
    <x v="6"/>
    <x v="6"/>
    <d v="1901-07-05T00:00:00"/>
    <n v="90"/>
    <x v="11"/>
    <s v="CA1014KS121"/>
    <s v="05/07/2023"/>
    <s v="00:00:00"/>
    <s v="05/07/2023"/>
    <s v="23:59:59"/>
    <n v="24.000000000000004"/>
    <n v="0"/>
    <n v="0"/>
    <n v="0"/>
    <n v="0"/>
    <n v="0"/>
    <n v="0"/>
    <n v="24.000000000000004"/>
    <n v="7.6419444444444444"/>
    <n v="7.6419444444444444"/>
    <n v="0"/>
    <n v="16.358055555555556"/>
    <n v="16.358055555555556"/>
    <n v="13.045833333333336"/>
    <n v="3.3122222222222222"/>
    <n v="0"/>
    <n v="0"/>
    <n v="0"/>
    <n v="100"/>
    <n v="68.15856481481481"/>
    <n v="68.15856481481481"/>
    <n v="100"/>
    <n v="0"/>
    <n v="0"/>
    <n v="0"/>
    <n v="0.20248263682521353"/>
    <n v="0"/>
    <n v="16.358055555555556"/>
    <n v="0"/>
    <n v="16.358055555555556"/>
    <n v="0"/>
    <n v="0"/>
    <n v="0"/>
    <n v="10521.800999999999"/>
    <s v="Tonelada métrica"/>
    <n v="643.21831921071873"/>
    <n v="0"/>
    <s v="Oficializado"/>
  </r>
  <r>
    <x v="27"/>
    <s v="FROTA 02"/>
    <x v="6"/>
    <x v="6"/>
    <d v="1901-07-05T00:00:00"/>
    <n v="90"/>
    <x v="12"/>
    <s v="CA1014KS122"/>
    <s v="05/07/2023"/>
    <s v="00:00:00"/>
    <s v="05/07/2023"/>
    <s v="23:59:59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Tonelada métrica"/>
    <n v="0"/>
    <n v="0"/>
    <s v="Oficializado"/>
  </r>
  <r>
    <x v="27"/>
    <s v="FROTA 02"/>
    <x v="6"/>
    <x v="6"/>
    <d v="1901-07-05T00:00:00"/>
    <n v="90"/>
    <x v="13"/>
    <s v="CA1014KS123"/>
    <s v="05/07/2023"/>
    <s v="00:00:00"/>
    <s v="05/07/2023"/>
    <s v="23:59:59"/>
    <n v="23.999999999999993"/>
    <n v="3.5613888888888887"/>
    <n v="0"/>
    <n v="0"/>
    <n v="3.5613888888888887"/>
    <n v="3.5613888888888887"/>
    <n v="0"/>
    <n v="20.438611111111108"/>
    <n v="5.8424999999999994"/>
    <n v="5.8424999999999994"/>
    <n v="0"/>
    <n v="14.596111111111112"/>
    <n v="14.596111111111112"/>
    <n v="12.107222222222221"/>
    <n v="2.4888888888888889"/>
    <n v="0"/>
    <n v="0"/>
    <n v="0"/>
    <n v="85.160879629629633"/>
    <n v="71.414398129901215"/>
    <n v="60.817129629629655"/>
    <n v="100"/>
    <n v="0"/>
    <n v="0"/>
    <n v="0"/>
    <n v="0.17051726106649412"/>
    <n v="0"/>
    <n v="14.596111111111112"/>
    <n v="0"/>
    <n v="14.596111111111112"/>
    <n v="3.5613888888888887"/>
    <n v="1"/>
    <n v="1"/>
    <n v="10267.280000000001"/>
    <s v="Tonelada métrica"/>
    <n v="703.42572222433682"/>
    <n v="0"/>
    <s v="Oficializado"/>
  </r>
  <r>
    <x v="27"/>
    <s v="FROTA 01"/>
    <x v="6"/>
    <x v="6"/>
    <d v="1901-07-06T00:00:00"/>
    <n v="90"/>
    <x v="0"/>
    <s v="CA1014KS110"/>
    <s v="06/07/2023"/>
    <s v="00:00:00"/>
    <s v="06/07/2023"/>
    <s v="23:59:59"/>
    <n v="24"/>
    <n v="0.34749999999999998"/>
    <n v="0"/>
    <n v="0"/>
    <n v="0.34749999999999998"/>
    <n v="0.34749999999999998"/>
    <n v="0"/>
    <n v="23.652500000000003"/>
    <n v="7.4436111111111103"/>
    <n v="7.4436111111111103"/>
    <n v="0"/>
    <n v="16.20888888888889"/>
    <n v="16.20888888888889"/>
    <n v="13.829166666666667"/>
    <n v="2.3797222222222221"/>
    <n v="0"/>
    <n v="0"/>
    <n v="0"/>
    <n v="98.552083333333357"/>
    <n v="68.529283961056493"/>
    <n v="67.537037037037038"/>
    <n v="100"/>
    <n v="0"/>
    <n v="0"/>
    <n v="0"/>
    <n v="0.14681587606251711"/>
    <n v="0"/>
    <n v="16.20888888888889"/>
    <n v="0"/>
    <n v="16.20888888888889"/>
    <n v="0"/>
    <n v="0"/>
    <n v="1"/>
    <n v="13090.037"/>
    <s v="Tonelada métrica"/>
    <n v="807.5838565944606"/>
    <n v="0"/>
    <s v="Oficializado"/>
  </r>
  <r>
    <x v="27"/>
    <s v="FROTA 01"/>
    <x v="6"/>
    <x v="6"/>
    <d v="1901-07-06T00:00:00"/>
    <n v="90"/>
    <x v="1"/>
    <s v="CA1014KS111"/>
    <s v="06/07/2023"/>
    <s v="00:00:00"/>
    <s v="06/07/2023"/>
    <s v="23:59:59"/>
    <n v="24"/>
    <n v="0"/>
    <n v="0"/>
    <n v="0"/>
    <n v="0"/>
    <n v="0"/>
    <n v="0"/>
    <n v="24"/>
    <n v="7.0055555555555546"/>
    <n v="7.0055555555555546"/>
    <n v="0"/>
    <n v="16.994444444444444"/>
    <n v="16.994444444444444"/>
    <n v="13.861944444444445"/>
    <n v="3.1324999999999998"/>
    <n v="0"/>
    <n v="0"/>
    <n v="0"/>
    <n v="100"/>
    <n v="70.810185185185176"/>
    <n v="70.810185185185176"/>
    <n v="100"/>
    <n v="0"/>
    <n v="0"/>
    <n v="0"/>
    <n v="0.18432494279176201"/>
    <n v="0"/>
    <n v="16.994444444444444"/>
    <n v="0"/>
    <n v="16.994444444444444"/>
    <n v="0"/>
    <n v="0"/>
    <n v="0"/>
    <n v="13095.183000000001"/>
    <s v="Tonelada métrica"/>
    <n v="770.55669826740791"/>
    <n v="0"/>
    <s v="Oficializado"/>
  </r>
  <r>
    <x v="27"/>
    <s v="FROTA 01"/>
    <x v="6"/>
    <x v="6"/>
    <d v="1901-07-06T00:00:00"/>
    <n v="90"/>
    <x v="2"/>
    <s v="CA1014KS112"/>
    <s v="06/07/2023"/>
    <s v="00:00:00"/>
    <s v="06/07/2023"/>
    <s v="23:59:59"/>
    <n v="24.000000000000004"/>
    <n v="9.5211111111111109"/>
    <n v="0"/>
    <n v="0"/>
    <n v="9.5211111111111109"/>
    <n v="9.5211111111111109"/>
    <n v="0"/>
    <n v="14.478888888888889"/>
    <n v="8.083055555555557"/>
    <n v="8.083055555555557"/>
    <n v="0"/>
    <n v="6.3958333333333348"/>
    <n v="6.3958333333333348"/>
    <n v="5.8902777777777784"/>
    <n v="0.50555555555555554"/>
    <n v="0"/>
    <n v="0"/>
    <n v="0"/>
    <n v="60.328703703703702"/>
    <n v="44.173509323919887"/>
    <n v="26.649305555555557"/>
    <n v="100"/>
    <n v="0"/>
    <n v="0"/>
    <n v="0"/>
    <n v="7.904451682953309E-2"/>
    <n v="0"/>
    <n v="6.3958333333333348"/>
    <n v="0"/>
    <n v="6.3958333333333348"/>
    <n v="9.5211111111111109"/>
    <n v="1"/>
    <n v="1"/>
    <n v="7045.1769999999997"/>
    <s v="Tonelada métrica"/>
    <n v="1101.5260456026081"/>
    <n v="0"/>
    <s v="Oficializado"/>
  </r>
  <r>
    <x v="27"/>
    <s v="FROTA 01"/>
    <x v="6"/>
    <x v="6"/>
    <d v="1901-07-06T00:00:00"/>
    <n v="90"/>
    <x v="3"/>
    <s v="CA1014KS113"/>
    <s v="06/07/2023"/>
    <s v="00:00:00"/>
    <s v="06/07/2023"/>
    <s v="23:59:59"/>
    <n v="23.999999999999989"/>
    <n v="0"/>
    <n v="0"/>
    <n v="0"/>
    <n v="0"/>
    <n v="0"/>
    <n v="0"/>
    <n v="23.999999999999989"/>
    <n v="9.4633333333333347"/>
    <n v="9.4633333333333347"/>
    <n v="0"/>
    <n v="14.536666666666669"/>
    <n v="14.536666666666669"/>
    <n v="11.116388888888888"/>
    <n v="3.4202777777777778"/>
    <n v="0"/>
    <n v="0"/>
    <n v="0"/>
    <n v="100"/>
    <n v="60.569444444444478"/>
    <n v="60.569444444444478"/>
    <n v="100"/>
    <n v="0"/>
    <n v="0"/>
    <n v="0"/>
    <n v="0.2352862493311931"/>
    <n v="0"/>
    <n v="14.536666666666669"/>
    <n v="0"/>
    <n v="14.536666666666669"/>
    <n v="0"/>
    <n v="0"/>
    <n v="0"/>
    <n v="12074.593999999999"/>
    <s v="Tonelada métrica"/>
    <n v="830.63017656500779"/>
    <n v="0"/>
    <s v="Oficializado"/>
  </r>
  <r>
    <x v="27"/>
    <s v="FROTA 01"/>
    <x v="6"/>
    <x v="6"/>
    <d v="1901-07-06T00:00:00"/>
    <n v="90"/>
    <x v="4"/>
    <s v="CA1014KS114"/>
    <s v="06/07/2023"/>
    <s v="00:00:00"/>
    <s v="06/07/2023"/>
    <s v="23:59:59"/>
    <n v="23.999999999999993"/>
    <n v="0"/>
    <n v="0"/>
    <n v="0"/>
    <n v="0"/>
    <n v="0"/>
    <n v="0"/>
    <n v="23.999999999999993"/>
    <n v="7.1277777777777782"/>
    <n v="7.1277777777777782"/>
    <n v="0"/>
    <n v="16.872222222222224"/>
    <n v="16.872222222222224"/>
    <n v="13.443611111111112"/>
    <n v="3.4286111111111111"/>
    <n v="0"/>
    <n v="0"/>
    <n v="0"/>
    <n v="100"/>
    <n v="70.300925925925952"/>
    <n v="70.300925925925952"/>
    <n v="100"/>
    <n v="0"/>
    <n v="0"/>
    <n v="0"/>
    <n v="0.20321040500493906"/>
    <n v="0"/>
    <n v="16.872222222222224"/>
    <n v="0"/>
    <n v="16.872222222222224"/>
    <n v="0"/>
    <n v="0"/>
    <n v="0"/>
    <n v="13314.022000000001"/>
    <s v="Tonelada métrica"/>
    <n v="789.10897596312168"/>
    <n v="0"/>
    <s v="Oficializado"/>
  </r>
  <r>
    <x v="27"/>
    <s v="FROTA 01"/>
    <x v="6"/>
    <x v="6"/>
    <d v="1901-07-06T00:00:00"/>
    <n v="90"/>
    <x v="5"/>
    <s v="CA1014KS115"/>
    <s v="06/07/2023"/>
    <s v="00:00:00"/>
    <s v="06/07/2023"/>
    <s v="23:59:59"/>
    <n v="24.000000000000007"/>
    <n v="0"/>
    <n v="0"/>
    <n v="0"/>
    <n v="0"/>
    <n v="0"/>
    <n v="0"/>
    <n v="24.000000000000007"/>
    <n v="8.3761111111111113"/>
    <n v="8.3761111111111113"/>
    <n v="0"/>
    <n v="15.62388888888889"/>
    <n v="15.62388888888889"/>
    <n v="12.466944444444445"/>
    <n v="3.1569444444444441"/>
    <n v="0"/>
    <n v="0"/>
    <n v="0"/>
    <n v="100"/>
    <n v="65.099537037037024"/>
    <n v="65.099537037037024"/>
    <n v="100"/>
    <n v="0"/>
    <n v="0"/>
    <n v="0"/>
    <n v="0.20205881307115167"/>
    <n v="0"/>
    <n v="15.62388888888889"/>
    <n v="0"/>
    <n v="15.62388888888889"/>
    <n v="0"/>
    <n v="0"/>
    <n v="0"/>
    <n v="12071.466"/>
    <s v="Tonelada métrica"/>
    <n v="772.62876649006148"/>
    <n v="0"/>
    <s v="Oficializado"/>
  </r>
  <r>
    <x v="27"/>
    <s v="FROTA 01"/>
    <x v="6"/>
    <x v="6"/>
    <d v="1901-07-06T00:00:00"/>
    <n v="90"/>
    <x v="6"/>
    <s v="CA1014KS116"/>
    <s v="06/07/2023"/>
    <s v="00:00:00"/>
    <s v="06/07/2023"/>
    <s v="23:59:59"/>
    <n v="24.000000000000007"/>
    <n v="3.9975000000000001"/>
    <n v="3.9975000000000001"/>
    <n v="0"/>
    <n v="0"/>
    <n v="0"/>
    <n v="0"/>
    <n v="20.002500000000005"/>
    <n v="7.2252777777777775"/>
    <n v="7.2252777777777775"/>
    <n v="0"/>
    <n v="12.777222222222223"/>
    <n v="12.777222222222223"/>
    <n v="10.053611111111111"/>
    <n v="2.723611111111111"/>
    <n v="0"/>
    <n v="0"/>
    <n v="0"/>
    <n v="83.34375"/>
    <n v="63.878126345317931"/>
    <n v="53.238425925925917"/>
    <n v="76.169501068075306"/>
    <n v="0"/>
    <n v="0"/>
    <n v="1"/>
    <n v="0.21316144180181745"/>
    <n v="0"/>
    <n v="12.777222222222223"/>
    <n v="3.9975000000000001"/>
    <n v="12.777222222222223"/>
    <n v="3.9975000000000001"/>
    <n v="1"/>
    <n v="0"/>
    <n v="10552.589"/>
    <s v="Tonelada métrica"/>
    <n v="825.89069959563483"/>
    <n v="0"/>
    <s v="Oficializado"/>
  </r>
  <r>
    <x v="27"/>
    <s v="FROTA 01"/>
    <x v="6"/>
    <x v="6"/>
    <d v="1901-07-06T00:00:00"/>
    <n v="90"/>
    <x v="7"/>
    <s v="CA1014KS117"/>
    <s v="06/07/2023"/>
    <s v="00:00:00"/>
    <s v="06/07/2023"/>
    <s v="23:59:59"/>
    <n v="24.000000000000007"/>
    <n v="0"/>
    <n v="0"/>
    <n v="0"/>
    <n v="0"/>
    <n v="0"/>
    <n v="0"/>
    <n v="24.000000000000007"/>
    <n v="8.8769444444444439"/>
    <n v="8.8769444444444439"/>
    <n v="0"/>
    <n v="15.123055555555556"/>
    <n v="15.123055555555556"/>
    <n v="12.833333333333336"/>
    <n v="2.2897222222222222"/>
    <n v="0"/>
    <n v="0"/>
    <n v="0"/>
    <n v="100"/>
    <n v="63.012731481481467"/>
    <n v="63.012731481481467"/>
    <n v="100"/>
    <n v="0"/>
    <n v="0"/>
    <n v="0"/>
    <n v="0.15140605771173521"/>
    <n v="0"/>
    <n v="15.123055555555556"/>
    <n v="0"/>
    <n v="15.123055555555556"/>
    <n v="0"/>
    <n v="0"/>
    <n v="0"/>
    <n v="11745.324000000001"/>
    <s v="Tonelada métrica"/>
    <n v="776.65019194386718"/>
    <n v="0"/>
    <s v="Oficializado"/>
  </r>
  <r>
    <x v="27"/>
    <s v="FROTA 01"/>
    <x v="6"/>
    <x v="6"/>
    <d v="1901-07-06T00:00:00"/>
    <n v="90"/>
    <x v="8"/>
    <s v="CA1014KS118"/>
    <s v="06/07/2023"/>
    <s v="00:00:00"/>
    <s v="06/07/2023"/>
    <s v="23:59:59"/>
    <n v="24.000000000000007"/>
    <n v="21.409722222222221"/>
    <n v="0"/>
    <n v="0"/>
    <n v="21.409722222222221"/>
    <n v="21.409722222222221"/>
    <n v="0"/>
    <n v="2.5902777777777777"/>
    <n v="1.9363888888888887"/>
    <n v="1.9363888888888887"/>
    <n v="0"/>
    <n v="0.65388888888888896"/>
    <n v="0.65388888888888896"/>
    <n v="0.53472222222222221"/>
    <n v="0.11916666666666667"/>
    <n v="0"/>
    <n v="0"/>
    <n v="0"/>
    <n v="10.792824074074069"/>
    <n v="25.243967828418235"/>
    <n v="2.7245370370370363"/>
    <n v="100"/>
    <n v="0"/>
    <n v="0"/>
    <n v="0"/>
    <n v="0.1822429906542056"/>
    <n v="0"/>
    <n v="0.65388888888888896"/>
    <n v="0"/>
    <n v="0.65388888888888896"/>
    <n v="21.409722222222221"/>
    <n v="1"/>
    <n v="1"/>
    <n v="349.94499999999999"/>
    <s v="Tonelada métrica"/>
    <n v="535.17502124044086"/>
    <n v="0"/>
    <s v="Oficializado"/>
  </r>
  <r>
    <x v="27"/>
    <s v="FROTA 02"/>
    <x v="6"/>
    <x v="6"/>
    <d v="1901-07-06T00:00:00"/>
    <n v="90"/>
    <x v="9"/>
    <s v="CA1014KS119"/>
    <s v="06/07/2023"/>
    <s v="00:00:00"/>
    <s v="06/07/2023"/>
    <s v="23:59:59"/>
    <n v="24.000000000000011"/>
    <n v="0"/>
    <n v="0"/>
    <n v="0"/>
    <n v="0"/>
    <n v="0"/>
    <n v="0"/>
    <n v="24.000000000000011"/>
    <n v="7.4577777777777774"/>
    <n v="7.4577777777777774"/>
    <n v="0"/>
    <n v="16.542222222222225"/>
    <n v="16.542222222222225"/>
    <n v="13.761944444444445"/>
    <n v="2.7802777777777776"/>
    <n v="0"/>
    <n v="0"/>
    <n v="0"/>
    <n v="100"/>
    <n v="68.92592592592591"/>
    <n v="68.92592592592591"/>
    <n v="100"/>
    <n v="0"/>
    <n v="0"/>
    <n v="0"/>
    <n v="0.1680716012896292"/>
    <n v="0"/>
    <n v="16.542222222222225"/>
    <n v="0"/>
    <n v="16.542222222222225"/>
    <n v="0"/>
    <n v="0"/>
    <n v="0"/>
    <n v="13659.125"/>
    <s v="Tonelada métrica"/>
    <n v="825.71282240730761"/>
    <n v="0"/>
    <s v="Oficializado"/>
  </r>
  <r>
    <x v="27"/>
    <s v="FROTA 02"/>
    <x v="6"/>
    <x v="6"/>
    <d v="1901-07-06T00:00:00"/>
    <n v="90"/>
    <x v="10"/>
    <s v="CA1014KS120"/>
    <s v="06/07/2023"/>
    <s v="00:00:00"/>
    <s v="06/07/2023"/>
    <s v="23:59:59"/>
    <n v="24"/>
    <n v="22.861666666666665"/>
    <n v="22.861666666666665"/>
    <n v="0"/>
    <n v="0"/>
    <n v="0"/>
    <n v="0"/>
    <n v="1.1383333333333334"/>
    <n v="1.1383333333333334"/>
    <n v="1.1383333333333334"/>
    <n v="0"/>
    <n v="0"/>
    <n v="0"/>
    <n v="0"/>
    <n v="0"/>
    <n v="0"/>
    <n v="0"/>
    <n v="0"/>
    <n v="4.7430555555555562"/>
    <n v="0"/>
    <n v="0"/>
    <n v="0"/>
    <n v="0"/>
    <n v="0"/>
    <n v="1"/>
    <n v="0"/>
    <n v="0"/>
    <n v="0"/>
    <n v="22.861666666666665"/>
    <n v="0"/>
    <n v="22.861666666666665"/>
    <n v="1"/>
    <n v="0"/>
    <n v="0"/>
    <s v="Tonelada métrica"/>
    <n v="0"/>
    <n v="0"/>
    <s v="Oficializado"/>
  </r>
  <r>
    <x v="27"/>
    <s v="FROTA 02"/>
    <x v="6"/>
    <x v="6"/>
    <d v="1901-07-06T00:00:00"/>
    <n v="90"/>
    <x v="11"/>
    <s v="CA1014KS121"/>
    <s v="06/07/2023"/>
    <s v="00:00:00"/>
    <s v="06/07/2023"/>
    <s v="23:59:59"/>
    <n v="24.000000000000007"/>
    <n v="0"/>
    <n v="0"/>
    <n v="0"/>
    <n v="0"/>
    <n v="0"/>
    <n v="0"/>
    <n v="24.000000000000007"/>
    <n v="8.3897222222222236"/>
    <n v="8.3897222222222236"/>
    <n v="0"/>
    <n v="15.610277777777776"/>
    <n v="15.610277777777776"/>
    <n v="13.243888888888886"/>
    <n v="2.3663888888888889"/>
    <n v="0"/>
    <n v="0"/>
    <n v="0"/>
    <n v="100"/>
    <n v="65.042824074074048"/>
    <n v="65.042824074074048"/>
    <n v="100"/>
    <n v="0"/>
    <n v="0"/>
    <n v="0"/>
    <n v="0.15159172197804155"/>
    <n v="0"/>
    <n v="15.610277777777776"/>
    <n v="0"/>
    <n v="15.610277777777776"/>
    <n v="0"/>
    <n v="0"/>
    <n v="0"/>
    <n v="13561.306"/>
    <s v="Tonelada métrica"/>
    <n v="868.74213214228507"/>
    <n v="0"/>
    <s v="Oficializado"/>
  </r>
  <r>
    <x v="27"/>
    <s v="FROTA 02"/>
    <x v="6"/>
    <x v="6"/>
    <d v="1901-07-06T00:00:00"/>
    <n v="90"/>
    <x v="12"/>
    <s v="CA1014KS122"/>
    <s v="06/07/2023"/>
    <s v="00:00:00"/>
    <s v="06/07/2023"/>
    <s v="23:59:59"/>
    <n v="24"/>
    <n v="19.792777777777779"/>
    <n v="19.792777777777779"/>
    <n v="0"/>
    <n v="0"/>
    <n v="0"/>
    <n v="0"/>
    <n v="4.2072222222222226"/>
    <n v="1.8430555555555554"/>
    <n v="1.8430555555555554"/>
    <n v="0"/>
    <n v="2.3641666666666667"/>
    <n v="2.3641666666666667"/>
    <n v="1.595"/>
    <n v="0.76916666666666667"/>
    <n v="0"/>
    <n v="0"/>
    <n v="0"/>
    <n v="17.530092592592595"/>
    <n v="56.193054271754917"/>
    <n v="9.8506944444444446"/>
    <n v="10.670093399360622"/>
    <n v="0"/>
    <n v="0"/>
    <n v="0"/>
    <n v="0.32534367289390198"/>
    <n v="0"/>
    <n v="2.3641666666666667"/>
    <n v="0"/>
    <n v="2.3641666666666667"/>
    <n v="0"/>
    <n v="0"/>
    <n v="0"/>
    <n v="1652.3009999999999"/>
    <s v="Tonelada métrica"/>
    <n v="698.89362002114808"/>
    <n v="0"/>
    <s v="Oficializado"/>
  </r>
  <r>
    <x v="27"/>
    <s v="FROTA 02"/>
    <x v="6"/>
    <x v="6"/>
    <d v="1901-07-06T00:00:00"/>
    <n v="90"/>
    <x v="13"/>
    <s v="CA1014KS123"/>
    <s v="06/07/2023"/>
    <s v="00:00:00"/>
    <s v="06/07/2023"/>
    <s v="23:59:59"/>
    <n v="23.999999999999996"/>
    <n v="0"/>
    <n v="0"/>
    <n v="0"/>
    <n v="0"/>
    <n v="0"/>
    <n v="0"/>
    <n v="23.999999999999996"/>
    <n v="6.3933333333333326"/>
    <n v="6.3933333333333326"/>
    <n v="0"/>
    <n v="17.606666666666666"/>
    <n v="17.606666666666666"/>
    <n v="14.478055555555553"/>
    <n v="3.1286111111111108"/>
    <n v="0"/>
    <n v="0"/>
    <n v="0"/>
    <n v="100"/>
    <n v="73.361111111111114"/>
    <n v="73.361111111111114"/>
    <n v="100"/>
    <n v="0"/>
    <n v="0"/>
    <n v="0"/>
    <n v="0.17769468635617822"/>
    <n v="0"/>
    <n v="17.606666666666666"/>
    <n v="0"/>
    <n v="17.606666666666666"/>
    <n v="0"/>
    <n v="0"/>
    <n v="0"/>
    <n v="13534.374"/>
    <s v="Tonelada métrica"/>
    <n v="768.70734570238585"/>
    <n v="0"/>
    <s v="Oficializado"/>
  </r>
  <r>
    <x v="27"/>
    <s v="FROTA 01"/>
    <x v="6"/>
    <x v="6"/>
    <d v="1901-07-07T00:00:00"/>
    <n v="90"/>
    <x v="0"/>
    <s v="CA1014KS110"/>
    <s v="07/07/2023"/>
    <s v="00:00:00"/>
    <s v="07/07/2023"/>
    <s v="23:59:59"/>
    <n v="23.999999999999996"/>
    <n v="0"/>
    <n v="0"/>
    <n v="0"/>
    <n v="0"/>
    <n v="0"/>
    <n v="0"/>
    <n v="23.999999999999996"/>
    <n v="7.6572222222222219"/>
    <n v="7.6572222222222219"/>
    <n v="0"/>
    <n v="16.342777777777776"/>
    <n v="16.342777777777776"/>
    <n v="14.546111111111111"/>
    <n v="1.7966666666666664"/>
    <n v="0"/>
    <n v="0"/>
    <n v="0"/>
    <n v="100"/>
    <n v="68.094907407407419"/>
    <n v="68.094907407407419"/>
    <n v="100"/>
    <n v="0"/>
    <n v="0"/>
    <n v="0"/>
    <n v="0.10993643131522589"/>
    <n v="0"/>
    <n v="16.342777777777776"/>
    <n v="0"/>
    <n v="16.342777777777776"/>
    <n v="0"/>
    <n v="0"/>
    <n v="0"/>
    <n v="13410.383"/>
    <s v="Tonelada métrica"/>
    <n v="820.56937825067132"/>
    <n v="0"/>
    <s v="Oficializado"/>
  </r>
  <r>
    <x v="27"/>
    <s v="FROTA 01"/>
    <x v="6"/>
    <x v="6"/>
    <d v="1901-07-07T00:00:00"/>
    <n v="90"/>
    <x v="1"/>
    <s v="CA1014KS111"/>
    <s v="07/07/2023"/>
    <s v="00:00:00"/>
    <s v="07/07/2023"/>
    <s v="23:59:59"/>
    <n v="24.000000000000004"/>
    <n v="0"/>
    <n v="0"/>
    <n v="0"/>
    <n v="0"/>
    <n v="0"/>
    <n v="0"/>
    <n v="24.000000000000004"/>
    <n v="5.7874999999999996"/>
    <n v="5.7874999999999996"/>
    <n v="0"/>
    <n v="18.212500000000002"/>
    <n v="18.212500000000002"/>
    <n v="15.141388888888891"/>
    <n v="3.0711111111111111"/>
    <n v="0"/>
    <n v="0"/>
    <n v="0"/>
    <n v="100"/>
    <n v="75.885416666666657"/>
    <n v="75.885416666666657"/>
    <n v="100"/>
    <n v="0"/>
    <n v="0"/>
    <n v="0"/>
    <n v="0.16862655380157093"/>
    <n v="0"/>
    <n v="18.212500000000002"/>
    <n v="0"/>
    <n v="18.212500000000002"/>
    <n v="0"/>
    <n v="0"/>
    <n v="0"/>
    <n v="13852.722"/>
    <s v="Tonelada métrica"/>
    <n v="760.61617021276595"/>
    <n v="0"/>
    <s v="Oficializado"/>
  </r>
  <r>
    <x v="27"/>
    <s v="FROTA 01"/>
    <x v="6"/>
    <x v="6"/>
    <d v="1901-07-07T00:00:00"/>
    <n v="90"/>
    <x v="2"/>
    <s v="CA1014KS112"/>
    <s v="07/07/2023"/>
    <s v="00:00:00"/>
    <s v="07/07/2023"/>
    <s v="23:59:59"/>
    <n v="24"/>
    <n v="0"/>
    <n v="0"/>
    <n v="0"/>
    <n v="0"/>
    <n v="0"/>
    <n v="0"/>
    <n v="24"/>
    <n v="7.0858333333333334"/>
    <n v="7.0858333333333334"/>
    <n v="0"/>
    <n v="16.914166666666663"/>
    <n v="16.914166666666663"/>
    <n v="14.347777777777779"/>
    <n v="2.5663888888888886"/>
    <n v="0"/>
    <n v="0"/>
    <n v="0"/>
    <n v="100"/>
    <n v="70.475694444444429"/>
    <n v="70.475694444444429"/>
    <n v="100"/>
    <n v="0"/>
    <n v="0"/>
    <n v="0"/>
    <n v="0.15173014074329541"/>
    <n v="0"/>
    <n v="16.914166666666663"/>
    <n v="0"/>
    <n v="16.914166666666663"/>
    <n v="0"/>
    <n v="0"/>
    <n v="0"/>
    <n v="12895.5"/>
    <s v="Tonelada métrica"/>
    <n v="762.40823767059203"/>
    <n v="0"/>
    <s v="Oficializado"/>
  </r>
  <r>
    <x v="27"/>
    <s v="FROTA 01"/>
    <x v="6"/>
    <x v="6"/>
    <d v="1901-07-07T00:00:00"/>
    <n v="90"/>
    <x v="3"/>
    <s v="CA1014KS113"/>
    <s v="07/07/2023"/>
    <s v="00:00:00"/>
    <s v="07/07/2023"/>
    <s v="23:59:59"/>
    <n v="24"/>
    <n v="0"/>
    <n v="0"/>
    <n v="0"/>
    <n v="0"/>
    <n v="0"/>
    <n v="0"/>
    <n v="24"/>
    <n v="6.4266666666666659"/>
    <n v="6.4266666666666659"/>
    <n v="0"/>
    <n v="17.573333333333338"/>
    <n v="17.573333333333338"/>
    <n v="12.935833333333331"/>
    <n v="4.6375000000000002"/>
    <n v="0"/>
    <n v="0"/>
    <n v="0"/>
    <n v="100"/>
    <n v="73.222222222222243"/>
    <n v="73.222222222222243"/>
    <n v="100"/>
    <n v="0"/>
    <n v="0"/>
    <n v="0"/>
    <n v="0.26389415781487097"/>
    <n v="0"/>
    <n v="17.573333333333338"/>
    <n v="0"/>
    <n v="17.573333333333338"/>
    <n v="0"/>
    <n v="0"/>
    <n v="0"/>
    <n v="12647.797"/>
    <s v="Tonelada métrica"/>
    <n v="719.71530728376342"/>
    <n v="0"/>
    <s v="Oficializado"/>
  </r>
  <r>
    <x v="27"/>
    <s v="FROTA 01"/>
    <x v="6"/>
    <x v="6"/>
    <d v="1901-07-07T00:00:00"/>
    <n v="90"/>
    <x v="4"/>
    <s v="CA1014KS114"/>
    <s v="07/07/2023"/>
    <s v="00:00:00"/>
    <s v="07/07/2023"/>
    <s v="23:59:59"/>
    <n v="24"/>
    <n v="7.5908333333333333"/>
    <n v="0"/>
    <n v="0"/>
    <n v="7.5908333333333333"/>
    <n v="7.5908333333333333"/>
    <n v="0"/>
    <n v="16.409166666666664"/>
    <n v="4.6094444444444438"/>
    <n v="4.6094444444444438"/>
    <n v="0"/>
    <n v="11.799722222222222"/>
    <n v="11.799722222222222"/>
    <n v="9.3800000000000008"/>
    <n v="2.4197222222222221"/>
    <n v="0"/>
    <n v="0"/>
    <n v="0"/>
    <n v="68.371527777777757"/>
    <n v="71.909332520779387"/>
    <n v="49.16550925925926"/>
    <n v="100"/>
    <n v="0"/>
    <n v="0"/>
    <n v="0"/>
    <n v="0.20506603262788672"/>
    <n v="0"/>
    <n v="11.799722222222222"/>
    <n v="0"/>
    <n v="11.799722222222222"/>
    <n v="7.5908333333333333"/>
    <n v="1"/>
    <n v="1"/>
    <n v="8079.9309999999996"/>
    <s v="Tonelada métrica"/>
    <n v="684.75603474658078"/>
    <n v="0"/>
    <s v="Oficializado"/>
  </r>
  <r>
    <x v="27"/>
    <s v="FROTA 01"/>
    <x v="6"/>
    <x v="6"/>
    <d v="1901-07-07T00:00:00"/>
    <n v="90"/>
    <x v="5"/>
    <s v="CA1014KS115"/>
    <s v="07/07/2023"/>
    <s v="00:00:00"/>
    <s v="07/07/2023"/>
    <s v="23:59:59"/>
    <n v="24"/>
    <n v="0"/>
    <n v="0"/>
    <n v="0"/>
    <n v="0"/>
    <n v="0"/>
    <n v="0"/>
    <n v="24"/>
    <n v="5.3311111111111114"/>
    <n v="5.3311111111111114"/>
    <n v="0"/>
    <n v="18.668888888888887"/>
    <n v="18.668888888888887"/>
    <n v="14.002222222222223"/>
    <n v="4.666666666666667"/>
    <n v="0"/>
    <n v="0"/>
    <n v="0"/>
    <n v="100"/>
    <n v="77.787037037037038"/>
    <n v="77.787037037037038"/>
    <n v="100"/>
    <n v="0"/>
    <n v="0"/>
    <n v="0"/>
    <n v="0.2499702416379003"/>
    <n v="0"/>
    <n v="18.668888888888887"/>
    <n v="0"/>
    <n v="18.668888888888887"/>
    <n v="0"/>
    <n v="0"/>
    <n v="0"/>
    <n v="13767.564"/>
    <s v="Tonelada métrica"/>
    <n v="737.46027853826877"/>
    <n v="0"/>
    <s v="Oficializado"/>
  </r>
  <r>
    <x v="27"/>
    <s v="FROTA 01"/>
    <x v="6"/>
    <x v="6"/>
    <d v="1901-07-07T00:00:00"/>
    <n v="90"/>
    <x v="6"/>
    <s v="CA1014KS116"/>
    <s v="07/07/2023"/>
    <s v="00:00:00"/>
    <s v="07/07/2023"/>
    <s v="23:59:59"/>
    <n v="23.999999999999996"/>
    <n v="5.2716666666666665"/>
    <n v="0"/>
    <n v="0"/>
    <n v="5.2716666666666665"/>
    <n v="1.9130555555555555"/>
    <n v="3.3586111111111112"/>
    <n v="18.728333333333335"/>
    <n v="5.5161111111111119"/>
    <n v="5.5161111111111119"/>
    <n v="0"/>
    <n v="13.212222222222222"/>
    <n v="13.212222222222222"/>
    <n v="10.996666666666666"/>
    <n v="2.2155555555555555"/>
    <n v="0"/>
    <n v="0"/>
    <n v="0"/>
    <n v="78.034722222222243"/>
    <n v="70.546705823025107"/>
    <n v="55.050925925925931"/>
    <n v="100"/>
    <n v="0"/>
    <n v="0"/>
    <n v="0"/>
    <n v="0.16768984946598267"/>
    <n v="0"/>
    <n v="13.212222222222222"/>
    <n v="0"/>
    <n v="6.6061111111111108"/>
    <n v="2.6358333333333333"/>
    <n v="2"/>
    <n v="1"/>
    <n v="8899.5249999999996"/>
    <s v="Tonelada métrica"/>
    <n v="673.58275166092017"/>
    <n v="0"/>
    <s v="Oficializado"/>
  </r>
  <r>
    <x v="27"/>
    <s v="FROTA 01"/>
    <x v="6"/>
    <x v="6"/>
    <d v="1901-07-07T00:00:00"/>
    <n v="90"/>
    <x v="7"/>
    <s v="CA1014KS117"/>
    <s v="07/07/2023"/>
    <s v="00:00:00"/>
    <s v="07/07/2023"/>
    <s v="23:59:59"/>
    <n v="23.999999999999996"/>
    <n v="0"/>
    <n v="0"/>
    <n v="0"/>
    <n v="0"/>
    <n v="0"/>
    <n v="0"/>
    <n v="23.999999999999996"/>
    <n v="6.5008333333333335"/>
    <n v="6.5008333333333335"/>
    <n v="0"/>
    <n v="17.499166666666671"/>
    <n v="17.499166666666671"/>
    <n v="15.351388888888891"/>
    <n v="2.1477777777777778"/>
    <n v="0"/>
    <n v="0"/>
    <n v="0"/>
    <n v="100"/>
    <n v="72.913194444444471"/>
    <n v="72.913194444444471"/>
    <n v="100"/>
    <n v="0"/>
    <n v="0"/>
    <n v="0"/>
    <n v="0.1227360033017445"/>
    <n v="0"/>
    <n v="17.499166666666671"/>
    <n v="0"/>
    <n v="17.499166666666671"/>
    <n v="0"/>
    <n v="0"/>
    <n v="0"/>
    <n v="11361.946"/>
    <s v="Tonelada métrica"/>
    <n v="649.28497547502241"/>
    <n v="0"/>
    <s v="Oficializado"/>
  </r>
  <r>
    <x v="27"/>
    <s v="FROTA 01"/>
    <x v="6"/>
    <x v="6"/>
    <d v="1901-07-07T00:00:00"/>
    <n v="90"/>
    <x v="8"/>
    <s v="CA1014KS118"/>
    <s v="07/07/2023"/>
    <s v="00:00:00"/>
    <s v="07/07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27"/>
    <s v="FROTA 02"/>
    <x v="6"/>
    <x v="6"/>
    <d v="1901-07-07T00:00:00"/>
    <n v="90"/>
    <x v="9"/>
    <s v="CA1014KS119"/>
    <s v="07/07/2023"/>
    <s v="00:00:00"/>
    <s v="07/07/2023"/>
    <s v="23:59:59"/>
    <n v="23.999999999999996"/>
    <n v="0"/>
    <n v="0"/>
    <n v="0"/>
    <n v="0"/>
    <n v="0"/>
    <n v="0"/>
    <n v="23.999999999999996"/>
    <n v="6.6861111111111118"/>
    <n v="6.6861111111111118"/>
    <n v="0"/>
    <n v="17.31388888888889"/>
    <n v="17.31388888888889"/>
    <n v="13.928611111111111"/>
    <n v="3.3852777777777776"/>
    <n v="0"/>
    <n v="0"/>
    <n v="0"/>
    <n v="100"/>
    <n v="72.141203703703709"/>
    <n v="72.141203703703709"/>
    <n v="100"/>
    <n v="0"/>
    <n v="0"/>
    <n v="0"/>
    <n v="0.19552382480346539"/>
    <n v="0"/>
    <n v="17.31388888888889"/>
    <n v="0"/>
    <n v="17.31388888888889"/>
    <n v="0"/>
    <n v="0"/>
    <n v="0"/>
    <n v="14132.209000000001"/>
    <s v="Tonelada métrica"/>
    <n v="816.23539868442163"/>
    <n v="0"/>
    <s v="Oficializado"/>
  </r>
  <r>
    <x v="27"/>
    <s v="FROTA 02"/>
    <x v="6"/>
    <x v="6"/>
    <d v="1901-07-07T00:00:00"/>
    <n v="90"/>
    <x v="10"/>
    <s v="CA1014KS120"/>
    <s v="07/07/2023"/>
    <s v="00:00:00"/>
    <s v="07/07/2023"/>
    <s v="23:59:59"/>
    <n v="24.000000000000004"/>
    <n v="8.5147222222222219"/>
    <n v="8.5147222222222219"/>
    <n v="0"/>
    <n v="0"/>
    <n v="0"/>
    <n v="0"/>
    <n v="15.485277777777778"/>
    <n v="4.7730555555555556"/>
    <n v="4.7730555555555556"/>
    <n v="0"/>
    <n v="10.712222222222223"/>
    <n v="10.712222222222223"/>
    <n v="9.2033333333333331"/>
    <n v="1.5088888888888889"/>
    <n v="0"/>
    <n v="0"/>
    <n v="0"/>
    <n v="64.521990740740733"/>
    <n v="69.176816689687342"/>
    <n v="44.63425925925926"/>
    <n v="55.714636577719347"/>
    <n v="0"/>
    <n v="0"/>
    <n v="0"/>
    <n v="0.14085675759775956"/>
    <n v="0"/>
    <n v="10.712222222222223"/>
    <n v="0"/>
    <n v="10.712222222222223"/>
    <n v="0"/>
    <n v="0"/>
    <n v="0"/>
    <n v="5772.4889999999996"/>
    <s v="Tonelada métrica"/>
    <n v="538.86942225910184"/>
    <n v="0"/>
    <s v="Oficializado"/>
  </r>
  <r>
    <x v="27"/>
    <s v="FROTA 02"/>
    <x v="6"/>
    <x v="6"/>
    <d v="1901-07-07T00:00:00"/>
    <n v="90"/>
    <x v="11"/>
    <s v="CA1014KS121"/>
    <s v="07/07/2023"/>
    <s v="00:00:00"/>
    <s v="07/07/2023"/>
    <s v="23:59:59"/>
    <n v="23.999999999999996"/>
    <n v="0"/>
    <n v="0"/>
    <n v="0"/>
    <n v="0"/>
    <n v="0"/>
    <n v="0"/>
    <n v="23.999999999999996"/>
    <n v="6.2408333333333337"/>
    <n v="6.2408333333333337"/>
    <n v="0"/>
    <n v="17.759166666666665"/>
    <n v="17.759166666666665"/>
    <n v="14.888888888888889"/>
    <n v="2.8702777777777779"/>
    <n v="0"/>
    <n v="0"/>
    <n v="0"/>
    <n v="100"/>
    <n v="73.996527777777786"/>
    <n v="73.996527777777786"/>
    <n v="100"/>
    <n v="0"/>
    <n v="0"/>
    <n v="0"/>
    <n v="0.16162232336977775"/>
    <n v="0"/>
    <n v="17.759166666666665"/>
    <n v="0"/>
    <n v="17.759166666666665"/>
    <n v="0"/>
    <n v="0"/>
    <n v="0"/>
    <n v="14375.073"/>
    <s v="Tonelada métrica"/>
    <n v="809.4452442400642"/>
    <n v="0"/>
    <s v="Oficializado"/>
  </r>
  <r>
    <x v="27"/>
    <s v="FROTA 02"/>
    <x v="6"/>
    <x v="6"/>
    <d v="1901-07-07T00:00:00"/>
    <n v="90"/>
    <x v="12"/>
    <s v="CA1014KS122"/>
    <s v="07/07/2023"/>
    <s v="00:00:00"/>
    <s v="07/07/2023"/>
    <s v="23:59:59"/>
    <n v="24.000000000000004"/>
    <n v="0"/>
    <n v="0"/>
    <n v="0"/>
    <n v="0"/>
    <n v="0"/>
    <n v="0"/>
    <n v="24.000000000000004"/>
    <n v="7.1966666666666663"/>
    <n v="7.1966666666666663"/>
    <n v="0"/>
    <n v="16.803333333333338"/>
    <n v="16.803333333333338"/>
    <n v="13.4475"/>
    <n v="3.3558333333333334"/>
    <n v="0"/>
    <n v="0"/>
    <n v="0"/>
    <n v="100"/>
    <n v="70.0138888888889"/>
    <n v="70.0138888888889"/>
    <n v="100"/>
    <n v="0"/>
    <n v="0"/>
    <n v="0"/>
    <n v="0.19971235865899617"/>
    <n v="0"/>
    <n v="16.803333333333338"/>
    <n v="0"/>
    <n v="16.803333333333338"/>
    <n v="0"/>
    <n v="0"/>
    <n v="0"/>
    <n v="12099.415999999999"/>
    <s v="Tonelada métrica"/>
    <n v="720.06046419361292"/>
    <n v="0"/>
    <s v="Oficializado"/>
  </r>
  <r>
    <x v="27"/>
    <s v="FROTA 02"/>
    <x v="6"/>
    <x v="6"/>
    <d v="1901-07-07T00:00:00"/>
    <n v="90"/>
    <x v="13"/>
    <s v="CA1014KS123"/>
    <s v="07/07/2023"/>
    <s v="00:00:00"/>
    <s v="07/07/2023"/>
    <s v="23:59:59"/>
    <n v="24"/>
    <n v="0"/>
    <n v="0"/>
    <n v="0"/>
    <n v="0"/>
    <n v="0"/>
    <n v="0"/>
    <n v="24"/>
    <n v="7.1116666666666672"/>
    <n v="7.1116666666666672"/>
    <n v="0"/>
    <n v="16.888333333333335"/>
    <n v="16.888333333333335"/>
    <n v="14.863055555555555"/>
    <n v="2.0252777777777782"/>
    <n v="0"/>
    <n v="0"/>
    <n v="0"/>
    <n v="100"/>
    <n v="70.368055555555571"/>
    <n v="70.368055555555571"/>
    <n v="100"/>
    <n v="0"/>
    <n v="0"/>
    <n v="0"/>
    <n v="0.11992170795091944"/>
    <n v="0"/>
    <n v="16.888333333333335"/>
    <n v="0"/>
    <n v="16.888333333333335"/>
    <n v="0"/>
    <n v="0"/>
    <n v="0"/>
    <n v="12305.448"/>
    <s v="Tonelada métrica"/>
    <n v="728.63602092174108"/>
    <n v="0"/>
    <s v="Oficializado"/>
  </r>
  <r>
    <x v="27"/>
    <s v="FROTA 01"/>
    <x v="6"/>
    <x v="6"/>
    <d v="1901-07-08T00:00:00"/>
    <n v="90"/>
    <x v="0"/>
    <s v="CA1014KS110"/>
    <s v="08/07/2023"/>
    <s v="00:00:00"/>
    <s v="08/07/2023"/>
    <s v="23:59:59"/>
    <n v="24"/>
    <n v="0"/>
    <n v="0"/>
    <n v="0"/>
    <n v="0"/>
    <n v="0"/>
    <n v="0"/>
    <n v="24"/>
    <n v="7.3872222222222224"/>
    <n v="7.3872222222222224"/>
    <n v="0"/>
    <n v="16.612777777777776"/>
    <n v="16.612777777777776"/>
    <n v="15.76472222222222"/>
    <n v="0.84805555555555545"/>
    <n v="0"/>
    <n v="0"/>
    <n v="0"/>
    <n v="100"/>
    <n v="69.219907407407405"/>
    <n v="69.219907407407405"/>
    <n v="100"/>
    <n v="0"/>
    <n v="0"/>
    <n v="0"/>
    <n v="5.1048389793666188E-2"/>
    <n v="0"/>
    <n v="16.612777777777776"/>
    <n v="0"/>
    <n v="16.612777777777776"/>
    <n v="0"/>
    <n v="0"/>
    <n v="0"/>
    <n v="10361.944"/>
    <s v="Tonelada métrica"/>
    <n v="623.73337792194798"/>
    <n v="0"/>
    <s v="Oficializado"/>
  </r>
  <r>
    <x v="27"/>
    <s v="FROTA 01"/>
    <x v="6"/>
    <x v="6"/>
    <d v="1901-07-08T00:00:00"/>
    <n v="90"/>
    <x v="1"/>
    <s v="CA1014KS111"/>
    <s v="08/07/2023"/>
    <s v="00:00:00"/>
    <s v="08/07/2023"/>
    <s v="23:59:59"/>
    <n v="24"/>
    <n v="0"/>
    <n v="0"/>
    <n v="0"/>
    <n v="0"/>
    <n v="0"/>
    <n v="0"/>
    <n v="24"/>
    <n v="9.1802777777777766"/>
    <n v="9.1802777777777766"/>
    <n v="0"/>
    <n v="14.819722222222222"/>
    <n v="14.819722222222222"/>
    <n v="13.467222222222221"/>
    <n v="1.3525"/>
    <n v="0"/>
    <n v="0"/>
    <n v="0"/>
    <n v="100"/>
    <n v="61.748842592592588"/>
    <n v="61.748842592592588"/>
    <n v="100"/>
    <n v="0"/>
    <n v="0"/>
    <n v="0"/>
    <n v="9.1263518959344717E-2"/>
    <n v="0"/>
    <n v="14.819722222222222"/>
    <n v="0"/>
    <n v="14.819722222222222"/>
    <n v="0"/>
    <n v="0"/>
    <n v="0"/>
    <n v="9877.6630000000005"/>
    <s v="Tonelada métrica"/>
    <n v="666.52146726396847"/>
    <n v="0"/>
    <s v="Oficializado"/>
  </r>
  <r>
    <x v="27"/>
    <s v="FROTA 01"/>
    <x v="6"/>
    <x v="6"/>
    <d v="1901-07-08T00:00:00"/>
    <n v="90"/>
    <x v="2"/>
    <s v="CA1014KS112"/>
    <s v="08/07/2023"/>
    <s v="00:00:00"/>
    <s v="08/07/2023"/>
    <s v="23:59:59"/>
    <n v="24"/>
    <n v="0"/>
    <n v="0"/>
    <n v="0"/>
    <n v="0"/>
    <n v="0"/>
    <n v="0"/>
    <n v="24"/>
    <n v="5.4266666666666676"/>
    <n v="5.4266666666666676"/>
    <n v="0"/>
    <n v="18.573333333333334"/>
    <n v="18.573333333333334"/>
    <n v="16.349166666666665"/>
    <n v="2.2241666666666666"/>
    <n v="0"/>
    <n v="0"/>
    <n v="0"/>
    <n v="100"/>
    <n v="77.3888888888889"/>
    <n v="77.3888888888889"/>
    <n v="100"/>
    <n v="0"/>
    <n v="0"/>
    <n v="0"/>
    <n v="0.11975053840631729"/>
    <n v="0"/>
    <n v="18.573333333333334"/>
    <n v="0"/>
    <n v="18.573333333333334"/>
    <n v="0"/>
    <n v="0"/>
    <n v="0"/>
    <n v="11924.663"/>
    <s v="Tonelada métrica"/>
    <n v="642.03138908829874"/>
    <n v="0"/>
    <s v="Oficializado"/>
  </r>
  <r>
    <x v="27"/>
    <s v="FROTA 01"/>
    <x v="6"/>
    <x v="6"/>
    <d v="1901-07-08T00:00:00"/>
    <n v="90"/>
    <x v="3"/>
    <s v="CA1014KS113"/>
    <s v="08/07/2023"/>
    <s v="00:00:00"/>
    <s v="08/07/2023"/>
    <s v="23:59:59"/>
    <n v="24"/>
    <n v="2.1816666666666666"/>
    <n v="2.1816666666666666"/>
    <n v="0"/>
    <n v="0"/>
    <n v="0"/>
    <n v="0"/>
    <n v="21.818333333333328"/>
    <n v="8.399166666666666"/>
    <n v="8.399166666666666"/>
    <n v="0"/>
    <n v="13.419166666666666"/>
    <n v="13.419166666666666"/>
    <n v="11.396944444444445"/>
    <n v="2.0222222222222221"/>
    <n v="0"/>
    <n v="0"/>
    <n v="0"/>
    <n v="90.9097222222222"/>
    <n v="61.504086777175168"/>
    <n v="55.913194444444436"/>
    <n v="86.015704289300785"/>
    <n v="0"/>
    <n v="0"/>
    <n v="1"/>
    <n v="0.15069655757726305"/>
    <n v="0"/>
    <n v="13.419166666666666"/>
    <n v="2.1816666666666666"/>
    <n v="13.419166666666666"/>
    <n v="2.1816666666666666"/>
    <n v="1"/>
    <n v="0"/>
    <n v="8828.9459999999999"/>
    <s v="Tonelada métrica"/>
    <n v="657.9354902813144"/>
    <n v="0"/>
    <s v="Oficializado"/>
  </r>
  <r>
    <x v="27"/>
    <s v="FROTA 01"/>
    <x v="6"/>
    <x v="6"/>
    <d v="1901-07-08T00:00:00"/>
    <n v="90"/>
    <x v="4"/>
    <s v="CA1014KS114"/>
    <s v="08/07/2023"/>
    <s v="00:00:00"/>
    <s v="08/07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27"/>
    <s v="FROTA 01"/>
    <x v="6"/>
    <x v="6"/>
    <d v="1901-07-08T00:00:00"/>
    <n v="90"/>
    <x v="5"/>
    <s v="CA1014KS115"/>
    <s v="08/07/2023"/>
    <s v="00:00:00"/>
    <s v="08/07/2023"/>
    <s v="23:59:59"/>
    <n v="23.999999999999996"/>
    <n v="0"/>
    <n v="0"/>
    <n v="0"/>
    <n v="0"/>
    <n v="0"/>
    <n v="0"/>
    <n v="23.999999999999996"/>
    <n v="8.4386111111111113"/>
    <n v="8.4386111111111113"/>
    <n v="0"/>
    <n v="15.561388888888889"/>
    <n v="15.561388888888889"/>
    <n v="14.172500000000001"/>
    <n v="1.3888888888888888"/>
    <n v="0"/>
    <n v="0"/>
    <n v="0"/>
    <n v="100"/>
    <n v="64.839120370370381"/>
    <n v="64.839120370370381"/>
    <n v="100"/>
    <n v="0"/>
    <n v="0"/>
    <n v="0"/>
    <n v="8.9252244693954055E-2"/>
    <n v="0"/>
    <n v="15.561388888888889"/>
    <n v="0"/>
    <n v="15.561388888888889"/>
    <n v="0"/>
    <n v="0"/>
    <n v="0"/>
    <n v="10516.599"/>
    <s v="Tonelada métrica"/>
    <n v="675.81364845325857"/>
    <n v="0"/>
    <s v="Oficializado"/>
  </r>
  <r>
    <x v="27"/>
    <s v="FROTA 01"/>
    <x v="6"/>
    <x v="6"/>
    <d v="1901-07-08T00:00:00"/>
    <n v="90"/>
    <x v="6"/>
    <s v="CA1014KS116"/>
    <s v="08/07/2023"/>
    <s v="00:00:00"/>
    <s v="08/07/2023"/>
    <s v="23:59:59"/>
    <n v="24"/>
    <n v="0"/>
    <n v="0"/>
    <n v="0"/>
    <n v="0"/>
    <n v="0"/>
    <n v="0"/>
    <n v="24"/>
    <n v="8.0033333333333356"/>
    <n v="8.0033333333333356"/>
    <n v="0"/>
    <n v="15.996666666666666"/>
    <n v="15.996666666666666"/>
    <n v="14.856111111111112"/>
    <n v="1.1405555555555555"/>
    <n v="0"/>
    <n v="0"/>
    <n v="0"/>
    <n v="100"/>
    <n v="66.652777777777771"/>
    <n v="66.652777777777771"/>
    <n v="100"/>
    <n v="0"/>
    <n v="0"/>
    <n v="0"/>
    <n v="7.1299576300618187E-2"/>
    <n v="0"/>
    <n v="15.996666666666666"/>
    <n v="0"/>
    <n v="15.996666666666666"/>
    <n v="0"/>
    <n v="0"/>
    <n v="0"/>
    <n v="11603.021000000001"/>
    <s v="Tonelada métrica"/>
    <n v="725.33992498437169"/>
    <n v="0"/>
    <s v="Oficializado"/>
  </r>
  <r>
    <x v="27"/>
    <s v="FROTA 01"/>
    <x v="6"/>
    <x v="6"/>
    <d v="1901-07-08T00:00:00"/>
    <n v="90"/>
    <x v="7"/>
    <s v="CA1014KS117"/>
    <s v="08/07/2023"/>
    <s v="00:00:00"/>
    <s v="08/07/2023"/>
    <s v="23:59:59"/>
    <n v="24"/>
    <n v="0"/>
    <n v="0"/>
    <n v="0"/>
    <n v="0"/>
    <n v="0"/>
    <n v="0"/>
    <n v="24"/>
    <n v="8.9763888888888879"/>
    <n v="8.9763888888888879"/>
    <n v="0"/>
    <n v="15.023611111111112"/>
    <n v="15.023611111111112"/>
    <n v="13.483333333333334"/>
    <n v="1.5402777777777779"/>
    <n v="0"/>
    <n v="0"/>
    <n v="0"/>
    <n v="100"/>
    <n v="62.598379629629633"/>
    <n v="62.598379629629633"/>
    <n v="100"/>
    <n v="0"/>
    <n v="0"/>
    <n v="0"/>
    <n v="0.1025238051215679"/>
    <n v="0"/>
    <n v="15.023611111111112"/>
    <n v="0"/>
    <n v="15.023611111111112"/>
    <n v="0"/>
    <n v="0"/>
    <n v="0"/>
    <n v="9987.5429999999997"/>
    <s v="Tonelada métrica"/>
    <n v="664.78977165572758"/>
    <n v="0"/>
    <s v="Oficializado"/>
  </r>
  <r>
    <x v="27"/>
    <s v="FROTA 01"/>
    <x v="6"/>
    <x v="6"/>
    <d v="1901-07-08T00:00:00"/>
    <n v="90"/>
    <x v="8"/>
    <s v="CA1014KS118"/>
    <s v="08/07/2023"/>
    <s v="00:00:00"/>
    <s v="08/07/2023"/>
    <s v="23:59:59"/>
    <n v="24.000000000000004"/>
    <n v="11.1875"/>
    <n v="1.9413888888888888"/>
    <n v="0"/>
    <n v="9.2461111111111123"/>
    <n v="9.2461111111111123"/>
    <n v="0"/>
    <n v="12.8125"/>
    <n v="6.6558333333333346"/>
    <n v="6.6558333333333346"/>
    <n v="0"/>
    <n v="6.1566666666666672"/>
    <n v="6.1566666666666672"/>
    <n v="5.1947222222222225"/>
    <n v="0.96194444444444449"/>
    <n v="0"/>
    <n v="0"/>
    <n v="0"/>
    <n v="53.385416666666664"/>
    <n v="48.052032520325206"/>
    <n v="25.652777777777775"/>
    <n v="76.026480979659041"/>
    <n v="0"/>
    <n v="0"/>
    <n v="1"/>
    <n v="0.15624436022378632"/>
    <n v="0"/>
    <n v="6.1566666666666672"/>
    <n v="1.9413888888888888"/>
    <n v="3.0783333333333336"/>
    <n v="5.59375"/>
    <n v="2"/>
    <n v="0.82646803227808829"/>
    <n v="3809.9569999999999"/>
    <s v="Tonelada métrica"/>
    <n v="618.83438007579923"/>
    <n v="0"/>
    <s v="Oficializado"/>
  </r>
  <r>
    <x v="27"/>
    <s v="FROTA 02"/>
    <x v="6"/>
    <x v="6"/>
    <d v="1901-07-08T00:00:00"/>
    <n v="90"/>
    <x v="9"/>
    <s v="CA1014KS119"/>
    <s v="08/07/2023"/>
    <s v="00:00:00"/>
    <s v="08/07/2023"/>
    <s v="23:59:59"/>
    <n v="23.999999999999993"/>
    <n v="8.1688888888888886"/>
    <n v="0"/>
    <n v="0"/>
    <n v="8.1688888888888886"/>
    <n v="8.1688888888888886"/>
    <n v="0"/>
    <n v="15.831111111111113"/>
    <n v="6.527499999999999"/>
    <n v="6.527499999999999"/>
    <n v="0"/>
    <n v="9.3036111111111133"/>
    <n v="9.3036111111111133"/>
    <n v="8.2008333333333354"/>
    <n v="1.1027777777777779"/>
    <n v="0"/>
    <n v="0"/>
    <n v="0"/>
    <n v="65.96296296296299"/>
    <n v="58.767897248736666"/>
    <n v="38.765046296296319"/>
    <n v="100"/>
    <n v="0"/>
    <n v="0"/>
    <n v="0"/>
    <n v="0.11853223061535244"/>
    <n v="0"/>
    <n v="9.3036111111111133"/>
    <n v="0"/>
    <n v="4.6518055555555566"/>
    <n v="4.0844444444444443"/>
    <n v="2"/>
    <n v="1"/>
    <n v="5841.8940000000002"/>
    <s v="Tonelada métrica"/>
    <n v="627.91683038246811"/>
    <n v="0"/>
    <s v="Oficializado"/>
  </r>
  <r>
    <x v="27"/>
    <s v="FROTA 02"/>
    <x v="6"/>
    <x v="6"/>
    <d v="1901-07-08T00:00:00"/>
    <n v="90"/>
    <x v="10"/>
    <s v="CA1014KS120"/>
    <s v="08/07/2023"/>
    <s v="00:00:00"/>
    <s v="08/07/2023"/>
    <s v="23:59:59"/>
    <n v="24.000000000000007"/>
    <n v="0"/>
    <n v="0"/>
    <n v="0"/>
    <n v="0"/>
    <n v="0"/>
    <n v="0"/>
    <n v="24.000000000000007"/>
    <n v="7.4266666666666667"/>
    <n v="7.4266666666666667"/>
    <n v="0"/>
    <n v="16.573333333333334"/>
    <n v="16.573333333333334"/>
    <n v="14.757777777777777"/>
    <n v="1.8155555555555556"/>
    <n v="0"/>
    <n v="0"/>
    <n v="0"/>
    <n v="100"/>
    <n v="69.055555555555543"/>
    <n v="69.055555555555543"/>
    <n v="100"/>
    <n v="0"/>
    <n v="0"/>
    <n v="0"/>
    <n v="0.10954679538750335"/>
    <n v="0"/>
    <n v="16.573333333333334"/>
    <n v="0"/>
    <n v="16.573333333333334"/>
    <n v="0"/>
    <n v="0"/>
    <n v="0"/>
    <n v="10065.069"/>
    <s v="Tonelada métrica"/>
    <n v="607.30504827031348"/>
    <n v="0"/>
    <s v="Oficializado"/>
  </r>
  <r>
    <x v="27"/>
    <s v="FROTA 02"/>
    <x v="6"/>
    <x v="6"/>
    <d v="1901-07-08T00:00:00"/>
    <n v="90"/>
    <x v="11"/>
    <s v="CA1014KS121"/>
    <s v="08/07/2023"/>
    <s v="00:00:00"/>
    <s v="08/07/2023"/>
    <s v="23:59:59"/>
    <n v="24"/>
    <n v="0"/>
    <n v="0"/>
    <n v="0"/>
    <n v="0"/>
    <n v="0"/>
    <n v="0"/>
    <n v="24"/>
    <n v="6.310833333333334"/>
    <n v="6.310833333333334"/>
    <n v="0"/>
    <n v="17.689166666666669"/>
    <n v="17.689166666666669"/>
    <n v="15.352222222222222"/>
    <n v="2.3369444444444447"/>
    <n v="0"/>
    <n v="0"/>
    <n v="0"/>
    <n v="100"/>
    <n v="73.704861111111114"/>
    <n v="73.704861111111114"/>
    <n v="100"/>
    <n v="0"/>
    <n v="0"/>
    <n v="0"/>
    <n v="0.1321116188502065"/>
    <n v="0"/>
    <n v="17.689166666666669"/>
    <n v="0"/>
    <n v="17.689166666666669"/>
    <n v="0"/>
    <n v="0"/>
    <n v="0"/>
    <n v="11101.253000000001"/>
    <s v="Tonelada métrica"/>
    <n v="627.57354312903396"/>
    <n v="0"/>
    <s v="Oficializado"/>
  </r>
  <r>
    <x v="27"/>
    <s v="FROTA 02"/>
    <x v="6"/>
    <x v="6"/>
    <d v="1901-07-08T00:00:00"/>
    <n v="90"/>
    <x v="12"/>
    <s v="CA1014KS122"/>
    <s v="08/07/2023"/>
    <s v="00:00:00"/>
    <s v="08/07/2023"/>
    <s v="23:59:59"/>
    <n v="23.999999999999996"/>
    <n v="0"/>
    <n v="0"/>
    <n v="0"/>
    <n v="0"/>
    <n v="0"/>
    <n v="0"/>
    <n v="23.999999999999996"/>
    <n v="8.6780555555555559"/>
    <n v="8.6780555555555559"/>
    <n v="0"/>
    <n v="15.321944444444444"/>
    <n v="15.321944444444444"/>
    <n v="13.548611111111112"/>
    <n v="1.7733333333333334"/>
    <n v="0"/>
    <n v="0"/>
    <n v="0"/>
    <n v="100"/>
    <n v="63.84143518518519"/>
    <n v="63.84143518518519"/>
    <n v="100"/>
    <n v="0"/>
    <n v="0"/>
    <n v="0"/>
    <n v="0.11573813883500426"/>
    <n v="0"/>
    <n v="15.321944444444444"/>
    <n v="0"/>
    <n v="15.321944444444444"/>
    <n v="0"/>
    <n v="0"/>
    <n v="0"/>
    <n v="9797.4079999999994"/>
    <s v="Tonelada métrica"/>
    <n v="639.43633495893698"/>
    <n v="0"/>
    <s v="Oficializado"/>
  </r>
  <r>
    <x v="27"/>
    <s v="FROTA 02"/>
    <x v="6"/>
    <x v="6"/>
    <d v="1901-07-08T00:00:00"/>
    <n v="90"/>
    <x v="13"/>
    <s v="CA1014KS123"/>
    <s v="08/07/2023"/>
    <s v="00:00:00"/>
    <s v="08/07/2023"/>
    <s v="23:59:59"/>
    <n v="23.999999999999993"/>
    <n v="0"/>
    <n v="0"/>
    <n v="0"/>
    <n v="0"/>
    <n v="0"/>
    <n v="0"/>
    <n v="23.999999999999993"/>
    <n v="9.9361111111111082"/>
    <n v="9.9361111111111082"/>
    <n v="0"/>
    <n v="14.063888888888892"/>
    <n v="14.063888888888892"/>
    <n v="12.40388888888889"/>
    <n v="1.6599999999999997"/>
    <n v="0"/>
    <n v="0"/>
    <n v="0"/>
    <n v="100"/>
    <n v="58.599537037037067"/>
    <n v="58.599537037037067"/>
    <n v="100"/>
    <n v="0"/>
    <n v="0"/>
    <n v="0"/>
    <n v="0.11803278688524585"/>
    <n v="0"/>
    <n v="14.063888888888892"/>
    <n v="0"/>
    <n v="14.063888888888892"/>
    <n v="0"/>
    <n v="0"/>
    <n v="0"/>
    <n v="10011.698"/>
    <s v="Tonelada métrica"/>
    <n v="711.87266047797686"/>
    <n v="0"/>
    <s v="Oficializado"/>
  </r>
  <r>
    <x v="27"/>
    <s v="FROTA 01"/>
    <x v="6"/>
    <x v="6"/>
    <d v="1901-07-09T00:00:00"/>
    <n v="90"/>
    <x v="0"/>
    <s v="CA1014KS110"/>
    <s v="09/07/2023"/>
    <s v="00:00:00"/>
    <s v="09/07/2023"/>
    <s v="23:59:59"/>
    <n v="24.000000000000004"/>
    <n v="0"/>
    <n v="0"/>
    <n v="0"/>
    <n v="0"/>
    <n v="0"/>
    <n v="0"/>
    <n v="24.000000000000004"/>
    <n v="6.4391666666666669"/>
    <n v="6.4391666666666669"/>
    <n v="0"/>
    <n v="17.560833333333335"/>
    <n v="17.560833333333335"/>
    <n v="14.383611111111108"/>
    <n v="3.1772222222222224"/>
    <n v="0"/>
    <n v="0"/>
    <n v="0"/>
    <n v="100"/>
    <n v="73.170138888888886"/>
    <n v="73.170138888888886"/>
    <n v="100"/>
    <n v="0"/>
    <n v="0"/>
    <n v="0"/>
    <n v="0.18092662016166025"/>
    <n v="0"/>
    <n v="17.560833333333335"/>
    <n v="0"/>
    <n v="17.560833333333335"/>
    <n v="0"/>
    <n v="0"/>
    <n v="0"/>
    <n v="13463.047"/>
    <s v="Tonelada métrica"/>
    <n v="766.65194324491063"/>
    <n v="0"/>
    <s v="Oficializado"/>
  </r>
  <r>
    <x v="27"/>
    <s v="FROTA 01"/>
    <x v="6"/>
    <x v="6"/>
    <d v="1901-07-09T00:00:00"/>
    <n v="90"/>
    <x v="1"/>
    <s v="CA1014KS111"/>
    <s v="09/07/2023"/>
    <s v="00:00:00"/>
    <s v="09/07/2023"/>
    <s v="23:59:59"/>
    <n v="24"/>
    <n v="2.4263888888888889"/>
    <n v="2.4263888888888889"/>
    <n v="0"/>
    <n v="0"/>
    <n v="0"/>
    <n v="0"/>
    <n v="21.573611111111109"/>
    <n v="6.7763888888888886"/>
    <n v="6.7763888888888886"/>
    <n v="0"/>
    <n v="14.797222222222224"/>
    <n v="14.797222222222224"/>
    <n v="11.965277777777779"/>
    <n v="2.8319444444444444"/>
    <n v="0"/>
    <n v="0"/>
    <n v="0"/>
    <n v="89.890046296296291"/>
    <n v="68.58945470932855"/>
    <n v="61.655092592592595"/>
    <n v="85.912426417224424"/>
    <n v="0"/>
    <n v="0"/>
    <n v="1"/>
    <n v="0.19138351792753891"/>
    <n v="0"/>
    <n v="14.797222222222224"/>
    <n v="2.4263888888888889"/>
    <n v="14.797222222222224"/>
    <n v="2.4263888888888889"/>
    <n v="1"/>
    <n v="0"/>
    <n v="10859.627"/>
    <s v="Tonelada métrica"/>
    <n v="733.89632438520709"/>
    <n v="0"/>
    <s v="Oficializado"/>
  </r>
  <r>
    <x v="27"/>
    <s v="FROTA 01"/>
    <x v="6"/>
    <x v="6"/>
    <d v="1901-07-09T00:00:00"/>
    <n v="90"/>
    <x v="2"/>
    <s v="CA1014KS112"/>
    <s v="09/07/2023"/>
    <s v="00:00:00"/>
    <s v="09/07/2023"/>
    <s v="23:59:59"/>
    <n v="24"/>
    <n v="0"/>
    <n v="0"/>
    <n v="0"/>
    <n v="0"/>
    <n v="0"/>
    <n v="0"/>
    <n v="24"/>
    <n v="8.3544444444444448"/>
    <n v="8.3544444444444448"/>
    <n v="0"/>
    <n v="15.645555555555557"/>
    <n v="15.645555555555557"/>
    <n v="12.398333333333335"/>
    <n v="3.2472222222222218"/>
    <n v="0"/>
    <n v="0"/>
    <n v="0"/>
    <n v="100"/>
    <n v="65.189814814814824"/>
    <n v="65.189814814814824"/>
    <n v="100"/>
    <n v="0"/>
    <n v="0"/>
    <n v="0"/>
    <n v="0.20754917974575665"/>
    <n v="0"/>
    <n v="15.645555555555557"/>
    <n v="0"/>
    <n v="15.645555555555557"/>
    <n v="0"/>
    <n v="0"/>
    <n v="0"/>
    <n v="9419.3160000000007"/>
    <s v="Tonelada métrica"/>
    <n v="602.04420140615002"/>
    <n v="0"/>
    <s v="Oficializado"/>
  </r>
  <r>
    <x v="27"/>
    <s v="FROTA 01"/>
    <x v="6"/>
    <x v="6"/>
    <d v="1901-07-09T00:00:00"/>
    <n v="90"/>
    <x v="3"/>
    <s v="CA1014KS113"/>
    <s v="09/07/2023"/>
    <s v="00:00:00"/>
    <s v="09/07/2023"/>
    <s v="23:59:59"/>
    <n v="24"/>
    <n v="12.282499999999999"/>
    <n v="12.282499999999999"/>
    <n v="0"/>
    <n v="0"/>
    <n v="0"/>
    <n v="0"/>
    <n v="11.717499999999999"/>
    <n v="4.3952777777777774"/>
    <n v="4.3952777777777774"/>
    <n v="0"/>
    <n v="7.322222222222222"/>
    <n v="7.322222222222222"/>
    <n v="5.6472222222222221"/>
    <n v="1.675"/>
    <n v="0"/>
    <n v="0"/>
    <n v="0"/>
    <n v="48.822916666666664"/>
    <n v="62.489628523338794"/>
    <n v="30.50925925925926"/>
    <n v="37.349278093429874"/>
    <n v="0"/>
    <n v="0"/>
    <n v="2"/>
    <n v="0.22875569044006072"/>
    <n v="0"/>
    <n v="3.661111111111111"/>
    <n v="6.1412499999999994"/>
    <n v="3.661111111111111"/>
    <n v="6.1412499999999994"/>
    <n v="2"/>
    <n v="0"/>
    <n v="5367.259"/>
    <s v="Tonelada métrica"/>
    <n v="733.00957511380898"/>
    <n v="0"/>
    <s v="Oficializado"/>
  </r>
  <r>
    <x v="27"/>
    <s v="FROTA 01"/>
    <x v="6"/>
    <x v="6"/>
    <d v="1901-07-09T00:00:00"/>
    <n v="90"/>
    <x v="4"/>
    <s v="CA1014KS114"/>
    <s v="09/07/2023"/>
    <s v="00:00:00"/>
    <s v="09/07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27"/>
    <s v="FROTA 01"/>
    <x v="6"/>
    <x v="6"/>
    <d v="1901-07-09T00:00:00"/>
    <n v="90"/>
    <x v="5"/>
    <s v="CA1014KS115"/>
    <s v="09/07/2023"/>
    <s v="00:00:00"/>
    <s v="09/07/2023"/>
    <s v="23:59:59"/>
    <n v="24.000000000000004"/>
    <n v="0"/>
    <n v="0"/>
    <n v="0"/>
    <n v="0"/>
    <n v="0"/>
    <n v="0"/>
    <n v="24.000000000000004"/>
    <n v="5.7500000000000009"/>
    <n v="5.7500000000000009"/>
    <n v="0"/>
    <n v="18.250000000000004"/>
    <n v="18.250000000000004"/>
    <n v="14.274999999999999"/>
    <n v="3.9750000000000001"/>
    <n v="0"/>
    <n v="0"/>
    <n v="0"/>
    <n v="100"/>
    <n v="76.041666666666671"/>
    <n v="76.041666666666671"/>
    <n v="100"/>
    <n v="0"/>
    <n v="0"/>
    <n v="0"/>
    <n v="0.21780821917808216"/>
    <n v="0"/>
    <n v="18.250000000000004"/>
    <n v="0"/>
    <n v="18.250000000000004"/>
    <n v="0"/>
    <n v="0"/>
    <n v="0"/>
    <n v="11588.614"/>
    <s v="Tonelada métrica"/>
    <n v="634.9925479452055"/>
    <n v="0"/>
    <s v="Oficializado"/>
  </r>
  <r>
    <x v="27"/>
    <s v="FROTA 01"/>
    <x v="6"/>
    <x v="6"/>
    <d v="1901-07-09T00:00:00"/>
    <n v="90"/>
    <x v="6"/>
    <s v="CA1014KS116"/>
    <s v="09/07/2023"/>
    <s v="00:00:00"/>
    <s v="09/07/2023"/>
    <s v="23:59:59"/>
    <n v="24"/>
    <n v="0"/>
    <n v="0"/>
    <n v="0"/>
    <n v="0"/>
    <n v="0"/>
    <n v="0"/>
    <n v="24"/>
    <n v="9.2349999999999994"/>
    <n v="9.2349999999999994"/>
    <n v="0"/>
    <n v="14.765000000000001"/>
    <n v="14.765000000000001"/>
    <n v="12.30361111111111"/>
    <n v="2.4613888888888891"/>
    <n v="0"/>
    <n v="0"/>
    <n v="0"/>
    <n v="100"/>
    <n v="61.520833333333336"/>
    <n v="61.520833333333336"/>
    <n v="100"/>
    <n v="0"/>
    <n v="0"/>
    <n v="0"/>
    <n v="0.16670429318583738"/>
    <n v="0"/>
    <n v="14.765000000000001"/>
    <n v="0"/>
    <n v="14.765000000000001"/>
    <n v="0"/>
    <n v="0"/>
    <n v="0"/>
    <n v="10838.662"/>
    <s v="Tonelada métrica"/>
    <n v="734.07802235015197"/>
    <n v="0"/>
    <s v="Oficializado"/>
  </r>
  <r>
    <x v="27"/>
    <s v="FROTA 01"/>
    <x v="6"/>
    <x v="6"/>
    <d v="1901-07-09T00:00:00"/>
    <n v="90"/>
    <x v="7"/>
    <s v="CA1014KS117"/>
    <s v="09/07/2023"/>
    <s v="00:00:00"/>
    <s v="09/07/2023"/>
    <s v="23:59:59"/>
    <n v="24"/>
    <n v="0"/>
    <n v="0"/>
    <n v="0"/>
    <n v="0"/>
    <n v="0"/>
    <n v="0"/>
    <n v="24"/>
    <n v="5.1788888888888893"/>
    <n v="5.1788888888888893"/>
    <n v="0"/>
    <n v="18.821111111111115"/>
    <n v="18.821111111111115"/>
    <n v="16.574444444444449"/>
    <n v="2.2466666666666666"/>
    <n v="0"/>
    <n v="0"/>
    <n v="0"/>
    <n v="100"/>
    <n v="78.421296296296319"/>
    <n v="78.421296296296319"/>
    <n v="100"/>
    <n v="0"/>
    <n v="0"/>
    <n v="0"/>
    <n v="0.11936950233189678"/>
    <n v="0"/>
    <n v="18.821111111111115"/>
    <n v="0"/>
    <n v="18.821111111111115"/>
    <n v="0"/>
    <n v="0"/>
    <n v="0"/>
    <n v="13377.666999999999"/>
    <s v="Tonelada métrica"/>
    <n v="710.77987484503183"/>
    <n v="0"/>
    <s v="Oficializado"/>
  </r>
  <r>
    <x v="27"/>
    <s v="FROTA 01"/>
    <x v="6"/>
    <x v="6"/>
    <d v="1901-07-09T00:00:00"/>
    <n v="90"/>
    <x v="8"/>
    <s v="CA1014KS118"/>
    <s v="09/07/2023"/>
    <s v="00:00:00"/>
    <s v="09/07/2023"/>
    <s v="23:59:59"/>
    <n v="24"/>
    <n v="1.9991666666666668"/>
    <n v="1.9991666666666668"/>
    <n v="0"/>
    <n v="0"/>
    <n v="0"/>
    <n v="0"/>
    <n v="22.000833333333333"/>
    <n v="9.6758333333333315"/>
    <n v="9.6758333333333315"/>
    <n v="0"/>
    <n v="12.325000000000001"/>
    <n v="12.325000000000001"/>
    <n v="11.543611111111112"/>
    <n v="0.78138888888888891"/>
    <n v="0"/>
    <n v="0"/>
    <n v="0"/>
    <n v="91.670138888888886"/>
    <n v="56.020605280103034"/>
    <n v="51.354166666666664"/>
    <n v="86.043399848740464"/>
    <n v="0"/>
    <n v="0"/>
    <n v="0"/>
    <n v="6.3398692810457513E-2"/>
    <n v="0"/>
    <n v="12.325000000000001"/>
    <n v="0"/>
    <n v="12.325000000000001"/>
    <n v="0"/>
    <n v="0"/>
    <n v="0"/>
    <n v="7193.1329999999998"/>
    <s v="Tonelada métrica"/>
    <n v="583.6213387423935"/>
    <n v="0"/>
    <s v="Oficializado"/>
  </r>
  <r>
    <x v="27"/>
    <s v="FROTA 02"/>
    <x v="6"/>
    <x v="6"/>
    <d v="1901-07-09T00:00:00"/>
    <n v="90"/>
    <x v="9"/>
    <s v="CA1014KS119"/>
    <s v="09/07/2023"/>
    <s v="00:00:00"/>
    <s v="09/07/2023"/>
    <s v="23:59:59"/>
    <n v="24"/>
    <n v="0"/>
    <n v="0"/>
    <n v="0"/>
    <n v="0"/>
    <n v="0"/>
    <n v="0"/>
    <n v="24"/>
    <n v="7.4055555555555559"/>
    <n v="7.4055555555555559"/>
    <n v="0"/>
    <n v="16.594444444444445"/>
    <n v="16.594444444444445"/>
    <n v="13.341944444444444"/>
    <n v="3.2525000000000004"/>
    <n v="0"/>
    <n v="0"/>
    <n v="0"/>
    <n v="100"/>
    <n v="69.143518518518519"/>
    <n v="69.143518518518519"/>
    <n v="100"/>
    <n v="0"/>
    <n v="0"/>
    <n v="0"/>
    <n v="0.19599933043187145"/>
    <n v="0"/>
    <n v="16.594444444444445"/>
    <n v="0"/>
    <n v="16.594444444444445"/>
    <n v="0"/>
    <n v="0"/>
    <n v="0"/>
    <n v="10979.123"/>
    <s v="Tonelada métrica"/>
    <n v="661.61437562771994"/>
    <n v="0"/>
    <s v="Oficializado"/>
  </r>
  <r>
    <x v="27"/>
    <s v="FROTA 02"/>
    <x v="6"/>
    <x v="6"/>
    <d v="1901-07-09T00:00:00"/>
    <n v="90"/>
    <x v="10"/>
    <s v="CA1014KS120"/>
    <s v="09/07/2023"/>
    <s v="00:00:00"/>
    <s v="09/07/2023"/>
    <s v="23:59:59"/>
    <n v="23.999999999999993"/>
    <n v="4.3244444444444445"/>
    <n v="0"/>
    <n v="0"/>
    <n v="4.3244444444444445"/>
    <n v="4.3244444444444445"/>
    <n v="0"/>
    <n v="19.675555555555558"/>
    <n v="5.2416666666666663"/>
    <n v="5.2416666666666663"/>
    <n v="0"/>
    <n v="14.433888888888891"/>
    <n v="14.433888888888891"/>
    <n v="12.573888888888888"/>
    <n v="1.8599999999999999"/>
    <n v="0"/>
    <n v="0"/>
    <n v="0"/>
    <n v="81.981481481481524"/>
    <n v="73.35949853173706"/>
    <n v="60.141203703703724"/>
    <n v="100"/>
    <n v="0"/>
    <n v="0"/>
    <n v="0"/>
    <n v="0.12886340017705245"/>
    <n v="0"/>
    <n v="14.433888888888891"/>
    <n v="0"/>
    <n v="14.433888888888891"/>
    <n v="4.3244444444444445"/>
    <n v="1"/>
    <n v="1"/>
    <n v="9327.8179999999993"/>
    <s v="Tonelada métrica"/>
    <n v="646.24427081328656"/>
    <n v="0"/>
    <s v="Oficializado"/>
  </r>
  <r>
    <x v="27"/>
    <s v="FROTA 02"/>
    <x v="6"/>
    <x v="6"/>
    <d v="1901-07-09T00:00:00"/>
    <n v="90"/>
    <x v="11"/>
    <s v="CA1014KS121"/>
    <s v="09/07/2023"/>
    <s v="00:00:00"/>
    <s v="09/07/2023"/>
    <s v="23:59:59"/>
    <n v="24.000000000000004"/>
    <n v="0"/>
    <n v="0"/>
    <n v="0"/>
    <n v="0"/>
    <n v="0"/>
    <n v="0"/>
    <n v="24.000000000000004"/>
    <n v="8.5158333333333331"/>
    <n v="8.5158333333333331"/>
    <n v="0"/>
    <n v="15.484166666666663"/>
    <n v="15.484166666666663"/>
    <n v="14.27611111111111"/>
    <n v="1.2080555555555554"/>
    <n v="0"/>
    <n v="0"/>
    <n v="0"/>
    <n v="100"/>
    <n v="64.517361111111086"/>
    <n v="64.517361111111086"/>
    <n v="100"/>
    <n v="0"/>
    <n v="0"/>
    <n v="0"/>
    <n v="7.8018764687942888E-2"/>
    <n v="0"/>
    <n v="15.484166666666663"/>
    <n v="0"/>
    <n v="15.484166666666663"/>
    <n v="0"/>
    <n v="0"/>
    <n v="0"/>
    <n v="10376.948"/>
    <s v="Tonelada métrica"/>
    <n v="670.16509337495279"/>
    <n v="0"/>
    <s v="Oficializado"/>
  </r>
  <r>
    <x v="27"/>
    <s v="FROTA 02"/>
    <x v="6"/>
    <x v="6"/>
    <d v="1901-07-09T00:00:00"/>
    <n v="90"/>
    <x v="12"/>
    <s v="CA1014KS122"/>
    <s v="09/07/2023"/>
    <s v="00:00:00"/>
    <s v="09/07/2023"/>
    <s v="23:59:59"/>
    <n v="23.999999999999996"/>
    <n v="0"/>
    <n v="0"/>
    <n v="0"/>
    <n v="0"/>
    <n v="0"/>
    <n v="0"/>
    <n v="23.999999999999996"/>
    <n v="8.1947222222222216"/>
    <n v="8.1947222222222216"/>
    <n v="0"/>
    <n v="15.805277777777777"/>
    <n v="15.805277777777777"/>
    <n v="12.809444444444443"/>
    <n v="2.9958333333333336"/>
    <n v="0"/>
    <n v="0"/>
    <n v="0"/>
    <n v="100"/>
    <n v="65.85532407407409"/>
    <n v="65.85532407407409"/>
    <n v="100"/>
    <n v="0"/>
    <n v="0"/>
    <n v="0"/>
    <n v="0.18954638921597922"/>
    <n v="0"/>
    <n v="15.805277777777777"/>
    <n v="0"/>
    <n v="15.805277777777777"/>
    <n v="0"/>
    <n v="0"/>
    <n v="0"/>
    <n v="10478.581"/>
    <s v="Tonelada métrica"/>
    <n v="662.97986959349009"/>
    <n v="0"/>
    <s v="Oficializado"/>
  </r>
  <r>
    <x v="27"/>
    <s v="FROTA 02"/>
    <x v="6"/>
    <x v="6"/>
    <d v="1901-07-09T00:00:00"/>
    <n v="90"/>
    <x v="13"/>
    <s v="CA1014KS123"/>
    <s v="09/07/2023"/>
    <s v="00:00:00"/>
    <s v="09/07/2023"/>
    <s v="23:59:59"/>
    <n v="23.999999999999996"/>
    <n v="0"/>
    <n v="0"/>
    <n v="0"/>
    <n v="0"/>
    <n v="0"/>
    <n v="0"/>
    <n v="23.999999999999996"/>
    <n v="4.6399999999999997"/>
    <n v="4.6399999999999997"/>
    <n v="0"/>
    <n v="19.360000000000003"/>
    <n v="19.360000000000003"/>
    <n v="16.802222222222223"/>
    <n v="2.5577777777777779"/>
    <n v="0"/>
    <n v="0"/>
    <n v="0"/>
    <n v="100"/>
    <n v="80.666666666666686"/>
    <n v="80.666666666666686"/>
    <n v="100"/>
    <n v="0"/>
    <n v="0"/>
    <n v="0"/>
    <n v="0.13211662075298439"/>
    <n v="0"/>
    <n v="19.360000000000003"/>
    <n v="0"/>
    <n v="19.360000000000003"/>
    <n v="0"/>
    <n v="0"/>
    <n v="0"/>
    <n v="11941.067999999999"/>
    <s v="Tonelada métrica"/>
    <n v="616.79070247933885"/>
    <n v="0"/>
    <s v="Oficializado"/>
  </r>
  <r>
    <x v="28"/>
    <s v="FROTA 01"/>
    <x v="6"/>
    <x v="6"/>
    <d v="1901-07-10T00:00:00"/>
    <n v="90"/>
    <x v="0"/>
    <s v="CA1014KS110"/>
    <s v="10/07/2023"/>
    <s v="00:00:00"/>
    <s v="10/07/2023"/>
    <s v="23:59:59"/>
    <n v="23.999999999999993"/>
    <n v="0"/>
    <n v="0"/>
    <n v="0"/>
    <n v="0"/>
    <n v="0"/>
    <n v="0"/>
    <n v="23.999999999999993"/>
    <n v="4.5274999999999999"/>
    <n v="4.5274999999999999"/>
    <n v="0"/>
    <n v="19.4725"/>
    <n v="19.4725"/>
    <n v="17.676388888888887"/>
    <n v="1.7961111111111112"/>
    <n v="0"/>
    <n v="0"/>
    <n v="0"/>
    <n v="100"/>
    <n v="81.1354166666667"/>
    <n v="81.1354166666667"/>
    <n v="100"/>
    <n v="0"/>
    <n v="0"/>
    <n v="0"/>
    <n v="9.2238341821086728E-2"/>
    <n v="0"/>
    <n v="19.4725"/>
    <n v="0"/>
    <n v="19.4725"/>
    <n v="0"/>
    <n v="0"/>
    <n v="0"/>
    <n v="14384.744000000001"/>
    <s v="Tonelada métrica"/>
    <n v="738.72096546411603"/>
    <n v="0"/>
    <s v="Oficializado"/>
  </r>
  <r>
    <x v="28"/>
    <s v="FROTA 01"/>
    <x v="6"/>
    <x v="6"/>
    <d v="1901-07-10T00:00:00"/>
    <n v="90"/>
    <x v="1"/>
    <s v="CA1014KS111"/>
    <s v="10/07/2023"/>
    <s v="00:00:00"/>
    <s v="10/07/2023"/>
    <s v="23:59:59"/>
    <n v="24.000000000000004"/>
    <n v="0"/>
    <n v="0"/>
    <n v="0"/>
    <n v="0"/>
    <n v="0"/>
    <n v="0"/>
    <n v="24.000000000000004"/>
    <n v="6.0477777777777764"/>
    <n v="6.0477777777777764"/>
    <n v="0"/>
    <n v="17.952222222222222"/>
    <n v="17.952222222222222"/>
    <n v="15.167499999999999"/>
    <n v="2.7847222222222223"/>
    <n v="0"/>
    <n v="0"/>
    <n v="0"/>
    <n v="100"/>
    <n v="74.80092592592591"/>
    <n v="74.80092592592591"/>
    <n v="100"/>
    <n v="0"/>
    <n v="0"/>
    <n v="0"/>
    <n v="0.1551185244785542"/>
    <n v="0"/>
    <n v="17.952222222222222"/>
    <n v="0"/>
    <n v="17.952222222222222"/>
    <n v="0"/>
    <n v="0"/>
    <n v="0"/>
    <n v="13980.163"/>
    <s v="Tonelada métrica"/>
    <n v="778.74275546202853"/>
    <n v="0"/>
    <s v="Oficializado"/>
  </r>
  <r>
    <x v="28"/>
    <s v="FROTA 01"/>
    <x v="6"/>
    <x v="6"/>
    <d v="1901-07-10T00:00:00"/>
    <n v="90"/>
    <x v="2"/>
    <s v="CA1014KS112"/>
    <s v="10/07/2023"/>
    <s v="00:00:00"/>
    <s v="10/07/2023"/>
    <s v="23:59:59"/>
    <n v="23.999999999999996"/>
    <n v="0"/>
    <n v="0"/>
    <n v="0"/>
    <n v="0"/>
    <n v="0"/>
    <n v="0"/>
    <n v="23.999999999999996"/>
    <n v="6.6441666666666661"/>
    <n v="6.6441666666666661"/>
    <n v="0"/>
    <n v="17.355833333333333"/>
    <n v="17.355833333333333"/>
    <n v="14.552777777777781"/>
    <n v="2.8030555555555559"/>
    <n v="0"/>
    <n v="0"/>
    <n v="0"/>
    <n v="100"/>
    <n v="72.315972222222229"/>
    <n v="72.315972222222229"/>
    <n v="100"/>
    <n v="0"/>
    <n v="0"/>
    <n v="0"/>
    <n v="0.16150509754965511"/>
    <n v="0"/>
    <n v="17.355833333333333"/>
    <n v="0"/>
    <n v="17.355833333333333"/>
    <n v="0"/>
    <n v="0"/>
    <n v="0"/>
    <n v="12095.718000000001"/>
    <s v="Tonelada métrica"/>
    <n v="696.92522206750834"/>
    <n v="0"/>
    <s v="Oficializado"/>
  </r>
  <r>
    <x v="28"/>
    <s v="FROTA 01"/>
    <x v="6"/>
    <x v="6"/>
    <d v="1901-07-10T00:00:00"/>
    <n v="90"/>
    <x v="3"/>
    <s v="CA1014KS113"/>
    <s v="10/07/2023"/>
    <s v="00:00:00"/>
    <s v="10/07/2023"/>
    <s v="23:59:59"/>
    <n v="23.999999999999993"/>
    <n v="10.979722222222222"/>
    <n v="10.979722222222222"/>
    <n v="0"/>
    <n v="0"/>
    <n v="0"/>
    <n v="0"/>
    <n v="13.020277777777775"/>
    <n v="4.2008333333333336"/>
    <n v="4.2008333333333336"/>
    <n v="0"/>
    <n v="8.8194444444444429"/>
    <n v="8.8194444444444429"/>
    <n v="7.5200000000000005"/>
    <n v="1.2994444444444444"/>
    <n v="0"/>
    <n v="0"/>
    <n v="0"/>
    <n v="54.251157407407412"/>
    <n v="67.736223412198925"/>
    <n v="36.74768518518519"/>
    <n v="44.544523478822057"/>
    <n v="0"/>
    <n v="0"/>
    <n v="1"/>
    <n v="0.14733858267716538"/>
    <n v="0"/>
    <n v="8.8194444444444429"/>
    <n v="10.979722222222222"/>
    <n v="8.8194444444444429"/>
    <n v="10.979722222222222"/>
    <n v="1"/>
    <n v="0"/>
    <n v="5815.4189999999999"/>
    <s v="Tonelada métrica"/>
    <n v="659.38609133858301"/>
    <n v="0"/>
    <s v="Oficializado"/>
  </r>
  <r>
    <x v="28"/>
    <s v="FROTA 01"/>
    <x v="6"/>
    <x v="6"/>
    <d v="1901-07-10T00:00:00"/>
    <n v="90"/>
    <x v="4"/>
    <s v="CA1014KS114"/>
    <s v="10/07/2023"/>
    <s v="00:00:00"/>
    <s v="10/07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28"/>
    <s v="FROTA 01"/>
    <x v="6"/>
    <x v="6"/>
    <d v="1901-07-10T00:00:00"/>
    <n v="90"/>
    <x v="5"/>
    <s v="CA1014KS115"/>
    <s v="10/07/2023"/>
    <s v="00:00:00"/>
    <s v="10/07/2023"/>
    <s v="23:59:59"/>
    <n v="23.999999999999993"/>
    <n v="0"/>
    <n v="0"/>
    <n v="0"/>
    <n v="0"/>
    <n v="0"/>
    <n v="0"/>
    <n v="23.999999999999993"/>
    <n v="6.3472222222222223"/>
    <n v="6.3472222222222223"/>
    <n v="0"/>
    <n v="17.652777777777779"/>
    <n v="17.652777777777779"/>
    <n v="14.940277777777776"/>
    <n v="2.7125000000000004"/>
    <n v="0"/>
    <n v="0"/>
    <n v="0"/>
    <n v="100"/>
    <n v="73.553240740740762"/>
    <n v="73.553240740740762"/>
    <n v="100"/>
    <n v="0"/>
    <n v="0"/>
    <n v="0"/>
    <n v="0.15365853658536588"/>
    <n v="0"/>
    <n v="17.652777777777779"/>
    <n v="0"/>
    <n v="17.652777777777779"/>
    <n v="0"/>
    <n v="0"/>
    <n v="0"/>
    <n v="12666.317999999999"/>
    <s v="Tonelada métrica"/>
    <n v="717.52548859166006"/>
    <n v="0"/>
    <s v="Oficializado"/>
  </r>
  <r>
    <x v="28"/>
    <s v="FROTA 01"/>
    <x v="6"/>
    <x v="6"/>
    <d v="1901-07-10T00:00:00"/>
    <n v="90"/>
    <x v="6"/>
    <s v="CA1014KS116"/>
    <s v="10/07/2023"/>
    <s v="00:00:00"/>
    <s v="10/07/2023"/>
    <s v="23:59:59"/>
    <n v="24.000000000000004"/>
    <n v="0.57250000000000001"/>
    <n v="0"/>
    <n v="0"/>
    <n v="0.57250000000000001"/>
    <n v="0.57250000000000001"/>
    <n v="0"/>
    <n v="23.427500000000002"/>
    <n v="6.3311111111111114"/>
    <n v="6.3311111111111114"/>
    <n v="0"/>
    <n v="17.096388888888885"/>
    <n v="17.096388888888885"/>
    <n v="16.158333333333335"/>
    <n v="0.93805555555555564"/>
    <n v="0"/>
    <n v="0"/>
    <n v="0"/>
    <n v="97.614583333333329"/>
    <n v="72.975728903591445"/>
    <n v="71.234953703703667"/>
    <n v="100"/>
    <n v="0"/>
    <n v="0"/>
    <n v="0"/>
    <n v="5.4868636976619513E-2"/>
    <n v="0"/>
    <n v="17.096388888888885"/>
    <n v="0"/>
    <n v="17.096388888888885"/>
    <n v="0.57250000000000001"/>
    <n v="1"/>
    <n v="1"/>
    <n v="11953.92"/>
    <s v="Tonelada métrica"/>
    <n v="699.20730498643309"/>
    <n v="0"/>
    <s v="Oficializado"/>
  </r>
  <r>
    <x v="28"/>
    <s v="FROTA 01"/>
    <x v="6"/>
    <x v="6"/>
    <d v="1901-07-10T00:00:00"/>
    <n v="90"/>
    <x v="7"/>
    <s v="CA1014KS117"/>
    <s v="10/07/2023"/>
    <s v="00:00:00"/>
    <s v="10/07/2023"/>
    <s v="23:59:59"/>
    <n v="24.000000000000004"/>
    <n v="7.1502777777777773"/>
    <n v="7.1502777777777773"/>
    <n v="0"/>
    <n v="0"/>
    <n v="0"/>
    <n v="0"/>
    <n v="16.849722222222226"/>
    <n v="4.7397222222222215"/>
    <n v="4.7397222222222215"/>
    <n v="0"/>
    <n v="12.11"/>
    <n v="12.11"/>
    <n v="11.3925"/>
    <n v="0.71750000000000003"/>
    <n v="0"/>
    <n v="0"/>
    <n v="0"/>
    <n v="70.207175925925938"/>
    <n v="71.870621012545527"/>
    <n v="50.458333333333329"/>
    <n v="62.875521006100641"/>
    <n v="0"/>
    <n v="0"/>
    <n v="1"/>
    <n v="5.9248554913294803E-2"/>
    <n v="0"/>
    <n v="12.11"/>
    <n v="7.1502777777777773"/>
    <n v="12.11"/>
    <n v="7.1502777777777773"/>
    <n v="1"/>
    <n v="0"/>
    <n v="6912.4"/>
    <s v="Tonelada métrica"/>
    <n v="570.80099091659781"/>
    <n v="0"/>
    <s v="Oficializado"/>
  </r>
  <r>
    <x v="28"/>
    <s v="FROTA 01"/>
    <x v="6"/>
    <x v="6"/>
    <d v="1901-07-10T00:00:00"/>
    <n v="90"/>
    <x v="8"/>
    <s v="CA1014KS118"/>
    <s v="10/07/2023"/>
    <s v="00:00:00"/>
    <s v="10/07/2023"/>
    <s v="23:59:59"/>
    <n v="24.000000000000007"/>
    <n v="0"/>
    <n v="0"/>
    <n v="0"/>
    <n v="0"/>
    <n v="0"/>
    <n v="0"/>
    <n v="24.000000000000007"/>
    <n v="5.9661111111111111"/>
    <n v="5.9661111111111111"/>
    <n v="0"/>
    <n v="18.033888888888889"/>
    <n v="18.033888888888889"/>
    <n v="14.97583333333333"/>
    <n v="3.0580555555555557"/>
    <n v="0"/>
    <n v="0"/>
    <n v="0"/>
    <n v="100"/>
    <n v="75.141203703703681"/>
    <n v="75.141203703703681"/>
    <n v="100"/>
    <n v="0"/>
    <n v="0"/>
    <n v="0"/>
    <n v="0.16957271803086782"/>
    <n v="0"/>
    <n v="18.033888888888889"/>
    <n v="0"/>
    <n v="18.033888888888889"/>
    <n v="0"/>
    <n v="0"/>
    <n v="0"/>
    <n v="11074.710999999999"/>
    <s v="Tonelada métrica"/>
    <n v="614.10553587381742"/>
    <n v="0"/>
    <s v="Oficializado"/>
  </r>
  <r>
    <x v="28"/>
    <s v="FROTA 02"/>
    <x v="6"/>
    <x v="6"/>
    <d v="1901-07-10T00:00:00"/>
    <n v="90"/>
    <x v="9"/>
    <s v="CA1014KS119"/>
    <s v="10/07/2023"/>
    <s v="00:00:00"/>
    <s v="10/07/2023"/>
    <s v="23:59:59"/>
    <n v="24.000000000000004"/>
    <n v="0"/>
    <n v="0"/>
    <n v="0"/>
    <n v="0"/>
    <n v="0"/>
    <n v="0"/>
    <n v="24.000000000000004"/>
    <n v="6.0044444444444443"/>
    <n v="6.0044444444444443"/>
    <n v="0"/>
    <n v="17.995555555555555"/>
    <n v="17.995555555555555"/>
    <n v="14.451111111111111"/>
    <n v="3.5444444444444447"/>
    <n v="0"/>
    <n v="0"/>
    <n v="0"/>
    <n v="100"/>
    <n v="74.981481481481467"/>
    <n v="74.981481481481467"/>
    <n v="100"/>
    <n v="0"/>
    <n v="0"/>
    <n v="0"/>
    <n v="0.19696221289207214"/>
    <n v="0"/>
    <n v="17.995555555555555"/>
    <n v="0"/>
    <n v="17.995555555555555"/>
    <n v="0"/>
    <n v="0"/>
    <n v="0"/>
    <n v="13586.633"/>
    <s v="Tonelada métrica"/>
    <n v="754.99936404050368"/>
    <n v="0"/>
    <s v="Oficializado"/>
  </r>
  <r>
    <x v="28"/>
    <s v="FROTA 02"/>
    <x v="6"/>
    <x v="6"/>
    <d v="1901-07-10T00:00:00"/>
    <n v="90"/>
    <x v="10"/>
    <s v="CA1014KS120"/>
    <s v="10/07/2023"/>
    <s v="00:00:00"/>
    <s v="10/07/2023"/>
    <s v="23:59:59"/>
    <n v="24"/>
    <n v="23.91"/>
    <n v="0"/>
    <n v="0"/>
    <n v="23.91"/>
    <n v="23.91"/>
    <n v="0"/>
    <n v="0.09"/>
    <n v="0.09"/>
    <n v="0.09"/>
    <n v="0"/>
    <n v="0"/>
    <n v="0"/>
    <n v="0"/>
    <n v="0"/>
    <n v="0"/>
    <n v="0"/>
    <n v="0"/>
    <n v="0.375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28"/>
    <s v="FROTA 02"/>
    <x v="6"/>
    <x v="6"/>
    <d v="1901-07-10T00:00:00"/>
    <n v="90"/>
    <x v="11"/>
    <s v="CA1014KS121"/>
    <s v="10/07/2023"/>
    <s v="00:00:00"/>
    <s v="10/07/2023"/>
    <s v="23:59:59"/>
    <n v="24.000000000000004"/>
    <n v="0"/>
    <n v="0"/>
    <n v="0"/>
    <n v="0"/>
    <n v="0"/>
    <n v="0"/>
    <n v="24.000000000000004"/>
    <n v="5.9052777777777772"/>
    <n v="5.9052777777777772"/>
    <n v="0"/>
    <n v="18.09472222222222"/>
    <n v="18.09472222222222"/>
    <n v="15.373055555555556"/>
    <n v="2.7216666666666671"/>
    <n v="0"/>
    <n v="0"/>
    <n v="0"/>
    <n v="100"/>
    <n v="75.394675925925895"/>
    <n v="75.394675925925895"/>
    <n v="100"/>
    <n v="0"/>
    <n v="0"/>
    <n v="0"/>
    <n v="0.15041218280345717"/>
    <n v="0"/>
    <n v="18.09472222222222"/>
    <n v="0"/>
    <n v="18.09472222222222"/>
    <n v="0"/>
    <n v="0"/>
    <n v="0"/>
    <n v="14361.432000000001"/>
    <s v="Tonelada métrica"/>
    <n v="793.68071107290302"/>
    <n v="0"/>
    <s v="Oficializado"/>
  </r>
  <r>
    <x v="28"/>
    <s v="FROTA 02"/>
    <x v="6"/>
    <x v="6"/>
    <d v="1901-07-10T00:00:00"/>
    <n v="90"/>
    <x v="12"/>
    <s v="CA1014KS122"/>
    <s v="10/07/2023"/>
    <s v="00:00:00"/>
    <s v="10/07/2023"/>
    <s v="23:59:59"/>
    <n v="24.000000000000004"/>
    <n v="0"/>
    <n v="0"/>
    <n v="0"/>
    <n v="0"/>
    <n v="0"/>
    <n v="0"/>
    <n v="24.000000000000004"/>
    <n v="6.3233333333333341"/>
    <n v="6.3233333333333341"/>
    <n v="0"/>
    <n v="17.676666666666666"/>
    <n v="17.676666666666666"/>
    <n v="15.375277777777777"/>
    <n v="2.3013888888888889"/>
    <n v="0"/>
    <n v="0"/>
    <n v="0"/>
    <n v="100"/>
    <n v="73.652777777777771"/>
    <n v="73.652777777777771"/>
    <n v="100"/>
    <n v="0"/>
    <n v="0"/>
    <n v="0"/>
    <n v="0.13019360110629205"/>
    <n v="0"/>
    <n v="17.676666666666666"/>
    <n v="0"/>
    <n v="17.676666666666666"/>
    <n v="0"/>
    <n v="0"/>
    <n v="0"/>
    <n v="11210.476000000001"/>
    <s v="Tonelada métrica"/>
    <n v="634.19626626437901"/>
    <n v="0"/>
    <s v="Oficializado"/>
  </r>
  <r>
    <x v="28"/>
    <s v="FROTA 02"/>
    <x v="6"/>
    <x v="6"/>
    <d v="1901-07-10T00:00:00"/>
    <n v="90"/>
    <x v="13"/>
    <s v="CA1014KS123"/>
    <s v="10/07/2023"/>
    <s v="00:00:00"/>
    <s v="10/07/2023"/>
    <s v="23:59:59"/>
    <n v="24"/>
    <n v="8.9958333333333336"/>
    <n v="8.9958333333333336"/>
    <n v="0"/>
    <n v="0"/>
    <n v="0"/>
    <n v="0"/>
    <n v="15.004166666666665"/>
    <n v="5.1605555555555558"/>
    <n v="5.1605555555555558"/>
    <n v="0"/>
    <n v="9.8436111111111106"/>
    <n v="9.8436111111111106"/>
    <n v="6.7549999999999999"/>
    <n v="3.0886111111111112"/>
    <n v="0"/>
    <n v="0"/>
    <n v="0"/>
    <n v="62.5173611111111"/>
    <n v="65.60585022678886"/>
    <n v="41.015046296296291"/>
    <n v="52.250007372239097"/>
    <n v="0"/>
    <n v="0"/>
    <n v="1"/>
    <n v="0.31376809549341089"/>
    <n v="0"/>
    <n v="9.8436111111111106"/>
    <n v="8.9958333333333336"/>
    <n v="9.8436111111111106"/>
    <n v="8.9958333333333336"/>
    <n v="1"/>
    <n v="0"/>
    <n v="6382"/>
    <s v="Tonelada métrica"/>
    <n v="648.33930637469314"/>
    <n v="0"/>
    <s v="Oficializado"/>
  </r>
  <r>
    <x v="28"/>
    <s v="FROTA 01"/>
    <x v="6"/>
    <x v="6"/>
    <d v="1901-07-11T00:00:00"/>
    <n v="90"/>
    <x v="0"/>
    <s v="CA1014KS110"/>
    <s v="11/07/2023"/>
    <s v="00:00:00"/>
    <s v="11/07/2023"/>
    <s v="23:59:59"/>
    <n v="24"/>
    <n v="8.1113888888888894"/>
    <n v="0"/>
    <n v="0"/>
    <n v="8.1113888888888894"/>
    <n v="8.1113888888888894"/>
    <n v="0"/>
    <n v="15.888611111111112"/>
    <n v="4.8619444444444442"/>
    <n v="4.8619444444444442"/>
    <n v="0"/>
    <n v="11.026666666666666"/>
    <n v="11.026666666666666"/>
    <n v="10.345277777777778"/>
    <n v="0.68138888888888893"/>
    <n v="0"/>
    <n v="0"/>
    <n v="0"/>
    <n v="66.202546296296305"/>
    <n v="69.399814682074847"/>
    <n v="45.944444444444436"/>
    <n v="100"/>
    <n v="0"/>
    <n v="0"/>
    <n v="0"/>
    <n v="6.1794639258363572E-2"/>
    <n v="0"/>
    <n v="11.026666666666666"/>
    <n v="0"/>
    <n v="11.026666666666666"/>
    <n v="8.1113888888888894"/>
    <n v="1"/>
    <n v="1"/>
    <n v="7840.326"/>
    <s v="Tonelada métrica"/>
    <n v="711.03319226118469"/>
    <n v="0"/>
    <s v="Oficializado"/>
  </r>
  <r>
    <x v="28"/>
    <s v="FROTA 01"/>
    <x v="6"/>
    <x v="6"/>
    <d v="1901-07-11T00:00:00"/>
    <n v="90"/>
    <x v="1"/>
    <s v="CA1014KS111"/>
    <s v="11/07/2023"/>
    <s v="00:00:00"/>
    <s v="11/07/2023"/>
    <s v="23:59:59"/>
    <n v="24.000000000000007"/>
    <n v="5.0327777777777776"/>
    <n v="0"/>
    <n v="0"/>
    <n v="5.0327777777777776"/>
    <n v="5.0327777777777776"/>
    <n v="0"/>
    <n v="18.967222222222226"/>
    <n v="5.9072222222222219"/>
    <n v="5.9072222222222219"/>
    <n v="0"/>
    <n v="13.060000000000002"/>
    <n v="13.060000000000002"/>
    <n v="10.846944444444446"/>
    <n v="2.2130555555555556"/>
    <n v="0"/>
    <n v="0"/>
    <n v="0"/>
    <n v="79.030092592592581"/>
    <n v="68.85562813040039"/>
    <n v="54.416666666666657"/>
    <n v="100"/>
    <n v="0"/>
    <n v="0"/>
    <n v="0"/>
    <n v="0.16945295218648967"/>
    <n v="0"/>
    <n v="13.060000000000002"/>
    <n v="0"/>
    <n v="13.060000000000002"/>
    <n v="5.0327777777777776"/>
    <n v="1"/>
    <n v="1"/>
    <n v="9978.3989999999994"/>
    <s v="Tonelada métrica"/>
    <n v="764.0428024502296"/>
    <n v="0"/>
    <s v="Oficializado"/>
  </r>
  <r>
    <x v="28"/>
    <s v="FROTA 01"/>
    <x v="6"/>
    <x v="6"/>
    <d v="1901-07-11T00:00:00"/>
    <n v="90"/>
    <x v="2"/>
    <s v="CA1014KS112"/>
    <s v="11/07/2023"/>
    <s v="00:00:00"/>
    <s v="11/07/2023"/>
    <s v="23:59:59"/>
    <n v="24"/>
    <n v="0"/>
    <n v="0"/>
    <n v="0"/>
    <n v="0"/>
    <n v="0"/>
    <n v="0"/>
    <n v="24"/>
    <n v="7.054444444444445"/>
    <n v="7.054444444444445"/>
    <n v="0"/>
    <n v="16.945555555555554"/>
    <n v="16.945555555555554"/>
    <n v="13.313888888888888"/>
    <n v="3.6316666666666668"/>
    <n v="0"/>
    <n v="0"/>
    <n v="0"/>
    <n v="100"/>
    <n v="70.606481481481481"/>
    <n v="70.606481481481481"/>
    <n v="100"/>
    <n v="0"/>
    <n v="0"/>
    <n v="0"/>
    <n v="0.21431381548750905"/>
    <n v="0"/>
    <n v="16.945555555555554"/>
    <n v="0"/>
    <n v="16.945555555555554"/>
    <n v="0"/>
    <n v="0"/>
    <n v="0"/>
    <n v="11586.852000000001"/>
    <s v="Tonelada métrica"/>
    <n v="683.76937905711077"/>
    <n v="0"/>
    <s v="Oficializado"/>
  </r>
  <r>
    <x v="28"/>
    <s v="FROTA 01"/>
    <x v="6"/>
    <x v="6"/>
    <d v="1901-07-11T00:00:00"/>
    <n v="90"/>
    <x v="3"/>
    <s v="CA1014KS113"/>
    <s v="11/07/2023"/>
    <s v="00:00:00"/>
    <s v="11/07/2023"/>
    <s v="23:59:59"/>
    <n v="23.999999999999993"/>
    <n v="0"/>
    <n v="0"/>
    <n v="0"/>
    <n v="0"/>
    <n v="0"/>
    <n v="0"/>
    <n v="23.999999999999993"/>
    <n v="7.025555555555556"/>
    <n v="7.025555555555556"/>
    <n v="0"/>
    <n v="16.974444444444444"/>
    <n v="16.974444444444444"/>
    <n v="14.720555555555555"/>
    <n v="2.2538888888888886"/>
    <n v="0"/>
    <n v="0"/>
    <n v="0"/>
    <n v="100"/>
    <n v="70.726851851851862"/>
    <n v="70.726851851851862"/>
    <n v="100"/>
    <n v="0"/>
    <n v="0"/>
    <n v="0"/>
    <n v="0.13278130523008444"/>
    <n v="0"/>
    <n v="16.974444444444444"/>
    <n v="0"/>
    <n v="16.974444444444444"/>
    <n v="0"/>
    <n v="0"/>
    <n v="0"/>
    <n v="12436.082"/>
    <s v="Tonelada métrica"/>
    <n v="732.63558290240246"/>
    <n v="0"/>
    <s v="Oficializado"/>
  </r>
  <r>
    <x v="28"/>
    <s v="FROTA 01"/>
    <x v="6"/>
    <x v="6"/>
    <d v="1901-07-11T00:00:00"/>
    <n v="90"/>
    <x v="4"/>
    <s v="CA1014KS114"/>
    <s v="11/07/2023"/>
    <s v="00:00:00"/>
    <s v="11/07/2023"/>
    <s v="23:59:59"/>
    <n v="24"/>
    <n v="19.618333333333332"/>
    <n v="0"/>
    <n v="0"/>
    <n v="19.618333333333332"/>
    <n v="19.618333333333332"/>
    <n v="0"/>
    <n v="4.3816666666666668"/>
    <n v="0.48555555555555552"/>
    <n v="0.48555555555555552"/>
    <n v="0"/>
    <n v="3.8961111111111109"/>
    <n v="3.8961111111111109"/>
    <n v="3.3161111111111112"/>
    <n v="0.57999999999999996"/>
    <n v="0"/>
    <n v="0"/>
    <n v="0"/>
    <n v="18.256944444444446"/>
    <n v="88.918473437301884"/>
    <n v="16.233796296296298"/>
    <n v="100"/>
    <n v="0"/>
    <n v="0"/>
    <n v="0"/>
    <n v="0.14886639098816484"/>
    <n v="0"/>
    <n v="3.8961111111111109"/>
    <n v="0"/>
    <n v="3.8961111111111109"/>
    <n v="0"/>
    <n v="0"/>
    <n v="1"/>
    <n v="3158.076"/>
    <s v="Tonelada métrica"/>
    <n v="810.57133894196511"/>
    <n v="0"/>
    <s v="Oficializado"/>
  </r>
  <r>
    <x v="28"/>
    <s v="FROTA 01"/>
    <x v="6"/>
    <x v="6"/>
    <d v="1901-07-11T00:00:00"/>
    <n v="90"/>
    <x v="5"/>
    <s v="CA1014KS115"/>
    <s v="11/07/2023"/>
    <s v="00:00:00"/>
    <s v="11/07/2023"/>
    <s v="23:59:59"/>
    <n v="24.000000000000004"/>
    <n v="10.183333333333334"/>
    <n v="1.6172222222222221"/>
    <n v="0"/>
    <n v="8.5661111111111108"/>
    <n v="0"/>
    <n v="8.5661111111111108"/>
    <n v="13.816666666666663"/>
    <n v="3.6480555555555552"/>
    <n v="3.6480555555555552"/>
    <n v="0"/>
    <n v="10.16861111111111"/>
    <n v="10.16861111111111"/>
    <n v="8.2230555555555558"/>
    <n v="1.9455555555555555"/>
    <n v="0"/>
    <n v="0"/>
    <n v="0"/>
    <n v="57.569444444444414"/>
    <n v="73.596702854845205"/>
    <n v="42.369212962962955"/>
    <n v="86.278253081618701"/>
    <n v="0"/>
    <n v="0"/>
    <n v="1"/>
    <n v="0.19132952713961812"/>
    <n v="0"/>
    <n v="10.16861111111111"/>
    <n v="1.6172222222222221"/>
    <n v="5.084305555555555"/>
    <n v="5.0916666666666668"/>
    <n v="2"/>
    <n v="0.84118930714675388"/>
    <n v="7035.3429999999998"/>
    <s v="Tonelada métrica"/>
    <n v="691.86862621902924"/>
    <n v="0"/>
    <s v="Oficializado"/>
  </r>
  <r>
    <x v="28"/>
    <s v="FROTA 01"/>
    <x v="6"/>
    <x v="6"/>
    <d v="1901-07-11T00:00:00"/>
    <n v="90"/>
    <x v="6"/>
    <s v="CA1014KS116"/>
    <s v="11/07/2023"/>
    <s v="00:00:00"/>
    <s v="11/07/2023"/>
    <s v="23:59:59"/>
    <n v="24.000000000000007"/>
    <n v="1.6919444444444445"/>
    <n v="1.6919444444444445"/>
    <n v="0"/>
    <n v="0"/>
    <n v="0"/>
    <n v="0"/>
    <n v="22.308055555555558"/>
    <n v="5.9019444444444442"/>
    <n v="5.9019444444444442"/>
    <n v="0"/>
    <n v="16.406111111111112"/>
    <n v="16.406111111111112"/>
    <n v="15.198611111111109"/>
    <n v="1.2075"/>
    <n v="0"/>
    <n v="0"/>
    <n v="0"/>
    <n v="92.950231481481467"/>
    <n v="73.54343846891382"/>
    <n v="68.358796296296291"/>
    <n v="90.651236320660601"/>
    <n v="0"/>
    <n v="0"/>
    <n v="1"/>
    <n v="7.3600623074057764E-2"/>
    <n v="0"/>
    <n v="16.406111111111112"/>
    <n v="1.6919444444444445"/>
    <n v="16.406111111111112"/>
    <n v="1.6919444444444445"/>
    <n v="1"/>
    <n v="0"/>
    <n v="11679.878000000001"/>
    <s v="Tonelada métrica"/>
    <n v="711.92240018963093"/>
    <n v="0"/>
    <s v="Oficializado"/>
  </r>
  <r>
    <x v="28"/>
    <s v="FROTA 01"/>
    <x v="6"/>
    <x v="6"/>
    <d v="1901-07-11T00:00:00"/>
    <n v="90"/>
    <x v="7"/>
    <s v="CA1014KS117"/>
    <s v="11/07/2023"/>
    <s v="00:00:00"/>
    <s v="11/07/2023"/>
    <s v="23:59:59"/>
    <n v="24.000000000000004"/>
    <n v="7.5594444444444449"/>
    <n v="7.5594444444444449"/>
    <n v="0"/>
    <n v="0"/>
    <n v="0"/>
    <n v="0"/>
    <n v="16.440555555555555"/>
    <n v="4.1533333333333333"/>
    <n v="4.1533333333333333"/>
    <n v="0"/>
    <n v="12.287222222222223"/>
    <n v="12.287222222222223"/>
    <n v="9.0466666666666669"/>
    <n v="3.2405555555555559"/>
    <n v="0"/>
    <n v="0"/>
    <n v="0"/>
    <n v="68.502314814814795"/>
    <n v="74.737268948737878"/>
    <n v="51.196759259259252"/>
    <n v="61.910760273205689"/>
    <n v="0"/>
    <n v="0"/>
    <n v="1"/>
    <n v="0.26373377944567528"/>
    <n v="0"/>
    <n v="12.287222222222223"/>
    <n v="7.5594444444444449"/>
    <n v="12.287222222222223"/>
    <n v="7.5594444444444449"/>
    <n v="1"/>
    <n v="0"/>
    <n v="7882.8689999999997"/>
    <s v="Tonelada métrica"/>
    <n v="641.55012886015243"/>
    <n v="0"/>
    <s v="Oficializado"/>
  </r>
  <r>
    <x v="28"/>
    <s v="FROTA 01"/>
    <x v="6"/>
    <x v="6"/>
    <d v="1901-07-11T00:00:00"/>
    <n v="90"/>
    <x v="8"/>
    <s v="CA1014KS118"/>
    <s v="11/07/2023"/>
    <s v="00:00:00"/>
    <s v="11/07/2023"/>
    <s v="23:59:59"/>
    <n v="23.999999999999996"/>
    <n v="0"/>
    <n v="0"/>
    <n v="0"/>
    <n v="0"/>
    <n v="0"/>
    <n v="0"/>
    <n v="23.999999999999996"/>
    <n v="6.1680555555555561"/>
    <n v="6.1680555555555561"/>
    <n v="0"/>
    <n v="17.831944444444446"/>
    <n v="17.721944444444446"/>
    <n v="14.895555555555555"/>
    <n v="2.8263888888888888"/>
    <n v="0.11"/>
    <n v="0"/>
    <n v="0.11"/>
    <n v="100"/>
    <n v="74.299768518518533"/>
    <n v="74.299768518518533"/>
    <n v="100"/>
    <n v="0"/>
    <n v="0"/>
    <n v="0"/>
    <n v="0.15850144092219018"/>
    <n v="0"/>
    <n v="17.831944444444446"/>
    <n v="0"/>
    <n v="17.831944444444446"/>
    <n v="0"/>
    <n v="0"/>
    <n v="0"/>
    <n v="15744.11"/>
    <s v="Tonelada métrica"/>
    <n v="882.91605265207602"/>
    <n v="0"/>
    <s v="Oficializado"/>
  </r>
  <r>
    <x v="28"/>
    <s v="FROTA 02"/>
    <x v="6"/>
    <x v="6"/>
    <d v="1901-07-11T00:00:00"/>
    <n v="90"/>
    <x v="9"/>
    <s v="CA1014KS119"/>
    <s v="11/07/2023"/>
    <s v="00:00:00"/>
    <s v="11/07/2023"/>
    <s v="23:59:59"/>
    <n v="24.000000000000007"/>
    <n v="0"/>
    <n v="0"/>
    <n v="0"/>
    <n v="0"/>
    <n v="0"/>
    <n v="0"/>
    <n v="24.000000000000007"/>
    <n v="6.770833333333333"/>
    <n v="6.770833333333333"/>
    <n v="0"/>
    <n v="17.229166666666668"/>
    <n v="17.229166666666668"/>
    <n v="14.373611111111108"/>
    <n v="2.8555555555555556"/>
    <n v="0"/>
    <n v="0"/>
    <n v="0"/>
    <n v="100"/>
    <n v="71.788194444444429"/>
    <n v="71.788194444444429"/>
    <n v="100"/>
    <n v="0"/>
    <n v="0"/>
    <n v="0"/>
    <n v="0.16573962112051591"/>
    <n v="0"/>
    <n v="17.229166666666668"/>
    <n v="0"/>
    <n v="17.229166666666668"/>
    <n v="0"/>
    <n v="0"/>
    <n v="0"/>
    <n v="14761.618"/>
    <s v="Tonelada métrica"/>
    <n v="856.78073035066484"/>
    <n v="0"/>
    <s v="Oficializado"/>
  </r>
  <r>
    <x v="28"/>
    <s v="FROTA 02"/>
    <x v="6"/>
    <x v="6"/>
    <d v="1901-07-11T00:00:00"/>
    <n v="90"/>
    <x v="10"/>
    <s v="CA1014KS120"/>
    <s v="11/07/2023"/>
    <s v="00:00:00"/>
    <s v="11/07/2023"/>
    <s v="23:59:59"/>
    <n v="23.999999999999996"/>
    <n v="5.3758333333333335"/>
    <n v="5.3758333333333335"/>
    <n v="0"/>
    <n v="0"/>
    <n v="0"/>
    <n v="0"/>
    <n v="18.62416666666666"/>
    <n v="7.4222222222222225"/>
    <n v="7.4222222222222225"/>
    <n v="0"/>
    <n v="11.201944444444445"/>
    <n v="11.201944444444445"/>
    <n v="10.288333333333334"/>
    <n v="0.91361111111111115"/>
    <n v="0"/>
    <n v="0"/>
    <n v="0"/>
    <n v="77.600694444444429"/>
    <n v="60.147359315107337"/>
    <n v="46.674768518518526"/>
    <n v="67.572050938337796"/>
    <n v="0"/>
    <n v="0"/>
    <n v="1"/>
    <n v="8.1558261214570882E-2"/>
    <n v="0"/>
    <n v="11.201944444444445"/>
    <n v="5.3758333333333335"/>
    <n v="11.201944444444445"/>
    <n v="5.3758333333333335"/>
    <n v="1"/>
    <n v="0"/>
    <n v="6751.8289999999997"/>
    <s v="Tonelada métrica"/>
    <n v="602.73723311924982"/>
    <n v="0"/>
    <s v="Oficializado"/>
  </r>
  <r>
    <x v="28"/>
    <s v="FROTA 02"/>
    <x v="6"/>
    <x v="6"/>
    <d v="1901-07-11T00:00:00"/>
    <n v="90"/>
    <x v="11"/>
    <s v="CA1014KS121"/>
    <s v="11/07/2023"/>
    <s v="00:00:00"/>
    <s v="11/07/2023"/>
    <s v="23:59:59"/>
    <n v="24"/>
    <n v="2.6383333333333332"/>
    <n v="2.6383333333333332"/>
    <n v="0"/>
    <n v="0"/>
    <n v="0"/>
    <n v="0"/>
    <n v="21.361666666666668"/>
    <n v="5.4541666666666657"/>
    <n v="5.4541666666666657"/>
    <n v="0"/>
    <n v="15.907500000000002"/>
    <n v="15.907500000000002"/>
    <n v="14.003888888888889"/>
    <n v="1.9036111111111111"/>
    <n v="0"/>
    <n v="0"/>
    <n v="0"/>
    <n v="89.006944444444443"/>
    <n v="74.46750409612234"/>
    <n v="66.281250000000014"/>
    <n v="85.773983374522587"/>
    <n v="0"/>
    <n v="0"/>
    <n v="1"/>
    <n v="0.11966752230778632"/>
    <n v="0"/>
    <n v="15.907500000000002"/>
    <n v="2.6383333333333332"/>
    <n v="15.907500000000002"/>
    <n v="2.6383333333333332"/>
    <n v="1"/>
    <n v="0"/>
    <n v="12483.152"/>
    <s v="Tonelada métrica"/>
    <n v="784.73374194562359"/>
    <n v="0"/>
    <s v="Oficializado"/>
  </r>
  <r>
    <x v="28"/>
    <s v="FROTA 02"/>
    <x v="6"/>
    <x v="6"/>
    <d v="1901-07-11T00:00:00"/>
    <n v="90"/>
    <x v="12"/>
    <s v="CA1014KS122"/>
    <s v="11/07/2023"/>
    <s v="00:00:00"/>
    <s v="11/07/2023"/>
    <s v="23:59:59"/>
    <n v="24"/>
    <n v="0"/>
    <n v="0"/>
    <n v="0"/>
    <n v="0"/>
    <n v="0"/>
    <n v="0"/>
    <n v="24"/>
    <n v="5.7233333333333345"/>
    <n v="5.7233333333333345"/>
    <n v="0"/>
    <n v="18.276666666666664"/>
    <n v="18.276666666666664"/>
    <n v="15.517222222222221"/>
    <n v="2.7594444444444446"/>
    <n v="0"/>
    <n v="0"/>
    <n v="0"/>
    <n v="100"/>
    <n v="76.152777777777771"/>
    <n v="76.152777777777771"/>
    <n v="100"/>
    <n v="0"/>
    <n v="0"/>
    <n v="0"/>
    <n v="0.15098182260319779"/>
    <n v="0"/>
    <n v="18.276666666666664"/>
    <n v="0"/>
    <n v="18.276666666666664"/>
    <n v="0"/>
    <n v="0"/>
    <n v="0"/>
    <n v="18879.956999999999"/>
    <s v="Tonelada métrica"/>
    <n v="1033.0087725697608"/>
    <n v="0"/>
    <s v="Oficializado"/>
  </r>
  <r>
    <x v="28"/>
    <s v="FROTA 02"/>
    <x v="6"/>
    <x v="6"/>
    <d v="1901-07-11T00:00:00"/>
    <n v="90"/>
    <x v="13"/>
    <s v="CA1014KS123"/>
    <s v="11/07/2023"/>
    <s v="00:00:00"/>
    <s v="11/07/2023"/>
    <s v="23:59:59"/>
    <n v="24"/>
    <n v="0"/>
    <n v="0"/>
    <n v="0"/>
    <n v="0"/>
    <n v="0"/>
    <n v="0"/>
    <n v="24"/>
    <n v="5.9463888888888894"/>
    <n v="5.9463888888888894"/>
    <n v="0"/>
    <n v="18.05361111111111"/>
    <n v="18.05361111111111"/>
    <n v="16.113055555555558"/>
    <n v="1.9405555555555556"/>
    <n v="0"/>
    <n v="0"/>
    <n v="0"/>
    <n v="100"/>
    <n v="75.223379629629633"/>
    <n v="75.223379629629633"/>
    <n v="100"/>
    <n v="0"/>
    <n v="0"/>
    <n v="0"/>
    <n v="0.10748849876140508"/>
    <n v="0"/>
    <n v="18.05361111111111"/>
    <n v="0"/>
    <n v="18.05361111111111"/>
    <n v="0"/>
    <n v="0"/>
    <n v="0"/>
    <n v="15695.835999999999"/>
    <s v="Tonelada métrica"/>
    <n v="869.40146785038439"/>
    <n v="0"/>
    <s v="Oficializado"/>
  </r>
  <r>
    <x v="28"/>
    <s v="FROTA 01"/>
    <x v="6"/>
    <x v="6"/>
    <d v="1901-07-12T00:00:00"/>
    <n v="90"/>
    <x v="0"/>
    <s v="CA1014KS110"/>
    <s v="12/07/2023"/>
    <s v="00:00:00"/>
    <s v="12/07/2023"/>
    <s v="23:59:59"/>
    <n v="23.999999999999996"/>
    <n v="0"/>
    <n v="0"/>
    <n v="0"/>
    <n v="0"/>
    <n v="0"/>
    <n v="0"/>
    <n v="23.999999999999996"/>
    <n v="6.1877777777777778"/>
    <n v="6.1877777777777778"/>
    <n v="0"/>
    <n v="17.812222222222225"/>
    <n v="17.812222222222225"/>
    <n v="16.53"/>
    <n v="1.2822222222222222"/>
    <n v="0"/>
    <n v="0"/>
    <n v="0"/>
    <n v="100"/>
    <n v="74.217592592592624"/>
    <n v="74.217592592592624"/>
    <n v="100"/>
    <n v="0"/>
    <n v="0"/>
    <n v="0"/>
    <n v="7.1985528039423596E-2"/>
    <n v="0"/>
    <n v="17.812222222222225"/>
    <n v="0"/>
    <n v="17.812222222222225"/>
    <n v="0"/>
    <n v="0"/>
    <n v="0"/>
    <n v="13737.243"/>
    <s v="Tonelada métrica"/>
    <n v="771.22566901628147"/>
    <n v="0"/>
    <s v="Oficializado"/>
  </r>
  <r>
    <x v="28"/>
    <s v="FROTA 01"/>
    <x v="6"/>
    <x v="6"/>
    <d v="1901-07-12T00:00:00"/>
    <n v="90"/>
    <x v="1"/>
    <s v="CA1014KS111"/>
    <s v="12/07/2023"/>
    <s v="00:00:00"/>
    <s v="12/07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28"/>
    <s v="FROTA 01"/>
    <x v="6"/>
    <x v="6"/>
    <d v="1901-07-12T00:00:00"/>
    <n v="90"/>
    <x v="2"/>
    <s v="CA1014KS112"/>
    <s v="12/07/2023"/>
    <s v="00:00:00"/>
    <s v="12/07/2023"/>
    <s v="23:59:59"/>
    <n v="23.999999999999993"/>
    <n v="0"/>
    <n v="0"/>
    <n v="0"/>
    <n v="0"/>
    <n v="0"/>
    <n v="0"/>
    <n v="23.999999999999993"/>
    <n v="5.2586111111111116"/>
    <n v="5.2586111111111116"/>
    <n v="0"/>
    <n v="18.741388888888892"/>
    <n v="18.741388888888892"/>
    <n v="15.497777777777779"/>
    <n v="3.243611111111111"/>
    <n v="0"/>
    <n v="0"/>
    <n v="0"/>
    <n v="100"/>
    <n v="78.089120370370395"/>
    <n v="78.089120370370395"/>
    <n v="100"/>
    <n v="0"/>
    <n v="0"/>
    <n v="0"/>
    <n v="0.17307207754672513"/>
    <n v="0"/>
    <n v="18.741388888888892"/>
    <n v="0"/>
    <n v="18.741388888888892"/>
    <n v="0"/>
    <n v="0"/>
    <n v="0"/>
    <n v="13892.347"/>
    <s v="Tonelada métrica"/>
    <n v="741.26560642665515"/>
    <n v="0"/>
    <s v="Oficializado"/>
  </r>
  <r>
    <x v="28"/>
    <s v="FROTA 01"/>
    <x v="6"/>
    <x v="6"/>
    <d v="1901-07-12T00:00:00"/>
    <n v="90"/>
    <x v="3"/>
    <s v="CA1014KS113"/>
    <s v="12/07/2023"/>
    <s v="00:00:00"/>
    <s v="12/07/2023"/>
    <s v="23:59:59"/>
    <n v="23.999999999999996"/>
    <n v="4.1780555555555559"/>
    <n v="4.1780555555555559"/>
    <n v="0"/>
    <n v="0"/>
    <n v="0"/>
    <n v="0"/>
    <n v="19.821944444444441"/>
    <n v="8.879999999999999"/>
    <n v="8.879999999999999"/>
    <n v="0"/>
    <n v="10.941944444444445"/>
    <n v="10.941944444444445"/>
    <n v="9.0088888888888903"/>
    <n v="1.9330555555555555"/>
    <n v="0"/>
    <n v="0"/>
    <n v="0"/>
    <n v="82.591435185185176"/>
    <n v="55.201165935621312"/>
    <n v="45.591435185185198"/>
    <n v="72.367357436801882"/>
    <n v="0"/>
    <n v="0"/>
    <n v="1"/>
    <n v="0.17666472036759664"/>
    <n v="0"/>
    <n v="10.941944444444445"/>
    <n v="4.1780555555555559"/>
    <n v="10.941944444444445"/>
    <n v="4.1780555555555559"/>
    <n v="1"/>
    <n v="0"/>
    <n v="8287.5069999999996"/>
    <s v="Tonelada métrica"/>
    <n v="757.40715391840729"/>
    <n v="0"/>
    <s v="Oficializado"/>
  </r>
  <r>
    <x v="28"/>
    <s v="FROTA 01"/>
    <x v="6"/>
    <x v="6"/>
    <d v="1901-07-12T00:00:00"/>
    <n v="90"/>
    <x v="4"/>
    <s v="CA1014KS114"/>
    <s v="12/07/2023"/>
    <s v="00:00:00"/>
    <s v="12/07/2023"/>
    <s v="23:59:59"/>
    <n v="23.999999999999989"/>
    <n v="1.0649999999999999"/>
    <n v="1.0649999999999999"/>
    <n v="0"/>
    <n v="0"/>
    <n v="0"/>
    <n v="0"/>
    <n v="22.934999999999992"/>
    <n v="6.7350000000000003"/>
    <n v="6.7350000000000003"/>
    <n v="0"/>
    <n v="16.199999999999996"/>
    <n v="16.199999999999996"/>
    <n v="14.048888888888889"/>
    <n v="2.1511111111111112"/>
    <n v="0"/>
    <n v="0"/>
    <n v="0"/>
    <n v="95.5625"/>
    <n v="70.634401569653377"/>
    <n v="67.500000000000014"/>
    <n v="93.831450912250219"/>
    <n v="0"/>
    <n v="0"/>
    <n v="1"/>
    <n v="0.13278463648834024"/>
    <n v="0"/>
    <n v="16.199999999999996"/>
    <n v="1.0649999999999999"/>
    <n v="16.199999999999996"/>
    <n v="1.0649999999999999"/>
    <n v="1"/>
    <n v="0"/>
    <n v="11293.082"/>
    <s v="Tonelada métrica"/>
    <n v="697.10382716049389"/>
    <n v="0"/>
    <s v="Oficializado"/>
  </r>
  <r>
    <x v="28"/>
    <s v="FROTA 01"/>
    <x v="6"/>
    <x v="6"/>
    <d v="1901-07-12T00:00:00"/>
    <n v="90"/>
    <x v="5"/>
    <s v="CA1014KS115"/>
    <s v="12/07/2023"/>
    <s v="00:00:00"/>
    <s v="12/07/2023"/>
    <s v="23:59:59"/>
    <n v="23.999999999999996"/>
    <n v="0"/>
    <n v="0"/>
    <n v="0"/>
    <n v="0"/>
    <n v="0"/>
    <n v="0"/>
    <n v="23.999999999999996"/>
    <n v="5.9541666666666666"/>
    <n v="5.9541666666666666"/>
    <n v="0"/>
    <n v="18.045833333333331"/>
    <n v="18.045833333333331"/>
    <n v="14.620555555555557"/>
    <n v="3.4252777777777776"/>
    <n v="0"/>
    <n v="0"/>
    <n v="0"/>
    <n v="100"/>
    <n v="75.190972222222214"/>
    <n v="75.190972222222214"/>
    <n v="100"/>
    <n v="0"/>
    <n v="0"/>
    <n v="0"/>
    <n v="0.18980989763718928"/>
    <n v="0"/>
    <n v="18.045833333333331"/>
    <n v="0"/>
    <n v="18.045833333333331"/>
    <n v="0"/>
    <n v="0"/>
    <n v="0"/>
    <n v="12626.704"/>
    <s v="Tonelada métrica"/>
    <n v="699.7019071807897"/>
    <n v="0"/>
    <s v="Oficializado"/>
  </r>
  <r>
    <x v="28"/>
    <s v="FROTA 01"/>
    <x v="6"/>
    <x v="6"/>
    <d v="1901-07-12T00:00:00"/>
    <n v="90"/>
    <x v="6"/>
    <s v="CA1014KS116"/>
    <s v="12/07/2023"/>
    <s v="00:00:00"/>
    <s v="12/07/2023"/>
    <s v="23:59:59"/>
    <n v="23.999999999999996"/>
    <n v="5.8122222222222222"/>
    <n v="5.8122222222222222"/>
    <n v="0"/>
    <n v="0"/>
    <n v="0"/>
    <n v="0"/>
    <n v="18.187777777777775"/>
    <n v="4.3211111111111107"/>
    <n v="4.3211111111111107"/>
    <n v="0"/>
    <n v="13.866666666666667"/>
    <n v="13.866666666666667"/>
    <n v="13.288055555555557"/>
    <n v="0.57861111111111108"/>
    <n v="0"/>
    <n v="0"/>
    <n v="0"/>
    <n v="75.782407407407405"/>
    <n v="76.241676339422099"/>
    <n v="57.777777777777786"/>
    <n v="70.464682965388747"/>
    <n v="0"/>
    <n v="0"/>
    <n v="1"/>
    <n v="4.1726762820512818E-2"/>
    <n v="0"/>
    <n v="13.866666666666667"/>
    <n v="5.8122222222222222"/>
    <n v="13.866666666666667"/>
    <n v="5.8122222222222222"/>
    <n v="1"/>
    <n v="0"/>
    <n v="9456.0390000000007"/>
    <s v="Tonelada métrica"/>
    <n v="681.92588942307782"/>
    <n v="0"/>
    <s v="Oficializado"/>
  </r>
  <r>
    <x v="28"/>
    <s v="FROTA 01"/>
    <x v="6"/>
    <x v="6"/>
    <d v="1901-07-12T00:00:00"/>
    <n v="90"/>
    <x v="7"/>
    <s v="CA1014KS117"/>
    <s v="12/07/2023"/>
    <s v="00:00:00"/>
    <s v="12/07/2023"/>
    <s v="23:59:59"/>
    <n v="23.999999999999993"/>
    <n v="0"/>
    <n v="0"/>
    <n v="0"/>
    <n v="0"/>
    <n v="0"/>
    <n v="0"/>
    <n v="23.999999999999993"/>
    <n v="6.2024999999999988"/>
    <n v="6.2024999999999988"/>
    <n v="0"/>
    <n v="17.797499999999996"/>
    <n v="17.797499999999996"/>
    <n v="17.074444444444442"/>
    <n v="0.72305555555555556"/>
    <n v="0"/>
    <n v="0"/>
    <n v="0"/>
    <n v="100"/>
    <n v="74.15625"/>
    <n v="74.15625"/>
    <n v="100"/>
    <n v="0"/>
    <n v="0"/>
    <n v="0"/>
    <n v="4.0626804638604061E-2"/>
    <n v="0"/>
    <n v="17.797499999999996"/>
    <n v="0"/>
    <n v="17.797499999999996"/>
    <n v="0"/>
    <n v="0"/>
    <n v="0"/>
    <n v="12359.959000000001"/>
    <s v="Tonelada métrica"/>
    <n v="694.4772580418603"/>
    <n v="0"/>
    <s v="Oficializado"/>
  </r>
  <r>
    <x v="28"/>
    <s v="FROTA 01"/>
    <x v="6"/>
    <x v="6"/>
    <d v="1901-07-12T00:00:00"/>
    <n v="90"/>
    <x v="8"/>
    <s v="CA1014KS118"/>
    <s v="12/07/2023"/>
    <s v="00:00:00"/>
    <s v="12/07/2023"/>
    <s v="23:59:59"/>
    <n v="24"/>
    <n v="15.074999999999999"/>
    <n v="15.074999999999999"/>
    <n v="0"/>
    <n v="0"/>
    <n v="0"/>
    <n v="0"/>
    <n v="8.9249999999999989"/>
    <n v="1.0222222222222224"/>
    <n v="1.0222222222222224"/>
    <n v="0"/>
    <n v="7.9027777777777768"/>
    <n v="7.9027777777777768"/>
    <n v="6.6563888888888885"/>
    <n v="1.2463888888888888"/>
    <n v="0"/>
    <n v="0"/>
    <n v="0"/>
    <n v="37.187499999999993"/>
    <n v="88.546529723000305"/>
    <n v="32.92824074074074"/>
    <n v="34.3931334622824"/>
    <n v="0"/>
    <n v="0"/>
    <n v="2"/>
    <n v="0.15771528998242532"/>
    <n v="0"/>
    <n v="3.9513888888888884"/>
    <n v="7.5374999999999996"/>
    <n v="3.9513888888888884"/>
    <n v="7.5374999999999996"/>
    <n v="2"/>
    <n v="0"/>
    <n v="5121.7820000000002"/>
    <s v="Tonelada métrica"/>
    <n v="648.09895254833111"/>
    <n v="0"/>
    <s v="Oficializado"/>
  </r>
  <r>
    <x v="28"/>
    <s v="FROTA 02"/>
    <x v="6"/>
    <x v="6"/>
    <d v="1901-07-12T00:00:00"/>
    <n v="90"/>
    <x v="9"/>
    <s v="CA1014KS119"/>
    <s v="12/07/2023"/>
    <s v="00:00:00"/>
    <s v="12/07/2023"/>
    <s v="23:59:59"/>
    <n v="24"/>
    <n v="0"/>
    <n v="0"/>
    <n v="0"/>
    <n v="0"/>
    <n v="0"/>
    <n v="0"/>
    <n v="24"/>
    <n v="4.4208333333333334"/>
    <n v="4.4208333333333334"/>
    <n v="0"/>
    <n v="19.579166666666662"/>
    <n v="19.579166666666662"/>
    <n v="15.658888888888887"/>
    <n v="3.9202777777777778"/>
    <n v="0"/>
    <n v="0"/>
    <n v="0"/>
    <n v="100"/>
    <n v="81.5798611111111"/>
    <n v="81.5798611111111"/>
    <n v="100"/>
    <n v="0"/>
    <n v="0"/>
    <n v="0"/>
    <n v="0.20022699865219554"/>
    <n v="0"/>
    <n v="19.579166666666662"/>
    <n v="0"/>
    <n v="19.579166666666662"/>
    <n v="0"/>
    <n v="0"/>
    <n v="0"/>
    <n v="13300.57"/>
    <s v="Tonelada métrica"/>
    <n v="679.32257927218552"/>
    <n v="0"/>
    <s v="Oficializado"/>
  </r>
  <r>
    <x v="28"/>
    <s v="FROTA 02"/>
    <x v="6"/>
    <x v="6"/>
    <d v="1901-07-12T00:00:00"/>
    <n v="90"/>
    <x v="10"/>
    <s v="CA1014KS120"/>
    <s v="12/07/2023"/>
    <s v="00:00:00"/>
    <s v="12/07/2023"/>
    <s v="23:59:59"/>
    <n v="24.000000000000007"/>
    <n v="0"/>
    <n v="0"/>
    <n v="0"/>
    <n v="0"/>
    <n v="0"/>
    <n v="0"/>
    <n v="24.000000000000007"/>
    <n v="5.6605555555555567"/>
    <n v="5.6605555555555567"/>
    <n v="0"/>
    <n v="18.339444444444446"/>
    <n v="18.339444444444446"/>
    <n v="15.642777777777777"/>
    <n v="2.6966666666666663"/>
    <n v="0"/>
    <n v="0"/>
    <n v="0"/>
    <n v="100"/>
    <n v="76.414351851851833"/>
    <n v="76.414351851851833"/>
    <n v="100"/>
    <n v="0"/>
    <n v="0"/>
    <n v="0"/>
    <n v="0.1470418951258671"/>
    <n v="0"/>
    <n v="18.339444444444446"/>
    <n v="0"/>
    <n v="18.339444444444446"/>
    <n v="0"/>
    <n v="0"/>
    <n v="0"/>
    <n v="16061.893"/>
    <s v="Tonelada métrica"/>
    <n v="875.81131743964158"/>
    <n v="0"/>
    <s v="Oficializado"/>
  </r>
  <r>
    <x v="28"/>
    <s v="FROTA 02"/>
    <x v="6"/>
    <x v="6"/>
    <d v="1901-07-12T00:00:00"/>
    <n v="90"/>
    <x v="11"/>
    <s v="CA1014KS121"/>
    <s v="12/07/2023"/>
    <s v="00:00:00"/>
    <s v="12/07/2023"/>
    <s v="23:59:59"/>
    <n v="24"/>
    <n v="0"/>
    <n v="0"/>
    <n v="0"/>
    <n v="0"/>
    <n v="0"/>
    <n v="0"/>
    <n v="24"/>
    <n v="6.6663888888888891"/>
    <n v="6.6663888888888891"/>
    <n v="0"/>
    <n v="17.333611111111111"/>
    <n v="17.333611111111111"/>
    <n v="14.671666666666667"/>
    <n v="2.6619444444444444"/>
    <n v="0"/>
    <n v="0"/>
    <n v="0"/>
    <n v="100"/>
    <n v="72.223379629629619"/>
    <n v="72.223379629629619"/>
    <n v="100"/>
    <n v="0"/>
    <n v="0"/>
    <n v="0"/>
    <n v="0.15357125687088349"/>
    <n v="0"/>
    <n v="17.333611111111111"/>
    <n v="0"/>
    <n v="17.333611111111111"/>
    <n v="0"/>
    <n v="0"/>
    <n v="0"/>
    <n v="14633.582"/>
    <s v="Tonelada métrica"/>
    <n v="844.23158603227512"/>
    <n v="0"/>
    <s v="Oficializado"/>
  </r>
  <r>
    <x v="28"/>
    <s v="FROTA 02"/>
    <x v="6"/>
    <x v="6"/>
    <d v="1901-07-12T00:00:00"/>
    <n v="90"/>
    <x v="12"/>
    <s v="CA1014KS122"/>
    <s v="12/07/2023"/>
    <s v="00:00:00"/>
    <s v="12/07/2023"/>
    <s v="23:59:59"/>
    <n v="24.000000000000004"/>
    <n v="0"/>
    <n v="0"/>
    <n v="0"/>
    <n v="0"/>
    <n v="0"/>
    <n v="0"/>
    <n v="24.000000000000004"/>
    <n v="5.0233333333333343"/>
    <n v="5.0233333333333343"/>
    <n v="0"/>
    <n v="18.976666666666667"/>
    <n v="18.976666666666667"/>
    <n v="15.483611111111111"/>
    <n v="3.4930555555555554"/>
    <n v="0"/>
    <n v="0"/>
    <n v="0"/>
    <n v="100"/>
    <n v="79.069444444444443"/>
    <n v="79.069444444444443"/>
    <n v="100"/>
    <n v="0"/>
    <n v="0"/>
    <n v="0"/>
    <n v="0.18407108144504947"/>
    <n v="0"/>
    <n v="18.976666666666667"/>
    <n v="0"/>
    <n v="18.976666666666667"/>
    <n v="0"/>
    <n v="0"/>
    <n v="0"/>
    <n v="13255.393"/>
    <s v="Tonelada métrica"/>
    <n v="698.51008255752663"/>
    <n v="0"/>
    <s v="Oficializado"/>
  </r>
  <r>
    <x v="28"/>
    <s v="FROTA 02"/>
    <x v="6"/>
    <x v="6"/>
    <d v="1901-07-12T00:00:00"/>
    <n v="90"/>
    <x v="13"/>
    <s v="CA1014KS123"/>
    <s v="12/07/2023"/>
    <s v="00:00:00"/>
    <s v="12/07/2023"/>
    <s v="23:59:59"/>
    <n v="23.999999999999996"/>
    <n v="0"/>
    <n v="0"/>
    <n v="0"/>
    <n v="0"/>
    <n v="0"/>
    <n v="0"/>
    <n v="23.999999999999996"/>
    <n v="6.9841666666666669"/>
    <n v="6.9841666666666669"/>
    <n v="0"/>
    <n v="17.015833333333333"/>
    <n v="17.014166666666668"/>
    <n v="14.165277777777778"/>
    <n v="2.8488888888888888"/>
    <n v="1.6666666666666668E-3"/>
    <n v="0"/>
    <n v="1.6666666666666668E-3"/>
    <n v="100"/>
    <n v="70.899305555555571"/>
    <n v="70.899305555555571"/>
    <n v="100"/>
    <n v="0"/>
    <n v="0"/>
    <n v="0"/>
    <n v="0.1674257635862024"/>
    <n v="0"/>
    <n v="17.015833333333333"/>
    <n v="0"/>
    <n v="17.015833333333333"/>
    <n v="0"/>
    <n v="0"/>
    <n v="0"/>
    <n v="14084.058999999999"/>
    <s v="Tonelada métrica"/>
    <n v="827.70315882266482"/>
    <n v="0"/>
    <s v="Oficializado"/>
  </r>
  <r>
    <x v="28"/>
    <s v="FROTA 01"/>
    <x v="6"/>
    <x v="6"/>
    <d v="1901-07-13T00:00:00"/>
    <n v="90"/>
    <x v="0"/>
    <s v="CA1014KS110"/>
    <s v="13/07/2023"/>
    <s v="00:00:00"/>
    <s v="13/07/2023"/>
    <s v="23:59:59"/>
    <n v="24.000000000000004"/>
    <n v="6.934444444444444"/>
    <n v="6.934444444444444"/>
    <n v="0"/>
    <n v="0"/>
    <n v="0"/>
    <n v="0"/>
    <n v="17.065555555555559"/>
    <n v="5.7674999999999992"/>
    <n v="5.7674999999999992"/>
    <n v="0"/>
    <n v="11.298055555555557"/>
    <n v="11.298055555555557"/>
    <n v="10.571666666666665"/>
    <n v="0.72638888888888897"/>
    <n v="0"/>
    <n v="0"/>
    <n v="0"/>
    <n v="71.106481481481481"/>
    <n v="66.203854417605314"/>
    <n v="47.075231481481481"/>
    <n v="61.966573731279617"/>
    <n v="0"/>
    <n v="0"/>
    <n v="1"/>
    <n v="6.4293265802866761E-2"/>
    <n v="0"/>
    <n v="11.298055555555557"/>
    <n v="6.934444444444444"/>
    <n v="11.298055555555557"/>
    <n v="6.934444444444444"/>
    <n v="1"/>
    <n v="0"/>
    <n v="8686.5879999999997"/>
    <s v="Tonelada métrica"/>
    <n v="768.85690261352704"/>
    <n v="0"/>
    <s v="Oficializado"/>
  </r>
  <r>
    <x v="28"/>
    <s v="FROTA 01"/>
    <x v="6"/>
    <x v="6"/>
    <d v="1901-07-13T00:00:00"/>
    <n v="90"/>
    <x v="1"/>
    <s v="CA1014KS111"/>
    <s v="13/07/2023"/>
    <s v="00:00:00"/>
    <s v="13/07/2023"/>
    <s v="23:59:59"/>
    <n v="23.999999999999996"/>
    <n v="4.9252777777777776"/>
    <n v="0"/>
    <n v="0"/>
    <n v="4.9252777777777776"/>
    <n v="4.9252777777777776"/>
    <n v="0"/>
    <n v="19.074722222222221"/>
    <n v="5.1369444444444445"/>
    <n v="5.1369444444444445"/>
    <n v="0"/>
    <n v="13.937777777777779"/>
    <n v="13.937777777777779"/>
    <n v="11.97777777777778"/>
    <n v="1.9600000000000002"/>
    <n v="0"/>
    <n v="0"/>
    <n v="0"/>
    <n v="79.478009259259267"/>
    <n v="73.069361720718234"/>
    <n v="58.07407407407409"/>
    <n v="100"/>
    <n v="0"/>
    <n v="0"/>
    <n v="0"/>
    <n v="0.140625"/>
    <n v="0"/>
    <n v="13.937777777777779"/>
    <n v="0"/>
    <n v="13.937777777777779"/>
    <n v="0"/>
    <n v="0"/>
    <n v="1"/>
    <n v="10053.386"/>
    <s v="Tonelada métrica"/>
    <n v="721.3047991071428"/>
    <n v="0"/>
    <s v="Oficializado"/>
  </r>
  <r>
    <x v="28"/>
    <s v="FROTA 01"/>
    <x v="6"/>
    <x v="6"/>
    <d v="1901-07-13T00:00:00"/>
    <n v="90"/>
    <x v="2"/>
    <s v="CA1014KS112"/>
    <s v="13/07/2023"/>
    <s v="00:00:00"/>
    <s v="13/07/2023"/>
    <s v="23:59:59"/>
    <n v="24.000000000000004"/>
    <n v="0"/>
    <n v="0"/>
    <n v="0"/>
    <n v="0"/>
    <n v="0"/>
    <n v="0"/>
    <n v="24.000000000000004"/>
    <n v="4.9372222222222222"/>
    <n v="4.9372222222222222"/>
    <n v="0"/>
    <n v="19.062777777777779"/>
    <n v="19.062777777777779"/>
    <n v="16.892777777777777"/>
    <n v="2.17"/>
    <n v="0"/>
    <n v="0"/>
    <n v="0"/>
    <n v="100"/>
    <n v="79.428240740740733"/>
    <n v="79.428240740740733"/>
    <n v="100"/>
    <n v="0"/>
    <n v="0"/>
    <n v="0"/>
    <n v="0.11383440678460058"/>
    <n v="0"/>
    <n v="19.062777777777779"/>
    <n v="0"/>
    <n v="19.062777777777779"/>
    <n v="0"/>
    <n v="0"/>
    <n v="0"/>
    <n v="13836.388999999999"/>
    <s v="Tonelada métrica"/>
    <n v="725.83278057878931"/>
    <n v="0"/>
    <s v="Oficializado"/>
  </r>
  <r>
    <x v="28"/>
    <s v="FROTA 01"/>
    <x v="6"/>
    <x v="6"/>
    <d v="1901-07-13T00:00:00"/>
    <n v="90"/>
    <x v="3"/>
    <s v="CA1014KS113"/>
    <s v="13/07/2023"/>
    <s v="00:00:00"/>
    <s v="13/07/2023"/>
    <s v="23:59:59"/>
    <n v="24.000000000000004"/>
    <n v="0"/>
    <n v="0"/>
    <n v="0"/>
    <n v="0"/>
    <n v="0"/>
    <n v="0"/>
    <n v="24.000000000000004"/>
    <n v="6.6705555555555556"/>
    <n v="6.6705555555555556"/>
    <n v="0"/>
    <n v="17.329444444444448"/>
    <n v="17.329444444444448"/>
    <n v="15.371944444444447"/>
    <n v="1.9575"/>
    <n v="0"/>
    <n v="0"/>
    <n v="0"/>
    <n v="100"/>
    <n v="72.206018518518519"/>
    <n v="72.206018518518519"/>
    <n v="100"/>
    <n v="0"/>
    <n v="0"/>
    <n v="0"/>
    <n v="0.11295803545667295"/>
    <n v="0"/>
    <n v="17.329444444444448"/>
    <n v="0"/>
    <n v="17.329444444444448"/>
    <n v="0"/>
    <n v="0"/>
    <n v="0"/>
    <n v="12367.402"/>
    <s v="Tonelada métrica"/>
    <n v="713.6640784791457"/>
    <n v="0"/>
    <s v="Oficializado"/>
  </r>
  <r>
    <x v="28"/>
    <s v="FROTA 01"/>
    <x v="6"/>
    <x v="6"/>
    <d v="1901-07-13T00:00:00"/>
    <n v="90"/>
    <x v="4"/>
    <s v="CA1014KS114"/>
    <s v="13/07/2023"/>
    <s v="00:00:00"/>
    <s v="13/07/2023"/>
    <s v="23:59:59"/>
    <n v="23.999999999999996"/>
    <n v="0"/>
    <n v="0"/>
    <n v="0"/>
    <n v="0"/>
    <n v="0"/>
    <n v="0"/>
    <n v="23.999999999999996"/>
    <n v="6.386388888888888"/>
    <n v="6.386388888888888"/>
    <n v="0"/>
    <n v="17.613611111111112"/>
    <n v="17.613611111111112"/>
    <n v="15.063333333333336"/>
    <n v="2.5502777777777776"/>
    <n v="0"/>
    <n v="0"/>
    <n v="0"/>
    <n v="100"/>
    <n v="73.390046296296305"/>
    <n v="73.390046296296305"/>
    <n v="100"/>
    <n v="0"/>
    <n v="0"/>
    <n v="0"/>
    <n v="0.1447901717421817"/>
    <n v="0"/>
    <n v="17.613611111111112"/>
    <n v="0"/>
    <n v="17.613611111111112"/>
    <n v="0"/>
    <n v="0"/>
    <n v="0"/>
    <n v="13408.146000000001"/>
    <s v="Tonelada métrica"/>
    <n v="761.23776750934428"/>
    <n v="0"/>
    <s v="Oficializado"/>
  </r>
  <r>
    <x v="28"/>
    <s v="FROTA 01"/>
    <x v="6"/>
    <x v="6"/>
    <d v="1901-07-13T00:00:00"/>
    <n v="90"/>
    <x v="5"/>
    <s v="CA1014KS115"/>
    <s v="13/07/2023"/>
    <s v="00:00:00"/>
    <s v="13/07/2023"/>
    <s v="23:59:59"/>
    <n v="24"/>
    <n v="0"/>
    <n v="0"/>
    <n v="0"/>
    <n v="0"/>
    <n v="0"/>
    <n v="0"/>
    <n v="24"/>
    <n v="5.2658333333333331"/>
    <n v="5.2658333333333331"/>
    <n v="0"/>
    <n v="18.734166666666667"/>
    <n v="18.734166666666667"/>
    <n v="16.513888888888886"/>
    <n v="2.2202777777777776"/>
    <n v="0"/>
    <n v="0"/>
    <n v="0"/>
    <n v="100"/>
    <n v="78.059027777777771"/>
    <n v="78.059027777777771"/>
    <n v="100"/>
    <n v="0"/>
    <n v="0"/>
    <n v="0"/>
    <n v="0.11851489405868658"/>
    <n v="0"/>
    <n v="18.734166666666667"/>
    <n v="0"/>
    <n v="18.734166666666667"/>
    <n v="0"/>
    <n v="0"/>
    <n v="0"/>
    <n v="14408.249"/>
    <s v="Tonelada métrica"/>
    <n v="769.08939993772594"/>
    <n v="0"/>
    <s v="Oficializado"/>
  </r>
  <r>
    <x v="28"/>
    <s v="FROTA 01"/>
    <x v="6"/>
    <x v="6"/>
    <d v="1901-07-13T00:00:00"/>
    <n v="90"/>
    <x v="6"/>
    <s v="CA1014KS116"/>
    <s v="13/07/2023"/>
    <s v="00:00:00"/>
    <s v="13/07/2023"/>
    <s v="23:59:59"/>
    <n v="24.000000000000004"/>
    <n v="0"/>
    <n v="0"/>
    <n v="0"/>
    <n v="0"/>
    <n v="0"/>
    <n v="0"/>
    <n v="24.000000000000004"/>
    <n v="5.8988888888888882"/>
    <n v="5.8988888888888882"/>
    <n v="0"/>
    <n v="18.101111111111113"/>
    <n v="18.101111111111113"/>
    <n v="15.963888888888892"/>
    <n v="2.1372222222222224"/>
    <n v="0"/>
    <n v="0"/>
    <n v="0"/>
    <n v="100"/>
    <n v="75.421296296296291"/>
    <n v="75.421296296296291"/>
    <n v="100"/>
    <n v="0"/>
    <n v="0"/>
    <n v="0"/>
    <n v="0.11807132772696581"/>
    <n v="0"/>
    <n v="18.101111111111113"/>
    <n v="0"/>
    <n v="18.101111111111113"/>
    <n v="0"/>
    <n v="0"/>
    <n v="0"/>
    <n v="17069.245999999999"/>
    <s v="Tonelada métrica"/>
    <n v="942.99437726352039"/>
    <n v="0"/>
    <s v="Oficializado"/>
  </r>
  <r>
    <x v="28"/>
    <s v="FROTA 01"/>
    <x v="6"/>
    <x v="6"/>
    <d v="1901-07-13T00:00:00"/>
    <n v="90"/>
    <x v="7"/>
    <s v="CA1014KS117"/>
    <s v="13/07/2023"/>
    <s v="00:00:00"/>
    <s v="13/07/2023"/>
    <s v="23:59:59"/>
    <n v="24"/>
    <n v="5.8508333333333331"/>
    <n v="0"/>
    <n v="0"/>
    <n v="5.8508333333333331"/>
    <n v="4.2675000000000001"/>
    <n v="1.5833333333333333"/>
    <n v="18.149166666666662"/>
    <n v="5.5072222222222225"/>
    <n v="5.5072222222222225"/>
    <n v="0"/>
    <n v="12.641944444444444"/>
    <n v="12.641944444444444"/>
    <n v="11.475555555555555"/>
    <n v="1.1663888888888889"/>
    <n v="0"/>
    <n v="0"/>
    <n v="0"/>
    <n v="75.621527777777757"/>
    <n v="69.655784624332327"/>
    <n v="52.674768518518519"/>
    <n v="100"/>
    <n v="0"/>
    <n v="0"/>
    <n v="0"/>
    <n v="9.2263408846213008E-2"/>
    <n v="0"/>
    <n v="12.641944444444444"/>
    <n v="0"/>
    <n v="6.3209722222222222"/>
    <n v="2.9254166666666666"/>
    <n v="2"/>
    <n v="1"/>
    <n v="8426.4030000000002"/>
    <s v="Tonelada métrica"/>
    <n v="666.54327085759462"/>
    <n v="0"/>
    <s v="Oficializado"/>
  </r>
  <r>
    <x v="28"/>
    <s v="FROTA 01"/>
    <x v="6"/>
    <x v="6"/>
    <d v="1901-07-13T00:00:00"/>
    <n v="90"/>
    <x v="8"/>
    <s v="CA1014KS118"/>
    <s v="13/07/2023"/>
    <s v="00:00:00"/>
    <s v="13/07/2023"/>
    <s v="23:59:59"/>
    <n v="23.999999999999996"/>
    <n v="16.386388888888888"/>
    <n v="16.386388888888888"/>
    <n v="0"/>
    <n v="0"/>
    <n v="0"/>
    <n v="0"/>
    <n v="7.613611111111112"/>
    <n v="2.1308333333333334"/>
    <n v="2.1308333333333334"/>
    <n v="0"/>
    <n v="5.4827777777777786"/>
    <n v="5.4827777777777786"/>
    <n v="4.8730555555555561"/>
    <n v="0.60972222222222228"/>
    <n v="0"/>
    <n v="0"/>
    <n v="0"/>
    <n v="31.72337962962964"/>
    <n v="72.012842496990046"/>
    <n v="22.844907407407415"/>
    <n v="25.070812534136095"/>
    <n v="0"/>
    <n v="0"/>
    <n v="0"/>
    <n v="0.11120680920052689"/>
    <n v="0"/>
    <n v="5.4827777777777786"/>
    <n v="0"/>
    <n v="5.4827777777777786"/>
    <n v="0"/>
    <n v="0"/>
    <n v="0"/>
    <n v="3558.9160000000002"/>
    <s v="Tonelada métrica"/>
    <n v="649.1081973857531"/>
    <n v="0"/>
    <s v="Oficializado"/>
  </r>
  <r>
    <x v="28"/>
    <s v="FROTA 02"/>
    <x v="6"/>
    <x v="6"/>
    <d v="1901-07-13T00:00:00"/>
    <n v="90"/>
    <x v="9"/>
    <s v="CA1014KS119"/>
    <s v="13/07/2023"/>
    <s v="00:00:00"/>
    <s v="13/07/2023"/>
    <s v="23:59:59"/>
    <n v="24"/>
    <n v="0"/>
    <n v="0"/>
    <n v="0"/>
    <n v="0"/>
    <n v="0"/>
    <n v="0"/>
    <n v="24"/>
    <n v="5.3883333333333336"/>
    <n v="5.3883333333333336"/>
    <n v="0"/>
    <n v="18.611666666666665"/>
    <n v="18.611666666666665"/>
    <n v="15.134166666666665"/>
    <n v="3.4775"/>
    <n v="0"/>
    <n v="0"/>
    <n v="0"/>
    <n v="100"/>
    <n v="77.5486111111111"/>
    <n v="77.5486111111111"/>
    <n v="100"/>
    <n v="0"/>
    <n v="0"/>
    <n v="0"/>
    <n v="0.18684516880093133"/>
    <n v="0"/>
    <n v="18.611666666666665"/>
    <n v="0"/>
    <n v="18.611666666666665"/>
    <n v="0"/>
    <n v="0"/>
    <n v="0"/>
    <n v="19218.61"/>
    <s v="Tonelada métrica"/>
    <n v="1032.6109071371006"/>
    <n v="0"/>
    <s v="Oficializado"/>
  </r>
  <r>
    <x v="28"/>
    <s v="FROTA 02"/>
    <x v="6"/>
    <x v="6"/>
    <d v="1901-07-13T00:00:00"/>
    <n v="90"/>
    <x v="10"/>
    <s v="CA1014KS120"/>
    <s v="13/07/2023"/>
    <s v="00:00:00"/>
    <s v="13/07/2023"/>
    <s v="23:59:59"/>
    <n v="23.999999999999993"/>
    <n v="0"/>
    <n v="0"/>
    <n v="0"/>
    <n v="0"/>
    <n v="0"/>
    <n v="0"/>
    <n v="23.999999999999993"/>
    <n v="5.0872222222222225"/>
    <n v="5.0872222222222225"/>
    <n v="0"/>
    <n v="18.912777777777777"/>
    <n v="18.912777777777777"/>
    <n v="17.512222222222221"/>
    <n v="1.4005555555555556"/>
    <n v="0"/>
    <n v="0"/>
    <n v="0"/>
    <n v="100"/>
    <n v="78.803240740740748"/>
    <n v="78.803240740740748"/>
    <n v="100"/>
    <n v="0"/>
    <n v="0"/>
    <n v="0"/>
    <n v="7.405340304908499E-2"/>
    <n v="0"/>
    <n v="18.912777777777777"/>
    <n v="0"/>
    <n v="18.912777777777777"/>
    <n v="0"/>
    <n v="0"/>
    <n v="0"/>
    <n v="13085.298000000001"/>
    <s v="Tonelada métrica"/>
    <n v="691.87605087683221"/>
    <n v="0"/>
    <s v="Oficializado"/>
  </r>
  <r>
    <x v="28"/>
    <s v="FROTA 02"/>
    <x v="6"/>
    <x v="6"/>
    <d v="1901-07-13T00:00:00"/>
    <n v="90"/>
    <x v="11"/>
    <s v="CA1014KS121"/>
    <s v="13/07/2023"/>
    <s v="00:00:00"/>
    <s v="13/07/2023"/>
    <s v="23:59:59"/>
    <n v="23.999999999999996"/>
    <n v="0"/>
    <n v="0"/>
    <n v="0"/>
    <n v="0"/>
    <n v="0"/>
    <n v="0"/>
    <n v="23.999999999999996"/>
    <n v="4.024166666666666"/>
    <n v="4.024166666666666"/>
    <n v="0"/>
    <n v="19.97583333333333"/>
    <n v="19.97583333333333"/>
    <n v="15.831388888888888"/>
    <n v="4.1444444444444448"/>
    <n v="0"/>
    <n v="0"/>
    <n v="0"/>
    <n v="100"/>
    <n v="83.232638888888886"/>
    <n v="83.232638888888886"/>
    <n v="100"/>
    <n v="0"/>
    <n v="0"/>
    <n v="0"/>
    <n v="0.20747291866560988"/>
    <n v="0"/>
    <n v="19.97583333333333"/>
    <n v="0"/>
    <n v="19.97583333333333"/>
    <n v="0"/>
    <n v="0"/>
    <n v="0"/>
    <n v="17383.535"/>
    <s v="Tonelada métrica"/>
    <n v="870.22827583329865"/>
    <n v="0"/>
    <s v="Oficializado"/>
  </r>
  <r>
    <x v="28"/>
    <s v="FROTA 02"/>
    <x v="6"/>
    <x v="6"/>
    <d v="1901-07-13T00:00:00"/>
    <n v="90"/>
    <x v="12"/>
    <s v="CA1014KS122"/>
    <s v="13/07/2023"/>
    <s v="00:00:00"/>
    <s v="13/07/2023"/>
    <s v="23:59:59"/>
    <n v="24.000000000000007"/>
    <n v="6.6069444444444443"/>
    <n v="0"/>
    <n v="6.6069444444444443"/>
    <n v="0"/>
    <n v="0"/>
    <n v="0"/>
    <n v="17.393055555555559"/>
    <n v="3.6824999999999992"/>
    <n v="3.6824999999999992"/>
    <n v="0"/>
    <n v="13.710555555555558"/>
    <n v="13.710555555555558"/>
    <n v="10.990555555555558"/>
    <n v="2.72"/>
    <n v="0"/>
    <n v="0"/>
    <n v="0"/>
    <n v="72.47106481481481"/>
    <n v="78.827756927253859"/>
    <n v="57.12731481481481"/>
    <n v="100"/>
    <n v="0"/>
    <n v="0"/>
    <n v="1"/>
    <n v="0.19838729284006643"/>
    <n v="0"/>
    <n v="13.710555555555558"/>
    <n v="6.6069444444444443"/>
    <n v="13.710555555555558"/>
    <n v="6.6069444444444443"/>
    <n v="1"/>
    <n v="0"/>
    <n v="10287.527"/>
    <s v="Tonelada métrica"/>
    <n v="750.33626159893004"/>
    <n v="0"/>
    <s v="Oficializado"/>
  </r>
  <r>
    <x v="28"/>
    <s v="FROTA 02"/>
    <x v="6"/>
    <x v="6"/>
    <d v="1901-07-13T00:00:00"/>
    <n v="90"/>
    <x v="13"/>
    <s v="CA1014KS123"/>
    <s v="13/07/2023"/>
    <s v="00:00:00"/>
    <s v="13/07/2023"/>
    <s v="23:59:59"/>
    <n v="24.000000000000004"/>
    <n v="0"/>
    <n v="0"/>
    <n v="0"/>
    <n v="0"/>
    <n v="0"/>
    <n v="0"/>
    <n v="24.000000000000004"/>
    <n v="4.983888888888889"/>
    <n v="4.983888888888889"/>
    <n v="0"/>
    <n v="19.016111111111108"/>
    <n v="19.016111111111108"/>
    <n v="16.107499999999998"/>
    <n v="2.908611111111111"/>
    <n v="0"/>
    <n v="0"/>
    <n v="0"/>
    <n v="100"/>
    <n v="79.233796296296276"/>
    <n v="79.233796296296276"/>
    <n v="100"/>
    <n v="0"/>
    <n v="0"/>
    <n v="0"/>
    <n v="0.15295509655555234"/>
    <n v="0"/>
    <n v="19.016111111111108"/>
    <n v="0"/>
    <n v="19.016111111111108"/>
    <n v="0"/>
    <n v="0"/>
    <n v="0"/>
    <n v="14959.196"/>
    <s v="Tonelada métrica"/>
    <n v="786.65905518712214"/>
    <n v="0"/>
    <s v="Oficializado"/>
  </r>
  <r>
    <x v="28"/>
    <s v="FROTA 01"/>
    <x v="6"/>
    <x v="6"/>
    <d v="1901-07-14T00:00:00"/>
    <n v="90"/>
    <x v="0"/>
    <s v="CA1014KS110"/>
    <s v="14/07/2023"/>
    <s v="00:00:00"/>
    <s v="14/07/2023"/>
    <s v="23:59:59"/>
    <n v="24"/>
    <n v="0"/>
    <n v="0"/>
    <n v="0"/>
    <n v="0"/>
    <n v="0"/>
    <n v="0"/>
    <n v="24"/>
    <n v="7.5794444444444435"/>
    <n v="7.5794444444444435"/>
    <n v="0"/>
    <n v="16.420555555555556"/>
    <n v="16.420555555555556"/>
    <n v="14.071111111111112"/>
    <n v="2.3494444444444449"/>
    <n v="0"/>
    <n v="0"/>
    <n v="0"/>
    <n v="100"/>
    <n v="68.418981481481481"/>
    <n v="68.418981481481481"/>
    <n v="100"/>
    <n v="0"/>
    <n v="0"/>
    <n v="0"/>
    <n v="0.14307947355956291"/>
    <n v="0"/>
    <n v="16.420555555555556"/>
    <n v="0"/>
    <n v="16.420555555555556"/>
    <n v="0"/>
    <n v="0"/>
    <n v="0"/>
    <n v="13800.1"/>
    <s v="Tonelada métrica"/>
    <n v="840.41614507561644"/>
    <n v="0"/>
    <s v="Oficializado"/>
  </r>
  <r>
    <x v="28"/>
    <s v="FROTA 01"/>
    <x v="6"/>
    <x v="6"/>
    <d v="1901-07-14T00:00:00"/>
    <n v="90"/>
    <x v="1"/>
    <s v="CA1014KS111"/>
    <s v="14/07/2023"/>
    <s v="00:00:00"/>
    <s v="14/07/2023"/>
    <s v="23:59:59"/>
    <n v="23.999999999999993"/>
    <n v="0"/>
    <n v="0"/>
    <n v="0"/>
    <n v="0"/>
    <n v="0"/>
    <n v="0"/>
    <n v="23.999999999999993"/>
    <n v="7.5761111111111115"/>
    <n v="7.5761111111111115"/>
    <n v="0"/>
    <n v="16.423888888888882"/>
    <n v="16.423888888888882"/>
    <n v="12.41333333333333"/>
    <n v="4.0105555555555554"/>
    <n v="0"/>
    <n v="0"/>
    <n v="0"/>
    <n v="100"/>
    <n v="68.432870370370352"/>
    <n v="68.432870370370352"/>
    <n v="100"/>
    <n v="0"/>
    <n v="0"/>
    <n v="0"/>
    <n v="0.24419037310151212"/>
    <n v="0"/>
    <n v="16.423888888888882"/>
    <n v="0"/>
    <n v="16.423888888888882"/>
    <n v="0"/>
    <n v="0"/>
    <n v="0"/>
    <n v="15091.8"/>
    <s v="Tonelada métrica"/>
    <n v="918.89321110848073"/>
    <n v="0"/>
    <s v="Oficializado"/>
  </r>
  <r>
    <x v="28"/>
    <s v="FROTA 01"/>
    <x v="6"/>
    <x v="6"/>
    <d v="1901-07-14T00:00:00"/>
    <n v="90"/>
    <x v="2"/>
    <s v="CA1014KS112"/>
    <s v="14/07/2023"/>
    <s v="00:00:00"/>
    <s v="14/07/2023"/>
    <s v="23:59:59"/>
    <n v="23.999999999999993"/>
    <n v="0"/>
    <n v="0"/>
    <n v="0"/>
    <n v="0"/>
    <n v="0"/>
    <n v="0"/>
    <n v="23.999999999999993"/>
    <n v="7.1613888888888884"/>
    <n v="7.1613888888888884"/>
    <n v="0"/>
    <n v="16.838611111111113"/>
    <n v="16.838611111111113"/>
    <n v="14.150277777777779"/>
    <n v="2.6883333333333335"/>
    <n v="0"/>
    <n v="0"/>
    <n v="0"/>
    <n v="100"/>
    <n v="70.160879629629662"/>
    <n v="70.160879629629662"/>
    <n v="100"/>
    <n v="0"/>
    <n v="0"/>
    <n v="0"/>
    <n v="0.15965291410283902"/>
    <n v="0"/>
    <n v="16.838611111111113"/>
    <n v="0"/>
    <n v="16.838611111111113"/>
    <n v="0"/>
    <n v="0"/>
    <n v="0"/>
    <n v="10854.398999999999"/>
    <s v="Tonelada métrica"/>
    <n v="644.61367558026359"/>
    <n v="0"/>
    <s v="Oficializado"/>
  </r>
  <r>
    <x v="28"/>
    <s v="FROTA 01"/>
    <x v="6"/>
    <x v="6"/>
    <d v="1901-07-14T00:00:00"/>
    <n v="90"/>
    <x v="3"/>
    <s v="CA1014KS113"/>
    <s v="14/07/2023"/>
    <s v="00:00:00"/>
    <s v="14/07/2023"/>
    <s v="23:59:59"/>
    <n v="23.999999999999996"/>
    <n v="0"/>
    <n v="0"/>
    <n v="0"/>
    <n v="0"/>
    <n v="0"/>
    <n v="0"/>
    <n v="23.999999999999996"/>
    <n v="9.0455555555555556"/>
    <n v="9.0455555555555556"/>
    <n v="0"/>
    <n v="14.954444444444444"/>
    <n v="14.954444444444444"/>
    <n v="13.793333333333335"/>
    <n v="1.1611111111111112"/>
    <n v="0"/>
    <n v="0"/>
    <n v="0"/>
    <n v="100"/>
    <n v="62.310185185185198"/>
    <n v="62.310185185185198"/>
    <n v="100"/>
    <n v="0"/>
    <n v="0"/>
    <n v="0"/>
    <n v="7.7643212720112945E-2"/>
    <n v="0"/>
    <n v="14.954444444444444"/>
    <n v="0"/>
    <n v="14.954444444444444"/>
    <n v="0"/>
    <n v="0"/>
    <n v="0"/>
    <n v="11344.2"/>
    <s v="Tonelada métrica"/>
    <n v="758.58384723976542"/>
    <n v="0"/>
    <s v="Oficializado"/>
  </r>
  <r>
    <x v="28"/>
    <s v="FROTA 01"/>
    <x v="6"/>
    <x v="6"/>
    <d v="1901-07-14T00:00:00"/>
    <n v="90"/>
    <x v="4"/>
    <s v="CA1014KS114"/>
    <s v="14/07/2023"/>
    <s v="00:00:00"/>
    <s v="14/07/2023"/>
    <s v="23:59:59"/>
    <n v="24.000000000000007"/>
    <n v="0"/>
    <n v="0"/>
    <n v="0"/>
    <n v="0"/>
    <n v="0"/>
    <n v="0"/>
    <n v="24.000000000000007"/>
    <n v="9.1386111111111124"/>
    <n v="9.1386111111111124"/>
    <n v="0"/>
    <n v="14.861388888888888"/>
    <n v="14.861388888888888"/>
    <n v="14.0375"/>
    <n v="0.82388888888888889"/>
    <n v="0"/>
    <n v="0"/>
    <n v="0"/>
    <n v="100"/>
    <n v="61.922453703703681"/>
    <n v="61.922453703703681"/>
    <n v="100"/>
    <n v="0"/>
    <n v="0"/>
    <n v="0"/>
    <n v="5.543821610811013E-2"/>
    <n v="0"/>
    <n v="14.861388888888888"/>
    <n v="0"/>
    <n v="14.861388888888888"/>
    <n v="0"/>
    <n v="0"/>
    <n v="0"/>
    <n v="12361.601000000001"/>
    <s v="Tonelada métrica"/>
    <n v="831.79311788564746"/>
    <n v="0"/>
    <s v="Oficializado"/>
  </r>
  <r>
    <x v="28"/>
    <s v="FROTA 01"/>
    <x v="6"/>
    <x v="6"/>
    <d v="1901-07-14T00:00:00"/>
    <n v="90"/>
    <x v="5"/>
    <s v="CA1014KS115"/>
    <s v="14/07/2023"/>
    <s v="00:00:00"/>
    <s v="14/07/2023"/>
    <s v="23:59:59"/>
    <n v="24"/>
    <n v="0"/>
    <n v="0"/>
    <n v="0"/>
    <n v="0"/>
    <n v="0"/>
    <n v="0"/>
    <n v="24"/>
    <n v="8.151944444444446"/>
    <n v="8.151944444444446"/>
    <n v="0"/>
    <n v="15.848055555555556"/>
    <n v="15.848055555555556"/>
    <n v="14.23"/>
    <n v="1.6180555555555556"/>
    <n v="0"/>
    <n v="0"/>
    <n v="0"/>
    <n v="100"/>
    <n v="66.03356481481481"/>
    <n v="66.03356481481481"/>
    <n v="100"/>
    <n v="0"/>
    <n v="0"/>
    <n v="0"/>
    <n v="0.10209804918233922"/>
    <n v="0"/>
    <n v="15.848055555555556"/>
    <n v="0"/>
    <n v="15.848055555555556"/>
    <n v="0"/>
    <n v="0"/>
    <n v="0"/>
    <n v="11665.9"/>
    <s v="Tonelada métrica"/>
    <n v="736.10923176695337"/>
    <n v="0"/>
    <s v="Oficializado"/>
  </r>
  <r>
    <x v="28"/>
    <s v="FROTA 01"/>
    <x v="6"/>
    <x v="6"/>
    <d v="1901-07-14T00:00:00"/>
    <n v="90"/>
    <x v="6"/>
    <s v="CA1014KS116"/>
    <s v="14/07/2023"/>
    <s v="00:00:00"/>
    <s v="14/07/2023"/>
    <s v="23:59:59"/>
    <n v="23.999999999999996"/>
    <n v="0"/>
    <n v="0"/>
    <n v="0"/>
    <n v="0"/>
    <n v="0"/>
    <n v="0"/>
    <n v="23.999999999999996"/>
    <n v="6.8513888888888888"/>
    <n v="6.8513888888888888"/>
    <n v="0"/>
    <n v="17.148611111111109"/>
    <n v="17.148611111111109"/>
    <n v="14.712777777777776"/>
    <n v="2.4358333333333331"/>
    <n v="0"/>
    <n v="0"/>
    <n v="0"/>
    <n v="100"/>
    <n v="71.452546296296291"/>
    <n v="71.452546296296291"/>
    <n v="100"/>
    <n v="0"/>
    <n v="0"/>
    <n v="0"/>
    <n v="0.14204260144164574"/>
    <n v="0"/>
    <n v="17.148611111111109"/>
    <n v="0"/>
    <n v="17.148611111111109"/>
    <n v="0"/>
    <n v="0"/>
    <n v="0"/>
    <n v="12002.4"/>
    <s v="Tonelada métrica"/>
    <n v="699.90507815663727"/>
    <n v="0"/>
    <s v="Oficializado"/>
  </r>
  <r>
    <x v="28"/>
    <s v="FROTA 01"/>
    <x v="6"/>
    <x v="6"/>
    <d v="1901-07-14T00:00:00"/>
    <n v="90"/>
    <x v="7"/>
    <s v="CA1014KS117"/>
    <s v="14/07/2023"/>
    <s v="00:00:00"/>
    <s v="14/07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28"/>
    <s v="FROTA 01"/>
    <x v="6"/>
    <x v="6"/>
    <d v="1901-07-14T00:00:00"/>
    <n v="90"/>
    <x v="8"/>
    <s v="CA1014KS118"/>
    <s v="14/07/2023"/>
    <s v="00:00:00"/>
    <s v="14/07/2023"/>
    <s v="23:59:59"/>
    <n v="24"/>
    <n v="0"/>
    <n v="0"/>
    <n v="0"/>
    <n v="0"/>
    <n v="0"/>
    <n v="0"/>
    <n v="24"/>
    <n v="7.4008333333333329"/>
    <n v="7.4008333333333329"/>
    <n v="0"/>
    <n v="16.599166666666665"/>
    <n v="16.599166666666665"/>
    <n v="14.265277777777779"/>
    <n v="2.3338888888888887"/>
    <n v="0"/>
    <n v="0"/>
    <n v="0"/>
    <n v="100"/>
    <n v="69.163194444444443"/>
    <n v="69.163194444444443"/>
    <n v="100"/>
    <n v="0"/>
    <n v="0"/>
    <n v="0"/>
    <n v="0.14060277457034323"/>
    <n v="0"/>
    <n v="16.599166666666665"/>
    <n v="0"/>
    <n v="16.599166666666665"/>
    <n v="0"/>
    <n v="0"/>
    <n v="0"/>
    <n v="11155.2"/>
    <s v="Tonelada métrica"/>
    <n v="672.03373663336538"/>
    <n v="0"/>
    <s v="Oficializado"/>
  </r>
  <r>
    <x v="28"/>
    <s v="FROTA 02"/>
    <x v="6"/>
    <x v="6"/>
    <d v="1901-07-14T00:00:00"/>
    <n v="90"/>
    <x v="9"/>
    <s v="CA1014KS119"/>
    <s v="14/07/2023"/>
    <s v="00:00:00"/>
    <s v="14/07/2023"/>
    <s v="23:59:59"/>
    <n v="24"/>
    <n v="0"/>
    <n v="0"/>
    <n v="0"/>
    <n v="0"/>
    <n v="0"/>
    <n v="0"/>
    <n v="24"/>
    <n v="5.786944444444444"/>
    <n v="5.786944444444444"/>
    <n v="0"/>
    <n v="18.213055555555552"/>
    <n v="18.213055555555552"/>
    <n v="14.412499999999998"/>
    <n v="3.8005555555555555"/>
    <n v="0"/>
    <n v="0"/>
    <n v="0"/>
    <n v="100"/>
    <n v="75.887731481481467"/>
    <n v="75.887731481481467"/>
    <n v="100"/>
    <n v="0"/>
    <n v="0"/>
    <n v="0"/>
    <n v="0.20867204538868642"/>
    <n v="0"/>
    <n v="18.213055555555552"/>
    <n v="0"/>
    <n v="18.213055555555552"/>
    <n v="0"/>
    <n v="0"/>
    <n v="0"/>
    <n v="13292.599"/>
    <s v="Tonelada métrica"/>
    <n v="729.83904098098117"/>
    <n v="0"/>
    <s v="Oficializado"/>
  </r>
  <r>
    <x v="28"/>
    <s v="FROTA 02"/>
    <x v="6"/>
    <x v="6"/>
    <d v="1901-07-14T00:00:00"/>
    <n v="90"/>
    <x v="10"/>
    <s v="CA1014KS120"/>
    <s v="14/07/2023"/>
    <s v="00:00:00"/>
    <s v="14/07/2023"/>
    <s v="23:59:59"/>
    <n v="23.999999999999996"/>
    <n v="0"/>
    <n v="0"/>
    <n v="0"/>
    <n v="0"/>
    <n v="0"/>
    <n v="0"/>
    <n v="23.999999999999996"/>
    <n v="7.8369444444444447"/>
    <n v="7.8369444444444447"/>
    <n v="0"/>
    <n v="16.163055555555555"/>
    <n v="16.163055555555555"/>
    <n v="14.221666666666666"/>
    <n v="1.9413888888888888"/>
    <n v="0"/>
    <n v="0"/>
    <n v="0"/>
    <n v="100"/>
    <n v="67.346064814814824"/>
    <n v="67.346064814814824"/>
    <n v="100"/>
    <n v="0"/>
    <n v="0"/>
    <n v="0"/>
    <n v="0.12011273995909739"/>
    <n v="0"/>
    <n v="16.163055555555555"/>
    <n v="0"/>
    <n v="16.163055555555555"/>
    <n v="0"/>
    <n v="0"/>
    <n v="0"/>
    <n v="12065.2"/>
    <s v="Tonelada métrica"/>
    <n v="746.46776771443785"/>
    <n v="0"/>
    <s v="Oficializado"/>
  </r>
  <r>
    <x v="28"/>
    <s v="FROTA 02"/>
    <x v="6"/>
    <x v="6"/>
    <d v="1901-07-14T00:00:00"/>
    <n v="90"/>
    <x v="11"/>
    <s v="CA1014KS121"/>
    <s v="14/07/2023"/>
    <s v="00:00:00"/>
    <s v="14/07/2023"/>
    <s v="23:59:59"/>
    <n v="23.999999999999996"/>
    <n v="0"/>
    <n v="0"/>
    <n v="0"/>
    <n v="0"/>
    <n v="0"/>
    <n v="0"/>
    <n v="23.999999999999996"/>
    <n v="7.3222222222222229"/>
    <n v="7.3222222222222229"/>
    <n v="0"/>
    <n v="16.677777777777777"/>
    <n v="16.677777777777777"/>
    <n v="13.288611111111109"/>
    <n v="3.3891666666666667"/>
    <n v="0"/>
    <n v="0"/>
    <n v="0"/>
    <n v="100"/>
    <n v="69.490740740740748"/>
    <n v="69.490740740740748"/>
    <n v="100"/>
    <n v="0"/>
    <n v="0"/>
    <n v="0"/>
    <n v="0.2032145236508994"/>
    <n v="0"/>
    <n v="16.677777777777777"/>
    <n v="0"/>
    <n v="16.677777777777777"/>
    <n v="0"/>
    <n v="0"/>
    <n v="0"/>
    <n v="13408.9"/>
    <s v="Tonelada métrica"/>
    <n v="803.99800133244537"/>
    <n v="0"/>
    <s v="Oficializado"/>
  </r>
  <r>
    <x v="28"/>
    <s v="FROTA 02"/>
    <x v="6"/>
    <x v="6"/>
    <d v="1901-07-14T00:00:00"/>
    <n v="90"/>
    <x v="12"/>
    <s v="CA1014KS122"/>
    <s v="14/07/2023"/>
    <s v="00:00:00"/>
    <s v="14/07/2023"/>
    <s v="23:59:59"/>
    <n v="23.999999999999993"/>
    <n v="0"/>
    <n v="0"/>
    <n v="0"/>
    <n v="0"/>
    <n v="0"/>
    <n v="0"/>
    <n v="23.999999999999993"/>
    <n v="7.9191666666666665"/>
    <n v="7.9191666666666665"/>
    <n v="0"/>
    <n v="16.080833333333334"/>
    <n v="16.080833333333334"/>
    <n v="13.60888888888889"/>
    <n v="2.4719444444444441"/>
    <n v="0"/>
    <n v="0"/>
    <n v="0"/>
    <n v="100"/>
    <n v="67.003472222222243"/>
    <n v="67.003472222222243"/>
    <n v="100"/>
    <n v="0"/>
    <n v="0"/>
    <n v="0"/>
    <n v="0.15371992192223313"/>
    <n v="0"/>
    <n v="16.080833333333334"/>
    <n v="0"/>
    <n v="16.080833333333334"/>
    <n v="0"/>
    <n v="0"/>
    <n v="0"/>
    <n v="10439"/>
    <s v="Tonelada métrica"/>
    <n v="649.15790019173971"/>
    <n v="0"/>
    <s v="Oficializado"/>
  </r>
  <r>
    <x v="28"/>
    <s v="FROTA 02"/>
    <x v="6"/>
    <x v="6"/>
    <d v="1901-07-14T00:00:00"/>
    <n v="90"/>
    <x v="13"/>
    <s v="CA1014KS123"/>
    <s v="14/07/2023"/>
    <s v="00:00:00"/>
    <s v="14/07/2023"/>
    <s v="23:59:59"/>
    <n v="24"/>
    <n v="0"/>
    <n v="0"/>
    <n v="0"/>
    <n v="0"/>
    <n v="0"/>
    <n v="0"/>
    <n v="24"/>
    <n v="5.8808333333333342"/>
    <n v="5.8808333333333342"/>
    <n v="0"/>
    <n v="18.119166666666668"/>
    <n v="18.119166666666668"/>
    <n v="14.271944444444445"/>
    <n v="3.8472222222222223"/>
    <n v="0"/>
    <n v="0"/>
    <n v="0"/>
    <n v="100"/>
    <n v="75.496527777777786"/>
    <n v="75.496527777777786"/>
    <n v="100"/>
    <n v="0"/>
    <n v="0"/>
    <n v="0"/>
    <n v="0.21232887212742796"/>
    <n v="0"/>
    <n v="18.119166666666668"/>
    <n v="0"/>
    <n v="18.119166666666668"/>
    <n v="0"/>
    <n v="0"/>
    <n v="0"/>
    <n v="14342.101000000001"/>
    <s v="Tonelada métrica"/>
    <n v="791.54308053166528"/>
    <n v="0"/>
    <s v="Oficializado"/>
  </r>
  <r>
    <x v="28"/>
    <s v="FROTA 01"/>
    <x v="6"/>
    <x v="6"/>
    <d v="1901-07-15T00:00:00"/>
    <n v="90"/>
    <x v="0"/>
    <s v="CA1014KS110"/>
    <s v="15/07/2023"/>
    <s v="00:00:00"/>
    <s v="15/07/2023"/>
    <s v="23:59:59"/>
    <n v="23.999999999999996"/>
    <n v="0"/>
    <n v="0"/>
    <n v="0"/>
    <n v="0"/>
    <n v="0"/>
    <n v="0"/>
    <n v="23.999999999999996"/>
    <n v="7.5066666666666659"/>
    <n v="7.5066666666666659"/>
    <n v="0"/>
    <n v="16.493333333333336"/>
    <n v="16.493333333333336"/>
    <n v="13.746666666666668"/>
    <n v="2.7466666666666666"/>
    <n v="0"/>
    <n v="0"/>
    <n v="0"/>
    <n v="100"/>
    <n v="68.722222222222243"/>
    <n v="68.722222222222243"/>
    <n v="100"/>
    <n v="0"/>
    <n v="0"/>
    <n v="0"/>
    <n v="0.16653193209377523"/>
    <n v="0"/>
    <n v="16.493333333333336"/>
    <n v="0"/>
    <n v="16.493333333333336"/>
    <n v="0"/>
    <n v="0"/>
    <n v="0"/>
    <n v="11849.7"/>
    <s v="Tonelada métrica"/>
    <n v="718.45392077607141"/>
    <n v="0"/>
    <s v="Oficializado"/>
  </r>
  <r>
    <x v="28"/>
    <s v="FROTA 01"/>
    <x v="6"/>
    <x v="6"/>
    <d v="1901-07-15T00:00:00"/>
    <n v="90"/>
    <x v="1"/>
    <s v="CA1014KS111"/>
    <s v="15/07/2023"/>
    <s v="00:00:00"/>
    <s v="15/07/2023"/>
    <s v="23:59:59"/>
    <n v="23.999999999999996"/>
    <n v="0"/>
    <n v="0"/>
    <n v="0"/>
    <n v="0"/>
    <n v="0"/>
    <n v="0"/>
    <n v="23.999999999999996"/>
    <n v="8.16"/>
    <n v="8.16"/>
    <n v="0"/>
    <n v="15.84"/>
    <n v="15.84"/>
    <n v="11.865"/>
    <n v="3.9749999999999996"/>
    <n v="0"/>
    <n v="0"/>
    <n v="0"/>
    <n v="100"/>
    <n v="66.000000000000014"/>
    <n v="66.000000000000014"/>
    <n v="100"/>
    <n v="0"/>
    <n v="0"/>
    <n v="0"/>
    <n v="0.25094696969696967"/>
    <n v="0"/>
    <n v="15.84"/>
    <n v="0"/>
    <n v="15.84"/>
    <n v="0"/>
    <n v="0"/>
    <n v="0"/>
    <n v="11878.398999999999"/>
    <s v="Tonelada métrica"/>
    <n v="749.8989267676767"/>
    <n v="0"/>
    <s v="Oficializado"/>
  </r>
  <r>
    <x v="28"/>
    <s v="FROTA 01"/>
    <x v="6"/>
    <x v="6"/>
    <d v="1901-07-15T00:00:00"/>
    <n v="90"/>
    <x v="2"/>
    <s v="CA1014KS112"/>
    <s v="15/07/2023"/>
    <s v="00:00:00"/>
    <s v="15/07/2023"/>
    <s v="23:59:59"/>
    <n v="24.000000000000004"/>
    <n v="0"/>
    <n v="0"/>
    <n v="0"/>
    <n v="0"/>
    <n v="0"/>
    <n v="0"/>
    <n v="24.000000000000004"/>
    <n v="10.481111111111112"/>
    <n v="10.481111111111112"/>
    <n v="0"/>
    <n v="13.518888888888888"/>
    <n v="13.518888888888888"/>
    <n v="10.989444444444443"/>
    <n v="2.5294444444444446"/>
    <n v="0"/>
    <n v="0"/>
    <n v="0"/>
    <n v="100"/>
    <n v="56.328703703703695"/>
    <n v="56.328703703703695"/>
    <n v="100"/>
    <n v="0"/>
    <n v="0"/>
    <n v="0"/>
    <n v="0.18710446289142765"/>
    <n v="0"/>
    <n v="13.518888888888888"/>
    <n v="0"/>
    <n v="13.518888888888888"/>
    <n v="0"/>
    <n v="0"/>
    <n v="0"/>
    <n v="8314.2000000000007"/>
    <s v="Tonelada métrica"/>
    <n v="615.00616421467862"/>
    <n v="0"/>
    <s v="Oficializado"/>
  </r>
  <r>
    <x v="28"/>
    <s v="FROTA 01"/>
    <x v="6"/>
    <x v="6"/>
    <d v="1901-07-15T00:00:00"/>
    <n v="90"/>
    <x v="3"/>
    <s v="CA1014KS113"/>
    <s v="15/07/2023"/>
    <s v="00:00:00"/>
    <s v="15/07/2023"/>
    <s v="23:59:59"/>
    <n v="23.999999999999989"/>
    <n v="0"/>
    <n v="0"/>
    <n v="0"/>
    <n v="0"/>
    <n v="0"/>
    <n v="0"/>
    <n v="23.999999999999989"/>
    <n v="9.2555555555555564"/>
    <n v="9.2555555555555564"/>
    <n v="0"/>
    <n v="14.744444444444447"/>
    <n v="14.744444444444447"/>
    <n v="12.011111111111111"/>
    <n v="2.7333333333333334"/>
    <n v="0"/>
    <n v="0"/>
    <n v="0"/>
    <n v="100"/>
    <n v="61.435185185185226"/>
    <n v="61.435185185185226"/>
    <n v="100"/>
    <n v="0"/>
    <n v="0"/>
    <n v="0"/>
    <n v="0.18538055764883193"/>
    <n v="0"/>
    <n v="14.744444444444447"/>
    <n v="0"/>
    <n v="14.744444444444447"/>
    <n v="0"/>
    <n v="0"/>
    <n v="0"/>
    <n v="11274.198"/>
    <s v="Tonelada métrica"/>
    <n v="764.64040693293168"/>
    <n v="0"/>
    <s v="Oficializado"/>
  </r>
  <r>
    <x v="28"/>
    <s v="FROTA 01"/>
    <x v="6"/>
    <x v="6"/>
    <d v="1901-07-15T00:00:00"/>
    <n v="90"/>
    <x v="4"/>
    <s v="CA1014KS114"/>
    <s v="15/07/2023"/>
    <s v="00:00:00"/>
    <s v="15/07/2023"/>
    <s v="23:59:59"/>
    <n v="24"/>
    <n v="0.98861111111111111"/>
    <n v="0"/>
    <n v="0.98861111111111111"/>
    <n v="0"/>
    <n v="0"/>
    <n v="0"/>
    <n v="23.011388888888888"/>
    <n v="7.6416666666666666"/>
    <n v="7.6416666666666666"/>
    <n v="0"/>
    <n v="15.369722222222222"/>
    <n v="15.369722222222222"/>
    <n v="12.600555555555555"/>
    <n v="2.7691666666666666"/>
    <n v="0"/>
    <n v="0"/>
    <n v="0"/>
    <n v="95.880787037037024"/>
    <n v="66.791805989787662"/>
    <n v="64.040509259259267"/>
    <n v="100"/>
    <n v="0"/>
    <n v="0"/>
    <n v="1"/>
    <n v="0.18017024814299398"/>
    <n v="0"/>
    <n v="15.369722222222222"/>
    <n v="0.98861111111111111"/>
    <n v="15.369722222222222"/>
    <n v="0.98861111111111111"/>
    <n v="1"/>
    <n v="0"/>
    <n v="10974.601000000001"/>
    <s v="Tonelada métrica"/>
    <n v="714.04029567511895"/>
    <n v="0"/>
    <s v="Oficializado"/>
  </r>
  <r>
    <x v="28"/>
    <s v="FROTA 01"/>
    <x v="6"/>
    <x v="6"/>
    <d v="1901-07-15T00:00:00"/>
    <n v="90"/>
    <x v="5"/>
    <s v="CA1014KS115"/>
    <s v="15/07/2023"/>
    <s v="00:00:00"/>
    <s v="15/07/2023"/>
    <s v="23:59:59"/>
    <n v="24.000000000000004"/>
    <n v="6.1194444444444445"/>
    <n v="0"/>
    <n v="0"/>
    <n v="6.1194444444444445"/>
    <n v="6.1194444444444445"/>
    <n v="0"/>
    <n v="17.880555555555564"/>
    <n v="6.1419444444444444"/>
    <n v="6.1419444444444444"/>
    <n v="0"/>
    <n v="11.738611111111114"/>
    <n v="11.738611111111114"/>
    <n v="9.4152777777777796"/>
    <n v="2.3233333333333333"/>
    <n v="0"/>
    <n v="0"/>
    <n v="0"/>
    <n v="74.502314814814838"/>
    <n v="65.650147584278372"/>
    <n v="48.910879629629633"/>
    <n v="100"/>
    <n v="0"/>
    <n v="0"/>
    <n v="0"/>
    <n v="0.19792233607042281"/>
    <n v="0"/>
    <n v="11.738611111111114"/>
    <n v="0"/>
    <n v="2.9346527777777784"/>
    <n v="1.5298611111111111"/>
    <n v="4"/>
    <n v="1"/>
    <n v="7829.1"/>
    <s v="Tonelada métrica"/>
    <n v="666.95283844861456"/>
    <n v="0"/>
    <s v="Oficializado"/>
  </r>
  <r>
    <x v="28"/>
    <s v="FROTA 01"/>
    <x v="6"/>
    <x v="6"/>
    <d v="1901-07-15T00:00:00"/>
    <n v="90"/>
    <x v="6"/>
    <s v="CA1014KS116"/>
    <s v="15/07/2023"/>
    <s v="00:00:00"/>
    <s v="15/07/2023"/>
    <s v="23:59:59"/>
    <n v="23.999999999999993"/>
    <n v="1.2486111111111111"/>
    <n v="1.2486111111111111"/>
    <n v="0"/>
    <n v="0"/>
    <n v="0"/>
    <n v="0"/>
    <n v="22.751388888888883"/>
    <n v="8.5713888888888885"/>
    <n v="8.5713888888888885"/>
    <n v="0"/>
    <n v="14.18"/>
    <n v="14.18"/>
    <n v="11.614166666666668"/>
    <n v="2.565833333333333"/>
    <n v="0"/>
    <n v="0"/>
    <n v="0"/>
    <n v="94.797453703703709"/>
    <n v="62.325865331786844"/>
    <n v="59.083333333333357"/>
    <n v="91.907171020650651"/>
    <n v="0"/>
    <n v="0"/>
    <n v="1"/>
    <n v="0.1809473436765397"/>
    <n v="0"/>
    <n v="14.18"/>
    <n v="1.2486111111111111"/>
    <n v="14.18"/>
    <n v="1.2486111111111111"/>
    <n v="1"/>
    <n v="0"/>
    <n v="9344.7009999999991"/>
    <s v="Tonelada métrica"/>
    <n v="659.00571227080388"/>
    <n v="0"/>
    <s v="Oficializado"/>
  </r>
  <r>
    <x v="28"/>
    <s v="FROTA 01"/>
    <x v="6"/>
    <x v="6"/>
    <d v="1901-07-15T00:00:00"/>
    <n v="90"/>
    <x v="7"/>
    <s v="CA1014KS117"/>
    <s v="15/07/2023"/>
    <s v="00:00:00"/>
    <s v="15/07/2023"/>
    <s v="23:59:59"/>
    <n v="24"/>
    <n v="1.4827777777777778"/>
    <n v="0"/>
    <n v="0"/>
    <n v="1.4827777777777778"/>
    <n v="1.4827777777777778"/>
    <n v="0"/>
    <n v="22.517222222222223"/>
    <n v="11.151666666666666"/>
    <n v="11.151666666666666"/>
    <n v="0"/>
    <n v="11.365555555555556"/>
    <n v="11.365555555555556"/>
    <n v="9.029166666666665"/>
    <n v="2.3363888888888891"/>
    <n v="0"/>
    <n v="0"/>
    <n v="0"/>
    <n v="93.821759259259267"/>
    <n v="50.47494510374775"/>
    <n v="47.356481481481481"/>
    <n v="100"/>
    <n v="0"/>
    <n v="0"/>
    <n v="0"/>
    <n v="0.20556750415485386"/>
    <n v="0"/>
    <n v="11.365555555555556"/>
    <n v="0"/>
    <n v="11.365555555555556"/>
    <n v="0"/>
    <n v="0"/>
    <n v="1"/>
    <n v="8192.1990000000005"/>
    <s v="Tonelada métrica"/>
    <n v="720.79177827744627"/>
    <n v="0"/>
    <s v="Oficializado"/>
  </r>
  <r>
    <x v="28"/>
    <s v="FROTA 01"/>
    <x v="6"/>
    <x v="6"/>
    <d v="1901-07-15T00:00:00"/>
    <n v="90"/>
    <x v="8"/>
    <s v="CA1014KS118"/>
    <s v="15/07/2023"/>
    <s v="00:00:00"/>
    <s v="15/07/2023"/>
    <s v="23:59:59"/>
    <n v="23.999999999999996"/>
    <n v="0"/>
    <n v="0"/>
    <n v="0"/>
    <n v="0"/>
    <n v="0"/>
    <n v="0"/>
    <n v="23.999999999999996"/>
    <n v="9.043333333333333"/>
    <n v="9.043333333333333"/>
    <n v="0"/>
    <n v="14.956666666666667"/>
    <n v="14.956666666666667"/>
    <n v="12.475277777777778"/>
    <n v="2.4813888888888886"/>
    <n v="0"/>
    <n v="0"/>
    <n v="0"/>
    <n v="100"/>
    <n v="62.31944444444445"/>
    <n v="62.31944444444445"/>
    <n v="100"/>
    <n v="0"/>
    <n v="0"/>
    <n v="0"/>
    <n v="0.16590520763687688"/>
    <n v="0"/>
    <n v="14.956666666666667"/>
    <n v="0"/>
    <n v="14.956666666666667"/>
    <n v="0"/>
    <n v="0"/>
    <n v="0"/>
    <n v="12474.401"/>
    <s v="Tonelada métrica"/>
    <n v="834.03617116113196"/>
    <n v="0"/>
    <s v="Oficializado"/>
  </r>
  <r>
    <x v="28"/>
    <s v="FROTA 02"/>
    <x v="6"/>
    <x v="6"/>
    <d v="1901-07-15T00:00:00"/>
    <n v="90"/>
    <x v="9"/>
    <s v="CA1014KS119"/>
    <s v="15/07/2023"/>
    <s v="00:00:00"/>
    <s v="15/07/2023"/>
    <s v="23:59:59"/>
    <n v="23.999999999999996"/>
    <n v="0"/>
    <n v="0"/>
    <n v="0"/>
    <n v="0"/>
    <n v="0"/>
    <n v="0"/>
    <n v="23.999999999999996"/>
    <n v="8.2533333333333321"/>
    <n v="8.2533333333333321"/>
    <n v="0"/>
    <n v="15.746666666666668"/>
    <n v="15.746666666666668"/>
    <n v="11.350000000000001"/>
    <n v="4.3966666666666665"/>
    <n v="0"/>
    <n v="0"/>
    <n v="0"/>
    <n v="100"/>
    <n v="65.611111111111128"/>
    <n v="65.611111111111128"/>
    <n v="100"/>
    <n v="0"/>
    <n v="0"/>
    <n v="0"/>
    <n v="0.27921253175275185"/>
    <n v="0"/>
    <n v="15.746666666666668"/>
    <n v="0"/>
    <n v="15.746666666666668"/>
    <n v="0"/>
    <n v="0"/>
    <n v="0"/>
    <n v="13349.003000000001"/>
    <s v="Tonelada métrica"/>
    <n v="847.73516088061001"/>
    <n v="0"/>
    <s v="Oficializado"/>
  </r>
  <r>
    <x v="28"/>
    <s v="FROTA 02"/>
    <x v="6"/>
    <x v="6"/>
    <d v="1901-07-15T00:00:00"/>
    <n v="90"/>
    <x v="10"/>
    <s v="CA1014KS120"/>
    <s v="15/07/2023"/>
    <s v="00:00:00"/>
    <s v="15/07/2023"/>
    <s v="23:59:59"/>
    <n v="24.000000000000004"/>
    <n v="0"/>
    <n v="0"/>
    <n v="0"/>
    <n v="0"/>
    <n v="0"/>
    <n v="0"/>
    <n v="24.000000000000004"/>
    <n v="7.1022222222222213"/>
    <n v="7.1022222222222213"/>
    <n v="0"/>
    <n v="16.897777777777776"/>
    <n v="16.897777777777776"/>
    <n v="13.849166666666664"/>
    <n v="3.0486111111111112"/>
    <n v="0"/>
    <n v="0"/>
    <n v="0"/>
    <n v="100"/>
    <n v="70.407407407407391"/>
    <n v="70.407407407407391"/>
    <n v="100"/>
    <n v="0"/>
    <n v="0"/>
    <n v="0"/>
    <n v="0.18041491320357708"/>
    <n v="0"/>
    <n v="16.897777777777776"/>
    <n v="0"/>
    <n v="16.897777777777776"/>
    <n v="0"/>
    <n v="0"/>
    <n v="0"/>
    <n v="14247.197"/>
    <s v="Tonelada métrica"/>
    <n v="843.14027485533916"/>
    <n v="0"/>
    <s v="Oficializado"/>
  </r>
  <r>
    <x v="28"/>
    <s v="FROTA 02"/>
    <x v="6"/>
    <x v="6"/>
    <d v="1901-07-15T00:00:00"/>
    <n v="90"/>
    <x v="11"/>
    <s v="CA1014KS121"/>
    <s v="15/07/2023"/>
    <s v="00:00:00"/>
    <s v="15/07/2023"/>
    <s v="23:59:59"/>
    <n v="24"/>
    <n v="0"/>
    <n v="0"/>
    <n v="0"/>
    <n v="0"/>
    <n v="0"/>
    <n v="0"/>
    <n v="24"/>
    <n v="7.554444444444445"/>
    <n v="7.554444444444445"/>
    <n v="0"/>
    <n v="16.445555555555554"/>
    <n v="16.445555555555554"/>
    <n v="12.446388888888887"/>
    <n v="3.9991666666666665"/>
    <n v="0"/>
    <n v="0"/>
    <n v="0"/>
    <n v="100"/>
    <n v="68.523148148148138"/>
    <n v="68.523148148148138"/>
    <n v="100"/>
    <n v="0"/>
    <n v="0"/>
    <n v="0"/>
    <n v="0.24317613674751706"/>
    <n v="0"/>
    <n v="16.445555555555554"/>
    <n v="0"/>
    <n v="16.445555555555554"/>
    <n v="0"/>
    <n v="0"/>
    <n v="0"/>
    <n v="11714.397999999999"/>
    <s v="Tonelada métrica"/>
    <n v="712.31391122221487"/>
    <n v="0"/>
    <s v="Oficializado"/>
  </r>
  <r>
    <x v="28"/>
    <s v="FROTA 02"/>
    <x v="6"/>
    <x v="6"/>
    <d v="1901-07-15T00:00:00"/>
    <n v="90"/>
    <x v="12"/>
    <s v="CA1014KS122"/>
    <s v="15/07/2023"/>
    <s v="00:00:00"/>
    <s v="15/07/2023"/>
    <s v="23:59:59"/>
    <n v="24"/>
    <n v="0"/>
    <n v="0"/>
    <n v="0"/>
    <n v="0"/>
    <n v="0"/>
    <n v="0"/>
    <n v="24"/>
    <n v="8.5416666666666679"/>
    <n v="8.5416666666666679"/>
    <n v="0"/>
    <n v="15.458333333333334"/>
    <n v="15.458333333333334"/>
    <n v="12.52138888888889"/>
    <n v="2.9369444444444444"/>
    <n v="0"/>
    <n v="0"/>
    <n v="0"/>
    <n v="100"/>
    <n v="64.409722222222214"/>
    <n v="64.409722222222214"/>
    <n v="100"/>
    <n v="0"/>
    <n v="0"/>
    <n v="0"/>
    <n v="0.18999101527403414"/>
    <n v="0"/>
    <n v="15.458333333333334"/>
    <n v="0"/>
    <n v="15.458333333333334"/>
    <n v="0"/>
    <n v="0"/>
    <n v="0"/>
    <n v="12708.897999999999"/>
    <s v="Tonelada métrica"/>
    <n v="822.13895417789763"/>
    <n v="0"/>
    <s v="Oficializado"/>
  </r>
  <r>
    <x v="28"/>
    <s v="FROTA 02"/>
    <x v="6"/>
    <x v="6"/>
    <d v="1901-07-15T00:00:00"/>
    <n v="90"/>
    <x v="13"/>
    <s v="CA1014KS123"/>
    <s v="15/07/2023"/>
    <s v="00:00:00"/>
    <s v="15/07/2023"/>
    <s v="23:59:59"/>
    <n v="23.999999999999996"/>
    <n v="9.4674999999999994"/>
    <n v="0"/>
    <n v="0"/>
    <n v="9.4674999999999994"/>
    <n v="9.4674999999999994"/>
    <n v="0"/>
    <n v="14.532499999999997"/>
    <n v="6.1633333333333331"/>
    <n v="6.1633333333333331"/>
    <n v="0"/>
    <n v="8.3691666666666666"/>
    <n v="8.3691666666666666"/>
    <n v="6.0530555555555559"/>
    <n v="2.3161111111111108"/>
    <n v="0"/>
    <n v="0"/>
    <n v="0"/>
    <n v="60.552083333333329"/>
    <n v="57.589311313722128"/>
    <n v="34.871527777777786"/>
    <n v="100"/>
    <n v="0"/>
    <n v="0"/>
    <n v="0"/>
    <n v="0.27674333698430081"/>
    <n v="0"/>
    <n v="8.3691666666666666"/>
    <n v="0"/>
    <n v="8.3691666666666666"/>
    <n v="9.4674999999999994"/>
    <n v="1"/>
    <n v="1"/>
    <n v="5942.8"/>
    <s v="Tonelada métrica"/>
    <n v="710.08264462809893"/>
    <n v="0"/>
    <s v="Oficializado"/>
  </r>
  <r>
    <x v="28"/>
    <s v="FROTA 01"/>
    <x v="6"/>
    <x v="6"/>
    <d v="1901-07-16T00:00:00"/>
    <n v="90"/>
    <x v="0"/>
    <s v="CA1014KS110"/>
    <s v="16/07/2023"/>
    <s v="00:00:00"/>
    <s v="16/07/2023"/>
    <s v="23:59:59"/>
    <n v="24.000000000000007"/>
    <n v="0"/>
    <n v="0"/>
    <n v="0"/>
    <n v="0"/>
    <n v="0"/>
    <n v="0"/>
    <n v="24.000000000000007"/>
    <n v="7.3074999999999992"/>
    <n v="7.3074999999999992"/>
    <n v="0"/>
    <n v="16.692500000000003"/>
    <n v="16.692500000000003"/>
    <n v="15.599722222222224"/>
    <n v="1.0927777777777778"/>
    <n v="0"/>
    <n v="0"/>
    <n v="0"/>
    <n v="100"/>
    <n v="69.552083333333329"/>
    <n v="69.552083333333329"/>
    <n v="100"/>
    <n v="0"/>
    <n v="0"/>
    <n v="0"/>
    <n v="6.5465195613465782E-2"/>
    <n v="0"/>
    <n v="16.692500000000003"/>
    <n v="0"/>
    <n v="16.692500000000003"/>
    <n v="0"/>
    <n v="0"/>
    <n v="0"/>
    <n v="12338.960999999999"/>
    <s v="Tonelada métrica"/>
    <n v="739.19191253556983"/>
    <n v="0"/>
    <s v="Oficializado"/>
  </r>
  <r>
    <x v="28"/>
    <s v="FROTA 01"/>
    <x v="6"/>
    <x v="6"/>
    <d v="1901-07-16T00:00:00"/>
    <n v="90"/>
    <x v="1"/>
    <s v="CA1014KS111"/>
    <s v="16/07/2023"/>
    <s v="00:00:00"/>
    <s v="16/07/2023"/>
    <s v="23:59:59"/>
    <n v="24"/>
    <n v="0"/>
    <n v="0"/>
    <n v="0"/>
    <n v="0"/>
    <n v="0"/>
    <n v="0"/>
    <n v="24"/>
    <n v="7.6344444444444441"/>
    <n v="7.6344444444444441"/>
    <n v="0"/>
    <n v="16.365555555555556"/>
    <n v="16.365555555555556"/>
    <n v="13.337777777777777"/>
    <n v="3.0277777777777777"/>
    <n v="0"/>
    <n v="0"/>
    <n v="0"/>
    <n v="100"/>
    <n v="68.189814814814824"/>
    <n v="68.189814814814824"/>
    <n v="100"/>
    <n v="0"/>
    <n v="0"/>
    <n v="0"/>
    <n v="0.18500916559168987"/>
    <n v="0"/>
    <n v="16.365555555555556"/>
    <n v="0"/>
    <n v="16.365555555555556"/>
    <n v="0"/>
    <n v="0"/>
    <n v="0"/>
    <n v="11712.35"/>
    <s v="Tonelada métrica"/>
    <n v="715.67078552515432"/>
    <n v="0"/>
    <s v="Oficializado"/>
  </r>
  <r>
    <x v="28"/>
    <s v="FROTA 01"/>
    <x v="6"/>
    <x v="6"/>
    <d v="1901-07-16T00:00:00"/>
    <n v="90"/>
    <x v="2"/>
    <s v="CA1014KS112"/>
    <s v="16/07/2023"/>
    <s v="00:00:00"/>
    <s v="16/07/2023"/>
    <s v="23:59:59"/>
    <n v="23.999999999999996"/>
    <n v="0"/>
    <n v="0"/>
    <n v="0"/>
    <n v="0"/>
    <n v="0"/>
    <n v="0"/>
    <n v="23.999999999999996"/>
    <n v="6.9186111111111108"/>
    <n v="6.9186111111111108"/>
    <n v="0"/>
    <n v="17.081388888888892"/>
    <n v="17.081388888888892"/>
    <n v="13.517500000000002"/>
    <n v="3.5638888888888891"/>
    <n v="0"/>
    <n v="0"/>
    <n v="0"/>
    <n v="100"/>
    <n v="71.172453703703724"/>
    <n v="71.172453703703724"/>
    <n v="100"/>
    <n v="0"/>
    <n v="0"/>
    <n v="0"/>
    <n v="0.20864163400712274"/>
    <n v="0"/>
    <n v="17.081388888888892"/>
    <n v="0"/>
    <n v="17.081388888888892"/>
    <n v="0"/>
    <n v="0"/>
    <n v="0"/>
    <n v="12322.945"/>
    <s v="Tonelada métrica"/>
    <n v="721.42523539264664"/>
    <n v="0"/>
    <s v="Oficializado"/>
  </r>
  <r>
    <x v="28"/>
    <s v="FROTA 01"/>
    <x v="6"/>
    <x v="6"/>
    <d v="1901-07-16T00:00:00"/>
    <n v="90"/>
    <x v="3"/>
    <s v="CA1014KS113"/>
    <s v="16/07/2023"/>
    <s v="00:00:00"/>
    <s v="16/07/2023"/>
    <s v="23:59:59"/>
    <n v="24.000000000000007"/>
    <n v="0"/>
    <n v="0"/>
    <n v="0"/>
    <n v="0"/>
    <n v="0"/>
    <n v="0"/>
    <n v="24.000000000000007"/>
    <n v="6.6238888888888878"/>
    <n v="6.6238888888888878"/>
    <n v="0"/>
    <n v="17.376111111111108"/>
    <n v="17.376111111111108"/>
    <n v="14.943055555555553"/>
    <n v="2.4330555555555557"/>
    <n v="0"/>
    <n v="0"/>
    <n v="0"/>
    <n v="100"/>
    <n v="72.400462962962933"/>
    <n v="72.400462962962933"/>
    <n v="100"/>
    <n v="0"/>
    <n v="0"/>
    <n v="0"/>
    <n v="0.14002302011062445"/>
    <n v="0"/>
    <n v="17.376111111111108"/>
    <n v="0"/>
    <n v="17.376111111111108"/>
    <n v="0"/>
    <n v="0"/>
    <n v="0"/>
    <n v="15873.717000000001"/>
    <s v="Tonelada métrica"/>
    <n v="913.53680340186077"/>
    <n v="0"/>
    <s v="Oficializado"/>
  </r>
  <r>
    <x v="28"/>
    <s v="FROTA 01"/>
    <x v="6"/>
    <x v="6"/>
    <d v="1901-07-16T00:00:00"/>
    <n v="90"/>
    <x v="4"/>
    <s v="CA1014KS114"/>
    <s v="16/07/2023"/>
    <s v="00:00:00"/>
    <s v="16/07/2023"/>
    <s v="23:59:59"/>
    <n v="24.000000000000004"/>
    <n v="3.2169444444444446"/>
    <n v="3.2169444444444446"/>
    <n v="0"/>
    <n v="0"/>
    <n v="0"/>
    <n v="0"/>
    <n v="20.783055555555556"/>
    <n v="6.4963888888888892"/>
    <n v="6.4963888888888892"/>
    <n v="0"/>
    <n v="14.286666666666667"/>
    <n v="14.286666666666667"/>
    <n v="12.35638888888889"/>
    <n v="1.930277777777778"/>
    <n v="0"/>
    <n v="0"/>
    <n v="0"/>
    <n v="86.59606481481481"/>
    <n v="68.741897111696233"/>
    <n v="59.527777777777771"/>
    <n v="81.621252757367529"/>
    <n v="0"/>
    <n v="0"/>
    <n v="1"/>
    <n v="0.13511043708197232"/>
    <n v="0"/>
    <n v="14.286666666666667"/>
    <n v="3.2169444444444446"/>
    <n v="14.286666666666667"/>
    <n v="3.2169444444444446"/>
    <n v="1"/>
    <n v="0"/>
    <n v="11637.41"/>
    <s v="Tonelada métrica"/>
    <n v="814.56439570695261"/>
    <n v="0"/>
    <s v="Oficializado"/>
  </r>
  <r>
    <x v="28"/>
    <s v="FROTA 01"/>
    <x v="6"/>
    <x v="6"/>
    <d v="1901-07-16T00:00:00"/>
    <n v="90"/>
    <x v="5"/>
    <s v="CA1014KS115"/>
    <s v="16/07/2023"/>
    <s v="00:00:00"/>
    <s v="16/07/2023"/>
    <s v="23:59:59"/>
    <n v="23.999999999999996"/>
    <n v="0"/>
    <n v="0"/>
    <n v="0"/>
    <n v="0"/>
    <n v="0"/>
    <n v="0"/>
    <n v="23.999999999999996"/>
    <n v="6.0244444444444447"/>
    <n v="6.0244444444444447"/>
    <n v="0"/>
    <n v="17.975555555555559"/>
    <n v="17.975555555555559"/>
    <n v="15.511111111111113"/>
    <n v="2.4644444444444442"/>
    <n v="0"/>
    <n v="0"/>
    <n v="0"/>
    <n v="100"/>
    <n v="74.898148148148167"/>
    <n v="74.898148148148167"/>
    <n v="100"/>
    <n v="0"/>
    <n v="0"/>
    <n v="0"/>
    <n v="0.13709976511311653"/>
    <n v="0"/>
    <n v="17.975555555555559"/>
    <n v="0"/>
    <n v="17.975555555555559"/>
    <n v="0"/>
    <n v="0"/>
    <n v="0"/>
    <n v="12393.857"/>
    <s v="Tonelada métrica"/>
    <n v="689.48394733588816"/>
    <n v="0"/>
    <s v="Oficializado"/>
  </r>
  <r>
    <x v="28"/>
    <s v="FROTA 01"/>
    <x v="6"/>
    <x v="6"/>
    <d v="1901-07-16T00:00:00"/>
    <n v="90"/>
    <x v="6"/>
    <s v="CA1014KS116"/>
    <s v="16/07/2023"/>
    <s v="00:00:00"/>
    <s v="16/07/2023"/>
    <s v="23:59:59"/>
    <n v="23.999999999999996"/>
    <n v="0"/>
    <n v="0"/>
    <n v="0"/>
    <n v="0"/>
    <n v="0"/>
    <n v="0"/>
    <n v="23.999999999999996"/>
    <n v="6.9675000000000002"/>
    <n v="6.9675000000000002"/>
    <n v="0"/>
    <n v="17.032499999999999"/>
    <n v="17.032499999999999"/>
    <n v="11.911944444444444"/>
    <n v="5.1205555555555557"/>
    <n v="0"/>
    <n v="0"/>
    <n v="0"/>
    <n v="100"/>
    <n v="70.96875"/>
    <n v="70.96875"/>
    <n v="100"/>
    <n v="0"/>
    <n v="0"/>
    <n v="0"/>
    <n v="0.30063440807606379"/>
    <n v="0"/>
    <n v="17.032499999999999"/>
    <n v="0"/>
    <n v="17.032499999999999"/>
    <n v="0"/>
    <n v="0"/>
    <n v="0"/>
    <n v="14456.307000000001"/>
    <s v="Tonelada métrica"/>
    <n v="848.74839277851174"/>
    <n v="0"/>
    <s v="Oficializado"/>
  </r>
  <r>
    <x v="28"/>
    <s v="FROTA 01"/>
    <x v="6"/>
    <x v="6"/>
    <d v="1901-07-16T00:00:00"/>
    <n v="90"/>
    <x v="7"/>
    <s v="CA1014KS117"/>
    <s v="16/07/2023"/>
    <s v="00:00:00"/>
    <s v="16/07/2023"/>
    <s v="23:59:59"/>
    <n v="24"/>
    <n v="0"/>
    <n v="0"/>
    <n v="0"/>
    <n v="0"/>
    <n v="0"/>
    <n v="0"/>
    <n v="24"/>
    <n v="6.6497222222222216"/>
    <n v="6.6497222222222216"/>
    <n v="0"/>
    <n v="17.350277777777773"/>
    <n v="17.350277777777773"/>
    <n v="15.502222222222221"/>
    <n v="1.8480555555555556"/>
    <n v="0"/>
    <n v="0"/>
    <n v="0"/>
    <n v="100"/>
    <n v="72.292824074074062"/>
    <n v="72.292824074074062"/>
    <n v="100"/>
    <n v="0"/>
    <n v="0"/>
    <n v="0"/>
    <n v="0.10651446502617637"/>
    <n v="0"/>
    <n v="17.350277777777773"/>
    <n v="0"/>
    <n v="17.350277777777773"/>
    <n v="0"/>
    <n v="0"/>
    <n v="0"/>
    <n v="12393.147999999999"/>
    <s v="Tonelada métrica"/>
    <n v="714.291042410464"/>
    <n v="0"/>
    <s v="Oficializado"/>
  </r>
  <r>
    <x v="28"/>
    <s v="FROTA 01"/>
    <x v="6"/>
    <x v="6"/>
    <d v="1901-07-16T00:00:00"/>
    <n v="90"/>
    <x v="8"/>
    <s v="CA1014KS118"/>
    <s v="16/07/2023"/>
    <s v="00:00:00"/>
    <s v="16/07/2023"/>
    <s v="23:59:59"/>
    <n v="23.999999999999996"/>
    <n v="0.53805555555555551"/>
    <n v="0.53805555555555551"/>
    <n v="0"/>
    <n v="0"/>
    <n v="0"/>
    <n v="0"/>
    <n v="23.461944444444441"/>
    <n v="6.0072222222222225"/>
    <n v="6.0072222222222225"/>
    <n v="0"/>
    <n v="17.45472222222222"/>
    <n v="17.45472222222222"/>
    <n v="14.87"/>
    <n v="2.5847222222222221"/>
    <n v="0"/>
    <n v="0"/>
    <n v="0"/>
    <n v="97.758101851851848"/>
    <n v="74.395889324319526"/>
    <n v="72.728009259259267"/>
    <n v="97.009602618334526"/>
    <n v="0"/>
    <n v="0"/>
    <n v="1"/>
    <n v="0.14808154431306397"/>
    <n v="0"/>
    <n v="17.45472222222222"/>
    <n v="0.53805555555555551"/>
    <n v="17.45472222222222"/>
    <n v="0.53805555555555551"/>
    <n v="1"/>
    <n v="0"/>
    <n v="12368.874"/>
    <s v="Tonelada métrica"/>
    <n v="708.62622976908517"/>
    <n v="0"/>
    <s v="Oficializado"/>
  </r>
  <r>
    <x v="28"/>
    <s v="FROTA 02"/>
    <x v="6"/>
    <x v="6"/>
    <d v="1901-07-16T00:00:00"/>
    <n v="90"/>
    <x v="9"/>
    <s v="CA1014KS119"/>
    <s v="16/07/2023"/>
    <s v="00:00:00"/>
    <s v="16/07/2023"/>
    <s v="23:59:59"/>
    <n v="24"/>
    <n v="0"/>
    <n v="0"/>
    <n v="0"/>
    <n v="0"/>
    <n v="0"/>
    <n v="0"/>
    <n v="24"/>
    <n v="6.492222222222221"/>
    <n v="6.492222222222221"/>
    <n v="0"/>
    <n v="17.507777777777775"/>
    <n v="17.507777777777775"/>
    <n v="13.211388888888891"/>
    <n v="4.2963888888888881"/>
    <n v="0"/>
    <n v="0"/>
    <n v="0"/>
    <n v="100"/>
    <n v="72.949074074074062"/>
    <n v="72.949074074074062"/>
    <n v="100"/>
    <n v="0"/>
    <n v="0"/>
    <n v="0"/>
    <n v="0.24539887034333946"/>
    <n v="0"/>
    <n v="17.507777777777775"/>
    <n v="0"/>
    <n v="17.507777777777775"/>
    <n v="0"/>
    <n v="0"/>
    <n v="0"/>
    <n v="12992.77"/>
    <s v="Tonelada métrica"/>
    <n v="742.11417147934253"/>
    <n v="0"/>
    <s v="Oficializado"/>
  </r>
  <r>
    <x v="28"/>
    <s v="FROTA 02"/>
    <x v="6"/>
    <x v="6"/>
    <d v="1901-07-16T00:00:00"/>
    <n v="90"/>
    <x v="10"/>
    <s v="CA1014KS120"/>
    <s v="16/07/2023"/>
    <s v="00:00:00"/>
    <s v="16/07/2023"/>
    <s v="23:59:59"/>
    <n v="23.999999999999996"/>
    <n v="0"/>
    <n v="0"/>
    <n v="0"/>
    <n v="0"/>
    <n v="0"/>
    <n v="0"/>
    <n v="23.999999999999996"/>
    <n v="7.3202777777777781"/>
    <n v="7.3202777777777781"/>
    <n v="0"/>
    <n v="16.679722222222225"/>
    <n v="16.679722222222225"/>
    <n v="14.219166666666666"/>
    <n v="2.4605555555555556"/>
    <n v="0"/>
    <n v="0"/>
    <n v="0"/>
    <n v="100"/>
    <n v="69.498842592592609"/>
    <n v="69.498842592592609"/>
    <n v="100"/>
    <n v="0"/>
    <n v="0"/>
    <n v="0"/>
    <n v="0.14751777774076971"/>
    <n v="0"/>
    <n v="16.679722222222225"/>
    <n v="0"/>
    <n v="16.679722222222225"/>
    <n v="0"/>
    <n v="0"/>
    <n v="0"/>
    <n v="14724.843999999999"/>
    <s v="Tonelada métrica"/>
    <n v="882.79911402734467"/>
    <n v="0"/>
    <s v="Oficializado"/>
  </r>
  <r>
    <x v="28"/>
    <s v="FROTA 02"/>
    <x v="6"/>
    <x v="6"/>
    <d v="1901-07-16T00:00:00"/>
    <n v="90"/>
    <x v="11"/>
    <s v="CA1014KS121"/>
    <s v="16/07/2023"/>
    <s v="00:00:00"/>
    <s v="16/07/2023"/>
    <s v="23:59:59"/>
    <n v="24"/>
    <n v="3.9452777777777777"/>
    <n v="0"/>
    <n v="0"/>
    <n v="3.9452777777777777"/>
    <n v="3.9452777777777777"/>
    <n v="0"/>
    <n v="20.054722222222225"/>
    <n v="7.6997222222222215"/>
    <n v="7.6997222222222215"/>
    <n v="0"/>
    <n v="12.355"/>
    <n v="12.355"/>
    <n v="10.976111111111113"/>
    <n v="1.3788888888888888"/>
    <n v="0"/>
    <n v="0"/>
    <n v="0"/>
    <n v="83.561342592592609"/>
    <n v="61.606437940634649"/>
    <n v="51.479166666666664"/>
    <n v="100"/>
    <n v="0"/>
    <n v="0"/>
    <n v="0"/>
    <n v="0.1116057376680606"/>
    <n v="0"/>
    <n v="12.355"/>
    <n v="0"/>
    <n v="12.355"/>
    <n v="3.9452777777777777"/>
    <n v="1"/>
    <n v="1"/>
    <n v="9158.2549999999992"/>
    <s v="Tonelada métrica"/>
    <n v="741.25900445163893"/>
    <n v="0"/>
    <s v="Oficializado"/>
  </r>
  <r>
    <x v="28"/>
    <s v="FROTA 02"/>
    <x v="6"/>
    <x v="6"/>
    <d v="1901-07-16T00:00:00"/>
    <n v="90"/>
    <x v="12"/>
    <s v="CA1014KS122"/>
    <s v="16/07/2023"/>
    <s v="00:00:00"/>
    <s v="16/07/2023"/>
    <s v="23:59:59"/>
    <n v="23.999999999999996"/>
    <n v="0"/>
    <n v="0"/>
    <n v="0"/>
    <n v="0"/>
    <n v="0"/>
    <n v="0"/>
    <n v="23.999999999999996"/>
    <n v="7.5452777777777769"/>
    <n v="7.5452777777777769"/>
    <n v="0"/>
    <n v="16.454722222222227"/>
    <n v="16.454722222222227"/>
    <n v="14.028611111111109"/>
    <n v="2.4261111111111111"/>
    <n v="0"/>
    <n v="0"/>
    <n v="0"/>
    <n v="100"/>
    <n v="68.561342592592624"/>
    <n v="68.561342592592624"/>
    <n v="100"/>
    <n v="0"/>
    <n v="0"/>
    <n v="0"/>
    <n v="0.14744163276330668"/>
    <n v="0"/>
    <n v="16.454722222222227"/>
    <n v="0"/>
    <n v="16.454722222222227"/>
    <n v="0"/>
    <n v="0"/>
    <n v="0"/>
    <n v="11118.272000000001"/>
    <s v="Tonelada métrica"/>
    <n v="675.68882961662496"/>
    <n v="0"/>
    <s v="Oficializado"/>
  </r>
  <r>
    <x v="28"/>
    <s v="FROTA 02"/>
    <x v="6"/>
    <x v="6"/>
    <d v="1901-07-16T00:00:00"/>
    <n v="90"/>
    <x v="13"/>
    <s v="CA1014KS123"/>
    <s v="16/07/2023"/>
    <s v="00:00:00"/>
    <s v="16/07/2023"/>
    <s v="23:59:59"/>
    <n v="24"/>
    <n v="17.534444444444446"/>
    <n v="0"/>
    <n v="0"/>
    <n v="17.534444444444446"/>
    <n v="17.534444444444446"/>
    <n v="0"/>
    <n v="6.4655555555555555"/>
    <n v="3.217222222222222"/>
    <n v="3.217222222222222"/>
    <n v="0"/>
    <n v="3.2483333333333331"/>
    <n v="3.2483333333333331"/>
    <n v="3.0869444444444443"/>
    <n v="0.16138888888888889"/>
    <n v="0"/>
    <n v="0"/>
    <n v="0"/>
    <n v="26.939814814814817"/>
    <n v="50.240591166867155"/>
    <n v="13.53472222222222"/>
    <n v="100"/>
    <n v="0"/>
    <n v="0"/>
    <n v="0"/>
    <n v="4.9683598426543532E-2"/>
    <n v="0"/>
    <n v="3.2483333333333331"/>
    <n v="0"/>
    <n v="3.2483333333333331"/>
    <n v="0"/>
    <n v="0"/>
    <n v="1"/>
    <n v="1682.213"/>
    <s v="Tonelada métrica"/>
    <n v="517.86957414058384"/>
    <n v="0"/>
    <s v="Oficializado"/>
  </r>
  <r>
    <x v="29"/>
    <s v="FROTA 01"/>
    <x v="6"/>
    <x v="6"/>
    <d v="1901-07-17T00:00:00"/>
    <n v="90"/>
    <x v="0"/>
    <s v="CA1014KS110"/>
    <s v="17/07/2023"/>
    <s v="00:00:00"/>
    <s v="17/07/2023"/>
    <s v="23:59:59"/>
    <n v="24"/>
    <n v="0"/>
    <n v="0"/>
    <n v="0"/>
    <n v="0"/>
    <n v="0"/>
    <n v="0"/>
    <n v="24"/>
    <n v="5.6188888888888888"/>
    <n v="5.6188888888888888"/>
    <n v="0"/>
    <n v="18.38111111111111"/>
    <n v="18.38111111111111"/>
    <n v="16.088333333333331"/>
    <n v="2.2927777777777778"/>
    <n v="0"/>
    <n v="0"/>
    <n v="0"/>
    <n v="100"/>
    <n v="76.587962962962962"/>
    <n v="76.587962962962962"/>
    <n v="100"/>
    <n v="0"/>
    <n v="0"/>
    <n v="0"/>
    <n v="0.12473553768965727"/>
    <n v="0"/>
    <n v="18.38111111111111"/>
    <n v="0"/>
    <n v="18.38111111111111"/>
    <n v="0"/>
    <n v="0"/>
    <n v="0"/>
    <n v="12723.767"/>
    <s v="Tonelada métrica"/>
    <n v="692.21968808559518"/>
    <n v="0"/>
    <s v="Oficializado"/>
  </r>
  <r>
    <x v="29"/>
    <s v="FROTA 01"/>
    <x v="6"/>
    <x v="6"/>
    <d v="1901-07-17T00:00:00"/>
    <n v="90"/>
    <x v="1"/>
    <s v="CA1014KS111"/>
    <s v="17/07/2023"/>
    <s v="00:00:00"/>
    <s v="17/07/2023"/>
    <s v="23:59:59"/>
    <n v="24"/>
    <n v="0"/>
    <n v="0"/>
    <n v="0"/>
    <n v="0"/>
    <n v="0"/>
    <n v="0"/>
    <n v="24"/>
    <n v="6.317499999999999"/>
    <n v="6.317499999999999"/>
    <n v="0"/>
    <n v="17.682500000000001"/>
    <n v="17.682500000000001"/>
    <n v="14.812222222222223"/>
    <n v="2.8702777777777779"/>
    <n v="0"/>
    <n v="0"/>
    <n v="0"/>
    <n v="100"/>
    <n v="73.677083333333343"/>
    <n v="73.677083333333343"/>
    <n v="100"/>
    <n v="0"/>
    <n v="0"/>
    <n v="0"/>
    <n v="0.16232307523131784"/>
    <n v="0"/>
    <n v="17.682500000000001"/>
    <n v="0"/>
    <n v="17.682500000000001"/>
    <n v="0"/>
    <n v="0"/>
    <n v="0"/>
    <n v="14268.924999999999"/>
    <s v="Tonelada métrica"/>
    <n v="806.95178849144622"/>
    <n v="0"/>
    <s v="Oficializado"/>
  </r>
  <r>
    <x v="29"/>
    <s v="FROTA 01"/>
    <x v="6"/>
    <x v="6"/>
    <d v="1901-07-17T00:00:00"/>
    <n v="90"/>
    <x v="2"/>
    <s v="CA1014KS112"/>
    <s v="17/07/2023"/>
    <s v="00:00:00"/>
    <s v="17/07/2023"/>
    <s v="23:59:59"/>
    <n v="24.000000000000004"/>
    <n v="0"/>
    <n v="0"/>
    <n v="0"/>
    <n v="0"/>
    <n v="0"/>
    <n v="0"/>
    <n v="24.000000000000004"/>
    <n v="6.5469444444444447"/>
    <n v="6.5469444444444447"/>
    <n v="0"/>
    <n v="17.453055555555558"/>
    <n v="17.453055555555558"/>
    <n v="15.073333333333329"/>
    <n v="2.3797222222222221"/>
    <n v="0"/>
    <n v="0"/>
    <n v="0"/>
    <n v="100"/>
    <n v="72.721064814814824"/>
    <n v="72.721064814814824"/>
    <n v="100"/>
    <n v="0"/>
    <n v="0"/>
    <n v="0"/>
    <n v="0.13634989097738376"/>
    <n v="0"/>
    <n v="17.453055555555558"/>
    <n v="0"/>
    <n v="17.453055555555558"/>
    <n v="0"/>
    <n v="0"/>
    <n v="0"/>
    <n v="12483.009"/>
    <s v="Tonelada métrica"/>
    <n v="715.23344209068796"/>
    <n v="0"/>
    <s v="Oficializado"/>
  </r>
  <r>
    <x v="29"/>
    <s v="FROTA 01"/>
    <x v="6"/>
    <x v="6"/>
    <d v="1901-07-17T00:00:00"/>
    <n v="90"/>
    <x v="3"/>
    <s v="CA1014KS113"/>
    <s v="17/07/2023"/>
    <s v="00:00:00"/>
    <s v="17/07/2023"/>
    <s v="23:59:59"/>
    <n v="24.000000000000004"/>
    <n v="0"/>
    <n v="0"/>
    <n v="0"/>
    <n v="0"/>
    <n v="0"/>
    <n v="0"/>
    <n v="24.000000000000004"/>
    <n v="7.0783333333333331"/>
    <n v="7.0783333333333331"/>
    <n v="0"/>
    <n v="16.921666666666667"/>
    <n v="16.921666666666667"/>
    <n v="13.465277777777777"/>
    <n v="3.4563888888888892"/>
    <n v="0"/>
    <n v="0"/>
    <n v="0"/>
    <n v="100"/>
    <n v="70.506944444444429"/>
    <n v="70.506944444444429"/>
    <n v="100"/>
    <n v="0"/>
    <n v="0"/>
    <n v="0"/>
    <n v="0.20425818313142258"/>
    <n v="0"/>
    <n v="16.921666666666667"/>
    <n v="0"/>
    <n v="16.921666666666667"/>
    <n v="0"/>
    <n v="0"/>
    <n v="0"/>
    <n v="12295.771000000001"/>
    <s v="Tonelada métrica"/>
    <n v="726.62883876686726"/>
    <n v="0"/>
    <s v="Oficializado"/>
  </r>
  <r>
    <x v="29"/>
    <s v="FROTA 01"/>
    <x v="6"/>
    <x v="6"/>
    <d v="1901-07-17T00:00:00"/>
    <n v="90"/>
    <x v="4"/>
    <s v="CA1014KS114"/>
    <s v="17/07/2023"/>
    <s v="00:00:00"/>
    <s v="17/07/2023"/>
    <s v="23:59:59"/>
    <n v="23.999999999999996"/>
    <n v="0"/>
    <n v="0"/>
    <n v="0"/>
    <n v="0"/>
    <n v="0"/>
    <n v="0"/>
    <n v="23.999999999999996"/>
    <n v="5.8727777777777774"/>
    <n v="5.8727777777777774"/>
    <n v="0"/>
    <n v="18.127222222222219"/>
    <n v="18.127222222222219"/>
    <n v="15.402222222222223"/>
    <n v="2.7249999999999996"/>
    <n v="0"/>
    <n v="0"/>
    <n v="0"/>
    <n v="100"/>
    <n v="75.530092592592595"/>
    <n v="75.530092592592595"/>
    <n v="100"/>
    <n v="0"/>
    <n v="0"/>
    <n v="0"/>
    <n v="0.1503263967636152"/>
    <n v="0"/>
    <n v="18.127222222222219"/>
    <n v="0"/>
    <n v="18.127222222222219"/>
    <n v="0"/>
    <n v="0"/>
    <n v="0"/>
    <n v="12728.696"/>
    <s v="Tonelada métrica"/>
    <n v="702.18679089153795"/>
    <n v="0"/>
    <s v="Oficializado"/>
  </r>
  <r>
    <x v="29"/>
    <s v="FROTA 01"/>
    <x v="6"/>
    <x v="6"/>
    <d v="1901-07-17T00:00:00"/>
    <n v="90"/>
    <x v="5"/>
    <s v="CA1014KS115"/>
    <s v="17/07/2023"/>
    <s v="00:00:00"/>
    <s v="17/07/2023"/>
    <s v="23:59:59"/>
    <n v="23.999999999999996"/>
    <n v="0"/>
    <n v="0"/>
    <n v="0"/>
    <n v="0"/>
    <n v="0"/>
    <n v="0"/>
    <n v="23.999999999999996"/>
    <n v="5.8966666666666665"/>
    <n v="5.8966666666666665"/>
    <n v="0"/>
    <n v="18.103333333333332"/>
    <n v="18.103333333333332"/>
    <n v="14.257500000000004"/>
    <n v="3.8458333333333337"/>
    <n v="0"/>
    <n v="0"/>
    <n v="0"/>
    <n v="100"/>
    <n v="75.430555555555557"/>
    <n v="75.430555555555557"/>
    <n v="100"/>
    <n v="0"/>
    <n v="0"/>
    <n v="0"/>
    <n v="0.21243785674829685"/>
    <n v="0"/>
    <n v="18.103333333333332"/>
    <n v="0"/>
    <n v="18.103333333333332"/>
    <n v="0"/>
    <n v="0"/>
    <n v="0"/>
    <n v="13501.88"/>
    <s v="Tonelada métrica"/>
    <n v="745.82286871662677"/>
    <n v="0"/>
    <s v="Oficializado"/>
  </r>
  <r>
    <x v="29"/>
    <s v="FROTA 01"/>
    <x v="6"/>
    <x v="6"/>
    <d v="1901-07-17T00:00:00"/>
    <n v="90"/>
    <x v="6"/>
    <s v="CA1014KS116"/>
    <s v="17/07/2023"/>
    <s v="00:00:00"/>
    <s v="17/07/2023"/>
    <s v="23:59:59"/>
    <n v="23.999999999999996"/>
    <n v="2.7419444444444445"/>
    <n v="0"/>
    <n v="0"/>
    <n v="2.7419444444444445"/>
    <n v="2.7419444444444445"/>
    <n v="0"/>
    <n v="21.258055555555554"/>
    <n v="5.2811111111111115"/>
    <n v="5.2811111111111115"/>
    <n v="0"/>
    <n v="15.976944444444444"/>
    <n v="15.976944444444444"/>
    <n v="13.451111111111111"/>
    <n v="2.5258333333333334"/>
    <n v="0"/>
    <n v="0"/>
    <n v="0"/>
    <n v="88.575231481481481"/>
    <n v="75.157129976871516"/>
    <n v="66.570601851851862"/>
    <n v="100"/>
    <n v="0"/>
    <n v="0"/>
    <n v="0"/>
    <n v="0.15809239007597756"/>
    <n v="0"/>
    <n v="15.976944444444444"/>
    <n v="0"/>
    <n v="15.976944444444444"/>
    <n v="2.7419444444444445"/>
    <n v="1"/>
    <n v="1"/>
    <n v="10537.323"/>
    <s v="Tonelada métrica"/>
    <n v="659.53305631378566"/>
    <n v="0"/>
    <s v="Oficializado"/>
  </r>
  <r>
    <x v="29"/>
    <s v="FROTA 01"/>
    <x v="6"/>
    <x v="6"/>
    <d v="1901-07-17T00:00:00"/>
    <n v="90"/>
    <x v="7"/>
    <s v="CA1014KS117"/>
    <s v="17/07/2023"/>
    <s v="00:00:00"/>
    <s v="17/07/2023"/>
    <s v="23:59:59"/>
    <n v="24.000000000000004"/>
    <n v="0"/>
    <n v="0"/>
    <n v="0"/>
    <n v="0"/>
    <n v="0"/>
    <n v="0"/>
    <n v="24.000000000000004"/>
    <n v="6.5755555555555549"/>
    <n v="6.5755555555555549"/>
    <n v="0"/>
    <n v="17.424444444444447"/>
    <n v="17.424444444444447"/>
    <n v="15.38"/>
    <n v="2.0444444444444443"/>
    <n v="0"/>
    <n v="0"/>
    <n v="0"/>
    <n v="100"/>
    <n v="72.601851851851848"/>
    <n v="72.601851851851848"/>
    <n v="100"/>
    <n v="0"/>
    <n v="0"/>
    <n v="0"/>
    <n v="0.11733197296263229"/>
    <n v="0"/>
    <n v="17.424444444444447"/>
    <n v="0"/>
    <n v="17.424444444444447"/>
    <n v="0"/>
    <n v="0"/>
    <n v="0"/>
    <n v="13764.67"/>
    <s v="Tonelada métrica"/>
    <n v="789.96320622369615"/>
    <n v="0"/>
    <s v="Oficializado"/>
  </r>
  <r>
    <x v="29"/>
    <s v="FROTA 01"/>
    <x v="6"/>
    <x v="6"/>
    <d v="1901-07-17T00:00:00"/>
    <n v="90"/>
    <x v="8"/>
    <s v="CA1014KS118"/>
    <s v="17/07/2023"/>
    <s v="00:00:00"/>
    <s v="17/07/2023"/>
    <s v="23:59:59"/>
    <n v="24.000000000000004"/>
    <n v="0"/>
    <n v="0"/>
    <n v="0"/>
    <n v="0"/>
    <n v="0"/>
    <n v="0"/>
    <n v="24.000000000000004"/>
    <n v="8.1894444444444439"/>
    <n v="8.1894444444444439"/>
    <n v="0"/>
    <n v="15.810555555555554"/>
    <n v="15.67472222222222"/>
    <n v="13.629444444444443"/>
    <n v="2.0452777777777778"/>
    <n v="0.13583333333333333"/>
    <n v="0"/>
    <n v="0.13583333333333333"/>
    <n v="100"/>
    <n v="65.87731481481481"/>
    <n v="65.87731481481481"/>
    <n v="100"/>
    <n v="0"/>
    <n v="0"/>
    <n v="0"/>
    <n v="0.12936153765065533"/>
    <n v="0"/>
    <n v="15.810555555555554"/>
    <n v="0"/>
    <n v="15.810555555555554"/>
    <n v="0"/>
    <n v="0"/>
    <n v="0"/>
    <n v="9958.3150000000005"/>
    <s v="Tonelada métrica"/>
    <n v="629.85231385501936"/>
    <n v="0"/>
    <s v="Oficializado"/>
  </r>
  <r>
    <x v="29"/>
    <s v="FROTA 02"/>
    <x v="6"/>
    <x v="6"/>
    <d v="1901-07-17T00:00:00"/>
    <n v="90"/>
    <x v="9"/>
    <s v="CA1014KS119"/>
    <s v="17/07/2023"/>
    <s v="00:00:00"/>
    <s v="17/07/2023"/>
    <s v="23:59:59"/>
    <n v="24.000000000000004"/>
    <n v="0"/>
    <n v="0"/>
    <n v="0"/>
    <n v="0"/>
    <n v="0"/>
    <n v="0"/>
    <n v="24.000000000000004"/>
    <n v="6.9824999999999999"/>
    <n v="6.9824999999999999"/>
    <n v="0"/>
    <n v="17.017500000000002"/>
    <n v="17.017500000000002"/>
    <n v="14.181111111111111"/>
    <n v="2.8363888888888891"/>
    <n v="0"/>
    <n v="0"/>
    <n v="0"/>
    <n v="100"/>
    <n v="70.90625"/>
    <n v="70.90625"/>
    <n v="100"/>
    <n v="0"/>
    <n v="0"/>
    <n v="0"/>
    <n v="0.16667482819972904"/>
    <n v="0"/>
    <n v="17.017500000000002"/>
    <n v="0"/>
    <n v="17.017500000000002"/>
    <n v="0"/>
    <n v="0"/>
    <n v="0"/>
    <n v="13824.835999999999"/>
    <s v="Tonelada métrica"/>
    <n v="812.38936389011269"/>
    <n v="0"/>
    <s v="Oficializado"/>
  </r>
  <r>
    <x v="29"/>
    <s v="FROTA 02"/>
    <x v="6"/>
    <x v="6"/>
    <d v="1901-07-17T00:00:00"/>
    <n v="90"/>
    <x v="10"/>
    <s v="CA1014KS120"/>
    <s v="17/07/2023"/>
    <s v="00:00:00"/>
    <s v="17/07/2023"/>
    <s v="23:59:59"/>
    <n v="24.000000000000004"/>
    <n v="2.7713888888888887"/>
    <n v="2.7713888888888887"/>
    <n v="0"/>
    <n v="0"/>
    <n v="0"/>
    <n v="0"/>
    <n v="21.228611111111114"/>
    <n v="7.1588888888888889"/>
    <n v="7.1588888888888889"/>
    <n v="0"/>
    <n v="14.069722222222223"/>
    <n v="14.069722222222223"/>
    <n v="10.412222222222223"/>
    <n v="3.6575000000000002"/>
    <n v="0"/>
    <n v="0"/>
    <n v="0"/>
    <n v="88.452546296296291"/>
    <n v="66.277167868311892"/>
    <n v="58.623842592592588"/>
    <n v="83.543907105627767"/>
    <n v="0"/>
    <n v="0"/>
    <n v="1"/>
    <n v="0.25995538094015913"/>
    <n v="0"/>
    <n v="14.069722222222223"/>
    <n v="2.7713888888888887"/>
    <n v="14.069722222222223"/>
    <n v="2.7713888888888887"/>
    <n v="1"/>
    <n v="0"/>
    <n v="11192.791999999999"/>
    <s v="Tonelada métrica"/>
    <n v="795.52331049732436"/>
    <n v="0"/>
    <s v="Oficializado"/>
  </r>
  <r>
    <x v="29"/>
    <s v="FROTA 02"/>
    <x v="6"/>
    <x v="6"/>
    <d v="1901-07-17T00:00:00"/>
    <n v="90"/>
    <x v="11"/>
    <s v="CA1014KS121"/>
    <s v="17/07/2023"/>
    <s v="00:00:00"/>
    <s v="17/07/2023"/>
    <s v="23:59:59"/>
    <n v="24"/>
    <n v="20.204166666666666"/>
    <n v="0"/>
    <n v="0"/>
    <n v="20.204166666666666"/>
    <n v="20.204166666666666"/>
    <n v="0"/>
    <n v="3.7958333333333334"/>
    <n v="0.78111111111111098"/>
    <n v="0.78111111111111098"/>
    <n v="0"/>
    <n v="3.0147222222222223"/>
    <n v="3.0147222222222223"/>
    <n v="2.6141666666666667"/>
    <n v="0.40055555555555555"/>
    <n v="0"/>
    <n v="0"/>
    <n v="0"/>
    <n v="15.815972222222221"/>
    <n v="79.421880717160633"/>
    <n v="12.561342592592592"/>
    <n v="100"/>
    <n v="0"/>
    <n v="0"/>
    <n v="0"/>
    <n v="0.13286648852851746"/>
    <n v="0"/>
    <n v="3.0147222222222223"/>
    <n v="0"/>
    <n v="3.0147222222222223"/>
    <n v="0"/>
    <n v="0"/>
    <n v="1"/>
    <n v="2480.02"/>
    <s v="Tonelada métrica"/>
    <n v="822.63632175435157"/>
    <n v="0"/>
    <s v="Oficializado"/>
  </r>
  <r>
    <x v="29"/>
    <s v="FROTA 02"/>
    <x v="6"/>
    <x v="6"/>
    <d v="1901-07-17T00:00:00"/>
    <n v="90"/>
    <x v="12"/>
    <s v="CA1014KS122"/>
    <s v="17/07/2023"/>
    <s v="00:00:00"/>
    <s v="17/07/2023"/>
    <s v="23:59:59"/>
    <n v="23.999999999999996"/>
    <n v="0"/>
    <n v="0"/>
    <n v="0"/>
    <n v="0"/>
    <n v="0"/>
    <n v="0"/>
    <n v="23.999999999999996"/>
    <n v="7.9838888888888899"/>
    <n v="7.9838888888888899"/>
    <n v="0"/>
    <n v="16.016111111111108"/>
    <n v="16.016111111111108"/>
    <n v="11.636944444444442"/>
    <n v="4.3791666666666664"/>
    <n v="0"/>
    <n v="0"/>
    <n v="0"/>
    <n v="100"/>
    <n v="66.733796296296305"/>
    <n v="66.733796296296305"/>
    <n v="100"/>
    <n v="0"/>
    <n v="0"/>
    <n v="0"/>
    <n v="0.2734225953033404"/>
    <n v="0"/>
    <n v="16.016111111111108"/>
    <n v="0"/>
    <n v="16.016111111111108"/>
    <n v="0"/>
    <n v="0"/>
    <n v="0"/>
    <n v="14331.303"/>
    <s v="Tonelada métrica"/>
    <n v="894.8054181553299"/>
    <n v="0"/>
    <s v="Oficializado"/>
  </r>
  <r>
    <x v="29"/>
    <s v="FROTA 02"/>
    <x v="6"/>
    <x v="6"/>
    <d v="1901-07-17T00:00:00"/>
    <n v="90"/>
    <x v="13"/>
    <s v="CA1014KS123"/>
    <s v="17/07/2023"/>
    <s v="00:00:00"/>
    <s v="17/07/2023"/>
    <s v="23:59:59"/>
    <n v="24.000000000000004"/>
    <n v="0"/>
    <n v="0"/>
    <n v="0"/>
    <n v="0"/>
    <n v="0"/>
    <n v="0"/>
    <n v="24.000000000000004"/>
    <n v="11.069722222222223"/>
    <n v="11.069722222222223"/>
    <n v="0"/>
    <n v="12.930277777777777"/>
    <n v="12.930277777777777"/>
    <n v="10.700833333333334"/>
    <n v="2.2294444444444443"/>
    <n v="0"/>
    <n v="0"/>
    <n v="0"/>
    <n v="100"/>
    <n v="53.876157407407398"/>
    <n v="53.876157407407398"/>
    <n v="100"/>
    <n v="0"/>
    <n v="0"/>
    <n v="0"/>
    <n v="0.17242046016026125"/>
    <n v="0"/>
    <n v="12.930277777777777"/>
    <n v="0"/>
    <n v="12.930277777777777"/>
    <n v="0"/>
    <n v="0"/>
    <n v="0"/>
    <n v="8690.1329999999998"/>
    <s v="Tonelada métrica"/>
    <n v="672.07628090829064"/>
    <n v="0"/>
    <s v="Oficializado"/>
  </r>
  <r>
    <x v="29"/>
    <s v="FROTA 01"/>
    <x v="6"/>
    <x v="6"/>
    <d v="1901-07-18T00:00:00"/>
    <n v="90"/>
    <x v="0"/>
    <s v="CA1014KS110"/>
    <s v="18/07/2023"/>
    <s v="00:00:00"/>
    <s v="18/07/2023"/>
    <s v="23:59:59"/>
    <n v="24"/>
    <n v="0"/>
    <n v="0"/>
    <n v="0"/>
    <n v="0"/>
    <n v="0"/>
    <n v="0"/>
    <n v="24"/>
    <n v="6.780555555555555"/>
    <n v="6.780555555555555"/>
    <n v="0"/>
    <n v="17.219444444444445"/>
    <n v="17.219444444444445"/>
    <n v="14.169999999999998"/>
    <n v="3.0494444444444446"/>
    <n v="0"/>
    <n v="0"/>
    <n v="0"/>
    <n v="100"/>
    <n v="71.74768518518519"/>
    <n v="71.74768518518519"/>
    <n v="100"/>
    <n v="0"/>
    <n v="0"/>
    <n v="0"/>
    <n v="0.17709307952895628"/>
    <n v="0"/>
    <n v="17.219444444444445"/>
    <n v="0"/>
    <n v="17.219444444444445"/>
    <n v="0"/>
    <n v="0"/>
    <n v="0"/>
    <n v="10607.691999999999"/>
    <s v="Tonelada métrica"/>
    <n v="616.02986288110969"/>
    <n v="0"/>
    <s v="Oficializado"/>
  </r>
  <r>
    <x v="29"/>
    <s v="FROTA 01"/>
    <x v="6"/>
    <x v="6"/>
    <d v="1901-07-18T00:00:00"/>
    <n v="90"/>
    <x v="1"/>
    <s v="CA1014KS111"/>
    <s v="18/07/2023"/>
    <s v="00:00:00"/>
    <s v="18/07/2023"/>
    <s v="23:59:59"/>
    <n v="24"/>
    <n v="0"/>
    <n v="0"/>
    <n v="0"/>
    <n v="0"/>
    <n v="0"/>
    <n v="0"/>
    <n v="24"/>
    <n v="6.533611111111111"/>
    <n v="6.533611111111111"/>
    <n v="0"/>
    <n v="17.466388888888886"/>
    <n v="17.466388888888886"/>
    <n v="13.164166666666668"/>
    <n v="4.3022222222222224"/>
    <n v="0"/>
    <n v="0"/>
    <n v="0"/>
    <n v="100"/>
    <n v="72.776620370370352"/>
    <n v="72.776620370370352"/>
    <n v="100"/>
    <n v="0"/>
    <n v="0"/>
    <n v="0"/>
    <n v="0.24631434978291644"/>
    <n v="0"/>
    <n v="17.466388888888886"/>
    <n v="0"/>
    <n v="17.466388888888886"/>
    <n v="0"/>
    <n v="0"/>
    <n v="0"/>
    <n v="9958.491"/>
    <s v="Tonelada métrica"/>
    <n v="570.15168180155536"/>
    <n v="0"/>
    <s v="Oficializado"/>
  </r>
  <r>
    <x v="29"/>
    <s v="FROTA 01"/>
    <x v="6"/>
    <x v="6"/>
    <d v="1901-07-18T00:00:00"/>
    <n v="90"/>
    <x v="2"/>
    <s v="CA1014KS112"/>
    <s v="18/07/2023"/>
    <s v="00:00:00"/>
    <s v="18/07/2023"/>
    <s v="23:59:59"/>
    <n v="24"/>
    <n v="0"/>
    <n v="0"/>
    <n v="0"/>
    <n v="0"/>
    <n v="0"/>
    <n v="0"/>
    <n v="24"/>
    <n v="5.0811111111111114"/>
    <n v="5.0811111111111114"/>
    <n v="0"/>
    <n v="18.91888888888889"/>
    <n v="18.91888888888889"/>
    <n v="15.093888888888889"/>
    <n v="3.8249999999999997"/>
    <n v="0"/>
    <n v="0"/>
    <n v="0"/>
    <n v="100"/>
    <n v="78.828703703703709"/>
    <n v="78.828703703703709"/>
    <n v="100"/>
    <n v="0"/>
    <n v="0"/>
    <n v="0"/>
    <n v="0.20217889234744815"/>
    <n v="0"/>
    <n v="18.91888888888889"/>
    <n v="0"/>
    <n v="18.91888888888889"/>
    <n v="0"/>
    <n v="0"/>
    <n v="0"/>
    <n v="12862.511"/>
    <s v="Tonelada métrica"/>
    <n v="679.87666059787398"/>
    <n v="0"/>
    <s v="Oficializado"/>
  </r>
  <r>
    <x v="29"/>
    <s v="FROTA 01"/>
    <x v="6"/>
    <x v="6"/>
    <d v="1901-07-18T00:00:00"/>
    <n v="90"/>
    <x v="3"/>
    <s v="CA1014KS113"/>
    <s v="18/07/2023"/>
    <s v="00:00:00"/>
    <s v="18/07/2023"/>
    <s v="23:59:59"/>
    <n v="24.000000000000004"/>
    <n v="0"/>
    <n v="0"/>
    <n v="0"/>
    <n v="0"/>
    <n v="0"/>
    <n v="0"/>
    <n v="24.000000000000004"/>
    <n v="6.6366666666666667"/>
    <n v="6.6366666666666667"/>
    <n v="0"/>
    <n v="17.363333333333337"/>
    <n v="17.363333333333337"/>
    <n v="14.276666666666669"/>
    <n v="3.0866666666666669"/>
    <n v="0"/>
    <n v="0"/>
    <n v="0"/>
    <n v="100"/>
    <n v="72.347222222222229"/>
    <n v="72.347222222222229"/>
    <n v="100"/>
    <n v="0"/>
    <n v="0"/>
    <n v="0"/>
    <n v="0.17776924553657131"/>
    <n v="0"/>
    <n v="17.363333333333337"/>
    <n v="0"/>
    <n v="17.363333333333337"/>
    <n v="0"/>
    <n v="0"/>
    <n v="0"/>
    <n v="10439.974"/>
    <s v="Tonelada métrica"/>
    <n v="601.2655404108275"/>
    <n v="0"/>
    <s v="Oficializado"/>
  </r>
  <r>
    <x v="29"/>
    <s v="FROTA 01"/>
    <x v="6"/>
    <x v="6"/>
    <d v="1901-07-18T00:00:00"/>
    <n v="90"/>
    <x v="4"/>
    <s v="CA1014KS114"/>
    <s v="18/07/2023"/>
    <s v="00:00:00"/>
    <s v="18/07/2023"/>
    <s v="23:59:59"/>
    <n v="24"/>
    <n v="2.4513888888888888"/>
    <n v="2.4513888888888888"/>
    <n v="0"/>
    <n v="0"/>
    <n v="0"/>
    <n v="0"/>
    <n v="21.548611111111114"/>
    <n v="6.4675000000000002"/>
    <n v="6.4675000000000002"/>
    <n v="0"/>
    <n v="15.081111111111111"/>
    <n v="15.081111111111111"/>
    <n v="12.804722222222223"/>
    <n v="2.276388888888889"/>
    <n v="0"/>
    <n v="0"/>
    <n v="0"/>
    <n v="89.785879629629633"/>
    <n v="69.98646471156944"/>
    <n v="62.837962962962969"/>
    <n v="86.018030007763372"/>
    <n v="0"/>
    <n v="0"/>
    <n v="2"/>
    <n v="0.15094304869962427"/>
    <n v="0"/>
    <n v="7.5405555555555557"/>
    <n v="1.2256944444444444"/>
    <n v="7.5405555555555557"/>
    <n v="1.2256944444444444"/>
    <n v="2"/>
    <n v="0"/>
    <n v="9429.7630000000008"/>
    <s v="Tonelada métrica"/>
    <n v="625.26977823620439"/>
    <n v="0"/>
    <s v="Oficializado"/>
  </r>
  <r>
    <x v="29"/>
    <s v="FROTA 01"/>
    <x v="6"/>
    <x v="6"/>
    <d v="1901-07-18T00:00:00"/>
    <n v="90"/>
    <x v="5"/>
    <s v="CA1014KS115"/>
    <s v="18/07/2023"/>
    <s v="00:00:00"/>
    <s v="18/07/2023"/>
    <s v="23:59:59"/>
    <n v="23.999999999999993"/>
    <n v="0"/>
    <n v="0"/>
    <n v="0"/>
    <n v="0"/>
    <n v="0"/>
    <n v="0"/>
    <n v="23.999999999999993"/>
    <n v="7.3925000000000001"/>
    <n v="7.3925000000000001"/>
    <n v="0"/>
    <n v="16.607500000000002"/>
    <n v="16.607500000000002"/>
    <n v="13.457222222222221"/>
    <n v="3.1502777777777777"/>
    <n v="0"/>
    <n v="0"/>
    <n v="0"/>
    <n v="100"/>
    <n v="69.197916666666686"/>
    <n v="69.197916666666686"/>
    <n v="100"/>
    <n v="0"/>
    <n v="0"/>
    <n v="0"/>
    <n v="0.18969006640239514"/>
    <n v="0"/>
    <n v="16.607500000000002"/>
    <n v="0"/>
    <n v="16.607500000000002"/>
    <n v="0"/>
    <n v="0"/>
    <n v="0"/>
    <n v="12670.924000000001"/>
    <s v="Tonelada métrica"/>
    <n v="762.96396206533188"/>
    <n v="0"/>
    <s v="Oficializado"/>
  </r>
  <r>
    <x v="29"/>
    <s v="FROTA 01"/>
    <x v="6"/>
    <x v="6"/>
    <d v="1901-07-18T00:00:00"/>
    <n v="90"/>
    <x v="6"/>
    <s v="CA1014KS116"/>
    <s v="18/07/2023"/>
    <s v="00:00:00"/>
    <s v="18/07/2023"/>
    <s v="23:59:59"/>
    <n v="24"/>
    <n v="22.836111111111112"/>
    <n v="0"/>
    <n v="0"/>
    <n v="22.836111111111112"/>
    <n v="22.836111111111112"/>
    <n v="0"/>
    <n v="1.1638888888888888"/>
    <n v="0.81361111111111106"/>
    <n v="0.81361111111111106"/>
    <n v="0"/>
    <n v="0.3502777777777778"/>
    <n v="0.3502777777777778"/>
    <n v="0.3502777777777778"/>
    <n v="0"/>
    <n v="0"/>
    <n v="0"/>
    <n v="0"/>
    <n v="4.8495370370370363"/>
    <n v="30.095465393794758"/>
    <n v="1.4594907407407409"/>
    <n v="100"/>
    <n v="0"/>
    <n v="0"/>
    <n v="0"/>
    <n v="0"/>
    <n v="0"/>
    <n v="0.3502777777777778"/>
    <n v="0"/>
    <n v="0.3502777777777778"/>
    <n v="22.836111111111112"/>
    <n v="1"/>
    <n v="1"/>
    <n v="0"/>
    <s v="Tonelada métrica"/>
    <n v="0"/>
    <n v="0"/>
    <s v="Oficializado"/>
  </r>
  <r>
    <x v="29"/>
    <s v="FROTA 01"/>
    <x v="6"/>
    <x v="6"/>
    <d v="1901-07-18T00:00:00"/>
    <n v="90"/>
    <x v="7"/>
    <s v="CA1014KS117"/>
    <s v="18/07/2023"/>
    <s v="00:00:00"/>
    <s v="18/07/2023"/>
    <s v="23:59:59"/>
    <n v="24.000000000000004"/>
    <n v="0"/>
    <n v="0"/>
    <n v="0"/>
    <n v="0"/>
    <n v="0"/>
    <n v="0"/>
    <n v="24.000000000000004"/>
    <n v="5.7908333333333335"/>
    <n v="5.7908333333333335"/>
    <n v="0"/>
    <n v="18.209166666666668"/>
    <n v="18.209166666666668"/>
    <n v="16.790833333333335"/>
    <n v="1.4183333333333334"/>
    <n v="0"/>
    <n v="0"/>
    <n v="0"/>
    <n v="100"/>
    <n v="75.871527777777771"/>
    <n v="75.871527777777771"/>
    <n v="100"/>
    <n v="0"/>
    <n v="0"/>
    <n v="0"/>
    <n v="7.7891172028740102E-2"/>
    <n v="0"/>
    <n v="18.209166666666668"/>
    <n v="0"/>
    <n v="18.209166666666668"/>
    <n v="0"/>
    <n v="0"/>
    <n v="0"/>
    <n v="11611.15"/>
    <s v="Tonelada métrica"/>
    <n v="637.65411193995715"/>
    <n v="0"/>
    <s v="Oficializado"/>
  </r>
  <r>
    <x v="29"/>
    <s v="FROTA 01"/>
    <x v="6"/>
    <x v="6"/>
    <d v="1901-07-18T00:00:00"/>
    <n v="90"/>
    <x v="8"/>
    <s v="CA1014KS118"/>
    <s v="18/07/2023"/>
    <s v="00:00:00"/>
    <s v="18/07/2023"/>
    <s v="23:59:59"/>
    <n v="24"/>
    <n v="0"/>
    <n v="0"/>
    <n v="0"/>
    <n v="0"/>
    <n v="0"/>
    <n v="0"/>
    <n v="24"/>
    <n v="5.9555555555555548"/>
    <n v="5.9555555555555548"/>
    <n v="0"/>
    <n v="18.044444444444444"/>
    <n v="18.044444444444444"/>
    <n v="14.191944444444443"/>
    <n v="3.8525"/>
    <n v="0"/>
    <n v="0"/>
    <n v="0"/>
    <n v="100"/>
    <n v="75.18518518518519"/>
    <n v="75.18518518518519"/>
    <n v="100"/>
    <n v="0"/>
    <n v="0"/>
    <n v="0"/>
    <n v="0.21350061576354681"/>
    <n v="0"/>
    <n v="18.044444444444444"/>
    <n v="0"/>
    <n v="18.044444444444444"/>
    <n v="0"/>
    <n v="0"/>
    <n v="0"/>
    <n v="12357.754999999999"/>
    <s v="Tonelada métrica"/>
    <n v="684.85095443349758"/>
    <n v="0"/>
    <s v="Oficializado"/>
  </r>
  <r>
    <x v="29"/>
    <s v="FROTA 02"/>
    <x v="6"/>
    <x v="6"/>
    <d v="1901-07-18T00:00:00"/>
    <n v="90"/>
    <x v="9"/>
    <s v="CA1014KS119"/>
    <s v="18/07/2023"/>
    <s v="00:00:00"/>
    <s v="18/07/2023"/>
    <s v="23:59:59"/>
    <n v="23.999999999999993"/>
    <n v="1.55"/>
    <n v="1.55"/>
    <n v="0"/>
    <n v="0"/>
    <n v="0"/>
    <n v="0"/>
    <n v="22.449999999999992"/>
    <n v="8.2047222222222214"/>
    <n v="8.2047222222222214"/>
    <n v="0"/>
    <n v="14.245277777777776"/>
    <n v="14.245277777777776"/>
    <n v="11.519444444444444"/>
    <n v="2.7258333333333331"/>
    <n v="0"/>
    <n v="0"/>
    <n v="0"/>
    <n v="93.541666666666657"/>
    <n v="63.453353130413284"/>
    <n v="59.35532407407409"/>
    <n v="90.186940541301013"/>
    <n v="0"/>
    <n v="0"/>
    <n v="1"/>
    <n v="0.19134996002573953"/>
    <n v="0"/>
    <n v="14.245277777777776"/>
    <n v="1.55"/>
    <n v="14.245277777777776"/>
    <n v="1.55"/>
    <n v="1"/>
    <n v="0"/>
    <n v="9783.7250000000004"/>
    <s v="Tonelada métrica"/>
    <n v="686.80478911140176"/>
    <n v="0"/>
    <s v="Oficializado"/>
  </r>
  <r>
    <x v="29"/>
    <s v="FROTA 02"/>
    <x v="6"/>
    <x v="6"/>
    <d v="1901-07-18T00:00:00"/>
    <n v="90"/>
    <x v="10"/>
    <s v="CA1014KS120"/>
    <s v="18/07/2023"/>
    <s v="00:00:00"/>
    <s v="18/07/2023"/>
    <s v="23:59:59"/>
    <n v="24.000000000000007"/>
    <n v="0"/>
    <n v="0"/>
    <n v="0"/>
    <n v="0"/>
    <n v="0"/>
    <n v="0"/>
    <n v="24.000000000000007"/>
    <n v="5.7063888888888892"/>
    <n v="5.7063888888888892"/>
    <n v="0"/>
    <n v="18.293611111111112"/>
    <n v="18.293611111111112"/>
    <n v="16.531111111111112"/>
    <n v="1.7625"/>
    <n v="0"/>
    <n v="0"/>
    <n v="0"/>
    <n v="100"/>
    <n v="76.223379629629605"/>
    <n v="76.223379629629605"/>
    <n v="100"/>
    <n v="0"/>
    <n v="0"/>
    <n v="0"/>
    <n v="9.6345111377681938E-2"/>
    <n v="0"/>
    <n v="18.293611111111112"/>
    <n v="0"/>
    <n v="18.293611111111112"/>
    <n v="0"/>
    <n v="0"/>
    <n v="0"/>
    <n v="10456.797"/>
    <s v="Tonelada métrica"/>
    <n v="571.60923212414775"/>
    <n v="0"/>
    <s v="Oficializado"/>
  </r>
  <r>
    <x v="29"/>
    <s v="FROTA 02"/>
    <x v="6"/>
    <x v="6"/>
    <d v="1901-07-18T00:00:00"/>
    <n v="90"/>
    <x v="11"/>
    <s v="CA1014KS121"/>
    <s v="18/07/2023"/>
    <s v="00:00:00"/>
    <s v="18/07/2023"/>
    <s v="23:59:59"/>
    <n v="23.999999999999996"/>
    <n v="0"/>
    <n v="0"/>
    <n v="0"/>
    <n v="0"/>
    <n v="0"/>
    <n v="0"/>
    <n v="23.999999999999996"/>
    <n v="6.4877777777777776"/>
    <n v="6.4877777777777776"/>
    <n v="0"/>
    <n v="17.512222222222224"/>
    <n v="17.512222222222224"/>
    <n v="15.145555555555555"/>
    <n v="2.3666666666666667"/>
    <n v="0"/>
    <n v="0"/>
    <n v="0"/>
    <n v="100"/>
    <n v="72.967592592592609"/>
    <n v="72.967592592592609"/>
    <n v="100"/>
    <n v="0"/>
    <n v="0"/>
    <n v="0"/>
    <n v="0.13514370915551041"/>
    <n v="0"/>
    <n v="17.512222222222224"/>
    <n v="0"/>
    <n v="17.512222222222224"/>
    <n v="0"/>
    <n v="0"/>
    <n v="0"/>
    <n v="18562.063999999998"/>
    <s v="Tonelada métrica"/>
    <n v="1059.9490895247757"/>
    <n v="0"/>
    <s v="Oficializado"/>
  </r>
  <r>
    <x v="29"/>
    <s v="FROTA 02"/>
    <x v="6"/>
    <x v="6"/>
    <d v="1901-07-18T00:00:00"/>
    <n v="90"/>
    <x v="12"/>
    <s v="CA1014KS122"/>
    <s v="18/07/2023"/>
    <s v="00:00:00"/>
    <s v="18/07/2023"/>
    <s v="23:59:59"/>
    <n v="24"/>
    <n v="0"/>
    <n v="0"/>
    <n v="0"/>
    <n v="0"/>
    <n v="0"/>
    <n v="0"/>
    <n v="24"/>
    <n v="7.1641666666666675"/>
    <n v="7.1641666666666675"/>
    <n v="0"/>
    <n v="16.835833333333333"/>
    <n v="16.835833333333333"/>
    <n v="13.239444444444445"/>
    <n v="3.5963888888888889"/>
    <n v="0"/>
    <n v="0"/>
    <n v="0"/>
    <n v="100"/>
    <n v="70.149305555555557"/>
    <n v="70.149305555555557"/>
    <n v="100"/>
    <n v="0"/>
    <n v="0"/>
    <n v="0"/>
    <n v="0.21361513966572621"/>
    <n v="0"/>
    <n v="16.835833333333333"/>
    <n v="0"/>
    <n v="16.835833333333333"/>
    <n v="0"/>
    <n v="0"/>
    <n v="0"/>
    <n v="20092.144"/>
    <s v="Tonelada métrica"/>
    <n v="1193.4154729495615"/>
    <n v="0"/>
    <s v="Oficializado"/>
  </r>
  <r>
    <x v="29"/>
    <s v="FROTA 02"/>
    <x v="6"/>
    <x v="6"/>
    <d v="1901-07-18T00:00:00"/>
    <n v="90"/>
    <x v="13"/>
    <s v="CA1014KS123"/>
    <s v="18/07/2023"/>
    <s v="00:00:00"/>
    <s v="18/07/2023"/>
    <s v="23:59:59"/>
    <n v="24.000000000000007"/>
    <n v="3.3608333333333333"/>
    <n v="3.3608333333333333"/>
    <n v="0"/>
    <n v="0"/>
    <n v="0"/>
    <n v="0"/>
    <n v="20.639166666666668"/>
    <n v="6.64"/>
    <n v="6.64"/>
    <n v="0"/>
    <n v="13.999166666666667"/>
    <n v="13.999166666666667"/>
    <n v="10.906944444444445"/>
    <n v="3.0922222222222224"/>
    <n v="0"/>
    <n v="0"/>
    <n v="0"/>
    <n v="85.996527777777757"/>
    <n v="67.82815843662938"/>
    <n v="58.329861111111093"/>
    <n v="80.640360983102923"/>
    <n v="0"/>
    <n v="0"/>
    <n v="1"/>
    <n v="0.22088616385895987"/>
    <n v="0"/>
    <n v="13.999166666666667"/>
    <n v="3.3608333333333333"/>
    <n v="13.999166666666667"/>
    <n v="3.3608333333333333"/>
    <n v="1"/>
    <n v="0"/>
    <n v="10616.652"/>
    <s v="Tonelada métrica"/>
    <n v="758.37742722781149"/>
    <n v="0"/>
    <s v="Oficializado"/>
  </r>
  <r>
    <x v="29"/>
    <s v="FROTA 01"/>
    <x v="6"/>
    <x v="6"/>
    <d v="1901-07-19T00:00:00"/>
    <n v="90"/>
    <x v="0"/>
    <s v="CA1014KS110"/>
    <s v="19/07/2023"/>
    <s v="00:00:00"/>
    <s v="19/07/2023"/>
    <s v="23:59:59"/>
    <n v="24.000000000000004"/>
    <n v="0"/>
    <n v="0"/>
    <n v="0"/>
    <n v="0"/>
    <n v="0"/>
    <n v="0"/>
    <n v="24.000000000000004"/>
    <n v="8.7180555555555532"/>
    <n v="8.7180555555555532"/>
    <n v="0"/>
    <n v="15.281944444444445"/>
    <n v="15.281944444444445"/>
    <n v="12.546944444444446"/>
    <n v="2.7350000000000003"/>
    <n v="0"/>
    <n v="0"/>
    <n v="0"/>
    <n v="100"/>
    <n v="63.674768518518512"/>
    <n v="63.674768518518512"/>
    <n v="100"/>
    <n v="0"/>
    <n v="0"/>
    <n v="0"/>
    <n v="0.17896937198945745"/>
    <n v="0"/>
    <n v="15.281944444444445"/>
    <n v="0"/>
    <n v="15.281944444444445"/>
    <n v="0"/>
    <n v="0"/>
    <n v="0"/>
    <n v="12179.12"/>
    <s v="Tonelada métrica"/>
    <n v="796.96141052440271"/>
    <n v="0"/>
    <s v="Oficializado"/>
  </r>
  <r>
    <x v="29"/>
    <s v="FROTA 01"/>
    <x v="6"/>
    <x v="6"/>
    <d v="1901-07-19T00:00:00"/>
    <n v="90"/>
    <x v="1"/>
    <s v="CA1014KS111"/>
    <s v="19/07/2023"/>
    <s v="00:00:00"/>
    <s v="19/07/2023"/>
    <s v="23:59:59"/>
    <n v="23.999999999999996"/>
    <n v="0"/>
    <n v="0"/>
    <n v="0"/>
    <n v="0"/>
    <n v="0"/>
    <n v="0"/>
    <n v="23.999999999999996"/>
    <n v="6.9366666666666656"/>
    <n v="6.9366666666666656"/>
    <n v="0"/>
    <n v="17.063333333333333"/>
    <n v="17.063333333333333"/>
    <n v="13.539444444444445"/>
    <n v="3.5238888888888886"/>
    <n v="0"/>
    <n v="0"/>
    <n v="0"/>
    <n v="100"/>
    <n v="71.097222222222229"/>
    <n v="71.097222222222229"/>
    <n v="100"/>
    <n v="0"/>
    <n v="0"/>
    <n v="0"/>
    <n v="0.20651820016930389"/>
    <n v="0"/>
    <n v="17.063333333333333"/>
    <n v="0"/>
    <n v="17.063333333333333"/>
    <n v="0"/>
    <n v="0"/>
    <n v="0"/>
    <n v="9710.893"/>
    <s v="Tonelada métrica"/>
    <n v="569.10879077944924"/>
    <n v="0"/>
    <s v="Oficializado"/>
  </r>
  <r>
    <x v="29"/>
    <s v="FROTA 01"/>
    <x v="6"/>
    <x v="6"/>
    <d v="1901-07-19T00:00:00"/>
    <n v="90"/>
    <x v="2"/>
    <s v="CA1014KS112"/>
    <s v="19/07/2023"/>
    <s v="00:00:00"/>
    <s v="19/07/2023"/>
    <s v="23:59:59"/>
    <n v="24"/>
    <n v="0"/>
    <n v="0"/>
    <n v="0"/>
    <n v="0"/>
    <n v="0"/>
    <n v="0"/>
    <n v="24"/>
    <n v="6.8302777777777779"/>
    <n v="6.8302777777777779"/>
    <n v="0"/>
    <n v="17.169722222222219"/>
    <n v="17.169722222222219"/>
    <n v="15.2225"/>
    <n v="1.9472222222222222"/>
    <n v="0"/>
    <n v="0"/>
    <n v="0"/>
    <n v="100"/>
    <n v="71.540509259259238"/>
    <n v="71.540509259259238"/>
    <n v="100"/>
    <n v="0"/>
    <n v="0"/>
    <n v="0"/>
    <n v="0.11341023442429343"/>
    <n v="0"/>
    <n v="17.169722222222219"/>
    <n v="0"/>
    <n v="17.169722222222219"/>
    <n v="0"/>
    <n v="0"/>
    <n v="0"/>
    <n v="16130.870999999999"/>
    <s v="Tonelada métrica"/>
    <n v="939.4951642911451"/>
    <n v="0"/>
    <s v="Oficializado"/>
  </r>
  <r>
    <x v="29"/>
    <s v="FROTA 01"/>
    <x v="6"/>
    <x v="6"/>
    <d v="1901-07-19T00:00:00"/>
    <n v="90"/>
    <x v="3"/>
    <s v="CA1014KS113"/>
    <s v="19/07/2023"/>
    <s v="00:00:00"/>
    <s v="19/07/2023"/>
    <s v="23:59:59"/>
    <n v="24.000000000000004"/>
    <n v="0"/>
    <n v="0"/>
    <n v="0"/>
    <n v="0"/>
    <n v="0"/>
    <n v="0"/>
    <n v="24.000000000000004"/>
    <n v="4.6480555555555556"/>
    <n v="4.6480555555555556"/>
    <n v="0"/>
    <n v="19.351944444444449"/>
    <n v="19.351944444444449"/>
    <n v="16.885000000000005"/>
    <n v="2.4669444444444446"/>
    <n v="0"/>
    <n v="0"/>
    <n v="0"/>
    <n v="100"/>
    <n v="80.633101851851862"/>
    <n v="80.633101851851862"/>
    <n v="100"/>
    <n v="0"/>
    <n v="0"/>
    <n v="0"/>
    <n v="0.12747785895761263"/>
    <n v="0"/>
    <n v="19.351944444444449"/>
    <n v="0"/>
    <n v="19.351944444444449"/>
    <n v="0"/>
    <n v="0"/>
    <n v="0"/>
    <n v="13897.384"/>
    <s v="Tonelada métrica"/>
    <n v="718.13889502921052"/>
    <n v="0"/>
    <s v="Oficializado"/>
  </r>
  <r>
    <x v="29"/>
    <s v="FROTA 01"/>
    <x v="6"/>
    <x v="6"/>
    <d v="1901-07-19T00:00:00"/>
    <n v="90"/>
    <x v="4"/>
    <s v="CA1014KS114"/>
    <s v="19/07/2023"/>
    <s v="00:00:00"/>
    <s v="19/07/2023"/>
    <s v="23:59:59"/>
    <n v="24"/>
    <n v="1.6036111111111111"/>
    <n v="1.6036111111111111"/>
    <n v="0"/>
    <n v="0"/>
    <n v="0"/>
    <n v="0"/>
    <n v="22.39638888888889"/>
    <n v="6.7316666666666674"/>
    <n v="6.7316666666666674"/>
    <n v="0"/>
    <n v="15.664722222222224"/>
    <n v="15.664722222222224"/>
    <n v="13.334444444444445"/>
    <n v="2.3302777777777779"/>
    <n v="0"/>
    <n v="0"/>
    <n v="0"/>
    <n v="93.318287037037038"/>
    <n v="69.943071179629655"/>
    <n v="65.269675925925924"/>
    <n v="90.7135733359071"/>
    <n v="0"/>
    <n v="0"/>
    <n v="0"/>
    <n v="0.14875959782242476"/>
    <n v="0"/>
    <n v="15.664722222222224"/>
    <n v="0"/>
    <n v="15.664722222222224"/>
    <n v="0"/>
    <n v="0"/>
    <n v="0"/>
    <n v="10470.627"/>
    <s v="Tonelada métrica"/>
    <n v="668.42085365204912"/>
    <n v="0"/>
    <s v="Oficializado"/>
  </r>
  <r>
    <x v="29"/>
    <s v="FROTA 01"/>
    <x v="6"/>
    <x v="6"/>
    <d v="1901-07-19T00:00:00"/>
    <n v="90"/>
    <x v="5"/>
    <s v="CA1014KS115"/>
    <s v="19/07/2023"/>
    <s v="00:00:00"/>
    <s v="19/07/2023"/>
    <s v="23:59:59"/>
    <n v="24"/>
    <n v="0"/>
    <n v="0"/>
    <n v="0"/>
    <n v="0"/>
    <n v="0"/>
    <n v="0"/>
    <n v="24"/>
    <n v="6.7013888888888893"/>
    <n v="6.7013888888888893"/>
    <n v="0"/>
    <n v="17.298611111111107"/>
    <n v="17.298611111111107"/>
    <n v="15.899166666666666"/>
    <n v="1.3994444444444447"/>
    <n v="0"/>
    <n v="0"/>
    <n v="0"/>
    <n v="100"/>
    <n v="72.077546296296276"/>
    <n v="72.077546296296276"/>
    <n v="100"/>
    <n v="0"/>
    <n v="0"/>
    <n v="0"/>
    <n v="8.0899237254114853E-2"/>
    <n v="0"/>
    <n v="17.298611111111107"/>
    <n v="0"/>
    <n v="17.298611111111107"/>
    <n v="0"/>
    <n v="0"/>
    <n v="0"/>
    <n v="14130.421"/>
    <s v="Tonelada métrica"/>
    <n v="816.85292011240472"/>
    <n v="0"/>
    <s v="Oficializado"/>
  </r>
  <r>
    <x v="29"/>
    <s v="FROTA 01"/>
    <x v="6"/>
    <x v="6"/>
    <d v="1901-07-19T00:00:00"/>
    <n v="90"/>
    <x v="6"/>
    <s v="CA1014KS116"/>
    <s v="19/07/2023"/>
    <s v="00:00:00"/>
    <s v="19/07/2023"/>
    <s v="23:59:59"/>
    <n v="24"/>
    <n v="0"/>
    <n v="0"/>
    <n v="0"/>
    <n v="0"/>
    <n v="0"/>
    <n v="0"/>
    <n v="24"/>
    <n v="5.466388888888889"/>
    <n v="5.466388888888889"/>
    <n v="0"/>
    <n v="18.533611111111114"/>
    <n v="18.533611111111114"/>
    <n v="15.755555555555556"/>
    <n v="2.7780555555555555"/>
    <n v="0"/>
    <n v="0"/>
    <n v="0"/>
    <n v="100"/>
    <n v="77.223379629629648"/>
    <n v="77.223379629629648"/>
    <n v="100"/>
    <n v="0"/>
    <n v="0"/>
    <n v="0"/>
    <n v="0.14989283733756986"/>
    <n v="0"/>
    <n v="18.533611111111114"/>
    <n v="0"/>
    <n v="18.533611111111114"/>
    <n v="0"/>
    <n v="0"/>
    <n v="0"/>
    <n v="12091.805"/>
    <s v="Tonelada métrica"/>
    <n v="652.42574301943921"/>
    <n v="0"/>
    <s v="Oficializado"/>
  </r>
  <r>
    <x v="29"/>
    <s v="FROTA 01"/>
    <x v="6"/>
    <x v="6"/>
    <d v="1901-07-19T00:00:00"/>
    <n v="90"/>
    <x v="7"/>
    <s v="CA1014KS117"/>
    <s v="19/07/2023"/>
    <s v="00:00:00"/>
    <s v="19/07/2023"/>
    <s v="23:59:59"/>
    <n v="24"/>
    <n v="0"/>
    <n v="0"/>
    <n v="0"/>
    <n v="0"/>
    <n v="0"/>
    <n v="0"/>
    <n v="24"/>
    <n v="7.3036111111111115"/>
    <n v="7.3036111111111115"/>
    <n v="0"/>
    <n v="16.69638888888889"/>
    <n v="16.69638888888889"/>
    <n v="15.479722222222222"/>
    <n v="1.2166666666666668"/>
    <n v="0"/>
    <n v="0"/>
    <n v="0"/>
    <n v="100"/>
    <n v="69.568287037037052"/>
    <n v="69.568287037037052"/>
    <n v="100"/>
    <n v="0"/>
    <n v="0"/>
    <n v="0"/>
    <n v="7.2870048413662306E-2"/>
    <n v="0"/>
    <n v="16.69638888888889"/>
    <n v="0"/>
    <n v="16.69638888888889"/>
    <n v="0"/>
    <n v="0"/>
    <n v="0"/>
    <n v="9656.6090000000004"/>
    <s v="Tonelada métrica"/>
    <n v="578.36512219874555"/>
    <n v="0"/>
    <s v="Oficializado"/>
  </r>
  <r>
    <x v="29"/>
    <s v="FROTA 01"/>
    <x v="6"/>
    <x v="6"/>
    <d v="1901-07-19T00:00:00"/>
    <n v="90"/>
    <x v="8"/>
    <s v="CA1014KS118"/>
    <s v="19/07/2023"/>
    <s v="00:00:00"/>
    <s v="19/07/2023"/>
    <s v="23:59:59"/>
    <n v="24"/>
    <n v="0"/>
    <n v="0"/>
    <n v="0"/>
    <n v="0"/>
    <n v="0"/>
    <n v="0"/>
    <n v="24"/>
    <n v="7.1627777777777784"/>
    <n v="7.1627777777777784"/>
    <n v="0"/>
    <n v="16.837222222222227"/>
    <n v="16.837222222222227"/>
    <n v="15.208055555555557"/>
    <n v="1.6291666666666667"/>
    <n v="0"/>
    <n v="0"/>
    <n v="0"/>
    <n v="100"/>
    <n v="70.155092592592609"/>
    <n v="70.155092592592609"/>
    <n v="100"/>
    <n v="0"/>
    <n v="0"/>
    <n v="0"/>
    <n v="9.6759824462995317E-2"/>
    <n v="0"/>
    <n v="16.837222222222227"/>
    <n v="0"/>
    <n v="16.837222222222227"/>
    <n v="0"/>
    <n v="0"/>
    <n v="0"/>
    <n v="11892.308000000001"/>
    <s v="Tonelada métrica"/>
    <n v="706.31056851552421"/>
    <n v="0"/>
    <s v="Oficializado"/>
  </r>
  <r>
    <x v="29"/>
    <s v="FROTA 02"/>
    <x v="6"/>
    <x v="6"/>
    <d v="1901-07-19T00:00:00"/>
    <n v="90"/>
    <x v="9"/>
    <s v="CA1014KS119"/>
    <s v="19/07/2023"/>
    <s v="00:00:00"/>
    <s v="19/07/2023"/>
    <s v="23:59:59"/>
    <n v="24"/>
    <n v="0"/>
    <n v="0"/>
    <n v="0"/>
    <n v="0"/>
    <n v="0"/>
    <n v="0"/>
    <n v="24"/>
    <n v="7.5524999999999993"/>
    <n v="7.5524999999999993"/>
    <n v="0"/>
    <n v="16.447500000000002"/>
    <n v="16.447500000000002"/>
    <n v="12.191388888888891"/>
    <n v="4.2561111111111112"/>
    <n v="0"/>
    <n v="0"/>
    <n v="0"/>
    <n v="100"/>
    <n v="68.531250000000014"/>
    <n v="68.531250000000014"/>
    <n v="100"/>
    <n v="0"/>
    <n v="0"/>
    <n v="0"/>
    <n v="0.25876948539967232"/>
    <n v="0"/>
    <n v="16.447500000000002"/>
    <n v="0"/>
    <n v="16.447500000000002"/>
    <n v="0"/>
    <n v="0"/>
    <n v="0"/>
    <n v="9037.26"/>
    <s v="Tonelada métrica"/>
    <n v="549.46101231190141"/>
    <n v="0"/>
    <s v="Oficializado"/>
  </r>
  <r>
    <x v="29"/>
    <s v="FROTA 02"/>
    <x v="6"/>
    <x v="6"/>
    <d v="1901-07-19T00:00:00"/>
    <n v="90"/>
    <x v="10"/>
    <s v="CA1014KS120"/>
    <s v="19/07/2023"/>
    <s v="00:00:00"/>
    <s v="19/07/2023"/>
    <s v="23:59:59"/>
    <n v="24"/>
    <n v="0"/>
    <n v="0"/>
    <n v="0"/>
    <n v="0"/>
    <n v="0"/>
    <n v="0"/>
    <n v="24"/>
    <n v="6.8452777777777767"/>
    <n v="6.8452777777777767"/>
    <n v="0"/>
    <n v="17.154722222222222"/>
    <n v="17.154722222222222"/>
    <n v="14.185277777777777"/>
    <n v="2.9694444444444446"/>
    <n v="0"/>
    <n v="0"/>
    <n v="0"/>
    <n v="100"/>
    <n v="71.478009259259252"/>
    <n v="71.478009259259252"/>
    <n v="100"/>
    <n v="0"/>
    <n v="0"/>
    <n v="0"/>
    <n v="0.17309778648574251"/>
    <n v="0"/>
    <n v="17.154722222222222"/>
    <n v="0"/>
    <n v="17.154722222222222"/>
    <n v="0"/>
    <n v="0"/>
    <n v="0"/>
    <n v="8647.8230000000003"/>
    <s v="Tonelada métrica"/>
    <n v="504.10743397509572"/>
    <n v="0"/>
    <s v="Oficializado"/>
  </r>
  <r>
    <x v="29"/>
    <s v="FROTA 02"/>
    <x v="6"/>
    <x v="6"/>
    <d v="1901-07-19T00:00:00"/>
    <n v="90"/>
    <x v="11"/>
    <s v="CA1014KS121"/>
    <s v="19/07/2023"/>
    <s v="00:00:00"/>
    <s v="19/07/2023"/>
    <s v="23:59:59"/>
    <n v="23.999999999999996"/>
    <n v="0"/>
    <n v="0"/>
    <n v="0"/>
    <n v="0"/>
    <n v="0"/>
    <n v="0"/>
    <n v="23.999999999999996"/>
    <n v="9.2108333333333334"/>
    <n v="9.2108333333333334"/>
    <n v="0"/>
    <n v="14.78916666666667"/>
    <n v="14.78916666666667"/>
    <n v="10.658055555555558"/>
    <n v="4.1311111111111112"/>
    <n v="0"/>
    <n v="0"/>
    <n v="0"/>
    <n v="100"/>
    <n v="61.621527777777793"/>
    <n v="61.621527777777793"/>
    <n v="100"/>
    <n v="0"/>
    <n v="0"/>
    <n v="0"/>
    <n v="0.27933359628857451"/>
    <n v="0"/>
    <n v="14.78916666666667"/>
    <n v="0"/>
    <n v="14.78916666666667"/>
    <n v="0"/>
    <n v="0"/>
    <n v="0"/>
    <n v="12665.534"/>
    <s v="Tonelada métrica"/>
    <n v="856.40619823068732"/>
    <n v="0"/>
    <s v="Oficializado"/>
  </r>
  <r>
    <x v="29"/>
    <s v="FROTA 02"/>
    <x v="6"/>
    <x v="6"/>
    <d v="1901-07-19T00:00:00"/>
    <n v="90"/>
    <x v="12"/>
    <s v="CA1014KS122"/>
    <s v="19/07/2023"/>
    <s v="00:00:00"/>
    <s v="19/07/2023"/>
    <s v="23:59:59"/>
    <n v="23.999999999999989"/>
    <n v="0"/>
    <n v="0"/>
    <n v="0"/>
    <n v="0"/>
    <n v="0"/>
    <n v="0"/>
    <n v="23.999999999999989"/>
    <n v="9.5886111111111099"/>
    <n v="9.5886111111111099"/>
    <n v="0"/>
    <n v="14.411388888888888"/>
    <n v="14.411388888888888"/>
    <n v="10.449722222222222"/>
    <n v="3.9616666666666669"/>
    <n v="0"/>
    <n v="0"/>
    <n v="0"/>
    <n v="100"/>
    <n v="60.047453703703724"/>
    <n v="60.047453703703724"/>
    <n v="100"/>
    <n v="0"/>
    <n v="0"/>
    <n v="0"/>
    <n v="0.27489832501301059"/>
    <n v="0"/>
    <n v="14.411388888888888"/>
    <n v="0"/>
    <n v="14.411388888888888"/>
    <n v="0"/>
    <n v="0"/>
    <n v="0"/>
    <n v="14729.025"/>
    <s v="Tonelada métrica"/>
    <n v="1022.0406314450375"/>
    <n v="0"/>
    <s v="Oficializado"/>
  </r>
  <r>
    <x v="29"/>
    <s v="FROTA 02"/>
    <x v="6"/>
    <x v="6"/>
    <d v="1901-07-19T00:00:00"/>
    <n v="90"/>
    <x v="13"/>
    <s v="CA1014KS123"/>
    <s v="19/07/2023"/>
    <s v="00:00:00"/>
    <s v="19/07/2023"/>
    <s v="23:59:59"/>
    <n v="23.999999999999993"/>
    <n v="0"/>
    <n v="0"/>
    <n v="0"/>
    <n v="0"/>
    <n v="0"/>
    <n v="0"/>
    <n v="23.999999999999993"/>
    <n v="6.2652777777777775"/>
    <n v="6.2652777777777775"/>
    <n v="0"/>
    <n v="17.734722222222217"/>
    <n v="17.734722222222217"/>
    <n v="16.467777777777776"/>
    <n v="1.2669444444444444"/>
    <n v="0"/>
    <n v="0"/>
    <n v="0"/>
    <n v="100"/>
    <n v="73.894675925925924"/>
    <n v="73.894675925925924"/>
    <n v="100"/>
    <n v="0"/>
    <n v="0"/>
    <n v="0"/>
    <n v="7.1438640457357677E-2"/>
    <n v="0"/>
    <n v="17.734722222222217"/>
    <n v="0"/>
    <n v="17.734722222222217"/>
    <n v="0"/>
    <n v="0"/>
    <n v="0"/>
    <n v="9363.5509999999995"/>
    <s v="Tonelada métrica"/>
    <n v="527.97844153810047"/>
    <n v="0"/>
    <s v="Oficializado"/>
  </r>
  <r>
    <x v="29"/>
    <s v="FROTA 01"/>
    <x v="6"/>
    <x v="6"/>
    <d v="1901-07-20T00:00:00"/>
    <n v="90"/>
    <x v="0"/>
    <s v="CA1014KS110"/>
    <s v="20/07/2023"/>
    <s v="00:00:00"/>
    <s v="20/07/2023"/>
    <s v="23:59:59"/>
    <n v="24.000000000000004"/>
    <n v="4.2463888888888892"/>
    <n v="0"/>
    <n v="0"/>
    <n v="4.2463888888888892"/>
    <n v="4.2463888888888892"/>
    <n v="0"/>
    <n v="19.753611111111113"/>
    <n v="6.6447222222222226"/>
    <n v="6.6447222222222226"/>
    <n v="0"/>
    <n v="13.108888888888888"/>
    <n v="13.108888888888888"/>
    <n v="10.911944444444446"/>
    <n v="2.1969444444444441"/>
    <n v="0"/>
    <n v="0"/>
    <n v="0"/>
    <n v="82.306712962962962"/>
    <n v="66.361987259713402"/>
    <n v="54.620370370370367"/>
    <n v="100"/>
    <n v="0"/>
    <n v="0"/>
    <n v="0"/>
    <n v="0.16759196473978638"/>
    <n v="0"/>
    <n v="13.108888888888888"/>
    <n v="0"/>
    <n v="13.108888888888888"/>
    <n v="4.2463888888888892"/>
    <n v="1"/>
    <n v="1"/>
    <n v="7621.5479999999998"/>
    <s v="Tonelada métrica"/>
    <n v="581.40305136463758"/>
    <n v="0"/>
    <s v="Oficializado"/>
  </r>
  <r>
    <x v="29"/>
    <s v="FROTA 01"/>
    <x v="6"/>
    <x v="6"/>
    <d v="1901-07-20T00:00:00"/>
    <n v="90"/>
    <x v="1"/>
    <s v="CA1014KS111"/>
    <s v="20/07/2023"/>
    <s v="00:00:00"/>
    <s v="20/07/2023"/>
    <s v="23:59:59"/>
    <n v="24.000000000000004"/>
    <n v="0"/>
    <n v="0"/>
    <n v="0"/>
    <n v="0"/>
    <n v="0"/>
    <n v="0"/>
    <n v="24.000000000000004"/>
    <n v="6.9780555555555557"/>
    <n v="6.9780555555555557"/>
    <n v="0"/>
    <n v="17.021944444444447"/>
    <n v="17.021944444444447"/>
    <n v="13.246666666666668"/>
    <n v="3.7752777777777777"/>
    <n v="0"/>
    <n v="0"/>
    <n v="0"/>
    <n v="100"/>
    <n v="70.924768518518519"/>
    <n v="70.924768518518519"/>
    <n v="100"/>
    <n v="0"/>
    <n v="0"/>
    <n v="0"/>
    <n v="0.22178886731180336"/>
    <n v="0"/>
    <n v="17.021944444444447"/>
    <n v="0"/>
    <n v="17.021944444444447"/>
    <n v="0"/>
    <n v="0"/>
    <n v="0"/>
    <n v="11187.052"/>
    <s v="Tonelada métrica"/>
    <n v="657.21351849736425"/>
    <n v="0"/>
    <s v="Oficializado"/>
  </r>
  <r>
    <x v="29"/>
    <s v="FROTA 01"/>
    <x v="6"/>
    <x v="6"/>
    <d v="1901-07-20T00:00:00"/>
    <n v="90"/>
    <x v="2"/>
    <s v="CA1014KS112"/>
    <s v="20/07/2023"/>
    <s v="00:00:00"/>
    <s v="20/07/2023"/>
    <s v="23:59:59"/>
    <n v="23.999999999999993"/>
    <n v="0"/>
    <n v="0"/>
    <n v="0"/>
    <n v="0"/>
    <n v="0"/>
    <n v="0"/>
    <n v="23.999999999999993"/>
    <n v="7.8408333333333333"/>
    <n v="7.8408333333333333"/>
    <n v="0"/>
    <n v="16.159166666666671"/>
    <n v="16.159166666666671"/>
    <n v="13.805555555555559"/>
    <n v="2.3536111111111113"/>
    <n v="0"/>
    <n v="0"/>
    <n v="0"/>
    <n v="100"/>
    <n v="67.329861111111143"/>
    <n v="67.329861111111143"/>
    <n v="100"/>
    <n v="0"/>
    <n v="0"/>
    <n v="0"/>
    <n v="0.1456517628453062"/>
    <n v="0"/>
    <n v="16.159166666666671"/>
    <n v="0"/>
    <n v="16.159166666666671"/>
    <n v="0"/>
    <n v="0"/>
    <n v="0"/>
    <n v="17536.902999999998"/>
    <s v="Tonelada métrica"/>
    <n v="1085.2603578979931"/>
    <n v="0"/>
    <s v="Oficializado"/>
  </r>
  <r>
    <x v="29"/>
    <s v="FROTA 01"/>
    <x v="6"/>
    <x v="6"/>
    <d v="1901-07-20T00:00:00"/>
    <n v="90"/>
    <x v="3"/>
    <s v="CA1014KS113"/>
    <s v="20/07/2023"/>
    <s v="00:00:00"/>
    <s v="20/07/2023"/>
    <s v="23:59:59"/>
    <n v="23.999999999999996"/>
    <n v="0"/>
    <n v="0"/>
    <n v="0"/>
    <n v="0"/>
    <n v="0"/>
    <n v="0"/>
    <n v="23.999999999999996"/>
    <n v="8.2697222222222226"/>
    <n v="8.2697222222222226"/>
    <n v="0"/>
    <n v="15.730277777777779"/>
    <n v="15.601388888888891"/>
    <n v="13.065555555555555"/>
    <n v="2.5358333333333332"/>
    <n v="0.12888888888888889"/>
    <n v="0"/>
    <n v="0.12888888888888889"/>
    <n v="100"/>
    <n v="65.54282407407409"/>
    <n v="65.54282407407409"/>
    <n v="100"/>
    <n v="0"/>
    <n v="0"/>
    <n v="0"/>
    <n v="0.1612071553444348"/>
    <n v="0"/>
    <n v="15.730277777777779"/>
    <n v="0"/>
    <n v="15.730277777777779"/>
    <n v="0"/>
    <n v="0"/>
    <n v="0"/>
    <n v="16717.648000000001"/>
    <s v="Tonelada métrica"/>
    <n v="1062.768772183864"/>
    <n v="0"/>
    <s v="Oficializado"/>
  </r>
  <r>
    <x v="29"/>
    <s v="FROTA 01"/>
    <x v="6"/>
    <x v="6"/>
    <d v="1901-07-20T00:00:00"/>
    <n v="90"/>
    <x v="4"/>
    <s v="CA1014KS114"/>
    <s v="20/07/2023"/>
    <s v="00:00:00"/>
    <s v="20/07/2023"/>
    <s v="23:59:59"/>
    <n v="24"/>
    <n v="0"/>
    <n v="0"/>
    <n v="0"/>
    <n v="0"/>
    <n v="0"/>
    <n v="0"/>
    <n v="24"/>
    <n v="7.9344444444444449"/>
    <n v="7.9344444444444449"/>
    <n v="0"/>
    <n v="16.065555555555555"/>
    <n v="16.065555555555555"/>
    <n v="13.853888888888891"/>
    <n v="2.2116666666666669"/>
    <n v="0"/>
    <n v="0"/>
    <n v="0"/>
    <n v="100"/>
    <n v="66.93981481481481"/>
    <n v="66.93981481481481"/>
    <n v="100"/>
    <n v="0"/>
    <n v="0"/>
    <n v="0"/>
    <n v="0.13766512206929943"/>
    <n v="0"/>
    <n v="16.065555555555555"/>
    <n v="0"/>
    <n v="16.065555555555555"/>
    <n v="0"/>
    <n v="0"/>
    <n v="0"/>
    <n v="9694.3670000000002"/>
    <s v="Tonelada métrica"/>
    <n v="603.42556884985117"/>
    <n v="0"/>
    <s v="Oficializado"/>
  </r>
  <r>
    <x v="29"/>
    <s v="FROTA 01"/>
    <x v="6"/>
    <x v="6"/>
    <d v="1901-07-20T00:00:00"/>
    <n v="90"/>
    <x v="5"/>
    <s v="CA1014KS115"/>
    <s v="20/07/2023"/>
    <s v="00:00:00"/>
    <s v="20/07/2023"/>
    <s v="23:59:59"/>
    <n v="24"/>
    <n v="0"/>
    <n v="0"/>
    <n v="0"/>
    <n v="0"/>
    <n v="0"/>
    <n v="0"/>
    <n v="24"/>
    <n v="10.072777777777777"/>
    <n v="10.072777777777777"/>
    <n v="0"/>
    <n v="13.927222222222223"/>
    <n v="13.927222222222223"/>
    <n v="12.906666666666666"/>
    <n v="1.0205555555555557"/>
    <n v="0"/>
    <n v="0"/>
    <n v="0"/>
    <n v="100"/>
    <n v="58.030092592592595"/>
    <n v="58.030092592592595"/>
    <n v="100"/>
    <n v="0"/>
    <n v="0"/>
    <n v="0"/>
    <n v="7.3277753400614307E-2"/>
    <n v="0"/>
    <n v="13.927222222222223"/>
    <n v="0"/>
    <n v="13.927222222222223"/>
    <n v="0"/>
    <n v="0"/>
    <n v="0"/>
    <n v="10400.855"/>
    <s v="Tonelada métrica"/>
    <n v="746.80039092105744"/>
    <n v="0"/>
    <s v="Oficializado"/>
  </r>
  <r>
    <x v="29"/>
    <s v="FROTA 01"/>
    <x v="6"/>
    <x v="6"/>
    <d v="1901-07-20T00:00:00"/>
    <n v="90"/>
    <x v="6"/>
    <s v="CA1014KS116"/>
    <s v="20/07/2023"/>
    <s v="00:00:00"/>
    <s v="20/07/2023"/>
    <s v="23:59:59"/>
    <n v="23.999999999999996"/>
    <n v="11.420833333333334"/>
    <n v="0"/>
    <n v="0"/>
    <n v="11.420833333333334"/>
    <n v="11.420833333333334"/>
    <n v="0"/>
    <n v="12.579166666666667"/>
    <n v="4.9491666666666667"/>
    <n v="4.9491666666666667"/>
    <n v="0"/>
    <n v="7.63"/>
    <n v="7.63"/>
    <n v="6.9408333333333339"/>
    <n v="0.68916666666666671"/>
    <n v="0"/>
    <n v="0"/>
    <n v="0"/>
    <n v="52.413194444444457"/>
    <n v="60.655846306724072"/>
    <n v="31.791666666666675"/>
    <n v="100"/>
    <n v="0"/>
    <n v="0"/>
    <n v="0"/>
    <n v="9.032328527741372E-2"/>
    <n v="0"/>
    <n v="7.63"/>
    <n v="0"/>
    <n v="7.63"/>
    <n v="11.420833333333334"/>
    <n v="1"/>
    <n v="1"/>
    <n v="4209.8190000000004"/>
    <s v="Tonelada métrica"/>
    <n v="551.74560943643451"/>
    <n v="0"/>
    <s v="Oficializado"/>
  </r>
  <r>
    <x v="29"/>
    <s v="FROTA 01"/>
    <x v="6"/>
    <x v="6"/>
    <d v="1901-07-20T00:00:00"/>
    <n v="90"/>
    <x v="7"/>
    <s v="CA1014KS117"/>
    <s v="20/07/2023"/>
    <s v="00:00:00"/>
    <s v="20/07/2023"/>
    <s v="23:59:59"/>
    <n v="24"/>
    <n v="0"/>
    <n v="0"/>
    <n v="0"/>
    <n v="0"/>
    <n v="0"/>
    <n v="0"/>
    <n v="24"/>
    <n v="6.7475000000000005"/>
    <n v="6.7475000000000005"/>
    <n v="0"/>
    <n v="17.252500000000001"/>
    <n v="17.252500000000001"/>
    <n v="16.24527777777778"/>
    <n v="1.0072222222222222"/>
    <n v="0"/>
    <n v="0"/>
    <n v="0"/>
    <n v="100"/>
    <n v="71.885416666666671"/>
    <n v="71.885416666666671"/>
    <n v="100"/>
    <n v="0"/>
    <n v="0"/>
    <n v="0"/>
    <n v="5.8381232993608007E-2"/>
    <n v="0"/>
    <n v="17.252500000000001"/>
    <n v="0"/>
    <n v="17.252500000000001"/>
    <n v="0"/>
    <n v="0"/>
    <n v="0"/>
    <n v="9545.0259999999998"/>
    <s v="Tonelada métrica"/>
    <n v="553.25465874510974"/>
    <n v="0"/>
    <s v="Oficializado"/>
  </r>
  <r>
    <x v="29"/>
    <s v="FROTA 01"/>
    <x v="6"/>
    <x v="6"/>
    <d v="1901-07-20T00:00:00"/>
    <n v="90"/>
    <x v="8"/>
    <s v="CA1014KS118"/>
    <s v="20/07/2023"/>
    <s v="00:00:00"/>
    <s v="20/07/2023"/>
    <s v="23:59:59"/>
    <n v="24.000000000000004"/>
    <n v="1.953888888888889"/>
    <n v="1.953888888888889"/>
    <n v="0"/>
    <n v="0"/>
    <n v="0"/>
    <n v="0"/>
    <n v="22.046111111111117"/>
    <n v="8.2633333333333319"/>
    <n v="8.2633333333333319"/>
    <n v="0"/>
    <n v="13.782777777777776"/>
    <n v="13.782777777777776"/>
    <n v="12.876666666666663"/>
    <n v="0.90611111111111109"/>
    <n v="0"/>
    <n v="0"/>
    <n v="0"/>
    <n v="91.858796296296305"/>
    <n v="62.517954791724392"/>
    <n v="57.428240740740719"/>
    <n v="87.583845230530258"/>
    <n v="0"/>
    <n v="0"/>
    <n v="1"/>
    <n v="6.5742270950058454E-2"/>
    <n v="0"/>
    <n v="13.782777777777776"/>
    <n v="1.953888888888889"/>
    <n v="13.782777777777776"/>
    <n v="1.953888888888889"/>
    <n v="1"/>
    <n v="0"/>
    <n v="8739.4789999999994"/>
    <s v="Tonelada métrica"/>
    <n v="634.08691200773899"/>
    <n v="0"/>
    <s v="Oficializado"/>
  </r>
  <r>
    <x v="29"/>
    <s v="FROTA 02"/>
    <x v="6"/>
    <x v="6"/>
    <d v="1901-07-20T00:00:00"/>
    <n v="90"/>
    <x v="9"/>
    <s v="CA1014KS119"/>
    <s v="20/07/2023"/>
    <s v="00:00:00"/>
    <s v="20/07/2023"/>
    <s v="23:59:59"/>
    <n v="24"/>
    <n v="0"/>
    <n v="0"/>
    <n v="0"/>
    <n v="0"/>
    <n v="0"/>
    <n v="0"/>
    <n v="24"/>
    <n v="6.203611111111111"/>
    <n v="6.203611111111111"/>
    <n v="0"/>
    <n v="17.796388888888892"/>
    <n v="17.796388888888892"/>
    <n v="13.687777777777777"/>
    <n v="4.1086111111111112"/>
    <n v="0"/>
    <n v="0"/>
    <n v="0"/>
    <n v="100"/>
    <n v="74.151620370370381"/>
    <n v="74.151620370370381"/>
    <n v="100"/>
    <n v="0"/>
    <n v="0"/>
    <n v="0"/>
    <n v="0.23086768539185537"/>
    <n v="0"/>
    <n v="17.796388888888892"/>
    <n v="0"/>
    <n v="17.796388888888892"/>
    <n v="0"/>
    <n v="0"/>
    <n v="0"/>
    <n v="11020.986000000001"/>
    <s v="Tonelada métrica"/>
    <n v="619.28215149765083"/>
    <n v="0"/>
    <s v="Oficializado"/>
  </r>
  <r>
    <x v="29"/>
    <s v="FROTA 02"/>
    <x v="6"/>
    <x v="6"/>
    <d v="1901-07-20T00:00:00"/>
    <n v="90"/>
    <x v="10"/>
    <s v="CA1014KS120"/>
    <s v="20/07/2023"/>
    <s v="00:00:00"/>
    <s v="20/07/2023"/>
    <s v="23:59:59"/>
    <n v="24.000000000000004"/>
    <n v="0"/>
    <n v="0"/>
    <n v="0"/>
    <n v="0"/>
    <n v="0"/>
    <n v="0"/>
    <n v="24.000000000000004"/>
    <n v="7.1002777777777766"/>
    <n v="7.1002777777777766"/>
    <n v="0"/>
    <n v="16.89972222222222"/>
    <n v="16.89972222222222"/>
    <n v="15.183333333333334"/>
    <n v="1.716388888888889"/>
    <n v="0"/>
    <n v="0"/>
    <n v="0"/>
    <n v="100"/>
    <n v="70.415509259259238"/>
    <n v="70.415509259259238"/>
    <n v="100"/>
    <n v="0"/>
    <n v="0"/>
    <n v="0"/>
    <n v="0.10156314206347904"/>
    <n v="0"/>
    <n v="16.89972222222222"/>
    <n v="0"/>
    <n v="16.89972222222222"/>
    <n v="0"/>
    <n v="0"/>
    <n v="0"/>
    <n v="9613.1470000000008"/>
    <s v="Tonelada métrica"/>
    <n v="568.8346159535829"/>
    <n v="0"/>
    <s v="Oficializado"/>
  </r>
  <r>
    <x v="29"/>
    <s v="FROTA 02"/>
    <x v="6"/>
    <x v="6"/>
    <d v="1901-07-20T00:00:00"/>
    <n v="90"/>
    <x v="11"/>
    <s v="CA1014KS121"/>
    <s v="20/07/2023"/>
    <s v="00:00:00"/>
    <s v="20/07/2023"/>
    <s v="23:59:59"/>
    <n v="24"/>
    <n v="0"/>
    <n v="0"/>
    <n v="0"/>
    <n v="0"/>
    <n v="0"/>
    <n v="0"/>
    <n v="24"/>
    <n v="6.7249999999999996"/>
    <n v="6.7249999999999996"/>
    <n v="0"/>
    <n v="17.274999999999999"/>
    <n v="17.274999999999999"/>
    <n v="15.838611111111112"/>
    <n v="1.4363888888888889"/>
    <n v="0"/>
    <n v="0"/>
    <n v="0"/>
    <n v="100"/>
    <n v="71.979166666666657"/>
    <n v="71.979166666666657"/>
    <n v="100"/>
    <n v="0"/>
    <n v="0"/>
    <n v="0"/>
    <n v="8.3148416144074616E-2"/>
    <n v="0"/>
    <n v="17.274999999999999"/>
    <n v="0"/>
    <n v="17.274999999999999"/>
    <n v="0"/>
    <n v="0"/>
    <n v="0"/>
    <n v="9327.6669999999995"/>
    <s v="Tonelada métrica"/>
    <n v="539.95178002894352"/>
    <n v="0"/>
    <s v="Oficializado"/>
  </r>
  <r>
    <x v="29"/>
    <s v="FROTA 02"/>
    <x v="6"/>
    <x v="6"/>
    <d v="1901-07-20T00:00:00"/>
    <n v="90"/>
    <x v="12"/>
    <s v="CA1014KS122"/>
    <s v="20/07/2023"/>
    <s v="00:00:00"/>
    <s v="20/07/2023"/>
    <s v="23:59:59"/>
    <n v="24"/>
    <n v="1.8716666666666666"/>
    <n v="0"/>
    <n v="0"/>
    <n v="1.8716666666666666"/>
    <n v="1.8716666666666666"/>
    <n v="0"/>
    <n v="22.12833333333333"/>
    <n v="6.7294444444444448"/>
    <n v="6.7294444444444448"/>
    <n v="0"/>
    <n v="15.398888888888891"/>
    <n v="15.398888888888891"/>
    <n v="13.801666666666668"/>
    <n v="1.5972222222222223"/>
    <n v="0"/>
    <n v="0"/>
    <n v="0"/>
    <n v="92.201388888888886"/>
    <n v="69.58901358238559"/>
    <n v="64.162037037037038"/>
    <n v="100"/>
    <n v="0"/>
    <n v="0"/>
    <n v="0"/>
    <n v="0.10372321235298361"/>
    <n v="0"/>
    <n v="15.398888888888891"/>
    <n v="0"/>
    <n v="3.8497222222222227"/>
    <n v="0.46791666666666665"/>
    <n v="4"/>
    <n v="1"/>
    <n v="7716.4740000000002"/>
    <s v="Tonelada métrica"/>
    <n v="501.10589508622553"/>
    <n v="0"/>
    <s v="Oficializado"/>
  </r>
  <r>
    <x v="29"/>
    <s v="FROTA 02"/>
    <x v="6"/>
    <x v="6"/>
    <d v="1901-07-20T00:00:00"/>
    <n v="90"/>
    <x v="13"/>
    <s v="CA1014KS123"/>
    <s v="20/07/2023"/>
    <s v="00:00:00"/>
    <s v="20/07/2023"/>
    <s v="23:59:59"/>
    <n v="24"/>
    <n v="0.85305555555555557"/>
    <n v="0.85305555555555557"/>
    <n v="0"/>
    <n v="0"/>
    <n v="0"/>
    <n v="0"/>
    <n v="23.146944444444443"/>
    <n v="6.6619444444444431"/>
    <n v="6.6619444444444431"/>
    <n v="0"/>
    <n v="16.484999999999999"/>
    <n v="16.484999999999999"/>
    <n v="14.667499999999999"/>
    <n v="1.8174999999999999"/>
    <n v="0"/>
    <n v="0"/>
    <n v="0"/>
    <n v="96.445601851851848"/>
    <n v="71.218903382975924"/>
    <n v="68.6875"/>
    <n v="95.079866062130506"/>
    <n v="0"/>
    <n v="0"/>
    <n v="1"/>
    <n v="0.11025174400970579"/>
    <n v="0"/>
    <n v="16.484999999999999"/>
    <n v="0.85305555555555557"/>
    <n v="16.484999999999999"/>
    <n v="0.85305555555555557"/>
    <n v="1"/>
    <n v="0"/>
    <n v="8933.2579999999998"/>
    <s v="Tonelada métrica"/>
    <n v="541.9022141340613"/>
    <n v="0"/>
    <s v="Oficializado"/>
  </r>
  <r>
    <x v="29"/>
    <s v="FROTA 01"/>
    <x v="6"/>
    <x v="6"/>
    <d v="1901-07-21T00:00:00"/>
    <n v="90"/>
    <x v="0"/>
    <s v="CA1014KS110"/>
    <s v="21/07/2023"/>
    <s v="00:00:00"/>
    <s v="21/07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29"/>
    <s v="FROTA 01"/>
    <x v="6"/>
    <x v="6"/>
    <d v="1901-07-21T00:00:00"/>
    <n v="90"/>
    <x v="1"/>
    <s v="CA1014KS111"/>
    <s v="21/07/2023"/>
    <s v="00:00:00"/>
    <s v="21/07/2023"/>
    <s v="23:59:59"/>
    <n v="23.999999999999996"/>
    <n v="0"/>
    <n v="0"/>
    <n v="0"/>
    <n v="0"/>
    <n v="0"/>
    <n v="0"/>
    <n v="23.999999999999996"/>
    <n v="8.5788888888888888"/>
    <n v="8.5788888888888888"/>
    <n v="0"/>
    <n v="15.421111111111113"/>
    <n v="15.421111111111113"/>
    <n v="12.443611111111112"/>
    <n v="2.9775"/>
    <n v="0"/>
    <n v="0"/>
    <n v="0"/>
    <n v="100"/>
    <n v="64.254629629629648"/>
    <n v="64.254629629629648"/>
    <n v="100"/>
    <n v="0"/>
    <n v="0"/>
    <n v="0"/>
    <n v="0.19307947258448013"/>
    <n v="0"/>
    <n v="15.421111111111113"/>
    <n v="0"/>
    <n v="15.421111111111113"/>
    <n v="0"/>
    <n v="0"/>
    <n v="0"/>
    <n v="11949.432000000001"/>
    <s v="Tonelada métrica"/>
    <n v="774.8749045320269"/>
    <n v="0"/>
    <s v="Oficializado"/>
  </r>
  <r>
    <x v="29"/>
    <s v="FROTA 01"/>
    <x v="6"/>
    <x v="6"/>
    <d v="1901-07-21T00:00:00"/>
    <n v="90"/>
    <x v="2"/>
    <s v="CA1014KS112"/>
    <s v="21/07/2023"/>
    <s v="00:00:00"/>
    <s v="21/07/2023"/>
    <s v="23:59:59"/>
    <n v="24"/>
    <n v="1.9558333333333333"/>
    <n v="0"/>
    <n v="0"/>
    <n v="1.9558333333333333"/>
    <n v="1.9558333333333333"/>
    <n v="0"/>
    <n v="22.044166666666666"/>
    <n v="6.0252777777777782"/>
    <n v="6.0252777777777782"/>
    <n v="0"/>
    <n v="16.018888888888888"/>
    <n v="16.018888888888888"/>
    <n v="12.964444444444444"/>
    <n v="3.0544444444444441"/>
    <n v="0"/>
    <n v="0"/>
    <n v="0"/>
    <n v="91.850694444444443"/>
    <n v="72.66724631106743"/>
    <n v="66.745370370370367"/>
    <n v="100"/>
    <n v="0"/>
    <n v="0"/>
    <n v="0"/>
    <n v="0.19067767219255044"/>
    <n v="0"/>
    <n v="16.018888888888888"/>
    <n v="0"/>
    <n v="16.018888888888888"/>
    <n v="1.9558333333333333"/>
    <n v="1"/>
    <n v="1"/>
    <n v="11059.989"/>
    <s v="Tonelada métrica"/>
    <n v="690.43421654990641"/>
    <n v="0"/>
    <s v="Oficializado"/>
  </r>
  <r>
    <x v="29"/>
    <s v="FROTA 01"/>
    <x v="6"/>
    <x v="6"/>
    <d v="1901-07-21T00:00:00"/>
    <n v="90"/>
    <x v="3"/>
    <s v="CA1014KS113"/>
    <s v="21/07/2023"/>
    <s v="00:00:00"/>
    <s v="21/07/2023"/>
    <s v="23:59:59"/>
    <n v="24"/>
    <n v="0"/>
    <n v="0"/>
    <n v="0"/>
    <n v="0"/>
    <n v="0"/>
    <n v="0"/>
    <n v="24"/>
    <n v="8.4738888888888884"/>
    <n v="8.4738888888888884"/>
    <n v="0"/>
    <n v="15.52611111111111"/>
    <n v="15.52611111111111"/>
    <n v="13.016111111111108"/>
    <n v="2.5099999999999998"/>
    <n v="0"/>
    <n v="0"/>
    <n v="0"/>
    <n v="100"/>
    <n v="64.692129629629619"/>
    <n v="64.692129629629619"/>
    <n v="100"/>
    <n v="0"/>
    <n v="0"/>
    <n v="0"/>
    <n v="0.16166314810176405"/>
    <n v="0"/>
    <n v="15.52611111111111"/>
    <n v="0"/>
    <n v="15.52611111111111"/>
    <n v="0"/>
    <n v="0"/>
    <n v="0"/>
    <n v="10668.036"/>
    <s v="Tonelada métrica"/>
    <n v="687.10290192149432"/>
    <n v="0"/>
    <s v="Oficializado"/>
  </r>
  <r>
    <x v="29"/>
    <s v="FROTA 01"/>
    <x v="6"/>
    <x v="6"/>
    <d v="1901-07-21T00:00:00"/>
    <n v="90"/>
    <x v="4"/>
    <s v="CA1014KS114"/>
    <s v="21/07/2023"/>
    <s v="00:00:00"/>
    <s v="21/07/2023"/>
    <s v="23:59:59"/>
    <n v="23.999999999999996"/>
    <n v="0.94333333333333336"/>
    <n v="0.94333333333333336"/>
    <n v="0"/>
    <n v="0"/>
    <n v="0"/>
    <n v="0"/>
    <n v="23.056666666666668"/>
    <n v="10.304444444444446"/>
    <n v="10.304444444444446"/>
    <n v="0"/>
    <n v="12.752222222222221"/>
    <n v="12.752222222222221"/>
    <n v="11.255833333333332"/>
    <n v="1.4963888888888888"/>
    <n v="0"/>
    <n v="0"/>
    <n v="0"/>
    <n v="96.069444444444457"/>
    <n v="55.308177919136412"/>
    <n v="53.134259259259267"/>
    <n v="93.112120720428365"/>
    <n v="0"/>
    <n v="0"/>
    <n v="1"/>
    <n v="0.11734338241700794"/>
    <n v="0"/>
    <n v="12.752222222222221"/>
    <n v="0.94333333333333336"/>
    <n v="12.752222222222221"/>
    <n v="0.94333333333333336"/>
    <n v="1"/>
    <n v="0"/>
    <n v="7837.6480000000001"/>
    <s v="Tonelada métrica"/>
    <n v="614.61036856321346"/>
    <n v="0"/>
    <s v="Oficializado"/>
  </r>
  <r>
    <x v="29"/>
    <s v="FROTA 01"/>
    <x v="6"/>
    <x v="6"/>
    <d v="1901-07-21T00:00:00"/>
    <n v="90"/>
    <x v="5"/>
    <s v="CA1014KS115"/>
    <s v="21/07/2023"/>
    <s v="00:00:00"/>
    <s v="21/07/2023"/>
    <s v="23:59:59"/>
    <n v="24"/>
    <n v="0"/>
    <n v="0"/>
    <n v="0"/>
    <n v="0"/>
    <n v="0"/>
    <n v="0"/>
    <n v="24"/>
    <n v="6.4569444444444457"/>
    <n v="6.4569444444444457"/>
    <n v="0"/>
    <n v="17.543055555555558"/>
    <n v="17.543055555555558"/>
    <n v="14.271944444444443"/>
    <n v="3.2711111111111109"/>
    <n v="0"/>
    <n v="0"/>
    <n v="0"/>
    <n v="100"/>
    <n v="73.096064814814824"/>
    <n v="73.096064814814824"/>
    <n v="100"/>
    <n v="0"/>
    <n v="0"/>
    <n v="0"/>
    <n v="0.18646187950281051"/>
    <n v="0"/>
    <n v="17.543055555555558"/>
    <n v="0"/>
    <n v="17.543055555555558"/>
    <n v="0"/>
    <n v="0"/>
    <n v="0"/>
    <n v="12328.302"/>
    <s v="Tonelada métrica"/>
    <n v="702.7454231652282"/>
    <n v="0"/>
    <s v="Oficializado"/>
  </r>
  <r>
    <x v="29"/>
    <s v="FROTA 01"/>
    <x v="6"/>
    <x v="6"/>
    <d v="1901-07-21T00:00:00"/>
    <n v="90"/>
    <x v="6"/>
    <s v="CA1014KS116"/>
    <s v="21/07/2023"/>
    <s v="00:00:00"/>
    <s v="21/07/2023"/>
    <s v="23:59:59"/>
    <n v="23.999999999999996"/>
    <n v="0"/>
    <n v="0"/>
    <n v="0"/>
    <n v="0"/>
    <n v="0"/>
    <n v="0"/>
    <n v="23.999999999999996"/>
    <n v="8.1852777777777774"/>
    <n v="8.1852777777777774"/>
    <n v="0"/>
    <n v="15.814722222222221"/>
    <n v="15.814722222222221"/>
    <n v="13.368888888888886"/>
    <n v="2.4458333333333333"/>
    <n v="0"/>
    <n v="0"/>
    <n v="0"/>
    <n v="100"/>
    <n v="65.894675925925924"/>
    <n v="65.894675925925924"/>
    <n v="100"/>
    <n v="0"/>
    <n v="0"/>
    <n v="0"/>
    <n v="0.15465547222173434"/>
    <n v="0"/>
    <n v="15.814722222222221"/>
    <n v="0"/>
    <n v="15.814722222222221"/>
    <n v="0"/>
    <n v="0"/>
    <n v="0"/>
    <n v="10728.7"/>
    <s v="Tonelada métrica"/>
    <n v="678.39952224544652"/>
    <n v="0"/>
    <s v="Oficializado"/>
  </r>
  <r>
    <x v="29"/>
    <s v="FROTA 01"/>
    <x v="6"/>
    <x v="6"/>
    <d v="1901-07-21T00:00:00"/>
    <n v="90"/>
    <x v="7"/>
    <s v="CA1014KS117"/>
    <s v="21/07/2023"/>
    <s v="00:00:00"/>
    <s v="21/07/2023"/>
    <s v="23:59:59"/>
    <n v="24"/>
    <n v="0"/>
    <n v="0"/>
    <n v="0"/>
    <n v="0"/>
    <n v="0"/>
    <n v="0"/>
    <n v="24"/>
    <n v="8.0819444444444439"/>
    <n v="8.0819444444444439"/>
    <n v="0"/>
    <n v="15.918055555555554"/>
    <n v="15.918055555555554"/>
    <n v="14.275"/>
    <n v="1.6430555555555557"/>
    <n v="0"/>
    <n v="0"/>
    <n v="0"/>
    <n v="100"/>
    <n v="66.325231481481467"/>
    <n v="66.325231481481467"/>
    <n v="100"/>
    <n v="0"/>
    <n v="0"/>
    <n v="0"/>
    <n v="0.10321961434429808"/>
    <n v="0"/>
    <n v="15.918055555555554"/>
    <n v="0"/>
    <n v="15.918055555555554"/>
    <n v="0"/>
    <n v="0"/>
    <n v="0"/>
    <n v="10183.530000000001"/>
    <s v="Tonelada métrica"/>
    <n v="639.74710758223523"/>
    <n v="0"/>
    <s v="Oficializado"/>
  </r>
  <r>
    <x v="29"/>
    <s v="FROTA 01"/>
    <x v="6"/>
    <x v="6"/>
    <d v="1901-07-21T00:00:00"/>
    <n v="90"/>
    <x v="8"/>
    <s v="CA1014KS118"/>
    <s v="21/07/2023"/>
    <s v="00:00:00"/>
    <s v="21/07/2023"/>
    <s v="23:59:59"/>
    <n v="24"/>
    <n v="0"/>
    <n v="0"/>
    <n v="0"/>
    <n v="0"/>
    <n v="0"/>
    <n v="0"/>
    <n v="24"/>
    <n v="7.0894444444444433"/>
    <n v="7.0894444444444433"/>
    <n v="0"/>
    <n v="16.910555555555558"/>
    <n v="16.910555555555558"/>
    <n v="14.667777777777777"/>
    <n v="2.2427777777777775"/>
    <n v="0"/>
    <n v="0"/>
    <n v="0"/>
    <n v="100"/>
    <n v="70.460648148148152"/>
    <n v="70.460648148148152"/>
    <n v="100"/>
    <n v="0"/>
    <n v="0"/>
    <n v="0"/>
    <n v="0.13262590755281051"/>
    <n v="0"/>
    <n v="16.910555555555558"/>
    <n v="0"/>
    <n v="16.910555555555558"/>
    <n v="0"/>
    <n v="0"/>
    <n v="0"/>
    <n v="10986.751"/>
    <s v="Tonelada métrica"/>
    <n v="649.69781530273644"/>
    <n v="0"/>
    <s v="Oficializado"/>
  </r>
  <r>
    <x v="29"/>
    <s v="FROTA 02"/>
    <x v="6"/>
    <x v="6"/>
    <d v="1901-07-21T00:00:00"/>
    <n v="90"/>
    <x v="9"/>
    <s v="CA1014KS119"/>
    <s v="21/07/2023"/>
    <s v="00:00:00"/>
    <s v="21/07/2023"/>
    <s v="23:59:59"/>
    <n v="24"/>
    <n v="0"/>
    <n v="0"/>
    <n v="0"/>
    <n v="0"/>
    <n v="0"/>
    <n v="0"/>
    <n v="24"/>
    <n v="7.650833333333332"/>
    <n v="7.650833333333332"/>
    <n v="0"/>
    <n v="16.349166666666665"/>
    <n v="16.349166666666665"/>
    <n v="13.094166666666665"/>
    <n v="3.2549999999999999"/>
    <n v="0"/>
    <n v="0"/>
    <n v="0"/>
    <n v="100"/>
    <n v="68.121527777777771"/>
    <n v="68.121527777777771"/>
    <n v="100"/>
    <n v="0"/>
    <n v="0"/>
    <n v="0"/>
    <n v="0.1990927162444569"/>
    <n v="0"/>
    <n v="16.349166666666665"/>
    <n v="0"/>
    <n v="16.349166666666665"/>
    <n v="0"/>
    <n v="0"/>
    <n v="0"/>
    <n v="12650.335999999999"/>
    <s v="Tonelada métrica"/>
    <n v="773.76029359294546"/>
    <n v="0"/>
    <s v="Oficializado"/>
  </r>
  <r>
    <x v="29"/>
    <s v="FROTA 02"/>
    <x v="6"/>
    <x v="6"/>
    <d v="1901-07-21T00:00:00"/>
    <n v="90"/>
    <x v="10"/>
    <s v="CA1014KS120"/>
    <s v="21/07/2023"/>
    <s v="00:00:00"/>
    <s v="21/07/2023"/>
    <s v="23:59:59"/>
    <n v="24"/>
    <n v="0"/>
    <n v="0"/>
    <n v="0"/>
    <n v="0"/>
    <n v="0"/>
    <n v="0"/>
    <n v="24"/>
    <n v="8.8891666666666662"/>
    <n v="8.8891666666666662"/>
    <n v="0"/>
    <n v="15.110833333333332"/>
    <n v="15.110833333333332"/>
    <n v="13.046111111111109"/>
    <n v="2.0647222222222221"/>
    <n v="0"/>
    <n v="0"/>
    <n v="0"/>
    <n v="100"/>
    <n v="62.96180555555555"/>
    <n v="62.96180555555555"/>
    <n v="100"/>
    <n v="0"/>
    <n v="0"/>
    <n v="0"/>
    <n v="0.13663854114965349"/>
    <n v="0"/>
    <n v="15.110833333333332"/>
    <n v="0"/>
    <n v="15.110833333333332"/>
    <n v="0"/>
    <n v="0"/>
    <n v="0"/>
    <n v="10264.718000000001"/>
    <s v="Tonelada métrica"/>
    <n v="679.29529586940919"/>
    <n v="0"/>
    <s v="Oficializado"/>
  </r>
  <r>
    <x v="29"/>
    <s v="FROTA 02"/>
    <x v="6"/>
    <x v="6"/>
    <d v="1901-07-21T00:00:00"/>
    <n v="90"/>
    <x v="11"/>
    <s v="CA1014KS121"/>
    <s v="21/07/2023"/>
    <s v="00:00:00"/>
    <s v="21/07/2023"/>
    <s v="23:59:59"/>
    <n v="24.000000000000004"/>
    <n v="0"/>
    <n v="0"/>
    <n v="0"/>
    <n v="0"/>
    <n v="0"/>
    <n v="0"/>
    <n v="24.000000000000004"/>
    <n v="11.414999999999999"/>
    <n v="11.414999999999999"/>
    <n v="0"/>
    <n v="12.584999999999999"/>
    <n v="12.584999999999999"/>
    <n v="10.338333333333335"/>
    <n v="2.246666666666667"/>
    <n v="0"/>
    <n v="0"/>
    <n v="0"/>
    <n v="100"/>
    <n v="52.437499999999993"/>
    <n v="52.437499999999993"/>
    <n v="100"/>
    <n v="0"/>
    <n v="0"/>
    <n v="0"/>
    <n v="0.17851940140378761"/>
    <n v="0"/>
    <n v="12.584999999999999"/>
    <n v="0"/>
    <n v="12.584999999999999"/>
    <n v="0"/>
    <n v="0"/>
    <n v="0"/>
    <n v="9390.4660000000003"/>
    <s v="Tonelada métrica"/>
    <n v="746.16336909018673"/>
    <n v="0"/>
    <s v="Oficializado"/>
  </r>
  <r>
    <x v="29"/>
    <s v="FROTA 02"/>
    <x v="6"/>
    <x v="6"/>
    <d v="1901-07-21T00:00:00"/>
    <n v="90"/>
    <x v="12"/>
    <s v="CA1014KS122"/>
    <s v="21/07/2023"/>
    <s v="00:00:00"/>
    <s v="21/07/2023"/>
    <s v="23:59:59"/>
    <n v="24"/>
    <n v="0"/>
    <n v="0"/>
    <n v="0"/>
    <n v="0"/>
    <n v="0"/>
    <n v="0"/>
    <n v="24"/>
    <n v="13.230833333333337"/>
    <n v="13.230833333333337"/>
    <n v="0"/>
    <n v="10.769166666666665"/>
    <n v="10.769166666666665"/>
    <n v="9.6147222222222215"/>
    <n v="1.1544444444444444"/>
    <n v="0"/>
    <n v="0"/>
    <n v="0"/>
    <n v="100"/>
    <n v="44.871527777777771"/>
    <n v="44.871527777777771"/>
    <n v="100"/>
    <n v="0"/>
    <n v="0"/>
    <n v="0"/>
    <n v="0.10719905078800072"/>
    <n v="0"/>
    <n v="10.769166666666665"/>
    <n v="0"/>
    <n v="10.769166666666665"/>
    <n v="0"/>
    <n v="0"/>
    <n v="0"/>
    <n v="8084.1279999999997"/>
    <s v="Tonelada métrica"/>
    <n v="750.67349686605326"/>
    <n v="0"/>
    <s v="Oficializado"/>
  </r>
  <r>
    <x v="29"/>
    <s v="FROTA 02"/>
    <x v="6"/>
    <x v="6"/>
    <d v="1901-07-21T00:00:00"/>
    <n v="90"/>
    <x v="13"/>
    <s v="CA1014KS123"/>
    <s v="21/07/2023"/>
    <s v="00:00:00"/>
    <s v="21/07/2023"/>
    <s v="23:59:59"/>
    <n v="23.999999999999996"/>
    <n v="5.1913888888888886"/>
    <n v="5.1913888888888886"/>
    <n v="0"/>
    <n v="0"/>
    <n v="0"/>
    <n v="0"/>
    <n v="18.808611111111109"/>
    <n v="10.112500000000001"/>
    <n v="10.112500000000001"/>
    <n v="0"/>
    <n v="8.6961111111111116"/>
    <n v="8.6961111111111116"/>
    <n v="7.4641666666666673"/>
    <n v="1.2319444444444445"/>
    <n v="0"/>
    <n v="0"/>
    <n v="0"/>
    <n v="78.369212962962962"/>
    <n v="46.234732908980824"/>
    <n v="36.233796296296305"/>
    <n v="62.618261826182618"/>
    <n v="0"/>
    <n v="0"/>
    <n v="1"/>
    <n v="0.14166613428735705"/>
    <n v="0"/>
    <n v="8.6961111111111116"/>
    <n v="5.1913888888888886"/>
    <n v="8.6961111111111116"/>
    <n v="5.1913888888888886"/>
    <n v="1"/>
    <n v="0"/>
    <n v="5559.47"/>
    <s v="Tonelada métrica"/>
    <n v="639.30530888647479"/>
    <n v="0"/>
    <s v="Oficializado"/>
  </r>
  <r>
    <x v="29"/>
    <s v="FROTA 01"/>
    <x v="6"/>
    <x v="6"/>
    <d v="1901-07-22T00:00:00"/>
    <n v="90"/>
    <x v="0"/>
    <s v="CA1014KS110"/>
    <s v="22/07/2023"/>
    <s v="00:00:00"/>
    <s v="22/07/2023"/>
    <s v="23:59:59"/>
    <n v="24.000000000000004"/>
    <n v="3.4772222222222222"/>
    <n v="0"/>
    <n v="0"/>
    <n v="3.4772222222222222"/>
    <n v="3.4772222222222222"/>
    <n v="0"/>
    <n v="20.522777777777783"/>
    <n v="9.1225000000000005"/>
    <n v="9.1225000000000005"/>
    <n v="0"/>
    <n v="11.400277777777781"/>
    <n v="11.400277777777781"/>
    <n v="10.597222222222225"/>
    <n v="0.80305555555555552"/>
    <n v="0"/>
    <n v="0"/>
    <n v="0"/>
    <n v="85.511574074074076"/>
    <n v="55.549389567147614"/>
    <n v="47.501157407407412"/>
    <n v="100"/>
    <n v="0"/>
    <n v="0"/>
    <n v="0"/>
    <n v="7.0441753368582619E-2"/>
    <n v="0"/>
    <n v="11.400277777777781"/>
    <n v="0"/>
    <n v="11.400277777777781"/>
    <n v="0"/>
    <n v="0"/>
    <n v="1"/>
    <n v="7379.4639999999999"/>
    <s v="Tonelada métrica"/>
    <n v="647.30563095441073"/>
    <n v="0"/>
    <s v="Oficializado"/>
  </r>
  <r>
    <x v="29"/>
    <s v="FROTA 01"/>
    <x v="6"/>
    <x v="6"/>
    <d v="1901-07-22T00:00:00"/>
    <n v="90"/>
    <x v="1"/>
    <s v="CA1014KS111"/>
    <s v="22/07/2023"/>
    <s v="00:00:00"/>
    <s v="22/07/2023"/>
    <s v="23:59:59"/>
    <n v="24"/>
    <n v="0"/>
    <n v="0"/>
    <n v="0"/>
    <n v="0"/>
    <n v="0"/>
    <n v="0"/>
    <n v="24"/>
    <n v="6.9544444444444444"/>
    <n v="6.9544444444444444"/>
    <n v="0"/>
    <n v="17.045555555555552"/>
    <n v="17.045555555555552"/>
    <n v="12.506666666666669"/>
    <n v="4.5388888888888896"/>
    <n v="0"/>
    <n v="0"/>
    <n v="0"/>
    <n v="100"/>
    <n v="71.023148148148124"/>
    <n v="71.023148148148124"/>
    <n v="100"/>
    <n v="0"/>
    <n v="0"/>
    <n v="0"/>
    <n v="0.26627990352649772"/>
    <n v="0"/>
    <n v="17.045555555555552"/>
    <n v="0"/>
    <n v="17.045555555555552"/>
    <n v="0"/>
    <n v="0"/>
    <n v="0"/>
    <n v="9938.3739999999998"/>
    <s v="Tonelada métrica"/>
    <n v="583.04781956847683"/>
    <n v="0"/>
    <s v="Oficializado"/>
  </r>
  <r>
    <x v="29"/>
    <s v="FROTA 01"/>
    <x v="6"/>
    <x v="6"/>
    <d v="1901-07-22T00:00:00"/>
    <n v="90"/>
    <x v="2"/>
    <s v="CA1014KS112"/>
    <s v="22/07/2023"/>
    <s v="00:00:00"/>
    <s v="22/07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29"/>
    <s v="FROTA 01"/>
    <x v="6"/>
    <x v="6"/>
    <d v="1901-07-22T00:00:00"/>
    <n v="90"/>
    <x v="3"/>
    <s v="CA1014KS113"/>
    <s v="22/07/2023"/>
    <s v="00:00:00"/>
    <s v="22/07/2023"/>
    <s v="23:59:59"/>
    <n v="24.000000000000004"/>
    <n v="0"/>
    <n v="0"/>
    <n v="0"/>
    <n v="0"/>
    <n v="0"/>
    <n v="0"/>
    <n v="24.000000000000004"/>
    <n v="8.1186111111111128"/>
    <n v="8.1186111111111128"/>
    <n v="0"/>
    <n v="15.881388888888891"/>
    <n v="15.881388888888891"/>
    <n v="13.234166666666667"/>
    <n v="2.6472222222222221"/>
    <n v="0"/>
    <n v="0"/>
    <n v="0"/>
    <n v="100"/>
    <n v="66.172453703703709"/>
    <n v="66.172453703703709"/>
    <n v="100"/>
    <n v="0"/>
    <n v="0"/>
    <n v="0"/>
    <n v="0.16668707256921972"/>
    <n v="0"/>
    <n v="15.881388888888891"/>
    <n v="0"/>
    <n v="15.881388888888891"/>
    <n v="0"/>
    <n v="0"/>
    <n v="0"/>
    <n v="12312.775"/>
    <s v="Tonelada métrica"/>
    <n v="775.29585643573"/>
    <n v="0"/>
    <s v="Oficializado"/>
  </r>
  <r>
    <x v="29"/>
    <s v="FROTA 01"/>
    <x v="6"/>
    <x v="6"/>
    <d v="1901-07-22T00:00:00"/>
    <n v="90"/>
    <x v="4"/>
    <s v="CA1014KS114"/>
    <s v="22/07/2023"/>
    <s v="00:00:00"/>
    <s v="22/07/2023"/>
    <s v="23:59:59"/>
    <n v="23.999999999999996"/>
    <n v="0"/>
    <n v="0"/>
    <n v="0"/>
    <n v="0"/>
    <n v="0"/>
    <n v="0"/>
    <n v="23.999999999999996"/>
    <n v="7.8388888888888895"/>
    <n v="7.8388888888888895"/>
    <n v="0"/>
    <n v="16.161111111111108"/>
    <n v="16.161111111111108"/>
    <n v="13.795277777777777"/>
    <n v="2.3658333333333337"/>
    <n v="0"/>
    <n v="0"/>
    <n v="0"/>
    <n v="100"/>
    <n v="67.337962962962962"/>
    <n v="67.337962962962962"/>
    <n v="100"/>
    <n v="0"/>
    <n v="0"/>
    <n v="0"/>
    <n v="0.14639051220350641"/>
    <n v="0"/>
    <n v="16.161111111111108"/>
    <n v="0"/>
    <n v="16.161111111111108"/>
    <n v="0"/>
    <n v="0"/>
    <n v="0"/>
    <n v="10870.581"/>
    <s v="Tonelada métrica"/>
    <n v="672.63821931935377"/>
    <n v="0"/>
    <s v="Oficializado"/>
  </r>
  <r>
    <x v="29"/>
    <s v="FROTA 01"/>
    <x v="6"/>
    <x v="6"/>
    <d v="1901-07-22T00:00:00"/>
    <n v="90"/>
    <x v="5"/>
    <s v="CA1014KS115"/>
    <s v="22/07/2023"/>
    <s v="00:00:00"/>
    <s v="22/07/2023"/>
    <s v="23:59:59"/>
    <n v="24.000000000000004"/>
    <n v="0"/>
    <n v="0"/>
    <n v="0"/>
    <n v="0"/>
    <n v="0"/>
    <n v="0"/>
    <n v="24.000000000000004"/>
    <n v="8.3686111111111128"/>
    <n v="8.3686111111111128"/>
    <n v="0"/>
    <n v="15.631388888888887"/>
    <n v="15.631388888888887"/>
    <n v="12.968611111111112"/>
    <n v="2.6627777777777775"/>
    <n v="0"/>
    <n v="0"/>
    <n v="0"/>
    <n v="100"/>
    <n v="65.130787037037024"/>
    <n v="65.130787037037024"/>
    <n v="100"/>
    <n v="0"/>
    <n v="0"/>
    <n v="0"/>
    <n v="0.17034812432249924"/>
    <n v="0"/>
    <n v="15.631388888888887"/>
    <n v="0"/>
    <n v="15.631388888888887"/>
    <n v="0"/>
    <n v="0"/>
    <n v="0"/>
    <n v="10102.727999999999"/>
    <s v="Tonelada métrica"/>
    <n v="646.31032289019583"/>
    <n v="0"/>
    <s v="Oficializado"/>
  </r>
  <r>
    <x v="29"/>
    <s v="FROTA 01"/>
    <x v="6"/>
    <x v="6"/>
    <d v="1901-07-22T00:00:00"/>
    <n v="90"/>
    <x v="6"/>
    <s v="CA1014KS116"/>
    <s v="22/07/2023"/>
    <s v="00:00:00"/>
    <s v="22/07/2023"/>
    <s v="23:59:59"/>
    <n v="23.999999999999993"/>
    <n v="2.2288888888888887"/>
    <n v="2.2288888888888887"/>
    <n v="0"/>
    <n v="0"/>
    <n v="0"/>
    <n v="0"/>
    <n v="21.771111111111104"/>
    <n v="10.928333333333335"/>
    <n v="10.928333333333335"/>
    <n v="0"/>
    <n v="10.842777777777778"/>
    <n v="10.842777777777778"/>
    <n v="8.7138888888888886"/>
    <n v="2.1288888888888886"/>
    <n v="0"/>
    <n v="0"/>
    <n v="0"/>
    <n v="90.712962962962962"/>
    <n v="49.803511278962965"/>
    <n v="45.178240740740755"/>
    <n v="82.948701602278035"/>
    <n v="0"/>
    <n v="0"/>
    <n v="2"/>
    <n v="0.19634165086847361"/>
    <n v="0"/>
    <n v="5.421388888888889"/>
    <n v="1.1144444444444443"/>
    <n v="5.421388888888889"/>
    <n v="1.1144444444444443"/>
    <n v="2"/>
    <n v="0"/>
    <n v="9946.5329999999994"/>
    <s v="Tonelada métrica"/>
    <n v="917.34177383819213"/>
    <n v="0"/>
    <s v="Oficializado"/>
  </r>
  <r>
    <x v="29"/>
    <s v="FROTA 01"/>
    <x v="6"/>
    <x v="6"/>
    <d v="1901-07-22T00:00:00"/>
    <n v="90"/>
    <x v="7"/>
    <s v="CA1014KS117"/>
    <s v="22/07/2023"/>
    <s v="00:00:00"/>
    <s v="22/07/2023"/>
    <s v="23:59:59"/>
    <n v="24.000000000000004"/>
    <n v="1.1541666666666666"/>
    <n v="1.1541666666666666"/>
    <n v="0"/>
    <n v="0"/>
    <n v="0"/>
    <n v="0"/>
    <n v="22.845833333333339"/>
    <n v="8.2536111111111126"/>
    <n v="8.2536111111111126"/>
    <n v="0"/>
    <n v="14.592222222222219"/>
    <n v="14.592222222222219"/>
    <n v="13.170555555555554"/>
    <n v="1.4216666666666666"/>
    <n v="0"/>
    <n v="0"/>
    <n v="0"/>
    <n v="95.190972222222229"/>
    <n v="63.8725758404766"/>
    <n v="60.80092592592591"/>
    <n v="92.670277135851251"/>
    <n v="0"/>
    <n v="0"/>
    <n v="1"/>
    <n v="9.7426330617528381E-2"/>
    <n v="0"/>
    <n v="14.592222222222219"/>
    <n v="1.1541666666666666"/>
    <n v="14.592222222222219"/>
    <n v="1.1541666666666666"/>
    <n v="1"/>
    <n v="0"/>
    <n v="8447.6090000000004"/>
    <s v="Tonelada métrica"/>
    <n v="578.91175664357013"/>
    <n v="0"/>
    <s v="Oficializado"/>
  </r>
  <r>
    <x v="29"/>
    <s v="FROTA 01"/>
    <x v="6"/>
    <x v="6"/>
    <d v="1901-07-22T00:00:00"/>
    <n v="90"/>
    <x v="8"/>
    <s v="CA1014KS118"/>
    <s v="22/07/2023"/>
    <s v="00:00:00"/>
    <s v="22/07/2023"/>
    <s v="23:59:59"/>
    <n v="24"/>
    <n v="0"/>
    <n v="0"/>
    <n v="0"/>
    <n v="0"/>
    <n v="0"/>
    <n v="0"/>
    <n v="24"/>
    <n v="8.9380555555555556"/>
    <n v="8.9380555555555556"/>
    <n v="0"/>
    <n v="15.061944444444441"/>
    <n v="15.061944444444441"/>
    <n v="13.052777777777777"/>
    <n v="2.0091666666666663"/>
    <n v="0"/>
    <n v="0"/>
    <n v="0"/>
    <n v="100"/>
    <n v="62.758101851851833"/>
    <n v="62.758101851851833"/>
    <n v="100"/>
    <n v="0"/>
    <n v="0"/>
    <n v="0"/>
    <n v="0.13339357837080207"/>
    <n v="0"/>
    <n v="15.061944444444441"/>
    <n v="0"/>
    <n v="15.061944444444441"/>
    <n v="0"/>
    <n v="0"/>
    <n v="0"/>
    <n v="8679.0709999999999"/>
    <s v="Tonelada métrica"/>
    <n v="576.22513693451094"/>
    <n v="0"/>
    <s v="Oficializado"/>
  </r>
  <r>
    <x v="29"/>
    <s v="FROTA 02"/>
    <x v="6"/>
    <x v="6"/>
    <d v="1901-07-22T00:00:00"/>
    <n v="90"/>
    <x v="9"/>
    <s v="CA1014KS119"/>
    <s v="22/07/2023"/>
    <s v="00:00:00"/>
    <s v="22/07/2023"/>
    <s v="23:59:59"/>
    <n v="24"/>
    <n v="1.2372222222222222"/>
    <n v="0"/>
    <n v="0"/>
    <n v="1.2372222222222222"/>
    <n v="1.2372222222222222"/>
    <n v="0"/>
    <n v="22.762777777777774"/>
    <n v="8.8211111111111116"/>
    <n v="8.8211111111111116"/>
    <n v="0"/>
    <n v="13.941666666666668"/>
    <n v="13.941666666666668"/>
    <n v="12.369444444444447"/>
    <n v="1.5722222222222222"/>
    <n v="0"/>
    <n v="0"/>
    <n v="0"/>
    <n v="94.844907407407391"/>
    <n v="61.247650892050878"/>
    <n v="58.090277777777786"/>
    <n v="100"/>
    <n v="0"/>
    <n v="0"/>
    <n v="0"/>
    <n v="0.11277146842000398"/>
    <n v="0"/>
    <n v="13.941666666666668"/>
    <n v="0"/>
    <n v="13.941666666666668"/>
    <n v="1.2372222222222222"/>
    <n v="1"/>
    <n v="1"/>
    <n v="11313.96"/>
    <s v="Tonelada métrica"/>
    <n v="811.52133891213475"/>
    <n v="0"/>
    <s v="Oficializado"/>
  </r>
  <r>
    <x v="29"/>
    <s v="FROTA 02"/>
    <x v="6"/>
    <x v="6"/>
    <d v="1901-07-22T00:00:00"/>
    <n v="90"/>
    <x v="10"/>
    <s v="CA1014KS120"/>
    <s v="22/07/2023"/>
    <s v="00:00:00"/>
    <s v="22/07/2023"/>
    <s v="23:59:59"/>
    <n v="24.000000000000004"/>
    <n v="1.5338888888888889"/>
    <n v="0"/>
    <n v="0"/>
    <n v="1.5338888888888889"/>
    <n v="1.5338888888888889"/>
    <n v="0"/>
    <n v="22.466111111111115"/>
    <n v="8.9733333333333327"/>
    <n v="8.9733333333333327"/>
    <n v="0"/>
    <n v="13.492777777777775"/>
    <n v="13.492777777777775"/>
    <n v="12.010277777777777"/>
    <n v="1.4824999999999999"/>
    <n v="0"/>
    <n v="0"/>
    <n v="0"/>
    <n v="93.608796296296291"/>
    <n v="60.058359504438762"/>
    <n v="56.219907407407391"/>
    <n v="100"/>
    <n v="0"/>
    <n v="0"/>
    <n v="0"/>
    <n v="0.1098735949273274"/>
    <n v="0"/>
    <n v="13.492777777777775"/>
    <n v="0"/>
    <n v="13.492777777777775"/>
    <n v="1.5338888888888889"/>
    <n v="1"/>
    <n v="1"/>
    <n v="10219.614"/>
    <s v="Tonelada métrica"/>
    <n v="757.4136451599619"/>
    <n v="0"/>
    <s v="Oficializado"/>
  </r>
  <r>
    <x v="29"/>
    <s v="FROTA 02"/>
    <x v="6"/>
    <x v="6"/>
    <d v="1901-07-22T00:00:00"/>
    <n v="90"/>
    <x v="11"/>
    <s v="CA1014KS121"/>
    <s v="22/07/2023"/>
    <s v="00:00:00"/>
    <s v="22/07/2023"/>
    <s v="23:59:59"/>
    <n v="23.999999999999989"/>
    <n v="0"/>
    <n v="0"/>
    <n v="0"/>
    <n v="0"/>
    <n v="0"/>
    <n v="0"/>
    <n v="23.999999999999989"/>
    <n v="7.4200000000000017"/>
    <n v="7.4200000000000017"/>
    <n v="0"/>
    <n v="16.579999999999998"/>
    <n v="16.579999999999998"/>
    <n v="14.146944444444445"/>
    <n v="2.4330555555555553"/>
    <n v="0"/>
    <n v="0"/>
    <n v="0"/>
    <n v="100"/>
    <n v="69.083333333333357"/>
    <n v="69.083333333333357"/>
    <n v="100"/>
    <n v="0"/>
    <n v="0"/>
    <n v="0"/>
    <n v="0.14674641468971988"/>
    <n v="0"/>
    <n v="16.579999999999998"/>
    <n v="0"/>
    <n v="16.579999999999998"/>
    <n v="0"/>
    <n v="0"/>
    <n v="0"/>
    <n v="10484.034"/>
    <s v="Tonelada métrica"/>
    <n v="632.33015681544032"/>
    <n v="0"/>
    <s v="Oficializado"/>
  </r>
  <r>
    <x v="29"/>
    <s v="FROTA 02"/>
    <x v="6"/>
    <x v="6"/>
    <d v="1901-07-22T00:00:00"/>
    <n v="90"/>
    <x v="12"/>
    <s v="CA1014KS122"/>
    <s v="22/07/2023"/>
    <s v="00:00:00"/>
    <s v="22/07/2023"/>
    <s v="23:59:59"/>
    <n v="24"/>
    <n v="0"/>
    <n v="0"/>
    <n v="0"/>
    <n v="0"/>
    <n v="0"/>
    <n v="0"/>
    <n v="24"/>
    <n v="10.532222222222222"/>
    <n v="10.532222222222222"/>
    <n v="0"/>
    <n v="13.46777777777778"/>
    <n v="13.46777777777778"/>
    <n v="12.184444444444445"/>
    <n v="1.2833333333333334"/>
    <n v="0"/>
    <n v="0"/>
    <n v="0"/>
    <n v="100"/>
    <n v="56.115740740740748"/>
    <n v="56.115740740740748"/>
    <n v="100"/>
    <n v="0"/>
    <n v="0"/>
    <n v="0"/>
    <n v="9.5289167560432306E-2"/>
    <n v="0"/>
    <n v="13.46777777777778"/>
    <n v="0"/>
    <n v="13.46777777777778"/>
    <n v="0"/>
    <n v="0"/>
    <n v="0"/>
    <n v="8888.0630000000001"/>
    <s v="Tonelada métrica"/>
    <n v="659.95022687897028"/>
    <n v="0"/>
    <s v="Oficializado"/>
  </r>
  <r>
    <x v="29"/>
    <s v="FROTA 02"/>
    <x v="6"/>
    <x v="6"/>
    <d v="1901-07-22T00:00:00"/>
    <n v="90"/>
    <x v="13"/>
    <s v="CA1014KS123"/>
    <s v="22/07/2023"/>
    <s v="00:00:00"/>
    <s v="22/07/2023"/>
    <s v="23:59:59"/>
    <n v="23.999999999999996"/>
    <n v="0.20499999999999999"/>
    <n v="0"/>
    <n v="0"/>
    <n v="0.20499999999999999"/>
    <n v="0.20499999999999999"/>
    <n v="0"/>
    <n v="23.794999999999998"/>
    <n v="7.6511111111111116"/>
    <n v="7.6511111111111116"/>
    <n v="0"/>
    <n v="16.143888888888888"/>
    <n v="16.143888888888888"/>
    <n v="13.304999999999998"/>
    <n v="2.838888888888889"/>
    <n v="0"/>
    <n v="0"/>
    <n v="0"/>
    <n v="99.145833333333343"/>
    <n v="67.84571922205879"/>
    <n v="67.266203703703709"/>
    <n v="100"/>
    <n v="0"/>
    <n v="0"/>
    <n v="0"/>
    <n v="0.17584913451942602"/>
    <n v="0"/>
    <n v="16.143888888888888"/>
    <n v="0"/>
    <n v="16.143888888888888"/>
    <n v="0.20499999999999999"/>
    <n v="1"/>
    <n v="1"/>
    <n v="10061.611000000001"/>
    <s v="Tonelada métrica"/>
    <n v="623.24580336556699"/>
    <n v="0"/>
    <s v="Oficializado"/>
  </r>
  <r>
    <x v="29"/>
    <s v="FROTA 01"/>
    <x v="6"/>
    <x v="6"/>
    <d v="1901-07-23T00:00:00"/>
    <n v="90"/>
    <x v="0"/>
    <s v="CA1014KS110"/>
    <s v="23/07/2023"/>
    <s v="00:00:00"/>
    <s v="23/07/2023"/>
    <s v="23:59:59"/>
    <n v="24"/>
    <n v="0"/>
    <n v="0"/>
    <n v="0"/>
    <n v="0"/>
    <n v="0"/>
    <n v="0"/>
    <n v="24"/>
    <n v="5.3561111111111108"/>
    <n v="5.3561111111111108"/>
    <n v="0"/>
    <n v="18.643888888888885"/>
    <n v="18.643888888888885"/>
    <n v="15.360000000000001"/>
    <n v="3.2838888888888889"/>
    <n v="0"/>
    <n v="0"/>
    <n v="0"/>
    <n v="100"/>
    <n v="77.682870370370352"/>
    <n v="77.682870370370352"/>
    <n v="100"/>
    <n v="0"/>
    <n v="0"/>
    <n v="0"/>
    <n v="0.17613754879466018"/>
    <n v="0"/>
    <n v="18.643888888888885"/>
    <n v="0"/>
    <n v="18.643888888888885"/>
    <n v="0"/>
    <n v="0"/>
    <n v="0"/>
    <n v="12203.36"/>
    <s v="Tonelada métrica"/>
    <n v="654.55013558210942"/>
    <n v="0"/>
    <s v="Oficializado"/>
  </r>
  <r>
    <x v="29"/>
    <s v="FROTA 01"/>
    <x v="6"/>
    <x v="6"/>
    <d v="1901-07-23T00:00:00"/>
    <n v="90"/>
    <x v="1"/>
    <s v="CA1014KS111"/>
    <s v="23/07/2023"/>
    <s v="00:00:00"/>
    <s v="23/07/2023"/>
    <s v="23:59:59"/>
    <n v="24.000000000000004"/>
    <n v="0"/>
    <n v="0"/>
    <n v="0"/>
    <n v="0"/>
    <n v="0"/>
    <n v="0"/>
    <n v="24.000000000000004"/>
    <n v="5.7483333333333331"/>
    <n v="5.7483333333333331"/>
    <n v="0"/>
    <n v="18.251666666666669"/>
    <n v="18.251666666666669"/>
    <n v="14.633611111111113"/>
    <n v="3.6180555555555554"/>
    <n v="0"/>
    <n v="0"/>
    <n v="0"/>
    <n v="100"/>
    <n v="76.048611111111114"/>
    <n v="76.048611111111114"/>
    <n v="100"/>
    <n v="0"/>
    <n v="0"/>
    <n v="0"/>
    <n v="0.19823151614768816"/>
    <n v="0"/>
    <n v="18.251666666666669"/>
    <n v="0"/>
    <n v="18.251666666666669"/>
    <n v="0"/>
    <n v="0"/>
    <n v="0"/>
    <n v="11513.225"/>
    <s v="Tonelada métrica"/>
    <n v="630.80403616108072"/>
    <n v="0"/>
    <s v="Oficializado"/>
  </r>
  <r>
    <x v="29"/>
    <s v="FROTA 01"/>
    <x v="6"/>
    <x v="6"/>
    <d v="1901-07-23T00:00:00"/>
    <n v="90"/>
    <x v="2"/>
    <s v="CA1014KS112"/>
    <s v="23/07/2023"/>
    <s v="00:00:00"/>
    <s v="23/07/2023"/>
    <s v="23:59:59"/>
    <n v="24.000000000000004"/>
    <n v="5.0238888888888891"/>
    <n v="0"/>
    <n v="0"/>
    <n v="5.0238888888888891"/>
    <n v="5.0238888888888891"/>
    <n v="0"/>
    <n v="18.976111111111113"/>
    <n v="7.1974999999999998"/>
    <n v="7.1974999999999998"/>
    <n v="0"/>
    <n v="11.778611111111111"/>
    <n v="11.778611111111111"/>
    <n v="9.0222222222222221"/>
    <n v="2.756388888888889"/>
    <n v="0"/>
    <n v="0"/>
    <n v="0"/>
    <n v="79.067129629629633"/>
    <n v="62.070732207161051"/>
    <n v="49.077546296296291"/>
    <n v="100"/>
    <n v="0"/>
    <n v="0"/>
    <n v="0"/>
    <n v="0.23401646109945051"/>
    <n v="0"/>
    <n v="11.778611111111111"/>
    <n v="0"/>
    <n v="11.778611111111111"/>
    <n v="0"/>
    <n v="0"/>
    <n v="1"/>
    <n v="7060.6210000000001"/>
    <s v="Tonelada métrica"/>
    <n v="599.4442751692103"/>
    <n v="0"/>
    <s v="Oficializado"/>
  </r>
  <r>
    <x v="29"/>
    <s v="FROTA 01"/>
    <x v="6"/>
    <x v="6"/>
    <d v="1901-07-23T00:00:00"/>
    <n v="90"/>
    <x v="3"/>
    <s v="CA1014KS113"/>
    <s v="23/07/2023"/>
    <s v="00:00:00"/>
    <s v="23/07/2023"/>
    <s v="23:59:59"/>
    <n v="23.999999999999993"/>
    <n v="2.8158333333333334"/>
    <n v="0"/>
    <n v="0"/>
    <n v="2.8158333333333334"/>
    <n v="2.8158333333333334"/>
    <n v="0"/>
    <n v="21.184166666666663"/>
    <n v="5.59"/>
    <n v="5.59"/>
    <n v="0"/>
    <n v="15.59416666666667"/>
    <n v="15.59416666666667"/>
    <n v="12.389166666666668"/>
    <n v="3.2050000000000001"/>
    <n v="0"/>
    <n v="0"/>
    <n v="0"/>
    <n v="88.267361111111114"/>
    <n v="73.612367727469447"/>
    <n v="64.975694444444471"/>
    <n v="100"/>
    <n v="0"/>
    <n v="0"/>
    <n v="0"/>
    <n v="0.20552557045903913"/>
    <n v="0"/>
    <n v="15.59416666666667"/>
    <n v="0"/>
    <n v="15.59416666666667"/>
    <n v="2.8158333333333334"/>
    <n v="1"/>
    <n v="1"/>
    <n v="10107.046"/>
    <s v="Tonelada métrica"/>
    <n v="648.12992037620893"/>
    <n v="0"/>
    <s v="Oficializado"/>
  </r>
  <r>
    <x v="29"/>
    <s v="FROTA 01"/>
    <x v="6"/>
    <x v="6"/>
    <d v="1901-07-23T00:00:00"/>
    <n v="90"/>
    <x v="4"/>
    <s v="CA1014KS114"/>
    <s v="23/07/2023"/>
    <s v="00:00:00"/>
    <s v="23/07/2023"/>
    <s v="23:59:59"/>
    <n v="24.000000000000007"/>
    <n v="0"/>
    <n v="0"/>
    <n v="0"/>
    <n v="0"/>
    <n v="0"/>
    <n v="0"/>
    <n v="24.000000000000007"/>
    <n v="5.5822222222222226"/>
    <n v="5.5822222222222226"/>
    <n v="0"/>
    <n v="18.417777777777783"/>
    <n v="18.417777777777783"/>
    <n v="14.729722222222223"/>
    <n v="3.6880555555555556"/>
    <n v="0"/>
    <n v="0"/>
    <n v="0"/>
    <n v="100"/>
    <n v="76.740740740740748"/>
    <n v="76.740740740740748"/>
    <n v="100"/>
    <n v="0"/>
    <n v="0"/>
    <n v="0"/>
    <n v="0.2002443291505791"/>
    <n v="0"/>
    <n v="18.417777777777783"/>
    <n v="0"/>
    <n v="18.417777777777783"/>
    <n v="0"/>
    <n v="0"/>
    <n v="0"/>
    <n v="12997.221"/>
    <s v="Tonelada métrica"/>
    <n v="705.688881515444"/>
    <n v="0"/>
    <s v="Oficializado"/>
  </r>
  <r>
    <x v="29"/>
    <s v="FROTA 01"/>
    <x v="6"/>
    <x v="6"/>
    <d v="1901-07-23T00:00:00"/>
    <n v="90"/>
    <x v="5"/>
    <s v="CA1014KS115"/>
    <s v="23/07/2023"/>
    <s v="00:00:00"/>
    <s v="23/07/2023"/>
    <s v="23:59:59"/>
    <n v="24.000000000000004"/>
    <n v="0"/>
    <n v="0"/>
    <n v="0"/>
    <n v="0"/>
    <n v="0"/>
    <n v="0"/>
    <n v="24.000000000000004"/>
    <n v="4.9550000000000001"/>
    <n v="4.9550000000000001"/>
    <n v="0"/>
    <n v="19.044999999999995"/>
    <n v="19.044999999999995"/>
    <n v="13.794166666666666"/>
    <n v="5.2508333333333335"/>
    <n v="0"/>
    <n v="0"/>
    <n v="0"/>
    <n v="100"/>
    <n v="79.354166666666643"/>
    <n v="79.354166666666643"/>
    <n v="100"/>
    <n v="0"/>
    <n v="0"/>
    <n v="0"/>
    <n v="0.27570665966570412"/>
    <n v="0"/>
    <n v="19.044999999999995"/>
    <n v="0"/>
    <n v="19.044999999999995"/>
    <n v="0"/>
    <n v="0"/>
    <n v="0"/>
    <n v="11784.094999999999"/>
    <s v="Tonelada métrica"/>
    <n v="618.75006563402462"/>
    <n v="0"/>
    <s v="Oficializado"/>
  </r>
  <r>
    <x v="29"/>
    <s v="FROTA 01"/>
    <x v="6"/>
    <x v="6"/>
    <d v="1901-07-23T00:00:00"/>
    <n v="90"/>
    <x v="6"/>
    <s v="CA1014KS116"/>
    <s v="23/07/2023"/>
    <s v="00:00:00"/>
    <s v="23/07/2023"/>
    <s v="23:59:59"/>
    <n v="24.000000000000004"/>
    <n v="0"/>
    <n v="0"/>
    <n v="0"/>
    <n v="0"/>
    <n v="0"/>
    <n v="0"/>
    <n v="24.000000000000004"/>
    <n v="5.5761111111111124"/>
    <n v="5.5761111111111124"/>
    <n v="0"/>
    <n v="18.423888888888889"/>
    <n v="18.423888888888889"/>
    <n v="15.579722222222223"/>
    <n v="2.8441666666666667"/>
    <n v="0"/>
    <n v="0"/>
    <n v="0"/>
    <n v="100"/>
    <n v="76.766203703703695"/>
    <n v="76.766203703703695"/>
    <n v="100"/>
    <n v="0"/>
    <n v="0"/>
    <n v="0"/>
    <n v="0.1543738503754184"/>
    <n v="0"/>
    <n v="18.423888888888889"/>
    <n v="0"/>
    <n v="18.423888888888889"/>
    <n v="0"/>
    <n v="0"/>
    <n v="0"/>
    <n v="11200.516"/>
    <s v="Tonelada métrica"/>
    <n v="607.93440882911671"/>
    <n v="0"/>
    <s v="Oficializado"/>
  </r>
  <r>
    <x v="29"/>
    <s v="FROTA 01"/>
    <x v="6"/>
    <x v="6"/>
    <d v="1901-07-23T00:00:00"/>
    <n v="90"/>
    <x v="7"/>
    <s v="CA1014KS117"/>
    <s v="23/07/2023"/>
    <s v="00:00:00"/>
    <s v="23/07/2023"/>
    <s v="23:59:59"/>
    <n v="24"/>
    <n v="0"/>
    <n v="0"/>
    <n v="0"/>
    <n v="0"/>
    <n v="0"/>
    <n v="0"/>
    <n v="24"/>
    <n v="5.4513888888888893"/>
    <n v="5.4513888888888893"/>
    <n v="0"/>
    <n v="18.548611111111114"/>
    <n v="18.548611111111114"/>
    <n v="14.828611111111112"/>
    <n v="3.7199999999999998"/>
    <n v="0"/>
    <n v="0"/>
    <n v="0"/>
    <n v="100"/>
    <n v="77.285879629629633"/>
    <n v="77.285879629629633"/>
    <n v="100"/>
    <n v="0"/>
    <n v="0"/>
    <n v="0"/>
    <n v="0.20055409958816917"/>
    <n v="0"/>
    <n v="18.548611111111114"/>
    <n v="0"/>
    <n v="18.548611111111114"/>
    <n v="0"/>
    <n v="0"/>
    <n v="0"/>
    <n v="11663.227000000001"/>
    <s v="Tonelada métrica"/>
    <n v="628.79247023586709"/>
    <n v="0"/>
    <s v="Oficializado"/>
  </r>
  <r>
    <x v="29"/>
    <s v="FROTA 01"/>
    <x v="6"/>
    <x v="6"/>
    <d v="1901-07-23T00:00:00"/>
    <n v="90"/>
    <x v="8"/>
    <s v="CA1014KS118"/>
    <s v="23/07/2023"/>
    <s v="00:00:00"/>
    <s v="23/07/2023"/>
    <s v="23:59:59"/>
    <n v="24.000000000000004"/>
    <n v="0"/>
    <n v="0"/>
    <n v="0"/>
    <n v="0"/>
    <n v="0"/>
    <n v="0"/>
    <n v="24.000000000000004"/>
    <n v="5.401944444444446"/>
    <n v="5.401944444444446"/>
    <n v="0"/>
    <n v="18.598055555555558"/>
    <n v="18.598055555555558"/>
    <n v="16.035277777777779"/>
    <n v="2.5627777777777783"/>
    <n v="0"/>
    <n v="0"/>
    <n v="0"/>
    <n v="100"/>
    <n v="77.491898148148138"/>
    <n v="77.491898148148138"/>
    <n v="100"/>
    <n v="0"/>
    <n v="0"/>
    <n v="0"/>
    <n v="0.13779815691604561"/>
    <n v="0"/>
    <n v="18.598055555555558"/>
    <n v="0"/>
    <n v="18.598055555555558"/>
    <n v="0"/>
    <n v="0"/>
    <n v="0"/>
    <n v="13540.071"/>
    <s v="Tonelada métrica"/>
    <n v="728.03691544815001"/>
    <n v="0"/>
    <s v="Oficializado"/>
  </r>
  <r>
    <x v="29"/>
    <s v="FROTA 02"/>
    <x v="6"/>
    <x v="6"/>
    <d v="1901-07-23T00:00:00"/>
    <n v="90"/>
    <x v="9"/>
    <s v="CA1014KS119"/>
    <s v="23/07/2023"/>
    <s v="00:00:00"/>
    <s v="23/07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29"/>
    <s v="FROTA 02"/>
    <x v="6"/>
    <x v="6"/>
    <d v="1901-07-23T00:00:00"/>
    <n v="90"/>
    <x v="10"/>
    <s v="CA1014KS120"/>
    <s v="23/07/2023"/>
    <s v="00:00:00"/>
    <s v="23/07/2023"/>
    <s v="23:59:59"/>
    <n v="24"/>
    <n v="0.66361111111111115"/>
    <n v="0.65083333333333337"/>
    <n v="0"/>
    <n v="1.2777777777777779E-2"/>
    <n v="1.2777777777777779E-2"/>
    <n v="0"/>
    <n v="23.336388888888887"/>
    <n v="5.8469444444444436"/>
    <n v="5.8469444444444436"/>
    <n v="0"/>
    <n v="17.489444444444445"/>
    <n v="17.489444444444445"/>
    <n v="13.766944444444448"/>
    <n v="3.7225000000000001"/>
    <n v="0"/>
    <n v="0"/>
    <n v="0"/>
    <n v="97.234953703703695"/>
    <n v="74.94494768542215"/>
    <n v="72.872685185185176"/>
    <n v="96.412219585024104"/>
    <n v="0"/>
    <n v="0"/>
    <n v="1"/>
    <n v="0.2128426670054954"/>
    <n v="0"/>
    <n v="17.489444444444445"/>
    <n v="0.65083333333333337"/>
    <n v="8.7447222222222223"/>
    <n v="0.33180555555555558"/>
    <n v="2"/>
    <n v="1.9254918375889492E-2"/>
    <n v="11003.130999999999"/>
    <s v="Tonelada métrica"/>
    <n v="629.12981798545161"/>
    <n v="0"/>
    <s v="Oficializado"/>
  </r>
  <r>
    <x v="29"/>
    <s v="FROTA 02"/>
    <x v="6"/>
    <x v="6"/>
    <d v="1901-07-23T00:00:00"/>
    <n v="90"/>
    <x v="11"/>
    <s v="CA1014KS121"/>
    <s v="23/07/2023"/>
    <s v="00:00:00"/>
    <s v="23/07/2023"/>
    <s v="23:59:59"/>
    <n v="23.999999999999996"/>
    <n v="0"/>
    <n v="0"/>
    <n v="0"/>
    <n v="0"/>
    <n v="0"/>
    <n v="0"/>
    <n v="23.999999999999996"/>
    <n v="4.8347222222222221"/>
    <n v="4.8347222222222221"/>
    <n v="0"/>
    <n v="19.165277777777781"/>
    <n v="19.165277777777781"/>
    <n v="16.167500000000004"/>
    <n v="2.9977777777777779"/>
    <n v="0"/>
    <n v="0"/>
    <n v="0"/>
    <n v="100"/>
    <n v="79.85532407407409"/>
    <n v="79.85532407407409"/>
    <n v="100"/>
    <n v="0"/>
    <n v="0"/>
    <n v="0"/>
    <n v="0.15641713167620841"/>
    <n v="0"/>
    <n v="19.165277777777781"/>
    <n v="0"/>
    <n v="19.165277777777781"/>
    <n v="0"/>
    <n v="0"/>
    <n v="0"/>
    <n v="13987.87"/>
    <s v="Tonelada métrica"/>
    <n v="729.85480107254182"/>
    <n v="0"/>
    <s v="Oficializado"/>
  </r>
  <r>
    <x v="29"/>
    <s v="FROTA 02"/>
    <x v="6"/>
    <x v="6"/>
    <d v="1901-07-23T00:00:00"/>
    <n v="90"/>
    <x v="12"/>
    <s v="CA1014KS122"/>
    <s v="23/07/2023"/>
    <s v="00:00:00"/>
    <s v="23/07/2023"/>
    <s v="23:59:59"/>
    <n v="24"/>
    <n v="0"/>
    <n v="0"/>
    <n v="0"/>
    <n v="0"/>
    <n v="0"/>
    <n v="0"/>
    <n v="24"/>
    <n v="7.1355555555555554"/>
    <n v="7.1355555555555554"/>
    <n v="0"/>
    <n v="16.864444444444445"/>
    <n v="16.864444444444445"/>
    <n v="12.773055555555556"/>
    <n v="4.091388888888889"/>
    <n v="0"/>
    <n v="0"/>
    <n v="0"/>
    <n v="100"/>
    <n v="70.268518518518519"/>
    <n v="70.268518518518519"/>
    <n v="100"/>
    <n v="0"/>
    <n v="0"/>
    <n v="0"/>
    <n v="0.24260442746079852"/>
    <n v="0"/>
    <n v="16.864444444444445"/>
    <n v="0"/>
    <n v="16.864444444444445"/>
    <n v="0"/>
    <n v="0"/>
    <n v="0"/>
    <n v="11234.286"/>
    <s v="Tonelada métrica"/>
    <n v="666.15215443404941"/>
    <n v="0"/>
    <s v="Oficializado"/>
  </r>
  <r>
    <x v="29"/>
    <s v="FROTA 02"/>
    <x v="6"/>
    <x v="6"/>
    <d v="1901-07-23T00:00:00"/>
    <n v="90"/>
    <x v="13"/>
    <s v="CA1014KS123"/>
    <s v="23/07/2023"/>
    <s v="00:00:00"/>
    <s v="23/07/2023"/>
    <s v="23:59:59"/>
    <n v="24.000000000000004"/>
    <n v="0"/>
    <n v="0"/>
    <n v="0"/>
    <n v="0"/>
    <n v="0"/>
    <n v="0"/>
    <n v="24.000000000000004"/>
    <n v="6.1536111111111111"/>
    <n v="6.1536111111111111"/>
    <n v="0"/>
    <n v="17.846388888888885"/>
    <n v="17.846388888888885"/>
    <n v="14.964444444444444"/>
    <n v="2.8819444444444442"/>
    <n v="0"/>
    <n v="0"/>
    <n v="0"/>
    <n v="100"/>
    <n v="74.359953703703667"/>
    <n v="74.359953703703667"/>
    <n v="100"/>
    <n v="0"/>
    <n v="0"/>
    <n v="0"/>
    <n v="0.16148613943063492"/>
    <n v="0"/>
    <n v="17.846388888888885"/>
    <n v="0"/>
    <n v="17.846388888888885"/>
    <n v="0"/>
    <n v="0"/>
    <n v="0"/>
    <n v="14159.138000000001"/>
    <s v="Tonelada métrica"/>
    <n v="793.38952480271462"/>
    <n v="0"/>
    <s v="Oficializado"/>
  </r>
  <r>
    <x v="30"/>
    <s v="FROTA 01"/>
    <x v="6"/>
    <x v="6"/>
    <d v="1901-07-24T00:00:00"/>
    <n v="90"/>
    <x v="0"/>
    <s v="CA1014KS110"/>
    <s v="24/07/2023"/>
    <s v="00:00:00"/>
    <s v="24/07/2023"/>
    <s v="23:59:59"/>
    <n v="24.000000000000007"/>
    <n v="0"/>
    <n v="0"/>
    <n v="0"/>
    <n v="0"/>
    <n v="0"/>
    <n v="0"/>
    <n v="24.000000000000007"/>
    <n v="5.2249999999999996"/>
    <n v="5.2249999999999996"/>
    <n v="0"/>
    <n v="18.775000000000002"/>
    <n v="18.775000000000002"/>
    <n v="16.314722222222219"/>
    <n v="2.4602777777777773"/>
    <n v="0"/>
    <n v="0"/>
    <n v="0"/>
    <n v="100"/>
    <n v="78.229166666666643"/>
    <n v="78.229166666666643"/>
    <n v="100"/>
    <n v="0"/>
    <n v="0"/>
    <n v="0"/>
    <n v="0.13104009468856337"/>
    <n v="0"/>
    <n v="18.775000000000002"/>
    <n v="0"/>
    <n v="18.775000000000002"/>
    <n v="0"/>
    <n v="0"/>
    <n v="0"/>
    <n v="11120.218999999999"/>
    <s v="Tonelada métrica"/>
    <n v="592.28862849533959"/>
    <n v="0"/>
    <s v="Oficializado"/>
  </r>
  <r>
    <x v="30"/>
    <s v="FROTA 01"/>
    <x v="6"/>
    <x v="6"/>
    <d v="1901-07-24T00:00:00"/>
    <n v="90"/>
    <x v="1"/>
    <s v="CA1014KS111"/>
    <s v="24/07/2023"/>
    <s v="00:00:00"/>
    <s v="24/07/2023"/>
    <s v="23:59:59"/>
    <n v="24.000000000000004"/>
    <n v="0"/>
    <n v="0"/>
    <n v="0"/>
    <n v="0"/>
    <n v="0"/>
    <n v="0"/>
    <n v="24.000000000000004"/>
    <n v="5.2713888888888887"/>
    <n v="5.2713888888888887"/>
    <n v="0"/>
    <n v="18.728611111111114"/>
    <n v="18.728611111111114"/>
    <n v="14.543333333333337"/>
    <n v="4.1852777777777774"/>
    <n v="0"/>
    <n v="0"/>
    <n v="0"/>
    <n v="100"/>
    <n v="78.035879629629633"/>
    <n v="78.035879629629633"/>
    <n v="100"/>
    <n v="0"/>
    <n v="0"/>
    <n v="0"/>
    <n v="0.22346973584681779"/>
    <n v="0"/>
    <n v="18.728611111111114"/>
    <n v="0"/>
    <n v="18.728611111111114"/>
    <n v="0"/>
    <n v="0"/>
    <n v="0"/>
    <n v="11177.699000000001"/>
    <s v="Tonelada métrica"/>
    <n v="596.8247689957434"/>
    <n v="0"/>
    <s v="Oficializado"/>
  </r>
  <r>
    <x v="30"/>
    <s v="FROTA 01"/>
    <x v="6"/>
    <x v="6"/>
    <d v="1901-07-24T00:00:00"/>
    <n v="90"/>
    <x v="2"/>
    <s v="CA1014KS112"/>
    <s v="24/07/2023"/>
    <s v="00:00:00"/>
    <s v="24/07/2023"/>
    <s v="23:59:59"/>
    <n v="24"/>
    <n v="1.6491666666666664"/>
    <n v="1.6491666666666664"/>
    <n v="0"/>
    <n v="0"/>
    <n v="0"/>
    <n v="0"/>
    <n v="22.350833333333334"/>
    <n v="8.6841666666666679"/>
    <n v="8.6841666666666679"/>
    <n v="0"/>
    <n v="13.666666666666664"/>
    <n v="13.666666666666664"/>
    <n v="12.023888888888887"/>
    <n v="1.6427777777777779"/>
    <n v="0"/>
    <n v="0"/>
    <n v="0"/>
    <n v="93.128472222222229"/>
    <n v="61.146116848737918"/>
    <n v="56.944444444444429"/>
    <n v="89.232275967136417"/>
    <n v="0"/>
    <n v="0"/>
    <n v="2"/>
    <n v="0.12020325203252036"/>
    <n v="0"/>
    <n v="6.8333333333333321"/>
    <n v="0.82458333333333322"/>
    <n v="6.8333333333333321"/>
    <n v="0.82458333333333322"/>
    <n v="2"/>
    <n v="0"/>
    <n v="8683.7819999999992"/>
    <s v="Tonelada métrica"/>
    <n v="635.39868292682854"/>
    <n v="0"/>
    <s v="Oficializado"/>
  </r>
  <r>
    <x v="30"/>
    <s v="FROTA 01"/>
    <x v="6"/>
    <x v="6"/>
    <d v="1901-07-24T00:00:00"/>
    <n v="90"/>
    <x v="3"/>
    <s v="CA1014KS113"/>
    <s v="24/07/2023"/>
    <s v="00:00:00"/>
    <s v="24/07/2023"/>
    <s v="23:59:59"/>
    <n v="24"/>
    <n v="14.503611111111109"/>
    <n v="0"/>
    <n v="0"/>
    <n v="14.503611111111109"/>
    <n v="14.503611111111109"/>
    <n v="0"/>
    <n v="9.496388888888891"/>
    <n v="2.8741666666666665"/>
    <n v="2.8741666666666665"/>
    <n v="0"/>
    <n v="6.6222222222222218"/>
    <n v="6.6222222222222218"/>
    <n v="4.9658333333333333"/>
    <n v="1.6563888888888889"/>
    <n v="0"/>
    <n v="0"/>
    <n v="0"/>
    <n v="39.568287037037045"/>
    <n v="69.734109456811041"/>
    <n v="27.592592592592592"/>
    <n v="100"/>
    <n v="0"/>
    <n v="0"/>
    <n v="0"/>
    <n v="0.25012583892617452"/>
    <n v="0"/>
    <n v="6.6222222222222218"/>
    <n v="0"/>
    <n v="6.6222222222222218"/>
    <n v="0"/>
    <n v="0"/>
    <n v="1"/>
    <n v="4527.3879999999999"/>
    <s v="Tonelada métrica"/>
    <n v="683.66597315436263"/>
    <n v="0"/>
    <s v="Oficializado"/>
  </r>
  <r>
    <x v="30"/>
    <s v="FROTA 01"/>
    <x v="6"/>
    <x v="6"/>
    <d v="1901-07-24T00:00:00"/>
    <n v="90"/>
    <x v="4"/>
    <s v="CA1014KS114"/>
    <s v="24/07/2023"/>
    <s v="00:00:00"/>
    <s v="24/07/2023"/>
    <s v="23:59:59"/>
    <n v="24"/>
    <n v="1.463611111111111"/>
    <n v="0"/>
    <n v="0"/>
    <n v="1.463611111111111"/>
    <n v="1.463611111111111"/>
    <n v="0"/>
    <n v="22.53638888888889"/>
    <n v="7.9083333333333341"/>
    <n v="7.9083333333333341"/>
    <n v="0"/>
    <n v="14.628055555555553"/>
    <n v="14.628055555555553"/>
    <n v="12.538888888888886"/>
    <n v="2.0891666666666664"/>
    <n v="0"/>
    <n v="0"/>
    <n v="0"/>
    <n v="93.901620370370381"/>
    <n v="64.908604602433087"/>
    <n v="60.950231481481474"/>
    <n v="100"/>
    <n v="0"/>
    <n v="0"/>
    <n v="0"/>
    <n v="0.14281916408727521"/>
    <n v="0"/>
    <n v="14.628055555555553"/>
    <n v="0"/>
    <n v="14.628055555555553"/>
    <n v="1.463611111111111"/>
    <n v="1"/>
    <n v="1"/>
    <n v="8937.0949999999993"/>
    <s v="Tonelada métrica"/>
    <n v="610.95577372248977"/>
    <n v="0"/>
    <s v="Oficializado"/>
  </r>
  <r>
    <x v="30"/>
    <s v="FROTA 01"/>
    <x v="6"/>
    <x v="6"/>
    <d v="1901-07-24T00:00:00"/>
    <n v="90"/>
    <x v="5"/>
    <s v="CA1014KS115"/>
    <s v="24/07/2023"/>
    <s v="00:00:00"/>
    <s v="24/07/2023"/>
    <s v="23:59:59"/>
    <n v="23.999999999999993"/>
    <n v="1.1366666666666667"/>
    <n v="1.1366666666666667"/>
    <n v="0"/>
    <n v="0"/>
    <n v="0"/>
    <n v="0"/>
    <n v="22.86333333333333"/>
    <n v="8.7427777777777784"/>
    <n v="8.7427777777777784"/>
    <n v="0"/>
    <n v="14.120555555555557"/>
    <n v="14.120555555555557"/>
    <n v="11.613611111111112"/>
    <n v="2.5069444444444446"/>
    <n v="0"/>
    <n v="0"/>
    <n v="0"/>
    <n v="95.2638888888889"/>
    <n v="61.760703698303942"/>
    <n v="58.835648148148167"/>
    <n v="92.549976331791868"/>
    <n v="0"/>
    <n v="0"/>
    <n v="1"/>
    <n v="0.17753865523075107"/>
    <n v="0"/>
    <n v="14.120555555555557"/>
    <n v="1.1366666666666667"/>
    <n v="14.120555555555557"/>
    <n v="1.1366666666666667"/>
    <n v="1"/>
    <n v="0"/>
    <n v="8092.3440000000001"/>
    <s v="Tonelada métrica"/>
    <n v="573.08963292284716"/>
    <n v="0"/>
    <s v="Oficializado"/>
  </r>
  <r>
    <x v="30"/>
    <s v="FROTA 01"/>
    <x v="6"/>
    <x v="6"/>
    <d v="1901-07-24T00:00:00"/>
    <n v="90"/>
    <x v="6"/>
    <s v="CA1014KS116"/>
    <s v="24/07/2023"/>
    <s v="00:00:00"/>
    <s v="24/07/2023"/>
    <s v="23:59:59"/>
    <n v="24.000000000000007"/>
    <n v="0"/>
    <n v="0"/>
    <n v="0"/>
    <n v="0"/>
    <n v="0"/>
    <n v="0"/>
    <n v="24.000000000000007"/>
    <n v="4.3055555555555554"/>
    <n v="4.3055555555555554"/>
    <n v="0"/>
    <n v="19.694444444444446"/>
    <n v="19.694444444444446"/>
    <n v="15.383333333333329"/>
    <n v="4.3111111111111109"/>
    <n v="0"/>
    <n v="0"/>
    <n v="0"/>
    <n v="100"/>
    <n v="82.060185185185162"/>
    <n v="82.060185185185162"/>
    <n v="100"/>
    <n v="0"/>
    <n v="0"/>
    <n v="0"/>
    <n v="0.21889985895627642"/>
    <n v="0"/>
    <n v="19.694444444444446"/>
    <n v="0"/>
    <n v="19.694444444444446"/>
    <n v="0"/>
    <n v="0"/>
    <n v="0"/>
    <n v="10503.976000000001"/>
    <s v="Tonelada métrica"/>
    <n v="533.34715937940746"/>
    <n v="0"/>
    <s v="Oficializado"/>
  </r>
  <r>
    <x v="30"/>
    <s v="FROTA 01"/>
    <x v="6"/>
    <x v="6"/>
    <d v="1901-07-24T00:00:00"/>
    <n v="90"/>
    <x v="7"/>
    <s v="CA1014KS117"/>
    <s v="24/07/2023"/>
    <s v="00:00:00"/>
    <s v="24/07/2023"/>
    <s v="23:59:59"/>
    <n v="24.000000000000004"/>
    <n v="1.3047222222222221"/>
    <n v="1.3047222222222221"/>
    <n v="0"/>
    <n v="0"/>
    <n v="0"/>
    <n v="0"/>
    <n v="22.695277777777779"/>
    <n v="5.584722222222223"/>
    <n v="5.584722222222223"/>
    <n v="0"/>
    <n v="17.110555555555557"/>
    <n v="17.110555555555557"/>
    <n v="13.773611111111112"/>
    <n v="3.3369444444444447"/>
    <n v="0"/>
    <n v="0"/>
    <n v="0"/>
    <n v="94.563657407407391"/>
    <n v="75.392580443802558"/>
    <n v="71.293981481481467"/>
    <n v="92.915001131307037"/>
    <n v="0"/>
    <n v="0"/>
    <n v="1"/>
    <n v="0.19502256566771647"/>
    <n v="0"/>
    <n v="17.110555555555557"/>
    <n v="1.3047222222222221"/>
    <n v="17.110555555555557"/>
    <n v="1.3047222222222221"/>
    <n v="1"/>
    <n v="0"/>
    <n v="7962.4620000000004"/>
    <s v="Tonelada métrica"/>
    <n v="465.35379720120773"/>
    <n v="0"/>
    <s v="Oficializado"/>
  </r>
  <r>
    <x v="30"/>
    <s v="FROTA 01"/>
    <x v="6"/>
    <x v="6"/>
    <d v="1901-07-24T00:00:00"/>
    <n v="90"/>
    <x v="8"/>
    <s v="CA1014KS118"/>
    <s v="24/07/2023"/>
    <s v="00:00:00"/>
    <s v="24/07/2023"/>
    <s v="23:59:59"/>
    <n v="24"/>
    <n v="0"/>
    <n v="0"/>
    <n v="0"/>
    <n v="0"/>
    <n v="0"/>
    <n v="0"/>
    <n v="24"/>
    <n v="5.3422222222222224"/>
    <n v="5.3422222222222224"/>
    <n v="0"/>
    <n v="18.657777777777778"/>
    <n v="18.657777777777778"/>
    <n v="14.913055555555555"/>
    <n v="3.7447222222222223"/>
    <n v="0"/>
    <n v="0"/>
    <n v="0"/>
    <n v="100"/>
    <n v="77.740740740740748"/>
    <n v="77.740740740740748"/>
    <n v="100"/>
    <n v="0"/>
    <n v="0"/>
    <n v="0"/>
    <n v="0.20070569318723203"/>
    <n v="0"/>
    <n v="18.657777777777778"/>
    <n v="0"/>
    <n v="18.657777777777778"/>
    <n v="0"/>
    <n v="0"/>
    <n v="0"/>
    <n v="10971.977999999999"/>
    <s v="Tonelada métrica"/>
    <n v="588.06456646021934"/>
    <n v="0"/>
    <s v="Oficializado"/>
  </r>
  <r>
    <x v="30"/>
    <s v="FROTA 02"/>
    <x v="6"/>
    <x v="6"/>
    <d v="1901-07-24T00:00:00"/>
    <n v="90"/>
    <x v="9"/>
    <s v="CA1014KS119"/>
    <s v="24/07/2023"/>
    <s v="00:00:00"/>
    <s v="24/07/2023"/>
    <s v="23:59:59"/>
    <n v="24"/>
    <n v="0.85611111111111116"/>
    <n v="0"/>
    <n v="0"/>
    <n v="0.85611111111111116"/>
    <n v="0.85611111111111116"/>
    <n v="0"/>
    <n v="23.143888888888888"/>
    <n v="4.0022222222222226"/>
    <n v="4.0022222222222226"/>
    <n v="0"/>
    <n v="19.141666666666666"/>
    <n v="19.141666666666666"/>
    <n v="15.156944444444445"/>
    <n v="3.9847222222222225"/>
    <n v="0"/>
    <n v="0"/>
    <n v="0"/>
    <n v="96.432870370370367"/>
    <n v="82.70721812813558"/>
    <n v="79.756944444444443"/>
    <n v="100"/>
    <n v="0"/>
    <n v="0"/>
    <n v="0"/>
    <n v="0.20817007691191411"/>
    <n v="0"/>
    <n v="19.141666666666666"/>
    <n v="0"/>
    <n v="19.141666666666666"/>
    <n v="0"/>
    <n v="0"/>
    <n v="1"/>
    <n v="14286.144"/>
    <s v="Tonelada métrica"/>
    <n v="746.3375185023948"/>
    <n v="0"/>
    <s v="Oficializado"/>
  </r>
  <r>
    <x v="30"/>
    <s v="FROTA 02"/>
    <x v="6"/>
    <x v="6"/>
    <d v="1901-07-24T00:00:00"/>
    <n v="90"/>
    <x v="10"/>
    <s v="CA1014KS120"/>
    <s v="24/07/2023"/>
    <s v="00:00:00"/>
    <s v="24/07/2023"/>
    <s v="23:59:59"/>
    <n v="24.000000000000004"/>
    <n v="0"/>
    <n v="0"/>
    <n v="0"/>
    <n v="0"/>
    <n v="0"/>
    <n v="0"/>
    <n v="24.000000000000004"/>
    <n v="5.5063888888888899"/>
    <n v="5.5063888888888899"/>
    <n v="0"/>
    <n v="18.493611111111111"/>
    <n v="18.493611111111111"/>
    <n v="15.056944444444444"/>
    <n v="3.4366666666666665"/>
    <n v="0"/>
    <n v="0"/>
    <n v="0"/>
    <n v="100"/>
    <n v="77.056712962962948"/>
    <n v="77.056712962962948"/>
    <n v="100"/>
    <n v="0"/>
    <n v="0"/>
    <n v="0"/>
    <n v="0.18582994127100949"/>
    <n v="0"/>
    <n v="18.493611111111111"/>
    <n v="0"/>
    <n v="18.493611111111111"/>
    <n v="0"/>
    <n v="0"/>
    <n v="0"/>
    <n v="10916.72"/>
    <s v="Tonelada métrica"/>
    <n v="590.29682923532118"/>
    <n v="0"/>
    <s v="Oficializado"/>
  </r>
  <r>
    <x v="30"/>
    <s v="FROTA 02"/>
    <x v="6"/>
    <x v="6"/>
    <d v="1901-07-24T00:00:00"/>
    <n v="90"/>
    <x v="11"/>
    <s v="CA1014KS121"/>
    <s v="24/07/2023"/>
    <s v="00:00:00"/>
    <s v="24/07/2023"/>
    <s v="23:59:59"/>
    <n v="24"/>
    <n v="0"/>
    <n v="0"/>
    <n v="0"/>
    <n v="0"/>
    <n v="0"/>
    <n v="0"/>
    <n v="24"/>
    <n v="5.0330555555555563"/>
    <n v="5.0330555555555563"/>
    <n v="0"/>
    <n v="18.966944444444444"/>
    <n v="18.966944444444444"/>
    <n v="15.210555555555555"/>
    <n v="3.7563888888888886"/>
    <n v="0"/>
    <n v="0"/>
    <n v="0"/>
    <n v="100"/>
    <n v="79.028935185185176"/>
    <n v="79.028935185185176"/>
    <n v="100"/>
    <n v="0"/>
    <n v="0"/>
    <n v="0"/>
    <n v="0.19804923770887947"/>
    <n v="0"/>
    <n v="18.966944444444444"/>
    <n v="0"/>
    <n v="18.966944444444444"/>
    <n v="0"/>
    <n v="0"/>
    <n v="0"/>
    <n v="11399.146000000001"/>
    <s v="Tonelada métrica"/>
    <n v="601.00065318316933"/>
    <n v="0"/>
    <s v="Oficializado"/>
  </r>
  <r>
    <x v="30"/>
    <s v="FROTA 02"/>
    <x v="6"/>
    <x v="6"/>
    <d v="1901-07-24T00:00:00"/>
    <n v="90"/>
    <x v="12"/>
    <s v="CA1014KS122"/>
    <s v="24/07/2023"/>
    <s v="00:00:00"/>
    <s v="24/07/2023"/>
    <s v="23:59:59"/>
    <n v="24"/>
    <n v="0"/>
    <n v="0"/>
    <n v="0"/>
    <n v="0"/>
    <n v="0"/>
    <n v="0"/>
    <n v="24"/>
    <n v="5.668333333333333"/>
    <n v="5.668333333333333"/>
    <n v="0"/>
    <n v="18.331666666666671"/>
    <n v="18.331666666666671"/>
    <n v="14.5175"/>
    <n v="3.8141666666666669"/>
    <n v="0"/>
    <n v="0"/>
    <n v="0"/>
    <n v="100"/>
    <n v="76.381944444444457"/>
    <n v="76.381944444444457"/>
    <n v="100"/>
    <n v="0"/>
    <n v="0"/>
    <n v="0"/>
    <n v="0.20806436948813525"/>
    <n v="0"/>
    <n v="18.331666666666671"/>
    <n v="0"/>
    <n v="18.331666666666671"/>
    <n v="0"/>
    <n v="0"/>
    <n v="0"/>
    <n v="11228.922"/>
    <s v="Tonelada métrica"/>
    <n v="612.54234021274692"/>
    <n v="0"/>
    <s v="Oficializado"/>
  </r>
  <r>
    <x v="30"/>
    <s v="FROTA 02"/>
    <x v="6"/>
    <x v="6"/>
    <d v="1901-07-24T00:00:00"/>
    <n v="90"/>
    <x v="13"/>
    <s v="CA1014KS123"/>
    <s v="24/07/2023"/>
    <s v="00:00:00"/>
    <s v="24/07/2023"/>
    <s v="23:59:59"/>
    <n v="24.000000000000004"/>
    <n v="8.6558333333333337"/>
    <n v="8.6558333333333337"/>
    <n v="0"/>
    <n v="0"/>
    <n v="0"/>
    <n v="0"/>
    <n v="15.344166666666666"/>
    <n v="3.0524999999999998"/>
    <n v="3.0524999999999998"/>
    <n v="0"/>
    <n v="12.291666666666666"/>
    <n v="12.291666666666666"/>
    <n v="9.1997222222222224"/>
    <n v="3.0919444444444446"/>
    <n v="0"/>
    <n v="0"/>
    <n v="0"/>
    <n v="63.934027777777771"/>
    <n v="80.10644653234128"/>
    <n v="51.215277777777771"/>
    <n v="58.678442137088759"/>
    <n v="0"/>
    <n v="0"/>
    <n v="1"/>
    <n v="0.2515480225988701"/>
    <n v="0"/>
    <n v="12.291666666666666"/>
    <n v="8.6558333333333337"/>
    <n v="12.291666666666666"/>
    <n v="8.6558333333333337"/>
    <n v="1"/>
    <n v="0"/>
    <n v="8263.8770000000004"/>
    <s v="Tonelada métrica"/>
    <n v="672.31541694915188"/>
    <n v="0"/>
    <s v="Oficializado"/>
  </r>
  <r>
    <x v="30"/>
    <s v="FROTA 01"/>
    <x v="6"/>
    <x v="6"/>
    <d v="1901-07-25T00:00:00"/>
    <n v="90"/>
    <x v="0"/>
    <s v="CA1014KS110"/>
    <s v="25/07/2023"/>
    <s v="00:00:00"/>
    <s v="25/07/2023"/>
    <s v="23:59:59"/>
    <n v="23.999999999999993"/>
    <n v="0"/>
    <n v="0"/>
    <n v="0"/>
    <n v="0"/>
    <n v="0"/>
    <n v="0"/>
    <n v="23.999999999999993"/>
    <n v="5.5538888888888902"/>
    <n v="5.5538888888888902"/>
    <n v="0"/>
    <n v="18.446111111111112"/>
    <n v="18.446111111111112"/>
    <n v="15.484444444444442"/>
    <n v="2.9616666666666669"/>
    <n v="0"/>
    <n v="0"/>
    <n v="0"/>
    <n v="100"/>
    <n v="76.858796296296319"/>
    <n v="76.858796296296319"/>
    <n v="100"/>
    <n v="0"/>
    <n v="0"/>
    <n v="0"/>
    <n v="0.16055778092341055"/>
    <n v="0"/>
    <n v="18.446111111111112"/>
    <n v="0"/>
    <n v="18.446111111111112"/>
    <n v="0"/>
    <n v="0"/>
    <n v="0"/>
    <n v="13876.194"/>
    <s v="Tonelada métrica"/>
    <n v="752.25579616299729"/>
    <n v="0"/>
    <s v="Oficializado"/>
  </r>
  <r>
    <x v="30"/>
    <s v="FROTA 01"/>
    <x v="6"/>
    <x v="6"/>
    <d v="1901-07-25T00:00:00"/>
    <n v="90"/>
    <x v="1"/>
    <s v="CA1014KS111"/>
    <s v="25/07/2023"/>
    <s v="00:00:00"/>
    <s v="25/07/2023"/>
    <s v="23:59:59"/>
    <n v="24"/>
    <n v="0"/>
    <n v="0"/>
    <n v="0"/>
    <n v="0"/>
    <n v="0"/>
    <n v="0"/>
    <n v="24"/>
    <n v="4.0658333333333339"/>
    <n v="4.0658333333333339"/>
    <n v="0"/>
    <n v="19.934166666666666"/>
    <n v="19.934166666666666"/>
    <n v="16.578888888888887"/>
    <n v="3.3552777777777774"/>
    <n v="0"/>
    <n v="0"/>
    <n v="0"/>
    <n v="100"/>
    <n v="83.059027777777771"/>
    <n v="83.059027777777771"/>
    <n v="100"/>
    <n v="0"/>
    <n v="0"/>
    <n v="0"/>
    <n v="0.16831793542633389"/>
    <n v="0"/>
    <n v="19.934166666666666"/>
    <n v="0"/>
    <n v="19.934166666666666"/>
    <n v="0"/>
    <n v="0"/>
    <n v="0"/>
    <n v="13542.575000000001"/>
    <s v="Tonelada métrica"/>
    <n v="679.36499310229499"/>
    <n v="0"/>
    <s v="Oficializado"/>
  </r>
  <r>
    <x v="30"/>
    <s v="FROTA 01"/>
    <x v="6"/>
    <x v="6"/>
    <d v="1901-07-25T00:00:00"/>
    <n v="90"/>
    <x v="2"/>
    <s v="CA1014KS112"/>
    <s v="25/07/2023"/>
    <s v="00:00:00"/>
    <s v="25/07/2023"/>
    <s v="23:59:59"/>
    <n v="23.999999999999996"/>
    <n v="0"/>
    <n v="0"/>
    <n v="0"/>
    <n v="0"/>
    <n v="0"/>
    <n v="0"/>
    <n v="23.999999999999996"/>
    <n v="5.0599999999999996"/>
    <n v="5.0599999999999996"/>
    <n v="0"/>
    <n v="18.940000000000001"/>
    <n v="18.940000000000001"/>
    <n v="16.024722222222223"/>
    <n v="2.9152777777777779"/>
    <n v="0"/>
    <n v="0"/>
    <n v="0"/>
    <n v="100"/>
    <n v="78.916666666666686"/>
    <n v="78.916666666666686"/>
    <n v="100"/>
    <n v="0"/>
    <n v="0"/>
    <n v="0"/>
    <n v="0.1539217411709492"/>
    <n v="0"/>
    <n v="18.940000000000001"/>
    <n v="0"/>
    <n v="18.940000000000001"/>
    <n v="0"/>
    <n v="0"/>
    <n v="0"/>
    <n v="13211.782999999999"/>
    <s v="Tonelada métrica"/>
    <n v="697.55982048574435"/>
    <n v="0"/>
    <s v="Oficializado"/>
  </r>
  <r>
    <x v="30"/>
    <s v="FROTA 01"/>
    <x v="6"/>
    <x v="6"/>
    <d v="1901-07-25T00:00:00"/>
    <n v="90"/>
    <x v="3"/>
    <s v="CA1014KS113"/>
    <s v="25/07/2023"/>
    <s v="00:00:00"/>
    <s v="25/07/2023"/>
    <s v="23:59:59"/>
    <n v="24"/>
    <n v="0"/>
    <n v="0"/>
    <n v="0"/>
    <n v="0"/>
    <n v="0"/>
    <n v="0"/>
    <n v="24"/>
    <n v="4.1877777777777778"/>
    <n v="4.1877777777777778"/>
    <n v="0"/>
    <n v="19.812222222222221"/>
    <n v="19.812222222222221"/>
    <n v="15.385555555555554"/>
    <n v="4.4266666666666667"/>
    <n v="0"/>
    <n v="0"/>
    <n v="0"/>
    <n v="100"/>
    <n v="82.550925925925924"/>
    <n v="82.550925925925924"/>
    <n v="100"/>
    <n v="0"/>
    <n v="0"/>
    <n v="0"/>
    <n v="0.22343110313498965"/>
    <n v="0"/>
    <n v="19.812222222222221"/>
    <n v="0"/>
    <n v="19.812222222222221"/>
    <n v="0"/>
    <n v="0"/>
    <n v="0"/>
    <n v="14660.177"/>
    <s v="Tonelada métrica"/>
    <n v="739.9562167012507"/>
    <n v="0"/>
    <s v="Oficializado"/>
  </r>
  <r>
    <x v="30"/>
    <s v="FROTA 01"/>
    <x v="6"/>
    <x v="6"/>
    <d v="1901-07-25T00:00:00"/>
    <n v="90"/>
    <x v="4"/>
    <s v="CA1014KS114"/>
    <s v="25/07/2023"/>
    <s v="00:00:00"/>
    <s v="25/07/2023"/>
    <s v="23:59:59"/>
    <n v="24"/>
    <n v="23.987222222222222"/>
    <n v="0"/>
    <n v="0"/>
    <n v="23.987222222222222"/>
    <n v="23.987222222222222"/>
    <n v="0"/>
    <n v="1.2777777777777779E-2"/>
    <n v="1.2777777777777779E-2"/>
    <n v="1.2777777777777779E-2"/>
    <n v="0"/>
    <n v="0"/>
    <n v="0"/>
    <n v="0"/>
    <n v="0"/>
    <n v="0"/>
    <n v="0"/>
    <n v="0"/>
    <n v="5.3240740740740741E-2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0"/>
    <s v="FROTA 01"/>
    <x v="6"/>
    <x v="6"/>
    <d v="1901-07-25T00:00:00"/>
    <n v="90"/>
    <x v="5"/>
    <s v="CA1014KS115"/>
    <s v="25/07/2023"/>
    <s v="00:00:00"/>
    <s v="25/07/2023"/>
    <s v="23:59:59"/>
    <n v="24"/>
    <n v="0"/>
    <n v="0"/>
    <n v="0"/>
    <n v="0"/>
    <n v="0"/>
    <n v="0"/>
    <n v="24"/>
    <n v="3.4605555555555556"/>
    <n v="3.4605555555555556"/>
    <n v="0"/>
    <n v="20.539444444444445"/>
    <n v="20.539444444444445"/>
    <n v="16.377500000000001"/>
    <n v="4.1619444444444449"/>
    <n v="0"/>
    <n v="0"/>
    <n v="0"/>
    <n v="100"/>
    <n v="85.581018518518519"/>
    <n v="85.581018518518519"/>
    <n v="100"/>
    <n v="0"/>
    <n v="0"/>
    <n v="0"/>
    <n v="0.20263179248600255"/>
    <n v="0"/>
    <n v="20.539444444444445"/>
    <n v="0"/>
    <n v="20.539444444444445"/>
    <n v="0"/>
    <n v="0"/>
    <n v="0"/>
    <n v="15012.644"/>
    <s v="Tonelada métrica"/>
    <n v="730.91772470314561"/>
    <n v="0"/>
    <s v="Oficializado"/>
  </r>
  <r>
    <x v="30"/>
    <s v="FROTA 01"/>
    <x v="6"/>
    <x v="6"/>
    <d v="1901-07-25T00:00:00"/>
    <n v="90"/>
    <x v="6"/>
    <s v="CA1014KS116"/>
    <s v="25/07/2023"/>
    <s v="00:00:00"/>
    <s v="25/07/2023"/>
    <s v="23:59:59"/>
    <n v="24"/>
    <n v="0"/>
    <n v="0"/>
    <n v="0"/>
    <n v="0"/>
    <n v="0"/>
    <n v="0"/>
    <n v="24"/>
    <n v="5.3408333333333333"/>
    <n v="5.3408333333333333"/>
    <n v="0"/>
    <n v="18.659166666666664"/>
    <n v="18.659166666666664"/>
    <n v="16.371111111111109"/>
    <n v="2.2880555555555553"/>
    <n v="0"/>
    <n v="0"/>
    <n v="0"/>
    <n v="100"/>
    <n v="77.746527777777757"/>
    <n v="77.746527777777757"/>
    <n v="100"/>
    <n v="0"/>
    <n v="0"/>
    <n v="0"/>
    <n v="0.12262367320203058"/>
    <n v="0"/>
    <n v="18.659166666666664"/>
    <n v="0"/>
    <n v="18.659166666666664"/>
    <n v="0"/>
    <n v="0"/>
    <n v="0"/>
    <n v="12781.575000000001"/>
    <s v="Tonelada métrica"/>
    <n v="685.00245634406667"/>
    <n v="0"/>
    <s v="Oficializado"/>
  </r>
  <r>
    <x v="30"/>
    <s v="FROTA 01"/>
    <x v="6"/>
    <x v="6"/>
    <d v="1901-07-25T00:00:00"/>
    <n v="90"/>
    <x v="7"/>
    <s v="CA1014KS117"/>
    <s v="25/07/2023"/>
    <s v="00:00:00"/>
    <s v="25/07/2023"/>
    <s v="23:59:59"/>
    <n v="24.000000000000007"/>
    <n v="3.4286111111111111"/>
    <n v="3.4286111111111111"/>
    <n v="0"/>
    <n v="0"/>
    <n v="0"/>
    <n v="0"/>
    <n v="20.57138888888889"/>
    <n v="4.8344444444444443"/>
    <n v="4.8344444444444443"/>
    <n v="0"/>
    <n v="15.736944444444443"/>
    <n v="15.736944444444443"/>
    <n v="13.525555555555556"/>
    <n v="2.2113888888888891"/>
    <n v="0"/>
    <n v="0"/>
    <n v="0"/>
    <n v="85.714120370370352"/>
    <n v="76.499183061695703"/>
    <n v="65.570601851851833"/>
    <n v="82.11055713374688"/>
    <n v="0"/>
    <n v="0"/>
    <n v="1"/>
    <n v="0.14052212592448768"/>
    <n v="0"/>
    <n v="15.736944444444443"/>
    <n v="3.4286111111111111"/>
    <n v="15.736944444444443"/>
    <n v="3.4286111111111111"/>
    <n v="1"/>
    <n v="0"/>
    <n v="9023.277"/>
    <s v="Tonelada métrica"/>
    <n v="573.38176619066974"/>
    <n v="0"/>
    <s v="Oficializado"/>
  </r>
  <r>
    <x v="30"/>
    <s v="FROTA 01"/>
    <x v="6"/>
    <x v="6"/>
    <d v="1901-07-25T00:00:00"/>
    <n v="90"/>
    <x v="8"/>
    <s v="CA1014KS118"/>
    <s v="25/07/2023"/>
    <s v="00:00:00"/>
    <s v="25/07/2023"/>
    <s v="23:59:59"/>
    <n v="24.000000000000004"/>
    <n v="0"/>
    <n v="0"/>
    <n v="0"/>
    <n v="0"/>
    <n v="0"/>
    <n v="0"/>
    <n v="24.000000000000004"/>
    <n v="5.027222222222222"/>
    <n v="5.027222222222222"/>
    <n v="0"/>
    <n v="18.972777777777779"/>
    <n v="18.972777777777779"/>
    <n v="16.189722222222223"/>
    <n v="2.7830555555555554"/>
    <n v="0"/>
    <n v="0"/>
    <n v="0"/>
    <n v="100"/>
    <n v="79.053240740740733"/>
    <n v="79.053240740740733"/>
    <n v="100"/>
    <n v="0"/>
    <n v="0"/>
    <n v="0"/>
    <n v="0.1466867734473368"/>
    <n v="0"/>
    <n v="18.972777777777779"/>
    <n v="0"/>
    <n v="18.972777777777779"/>
    <n v="0"/>
    <n v="0"/>
    <n v="0"/>
    <n v="13543.277"/>
    <s v="Tonelada métrica"/>
    <n v="713.82678691692797"/>
    <n v="0"/>
    <s v="Oficializado"/>
  </r>
  <r>
    <x v="30"/>
    <s v="FROTA 02"/>
    <x v="6"/>
    <x v="6"/>
    <d v="1901-07-25T00:00:00"/>
    <n v="90"/>
    <x v="9"/>
    <s v="CA1014KS119"/>
    <s v="25/07/2023"/>
    <s v="00:00:00"/>
    <s v="25/07/2023"/>
    <s v="23:59:59"/>
    <n v="23.999999999999996"/>
    <n v="0"/>
    <n v="0"/>
    <n v="0"/>
    <n v="0"/>
    <n v="0"/>
    <n v="0"/>
    <n v="23.999999999999996"/>
    <n v="5.5452777777777778"/>
    <n v="5.5452777777777778"/>
    <n v="0"/>
    <n v="18.454722222222223"/>
    <n v="18.454722222222223"/>
    <n v="15.926666666666669"/>
    <n v="2.5280555555555555"/>
    <n v="0"/>
    <n v="0"/>
    <n v="0"/>
    <n v="100"/>
    <n v="76.894675925925938"/>
    <n v="76.894675925925938"/>
    <n v="100"/>
    <n v="0"/>
    <n v="0"/>
    <n v="0"/>
    <n v="0.13698691993919049"/>
    <n v="0"/>
    <n v="18.454722222222223"/>
    <n v="0"/>
    <n v="18.454722222222223"/>
    <n v="0"/>
    <n v="0"/>
    <n v="0"/>
    <n v="12758.692999999999"/>
    <s v="Tonelada métrica"/>
    <n v="691.35112663124426"/>
    <n v="0"/>
    <s v="Oficializado"/>
  </r>
  <r>
    <x v="30"/>
    <s v="FROTA 02"/>
    <x v="6"/>
    <x v="6"/>
    <d v="1901-07-25T00:00:00"/>
    <n v="90"/>
    <x v="10"/>
    <s v="CA1014KS120"/>
    <s v="25/07/2023"/>
    <s v="00:00:00"/>
    <s v="25/07/2023"/>
    <s v="23:59:59"/>
    <n v="24.000000000000004"/>
    <n v="5.2450000000000001"/>
    <n v="0"/>
    <n v="0"/>
    <n v="5.2450000000000001"/>
    <n v="5.2450000000000001"/>
    <n v="0"/>
    <n v="18.755000000000003"/>
    <n v="3.9169444444444448"/>
    <n v="3.9169444444444448"/>
    <n v="0"/>
    <n v="14.838055555555556"/>
    <n v="14.838055555555556"/>
    <n v="11.855555555555556"/>
    <n v="2.9824999999999999"/>
    <n v="0"/>
    <n v="0"/>
    <n v="0"/>
    <n v="78.145833333333343"/>
    <n v="79.115198909920309"/>
    <n v="61.825231481481481"/>
    <n v="100"/>
    <n v="0"/>
    <n v="0"/>
    <n v="0"/>
    <n v="0.20100342587565756"/>
    <n v="0"/>
    <n v="14.838055555555556"/>
    <n v="0"/>
    <n v="14.838055555555556"/>
    <n v="5.2450000000000001"/>
    <n v="1"/>
    <n v="1"/>
    <n v="9766.83"/>
    <s v="Tonelada métrica"/>
    <n v="658.22842915176841"/>
    <n v="0"/>
    <s v="Oficializado"/>
  </r>
  <r>
    <x v="30"/>
    <s v="FROTA 02"/>
    <x v="6"/>
    <x v="6"/>
    <d v="1901-07-25T00:00:00"/>
    <n v="90"/>
    <x v="11"/>
    <s v="CA1014KS121"/>
    <s v="25/07/2023"/>
    <s v="00:00:00"/>
    <s v="25/07/2023"/>
    <s v="23:59:59"/>
    <n v="24.000000000000004"/>
    <n v="0"/>
    <n v="0"/>
    <n v="0"/>
    <n v="0"/>
    <n v="0"/>
    <n v="0"/>
    <n v="24.000000000000004"/>
    <n v="5.2661111111111119"/>
    <n v="5.2661111111111119"/>
    <n v="0"/>
    <n v="18.733888888888888"/>
    <n v="18.733888888888888"/>
    <n v="15.96111111111111"/>
    <n v="2.7727777777777778"/>
    <n v="0"/>
    <n v="0"/>
    <n v="0"/>
    <n v="100"/>
    <n v="78.057870370370352"/>
    <n v="78.057870370370352"/>
    <n v="100"/>
    <n v="0"/>
    <n v="0"/>
    <n v="0"/>
    <n v="0.14800865929242907"/>
    <n v="0"/>
    <n v="18.733888888888888"/>
    <n v="0"/>
    <n v="18.733888888888888"/>
    <n v="0"/>
    <n v="0"/>
    <n v="0"/>
    <n v="12859.209000000001"/>
    <s v="Tonelada métrica"/>
    <n v="686.41428783250785"/>
    <n v="0"/>
    <s v="Oficializado"/>
  </r>
  <r>
    <x v="30"/>
    <s v="FROTA 02"/>
    <x v="6"/>
    <x v="6"/>
    <d v="1901-07-25T00:00:00"/>
    <n v="90"/>
    <x v="12"/>
    <s v="CA1014KS122"/>
    <s v="25/07/2023"/>
    <s v="00:00:00"/>
    <s v="25/07/2023"/>
    <s v="23:59:59"/>
    <n v="24.000000000000004"/>
    <n v="0"/>
    <n v="0"/>
    <n v="0"/>
    <n v="0"/>
    <n v="0"/>
    <n v="0"/>
    <n v="24.000000000000004"/>
    <n v="5.281944444444445"/>
    <n v="5.281944444444445"/>
    <n v="0"/>
    <n v="18.718055555555559"/>
    <n v="18.718055555555559"/>
    <n v="15.309166666666668"/>
    <n v="3.4088888888888889"/>
    <n v="0"/>
    <n v="0"/>
    <n v="0"/>
    <n v="100"/>
    <n v="77.991898148148152"/>
    <n v="77.991898148148152"/>
    <n v="100"/>
    <n v="0"/>
    <n v="0"/>
    <n v="0"/>
    <n v="0.18211768197670103"/>
    <n v="0"/>
    <n v="18.718055555555559"/>
    <n v="0"/>
    <n v="18.718055555555559"/>
    <n v="0"/>
    <n v="0"/>
    <n v="0"/>
    <n v="15209.347"/>
    <s v="Tonelada métrica"/>
    <n v="812.54951695481179"/>
    <n v="0"/>
    <s v="Oficializado"/>
  </r>
  <r>
    <x v="30"/>
    <s v="FROTA 02"/>
    <x v="6"/>
    <x v="6"/>
    <d v="1901-07-25T00:00:00"/>
    <n v="90"/>
    <x v="13"/>
    <s v="CA1014KS123"/>
    <s v="25/07/2023"/>
    <s v="00:00:00"/>
    <s v="25/07/2023"/>
    <s v="23:59:59"/>
    <n v="23.999999999999993"/>
    <n v="3.6025"/>
    <n v="3.6025"/>
    <n v="0"/>
    <n v="0"/>
    <n v="0"/>
    <n v="0"/>
    <n v="20.397499999999997"/>
    <n v="5.121666666666667"/>
    <n v="5.121666666666667"/>
    <n v="0"/>
    <n v="15.275833333333331"/>
    <n v="15.275833333333331"/>
    <n v="12.574444444444445"/>
    <n v="2.7013888888888888"/>
    <n v="0"/>
    <n v="0"/>
    <n v="0"/>
    <n v="84.989583333333357"/>
    <n v="74.890713731257918"/>
    <n v="63.649305555555571"/>
    <n v="80.917277302021716"/>
    <n v="0"/>
    <n v="0"/>
    <n v="1"/>
    <n v="0.17684068881494011"/>
    <n v="0"/>
    <n v="15.275833333333331"/>
    <n v="3.6025"/>
    <n v="15.275833333333331"/>
    <n v="3.6025"/>
    <n v="1"/>
    <n v="0"/>
    <n v="9796.7729999999992"/>
    <s v="Tonelada métrica"/>
    <n v="641.32494681141247"/>
    <n v="0"/>
    <s v="Oficializado"/>
  </r>
  <r>
    <x v="30"/>
    <s v="FROTA 01"/>
    <x v="6"/>
    <x v="6"/>
    <d v="1901-07-26T00:00:00"/>
    <n v="90"/>
    <x v="0"/>
    <s v="CA1014KS110"/>
    <s v="26/07/2023"/>
    <s v="00:00:00"/>
    <s v="26/07/2023"/>
    <s v="23:59:59"/>
    <n v="24.000000000000004"/>
    <n v="0"/>
    <n v="0"/>
    <n v="0"/>
    <n v="0"/>
    <n v="0"/>
    <n v="0"/>
    <n v="24.000000000000004"/>
    <n v="6.8911111111111101"/>
    <n v="6.8911111111111101"/>
    <n v="0"/>
    <n v="17.108888888888892"/>
    <n v="17.108888888888892"/>
    <n v="14.433611111111111"/>
    <n v="2.6752777777777776"/>
    <n v="0"/>
    <n v="0"/>
    <n v="0"/>
    <n v="100"/>
    <n v="71.287037037037038"/>
    <n v="71.287037037037038"/>
    <n v="100"/>
    <n v="0"/>
    <n v="0"/>
    <n v="0"/>
    <n v="0.15636771009221972"/>
    <n v="0"/>
    <n v="17.108888888888892"/>
    <n v="0"/>
    <n v="17.108888888888892"/>
    <n v="0"/>
    <n v="0"/>
    <n v="0"/>
    <n v="10578.049000000001"/>
    <s v="Tonelada métrica"/>
    <n v="618.27796467073676"/>
    <n v="0"/>
    <s v="Oficializado"/>
  </r>
  <r>
    <x v="30"/>
    <s v="FROTA 01"/>
    <x v="6"/>
    <x v="6"/>
    <d v="1901-07-26T00:00:00"/>
    <n v="90"/>
    <x v="1"/>
    <s v="CA1014KS111"/>
    <s v="26/07/2023"/>
    <s v="00:00:00"/>
    <s v="26/07/2023"/>
    <s v="23:59:59"/>
    <n v="24"/>
    <n v="0"/>
    <n v="0"/>
    <n v="0"/>
    <n v="0"/>
    <n v="0"/>
    <n v="0"/>
    <n v="24"/>
    <n v="10.867777777777778"/>
    <n v="10.867777777777778"/>
    <n v="0"/>
    <n v="13.132222222222225"/>
    <n v="13.132222222222225"/>
    <n v="10.562777777777779"/>
    <n v="2.5694444444444446"/>
    <n v="0"/>
    <n v="0"/>
    <n v="0"/>
    <n v="100"/>
    <n v="54.717592592592602"/>
    <n v="54.717592592592602"/>
    <n v="100"/>
    <n v="0"/>
    <n v="0"/>
    <n v="0"/>
    <n v="0.19565953126322022"/>
    <n v="0"/>
    <n v="13.132222222222225"/>
    <n v="0"/>
    <n v="13.132222222222225"/>
    <n v="0"/>
    <n v="0"/>
    <n v="0"/>
    <n v="8433.3459999999995"/>
    <s v="Tonelada métrica"/>
    <n v="642.18727472713385"/>
    <n v="0"/>
    <s v="Oficializado"/>
  </r>
  <r>
    <x v="30"/>
    <s v="FROTA 01"/>
    <x v="6"/>
    <x v="6"/>
    <d v="1901-07-26T00:00:00"/>
    <n v="90"/>
    <x v="2"/>
    <s v="CA1014KS112"/>
    <s v="26/07/2023"/>
    <s v="00:00:00"/>
    <s v="26/07/2023"/>
    <s v="23:59:59"/>
    <n v="24.000000000000004"/>
    <n v="0"/>
    <n v="0"/>
    <n v="0"/>
    <n v="0"/>
    <n v="0"/>
    <n v="0"/>
    <n v="24.000000000000004"/>
    <n v="8.8158333333333339"/>
    <n v="8.8158333333333339"/>
    <n v="0"/>
    <n v="15.184166666666666"/>
    <n v="15.184166666666666"/>
    <n v="12.231944444444444"/>
    <n v="2.9522222222222219"/>
    <n v="0"/>
    <n v="0"/>
    <n v="0"/>
    <n v="100"/>
    <n v="63.2673611111111"/>
    <n v="63.2673611111111"/>
    <n v="100"/>
    <n v="0"/>
    <n v="0"/>
    <n v="0"/>
    <n v="0.19442767502698349"/>
    <n v="0"/>
    <n v="15.184166666666666"/>
    <n v="0"/>
    <n v="15.184166666666666"/>
    <n v="0"/>
    <n v="0"/>
    <n v="0"/>
    <n v="10413.471"/>
    <s v="Tonelada métrica"/>
    <n v="685.81116294385583"/>
    <n v="0"/>
    <s v="Oficializado"/>
  </r>
  <r>
    <x v="30"/>
    <s v="FROTA 01"/>
    <x v="6"/>
    <x v="6"/>
    <d v="1901-07-26T00:00:00"/>
    <n v="90"/>
    <x v="3"/>
    <s v="CA1014KS113"/>
    <s v="26/07/2023"/>
    <s v="00:00:00"/>
    <s v="26/07/2023"/>
    <s v="23:59:59"/>
    <n v="24"/>
    <n v="0"/>
    <n v="0"/>
    <n v="0"/>
    <n v="0"/>
    <n v="0"/>
    <n v="0"/>
    <n v="24"/>
    <n v="9.3855555555555554"/>
    <n v="9.3855555555555554"/>
    <n v="0"/>
    <n v="14.614444444444443"/>
    <n v="14.614444444444443"/>
    <n v="12.101111111111111"/>
    <n v="2.5133333333333332"/>
    <n v="0"/>
    <n v="0"/>
    <n v="0"/>
    <n v="100"/>
    <n v="60.893518518518505"/>
    <n v="60.893518518518505"/>
    <n v="100"/>
    <n v="0"/>
    <n v="0"/>
    <n v="0"/>
    <n v="0.17197597506272333"/>
    <n v="0"/>
    <n v="14.614444444444443"/>
    <n v="0"/>
    <n v="14.614444444444443"/>
    <n v="0"/>
    <n v="0"/>
    <n v="0"/>
    <n v="9309.0740000000005"/>
    <s v="Tonelada métrica"/>
    <n v="636.97761727362558"/>
    <n v="0"/>
    <s v="Oficializado"/>
  </r>
  <r>
    <x v="30"/>
    <s v="FROTA 01"/>
    <x v="6"/>
    <x v="6"/>
    <d v="1901-07-26T00:00:00"/>
    <n v="90"/>
    <x v="4"/>
    <s v="CA1014KS114"/>
    <s v="26/07/2023"/>
    <s v="00:00:00"/>
    <s v="26/07/2023"/>
    <s v="23:59:59"/>
    <n v="24.000000000000004"/>
    <n v="0"/>
    <n v="0"/>
    <n v="0"/>
    <n v="0"/>
    <n v="0"/>
    <n v="0"/>
    <n v="24.000000000000004"/>
    <n v="9.8483333333333327"/>
    <n v="9.8483333333333327"/>
    <n v="0"/>
    <n v="14.151666666666666"/>
    <n v="14.151666666666666"/>
    <n v="11.862222222222222"/>
    <n v="2.2894444444444444"/>
    <n v="0"/>
    <n v="0"/>
    <n v="0"/>
    <n v="100"/>
    <n v="58.965277777777771"/>
    <n v="58.965277777777771"/>
    <n v="100"/>
    <n v="0"/>
    <n v="0"/>
    <n v="0"/>
    <n v="0.16177913869587407"/>
    <n v="0"/>
    <n v="14.151666666666666"/>
    <n v="0"/>
    <n v="14.151666666666666"/>
    <n v="0"/>
    <n v="0"/>
    <n v="0"/>
    <n v="8046.2340000000004"/>
    <s v="Tonelada métrica"/>
    <n v="568.57147568013181"/>
    <n v="0"/>
    <s v="Oficializado"/>
  </r>
  <r>
    <x v="30"/>
    <s v="FROTA 01"/>
    <x v="6"/>
    <x v="6"/>
    <d v="1901-07-26T00:00:00"/>
    <n v="90"/>
    <x v="5"/>
    <s v="CA1014KS115"/>
    <s v="26/07/2023"/>
    <s v="00:00:00"/>
    <s v="26/07/2023"/>
    <s v="23:59:59"/>
    <n v="24"/>
    <n v="0"/>
    <n v="0"/>
    <n v="0"/>
    <n v="0"/>
    <n v="0"/>
    <n v="0"/>
    <n v="24"/>
    <n v="8.8599999999999977"/>
    <n v="8.8599999999999977"/>
    <n v="0"/>
    <n v="15.140000000000002"/>
    <n v="15.140000000000002"/>
    <n v="11.787777777777778"/>
    <n v="3.3522222222222218"/>
    <n v="0"/>
    <n v="0"/>
    <n v="0"/>
    <n v="100"/>
    <n v="63.08333333333335"/>
    <n v="63.08333333333335"/>
    <n v="100"/>
    <n v="0"/>
    <n v="0"/>
    <n v="0"/>
    <n v="0.22141494202260378"/>
    <n v="0"/>
    <n v="15.140000000000002"/>
    <n v="0"/>
    <n v="15.140000000000002"/>
    <n v="0"/>
    <n v="0"/>
    <n v="0"/>
    <n v="8678.0079999999998"/>
    <s v="Tonelada métrica"/>
    <n v="573.18414795244382"/>
    <n v="0"/>
    <s v="Oficializado"/>
  </r>
  <r>
    <x v="30"/>
    <s v="FROTA 01"/>
    <x v="6"/>
    <x v="6"/>
    <d v="1901-07-26T00:00:00"/>
    <n v="90"/>
    <x v="6"/>
    <s v="CA1014KS116"/>
    <s v="26/07/2023"/>
    <s v="00:00:00"/>
    <s v="26/07/2023"/>
    <s v="23:59:59"/>
    <n v="24"/>
    <n v="8.2011111111111106"/>
    <n v="8.2011111111111106"/>
    <n v="0"/>
    <n v="0"/>
    <n v="0"/>
    <n v="0"/>
    <n v="15.798888888888888"/>
    <n v="2.4794444444444443"/>
    <n v="2.4794444444444443"/>
    <n v="0"/>
    <n v="13.319444444444443"/>
    <n v="13.319444444444443"/>
    <n v="10.378888888888889"/>
    <n v="2.9405555555555556"/>
    <n v="0"/>
    <n v="0"/>
    <n v="0"/>
    <n v="65.828703703703695"/>
    <n v="84.306210000703288"/>
    <n v="55.497685185185176"/>
    <n v="61.891731419573013"/>
    <n v="0"/>
    <n v="0"/>
    <n v="1"/>
    <n v="0.22077163712200212"/>
    <n v="0"/>
    <n v="13.319444444444443"/>
    <n v="8.2011111111111106"/>
    <n v="13.319444444444443"/>
    <n v="8.2011111111111106"/>
    <n v="1"/>
    <n v="0"/>
    <n v="8280.3330000000005"/>
    <s v="Tonelada métrica"/>
    <n v="621.67255057351383"/>
    <n v="0"/>
    <s v="Oficializado"/>
  </r>
  <r>
    <x v="30"/>
    <s v="FROTA 01"/>
    <x v="6"/>
    <x v="6"/>
    <d v="1901-07-26T00:00:00"/>
    <n v="90"/>
    <x v="7"/>
    <s v="CA1014KS117"/>
    <s v="26/07/2023"/>
    <s v="00:00:00"/>
    <s v="26/07/2023"/>
    <s v="23:59:59"/>
    <n v="24.000000000000004"/>
    <n v="1.0219444444444445"/>
    <n v="0"/>
    <n v="0"/>
    <n v="1.0219444444444445"/>
    <n v="1.0219444444444445"/>
    <n v="0"/>
    <n v="22.978055555555557"/>
    <n v="5.5147222222222227"/>
    <n v="5.5147222222222227"/>
    <n v="0"/>
    <n v="17.463333333333335"/>
    <n v="17.463333333333335"/>
    <n v="14.727222222222222"/>
    <n v="2.7361111111111112"/>
    <n v="0"/>
    <n v="0"/>
    <n v="0"/>
    <n v="95.741898148148138"/>
    <n v="76.00004835531486"/>
    <n v="72.763888888888886"/>
    <n v="100"/>
    <n v="0"/>
    <n v="0"/>
    <n v="0"/>
    <n v="0.1566774829802125"/>
    <n v="0"/>
    <n v="17.463333333333335"/>
    <n v="0"/>
    <n v="17.463333333333335"/>
    <n v="1.0219444444444445"/>
    <n v="1"/>
    <n v="1"/>
    <n v="8397.2340000000004"/>
    <s v="Tonelada métrica"/>
    <n v="480.84943691544197"/>
    <n v="0"/>
    <s v="Oficializado"/>
  </r>
  <r>
    <x v="30"/>
    <s v="FROTA 01"/>
    <x v="6"/>
    <x v="6"/>
    <d v="1901-07-26T00:00:00"/>
    <n v="90"/>
    <x v="8"/>
    <s v="CA1014KS118"/>
    <s v="26/07/2023"/>
    <s v="00:00:00"/>
    <s v="26/07/2023"/>
    <s v="23:59:59"/>
    <n v="23.999999999999993"/>
    <n v="8.8780555555555551"/>
    <n v="0"/>
    <n v="0"/>
    <n v="8.8780555555555551"/>
    <n v="8.8780555555555551"/>
    <n v="0"/>
    <n v="15.121944444444443"/>
    <n v="5.085"/>
    <n v="5.085"/>
    <n v="0"/>
    <n v="10.036944444444444"/>
    <n v="10.036944444444444"/>
    <n v="8.2847222222222214"/>
    <n v="1.7522222222222221"/>
    <n v="0"/>
    <n v="0"/>
    <n v="0"/>
    <n v="63.008101851851862"/>
    <n v="66.373372031080663"/>
    <n v="41.820601851851862"/>
    <n v="100"/>
    <n v="0"/>
    <n v="0"/>
    <n v="0"/>
    <n v="0.17457725624775136"/>
    <n v="0"/>
    <n v="10.036944444444444"/>
    <n v="0"/>
    <n v="10.036944444444444"/>
    <n v="8.8780555555555551"/>
    <n v="1"/>
    <n v="1"/>
    <n v="6391.4560000000001"/>
    <s v="Tonelada métrica"/>
    <n v="636.79300362549498"/>
    <n v="0"/>
    <s v="Oficializado"/>
  </r>
  <r>
    <x v="30"/>
    <s v="FROTA 02"/>
    <x v="6"/>
    <x v="6"/>
    <d v="1901-07-26T00:00:00"/>
    <n v="90"/>
    <x v="9"/>
    <s v="CA1014KS119"/>
    <s v="26/07/2023"/>
    <s v="00:00:00"/>
    <s v="26/07/2023"/>
    <s v="23:59:59"/>
    <n v="23.999999999999993"/>
    <n v="0"/>
    <n v="0"/>
    <n v="0"/>
    <n v="0"/>
    <n v="0"/>
    <n v="0"/>
    <n v="23.999999999999993"/>
    <n v="6.1055555555555552"/>
    <n v="6.1055555555555552"/>
    <n v="0"/>
    <n v="17.894444444444446"/>
    <n v="17.894444444444446"/>
    <n v="15.186388888888889"/>
    <n v="2.7080555555555557"/>
    <n v="0"/>
    <n v="0"/>
    <n v="0"/>
    <n v="100"/>
    <n v="74.560185185185219"/>
    <n v="74.560185185185219"/>
    <n v="100"/>
    <n v="0"/>
    <n v="0"/>
    <n v="0"/>
    <n v="0.15133498913380938"/>
    <n v="0"/>
    <n v="17.894444444444446"/>
    <n v="0"/>
    <n v="17.894444444444446"/>
    <n v="0"/>
    <n v="0"/>
    <n v="0"/>
    <n v="11025.522999999999"/>
    <s v="Tonelada métrica"/>
    <n v="616.14223533064239"/>
    <n v="0"/>
    <s v="Oficializado"/>
  </r>
  <r>
    <x v="30"/>
    <s v="FROTA 02"/>
    <x v="6"/>
    <x v="6"/>
    <d v="1901-07-26T00:00:00"/>
    <n v="90"/>
    <x v="10"/>
    <s v="CA1014KS120"/>
    <s v="26/07/2023"/>
    <s v="00:00:00"/>
    <s v="26/07/2023"/>
    <s v="23:59:59"/>
    <n v="24.000000000000004"/>
    <n v="2.0525000000000002"/>
    <n v="0"/>
    <n v="0"/>
    <n v="2.0525000000000002"/>
    <n v="2.0525000000000002"/>
    <n v="0"/>
    <n v="21.947499999999998"/>
    <n v="4.1405555555555553"/>
    <n v="4.1405555555555553"/>
    <n v="0"/>
    <n v="17.806944444444444"/>
    <n v="17.806944444444444"/>
    <n v="13.588333333333333"/>
    <n v="4.2186111111111106"/>
    <n v="0"/>
    <n v="0"/>
    <n v="0"/>
    <n v="91.447916666666643"/>
    <n v="81.134272443077549"/>
    <n v="74.195601851851833"/>
    <n v="100"/>
    <n v="0"/>
    <n v="0"/>
    <n v="0"/>
    <n v="0.23690819748849543"/>
    <n v="0"/>
    <n v="17.806944444444444"/>
    <n v="0"/>
    <n v="17.806944444444444"/>
    <n v="2.0525000000000002"/>
    <n v="1"/>
    <n v="1"/>
    <n v="10002.716"/>
    <s v="Tonelada métrica"/>
    <n v="561.73118477497837"/>
    <n v="0"/>
    <s v="Oficializado"/>
  </r>
  <r>
    <x v="30"/>
    <s v="FROTA 02"/>
    <x v="6"/>
    <x v="6"/>
    <d v="1901-07-26T00:00:00"/>
    <n v="90"/>
    <x v="11"/>
    <s v="CA1014KS121"/>
    <s v="26/07/2023"/>
    <s v="00:00:00"/>
    <s v="26/07/2023"/>
    <s v="23:59:59"/>
    <n v="24"/>
    <n v="0"/>
    <n v="0"/>
    <n v="0"/>
    <n v="0"/>
    <n v="0"/>
    <n v="0"/>
    <n v="24"/>
    <n v="8.9602777777777778"/>
    <n v="8.9602777777777778"/>
    <n v="0"/>
    <n v="15.039722222222222"/>
    <n v="15.039722222222222"/>
    <n v="12.815555555555557"/>
    <n v="2.2241666666666666"/>
    <n v="0"/>
    <n v="0"/>
    <n v="0"/>
    <n v="100"/>
    <n v="62.665509259259252"/>
    <n v="62.665509259259252"/>
    <n v="100"/>
    <n v="0"/>
    <n v="0"/>
    <n v="0"/>
    <n v="0.14788615333468777"/>
    <n v="0"/>
    <n v="15.039722222222222"/>
    <n v="0"/>
    <n v="15.039722222222222"/>
    <n v="0"/>
    <n v="0"/>
    <n v="0"/>
    <n v="8407.491"/>
    <s v="Tonelada métrica"/>
    <n v="559.01903477827204"/>
    <n v="0"/>
    <s v="Oficializado"/>
  </r>
  <r>
    <x v="30"/>
    <s v="FROTA 02"/>
    <x v="6"/>
    <x v="6"/>
    <d v="1901-07-26T00:00:00"/>
    <n v="90"/>
    <x v="12"/>
    <s v="CA1014KS122"/>
    <s v="26/07/2023"/>
    <s v="00:00:00"/>
    <s v="26/07/2023"/>
    <s v="23:59:59"/>
    <n v="24"/>
    <n v="0"/>
    <n v="0"/>
    <n v="0"/>
    <n v="0"/>
    <n v="0"/>
    <n v="0"/>
    <n v="24"/>
    <n v="7.8736111111111118"/>
    <n v="7.8736111111111118"/>
    <n v="0"/>
    <n v="16.126388888888886"/>
    <n v="16.126388888888886"/>
    <n v="12.676666666666666"/>
    <n v="3.4497222222222224"/>
    <n v="0"/>
    <n v="0"/>
    <n v="0"/>
    <n v="100"/>
    <n v="67.193287037037024"/>
    <n v="67.193287037037024"/>
    <n v="100"/>
    <n v="0"/>
    <n v="0"/>
    <n v="0"/>
    <n v="0.21391783653432095"/>
    <n v="0"/>
    <n v="16.126388888888886"/>
    <n v="0"/>
    <n v="16.126388888888886"/>
    <n v="0"/>
    <n v="0"/>
    <n v="0"/>
    <n v="9324.0669999999991"/>
    <s v="Tonelada métrica"/>
    <n v="578.1869124106446"/>
    <n v="0"/>
    <s v="Oficializado"/>
  </r>
  <r>
    <x v="30"/>
    <s v="FROTA 02"/>
    <x v="6"/>
    <x v="6"/>
    <d v="1901-07-26T00:00:00"/>
    <n v="90"/>
    <x v="13"/>
    <s v="CA1014KS123"/>
    <s v="26/07/2023"/>
    <s v="00:00:00"/>
    <s v="26/07/2023"/>
    <s v="23:59:59"/>
    <n v="23.999999999999996"/>
    <n v="0"/>
    <n v="0"/>
    <n v="0"/>
    <n v="0"/>
    <n v="0"/>
    <n v="0"/>
    <n v="23.999999999999996"/>
    <n v="8.4763888888888879"/>
    <n v="8.4763888888888879"/>
    <n v="0"/>
    <n v="15.523611111111112"/>
    <n v="15.523611111111112"/>
    <n v="13.998888888888889"/>
    <n v="1.5247222222222221"/>
    <n v="0"/>
    <n v="0"/>
    <n v="0"/>
    <n v="100"/>
    <n v="64.681712962962976"/>
    <n v="64.681712962962976"/>
    <n v="100"/>
    <n v="0"/>
    <n v="0"/>
    <n v="0"/>
    <n v="9.8219558020935835E-2"/>
    <n v="0"/>
    <n v="15.523611111111112"/>
    <n v="0"/>
    <n v="15.523611111111112"/>
    <n v="0"/>
    <n v="0"/>
    <n v="0"/>
    <n v="10728.55"/>
    <s v="Tonelada métrica"/>
    <n v="691.11174733828398"/>
    <n v="0"/>
    <s v="Oficializado"/>
  </r>
  <r>
    <x v="30"/>
    <s v="FROTA 01"/>
    <x v="6"/>
    <x v="6"/>
    <d v="1901-07-27T00:00:00"/>
    <n v="90"/>
    <x v="0"/>
    <s v="CA1014KS110"/>
    <s v="27/07/2023"/>
    <s v="00:00:00"/>
    <s v="27/07/2023"/>
    <s v="23:59:59"/>
    <n v="24.000000000000004"/>
    <n v="0"/>
    <n v="0"/>
    <n v="0"/>
    <n v="0"/>
    <n v="0"/>
    <n v="0"/>
    <n v="24.000000000000004"/>
    <n v="6.8738888888888887"/>
    <n v="6.8738888888888887"/>
    <n v="0"/>
    <n v="17.126111111111111"/>
    <n v="17.126111111111111"/>
    <n v="14.875555555555556"/>
    <n v="2.2505555555555556"/>
    <n v="0"/>
    <n v="0"/>
    <n v="0"/>
    <n v="100"/>
    <n v="71.358796296296291"/>
    <n v="71.358796296296291"/>
    <n v="100"/>
    <n v="0"/>
    <n v="0"/>
    <n v="0"/>
    <n v="0.13141077626755768"/>
    <n v="0"/>
    <n v="17.126111111111111"/>
    <n v="0"/>
    <n v="17.126111111111111"/>
    <n v="0"/>
    <n v="0"/>
    <n v="0"/>
    <n v="13025.527"/>
    <s v="Tonelada métrica"/>
    <n v="760.56536802153926"/>
    <n v="0"/>
    <s v="Oficializado"/>
  </r>
  <r>
    <x v="30"/>
    <s v="FROTA 01"/>
    <x v="6"/>
    <x v="6"/>
    <d v="1901-07-27T00:00:00"/>
    <n v="90"/>
    <x v="1"/>
    <s v="CA1014KS111"/>
    <s v="27/07/2023"/>
    <s v="00:00:00"/>
    <s v="27/07/2023"/>
    <s v="23:59:59"/>
    <n v="24.000000000000004"/>
    <n v="0"/>
    <n v="0"/>
    <n v="0"/>
    <n v="0"/>
    <n v="0"/>
    <n v="0"/>
    <n v="24.000000000000004"/>
    <n v="7.9266666666666676"/>
    <n v="7.9266666666666676"/>
    <n v="0"/>
    <n v="16.073333333333334"/>
    <n v="16.073333333333334"/>
    <n v="13.648055555555555"/>
    <n v="2.4252777777777776"/>
    <n v="0"/>
    <n v="0"/>
    <n v="0"/>
    <n v="100"/>
    <n v="66.972222222222214"/>
    <n v="66.972222222222214"/>
    <n v="100"/>
    <n v="0"/>
    <n v="0"/>
    <n v="0"/>
    <n v="0.15088828978293928"/>
    <n v="0"/>
    <n v="16.073333333333334"/>
    <n v="0"/>
    <n v="16.073333333333334"/>
    <n v="0"/>
    <n v="0"/>
    <n v="0"/>
    <n v="10449.892"/>
    <s v="Tonelada métrica"/>
    <n v="650.13844877644146"/>
    <n v="0"/>
    <s v="Oficializado"/>
  </r>
  <r>
    <x v="30"/>
    <s v="FROTA 01"/>
    <x v="6"/>
    <x v="6"/>
    <d v="1901-07-27T00:00:00"/>
    <n v="90"/>
    <x v="2"/>
    <s v="CA1014KS112"/>
    <s v="27/07/2023"/>
    <s v="00:00:00"/>
    <s v="27/07/2023"/>
    <s v="23:59:59"/>
    <n v="24"/>
    <n v="0"/>
    <n v="0"/>
    <n v="0"/>
    <n v="0"/>
    <n v="0"/>
    <n v="0"/>
    <n v="24"/>
    <n v="6.6391666666666653"/>
    <n v="6.6391666666666653"/>
    <n v="0"/>
    <n v="17.360833333333332"/>
    <n v="17.360833333333332"/>
    <n v="15.234999999999999"/>
    <n v="2.1258333333333335"/>
    <n v="0"/>
    <n v="0"/>
    <n v="0"/>
    <n v="100"/>
    <n v="72.336805555555543"/>
    <n v="72.336805555555543"/>
    <n v="100"/>
    <n v="0"/>
    <n v="0"/>
    <n v="0"/>
    <n v="0.1224499591993472"/>
    <n v="0"/>
    <n v="17.360833333333332"/>
    <n v="0"/>
    <n v="17.360833333333332"/>
    <n v="0"/>
    <n v="0"/>
    <n v="0"/>
    <n v="13528.234"/>
    <s v="Tonelada métrica"/>
    <n v="779.23874621993923"/>
    <n v="0"/>
    <s v="Oficializado"/>
  </r>
  <r>
    <x v="30"/>
    <s v="FROTA 01"/>
    <x v="6"/>
    <x v="6"/>
    <d v="1901-07-27T00:00:00"/>
    <n v="90"/>
    <x v="3"/>
    <s v="CA1014KS113"/>
    <s v="27/07/2023"/>
    <s v="00:00:00"/>
    <s v="27/07/2023"/>
    <s v="23:59:59"/>
    <n v="23.999999999999996"/>
    <n v="19.823888888888888"/>
    <n v="0"/>
    <n v="0"/>
    <n v="19.823888888888888"/>
    <n v="19.823888888888888"/>
    <n v="0"/>
    <n v="4.1761111111111111"/>
    <n v="1.2733333333333334"/>
    <n v="1.2733333333333334"/>
    <n v="0"/>
    <n v="2.9027777777777781"/>
    <n v="2.9027777777777781"/>
    <n v="2.5194444444444444"/>
    <n v="0.38333333333333336"/>
    <n v="0"/>
    <n v="0"/>
    <n v="0"/>
    <n v="17.400462962962965"/>
    <n v="69.509112677930034"/>
    <n v="12.094907407407412"/>
    <n v="100"/>
    <n v="0"/>
    <n v="0"/>
    <n v="0"/>
    <n v="0.13205741626794257"/>
    <n v="0"/>
    <n v="2.9027777777777781"/>
    <n v="0"/>
    <n v="2.9027777777777781"/>
    <n v="19.823888888888888"/>
    <n v="1"/>
    <n v="1"/>
    <n v="1905.9770000000001"/>
    <s v="Tonelada métrica"/>
    <n v="656.6045167464132"/>
    <n v="0"/>
    <s v="Oficializado"/>
  </r>
  <r>
    <x v="30"/>
    <s v="FROTA 01"/>
    <x v="6"/>
    <x v="6"/>
    <d v="1901-07-27T00:00:00"/>
    <n v="90"/>
    <x v="4"/>
    <s v="CA1014KS114"/>
    <s v="27/07/2023"/>
    <s v="00:00:00"/>
    <s v="27/07/2023"/>
    <s v="23:59:59"/>
    <n v="23.999999999999996"/>
    <n v="0"/>
    <n v="0"/>
    <n v="0"/>
    <n v="0"/>
    <n v="0"/>
    <n v="0"/>
    <n v="23.999999999999996"/>
    <n v="8.2816666666666663"/>
    <n v="8.2816666666666663"/>
    <n v="0"/>
    <n v="15.718333333333335"/>
    <n v="15.718333333333335"/>
    <n v="13.77888888888889"/>
    <n v="1.9394444444444443"/>
    <n v="0"/>
    <n v="0"/>
    <n v="0"/>
    <n v="100"/>
    <n v="65.493055555555586"/>
    <n v="65.493055555555586"/>
    <n v="100"/>
    <n v="0"/>
    <n v="0"/>
    <n v="0"/>
    <n v="0.12338741031350509"/>
    <n v="0"/>
    <n v="15.718333333333335"/>
    <n v="0"/>
    <n v="15.718333333333335"/>
    <n v="0"/>
    <n v="0"/>
    <n v="0"/>
    <n v="11771.09"/>
    <s v="Tonelada métrica"/>
    <n v="748.87647121196073"/>
    <n v="0"/>
    <s v="Oficializado"/>
  </r>
  <r>
    <x v="30"/>
    <s v="FROTA 01"/>
    <x v="6"/>
    <x v="6"/>
    <d v="1901-07-27T00:00:00"/>
    <n v="90"/>
    <x v="5"/>
    <s v="CA1014KS115"/>
    <s v="27/07/2023"/>
    <s v="00:00:00"/>
    <s v="27/07/2023"/>
    <s v="23:59:59"/>
    <n v="23.999999999999996"/>
    <n v="4.9661111111111111"/>
    <n v="4.9661111111111111"/>
    <n v="0"/>
    <n v="0"/>
    <n v="0"/>
    <n v="0"/>
    <n v="19.033888888888889"/>
    <n v="4.5052777777777777"/>
    <n v="4.5052777777777777"/>
    <n v="0"/>
    <n v="14.528611111111109"/>
    <n v="14.528611111111109"/>
    <n v="12.926388888888889"/>
    <n v="1.6022222222222222"/>
    <n v="0"/>
    <n v="0"/>
    <n v="0"/>
    <n v="79.307870370370381"/>
    <n v="76.330229707247298"/>
    <n v="60.535879629629633"/>
    <n v="74.52586882489561"/>
    <n v="0"/>
    <n v="0"/>
    <n v="1"/>
    <n v="0.11028048104315241"/>
    <n v="0"/>
    <n v="14.528611111111109"/>
    <n v="4.9661111111111111"/>
    <n v="14.528611111111109"/>
    <n v="4.9661111111111111"/>
    <n v="1"/>
    <n v="0"/>
    <n v="10869.31"/>
    <s v="Tonelada métrica"/>
    <n v="748.13138825688782"/>
    <n v="0"/>
    <s v="Oficializado"/>
  </r>
  <r>
    <x v="30"/>
    <s v="FROTA 01"/>
    <x v="6"/>
    <x v="6"/>
    <d v="1901-07-27T00:00:00"/>
    <n v="90"/>
    <x v="6"/>
    <s v="CA1014KS116"/>
    <s v="27/07/2023"/>
    <s v="00:00:00"/>
    <s v="27/07/2023"/>
    <s v="23:59:59"/>
    <n v="24"/>
    <n v="12.407222222222222"/>
    <n v="12.407222222222222"/>
    <n v="0"/>
    <n v="0"/>
    <n v="0"/>
    <n v="0"/>
    <n v="11.592777777777778"/>
    <n v="3.9394444444444443"/>
    <n v="3.9394444444444443"/>
    <n v="0"/>
    <n v="7.6533333333333324"/>
    <n v="7.6533333333333324"/>
    <n v="6.7172222222222215"/>
    <n v="0.93611111111111112"/>
    <n v="0"/>
    <n v="0"/>
    <n v="0"/>
    <n v="48.30324074074074"/>
    <n v="66.018114726601809"/>
    <n v="31.888888888888882"/>
    <n v="38.151153452047964"/>
    <n v="0"/>
    <n v="0"/>
    <n v="0"/>
    <n v="0.12231416957026714"/>
    <n v="0"/>
    <n v="7.6533333333333324"/>
    <n v="0"/>
    <n v="7.6533333333333324"/>
    <n v="0"/>
    <n v="0"/>
    <n v="0"/>
    <n v="5641.1909999999998"/>
    <s v="Tonelada métrica"/>
    <n v="737.08941637630699"/>
    <n v="0"/>
    <s v="Oficializado"/>
  </r>
  <r>
    <x v="30"/>
    <s v="FROTA 01"/>
    <x v="6"/>
    <x v="6"/>
    <d v="1901-07-27T00:00:00"/>
    <n v="90"/>
    <x v="7"/>
    <s v="CA1014KS117"/>
    <s v="27/07/2023"/>
    <s v="00:00:00"/>
    <s v="27/07/2023"/>
    <s v="23:59:59"/>
    <n v="23.999999999999996"/>
    <n v="0"/>
    <n v="0"/>
    <n v="0"/>
    <n v="0"/>
    <n v="0"/>
    <n v="0"/>
    <n v="23.999999999999996"/>
    <n v="11.117500000000001"/>
    <n v="11.117500000000001"/>
    <n v="0"/>
    <n v="12.882499999999999"/>
    <n v="12.882499999999999"/>
    <n v="12.083611111111109"/>
    <n v="0.79888888888888887"/>
    <n v="0"/>
    <n v="0"/>
    <n v="0"/>
    <n v="100"/>
    <n v="53.677083333333329"/>
    <n v="53.677083333333329"/>
    <n v="100"/>
    <n v="0"/>
    <n v="0"/>
    <n v="0"/>
    <n v="6.2013498070164097E-2"/>
    <n v="0"/>
    <n v="12.882499999999999"/>
    <n v="0"/>
    <n v="12.882499999999999"/>
    <n v="0"/>
    <n v="0"/>
    <n v="0"/>
    <n v="6297.3639999999996"/>
    <s v="Tonelada métrica"/>
    <n v="488.83089462449055"/>
    <n v="0"/>
    <s v="Oficializado"/>
  </r>
  <r>
    <x v="30"/>
    <s v="FROTA 01"/>
    <x v="6"/>
    <x v="6"/>
    <d v="1901-07-27T00:00:00"/>
    <n v="90"/>
    <x v="8"/>
    <s v="CA1014KS118"/>
    <s v="27/07/2023"/>
    <s v="00:00:00"/>
    <s v="27/07/2023"/>
    <s v="23:59:59"/>
    <n v="24"/>
    <n v="12.835000000000001"/>
    <n v="0"/>
    <n v="0"/>
    <n v="12.835000000000001"/>
    <n v="12.835000000000001"/>
    <n v="0"/>
    <n v="11.165000000000001"/>
    <n v="2.6030555555555561"/>
    <n v="2.6030555555555561"/>
    <n v="0"/>
    <n v="8.5619444444444461"/>
    <n v="8.5619444444444461"/>
    <n v="7.6258333333333335"/>
    <n v="0.93611111111111112"/>
    <n v="0"/>
    <n v="0"/>
    <n v="0"/>
    <n v="46.520833333333336"/>
    <n v="76.685574961437041"/>
    <n v="35.674768518518526"/>
    <n v="100"/>
    <n v="0"/>
    <n v="0"/>
    <n v="0"/>
    <n v="0.10933393894169936"/>
    <n v="0"/>
    <n v="8.5619444444444461"/>
    <n v="0"/>
    <n v="4.2809722222222231"/>
    <n v="6.4175000000000004"/>
    <n v="2"/>
    <n v="1"/>
    <n v="4522.5020000000004"/>
    <s v="Tonelada métrica"/>
    <n v="528.20968757097"/>
    <n v="0"/>
    <s v="Oficializado"/>
  </r>
  <r>
    <x v="30"/>
    <s v="FROTA 02"/>
    <x v="6"/>
    <x v="6"/>
    <d v="1901-07-27T00:00:00"/>
    <n v="90"/>
    <x v="9"/>
    <s v="CA1014KS119"/>
    <s v="27/07/2023"/>
    <s v="00:00:00"/>
    <s v="27/07/2023"/>
    <s v="23:59:59"/>
    <n v="24"/>
    <n v="4.1822222222222223"/>
    <n v="4.1822222222222223"/>
    <n v="0"/>
    <n v="0"/>
    <n v="0"/>
    <n v="0"/>
    <n v="19.817777777777778"/>
    <n v="6.6783333333333328"/>
    <n v="6.6783333333333328"/>
    <n v="0"/>
    <n v="13.139444444444445"/>
    <n v="13.139444444444445"/>
    <n v="9.7441666666666666"/>
    <n v="3.3952777777777778"/>
    <n v="0"/>
    <n v="0"/>
    <n v="0"/>
    <n v="82.574074074074076"/>
    <n v="66.301300740076258"/>
    <n v="54.74768518518519"/>
    <n v="75.855543795503394"/>
    <n v="0"/>
    <n v="0"/>
    <n v="1"/>
    <n v="0.25840345017124011"/>
    <n v="0"/>
    <n v="13.139444444444445"/>
    <n v="4.1822222222222223"/>
    <n v="13.139444444444445"/>
    <n v="4.1822222222222223"/>
    <n v="1"/>
    <n v="0"/>
    <n v="7303.3739999999998"/>
    <s v="Tonelada métrica"/>
    <n v="555.83582935182505"/>
    <n v="0"/>
    <s v="Oficializado"/>
  </r>
  <r>
    <x v="30"/>
    <s v="FROTA 02"/>
    <x v="6"/>
    <x v="6"/>
    <d v="1901-07-27T00:00:00"/>
    <n v="90"/>
    <x v="10"/>
    <s v="CA1014KS120"/>
    <s v="27/07/2023"/>
    <s v="00:00:00"/>
    <s v="27/07/2023"/>
    <s v="23:59:59"/>
    <n v="23.999999999999996"/>
    <n v="3.8580555555555556"/>
    <n v="0"/>
    <n v="0"/>
    <n v="3.8580555555555556"/>
    <n v="3.8580555555555556"/>
    <n v="0"/>
    <n v="20.141944444444441"/>
    <n v="8.9716666666666676"/>
    <n v="8.9716666666666676"/>
    <n v="0"/>
    <n v="11.170277777777777"/>
    <n v="11.170277777777777"/>
    <n v="9.9761111111111092"/>
    <n v="1.1941666666666666"/>
    <n v="0"/>
    <n v="0"/>
    <n v="0"/>
    <n v="83.924768518518505"/>
    <n v="55.457792610776302"/>
    <n v="46.542824074074076"/>
    <n v="100"/>
    <n v="0"/>
    <n v="0"/>
    <n v="0"/>
    <n v="0.10690572700370528"/>
    <n v="0"/>
    <n v="11.170277777777777"/>
    <n v="0"/>
    <n v="11.170277777777777"/>
    <n v="0"/>
    <n v="0"/>
    <n v="1"/>
    <n v="5733.0360000000001"/>
    <s v="Tonelada métrica"/>
    <n v="513.24023574466003"/>
    <n v="0"/>
    <s v="Oficializado"/>
  </r>
  <r>
    <x v="30"/>
    <s v="FROTA 02"/>
    <x v="6"/>
    <x v="6"/>
    <d v="1901-07-27T00:00:00"/>
    <n v="90"/>
    <x v="11"/>
    <s v="CA1014KS121"/>
    <s v="27/07/2023"/>
    <s v="00:00:00"/>
    <s v="27/07/2023"/>
    <s v="23:59:59"/>
    <n v="24.000000000000004"/>
    <n v="0"/>
    <n v="0"/>
    <n v="0"/>
    <n v="0"/>
    <n v="0"/>
    <n v="0"/>
    <n v="24.000000000000004"/>
    <n v="7.8758333333333344"/>
    <n v="7.8758333333333344"/>
    <n v="0"/>
    <n v="16.124166666666664"/>
    <n v="16.124166666666664"/>
    <n v="14.490555555555556"/>
    <n v="1.6336111111111111"/>
    <n v="0"/>
    <n v="0"/>
    <n v="0"/>
    <n v="100"/>
    <n v="67.184027777777757"/>
    <n v="67.184027777777757"/>
    <n v="100"/>
    <n v="0"/>
    <n v="0"/>
    <n v="0"/>
    <n v="0.10131445208193363"/>
    <n v="0"/>
    <n v="16.124166666666664"/>
    <n v="0"/>
    <n v="16.124166666666664"/>
    <n v="0"/>
    <n v="0"/>
    <n v="0"/>
    <n v="12157.785"/>
    <s v="Tonelada métrica"/>
    <n v="754.01012972246656"/>
    <n v="0"/>
    <s v="Oficializado"/>
  </r>
  <r>
    <x v="30"/>
    <s v="FROTA 02"/>
    <x v="6"/>
    <x v="6"/>
    <d v="1901-07-27T00:00:00"/>
    <n v="90"/>
    <x v="12"/>
    <s v="CA1014KS122"/>
    <s v="27/07/2023"/>
    <s v="00:00:00"/>
    <s v="27/07/2023"/>
    <s v="23:59:59"/>
    <n v="24"/>
    <n v="0"/>
    <n v="0"/>
    <n v="0"/>
    <n v="0"/>
    <n v="0"/>
    <n v="0"/>
    <n v="24"/>
    <n v="7.7655555555555544"/>
    <n v="7.7655555555555544"/>
    <n v="0"/>
    <n v="16.234444444444446"/>
    <n v="16.234444444444446"/>
    <n v="14.203333333333331"/>
    <n v="2.0311111111111115"/>
    <n v="0"/>
    <n v="0"/>
    <n v="0"/>
    <n v="100"/>
    <n v="67.643518518518519"/>
    <n v="67.643518518518519"/>
    <n v="100"/>
    <n v="0"/>
    <n v="0"/>
    <n v="0"/>
    <n v="0.12511121757579907"/>
    <n v="0"/>
    <n v="16.234444444444446"/>
    <n v="0"/>
    <n v="16.234444444444446"/>
    <n v="0"/>
    <n v="0"/>
    <n v="0"/>
    <n v="12099.18"/>
    <s v="Tonelada métrica"/>
    <n v="745.27835192663088"/>
    <n v="0"/>
    <s v="Oficializado"/>
  </r>
  <r>
    <x v="30"/>
    <s v="FROTA 02"/>
    <x v="6"/>
    <x v="6"/>
    <d v="1901-07-27T00:00:00"/>
    <n v="90"/>
    <x v="13"/>
    <s v="CA1014KS123"/>
    <s v="27/07/2023"/>
    <s v="00:00:00"/>
    <s v="27/07/2023"/>
    <s v="23:59:59"/>
    <n v="24"/>
    <n v="0"/>
    <n v="0"/>
    <n v="0"/>
    <n v="0"/>
    <n v="0"/>
    <n v="0"/>
    <n v="24"/>
    <n v="8.6991666666666667"/>
    <n v="8.6991666666666667"/>
    <n v="0"/>
    <n v="15.300833333333335"/>
    <n v="15.300833333333335"/>
    <n v="13.327222222222224"/>
    <n v="1.9736111111111112"/>
    <n v="0"/>
    <n v="0"/>
    <n v="0"/>
    <n v="100"/>
    <n v="63.753472222222229"/>
    <n v="63.753472222222229"/>
    <n v="100"/>
    <n v="0"/>
    <n v="0"/>
    <n v="0"/>
    <n v="0.12898716482399286"/>
    <n v="0"/>
    <n v="15.300833333333335"/>
    <n v="0"/>
    <n v="15.300833333333335"/>
    <n v="0"/>
    <n v="0"/>
    <n v="0"/>
    <n v="8949.0370000000003"/>
    <s v="Tonelada métrica"/>
    <n v="584.87252328304578"/>
    <n v="0"/>
    <s v="Oficializado"/>
  </r>
  <r>
    <x v="30"/>
    <s v="FROTA 01"/>
    <x v="6"/>
    <x v="6"/>
    <d v="1901-07-28T00:00:00"/>
    <n v="90"/>
    <x v="0"/>
    <s v="CA1014KS110"/>
    <s v="28/07/2023"/>
    <s v="00:00:00"/>
    <s v="28/07/2023"/>
    <s v="23:59:59"/>
    <n v="24"/>
    <n v="4.3505555555555562"/>
    <n v="3.6994444444444445"/>
    <n v="0"/>
    <n v="0.65111111111111108"/>
    <n v="0.65111111111111108"/>
    <n v="0"/>
    <n v="19.649444444444445"/>
    <n v="5.3013888888888889"/>
    <n v="5.3013888888888889"/>
    <n v="0"/>
    <n v="14.348055555555554"/>
    <n v="14.348055555555554"/>
    <n v="12.458888888888888"/>
    <n v="1.8891666666666664"/>
    <n v="0"/>
    <n v="0"/>
    <n v="0"/>
    <n v="81.87268518518519"/>
    <n v="73.020158896208528"/>
    <n v="59.783564814814802"/>
    <n v="79.501623801388305"/>
    <n v="0"/>
    <n v="0"/>
    <n v="1"/>
    <n v="0.13166708613246084"/>
    <n v="0"/>
    <n v="14.348055555555554"/>
    <n v="3.6994444444444445"/>
    <n v="7.174027777777777"/>
    <n v="2.1752777777777781"/>
    <n v="2"/>
    <n v="0.14966160132805514"/>
    <n v="10610.169"/>
    <s v="Tonelada métrica"/>
    <n v="739.48480049561522"/>
    <n v="0"/>
    <s v="Oficializado"/>
  </r>
  <r>
    <x v="30"/>
    <s v="FROTA 01"/>
    <x v="6"/>
    <x v="6"/>
    <d v="1901-07-28T00:00:00"/>
    <n v="90"/>
    <x v="1"/>
    <s v="CA1014KS111"/>
    <s v="28/07/2023"/>
    <s v="00:00:00"/>
    <s v="28/07/2023"/>
    <s v="23:59:59"/>
    <n v="24"/>
    <n v="0"/>
    <n v="0"/>
    <n v="0"/>
    <n v="0"/>
    <n v="0"/>
    <n v="0"/>
    <n v="24"/>
    <n v="5.3641666666666667"/>
    <n v="5.3641666666666667"/>
    <n v="0"/>
    <n v="18.635833333333334"/>
    <n v="18.635833333333334"/>
    <n v="15.370555555555555"/>
    <n v="3.2652777777777775"/>
    <n v="0"/>
    <n v="0"/>
    <n v="0"/>
    <n v="100"/>
    <n v="77.649305555555557"/>
    <n v="77.649305555555557"/>
    <n v="100"/>
    <n v="0"/>
    <n v="0"/>
    <n v="0"/>
    <n v="0.17521501289332078"/>
    <n v="0"/>
    <n v="18.635833333333334"/>
    <n v="0"/>
    <n v="18.635833333333334"/>
    <n v="0"/>
    <n v="0"/>
    <n v="0"/>
    <n v="11389.38"/>
    <s v="Tonelada métrica"/>
    <n v="611.1548539999103"/>
    <n v="0"/>
    <s v="Oficializado"/>
  </r>
  <r>
    <x v="30"/>
    <s v="FROTA 01"/>
    <x v="6"/>
    <x v="6"/>
    <d v="1901-07-28T00:00:00"/>
    <n v="90"/>
    <x v="2"/>
    <s v="CA1014KS112"/>
    <s v="28/07/2023"/>
    <s v="00:00:00"/>
    <s v="28/07/2023"/>
    <s v="23:59:59"/>
    <n v="24"/>
    <n v="0"/>
    <n v="0"/>
    <n v="0"/>
    <n v="0"/>
    <n v="0"/>
    <n v="0"/>
    <n v="24"/>
    <n v="5.05"/>
    <n v="5.05"/>
    <n v="0"/>
    <n v="18.95"/>
    <n v="18.95"/>
    <n v="14.763611111111112"/>
    <n v="4.1863888888888887"/>
    <n v="0"/>
    <n v="0"/>
    <n v="0"/>
    <n v="100"/>
    <n v="78.958333333333329"/>
    <n v="78.958333333333329"/>
    <n v="100"/>
    <n v="0"/>
    <n v="0"/>
    <n v="0"/>
    <n v="0.22091761946643212"/>
    <n v="0"/>
    <n v="18.95"/>
    <n v="0"/>
    <n v="18.95"/>
    <n v="0"/>
    <n v="0"/>
    <n v="0"/>
    <n v="14415.574000000001"/>
    <s v="Tonelada métrica"/>
    <n v="760.71630606860231"/>
    <n v="0"/>
    <s v="Oficializado"/>
  </r>
  <r>
    <x v="30"/>
    <s v="FROTA 01"/>
    <x v="6"/>
    <x v="6"/>
    <d v="1901-07-28T00:00:00"/>
    <n v="90"/>
    <x v="3"/>
    <s v="CA1014KS113"/>
    <s v="28/07/2023"/>
    <s v="00:00:00"/>
    <s v="28/07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0"/>
    <s v="FROTA 01"/>
    <x v="6"/>
    <x v="6"/>
    <d v="1901-07-28T00:00:00"/>
    <n v="90"/>
    <x v="4"/>
    <s v="CA1014KS114"/>
    <s v="28/07/2023"/>
    <s v="00:00:00"/>
    <s v="28/07/2023"/>
    <s v="23:59:59"/>
    <n v="23.999999999999996"/>
    <n v="0"/>
    <n v="0"/>
    <n v="0"/>
    <n v="0"/>
    <n v="0"/>
    <n v="0"/>
    <n v="23.999999999999996"/>
    <n v="5.5572222222222214"/>
    <n v="5.5572222222222214"/>
    <n v="0"/>
    <n v="18.442777777777778"/>
    <n v="18.421666666666667"/>
    <n v="14.86611111111111"/>
    <n v="3.5555555555555558"/>
    <n v="2.1111111111111112E-2"/>
    <n v="0"/>
    <n v="2.1111111111111112E-2"/>
    <n v="100"/>
    <n v="76.844907407407419"/>
    <n v="76.844907407407419"/>
    <n v="100"/>
    <n v="0"/>
    <n v="0"/>
    <n v="0"/>
    <n v="0.19278850498539027"/>
    <n v="0"/>
    <n v="18.442777777777778"/>
    <n v="0"/>
    <n v="18.442777777777778"/>
    <n v="0"/>
    <n v="0"/>
    <n v="0"/>
    <n v="10486.254000000001"/>
    <s v="Tonelada métrica"/>
    <n v="568.58322137542575"/>
    <n v="0"/>
    <s v="Oficializado"/>
  </r>
  <r>
    <x v="30"/>
    <s v="FROTA 01"/>
    <x v="6"/>
    <x v="6"/>
    <d v="1901-07-28T00:00:00"/>
    <n v="90"/>
    <x v="5"/>
    <s v="CA1014KS115"/>
    <s v="28/07/2023"/>
    <s v="00:00:00"/>
    <s v="28/07/2023"/>
    <s v="23:59:59"/>
    <n v="24"/>
    <n v="19.059444444444445"/>
    <n v="19.059444444444445"/>
    <n v="0"/>
    <n v="0"/>
    <n v="0"/>
    <n v="0"/>
    <n v="4.9405555555555551"/>
    <n v="1.8405555555555555"/>
    <n v="1.8405555555555555"/>
    <n v="0"/>
    <n v="3.0999999999999996"/>
    <n v="3.0999999999999996"/>
    <n v="2.9288888888888884"/>
    <n v="0.1711111111111111"/>
    <n v="0"/>
    <n v="0"/>
    <n v="0"/>
    <n v="20.585648148148149"/>
    <n v="62.745979984257282"/>
    <n v="12.916666666666664"/>
    <n v="13.9895203951162"/>
    <n v="0"/>
    <n v="0"/>
    <n v="0"/>
    <n v="5.5197132616487461E-2"/>
    <n v="0"/>
    <n v="3.0999999999999996"/>
    <n v="0"/>
    <n v="3.0999999999999996"/>
    <n v="0"/>
    <n v="0"/>
    <n v="0"/>
    <n v="2229.7420000000002"/>
    <s v="Tonelada métrica"/>
    <n v="719.2716129032259"/>
    <n v="0"/>
    <s v="Oficializado"/>
  </r>
  <r>
    <x v="30"/>
    <s v="FROTA 01"/>
    <x v="6"/>
    <x v="6"/>
    <d v="1901-07-28T00:00:00"/>
    <n v="90"/>
    <x v="6"/>
    <s v="CA1014KS116"/>
    <s v="28/07/2023"/>
    <s v="00:00:00"/>
    <s v="28/07/2023"/>
    <s v="23:59:59"/>
    <n v="24.000000000000007"/>
    <n v="0"/>
    <n v="0"/>
    <n v="0"/>
    <n v="0"/>
    <n v="0"/>
    <n v="0"/>
    <n v="24.000000000000007"/>
    <n v="7.8047222222222228"/>
    <n v="7.8047222222222228"/>
    <n v="0"/>
    <n v="16.195277777777775"/>
    <n v="16.164999999999999"/>
    <n v="14.608888888888888"/>
    <n v="1.556111111111111"/>
    <n v="3.0277777777777778E-2"/>
    <n v="0"/>
    <n v="3.0277777777777778E-2"/>
    <n v="100"/>
    <n v="67.480324074074048"/>
    <n v="67.480324074074048"/>
    <n v="100"/>
    <n v="0"/>
    <n v="0"/>
    <n v="0"/>
    <n v="9.6084249524038226E-2"/>
    <n v="0"/>
    <n v="16.195277777777775"/>
    <n v="0"/>
    <n v="16.195277777777775"/>
    <n v="0"/>
    <n v="0"/>
    <n v="0"/>
    <n v="10739.434999999999"/>
    <s v="Tonelada métrica"/>
    <n v="663.1213831192224"/>
    <n v="0"/>
    <s v="Oficializado"/>
  </r>
  <r>
    <x v="30"/>
    <s v="FROTA 01"/>
    <x v="6"/>
    <x v="6"/>
    <d v="1901-07-28T00:00:00"/>
    <n v="90"/>
    <x v="7"/>
    <s v="CA1014KS117"/>
    <s v="28/07/2023"/>
    <s v="00:00:00"/>
    <s v="28/07/2023"/>
    <s v="23:59:59"/>
    <n v="24.000000000000004"/>
    <n v="5.8611111111111107"/>
    <n v="5.8611111111111107"/>
    <n v="0"/>
    <n v="0"/>
    <n v="0"/>
    <n v="0"/>
    <n v="18.138888888888889"/>
    <n v="5.7730555555555547"/>
    <n v="5.7730555555555547"/>
    <n v="0"/>
    <n v="12.365833333333333"/>
    <n v="12.365833333333333"/>
    <n v="11.186666666666666"/>
    <n v="1.1791666666666667"/>
    <n v="0"/>
    <n v="0"/>
    <n v="0"/>
    <n v="75.578703703703695"/>
    <n v="68.173047473200612"/>
    <n v="51.52430555555555"/>
    <n v="67.843699041406964"/>
    <n v="0"/>
    <n v="0"/>
    <n v="1"/>
    <n v="9.5356829975065713E-2"/>
    <n v="0"/>
    <n v="12.365833333333333"/>
    <n v="5.8611111111111107"/>
    <n v="12.365833333333333"/>
    <n v="5.8611111111111107"/>
    <n v="1"/>
    <n v="0"/>
    <n v="8148.12"/>
    <s v="Tonelada métrica"/>
    <n v="658.9220297863734"/>
    <n v="0"/>
    <s v="Oficializado"/>
  </r>
  <r>
    <x v="30"/>
    <s v="FROTA 01"/>
    <x v="6"/>
    <x v="6"/>
    <d v="1901-07-28T00:00:00"/>
    <n v="90"/>
    <x v="8"/>
    <s v="CA1014KS118"/>
    <s v="28/07/2023"/>
    <s v="00:00:00"/>
    <s v="28/07/2023"/>
    <s v="23:59:59"/>
    <n v="24"/>
    <n v="11.931666666666667"/>
    <n v="0"/>
    <n v="0"/>
    <n v="11.931666666666667"/>
    <n v="11.931666666666667"/>
    <n v="0"/>
    <n v="12.068333333333337"/>
    <n v="2.9077777777777776"/>
    <n v="2.9077777777777776"/>
    <n v="0"/>
    <n v="9.1605555555555576"/>
    <n v="9.0658333333333356"/>
    <n v="8.3669444444444458"/>
    <n v="0.69888888888888889"/>
    <n v="9.4722222222222222E-2"/>
    <n v="0"/>
    <n v="9.4722222222222222E-2"/>
    <n v="50.284722222222236"/>
    <n v="75.905722045757955"/>
    <n v="38.168981481481488"/>
    <n v="100"/>
    <n v="0"/>
    <n v="0"/>
    <n v="0"/>
    <n v="7.6293286433379806E-2"/>
    <n v="0"/>
    <n v="9.1605555555555576"/>
    <n v="0"/>
    <n v="9.1605555555555576"/>
    <n v="0"/>
    <n v="0"/>
    <n v="1"/>
    <n v="7288.35"/>
    <s v="Tonelada métrica"/>
    <n v="795.62314270119521"/>
    <n v="0"/>
    <s v="Oficializado"/>
  </r>
  <r>
    <x v="30"/>
    <s v="FROTA 02"/>
    <x v="6"/>
    <x v="6"/>
    <d v="1901-07-28T00:00:00"/>
    <n v="90"/>
    <x v="9"/>
    <s v="CA1014KS119"/>
    <s v="28/07/2023"/>
    <s v="00:00:00"/>
    <s v="28/07/2023"/>
    <s v="23:59:59"/>
    <n v="24"/>
    <n v="0"/>
    <n v="0"/>
    <n v="0"/>
    <n v="0"/>
    <n v="0"/>
    <n v="0"/>
    <n v="24"/>
    <n v="4.5197222222222218"/>
    <n v="4.5197222222222218"/>
    <n v="0"/>
    <n v="19.480277777777783"/>
    <n v="19.480277777777783"/>
    <n v="16.931666666666668"/>
    <n v="2.5486111111111112"/>
    <n v="0"/>
    <n v="0"/>
    <n v="0"/>
    <n v="100"/>
    <n v="81.16782407407409"/>
    <n v="81.16782407407409"/>
    <n v="100"/>
    <n v="0"/>
    <n v="0"/>
    <n v="0"/>
    <n v="0.13083032696887162"/>
    <n v="0"/>
    <n v="19.480277777777783"/>
    <n v="0"/>
    <n v="19.480277777777783"/>
    <n v="0"/>
    <n v="0"/>
    <n v="0"/>
    <n v="16256.717000000001"/>
    <s v="Tonelada métrica"/>
    <n v="834.52182691896314"/>
    <n v="0"/>
    <s v="Oficializado"/>
  </r>
  <r>
    <x v="30"/>
    <s v="FROTA 02"/>
    <x v="6"/>
    <x v="6"/>
    <d v="1901-07-28T00:00:00"/>
    <n v="90"/>
    <x v="10"/>
    <s v="CA1014KS120"/>
    <s v="28/07/2023"/>
    <s v="00:00:00"/>
    <s v="28/07/2023"/>
    <s v="23:59:59"/>
    <n v="24"/>
    <n v="0"/>
    <n v="0"/>
    <n v="0"/>
    <n v="0"/>
    <n v="0"/>
    <n v="0"/>
    <n v="24"/>
    <n v="5.7602777777777785"/>
    <n v="5.7602777777777785"/>
    <n v="0"/>
    <n v="18.239722222222223"/>
    <n v="18.239722222222223"/>
    <n v="14.658611111111112"/>
    <n v="3.5811111111111114"/>
    <n v="0"/>
    <n v="0"/>
    <n v="0"/>
    <n v="100"/>
    <n v="75.998842592592595"/>
    <n v="75.998842592592595"/>
    <n v="100"/>
    <n v="0"/>
    <n v="0"/>
    <n v="0"/>
    <n v="0.19633583601114785"/>
    <n v="0"/>
    <n v="18.239722222222223"/>
    <n v="0"/>
    <n v="18.239722222222223"/>
    <n v="0"/>
    <n v="0"/>
    <n v="0"/>
    <n v="12884.377"/>
    <s v="Tonelada métrica"/>
    <n v="706.39107564381777"/>
    <n v="0"/>
    <s v="Oficializado"/>
  </r>
  <r>
    <x v="30"/>
    <s v="FROTA 02"/>
    <x v="6"/>
    <x v="6"/>
    <d v="1901-07-28T00:00:00"/>
    <n v="90"/>
    <x v="11"/>
    <s v="CA1014KS121"/>
    <s v="28/07/2023"/>
    <s v="00:00:00"/>
    <s v="28/07/2023"/>
    <s v="23:59:59"/>
    <n v="23.999999999999996"/>
    <n v="0"/>
    <n v="0"/>
    <n v="0"/>
    <n v="0"/>
    <n v="0"/>
    <n v="0"/>
    <n v="23.999999999999996"/>
    <n v="5.2552777777777786"/>
    <n v="5.2552777777777786"/>
    <n v="0"/>
    <n v="18.744722222222215"/>
    <n v="18.744722222222215"/>
    <n v="16.663611111111109"/>
    <n v="2.0811111111111114"/>
    <n v="0"/>
    <n v="0"/>
    <n v="0"/>
    <n v="100"/>
    <n v="78.103009259259238"/>
    <n v="78.103009259259238"/>
    <n v="100"/>
    <n v="0"/>
    <n v="0"/>
    <n v="0"/>
    <n v="0.11102384374861078"/>
    <n v="0"/>
    <n v="18.744722222222215"/>
    <n v="0"/>
    <n v="18.744722222222215"/>
    <n v="0"/>
    <n v="0"/>
    <n v="0"/>
    <n v="14034.739"/>
    <s v="Tonelada métrica"/>
    <n v="748.73016700997334"/>
    <n v="0"/>
    <s v="Oficializado"/>
  </r>
  <r>
    <x v="30"/>
    <s v="FROTA 02"/>
    <x v="6"/>
    <x v="6"/>
    <d v="1901-07-28T00:00:00"/>
    <n v="90"/>
    <x v="12"/>
    <s v="CA1014KS122"/>
    <s v="28/07/2023"/>
    <s v="00:00:00"/>
    <s v="28/07/2023"/>
    <s v="23:59:59"/>
    <n v="24.000000000000004"/>
    <n v="2.5016666666666665"/>
    <n v="2.5016666666666665"/>
    <n v="0"/>
    <n v="0"/>
    <n v="0"/>
    <n v="0"/>
    <n v="21.498333333333331"/>
    <n v="6.1549999999999994"/>
    <n v="6.1549999999999994"/>
    <n v="0"/>
    <n v="15.343333333333334"/>
    <n v="15.343333333333334"/>
    <n v="13.134166666666665"/>
    <n v="2.2091666666666665"/>
    <n v="0"/>
    <n v="0"/>
    <n v="0"/>
    <n v="89.576388888888872"/>
    <n v="71.369873633615015"/>
    <n v="63.930555555555543"/>
    <n v="85.981133837676296"/>
    <n v="0"/>
    <n v="0"/>
    <n v="1"/>
    <n v="0.14398218553117531"/>
    <n v="0"/>
    <n v="15.343333333333334"/>
    <n v="2.5016666666666665"/>
    <n v="15.343333333333334"/>
    <n v="2.5016666666666665"/>
    <n v="1"/>
    <n v="0"/>
    <n v="10164.808000000001"/>
    <s v="Tonelada métrica"/>
    <n v="662.49020204214617"/>
    <n v="0"/>
    <s v="Oficializado"/>
  </r>
  <r>
    <x v="30"/>
    <s v="FROTA 02"/>
    <x v="6"/>
    <x v="6"/>
    <d v="1901-07-28T00:00:00"/>
    <n v="90"/>
    <x v="13"/>
    <s v="CA1014KS123"/>
    <s v="28/07/2023"/>
    <s v="00:00:00"/>
    <s v="28/07/2023"/>
    <s v="23:59:59"/>
    <n v="24.000000000000007"/>
    <n v="0"/>
    <n v="0"/>
    <n v="0"/>
    <n v="0"/>
    <n v="0"/>
    <n v="0"/>
    <n v="24.000000000000007"/>
    <n v="6.4163888888888883"/>
    <n v="6.4163888888888883"/>
    <n v="0"/>
    <n v="17.583611111111118"/>
    <n v="17.583611111111118"/>
    <n v="15.363333333333335"/>
    <n v="2.220277777777778"/>
    <n v="0"/>
    <n v="0"/>
    <n v="0"/>
    <n v="100"/>
    <n v="73.265046296296305"/>
    <n v="73.265046296296305"/>
    <n v="100"/>
    <n v="0"/>
    <n v="0"/>
    <n v="0"/>
    <n v="0.12626972717650586"/>
    <n v="0"/>
    <n v="17.583611111111118"/>
    <n v="0"/>
    <n v="17.583611111111118"/>
    <n v="0"/>
    <n v="0"/>
    <n v="0"/>
    <n v="9505.2849999999999"/>
    <s v="Tonelada métrica"/>
    <n v="540.57638899859398"/>
    <n v="0"/>
    <s v="Oficializado"/>
  </r>
  <r>
    <x v="30"/>
    <s v="FROTA 01"/>
    <x v="6"/>
    <x v="6"/>
    <d v="1901-07-29T00:00:00"/>
    <n v="90"/>
    <x v="0"/>
    <s v="CA1014KS110"/>
    <s v="29/07/2023"/>
    <s v="00:00:00"/>
    <s v="29/07/2023"/>
    <s v="23:59:59"/>
    <n v="24"/>
    <n v="14.210555555555555"/>
    <n v="14.210555555555555"/>
    <n v="0"/>
    <n v="0"/>
    <n v="0"/>
    <n v="0"/>
    <n v="9.7894444444444435"/>
    <n v="4.0158333333333331"/>
    <n v="4.0158333333333331"/>
    <n v="0"/>
    <n v="5.7736111111111104"/>
    <n v="5.7736111111111104"/>
    <n v="4.2172222222222224"/>
    <n v="1.5563888888888888"/>
    <n v="0"/>
    <n v="0"/>
    <n v="0"/>
    <n v="40.789351851851848"/>
    <n v="58.977924067873552"/>
    <n v="24.056712962962958"/>
    <n v="28.890927539857941"/>
    <n v="0"/>
    <n v="0"/>
    <n v="0"/>
    <n v="0.26956940101034405"/>
    <n v="0"/>
    <n v="5.7736111111111104"/>
    <n v="0"/>
    <n v="5.7736111111111104"/>
    <n v="0"/>
    <n v="0"/>
    <n v="0"/>
    <n v="3728.6379999999999"/>
    <s v="Tonelada métrica"/>
    <n v="645.80691845080594"/>
    <n v="0"/>
    <s v="Oficializado"/>
  </r>
  <r>
    <x v="30"/>
    <s v="FROTA 01"/>
    <x v="6"/>
    <x v="6"/>
    <d v="1901-07-29T00:00:00"/>
    <n v="90"/>
    <x v="1"/>
    <s v="CA1014KS111"/>
    <s v="29/07/2023"/>
    <s v="00:00:00"/>
    <s v="29/07/2023"/>
    <s v="23:59:59"/>
    <n v="24.000000000000004"/>
    <n v="4.766111111111111"/>
    <n v="0"/>
    <n v="0"/>
    <n v="4.766111111111111"/>
    <n v="4.766111111111111"/>
    <n v="0"/>
    <n v="19.233888888888895"/>
    <n v="5.7883333333333331"/>
    <n v="5.7883333333333331"/>
    <n v="0"/>
    <n v="13.445555555555558"/>
    <n v="13.445555555555558"/>
    <n v="11.330833333333334"/>
    <n v="2.1147222222222224"/>
    <n v="0"/>
    <n v="0"/>
    <n v="0"/>
    <n v="80.141203703703724"/>
    <n v="69.905548655440327"/>
    <n v="56.023148148148152"/>
    <n v="100"/>
    <n v="0"/>
    <n v="0"/>
    <n v="0"/>
    <n v="0.15728039005040906"/>
    <n v="0"/>
    <n v="13.445555555555558"/>
    <n v="0"/>
    <n v="13.445555555555558"/>
    <n v="4.766111111111111"/>
    <n v="1"/>
    <n v="1"/>
    <n v="6968.8509999999997"/>
    <s v="Tonelada métrica"/>
    <n v="518.30145442525395"/>
    <n v="0"/>
    <s v="Oficializado"/>
  </r>
  <r>
    <x v="30"/>
    <s v="FROTA 01"/>
    <x v="6"/>
    <x v="6"/>
    <d v="1901-07-29T00:00:00"/>
    <n v="90"/>
    <x v="2"/>
    <s v="CA1014KS112"/>
    <s v="29/07/2023"/>
    <s v="00:00:00"/>
    <s v="29/07/2023"/>
    <s v="23:59:59"/>
    <n v="24.000000000000007"/>
    <n v="8.0938888888888894"/>
    <n v="8.0938888888888894"/>
    <n v="0"/>
    <n v="0"/>
    <n v="0"/>
    <n v="0"/>
    <n v="15.906111111111111"/>
    <n v="7.4088888888888897"/>
    <n v="7.4088888888888897"/>
    <n v="0"/>
    <n v="8.4972222222222218"/>
    <n v="8.4972222222222218"/>
    <n v="6.6208333333333336"/>
    <n v="1.8763888888888891"/>
    <n v="0"/>
    <n v="0"/>
    <n v="0"/>
    <n v="66.275462962962933"/>
    <n v="53.421116971115225"/>
    <n v="35.405092592592581"/>
    <n v="51.215510313420843"/>
    <n v="0"/>
    <n v="0"/>
    <n v="1"/>
    <n v="0.22082379862700233"/>
    <n v="0"/>
    <n v="8.4972222222222218"/>
    <n v="8.0938888888888894"/>
    <n v="8.4972222222222218"/>
    <n v="8.0938888888888894"/>
    <n v="1"/>
    <n v="0"/>
    <n v="4404.5460000000003"/>
    <s v="Tonelada métrica"/>
    <n v="518.35127819548893"/>
    <n v="0"/>
    <s v="Oficializado"/>
  </r>
  <r>
    <x v="30"/>
    <s v="FROTA 01"/>
    <x v="6"/>
    <x v="6"/>
    <d v="1901-07-29T00:00:00"/>
    <n v="90"/>
    <x v="3"/>
    <s v="CA1014KS113"/>
    <s v="29/07/2023"/>
    <s v="00:00:00"/>
    <s v="29/07/2023"/>
    <s v="23:59:59"/>
    <n v="24.000000000000007"/>
    <n v="5.7413888888888893"/>
    <n v="0"/>
    <n v="0"/>
    <n v="5.7413888888888893"/>
    <n v="5.7413888888888893"/>
    <n v="0"/>
    <n v="18.258611111111119"/>
    <n v="6.0705555555555542"/>
    <n v="6.0705555555555542"/>
    <n v="0"/>
    <n v="12.188055555555554"/>
    <n v="12.090555555555554"/>
    <n v="8.4933333333333323"/>
    <n v="3.5972222222222223"/>
    <n v="9.7500000000000003E-2"/>
    <n v="0"/>
    <n v="9.7500000000000003E-2"/>
    <n v="76.077546296296305"/>
    <n v="66.752369506016905"/>
    <n v="50.783564814814795"/>
    <n v="100"/>
    <n v="0"/>
    <n v="0"/>
    <n v="0"/>
    <n v="0.29514324133372843"/>
    <n v="0"/>
    <n v="12.188055555555554"/>
    <n v="0"/>
    <n v="12.188055555555554"/>
    <n v="0"/>
    <n v="0"/>
    <n v="1"/>
    <n v="6227.3239999999996"/>
    <s v="Tonelada métrica"/>
    <n v="510.93662739020465"/>
    <n v="0"/>
    <s v="Oficializado"/>
  </r>
  <r>
    <x v="30"/>
    <s v="FROTA 01"/>
    <x v="6"/>
    <x v="6"/>
    <d v="1901-07-29T00:00:00"/>
    <n v="90"/>
    <x v="4"/>
    <s v="CA1014KS114"/>
    <s v="29/07/2023"/>
    <s v="00:00:00"/>
    <s v="29/07/2023"/>
    <s v="23:59:59"/>
    <n v="23.999999999999996"/>
    <n v="0"/>
    <n v="0"/>
    <n v="0"/>
    <n v="0"/>
    <n v="0"/>
    <n v="0"/>
    <n v="23.999999999999996"/>
    <n v="7.1688888888888886"/>
    <n v="7.1688888888888886"/>
    <n v="0"/>
    <n v="16.83111111111111"/>
    <n v="16.83111111111111"/>
    <n v="13.447222222222221"/>
    <n v="3.3838888888888889"/>
    <n v="0"/>
    <n v="0"/>
    <n v="0"/>
    <n v="100"/>
    <n v="70.129629629629633"/>
    <n v="70.129629629629633"/>
    <n v="100"/>
    <n v="0"/>
    <n v="0"/>
    <n v="0"/>
    <n v="0.20104964351729604"/>
    <n v="0"/>
    <n v="16.83111111111111"/>
    <n v="0"/>
    <n v="16.83111111111111"/>
    <n v="0"/>
    <n v="0"/>
    <n v="0"/>
    <n v="9749.6059999999998"/>
    <s v="Tonelada métrica"/>
    <n v="579.26098494850851"/>
    <n v="0"/>
    <s v="Oficializado"/>
  </r>
  <r>
    <x v="30"/>
    <s v="FROTA 01"/>
    <x v="6"/>
    <x v="6"/>
    <d v="1901-07-29T00:00:00"/>
    <n v="90"/>
    <x v="5"/>
    <s v="CA1014KS115"/>
    <s v="29/07/2023"/>
    <s v="00:00:00"/>
    <s v="29/07/2023"/>
    <s v="23:59:59"/>
    <n v="24.000000000000004"/>
    <n v="0"/>
    <n v="0"/>
    <n v="0"/>
    <n v="0"/>
    <n v="0"/>
    <n v="0"/>
    <n v="24.000000000000004"/>
    <n v="7.4833333333333343"/>
    <n v="7.4833333333333343"/>
    <n v="0"/>
    <n v="16.516666666666669"/>
    <n v="16.516666666666669"/>
    <n v="12.901111111111112"/>
    <n v="3.6155555555555559"/>
    <n v="0"/>
    <n v="0"/>
    <n v="0"/>
    <n v="100"/>
    <n v="68.819444444444443"/>
    <n v="68.819444444444443"/>
    <n v="100"/>
    <n v="0"/>
    <n v="0"/>
    <n v="0"/>
    <n v="0.21890346451395895"/>
    <n v="0"/>
    <n v="16.516666666666669"/>
    <n v="0"/>
    <n v="16.516666666666669"/>
    <n v="0"/>
    <n v="0"/>
    <n v="0"/>
    <n v="9769.0920000000006"/>
    <s v="Tonelada métrica"/>
    <n v="591.46873864783083"/>
    <n v="0"/>
    <s v="Oficializado"/>
  </r>
  <r>
    <x v="30"/>
    <s v="FROTA 01"/>
    <x v="6"/>
    <x v="6"/>
    <d v="1901-07-29T00:00:00"/>
    <n v="90"/>
    <x v="6"/>
    <s v="CA1014KS116"/>
    <s v="29/07/2023"/>
    <s v="00:00:00"/>
    <s v="29/07/2023"/>
    <s v="23:59:59"/>
    <n v="24.000000000000007"/>
    <n v="1.7605555555555557"/>
    <n v="1.7605555555555557"/>
    <n v="0"/>
    <n v="0"/>
    <n v="0"/>
    <n v="0"/>
    <n v="22.239444444444448"/>
    <n v="7.453333333333334"/>
    <n v="7.453333333333334"/>
    <n v="0"/>
    <n v="14.786111111111113"/>
    <n v="14.786111111111113"/>
    <n v="12.7675"/>
    <n v="2.0186111111111114"/>
    <n v="0"/>
    <n v="0"/>
    <n v="0"/>
    <n v="92.664351851851848"/>
    <n v="66.485973370637751"/>
    <n v="61.608796296296283"/>
    <n v="89.360059092130001"/>
    <n v="0"/>
    <n v="0"/>
    <n v="2"/>
    <n v="0.13652075897050536"/>
    <n v="0"/>
    <n v="7.3930555555555566"/>
    <n v="0.88027777777777783"/>
    <n v="7.3930555555555566"/>
    <n v="0.88027777777777783"/>
    <n v="2"/>
    <n v="0"/>
    <n v="8061.0020000000004"/>
    <s v="Tonelada métrica"/>
    <n v="545.17390944955855"/>
    <n v="0"/>
    <s v="Oficializado"/>
  </r>
  <r>
    <x v="30"/>
    <s v="FROTA 01"/>
    <x v="6"/>
    <x v="6"/>
    <d v="1901-07-29T00:00:00"/>
    <n v="90"/>
    <x v="7"/>
    <s v="CA1014KS117"/>
    <s v="29/07/2023"/>
    <s v="00:00:00"/>
    <s v="29/07/2023"/>
    <s v="23:59:59"/>
    <n v="24"/>
    <n v="0"/>
    <n v="0"/>
    <n v="0"/>
    <n v="0"/>
    <n v="0"/>
    <n v="0"/>
    <n v="24"/>
    <n v="4.6505555555555551"/>
    <n v="4.6505555555555551"/>
    <n v="0"/>
    <n v="19.349444444444444"/>
    <n v="19.349444444444444"/>
    <n v="16.525277777777777"/>
    <n v="2.8241666666666667"/>
    <n v="0"/>
    <n v="0"/>
    <n v="0"/>
    <n v="100"/>
    <n v="80.62268518518519"/>
    <n v="80.62268518518519"/>
    <n v="100"/>
    <n v="0"/>
    <n v="0"/>
    <n v="0"/>
    <n v="0.14595595624336041"/>
    <n v="0"/>
    <n v="19.349444444444444"/>
    <n v="0"/>
    <n v="19.349444444444444"/>
    <n v="0"/>
    <n v="0"/>
    <n v="0"/>
    <n v="11076.987999999999"/>
    <s v="Tonelada métrica"/>
    <n v="572.47059634212872"/>
    <n v="0"/>
    <s v="Oficializado"/>
  </r>
  <r>
    <x v="30"/>
    <s v="FROTA 01"/>
    <x v="6"/>
    <x v="6"/>
    <d v="1901-07-29T00:00:00"/>
    <n v="90"/>
    <x v="8"/>
    <s v="CA1014KS118"/>
    <s v="29/07/2023"/>
    <s v="00:00:00"/>
    <s v="29/07/2023"/>
    <s v="23:59:59"/>
    <n v="24"/>
    <n v="0.73527777777777781"/>
    <n v="0.73527777777777781"/>
    <n v="0"/>
    <n v="0"/>
    <n v="0"/>
    <n v="0"/>
    <n v="23.264722222222222"/>
    <n v="5.3416666666666677"/>
    <n v="5.3416666666666677"/>
    <n v="0"/>
    <n v="17.923055555555553"/>
    <n v="17.902222222222221"/>
    <n v="14.943611111111107"/>
    <n v="2.9586111111111113"/>
    <n v="2.0833333333333332E-2"/>
    <n v="0"/>
    <n v="2.0833333333333332E-2"/>
    <n v="96.936342592592595"/>
    <n v="77.039628431220365"/>
    <n v="74.679398148148138"/>
    <n v="96.059252642548756"/>
    <n v="0"/>
    <n v="0"/>
    <n v="1"/>
    <n v="0.16507291973404836"/>
    <n v="0"/>
    <n v="17.923055555555553"/>
    <n v="0.73527777777777781"/>
    <n v="17.923055555555553"/>
    <n v="0.73527777777777781"/>
    <n v="1"/>
    <n v="0"/>
    <n v="11275.772999999999"/>
    <s v="Tonelada métrica"/>
    <n v="629.1211319994419"/>
    <n v="0"/>
    <s v="Oficializado"/>
  </r>
  <r>
    <x v="30"/>
    <s v="FROTA 02"/>
    <x v="6"/>
    <x v="6"/>
    <d v="1901-07-29T00:00:00"/>
    <n v="90"/>
    <x v="9"/>
    <s v="CA1014KS119"/>
    <s v="29/07/2023"/>
    <s v="00:00:00"/>
    <s v="29/07/2023"/>
    <s v="23:59:59"/>
    <n v="24"/>
    <n v="0"/>
    <n v="0"/>
    <n v="0"/>
    <n v="0"/>
    <n v="0"/>
    <n v="0"/>
    <n v="24"/>
    <n v="5.5894444444444442"/>
    <n v="5.5894444444444442"/>
    <n v="0"/>
    <n v="18.41055555555555"/>
    <n v="18.41055555555555"/>
    <n v="14.960277777777778"/>
    <n v="3.4502777777777776"/>
    <n v="0"/>
    <n v="0"/>
    <n v="0"/>
    <n v="100"/>
    <n v="76.710648148148124"/>
    <n v="76.710648148148124"/>
    <n v="100"/>
    <n v="0"/>
    <n v="0"/>
    <n v="0"/>
    <n v="0.18740758622770756"/>
    <n v="0"/>
    <n v="18.41055555555555"/>
    <n v="0"/>
    <n v="18.41055555555555"/>
    <n v="0"/>
    <n v="0"/>
    <n v="0"/>
    <n v="12763.677"/>
    <s v="Tonelada métrica"/>
    <n v="693.28038263073734"/>
    <n v="0"/>
    <s v="Oficializado"/>
  </r>
  <r>
    <x v="30"/>
    <s v="FROTA 02"/>
    <x v="6"/>
    <x v="6"/>
    <d v="1901-07-29T00:00:00"/>
    <n v="90"/>
    <x v="10"/>
    <s v="CA1014KS120"/>
    <s v="29/07/2023"/>
    <s v="00:00:00"/>
    <s v="29/07/2023"/>
    <s v="23:59:59"/>
    <n v="24"/>
    <n v="0"/>
    <n v="0"/>
    <n v="0"/>
    <n v="0"/>
    <n v="0"/>
    <n v="0"/>
    <n v="24"/>
    <n v="5.9866666666666664"/>
    <n v="5.9866666666666664"/>
    <n v="0"/>
    <n v="18.013333333333335"/>
    <n v="18.013333333333335"/>
    <n v="17.145277777777778"/>
    <n v="0.86805555555555558"/>
    <n v="0"/>
    <n v="0"/>
    <n v="0"/>
    <n v="100"/>
    <n v="75.055555555555571"/>
    <n v="75.055555555555571"/>
    <n v="100"/>
    <n v="0"/>
    <n v="0"/>
    <n v="0"/>
    <n v="4.8189612632617812E-2"/>
    <n v="0"/>
    <n v="18.013333333333335"/>
    <n v="0"/>
    <n v="18.013333333333335"/>
    <n v="0"/>
    <n v="0"/>
    <n v="0"/>
    <n v="13970.511"/>
    <s v="Tonelada métrica"/>
    <n v="775.56500740192473"/>
    <n v="0"/>
    <s v="Oficializado"/>
  </r>
  <r>
    <x v="30"/>
    <s v="FROTA 02"/>
    <x v="6"/>
    <x v="6"/>
    <d v="1901-07-29T00:00:00"/>
    <n v="90"/>
    <x v="11"/>
    <s v="CA1014KS121"/>
    <s v="29/07/2023"/>
    <s v="00:00:00"/>
    <s v="29/07/2023"/>
    <s v="23:59:59"/>
    <n v="24.000000000000004"/>
    <n v="0"/>
    <n v="0"/>
    <n v="0"/>
    <n v="0"/>
    <n v="0"/>
    <n v="0"/>
    <n v="24.000000000000004"/>
    <n v="5.2666666666666657"/>
    <n v="5.2666666666666657"/>
    <n v="0"/>
    <n v="18.733333333333334"/>
    <n v="18.733333333333334"/>
    <n v="15.357777777777779"/>
    <n v="3.3755555555555556"/>
    <n v="0"/>
    <n v="0"/>
    <n v="0"/>
    <n v="100"/>
    <n v="78.055555555555543"/>
    <n v="78.055555555555543"/>
    <n v="100"/>
    <n v="0"/>
    <n v="0"/>
    <n v="0"/>
    <n v="0.18018979833926452"/>
    <n v="0"/>
    <n v="18.733333333333334"/>
    <n v="0"/>
    <n v="18.733333333333334"/>
    <n v="0"/>
    <n v="0"/>
    <n v="0"/>
    <n v="13147.311"/>
    <s v="Tonelada métrica"/>
    <n v="701.8137544483983"/>
    <n v="0"/>
    <s v="Oficializado"/>
  </r>
  <r>
    <x v="30"/>
    <s v="FROTA 02"/>
    <x v="6"/>
    <x v="6"/>
    <d v="1901-07-29T00:00:00"/>
    <n v="90"/>
    <x v="12"/>
    <s v="CA1014KS122"/>
    <s v="29/07/2023"/>
    <s v="00:00:00"/>
    <s v="29/07/2023"/>
    <s v="23:59:59"/>
    <n v="24.000000000000004"/>
    <n v="11.22388888888889"/>
    <n v="11.22388888888889"/>
    <n v="0"/>
    <n v="0"/>
    <n v="0"/>
    <n v="0"/>
    <n v="12.776111111111113"/>
    <n v="3.7736111111111112"/>
    <n v="3.7736111111111112"/>
    <n v="0"/>
    <n v="9.0024999999999995"/>
    <n v="9.0024999999999995"/>
    <n v="6.1066666666666674"/>
    <n v="2.8958333333333335"/>
    <n v="0"/>
    <n v="0"/>
    <n v="0"/>
    <n v="53.233796296296298"/>
    <n v="70.463538722442038"/>
    <n v="37.510416666666657"/>
    <n v="44.508686397033571"/>
    <n v="0"/>
    <n v="0"/>
    <n v="0"/>
    <n v="0.32166990650745164"/>
    <n v="0"/>
    <n v="9.0024999999999995"/>
    <n v="0"/>
    <n v="9.0024999999999995"/>
    <n v="0"/>
    <n v="0"/>
    <n v="0"/>
    <n v="5090.6499999999996"/>
    <s v="Tonelada métrica"/>
    <n v="565.47070258261647"/>
    <n v="0"/>
    <s v="Oficializado"/>
  </r>
  <r>
    <x v="30"/>
    <s v="FROTA 02"/>
    <x v="6"/>
    <x v="6"/>
    <d v="1901-07-29T00:00:00"/>
    <n v="90"/>
    <x v="13"/>
    <s v="CA1014KS123"/>
    <s v="29/07/2023"/>
    <s v="00:00:00"/>
    <s v="29/07/2023"/>
    <s v="23:59:59"/>
    <n v="23.999999999999993"/>
    <n v="0"/>
    <n v="0"/>
    <n v="0"/>
    <n v="0"/>
    <n v="0"/>
    <n v="0"/>
    <n v="23.999999999999993"/>
    <n v="6.5563888888888897"/>
    <n v="6.5563888888888897"/>
    <n v="0"/>
    <n v="17.44361111111111"/>
    <n v="17.44361111111111"/>
    <n v="14.988055555555553"/>
    <n v="2.4555555555555557"/>
    <n v="0"/>
    <n v="0"/>
    <n v="0"/>
    <n v="100"/>
    <n v="72.68171296296299"/>
    <n v="72.68171296296299"/>
    <n v="100"/>
    <n v="0"/>
    <n v="0"/>
    <n v="0"/>
    <n v="0.14077105594216285"/>
    <n v="0"/>
    <n v="17.44361111111111"/>
    <n v="0"/>
    <n v="17.44361111111111"/>
    <n v="0"/>
    <n v="0"/>
    <n v="0"/>
    <n v="13604.44"/>
    <s v="Tonelada métrica"/>
    <n v="779.90961351656881"/>
    <n v="0"/>
    <s v="Oficializado"/>
  </r>
  <r>
    <x v="30"/>
    <s v="FROTA 01"/>
    <x v="6"/>
    <x v="6"/>
    <d v="1901-07-30T00:00:00"/>
    <n v="90"/>
    <x v="0"/>
    <s v="CA1014KS110"/>
    <s v="30/07/2023"/>
    <s v="00:00:00"/>
    <s v="30/07/2023"/>
    <s v="23:59:59"/>
    <n v="23.999999999999996"/>
    <n v="0"/>
    <n v="0"/>
    <n v="0"/>
    <n v="0"/>
    <n v="0"/>
    <n v="0"/>
    <n v="23.999999999999996"/>
    <n v="5.9011111111111116"/>
    <n v="5.9011111111111116"/>
    <n v="0"/>
    <n v="18.09888888888889"/>
    <n v="18.09888888888889"/>
    <n v="14.811944444444446"/>
    <n v="3.2869444444444444"/>
    <n v="0"/>
    <n v="0"/>
    <n v="0"/>
    <n v="100"/>
    <n v="75.412037037037052"/>
    <n v="75.412037037037052"/>
    <n v="100"/>
    <n v="0"/>
    <n v="0"/>
    <n v="0"/>
    <n v="0.18161028915218858"/>
    <n v="0"/>
    <n v="18.09888888888889"/>
    <n v="0"/>
    <n v="18.09888888888889"/>
    <n v="0"/>
    <n v="0"/>
    <n v="0"/>
    <n v="12501.248"/>
    <s v="Tonelada métrica"/>
    <n v="690.71908650009243"/>
    <n v="0"/>
    <s v="Oficializado"/>
  </r>
  <r>
    <x v="30"/>
    <s v="FROTA 01"/>
    <x v="6"/>
    <x v="6"/>
    <d v="1901-07-30T00:00:00"/>
    <n v="90"/>
    <x v="1"/>
    <s v="CA1014KS111"/>
    <s v="30/07/2023"/>
    <s v="00:00:00"/>
    <s v="30/07/2023"/>
    <s v="23:59:59"/>
    <n v="23.999999999999996"/>
    <n v="0"/>
    <n v="0"/>
    <n v="0"/>
    <n v="0"/>
    <n v="0"/>
    <n v="0"/>
    <n v="23.999999999999996"/>
    <n v="4.1244444444444444"/>
    <n v="4.1244444444444444"/>
    <n v="0"/>
    <n v="19.875555555555554"/>
    <n v="19.875555555555554"/>
    <n v="17.154444444444444"/>
    <n v="2.721111111111111"/>
    <n v="0"/>
    <n v="0"/>
    <n v="0"/>
    <n v="100"/>
    <n v="82.814814814814824"/>
    <n v="82.814814814814824"/>
    <n v="100"/>
    <n v="0"/>
    <n v="0"/>
    <n v="0"/>
    <n v="0.13690742397137748"/>
    <n v="0"/>
    <n v="19.875555555555554"/>
    <n v="0"/>
    <n v="19.875555555555554"/>
    <n v="0"/>
    <n v="0"/>
    <n v="0"/>
    <n v="15463.359"/>
    <s v="Tonelada métrica"/>
    <n v="778.00889423076899"/>
    <n v="0"/>
    <s v="Oficializado"/>
  </r>
  <r>
    <x v="30"/>
    <s v="FROTA 01"/>
    <x v="6"/>
    <x v="6"/>
    <d v="1901-07-30T00:00:00"/>
    <n v="90"/>
    <x v="2"/>
    <s v="CA1014KS112"/>
    <s v="30/07/2023"/>
    <s v="00:00:00"/>
    <s v="30/07/2023"/>
    <s v="23:59:59"/>
    <n v="23.999999999999996"/>
    <n v="0"/>
    <n v="0"/>
    <n v="0"/>
    <n v="0"/>
    <n v="0"/>
    <n v="0"/>
    <n v="23.999999999999996"/>
    <n v="5.1358333333333333"/>
    <n v="5.1358333333333333"/>
    <n v="0"/>
    <n v="18.864166666666666"/>
    <n v="18.864166666666666"/>
    <n v="15.476944444444445"/>
    <n v="3.3872222222222224"/>
    <n v="0"/>
    <n v="0"/>
    <n v="0"/>
    <n v="100"/>
    <n v="78.600694444444457"/>
    <n v="78.600694444444457"/>
    <n v="100"/>
    <n v="0"/>
    <n v="0"/>
    <n v="0"/>
    <n v="0.17955853985363199"/>
    <n v="0"/>
    <n v="18.864166666666666"/>
    <n v="0"/>
    <n v="18.864166666666666"/>
    <n v="0"/>
    <n v="0"/>
    <n v="0"/>
    <n v="12291.008"/>
    <s v="Tonelada métrica"/>
    <n v="651.55319167734262"/>
    <n v="0"/>
    <s v="Oficializado"/>
  </r>
  <r>
    <x v="30"/>
    <s v="FROTA 01"/>
    <x v="6"/>
    <x v="6"/>
    <d v="1901-07-30T00:00:00"/>
    <n v="90"/>
    <x v="3"/>
    <s v="CA1014KS113"/>
    <s v="30/07/2023"/>
    <s v="00:00:00"/>
    <s v="30/07/2023"/>
    <s v="23:59:59"/>
    <n v="23.999999999999996"/>
    <n v="0"/>
    <n v="0"/>
    <n v="0"/>
    <n v="0"/>
    <n v="0"/>
    <n v="0"/>
    <n v="23.999999999999996"/>
    <n v="5.8755555555555556"/>
    <n v="5.8755555555555556"/>
    <n v="0"/>
    <n v="18.124444444444443"/>
    <n v="18.124444444444443"/>
    <n v="15.228888888888891"/>
    <n v="2.8955555555555552"/>
    <n v="0"/>
    <n v="0"/>
    <n v="0"/>
    <n v="100"/>
    <n v="75.518518518518519"/>
    <n v="75.518518518518519"/>
    <n v="100"/>
    <n v="0"/>
    <n v="0"/>
    <n v="0"/>
    <n v="0.15975968612064737"/>
    <n v="0"/>
    <n v="18.124444444444443"/>
    <n v="0"/>
    <n v="18.124444444444443"/>
    <n v="0"/>
    <n v="0"/>
    <n v="0"/>
    <n v="12618.573"/>
    <s v="Tonelada métrica"/>
    <n v="696.21847106424696"/>
    <n v="0"/>
    <s v="Oficializado"/>
  </r>
  <r>
    <x v="30"/>
    <s v="FROTA 01"/>
    <x v="6"/>
    <x v="6"/>
    <d v="1901-07-30T00:00:00"/>
    <n v="90"/>
    <x v="4"/>
    <s v="CA1014KS114"/>
    <s v="30/07/2023"/>
    <s v="00:00:00"/>
    <s v="30/07/2023"/>
    <s v="23:59:59"/>
    <n v="24"/>
    <n v="0"/>
    <n v="0"/>
    <n v="0"/>
    <n v="0"/>
    <n v="0"/>
    <n v="0"/>
    <n v="24"/>
    <n v="5.2272222222222222"/>
    <n v="5.2272222222222222"/>
    <n v="0"/>
    <n v="18.77277777777778"/>
    <n v="18.77277777777778"/>
    <n v="14.772777777777776"/>
    <n v="4"/>
    <n v="0"/>
    <n v="0"/>
    <n v="0"/>
    <n v="100"/>
    <n v="78.219907407407419"/>
    <n v="78.219907407407419"/>
    <n v="100"/>
    <n v="0"/>
    <n v="0"/>
    <n v="0"/>
    <n v="0.21307448728951495"/>
    <n v="0"/>
    <n v="18.77277777777778"/>
    <n v="0"/>
    <n v="18.77277777777778"/>
    <n v="0"/>
    <n v="0"/>
    <n v="0"/>
    <n v="11937.118"/>
    <s v="Tonelada métrica"/>
    <n v="635.87382439111002"/>
    <n v="0"/>
    <s v="Oficializado"/>
  </r>
  <r>
    <x v="30"/>
    <s v="FROTA 01"/>
    <x v="6"/>
    <x v="6"/>
    <d v="1901-07-30T00:00:00"/>
    <n v="90"/>
    <x v="5"/>
    <s v="CA1014KS115"/>
    <s v="30/07/2023"/>
    <s v="00:00:00"/>
    <s v="30/07/2023"/>
    <s v="23:59:59"/>
    <n v="24"/>
    <n v="4.2249999999999996"/>
    <n v="0"/>
    <n v="0"/>
    <n v="4.2249999999999996"/>
    <n v="4.2249999999999996"/>
    <n v="0"/>
    <n v="19.774999999999999"/>
    <n v="6.6624999999999996"/>
    <n v="6.6624999999999996"/>
    <n v="0"/>
    <n v="13.112499999999999"/>
    <n v="13.112499999999999"/>
    <n v="11.331111111111111"/>
    <n v="1.7813888888888891"/>
    <n v="0"/>
    <n v="0"/>
    <n v="0"/>
    <n v="82.395833333333329"/>
    <n v="66.308470290771169"/>
    <n v="54.635416666666657"/>
    <n v="100"/>
    <n v="0"/>
    <n v="0"/>
    <n v="0"/>
    <n v="0.13585425272746535"/>
    <n v="0"/>
    <n v="13.112499999999999"/>
    <n v="0"/>
    <n v="13.112499999999999"/>
    <n v="4.2249999999999996"/>
    <n v="1"/>
    <n v="1"/>
    <n v="9254.2489999999998"/>
    <s v="Tonelada métrica"/>
    <n v="705.75778836987558"/>
    <n v="0"/>
    <s v="Oficializado"/>
  </r>
  <r>
    <x v="30"/>
    <s v="FROTA 01"/>
    <x v="6"/>
    <x v="6"/>
    <d v="1901-07-30T00:00:00"/>
    <n v="90"/>
    <x v="6"/>
    <s v="CA1014KS116"/>
    <s v="30/07/2023"/>
    <s v="00:00:00"/>
    <s v="30/07/2023"/>
    <s v="23:59:59"/>
    <n v="24"/>
    <n v="0"/>
    <n v="0"/>
    <n v="0"/>
    <n v="0"/>
    <n v="0"/>
    <n v="0"/>
    <n v="24"/>
    <n v="5.6961111111111116"/>
    <n v="5.6961111111111116"/>
    <n v="0"/>
    <n v="18.303888888888888"/>
    <n v="18.303888888888888"/>
    <n v="15.452777777777779"/>
    <n v="2.8511111111111114"/>
    <n v="0"/>
    <n v="0"/>
    <n v="0"/>
    <n v="100"/>
    <n v="76.266203703703709"/>
    <n v="76.266203703703709"/>
    <n v="100"/>
    <n v="0"/>
    <n v="0"/>
    <n v="0"/>
    <n v="0.15576532005948951"/>
    <n v="0"/>
    <n v="18.303888888888888"/>
    <n v="0"/>
    <n v="18.303888888888888"/>
    <n v="0"/>
    <n v="0"/>
    <n v="0"/>
    <n v="14084.495999999999"/>
    <s v="Tonelada métrica"/>
    <n v="769.48106959662482"/>
    <n v="0"/>
    <s v="Oficializado"/>
  </r>
  <r>
    <x v="30"/>
    <s v="FROTA 01"/>
    <x v="6"/>
    <x v="6"/>
    <d v="1901-07-30T00:00:00"/>
    <n v="90"/>
    <x v="7"/>
    <s v="CA1014KS117"/>
    <s v="30/07/2023"/>
    <s v="00:00:00"/>
    <s v="30/07/2023"/>
    <s v="23:59:59"/>
    <n v="24"/>
    <n v="3.944722222222222"/>
    <n v="0"/>
    <n v="0"/>
    <n v="3.944722222222222"/>
    <n v="3.944722222222222"/>
    <n v="0"/>
    <n v="20.055277777777775"/>
    <n v="7.524166666666666"/>
    <n v="7.524166666666666"/>
    <n v="0"/>
    <n v="12.531111111111112"/>
    <n v="12.531111111111112"/>
    <n v="11.4975"/>
    <n v="1.0336111111111113"/>
    <n v="0"/>
    <n v="0"/>
    <n v="0"/>
    <n v="83.563657407407405"/>
    <n v="62.482859873405459"/>
    <n v="52.212962962962969"/>
    <n v="100"/>
    <n v="0"/>
    <n v="0"/>
    <n v="0"/>
    <n v="8.2483596382337293E-2"/>
    <n v="0"/>
    <n v="12.531111111111112"/>
    <n v="0"/>
    <n v="12.531111111111112"/>
    <n v="3.944722222222222"/>
    <n v="1"/>
    <n v="1"/>
    <n v="9784.9879999999994"/>
    <s v="Tonelada métrica"/>
    <n v="780.85557723000477"/>
    <n v="0"/>
    <s v="Oficializado"/>
  </r>
  <r>
    <x v="30"/>
    <s v="FROTA 01"/>
    <x v="6"/>
    <x v="6"/>
    <d v="1901-07-30T00:00:00"/>
    <n v="90"/>
    <x v="8"/>
    <s v="CA1014KS118"/>
    <s v="30/07/2023"/>
    <s v="00:00:00"/>
    <s v="30/07/2023"/>
    <s v="23:59:59"/>
    <n v="24"/>
    <n v="1.8525"/>
    <n v="1.8525"/>
    <n v="0"/>
    <n v="0"/>
    <n v="0"/>
    <n v="0"/>
    <n v="22.147500000000001"/>
    <n v="6.4247222222222229"/>
    <n v="6.4247222222222229"/>
    <n v="0"/>
    <n v="15.722777777777777"/>
    <n v="15.668055555555556"/>
    <n v="13.504444444444443"/>
    <n v="2.1636111111111114"/>
    <n v="5.4722222222222221E-2"/>
    <n v="0"/>
    <n v="5.4722222222222221E-2"/>
    <n v="92.28125"/>
    <n v="70.991207936687104"/>
    <n v="65.511574074074076"/>
    <n v="89.459626053010069"/>
    <n v="0"/>
    <n v="0"/>
    <n v="1"/>
    <n v="0.13760997844599132"/>
    <n v="0"/>
    <n v="15.722777777777777"/>
    <n v="1.8525"/>
    <n v="15.722777777777777"/>
    <n v="1.8525"/>
    <n v="1"/>
    <n v="0"/>
    <n v="10441.534"/>
    <s v="Tonelada métrica"/>
    <n v="664.10237094095601"/>
    <n v="0"/>
    <s v="Oficializado"/>
  </r>
  <r>
    <x v="30"/>
    <s v="FROTA 02"/>
    <x v="6"/>
    <x v="6"/>
    <d v="1901-07-30T00:00:00"/>
    <n v="90"/>
    <x v="9"/>
    <s v="CA1014KS119"/>
    <s v="30/07/2023"/>
    <s v="00:00:00"/>
    <s v="30/07/2023"/>
    <s v="23:59:59"/>
    <n v="23.999999999999996"/>
    <n v="0"/>
    <n v="0"/>
    <n v="0"/>
    <n v="0"/>
    <n v="0"/>
    <n v="0"/>
    <n v="23.999999999999996"/>
    <n v="5.0075000000000003"/>
    <n v="5.0075000000000003"/>
    <n v="0"/>
    <n v="18.9925"/>
    <n v="18.9925"/>
    <n v="15.981666666666666"/>
    <n v="3.0108333333333333"/>
    <n v="0"/>
    <n v="0"/>
    <n v="0"/>
    <n v="100"/>
    <n v="79.135416666666686"/>
    <n v="79.135416666666686"/>
    <n v="100"/>
    <n v="0"/>
    <n v="0"/>
    <n v="0"/>
    <n v="0.15852748892106533"/>
    <n v="0"/>
    <n v="18.9925"/>
    <n v="0"/>
    <n v="18.9925"/>
    <n v="0"/>
    <n v="0"/>
    <n v="0"/>
    <n v="13279.758"/>
    <s v="Tonelada métrica"/>
    <n v="699.21063577728046"/>
    <n v="0"/>
    <s v="Oficializado"/>
  </r>
  <r>
    <x v="30"/>
    <s v="FROTA 02"/>
    <x v="6"/>
    <x v="6"/>
    <d v="1901-07-30T00:00:00"/>
    <n v="90"/>
    <x v="10"/>
    <s v="CA1014KS120"/>
    <s v="30/07/2023"/>
    <s v="00:00:00"/>
    <s v="30/07/2023"/>
    <s v="23:59:59"/>
    <n v="24"/>
    <n v="0"/>
    <n v="0"/>
    <n v="0"/>
    <n v="0"/>
    <n v="0"/>
    <n v="0"/>
    <n v="24"/>
    <n v="6.7444444444444436"/>
    <n v="6.7444444444444436"/>
    <n v="0"/>
    <n v="17.255555555555556"/>
    <n v="17.255555555555556"/>
    <n v="14.974722222222223"/>
    <n v="2.2808333333333333"/>
    <n v="0"/>
    <n v="0"/>
    <n v="0"/>
    <n v="100"/>
    <n v="71.898148148148152"/>
    <n v="71.898148148148152"/>
    <n v="100"/>
    <n v="0"/>
    <n v="0"/>
    <n v="0"/>
    <n v="0.13217965228589826"/>
    <n v="0"/>
    <n v="17.255555555555556"/>
    <n v="0"/>
    <n v="17.255555555555556"/>
    <n v="0"/>
    <n v="0"/>
    <n v="0"/>
    <n v="11818.674999999999"/>
    <s v="Tonelada métrica"/>
    <n v="684.91999356085012"/>
    <n v="0"/>
    <s v="Oficializado"/>
  </r>
  <r>
    <x v="30"/>
    <s v="FROTA 02"/>
    <x v="6"/>
    <x v="6"/>
    <d v="1901-07-30T00:00:00"/>
    <n v="90"/>
    <x v="11"/>
    <s v="CA1014KS121"/>
    <s v="30/07/2023"/>
    <s v="00:00:00"/>
    <s v="30/07/2023"/>
    <s v="23:59:59"/>
    <n v="24"/>
    <n v="0"/>
    <n v="0"/>
    <n v="0"/>
    <n v="0"/>
    <n v="0"/>
    <n v="0"/>
    <n v="24"/>
    <n v="6.306111111111111"/>
    <n v="6.306111111111111"/>
    <n v="0"/>
    <n v="17.693888888888889"/>
    <n v="17.59277777777778"/>
    <n v="15.38"/>
    <n v="2.2127777777777777"/>
    <n v="0.10111111111111111"/>
    <n v="0"/>
    <n v="0.10111111111111111"/>
    <n v="100"/>
    <n v="73.724537037037038"/>
    <n v="73.724537037037038"/>
    <n v="100"/>
    <n v="0"/>
    <n v="0"/>
    <n v="0"/>
    <n v="0.12505887155012715"/>
    <n v="0"/>
    <n v="17.693888888888889"/>
    <n v="0"/>
    <n v="17.693888888888889"/>
    <n v="0"/>
    <n v="0"/>
    <n v="0"/>
    <n v="11687.936"/>
    <s v="Tonelada métrica"/>
    <n v="660.56343370278501"/>
    <n v="0"/>
    <s v="Oficializado"/>
  </r>
  <r>
    <x v="30"/>
    <s v="FROTA 02"/>
    <x v="6"/>
    <x v="6"/>
    <d v="1901-07-30T00:00:00"/>
    <n v="90"/>
    <x v="12"/>
    <s v="CA1014KS122"/>
    <s v="30/07/2023"/>
    <s v="00:00:00"/>
    <s v="30/07/2023"/>
    <s v="23:59:59"/>
    <n v="24"/>
    <n v="0"/>
    <n v="0"/>
    <n v="0"/>
    <n v="0"/>
    <n v="0"/>
    <n v="0"/>
    <n v="24"/>
    <n v="6.125"/>
    <n v="6.125"/>
    <n v="0"/>
    <n v="17.874999999999996"/>
    <n v="17.874999999999996"/>
    <n v="14.486111111111112"/>
    <n v="3.3888888888888893"/>
    <n v="0"/>
    <n v="0"/>
    <n v="0"/>
    <n v="100"/>
    <n v="74.479166666666657"/>
    <n v="74.479166666666657"/>
    <n v="100"/>
    <n v="0"/>
    <n v="0"/>
    <n v="0"/>
    <n v="0.18958818958818965"/>
    <n v="0"/>
    <n v="17.874999999999996"/>
    <n v="0"/>
    <n v="17.874999999999996"/>
    <n v="0"/>
    <n v="0"/>
    <n v="0"/>
    <n v="12378.674999999999"/>
    <s v="Tonelada métrica"/>
    <n v="692.51328671328667"/>
    <n v="0"/>
    <s v="Oficializado"/>
  </r>
  <r>
    <x v="30"/>
    <s v="FROTA 02"/>
    <x v="6"/>
    <x v="6"/>
    <d v="1901-07-30T00:00:00"/>
    <n v="90"/>
    <x v="13"/>
    <s v="CA1014KS123"/>
    <s v="30/07/2023"/>
    <s v="00:00:00"/>
    <s v="30/07/2023"/>
    <s v="23:59:59"/>
    <n v="23.999999999999996"/>
    <n v="0"/>
    <n v="0"/>
    <n v="0"/>
    <n v="0"/>
    <n v="0"/>
    <n v="0"/>
    <n v="23.999999999999996"/>
    <n v="7.599444444444444"/>
    <n v="7.599444444444444"/>
    <n v="0"/>
    <n v="16.400555555555556"/>
    <n v="16.400555555555556"/>
    <n v="14.2575"/>
    <n v="2.1430555555555557"/>
    <n v="0"/>
    <n v="0"/>
    <n v="0"/>
    <n v="100"/>
    <n v="68.335648148148167"/>
    <n v="68.335648148148167"/>
    <n v="100"/>
    <n v="0"/>
    <n v="0"/>
    <n v="0"/>
    <n v="0.13066969276108534"/>
    <n v="0"/>
    <n v="16.400555555555556"/>
    <n v="0"/>
    <n v="16.400555555555556"/>
    <n v="0"/>
    <n v="0"/>
    <n v="0"/>
    <n v="10076.237999999999"/>
    <s v="Tonelada métrica"/>
    <n v="614.38394363334601"/>
    <n v="0"/>
    <s v="Oficializado"/>
  </r>
  <r>
    <x v="31"/>
    <s v="FROTA 01"/>
    <x v="6"/>
    <x v="6"/>
    <d v="1901-07-31T00:00:00"/>
    <n v="90"/>
    <x v="0"/>
    <s v="CA1014KS110"/>
    <s v="31/07/2023"/>
    <s v="00:00:00"/>
    <s v="31/07/2023"/>
    <s v="23:59:59"/>
    <n v="23.999999999999996"/>
    <n v="0"/>
    <n v="0"/>
    <n v="0"/>
    <n v="0"/>
    <n v="0"/>
    <n v="0"/>
    <n v="23.999999999999996"/>
    <n v="6.4205555555555565"/>
    <n v="6.4205555555555565"/>
    <n v="0"/>
    <n v="17.579444444444448"/>
    <n v="17.579444444444448"/>
    <n v="14.956111111111111"/>
    <n v="2.6233333333333335"/>
    <n v="0"/>
    <n v="0"/>
    <n v="0"/>
    <n v="100"/>
    <n v="73.247685185185205"/>
    <n v="73.247685185185205"/>
    <n v="100"/>
    <n v="0"/>
    <n v="0"/>
    <n v="0"/>
    <n v="0.14922731725816135"/>
    <n v="0"/>
    <n v="17.579444444444448"/>
    <n v="0"/>
    <n v="17.579444444444448"/>
    <n v="0"/>
    <n v="0"/>
    <n v="0"/>
    <n v="10039.191000000001"/>
    <s v="Tonelada métrica"/>
    <n v="571.07555541509987"/>
    <n v="0"/>
    <s v="Oficializado"/>
  </r>
  <r>
    <x v="31"/>
    <s v="FROTA 01"/>
    <x v="6"/>
    <x v="6"/>
    <d v="1901-07-31T00:00:00"/>
    <n v="90"/>
    <x v="1"/>
    <s v="CA1014KS111"/>
    <s v="31/07/2023"/>
    <s v="00:00:00"/>
    <s v="31/07/2023"/>
    <s v="23:59:59"/>
    <n v="24"/>
    <n v="0.40638888888888891"/>
    <n v="0.40638888888888891"/>
    <n v="0"/>
    <n v="0"/>
    <n v="0"/>
    <n v="0"/>
    <n v="23.593611111111109"/>
    <n v="4.7380555555555546"/>
    <n v="4.7380555555555546"/>
    <n v="0"/>
    <n v="18.855555555555554"/>
    <n v="18.855555555555554"/>
    <n v="16.44222222222222"/>
    <n v="2.4133333333333331"/>
    <n v="0"/>
    <n v="0"/>
    <n v="0"/>
    <n v="98.306712962962948"/>
    <n v="79.918056912770638"/>
    <n v="78.56481481481481"/>
    <n v="97.890198001240208"/>
    <n v="0"/>
    <n v="0"/>
    <n v="1"/>
    <n v="0.12799057159693578"/>
    <n v="0"/>
    <n v="18.855555555555554"/>
    <n v="0.40638888888888891"/>
    <n v="18.855555555555554"/>
    <n v="0.40638888888888891"/>
    <n v="1"/>
    <n v="0"/>
    <n v="12346.373"/>
    <s v="Tonelada métrica"/>
    <n v="654.7870182675307"/>
    <n v="0"/>
    <s v="Oficializado"/>
  </r>
  <r>
    <x v="31"/>
    <s v="FROTA 01"/>
    <x v="6"/>
    <x v="6"/>
    <d v="1901-07-31T00:00:00"/>
    <n v="90"/>
    <x v="2"/>
    <s v="CA1014KS112"/>
    <s v="31/07/2023"/>
    <s v="00:00:00"/>
    <s v="31/07/2023"/>
    <s v="23:59:59"/>
    <n v="23.999999999999996"/>
    <n v="0.6544444444444445"/>
    <n v="0.6544444444444445"/>
    <n v="0"/>
    <n v="0"/>
    <n v="0"/>
    <n v="0"/>
    <n v="23.345555555555553"/>
    <n v="6.7141666666666664"/>
    <n v="6.7141666666666664"/>
    <n v="0"/>
    <n v="16.631388888888889"/>
    <n v="16.631388888888889"/>
    <n v="14.477777777777778"/>
    <n v="2.1536111111111111"/>
    <n v="0"/>
    <n v="0"/>
    <n v="0"/>
    <n v="97.273148148148152"/>
    <n v="71.240064727999624"/>
    <n v="69.297453703703709"/>
    <n v="96.213983833903811"/>
    <n v="0"/>
    <n v="0"/>
    <n v="1"/>
    <n v="0.12949075543233177"/>
    <n v="0"/>
    <n v="16.631388888888889"/>
    <n v="0.6544444444444445"/>
    <n v="16.631388888888889"/>
    <n v="0.6544444444444445"/>
    <n v="1"/>
    <n v="0"/>
    <n v="11230.85"/>
    <s v="Tonelada métrica"/>
    <n v="675.28034339351632"/>
    <n v="0"/>
    <s v="Oficializado"/>
  </r>
  <r>
    <x v="31"/>
    <s v="FROTA 01"/>
    <x v="6"/>
    <x v="6"/>
    <d v="1901-07-31T00:00:00"/>
    <n v="90"/>
    <x v="3"/>
    <s v="CA1014KS113"/>
    <s v="31/07/2023"/>
    <s v="00:00:00"/>
    <s v="31/07/2023"/>
    <s v="23:59:59"/>
    <n v="23.999999999999996"/>
    <n v="0"/>
    <n v="0"/>
    <n v="0"/>
    <n v="0"/>
    <n v="0"/>
    <n v="0"/>
    <n v="23.999999999999996"/>
    <n v="5.9636111111111116"/>
    <n v="5.9636111111111116"/>
    <n v="0"/>
    <n v="18.036388888888887"/>
    <n v="18.036388888888887"/>
    <n v="15.573611111111111"/>
    <n v="2.4627777777777777"/>
    <n v="0"/>
    <n v="0"/>
    <n v="0"/>
    <n v="100"/>
    <n v="75.151620370370381"/>
    <n v="75.151620370370381"/>
    <n v="100"/>
    <n v="0"/>
    <n v="0"/>
    <n v="0"/>
    <n v="0.13654494771372688"/>
    <n v="0"/>
    <n v="18.036388888888887"/>
    <n v="0"/>
    <n v="18.036388888888887"/>
    <n v="0"/>
    <n v="0"/>
    <n v="0"/>
    <n v="11513.143"/>
    <s v="Tonelada métrica"/>
    <n v="638.32860729081631"/>
    <n v="0"/>
    <s v="Oficializado"/>
  </r>
  <r>
    <x v="31"/>
    <s v="FROTA 01"/>
    <x v="6"/>
    <x v="6"/>
    <d v="1901-07-31T00:00:00"/>
    <n v="90"/>
    <x v="4"/>
    <s v="CA1014KS114"/>
    <s v="31/07/2023"/>
    <s v="00:00:00"/>
    <s v="31/07/2023"/>
    <s v="23:59:59"/>
    <n v="24.000000000000004"/>
    <n v="0"/>
    <n v="0"/>
    <n v="0"/>
    <n v="0"/>
    <n v="0"/>
    <n v="0"/>
    <n v="24.000000000000004"/>
    <n v="5.5841666666666665"/>
    <n v="5.5841666666666665"/>
    <n v="0"/>
    <n v="18.415833333333335"/>
    <n v="18.073611111111113"/>
    <n v="16.009722222222223"/>
    <n v="2.0638888888888891"/>
    <n v="0.34222222222222221"/>
    <n v="0"/>
    <n v="0.34222222222222221"/>
    <n v="100"/>
    <n v="76.732638888888886"/>
    <n v="76.732638888888886"/>
    <n v="100"/>
    <n v="0"/>
    <n v="0"/>
    <n v="0"/>
    <n v="0.11207143611324796"/>
    <n v="0"/>
    <n v="18.415833333333335"/>
    <n v="0"/>
    <n v="18.415833333333335"/>
    <n v="0"/>
    <n v="0"/>
    <n v="0"/>
    <n v="12049.419"/>
    <s v="Tonelada métrica"/>
    <n v="654.29670120819992"/>
    <n v="0"/>
    <s v="Oficializado"/>
  </r>
  <r>
    <x v="31"/>
    <s v="FROTA 01"/>
    <x v="6"/>
    <x v="6"/>
    <d v="1901-07-31T00:00:00"/>
    <n v="90"/>
    <x v="5"/>
    <s v="CA1014KS115"/>
    <s v="31/07/2023"/>
    <s v="00:00:00"/>
    <s v="31/07/2023"/>
    <s v="23:59:59"/>
    <n v="24"/>
    <n v="23.032222222222224"/>
    <n v="0"/>
    <n v="0"/>
    <n v="23.032222222222224"/>
    <n v="23.032222222222224"/>
    <n v="0"/>
    <n v="0.96777777777777785"/>
    <n v="0.96777777777777785"/>
    <n v="0.96777777777777785"/>
    <n v="0"/>
    <n v="0"/>
    <n v="0"/>
    <n v="0"/>
    <n v="0"/>
    <n v="0"/>
    <n v="0"/>
    <n v="0"/>
    <n v="4.0324074074074074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1"/>
    <s v="FROTA 01"/>
    <x v="6"/>
    <x v="6"/>
    <d v="1901-07-31T00:00:00"/>
    <n v="90"/>
    <x v="6"/>
    <s v="CA1014KS116"/>
    <s v="31/07/2023"/>
    <s v="00:00:00"/>
    <s v="31/07/2023"/>
    <s v="23:59:59"/>
    <n v="24"/>
    <n v="0.75666666666666671"/>
    <n v="0.75666666666666671"/>
    <n v="0"/>
    <n v="0"/>
    <n v="0"/>
    <n v="0"/>
    <n v="23.243333333333336"/>
    <n v="6.0633333333333335"/>
    <n v="6.0633333333333335"/>
    <n v="0"/>
    <n v="17.18"/>
    <n v="17.18"/>
    <n v="14.949722222222224"/>
    <n v="2.2302777777777778"/>
    <n v="0"/>
    <n v="0"/>
    <n v="0"/>
    <n v="96.847222222222229"/>
    <n v="73.91366700129069"/>
    <n v="71.583333333333329"/>
    <n v="95.781453261475562"/>
    <n v="0"/>
    <n v="0"/>
    <n v="1"/>
    <n v="0.12981826413141898"/>
    <n v="0"/>
    <n v="17.18"/>
    <n v="0.75666666666666671"/>
    <n v="17.18"/>
    <n v="0.75666666666666671"/>
    <n v="1"/>
    <n v="0"/>
    <n v="11090.513000000001"/>
    <s v="Tonelada métrica"/>
    <n v="645.54790454016302"/>
    <n v="0"/>
    <s v="Oficializado"/>
  </r>
  <r>
    <x v="31"/>
    <s v="FROTA 01"/>
    <x v="6"/>
    <x v="6"/>
    <d v="1901-07-31T00:00:00"/>
    <n v="90"/>
    <x v="7"/>
    <s v="CA1014KS117"/>
    <s v="31/07/2023"/>
    <s v="00:00:00"/>
    <s v="31/07/2023"/>
    <s v="23:59:59"/>
    <n v="24"/>
    <n v="0.74833333333333329"/>
    <n v="0.74833333333333329"/>
    <n v="0"/>
    <n v="0"/>
    <n v="0"/>
    <n v="0"/>
    <n v="23.251666666666665"/>
    <n v="5.1158333333333328"/>
    <n v="5.1158333333333328"/>
    <n v="0"/>
    <n v="18.135833333333334"/>
    <n v="18.135833333333334"/>
    <n v="16.366666666666664"/>
    <n v="1.7691666666666666"/>
    <n v="0"/>
    <n v="0"/>
    <n v="0"/>
    <n v="96.881944444444429"/>
    <n v="77.99799297541395"/>
    <n v="75.565972222222229"/>
    <n v="96.037244605268953"/>
    <n v="0"/>
    <n v="0"/>
    <n v="1"/>
    <n v="9.7550889123742116E-2"/>
    <n v="0"/>
    <n v="18.135833333333334"/>
    <n v="0.74833333333333329"/>
    <n v="18.135833333333334"/>
    <n v="0.74833333333333329"/>
    <n v="1"/>
    <n v="0"/>
    <n v="14688.132"/>
    <s v="Tonelada métrica"/>
    <n v="809.89562100813271"/>
    <n v="0"/>
    <s v="Oficializado"/>
  </r>
  <r>
    <x v="31"/>
    <s v="FROTA 01"/>
    <x v="6"/>
    <x v="6"/>
    <d v="1901-07-31T00:00:00"/>
    <n v="90"/>
    <x v="8"/>
    <s v="CA1014KS118"/>
    <s v="31/07/2023"/>
    <s v="00:00:00"/>
    <s v="31/07/2023"/>
    <s v="23:59:59"/>
    <n v="24"/>
    <n v="10.552777777777777"/>
    <n v="10.552777777777777"/>
    <n v="0"/>
    <n v="0"/>
    <n v="0"/>
    <n v="0"/>
    <n v="13.447222222222221"/>
    <n v="4.7299999999999995"/>
    <n v="4.7299999999999995"/>
    <n v="0"/>
    <n v="8.7172222222222224"/>
    <n v="8.7172222222222224"/>
    <n v="7.5311111111111115"/>
    <n v="1.1861111111111111"/>
    <n v="0"/>
    <n v="0"/>
    <n v="0"/>
    <n v="56.030092592592581"/>
    <n v="64.825449287337335"/>
    <n v="36.32175925925926"/>
    <n v="45.237271521651387"/>
    <n v="0"/>
    <n v="0"/>
    <n v="0"/>
    <n v="0.13606526034032249"/>
    <n v="0"/>
    <n v="8.7172222222222224"/>
    <n v="0"/>
    <n v="8.7172222222222224"/>
    <n v="0"/>
    <n v="0"/>
    <n v="0"/>
    <n v="6511.0389999999998"/>
    <s v="Tonelada métrica"/>
    <n v="746.91671658912765"/>
    <n v="0"/>
    <s v="Oficializado"/>
  </r>
  <r>
    <x v="31"/>
    <s v="FROTA 02"/>
    <x v="6"/>
    <x v="6"/>
    <d v="1901-07-31T00:00:00"/>
    <n v="90"/>
    <x v="9"/>
    <s v="CA1014KS119"/>
    <s v="31/07/2023"/>
    <s v="00:00:00"/>
    <s v="31/07/2023"/>
    <s v="23:59:59"/>
    <n v="23.999999999999993"/>
    <n v="0"/>
    <n v="0"/>
    <n v="0"/>
    <n v="0"/>
    <n v="0"/>
    <n v="0"/>
    <n v="23.999999999999993"/>
    <n v="5.6586111111111119"/>
    <n v="5.6586111111111119"/>
    <n v="0"/>
    <n v="18.341388888888886"/>
    <n v="18.341388888888886"/>
    <n v="15.341666666666667"/>
    <n v="2.9997222222222222"/>
    <n v="0"/>
    <n v="0"/>
    <n v="0"/>
    <n v="100"/>
    <n v="76.422453703703724"/>
    <n v="76.422453703703724"/>
    <n v="100"/>
    <n v="0"/>
    <n v="0"/>
    <n v="0"/>
    <n v="0.1635493495282376"/>
    <n v="0"/>
    <n v="18.341388888888886"/>
    <n v="0"/>
    <n v="18.341388888888886"/>
    <n v="0"/>
    <n v="0"/>
    <n v="0"/>
    <n v="15371.723"/>
    <s v="Tonelada métrica"/>
    <n v="838.08936679337864"/>
    <n v="0"/>
    <s v="Oficializado"/>
  </r>
  <r>
    <x v="31"/>
    <s v="FROTA 02"/>
    <x v="6"/>
    <x v="6"/>
    <d v="1901-07-31T00:00:00"/>
    <n v="90"/>
    <x v="10"/>
    <s v="CA1014KS120"/>
    <s v="31/07/2023"/>
    <s v="00:00:00"/>
    <s v="31/07/2023"/>
    <s v="23:59:59"/>
    <n v="24.000000000000004"/>
    <n v="0"/>
    <n v="0"/>
    <n v="0"/>
    <n v="0"/>
    <n v="0"/>
    <n v="0"/>
    <n v="24.000000000000004"/>
    <n v="8.0158333333333349"/>
    <n v="8.0158333333333349"/>
    <n v="0"/>
    <n v="15.984166666666665"/>
    <n v="15.984166666666665"/>
    <n v="13.660833333333333"/>
    <n v="2.3233333333333333"/>
    <n v="0"/>
    <n v="0"/>
    <n v="0"/>
    <n v="100"/>
    <n v="66.600694444444429"/>
    <n v="66.600694444444429"/>
    <n v="100"/>
    <n v="0"/>
    <n v="0"/>
    <n v="0"/>
    <n v="0.14535217141963402"/>
    <n v="0"/>
    <n v="15.984166666666665"/>
    <n v="0"/>
    <n v="15.984166666666665"/>
    <n v="0"/>
    <n v="0"/>
    <n v="0"/>
    <n v="10466.373"/>
    <s v="Tonelada métrica"/>
    <n v="654.79628799332704"/>
    <n v="0"/>
    <s v="Oficializado"/>
  </r>
  <r>
    <x v="31"/>
    <s v="FROTA 02"/>
    <x v="6"/>
    <x v="6"/>
    <d v="1901-07-31T00:00:00"/>
    <n v="90"/>
    <x v="11"/>
    <s v="CA1014KS121"/>
    <s v="31/07/2023"/>
    <s v="00:00:00"/>
    <s v="31/07/2023"/>
    <s v="23:59:59"/>
    <n v="24"/>
    <n v="0"/>
    <n v="0"/>
    <n v="0"/>
    <n v="0"/>
    <n v="0"/>
    <n v="0"/>
    <n v="24"/>
    <n v="7.4983333333333331"/>
    <n v="7.4983333333333331"/>
    <n v="0"/>
    <n v="16.501666666666665"/>
    <n v="16.334444444444443"/>
    <n v="13.656111111111109"/>
    <n v="2.6783333333333337"/>
    <n v="0.16722222222222222"/>
    <n v="0"/>
    <n v="0.16722222222222222"/>
    <n v="100"/>
    <n v="68.756944444444429"/>
    <n v="68.756944444444429"/>
    <n v="100"/>
    <n v="0"/>
    <n v="0"/>
    <n v="0"/>
    <n v="0.16230683769316234"/>
    <n v="0"/>
    <n v="16.501666666666665"/>
    <n v="0"/>
    <n v="16.501666666666665"/>
    <n v="0"/>
    <n v="0"/>
    <n v="0"/>
    <n v="11759.442999999999"/>
    <s v="Tonelada métrica"/>
    <n v="712.62153317846696"/>
    <n v="0"/>
    <s v="Oficializado"/>
  </r>
  <r>
    <x v="31"/>
    <s v="FROTA 02"/>
    <x v="6"/>
    <x v="6"/>
    <d v="1901-07-31T00:00:00"/>
    <n v="90"/>
    <x v="12"/>
    <s v="CA1014KS122"/>
    <s v="31/07/2023"/>
    <s v="00:00:00"/>
    <s v="31/07/2023"/>
    <s v="23:59:59"/>
    <n v="23.999999999999996"/>
    <n v="0"/>
    <n v="0"/>
    <n v="0"/>
    <n v="0"/>
    <n v="0"/>
    <n v="0"/>
    <n v="23.999999999999996"/>
    <n v="7.2652777777777775"/>
    <n v="7.2652777777777775"/>
    <n v="0"/>
    <n v="16.734722222222224"/>
    <n v="16.734722222222224"/>
    <n v="14.960555555555555"/>
    <n v="1.7741666666666667"/>
    <n v="0"/>
    <n v="0"/>
    <n v="0"/>
    <n v="100"/>
    <n v="69.728009259259281"/>
    <n v="69.728009259259281"/>
    <n v="100"/>
    <n v="0"/>
    <n v="0"/>
    <n v="0"/>
    <n v="0.10601709685451073"/>
    <n v="0"/>
    <n v="16.734722222222224"/>
    <n v="0"/>
    <n v="16.734722222222224"/>
    <n v="0"/>
    <n v="0"/>
    <n v="0"/>
    <n v="13082.434999999999"/>
    <s v="Tonelada métrica"/>
    <n v="781.75393808614774"/>
    <n v="0"/>
    <s v="Oficializado"/>
  </r>
  <r>
    <x v="31"/>
    <s v="FROTA 02"/>
    <x v="6"/>
    <x v="6"/>
    <d v="1901-07-31T00:00:00"/>
    <n v="90"/>
    <x v="13"/>
    <s v="CA1014KS123"/>
    <s v="31/07/2023"/>
    <s v="00:00:00"/>
    <s v="31/07/2023"/>
    <s v="23:59:59"/>
    <n v="24"/>
    <n v="0"/>
    <n v="0"/>
    <n v="0"/>
    <n v="0"/>
    <n v="0"/>
    <n v="0"/>
    <n v="24"/>
    <n v="5.6700000000000008"/>
    <n v="5.6700000000000008"/>
    <n v="0"/>
    <n v="18.330000000000002"/>
    <n v="18.068888888888889"/>
    <n v="15.962499999999999"/>
    <n v="2.1063888888888886"/>
    <n v="0.26111111111111113"/>
    <n v="0"/>
    <n v="0.26111111111111113"/>
    <n v="100"/>
    <n v="76.375"/>
    <n v="76.375"/>
    <n v="100"/>
    <n v="0"/>
    <n v="0"/>
    <n v="0"/>
    <n v="0.11491483299993936"/>
    <n v="0"/>
    <n v="18.330000000000002"/>
    <n v="0"/>
    <n v="18.330000000000002"/>
    <n v="0"/>
    <n v="0"/>
    <n v="0"/>
    <n v="14479.844999999999"/>
    <s v="Tonelada métrica"/>
    <n v="789.95335515548288"/>
    <n v="0"/>
    <s v="Oficializado"/>
  </r>
  <r>
    <x v="31"/>
    <s v="FROTA 01"/>
    <x v="7"/>
    <x v="7"/>
    <d v="1901-08-01T00:00:00"/>
    <n v="90"/>
    <x v="0"/>
    <s v="CA1014KS110"/>
    <s v="01/08/2023"/>
    <s v="00:00:00"/>
    <s v="01/08/2023"/>
    <s v="23:59:59"/>
    <n v="23.999999999999993"/>
    <n v="0"/>
    <n v="0"/>
    <n v="0"/>
    <n v="0"/>
    <n v="0"/>
    <n v="0"/>
    <n v="23.999999999999993"/>
    <n v="7.7686111111111122"/>
    <n v="7.7686111111111122"/>
    <n v="0"/>
    <n v="16.231388888888887"/>
    <n v="16.231388888888887"/>
    <n v="15.504722222222222"/>
    <n v="0.72666666666666668"/>
    <n v="0"/>
    <n v="0"/>
    <n v="0"/>
    <n v="100"/>
    <n v="67.630787037037038"/>
    <n v="67.630787037037038"/>
    <n v="100"/>
    <n v="0"/>
    <n v="0"/>
    <n v="0"/>
    <n v="4.476922287063817E-2"/>
    <n v="0"/>
    <n v="16.231388888888887"/>
    <n v="0"/>
    <n v="16.231388888888887"/>
    <n v="0"/>
    <n v="0"/>
    <n v="0"/>
    <n v="8905.74"/>
    <s v="Tonelada métrica"/>
    <n v="548.67393424948227"/>
    <n v="0"/>
    <s v="Oficializado"/>
  </r>
  <r>
    <x v="31"/>
    <s v="FROTA 01"/>
    <x v="7"/>
    <x v="7"/>
    <d v="1901-08-01T00:00:00"/>
    <n v="90"/>
    <x v="1"/>
    <s v="CA1014KS111"/>
    <s v="01/08/2023"/>
    <s v="00:00:00"/>
    <s v="01/08/2023"/>
    <s v="23:59:59"/>
    <n v="23.999999999999996"/>
    <n v="0"/>
    <n v="0"/>
    <n v="0"/>
    <n v="0"/>
    <n v="0"/>
    <n v="0"/>
    <n v="23.999999999999996"/>
    <n v="6.8713888888888883"/>
    <n v="6.8713888888888883"/>
    <n v="0"/>
    <n v="17.128611111111109"/>
    <n v="17.128611111111109"/>
    <n v="15.172777777777776"/>
    <n v="1.9558333333333335"/>
    <n v="0"/>
    <n v="0"/>
    <n v="0"/>
    <n v="100"/>
    <n v="71.369212962962962"/>
    <n v="71.369212962962962"/>
    <n v="100"/>
    <n v="0"/>
    <n v="0"/>
    <n v="0"/>
    <n v="0.1141851677667321"/>
    <n v="0"/>
    <n v="17.128611111111109"/>
    <n v="0"/>
    <n v="17.128611111111109"/>
    <n v="0"/>
    <n v="0"/>
    <n v="0"/>
    <n v="12606.950999999999"/>
    <s v="Tonelada métrica"/>
    <n v="736.01711885571535"/>
    <n v="0"/>
    <s v="Oficializado"/>
  </r>
  <r>
    <x v="31"/>
    <s v="FROTA 01"/>
    <x v="7"/>
    <x v="7"/>
    <d v="1901-08-01T00:00:00"/>
    <n v="90"/>
    <x v="2"/>
    <s v="CA1014KS112"/>
    <s v="01/08/2023"/>
    <s v="00:00:00"/>
    <s v="01/08/2023"/>
    <s v="23:59:59"/>
    <n v="24.000000000000004"/>
    <n v="5.668333333333333"/>
    <n v="0"/>
    <n v="0"/>
    <n v="5.668333333333333"/>
    <n v="5.668333333333333"/>
    <n v="0"/>
    <n v="18.331666666666671"/>
    <n v="5.825277777777778"/>
    <n v="5.825277777777778"/>
    <n v="0"/>
    <n v="12.506388888888889"/>
    <n v="12.506388888888889"/>
    <n v="11.867222222222223"/>
    <n v="0.63916666666666666"/>
    <n v="0"/>
    <n v="0"/>
    <n v="0"/>
    <n v="76.381944444444443"/>
    <n v="68.222868745643524"/>
    <n v="52.109953703703695"/>
    <n v="100"/>
    <n v="0"/>
    <n v="0"/>
    <n v="0"/>
    <n v="5.1107211869488925E-2"/>
    <n v="0"/>
    <n v="12.506388888888889"/>
    <n v="0"/>
    <n v="12.506388888888889"/>
    <n v="5.668333333333333"/>
    <n v="1"/>
    <n v="1"/>
    <n v="6170.0550000000003"/>
    <s v="Tonelada métrica"/>
    <n v="493.35224218732685"/>
    <n v="0"/>
    <s v="Oficializado"/>
  </r>
  <r>
    <x v="31"/>
    <s v="FROTA 01"/>
    <x v="7"/>
    <x v="7"/>
    <d v="1901-08-01T00:00:00"/>
    <n v="90"/>
    <x v="3"/>
    <s v="CA1014KS113"/>
    <s v="01/08/2023"/>
    <s v="00:00:00"/>
    <s v="01/08/2023"/>
    <s v="23:59:59"/>
    <n v="24.000000000000004"/>
    <n v="0"/>
    <n v="0"/>
    <n v="0"/>
    <n v="0"/>
    <n v="0"/>
    <n v="0"/>
    <n v="24.000000000000004"/>
    <n v="8.8586111111111112"/>
    <n v="8.8586111111111112"/>
    <n v="0"/>
    <n v="15.141388888888887"/>
    <n v="14.809999999999999"/>
    <n v="13.676666666666664"/>
    <n v="1.1333333333333333"/>
    <n v="0.3313888888888889"/>
    <n v="0"/>
    <n v="0.3313888888888889"/>
    <n v="100"/>
    <n v="63.089120370370352"/>
    <n v="63.089120370370352"/>
    <n v="100"/>
    <n v="0"/>
    <n v="0"/>
    <n v="0"/>
    <n v="7.4850024766552323E-2"/>
    <n v="0"/>
    <n v="15.141388888888887"/>
    <n v="0"/>
    <n v="15.141388888888887"/>
    <n v="0"/>
    <n v="0"/>
    <n v="0"/>
    <n v="10716.874"/>
    <s v="Tonelada métrica"/>
    <n v="707.78672145884161"/>
    <n v="0"/>
    <s v="Oficializado"/>
  </r>
  <r>
    <x v="31"/>
    <s v="FROTA 01"/>
    <x v="7"/>
    <x v="7"/>
    <d v="1901-08-01T00:00:00"/>
    <n v="90"/>
    <x v="4"/>
    <s v="CA1014KS114"/>
    <s v="01/08/2023"/>
    <s v="00:00:00"/>
    <s v="01/08/2023"/>
    <s v="23:59:59"/>
    <n v="24"/>
    <n v="0"/>
    <n v="0"/>
    <n v="0"/>
    <n v="0"/>
    <n v="0"/>
    <n v="0"/>
    <n v="24"/>
    <n v="8.0516666666666659"/>
    <n v="8.0516666666666659"/>
    <n v="0"/>
    <n v="15.948333333333332"/>
    <n v="15.789444444444444"/>
    <n v="14.933888888888887"/>
    <n v="0.85555555555555551"/>
    <n v="0.15888888888888889"/>
    <n v="0"/>
    <n v="0.15888888888888889"/>
    <n v="100"/>
    <n v="66.451388888888886"/>
    <n v="66.451388888888886"/>
    <n v="100"/>
    <n v="0"/>
    <n v="0"/>
    <n v="0"/>
    <n v="5.364545232870032E-2"/>
    <n v="0"/>
    <n v="15.948333333333332"/>
    <n v="0"/>
    <n v="15.948333333333332"/>
    <n v="0"/>
    <n v="0"/>
    <n v="0"/>
    <n v="8280.6720000000005"/>
    <s v="Tonelada métrica"/>
    <n v="519.21864353641979"/>
    <n v="0"/>
    <s v="Oficializado"/>
  </r>
  <r>
    <x v="31"/>
    <s v="FROTA 01"/>
    <x v="7"/>
    <x v="7"/>
    <d v="1901-08-01T00:00:00"/>
    <n v="90"/>
    <x v="5"/>
    <s v="CA1014KS115"/>
    <s v="01/08/2023"/>
    <s v="00:00:00"/>
    <s v="01/08/2023"/>
    <s v="23:59:59"/>
    <n v="23.999999999999996"/>
    <n v="0"/>
    <n v="0"/>
    <n v="0"/>
    <n v="0"/>
    <n v="0"/>
    <n v="0"/>
    <n v="23.999999999999996"/>
    <n v="8.3983333333333334"/>
    <n v="8.3983333333333334"/>
    <n v="0"/>
    <n v="15.601666666666667"/>
    <n v="15.408055555555556"/>
    <n v="13.976666666666667"/>
    <n v="1.4313888888888888"/>
    <n v="0.19361111111111112"/>
    <n v="0"/>
    <n v="0.19361111111111112"/>
    <n v="100"/>
    <n v="65.006944444444457"/>
    <n v="65.006944444444457"/>
    <n v="100"/>
    <n v="0"/>
    <n v="0"/>
    <n v="0"/>
    <n v="9.1745896093722176E-2"/>
    <n v="0"/>
    <n v="15.601666666666667"/>
    <n v="0"/>
    <n v="15.601666666666667"/>
    <n v="0"/>
    <n v="0"/>
    <n v="0"/>
    <n v="10244.86"/>
    <s v="Tonelada métrica"/>
    <n v="656.65163978207443"/>
    <n v="0"/>
    <s v="Oficializado"/>
  </r>
  <r>
    <x v="31"/>
    <s v="FROTA 01"/>
    <x v="7"/>
    <x v="7"/>
    <d v="1901-08-01T00:00:00"/>
    <n v="90"/>
    <x v="6"/>
    <s v="CA1014KS116"/>
    <s v="01/08/2023"/>
    <s v="00:00:00"/>
    <s v="01/08/2023"/>
    <s v="23:59:59"/>
    <n v="24"/>
    <n v="0.17805555555555555"/>
    <n v="0"/>
    <n v="0"/>
    <n v="0.17805555555555555"/>
    <n v="0.17805555555555555"/>
    <n v="0"/>
    <n v="23.821944444444441"/>
    <n v="7.7036111111111119"/>
    <n v="7.7036111111111119"/>
    <n v="0"/>
    <n v="16.118333333333336"/>
    <n v="16.118333333333336"/>
    <n v="14.517500000000002"/>
    <n v="1.6008333333333331"/>
    <n v="0"/>
    <n v="0"/>
    <n v="0"/>
    <n v="99.258101851851833"/>
    <n v="67.661703144859459"/>
    <n v="67.159722222222229"/>
    <n v="100"/>
    <n v="0"/>
    <n v="0"/>
    <n v="0"/>
    <n v="9.9317547306379872E-2"/>
    <n v="0"/>
    <n v="16.118333333333336"/>
    <n v="0"/>
    <n v="16.118333333333336"/>
    <n v="0.17805555555555555"/>
    <n v="1"/>
    <n v="1"/>
    <n v="13016.599"/>
    <s v="Tonelada métrica"/>
    <n v="807.56482266570129"/>
    <n v="0"/>
    <s v="Oficializado"/>
  </r>
  <r>
    <x v="31"/>
    <s v="FROTA 01"/>
    <x v="7"/>
    <x v="7"/>
    <d v="1901-08-01T00:00:00"/>
    <n v="90"/>
    <x v="7"/>
    <s v="CA1014KS117"/>
    <s v="01/08/2023"/>
    <s v="00:00:00"/>
    <s v="01/08/2023"/>
    <s v="23:59:59"/>
    <n v="24.000000000000007"/>
    <n v="2.7461111111111109"/>
    <n v="2.7461111111111109"/>
    <n v="0"/>
    <n v="0"/>
    <n v="0"/>
    <n v="0"/>
    <n v="21.253888888888895"/>
    <n v="7.7752777777777782"/>
    <n v="7.7752777777777782"/>
    <n v="0"/>
    <n v="13.47861111111111"/>
    <n v="13.47861111111111"/>
    <n v="12.86222222222222"/>
    <n v="0.61638888888888899"/>
    <n v="0"/>
    <n v="0"/>
    <n v="0"/>
    <n v="88.557870370370367"/>
    <n v="63.417152416551204"/>
    <n v="56.160879629629612"/>
    <n v="83.074526186032969"/>
    <n v="0"/>
    <n v="0"/>
    <n v="0"/>
    <n v="4.5730890505533466E-2"/>
    <n v="0"/>
    <n v="13.47861111111111"/>
    <n v="0"/>
    <n v="13.47861111111111"/>
    <n v="0"/>
    <n v="0"/>
    <n v="0"/>
    <n v="5175.3059999999996"/>
    <s v="Tonelada métrica"/>
    <n v="383.96433856109473"/>
    <n v="0"/>
    <s v="Oficializado"/>
  </r>
  <r>
    <x v="31"/>
    <s v="FROTA 01"/>
    <x v="7"/>
    <x v="7"/>
    <d v="1901-08-01T00:00:00"/>
    <n v="90"/>
    <x v="8"/>
    <s v="CA1014KS118"/>
    <s v="01/08/2023"/>
    <s v="00:00:00"/>
    <s v="01/08/2023"/>
    <s v="23:59:59"/>
    <n v="24"/>
    <n v="0"/>
    <n v="0"/>
    <n v="0"/>
    <n v="0"/>
    <n v="0"/>
    <n v="0"/>
    <n v="24"/>
    <n v="8.5605555555555544"/>
    <n v="8.5605555555555544"/>
    <n v="0"/>
    <n v="15.439444444444444"/>
    <n v="15.34"/>
    <n v="13.970277777777778"/>
    <n v="1.3697222222222223"/>
    <n v="9.9444444444444446E-2"/>
    <n v="0"/>
    <n v="9.9444444444444446E-2"/>
    <n v="100"/>
    <n v="64.331018518518519"/>
    <n v="64.331018518518519"/>
    <n v="100"/>
    <n v="0"/>
    <n v="0"/>
    <n v="0"/>
    <n v="8.8715771292864606E-2"/>
    <n v="0"/>
    <n v="15.439444444444444"/>
    <n v="0"/>
    <n v="15.439444444444444"/>
    <n v="0"/>
    <n v="0"/>
    <n v="0"/>
    <n v="11133.355"/>
    <s v="Tonelada métrica"/>
    <n v="721.09816127523311"/>
    <n v="0"/>
    <s v="Oficializado"/>
  </r>
  <r>
    <x v="31"/>
    <s v="FROTA 02"/>
    <x v="7"/>
    <x v="7"/>
    <d v="1901-08-01T00:00:00"/>
    <n v="90"/>
    <x v="9"/>
    <s v="CA1014KS119"/>
    <s v="01/08/2023"/>
    <s v="00:00:00"/>
    <s v="01/08/2023"/>
    <s v="23:59:59"/>
    <n v="23.999999999999996"/>
    <n v="0"/>
    <n v="0"/>
    <n v="0"/>
    <n v="0"/>
    <n v="0"/>
    <n v="0"/>
    <n v="23.999999999999996"/>
    <n v="6.730833333333333"/>
    <n v="6.730833333333333"/>
    <n v="0"/>
    <n v="17.269166666666667"/>
    <n v="17.269166666666667"/>
    <n v="15.952222222222224"/>
    <n v="1.3169444444444447"/>
    <n v="0"/>
    <n v="0"/>
    <n v="0"/>
    <n v="100"/>
    <n v="71.954861111111128"/>
    <n v="71.954861111111128"/>
    <n v="100"/>
    <n v="0"/>
    <n v="0"/>
    <n v="0"/>
    <n v="7.6259872283614027E-2"/>
    <n v="0"/>
    <n v="17.269166666666667"/>
    <n v="0"/>
    <n v="17.269166666666667"/>
    <n v="0"/>
    <n v="0"/>
    <n v="0"/>
    <n v="10120.629999999999"/>
    <s v="Tonelada métrica"/>
    <n v="586.05201949524701"/>
    <n v="0"/>
    <s v="Oficializado"/>
  </r>
  <r>
    <x v="31"/>
    <s v="FROTA 02"/>
    <x v="7"/>
    <x v="7"/>
    <d v="1901-08-01T00:00:00"/>
    <n v="90"/>
    <x v="10"/>
    <s v="CA1014KS120"/>
    <s v="01/08/2023"/>
    <s v="00:00:00"/>
    <s v="01/08/2023"/>
    <s v="23:59:59"/>
    <n v="24.000000000000004"/>
    <n v="0.27111111111111114"/>
    <n v="0"/>
    <n v="0"/>
    <n v="0.27111111111111114"/>
    <n v="0"/>
    <n v="0.27111111111111114"/>
    <n v="23.728888888888893"/>
    <n v="6.2177777777777781"/>
    <n v="6.2177777777777781"/>
    <n v="0"/>
    <n v="17.511111111111113"/>
    <n v="17.511111111111113"/>
    <n v="16.222777777777779"/>
    <n v="1.2883333333333333"/>
    <n v="0"/>
    <n v="0"/>
    <n v="0"/>
    <n v="98.870370370370381"/>
    <n v="73.796591121932948"/>
    <n v="72.962962962962962"/>
    <n v="100"/>
    <n v="0"/>
    <n v="0"/>
    <n v="0"/>
    <n v="7.35723350253807E-2"/>
    <n v="0"/>
    <n v="17.511111111111113"/>
    <n v="0"/>
    <n v="17.511111111111113"/>
    <n v="0.27111111111111114"/>
    <n v="1"/>
    <n v="1"/>
    <n v="12383.691999999999"/>
    <s v="Tonelada métrica"/>
    <n v="707.19053299492384"/>
    <n v="0"/>
    <s v="Oficializado"/>
  </r>
  <r>
    <x v="31"/>
    <s v="FROTA 02"/>
    <x v="7"/>
    <x v="7"/>
    <d v="1901-08-01T00:00:00"/>
    <n v="90"/>
    <x v="11"/>
    <s v="CA1014KS121"/>
    <s v="01/08/2023"/>
    <s v="00:00:00"/>
    <s v="01/08/2023"/>
    <s v="23:59:59"/>
    <n v="24.000000000000007"/>
    <n v="2.9316666666666666"/>
    <n v="0"/>
    <n v="0"/>
    <n v="2.9316666666666666"/>
    <n v="2.9316666666666666"/>
    <n v="0"/>
    <n v="21.068333333333335"/>
    <n v="5.9686111111111115"/>
    <n v="5.9686111111111115"/>
    <n v="0"/>
    <n v="15.099722222222221"/>
    <n v="15.099722222222221"/>
    <n v="12.994166666666667"/>
    <n v="2.1055555555555556"/>
    <n v="0"/>
    <n v="0"/>
    <n v="0"/>
    <n v="87.7847222222222"/>
    <n v="71.670226511615624"/>
    <n v="62.915509259259238"/>
    <n v="100"/>
    <n v="0"/>
    <n v="0"/>
    <n v="0"/>
    <n v="0.13944333045125923"/>
    <n v="0"/>
    <n v="15.099722222222221"/>
    <n v="0"/>
    <n v="15.099722222222221"/>
    <n v="2.9316666666666666"/>
    <n v="1"/>
    <n v="1"/>
    <n v="9573.8940000000002"/>
    <s v="Tonelada métrica"/>
    <n v="634.04437903566998"/>
    <n v="0"/>
    <s v="Oficializado"/>
  </r>
  <r>
    <x v="31"/>
    <s v="FROTA 02"/>
    <x v="7"/>
    <x v="7"/>
    <d v="1901-08-01T00:00:00"/>
    <n v="90"/>
    <x v="12"/>
    <s v="CA1014KS122"/>
    <s v="01/08/2023"/>
    <s v="00:00:00"/>
    <s v="01/08/2023"/>
    <s v="23:59:59"/>
    <n v="24.000000000000004"/>
    <n v="0"/>
    <n v="0"/>
    <n v="0"/>
    <n v="0"/>
    <n v="0"/>
    <n v="0"/>
    <n v="24.000000000000004"/>
    <n v="9.0694444444444446"/>
    <n v="9.0694444444444446"/>
    <n v="0"/>
    <n v="14.930555555555554"/>
    <n v="14.930555555555554"/>
    <n v="13.822222222222219"/>
    <n v="1.1083333333333334"/>
    <n v="0"/>
    <n v="0"/>
    <n v="0"/>
    <n v="100"/>
    <n v="62.210648148148131"/>
    <n v="62.210648148148131"/>
    <n v="100"/>
    <n v="0"/>
    <n v="0"/>
    <n v="0"/>
    <n v="7.4232558139534902E-2"/>
    <n v="0"/>
    <n v="14.930555555555554"/>
    <n v="0"/>
    <n v="14.930555555555554"/>
    <n v="0"/>
    <n v="0"/>
    <n v="0"/>
    <n v="9035.6959999999999"/>
    <s v="Tonelada métrica"/>
    <n v="605.18149953488353"/>
    <n v="0"/>
    <s v="Oficializado"/>
  </r>
  <r>
    <x v="31"/>
    <s v="FROTA 02"/>
    <x v="7"/>
    <x v="7"/>
    <d v="1901-08-01T00:00:00"/>
    <n v="90"/>
    <x v="13"/>
    <s v="CA1014KS123"/>
    <s v="01/08/2023"/>
    <s v="00:00:00"/>
    <s v="01/08/2023"/>
    <s v="23:59:59"/>
    <n v="23.999999999999993"/>
    <n v="7.8986111111111112"/>
    <n v="0"/>
    <n v="0"/>
    <n v="7.8986111111111112"/>
    <n v="7.8986111111111112"/>
    <n v="0"/>
    <n v="16.101388888888888"/>
    <n v="6.6002777777777775"/>
    <n v="6.6002777777777775"/>
    <n v="0"/>
    <n v="9.5011111111111113"/>
    <n v="9.5011111111111113"/>
    <n v="8.2908333333333335"/>
    <n v="1.2102777777777778"/>
    <n v="0"/>
    <n v="0"/>
    <n v="0"/>
    <n v="67.089120370370381"/>
    <n v="59.008022082291042"/>
    <n v="39.587962962962976"/>
    <n v="100"/>
    <n v="0"/>
    <n v="0"/>
    <n v="0"/>
    <n v="0.12738276225002923"/>
    <n v="0"/>
    <n v="9.5011111111111113"/>
    <n v="0"/>
    <n v="9.5011111111111113"/>
    <n v="7.8986111111111112"/>
    <n v="1"/>
    <n v="1"/>
    <n v="6729.6450000000004"/>
    <s v="Tonelada métrica"/>
    <n v="708.300842006783"/>
    <n v="0"/>
    <s v="Oficializado"/>
  </r>
  <r>
    <x v="31"/>
    <s v="FROTA 01"/>
    <x v="7"/>
    <x v="7"/>
    <d v="1901-08-02T00:00:00"/>
    <n v="90"/>
    <x v="0"/>
    <s v="CA1014KS110"/>
    <s v="02/08/2023"/>
    <s v="00:00:00"/>
    <s v="02/08/2023"/>
    <s v="23:59:59"/>
    <n v="23.999999999999996"/>
    <n v="3.3155555555555556"/>
    <n v="0"/>
    <n v="0"/>
    <n v="3.3155555555555556"/>
    <n v="3.3155555555555556"/>
    <n v="0"/>
    <n v="20.684444444444438"/>
    <n v="6.5641666666666669"/>
    <n v="6.5641666666666669"/>
    <n v="0"/>
    <n v="14.120277777777778"/>
    <n v="14.120277777777778"/>
    <n v="11.985000000000001"/>
    <n v="2.1352777777777781"/>
    <n v="0"/>
    <n v="0"/>
    <n v="0"/>
    <n v="86.185185185185162"/>
    <n v="68.265201976794174"/>
    <n v="58.834490740740755"/>
    <n v="100"/>
    <n v="0"/>
    <n v="0"/>
    <n v="0"/>
    <n v="0.15122066374205734"/>
    <n v="0"/>
    <n v="14.120277777777778"/>
    <n v="0"/>
    <n v="14.120277777777778"/>
    <n v="3.3155555555555556"/>
    <n v="1"/>
    <n v="1"/>
    <n v="10011.342000000001"/>
    <s v="Tonelada métrica"/>
    <n v="709.00460724332561"/>
    <n v="0"/>
    <s v="Oficializado"/>
  </r>
  <r>
    <x v="31"/>
    <s v="FROTA 01"/>
    <x v="7"/>
    <x v="7"/>
    <d v="1901-08-02T00:00:00"/>
    <n v="90"/>
    <x v="1"/>
    <s v="CA1014KS111"/>
    <s v="02/08/2023"/>
    <s v="00:00:00"/>
    <s v="02/08/2023"/>
    <s v="23:59:59"/>
    <n v="23.999999999999993"/>
    <n v="0"/>
    <n v="0"/>
    <n v="0"/>
    <n v="0"/>
    <n v="0"/>
    <n v="0"/>
    <n v="23.999999999999993"/>
    <n v="6.0797222222222222"/>
    <n v="6.0797222222222222"/>
    <n v="0"/>
    <n v="17.920277777777773"/>
    <n v="17.920277777777773"/>
    <n v="15.036666666666664"/>
    <n v="2.8836111111111111"/>
    <n v="0"/>
    <n v="0"/>
    <n v="0"/>
    <n v="100"/>
    <n v="74.667824074074076"/>
    <n v="74.667824074074076"/>
    <n v="100"/>
    <n v="0"/>
    <n v="0"/>
    <n v="0"/>
    <n v="0.16091330429525835"/>
    <n v="0"/>
    <n v="17.920277777777773"/>
    <n v="0"/>
    <n v="17.920277777777773"/>
    <n v="0"/>
    <n v="0"/>
    <n v="0"/>
    <n v="11290.891"/>
    <s v="Tonelada métrica"/>
    <n v="630.06227582037752"/>
    <n v="0"/>
    <s v="Oficializado"/>
  </r>
  <r>
    <x v="31"/>
    <s v="FROTA 01"/>
    <x v="7"/>
    <x v="7"/>
    <d v="1901-08-02T00:00:00"/>
    <n v="90"/>
    <x v="2"/>
    <s v="CA1014KS112"/>
    <s v="02/08/2023"/>
    <s v="00:00:00"/>
    <s v="02/08/2023"/>
    <s v="23:59:59"/>
    <n v="24.000000000000007"/>
    <n v="0"/>
    <n v="0"/>
    <n v="0"/>
    <n v="0"/>
    <n v="0"/>
    <n v="0"/>
    <n v="24.000000000000007"/>
    <n v="6.1947222222222216"/>
    <n v="6.1947222222222216"/>
    <n v="0"/>
    <n v="17.805277777777782"/>
    <n v="17.805277777777782"/>
    <n v="15.430277777777777"/>
    <n v="2.3749999999999996"/>
    <n v="0"/>
    <n v="0"/>
    <n v="0"/>
    <n v="100"/>
    <n v="74.188657407407405"/>
    <n v="74.188657407407405"/>
    <n v="100"/>
    <n v="0"/>
    <n v="0"/>
    <n v="0"/>
    <n v="0.13338741634034848"/>
    <n v="0"/>
    <n v="17.805277777777782"/>
    <n v="0"/>
    <n v="17.805277777777782"/>
    <n v="0"/>
    <n v="0"/>
    <n v="0"/>
    <n v="10725.415000000001"/>
    <s v="Tonelada métrica"/>
    <n v="602.37279832758702"/>
    <n v="0"/>
    <s v="Oficializado"/>
  </r>
  <r>
    <x v="31"/>
    <s v="FROTA 01"/>
    <x v="7"/>
    <x v="7"/>
    <d v="1901-08-02T00:00:00"/>
    <n v="90"/>
    <x v="3"/>
    <s v="CA1014KS113"/>
    <s v="02/08/2023"/>
    <s v="00:00:00"/>
    <s v="02/08/2023"/>
    <s v="23:59:59"/>
    <n v="24"/>
    <n v="0"/>
    <n v="0"/>
    <n v="0"/>
    <n v="0"/>
    <n v="0"/>
    <n v="0"/>
    <n v="24"/>
    <n v="6.7413888888888884"/>
    <n v="6.7413888888888884"/>
    <n v="0"/>
    <n v="17.258611111111108"/>
    <n v="17.223611111111108"/>
    <n v="13.639166666666666"/>
    <n v="3.5844444444444448"/>
    <n v="3.5000000000000003E-2"/>
    <n v="0"/>
    <n v="3.5000000000000003E-2"/>
    <n v="100"/>
    <n v="71.910879629629619"/>
    <n v="71.910879629629619"/>
    <n v="100"/>
    <n v="0"/>
    <n v="0"/>
    <n v="0"/>
    <n v="0.20769020295826565"/>
    <n v="0"/>
    <n v="17.258611111111108"/>
    <n v="0"/>
    <n v="17.258611111111108"/>
    <n v="0"/>
    <n v="0"/>
    <n v="0"/>
    <n v="13423.043"/>
    <s v="Tonelada métrica"/>
    <n v="777.75916692150417"/>
    <n v="0"/>
    <s v="Oficializado"/>
  </r>
  <r>
    <x v="31"/>
    <s v="FROTA 01"/>
    <x v="7"/>
    <x v="7"/>
    <d v="1901-08-02T00:00:00"/>
    <n v="90"/>
    <x v="4"/>
    <s v="CA1014KS114"/>
    <s v="02/08/2023"/>
    <s v="00:00:00"/>
    <s v="02/08/2023"/>
    <s v="23:59:59"/>
    <n v="24"/>
    <n v="0"/>
    <n v="0"/>
    <n v="0"/>
    <n v="0"/>
    <n v="0"/>
    <n v="0"/>
    <n v="24"/>
    <n v="8.0616666666666656"/>
    <n v="8.0616666666666656"/>
    <n v="0"/>
    <n v="15.938333333333333"/>
    <n v="15.938333333333333"/>
    <n v="13.755277777777776"/>
    <n v="2.1830555555555557"/>
    <n v="0"/>
    <n v="0"/>
    <n v="0"/>
    <n v="100"/>
    <n v="66.409722222222229"/>
    <n v="66.409722222222229"/>
    <n v="100"/>
    <n v="0"/>
    <n v="0"/>
    <n v="0"/>
    <n v="0.13696887308724601"/>
    <n v="0"/>
    <n v="15.938333333333333"/>
    <n v="0"/>
    <n v="15.938333333333333"/>
    <n v="0"/>
    <n v="0"/>
    <n v="0"/>
    <n v="11949.861000000001"/>
    <s v="Tonelada métrica"/>
    <n v="749.75599707204867"/>
    <n v="0"/>
    <s v="Oficializado"/>
  </r>
  <r>
    <x v="31"/>
    <s v="FROTA 01"/>
    <x v="7"/>
    <x v="7"/>
    <d v="1901-08-02T00:00:00"/>
    <n v="90"/>
    <x v="5"/>
    <s v="CA1014KS115"/>
    <s v="02/08/2023"/>
    <s v="00:00:00"/>
    <s v="02/08/2023"/>
    <s v="23:59:59"/>
    <n v="24.000000000000004"/>
    <n v="11.68"/>
    <n v="11.68"/>
    <n v="0"/>
    <n v="0"/>
    <n v="0"/>
    <n v="0"/>
    <n v="12.320000000000002"/>
    <n v="3.8297222222222218"/>
    <n v="3.8297222222222218"/>
    <n v="0"/>
    <n v="8.4902777777777771"/>
    <n v="8.4902777777777771"/>
    <n v="6.8802777777777777"/>
    <n v="1.61"/>
    <n v="0"/>
    <n v="0"/>
    <n v="0"/>
    <n v="51.333333333333329"/>
    <n v="68.914592352092342"/>
    <n v="35.376157407407398"/>
    <n v="42.093013647693937"/>
    <n v="0"/>
    <n v="0"/>
    <n v="1"/>
    <n v="0.18962866023229186"/>
    <n v="0"/>
    <n v="8.4902777777777771"/>
    <n v="11.68"/>
    <n v="8.4902777777777771"/>
    <n v="11.68"/>
    <n v="1"/>
    <n v="0"/>
    <n v="4466.79"/>
    <s v="Tonelada métrica"/>
    <n v="526.10646163913088"/>
    <n v="0"/>
    <s v="Oficializado"/>
  </r>
  <r>
    <x v="31"/>
    <s v="FROTA 01"/>
    <x v="7"/>
    <x v="7"/>
    <d v="1901-08-02T00:00:00"/>
    <n v="90"/>
    <x v="6"/>
    <s v="CA1014KS116"/>
    <s v="02/08/2023"/>
    <s v="00:00:00"/>
    <s v="02/08/2023"/>
    <s v="23:59:59"/>
    <n v="24"/>
    <n v="9.862222222222222"/>
    <n v="0"/>
    <n v="0"/>
    <n v="9.862222222222222"/>
    <n v="9.862222222222222"/>
    <n v="0"/>
    <n v="14.13777777777778"/>
    <n v="5.8125"/>
    <n v="5.8125"/>
    <n v="0"/>
    <n v="8.325277777777778"/>
    <n v="8.325277777777778"/>
    <n v="6.900555555555556"/>
    <n v="1.4247222222222222"/>
    <n v="0"/>
    <n v="0"/>
    <n v="0"/>
    <n v="58.907407407407419"/>
    <n v="58.886749449858534"/>
    <n v="34.688657407407405"/>
    <n v="100"/>
    <n v="0"/>
    <n v="0"/>
    <n v="0"/>
    <n v="0.17113209435787927"/>
    <n v="0"/>
    <n v="8.325277777777778"/>
    <n v="0"/>
    <n v="8.325277777777778"/>
    <n v="9.862222222222222"/>
    <n v="1"/>
    <n v="1"/>
    <n v="6273.0309999999999"/>
    <s v="Tonelada métrica"/>
    <n v="753.49209569250252"/>
    <n v="0"/>
    <s v="Oficializado"/>
  </r>
  <r>
    <x v="31"/>
    <s v="FROTA 01"/>
    <x v="7"/>
    <x v="7"/>
    <d v="1901-08-02T00:00:00"/>
    <n v="90"/>
    <x v="7"/>
    <s v="CA1014KS117"/>
    <s v="02/08/2023"/>
    <s v="00:00:00"/>
    <s v="02/08/2023"/>
    <s v="23:59:59"/>
    <n v="24.000000000000004"/>
    <n v="0"/>
    <n v="0"/>
    <n v="0"/>
    <n v="0"/>
    <n v="0"/>
    <n v="0"/>
    <n v="24.000000000000004"/>
    <n v="10.161111111111113"/>
    <n v="10.161111111111113"/>
    <n v="0"/>
    <n v="13.838888888888887"/>
    <n v="13.707222222222219"/>
    <n v="13.183888888888887"/>
    <n v="0.52333333333333343"/>
    <n v="0.13166666666666665"/>
    <n v="0"/>
    <n v="0.13166666666666665"/>
    <n v="100"/>
    <n v="57.662037037037017"/>
    <n v="57.662037037037017"/>
    <n v="100"/>
    <n v="0"/>
    <n v="0"/>
    <n v="0"/>
    <n v="3.7816138097149753E-2"/>
    <n v="0"/>
    <n v="13.838888888888887"/>
    <n v="0"/>
    <n v="13.838888888888887"/>
    <n v="0"/>
    <n v="0"/>
    <n v="0"/>
    <n v="7197.5590000000002"/>
    <s v="Tonelada métrica"/>
    <n v="520.09659574468083"/>
    <n v="0"/>
    <s v="Oficializado"/>
  </r>
  <r>
    <x v="31"/>
    <s v="FROTA 01"/>
    <x v="7"/>
    <x v="7"/>
    <d v="1901-08-02T00:00:00"/>
    <n v="90"/>
    <x v="8"/>
    <s v="CA1014KS118"/>
    <s v="02/08/2023"/>
    <s v="00:00:00"/>
    <s v="02/08/2023"/>
    <s v="23:59:59"/>
    <n v="24"/>
    <n v="0"/>
    <n v="0"/>
    <n v="0"/>
    <n v="0"/>
    <n v="0"/>
    <n v="0"/>
    <n v="24"/>
    <n v="6.4908333333333328"/>
    <n v="6.4908333333333328"/>
    <n v="0"/>
    <n v="17.509166666666665"/>
    <n v="17.43277777777778"/>
    <n v="14.217499999999999"/>
    <n v="3.2152777777777777"/>
    <n v="7.6388888888888895E-2"/>
    <n v="0"/>
    <n v="7.6388888888888895E-2"/>
    <n v="100"/>
    <n v="72.9548611111111"/>
    <n v="72.9548611111111"/>
    <n v="100"/>
    <n v="0"/>
    <n v="0"/>
    <n v="0"/>
    <n v="0.18363396950803548"/>
    <n v="0"/>
    <n v="17.509166666666665"/>
    <n v="0"/>
    <n v="17.509166666666665"/>
    <n v="0"/>
    <n v="0"/>
    <n v="0"/>
    <n v="11582.243"/>
    <s v="Tonelada métrica"/>
    <n v="661.49595925943549"/>
    <n v="0"/>
    <s v="Oficializado"/>
  </r>
  <r>
    <x v="31"/>
    <s v="FROTA 02"/>
    <x v="7"/>
    <x v="7"/>
    <d v="1901-08-02T00:00:00"/>
    <n v="90"/>
    <x v="9"/>
    <s v="CA1014KS119"/>
    <s v="02/08/2023"/>
    <s v="00:00:00"/>
    <s v="02/08/2023"/>
    <s v="23:59:59"/>
    <n v="23.999999999999996"/>
    <n v="0"/>
    <n v="0"/>
    <n v="0"/>
    <n v="0"/>
    <n v="0"/>
    <n v="0"/>
    <n v="23.999999999999996"/>
    <n v="6.2249999999999996"/>
    <n v="6.2249999999999996"/>
    <n v="0"/>
    <n v="17.774999999999999"/>
    <n v="17.774999999999999"/>
    <n v="14.844166666666666"/>
    <n v="2.9308333333333336"/>
    <n v="0"/>
    <n v="0"/>
    <n v="0"/>
    <n v="100"/>
    <n v="74.062500000000014"/>
    <n v="74.062500000000014"/>
    <n v="100"/>
    <n v="0"/>
    <n v="0"/>
    <n v="0"/>
    <n v="0.16488513830285986"/>
    <n v="0"/>
    <n v="17.774999999999999"/>
    <n v="0"/>
    <n v="17.774999999999999"/>
    <n v="0"/>
    <n v="0"/>
    <n v="0"/>
    <n v="16912.411"/>
    <s v="Tonelada métrica"/>
    <n v="951.47178621659589"/>
    <n v="0"/>
    <s v="Oficializado"/>
  </r>
  <r>
    <x v="31"/>
    <s v="FROTA 02"/>
    <x v="7"/>
    <x v="7"/>
    <d v="1901-08-02T00:00:00"/>
    <n v="90"/>
    <x v="10"/>
    <s v="CA1014KS120"/>
    <s v="02/08/2023"/>
    <s v="00:00:00"/>
    <s v="02/08/2023"/>
    <s v="23:59:59"/>
    <n v="24.000000000000007"/>
    <n v="4.4794444444444448"/>
    <n v="4.4794444444444448"/>
    <n v="0"/>
    <n v="0"/>
    <n v="0"/>
    <n v="0"/>
    <n v="19.520555555555557"/>
    <n v="5.2313888888888886"/>
    <n v="5.2313888888888886"/>
    <n v="0"/>
    <n v="14.289166666666667"/>
    <n v="14.289166666666667"/>
    <n v="12.080277777777779"/>
    <n v="2.2088888888888891"/>
    <n v="0"/>
    <n v="0"/>
    <n v="0"/>
    <n v="81.335648148148138"/>
    <n v="73.200614736602432"/>
    <n v="59.538194444444429"/>
    <n v="76.133319519883955"/>
    <n v="0"/>
    <n v="0"/>
    <n v="1"/>
    <n v="0.15458486421337067"/>
    <n v="0"/>
    <n v="14.289166666666667"/>
    <n v="4.4794444444444448"/>
    <n v="14.289166666666667"/>
    <n v="4.4794444444444448"/>
    <n v="1"/>
    <n v="0"/>
    <n v="11053.941000000001"/>
    <s v="Tonelada métrica"/>
    <n v="773.58891934449218"/>
    <n v="0"/>
    <s v="Oficializado"/>
  </r>
  <r>
    <x v="31"/>
    <s v="FROTA 02"/>
    <x v="7"/>
    <x v="7"/>
    <d v="1901-08-02T00:00:00"/>
    <n v="90"/>
    <x v="11"/>
    <s v="CA1014KS121"/>
    <s v="02/08/2023"/>
    <s v="00:00:00"/>
    <s v="02/08/2023"/>
    <s v="23:59:59"/>
    <n v="24"/>
    <n v="0"/>
    <n v="0"/>
    <n v="0"/>
    <n v="0"/>
    <n v="0"/>
    <n v="0"/>
    <n v="24"/>
    <n v="9.0608333333333331"/>
    <n v="9.0608333333333331"/>
    <n v="0"/>
    <n v="14.939166666666669"/>
    <n v="14.939166666666669"/>
    <n v="13.774166666666668"/>
    <n v="1.165"/>
    <n v="0"/>
    <n v="0"/>
    <n v="0"/>
    <n v="100"/>
    <n v="62.246527777777786"/>
    <n v="62.246527777777786"/>
    <n v="100"/>
    <n v="0"/>
    <n v="0"/>
    <n v="0"/>
    <n v="7.7982930774808945E-2"/>
    <n v="0"/>
    <n v="14.939166666666669"/>
    <n v="0"/>
    <n v="14.939166666666669"/>
    <n v="0"/>
    <n v="0"/>
    <n v="0"/>
    <n v="11857.174999999999"/>
    <s v="Tonelada métrica"/>
    <n v="793.69721648909501"/>
    <n v="0"/>
    <s v="Oficializado"/>
  </r>
  <r>
    <x v="31"/>
    <s v="FROTA 02"/>
    <x v="7"/>
    <x v="7"/>
    <d v="1901-08-02T00:00:00"/>
    <n v="90"/>
    <x v="12"/>
    <s v="CA1014KS122"/>
    <s v="02/08/2023"/>
    <s v="00:00:00"/>
    <s v="02/08/2023"/>
    <s v="23:59:59"/>
    <n v="23.999999999999996"/>
    <n v="0"/>
    <n v="0"/>
    <n v="0"/>
    <n v="0"/>
    <n v="0"/>
    <n v="0"/>
    <n v="23.999999999999996"/>
    <n v="7.7166666666666686"/>
    <n v="7.7166666666666686"/>
    <n v="0"/>
    <n v="16.283333333333331"/>
    <n v="16.283333333333331"/>
    <n v="13.726944444444444"/>
    <n v="2.5563888888888893"/>
    <n v="0"/>
    <n v="0"/>
    <n v="0"/>
    <n v="100"/>
    <n v="67.847222222222229"/>
    <n v="67.847222222222229"/>
    <n v="100"/>
    <n v="0"/>
    <n v="0"/>
    <n v="0"/>
    <n v="0.15699419993176394"/>
    <n v="0"/>
    <n v="16.283333333333331"/>
    <n v="0"/>
    <n v="16.283333333333331"/>
    <n v="0"/>
    <n v="0"/>
    <n v="0"/>
    <n v="13698.775"/>
    <s v="Tonelada métrica"/>
    <n v="841.27584442169882"/>
    <n v="0"/>
    <s v="Oficializado"/>
  </r>
  <r>
    <x v="31"/>
    <s v="FROTA 02"/>
    <x v="7"/>
    <x v="7"/>
    <d v="1901-08-02T00:00:00"/>
    <n v="90"/>
    <x v="13"/>
    <s v="CA1014KS123"/>
    <s v="02/08/2023"/>
    <s v="00:00:00"/>
    <s v="02/08/2023"/>
    <s v="23:59:59"/>
    <n v="24"/>
    <n v="0"/>
    <n v="0"/>
    <n v="0"/>
    <n v="0"/>
    <n v="0"/>
    <n v="0"/>
    <n v="24"/>
    <n v="6.8455555555555563"/>
    <n v="6.8455555555555563"/>
    <n v="0"/>
    <n v="17.154444444444444"/>
    <n v="16.950277777777778"/>
    <n v="15.20888888888889"/>
    <n v="1.7413888888888891"/>
    <n v="0.20416666666666666"/>
    <n v="0"/>
    <n v="0.20416666666666666"/>
    <n v="100"/>
    <n v="71.476851851851848"/>
    <n v="71.476851851851848"/>
    <n v="100"/>
    <n v="0"/>
    <n v="0"/>
    <n v="0"/>
    <n v="0.10151240365308635"/>
    <n v="0"/>
    <n v="17.154444444444444"/>
    <n v="0"/>
    <n v="17.154444444444444"/>
    <n v="0"/>
    <n v="0"/>
    <n v="0"/>
    <n v="13220.138999999999"/>
    <s v="Tonelada métrica"/>
    <n v="770.65387006930519"/>
    <n v="0"/>
    <s v="Oficializado"/>
  </r>
  <r>
    <x v="31"/>
    <s v="FROTA 01"/>
    <x v="7"/>
    <x v="7"/>
    <d v="1901-08-03T00:00:00"/>
    <n v="90"/>
    <x v="0"/>
    <s v="CA1014KS110"/>
    <s v="03/08/2023"/>
    <s v="00:00:00"/>
    <s v="03/08/2023"/>
    <s v="23:59:59"/>
    <n v="23.999999999999996"/>
    <n v="0"/>
    <n v="0"/>
    <n v="0"/>
    <n v="0"/>
    <n v="0"/>
    <n v="0"/>
    <n v="23.999999999999996"/>
    <n v="4.5691666666666659"/>
    <n v="4.5691666666666659"/>
    <n v="0"/>
    <n v="19.430833333333336"/>
    <n v="19.430833333333336"/>
    <n v="16.913055555555559"/>
    <n v="2.5177777777777779"/>
    <n v="0"/>
    <n v="0"/>
    <n v="0"/>
    <n v="100"/>
    <n v="80.961805555555571"/>
    <n v="80.961805555555571"/>
    <n v="100"/>
    <n v="0"/>
    <n v="0"/>
    <n v="0"/>
    <n v="0.12957641777815898"/>
    <n v="0"/>
    <n v="19.430833333333336"/>
    <n v="0"/>
    <n v="19.430833333333336"/>
    <n v="0"/>
    <n v="0"/>
    <n v="0"/>
    <n v="14154.305"/>
    <s v="Tonelada métrica"/>
    <n v="728.44559763262873"/>
    <n v="0"/>
    <s v="Oficializado"/>
  </r>
  <r>
    <x v="31"/>
    <s v="FROTA 01"/>
    <x v="7"/>
    <x v="7"/>
    <d v="1901-08-03T00:00:00"/>
    <n v="90"/>
    <x v="1"/>
    <s v="CA1014KS111"/>
    <s v="03/08/2023"/>
    <s v="00:00:00"/>
    <s v="03/08/2023"/>
    <s v="23:59:59"/>
    <n v="24.000000000000004"/>
    <n v="0"/>
    <n v="0"/>
    <n v="0"/>
    <n v="0"/>
    <n v="0"/>
    <n v="0"/>
    <n v="24.000000000000004"/>
    <n v="3.7202777777777776"/>
    <n v="3.7202777777777776"/>
    <n v="0"/>
    <n v="20.279722222222219"/>
    <n v="20.279722222222219"/>
    <n v="17.371388888888891"/>
    <n v="2.9083333333333332"/>
    <n v="0"/>
    <n v="0"/>
    <n v="0"/>
    <n v="100"/>
    <n v="84.498842592592567"/>
    <n v="84.498842592592567"/>
    <n v="100"/>
    <n v="0"/>
    <n v="0"/>
    <n v="0"/>
    <n v="0.14341090580355309"/>
    <n v="0"/>
    <n v="20.279722222222219"/>
    <n v="0"/>
    <n v="20.279722222222219"/>
    <n v="0"/>
    <n v="0"/>
    <n v="0"/>
    <n v="11348.895"/>
    <s v="Tonelada métrica"/>
    <n v="559.6178722588246"/>
    <n v="0"/>
    <s v="Oficializado"/>
  </r>
  <r>
    <x v="31"/>
    <s v="FROTA 01"/>
    <x v="7"/>
    <x v="7"/>
    <d v="1901-08-03T00:00:00"/>
    <n v="90"/>
    <x v="2"/>
    <s v="CA1014KS112"/>
    <s v="03/08/2023"/>
    <s v="00:00:00"/>
    <s v="03/08/2023"/>
    <s v="23:59:59"/>
    <n v="24"/>
    <n v="0"/>
    <n v="0"/>
    <n v="0"/>
    <n v="0"/>
    <n v="0"/>
    <n v="0"/>
    <n v="24"/>
    <n v="6.0363888888888884"/>
    <n v="6.0363888888888884"/>
    <n v="0"/>
    <n v="17.963611111111113"/>
    <n v="17.963611111111113"/>
    <n v="15.35027777777778"/>
    <n v="2.6133333333333333"/>
    <n v="0"/>
    <n v="0"/>
    <n v="0"/>
    <n v="100"/>
    <n v="74.848379629629633"/>
    <n v="74.848379629629633"/>
    <n v="100"/>
    <n v="0"/>
    <n v="0"/>
    <n v="0"/>
    <n v="0.14547928682985664"/>
    <n v="0"/>
    <n v="17.963611111111113"/>
    <n v="0"/>
    <n v="17.963611111111113"/>
    <n v="0"/>
    <n v="0"/>
    <n v="0"/>
    <n v="12064.307000000001"/>
    <s v="Tonelada métrica"/>
    <n v="671.59698155221213"/>
    <n v="0"/>
    <s v="Oficializado"/>
  </r>
  <r>
    <x v="31"/>
    <s v="FROTA 01"/>
    <x v="7"/>
    <x v="7"/>
    <d v="1901-08-03T00:00:00"/>
    <n v="90"/>
    <x v="3"/>
    <s v="CA1014KS113"/>
    <s v="03/08/2023"/>
    <s v="00:00:00"/>
    <s v="03/08/2023"/>
    <s v="23:59:59"/>
    <n v="24.000000000000007"/>
    <n v="0.17083333333333334"/>
    <n v="0"/>
    <n v="0"/>
    <n v="0.17083333333333334"/>
    <n v="0.17083333333333334"/>
    <n v="0"/>
    <n v="23.829166666666673"/>
    <n v="6.568888888888889"/>
    <n v="6.568888888888889"/>
    <n v="0"/>
    <n v="17.260277777777777"/>
    <n v="17.211388888888887"/>
    <n v="15.514444444444443"/>
    <n v="1.6969444444444444"/>
    <n v="4.8888888888888891E-2"/>
    <n v="0"/>
    <n v="4.8888888888888891E-2"/>
    <n v="99.288194444444443"/>
    <n v="72.433409104155714"/>
    <n v="71.917824074074048"/>
    <n v="100"/>
    <n v="0"/>
    <n v="0"/>
    <n v="0"/>
    <n v="9.8315013598982898E-2"/>
    <n v="0"/>
    <n v="17.260277777777777"/>
    <n v="0"/>
    <n v="17.260277777777777"/>
    <n v="0.17083333333333334"/>
    <n v="1"/>
    <n v="1"/>
    <n v="11740.876"/>
    <s v="Tonelada métrica"/>
    <n v="680.22520559409077"/>
    <n v="0"/>
    <s v="Oficializado"/>
  </r>
  <r>
    <x v="31"/>
    <s v="FROTA 01"/>
    <x v="7"/>
    <x v="7"/>
    <d v="1901-08-03T00:00:00"/>
    <n v="90"/>
    <x v="4"/>
    <s v="CA1014KS114"/>
    <s v="03/08/2023"/>
    <s v="00:00:00"/>
    <s v="03/08/2023"/>
    <s v="23:59:59"/>
    <n v="24.000000000000004"/>
    <n v="0.52916666666666667"/>
    <n v="0.52916666666666667"/>
    <n v="0"/>
    <n v="0"/>
    <n v="0"/>
    <n v="0"/>
    <n v="23.470833333333339"/>
    <n v="10.434444444444445"/>
    <n v="10.434444444444445"/>
    <n v="0"/>
    <n v="13.03638888888889"/>
    <n v="13.03638888888889"/>
    <n v="12.267222222222223"/>
    <n v="0.76916666666666667"/>
    <n v="0"/>
    <n v="0"/>
    <n v="0"/>
    <n v="97.7951388888889"/>
    <n v="55.542931534410314"/>
    <n v="54.318287037037038"/>
    <n v="96.09918912277827"/>
    <n v="0"/>
    <n v="0"/>
    <n v="1"/>
    <n v="5.9001512859304078E-2"/>
    <n v="0"/>
    <n v="13.03638888888889"/>
    <n v="0.52916666666666667"/>
    <n v="13.03638888888889"/>
    <n v="0.52916666666666667"/>
    <n v="1"/>
    <n v="0"/>
    <n v="12201.321"/>
    <s v="Tonelada métrica"/>
    <n v="935.94331252264033"/>
    <n v="0"/>
    <s v="Oficializado"/>
  </r>
  <r>
    <x v="31"/>
    <s v="FROTA 01"/>
    <x v="7"/>
    <x v="7"/>
    <d v="1901-08-03T00:00:00"/>
    <n v="90"/>
    <x v="5"/>
    <s v="CA1014KS115"/>
    <s v="03/08/2023"/>
    <s v="00:00:00"/>
    <s v="03/08/2023"/>
    <s v="23:59:59"/>
    <n v="24.000000000000004"/>
    <n v="0"/>
    <n v="0"/>
    <n v="0"/>
    <n v="0"/>
    <n v="0"/>
    <n v="0"/>
    <n v="24.000000000000004"/>
    <n v="6.0972222222222223"/>
    <n v="6.0972222222222223"/>
    <n v="0"/>
    <n v="17.902777777777779"/>
    <n v="17.902777777777779"/>
    <n v="15.181388888888888"/>
    <n v="2.7213888888888889"/>
    <n v="0"/>
    <n v="0"/>
    <n v="0"/>
    <n v="100"/>
    <n v="74.594907407407391"/>
    <n v="74.594907407407391"/>
    <n v="100"/>
    <n v="0"/>
    <n v="0"/>
    <n v="0"/>
    <n v="0.15200930954228084"/>
    <n v="0"/>
    <n v="17.902777777777779"/>
    <n v="0"/>
    <n v="17.902777777777779"/>
    <n v="0"/>
    <n v="0"/>
    <n v="0"/>
    <n v="14866.794"/>
    <s v="Tonelada métrica"/>
    <n v="830.41828394103948"/>
    <n v="0"/>
    <s v="Oficializado"/>
  </r>
  <r>
    <x v="31"/>
    <s v="FROTA 01"/>
    <x v="7"/>
    <x v="7"/>
    <d v="1901-08-03T00:00:00"/>
    <n v="90"/>
    <x v="6"/>
    <s v="CA1014KS116"/>
    <s v="03/08/2023"/>
    <s v="00:00:00"/>
    <s v="03/08/2023"/>
    <s v="23:59:59"/>
    <n v="23.999999999999993"/>
    <n v="0"/>
    <n v="0"/>
    <n v="0"/>
    <n v="0"/>
    <n v="0"/>
    <n v="0"/>
    <n v="23.999999999999993"/>
    <n v="6.5083333333333337"/>
    <n v="6.5083333333333337"/>
    <n v="0"/>
    <n v="17.491666666666667"/>
    <n v="17.491666666666667"/>
    <n v="15.836111111111109"/>
    <n v="1.6555555555555554"/>
    <n v="0"/>
    <n v="0"/>
    <n v="0"/>
    <n v="100"/>
    <n v="72.881944444444471"/>
    <n v="72.881944444444471"/>
    <n v="100"/>
    <n v="0"/>
    <n v="0"/>
    <n v="0"/>
    <n v="9.4648245196125136E-2"/>
    <n v="0"/>
    <n v="17.491666666666667"/>
    <n v="0"/>
    <n v="17.491666666666667"/>
    <n v="0"/>
    <n v="0"/>
    <n v="0"/>
    <n v="13067.771000000001"/>
    <s v="Tonelada métrica"/>
    <n v="747.08552644116276"/>
    <n v="0"/>
    <s v="Oficializado"/>
  </r>
  <r>
    <x v="31"/>
    <s v="FROTA 01"/>
    <x v="7"/>
    <x v="7"/>
    <d v="1901-08-03T00:00:00"/>
    <n v="90"/>
    <x v="7"/>
    <s v="CA1014KS117"/>
    <s v="03/08/2023"/>
    <s v="00:00:00"/>
    <s v="03/08/2023"/>
    <s v="23:59:59"/>
    <n v="24"/>
    <n v="4.9197222222222221"/>
    <n v="4.9197222222222221"/>
    <n v="0"/>
    <n v="0"/>
    <n v="0"/>
    <n v="0"/>
    <n v="19.080277777777777"/>
    <n v="4.1327777777777781"/>
    <n v="4.1327777777777781"/>
    <n v="0"/>
    <n v="14.947499999999998"/>
    <n v="14.947499999999998"/>
    <n v="14.564722222222221"/>
    <n v="0.38277777777777777"/>
    <n v="0"/>
    <n v="0"/>
    <n v="0"/>
    <n v="79.501157407407405"/>
    <n v="78.340054448310497"/>
    <n v="62.281249999999986"/>
    <n v="75.236990017057678"/>
    <n v="0"/>
    <n v="0"/>
    <n v="1"/>
    <n v="2.5608147033134493E-2"/>
    <n v="0"/>
    <n v="14.947499999999998"/>
    <n v="4.9197222222222221"/>
    <n v="14.947499999999998"/>
    <n v="4.9197222222222221"/>
    <n v="1"/>
    <n v="0"/>
    <n v="8075.3710000000001"/>
    <s v="Tonelada métrica"/>
    <n v="540.24893794949026"/>
    <n v="0"/>
    <s v="Oficializado"/>
  </r>
  <r>
    <x v="31"/>
    <s v="FROTA 01"/>
    <x v="7"/>
    <x v="7"/>
    <d v="1901-08-03T00:00:00"/>
    <n v="90"/>
    <x v="8"/>
    <s v="CA1014KS118"/>
    <s v="03/08/2023"/>
    <s v="00:00:00"/>
    <s v="03/08/2023"/>
    <s v="23:59:59"/>
    <n v="24"/>
    <n v="0"/>
    <n v="0"/>
    <n v="0"/>
    <n v="0"/>
    <n v="0"/>
    <n v="0"/>
    <n v="24"/>
    <n v="6.2374999999999998"/>
    <n v="6.2374999999999998"/>
    <n v="0"/>
    <n v="17.762499999999999"/>
    <n v="17.761388888888888"/>
    <n v="14.731111111111113"/>
    <n v="3.0302777777777781"/>
    <n v="1.1111111111111111E-3"/>
    <n v="0"/>
    <n v="1.1111111111111111E-3"/>
    <n v="100"/>
    <n v="74.010416666666671"/>
    <n v="74.010416666666671"/>
    <n v="100"/>
    <n v="0"/>
    <n v="0"/>
    <n v="0"/>
    <n v="0.17059973414653221"/>
    <n v="0"/>
    <n v="17.762499999999999"/>
    <n v="0"/>
    <n v="17.762499999999999"/>
    <n v="0"/>
    <n v="0"/>
    <n v="0"/>
    <n v="14769.306"/>
    <s v="Tonelada métrica"/>
    <n v="831.48802251935217"/>
    <n v="0"/>
    <s v="Oficializado"/>
  </r>
  <r>
    <x v="31"/>
    <s v="FROTA 02"/>
    <x v="7"/>
    <x v="7"/>
    <d v="1901-08-03T00:00:00"/>
    <n v="90"/>
    <x v="9"/>
    <s v="CA1014KS119"/>
    <s v="03/08/2023"/>
    <s v="00:00:00"/>
    <s v="03/08/2023"/>
    <s v="23:59:59"/>
    <n v="24.000000000000004"/>
    <n v="0"/>
    <n v="0"/>
    <n v="0"/>
    <n v="0"/>
    <n v="0"/>
    <n v="0"/>
    <n v="24.000000000000004"/>
    <n v="6.984166666666666"/>
    <n v="6.984166666666666"/>
    <n v="0"/>
    <n v="17.01583333333333"/>
    <n v="17.01583333333333"/>
    <n v="13.549166666666666"/>
    <n v="3.4666666666666672"/>
    <n v="0"/>
    <n v="0"/>
    <n v="0"/>
    <n v="100"/>
    <n v="70.899305555555529"/>
    <n v="70.899305555555529"/>
    <n v="100"/>
    <n v="0"/>
    <n v="0"/>
    <n v="0"/>
    <n v="0.20373181840442733"/>
    <n v="0"/>
    <n v="17.01583333333333"/>
    <n v="0"/>
    <n v="17.01583333333333"/>
    <n v="0"/>
    <n v="0"/>
    <n v="0"/>
    <n v="13523.07"/>
    <s v="Tonelada métrica"/>
    <n v="794.73451197414192"/>
    <n v="0"/>
    <s v="Oficializado"/>
  </r>
  <r>
    <x v="31"/>
    <s v="FROTA 02"/>
    <x v="7"/>
    <x v="7"/>
    <d v="1901-08-03T00:00:00"/>
    <n v="90"/>
    <x v="10"/>
    <s v="CA1014KS120"/>
    <s v="03/08/2023"/>
    <s v="00:00:00"/>
    <s v="03/08/2023"/>
    <s v="23:59:59"/>
    <n v="23.999999999999996"/>
    <n v="0"/>
    <n v="0"/>
    <n v="0"/>
    <n v="0"/>
    <n v="0"/>
    <n v="0"/>
    <n v="23.999999999999996"/>
    <n v="7.4152777777777779"/>
    <n v="7.4152777777777779"/>
    <n v="0"/>
    <n v="16.584722222222222"/>
    <n v="16.584722222222222"/>
    <n v="15.553055555555558"/>
    <n v="1.0316666666666667"/>
    <n v="0"/>
    <n v="0"/>
    <n v="0"/>
    <n v="100"/>
    <n v="69.103009259259267"/>
    <n v="69.103009259259267"/>
    <n v="100"/>
    <n v="0"/>
    <n v="0"/>
    <n v="0"/>
    <n v="6.2205845406582368E-2"/>
    <n v="0"/>
    <n v="16.584722222222222"/>
    <n v="0"/>
    <n v="16.584722222222222"/>
    <n v="0"/>
    <n v="0"/>
    <n v="0"/>
    <n v="12502.87"/>
    <s v="Tonelada métrica"/>
    <n v="753.87877062222651"/>
    <n v="0"/>
    <s v="Oficializado"/>
  </r>
  <r>
    <x v="31"/>
    <s v="FROTA 02"/>
    <x v="7"/>
    <x v="7"/>
    <d v="1901-08-03T00:00:00"/>
    <n v="90"/>
    <x v="11"/>
    <s v="CA1014KS121"/>
    <s v="03/08/2023"/>
    <s v="00:00:00"/>
    <s v="03/08/2023"/>
    <s v="23:59:59"/>
    <n v="24"/>
    <n v="0"/>
    <n v="0"/>
    <n v="0"/>
    <n v="0"/>
    <n v="0"/>
    <n v="0"/>
    <n v="24"/>
    <n v="5.8119444444444444"/>
    <n v="5.8119444444444444"/>
    <n v="0"/>
    <n v="18.188055555555557"/>
    <n v="18.13388888888889"/>
    <n v="16.197500000000002"/>
    <n v="1.9363888888888889"/>
    <n v="5.4166666666666669E-2"/>
    <n v="0"/>
    <n v="5.4166666666666669E-2"/>
    <n v="100"/>
    <n v="75.783564814814824"/>
    <n v="75.783564814814824"/>
    <n v="100"/>
    <n v="0"/>
    <n v="0"/>
    <n v="0"/>
    <n v="0.10646486552529895"/>
    <n v="0"/>
    <n v="18.188055555555557"/>
    <n v="0"/>
    <n v="18.188055555555557"/>
    <n v="0"/>
    <n v="0"/>
    <n v="0"/>
    <n v="14890.686"/>
    <s v="Tonelada métrica"/>
    <n v="818.70686806054061"/>
    <n v="0"/>
    <s v="Oficializado"/>
  </r>
  <r>
    <x v="31"/>
    <s v="FROTA 02"/>
    <x v="7"/>
    <x v="7"/>
    <d v="1901-08-03T00:00:00"/>
    <n v="90"/>
    <x v="12"/>
    <s v="CA1014KS122"/>
    <s v="03/08/2023"/>
    <s v="00:00:00"/>
    <s v="03/08/2023"/>
    <s v="23:59:59"/>
    <n v="23.999999999999996"/>
    <n v="3.4877777777777776"/>
    <n v="0"/>
    <n v="0"/>
    <n v="3.4877777777777776"/>
    <n v="3.4877777777777776"/>
    <n v="0"/>
    <n v="20.512222222222221"/>
    <n v="5.8961111111111109"/>
    <n v="5.8961111111111109"/>
    <n v="0"/>
    <n v="14.616111111111113"/>
    <n v="14.616111111111113"/>
    <n v="11.960555555555558"/>
    <n v="2.6555555555555554"/>
    <n v="0"/>
    <n v="0"/>
    <n v="0"/>
    <n v="85.467592592592595"/>
    <n v="71.255619955582048"/>
    <n v="60.900462962962976"/>
    <n v="100"/>
    <n v="0"/>
    <n v="0"/>
    <n v="0"/>
    <n v="0.18168687521380514"/>
    <n v="0"/>
    <n v="14.616111111111113"/>
    <n v="0"/>
    <n v="14.616111111111113"/>
    <n v="3.4877777777777776"/>
    <n v="1"/>
    <n v="1"/>
    <n v="11456.263999999999"/>
    <s v="Tonelada métrica"/>
    <n v="783.81068075563496"/>
    <n v="0"/>
    <s v="Oficializado"/>
  </r>
  <r>
    <x v="31"/>
    <s v="FROTA 02"/>
    <x v="7"/>
    <x v="7"/>
    <d v="1901-08-03T00:00:00"/>
    <n v="90"/>
    <x v="13"/>
    <s v="CA1014KS123"/>
    <s v="03/08/2023"/>
    <s v="00:00:00"/>
    <s v="03/08/2023"/>
    <s v="23:59:59"/>
    <n v="24.000000000000004"/>
    <n v="0"/>
    <n v="0"/>
    <n v="0"/>
    <n v="0"/>
    <n v="0"/>
    <n v="0"/>
    <n v="24.000000000000004"/>
    <n v="7.0294444444444437"/>
    <n v="7.0294444444444437"/>
    <n v="0"/>
    <n v="16.970555555555553"/>
    <n v="16.970555555555553"/>
    <n v="15.440277777777778"/>
    <n v="1.5302777777777781"/>
    <n v="0"/>
    <n v="0"/>
    <n v="0"/>
    <n v="100"/>
    <n v="70.710648148148124"/>
    <n v="70.710648148148124"/>
    <n v="100"/>
    <n v="0"/>
    <n v="0"/>
    <n v="0"/>
    <n v="9.0172521033162048E-2"/>
    <n v="0"/>
    <n v="16.970555555555553"/>
    <n v="0"/>
    <n v="16.970555555555553"/>
    <n v="0"/>
    <n v="0"/>
    <n v="0"/>
    <n v="14224.475"/>
    <s v="Tonelada métrica"/>
    <n v="838.18558287229553"/>
    <n v="0"/>
    <s v="Oficializado"/>
  </r>
  <r>
    <x v="31"/>
    <s v="FROTA 01"/>
    <x v="7"/>
    <x v="7"/>
    <d v="1901-08-04T00:00:00"/>
    <n v="90"/>
    <x v="0"/>
    <s v="CA1014KS110"/>
    <s v="04/08/2023"/>
    <s v="00:00:00"/>
    <s v="04/08/2023"/>
    <s v="23:59:59"/>
    <n v="23.999999999999996"/>
    <n v="0"/>
    <n v="0"/>
    <n v="0"/>
    <n v="0"/>
    <n v="0"/>
    <n v="0"/>
    <n v="23.999999999999996"/>
    <n v="6.4936111111111101"/>
    <n v="6.4936111111111101"/>
    <n v="0"/>
    <n v="17.506388888888889"/>
    <n v="17.506388888888889"/>
    <n v="15.009166666666667"/>
    <n v="2.4972222222222222"/>
    <n v="0"/>
    <n v="0"/>
    <n v="0"/>
    <n v="100"/>
    <n v="72.943287037037052"/>
    <n v="72.943287037037052"/>
    <n v="100"/>
    <n v="0"/>
    <n v="0"/>
    <n v="0"/>
    <n v="0.1426463354648303"/>
    <n v="0"/>
    <n v="17.506388888888889"/>
    <n v="0"/>
    <n v="17.506388888888889"/>
    <n v="0"/>
    <n v="0"/>
    <n v="0"/>
    <n v="11277.066999999999"/>
    <s v="Tonelada métrica"/>
    <n v="644.16865588753262"/>
    <n v="0"/>
    <s v="Oficializado"/>
  </r>
  <r>
    <x v="31"/>
    <s v="FROTA 01"/>
    <x v="7"/>
    <x v="7"/>
    <d v="1901-08-04T00:00:00"/>
    <n v="90"/>
    <x v="1"/>
    <s v="CA1014KS111"/>
    <s v="04/08/2023"/>
    <s v="00:00:00"/>
    <s v="04/08/2023"/>
    <s v="23:59:59"/>
    <n v="24.000000000000004"/>
    <n v="0"/>
    <n v="0"/>
    <n v="0"/>
    <n v="0"/>
    <n v="0"/>
    <n v="0"/>
    <n v="24.000000000000004"/>
    <n v="6.3849999999999998"/>
    <n v="6.3849999999999998"/>
    <n v="0"/>
    <n v="17.614999999999998"/>
    <n v="17.614999999999998"/>
    <n v="15.413611111111109"/>
    <n v="2.2013888888888888"/>
    <n v="0"/>
    <n v="0"/>
    <n v="0"/>
    <n v="100"/>
    <n v="73.395833333333314"/>
    <n v="73.395833333333314"/>
    <n v="100"/>
    <n v="0"/>
    <n v="0"/>
    <n v="0"/>
    <n v="0.12497240357018956"/>
    <n v="0"/>
    <n v="17.614999999999998"/>
    <n v="0"/>
    <n v="17.614999999999998"/>
    <n v="0"/>
    <n v="0"/>
    <n v="0"/>
    <n v="11328.13"/>
    <s v="Tonelada métrica"/>
    <n v="643.09565711041728"/>
    <n v="0"/>
    <s v="Oficializado"/>
  </r>
  <r>
    <x v="31"/>
    <s v="FROTA 01"/>
    <x v="7"/>
    <x v="7"/>
    <d v="1901-08-04T00:00:00"/>
    <n v="90"/>
    <x v="2"/>
    <s v="CA1014KS112"/>
    <s v="04/08/2023"/>
    <s v="00:00:00"/>
    <s v="04/08/2023"/>
    <s v="23:59:59"/>
    <n v="24.000000000000004"/>
    <n v="0.45861111111111114"/>
    <n v="0"/>
    <n v="0"/>
    <n v="0.45861111111111114"/>
    <n v="0.45861111111111114"/>
    <n v="0"/>
    <n v="23.541388888888893"/>
    <n v="6.9563888888888901"/>
    <n v="6.9563888888888901"/>
    <n v="0"/>
    <n v="16.585000000000001"/>
    <n v="16.585000000000001"/>
    <n v="14.567222222222222"/>
    <n v="2.0177777777777779"/>
    <n v="0"/>
    <n v="0"/>
    <n v="0"/>
    <n v="98.089120370370381"/>
    <n v="70.450388795148029"/>
    <n v="69.104166666666657"/>
    <n v="100"/>
    <n v="0"/>
    <n v="0"/>
    <n v="0"/>
    <n v="0.12166281445750846"/>
    <n v="0"/>
    <n v="16.585000000000001"/>
    <n v="0"/>
    <n v="16.585000000000001"/>
    <n v="0.45861111111111114"/>
    <n v="1"/>
    <n v="1"/>
    <n v="10723.022000000001"/>
    <s v="Tonelada métrica"/>
    <n v="646.54941211938501"/>
    <n v="0"/>
    <s v="Oficializado"/>
  </r>
  <r>
    <x v="31"/>
    <s v="FROTA 01"/>
    <x v="7"/>
    <x v="7"/>
    <d v="1901-08-04T00:00:00"/>
    <n v="90"/>
    <x v="3"/>
    <s v="CA1014KS113"/>
    <s v="04/08/2023"/>
    <s v="00:00:00"/>
    <s v="04/08/2023"/>
    <s v="23:59:59"/>
    <n v="24.000000000000004"/>
    <n v="5.2216666666666667"/>
    <n v="0"/>
    <n v="0"/>
    <n v="5.2216666666666667"/>
    <n v="5.2216666666666667"/>
    <n v="0"/>
    <n v="18.77833333333334"/>
    <n v="6.786944444444444"/>
    <n v="6.786944444444444"/>
    <n v="0"/>
    <n v="11.99138888888889"/>
    <n v="11.99138888888889"/>
    <n v="10.59472222222222"/>
    <n v="1.3966666666666667"/>
    <n v="0"/>
    <n v="0"/>
    <n v="0"/>
    <n v="78.243055555555571"/>
    <n v="63.857578178160388"/>
    <n v="49.964120370370367"/>
    <n v="100"/>
    <n v="0"/>
    <n v="0"/>
    <n v="0"/>
    <n v="0.11647246866964719"/>
    <n v="0"/>
    <n v="11.99138888888889"/>
    <n v="0"/>
    <n v="11.99138888888889"/>
    <n v="5.2216666666666667"/>
    <n v="1"/>
    <n v="1"/>
    <n v="9158.1859999999997"/>
    <s v="Tonelada métrica"/>
    <n v="763.73021381083765"/>
    <n v="0"/>
    <s v="Oficializado"/>
  </r>
  <r>
    <x v="31"/>
    <s v="FROTA 01"/>
    <x v="7"/>
    <x v="7"/>
    <d v="1901-08-04T00:00:00"/>
    <n v="90"/>
    <x v="4"/>
    <s v="CA1014KS114"/>
    <s v="04/08/2023"/>
    <s v="00:00:00"/>
    <s v="04/08/2023"/>
    <s v="23:59:59"/>
    <n v="24.000000000000014"/>
    <n v="0"/>
    <n v="0"/>
    <n v="0"/>
    <n v="0"/>
    <n v="0"/>
    <n v="0"/>
    <n v="24.000000000000014"/>
    <n v="7.298055555555556"/>
    <n v="7.298055555555556"/>
    <n v="0"/>
    <n v="16.701944444444447"/>
    <n v="16.691388888888891"/>
    <n v="13.616388888888887"/>
    <n v="3.0749999999999997"/>
    <n v="1.0555555555555556E-2"/>
    <n v="0"/>
    <n v="1.0555555555555556E-2"/>
    <n v="100"/>
    <n v="69.591435185185162"/>
    <n v="69.591435185185162"/>
    <n v="100"/>
    <n v="0"/>
    <n v="0"/>
    <n v="0"/>
    <n v="0.1841102998652851"/>
    <n v="0"/>
    <n v="16.701944444444447"/>
    <n v="0"/>
    <n v="16.701944444444447"/>
    <n v="0"/>
    <n v="0"/>
    <n v="0"/>
    <n v="11465.004999999999"/>
    <s v="Tonelada métrica"/>
    <n v="686.44731983967245"/>
    <n v="0"/>
    <s v="Oficializado"/>
  </r>
  <r>
    <x v="31"/>
    <s v="FROTA 01"/>
    <x v="7"/>
    <x v="7"/>
    <d v="1901-08-04T00:00:00"/>
    <n v="90"/>
    <x v="5"/>
    <s v="CA1014KS115"/>
    <s v="04/08/2023"/>
    <s v="00:00:00"/>
    <s v="04/08/2023"/>
    <s v="23:59:59"/>
    <n v="23.999999999999996"/>
    <n v="2.5655555555555556"/>
    <n v="2.5655555555555556"/>
    <n v="0"/>
    <n v="0"/>
    <n v="0"/>
    <n v="0"/>
    <n v="21.434444444444441"/>
    <n v="6.5705555555555559"/>
    <n v="6.5705555555555559"/>
    <n v="0"/>
    <n v="14.863888888888889"/>
    <n v="14.863888888888889"/>
    <n v="13.256944444444443"/>
    <n v="1.6069444444444447"/>
    <n v="0"/>
    <n v="0"/>
    <n v="0"/>
    <n v="89.31018518518519"/>
    <n v="69.345808926442402"/>
    <n v="61.932870370370374"/>
    <n v="85.280336595161444"/>
    <n v="0"/>
    <n v="0"/>
    <n v="1"/>
    <n v="0.10811063352644368"/>
    <n v="0"/>
    <n v="14.863888888888889"/>
    <n v="2.5655555555555556"/>
    <n v="14.863888888888889"/>
    <n v="2.5655555555555556"/>
    <n v="1"/>
    <n v="0"/>
    <n v="9711.8269999999993"/>
    <s v="Tonelada métrica"/>
    <n v="653.38398803961866"/>
    <n v="0"/>
    <s v="Oficializado"/>
  </r>
  <r>
    <x v="31"/>
    <s v="FROTA 01"/>
    <x v="7"/>
    <x v="7"/>
    <d v="1901-08-04T00:00:00"/>
    <n v="90"/>
    <x v="6"/>
    <s v="CA1014KS116"/>
    <s v="04/08/2023"/>
    <s v="00:00:00"/>
    <s v="04/08/2023"/>
    <s v="23:59:59"/>
    <n v="24"/>
    <n v="1.2863888888888888"/>
    <n v="1.2863888888888888"/>
    <n v="0"/>
    <n v="0"/>
    <n v="0"/>
    <n v="0"/>
    <n v="22.71361111111111"/>
    <n v="7.1147222222222224"/>
    <n v="7.1147222222222224"/>
    <n v="0"/>
    <n v="15.598888888888888"/>
    <n v="15.598888888888888"/>
    <n v="13.728055555555555"/>
    <n v="1.8708333333333336"/>
    <n v="0"/>
    <n v="0"/>
    <n v="0"/>
    <n v="94.640046296296291"/>
    <n v="68.676393254167238"/>
    <n v="64.995370370370367"/>
    <n v="92.381594748877234"/>
    <n v="0"/>
    <n v="0"/>
    <n v="1"/>
    <n v="0.11993375596552464"/>
    <n v="0"/>
    <n v="15.598888888888888"/>
    <n v="1.2863888888888888"/>
    <n v="15.598888888888888"/>
    <n v="1.2863888888888888"/>
    <n v="1"/>
    <n v="0"/>
    <n v="9098.4599999999991"/>
    <s v="Tonelada métrica"/>
    <n v="583.27615927060322"/>
    <n v="0"/>
    <s v="Oficializado"/>
  </r>
  <r>
    <x v="31"/>
    <s v="FROTA 01"/>
    <x v="7"/>
    <x v="7"/>
    <d v="1901-08-04T00:00:00"/>
    <n v="90"/>
    <x v="7"/>
    <s v="CA1014KS117"/>
    <s v="04/08/2023"/>
    <s v="00:00:00"/>
    <s v="04/08/2023"/>
    <s v="23:59:59"/>
    <n v="23.999999999999996"/>
    <n v="8.0641666666666669"/>
    <n v="8.0641666666666669"/>
    <n v="0"/>
    <n v="0"/>
    <n v="0"/>
    <n v="0"/>
    <n v="15.935833333333335"/>
    <n v="4.174722222222222"/>
    <n v="4.174722222222222"/>
    <n v="0"/>
    <n v="11.761111111111113"/>
    <n v="11.761111111111113"/>
    <n v="9.7197222222222219"/>
    <n v="2.0413888888888887"/>
    <n v="0"/>
    <n v="0"/>
    <n v="0"/>
    <n v="66.399305555555571"/>
    <n v="73.802924924610863"/>
    <n v="49.00462962962964"/>
    <n v="59.323814994885879"/>
    <n v="0"/>
    <n v="0"/>
    <n v="1"/>
    <n v="0.17357109116674535"/>
    <n v="0"/>
    <n v="11.761111111111113"/>
    <n v="8.0641666666666669"/>
    <n v="11.761111111111113"/>
    <n v="8.0641666666666669"/>
    <n v="1"/>
    <n v="0"/>
    <n v="5772.5889999999999"/>
    <s v="Tonelada métrica"/>
    <n v="490.8200377893246"/>
    <n v="0"/>
    <s v="Oficializado"/>
  </r>
  <r>
    <x v="31"/>
    <s v="FROTA 01"/>
    <x v="7"/>
    <x v="7"/>
    <d v="1901-08-04T00:00:00"/>
    <n v="90"/>
    <x v="8"/>
    <s v="CA1014KS118"/>
    <s v="04/08/2023"/>
    <s v="00:00:00"/>
    <s v="04/08/2023"/>
    <s v="23:59:59"/>
    <n v="23.999999999999996"/>
    <n v="0"/>
    <n v="0"/>
    <n v="0"/>
    <n v="0"/>
    <n v="0"/>
    <n v="0"/>
    <n v="23.999999999999996"/>
    <n v="6.0202777777777783"/>
    <n v="6.0202777777777783"/>
    <n v="0"/>
    <n v="17.979722222222222"/>
    <n v="17.826666666666664"/>
    <n v="14.904722222222221"/>
    <n v="2.9219444444444447"/>
    <n v="0.15305555555555556"/>
    <n v="0"/>
    <n v="0.15305555555555556"/>
    <n v="100"/>
    <n v="74.915509259259267"/>
    <n v="74.915509259259267"/>
    <n v="100"/>
    <n v="0"/>
    <n v="0"/>
    <n v="0"/>
    <n v="0.16251332519659495"/>
    <n v="0"/>
    <n v="17.979722222222222"/>
    <n v="0"/>
    <n v="17.979722222222222"/>
    <n v="0"/>
    <n v="0"/>
    <n v="0"/>
    <n v="13832.455"/>
    <s v="Tonelada métrica"/>
    <n v="769.33641293432413"/>
    <n v="0"/>
    <s v="Oficializado"/>
  </r>
  <r>
    <x v="31"/>
    <s v="FROTA 02"/>
    <x v="7"/>
    <x v="7"/>
    <d v="1901-08-04T00:00:00"/>
    <n v="90"/>
    <x v="9"/>
    <s v="CA1014KS119"/>
    <s v="04/08/2023"/>
    <s v="00:00:00"/>
    <s v="04/08/2023"/>
    <s v="23:59:59"/>
    <n v="23.999999999999993"/>
    <n v="0"/>
    <n v="0"/>
    <n v="0"/>
    <n v="0"/>
    <n v="0"/>
    <n v="0"/>
    <n v="23.999999999999993"/>
    <n v="6.7736111111111104"/>
    <n v="6.7736111111111104"/>
    <n v="0"/>
    <n v="17.226388888888884"/>
    <n v="17.226388888888884"/>
    <n v="15.092499999999999"/>
    <n v="2.1338888888888889"/>
    <n v="0"/>
    <n v="0"/>
    <n v="0"/>
    <n v="100"/>
    <n v="71.776620370370367"/>
    <n v="71.776620370370367"/>
    <n v="100"/>
    <n v="0"/>
    <n v="0"/>
    <n v="0"/>
    <n v="0.12387325647020886"/>
    <n v="0"/>
    <n v="17.226388888888884"/>
    <n v="0"/>
    <n v="17.226388888888884"/>
    <n v="0"/>
    <n v="0"/>
    <n v="0"/>
    <n v="12385.353999999999"/>
    <s v="Tonelada métrica"/>
    <n v="718.97564137708605"/>
    <n v="0"/>
    <s v="Oficializado"/>
  </r>
  <r>
    <x v="31"/>
    <s v="FROTA 02"/>
    <x v="7"/>
    <x v="7"/>
    <d v="1901-08-04T00:00:00"/>
    <n v="90"/>
    <x v="10"/>
    <s v="CA1014KS120"/>
    <s v="04/08/2023"/>
    <s v="00:00:00"/>
    <s v="04/08/2023"/>
    <s v="23:59:59"/>
    <n v="24"/>
    <n v="0"/>
    <n v="0"/>
    <n v="0"/>
    <n v="0"/>
    <n v="0"/>
    <n v="0"/>
    <n v="24"/>
    <n v="9.1513888888888903"/>
    <n v="9.1513888888888903"/>
    <n v="0"/>
    <n v="14.84861111111111"/>
    <n v="14.84861111111111"/>
    <n v="13.262777777777776"/>
    <n v="1.5858333333333332"/>
    <n v="0"/>
    <n v="0"/>
    <n v="0"/>
    <n v="100"/>
    <n v="61.869212962962962"/>
    <n v="61.869212962962962"/>
    <n v="100"/>
    <n v="0"/>
    <n v="0"/>
    <n v="0"/>
    <n v="0.10680011224394351"/>
    <n v="0"/>
    <n v="14.84861111111111"/>
    <n v="0"/>
    <n v="14.84861111111111"/>
    <n v="0"/>
    <n v="0"/>
    <n v="0"/>
    <n v="13572.103999999999"/>
    <s v="Tonelada métrica"/>
    <n v="914.03188476288472"/>
    <n v="0"/>
    <s v="Oficializado"/>
  </r>
  <r>
    <x v="31"/>
    <s v="FROTA 02"/>
    <x v="7"/>
    <x v="7"/>
    <d v="1901-08-04T00:00:00"/>
    <n v="90"/>
    <x v="11"/>
    <s v="CA1014KS121"/>
    <s v="04/08/2023"/>
    <s v="00:00:00"/>
    <s v="04/08/2023"/>
    <s v="23:59:59"/>
    <n v="24"/>
    <n v="0"/>
    <n v="0"/>
    <n v="0"/>
    <n v="0"/>
    <n v="0"/>
    <n v="0"/>
    <n v="24"/>
    <n v="6.6369444444444445"/>
    <n v="6.6369444444444445"/>
    <n v="0"/>
    <n v="17.363055555555555"/>
    <n v="17.15444444444444"/>
    <n v="15.057499999999999"/>
    <n v="2.0969444444444445"/>
    <n v="0.20861111111111111"/>
    <n v="0"/>
    <n v="0.20861111111111111"/>
    <n v="100"/>
    <n v="72.34606481481481"/>
    <n v="72.34606481481481"/>
    <n v="100"/>
    <n v="0"/>
    <n v="0"/>
    <n v="0"/>
    <n v="0.12077047370694483"/>
    <n v="0"/>
    <n v="17.363055555555555"/>
    <n v="0"/>
    <n v="17.363055555555555"/>
    <n v="0"/>
    <n v="0"/>
    <n v="0"/>
    <n v="14603.24"/>
    <s v="Tonelada métrica"/>
    <n v="841.05242612827385"/>
    <n v="0"/>
    <s v="Oficializado"/>
  </r>
  <r>
    <x v="31"/>
    <s v="FROTA 02"/>
    <x v="7"/>
    <x v="7"/>
    <d v="1901-08-04T00:00:00"/>
    <n v="90"/>
    <x v="12"/>
    <s v="CA1014KS122"/>
    <s v="04/08/2023"/>
    <s v="00:00:00"/>
    <s v="04/08/2023"/>
    <s v="23:59:59"/>
    <n v="24"/>
    <n v="17.683611111111112"/>
    <n v="0"/>
    <n v="0"/>
    <n v="17.683611111111112"/>
    <n v="17.683611111111112"/>
    <n v="0"/>
    <n v="6.3163888888888877"/>
    <n v="2.3619444444444442"/>
    <n v="2.3619444444444442"/>
    <n v="0"/>
    <n v="3.9544444444444449"/>
    <n v="3.9544444444444449"/>
    <n v="3.2883333333333336"/>
    <n v="0.6661111111111111"/>
    <n v="0"/>
    <n v="0"/>
    <n v="0"/>
    <n v="26.318287037037031"/>
    <n v="62.606095254848512"/>
    <n v="16.476851851851855"/>
    <n v="100"/>
    <n v="0"/>
    <n v="0"/>
    <n v="0"/>
    <n v="0.16844619275077266"/>
    <n v="0"/>
    <n v="3.9544444444444449"/>
    <n v="0"/>
    <n v="3.9544444444444449"/>
    <n v="0"/>
    <n v="0"/>
    <n v="1"/>
    <n v="3873.5720000000001"/>
    <s v="Tonelada métrica"/>
    <n v="979.54897443102107"/>
    <n v="0"/>
    <s v="Oficializado"/>
  </r>
  <r>
    <x v="31"/>
    <s v="FROTA 02"/>
    <x v="7"/>
    <x v="7"/>
    <d v="1901-08-04T00:00:00"/>
    <n v="90"/>
    <x v="13"/>
    <s v="CA1014KS123"/>
    <s v="04/08/2023"/>
    <s v="00:00:00"/>
    <s v="04/08/2023"/>
    <s v="23:59:59"/>
    <n v="24"/>
    <n v="0"/>
    <n v="0"/>
    <n v="0"/>
    <n v="0"/>
    <n v="0"/>
    <n v="0"/>
    <n v="24"/>
    <n v="7.2808333333333337"/>
    <n v="7.2808333333333337"/>
    <n v="0"/>
    <n v="16.719166666666666"/>
    <n v="16.719166666666666"/>
    <n v="14.741666666666667"/>
    <n v="1.9775"/>
    <n v="0"/>
    <n v="0"/>
    <n v="0"/>
    <n v="100"/>
    <n v="69.663194444444443"/>
    <n v="69.663194444444443"/>
    <n v="100"/>
    <n v="0"/>
    <n v="0"/>
    <n v="0"/>
    <n v="0.11827742610776056"/>
    <n v="0"/>
    <n v="16.719166666666666"/>
    <n v="0"/>
    <n v="16.719166666666666"/>
    <n v="0"/>
    <n v="0"/>
    <n v="0"/>
    <n v="15098.065000000001"/>
    <s v="Tonelada métrica"/>
    <n v="903.03932612271331"/>
    <n v="0"/>
    <s v="Oficializado"/>
  </r>
  <r>
    <x v="31"/>
    <s v="FROTA 01"/>
    <x v="7"/>
    <x v="7"/>
    <d v="1901-08-05T00:00:00"/>
    <n v="90"/>
    <x v="0"/>
    <s v="CA1014KS110"/>
    <s v="05/08/2023"/>
    <s v="00:00:00"/>
    <s v="05/08/2023"/>
    <s v="23:59:59"/>
    <n v="24"/>
    <n v="0"/>
    <n v="0"/>
    <n v="0"/>
    <n v="0"/>
    <n v="0"/>
    <n v="0"/>
    <n v="24"/>
    <n v="7.3166666666666664"/>
    <n v="7.3166666666666664"/>
    <n v="0"/>
    <n v="16.683333333333334"/>
    <n v="16.683333333333334"/>
    <n v="14.382500000000002"/>
    <n v="2.3008333333333333"/>
    <n v="0"/>
    <n v="0"/>
    <n v="0"/>
    <n v="100"/>
    <n v="69.513888888888886"/>
    <n v="69.513888888888886"/>
    <n v="100"/>
    <n v="0"/>
    <n v="0"/>
    <n v="0"/>
    <n v="0.13791208791208789"/>
    <n v="0"/>
    <n v="16.683333333333334"/>
    <n v="0"/>
    <n v="16.683333333333334"/>
    <n v="0"/>
    <n v="0"/>
    <n v="0"/>
    <n v="11625.657999999999"/>
    <s v="Tonelada métrica"/>
    <n v="696.84263736263836"/>
    <n v="0"/>
    <s v="Oficializado"/>
  </r>
  <r>
    <x v="31"/>
    <s v="FROTA 01"/>
    <x v="7"/>
    <x v="7"/>
    <d v="1901-08-05T00:00:00"/>
    <n v="90"/>
    <x v="1"/>
    <s v="CA1014KS111"/>
    <s v="05/08/2023"/>
    <s v="00:00:00"/>
    <s v="05/08/2023"/>
    <s v="23:59:59"/>
    <n v="23.999999999999993"/>
    <n v="0"/>
    <n v="0"/>
    <n v="0"/>
    <n v="0"/>
    <n v="0"/>
    <n v="0"/>
    <n v="23.999999999999993"/>
    <n v="3.8019444444444446"/>
    <n v="3.8019444444444446"/>
    <n v="0"/>
    <n v="20.198055555555555"/>
    <n v="20.198055555555555"/>
    <n v="17.036666666666665"/>
    <n v="3.1613888888888888"/>
    <n v="0"/>
    <n v="0"/>
    <n v="0"/>
    <n v="100"/>
    <n v="84.158564814814838"/>
    <n v="84.158564814814838"/>
    <n v="100"/>
    <n v="0"/>
    <n v="0"/>
    <n v="0"/>
    <n v="0.15651946694538804"/>
    <n v="0"/>
    <n v="20.198055555555555"/>
    <n v="0"/>
    <n v="20.198055555555555"/>
    <n v="0"/>
    <n v="0"/>
    <n v="0"/>
    <n v="16575.657999999999"/>
    <s v="Tonelada métrica"/>
    <n v="820.65612476448484"/>
    <n v="0"/>
    <s v="Oficializado"/>
  </r>
  <r>
    <x v="31"/>
    <s v="FROTA 01"/>
    <x v="7"/>
    <x v="7"/>
    <d v="1901-08-05T00:00:00"/>
    <n v="90"/>
    <x v="2"/>
    <s v="CA1014KS112"/>
    <s v="05/08/2023"/>
    <s v="00:00:00"/>
    <s v="05/08/2023"/>
    <s v="23:59:59"/>
    <n v="23.999999999999996"/>
    <n v="1.7766666666666666"/>
    <n v="1.7766666666666666"/>
    <n v="0"/>
    <n v="0"/>
    <n v="0"/>
    <n v="0"/>
    <n v="22.223333333333333"/>
    <n v="4.1577777777777776"/>
    <n v="4.1577777777777776"/>
    <n v="0"/>
    <n v="18.065555555555555"/>
    <n v="18.065555555555555"/>
    <n v="15.275"/>
    <n v="2.7905555555555557"/>
    <n v="0"/>
    <n v="0"/>
    <n v="0"/>
    <n v="92.597222222222229"/>
    <n v="81.290935453227348"/>
    <n v="75.273148148148167"/>
    <n v="91.046029790570046"/>
    <n v="0"/>
    <n v="0"/>
    <n v="1"/>
    <n v="0.15446829448305555"/>
    <n v="0"/>
    <n v="18.065555555555555"/>
    <n v="1.7766666666666666"/>
    <n v="18.065555555555555"/>
    <n v="1.7766666666666666"/>
    <n v="1"/>
    <n v="0"/>
    <n v="13150.986999999999"/>
    <s v="Tonelada métrica"/>
    <n v="727.9591795313363"/>
    <n v="0"/>
    <s v="Oficializado"/>
  </r>
  <r>
    <x v="31"/>
    <s v="FROTA 01"/>
    <x v="7"/>
    <x v="7"/>
    <d v="1901-08-05T00:00:00"/>
    <n v="90"/>
    <x v="3"/>
    <s v="CA1014KS113"/>
    <s v="05/08/2023"/>
    <s v="00:00:00"/>
    <s v="05/08/2023"/>
    <s v="23:59:59"/>
    <n v="24"/>
    <n v="0"/>
    <n v="0"/>
    <n v="0"/>
    <n v="0"/>
    <n v="0"/>
    <n v="0"/>
    <n v="24"/>
    <n v="4.0002777777777778"/>
    <n v="4.0002777777777778"/>
    <n v="0"/>
    <n v="19.999722222222221"/>
    <n v="19.877499999999998"/>
    <n v="16.532222222222224"/>
    <n v="3.3452777777777776"/>
    <n v="0.12222222222222222"/>
    <n v="0"/>
    <n v="0.12222222222222222"/>
    <n v="100"/>
    <n v="83.332175925925924"/>
    <n v="83.332175925925924"/>
    <n v="100"/>
    <n v="0"/>
    <n v="0"/>
    <n v="0"/>
    <n v="0.16726621203072264"/>
    <n v="0"/>
    <n v="19.999722222222221"/>
    <n v="0"/>
    <n v="19.999722222222221"/>
    <n v="0"/>
    <n v="0"/>
    <n v="0"/>
    <n v="15292.843999999999"/>
    <s v="Tonelada métrica"/>
    <n v="764.65282017805805"/>
    <n v="0"/>
    <s v="Oficializado"/>
  </r>
  <r>
    <x v="31"/>
    <s v="FROTA 01"/>
    <x v="7"/>
    <x v="7"/>
    <d v="1901-08-05T00:00:00"/>
    <n v="90"/>
    <x v="4"/>
    <s v="CA1014KS114"/>
    <s v="05/08/2023"/>
    <s v="00:00:00"/>
    <s v="05/08/2023"/>
    <s v="23:59:59"/>
    <n v="23.999999999999996"/>
    <n v="7.2038888888888888"/>
    <n v="0"/>
    <n v="0"/>
    <n v="7.2038888888888888"/>
    <n v="0"/>
    <n v="7.2038888888888888"/>
    <n v="16.79611111111112"/>
    <n v="4.4563888888888892"/>
    <n v="4.4563888888888892"/>
    <n v="0"/>
    <n v="12.339722222222221"/>
    <n v="12.339722222222221"/>
    <n v="9.8883333333333336"/>
    <n v="2.4513888888888888"/>
    <n v="0"/>
    <n v="0"/>
    <n v="0"/>
    <n v="69.983796296296347"/>
    <n v="73.467733933119391"/>
    <n v="51.41550925925926"/>
    <n v="100"/>
    <n v="0"/>
    <n v="0"/>
    <n v="0"/>
    <n v="0.19865835265515613"/>
    <n v="0"/>
    <n v="12.339722222222221"/>
    <n v="0"/>
    <n v="6.1698611111111106"/>
    <n v="3.6019444444444444"/>
    <n v="2"/>
    <n v="1"/>
    <n v="8451.5740000000005"/>
    <s v="Tonelada métrica"/>
    <n v="684.90796209170946"/>
    <n v="0"/>
    <s v="Oficializado"/>
  </r>
  <r>
    <x v="31"/>
    <s v="FROTA 01"/>
    <x v="7"/>
    <x v="7"/>
    <d v="1901-08-05T00:00:00"/>
    <n v="90"/>
    <x v="5"/>
    <s v="CA1014KS115"/>
    <s v="05/08/2023"/>
    <s v="00:00:00"/>
    <s v="05/08/2023"/>
    <s v="23:59:59"/>
    <n v="24"/>
    <n v="0"/>
    <n v="0"/>
    <n v="0"/>
    <n v="0"/>
    <n v="0"/>
    <n v="0"/>
    <n v="24"/>
    <n v="4.2572222222222225"/>
    <n v="4.2572222222222225"/>
    <n v="0"/>
    <n v="19.742777777777778"/>
    <n v="19.742777777777778"/>
    <n v="16.209722222222222"/>
    <n v="3.5330555555555554"/>
    <n v="0"/>
    <n v="0"/>
    <n v="0"/>
    <n v="100"/>
    <n v="82.261574074074076"/>
    <n v="82.261574074074076"/>
    <n v="100"/>
    <n v="0"/>
    <n v="0"/>
    <n v="0"/>
    <n v="0.17895432929059851"/>
    <n v="0"/>
    <n v="19.742777777777778"/>
    <n v="0"/>
    <n v="19.742777777777778"/>
    <n v="0"/>
    <n v="0"/>
    <n v="0"/>
    <n v="16108.285"/>
    <s v="Tonelada métrica"/>
    <n v="815.90772997157842"/>
    <n v="0"/>
    <s v="Oficializado"/>
  </r>
  <r>
    <x v="31"/>
    <s v="FROTA 01"/>
    <x v="7"/>
    <x v="7"/>
    <d v="1901-08-05T00:00:00"/>
    <n v="90"/>
    <x v="6"/>
    <s v="CA1014KS116"/>
    <s v="05/08/2023"/>
    <s v="00:00:00"/>
    <s v="05/08/2023"/>
    <s v="23:59:59"/>
    <n v="23.999999999999996"/>
    <n v="0"/>
    <n v="0"/>
    <n v="0"/>
    <n v="0"/>
    <n v="0"/>
    <n v="0"/>
    <n v="23.999999999999996"/>
    <n v="4.7158333333333333"/>
    <n v="4.7158333333333333"/>
    <n v="0"/>
    <n v="19.284166666666664"/>
    <n v="19.284166666666664"/>
    <n v="16.437222222222221"/>
    <n v="2.8469444444444445"/>
    <n v="0"/>
    <n v="0"/>
    <n v="0"/>
    <n v="100"/>
    <n v="80.350694444444443"/>
    <n v="80.350694444444443"/>
    <n v="100"/>
    <n v="0"/>
    <n v="0"/>
    <n v="0"/>
    <n v="0.14763118851101223"/>
    <n v="0"/>
    <n v="19.284166666666664"/>
    <n v="0"/>
    <n v="19.284166666666664"/>
    <n v="0"/>
    <n v="0"/>
    <n v="0"/>
    <n v="15370.251"/>
    <s v="Tonelada métrica"/>
    <n v="797.03993777278447"/>
    <n v="0"/>
    <s v="Oficializado"/>
  </r>
  <r>
    <x v="31"/>
    <s v="FROTA 01"/>
    <x v="7"/>
    <x v="7"/>
    <d v="1901-08-05T00:00:00"/>
    <n v="90"/>
    <x v="7"/>
    <s v="CA1014KS117"/>
    <s v="05/08/2023"/>
    <s v="00:00:00"/>
    <s v="05/08/2023"/>
    <s v="23:59:59"/>
    <n v="24"/>
    <n v="16.4175"/>
    <n v="10.862222222222222"/>
    <n v="0"/>
    <n v="5.5552777777777775"/>
    <n v="5.5552777777777775"/>
    <n v="0"/>
    <n v="7.5825000000000005"/>
    <n v="1.5377777777777779"/>
    <n v="1.5377777777777779"/>
    <n v="0"/>
    <n v="6.044722222222223"/>
    <n v="6.044722222222223"/>
    <n v="5.9463888888888894"/>
    <n v="9.8333333333333328E-2"/>
    <n v="0"/>
    <n v="0"/>
    <n v="0"/>
    <n v="31.593750000000004"/>
    <n v="79.71938308239001"/>
    <n v="25.186342592592599"/>
    <n v="35.75289575289576"/>
    <n v="0"/>
    <n v="0"/>
    <n v="0"/>
    <n v="1.626763475943201E-2"/>
    <n v="0"/>
    <n v="6.044722222222223"/>
    <n v="0"/>
    <n v="3.0223611111111115"/>
    <n v="8.2087500000000002"/>
    <n v="2"/>
    <n v="0.33837537857638356"/>
    <n v="4918.915"/>
    <s v="Tonelada métrica"/>
    <n v="813.7536877900834"/>
    <n v="0"/>
    <s v="Oficializado"/>
  </r>
  <r>
    <x v="31"/>
    <s v="FROTA 01"/>
    <x v="7"/>
    <x v="7"/>
    <d v="1901-08-05T00:00:00"/>
    <n v="90"/>
    <x v="8"/>
    <s v="CA1014KS118"/>
    <s v="05/08/2023"/>
    <s v="00:00:00"/>
    <s v="05/08/2023"/>
    <s v="23:59:59"/>
    <n v="24"/>
    <n v="0"/>
    <n v="0"/>
    <n v="0"/>
    <n v="0"/>
    <n v="0"/>
    <n v="0"/>
    <n v="24"/>
    <n v="3.2294444444444443"/>
    <n v="3.2294444444444443"/>
    <n v="0"/>
    <n v="20.770555555555553"/>
    <n v="20.761111111111109"/>
    <n v="17.363055555555555"/>
    <n v="3.3980555555555556"/>
    <n v="9.4444444444444445E-3"/>
    <n v="0"/>
    <n v="9.4444444444444445E-3"/>
    <n v="100"/>
    <n v="86.543981481481467"/>
    <n v="86.543981481481467"/>
    <n v="100"/>
    <n v="0"/>
    <n v="0"/>
    <n v="0"/>
    <n v="0.1635996469361008"/>
    <n v="0"/>
    <n v="20.770555555555553"/>
    <n v="0"/>
    <n v="20.770555555555553"/>
    <n v="0"/>
    <n v="0"/>
    <n v="0"/>
    <n v="19921.506000000001"/>
    <s v="Tonelada métrica"/>
    <n v="959.12244363013917"/>
    <n v="0"/>
    <s v="Oficializado"/>
  </r>
  <r>
    <x v="31"/>
    <s v="FROTA 02"/>
    <x v="7"/>
    <x v="7"/>
    <d v="1901-08-05T00:00:00"/>
    <n v="90"/>
    <x v="9"/>
    <s v="CA1014KS119"/>
    <s v="05/08/2023"/>
    <s v="00:00:00"/>
    <s v="05/08/2023"/>
    <s v="23:59:59"/>
    <n v="23.999999999999996"/>
    <n v="0"/>
    <n v="0"/>
    <n v="0"/>
    <n v="0"/>
    <n v="0"/>
    <n v="0"/>
    <n v="23.999999999999996"/>
    <n v="3.5027777777777782"/>
    <n v="3.5027777777777782"/>
    <n v="0"/>
    <n v="20.497222222222224"/>
    <n v="20.497222222222224"/>
    <n v="16.958055555555553"/>
    <n v="3.539166666666667"/>
    <n v="0"/>
    <n v="0"/>
    <n v="0"/>
    <n v="100"/>
    <n v="85.405092592592609"/>
    <n v="85.405092592592609"/>
    <n v="100"/>
    <n v="0"/>
    <n v="0"/>
    <n v="0"/>
    <n v="0.17266567285540046"/>
    <n v="0"/>
    <n v="20.497222222222224"/>
    <n v="0"/>
    <n v="20.497222222222224"/>
    <n v="0"/>
    <n v="0"/>
    <n v="0"/>
    <n v="15498.616"/>
    <s v="Tonelada métrica"/>
    <n v="756.13250575958773"/>
    <n v="0"/>
    <s v="Oficializado"/>
  </r>
  <r>
    <x v="31"/>
    <s v="FROTA 02"/>
    <x v="7"/>
    <x v="7"/>
    <d v="1901-08-05T00:00:00"/>
    <n v="90"/>
    <x v="10"/>
    <s v="CA1014KS120"/>
    <s v="05/08/2023"/>
    <s v="00:00:00"/>
    <s v="05/08/2023"/>
    <s v="23:59:59"/>
    <n v="24"/>
    <n v="2.2369444444444446"/>
    <n v="2.2369444444444446"/>
    <n v="0"/>
    <n v="0"/>
    <n v="0"/>
    <n v="0"/>
    <n v="21.763055555555553"/>
    <n v="4.6888888888888891"/>
    <n v="4.6888888888888891"/>
    <n v="0"/>
    <n v="17.074166666666667"/>
    <n v="17.074166666666667"/>
    <n v="15.244166666666667"/>
    <n v="1.83"/>
    <n v="0"/>
    <n v="0"/>
    <n v="0"/>
    <n v="90.679398148148138"/>
    <n v="78.45482277560086"/>
    <n v="71.142361111111114"/>
    <n v="88.416283084004604"/>
    <n v="0"/>
    <n v="0"/>
    <n v="1"/>
    <n v="0.10717946215042218"/>
    <n v="0"/>
    <n v="17.074166666666667"/>
    <n v="2.2369444444444446"/>
    <n v="17.074166666666667"/>
    <n v="2.2369444444444446"/>
    <n v="1"/>
    <n v="0"/>
    <n v="14978.772000000001"/>
    <s v="Tonelada métrica"/>
    <n v="877.27689979989304"/>
    <n v="0"/>
    <s v="Oficializado"/>
  </r>
  <r>
    <x v="31"/>
    <s v="FROTA 02"/>
    <x v="7"/>
    <x v="7"/>
    <d v="1901-08-05T00:00:00"/>
    <n v="90"/>
    <x v="11"/>
    <s v="CA1014KS121"/>
    <s v="05/08/2023"/>
    <s v="00:00:00"/>
    <s v="05/08/2023"/>
    <s v="23:59:59"/>
    <n v="24"/>
    <n v="0"/>
    <n v="0"/>
    <n v="0"/>
    <n v="0"/>
    <n v="0"/>
    <n v="0"/>
    <n v="24"/>
    <n v="4.621944444444444"/>
    <n v="4.621944444444444"/>
    <n v="0"/>
    <n v="19.378055555555555"/>
    <n v="19.378055555555555"/>
    <n v="15.390555555555556"/>
    <n v="3.9874999999999998"/>
    <n v="0"/>
    <n v="0"/>
    <n v="0"/>
    <n v="100"/>
    <n v="80.741898148148152"/>
    <n v="80.741898148148152"/>
    <n v="100"/>
    <n v="0"/>
    <n v="0"/>
    <n v="0"/>
    <n v="0.20577399979931479"/>
    <n v="0"/>
    <n v="19.378055555555555"/>
    <n v="0"/>
    <n v="19.378055555555555"/>
    <n v="0"/>
    <n v="0"/>
    <n v="0"/>
    <n v="19425.28"/>
    <s v="Tonelada métrica"/>
    <n v="1002.4370063502531"/>
    <n v="0"/>
    <s v="Oficializado"/>
  </r>
  <r>
    <x v="31"/>
    <s v="FROTA 02"/>
    <x v="7"/>
    <x v="7"/>
    <d v="1901-08-05T00:00:00"/>
    <n v="90"/>
    <x v="12"/>
    <s v="CA1014KS122"/>
    <s v="05/08/2023"/>
    <s v="00:00:00"/>
    <s v="05/08/2023"/>
    <s v="23:59:59"/>
    <n v="23.999999999999996"/>
    <n v="0"/>
    <n v="0"/>
    <n v="0"/>
    <n v="0"/>
    <n v="0"/>
    <n v="0"/>
    <n v="23.999999999999996"/>
    <n v="5.1272222222222226"/>
    <n v="5.1272222222222226"/>
    <n v="0"/>
    <n v="18.872777777777777"/>
    <n v="18.872777777777777"/>
    <n v="16.209444444444443"/>
    <n v="2.6633333333333331"/>
    <n v="0"/>
    <n v="0"/>
    <n v="0"/>
    <n v="100"/>
    <n v="78.63657407407409"/>
    <n v="78.63657407407409"/>
    <n v="100"/>
    <n v="0"/>
    <n v="0"/>
    <n v="0"/>
    <n v="0.14112036737217037"/>
    <n v="0"/>
    <n v="18.872777777777777"/>
    <n v="0"/>
    <n v="18.872777777777777"/>
    <n v="0"/>
    <n v="0"/>
    <n v="0"/>
    <n v="17318.742999999999"/>
    <s v="Tonelada métrica"/>
    <n v="917.65733714050248"/>
    <n v="0"/>
    <s v="Oficializado"/>
  </r>
  <r>
    <x v="31"/>
    <s v="FROTA 02"/>
    <x v="7"/>
    <x v="7"/>
    <d v="1901-08-05T00:00:00"/>
    <n v="90"/>
    <x v="13"/>
    <s v="CA1014KS123"/>
    <s v="05/08/2023"/>
    <s v="00:00:00"/>
    <s v="05/08/2023"/>
    <s v="23:59:59"/>
    <n v="23.999999999999996"/>
    <n v="0"/>
    <n v="0"/>
    <n v="0"/>
    <n v="0"/>
    <n v="0"/>
    <n v="0"/>
    <n v="23.999999999999996"/>
    <n v="3.5636111111111113"/>
    <n v="3.5636111111111113"/>
    <n v="0"/>
    <n v="20.436388888888889"/>
    <n v="19.927777777777777"/>
    <n v="16.396388888888886"/>
    <n v="3.5313888888888889"/>
    <n v="0.50861111111111112"/>
    <n v="0"/>
    <n v="0.50861111111111112"/>
    <n v="100"/>
    <n v="85.151620370370381"/>
    <n v="85.151620370370381"/>
    <n v="100"/>
    <n v="0"/>
    <n v="0"/>
    <n v="0"/>
    <n v="0.17279906484892146"/>
    <n v="0"/>
    <n v="20.436388888888889"/>
    <n v="0"/>
    <n v="20.436388888888889"/>
    <n v="0"/>
    <n v="0"/>
    <n v="0"/>
    <n v="17301.580000000002"/>
    <s v="Tonelada métrica"/>
    <n v="846.60651615446341"/>
    <n v="0"/>
    <s v="Oficializado"/>
  </r>
  <r>
    <x v="31"/>
    <s v="FROTA 01"/>
    <x v="7"/>
    <x v="7"/>
    <d v="1901-08-06T00:00:00"/>
    <n v="90"/>
    <x v="0"/>
    <s v="CA1014KS110"/>
    <s v="06/08/2023"/>
    <s v="00:00:00"/>
    <s v="06/08/2023"/>
    <s v="23:59:59"/>
    <n v="24"/>
    <n v="5.5116666666666667"/>
    <n v="0"/>
    <n v="0"/>
    <n v="5.5116666666666667"/>
    <n v="5.5116666666666667"/>
    <n v="0"/>
    <n v="18.488333333333333"/>
    <n v="4.3197222222222225"/>
    <n v="4.3197222222222225"/>
    <n v="0"/>
    <n v="14.168611111111112"/>
    <n v="14.168611111111112"/>
    <n v="13.005555555555556"/>
    <n v="1.1630555555555557"/>
    <n v="0"/>
    <n v="0"/>
    <n v="0"/>
    <n v="77.034722222222214"/>
    <n v="76.635415727636044"/>
    <n v="59.035879629629626"/>
    <n v="100"/>
    <n v="0"/>
    <n v="0"/>
    <n v="0"/>
    <n v="8.2086772403787728E-2"/>
    <n v="0"/>
    <n v="14.168611111111112"/>
    <n v="0"/>
    <n v="14.168611111111112"/>
    <n v="5.5116666666666667"/>
    <n v="1"/>
    <n v="1"/>
    <n v="11386.978999999999"/>
    <s v="Tonelada métrica"/>
    <n v="803.67644440959089"/>
    <n v="0"/>
    <s v="Oficializado"/>
  </r>
  <r>
    <x v="31"/>
    <s v="FROTA 01"/>
    <x v="7"/>
    <x v="7"/>
    <d v="1901-08-06T00:00:00"/>
    <n v="90"/>
    <x v="1"/>
    <s v="CA1014KS111"/>
    <s v="06/08/2023"/>
    <s v="00:00:00"/>
    <s v="06/08/2023"/>
    <s v="23:59:59"/>
    <n v="24.000000000000004"/>
    <n v="0"/>
    <n v="0"/>
    <n v="0"/>
    <n v="0"/>
    <n v="0"/>
    <n v="0"/>
    <n v="24.000000000000004"/>
    <n v="3.9824999999999999"/>
    <n v="3.9824999999999999"/>
    <n v="0"/>
    <n v="20.017500000000002"/>
    <n v="20.017500000000002"/>
    <n v="16.821944444444444"/>
    <n v="3.195555555555555"/>
    <n v="0"/>
    <n v="0"/>
    <n v="0"/>
    <n v="100"/>
    <n v="83.40625"/>
    <n v="83.40625"/>
    <n v="100"/>
    <n v="0"/>
    <n v="0"/>
    <n v="0"/>
    <n v="0.15963809444513824"/>
    <n v="0"/>
    <n v="20.017500000000002"/>
    <n v="0"/>
    <n v="20.017500000000002"/>
    <n v="0"/>
    <n v="0"/>
    <n v="0"/>
    <n v="16076.450999999999"/>
    <s v="Tonelada métrica"/>
    <n v="803.11982015736237"/>
    <n v="0"/>
    <s v="Oficializado"/>
  </r>
  <r>
    <x v="31"/>
    <s v="FROTA 01"/>
    <x v="7"/>
    <x v="7"/>
    <d v="1901-08-06T00:00:00"/>
    <n v="90"/>
    <x v="2"/>
    <s v="CA1014KS112"/>
    <s v="06/08/2023"/>
    <s v="00:00:00"/>
    <s v="06/08/2023"/>
    <s v="23:59:59"/>
    <n v="24.000000000000004"/>
    <n v="12.802222222222222"/>
    <n v="12.802222222222222"/>
    <n v="0"/>
    <n v="0"/>
    <n v="0"/>
    <n v="0"/>
    <n v="11.197777777777778"/>
    <n v="3.1072222222222221"/>
    <n v="3.1072222222222221"/>
    <n v="0"/>
    <n v="8.0905555555555555"/>
    <n v="8.0905555555555555"/>
    <n v="7.7738888888888891"/>
    <n v="0.31666666666666665"/>
    <n v="0"/>
    <n v="0"/>
    <n v="0"/>
    <n v="46.657407407407405"/>
    <n v="72.251438777535213"/>
    <n v="33.710648148148145"/>
    <n v="38.724173691068152"/>
    <n v="0"/>
    <n v="0"/>
    <n v="2"/>
    <n v="3.9140287028771543E-2"/>
    <n v="0"/>
    <n v="4.0452777777777778"/>
    <n v="6.4011111111111108"/>
    <n v="4.0452777777777778"/>
    <n v="6.4011111111111108"/>
    <n v="2"/>
    <n v="0"/>
    <n v="5497.3789999999999"/>
    <s v="Tonelada métrica"/>
    <n v="679.4810272608654"/>
    <n v="0"/>
    <s v="Oficializado"/>
  </r>
  <r>
    <x v="31"/>
    <s v="FROTA 01"/>
    <x v="7"/>
    <x v="7"/>
    <d v="1901-08-06T00:00:00"/>
    <n v="90"/>
    <x v="3"/>
    <s v="CA1014KS113"/>
    <s v="06/08/2023"/>
    <s v="00:00:00"/>
    <s v="06/08/2023"/>
    <s v="23:59:59"/>
    <n v="23.999999999999993"/>
    <n v="6.1422222222222222"/>
    <n v="6.1422222222222222"/>
    <n v="0"/>
    <n v="0"/>
    <n v="0"/>
    <n v="0"/>
    <n v="17.857777777777773"/>
    <n v="4.2972222222222225"/>
    <n v="4.2972222222222225"/>
    <n v="0"/>
    <n v="13.560555555555556"/>
    <n v="13.560555555555556"/>
    <n v="11.586666666666668"/>
    <n v="1.9738888888888888"/>
    <n v="0"/>
    <n v="0"/>
    <n v="0"/>
    <n v="74.407407407407405"/>
    <n v="75.936411149825815"/>
    <n v="56.502314814814838"/>
    <n v="68.825602706894117"/>
    <n v="0"/>
    <n v="0"/>
    <n v="1"/>
    <n v="0.14556106354213608"/>
    <n v="0"/>
    <n v="13.560555555555556"/>
    <n v="6.1422222222222222"/>
    <n v="13.560555555555556"/>
    <n v="6.1422222222222222"/>
    <n v="1"/>
    <n v="0"/>
    <n v="11006.356"/>
    <s v="Tonelada métrica"/>
    <n v="811.64491785816676"/>
    <n v="0"/>
    <s v="Oficializado"/>
  </r>
  <r>
    <x v="31"/>
    <s v="FROTA 01"/>
    <x v="7"/>
    <x v="7"/>
    <d v="1901-08-06T00:00:00"/>
    <n v="90"/>
    <x v="4"/>
    <s v="CA1014KS114"/>
    <s v="06/08/2023"/>
    <s v="00:00:00"/>
    <s v="06/08/2023"/>
    <s v="23:59:59"/>
    <n v="23.999999999999996"/>
    <n v="0"/>
    <n v="0"/>
    <n v="0"/>
    <n v="0"/>
    <n v="0"/>
    <n v="0"/>
    <n v="23.999999999999996"/>
    <n v="5.8683333333333332"/>
    <n v="5.8683333333333332"/>
    <n v="0"/>
    <n v="18.131666666666671"/>
    <n v="18.131666666666671"/>
    <n v="16.132777777777779"/>
    <n v="1.9988888888888889"/>
    <n v="0"/>
    <n v="0"/>
    <n v="0"/>
    <n v="100"/>
    <n v="75.548611111111143"/>
    <n v="75.548611111111143"/>
    <n v="100"/>
    <n v="0"/>
    <n v="0"/>
    <n v="0"/>
    <n v="0.11024297576370375"/>
    <n v="0"/>
    <n v="18.131666666666671"/>
    <n v="0"/>
    <n v="18.131666666666671"/>
    <n v="0"/>
    <n v="0"/>
    <n v="0"/>
    <n v="14952.4"/>
    <s v="Tonelada métrica"/>
    <n v="824.65667800349274"/>
    <n v="0"/>
    <s v="Oficializado"/>
  </r>
  <r>
    <x v="31"/>
    <s v="FROTA 01"/>
    <x v="7"/>
    <x v="7"/>
    <d v="1901-08-06T00:00:00"/>
    <n v="90"/>
    <x v="5"/>
    <s v="CA1014KS115"/>
    <s v="06/08/2023"/>
    <s v="00:00:00"/>
    <s v="06/08/2023"/>
    <s v="23:59:59"/>
    <n v="24.000000000000004"/>
    <n v="20.497222222222224"/>
    <n v="20.497222222222224"/>
    <n v="0"/>
    <n v="0"/>
    <n v="0"/>
    <n v="0"/>
    <n v="3.5027777777777782"/>
    <n v="1.4877777777777779"/>
    <n v="1.4877777777777779"/>
    <n v="0"/>
    <n v="2.0150000000000001"/>
    <n v="2.0150000000000001"/>
    <n v="1.8822222222222222"/>
    <n v="0.13277777777777777"/>
    <n v="0"/>
    <n v="0"/>
    <n v="0"/>
    <n v="14.594907407407407"/>
    <n v="57.525773195876283"/>
    <n v="8.3958333333333321"/>
    <n v="8.9506934504713485"/>
    <n v="0"/>
    <n v="0"/>
    <n v="1"/>
    <n v="6.5894678797904602E-2"/>
    <n v="0"/>
    <n v="2.0150000000000001"/>
    <n v="20.497222222222224"/>
    <n v="2.0150000000000001"/>
    <n v="20.497222222222224"/>
    <n v="1"/>
    <n v="0"/>
    <n v="1267.8510000000001"/>
    <s v="Tonelada métrica"/>
    <n v="629.20645161290327"/>
    <n v="0"/>
    <s v="Oficializado"/>
  </r>
  <r>
    <x v="31"/>
    <s v="FROTA 01"/>
    <x v="7"/>
    <x v="7"/>
    <d v="1901-08-06T00:00:00"/>
    <n v="90"/>
    <x v="6"/>
    <s v="CA1014KS116"/>
    <s v="06/08/2023"/>
    <s v="00:00:00"/>
    <s v="06/08/2023"/>
    <s v="23:59:59"/>
    <n v="23.999999999999996"/>
    <n v="0"/>
    <n v="0"/>
    <n v="0"/>
    <n v="0"/>
    <n v="0"/>
    <n v="0"/>
    <n v="23.999999999999996"/>
    <n v="4.2925000000000004"/>
    <n v="4.2925000000000004"/>
    <n v="0"/>
    <n v="19.7075"/>
    <n v="19.7075"/>
    <n v="16.938055555555557"/>
    <n v="2.7694444444444444"/>
    <n v="0"/>
    <n v="0"/>
    <n v="0"/>
    <n v="100"/>
    <n v="82.114583333333343"/>
    <n v="82.114583333333343"/>
    <n v="100"/>
    <n v="0"/>
    <n v="0"/>
    <n v="0"/>
    <n v="0.1405274359733322"/>
    <n v="0"/>
    <n v="19.7075"/>
    <n v="0"/>
    <n v="19.7075"/>
    <n v="0"/>
    <n v="0"/>
    <n v="0"/>
    <n v="14896.373"/>
    <s v="Tonelada métrica"/>
    <n v="755.87329696815971"/>
    <n v="0"/>
    <s v="Oficializado"/>
  </r>
  <r>
    <x v="31"/>
    <s v="FROTA 01"/>
    <x v="7"/>
    <x v="7"/>
    <d v="1901-08-06T00:00:00"/>
    <n v="90"/>
    <x v="7"/>
    <s v="CA1014KS117"/>
    <s v="06/08/2023"/>
    <s v="00:00:00"/>
    <s v="06/08/2023"/>
    <s v="23:59:59"/>
    <n v="23.999999999999996"/>
    <n v="2.1358333333333333"/>
    <n v="2.1358333333333333"/>
    <n v="0"/>
    <n v="0"/>
    <n v="0"/>
    <n v="0"/>
    <n v="21.864166666666673"/>
    <n v="7.7808333333333328"/>
    <n v="7.7808333333333328"/>
    <n v="0"/>
    <n v="14.083333333333332"/>
    <n v="14.083333333333332"/>
    <n v="13.667499999999999"/>
    <n v="0.41583333333333333"/>
    <n v="0"/>
    <n v="0"/>
    <n v="0"/>
    <n v="91.100694444444485"/>
    <n v="64.412852079124875"/>
    <n v="58.680555555555557"/>
    <n v="86.831423727071879"/>
    <n v="0"/>
    <n v="0"/>
    <n v="1"/>
    <n v="2.9526627218934915E-2"/>
    <n v="0"/>
    <n v="14.083333333333332"/>
    <n v="2.1358333333333333"/>
    <n v="14.083333333333332"/>
    <n v="2.1358333333333333"/>
    <n v="1"/>
    <n v="0"/>
    <n v="14372.136"/>
    <s v="Tonelada métrica"/>
    <n v="1020.5066982248517"/>
    <n v="0"/>
    <s v="Oficializado"/>
  </r>
  <r>
    <x v="31"/>
    <s v="FROTA 01"/>
    <x v="7"/>
    <x v="7"/>
    <d v="1901-08-06T00:00:00"/>
    <n v="90"/>
    <x v="8"/>
    <s v="CA1014KS118"/>
    <s v="06/08/2023"/>
    <s v="00:00:00"/>
    <s v="06/08/2023"/>
    <s v="23:59:59"/>
    <n v="24"/>
    <n v="0"/>
    <n v="0"/>
    <n v="0"/>
    <n v="0"/>
    <n v="0"/>
    <n v="0"/>
    <n v="24"/>
    <n v="5.8447222222222219"/>
    <n v="5.8447222222222219"/>
    <n v="0"/>
    <n v="18.155277777777776"/>
    <n v="18.155277777777776"/>
    <n v="15.744166666666667"/>
    <n v="2.4111111111111114"/>
    <n v="0"/>
    <n v="0"/>
    <n v="0"/>
    <n v="100"/>
    <n v="75.646990740740733"/>
    <n v="75.646990740740733"/>
    <n v="100"/>
    <n v="0"/>
    <n v="0"/>
    <n v="0"/>
    <n v="0.13280496947627721"/>
    <n v="0"/>
    <n v="18.155277777777776"/>
    <n v="0"/>
    <n v="18.155277777777776"/>
    <n v="0"/>
    <n v="0"/>
    <n v="0"/>
    <n v="14854.753000000001"/>
    <s v="Tonelada métrica"/>
    <n v="818.2057681421079"/>
    <n v="0"/>
    <s v="Oficializado"/>
  </r>
  <r>
    <x v="31"/>
    <s v="FROTA 02"/>
    <x v="7"/>
    <x v="7"/>
    <d v="1901-08-06T00:00:00"/>
    <n v="90"/>
    <x v="9"/>
    <s v="CA1014KS119"/>
    <s v="06/08/2023"/>
    <s v="00:00:00"/>
    <s v="06/08/2023"/>
    <s v="23:59:59"/>
    <n v="23.999999999999996"/>
    <n v="2.3255555555555554"/>
    <n v="0"/>
    <n v="0"/>
    <n v="2.3255555555555554"/>
    <n v="2.3255555555555554"/>
    <n v="0"/>
    <n v="21.674444444444447"/>
    <n v="4.0525000000000002"/>
    <n v="4.0525000000000002"/>
    <n v="0"/>
    <n v="17.621944444444441"/>
    <n v="17.621944444444441"/>
    <n v="15.612777777777776"/>
    <n v="2.0091666666666668"/>
    <n v="0"/>
    <n v="0"/>
    <n v="0"/>
    <n v="90.310185185185205"/>
    <n v="81.302865637976083"/>
    <n v="73.424768518518519"/>
    <n v="100"/>
    <n v="0"/>
    <n v="0"/>
    <n v="0"/>
    <n v="0.11401503806806541"/>
    <n v="0"/>
    <n v="17.621944444444441"/>
    <n v="0"/>
    <n v="17.621944444444441"/>
    <n v="2.3255555555555554"/>
    <n v="1"/>
    <n v="1"/>
    <n v="13923.894"/>
    <s v="Tonelada métrica"/>
    <n v="790.14515361213114"/>
    <n v="0"/>
    <s v="Oficializado"/>
  </r>
  <r>
    <x v="31"/>
    <s v="FROTA 02"/>
    <x v="7"/>
    <x v="7"/>
    <d v="1901-08-06T00:00:00"/>
    <n v="90"/>
    <x v="10"/>
    <s v="CA1014KS120"/>
    <s v="06/08/2023"/>
    <s v="00:00:00"/>
    <s v="06/08/2023"/>
    <s v="23:59:59"/>
    <n v="23.999999999999996"/>
    <n v="6.9755555555555553"/>
    <n v="5.1922222222222221"/>
    <n v="0"/>
    <n v="1.7833333333333332"/>
    <n v="0.88222222222222224"/>
    <n v="0.90111111111111108"/>
    <n v="17.024444444444441"/>
    <n v="3.1549999999999998"/>
    <n v="3.1549999999999998"/>
    <n v="0"/>
    <n v="13.869444444444442"/>
    <n v="13.869444444444442"/>
    <n v="12.775833333333333"/>
    <n v="1.0936111111111111"/>
    <n v="0"/>
    <n v="0"/>
    <n v="0"/>
    <n v="70.935185185185176"/>
    <n v="81.467824043858499"/>
    <n v="57.789351851851848"/>
    <n v="72.760922153245318"/>
    <n v="0"/>
    <n v="0"/>
    <n v="1"/>
    <n v="7.8850390546765486E-2"/>
    <n v="0"/>
    <n v="13.869444444444442"/>
    <n v="5.1922222222222221"/>
    <n v="4.6231481481481476"/>
    <n v="2.3251851851851852"/>
    <n v="3"/>
    <n v="0.25565466709143037"/>
    <n v="10746.453"/>
    <s v="Tonelada métrica"/>
    <n v="774.82937712797934"/>
    <n v="0"/>
    <s v="Oficializado"/>
  </r>
  <r>
    <x v="31"/>
    <s v="FROTA 02"/>
    <x v="7"/>
    <x v="7"/>
    <d v="1901-08-06T00:00:00"/>
    <n v="90"/>
    <x v="11"/>
    <s v="CA1014KS121"/>
    <s v="06/08/2023"/>
    <s v="00:00:00"/>
    <s v="06/08/2023"/>
    <s v="23:59:59"/>
    <n v="23.999999999999993"/>
    <n v="0"/>
    <n v="0"/>
    <n v="0"/>
    <n v="0"/>
    <n v="0"/>
    <n v="0"/>
    <n v="23.999999999999993"/>
    <n v="5.9877777777777785"/>
    <n v="5.9877777777777785"/>
    <n v="0"/>
    <n v="18.012222222222224"/>
    <n v="18.012222222222224"/>
    <n v="16.176388888888891"/>
    <n v="1.8358333333333334"/>
    <n v="0"/>
    <n v="0"/>
    <n v="0"/>
    <n v="100"/>
    <n v="75.050925925925966"/>
    <n v="75.050925925925966"/>
    <n v="100"/>
    <n v="0"/>
    <n v="0"/>
    <n v="0"/>
    <n v="0.1019215347603479"/>
    <n v="0"/>
    <n v="18.012222222222224"/>
    <n v="0"/>
    <n v="18.012222222222224"/>
    <n v="0"/>
    <n v="0"/>
    <n v="0"/>
    <n v="14805.776"/>
    <s v="Tonelada métrica"/>
    <n v="821.9849731663686"/>
    <n v="0"/>
    <s v="Oficializado"/>
  </r>
  <r>
    <x v="31"/>
    <s v="FROTA 02"/>
    <x v="7"/>
    <x v="7"/>
    <d v="1901-08-06T00:00:00"/>
    <n v="90"/>
    <x v="12"/>
    <s v="CA1014KS122"/>
    <s v="06/08/2023"/>
    <s v="00:00:00"/>
    <s v="06/08/2023"/>
    <s v="23:59:59"/>
    <n v="23.999999999999993"/>
    <n v="0"/>
    <n v="0"/>
    <n v="0"/>
    <n v="0"/>
    <n v="0"/>
    <n v="0"/>
    <n v="23.999999999999993"/>
    <n v="5.6166666666666663"/>
    <n v="5.6166666666666663"/>
    <n v="0"/>
    <n v="18.383333333333336"/>
    <n v="18.383333333333336"/>
    <n v="16.858333333333338"/>
    <n v="1.5250000000000001"/>
    <n v="0"/>
    <n v="0"/>
    <n v="0"/>
    <n v="100"/>
    <n v="76.597222222222257"/>
    <n v="76.597222222222257"/>
    <n v="100"/>
    <n v="0"/>
    <n v="0"/>
    <n v="0"/>
    <n v="8.2955575702629181E-2"/>
    <n v="0"/>
    <n v="18.383333333333336"/>
    <n v="0"/>
    <n v="18.383333333333336"/>
    <n v="0"/>
    <n v="0"/>
    <n v="0"/>
    <n v="15606.332"/>
    <s v="Tonelada métrica"/>
    <n v="848.93918404351734"/>
    <n v="0"/>
    <s v="Oficializado"/>
  </r>
  <r>
    <x v="31"/>
    <s v="FROTA 02"/>
    <x v="7"/>
    <x v="7"/>
    <d v="1901-08-06T00:00:00"/>
    <n v="90"/>
    <x v="13"/>
    <s v="CA1014KS123"/>
    <s v="06/08/2023"/>
    <s v="00:00:00"/>
    <s v="06/08/2023"/>
    <s v="23:59:59"/>
    <n v="24"/>
    <n v="0"/>
    <n v="0"/>
    <n v="0"/>
    <n v="0"/>
    <n v="0"/>
    <n v="0"/>
    <n v="24"/>
    <n v="4.8791666666666664"/>
    <n v="4.8791666666666664"/>
    <n v="0"/>
    <n v="19.120833333333337"/>
    <n v="19.120833333333337"/>
    <n v="16.645833333333336"/>
    <n v="2.4750000000000001"/>
    <n v="0"/>
    <n v="0"/>
    <n v="0"/>
    <n v="100"/>
    <n v="79.670138888888914"/>
    <n v="79.670138888888914"/>
    <n v="100"/>
    <n v="0"/>
    <n v="0"/>
    <n v="0"/>
    <n v="0.12943996513401609"/>
    <n v="0"/>
    <n v="19.120833333333337"/>
    <n v="0"/>
    <n v="19.120833333333337"/>
    <n v="0"/>
    <n v="0"/>
    <n v="0"/>
    <n v="16242.831"/>
    <s v="Tonelada métrica"/>
    <n v="849.48342558291586"/>
    <n v="0"/>
    <s v="Oficializado"/>
  </r>
  <r>
    <x v="32"/>
    <s v="FROTA 01"/>
    <x v="7"/>
    <x v="7"/>
    <d v="1901-08-07T00:00:00"/>
    <n v="90"/>
    <x v="0"/>
    <s v="CA1014KS110"/>
    <s v="07/08/2023"/>
    <s v="00:00:00"/>
    <s v="07/08/2023"/>
    <s v="23:59:59"/>
    <n v="24.000000000000004"/>
    <n v="0"/>
    <n v="0"/>
    <n v="0"/>
    <n v="0"/>
    <n v="0"/>
    <n v="0"/>
    <n v="24.000000000000004"/>
    <n v="4.6849999999999996"/>
    <n v="4.6849999999999996"/>
    <n v="0"/>
    <n v="19.314999999999998"/>
    <n v="19.314999999999998"/>
    <n v="16.859722222222221"/>
    <n v="2.4552777777777774"/>
    <n v="0"/>
    <n v="0"/>
    <n v="0"/>
    <n v="100"/>
    <n v="80.479166666666643"/>
    <n v="80.479166666666643"/>
    <n v="100"/>
    <n v="0"/>
    <n v="0"/>
    <n v="0"/>
    <n v="0.12711766905398797"/>
    <n v="0"/>
    <n v="19.314999999999998"/>
    <n v="0"/>
    <n v="19.314999999999998"/>
    <n v="0"/>
    <n v="0"/>
    <n v="0"/>
    <n v="14028.02"/>
    <s v="Tonelada métrica"/>
    <n v="726.27595133316049"/>
    <n v="0"/>
    <s v="Oficializado"/>
  </r>
  <r>
    <x v="32"/>
    <s v="FROTA 01"/>
    <x v="7"/>
    <x v="7"/>
    <d v="1901-08-07T00:00:00"/>
    <n v="90"/>
    <x v="1"/>
    <s v="CA1014KS111"/>
    <s v="07/08/2023"/>
    <s v="00:00:00"/>
    <s v="07/08/2023"/>
    <s v="23:59:59"/>
    <n v="24.000000000000007"/>
    <n v="0"/>
    <n v="0"/>
    <n v="0"/>
    <n v="0"/>
    <n v="0"/>
    <n v="0"/>
    <n v="24.000000000000007"/>
    <n v="4.637777777777778"/>
    <n v="4.637777777777778"/>
    <n v="0"/>
    <n v="19.362222222222226"/>
    <n v="19.362222222222226"/>
    <n v="17.441111111111116"/>
    <n v="1.9211111111111112"/>
    <n v="0"/>
    <n v="0"/>
    <n v="0"/>
    <n v="100"/>
    <n v="80.675925925925924"/>
    <n v="80.675925925925924"/>
    <n v="100"/>
    <n v="0"/>
    <n v="0"/>
    <n v="0"/>
    <n v="9.9219556983817278E-2"/>
    <n v="0"/>
    <n v="19.362222222222226"/>
    <n v="0"/>
    <n v="19.362222222222226"/>
    <n v="0"/>
    <n v="0"/>
    <n v="0"/>
    <n v="15472.621999999999"/>
    <s v="Tonelada métrica"/>
    <n v="799.11395615746596"/>
    <n v="0"/>
    <s v="Oficializado"/>
  </r>
  <r>
    <x v="32"/>
    <s v="FROTA 01"/>
    <x v="7"/>
    <x v="7"/>
    <d v="1901-08-07T00:00:00"/>
    <n v="90"/>
    <x v="2"/>
    <s v="CA1014KS112"/>
    <s v="07/08/2023"/>
    <s v="00:00:00"/>
    <s v="07/08/2023"/>
    <s v="23:59:59"/>
    <n v="24.000000000000004"/>
    <n v="3.4449999999999998"/>
    <n v="3.4449999999999998"/>
    <n v="0"/>
    <n v="0"/>
    <n v="0"/>
    <n v="0"/>
    <n v="20.555000000000003"/>
    <n v="4.2149999999999999"/>
    <n v="4.2149999999999999"/>
    <n v="0"/>
    <n v="16.34"/>
    <n v="16.34"/>
    <n v="13.797500000000001"/>
    <n v="2.5425"/>
    <n v="0"/>
    <n v="0"/>
    <n v="0"/>
    <n v="85.645833333333329"/>
    <n v="79.494040379469695"/>
    <n v="68.083333333333314"/>
    <n v="82.587819054839528"/>
    <n v="0"/>
    <n v="0"/>
    <n v="0"/>
    <n v="0.15559975520195837"/>
    <n v="0"/>
    <n v="16.34"/>
    <n v="0"/>
    <n v="16.34"/>
    <n v="0"/>
    <n v="0"/>
    <n v="0"/>
    <n v="12735.618"/>
    <s v="Tonelada métrica"/>
    <n v="779.41358629131025"/>
    <n v="0"/>
    <s v="Oficializado"/>
  </r>
  <r>
    <x v="32"/>
    <s v="FROTA 01"/>
    <x v="7"/>
    <x v="7"/>
    <d v="1901-08-07T00:00:00"/>
    <n v="90"/>
    <x v="3"/>
    <s v="CA1014KS113"/>
    <s v="07/08/2023"/>
    <s v="00:00:00"/>
    <s v="07/08/2023"/>
    <s v="23:59:59"/>
    <n v="24.000000000000004"/>
    <n v="20.357499999999998"/>
    <n v="0"/>
    <n v="0"/>
    <n v="20.357499999999998"/>
    <n v="20.357499999999998"/>
    <n v="0"/>
    <n v="3.6425000000000001"/>
    <n v="1.1597222222222223"/>
    <n v="1.1597222222222223"/>
    <n v="0"/>
    <n v="2.4827777777777778"/>
    <n v="2.4827777777777778"/>
    <n v="2.3255555555555554"/>
    <n v="0.15722222222222224"/>
    <n v="0"/>
    <n v="0"/>
    <n v="0"/>
    <n v="15.177083333333332"/>
    <n v="68.161366582780445"/>
    <n v="10.344907407407405"/>
    <n v="100"/>
    <n v="0"/>
    <n v="0"/>
    <n v="0"/>
    <n v="6.3325128664130689E-2"/>
    <n v="0"/>
    <n v="2.4827777777777778"/>
    <n v="0"/>
    <n v="2.4827777777777778"/>
    <n v="20.357499999999998"/>
    <n v="1"/>
    <n v="1"/>
    <n v="1936.182"/>
    <s v="Tonelada métrica"/>
    <n v="779.8450660102925"/>
    <n v="0"/>
    <s v="Oficializado"/>
  </r>
  <r>
    <x v="32"/>
    <s v="FROTA 01"/>
    <x v="7"/>
    <x v="7"/>
    <d v="1901-08-07T00:00:00"/>
    <n v="90"/>
    <x v="4"/>
    <s v="CA1014KS114"/>
    <s v="07/08/2023"/>
    <s v="00:00:00"/>
    <s v="07/08/2023"/>
    <s v="23:59:59"/>
    <n v="24"/>
    <n v="0.55777777777777782"/>
    <n v="0"/>
    <n v="0"/>
    <n v="0.55777777777777782"/>
    <n v="0.55777777777777782"/>
    <n v="0"/>
    <n v="23.442222222222224"/>
    <n v="5.083333333333333"/>
    <n v="5.083333333333333"/>
    <n v="0"/>
    <n v="18.358888888888888"/>
    <n v="18.358888888888888"/>
    <n v="16.871944444444445"/>
    <n v="1.4869444444444444"/>
    <n v="0"/>
    <n v="0"/>
    <n v="0"/>
    <n v="97.675925925925938"/>
    <n v="78.315480140297652"/>
    <n v="76.495370370370367"/>
    <n v="100"/>
    <n v="0"/>
    <n v="0"/>
    <n v="0"/>
    <n v="8.0993161048235798E-2"/>
    <n v="0"/>
    <n v="18.358888888888888"/>
    <n v="0"/>
    <n v="18.358888888888888"/>
    <n v="0.55777777777777782"/>
    <n v="1"/>
    <n v="1"/>
    <n v="15198.755999999999"/>
    <s v="Tonelada métrica"/>
    <n v="827.86905525630891"/>
    <n v="0"/>
    <s v="Oficializado"/>
  </r>
  <r>
    <x v="32"/>
    <s v="FROTA 01"/>
    <x v="7"/>
    <x v="7"/>
    <d v="1901-08-07T00:00:00"/>
    <n v="90"/>
    <x v="5"/>
    <s v="CA1014KS115"/>
    <s v="07/08/2023"/>
    <s v="00:00:00"/>
    <s v="07/08/2023"/>
    <s v="23:59:59"/>
    <n v="24"/>
    <n v="2.6072222222222221"/>
    <n v="2.6072222222222221"/>
    <n v="0"/>
    <n v="0"/>
    <n v="0"/>
    <n v="0"/>
    <n v="21.392777777777777"/>
    <n v="3.0388888888888888"/>
    <n v="3.0388888888888888"/>
    <n v="0"/>
    <n v="18.353888888888886"/>
    <n v="18.353888888888886"/>
    <n v="16.248055555555553"/>
    <n v="2.1058333333333334"/>
    <n v="0"/>
    <n v="0"/>
    <n v="0"/>
    <n v="89.136574074074076"/>
    <n v="85.794790557560958"/>
    <n v="76.474537037037024"/>
    <n v="87.56162205141797"/>
    <n v="0"/>
    <n v="0"/>
    <n v="0"/>
    <n v="0.11473499409752705"/>
    <n v="0"/>
    <n v="18.353888888888886"/>
    <n v="0"/>
    <n v="18.353888888888886"/>
    <n v="0"/>
    <n v="0"/>
    <n v="0"/>
    <n v="11653.977999999999"/>
    <s v="Tonelada métrica"/>
    <n v="634.95960286950947"/>
    <n v="0"/>
    <s v="Oficializado"/>
  </r>
  <r>
    <x v="32"/>
    <s v="FROTA 01"/>
    <x v="7"/>
    <x v="7"/>
    <d v="1901-08-07T00:00:00"/>
    <n v="90"/>
    <x v="6"/>
    <s v="CA1014KS116"/>
    <s v="07/08/2023"/>
    <s v="00:00:00"/>
    <s v="07/08/2023"/>
    <s v="23:59:59"/>
    <n v="24"/>
    <n v="1.4933333333333334"/>
    <n v="1.4933333333333334"/>
    <n v="0"/>
    <n v="0"/>
    <n v="0"/>
    <n v="0"/>
    <n v="22.506666666666668"/>
    <n v="6.6402777777777784"/>
    <n v="6.6402777777777784"/>
    <n v="0"/>
    <n v="15.866388888888888"/>
    <n v="15.866388888888888"/>
    <n v="14.510277777777775"/>
    <n v="1.356111111111111"/>
    <n v="0"/>
    <n v="0"/>
    <n v="0"/>
    <n v="93.777777777777786"/>
    <n v="70.496396129541864"/>
    <n v="66.109953703703709"/>
    <n v="91.39771181694536"/>
    <n v="0"/>
    <n v="0"/>
    <n v="1"/>
    <n v="8.5470684010574408E-2"/>
    <n v="0"/>
    <n v="15.866388888888888"/>
    <n v="1.4933333333333334"/>
    <n v="15.866388888888888"/>
    <n v="1.4933333333333334"/>
    <n v="1"/>
    <n v="0"/>
    <n v="12799.923000000001"/>
    <s v="Tonelada métrica"/>
    <n v="806.73195959313011"/>
    <n v="0"/>
    <s v="Oficializado"/>
  </r>
  <r>
    <x v="32"/>
    <s v="FROTA 01"/>
    <x v="7"/>
    <x v="7"/>
    <d v="1901-08-07T00:00:00"/>
    <n v="90"/>
    <x v="7"/>
    <s v="CA1014KS117"/>
    <s v="07/08/2023"/>
    <s v="00:00:00"/>
    <s v="07/08/2023"/>
    <s v="23:59:59"/>
    <n v="24"/>
    <n v="8.5544444444444441"/>
    <n v="8.5544444444444441"/>
    <n v="0"/>
    <n v="0"/>
    <n v="0"/>
    <n v="0"/>
    <n v="15.445555555555556"/>
    <n v="4.0486111111111107"/>
    <n v="4.0486111111111107"/>
    <n v="0"/>
    <n v="11.396944444444445"/>
    <n v="11.396944444444445"/>
    <n v="10.600833333333334"/>
    <n v="0.79611111111111121"/>
    <n v="0"/>
    <n v="0"/>
    <n v="0"/>
    <n v="64.356481481481481"/>
    <n v="73.78785698870584"/>
    <n v="47.487268518518519"/>
    <n v="57.123564218586843"/>
    <n v="0"/>
    <n v="0"/>
    <n v="2"/>
    <n v="6.9853030783104633E-2"/>
    <n v="0"/>
    <n v="5.6984722222222226"/>
    <n v="4.277222222222222"/>
    <n v="5.6984722222222226"/>
    <n v="4.277222222222222"/>
    <n v="2"/>
    <n v="0"/>
    <n v="8475.2960000000003"/>
    <s v="Tonelada métrica"/>
    <n v="743.64633795608017"/>
    <n v="0"/>
    <s v="Oficializado"/>
  </r>
  <r>
    <x v="32"/>
    <s v="FROTA 01"/>
    <x v="7"/>
    <x v="7"/>
    <d v="1901-08-07T00:00:00"/>
    <n v="90"/>
    <x v="8"/>
    <s v="CA1014KS118"/>
    <s v="07/08/2023"/>
    <s v="00:00:00"/>
    <s v="07/08/2023"/>
    <s v="23:59:59"/>
    <n v="23.999999999999996"/>
    <n v="6.6666666666666666E-2"/>
    <n v="0"/>
    <n v="0"/>
    <n v="6.6666666666666666E-2"/>
    <n v="6.6666666666666666E-2"/>
    <n v="0"/>
    <n v="23.93333333333333"/>
    <n v="4.9330555555555566"/>
    <n v="4.9330555555555566"/>
    <n v="0"/>
    <n v="19.000277777777779"/>
    <n v="19.000277777777779"/>
    <n v="15.736944444444447"/>
    <n v="3.2633333333333336"/>
    <n v="0"/>
    <n v="0"/>
    <n v="0"/>
    <n v="99.722222222222229"/>
    <n v="79.388347260909953"/>
    <n v="79.16782407407409"/>
    <n v="100"/>
    <n v="0"/>
    <n v="0"/>
    <n v="0"/>
    <n v="0.17175187497258812"/>
    <n v="0"/>
    <n v="19.000277777777779"/>
    <n v="0"/>
    <n v="19.000277777777779"/>
    <n v="6.6666666666666666E-2"/>
    <n v="1"/>
    <n v="1"/>
    <n v="12908.58"/>
    <s v="Tonelada métrica"/>
    <n v="679.38901478048558"/>
    <n v="0"/>
    <s v="Oficializado"/>
  </r>
  <r>
    <x v="32"/>
    <s v="FROTA 02"/>
    <x v="7"/>
    <x v="7"/>
    <d v="1901-08-07T00:00:00"/>
    <n v="90"/>
    <x v="9"/>
    <s v="CA1014KS119"/>
    <s v="07/08/2023"/>
    <s v="00:00:00"/>
    <s v="07/08/2023"/>
    <s v="23:59:59"/>
    <n v="24"/>
    <n v="0.85611111111111116"/>
    <n v="0"/>
    <n v="0"/>
    <n v="0.85611111111111116"/>
    <n v="0.85611111111111116"/>
    <n v="0"/>
    <n v="23.143888888888888"/>
    <n v="4.7850000000000001"/>
    <n v="4.7850000000000001"/>
    <n v="0"/>
    <n v="18.358888888888888"/>
    <n v="18.358888888888888"/>
    <n v="16.467500000000001"/>
    <n v="1.891388888888889"/>
    <n v="0"/>
    <n v="0"/>
    <n v="0"/>
    <n v="96.432870370370367"/>
    <n v="79.324995799227054"/>
    <n v="76.495370370370367"/>
    <n v="100"/>
    <n v="0"/>
    <n v="0"/>
    <n v="0"/>
    <n v="0.10302305876656782"/>
    <n v="0"/>
    <n v="18.358888888888888"/>
    <n v="0"/>
    <n v="18.358888888888888"/>
    <n v="0.85611111111111116"/>
    <n v="1"/>
    <n v="1"/>
    <n v="12985.689"/>
    <s v="Tonelada métrica"/>
    <n v="707.32434182654447"/>
    <n v="0"/>
    <s v="Oficializado"/>
  </r>
  <r>
    <x v="32"/>
    <s v="FROTA 02"/>
    <x v="7"/>
    <x v="7"/>
    <d v="1901-08-07T00:00:00"/>
    <n v="90"/>
    <x v="10"/>
    <s v="CA1014KS120"/>
    <s v="07/08/2023"/>
    <s v="00:00:00"/>
    <s v="07/08/2023"/>
    <s v="23:59:59"/>
    <n v="24"/>
    <n v="0"/>
    <n v="0"/>
    <n v="0"/>
    <n v="0"/>
    <n v="0"/>
    <n v="0"/>
    <n v="24"/>
    <n v="6.5194444444444448"/>
    <n v="6.5194444444444448"/>
    <n v="0"/>
    <n v="17.480555555555554"/>
    <n v="17.480555555555554"/>
    <n v="16.297777777777775"/>
    <n v="1.1827777777777777"/>
    <n v="0"/>
    <n v="0"/>
    <n v="0"/>
    <n v="100"/>
    <n v="72.835648148148152"/>
    <n v="72.835648148148152"/>
    <n v="100"/>
    <n v="0"/>
    <n v="0"/>
    <n v="0"/>
    <n v="6.7662482122993806E-2"/>
    <n v="0"/>
    <n v="17.480555555555554"/>
    <n v="0"/>
    <n v="17.480555555555554"/>
    <n v="0"/>
    <n v="0"/>
    <n v="0"/>
    <n v="15606.178"/>
    <s v="Tonelada métrica"/>
    <n v="892.77357063403804"/>
    <n v="0"/>
    <s v="Oficializado"/>
  </r>
  <r>
    <x v="32"/>
    <s v="FROTA 02"/>
    <x v="7"/>
    <x v="7"/>
    <d v="1901-08-07T00:00:00"/>
    <n v="90"/>
    <x v="11"/>
    <s v="CA1014KS121"/>
    <s v="07/08/2023"/>
    <s v="00:00:00"/>
    <s v="07/08/2023"/>
    <s v="23:59:59"/>
    <n v="24.000000000000004"/>
    <n v="0"/>
    <n v="0"/>
    <n v="0"/>
    <n v="0"/>
    <n v="0"/>
    <n v="0"/>
    <n v="24.000000000000004"/>
    <n v="4.3824999999999994"/>
    <n v="4.3824999999999994"/>
    <n v="0"/>
    <n v="19.6175"/>
    <n v="19.6175"/>
    <n v="17.466666666666669"/>
    <n v="2.1508333333333329"/>
    <n v="0"/>
    <n v="0"/>
    <n v="0"/>
    <n v="100"/>
    <n v="81.739583333333314"/>
    <n v="81.739583333333314"/>
    <n v="100"/>
    <n v="0"/>
    <n v="0"/>
    <n v="0"/>
    <n v="0.10963850303725413"/>
    <n v="0"/>
    <n v="19.6175"/>
    <n v="0"/>
    <n v="19.6175"/>
    <n v="0"/>
    <n v="0"/>
    <n v="0"/>
    <n v="19422.594000000001"/>
    <s v="Tonelada métrica"/>
    <n v="990.06468714158279"/>
    <n v="0"/>
    <s v="Oficializado"/>
  </r>
  <r>
    <x v="32"/>
    <s v="FROTA 02"/>
    <x v="7"/>
    <x v="7"/>
    <d v="1901-08-07T00:00:00"/>
    <n v="90"/>
    <x v="12"/>
    <s v="CA1014KS122"/>
    <s v="07/08/2023"/>
    <s v="00:00:00"/>
    <s v="07/08/2023"/>
    <s v="23:59:59"/>
    <n v="24"/>
    <n v="3.0308333333333333"/>
    <n v="3.0308333333333333"/>
    <n v="0"/>
    <n v="0"/>
    <n v="0"/>
    <n v="0"/>
    <n v="20.96916666666667"/>
    <n v="6.5494444444444451"/>
    <n v="6.5494444444444451"/>
    <n v="0"/>
    <n v="14.419722222222223"/>
    <n v="14.419722222222223"/>
    <n v="12.560833333333335"/>
    <n v="1.8588888888888888"/>
    <n v="0"/>
    <n v="0"/>
    <n v="0"/>
    <n v="87.371527777777786"/>
    <n v="68.766310323358354"/>
    <n v="60.082175925925931"/>
    <n v="82.631880551399192"/>
    <n v="0"/>
    <n v="0"/>
    <n v="1"/>
    <n v="0.12891294715956156"/>
    <n v="0"/>
    <n v="14.419722222222223"/>
    <n v="3.0308333333333333"/>
    <n v="14.419722222222223"/>
    <n v="3.0308333333333333"/>
    <n v="1"/>
    <n v="0"/>
    <n v="10336.984"/>
    <s v="Tonelada métrica"/>
    <n v="716.86429465816457"/>
    <n v="0"/>
    <s v="Oficializado"/>
  </r>
  <r>
    <x v="32"/>
    <s v="FROTA 02"/>
    <x v="7"/>
    <x v="7"/>
    <d v="1901-08-07T00:00:00"/>
    <n v="90"/>
    <x v="13"/>
    <s v="CA1014KS123"/>
    <s v="07/08/2023"/>
    <s v="00:00:00"/>
    <s v="07/08/2023"/>
    <s v="23:59:59"/>
    <n v="24"/>
    <n v="0"/>
    <n v="0"/>
    <n v="0"/>
    <n v="0"/>
    <n v="0"/>
    <n v="0"/>
    <n v="24"/>
    <n v="5.243611111111111"/>
    <n v="5.243611111111111"/>
    <n v="0"/>
    <n v="18.756388888888889"/>
    <n v="18.756388888888889"/>
    <n v="15.786944444444444"/>
    <n v="2.9694444444444446"/>
    <n v="0"/>
    <n v="0"/>
    <n v="0"/>
    <n v="100"/>
    <n v="78.151620370370367"/>
    <n v="78.151620370370367"/>
    <n v="100"/>
    <n v="0"/>
    <n v="0"/>
    <n v="0"/>
    <n v="0.15831642551426922"/>
    <n v="0"/>
    <n v="18.756388888888889"/>
    <n v="0"/>
    <n v="18.756388888888889"/>
    <n v="0"/>
    <n v="0"/>
    <n v="0"/>
    <n v="14534.516"/>
    <s v="Tonelada métrica"/>
    <n v="774.91014321046111"/>
    <n v="0"/>
    <s v="Oficializado"/>
  </r>
  <r>
    <x v="32"/>
    <s v="FROTA 01"/>
    <x v="7"/>
    <x v="7"/>
    <d v="1901-08-08T00:00:00"/>
    <n v="90"/>
    <x v="0"/>
    <s v="CA1014KS110"/>
    <s v="08/08/2023"/>
    <s v="00:00:00"/>
    <s v="08/08/2023"/>
    <s v="23:59:59"/>
    <n v="23.999999999999993"/>
    <n v="10.127500000000001"/>
    <n v="10.127500000000001"/>
    <n v="0"/>
    <n v="0"/>
    <n v="0"/>
    <n v="0"/>
    <n v="13.872500000000002"/>
    <n v="5.3725000000000005"/>
    <n v="5.3725000000000005"/>
    <n v="0"/>
    <n v="8.5"/>
    <n v="8.5"/>
    <n v="7.4861111111111098"/>
    <n v="1.0138888888888888"/>
    <n v="0"/>
    <n v="0"/>
    <n v="0"/>
    <n v="57.802083333333364"/>
    <n v="61.272301315552347"/>
    <n v="35.416666666666679"/>
    <n v="45.63145886458193"/>
    <n v="0"/>
    <n v="0"/>
    <n v="1"/>
    <n v="0.11928104575163398"/>
    <n v="0"/>
    <n v="8.5"/>
    <n v="10.127500000000001"/>
    <n v="8.5"/>
    <n v="10.127500000000001"/>
    <n v="1"/>
    <n v="0"/>
    <n v="3918.326"/>
    <s v="Tonelada métrica"/>
    <n v="460.97952941176413"/>
    <n v="0"/>
    <s v="Oficializado"/>
  </r>
  <r>
    <x v="32"/>
    <s v="FROTA 01"/>
    <x v="7"/>
    <x v="7"/>
    <d v="1901-08-08T00:00:00"/>
    <n v="90"/>
    <x v="1"/>
    <s v="CA1014KS111"/>
    <s v="08/08/2023"/>
    <s v="00:00:00"/>
    <s v="08/08/2023"/>
    <s v="23:59:59"/>
    <n v="23.999999999999993"/>
    <n v="0"/>
    <n v="0"/>
    <n v="0"/>
    <n v="0"/>
    <n v="0"/>
    <n v="0"/>
    <n v="23.999999999999993"/>
    <n v="4.431111111111111"/>
    <n v="4.431111111111111"/>
    <n v="0"/>
    <n v="19.568888888888893"/>
    <n v="19.568888888888893"/>
    <n v="16.886111111111113"/>
    <n v="2.6827777777777779"/>
    <n v="0"/>
    <n v="0"/>
    <n v="0"/>
    <n v="100"/>
    <n v="81.537037037037081"/>
    <n v="81.537037037037081"/>
    <n v="100"/>
    <n v="0"/>
    <n v="0"/>
    <n v="0"/>
    <n v="0.13709402679990915"/>
    <n v="0"/>
    <n v="19.568888888888893"/>
    <n v="0"/>
    <n v="19.568888888888893"/>
    <n v="0"/>
    <n v="0"/>
    <n v="0"/>
    <n v="15810.755999999999"/>
    <s v="Tonelada métrica"/>
    <n v="807.95369066545538"/>
    <n v="0"/>
    <s v="Oficializado"/>
  </r>
  <r>
    <x v="32"/>
    <s v="FROTA 01"/>
    <x v="7"/>
    <x v="7"/>
    <d v="1901-08-08T00:00:00"/>
    <n v="90"/>
    <x v="2"/>
    <s v="CA1014KS112"/>
    <s v="08/08/2023"/>
    <s v="00:00:00"/>
    <s v="08/08/2023"/>
    <s v="23:59:59"/>
    <n v="24.000000000000004"/>
    <n v="0"/>
    <n v="0"/>
    <n v="0"/>
    <n v="0"/>
    <n v="0"/>
    <n v="0"/>
    <n v="24.000000000000004"/>
    <n v="6.108888888888889"/>
    <n v="6.108888888888889"/>
    <n v="0"/>
    <n v="17.891111111111112"/>
    <n v="17.891111111111112"/>
    <n v="15.402500000000002"/>
    <n v="2.4886111111111111"/>
    <n v="0"/>
    <n v="0"/>
    <n v="0"/>
    <n v="100"/>
    <n v="74.546296296296291"/>
    <n v="74.546296296296291"/>
    <n v="100"/>
    <n v="0"/>
    <n v="0"/>
    <n v="0"/>
    <n v="0.13909762762389766"/>
    <n v="0"/>
    <n v="17.891111111111112"/>
    <n v="0"/>
    <n v="17.891111111111112"/>
    <n v="0"/>
    <n v="0"/>
    <n v="0"/>
    <n v="12489.091"/>
    <s v="Tonelada métrica"/>
    <n v="698.06122841882973"/>
    <n v="0"/>
    <s v="Oficializado"/>
  </r>
  <r>
    <x v="32"/>
    <s v="FROTA 01"/>
    <x v="7"/>
    <x v="7"/>
    <d v="1901-08-08T00:00:00"/>
    <n v="90"/>
    <x v="3"/>
    <s v="CA1014KS113"/>
    <s v="08/08/2023"/>
    <s v="00:00:00"/>
    <s v="08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2"/>
    <s v="FROTA 01"/>
    <x v="7"/>
    <x v="7"/>
    <d v="1901-08-08T00:00:00"/>
    <n v="90"/>
    <x v="4"/>
    <s v="CA1014KS114"/>
    <s v="08/08/2023"/>
    <s v="00:00:00"/>
    <s v="08/08/2023"/>
    <s v="23:59:59"/>
    <n v="24.000000000000007"/>
    <n v="0"/>
    <n v="0"/>
    <n v="0"/>
    <n v="0"/>
    <n v="0"/>
    <n v="0"/>
    <n v="24.000000000000007"/>
    <n v="9.5388888888888896"/>
    <n v="9.5388888888888896"/>
    <n v="0"/>
    <n v="14.46111111111111"/>
    <n v="14.46111111111111"/>
    <n v="13.061944444444443"/>
    <n v="1.3991666666666667"/>
    <n v="0"/>
    <n v="0"/>
    <n v="0"/>
    <n v="100"/>
    <n v="60.254629629629605"/>
    <n v="60.254629629629605"/>
    <n v="100"/>
    <n v="0"/>
    <n v="0"/>
    <n v="0"/>
    <n v="9.6753745678063774E-2"/>
    <n v="0"/>
    <n v="14.46111111111111"/>
    <n v="0"/>
    <n v="14.46111111111111"/>
    <n v="0"/>
    <n v="0"/>
    <n v="0"/>
    <n v="9277.8320000000003"/>
    <s v="Tonelada métrica"/>
    <n v="641.57117172493247"/>
    <n v="0"/>
    <s v="Oficializado"/>
  </r>
  <r>
    <x v="32"/>
    <s v="FROTA 01"/>
    <x v="7"/>
    <x v="7"/>
    <d v="1901-08-08T00:00:00"/>
    <n v="90"/>
    <x v="5"/>
    <s v="CA1014KS115"/>
    <s v="08/08/2023"/>
    <s v="00:00:00"/>
    <s v="08/08/2023"/>
    <s v="23:59:59"/>
    <n v="24.000000000000004"/>
    <n v="0"/>
    <n v="0"/>
    <n v="0"/>
    <n v="0"/>
    <n v="0"/>
    <n v="0"/>
    <n v="24.000000000000004"/>
    <n v="7.4163888888888891"/>
    <n v="7.4163888888888891"/>
    <n v="0"/>
    <n v="16.583611111111111"/>
    <n v="16.467222222222222"/>
    <n v="14.10138888888889"/>
    <n v="2.3658333333333332"/>
    <n v="0.11638888888888889"/>
    <n v="0"/>
    <n v="0.11638888888888889"/>
    <n v="100"/>
    <n v="69.098379629629619"/>
    <n v="69.098379629629619"/>
    <n v="100"/>
    <n v="0"/>
    <n v="0"/>
    <n v="0"/>
    <n v="0.14266092695264734"/>
    <n v="0"/>
    <n v="16.583611111111111"/>
    <n v="0"/>
    <n v="16.583611111111111"/>
    <n v="0"/>
    <n v="0"/>
    <n v="0"/>
    <n v="12163.513000000001"/>
    <s v="Tonelada métrica"/>
    <n v="733.4658849935513"/>
    <n v="0"/>
    <s v="Oficializado"/>
  </r>
  <r>
    <x v="32"/>
    <s v="FROTA 01"/>
    <x v="7"/>
    <x v="7"/>
    <d v="1901-08-08T00:00:00"/>
    <n v="90"/>
    <x v="6"/>
    <s v="CA1014KS116"/>
    <s v="08/08/2023"/>
    <s v="00:00:00"/>
    <s v="08/08/2023"/>
    <s v="23:59:59"/>
    <n v="24.000000000000004"/>
    <n v="0"/>
    <n v="0"/>
    <n v="0"/>
    <n v="0"/>
    <n v="0"/>
    <n v="0"/>
    <n v="24.000000000000004"/>
    <n v="6.3130555555555565"/>
    <n v="6.3130555555555565"/>
    <n v="0"/>
    <n v="17.686944444444446"/>
    <n v="17.686944444444446"/>
    <n v="15.220833333333333"/>
    <n v="2.4661111111111111"/>
    <n v="0"/>
    <n v="0"/>
    <n v="0"/>
    <n v="100"/>
    <n v="73.695601851851848"/>
    <n v="73.695601851851848"/>
    <n v="100"/>
    <n v="0"/>
    <n v="0"/>
    <n v="0"/>
    <n v="0.13943115606300943"/>
    <n v="0"/>
    <n v="17.686944444444446"/>
    <n v="0"/>
    <n v="17.686944444444446"/>
    <n v="0"/>
    <n v="0"/>
    <n v="0"/>
    <n v="13469.451999999999"/>
    <s v="Tonelada métrica"/>
    <n v="761.54770781964169"/>
    <n v="0"/>
    <s v="Oficializado"/>
  </r>
  <r>
    <x v="32"/>
    <s v="FROTA 01"/>
    <x v="7"/>
    <x v="7"/>
    <d v="1901-08-08T00:00:00"/>
    <n v="90"/>
    <x v="7"/>
    <s v="CA1014KS117"/>
    <s v="08/08/2023"/>
    <s v="00:00:00"/>
    <s v="08/08/2023"/>
    <s v="23:59:59"/>
    <n v="24"/>
    <n v="11.260277777777777"/>
    <n v="0"/>
    <n v="0"/>
    <n v="11.260277777777777"/>
    <n v="11.260277777777777"/>
    <n v="0"/>
    <n v="12.739722222222223"/>
    <n v="3.7688888888888878"/>
    <n v="3.7688888888888878"/>
    <n v="0"/>
    <n v="8.9708333333333332"/>
    <n v="8.9708333333333332"/>
    <n v="8.3577777777777769"/>
    <n v="0.61305555555555558"/>
    <n v="0"/>
    <n v="0"/>
    <n v="0"/>
    <n v="53.082175925925931"/>
    <n v="70.416239670322483"/>
    <n v="37.378472222222221"/>
    <n v="100"/>
    <n v="0"/>
    <n v="0"/>
    <n v="0"/>
    <n v="6.8338752128812519E-2"/>
    <n v="0"/>
    <n v="8.9708333333333332"/>
    <n v="0"/>
    <n v="8.9708333333333332"/>
    <n v="11.260277777777777"/>
    <n v="1"/>
    <n v="1"/>
    <n v="5206.2690000000002"/>
    <s v="Tonelada métrica"/>
    <n v="580.35511379470586"/>
    <n v="0"/>
    <s v="Oficializado"/>
  </r>
  <r>
    <x v="32"/>
    <s v="FROTA 01"/>
    <x v="7"/>
    <x v="7"/>
    <d v="1901-08-08T00:00:00"/>
    <n v="90"/>
    <x v="8"/>
    <s v="CA1014KS118"/>
    <s v="08/08/2023"/>
    <s v="00:00:00"/>
    <s v="08/08/2023"/>
    <s v="23:59:59"/>
    <n v="23.999999999999996"/>
    <n v="4.8836111111111107"/>
    <n v="0"/>
    <n v="0"/>
    <n v="4.8836111111111107"/>
    <n v="0"/>
    <n v="4.8836111111111107"/>
    <n v="19.116388888888885"/>
    <n v="6.2213888888888889"/>
    <n v="6.2213888888888889"/>
    <n v="0"/>
    <n v="12.895"/>
    <n v="12.895"/>
    <n v="11.887777777777778"/>
    <n v="1.0072222222222222"/>
    <n v="0"/>
    <n v="0"/>
    <n v="0"/>
    <n v="79.651620370370367"/>
    <n v="67.455208590650855"/>
    <n v="53.729166666666671"/>
    <n v="100"/>
    <n v="0"/>
    <n v="0"/>
    <n v="0"/>
    <n v="7.8109517039334803E-2"/>
    <n v="0"/>
    <n v="12.895"/>
    <n v="0"/>
    <n v="12.895"/>
    <n v="4.8836111111111107"/>
    <n v="1"/>
    <n v="1"/>
    <n v="8903.5859999999993"/>
    <s v="Tonelada métrica"/>
    <n v="690.46808840635845"/>
    <n v="0"/>
    <s v="Oficializado"/>
  </r>
  <r>
    <x v="32"/>
    <s v="FROTA 02"/>
    <x v="7"/>
    <x v="7"/>
    <d v="1901-08-08T00:00:00"/>
    <n v="90"/>
    <x v="9"/>
    <s v="CA1014KS119"/>
    <s v="08/08/2023"/>
    <s v="00:00:00"/>
    <s v="08/08/2023"/>
    <s v="23:59:59"/>
    <n v="24.000000000000004"/>
    <n v="0"/>
    <n v="0"/>
    <n v="0"/>
    <n v="0"/>
    <n v="0"/>
    <n v="0"/>
    <n v="24.000000000000004"/>
    <n v="5.9727777777777789"/>
    <n v="5.9727777777777789"/>
    <n v="0"/>
    <n v="18.027222222222228"/>
    <n v="18.027222222222228"/>
    <n v="14.429444444444444"/>
    <n v="3.5977777777777775"/>
    <n v="0"/>
    <n v="0"/>
    <n v="0"/>
    <n v="100"/>
    <n v="75.113425925925938"/>
    <n v="75.113425925925938"/>
    <n v="100"/>
    <n v="0"/>
    <n v="0"/>
    <n v="0"/>
    <n v="0.19957471724860543"/>
    <n v="0"/>
    <n v="18.027222222222228"/>
    <n v="0"/>
    <n v="18.027222222222228"/>
    <n v="0"/>
    <n v="0"/>
    <n v="0"/>
    <n v="15239.628000000001"/>
    <s v="Tonelada métrica"/>
    <n v="845.36751209590443"/>
    <n v="0"/>
    <s v="Oficializado"/>
  </r>
  <r>
    <x v="32"/>
    <s v="FROTA 02"/>
    <x v="7"/>
    <x v="7"/>
    <d v="1901-08-08T00:00:00"/>
    <n v="90"/>
    <x v="10"/>
    <s v="CA1014KS120"/>
    <s v="08/08/2023"/>
    <s v="00:00:00"/>
    <s v="08/08/2023"/>
    <s v="23:59:59"/>
    <n v="24.000000000000004"/>
    <n v="0"/>
    <n v="0"/>
    <n v="0"/>
    <n v="0"/>
    <n v="0"/>
    <n v="0"/>
    <n v="24.000000000000004"/>
    <n v="7.9361111111111109"/>
    <n v="7.9361111111111109"/>
    <n v="0"/>
    <n v="16.06388888888889"/>
    <n v="16.06388888888889"/>
    <n v="13.886666666666668"/>
    <n v="2.1772222222222224"/>
    <n v="0"/>
    <n v="0"/>
    <n v="0"/>
    <n v="100"/>
    <n v="66.932870370370367"/>
    <n v="66.932870370370367"/>
    <n v="100"/>
    <n v="0"/>
    <n v="0"/>
    <n v="0"/>
    <n v="0.13553518934808922"/>
    <n v="0"/>
    <n v="16.06388888888889"/>
    <n v="0"/>
    <n v="16.06388888888889"/>
    <n v="0"/>
    <n v="0"/>
    <n v="0"/>
    <n v="12904.259"/>
    <s v="Tonelada métrica"/>
    <n v="803.30853190385608"/>
    <n v="0"/>
    <s v="Oficializado"/>
  </r>
  <r>
    <x v="32"/>
    <s v="FROTA 02"/>
    <x v="7"/>
    <x v="7"/>
    <d v="1901-08-08T00:00:00"/>
    <n v="90"/>
    <x v="11"/>
    <s v="CA1014KS121"/>
    <s v="08/08/2023"/>
    <s v="00:00:00"/>
    <s v="08/08/2023"/>
    <s v="23:59:59"/>
    <n v="24.000000000000004"/>
    <n v="0"/>
    <n v="0"/>
    <n v="0"/>
    <n v="0"/>
    <n v="0"/>
    <n v="0"/>
    <n v="24.000000000000004"/>
    <n v="6.3561111111111117"/>
    <n v="6.3561111111111117"/>
    <n v="0"/>
    <n v="17.643888888888888"/>
    <n v="17.643888888888888"/>
    <n v="14.439166666666665"/>
    <n v="3.2047222222222222"/>
    <n v="0"/>
    <n v="0"/>
    <n v="0"/>
    <n v="100"/>
    <n v="73.516203703703681"/>
    <n v="73.516203703703681"/>
    <n v="100"/>
    <n v="0"/>
    <n v="0"/>
    <n v="0"/>
    <n v="0.18163355269372461"/>
    <n v="0"/>
    <n v="17.643888888888888"/>
    <n v="0"/>
    <n v="17.643888888888888"/>
    <n v="0"/>
    <n v="0"/>
    <n v="0"/>
    <n v="12206.348"/>
    <s v="Tonelada métrica"/>
    <n v="691.81732422305447"/>
    <n v="0"/>
    <s v="Oficializado"/>
  </r>
  <r>
    <x v="32"/>
    <s v="FROTA 02"/>
    <x v="7"/>
    <x v="7"/>
    <d v="1901-08-08T00:00:00"/>
    <n v="90"/>
    <x v="12"/>
    <s v="CA1014KS122"/>
    <s v="08/08/2023"/>
    <s v="00:00:00"/>
    <s v="08/08/2023"/>
    <s v="23:59:59"/>
    <n v="24.000000000000007"/>
    <n v="3.0183333333333335"/>
    <n v="3.0183333333333335"/>
    <n v="0"/>
    <n v="0"/>
    <n v="0"/>
    <n v="0"/>
    <n v="20.981666666666666"/>
    <n v="8.0930555555555568"/>
    <n v="8.0930555555555568"/>
    <n v="0"/>
    <n v="12.888611111111109"/>
    <n v="12.888611111111109"/>
    <n v="10.896388888888888"/>
    <n v="1.9922222222222223"/>
    <n v="0"/>
    <n v="0"/>
    <n v="0"/>
    <n v="87.423611111111072"/>
    <n v="61.427966213890429"/>
    <n v="53.702546296296269"/>
    <n v="81.02505893652318"/>
    <n v="0"/>
    <n v="0"/>
    <n v="2"/>
    <n v="0.15457229681674178"/>
    <n v="0"/>
    <n v="6.4443055555555544"/>
    <n v="1.5091666666666668"/>
    <n v="6.4443055555555544"/>
    <n v="1.5091666666666668"/>
    <n v="2"/>
    <n v="0"/>
    <n v="10594.833000000001"/>
    <s v="Tonelada métrica"/>
    <n v="822.03062134959816"/>
    <n v="0"/>
    <s v="Oficializado"/>
  </r>
  <r>
    <x v="32"/>
    <s v="FROTA 02"/>
    <x v="7"/>
    <x v="7"/>
    <d v="1901-08-08T00:00:00"/>
    <n v="90"/>
    <x v="13"/>
    <s v="CA1014KS123"/>
    <s v="08/08/2023"/>
    <s v="00:00:00"/>
    <s v="08/08/2023"/>
    <s v="23:59:59"/>
    <n v="23.999999999999996"/>
    <n v="0"/>
    <n v="0"/>
    <n v="0"/>
    <n v="0"/>
    <n v="0"/>
    <n v="0"/>
    <n v="23.999999999999996"/>
    <n v="7.3711111111111123"/>
    <n v="7.3711111111111123"/>
    <n v="0"/>
    <n v="16.628888888888888"/>
    <n v="16.628888888888888"/>
    <n v="14.544444444444443"/>
    <n v="2.0844444444444443"/>
    <n v="0"/>
    <n v="0"/>
    <n v="0"/>
    <n v="100"/>
    <n v="69.287037037037052"/>
    <n v="69.287037037037052"/>
    <n v="100"/>
    <n v="0"/>
    <n v="0"/>
    <n v="0"/>
    <n v="0.12535079513564079"/>
    <n v="0"/>
    <n v="16.628888888888888"/>
    <n v="0"/>
    <n v="16.628888888888888"/>
    <n v="0"/>
    <n v="0"/>
    <n v="0"/>
    <n v="12278.439"/>
    <s v="Tonelada métrica"/>
    <n v="738.38000133636285"/>
    <n v="0"/>
    <s v="Oficializado"/>
  </r>
  <r>
    <x v="32"/>
    <s v="FROTA 01"/>
    <x v="7"/>
    <x v="7"/>
    <d v="1901-08-09T00:00:00"/>
    <n v="90"/>
    <x v="0"/>
    <s v="CA1014KS110"/>
    <s v="09/08/2023"/>
    <s v="00:00:00"/>
    <s v="09/08/2023"/>
    <s v="23:59:59"/>
    <n v="24"/>
    <n v="2.201111111111111"/>
    <n v="2.201111111111111"/>
    <n v="0"/>
    <n v="0"/>
    <n v="0"/>
    <n v="0"/>
    <n v="21.798888888888889"/>
    <n v="5.649166666666666"/>
    <n v="5.649166666666666"/>
    <n v="0"/>
    <n v="16.149722222222223"/>
    <n v="16.149722222222223"/>
    <n v="12.726944444444445"/>
    <n v="3.4227777777777777"/>
    <n v="0"/>
    <n v="0"/>
    <n v="0"/>
    <n v="90.828703703703709"/>
    <n v="74.085070594831549"/>
    <n v="67.290509259259267"/>
    <n v="88.005388795543652"/>
    <n v="0"/>
    <n v="0"/>
    <n v="0"/>
    <n v="0.21194034985121862"/>
    <n v="0"/>
    <n v="16.149722222222223"/>
    <n v="0"/>
    <n v="16.149722222222223"/>
    <n v="0"/>
    <n v="0"/>
    <n v="0"/>
    <n v="10281.276"/>
    <s v="Tonelada métrica"/>
    <n v="636.62246684669469"/>
    <n v="0"/>
    <s v="Oficializado"/>
  </r>
  <r>
    <x v="32"/>
    <s v="FROTA 01"/>
    <x v="7"/>
    <x v="7"/>
    <d v="1901-08-09T00:00:00"/>
    <n v="90"/>
    <x v="1"/>
    <s v="CA1014KS111"/>
    <s v="09/08/2023"/>
    <s v="00:00:00"/>
    <s v="09/08/2023"/>
    <s v="23:59:59"/>
    <n v="23.999999999999996"/>
    <n v="0"/>
    <n v="0"/>
    <n v="0"/>
    <n v="0"/>
    <n v="0"/>
    <n v="0"/>
    <n v="23.999999999999996"/>
    <n v="4.2444444444444445"/>
    <n v="4.2444444444444445"/>
    <n v="0"/>
    <n v="19.755555555555553"/>
    <n v="19.755555555555553"/>
    <n v="16.167777777777776"/>
    <n v="3.5877777777777777"/>
    <n v="0"/>
    <n v="0"/>
    <n v="0"/>
    <n v="100"/>
    <n v="82.314814814814824"/>
    <n v="82.314814814814824"/>
    <n v="100"/>
    <n v="0"/>
    <n v="0"/>
    <n v="0"/>
    <n v="0.18160854893138359"/>
    <n v="0"/>
    <n v="19.755555555555553"/>
    <n v="0"/>
    <n v="19.755555555555553"/>
    <n v="0"/>
    <n v="0"/>
    <n v="0"/>
    <n v="16041.446"/>
    <s v="Tonelada métrica"/>
    <n v="811.99670416198001"/>
    <n v="0"/>
    <s v="Oficializado"/>
  </r>
  <r>
    <x v="32"/>
    <s v="FROTA 01"/>
    <x v="7"/>
    <x v="7"/>
    <d v="1901-08-09T00:00:00"/>
    <n v="90"/>
    <x v="2"/>
    <s v="CA1014KS112"/>
    <s v="09/08/2023"/>
    <s v="00:00:00"/>
    <s v="09/08/2023"/>
    <s v="23:59:59"/>
    <n v="24.000000000000004"/>
    <n v="7.9013888888888886"/>
    <n v="0"/>
    <n v="0"/>
    <n v="7.9013888888888886"/>
    <n v="7.9013888888888886"/>
    <n v="0"/>
    <n v="16.098611111111115"/>
    <n v="4.4133333333333331"/>
    <n v="4.4133333333333331"/>
    <n v="0"/>
    <n v="11.685277777777777"/>
    <n v="11.685277777777777"/>
    <n v="9.6194444444444436"/>
    <n v="2.065833333333333"/>
    <n v="0"/>
    <n v="0"/>
    <n v="0"/>
    <n v="67.077546296296305"/>
    <n v="72.585626779397799"/>
    <n v="48.688657407407398"/>
    <n v="100"/>
    <n v="0"/>
    <n v="0"/>
    <n v="0"/>
    <n v="0.17678940737395105"/>
    <n v="0"/>
    <n v="11.685277777777777"/>
    <n v="0"/>
    <n v="11.685277777777777"/>
    <n v="7.9013888888888886"/>
    <n v="1"/>
    <n v="1"/>
    <n v="10361.517"/>
    <s v="Tonelada métrica"/>
    <n v="886.71550621627387"/>
    <n v="0"/>
    <s v="Oficializado"/>
  </r>
  <r>
    <x v="32"/>
    <s v="FROTA 01"/>
    <x v="7"/>
    <x v="7"/>
    <d v="1901-08-09T00:00:00"/>
    <n v="90"/>
    <x v="3"/>
    <s v="CA1014KS113"/>
    <s v="09/08/2023"/>
    <s v="00:00:00"/>
    <s v="09/08/2023"/>
    <s v="23:59:59"/>
    <n v="23.999999999999996"/>
    <n v="1.4427777777777777"/>
    <n v="0"/>
    <n v="0"/>
    <n v="1.4427777777777777"/>
    <n v="1.4427777777777777"/>
    <n v="0"/>
    <n v="22.557222222222219"/>
    <n v="6.2850000000000001"/>
    <n v="6.2850000000000001"/>
    <n v="0"/>
    <n v="16.272222222222222"/>
    <n v="16.101388888888888"/>
    <n v="12.601111111111109"/>
    <n v="3.5002777777777774"/>
    <n v="0.17083333333333334"/>
    <n v="0"/>
    <n v="0.17083333333333334"/>
    <n v="93.988425925925924"/>
    <n v="72.137526783735211"/>
    <n v="67.800925925925938"/>
    <n v="100"/>
    <n v="0"/>
    <n v="0"/>
    <n v="0"/>
    <n v="0.21510754523728232"/>
    <n v="0"/>
    <n v="16.272222222222222"/>
    <n v="0"/>
    <n v="16.272222222222222"/>
    <n v="0"/>
    <n v="0"/>
    <n v="1"/>
    <n v="11102.414000000001"/>
    <s v="Tonelada métrica"/>
    <n v="682.29242744964176"/>
    <n v="0"/>
    <s v="Oficializado"/>
  </r>
  <r>
    <x v="32"/>
    <s v="FROTA 01"/>
    <x v="7"/>
    <x v="7"/>
    <d v="1901-08-09T00:00:00"/>
    <n v="90"/>
    <x v="4"/>
    <s v="CA1014KS114"/>
    <s v="09/08/2023"/>
    <s v="00:00:00"/>
    <s v="09/08/2023"/>
    <s v="23:59:59"/>
    <n v="24.000000000000004"/>
    <n v="5.5305555555555559"/>
    <n v="0"/>
    <n v="0"/>
    <n v="5.5305555555555559"/>
    <n v="5.5305555555555559"/>
    <n v="0"/>
    <n v="18.469444444444445"/>
    <n v="5.5358333333333336"/>
    <n v="5.5358333333333336"/>
    <n v="0"/>
    <n v="12.933611111111109"/>
    <n v="12.933611111111109"/>
    <n v="10.307499999999999"/>
    <n v="2.6261111111111113"/>
    <n v="0"/>
    <n v="0"/>
    <n v="0"/>
    <n v="76.956018518518505"/>
    <n v="70.027071740111282"/>
    <n v="53.890046296296276"/>
    <n v="100"/>
    <n v="0"/>
    <n v="0"/>
    <n v="0"/>
    <n v="0.20304546723652847"/>
    <n v="0"/>
    <n v="12.933611111111109"/>
    <n v="0"/>
    <n v="12.933611111111109"/>
    <n v="5.5305555555555559"/>
    <n v="1"/>
    <n v="1"/>
    <n v="11059.226000000001"/>
    <s v="Tonelada métrica"/>
    <n v="855.07642877085925"/>
    <n v="0"/>
    <s v="Oficializado"/>
  </r>
  <r>
    <x v="32"/>
    <s v="FROTA 01"/>
    <x v="7"/>
    <x v="7"/>
    <d v="1901-08-09T00:00:00"/>
    <n v="90"/>
    <x v="5"/>
    <s v="CA1014KS115"/>
    <s v="09/08/2023"/>
    <s v="00:00:00"/>
    <s v="09/08/2023"/>
    <s v="23:59:59"/>
    <n v="23.999999999999996"/>
    <n v="0.60944444444444446"/>
    <n v="0.60944444444444446"/>
    <n v="0"/>
    <n v="0"/>
    <n v="0"/>
    <n v="0"/>
    <n v="23.390555555555554"/>
    <n v="4.4627777777777773"/>
    <n v="4.4627777777777773"/>
    <n v="0"/>
    <n v="18.927777777777781"/>
    <n v="18.927777777777781"/>
    <n v="16.153055555555557"/>
    <n v="2.7747222222222225"/>
    <n v="0"/>
    <n v="0"/>
    <n v="0"/>
    <n v="97.460648148148152"/>
    <n v="80.920599482222187"/>
    <n v="78.865740740740762"/>
    <n v="96.880598288167889"/>
    <n v="0"/>
    <n v="0"/>
    <n v="1"/>
    <n v="0.14659524508365129"/>
    <n v="0"/>
    <n v="18.927777777777781"/>
    <n v="0.60944444444444446"/>
    <n v="18.927777777777781"/>
    <n v="0.60944444444444446"/>
    <n v="1"/>
    <n v="0"/>
    <n v="12006.316999999999"/>
    <s v="Tonelada métrica"/>
    <n v="634.32258878778975"/>
    <n v="0"/>
    <s v="Oficializado"/>
  </r>
  <r>
    <x v="32"/>
    <s v="FROTA 01"/>
    <x v="7"/>
    <x v="7"/>
    <d v="1901-08-09T00:00:00"/>
    <n v="90"/>
    <x v="6"/>
    <s v="CA1014KS116"/>
    <s v="09/08/2023"/>
    <s v="00:00:00"/>
    <s v="09/08/2023"/>
    <s v="23:59:59"/>
    <n v="24.000000000000004"/>
    <n v="0"/>
    <n v="0"/>
    <n v="0"/>
    <n v="0"/>
    <n v="0"/>
    <n v="0"/>
    <n v="24.000000000000004"/>
    <n v="5.7352777777777781"/>
    <n v="5.7352777777777781"/>
    <n v="0"/>
    <n v="18.264722222222218"/>
    <n v="18.264722222222218"/>
    <n v="14.589166666666666"/>
    <n v="3.6755555555555555"/>
    <n v="0"/>
    <n v="0"/>
    <n v="0"/>
    <n v="100"/>
    <n v="76.103009259259238"/>
    <n v="76.103009259259238"/>
    <n v="100"/>
    <n v="0"/>
    <n v="0"/>
    <n v="0"/>
    <n v="0.20123796632853258"/>
    <n v="0"/>
    <n v="18.264722222222218"/>
    <n v="0"/>
    <n v="18.264722222222218"/>
    <n v="0"/>
    <n v="0"/>
    <n v="0"/>
    <n v="12473.369000000001"/>
    <s v="Tonelada métrica"/>
    <n v="682.92136328380434"/>
    <n v="0"/>
    <s v="Oficializado"/>
  </r>
  <r>
    <x v="32"/>
    <s v="FROTA 01"/>
    <x v="7"/>
    <x v="7"/>
    <d v="1901-08-09T00:00:00"/>
    <n v="90"/>
    <x v="7"/>
    <s v="CA1014KS117"/>
    <s v="09/08/2023"/>
    <s v="00:00:00"/>
    <s v="09/08/2023"/>
    <s v="23:59:59"/>
    <n v="23.999999999999993"/>
    <n v="0"/>
    <n v="0"/>
    <n v="0"/>
    <n v="0"/>
    <n v="0"/>
    <n v="0"/>
    <n v="23.999999999999993"/>
    <n v="6.6205555555555557"/>
    <n v="6.6205555555555557"/>
    <n v="0"/>
    <n v="17.379444444444442"/>
    <n v="17.379444444444442"/>
    <n v="15.821666666666667"/>
    <n v="1.5577777777777777"/>
    <n v="0"/>
    <n v="0"/>
    <n v="0"/>
    <n v="100"/>
    <n v="72.414351851851862"/>
    <n v="72.414351851851862"/>
    <n v="100"/>
    <n v="0"/>
    <n v="0"/>
    <n v="0"/>
    <n v="8.9633347185372261E-2"/>
    <n v="0"/>
    <n v="17.379444444444442"/>
    <n v="0"/>
    <n v="17.379444444444442"/>
    <n v="0"/>
    <n v="0"/>
    <n v="0"/>
    <n v="13068.686"/>
    <s v="Tonelada métrica"/>
    <n v="751.96224147300427"/>
    <n v="0"/>
    <s v="Oficializado"/>
  </r>
  <r>
    <x v="32"/>
    <s v="FROTA 01"/>
    <x v="7"/>
    <x v="7"/>
    <d v="1901-08-09T00:00:00"/>
    <n v="90"/>
    <x v="8"/>
    <s v="CA1014KS118"/>
    <s v="09/08/2023"/>
    <s v="00:00:00"/>
    <s v="09/08/2023"/>
    <s v="23:59:59"/>
    <n v="24"/>
    <n v="0"/>
    <n v="0"/>
    <n v="0"/>
    <n v="0"/>
    <n v="0"/>
    <n v="0"/>
    <n v="24"/>
    <n v="7.7816666666666672"/>
    <n v="7.7816666666666672"/>
    <n v="0"/>
    <n v="16.218333333333334"/>
    <n v="16.218333333333334"/>
    <n v="14.395555555555555"/>
    <n v="1.8227777777777778"/>
    <n v="0"/>
    <n v="0"/>
    <n v="0"/>
    <n v="100"/>
    <n v="67.5763888888889"/>
    <n v="67.5763888888889"/>
    <n v="100"/>
    <n v="0"/>
    <n v="0"/>
    <n v="0"/>
    <n v="0.11238995649642038"/>
    <n v="0"/>
    <n v="16.218333333333334"/>
    <n v="0"/>
    <n v="16.218333333333334"/>
    <n v="0"/>
    <n v="0"/>
    <n v="0"/>
    <n v="11273.171"/>
    <s v="Tonelada métrica"/>
    <n v="695.0881307162673"/>
    <n v="0"/>
    <s v="Oficializado"/>
  </r>
  <r>
    <x v="32"/>
    <s v="FROTA 02"/>
    <x v="7"/>
    <x v="7"/>
    <d v="1901-08-09T00:00:00"/>
    <n v="90"/>
    <x v="9"/>
    <s v="CA1014KS119"/>
    <s v="09/08/2023"/>
    <s v="00:00:00"/>
    <s v="09/08/2023"/>
    <s v="23:59:59"/>
    <n v="23.999999999999996"/>
    <n v="13.499166666666667"/>
    <n v="0"/>
    <n v="0"/>
    <n v="13.499166666666667"/>
    <n v="0"/>
    <n v="13.499166666666667"/>
    <n v="10.500833333333334"/>
    <n v="4.607222222222223"/>
    <n v="4.607222222222223"/>
    <n v="0"/>
    <n v="5.8936111111111114"/>
    <n v="5.8936111111111114"/>
    <n v="4.6855555555555561"/>
    <n v="1.2080555555555557"/>
    <n v="0"/>
    <n v="0"/>
    <n v="0"/>
    <n v="43.753472222222236"/>
    <n v="56.125175250641476"/>
    <n v="24.556712962962969"/>
    <n v="100"/>
    <n v="0"/>
    <n v="0"/>
    <n v="0"/>
    <n v="0.2049771409718622"/>
    <n v="0"/>
    <n v="5.8936111111111114"/>
    <n v="0"/>
    <n v="5.8936111111111114"/>
    <n v="13.499166666666667"/>
    <n v="1"/>
    <n v="1"/>
    <n v="5073.0309999999999"/>
    <s v="Tonelada métrica"/>
    <n v="860.76785596455693"/>
    <n v="0"/>
    <s v="Oficializado"/>
  </r>
  <r>
    <x v="32"/>
    <s v="FROTA 02"/>
    <x v="7"/>
    <x v="7"/>
    <d v="1901-08-09T00:00:00"/>
    <n v="90"/>
    <x v="10"/>
    <s v="CA1014KS120"/>
    <s v="09/08/2023"/>
    <s v="00:00:00"/>
    <s v="09/08/2023"/>
    <s v="23:59:59"/>
    <n v="24"/>
    <n v="3.2936111111111108"/>
    <n v="0"/>
    <n v="0"/>
    <n v="3.2936111111111108"/>
    <n v="3.2936111111111108"/>
    <n v="0"/>
    <n v="20.706388888888892"/>
    <n v="4.656944444444445"/>
    <n v="4.656944444444445"/>
    <n v="0"/>
    <n v="16.049444444444443"/>
    <n v="16.049444444444443"/>
    <n v="12.946111111111113"/>
    <n v="3.1033333333333335"/>
    <n v="0"/>
    <n v="0"/>
    <n v="0"/>
    <n v="86.276620370370381"/>
    <n v="77.50962531693115"/>
    <n v="66.872685185185176"/>
    <n v="100"/>
    <n v="0"/>
    <n v="0"/>
    <n v="0"/>
    <n v="0.19336079476617399"/>
    <n v="0"/>
    <n v="16.049444444444443"/>
    <n v="0"/>
    <n v="16.049444444444443"/>
    <n v="3.2936111111111108"/>
    <n v="1"/>
    <n v="1"/>
    <n v="10917.772000000001"/>
    <s v="Tonelada métrica"/>
    <n v="680.25856208245375"/>
    <n v="0"/>
    <s v="Oficializado"/>
  </r>
  <r>
    <x v="32"/>
    <s v="FROTA 02"/>
    <x v="7"/>
    <x v="7"/>
    <d v="1901-08-09T00:00:00"/>
    <n v="90"/>
    <x v="11"/>
    <s v="CA1014KS121"/>
    <s v="09/08/2023"/>
    <s v="00:00:00"/>
    <s v="09/08/2023"/>
    <s v="23:59:59"/>
    <n v="24"/>
    <n v="0"/>
    <n v="0"/>
    <n v="0"/>
    <n v="0"/>
    <n v="0"/>
    <n v="0"/>
    <n v="24"/>
    <n v="5.4124999999999996"/>
    <n v="5.4124999999999996"/>
    <n v="0"/>
    <n v="18.587499999999999"/>
    <n v="18.32138888888889"/>
    <n v="15.150277777777777"/>
    <n v="3.1711111111111112"/>
    <n v="0.26611111111111108"/>
    <n v="0"/>
    <n v="0.26611111111111108"/>
    <n v="100"/>
    <n v="77.447916666666657"/>
    <n v="77.447916666666657"/>
    <n v="100"/>
    <n v="0"/>
    <n v="0"/>
    <n v="0"/>
    <n v="0.17060449824404098"/>
    <n v="0"/>
    <n v="18.587499999999999"/>
    <n v="0"/>
    <n v="18.587499999999999"/>
    <n v="0"/>
    <n v="0"/>
    <n v="0"/>
    <n v="14345.6"/>
    <s v="Tonelada métrica"/>
    <n v="771.78749159381312"/>
    <n v="0"/>
    <s v="Oficializado"/>
  </r>
  <r>
    <x v="32"/>
    <s v="FROTA 02"/>
    <x v="7"/>
    <x v="7"/>
    <d v="1901-08-09T00:00:00"/>
    <n v="90"/>
    <x v="12"/>
    <s v="CA1014KS122"/>
    <s v="09/08/2023"/>
    <s v="00:00:00"/>
    <s v="09/08/2023"/>
    <s v="23:59:59"/>
    <n v="23.999999999999989"/>
    <n v="0"/>
    <n v="0"/>
    <n v="0"/>
    <n v="0"/>
    <n v="0"/>
    <n v="0"/>
    <n v="23.999999999999989"/>
    <n v="9.1255555555555574"/>
    <n v="9.1255555555555574"/>
    <n v="0"/>
    <n v="14.874444444444448"/>
    <n v="14.874444444444448"/>
    <n v="13.223055555555558"/>
    <n v="1.651388888888889"/>
    <n v="0"/>
    <n v="0"/>
    <n v="0"/>
    <n v="100"/>
    <n v="61.97685185185189"/>
    <n v="61.97685185185189"/>
    <n v="100"/>
    <n v="0"/>
    <n v="0"/>
    <n v="0"/>
    <n v="0.11102188690520652"/>
    <n v="0"/>
    <n v="14.874444444444448"/>
    <n v="0"/>
    <n v="14.874444444444448"/>
    <n v="0"/>
    <n v="0"/>
    <n v="0"/>
    <n v="10391.822"/>
    <s v="Tonelada métrica"/>
    <n v="698.6359751998209"/>
    <n v="0"/>
    <s v="Oficializado"/>
  </r>
  <r>
    <x v="32"/>
    <s v="FROTA 02"/>
    <x v="7"/>
    <x v="7"/>
    <d v="1901-08-09T00:00:00"/>
    <n v="90"/>
    <x v="13"/>
    <s v="CA1014KS123"/>
    <s v="09/08/2023"/>
    <s v="00:00:00"/>
    <s v="09/08/2023"/>
    <s v="23:59:59"/>
    <n v="24"/>
    <n v="0"/>
    <n v="0"/>
    <n v="0"/>
    <n v="0"/>
    <n v="0"/>
    <n v="0"/>
    <n v="24"/>
    <n v="4.6974999999999998"/>
    <n v="4.6974999999999998"/>
    <n v="0"/>
    <n v="19.302499999999998"/>
    <n v="19.295555555555552"/>
    <n v="15.539166666666667"/>
    <n v="3.756388888888889"/>
    <n v="6.9444444444444441E-3"/>
    <n v="0"/>
    <n v="6.9444444444444441E-3"/>
    <n v="100"/>
    <n v="80.427083333333329"/>
    <n v="80.427083333333329"/>
    <n v="100"/>
    <n v="0"/>
    <n v="0"/>
    <n v="0"/>
    <n v="0.19460634057188911"/>
    <n v="0"/>
    <n v="19.302499999999998"/>
    <n v="0"/>
    <n v="19.302499999999998"/>
    <n v="0"/>
    <n v="0"/>
    <n v="0"/>
    <n v="13638.629000000001"/>
    <s v="Tonelada métrica"/>
    <n v="706.5731900012953"/>
    <n v="0"/>
    <s v="Oficializado"/>
  </r>
  <r>
    <x v="32"/>
    <s v="FROTA 01"/>
    <x v="7"/>
    <x v="7"/>
    <d v="1901-08-10T00:00:00"/>
    <n v="90"/>
    <x v="0"/>
    <s v="CA1014KS110"/>
    <s v="10/08/2023"/>
    <s v="00:00:00"/>
    <s v="10/08/2023"/>
    <s v="23:59:59"/>
    <n v="23.999999999999993"/>
    <n v="0"/>
    <n v="0"/>
    <n v="0"/>
    <n v="0"/>
    <n v="0"/>
    <n v="0"/>
    <n v="23.999999999999993"/>
    <n v="3.5511111111111111"/>
    <n v="3.5511111111111111"/>
    <n v="0"/>
    <n v="20.448888888888888"/>
    <n v="20.448888888888888"/>
    <n v="17.5"/>
    <n v="2.9488888888888889"/>
    <n v="0"/>
    <n v="0"/>
    <n v="0"/>
    <n v="100"/>
    <n v="85.203703703703724"/>
    <n v="85.203703703703724"/>
    <n v="100"/>
    <n v="0"/>
    <n v="0"/>
    <n v="0"/>
    <n v="0.14420778091719191"/>
    <n v="0"/>
    <n v="20.448888888888888"/>
    <n v="0"/>
    <n v="20.448888888888888"/>
    <n v="0"/>
    <n v="0"/>
    <n v="0"/>
    <n v="14708.184999999999"/>
    <s v="Tonelada métrica"/>
    <n v="719.26573027602717"/>
    <n v="0"/>
    <s v="Oficializado"/>
  </r>
  <r>
    <x v="32"/>
    <s v="FROTA 01"/>
    <x v="7"/>
    <x v="7"/>
    <d v="1901-08-10T00:00:00"/>
    <n v="90"/>
    <x v="1"/>
    <s v="CA1014KS111"/>
    <s v="10/08/2023"/>
    <s v="00:00:00"/>
    <s v="10/08/2023"/>
    <s v="23:59:59"/>
    <n v="24"/>
    <n v="0.20055555555555554"/>
    <n v="0"/>
    <n v="0"/>
    <n v="0.20055555555555554"/>
    <n v="0.20055555555555554"/>
    <n v="0"/>
    <n v="23.799444444444447"/>
    <n v="6.0236111111111104"/>
    <n v="6.0236111111111104"/>
    <n v="0"/>
    <n v="17.775833333333335"/>
    <n v="17.775833333333335"/>
    <n v="15.223055555555558"/>
    <n v="2.5527777777777776"/>
    <n v="0"/>
    <n v="0"/>
    <n v="0"/>
    <n v="99.164351851851862"/>
    <n v="74.69011881696585"/>
    <n v="74.065972222222229"/>
    <n v="100"/>
    <n v="0"/>
    <n v="0"/>
    <n v="0"/>
    <n v="0.14360945728439045"/>
    <n v="0"/>
    <n v="17.775833333333335"/>
    <n v="0"/>
    <n v="17.775833333333335"/>
    <n v="0.20055555555555554"/>
    <n v="1"/>
    <n v="1"/>
    <n v="12699.398999999999"/>
    <s v="Tonelada métrica"/>
    <n v="714.41933336458681"/>
    <n v="0"/>
    <s v="Oficializado"/>
  </r>
  <r>
    <x v="32"/>
    <s v="FROTA 01"/>
    <x v="7"/>
    <x v="7"/>
    <d v="1901-08-10T00:00:00"/>
    <n v="90"/>
    <x v="2"/>
    <s v="CA1014KS112"/>
    <s v="10/08/2023"/>
    <s v="00:00:00"/>
    <s v="10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321.88799999999998"/>
    <s v="Tonelada métrica"/>
    <n v="0"/>
    <n v="0"/>
    <s v="Oficializado"/>
  </r>
  <r>
    <x v="32"/>
    <s v="FROTA 01"/>
    <x v="7"/>
    <x v="7"/>
    <d v="1901-08-10T00:00:00"/>
    <n v="90"/>
    <x v="3"/>
    <s v="CA1014KS113"/>
    <s v="10/08/2023"/>
    <s v="00:00:00"/>
    <s v="10/08/2023"/>
    <s v="23:59:59"/>
    <n v="23.999999999999996"/>
    <n v="0"/>
    <n v="0"/>
    <n v="0"/>
    <n v="0"/>
    <n v="0"/>
    <n v="0"/>
    <n v="23.999999999999996"/>
    <n v="5.5838888888888896"/>
    <n v="5.5838888888888896"/>
    <n v="0"/>
    <n v="18.41611111111111"/>
    <n v="18.157499999999995"/>
    <n v="16.382222222222218"/>
    <n v="1.7752777777777777"/>
    <n v="0.25861111111111112"/>
    <n v="0"/>
    <n v="0.25861111111111112"/>
    <n v="100"/>
    <n v="76.733796296296305"/>
    <n v="76.733796296296305"/>
    <n v="100"/>
    <n v="0"/>
    <n v="0"/>
    <n v="0"/>
    <n v="9.6398081390087181E-2"/>
    <n v="0"/>
    <n v="18.41611111111111"/>
    <n v="0"/>
    <n v="18.41611111111111"/>
    <n v="0"/>
    <n v="0"/>
    <n v="0"/>
    <n v="13363.293"/>
    <s v="Tonelada métrica"/>
    <n v="725.63055899122151"/>
    <n v="0"/>
    <s v="Oficializado"/>
  </r>
  <r>
    <x v="32"/>
    <s v="FROTA 01"/>
    <x v="7"/>
    <x v="7"/>
    <d v="1901-08-10T00:00:00"/>
    <n v="90"/>
    <x v="4"/>
    <s v="CA1014KS114"/>
    <s v="10/08/2023"/>
    <s v="00:00:00"/>
    <s v="10/08/2023"/>
    <s v="23:59:59"/>
    <n v="23.999999999999993"/>
    <n v="0"/>
    <n v="0"/>
    <n v="0"/>
    <n v="0"/>
    <n v="0"/>
    <n v="0"/>
    <n v="23.999999999999993"/>
    <n v="5.7430555555555562"/>
    <n v="5.7430555555555562"/>
    <n v="0"/>
    <n v="18.256944444444443"/>
    <n v="18.088888888888889"/>
    <n v="16.284444444444446"/>
    <n v="1.8044444444444445"/>
    <n v="0.16805555555555557"/>
    <n v="0"/>
    <n v="0.16805555555555557"/>
    <n v="100"/>
    <n v="76.070601851851876"/>
    <n v="76.070601851851876"/>
    <n v="100"/>
    <n v="0"/>
    <n v="0"/>
    <n v="0"/>
    <n v="9.88360593381514E-2"/>
    <n v="0"/>
    <n v="18.256944444444443"/>
    <n v="0"/>
    <n v="18.256944444444443"/>
    <n v="0"/>
    <n v="0"/>
    <n v="0"/>
    <n v="14378.453"/>
    <s v="Tonelada métrica"/>
    <n v="787.56075770254779"/>
    <n v="0"/>
    <s v="Oficializado"/>
  </r>
  <r>
    <x v="32"/>
    <s v="FROTA 01"/>
    <x v="7"/>
    <x v="7"/>
    <d v="1901-08-10T00:00:00"/>
    <n v="90"/>
    <x v="5"/>
    <s v="CA1014KS115"/>
    <s v="10/08/2023"/>
    <s v="00:00:00"/>
    <s v="10/08/2023"/>
    <s v="23:59:59"/>
    <n v="23.999999999999993"/>
    <n v="0"/>
    <n v="0"/>
    <n v="0"/>
    <n v="0"/>
    <n v="0"/>
    <n v="0"/>
    <n v="23.999999999999993"/>
    <n v="4.4786111111111113"/>
    <n v="4.4786111111111113"/>
    <n v="0"/>
    <n v="19.52138888888889"/>
    <n v="19.333333333333336"/>
    <n v="16.918611111111115"/>
    <n v="2.4147222222222222"/>
    <n v="0.18805555555555556"/>
    <n v="0"/>
    <n v="0.18805555555555556"/>
    <n v="100"/>
    <n v="81.339120370370395"/>
    <n v="81.339120370370395"/>
    <n v="100"/>
    <n v="0"/>
    <n v="0"/>
    <n v="0"/>
    <n v="0.12369623063022041"/>
    <n v="0"/>
    <n v="19.52138888888889"/>
    <n v="0"/>
    <n v="19.52138888888889"/>
    <n v="0"/>
    <n v="0"/>
    <n v="0"/>
    <n v="13500.3"/>
    <s v="Tonelada métrica"/>
    <n v="691.56452324373549"/>
    <n v="0"/>
    <s v="Oficializado"/>
  </r>
  <r>
    <x v="32"/>
    <s v="FROTA 01"/>
    <x v="7"/>
    <x v="7"/>
    <d v="1901-08-10T00:00:00"/>
    <n v="90"/>
    <x v="6"/>
    <s v="CA1014KS116"/>
    <s v="10/08/2023"/>
    <s v="00:00:00"/>
    <s v="10/08/2023"/>
    <s v="23:59:59"/>
    <n v="24.000000000000004"/>
    <n v="0"/>
    <n v="0"/>
    <n v="0"/>
    <n v="0"/>
    <n v="0"/>
    <n v="0"/>
    <n v="24.000000000000004"/>
    <n v="2.8483333333333332"/>
    <n v="2.8483333333333332"/>
    <n v="0"/>
    <n v="21.151666666666667"/>
    <n v="21.151666666666667"/>
    <n v="17.656944444444441"/>
    <n v="3.4947222222222223"/>
    <n v="0"/>
    <n v="0"/>
    <n v="0"/>
    <n v="100"/>
    <n v="88.131944444444429"/>
    <n v="88.131944444444429"/>
    <n v="100"/>
    <n v="0"/>
    <n v="0"/>
    <n v="0"/>
    <n v="0.1652220733853387"/>
    <n v="0"/>
    <n v="21.151666666666667"/>
    <n v="0"/>
    <n v="21.151666666666667"/>
    <n v="0"/>
    <n v="0"/>
    <n v="0"/>
    <n v="13432.1"/>
    <s v="Tonelada métrica"/>
    <n v="635.03742809865275"/>
    <n v="0"/>
    <s v="Oficializado"/>
  </r>
  <r>
    <x v="32"/>
    <s v="FROTA 01"/>
    <x v="7"/>
    <x v="7"/>
    <d v="1901-08-10T00:00:00"/>
    <n v="90"/>
    <x v="7"/>
    <s v="CA1014KS117"/>
    <s v="10/08/2023"/>
    <s v="00:00:00"/>
    <s v="10/08/2023"/>
    <s v="23:59:59"/>
    <n v="24.000000000000004"/>
    <n v="6.8713888888888892"/>
    <n v="6.8713888888888892"/>
    <n v="0"/>
    <n v="0"/>
    <n v="0"/>
    <n v="0"/>
    <n v="17.128611111111113"/>
    <n v="2.8697222222222223"/>
    <n v="2.8697222222222223"/>
    <n v="0"/>
    <n v="14.25888888888889"/>
    <n v="14.25888888888889"/>
    <n v="13.360833333333336"/>
    <n v="0.89805555555555561"/>
    <n v="0"/>
    <n v="0"/>
    <n v="0"/>
    <n v="71.369212962962962"/>
    <n v="83.246030845077286"/>
    <n v="59.412037037037038"/>
    <n v="67.480839763898572"/>
    <n v="0"/>
    <n v="0"/>
    <n v="1"/>
    <n v="6.2982155380659238E-2"/>
    <n v="0"/>
    <n v="14.25888888888889"/>
    <n v="6.8713888888888892"/>
    <n v="14.25888888888889"/>
    <n v="6.8713888888888892"/>
    <n v="1"/>
    <n v="0"/>
    <n v="9129.8580000000002"/>
    <s v="Tonelada métrica"/>
    <n v="640.29238681524191"/>
    <n v="0"/>
    <s v="Oficializado"/>
  </r>
  <r>
    <x v="32"/>
    <s v="FROTA 01"/>
    <x v="7"/>
    <x v="7"/>
    <d v="1901-08-10T00:00:00"/>
    <n v="90"/>
    <x v="8"/>
    <s v="CA1014KS118"/>
    <s v="10/08/2023"/>
    <s v="00:00:00"/>
    <s v="10/08/2023"/>
    <s v="23:59:59"/>
    <n v="24"/>
    <n v="12.75"/>
    <n v="12.068333333333335"/>
    <n v="0"/>
    <n v="0.68166666666666664"/>
    <n v="0.68166666666666664"/>
    <n v="0"/>
    <n v="11.25"/>
    <n v="2.9366666666666665"/>
    <n v="2.9366666666666665"/>
    <n v="0"/>
    <n v="8.3133333333333326"/>
    <n v="8.3133333333333326"/>
    <n v="6.509722222222222"/>
    <n v="1.8036111111111111"/>
    <n v="0"/>
    <n v="0"/>
    <n v="0"/>
    <n v="46.875"/>
    <n v="73.896296296296299"/>
    <n v="34.638888888888886"/>
    <n v="40.788290130018801"/>
    <n v="0"/>
    <n v="0"/>
    <n v="2"/>
    <n v="0.21695402298850577"/>
    <n v="0"/>
    <n v="4.1566666666666663"/>
    <n v="6.0341666666666676"/>
    <n v="2.7711111111111109"/>
    <n v="4.25"/>
    <n v="3"/>
    <n v="5.34640522875817E-2"/>
    <n v="5461.2389999999996"/>
    <s v="Tonelada métrica"/>
    <n v="656.92530072173156"/>
    <n v="0"/>
    <s v="Oficializado"/>
  </r>
  <r>
    <x v="32"/>
    <s v="FROTA 02"/>
    <x v="7"/>
    <x v="7"/>
    <d v="1901-08-10T00:00:00"/>
    <n v="90"/>
    <x v="9"/>
    <s v="CA1014KS119"/>
    <s v="10/08/2023"/>
    <s v="00:00:00"/>
    <s v="10/08/2023"/>
    <s v="23:59:59"/>
    <n v="24"/>
    <n v="0"/>
    <n v="0"/>
    <n v="0"/>
    <n v="0"/>
    <n v="0"/>
    <n v="0"/>
    <n v="24"/>
    <n v="4.009722222222222"/>
    <n v="4.009722222222222"/>
    <n v="0"/>
    <n v="19.990277777777777"/>
    <n v="19.990277777777777"/>
    <n v="17.172777777777782"/>
    <n v="2.8175000000000003"/>
    <n v="0"/>
    <n v="0"/>
    <n v="0"/>
    <n v="100"/>
    <n v="83.292824074074062"/>
    <n v="83.292824074074062"/>
    <n v="100"/>
    <n v="0"/>
    <n v="0"/>
    <n v="0"/>
    <n v="0.14094351420829573"/>
    <n v="0"/>
    <n v="19.990277777777777"/>
    <n v="0"/>
    <n v="19.990277777777777"/>
    <n v="0"/>
    <n v="0"/>
    <n v="0"/>
    <n v="14511.334000000001"/>
    <s v="Tonelada métrica"/>
    <n v="725.91957757243097"/>
    <n v="0"/>
    <s v="Oficializado"/>
  </r>
  <r>
    <x v="32"/>
    <s v="FROTA 02"/>
    <x v="7"/>
    <x v="7"/>
    <d v="1901-08-10T00:00:00"/>
    <n v="90"/>
    <x v="10"/>
    <s v="CA1014KS120"/>
    <s v="10/08/2023"/>
    <s v="00:00:00"/>
    <s v="10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321.88799999999998"/>
    <s v="Tonelada métrica"/>
    <n v="0"/>
    <n v="0"/>
    <s v="Oficializado"/>
  </r>
  <r>
    <x v="32"/>
    <s v="FROTA 02"/>
    <x v="7"/>
    <x v="7"/>
    <d v="1901-08-10T00:00:00"/>
    <n v="90"/>
    <x v="11"/>
    <s v="CA1014KS121"/>
    <s v="10/08/2023"/>
    <s v="00:00:00"/>
    <s v="10/08/2023"/>
    <s v="23:59:59"/>
    <n v="23.999999999999996"/>
    <n v="0"/>
    <n v="0"/>
    <n v="0"/>
    <n v="0"/>
    <n v="0"/>
    <n v="0"/>
    <n v="23.999999999999996"/>
    <n v="4.5458333333333325"/>
    <n v="4.5458333333333325"/>
    <n v="0"/>
    <n v="19.454166666666666"/>
    <n v="19.454166666666666"/>
    <n v="17.025277777777777"/>
    <n v="2.4288888888888889"/>
    <n v="0"/>
    <n v="0"/>
    <n v="0"/>
    <n v="100"/>
    <n v="81.059027777777786"/>
    <n v="81.059027777777786"/>
    <n v="100"/>
    <n v="0"/>
    <n v="0"/>
    <n v="0"/>
    <n v="0.12485185978439352"/>
    <n v="0"/>
    <n v="19.454166666666666"/>
    <n v="0"/>
    <n v="19.454166666666666"/>
    <n v="0"/>
    <n v="0"/>
    <n v="0"/>
    <n v="16349.112999999999"/>
    <s v="Tonelada métrica"/>
    <n v="840.39133004926089"/>
    <n v="0"/>
    <s v="Oficializado"/>
  </r>
  <r>
    <x v="32"/>
    <s v="FROTA 02"/>
    <x v="7"/>
    <x v="7"/>
    <d v="1901-08-10T00:00:00"/>
    <n v="90"/>
    <x v="12"/>
    <s v="CA1014KS122"/>
    <s v="10/08/2023"/>
    <s v="00:00:00"/>
    <s v="10/08/2023"/>
    <s v="23:59:59"/>
    <n v="24"/>
    <n v="3.7749999999999999"/>
    <n v="0"/>
    <n v="0"/>
    <n v="3.7749999999999999"/>
    <n v="3.7749999999999999"/>
    <n v="0"/>
    <n v="20.224999999999998"/>
    <n v="4.0197222222222226"/>
    <n v="4.0197222222222226"/>
    <n v="0"/>
    <n v="16.205277777777777"/>
    <n v="16.205277777777777"/>
    <n v="13.044722222222223"/>
    <n v="3.1605555555555553"/>
    <n v="0"/>
    <n v="0"/>
    <n v="0"/>
    <n v="84.270833333333329"/>
    <n v="80.124982832028564"/>
    <n v="67.521990740740733"/>
    <n v="100"/>
    <n v="0"/>
    <n v="0"/>
    <n v="0"/>
    <n v="0.19503248255883715"/>
    <n v="0"/>
    <n v="16.205277777777777"/>
    <n v="0"/>
    <n v="16.205277777777777"/>
    <n v="3.7749999999999999"/>
    <n v="1"/>
    <n v="1"/>
    <n v="14031.718999999999"/>
    <s v="Tonelada métrica"/>
    <n v="865.87340201237521"/>
    <n v="0"/>
    <s v="Oficializado"/>
  </r>
  <r>
    <x v="32"/>
    <s v="FROTA 02"/>
    <x v="7"/>
    <x v="7"/>
    <d v="1901-08-10T00:00:00"/>
    <n v="90"/>
    <x v="13"/>
    <s v="CA1014KS123"/>
    <s v="10/08/2023"/>
    <s v="00:00:00"/>
    <s v="10/08/2023"/>
    <s v="23:59:59"/>
    <n v="24"/>
    <n v="0"/>
    <n v="0"/>
    <n v="0"/>
    <n v="0"/>
    <n v="0"/>
    <n v="0"/>
    <n v="24"/>
    <n v="4.2938888888888886"/>
    <n v="4.2938888888888886"/>
    <n v="0"/>
    <n v="19.706111111111113"/>
    <n v="19.706111111111113"/>
    <n v="17.434999999999999"/>
    <n v="2.2711111111111109"/>
    <n v="0"/>
    <n v="0"/>
    <n v="0"/>
    <n v="100"/>
    <n v="82.108796296296305"/>
    <n v="82.108796296296305"/>
    <n v="100"/>
    <n v="0"/>
    <n v="0"/>
    <n v="0"/>
    <n v="0.11524907671055226"/>
    <n v="0"/>
    <n v="19.706111111111113"/>
    <n v="0"/>
    <n v="19.706111111111113"/>
    <n v="0"/>
    <n v="0"/>
    <n v="0"/>
    <n v="16260.691999999999"/>
    <s v="Tonelada métrica"/>
    <n v="825.15986580587003"/>
    <n v="0"/>
    <s v="Oficializado"/>
  </r>
  <r>
    <x v="32"/>
    <s v="FROTA 01"/>
    <x v="7"/>
    <x v="7"/>
    <d v="1901-08-11T00:00:00"/>
    <n v="90"/>
    <x v="0"/>
    <s v="CA1014KS110"/>
    <s v="11/08/2023"/>
    <s v="00:00:00"/>
    <s v="11/08/2023"/>
    <s v="23:59:59"/>
    <n v="24.000000000000004"/>
    <n v="1.1372222222222221"/>
    <n v="0"/>
    <n v="0"/>
    <n v="1.1372222222222221"/>
    <n v="1.1372222222222221"/>
    <n v="0"/>
    <n v="22.862777777777776"/>
    <n v="6.2113888888888882"/>
    <n v="6.2113888888888882"/>
    <n v="0"/>
    <n v="16.651388888888889"/>
    <n v="16.651388888888889"/>
    <n v="13.988888888888891"/>
    <n v="2.6625000000000001"/>
    <n v="0"/>
    <n v="0"/>
    <n v="0"/>
    <n v="95.261574074074048"/>
    <n v="72.831871309503555"/>
    <n v="69.380787037037024"/>
    <n v="100"/>
    <n v="0"/>
    <n v="0"/>
    <n v="0"/>
    <n v="0.15989657185753609"/>
    <n v="0"/>
    <n v="16.651388888888889"/>
    <n v="0"/>
    <n v="16.651388888888889"/>
    <n v="1.1372222222222221"/>
    <n v="1"/>
    <n v="1"/>
    <n v="12940.173000000001"/>
    <s v="Tonelada métrica"/>
    <n v="777.12274251397116"/>
    <n v="0"/>
    <s v="Oficializado"/>
  </r>
  <r>
    <x v="32"/>
    <s v="FROTA 01"/>
    <x v="7"/>
    <x v="7"/>
    <d v="1901-08-11T00:00:00"/>
    <n v="90"/>
    <x v="1"/>
    <s v="CA1014KS111"/>
    <s v="11/08/2023"/>
    <s v="00:00:00"/>
    <s v="11/08/2023"/>
    <s v="23:59:59"/>
    <n v="23.999999999999993"/>
    <n v="0"/>
    <n v="0"/>
    <n v="0"/>
    <n v="0"/>
    <n v="0"/>
    <n v="0"/>
    <n v="23.999999999999993"/>
    <n v="8.0991666666666671"/>
    <n v="8.0991666666666671"/>
    <n v="0"/>
    <n v="15.900833333333333"/>
    <n v="15.900833333333333"/>
    <n v="14.109444444444444"/>
    <n v="1.7913888888888889"/>
    <n v="0"/>
    <n v="0"/>
    <n v="0"/>
    <n v="100"/>
    <n v="66.253472222222243"/>
    <n v="66.253472222222243"/>
    <n v="100"/>
    <n v="0"/>
    <n v="0"/>
    <n v="0"/>
    <n v="0.11266006323917335"/>
    <n v="0"/>
    <n v="15.900833333333333"/>
    <n v="0"/>
    <n v="15.900833333333333"/>
    <n v="0"/>
    <n v="0"/>
    <n v="0"/>
    <n v="10605.002"/>
    <s v="Tonelada métrica"/>
    <n v="666.94630260468546"/>
    <n v="0"/>
    <s v="Oficializado"/>
  </r>
  <r>
    <x v="32"/>
    <s v="FROTA 01"/>
    <x v="7"/>
    <x v="7"/>
    <d v="1901-08-11T00:00:00"/>
    <n v="90"/>
    <x v="2"/>
    <s v="CA1014KS112"/>
    <s v="11/08/2023"/>
    <s v="00:00:00"/>
    <s v="11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2"/>
    <s v="FROTA 01"/>
    <x v="7"/>
    <x v="7"/>
    <d v="1901-08-11T00:00:00"/>
    <n v="90"/>
    <x v="3"/>
    <s v="CA1014KS113"/>
    <s v="11/08/2023"/>
    <s v="00:00:00"/>
    <s v="11/08/2023"/>
    <s v="23:59:59"/>
    <n v="24.000000000000007"/>
    <n v="0"/>
    <n v="0"/>
    <n v="0"/>
    <n v="0"/>
    <n v="0"/>
    <n v="0"/>
    <n v="24.000000000000007"/>
    <n v="7.6802777777777775"/>
    <n v="7.6802777777777775"/>
    <n v="0"/>
    <n v="16.319722222222222"/>
    <n v="16.319722222222222"/>
    <n v="14.958333333333334"/>
    <n v="1.3613888888888888"/>
    <n v="0"/>
    <n v="0"/>
    <n v="0"/>
    <n v="100"/>
    <n v="67.998842592592567"/>
    <n v="67.998842592592567"/>
    <n v="100"/>
    <n v="0"/>
    <n v="0"/>
    <n v="0"/>
    <n v="8.3419856683290494E-2"/>
    <n v="0"/>
    <n v="16.319722222222222"/>
    <n v="0"/>
    <n v="16.319722222222222"/>
    <n v="0"/>
    <n v="0"/>
    <n v="0"/>
    <n v="12545.393"/>
    <s v="Tonelada métrica"/>
    <n v="768.72589062313841"/>
    <n v="0"/>
    <s v="Oficializado"/>
  </r>
  <r>
    <x v="32"/>
    <s v="FROTA 01"/>
    <x v="7"/>
    <x v="7"/>
    <d v="1901-08-11T00:00:00"/>
    <n v="90"/>
    <x v="4"/>
    <s v="CA1014KS114"/>
    <s v="11/08/2023"/>
    <s v="00:00:00"/>
    <s v="11/08/2023"/>
    <s v="23:59:59"/>
    <n v="24"/>
    <n v="0"/>
    <n v="0"/>
    <n v="0"/>
    <n v="0"/>
    <n v="0"/>
    <n v="0"/>
    <n v="24"/>
    <n v="6.3816666666666659"/>
    <n v="6.3816666666666659"/>
    <n v="0"/>
    <n v="17.618333333333332"/>
    <n v="17.618333333333332"/>
    <n v="15.471666666666668"/>
    <n v="2.1466666666666669"/>
    <n v="0"/>
    <n v="0"/>
    <n v="0"/>
    <n v="100"/>
    <n v="73.409722222222214"/>
    <n v="73.409722222222214"/>
    <n v="100"/>
    <n v="0"/>
    <n v="0"/>
    <n v="0"/>
    <n v="0.12184277740989502"/>
    <n v="0"/>
    <n v="17.618333333333332"/>
    <n v="0"/>
    <n v="17.618333333333332"/>
    <n v="0"/>
    <n v="0"/>
    <n v="0"/>
    <n v="13263.924000000001"/>
    <s v="Tonelada métrica"/>
    <n v="752.8478289660394"/>
    <n v="0"/>
    <s v="Oficializado"/>
  </r>
  <r>
    <x v="32"/>
    <s v="FROTA 01"/>
    <x v="7"/>
    <x v="7"/>
    <d v="1901-08-11T00:00:00"/>
    <n v="90"/>
    <x v="5"/>
    <s v="CA1014KS115"/>
    <s v="11/08/2023"/>
    <s v="00:00:00"/>
    <s v="11/08/2023"/>
    <s v="23:59:59"/>
    <n v="23.999999999999993"/>
    <n v="0"/>
    <n v="0"/>
    <n v="0"/>
    <n v="0"/>
    <n v="0"/>
    <n v="0"/>
    <n v="23.999999999999993"/>
    <n v="8.1147222222222215"/>
    <n v="8.1147222222222215"/>
    <n v="0"/>
    <n v="15.885277777777778"/>
    <n v="15.885277777777778"/>
    <n v="13.273055555555555"/>
    <n v="2.612222222222222"/>
    <n v="0"/>
    <n v="0"/>
    <n v="0"/>
    <n v="100"/>
    <n v="66.188657407407419"/>
    <n v="66.188657407407419"/>
    <n v="100"/>
    <n v="0"/>
    <n v="0"/>
    <n v="0"/>
    <n v="0.16444296780736878"/>
    <n v="0"/>
    <n v="15.885277777777778"/>
    <n v="0"/>
    <n v="15.885277777777778"/>
    <n v="0"/>
    <n v="0"/>
    <n v="0"/>
    <n v="11484.203"/>
    <s v="Tonelada métrica"/>
    <n v="722.94631297322758"/>
    <n v="0"/>
    <s v="Oficializado"/>
  </r>
  <r>
    <x v="32"/>
    <s v="FROTA 01"/>
    <x v="7"/>
    <x v="7"/>
    <d v="1901-08-11T00:00:00"/>
    <n v="90"/>
    <x v="6"/>
    <s v="CA1014KS116"/>
    <s v="11/08/2023"/>
    <s v="00:00:00"/>
    <s v="11/08/2023"/>
    <s v="23:59:59"/>
    <n v="24"/>
    <n v="0"/>
    <n v="0"/>
    <n v="0"/>
    <n v="0"/>
    <n v="0"/>
    <n v="0"/>
    <n v="24"/>
    <n v="6.3083333333333336"/>
    <n v="6.3083333333333336"/>
    <n v="0"/>
    <n v="17.691666666666666"/>
    <n v="17.691666666666666"/>
    <n v="14.436666666666667"/>
    <n v="3.2549999999999999"/>
    <n v="0"/>
    <n v="0"/>
    <n v="0"/>
    <n v="100"/>
    <n v="73.715277777777771"/>
    <n v="73.715277777777771"/>
    <n v="100"/>
    <n v="0"/>
    <n v="0"/>
    <n v="0"/>
    <n v="0.18398492699010832"/>
    <n v="0"/>
    <n v="17.691666666666666"/>
    <n v="0"/>
    <n v="17.691666666666666"/>
    <n v="0"/>
    <n v="0"/>
    <n v="0"/>
    <n v="13486.063"/>
    <s v="Tonelada métrica"/>
    <n v="762.28335374470078"/>
    <n v="0"/>
    <s v="Oficializado"/>
  </r>
  <r>
    <x v="32"/>
    <s v="FROTA 01"/>
    <x v="7"/>
    <x v="7"/>
    <d v="1901-08-11T00:00:00"/>
    <n v="90"/>
    <x v="7"/>
    <s v="CA1014KS117"/>
    <s v="11/08/2023"/>
    <s v="00:00:00"/>
    <s v="11/08/2023"/>
    <s v="23:59:59"/>
    <n v="23.999999999999996"/>
    <n v="0"/>
    <n v="0"/>
    <n v="0"/>
    <n v="0"/>
    <n v="0"/>
    <n v="0"/>
    <n v="23.999999999999996"/>
    <n v="6.0561111111111119"/>
    <n v="6.0561111111111119"/>
    <n v="0"/>
    <n v="17.943888888888889"/>
    <n v="17.943888888888889"/>
    <n v="16.117222222222221"/>
    <n v="1.8266666666666667"/>
    <n v="0"/>
    <n v="0"/>
    <n v="0"/>
    <n v="100"/>
    <n v="74.766203703703709"/>
    <n v="74.766203703703709"/>
    <n v="100"/>
    <n v="0"/>
    <n v="0"/>
    <n v="0"/>
    <n v="0.10179881730084522"/>
    <n v="0"/>
    <n v="17.943888888888889"/>
    <n v="0"/>
    <n v="17.943888888888889"/>
    <n v="0"/>
    <n v="0"/>
    <n v="0"/>
    <n v="14379.749"/>
    <s v="Tonelada métrica"/>
    <n v="801.37305179726968"/>
    <n v="0"/>
    <s v="Oficializado"/>
  </r>
  <r>
    <x v="32"/>
    <s v="FROTA 01"/>
    <x v="7"/>
    <x v="7"/>
    <d v="1901-08-11T00:00:00"/>
    <n v="90"/>
    <x v="8"/>
    <s v="CA1014KS118"/>
    <s v="11/08/2023"/>
    <s v="00:00:00"/>
    <s v="11/08/2023"/>
    <s v="23:59:59"/>
    <n v="23.999999999999996"/>
    <n v="21.614999999999998"/>
    <n v="0"/>
    <n v="0"/>
    <n v="21.614999999999998"/>
    <n v="21.614999999999998"/>
    <n v="0"/>
    <n v="2.3849999999999998"/>
    <n v="1.3638888888888889"/>
    <n v="1.3638888888888889"/>
    <n v="0"/>
    <n v="1.0211111111111109"/>
    <n v="1.0211111111111109"/>
    <n v="1.0113888888888887"/>
    <n v="9.7222222222222224E-3"/>
    <n v="0"/>
    <n v="0"/>
    <n v="0"/>
    <n v="9.9375"/>
    <n v="42.813883065455386"/>
    <n v="4.2546296296296289"/>
    <n v="100"/>
    <n v="0"/>
    <n v="0"/>
    <n v="0"/>
    <n v="9.5212187159956496E-3"/>
    <n v="0"/>
    <n v="1.0211111111111109"/>
    <n v="0"/>
    <n v="0.51055555555555543"/>
    <n v="10.807499999999999"/>
    <n v="2"/>
    <n v="1"/>
    <n v="331.29599999999999"/>
    <s v="Tonelada métrica"/>
    <n v="324.44657236126261"/>
    <n v="0"/>
    <s v="Oficializado"/>
  </r>
  <r>
    <x v="32"/>
    <s v="FROTA 02"/>
    <x v="7"/>
    <x v="7"/>
    <d v="1901-08-11T00:00:00"/>
    <n v="90"/>
    <x v="9"/>
    <s v="CA1014KS119"/>
    <s v="11/08/2023"/>
    <s v="00:00:00"/>
    <s v="11/08/2023"/>
    <s v="23:59:59"/>
    <n v="24.000000000000004"/>
    <n v="0"/>
    <n v="0"/>
    <n v="0"/>
    <n v="0"/>
    <n v="0"/>
    <n v="0"/>
    <n v="24.000000000000004"/>
    <n v="6.2552777777777777"/>
    <n v="6.2552777777777777"/>
    <n v="0"/>
    <n v="17.744722222222222"/>
    <n v="17.744722222222222"/>
    <n v="15.154166666666667"/>
    <n v="2.5905555555555555"/>
    <n v="0"/>
    <n v="0"/>
    <n v="0"/>
    <n v="100"/>
    <n v="73.936342592592581"/>
    <n v="73.936342592592581"/>
    <n v="100"/>
    <n v="0"/>
    <n v="0"/>
    <n v="0"/>
    <n v="0.1459902005291088"/>
    <n v="0"/>
    <n v="17.744722222222222"/>
    <n v="0"/>
    <n v="17.744722222222222"/>
    <n v="0"/>
    <n v="0"/>
    <n v="0"/>
    <n v="11819.517"/>
    <s v="Tonelada métrica"/>
    <n v="666.08633553012601"/>
    <n v="0"/>
    <s v="Oficializado"/>
  </r>
  <r>
    <x v="32"/>
    <s v="FROTA 02"/>
    <x v="7"/>
    <x v="7"/>
    <d v="1901-08-11T00:00:00"/>
    <n v="90"/>
    <x v="10"/>
    <s v="CA1014KS120"/>
    <s v="11/08/2023"/>
    <s v="00:00:00"/>
    <s v="11/08/2023"/>
    <s v="23:59:59"/>
    <n v="24"/>
    <n v="0.58583333333333332"/>
    <n v="0"/>
    <n v="0"/>
    <n v="0.58583333333333332"/>
    <n v="0.58583333333333332"/>
    <n v="0"/>
    <n v="23.414166666666667"/>
    <n v="7.5255555555555569"/>
    <n v="7.5255555555555569"/>
    <n v="0"/>
    <n v="15.888611111111109"/>
    <n v="15.888611111111109"/>
    <n v="12.338333333333331"/>
    <n v="3.5502777777777776"/>
    <n v="0"/>
    <n v="0"/>
    <n v="0"/>
    <n v="97.559027777777771"/>
    <n v="67.858964776785186"/>
    <n v="66.202546296296276"/>
    <n v="100"/>
    <n v="0"/>
    <n v="0"/>
    <n v="0"/>
    <n v="0.22344796237696465"/>
    <n v="0"/>
    <n v="15.888611111111109"/>
    <n v="0"/>
    <n v="15.888611111111109"/>
    <n v="0"/>
    <n v="0"/>
    <n v="1"/>
    <n v="9757.6939999999995"/>
    <s v="Tonelada métrica"/>
    <n v="614.13133796045383"/>
    <n v="0"/>
    <s v="Oficializado"/>
  </r>
  <r>
    <x v="32"/>
    <s v="FROTA 02"/>
    <x v="7"/>
    <x v="7"/>
    <d v="1901-08-11T00:00:00"/>
    <n v="90"/>
    <x v="11"/>
    <s v="CA1014KS121"/>
    <s v="11/08/2023"/>
    <s v="00:00:00"/>
    <s v="11/08/2023"/>
    <s v="23:59:59"/>
    <n v="24"/>
    <n v="4.2488888888888887"/>
    <n v="0"/>
    <n v="0"/>
    <n v="4.2488888888888887"/>
    <n v="4.2488888888888887"/>
    <n v="0"/>
    <n v="19.751111111111108"/>
    <n v="6.4194444444444443"/>
    <n v="6.4194444444444443"/>
    <n v="0"/>
    <n v="13.331666666666669"/>
    <n v="13.331666666666669"/>
    <n v="10.986111111111109"/>
    <n v="2.3455555555555554"/>
    <n v="0"/>
    <n v="0"/>
    <n v="0"/>
    <n v="82.296296296296276"/>
    <n v="67.498312331233151"/>
    <n v="55.548611111111121"/>
    <n v="100"/>
    <n v="0"/>
    <n v="0"/>
    <n v="0"/>
    <n v="0.17593865899904151"/>
    <n v="0"/>
    <n v="13.331666666666669"/>
    <n v="0"/>
    <n v="13.331666666666669"/>
    <n v="4.2488888888888887"/>
    <n v="1"/>
    <n v="1"/>
    <n v="10090.701999999999"/>
    <s v="Tonelada métrica"/>
    <n v="756.89726215777"/>
    <n v="0"/>
    <s v="Oficializado"/>
  </r>
  <r>
    <x v="32"/>
    <s v="FROTA 02"/>
    <x v="7"/>
    <x v="7"/>
    <d v="1901-08-11T00:00:00"/>
    <n v="90"/>
    <x v="12"/>
    <s v="CA1014KS122"/>
    <s v="11/08/2023"/>
    <s v="00:00:00"/>
    <s v="11/08/2023"/>
    <s v="23:59:59"/>
    <n v="24"/>
    <n v="0"/>
    <n v="0"/>
    <n v="0"/>
    <n v="0"/>
    <n v="0"/>
    <n v="0"/>
    <n v="24"/>
    <n v="7.7252777777777784"/>
    <n v="7.7252777777777784"/>
    <n v="0"/>
    <n v="16.27472222222222"/>
    <n v="16.27472222222222"/>
    <n v="13.240833333333331"/>
    <n v="3.0338888888888884"/>
    <n v="0"/>
    <n v="0"/>
    <n v="0"/>
    <n v="100"/>
    <n v="67.811342592592581"/>
    <n v="67.811342592592581"/>
    <n v="100"/>
    <n v="0"/>
    <n v="0"/>
    <n v="0"/>
    <n v="0.1864172455580399"/>
    <n v="0"/>
    <n v="16.27472222222222"/>
    <n v="0"/>
    <n v="16.27472222222222"/>
    <n v="0"/>
    <n v="0"/>
    <n v="0"/>
    <n v="12685.736999999999"/>
    <s v="Tonelada métrica"/>
    <n v="779.47487070951888"/>
    <n v="0"/>
    <s v="Oficializado"/>
  </r>
  <r>
    <x v="32"/>
    <s v="FROTA 02"/>
    <x v="7"/>
    <x v="7"/>
    <d v="1901-08-11T00:00:00"/>
    <n v="90"/>
    <x v="13"/>
    <s v="CA1014KS123"/>
    <s v="11/08/2023"/>
    <s v="00:00:00"/>
    <s v="11/08/2023"/>
    <s v="23:59:59"/>
    <n v="24"/>
    <n v="0"/>
    <n v="0"/>
    <n v="0"/>
    <n v="0"/>
    <n v="0"/>
    <n v="0"/>
    <n v="24"/>
    <n v="6.785000000000001"/>
    <n v="6.785000000000001"/>
    <n v="0"/>
    <n v="17.214999999999996"/>
    <n v="17.214999999999996"/>
    <n v="13.79388888888889"/>
    <n v="3.4211111111111108"/>
    <n v="0"/>
    <n v="0"/>
    <n v="0"/>
    <n v="100"/>
    <n v="71.729166666666657"/>
    <n v="71.729166666666657"/>
    <n v="100"/>
    <n v="0"/>
    <n v="0"/>
    <n v="0"/>
    <n v="0.19872849904798789"/>
    <n v="0"/>
    <n v="17.214999999999996"/>
    <n v="0"/>
    <n v="17.214999999999996"/>
    <n v="0"/>
    <n v="0"/>
    <n v="0"/>
    <n v="11717.004999999999"/>
    <s v="Tonelada métrica"/>
    <n v="680.62765030496655"/>
    <n v="0"/>
    <s v="Oficializado"/>
  </r>
  <r>
    <x v="32"/>
    <s v="FROTA 01"/>
    <x v="7"/>
    <x v="7"/>
    <d v="1901-08-12T00:00:00"/>
    <n v="90"/>
    <x v="0"/>
    <s v="CA1014KS110"/>
    <s v="12/08/2023"/>
    <s v="00:00:00"/>
    <s v="12/08/2023"/>
    <s v="23:59:59"/>
    <n v="23.999999999999996"/>
    <n v="0"/>
    <n v="0"/>
    <n v="0"/>
    <n v="0"/>
    <n v="0"/>
    <n v="0"/>
    <n v="23.999999999999996"/>
    <n v="3.0747222222222219"/>
    <n v="3.0747222222222219"/>
    <n v="0"/>
    <n v="20.925277777777776"/>
    <n v="20.925277777777776"/>
    <n v="17.464166666666671"/>
    <n v="3.4611111111111112"/>
    <n v="0"/>
    <n v="0"/>
    <n v="0"/>
    <n v="100"/>
    <n v="87.188657407407405"/>
    <n v="87.188657407407405"/>
    <n v="100"/>
    <n v="0"/>
    <n v="0"/>
    <n v="0"/>
    <n v="0.16540335320120536"/>
    <n v="0"/>
    <n v="20.925277777777776"/>
    <n v="0"/>
    <n v="20.925277777777776"/>
    <n v="0"/>
    <n v="0"/>
    <n v="0"/>
    <n v="14337.557000000001"/>
    <s v="Tonelada métrica"/>
    <n v="685.17881350307312"/>
    <n v="0"/>
    <s v="Oficializado"/>
  </r>
  <r>
    <x v="32"/>
    <s v="FROTA 01"/>
    <x v="7"/>
    <x v="7"/>
    <d v="1901-08-12T00:00:00"/>
    <n v="90"/>
    <x v="1"/>
    <s v="CA1014KS111"/>
    <s v="12/08/2023"/>
    <s v="00:00:00"/>
    <s v="12/08/2023"/>
    <s v="23:59:59"/>
    <n v="23.999999999999996"/>
    <n v="1.0538888888888889"/>
    <n v="0"/>
    <n v="0"/>
    <n v="1.0538888888888889"/>
    <n v="1.0538888888888889"/>
    <n v="0"/>
    <n v="22.946111111111115"/>
    <n v="4.5586111111111105"/>
    <n v="4.5586111111111105"/>
    <n v="0"/>
    <n v="18.387499999999999"/>
    <n v="18.387499999999999"/>
    <n v="14.680555555555555"/>
    <n v="3.7069444444444448"/>
    <n v="0"/>
    <n v="0"/>
    <n v="0"/>
    <n v="95.608796296296333"/>
    <n v="80.133404353194663"/>
    <n v="76.614583333333343"/>
    <n v="100"/>
    <n v="0"/>
    <n v="0"/>
    <n v="0"/>
    <n v="0.20160132940554426"/>
    <n v="0"/>
    <n v="18.387499999999999"/>
    <n v="0"/>
    <n v="18.387499999999999"/>
    <n v="1.0538888888888889"/>
    <n v="1"/>
    <n v="1"/>
    <n v="12812.832"/>
    <s v="Tonelada métrica"/>
    <n v="696.82295037389531"/>
    <n v="0"/>
    <s v="Oficializado"/>
  </r>
  <r>
    <x v="32"/>
    <s v="FROTA 01"/>
    <x v="7"/>
    <x v="7"/>
    <d v="1901-08-12T00:00:00"/>
    <n v="90"/>
    <x v="2"/>
    <s v="CA1014KS112"/>
    <s v="12/08/2023"/>
    <s v="00:00:00"/>
    <s v="12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2"/>
    <s v="FROTA 01"/>
    <x v="7"/>
    <x v="7"/>
    <d v="1901-08-12T00:00:00"/>
    <n v="90"/>
    <x v="3"/>
    <s v="CA1014KS113"/>
    <s v="12/08/2023"/>
    <s v="00:00:00"/>
    <s v="12/08/2023"/>
    <s v="23:59:59"/>
    <n v="24"/>
    <n v="0"/>
    <n v="0"/>
    <n v="0"/>
    <n v="0"/>
    <n v="0"/>
    <n v="0"/>
    <n v="24"/>
    <n v="4.8258333333333328"/>
    <n v="4.8258333333333328"/>
    <n v="0"/>
    <n v="19.174166666666668"/>
    <n v="19.174166666666668"/>
    <n v="15.670277777777777"/>
    <n v="3.5038888888888891"/>
    <n v="0"/>
    <n v="0"/>
    <n v="0"/>
    <n v="100"/>
    <n v="79.892361111111114"/>
    <n v="79.892361111111114"/>
    <n v="100"/>
    <n v="0"/>
    <n v="0"/>
    <n v="0"/>
    <n v="0.18274008721225027"/>
    <n v="0"/>
    <n v="19.174166666666668"/>
    <n v="0"/>
    <n v="19.174166666666668"/>
    <n v="0"/>
    <n v="0"/>
    <n v="0"/>
    <n v="11691.398999999999"/>
    <s v="Tonelada métrica"/>
    <n v="609.74743795905965"/>
    <n v="0"/>
    <s v="Oficializado"/>
  </r>
  <r>
    <x v="32"/>
    <s v="FROTA 01"/>
    <x v="7"/>
    <x v="7"/>
    <d v="1901-08-12T00:00:00"/>
    <n v="90"/>
    <x v="4"/>
    <s v="CA1014KS114"/>
    <s v="12/08/2023"/>
    <s v="00:00:00"/>
    <s v="12/08/2023"/>
    <s v="23:59:59"/>
    <n v="23.999999999999993"/>
    <n v="0"/>
    <n v="0"/>
    <n v="0"/>
    <n v="0"/>
    <n v="0"/>
    <n v="0"/>
    <n v="23.999999999999993"/>
    <n v="5.4763888888888888"/>
    <n v="5.4763888888888888"/>
    <n v="0"/>
    <n v="18.523611111111112"/>
    <n v="18.523611111111112"/>
    <n v="15.299444444444445"/>
    <n v="3.2241666666666666"/>
    <n v="0"/>
    <n v="0"/>
    <n v="0"/>
    <n v="100"/>
    <n v="77.18171296296299"/>
    <n v="77.18171296296299"/>
    <n v="100"/>
    <n v="0"/>
    <n v="0"/>
    <n v="0"/>
    <n v="0.17405713428807076"/>
    <n v="0"/>
    <n v="18.523611111111112"/>
    <n v="0"/>
    <n v="18.523611111111112"/>
    <n v="0"/>
    <n v="0"/>
    <n v="0"/>
    <n v="12865.848"/>
    <s v="Tonelada métrica"/>
    <n v="694.56478668366174"/>
    <n v="0"/>
    <s v="Oficializado"/>
  </r>
  <r>
    <x v="32"/>
    <s v="FROTA 01"/>
    <x v="7"/>
    <x v="7"/>
    <d v="1901-08-12T00:00:00"/>
    <n v="90"/>
    <x v="5"/>
    <s v="CA1014KS115"/>
    <s v="12/08/2023"/>
    <s v="00:00:00"/>
    <s v="12/08/2023"/>
    <s v="23:59:59"/>
    <n v="24.000000000000004"/>
    <n v="0"/>
    <n v="0"/>
    <n v="0"/>
    <n v="0"/>
    <n v="0"/>
    <n v="0"/>
    <n v="24.000000000000004"/>
    <n v="4.1644444444444444"/>
    <n v="4.1644444444444444"/>
    <n v="0"/>
    <n v="19.835555555555558"/>
    <n v="19.835555555555558"/>
    <n v="15.918333333333335"/>
    <n v="3.9172222222222222"/>
    <n v="0"/>
    <n v="0"/>
    <n v="0"/>
    <n v="100"/>
    <n v="82.648148148148152"/>
    <n v="82.648148148148152"/>
    <n v="100"/>
    <n v="0"/>
    <n v="0"/>
    <n v="0"/>
    <n v="0.19748487564418549"/>
    <n v="0"/>
    <n v="19.835555555555558"/>
    <n v="0"/>
    <n v="19.835555555555558"/>
    <n v="0"/>
    <n v="0"/>
    <n v="0"/>
    <n v="12835.957"/>
    <s v="Tonelada métrica"/>
    <n v="647.11860295765143"/>
    <n v="0"/>
    <s v="Oficializado"/>
  </r>
  <r>
    <x v="32"/>
    <s v="FROTA 01"/>
    <x v="7"/>
    <x v="7"/>
    <d v="1901-08-12T00:00:00"/>
    <n v="90"/>
    <x v="6"/>
    <s v="CA1014KS116"/>
    <s v="12/08/2023"/>
    <s v="00:00:00"/>
    <s v="12/08/2023"/>
    <s v="23:59:59"/>
    <n v="24"/>
    <n v="0"/>
    <n v="0"/>
    <n v="0"/>
    <n v="0"/>
    <n v="0"/>
    <n v="0"/>
    <n v="24"/>
    <n v="6.543333333333333"/>
    <n v="6.543333333333333"/>
    <n v="0"/>
    <n v="17.456666666666667"/>
    <n v="17.456666666666667"/>
    <n v="14.384444444444446"/>
    <n v="3.0722222222222224"/>
    <n v="0"/>
    <n v="0"/>
    <n v="0"/>
    <n v="100"/>
    <n v="72.736111111111114"/>
    <n v="72.736111111111114"/>
    <n v="100"/>
    <n v="0"/>
    <n v="0"/>
    <n v="0"/>
    <n v="0.17599134364458024"/>
    <n v="0"/>
    <n v="17.456666666666667"/>
    <n v="0"/>
    <n v="17.456666666666667"/>
    <n v="0"/>
    <n v="0"/>
    <n v="0"/>
    <n v="10869.566999999999"/>
    <s v="Tonelada métrica"/>
    <n v="622.65993889631488"/>
    <n v="0"/>
    <s v="Oficializado"/>
  </r>
  <r>
    <x v="32"/>
    <s v="FROTA 01"/>
    <x v="7"/>
    <x v="7"/>
    <d v="1901-08-12T00:00:00"/>
    <n v="90"/>
    <x v="7"/>
    <s v="CA1014KS117"/>
    <s v="12/08/2023"/>
    <s v="00:00:00"/>
    <s v="12/08/2023"/>
    <s v="23:59:59"/>
    <n v="24.000000000000004"/>
    <n v="0"/>
    <n v="0"/>
    <n v="0"/>
    <n v="0"/>
    <n v="0"/>
    <n v="0"/>
    <n v="24.000000000000004"/>
    <n v="6.3927777777777779"/>
    <n v="6.3927777777777779"/>
    <n v="0"/>
    <n v="17.607222222222223"/>
    <n v="17.607222222222223"/>
    <n v="14.453611111111112"/>
    <n v="3.1536111111111107"/>
    <n v="0"/>
    <n v="0"/>
    <n v="0"/>
    <n v="100"/>
    <n v="73.363425925925924"/>
    <n v="73.363425925925924"/>
    <n v="100"/>
    <n v="0"/>
    <n v="0"/>
    <n v="0"/>
    <n v="0.17910895150348655"/>
    <n v="0"/>
    <n v="17.607222222222223"/>
    <n v="0"/>
    <n v="17.607222222222223"/>
    <n v="0"/>
    <n v="0"/>
    <n v="0"/>
    <n v="14038.062"/>
    <s v="Tonelada métrica"/>
    <n v="797.28998832549735"/>
    <n v="0"/>
    <s v="Oficializado"/>
  </r>
  <r>
    <x v="32"/>
    <s v="FROTA 01"/>
    <x v="7"/>
    <x v="7"/>
    <d v="1901-08-12T00:00:00"/>
    <n v="90"/>
    <x v="8"/>
    <s v="CA1014KS118"/>
    <s v="12/08/2023"/>
    <s v="00:00:00"/>
    <s v="12/08/2023"/>
    <s v="23:59:59"/>
    <n v="24"/>
    <n v="17.484166666666667"/>
    <n v="0"/>
    <n v="0"/>
    <n v="17.484166666666667"/>
    <n v="17.484166666666667"/>
    <n v="0"/>
    <n v="6.5158333333333331"/>
    <n v="3.719444444444445"/>
    <n v="3.719444444444445"/>
    <n v="0"/>
    <n v="2.796388888888889"/>
    <n v="2.796388888888889"/>
    <n v="2.0724999999999998"/>
    <n v="0.72388888888888892"/>
    <n v="0"/>
    <n v="0"/>
    <n v="0"/>
    <n v="27.149305555555554"/>
    <n v="42.916826533657328"/>
    <n v="11.65162037037037"/>
    <n v="100"/>
    <n v="0"/>
    <n v="0"/>
    <n v="0"/>
    <n v="0.2588656004768054"/>
    <n v="0"/>
    <n v="2.796388888888889"/>
    <n v="0"/>
    <n v="2.796388888888889"/>
    <n v="0"/>
    <n v="0"/>
    <n v="1"/>
    <n v="1184.6400000000001"/>
    <s v="Tonelada métrica"/>
    <n v="423.63206516340506"/>
    <n v="0"/>
    <s v="Oficializado"/>
  </r>
  <r>
    <x v="32"/>
    <s v="FROTA 02"/>
    <x v="7"/>
    <x v="7"/>
    <d v="1901-08-12T00:00:00"/>
    <n v="90"/>
    <x v="9"/>
    <s v="CA1014KS119"/>
    <s v="12/08/2023"/>
    <s v="00:00:00"/>
    <s v="12/08/2023"/>
    <s v="23:59:59"/>
    <n v="23.999999999999996"/>
    <n v="0"/>
    <n v="0"/>
    <n v="0"/>
    <n v="0"/>
    <n v="0"/>
    <n v="0"/>
    <n v="23.999999999999996"/>
    <n v="5.6544444444444446"/>
    <n v="5.6544444444444446"/>
    <n v="0"/>
    <n v="18.345555555555553"/>
    <n v="18.345555555555553"/>
    <n v="13.866111111111111"/>
    <n v="4.4794444444444448"/>
    <n v="0"/>
    <n v="0"/>
    <n v="0"/>
    <n v="100"/>
    <n v="76.43981481481481"/>
    <n v="76.43981481481481"/>
    <n v="100"/>
    <n v="0"/>
    <n v="0"/>
    <n v="0"/>
    <n v="0.24417055296469026"/>
    <n v="0"/>
    <n v="18.345555555555553"/>
    <n v="0"/>
    <n v="18.345555555555553"/>
    <n v="0"/>
    <n v="0"/>
    <n v="0"/>
    <n v="11023.049000000001"/>
    <s v="Tonelada métrica"/>
    <n v="600.85664708376225"/>
    <n v="0"/>
    <s v="Oficializado"/>
  </r>
  <r>
    <x v="32"/>
    <s v="FROTA 02"/>
    <x v="7"/>
    <x v="7"/>
    <d v="1901-08-12T00:00:00"/>
    <n v="90"/>
    <x v="10"/>
    <s v="CA1014KS120"/>
    <s v="12/08/2023"/>
    <s v="00:00:00"/>
    <s v="12/08/2023"/>
    <s v="23:59:59"/>
    <n v="23.999999999999996"/>
    <n v="0"/>
    <n v="0"/>
    <n v="0"/>
    <n v="0"/>
    <n v="0"/>
    <n v="0"/>
    <n v="23.999999999999996"/>
    <n v="7.0194444444444448"/>
    <n v="7.0194444444444448"/>
    <n v="0"/>
    <n v="16.980555555555554"/>
    <n v="16.980555555555554"/>
    <n v="14.394444444444442"/>
    <n v="2.5861111111111112"/>
    <n v="0"/>
    <n v="0"/>
    <n v="0"/>
    <n v="100"/>
    <n v="70.752314814814824"/>
    <n v="70.752314814814824"/>
    <n v="100"/>
    <n v="0"/>
    <n v="0"/>
    <n v="0"/>
    <n v="0.15229838050057257"/>
    <n v="0"/>
    <n v="16.980555555555554"/>
    <n v="0"/>
    <n v="16.980555555555554"/>
    <n v="0"/>
    <n v="0"/>
    <n v="0"/>
    <n v="11481.576999999999"/>
    <s v="Tonelada métrica"/>
    <n v="676.16026828071335"/>
    <n v="0"/>
    <s v="Oficializado"/>
  </r>
  <r>
    <x v="32"/>
    <s v="FROTA 02"/>
    <x v="7"/>
    <x v="7"/>
    <d v="1901-08-12T00:00:00"/>
    <n v="90"/>
    <x v="11"/>
    <s v="CA1014KS121"/>
    <s v="12/08/2023"/>
    <s v="00:00:00"/>
    <s v="12/08/2023"/>
    <s v="23:59:59"/>
    <n v="23.999999999999993"/>
    <n v="0"/>
    <n v="0"/>
    <n v="0"/>
    <n v="0"/>
    <n v="0"/>
    <n v="0"/>
    <n v="23.999999999999993"/>
    <n v="5.1827777777777779"/>
    <n v="5.1827777777777779"/>
    <n v="0"/>
    <n v="18.81722222222222"/>
    <n v="18.81722222222222"/>
    <n v="15.576666666666666"/>
    <n v="3.2405555555555559"/>
    <n v="0"/>
    <n v="0"/>
    <n v="0"/>
    <n v="100"/>
    <n v="78.405092592592609"/>
    <n v="78.405092592592609"/>
    <n v="100"/>
    <n v="0"/>
    <n v="0"/>
    <n v="0"/>
    <n v="0.17221221694074582"/>
    <n v="0"/>
    <n v="18.81722222222222"/>
    <n v="0"/>
    <n v="18.81722222222222"/>
    <n v="0"/>
    <n v="0"/>
    <n v="0"/>
    <n v="13468.768"/>
    <s v="Tonelada métrica"/>
    <n v="715.7681320303509"/>
    <n v="0"/>
    <s v="Oficializado"/>
  </r>
  <r>
    <x v="32"/>
    <s v="FROTA 02"/>
    <x v="7"/>
    <x v="7"/>
    <d v="1901-08-12T00:00:00"/>
    <n v="90"/>
    <x v="12"/>
    <s v="CA1014KS122"/>
    <s v="12/08/2023"/>
    <s v="00:00:00"/>
    <s v="12/08/2023"/>
    <s v="23:59:59"/>
    <n v="23.999999999999996"/>
    <n v="0"/>
    <n v="0"/>
    <n v="0"/>
    <n v="0"/>
    <n v="0"/>
    <n v="0"/>
    <n v="23.999999999999996"/>
    <n v="6.0366666666666662"/>
    <n v="6.0366666666666662"/>
    <n v="0"/>
    <n v="17.963333333333331"/>
    <n v="17.963333333333331"/>
    <n v="13.983333333333333"/>
    <n v="3.9800000000000004"/>
    <n v="0"/>
    <n v="0"/>
    <n v="0"/>
    <n v="100"/>
    <n v="74.847222222222214"/>
    <n v="74.847222222222214"/>
    <n v="100"/>
    <n v="0"/>
    <n v="0"/>
    <n v="0"/>
    <n v="0.22156244201150496"/>
    <n v="0"/>
    <n v="17.963333333333331"/>
    <n v="0"/>
    <n v="17.963333333333331"/>
    <n v="0"/>
    <n v="0"/>
    <n v="0"/>
    <n v="11725.027"/>
    <s v="Tonelada métrica"/>
    <n v="652.72000371126376"/>
    <n v="0"/>
    <s v="Oficializado"/>
  </r>
  <r>
    <x v="32"/>
    <s v="FROTA 02"/>
    <x v="7"/>
    <x v="7"/>
    <d v="1901-08-12T00:00:00"/>
    <n v="90"/>
    <x v="13"/>
    <s v="CA1014KS123"/>
    <s v="12/08/2023"/>
    <s v="00:00:00"/>
    <s v="12/08/2023"/>
    <s v="23:59:59"/>
    <n v="24.000000000000007"/>
    <n v="0"/>
    <n v="0"/>
    <n v="0"/>
    <n v="0"/>
    <n v="0"/>
    <n v="0"/>
    <n v="24.000000000000007"/>
    <n v="5.914722222222224"/>
    <n v="5.914722222222224"/>
    <n v="0"/>
    <n v="18.085277777777776"/>
    <n v="18.085277777777776"/>
    <n v="14.773888888888891"/>
    <n v="3.3113888888888887"/>
    <n v="0"/>
    <n v="0"/>
    <n v="0"/>
    <n v="100"/>
    <n v="75.355324074074048"/>
    <n v="75.355324074074048"/>
    <n v="100"/>
    <n v="0"/>
    <n v="0"/>
    <n v="0"/>
    <n v="0.18309859154929578"/>
    <n v="0"/>
    <n v="18.085277777777776"/>
    <n v="0"/>
    <n v="18.085277777777776"/>
    <n v="0"/>
    <n v="0"/>
    <n v="0"/>
    <n v="10787.675999999999"/>
    <s v="Tonelada métrica"/>
    <n v="596.48937287849219"/>
    <n v="0"/>
    <s v="Oficializado"/>
  </r>
  <r>
    <x v="32"/>
    <s v="FROTA 01"/>
    <x v="7"/>
    <x v="7"/>
    <d v="1901-08-13T00:00:00"/>
    <n v="90"/>
    <x v="0"/>
    <s v="CA1014KS110"/>
    <s v="13/08/2023"/>
    <s v="00:00:00"/>
    <s v="13/08/2023"/>
    <s v="23:59:59"/>
    <n v="24.000000000000004"/>
    <n v="1.4750000000000001"/>
    <n v="1.4750000000000001"/>
    <n v="0"/>
    <n v="0"/>
    <n v="0"/>
    <n v="0"/>
    <n v="22.525000000000002"/>
    <n v="2.8155555555555551"/>
    <n v="2.8155555555555551"/>
    <n v="0"/>
    <n v="19.709444444444443"/>
    <n v="19.709444444444443"/>
    <n v="17.464444444444442"/>
    <n v="2.2450000000000001"/>
    <n v="0"/>
    <n v="0"/>
    <n v="0"/>
    <n v="93.854166666666657"/>
    <n v="87.500308299420382"/>
    <n v="82.122685185185176"/>
    <n v="93.037343963075628"/>
    <n v="0"/>
    <n v="0"/>
    <n v="1"/>
    <n v="0.11390478338078193"/>
    <n v="0"/>
    <n v="19.709444444444443"/>
    <n v="1.4750000000000001"/>
    <n v="19.709444444444443"/>
    <n v="1.4750000000000001"/>
    <n v="1"/>
    <n v="0"/>
    <n v="14273.325999999999"/>
    <s v="Tonelada métrica"/>
    <n v="724.18712968965826"/>
    <n v="0"/>
    <s v="Oficializado"/>
  </r>
  <r>
    <x v="32"/>
    <s v="FROTA 01"/>
    <x v="7"/>
    <x v="7"/>
    <d v="1901-08-13T00:00:00"/>
    <n v="90"/>
    <x v="1"/>
    <s v="CA1014KS111"/>
    <s v="13/08/2023"/>
    <s v="00:00:00"/>
    <s v="13/08/2023"/>
    <s v="23:59:59"/>
    <n v="24"/>
    <n v="0"/>
    <n v="0"/>
    <n v="0"/>
    <n v="0"/>
    <n v="0"/>
    <n v="0"/>
    <n v="24"/>
    <n v="4.1124999999999998"/>
    <n v="4.1124999999999998"/>
    <n v="0"/>
    <n v="19.887499999999996"/>
    <n v="19.887499999999996"/>
    <n v="16.884999999999998"/>
    <n v="3.0024999999999995"/>
    <n v="0"/>
    <n v="0"/>
    <n v="0"/>
    <n v="100"/>
    <n v="82.864583333333314"/>
    <n v="82.864583333333314"/>
    <n v="100"/>
    <n v="0"/>
    <n v="0"/>
    <n v="0"/>
    <n v="0.15097423004399749"/>
    <n v="0"/>
    <n v="19.887499999999996"/>
    <n v="0"/>
    <n v="19.887499999999996"/>
    <n v="0"/>
    <n v="0"/>
    <n v="0"/>
    <n v="13943.156000000001"/>
    <s v="Tonelada métrica"/>
    <n v="701.10149591451921"/>
    <n v="0"/>
    <s v="Oficializado"/>
  </r>
  <r>
    <x v="32"/>
    <s v="FROTA 01"/>
    <x v="7"/>
    <x v="7"/>
    <d v="1901-08-13T00:00:00"/>
    <n v="90"/>
    <x v="2"/>
    <s v="CA1014KS112"/>
    <s v="13/08/2023"/>
    <s v="00:00:00"/>
    <s v="13/08/2023"/>
    <s v="23:59:59"/>
    <n v="24"/>
    <n v="17.794444444444444"/>
    <n v="0"/>
    <n v="0"/>
    <n v="17.794444444444444"/>
    <n v="17.794444444444444"/>
    <n v="0"/>
    <n v="6.2055555555555557"/>
    <n v="2.5449999999999999"/>
    <n v="2.5449999999999999"/>
    <n v="0"/>
    <n v="3.6605555555555558"/>
    <n v="3.6605555555555558"/>
    <n v="2.8105555555555557"/>
    <n v="0.85000000000000009"/>
    <n v="0"/>
    <n v="0"/>
    <n v="0"/>
    <n v="25.856481481481481"/>
    <n v="58.988361683079681"/>
    <n v="15.252314814814817"/>
    <n v="100"/>
    <n v="0"/>
    <n v="0"/>
    <n v="0"/>
    <n v="0.23220519046896343"/>
    <n v="0"/>
    <n v="3.6605555555555558"/>
    <n v="0"/>
    <n v="3.6605555555555558"/>
    <n v="0"/>
    <n v="0"/>
    <n v="1"/>
    <n v="2006.0920000000001"/>
    <s v="Tonelada métrica"/>
    <n v="548.02938230384063"/>
    <n v="0"/>
    <s v="Oficializado"/>
  </r>
  <r>
    <x v="32"/>
    <s v="FROTA 01"/>
    <x v="7"/>
    <x v="7"/>
    <d v="1901-08-13T00:00:00"/>
    <n v="90"/>
    <x v="3"/>
    <s v="CA1014KS113"/>
    <s v="13/08/2023"/>
    <s v="00:00:00"/>
    <s v="13/08/2023"/>
    <s v="23:59:59"/>
    <n v="24.000000000000004"/>
    <n v="0"/>
    <n v="0"/>
    <n v="0"/>
    <n v="0"/>
    <n v="0"/>
    <n v="0"/>
    <n v="24.000000000000004"/>
    <n v="4.6969444444444441"/>
    <n v="4.6969444444444441"/>
    <n v="0"/>
    <n v="19.303055555555556"/>
    <n v="19.303055555555556"/>
    <n v="15.707222222222221"/>
    <n v="3.5958333333333337"/>
    <n v="0"/>
    <n v="0"/>
    <n v="0"/>
    <n v="100"/>
    <n v="80.429398148148138"/>
    <n v="80.429398148148138"/>
    <n v="100"/>
    <n v="0"/>
    <n v="0"/>
    <n v="0"/>
    <n v="0.18628311579916826"/>
    <n v="0"/>
    <n v="19.303055555555556"/>
    <n v="0"/>
    <n v="19.303055555555556"/>
    <n v="0"/>
    <n v="0"/>
    <n v="0"/>
    <n v="11466.196"/>
    <s v="Tonelada métrica"/>
    <n v="594.00937675382409"/>
    <n v="0"/>
    <s v="Oficializado"/>
  </r>
  <r>
    <x v="32"/>
    <s v="FROTA 01"/>
    <x v="7"/>
    <x v="7"/>
    <d v="1901-08-13T00:00:00"/>
    <n v="90"/>
    <x v="4"/>
    <s v="CA1014KS114"/>
    <s v="13/08/2023"/>
    <s v="00:00:00"/>
    <s v="13/08/2023"/>
    <s v="23:59:59"/>
    <n v="24"/>
    <n v="0"/>
    <n v="0"/>
    <n v="0"/>
    <n v="0"/>
    <n v="0"/>
    <n v="0"/>
    <n v="24"/>
    <n v="5.6708333333333316"/>
    <n v="5.6708333333333316"/>
    <n v="0"/>
    <n v="18.329166666666666"/>
    <n v="18.329166666666666"/>
    <n v="14.856944444444446"/>
    <n v="3.4722222222222223"/>
    <n v="0"/>
    <n v="0"/>
    <n v="0"/>
    <n v="100"/>
    <n v="76.371527777777771"/>
    <n v="76.371527777777771"/>
    <n v="100"/>
    <n v="0"/>
    <n v="0"/>
    <n v="0"/>
    <n v="0.18943699325604305"/>
    <n v="0"/>
    <n v="18.329166666666666"/>
    <n v="0"/>
    <n v="18.329166666666666"/>
    <n v="0"/>
    <n v="0"/>
    <n v="0"/>
    <n v="12961.721"/>
    <s v="Tonelada métrica"/>
    <n v="707.16368265514916"/>
    <n v="0"/>
    <s v="Oficializado"/>
  </r>
  <r>
    <x v="32"/>
    <s v="FROTA 01"/>
    <x v="7"/>
    <x v="7"/>
    <d v="1901-08-13T00:00:00"/>
    <n v="90"/>
    <x v="5"/>
    <s v="CA1014KS115"/>
    <s v="13/08/2023"/>
    <s v="00:00:00"/>
    <s v="13/08/2023"/>
    <s v="23:59:59"/>
    <n v="24.000000000000007"/>
    <n v="0"/>
    <n v="0"/>
    <n v="0"/>
    <n v="0"/>
    <n v="0"/>
    <n v="0"/>
    <n v="24.000000000000007"/>
    <n v="5.6722222222222216"/>
    <n v="5.6722222222222216"/>
    <n v="0"/>
    <n v="18.327777777777779"/>
    <n v="18.327777777777779"/>
    <n v="14.839166666666664"/>
    <n v="3.4886111111111111"/>
    <n v="0"/>
    <n v="0"/>
    <n v="0"/>
    <n v="100"/>
    <n v="76.365740740740733"/>
    <n v="76.365740740740733"/>
    <n v="100"/>
    <n v="0"/>
    <n v="0"/>
    <n v="0"/>
    <n v="0.19034555926038191"/>
    <n v="0"/>
    <n v="18.327777777777779"/>
    <n v="0"/>
    <n v="18.327777777777779"/>
    <n v="0"/>
    <n v="0"/>
    <n v="0"/>
    <n v="11498.005999999999"/>
    <s v="Tonelada métrica"/>
    <n v="627.35407093058495"/>
    <n v="0"/>
    <s v="Oficializado"/>
  </r>
  <r>
    <x v="32"/>
    <s v="FROTA 01"/>
    <x v="7"/>
    <x v="7"/>
    <d v="1901-08-13T00:00:00"/>
    <n v="90"/>
    <x v="6"/>
    <s v="CA1014KS116"/>
    <s v="13/08/2023"/>
    <s v="00:00:00"/>
    <s v="13/08/2023"/>
    <s v="23:59:59"/>
    <n v="24.000000000000007"/>
    <n v="0"/>
    <n v="0"/>
    <n v="0"/>
    <n v="0"/>
    <n v="0"/>
    <n v="0"/>
    <n v="24.000000000000007"/>
    <n v="3.036111111111111"/>
    <n v="3.036111111111111"/>
    <n v="0"/>
    <n v="20.963888888888892"/>
    <n v="20.963888888888892"/>
    <n v="16.451944444444447"/>
    <n v="4.5119444444444445"/>
    <n v="0"/>
    <n v="0"/>
    <n v="0"/>
    <n v="100"/>
    <n v="87.349537037037024"/>
    <n v="87.349537037037024"/>
    <n v="100"/>
    <n v="0"/>
    <n v="0"/>
    <n v="0"/>
    <n v="0.21522459255333243"/>
    <n v="0"/>
    <n v="20.963888888888892"/>
    <n v="0"/>
    <n v="20.963888888888892"/>
    <n v="0"/>
    <n v="0"/>
    <n v="0"/>
    <n v="14457.054"/>
    <s v="Tonelada métrica"/>
    <n v="689.61699218232377"/>
    <n v="0"/>
    <s v="Oficializado"/>
  </r>
  <r>
    <x v="32"/>
    <s v="FROTA 01"/>
    <x v="7"/>
    <x v="7"/>
    <d v="1901-08-13T00:00:00"/>
    <n v="90"/>
    <x v="7"/>
    <s v="CA1014KS117"/>
    <s v="13/08/2023"/>
    <s v="00:00:00"/>
    <s v="13/08/2023"/>
    <s v="23:59:59"/>
    <n v="23.999999999999996"/>
    <n v="0"/>
    <n v="0"/>
    <n v="0"/>
    <n v="0"/>
    <n v="0"/>
    <n v="0"/>
    <n v="23.999999999999996"/>
    <n v="5.4891666666666667"/>
    <n v="5.4891666666666667"/>
    <n v="0"/>
    <n v="18.510833333333331"/>
    <n v="18.510833333333331"/>
    <n v="15.489722222222223"/>
    <n v="3.0211111111111113"/>
    <n v="0"/>
    <n v="0"/>
    <n v="0"/>
    <n v="100"/>
    <n v="77.128472222222229"/>
    <n v="77.128472222222229"/>
    <n v="100"/>
    <n v="0"/>
    <n v="0"/>
    <n v="0"/>
    <n v="0.16320773120845153"/>
    <n v="0"/>
    <n v="18.510833333333331"/>
    <n v="0"/>
    <n v="18.510833333333331"/>
    <n v="0"/>
    <n v="0"/>
    <n v="0"/>
    <n v="12586.505999999999"/>
    <s v="Tonelada métrica"/>
    <n v="679.95350470445203"/>
    <n v="0"/>
    <s v="Oficializado"/>
  </r>
  <r>
    <x v="32"/>
    <s v="FROTA 01"/>
    <x v="7"/>
    <x v="7"/>
    <d v="1901-08-13T00:00:00"/>
    <n v="90"/>
    <x v="8"/>
    <s v="CA1014KS118"/>
    <s v="13/08/2023"/>
    <s v="00:00:00"/>
    <s v="13/08/2023"/>
    <s v="23:59:59"/>
    <n v="24.000000000000004"/>
    <n v="0.63888888888888884"/>
    <n v="0.63888888888888884"/>
    <n v="0"/>
    <n v="0"/>
    <n v="0"/>
    <n v="0"/>
    <n v="23.361111111111114"/>
    <n v="3.6919444444444443"/>
    <n v="3.6919444444444443"/>
    <n v="0"/>
    <n v="19.669166666666666"/>
    <n v="19.669166666666666"/>
    <n v="15.703611111111108"/>
    <n v="3.9655555555555555"/>
    <n v="0"/>
    <n v="0"/>
    <n v="0"/>
    <n v="97.337962962962962"/>
    <n v="84.196195005945285"/>
    <n v="81.9548611111111"/>
    <n v="96.854012501880746"/>
    <n v="0"/>
    <n v="0"/>
    <n v="1"/>
    <n v="0.2016127893346891"/>
    <n v="0"/>
    <n v="19.669166666666666"/>
    <n v="0.63888888888888884"/>
    <n v="19.669166666666666"/>
    <n v="0.63888888888888884"/>
    <n v="1"/>
    <n v="0"/>
    <n v="13204.331"/>
    <s v="Tonelada métrica"/>
    <n v="671.32132356056457"/>
    <n v="0"/>
    <s v="Oficializado"/>
  </r>
  <r>
    <x v="32"/>
    <s v="FROTA 02"/>
    <x v="7"/>
    <x v="7"/>
    <d v="1901-08-13T00:00:00"/>
    <n v="90"/>
    <x v="9"/>
    <s v="CA1014KS119"/>
    <s v="13/08/2023"/>
    <s v="00:00:00"/>
    <s v="13/08/2023"/>
    <s v="23:59:59"/>
    <n v="24.000000000000004"/>
    <n v="0"/>
    <n v="0"/>
    <n v="0"/>
    <n v="0"/>
    <n v="0"/>
    <n v="0"/>
    <n v="24.000000000000004"/>
    <n v="4.4480555555555545"/>
    <n v="4.4480555555555545"/>
    <n v="0"/>
    <n v="19.551944444444445"/>
    <n v="19.551944444444445"/>
    <n v="14.883055555555556"/>
    <n v="4.6688888888888886"/>
    <n v="0"/>
    <n v="0"/>
    <n v="0"/>
    <n v="100"/>
    <n v="81.466435185185176"/>
    <n v="81.466435185185176"/>
    <n v="100"/>
    <n v="0"/>
    <n v="0"/>
    <n v="0"/>
    <n v="0.23879409550058958"/>
    <n v="0"/>
    <n v="19.551944444444445"/>
    <n v="0"/>
    <n v="19.551944444444445"/>
    <n v="0"/>
    <n v="0"/>
    <n v="0"/>
    <n v="14317.157999999999"/>
    <s v="Tonelada métrica"/>
    <n v="732.26261667637459"/>
    <n v="0"/>
    <s v="Oficializado"/>
  </r>
  <r>
    <x v="32"/>
    <s v="FROTA 02"/>
    <x v="7"/>
    <x v="7"/>
    <d v="1901-08-13T00:00:00"/>
    <n v="90"/>
    <x v="10"/>
    <s v="CA1014KS120"/>
    <s v="13/08/2023"/>
    <s v="00:00:00"/>
    <s v="13/08/2023"/>
    <s v="23:59:59"/>
    <n v="24.000000000000007"/>
    <n v="0"/>
    <n v="0"/>
    <n v="0"/>
    <n v="0"/>
    <n v="0"/>
    <n v="0"/>
    <n v="24.000000000000007"/>
    <n v="4.3458333333333332"/>
    <n v="4.3458333333333332"/>
    <n v="0"/>
    <n v="19.654166666666665"/>
    <n v="19.654166666666665"/>
    <n v="14.785555555555554"/>
    <n v="4.868611111111111"/>
    <n v="0"/>
    <n v="0"/>
    <n v="0"/>
    <n v="100"/>
    <n v="81.892361111111072"/>
    <n v="81.892361111111072"/>
    <n v="100"/>
    <n v="0"/>
    <n v="0"/>
    <n v="0"/>
    <n v="0.24771394247756343"/>
    <n v="0"/>
    <n v="19.654166666666665"/>
    <n v="0"/>
    <n v="19.654166666666665"/>
    <n v="0"/>
    <n v="0"/>
    <n v="0"/>
    <n v="12794.562"/>
    <s v="Tonelada métrica"/>
    <n v="650.98471062115766"/>
    <n v="0"/>
    <s v="Oficializado"/>
  </r>
  <r>
    <x v="32"/>
    <s v="FROTA 02"/>
    <x v="7"/>
    <x v="7"/>
    <d v="1901-08-13T00:00:00"/>
    <n v="90"/>
    <x v="11"/>
    <s v="CA1014KS121"/>
    <s v="13/08/2023"/>
    <s v="00:00:00"/>
    <s v="13/08/2023"/>
    <s v="23:59:59"/>
    <n v="24"/>
    <n v="3.9777777777777779"/>
    <n v="0"/>
    <n v="0"/>
    <n v="3.9777777777777779"/>
    <n v="3.9777777777777779"/>
    <n v="0"/>
    <n v="20.022222222222219"/>
    <n v="3.6102777777777777"/>
    <n v="3.6102777777777777"/>
    <n v="0"/>
    <n v="16.411944444444444"/>
    <n v="16.411944444444444"/>
    <n v="14.630277777777779"/>
    <n v="1.7816666666666667"/>
    <n v="0"/>
    <n v="0"/>
    <n v="0"/>
    <n v="83.42592592592591"/>
    <n v="81.968645948945635"/>
    <n v="68.383101851851848"/>
    <n v="100"/>
    <n v="0"/>
    <n v="0"/>
    <n v="0"/>
    <n v="0.10855914560871995"/>
    <n v="0"/>
    <n v="16.411944444444444"/>
    <n v="0"/>
    <n v="16.411944444444444"/>
    <n v="3.9777777777777779"/>
    <n v="1"/>
    <n v="1"/>
    <n v="11534.368"/>
    <s v="Tonelada métrica"/>
    <n v="702.80325643586116"/>
    <n v="0"/>
    <s v="Oficializado"/>
  </r>
  <r>
    <x v="32"/>
    <s v="FROTA 02"/>
    <x v="7"/>
    <x v="7"/>
    <d v="1901-08-13T00:00:00"/>
    <n v="90"/>
    <x v="12"/>
    <s v="CA1014KS122"/>
    <s v="13/08/2023"/>
    <s v="00:00:00"/>
    <s v="13/08/2023"/>
    <s v="23:59:59"/>
    <n v="23.999999999999996"/>
    <n v="0"/>
    <n v="0"/>
    <n v="0"/>
    <n v="0"/>
    <n v="0"/>
    <n v="0"/>
    <n v="23.999999999999996"/>
    <n v="5.9238888888888894"/>
    <n v="5.9238888888888894"/>
    <n v="0"/>
    <n v="18.076111111111114"/>
    <n v="18.076111111111114"/>
    <n v="15.077500000000002"/>
    <n v="2.9986111111111113"/>
    <n v="0"/>
    <n v="0"/>
    <n v="0"/>
    <n v="100"/>
    <n v="75.317129629629648"/>
    <n v="75.317129629629648"/>
    <n v="100"/>
    <n v="0"/>
    <n v="0"/>
    <n v="0"/>
    <n v="0.16588806589421273"/>
    <n v="0"/>
    <n v="18.076111111111114"/>
    <n v="0"/>
    <n v="18.076111111111114"/>
    <n v="0"/>
    <n v="0"/>
    <n v="0"/>
    <n v="12240.57"/>
    <s v="Tonelada métrica"/>
    <n v="677.16833143805559"/>
    <n v="0"/>
    <s v="Oficializado"/>
  </r>
  <r>
    <x v="32"/>
    <s v="FROTA 02"/>
    <x v="7"/>
    <x v="7"/>
    <d v="1901-08-13T00:00:00"/>
    <n v="90"/>
    <x v="13"/>
    <s v="CA1014KS123"/>
    <s v="13/08/2023"/>
    <s v="00:00:00"/>
    <s v="13/08/2023"/>
    <s v="23:59:59"/>
    <n v="24"/>
    <n v="0"/>
    <n v="0"/>
    <n v="0"/>
    <n v="0"/>
    <n v="0"/>
    <n v="0"/>
    <n v="24"/>
    <n v="3.2849999999999997"/>
    <n v="3.2849999999999997"/>
    <n v="0"/>
    <n v="20.715"/>
    <n v="20.715"/>
    <n v="16.153333333333332"/>
    <n v="4.5616666666666665"/>
    <n v="0"/>
    <n v="0"/>
    <n v="0"/>
    <n v="100"/>
    <n v="86.3125"/>
    <n v="86.3125"/>
    <n v="100"/>
    <n v="0"/>
    <n v="0"/>
    <n v="0"/>
    <n v="0.22021079732882773"/>
    <n v="0"/>
    <n v="20.715"/>
    <n v="0"/>
    <n v="20.715"/>
    <n v="0"/>
    <n v="0"/>
    <n v="0"/>
    <n v="13031.816999999999"/>
    <s v="Tonelada métrica"/>
    <n v="629.10050687907312"/>
    <n v="0"/>
    <s v="Oficializado"/>
  </r>
  <r>
    <x v="33"/>
    <s v="FROTA 01"/>
    <x v="7"/>
    <x v="7"/>
    <d v="1901-08-14T00:00:00"/>
    <n v="90"/>
    <x v="0"/>
    <s v="CA1014KS110"/>
    <s v="14/08/2023"/>
    <s v="00:00:00"/>
    <s v="14/08/2023"/>
    <s v="23:59:59"/>
    <n v="23.999999999999996"/>
    <n v="0"/>
    <n v="0"/>
    <n v="0"/>
    <n v="0"/>
    <n v="0"/>
    <n v="0"/>
    <n v="23.999999999999996"/>
    <n v="4.5336111111111101"/>
    <n v="4.5336111111111101"/>
    <n v="0"/>
    <n v="19.46638888888889"/>
    <n v="19.46638888888889"/>
    <n v="14.726111111111111"/>
    <n v="4.7402777777777771"/>
    <n v="0"/>
    <n v="0"/>
    <n v="0"/>
    <n v="100"/>
    <n v="81.109953703703724"/>
    <n v="81.109953703703724"/>
    <n v="100"/>
    <n v="0"/>
    <n v="0"/>
    <n v="0"/>
    <n v="0.24351089484724378"/>
    <n v="0"/>
    <n v="19.46638888888889"/>
    <n v="0"/>
    <n v="19.46638888888889"/>
    <n v="0"/>
    <n v="0"/>
    <n v="0"/>
    <n v="12401.289000000001"/>
    <s v="Tonelada métrica"/>
    <n v="637.06160761426395"/>
    <n v="0"/>
    <s v="Oficializado"/>
  </r>
  <r>
    <x v="33"/>
    <s v="FROTA 01"/>
    <x v="7"/>
    <x v="7"/>
    <d v="1901-08-14T00:00:00"/>
    <n v="90"/>
    <x v="1"/>
    <s v="CA1014KS111"/>
    <s v="14/08/2023"/>
    <s v="00:00:00"/>
    <s v="14/08/2023"/>
    <s v="23:59:59"/>
    <n v="24"/>
    <n v="0"/>
    <n v="0"/>
    <n v="0"/>
    <n v="0"/>
    <n v="0"/>
    <n v="0"/>
    <n v="24"/>
    <n v="3.6744444444444446"/>
    <n v="3.6744444444444446"/>
    <n v="0"/>
    <n v="20.325555555555557"/>
    <n v="20.325555555555557"/>
    <n v="16.277222222222221"/>
    <n v="4.0483333333333338"/>
    <n v="0"/>
    <n v="0"/>
    <n v="0"/>
    <n v="100"/>
    <n v="84.689814814814824"/>
    <n v="84.689814814814824"/>
    <n v="100"/>
    <n v="0"/>
    <n v="0"/>
    <n v="0"/>
    <n v="0.19917454764117423"/>
    <n v="0"/>
    <n v="20.325555555555557"/>
    <n v="0"/>
    <n v="20.325555555555557"/>
    <n v="0"/>
    <n v="0"/>
    <n v="0"/>
    <n v="10556.290999999999"/>
    <s v="Tonelada métrica"/>
    <n v="519.36051495107404"/>
    <n v="0"/>
    <s v="Oficializado"/>
  </r>
  <r>
    <x v="33"/>
    <s v="FROTA 01"/>
    <x v="7"/>
    <x v="7"/>
    <d v="1901-08-14T00:00:00"/>
    <n v="90"/>
    <x v="2"/>
    <s v="CA1014KS112"/>
    <s v="14/08/2023"/>
    <s v="00:00:00"/>
    <s v="14/08/2023"/>
    <s v="23:59:59"/>
    <n v="24.000000000000007"/>
    <n v="0"/>
    <n v="0"/>
    <n v="0"/>
    <n v="0"/>
    <n v="0"/>
    <n v="0"/>
    <n v="24.000000000000007"/>
    <n v="5.8108333333333331"/>
    <n v="5.8108333333333331"/>
    <n v="0"/>
    <n v="18.189166666666669"/>
    <n v="18.189166666666669"/>
    <n v="15.713055555555556"/>
    <n v="2.4761111111111109"/>
    <n v="0"/>
    <n v="0"/>
    <n v="0"/>
    <n v="100"/>
    <n v="75.788194444444429"/>
    <n v="75.788194444444429"/>
    <n v="100"/>
    <n v="0"/>
    <n v="0"/>
    <n v="0"/>
    <n v="0.13613109146164534"/>
    <n v="0"/>
    <n v="18.189166666666669"/>
    <n v="0"/>
    <n v="18.189166666666669"/>
    <n v="0"/>
    <n v="0"/>
    <n v="0"/>
    <n v="13138.703"/>
    <s v="Tonelada métrica"/>
    <n v="722.33672057543401"/>
    <n v="0"/>
    <s v="Oficializado"/>
  </r>
  <r>
    <x v="33"/>
    <s v="FROTA 01"/>
    <x v="7"/>
    <x v="7"/>
    <d v="1901-08-14T00:00:00"/>
    <n v="90"/>
    <x v="3"/>
    <s v="CA1014KS113"/>
    <s v="14/08/2023"/>
    <s v="00:00:00"/>
    <s v="14/08/2023"/>
    <s v="23:59:59"/>
    <n v="23.999999999999993"/>
    <n v="0"/>
    <n v="0"/>
    <n v="0"/>
    <n v="0"/>
    <n v="0"/>
    <n v="0"/>
    <n v="23.999999999999993"/>
    <n v="4.982222222222223"/>
    <n v="4.982222222222223"/>
    <n v="0"/>
    <n v="19.017777777777777"/>
    <n v="19.017777777777777"/>
    <n v="15.752222222222223"/>
    <n v="3.2655555555555558"/>
    <n v="0"/>
    <n v="0"/>
    <n v="0"/>
    <n v="100"/>
    <n v="79.240740740740762"/>
    <n v="79.240740740740762"/>
    <n v="100"/>
    <n v="0"/>
    <n v="0"/>
    <n v="0"/>
    <n v="0.17171068006543586"/>
    <n v="0"/>
    <n v="19.017777777777777"/>
    <n v="0"/>
    <n v="19.017777777777777"/>
    <n v="0"/>
    <n v="0"/>
    <n v="0"/>
    <n v="11246.93"/>
    <s v="Tonelada métrica"/>
    <n v="591.3903365272256"/>
    <n v="0"/>
    <s v="Oficializado"/>
  </r>
  <r>
    <x v="33"/>
    <s v="FROTA 01"/>
    <x v="7"/>
    <x v="7"/>
    <d v="1901-08-14T00:00:00"/>
    <n v="90"/>
    <x v="4"/>
    <s v="CA1014KS114"/>
    <s v="14/08/2023"/>
    <s v="00:00:00"/>
    <s v="14/08/2023"/>
    <s v="23:59:59"/>
    <n v="24.000000000000004"/>
    <n v="0"/>
    <n v="0"/>
    <n v="0"/>
    <n v="0"/>
    <n v="0"/>
    <n v="0"/>
    <n v="24.000000000000004"/>
    <n v="5.1008333333333331"/>
    <n v="5.1008333333333331"/>
    <n v="0"/>
    <n v="18.89916666666667"/>
    <n v="18.89916666666667"/>
    <n v="14.946111111111112"/>
    <n v="3.9530555555555553"/>
    <n v="0"/>
    <n v="0"/>
    <n v="0"/>
    <n v="100"/>
    <n v="78.746527777777771"/>
    <n v="78.746527777777771"/>
    <n v="100"/>
    <n v="0"/>
    <n v="0"/>
    <n v="0"/>
    <n v="0.20916560107000598"/>
    <n v="0"/>
    <n v="18.89916666666667"/>
    <n v="0"/>
    <n v="18.89916666666667"/>
    <n v="0"/>
    <n v="0"/>
    <n v="0"/>
    <n v="13091.325999999999"/>
    <s v="Tonelada métrica"/>
    <n v="692.6932933550861"/>
    <n v="0"/>
    <s v="Oficializado"/>
  </r>
  <r>
    <x v="33"/>
    <s v="FROTA 01"/>
    <x v="7"/>
    <x v="7"/>
    <d v="1901-08-14T00:00:00"/>
    <n v="90"/>
    <x v="5"/>
    <s v="CA1014KS115"/>
    <s v="14/08/2023"/>
    <s v="00:00:00"/>
    <s v="14/08/2023"/>
    <s v="23:59:59"/>
    <n v="23.999999999999993"/>
    <n v="0"/>
    <n v="0"/>
    <n v="0"/>
    <n v="0"/>
    <n v="0"/>
    <n v="0"/>
    <n v="23.999999999999993"/>
    <n v="5.5577777777777788"/>
    <n v="5.5577777777777788"/>
    <n v="0"/>
    <n v="18.442222222222217"/>
    <n v="18.442222222222217"/>
    <n v="15.281111111111109"/>
    <n v="3.1611111111111114"/>
    <n v="0"/>
    <n v="0"/>
    <n v="0"/>
    <n v="100"/>
    <n v="76.842592592592595"/>
    <n v="76.842592592592595"/>
    <n v="100"/>
    <n v="0"/>
    <n v="0"/>
    <n v="0"/>
    <n v="0.17140619351729131"/>
    <n v="0"/>
    <n v="18.442222222222217"/>
    <n v="0"/>
    <n v="18.442222222222217"/>
    <n v="0"/>
    <n v="0"/>
    <n v="0"/>
    <n v="13560.879000000001"/>
    <s v="Tonelada métrica"/>
    <n v="735.3169719243283"/>
    <n v="0"/>
    <s v="Oficializado"/>
  </r>
  <r>
    <x v="33"/>
    <s v="FROTA 01"/>
    <x v="7"/>
    <x v="7"/>
    <d v="1901-08-14T00:00:00"/>
    <n v="90"/>
    <x v="6"/>
    <s v="CA1014KS116"/>
    <s v="14/08/2023"/>
    <s v="00:00:00"/>
    <s v="14/08/2023"/>
    <s v="23:59:59"/>
    <n v="24.000000000000004"/>
    <n v="0"/>
    <n v="0"/>
    <n v="0"/>
    <n v="0"/>
    <n v="0"/>
    <n v="0"/>
    <n v="24.000000000000004"/>
    <n v="5.1102777777777773"/>
    <n v="5.1102777777777773"/>
    <n v="0"/>
    <n v="18.889722222222225"/>
    <n v="18.889722222222225"/>
    <n v="16.433611111111112"/>
    <n v="2.4561111111111114"/>
    <n v="0"/>
    <n v="0"/>
    <n v="0"/>
    <n v="100"/>
    <n v="78.707175925925938"/>
    <n v="78.707175925925938"/>
    <n v="100"/>
    <n v="0"/>
    <n v="0"/>
    <n v="0"/>
    <n v="0.13002367542608415"/>
    <n v="0"/>
    <n v="18.889722222222225"/>
    <n v="0"/>
    <n v="18.889722222222225"/>
    <n v="0"/>
    <n v="0"/>
    <n v="0"/>
    <n v="13754.307000000001"/>
    <s v="Tonelada métrica"/>
    <n v="728.13707042336387"/>
    <n v="0"/>
    <s v="Oficializado"/>
  </r>
  <r>
    <x v="33"/>
    <s v="FROTA 01"/>
    <x v="7"/>
    <x v="7"/>
    <d v="1901-08-14T00:00:00"/>
    <n v="90"/>
    <x v="7"/>
    <s v="CA1014KS117"/>
    <s v="14/08/2023"/>
    <s v="00:00:00"/>
    <s v="14/08/2023"/>
    <s v="23:59:59"/>
    <n v="23.999999999999996"/>
    <n v="0"/>
    <n v="0"/>
    <n v="0"/>
    <n v="0"/>
    <n v="0"/>
    <n v="0"/>
    <n v="23.999999999999996"/>
    <n v="5.8655555555555559"/>
    <n v="5.8655555555555559"/>
    <n v="0"/>
    <n v="18.134444444444441"/>
    <n v="18.134444444444441"/>
    <n v="15.810555555555554"/>
    <n v="2.3238888888888889"/>
    <n v="0"/>
    <n v="0"/>
    <n v="0"/>
    <n v="100"/>
    <n v="75.560185185185176"/>
    <n v="75.560185185185176"/>
    <n v="100"/>
    <n v="0"/>
    <n v="0"/>
    <n v="0"/>
    <n v="0.12814778506218985"/>
    <n v="0"/>
    <n v="18.134444444444441"/>
    <n v="0"/>
    <n v="18.134444444444441"/>
    <n v="0"/>
    <n v="0"/>
    <n v="0"/>
    <n v="12037.159"/>
    <s v="Tonelada métrica"/>
    <n v="663.7732430610871"/>
    <n v="0"/>
    <s v="Oficializado"/>
  </r>
  <r>
    <x v="33"/>
    <s v="FROTA 01"/>
    <x v="7"/>
    <x v="7"/>
    <d v="1901-08-14T00:00:00"/>
    <n v="90"/>
    <x v="8"/>
    <s v="CA1014KS118"/>
    <s v="14/08/2023"/>
    <s v="00:00:00"/>
    <s v="14/08/2023"/>
    <s v="23:59:59"/>
    <n v="24.000000000000004"/>
    <n v="0"/>
    <n v="0"/>
    <n v="0"/>
    <n v="0"/>
    <n v="0"/>
    <n v="0"/>
    <n v="24.000000000000004"/>
    <n v="4.9549999999999992"/>
    <n v="4.9549999999999992"/>
    <n v="0"/>
    <n v="19.045000000000002"/>
    <n v="19.045000000000002"/>
    <n v="16.795555555555559"/>
    <n v="2.2494444444444444"/>
    <n v="0"/>
    <n v="0"/>
    <n v="0"/>
    <n v="100"/>
    <n v="79.354166666666657"/>
    <n v="79.354166666666657"/>
    <n v="100"/>
    <n v="0"/>
    <n v="0"/>
    <n v="0"/>
    <n v="0.11811207374347304"/>
    <n v="0"/>
    <n v="19.045000000000002"/>
    <n v="0"/>
    <n v="19.045000000000002"/>
    <n v="0"/>
    <n v="0"/>
    <n v="0"/>
    <n v="14277.671"/>
    <s v="Tonelada métrica"/>
    <n v="749.68080861118437"/>
    <n v="0"/>
    <s v="Oficializado"/>
  </r>
  <r>
    <x v="33"/>
    <s v="FROTA 02"/>
    <x v="7"/>
    <x v="7"/>
    <d v="1901-08-14T00:00:00"/>
    <n v="90"/>
    <x v="9"/>
    <s v="CA1014KS119"/>
    <s v="14/08/2023"/>
    <s v="00:00:00"/>
    <s v="14/08/2023"/>
    <s v="23:59:59"/>
    <n v="24"/>
    <n v="0"/>
    <n v="0"/>
    <n v="0"/>
    <n v="0"/>
    <n v="0"/>
    <n v="0"/>
    <n v="24"/>
    <n v="4.6061111111111117"/>
    <n v="4.6061111111111117"/>
    <n v="0"/>
    <n v="19.393888888888888"/>
    <n v="19.393888888888888"/>
    <n v="15.779722222222224"/>
    <n v="3.6141666666666667"/>
    <n v="0"/>
    <n v="0"/>
    <n v="0"/>
    <n v="100"/>
    <n v="80.807870370370367"/>
    <n v="80.807870370370367"/>
    <n v="100"/>
    <n v="0"/>
    <n v="0"/>
    <n v="0"/>
    <n v="0.18635595405196367"/>
    <n v="0"/>
    <n v="19.393888888888888"/>
    <n v="0"/>
    <n v="19.393888888888888"/>
    <n v="0"/>
    <n v="0"/>
    <n v="0"/>
    <n v="15598.806"/>
    <s v="Tonelada métrica"/>
    <n v="804.31552894669073"/>
    <n v="0"/>
    <s v="Oficializado"/>
  </r>
  <r>
    <x v="33"/>
    <s v="FROTA 02"/>
    <x v="7"/>
    <x v="7"/>
    <d v="1901-08-14T00:00:00"/>
    <n v="90"/>
    <x v="10"/>
    <s v="CA1014KS120"/>
    <s v="14/08/2023"/>
    <s v="00:00:00"/>
    <s v="14/08/2023"/>
    <s v="23:59:59"/>
    <n v="24"/>
    <n v="0"/>
    <n v="0"/>
    <n v="0"/>
    <n v="0"/>
    <n v="0"/>
    <n v="0"/>
    <n v="24"/>
    <n v="4.8722222222222218"/>
    <n v="4.8722222222222218"/>
    <n v="0"/>
    <n v="19.127777777777776"/>
    <n v="19.127777777777776"/>
    <n v="16.15583333333333"/>
    <n v="2.9719444444444445"/>
    <n v="0"/>
    <n v="0"/>
    <n v="0"/>
    <n v="100"/>
    <n v="79.699074074074076"/>
    <n v="79.699074074074076"/>
    <n v="100"/>
    <n v="0"/>
    <n v="0"/>
    <n v="0"/>
    <n v="0.15537322102817311"/>
    <n v="0"/>
    <n v="19.127777777777776"/>
    <n v="0"/>
    <n v="19.127777777777776"/>
    <n v="0"/>
    <n v="0"/>
    <n v="0"/>
    <n v="12363.065000000001"/>
    <s v="Tonelada métrica"/>
    <n v="646.34089456869037"/>
    <n v="0"/>
    <s v="Oficializado"/>
  </r>
  <r>
    <x v="33"/>
    <s v="FROTA 02"/>
    <x v="7"/>
    <x v="7"/>
    <d v="1901-08-14T00:00:00"/>
    <n v="90"/>
    <x v="11"/>
    <s v="CA1014KS121"/>
    <s v="14/08/2023"/>
    <s v="00:00:00"/>
    <s v="14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3"/>
    <s v="FROTA 02"/>
    <x v="7"/>
    <x v="7"/>
    <d v="1901-08-14T00:00:00"/>
    <n v="90"/>
    <x v="12"/>
    <s v="CA1014KS122"/>
    <s v="14/08/2023"/>
    <s v="00:00:00"/>
    <s v="14/08/2023"/>
    <s v="23:59:59"/>
    <n v="23.999999999999993"/>
    <n v="1.9652777777777777"/>
    <n v="1.9652777777777777"/>
    <n v="0"/>
    <n v="0"/>
    <n v="0"/>
    <n v="0"/>
    <n v="22.034722222222218"/>
    <n v="5.4122222222222227"/>
    <n v="5.4122222222222227"/>
    <n v="0"/>
    <n v="16.622499999999999"/>
    <n v="16.622499999999999"/>
    <n v="14.411111111111111"/>
    <n v="2.2113888888888886"/>
    <n v="0"/>
    <n v="0"/>
    <n v="0"/>
    <n v="91.811342592592609"/>
    <n v="75.437756066813762"/>
    <n v="69.260416666666686"/>
    <n v="89.427042859704699"/>
    <n v="0"/>
    <n v="0"/>
    <n v="1"/>
    <n v="0.1330358784111228"/>
    <n v="0"/>
    <n v="16.622499999999999"/>
    <n v="1.9652777777777777"/>
    <n v="16.622499999999999"/>
    <n v="1.9652777777777777"/>
    <n v="1"/>
    <n v="0"/>
    <n v="9688.0059999999994"/>
    <s v="Tonelada métrica"/>
    <n v="582.82484584148017"/>
    <n v="0"/>
    <s v="Oficializado"/>
  </r>
  <r>
    <x v="33"/>
    <s v="FROTA 02"/>
    <x v="7"/>
    <x v="7"/>
    <d v="1901-08-14T00:00:00"/>
    <n v="90"/>
    <x v="13"/>
    <s v="CA1014KS123"/>
    <s v="14/08/2023"/>
    <s v="00:00:00"/>
    <s v="14/08/2023"/>
    <s v="23:59:59"/>
    <n v="24.000000000000004"/>
    <n v="0.8716666666666667"/>
    <n v="0"/>
    <n v="0"/>
    <n v="0.8716666666666667"/>
    <n v="0.8716666666666667"/>
    <n v="0"/>
    <n v="23.128333333333341"/>
    <n v="6.5669444444444451"/>
    <n v="6.5669444444444451"/>
    <n v="0"/>
    <n v="16.561388888888889"/>
    <n v="16.561388888888889"/>
    <n v="14.164166666666667"/>
    <n v="2.3972222222222221"/>
    <n v="0"/>
    <n v="0"/>
    <n v="0"/>
    <n v="96.368055555555571"/>
    <n v="71.606495159856806"/>
    <n v="69.005787037037024"/>
    <n v="100"/>
    <n v="0"/>
    <n v="0"/>
    <n v="0"/>
    <n v="0.14474765602723871"/>
    <n v="0"/>
    <n v="16.561388888888889"/>
    <n v="0"/>
    <n v="16.561388888888889"/>
    <n v="0.8716666666666667"/>
    <n v="1"/>
    <n v="1"/>
    <n v="10191.152"/>
    <s v="Tonelada métrica"/>
    <n v="615.35611948809981"/>
    <n v="0"/>
    <s v="Oficializado"/>
  </r>
  <r>
    <x v="33"/>
    <s v="FROTA 01"/>
    <x v="7"/>
    <x v="7"/>
    <d v="1901-08-15T00:00:00"/>
    <n v="90"/>
    <x v="0"/>
    <s v="CA1014KS110"/>
    <s v="15/08/2023"/>
    <s v="00:00:00"/>
    <s v="15/08/2023"/>
    <s v="23:59:59"/>
    <n v="23.999999999999996"/>
    <n v="5.7152777777777777"/>
    <n v="5.7152777777777777"/>
    <n v="0"/>
    <n v="0"/>
    <n v="0"/>
    <n v="0"/>
    <n v="18.284722222222221"/>
    <n v="6.0213888888888887"/>
    <n v="6.0213888888888887"/>
    <n v="0"/>
    <n v="12.263333333333334"/>
    <n v="12.263333333333334"/>
    <n v="9.9397222222222226"/>
    <n v="2.3236111111111111"/>
    <n v="0"/>
    <n v="0"/>
    <n v="0"/>
    <n v="76.186342592592609"/>
    <n v="67.068742878845427"/>
    <n v="51.097222222222229"/>
    <n v="68.210682446734552"/>
    <n v="0"/>
    <n v="0"/>
    <n v="1"/>
    <n v="0.18947630696747303"/>
    <n v="0"/>
    <n v="12.263333333333334"/>
    <n v="5.7152777777777777"/>
    <n v="12.263333333333334"/>
    <n v="5.7152777777777777"/>
    <n v="1"/>
    <n v="0"/>
    <n v="7794.0690000000004"/>
    <s v="Tonelada métrica"/>
    <n v="635.55876596901294"/>
    <n v="0"/>
    <s v="Oficializado"/>
  </r>
  <r>
    <x v="33"/>
    <s v="FROTA 01"/>
    <x v="7"/>
    <x v="7"/>
    <d v="1901-08-15T00:00:00"/>
    <n v="90"/>
    <x v="1"/>
    <s v="CA1014KS111"/>
    <s v="15/08/2023"/>
    <s v="00:00:00"/>
    <s v="15/08/2023"/>
    <s v="23:59:59"/>
    <n v="24.000000000000007"/>
    <n v="0"/>
    <n v="0"/>
    <n v="0"/>
    <n v="0"/>
    <n v="0"/>
    <n v="0"/>
    <n v="24.000000000000007"/>
    <n v="6.5944444444444441"/>
    <n v="6.5944444444444441"/>
    <n v="0"/>
    <n v="17.405555555555559"/>
    <n v="17.405555555555559"/>
    <n v="14.818888888888891"/>
    <n v="2.5866666666666669"/>
    <n v="0"/>
    <n v="0"/>
    <n v="0"/>
    <n v="100"/>
    <n v="72.523148148148138"/>
    <n v="72.523148148148138"/>
    <n v="100"/>
    <n v="0"/>
    <n v="0"/>
    <n v="0"/>
    <n v="0.14861155442068305"/>
    <n v="0"/>
    <n v="17.405555555555559"/>
    <n v="0"/>
    <n v="17.405555555555559"/>
    <n v="0"/>
    <n v="0"/>
    <n v="0"/>
    <n v="11054.778"/>
    <s v="Tonelada métrica"/>
    <n v="635.12928183849363"/>
    <n v="0"/>
    <s v="Oficializado"/>
  </r>
  <r>
    <x v="33"/>
    <s v="FROTA 01"/>
    <x v="7"/>
    <x v="7"/>
    <d v="1901-08-15T00:00:00"/>
    <n v="90"/>
    <x v="2"/>
    <s v="CA1014KS112"/>
    <s v="15/08/2023"/>
    <s v="00:00:00"/>
    <s v="15/08/2023"/>
    <s v="23:59:59"/>
    <n v="24.000000000000004"/>
    <n v="0"/>
    <n v="0"/>
    <n v="0"/>
    <n v="0"/>
    <n v="0"/>
    <n v="0"/>
    <n v="24.000000000000004"/>
    <n v="7.2302777777777774"/>
    <n v="7.2302777777777774"/>
    <n v="0"/>
    <n v="16.769722222222224"/>
    <n v="16.769722222222224"/>
    <n v="14.9175"/>
    <n v="1.8522222222222224"/>
    <n v="0"/>
    <n v="0"/>
    <n v="0"/>
    <n v="100"/>
    <n v="69.873842592592595"/>
    <n v="69.873842592592595"/>
    <n v="100"/>
    <n v="0"/>
    <n v="0"/>
    <n v="0"/>
    <n v="0.11045038180583393"/>
    <n v="0"/>
    <n v="16.769722222222224"/>
    <n v="0"/>
    <n v="16.769722222222224"/>
    <n v="0"/>
    <n v="0"/>
    <n v="0"/>
    <n v="10598.89"/>
    <s v="Tonelada métrica"/>
    <n v="632.02537642245454"/>
    <n v="0"/>
    <s v="Oficializado"/>
  </r>
  <r>
    <x v="33"/>
    <s v="FROTA 01"/>
    <x v="7"/>
    <x v="7"/>
    <d v="1901-08-15T00:00:00"/>
    <n v="90"/>
    <x v="3"/>
    <s v="CA1014KS113"/>
    <s v="15/08/2023"/>
    <s v="00:00:00"/>
    <s v="15/08/2023"/>
    <s v="23:59:59"/>
    <n v="24.000000000000004"/>
    <n v="0"/>
    <n v="0"/>
    <n v="0"/>
    <n v="0"/>
    <n v="0"/>
    <n v="0"/>
    <n v="24.000000000000004"/>
    <n v="7.2075000000000014"/>
    <n v="7.2075000000000014"/>
    <n v="0"/>
    <n v="16.7925"/>
    <n v="16.7925"/>
    <n v="14.520833333333334"/>
    <n v="2.2716666666666665"/>
    <n v="0"/>
    <n v="0"/>
    <n v="0"/>
    <n v="100"/>
    <n v="69.968749999999986"/>
    <n v="69.968749999999986"/>
    <n v="100"/>
    <n v="0"/>
    <n v="0"/>
    <n v="0"/>
    <n v="0.1352786462210312"/>
    <n v="0"/>
    <n v="16.7925"/>
    <n v="0"/>
    <n v="16.7925"/>
    <n v="0"/>
    <n v="0"/>
    <n v="0"/>
    <n v="12684.374"/>
    <s v="Tonelada métrica"/>
    <n v="755.35947595652817"/>
    <n v="0"/>
    <s v="Oficializado"/>
  </r>
  <r>
    <x v="33"/>
    <s v="FROTA 01"/>
    <x v="7"/>
    <x v="7"/>
    <d v="1901-08-15T00:00:00"/>
    <n v="90"/>
    <x v="4"/>
    <s v="CA1014KS114"/>
    <s v="15/08/2023"/>
    <s v="00:00:00"/>
    <s v="15/08/2023"/>
    <s v="23:59:59"/>
    <n v="24"/>
    <n v="0"/>
    <n v="0"/>
    <n v="0"/>
    <n v="0"/>
    <n v="0"/>
    <n v="0"/>
    <n v="24"/>
    <n v="7.3738888888888887"/>
    <n v="7.3738888888888887"/>
    <n v="0"/>
    <n v="16.626111111111111"/>
    <n v="16.626111111111111"/>
    <n v="14.421944444444444"/>
    <n v="2.2041666666666671"/>
    <n v="0"/>
    <n v="0"/>
    <n v="0"/>
    <n v="100"/>
    <n v="69.275462962962962"/>
    <n v="69.275462962962962"/>
    <n v="100"/>
    <n v="0"/>
    <n v="0"/>
    <n v="0"/>
    <n v="0.13257259331038865"/>
    <n v="0"/>
    <n v="16.626111111111111"/>
    <n v="0"/>
    <n v="16.626111111111111"/>
    <n v="0"/>
    <n v="0"/>
    <n v="0"/>
    <n v="11480.107"/>
    <s v="Tonelada métrica"/>
    <n v="690.48660406990382"/>
    <n v="0"/>
    <s v="Oficializado"/>
  </r>
  <r>
    <x v="33"/>
    <s v="FROTA 01"/>
    <x v="7"/>
    <x v="7"/>
    <d v="1901-08-15T00:00:00"/>
    <n v="90"/>
    <x v="5"/>
    <s v="CA1014KS115"/>
    <s v="15/08/2023"/>
    <s v="00:00:00"/>
    <s v="15/08/2023"/>
    <s v="23:59:59"/>
    <n v="24"/>
    <n v="5.3650000000000002"/>
    <n v="0"/>
    <n v="0"/>
    <n v="5.3650000000000002"/>
    <n v="5.3650000000000002"/>
    <n v="0"/>
    <n v="18.634999999999998"/>
    <n v="2.1072222222222221"/>
    <n v="2.1072222222222221"/>
    <n v="0"/>
    <n v="16.527777777777779"/>
    <n v="16.527777777777779"/>
    <n v="13.684166666666666"/>
    <n v="2.8436111111111111"/>
    <n v="0"/>
    <n v="0"/>
    <n v="0"/>
    <n v="77.645833333333329"/>
    <n v="88.692126524163029"/>
    <n v="68.865740740740748"/>
    <n v="100"/>
    <n v="0"/>
    <n v="0"/>
    <n v="0"/>
    <n v="0.17205042016806721"/>
    <n v="0"/>
    <n v="16.527777777777779"/>
    <n v="0"/>
    <n v="16.527777777777779"/>
    <n v="5.3650000000000002"/>
    <n v="1"/>
    <n v="1"/>
    <n v="9839.3140000000003"/>
    <s v="Tonelada métrica"/>
    <n v="595.31983865546215"/>
    <n v="0"/>
    <s v="Oficializado"/>
  </r>
  <r>
    <x v="33"/>
    <s v="FROTA 01"/>
    <x v="7"/>
    <x v="7"/>
    <d v="1901-08-15T00:00:00"/>
    <n v="90"/>
    <x v="6"/>
    <s v="CA1014KS116"/>
    <s v="15/08/2023"/>
    <s v="00:00:00"/>
    <s v="15/08/2023"/>
    <s v="23:59:59"/>
    <n v="24"/>
    <n v="0"/>
    <n v="0"/>
    <n v="0"/>
    <n v="0"/>
    <n v="0"/>
    <n v="0"/>
    <n v="24"/>
    <n v="9.5558333333333358"/>
    <n v="9.5558333333333358"/>
    <n v="0"/>
    <n v="14.444166666666668"/>
    <n v="14.444166666666668"/>
    <n v="12.17027777777778"/>
    <n v="2.2738888888888886"/>
    <n v="0"/>
    <n v="0"/>
    <n v="0"/>
    <n v="100"/>
    <n v="60.184027777777786"/>
    <n v="60.184027777777786"/>
    <n v="100"/>
    <n v="0"/>
    <n v="0"/>
    <n v="0"/>
    <n v="0.15742610434816051"/>
    <n v="0"/>
    <n v="14.444166666666668"/>
    <n v="0"/>
    <n v="14.444166666666668"/>
    <n v="0"/>
    <n v="0"/>
    <n v="0"/>
    <n v="8056.3050000000003"/>
    <s v="Tonelada métrica"/>
    <n v="557.75491836381491"/>
    <n v="0"/>
    <s v="Oficializado"/>
  </r>
  <r>
    <x v="33"/>
    <s v="FROTA 01"/>
    <x v="7"/>
    <x v="7"/>
    <d v="1901-08-15T00:00:00"/>
    <n v="90"/>
    <x v="7"/>
    <s v="CA1014KS117"/>
    <s v="15/08/2023"/>
    <s v="00:00:00"/>
    <s v="15/08/2023"/>
    <s v="23:59:59"/>
    <n v="24.000000000000007"/>
    <n v="0"/>
    <n v="0"/>
    <n v="0"/>
    <n v="0"/>
    <n v="0"/>
    <n v="0"/>
    <n v="24.000000000000007"/>
    <n v="7.2594444444444424"/>
    <n v="7.2488888888888869"/>
    <n v="1.0555555555555556E-2"/>
    <n v="16.740555555555559"/>
    <n v="16.740555555555559"/>
    <n v="13.830000000000002"/>
    <n v="2.9105555555555553"/>
    <n v="0"/>
    <n v="0"/>
    <n v="0"/>
    <n v="100"/>
    <n v="69.75231481481481"/>
    <n v="69.75231481481481"/>
    <n v="100"/>
    <n v="0"/>
    <n v="0"/>
    <n v="0"/>
    <n v="0.1738625427272425"/>
    <n v="0"/>
    <n v="16.740555555555559"/>
    <n v="0"/>
    <n v="16.740555555555559"/>
    <n v="0"/>
    <n v="0"/>
    <n v="0"/>
    <n v="9830.5360000000001"/>
    <s v="Tonelada métrica"/>
    <n v="587.22877907941483"/>
    <n v="0"/>
    <s v="Oficializado"/>
  </r>
  <r>
    <x v="33"/>
    <s v="FROTA 01"/>
    <x v="7"/>
    <x v="7"/>
    <d v="1901-08-15T00:00:00"/>
    <n v="90"/>
    <x v="8"/>
    <s v="CA1014KS118"/>
    <s v="15/08/2023"/>
    <s v="00:00:00"/>
    <s v="15/08/2023"/>
    <s v="23:59:59"/>
    <n v="24.000000000000011"/>
    <n v="0"/>
    <n v="0"/>
    <n v="0"/>
    <n v="0"/>
    <n v="0"/>
    <n v="0"/>
    <n v="24.000000000000011"/>
    <n v="6.6694444444444443"/>
    <n v="6.6694444444444443"/>
    <n v="0"/>
    <n v="17.330555555555559"/>
    <n v="17.330555555555559"/>
    <n v="14.910833333333333"/>
    <n v="2.4197222222222221"/>
    <n v="0"/>
    <n v="0"/>
    <n v="0"/>
    <n v="100"/>
    <n v="72.210648148148124"/>
    <n v="72.210648148148124"/>
    <n v="100"/>
    <n v="0"/>
    <n v="0"/>
    <n v="0"/>
    <n v="0.139621734252284"/>
    <n v="0"/>
    <n v="17.330555555555559"/>
    <n v="0"/>
    <n v="17.330555555555559"/>
    <n v="0"/>
    <n v="0"/>
    <n v="0"/>
    <n v="14160.664000000001"/>
    <s v="Tonelada métrica"/>
    <n v="817.09232889886187"/>
    <n v="0"/>
    <s v="Oficializado"/>
  </r>
  <r>
    <x v="33"/>
    <s v="FROTA 02"/>
    <x v="7"/>
    <x v="7"/>
    <d v="1901-08-15T00:00:00"/>
    <n v="90"/>
    <x v="9"/>
    <s v="CA1014KS119"/>
    <s v="15/08/2023"/>
    <s v="00:00:00"/>
    <s v="15/08/2023"/>
    <s v="23:59:59"/>
    <n v="24.000000000000004"/>
    <n v="0"/>
    <n v="0"/>
    <n v="0"/>
    <n v="0"/>
    <n v="0"/>
    <n v="0"/>
    <n v="24.000000000000004"/>
    <n v="6.3336111111111109"/>
    <n v="6.3336111111111109"/>
    <n v="0"/>
    <n v="17.666388888888889"/>
    <n v="17.666388888888889"/>
    <n v="14.885833333333331"/>
    <n v="2.7805555555555559"/>
    <n v="0"/>
    <n v="0"/>
    <n v="0"/>
    <n v="100"/>
    <n v="73.609953703703695"/>
    <n v="73.609953703703695"/>
    <n v="100"/>
    <n v="0"/>
    <n v="0"/>
    <n v="0"/>
    <n v="0.1573924118303747"/>
    <n v="0"/>
    <n v="17.666388888888889"/>
    <n v="0"/>
    <n v="17.666388888888889"/>
    <n v="0"/>
    <n v="0"/>
    <n v="0"/>
    <n v="13877.349"/>
    <s v="Tonelada métrica"/>
    <n v="785.52267174012172"/>
    <n v="0"/>
    <s v="Oficializado"/>
  </r>
  <r>
    <x v="33"/>
    <s v="FROTA 02"/>
    <x v="7"/>
    <x v="7"/>
    <d v="1901-08-15T00:00:00"/>
    <n v="90"/>
    <x v="10"/>
    <s v="CA1014KS120"/>
    <s v="15/08/2023"/>
    <s v="00:00:00"/>
    <s v="15/08/2023"/>
    <s v="23:59:59"/>
    <n v="23.999999999999996"/>
    <n v="0"/>
    <n v="0"/>
    <n v="0"/>
    <n v="0"/>
    <n v="0"/>
    <n v="0"/>
    <n v="23.999999999999996"/>
    <n v="7.3663888888888884"/>
    <n v="7.3663888888888884"/>
    <n v="0"/>
    <n v="16.633611111111112"/>
    <n v="16.633611111111112"/>
    <n v="14.1175"/>
    <n v="2.516111111111111"/>
    <n v="0"/>
    <n v="0"/>
    <n v="0"/>
    <n v="100"/>
    <n v="69.306712962962976"/>
    <n v="69.306712962962976"/>
    <n v="100"/>
    <n v="0"/>
    <n v="0"/>
    <n v="0"/>
    <n v="0.1512666789131778"/>
    <n v="0"/>
    <n v="16.633611111111112"/>
    <n v="0"/>
    <n v="16.633611111111112"/>
    <n v="0"/>
    <n v="0"/>
    <n v="0"/>
    <n v="12514.929"/>
    <s v="Tonelada métrica"/>
    <n v="752.38797615270209"/>
    <n v="0"/>
    <s v="Oficializado"/>
  </r>
  <r>
    <x v="33"/>
    <s v="FROTA 02"/>
    <x v="7"/>
    <x v="7"/>
    <d v="1901-08-15T00:00:00"/>
    <n v="90"/>
    <x v="11"/>
    <s v="CA1014KS121"/>
    <s v="15/08/2023"/>
    <s v="00:00:00"/>
    <s v="15/08/2023"/>
    <s v="23:59:59"/>
    <n v="23.999999999999996"/>
    <n v="5.7238888888888892"/>
    <n v="0"/>
    <n v="0"/>
    <n v="5.7238888888888892"/>
    <n v="3.7936111111111113"/>
    <n v="1.9302777777777778"/>
    <n v="18.27611111111111"/>
    <n v="7.1097222222222207"/>
    <n v="7.1097222222222207"/>
    <n v="0"/>
    <n v="11.166388888888887"/>
    <n v="11.166388888888887"/>
    <n v="10.005833333333333"/>
    <n v="1.1605555555555556"/>
    <n v="0"/>
    <n v="0"/>
    <n v="0"/>
    <n v="76.150462962962976"/>
    <n v="61.098276438581024"/>
    <n v="46.526620370370367"/>
    <n v="100"/>
    <n v="0"/>
    <n v="0"/>
    <n v="0"/>
    <n v="0.10393293365506606"/>
    <n v="0"/>
    <n v="11.166388888888887"/>
    <n v="0"/>
    <n v="11.166388888888887"/>
    <n v="5.7238888888888892"/>
    <n v="1"/>
    <n v="1"/>
    <n v="9544.1970000000001"/>
    <s v="Tonelada métrica"/>
    <n v="854.72547078285447"/>
    <n v="0"/>
    <s v="Oficializado"/>
  </r>
  <r>
    <x v="33"/>
    <s v="FROTA 02"/>
    <x v="7"/>
    <x v="7"/>
    <d v="1901-08-15T00:00:00"/>
    <n v="90"/>
    <x v="12"/>
    <s v="CA1014KS122"/>
    <s v="15/08/2023"/>
    <s v="00:00:00"/>
    <s v="15/08/2023"/>
    <s v="23:59:59"/>
    <n v="23.999999999999996"/>
    <n v="0"/>
    <n v="0"/>
    <n v="0"/>
    <n v="0"/>
    <n v="0"/>
    <n v="0"/>
    <n v="23.999999999999996"/>
    <n v="7.7644444444444449"/>
    <n v="7.7644444444444449"/>
    <n v="0"/>
    <n v="16.235555555555553"/>
    <n v="16.235555555555553"/>
    <n v="13.669722222222221"/>
    <n v="2.5658333333333334"/>
    <n v="0"/>
    <n v="0"/>
    <n v="0"/>
    <n v="100"/>
    <n v="67.648148148148152"/>
    <n v="67.648148148148152"/>
    <n v="100"/>
    <n v="0"/>
    <n v="0"/>
    <n v="0"/>
    <n v="0.15803791404325215"/>
    <n v="0"/>
    <n v="16.235555555555553"/>
    <n v="0"/>
    <n v="16.235555555555553"/>
    <n v="0"/>
    <n v="0"/>
    <n v="0"/>
    <n v="11106.013000000001"/>
    <s v="Tonelada métrica"/>
    <n v="684.05500273747634"/>
    <n v="0"/>
    <s v="Oficializado"/>
  </r>
  <r>
    <x v="33"/>
    <s v="FROTA 02"/>
    <x v="7"/>
    <x v="7"/>
    <d v="1901-08-15T00:00:00"/>
    <n v="90"/>
    <x v="13"/>
    <s v="CA1014KS123"/>
    <s v="15/08/2023"/>
    <s v="00:00:00"/>
    <s v="15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3"/>
    <s v="FROTA 01"/>
    <x v="7"/>
    <x v="7"/>
    <d v="1901-08-16T00:00:00"/>
    <n v="90"/>
    <x v="0"/>
    <s v="CA1014KS110"/>
    <s v="16/08/2023"/>
    <s v="00:00:00"/>
    <s v="16/08/2023"/>
    <s v="23:59:59"/>
    <n v="24.000000000000004"/>
    <n v="6.6666666666666666E-2"/>
    <n v="0"/>
    <n v="0"/>
    <n v="6.6666666666666666E-2"/>
    <n v="6.6666666666666666E-2"/>
    <n v="0"/>
    <n v="23.933333333333334"/>
    <n v="4.4811111111111108"/>
    <n v="4.4811111111111108"/>
    <n v="0"/>
    <n v="19.452222222222222"/>
    <n v="19.452222222222222"/>
    <n v="16.681944444444447"/>
    <n v="2.7702777777777778"/>
    <n v="0"/>
    <n v="0"/>
    <n v="0"/>
    <n v="99.722222222222214"/>
    <n v="81.276694521819877"/>
    <n v="81.05092592592591"/>
    <n v="100"/>
    <n v="0"/>
    <n v="0"/>
    <n v="0"/>
    <n v="0.14241446278631406"/>
    <n v="0"/>
    <n v="19.452222222222222"/>
    <n v="0"/>
    <n v="9.7261111111111109"/>
    <n v="3.3333333333333333E-2"/>
    <n v="2"/>
    <n v="1"/>
    <n v="11792.971"/>
    <s v="Tonelada métrica"/>
    <n v="606.25315016850379"/>
    <n v="0"/>
    <s v="Oficializado"/>
  </r>
  <r>
    <x v="33"/>
    <s v="FROTA 01"/>
    <x v="7"/>
    <x v="7"/>
    <d v="1901-08-16T00:00:00"/>
    <n v="90"/>
    <x v="1"/>
    <s v="CA1014KS111"/>
    <s v="16/08/2023"/>
    <s v="00:00:00"/>
    <s v="16/08/2023"/>
    <s v="23:59:59"/>
    <n v="24.000000000000011"/>
    <n v="0"/>
    <n v="0"/>
    <n v="0"/>
    <n v="0"/>
    <n v="0"/>
    <n v="0"/>
    <n v="24.000000000000011"/>
    <n v="4.1344444444444441"/>
    <n v="4.1344444444444441"/>
    <n v="0"/>
    <n v="19.865555555555556"/>
    <n v="19.865555555555556"/>
    <n v="16.151944444444446"/>
    <n v="3.7136111111111112"/>
    <n v="0"/>
    <n v="0"/>
    <n v="0"/>
    <n v="100"/>
    <n v="82.77314814814811"/>
    <n v="82.77314814814811"/>
    <n v="100"/>
    <n v="0"/>
    <n v="0"/>
    <n v="0"/>
    <n v="0.1869371888808099"/>
    <n v="0"/>
    <n v="19.865555555555556"/>
    <n v="0"/>
    <n v="19.865555555555556"/>
    <n v="0"/>
    <n v="0"/>
    <n v="0"/>
    <n v="11543.691999999999"/>
    <s v="Tonelada métrica"/>
    <n v="581.09082163431947"/>
    <n v="0"/>
    <s v="Oficializado"/>
  </r>
  <r>
    <x v="33"/>
    <s v="FROTA 01"/>
    <x v="7"/>
    <x v="7"/>
    <d v="1901-08-16T00:00:00"/>
    <n v="90"/>
    <x v="2"/>
    <s v="CA1014KS112"/>
    <s v="16/08/2023"/>
    <s v="00:00:00"/>
    <s v="16/08/2023"/>
    <s v="23:59:59"/>
    <n v="23.999999999999996"/>
    <n v="1.5627777777777778"/>
    <n v="1.3936111111111111"/>
    <n v="0"/>
    <n v="0.16916666666666666"/>
    <n v="0.16916666666666666"/>
    <n v="0"/>
    <n v="22.437222222222218"/>
    <n v="4.134722222222222"/>
    <n v="4.134722222222222"/>
    <n v="0"/>
    <n v="18.302499999999998"/>
    <n v="18.302499999999998"/>
    <n v="14.63361111111111"/>
    <n v="3.6688888888888886"/>
    <n v="0"/>
    <n v="0"/>
    <n v="0"/>
    <n v="93.488425925925924"/>
    <n v="81.572040508084299"/>
    <n v="76.260416666666671"/>
    <n v="92.924435167686809"/>
    <n v="0"/>
    <n v="0"/>
    <n v="1"/>
    <n v="0.20045834661324349"/>
    <n v="0"/>
    <n v="18.302499999999998"/>
    <n v="1.3936111111111111"/>
    <n v="9.1512499999999992"/>
    <n v="0.78138888888888891"/>
    <n v="2"/>
    <n v="0.10824742268041236"/>
    <n v="10128.364"/>
    <s v="Tonelada métrica"/>
    <n v="553.38691435596229"/>
    <n v="0"/>
    <s v="Oficializado"/>
  </r>
  <r>
    <x v="33"/>
    <s v="FROTA 01"/>
    <x v="7"/>
    <x v="7"/>
    <d v="1901-08-16T00:00:00"/>
    <n v="90"/>
    <x v="3"/>
    <s v="CA1014KS113"/>
    <s v="16/08/2023"/>
    <s v="00:00:00"/>
    <s v="16/08/2023"/>
    <s v="23:59:59"/>
    <n v="24"/>
    <n v="0"/>
    <n v="0"/>
    <n v="0"/>
    <n v="0"/>
    <n v="0"/>
    <n v="0"/>
    <n v="24"/>
    <n v="4.8172222222222212"/>
    <n v="4.8172222222222212"/>
    <n v="0"/>
    <n v="19.18277777777778"/>
    <n v="18.900277777777781"/>
    <n v="14.943888888888893"/>
    <n v="3.9563888888888883"/>
    <n v="0.28249999999999997"/>
    <n v="0"/>
    <n v="0.28249999999999997"/>
    <n v="100"/>
    <n v="79.928240740740748"/>
    <n v="79.928240740740748"/>
    <n v="100"/>
    <n v="0"/>
    <n v="0"/>
    <n v="0"/>
    <n v="0.20624692287642266"/>
    <n v="0"/>
    <n v="19.18277777777778"/>
    <n v="0"/>
    <n v="19.18277777777778"/>
    <n v="0"/>
    <n v="0"/>
    <n v="0"/>
    <n v="11781.982"/>
    <s v="Tonelada métrica"/>
    <n v="614.19582380028373"/>
    <n v="0"/>
    <s v="Oficializado"/>
  </r>
  <r>
    <x v="33"/>
    <s v="FROTA 01"/>
    <x v="7"/>
    <x v="7"/>
    <d v="1901-08-16T00:00:00"/>
    <n v="90"/>
    <x v="4"/>
    <s v="CA1014KS114"/>
    <s v="16/08/2023"/>
    <s v="00:00:00"/>
    <s v="16/08/2023"/>
    <s v="23:59:59"/>
    <n v="23.999999999999989"/>
    <n v="0"/>
    <n v="0"/>
    <n v="0"/>
    <n v="0"/>
    <n v="0"/>
    <n v="0"/>
    <n v="23.999999999999989"/>
    <n v="5.0880555555555569"/>
    <n v="5.0880555555555569"/>
    <n v="0"/>
    <n v="18.911944444444444"/>
    <n v="18.754722222222224"/>
    <n v="14.524722222222222"/>
    <n v="4.2299999999999995"/>
    <n v="0.15722222222222221"/>
    <n v="0"/>
    <n v="0.15722222222222221"/>
    <n v="100"/>
    <n v="78.799768518518547"/>
    <n v="78.799768518518547"/>
    <n v="100"/>
    <n v="0"/>
    <n v="0"/>
    <n v="0"/>
    <n v="0.22366816973400114"/>
    <n v="0"/>
    <n v="18.911944444444444"/>
    <n v="0"/>
    <n v="18.911944444444444"/>
    <n v="0"/>
    <n v="0"/>
    <n v="0"/>
    <n v="11837.825000000001"/>
    <s v="Tonelada métrica"/>
    <n v="625.94436202870043"/>
    <n v="0"/>
    <s v="Oficializado"/>
  </r>
  <r>
    <x v="33"/>
    <s v="FROTA 01"/>
    <x v="7"/>
    <x v="7"/>
    <d v="1901-08-16T00:00:00"/>
    <n v="90"/>
    <x v="5"/>
    <s v="CA1014KS115"/>
    <s v="16/08/2023"/>
    <s v="00:00:00"/>
    <s v="16/08/2023"/>
    <s v="23:59:59"/>
    <n v="24.000000000000004"/>
    <n v="0"/>
    <n v="0"/>
    <n v="0"/>
    <n v="0"/>
    <n v="0"/>
    <n v="0"/>
    <n v="24.000000000000004"/>
    <n v="5.3230555555555554"/>
    <n v="5.3230555555555554"/>
    <n v="0"/>
    <n v="18.676944444444445"/>
    <n v="18.673888888888889"/>
    <n v="13.905833333333334"/>
    <n v="4.7680555555555557"/>
    <n v="3.0555555555555557E-3"/>
    <n v="0"/>
    <n v="3.0555555555555557E-3"/>
    <n v="100"/>
    <n v="77.820601851851848"/>
    <n v="77.820601851851848"/>
    <n v="100"/>
    <n v="0"/>
    <n v="0"/>
    <n v="0"/>
    <n v="0.2552909856180377"/>
    <n v="0"/>
    <n v="18.676944444444445"/>
    <n v="0"/>
    <n v="18.676944444444445"/>
    <n v="0"/>
    <n v="0"/>
    <n v="0"/>
    <n v="11707.894"/>
    <s v="Tonelada métrica"/>
    <n v="626.86345910733689"/>
    <n v="0"/>
    <s v="Oficializado"/>
  </r>
  <r>
    <x v="33"/>
    <s v="FROTA 01"/>
    <x v="7"/>
    <x v="7"/>
    <d v="1901-08-16T00:00:00"/>
    <n v="90"/>
    <x v="6"/>
    <s v="CA1014KS116"/>
    <s v="16/08/2023"/>
    <s v="00:00:00"/>
    <s v="16/08/2023"/>
    <s v="23:59:59"/>
    <n v="24.000000000000004"/>
    <n v="0.21694444444444444"/>
    <n v="0"/>
    <n v="0"/>
    <n v="0.21694444444444444"/>
    <n v="0.21694444444444444"/>
    <n v="0"/>
    <n v="23.78305555555556"/>
    <n v="3.7658333333333331"/>
    <n v="3.7658333333333331"/>
    <n v="0"/>
    <n v="20.017222222222223"/>
    <n v="20.017222222222223"/>
    <n v="17.066666666666666"/>
    <n v="2.9505555555555558"/>
    <n v="0"/>
    <n v="0"/>
    <n v="0"/>
    <n v="99.096064814814824"/>
    <n v="84.16589775633912"/>
    <n v="83.405092592592595"/>
    <n v="100"/>
    <n v="0"/>
    <n v="0"/>
    <n v="0"/>
    <n v="0.1474008492686853"/>
    <n v="0"/>
    <n v="20.017222222222223"/>
    <n v="0"/>
    <n v="20.017222222222223"/>
    <n v="0.21694444444444444"/>
    <n v="1"/>
    <n v="1"/>
    <n v="16441.957999999999"/>
    <s v="Tonelada métrica"/>
    <n v="821.39059143515351"/>
    <n v="0"/>
    <s v="Oficializado"/>
  </r>
  <r>
    <x v="33"/>
    <s v="FROTA 01"/>
    <x v="7"/>
    <x v="7"/>
    <d v="1901-08-16T00:00:00"/>
    <n v="90"/>
    <x v="7"/>
    <s v="CA1014KS117"/>
    <s v="16/08/2023"/>
    <s v="00:00:00"/>
    <s v="16/08/2023"/>
    <s v="23:59:59"/>
    <n v="24"/>
    <n v="8.2752777777777773"/>
    <n v="4.3644444444444446"/>
    <n v="0"/>
    <n v="3.9108333333333332"/>
    <n v="3.9108333333333332"/>
    <n v="0"/>
    <n v="15.724722222222223"/>
    <n v="2.6419444444444444"/>
    <n v="2.6419444444444444"/>
    <n v="0"/>
    <n v="13.082777777777777"/>
    <n v="13.082777777777777"/>
    <n v="11.102222222222222"/>
    <n v="1.9805555555555556"/>
    <n v="0"/>
    <n v="0"/>
    <n v="0"/>
    <n v="65.519675925925924"/>
    <n v="83.198784645551044"/>
    <n v="54.511574074074062"/>
    <n v="74.984875019901281"/>
    <n v="0"/>
    <n v="0"/>
    <n v="3"/>
    <n v="0.15138647076308975"/>
    <n v="0"/>
    <n v="4.3609259259259252"/>
    <n v="1.4548148148148148"/>
    <n v="3.2706944444444441"/>
    <n v="2.0688194444444443"/>
    <n v="4"/>
    <n v="0.47259239367594241"/>
    <n v="9360.1640000000007"/>
    <s v="Tonelada métrica"/>
    <n v="715.45692810735113"/>
    <n v="0"/>
    <s v="Oficializado"/>
  </r>
  <r>
    <x v="33"/>
    <s v="FROTA 01"/>
    <x v="7"/>
    <x v="7"/>
    <d v="1901-08-16T00:00:00"/>
    <n v="90"/>
    <x v="8"/>
    <s v="CA1014KS118"/>
    <s v="16/08/2023"/>
    <s v="00:00:00"/>
    <s v="16/08/2023"/>
    <s v="23:59:59"/>
    <n v="24.000000000000011"/>
    <n v="0"/>
    <n v="0"/>
    <n v="0"/>
    <n v="0"/>
    <n v="0"/>
    <n v="0"/>
    <n v="24.000000000000011"/>
    <n v="4.4380555555555556"/>
    <n v="4.4380555555555556"/>
    <n v="0"/>
    <n v="19.56194444444445"/>
    <n v="19.516111111111115"/>
    <n v="15.699722222222222"/>
    <n v="3.8163888888888886"/>
    <n v="4.583333333333333E-2"/>
    <n v="0"/>
    <n v="4.583333333333333E-2"/>
    <n v="100"/>
    <n v="81.508101851851833"/>
    <n v="81.508101851851833"/>
    <n v="100"/>
    <n v="0"/>
    <n v="0"/>
    <n v="0"/>
    <n v="0.19509251238941816"/>
    <n v="0"/>
    <n v="19.56194444444445"/>
    <n v="0"/>
    <n v="19.56194444444445"/>
    <n v="0"/>
    <n v="0"/>
    <n v="0"/>
    <n v="12533.953"/>
    <s v="Tonelada métrica"/>
    <n v="640.73144853244014"/>
    <n v="0"/>
    <s v="Oficializado"/>
  </r>
  <r>
    <x v="33"/>
    <s v="FROTA 02"/>
    <x v="7"/>
    <x v="7"/>
    <d v="1901-08-16T00:00:00"/>
    <n v="90"/>
    <x v="9"/>
    <s v="CA1014KS119"/>
    <s v="16/08/2023"/>
    <s v="00:00:00"/>
    <s v="16/08/2023"/>
    <s v="23:59:59"/>
    <n v="24"/>
    <n v="2.9341666666666666"/>
    <n v="2.9341666666666666"/>
    <n v="0"/>
    <n v="0"/>
    <n v="0"/>
    <n v="0"/>
    <n v="21.06583333333333"/>
    <n v="2.1588888888888889"/>
    <n v="2.1588888888888889"/>
    <n v="0"/>
    <n v="18.906944444444445"/>
    <n v="18.906944444444445"/>
    <n v="16.17583333333333"/>
    <n v="2.7311111111111113"/>
    <n v="0"/>
    <n v="0"/>
    <n v="0"/>
    <n v="87.774305555555543"/>
    <n v="89.751704313198061"/>
    <n v="78.77893518518519"/>
    <n v="86.565854403011656"/>
    <n v="0"/>
    <n v="0"/>
    <n v="1"/>
    <n v="0.14445015793726584"/>
    <n v="0"/>
    <n v="18.906944444444445"/>
    <n v="2.9341666666666666"/>
    <n v="18.906944444444445"/>
    <n v="2.9341666666666666"/>
    <n v="1"/>
    <n v="0"/>
    <n v="12979.891"/>
    <s v="Tonelada métrica"/>
    <n v="686.51447293028707"/>
    <n v="0"/>
    <s v="Oficializado"/>
  </r>
  <r>
    <x v="33"/>
    <s v="FROTA 02"/>
    <x v="7"/>
    <x v="7"/>
    <d v="1901-08-16T00:00:00"/>
    <n v="90"/>
    <x v="10"/>
    <s v="CA1014KS120"/>
    <s v="16/08/2023"/>
    <s v="00:00:00"/>
    <s v="16/08/2023"/>
    <s v="23:59:59"/>
    <n v="24.000000000000004"/>
    <n v="0"/>
    <n v="0"/>
    <n v="0"/>
    <n v="0"/>
    <n v="0"/>
    <n v="0"/>
    <n v="24.000000000000004"/>
    <n v="5.4288888888888884"/>
    <n v="5.4288888888888884"/>
    <n v="0"/>
    <n v="18.571111111111112"/>
    <n v="18.571111111111112"/>
    <n v="16.081111111111113"/>
    <n v="2.4899999999999998"/>
    <n v="0"/>
    <n v="0"/>
    <n v="0"/>
    <n v="100"/>
    <n v="77.379629629629619"/>
    <n v="77.379629629629619"/>
    <n v="100"/>
    <n v="0"/>
    <n v="0"/>
    <n v="0"/>
    <n v="0.13407921502931672"/>
    <n v="0"/>
    <n v="18.571111111111112"/>
    <n v="0"/>
    <n v="18.571111111111112"/>
    <n v="0"/>
    <n v="0"/>
    <n v="0"/>
    <n v="14082.335999999999"/>
    <s v="Tonelada métrica"/>
    <n v="758.29259303577805"/>
    <n v="0"/>
    <s v="Oficializado"/>
  </r>
  <r>
    <x v="33"/>
    <s v="FROTA 02"/>
    <x v="7"/>
    <x v="7"/>
    <d v="1901-08-16T00:00:00"/>
    <n v="90"/>
    <x v="11"/>
    <s v="CA1014KS121"/>
    <s v="16/08/2023"/>
    <s v="00:00:00"/>
    <s v="16/08/2023"/>
    <s v="23:59:59"/>
    <n v="24"/>
    <n v="0"/>
    <n v="0"/>
    <n v="0"/>
    <n v="0"/>
    <n v="0"/>
    <n v="0"/>
    <n v="24"/>
    <n v="5.075277777777778"/>
    <n v="5.075277777777778"/>
    <n v="0"/>
    <n v="18.924722222222222"/>
    <n v="18.924722222222222"/>
    <n v="16.20888888888889"/>
    <n v="2.7158333333333329"/>
    <n v="0"/>
    <n v="0"/>
    <n v="0"/>
    <n v="100"/>
    <n v="78.853009259259252"/>
    <n v="78.853009259259252"/>
    <n v="100"/>
    <n v="0"/>
    <n v="0"/>
    <n v="0"/>
    <n v="0.14350717022119799"/>
    <n v="0"/>
    <n v="18.924722222222222"/>
    <n v="0"/>
    <n v="18.924722222222222"/>
    <n v="0"/>
    <n v="0"/>
    <n v="0"/>
    <n v="15277.521000000001"/>
    <s v="Tonelada métrica"/>
    <n v="807.27848052958382"/>
    <n v="0"/>
    <s v="Oficializado"/>
  </r>
  <r>
    <x v="33"/>
    <s v="FROTA 02"/>
    <x v="7"/>
    <x v="7"/>
    <d v="1901-08-16T00:00:00"/>
    <n v="90"/>
    <x v="12"/>
    <s v="CA1014KS122"/>
    <s v="16/08/2023"/>
    <s v="00:00:00"/>
    <s v="16/08/2023"/>
    <s v="23:59:59"/>
    <n v="24"/>
    <n v="11.740277777777777"/>
    <n v="10.459166666666667"/>
    <n v="0"/>
    <n v="1.2811111111111111"/>
    <n v="1.2811111111111111"/>
    <n v="0"/>
    <n v="12.259722222222223"/>
    <n v="4.6188888888888888"/>
    <n v="4.6188888888888888"/>
    <n v="0"/>
    <n v="7.640833333333334"/>
    <n v="7.640833333333334"/>
    <n v="6.5219444444444443"/>
    <n v="1.118888888888889"/>
    <n v="0"/>
    <n v="0"/>
    <n v="0"/>
    <n v="51.082175925925931"/>
    <n v="62.324685623654695"/>
    <n v="31.836805555555557"/>
    <n v="42.214548802946595"/>
    <n v="0"/>
    <n v="0"/>
    <n v="1"/>
    <n v="0.1464354527938343"/>
    <n v="0"/>
    <n v="7.640833333333334"/>
    <n v="10.459166666666667"/>
    <n v="3.820416666666667"/>
    <n v="5.8701388888888886"/>
    <n v="2"/>
    <n v="0.10912102212232344"/>
    <n v="3833.5149999999999"/>
    <s v="Tonelada métrica"/>
    <n v="501.71425455338596"/>
    <n v="0"/>
    <s v="Oficializado"/>
  </r>
  <r>
    <x v="33"/>
    <s v="FROTA 02"/>
    <x v="7"/>
    <x v="7"/>
    <d v="1901-08-16T00:00:00"/>
    <n v="90"/>
    <x v="13"/>
    <s v="CA1014KS123"/>
    <s v="16/08/2023"/>
    <s v="00:00:00"/>
    <s v="16/08/2023"/>
    <s v="23:59:59"/>
    <n v="24"/>
    <n v="19.657499999999999"/>
    <n v="0"/>
    <n v="0"/>
    <n v="19.657499999999999"/>
    <n v="19.657499999999999"/>
    <n v="0"/>
    <n v="4.3425000000000011"/>
    <n v="0.49222222222222223"/>
    <n v="0.49222222222222223"/>
    <n v="0"/>
    <n v="3.8502777777777779"/>
    <n v="3.8502777777777779"/>
    <n v="3.3469444444444445"/>
    <n v="0.5033333333333333"/>
    <n v="0"/>
    <n v="0"/>
    <n v="0"/>
    <n v="18.093750000000007"/>
    <n v="88.66500351819866"/>
    <n v="16.042824074074076"/>
    <n v="100"/>
    <n v="0"/>
    <n v="0"/>
    <n v="0"/>
    <n v="0.13072649880960968"/>
    <n v="0"/>
    <n v="3.8502777777777779"/>
    <n v="0"/>
    <n v="3.8502777777777779"/>
    <n v="0"/>
    <n v="0"/>
    <n v="1"/>
    <n v="2766.7530000000002"/>
    <s v="Tonelada métrica"/>
    <n v="718.58529687612872"/>
    <n v="0"/>
    <s v="Oficializado"/>
  </r>
  <r>
    <x v="33"/>
    <s v="FROTA 01"/>
    <x v="7"/>
    <x v="7"/>
    <d v="1901-08-17T00:00:00"/>
    <n v="90"/>
    <x v="0"/>
    <s v="CA1014KS110"/>
    <s v="17/08/2023"/>
    <s v="00:00:00"/>
    <s v="17/08/2023"/>
    <s v="23:59:59"/>
    <n v="23.999999999999993"/>
    <n v="0"/>
    <n v="0"/>
    <n v="0"/>
    <n v="0"/>
    <n v="0"/>
    <n v="0"/>
    <n v="23.999999999999993"/>
    <n v="5.9744444444444449"/>
    <n v="5.9744444444444449"/>
    <n v="0"/>
    <n v="18.025555555555556"/>
    <n v="18.025555555555556"/>
    <n v="14.57527777777778"/>
    <n v="3.450277777777778"/>
    <n v="0"/>
    <n v="0"/>
    <n v="0"/>
    <n v="100"/>
    <n v="75.106481481481495"/>
    <n v="75.106481481481495"/>
    <n v="100"/>
    <n v="0"/>
    <n v="0"/>
    <n v="0"/>
    <n v="0.19141034333970289"/>
    <n v="0"/>
    <n v="18.025555555555556"/>
    <n v="0"/>
    <n v="18.025555555555556"/>
    <n v="0"/>
    <n v="0"/>
    <n v="0"/>
    <n v="12671.683999999999"/>
    <s v="Tonelada métrica"/>
    <n v="702.98438020094909"/>
    <n v="0"/>
    <s v="Oficializado"/>
  </r>
  <r>
    <x v="33"/>
    <s v="FROTA 01"/>
    <x v="7"/>
    <x v="7"/>
    <d v="1901-08-17T00:00:00"/>
    <n v="90"/>
    <x v="1"/>
    <s v="CA1014KS111"/>
    <s v="17/08/2023"/>
    <s v="00:00:00"/>
    <s v="17/08/2023"/>
    <s v="23:59:59"/>
    <n v="23.999999999999996"/>
    <n v="1.3747222222222222"/>
    <n v="1.3747222222222222"/>
    <n v="0"/>
    <n v="0"/>
    <n v="0"/>
    <n v="0"/>
    <n v="22.625277777777772"/>
    <n v="5.0408333333333344"/>
    <n v="5.0408333333333344"/>
    <n v="0"/>
    <n v="17.584444444444443"/>
    <n v="17.584444444444443"/>
    <n v="14.303055555555556"/>
    <n v="3.2813888888888889"/>
    <n v="0"/>
    <n v="0"/>
    <n v="0"/>
    <n v="94.271990740740733"/>
    <n v="77.720347202612629"/>
    <n v="73.268518518518519"/>
    <n v="92.749036672380697"/>
    <n v="0"/>
    <n v="0"/>
    <n v="1"/>
    <n v="0.18660748135978769"/>
    <n v="0"/>
    <n v="17.584444444444443"/>
    <n v="1.3747222222222222"/>
    <n v="17.584444444444443"/>
    <n v="1.3747222222222222"/>
    <n v="1"/>
    <n v="0"/>
    <n v="12146.98"/>
    <s v="Tonelada métrica"/>
    <n v="690.77985593327446"/>
    <n v="0"/>
    <s v="Oficializado"/>
  </r>
  <r>
    <x v="33"/>
    <s v="FROTA 01"/>
    <x v="7"/>
    <x v="7"/>
    <d v="1901-08-17T00:00:00"/>
    <n v="90"/>
    <x v="2"/>
    <s v="CA1014KS112"/>
    <s v="17/08/2023"/>
    <s v="00:00:00"/>
    <s v="17/08/2023"/>
    <s v="23:59:59"/>
    <n v="23.999999999999996"/>
    <n v="0"/>
    <n v="0"/>
    <n v="0"/>
    <n v="0"/>
    <n v="0"/>
    <n v="0"/>
    <n v="23.999999999999996"/>
    <n v="7.014444444444444"/>
    <n v="7.014444444444444"/>
    <n v="0"/>
    <n v="16.985555555555553"/>
    <n v="16.985555555555553"/>
    <n v="13.316944444444445"/>
    <n v="3.6686111111111113"/>
    <n v="0"/>
    <n v="0"/>
    <n v="0"/>
    <n v="100"/>
    <n v="70.773148148148152"/>
    <n v="70.773148148148152"/>
    <n v="100"/>
    <n v="0"/>
    <n v="0"/>
    <n v="0"/>
    <n v="0.2159841695558318"/>
    <n v="0"/>
    <n v="16.985555555555553"/>
    <n v="0"/>
    <n v="16.985555555555553"/>
    <n v="0"/>
    <n v="0"/>
    <n v="0"/>
    <n v="13555.02"/>
    <s v="Tonelada métrica"/>
    <n v="798.03218420880569"/>
    <n v="0"/>
    <s v="Oficializado"/>
  </r>
  <r>
    <x v="33"/>
    <s v="FROTA 01"/>
    <x v="7"/>
    <x v="7"/>
    <d v="1901-08-17T00:00:00"/>
    <n v="90"/>
    <x v="3"/>
    <s v="CA1014KS113"/>
    <s v="17/08/2023"/>
    <s v="00:00:00"/>
    <s v="17/08/2023"/>
    <s v="23:59:59"/>
    <n v="24.000000000000004"/>
    <n v="0"/>
    <n v="0"/>
    <n v="0"/>
    <n v="0"/>
    <n v="0"/>
    <n v="0"/>
    <n v="24.000000000000004"/>
    <n v="6.8211111111111107"/>
    <n v="6.8211111111111107"/>
    <n v="0"/>
    <n v="17.178888888888892"/>
    <n v="16.89638888888889"/>
    <n v="13.30388888888889"/>
    <n v="3.5924999999999998"/>
    <n v="0.28250000000000003"/>
    <n v="0"/>
    <n v="0.28250000000000003"/>
    <n v="100"/>
    <n v="71.578703703703709"/>
    <n v="71.578703703703709"/>
    <n v="100"/>
    <n v="0"/>
    <n v="0"/>
    <n v="0"/>
    <n v="0.20912295453075475"/>
    <n v="0"/>
    <n v="17.178888888888892"/>
    <n v="0"/>
    <n v="17.178888888888892"/>
    <n v="0"/>
    <n v="0"/>
    <n v="0"/>
    <n v="11749.21"/>
    <s v="Tonelada métrica"/>
    <n v="683.93305737015669"/>
    <n v="0"/>
    <s v="Oficializado"/>
  </r>
  <r>
    <x v="33"/>
    <s v="FROTA 01"/>
    <x v="7"/>
    <x v="7"/>
    <d v="1901-08-17T00:00:00"/>
    <n v="90"/>
    <x v="4"/>
    <s v="CA1014KS114"/>
    <s v="17/08/2023"/>
    <s v="00:00:00"/>
    <s v="17/08/2023"/>
    <s v="23:59:59"/>
    <n v="24"/>
    <n v="1.0844444444444445"/>
    <n v="0"/>
    <n v="0"/>
    <n v="1.0844444444444445"/>
    <n v="1.0844444444444445"/>
    <n v="0"/>
    <n v="22.915555555555557"/>
    <n v="4.9705555555555563"/>
    <n v="4.9705555555555563"/>
    <n v="0"/>
    <n v="17.945"/>
    <n v="17.945"/>
    <n v="14.762777777777778"/>
    <n v="3.1822222222222223"/>
    <n v="0"/>
    <n v="0"/>
    <n v="0"/>
    <n v="95.481481481481495"/>
    <n v="78.309251357641585"/>
    <n v="74.770833333333329"/>
    <n v="100"/>
    <n v="0"/>
    <n v="0"/>
    <n v="0"/>
    <n v="0.17733197114640414"/>
    <n v="0"/>
    <n v="17.945"/>
    <n v="0"/>
    <n v="17.945"/>
    <n v="1.0844444444444445"/>
    <n v="1"/>
    <n v="1"/>
    <n v="14891.259"/>
    <s v="Tonelada métrica"/>
    <n v="829.82775146280301"/>
    <n v="0"/>
    <s v="Oficializado"/>
  </r>
  <r>
    <x v="33"/>
    <s v="FROTA 01"/>
    <x v="7"/>
    <x v="7"/>
    <d v="1901-08-17T00:00:00"/>
    <n v="90"/>
    <x v="5"/>
    <s v="CA1014KS115"/>
    <s v="17/08/2023"/>
    <s v="00:00:00"/>
    <s v="17/08/2023"/>
    <s v="23:59:59"/>
    <n v="23.999999999999996"/>
    <n v="4.5547222222222228"/>
    <n v="4.5547222222222228"/>
    <n v="0"/>
    <n v="0"/>
    <n v="0"/>
    <n v="0"/>
    <n v="19.445277777777772"/>
    <n v="4.4388888888888891"/>
    <n v="4.4388888888888891"/>
    <n v="0"/>
    <n v="15.006388888888889"/>
    <n v="15.006388888888889"/>
    <n v="11.863055555555556"/>
    <n v="3.1433333333333331"/>
    <n v="0"/>
    <n v="0"/>
    <n v="0"/>
    <n v="81.021990740740719"/>
    <n v="77.172406896847306"/>
    <n v="62.526620370370381"/>
    <n v="76.715421755183186"/>
    <n v="0"/>
    <n v="0"/>
    <n v="1"/>
    <n v="0.20946633841141735"/>
    <n v="0"/>
    <n v="15.006388888888889"/>
    <n v="4.5547222222222228"/>
    <n v="15.006388888888889"/>
    <n v="4.5547222222222228"/>
    <n v="1"/>
    <n v="0"/>
    <n v="11173.428"/>
    <s v="Tonelada métrica"/>
    <n v="744.57806489828454"/>
    <n v="0"/>
    <s v="Oficializado"/>
  </r>
  <r>
    <x v="33"/>
    <s v="FROTA 01"/>
    <x v="7"/>
    <x v="7"/>
    <d v="1901-08-17T00:00:00"/>
    <n v="90"/>
    <x v="6"/>
    <s v="CA1014KS116"/>
    <s v="17/08/2023"/>
    <s v="00:00:00"/>
    <s v="17/08/2023"/>
    <s v="23:59:59"/>
    <n v="24.000000000000004"/>
    <n v="0"/>
    <n v="0"/>
    <n v="0"/>
    <n v="0"/>
    <n v="0"/>
    <n v="0"/>
    <n v="24.000000000000004"/>
    <n v="5.4105555555555549"/>
    <n v="5.4105555555555549"/>
    <n v="0"/>
    <n v="18.589444444444446"/>
    <n v="18.589444444444446"/>
    <n v="14.316944444444443"/>
    <n v="4.2725"/>
    <n v="0"/>
    <n v="0"/>
    <n v="0"/>
    <n v="100"/>
    <n v="77.456018518518505"/>
    <n v="77.456018518518505"/>
    <n v="100"/>
    <n v="0"/>
    <n v="0"/>
    <n v="0"/>
    <n v="0.22983473297271448"/>
    <n v="0"/>
    <n v="18.589444444444446"/>
    <n v="0"/>
    <n v="18.589444444444446"/>
    <n v="0"/>
    <n v="0"/>
    <n v="0"/>
    <n v="13980.31"/>
    <s v="Tonelada métrica"/>
    <n v="752.05636412539945"/>
    <n v="0"/>
    <s v="Oficializado"/>
  </r>
  <r>
    <x v="33"/>
    <s v="FROTA 01"/>
    <x v="7"/>
    <x v="7"/>
    <d v="1901-08-17T00:00:00"/>
    <n v="90"/>
    <x v="7"/>
    <s v="CA1014KS117"/>
    <s v="17/08/2023"/>
    <s v="00:00:00"/>
    <s v="17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3"/>
    <s v="FROTA 01"/>
    <x v="7"/>
    <x v="7"/>
    <d v="1901-08-17T00:00:00"/>
    <n v="90"/>
    <x v="8"/>
    <s v="CA1014KS118"/>
    <s v="17/08/2023"/>
    <s v="00:00:00"/>
    <s v="17/08/2023"/>
    <s v="23:59:59"/>
    <n v="24"/>
    <n v="3.1705555555555556"/>
    <n v="3.1705555555555556"/>
    <n v="0"/>
    <n v="0"/>
    <n v="0"/>
    <n v="0"/>
    <n v="20.829444444444455"/>
    <n v="3.8858333333333328"/>
    <n v="3.8858333333333328"/>
    <n v="0"/>
    <n v="16.943611111111117"/>
    <n v="16.943611111111117"/>
    <n v="12.321388888888889"/>
    <n v="4.6222222222222218"/>
    <n v="0"/>
    <n v="0"/>
    <n v="0"/>
    <n v="86.78935185185189"/>
    <n v="81.344517643293401"/>
    <n v="70.598379629629662"/>
    <n v="84.237201530154266"/>
    <n v="0"/>
    <n v="0"/>
    <n v="1"/>
    <n v="0.27280030165417957"/>
    <n v="0"/>
    <n v="16.943611111111117"/>
    <n v="3.1705555555555556"/>
    <n v="16.943611111111117"/>
    <n v="3.1705555555555556"/>
    <n v="1"/>
    <n v="0"/>
    <n v="11686.098"/>
    <s v="Tonelada métrica"/>
    <n v="689.7052773087197"/>
    <n v="0"/>
    <s v="Oficializado"/>
  </r>
  <r>
    <x v="33"/>
    <s v="FROTA 02"/>
    <x v="7"/>
    <x v="7"/>
    <d v="1901-08-17T00:00:00"/>
    <n v="90"/>
    <x v="9"/>
    <s v="CA1014KS119"/>
    <s v="17/08/2023"/>
    <s v="00:00:00"/>
    <s v="17/08/2023"/>
    <s v="23:59:59"/>
    <n v="24"/>
    <n v="0"/>
    <n v="0"/>
    <n v="0"/>
    <n v="0"/>
    <n v="0"/>
    <n v="0"/>
    <n v="24"/>
    <n v="4.0833333333333339"/>
    <n v="4.0833333333333339"/>
    <n v="0"/>
    <n v="19.916666666666664"/>
    <n v="19.916666666666664"/>
    <n v="15.323055555555555"/>
    <n v="4.5936111111111115"/>
    <n v="0"/>
    <n v="0"/>
    <n v="0"/>
    <n v="100"/>
    <n v="82.9861111111111"/>
    <n v="82.9861111111111"/>
    <n v="100"/>
    <n v="0"/>
    <n v="0"/>
    <n v="0"/>
    <n v="0.23064156206415626"/>
    <n v="0"/>
    <n v="19.916666666666664"/>
    <n v="0"/>
    <n v="19.916666666666664"/>
    <n v="0"/>
    <n v="0"/>
    <n v="0"/>
    <n v="15093.433999999999"/>
    <s v="Tonelada métrica"/>
    <n v="757.82932217573239"/>
    <n v="0"/>
    <s v="Oficializado"/>
  </r>
  <r>
    <x v="33"/>
    <s v="FROTA 02"/>
    <x v="7"/>
    <x v="7"/>
    <d v="1901-08-17T00:00:00"/>
    <n v="90"/>
    <x v="10"/>
    <s v="CA1014KS120"/>
    <s v="17/08/2023"/>
    <s v="00:00:00"/>
    <s v="17/08/2023"/>
    <s v="23:59:59"/>
    <n v="24"/>
    <n v="0"/>
    <n v="0"/>
    <n v="0"/>
    <n v="0"/>
    <n v="0"/>
    <n v="0"/>
    <n v="24"/>
    <n v="6.4019444444444433"/>
    <n v="6.4019444444444433"/>
    <n v="0"/>
    <n v="17.598055555555554"/>
    <n v="17.598055555555554"/>
    <n v="15.151666666666666"/>
    <n v="2.4463888888888885"/>
    <n v="0"/>
    <n v="0"/>
    <n v="0"/>
    <n v="100"/>
    <n v="73.325231481481481"/>
    <n v="73.325231481481481"/>
    <n v="100"/>
    <n v="0"/>
    <n v="0"/>
    <n v="0"/>
    <n v="0.13901472700582448"/>
    <n v="0"/>
    <n v="17.598055555555554"/>
    <n v="0"/>
    <n v="17.598055555555554"/>
    <n v="0"/>
    <n v="0"/>
    <n v="0"/>
    <n v="13076.741"/>
    <s v="Tonelada métrica"/>
    <n v="743.07874291667349"/>
    <n v="0"/>
    <s v="Oficializado"/>
  </r>
  <r>
    <x v="33"/>
    <s v="FROTA 02"/>
    <x v="7"/>
    <x v="7"/>
    <d v="1901-08-17T00:00:00"/>
    <n v="90"/>
    <x v="11"/>
    <s v="CA1014KS121"/>
    <s v="17/08/2023"/>
    <s v="00:00:00"/>
    <s v="17/08/2023"/>
    <s v="23:59:59"/>
    <n v="24.000000000000004"/>
    <n v="0"/>
    <n v="0"/>
    <n v="0"/>
    <n v="0"/>
    <n v="0"/>
    <n v="0"/>
    <n v="24.000000000000004"/>
    <n v="5.2174999999999994"/>
    <n v="5.2174999999999994"/>
    <n v="0"/>
    <n v="18.782499999999999"/>
    <n v="18.709722222222222"/>
    <n v="15.219444444444443"/>
    <n v="3.490277777777778"/>
    <n v="7.2777777777777775E-2"/>
    <n v="0"/>
    <n v="7.2777777777777775E-2"/>
    <n v="100"/>
    <n v="78.260416666666657"/>
    <n v="78.260416666666657"/>
    <n v="100"/>
    <n v="0"/>
    <n v="0"/>
    <n v="0"/>
    <n v="0.18582604966206726"/>
    <n v="0"/>
    <n v="18.782499999999999"/>
    <n v="0"/>
    <n v="18.782499999999999"/>
    <n v="0"/>
    <n v="0"/>
    <n v="0"/>
    <n v="14278.764999999999"/>
    <s v="Tonelada métrica"/>
    <n v="760.21642486356984"/>
    <n v="0"/>
    <s v="Oficializado"/>
  </r>
  <r>
    <x v="33"/>
    <s v="FROTA 02"/>
    <x v="7"/>
    <x v="7"/>
    <d v="1901-08-17T00:00:00"/>
    <n v="90"/>
    <x v="12"/>
    <s v="CA1014KS122"/>
    <s v="17/08/2023"/>
    <s v="00:00:00"/>
    <s v="17/08/2023"/>
    <s v="23:59:59"/>
    <n v="24"/>
    <n v="0"/>
    <n v="0"/>
    <n v="0"/>
    <n v="0"/>
    <n v="0"/>
    <n v="0"/>
    <n v="24"/>
    <n v="4.6744444444444451"/>
    <n v="4.6744444444444451"/>
    <n v="0"/>
    <n v="19.32555555555556"/>
    <n v="19.32555555555556"/>
    <n v="14.71388888888889"/>
    <n v="4.6116666666666664"/>
    <n v="0"/>
    <n v="0"/>
    <n v="0"/>
    <n v="100"/>
    <n v="80.523148148148167"/>
    <n v="80.523148148148167"/>
    <n v="100"/>
    <n v="0"/>
    <n v="0"/>
    <n v="0"/>
    <n v="0.23863048352785596"/>
    <n v="0"/>
    <n v="19.32555555555556"/>
    <n v="0"/>
    <n v="19.32555555555556"/>
    <n v="0"/>
    <n v="0"/>
    <n v="0"/>
    <n v="14399.727999999999"/>
    <s v="Tonelada métrica"/>
    <n v="745.11327545564325"/>
    <n v="0"/>
    <s v="Oficializado"/>
  </r>
  <r>
    <x v="33"/>
    <s v="FROTA 02"/>
    <x v="7"/>
    <x v="7"/>
    <d v="1901-08-17T00:00:00"/>
    <n v="90"/>
    <x v="13"/>
    <s v="CA1014KS123"/>
    <s v="17/08/2023"/>
    <s v="00:00:00"/>
    <s v="17/08/2023"/>
    <s v="23:59:59"/>
    <n v="24.000000000000004"/>
    <n v="0.3502777777777778"/>
    <n v="0"/>
    <n v="0"/>
    <n v="0.3502777777777778"/>
    <n v="0.3502777777777778"/>
    <n v="0"/>
    <n v="23.649722222222227"/>
    <n v="5.8497222222222218"/>
    <n v="5.8497222222222218"/>
    <n v="0"/>
    <n v="17.800000000000004"/>
    <n v="17.800000000000004"/>
    <n v="15.796666666666667"/>
    <n v="2.0033333333333334"/>
    <n v="0"/>
    <n v="0"/>
    <n v="0"/>
    <n v="98.540509259259267"/>
    <n v="75.265154629488251"/>
    <n v="74.166666666666671"/>
    <n v="100"/>
    <n v="0"/>
    <n v="0"/>
    <n v="0"/>
    <n v="0.11254681647940072"/>
    <n v="0"/>
    <n v="17.800000000000004"/>
    <n v="0"/>
    <n v="17.800000000000004"/>
    <n v="0.3502777777777778"/>
    <n v="1"/>
    <n v="1"/>
    <n v="14044.837"/>
    <s v="Tonelada métrica"/>
    <n v="789.03578651685439"/>
    <n v="0"/>
    <s v="Oficializado"/>
  </r>
  <r>
    <x v="33"/>
    <s v="FROTA 01"/>
    <x v="7"/>
    <x v="7"/>
    <d v="1901-08-18T00:00:00"/>
    <n v="90"/>
    <x v="0"/>
    <s v="CA1014KS110"/>
    <s v="18/08/2023"/>
    <s v="00:00:00"/>
    <s v="18/08/2023"/>
    <s v="23:59:59"/>
    <n v="24.000000000000004"/>
    <n v="0"/>
    <n v="0"/>
    <n v="0"/>
    <n v="0"/>
    <n v="0"/>
    <n v="0"/>
    <n v="24.000000000000004"/>
    <n v="5.8850000000000007"/>
    <n v="5.8850000000000007"/>
    <n v="0"/>
    <n v="18.115000000000002"/>
    <n v="18.115000000000002"/>
    <n v="15.339722222222223"/>
    <n v="2.7752777777777777"/>
    <n v="0"/>
    <n v="0"/>
    <n v="0"/>
    <n v="100"/>
    <n v="75.479166666666657"/>
    <n v="75.479166666666657"/>
    <n v="100"/>
    <n v="0"/>
    <n v="0"/>
    <n v="0"/>
    <n v="0.15320329990492837"/>
    <n v="0"/>
    <n v="18.115000000000002"/>
    <n v="0"/>
    <n v="18.115000000000002"/>
    <n v="0"/>
    <n v="0"/>
    <n v="0"/>
    <n v="12289.712"/>
    <s v="Tonelada métrica"/>
    <n v="678.42738062379249"/>
    <n v="0"/>
    <s v="Oficializado"/>
  </r>
  <r>
    <x v="33"/>
    <s v="FROTA 01"/>
    <x v="7"/>
    <x v="7"/>
    <d v="1901-08-18T00:00:00"/>
    <n v="90"/>
    <x v="1"/>
    <s v="CA1014KS111"/>
    <s v="18/08/2023"/>
    <s v="00:00:00"/>
    <s v="18/08/2023"/>
    <s v="23:59:59"/>
    <n v="24.000000000000004"/>
    <n v="4.2713888888888896"/>
    <n v="0"/>
    <n v="0"/>
    <n v="4.2713888888888896"/>
    <n v="4.2713888888888896"/>
    <n v="0"/>
    <n v="19.72861111111111"/>
    <n v="6.1980555555555554"/>
    <n v="6.1980555555555554"/>
    <n v="0"/>
    <n v="13.530555555555555"/>
    <n v="13.530555555555555"/>
    <n v="11.064444444444444"/>
    <n v="2.4661111111111111"/>
    <n v="0"/>
    <n v="0"/>
    <n v="0"/>
    <n v="82.202546296296291"/>
    <n v="68.583416639680109"/>
    <n v="56.377314814814802"/>
    <n v="100"/>
    <n v="0"/>
    <n v="0"/>
    <n v="0"/>
    <n v="0.18226236912338331"/>
    <n v="0"/>
    <n v="13.530555555555555"/>
    <n v="0"/>
    <n v="13.530555555555555"/>
    <n v="4.2713888888888896"/>
    <n v="1"/>
    <n v="1"/>
    <n v="9469.6929999999993"/>
    <s v="Tonelada métrica"/>
    <n v="699.87466228700441"/>
    <n v="0"/>
    <s v="Oficializado"/>
  </r>
  <r>
    <x v="33"/>
    <s v="FROTA 01"/>
    <x v="7"/>
    <x v="7"/>
    <d v="1901-08-18T00:00:00"/>
    <n v="90"/>
    <x v="2"/>
    <s v="CA1014KS112"/>
    <s v="18/08/2023"/>
    <s v="00:00:00"/>
    <s v="18/08/2023"/>
    <s v="23:59:59"/>
    <n v="23.999999999999993"/>
    <n v="0"/>
    <n v="0"/>
    <n v="0"/>
    <n v="0"/>
    <n v="0"/>
    <n v="0"/>
    <n v="23.999999999999993"/>
    <n v="5.6383333333333336"/>
    <n v="5.6383333333333336"/>
    <n v="0"/>
    <n v="18.361666666666661"/>
    <n v="18.361666666666661"/>
    <n v="15.260555555555554"/>
    <n v="3.1011111111111109"/>
    <n v="0"/>
    <n v="0"/>
    <n v="0"/>
    <n v="100"/>
    <n v="76.506944444444443"/>
    <n v="76.506944444444443"/>
    <n v="100"/>
    <n v="0"/>
    <n v="0"/>
    <n v="0"/>
    <n v="0.16889050255665491"/>
    <n v="0"/>
    <n v="18.361666666666661"/>
    <n v="0"/>
    <n v="18.361666666666661"/>
    <n v="0"/>
    <n v="0"/>
    <n v="0"/>
    <n v="14118.647000000001"/>
    <s v="Tonelada métrica"/>
    <n v="768.91968775528687"/>
    <n v="0"/>
    <s v="Oficializado"/>
  </r>
  <r>
    <x v="33"/>
    <s v="FROTA 01"/>
    <x v="7"/>
    <x v="7"/>
    <d v="1901-08-18T00:00:00"/>
    <n v="90"/>
    <x v="3"/>
    <s v="CA1014KS113"/>
    <s v="18/08/2023"/>
    <s v="00:00:00"/>
    <s v="18/08/2023"/>
    <s v="23:59:59"/>
    <n v="24"/>
    <n v="0"/>
    <n v="0"/>
    <n v="0"/>
    <n v="0"/>
    <n v="0"/>
    <n v="0"/>
    <n v="24"/>
    <n v="4.7058333333333335"/>
    <n v="4.7058333333333335"/>
    <n v="0"/>
    <n v="19.294166666666666"/>
    <n v="19.294166666666666"/>
    <n v="16.293888888888887"/>
    <n v="3.0002777777777778"/>
    <n v="0"/>
    <n v="0"/>
    <n v="0"/>
    <n v="100"/>
    <n v="80.392361111111114"/>
    <n v="80.392361111111114"/>
    <n v="100"/>
    <n v="0"/>
    <n v="0"/>
    <n v="0"/>
    <n v="0.15550180682129028"/>
    <n v="0"/>
    <n v="19.294166666666666"/>
    <n v="0"/>
    <n v="19.294166666666666"/>
    <n v="0"/>
    <n v="0"/>
    <n v="0"/>
    <n v="14302.953"/>
    <s v="Tonelada métrica"/>
    <n v="741.30970500583112"/>
    <n v="0"/>
    <s v="Oficializado"/>
  </r>
  <r>
    <x v="33"/>
    <s v="FROTA 01"/>
    <x v="7"/>
    <x v="7"/>
    <d v="1901-08-18T00:00:00"/>
    <n v="90"/>
    <x v="4"/>
    <s v="CA1014KS114"/>
    <s v="18/08/2023"/>
    <s v="00:00:00"/>
    <s v="18/08/2023"/>
    <s v="23:59:59"/>
    <n v="23.999999999999993"/>
    <n v="0"/>
    <n v="0"/>
    <n v="0"/>
    <n v="0"/>
    <n v="0"/>
    <n v="0"/>
    <n v="23.999999999999993"/>
    <n v="5.5533333333333337"/>
    <n v="5.5533333333333337"/>
    <n v="0"/>
    <n v="18.446666666666665"/>
    <n v="18.446666666666665"/>
    <n v="15.394166666666667"/>
    <n v="3.0525000000000002"/>
    <n v="0"/>
    <n v="0"/>
    <n v="0"/>
    <n v="100"/>
    <n v="76.861111111111128"/>
    <n v="76.861111111111128"/>
    <n v="100"/>
    <n v="0"/>
    <n v="0"/>
    <n v="0"/>
    <n v="0.16547705095771595"/>
    <n v="0"/>
    <n v="18.446666666666665"/>
    <n v="0"/>
    <n v="18.446666666666665"/>
    <n v="0"/>
    <n v="0"/>
    <n v="0"/>
    <n v="14234.421"/>
    <s v="Tonelada métrica"/>
    <n v="771.65274665702873"/>
    <n v="0"/>
    <s v="Oficializado"/>
  </r>
  <r>
    <x v="33"/>
    <s v="FROTA 01"/>
    <x v="7"/>
    <x v="7"/>
    <d v="1901-08-18T00:00:00"/>
    <n v="90"/>
    <x v="5"/>
    <s v="CA1014KS115"/>
    <s v="18/08/2023"/>
    <s v="00:00:00"/>
    <s v="18/08/2023"/>
    <s v="23:59:59"/>
    <n v="23.999999999999989"/>
    <n v="0.61972222222222217"/>
    <n v="0.61972222222222217"/>
    <n v="0"/>
    <n v="0"/>
    <n v="0"/>
    <n v="0"/>
    <n v="23.380277777777767"/>
    <n v="5.3022222222222224"/>
    <n v="5.3022222222222224"/>
    <n v="0"/>
    <n v="18.078055555555558"/>
    <n v="18.078055555555558"/>
    <n v="14.163055555555557"/>
    <n v="3.9149999999999996"/>
    <n v="0"/>
    <n v="0"/>
    <n v="0"/>
    <n v="97.417824074074076"/>
    <n v="77.321816820919864"/>
    <n v="75.325231481481524"/>
    <n v="96.685583551224155"/>
    <n v="0"/>
    <n v="0"/>
    <n v="1"/>
    <n v="0.21656090103102282"/>
    <n v="0"/>
    <n v="18.078055555555558"/>
    <n v="0.61972222222222217"/>
    <n v="18.078055555555558"/>
    <n v="0.61972222222222217"/>
    <n v="1"/>
    <n v="0"/>
    <n v="13001.302"/>
    <s v="Tonelada métrica"/>
    <n v="719.17590694672765"/>
    <n v="0"/>
    <s v="Oficializado"/>
  </r>
  <r>
    <x v="33"/>
    <s v="FROTA 01"/>
    <x v="7"/>
    <x v="7"/>
    <d v="1901-08-18T00:00:00"/>
    <n v="90"/>
    <x v="6"/>
    <s v="CA1014KS116"/>
    <s v="18/08/2023"/>
    <s v="00:00:00"/>
    <s v="18/08/2023"/>
    <s v="23:59:59"/>
    <n v="24.000000000000004"/>
    <n v="0"/>
    <n v="0"/>
    <n v="0"/>
    <n v="0"/>
    <n v="0"/>
    <n v="0"/>
    <n v="24.000000000000004"/>
    <n v="5.0475000000000003"/>
    <n v="5.0475000000000003"/>
    <n v="0"/>
    <n v="18.952500000000004"/>
    <n v="18.952500000000004"/>
    <n v="14.827222222222218"/>
    <n v="4.1252777777777778"/>
    <n v="0"/>
    <n v="0"/>
    <n v="0"/>
    <n v="100"/>
    <n v="78.968750000000014"/>
    <n v="78.968750000000014"/>
    <n v="100"/>
    <n v="0"/>
    <n v="0"/>
    <n v="0"/>
    <n v="0.21766404314880763"/>
    <n v="0"/>
    <n v="18.952500000000004"/>
    <n v="0"/>
    <n v="18.952500000000004"/>
    <n v="0"/>
    <n v="0"/>
    <n v="0"/>
    <n v="11597.601000000001"/>
    <s v="Tonelada métrica"/>
    <n v="611.92987732489121"/>
    <n v="0"/>
    <s v="Oficializado"/>
  </r>
  <r>
    <x v="33"/>
    <s v="FROTA 01"/>
    <x v="7"/>
    <x v="7"/>
    <d v="1901-08-18T00:00:00"/>
    <n v="90"/>
    <x v="7"/>
    <s v="CA1014KS117"/>
    <s v="18/08/2023"/>
    <s v="00:00:00"/>
    <s v="18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3"/>
    <s v="FROTA 01"/>
    <x v="7"/>
    <x v="7"/>
    <d v="1901-08-18T00:00:00"/>
    <n v="90"/>
    <x v="8"/>
    <s v="CA1014KS118"/>
    <s v="18/08/2023"/>
    <s v="00:00:00"/>
    <s v="18/08/2023"/>
    <s v="23:59:59"/>
    <n v="23.999999999999996"/>
    <n v="0"/>
    <n v="0"/>
    <n v="0"/>
    <n v="0"/>
    <n v="0"/>
    <n v="0"/>
    <n v="23.999999999999996"/>
    <n v="4.05"/>
    <n v="4.05"/>
    <n v="0"/>
    <n v="19.95"/>
    <n v="19.95"/>
    <n v="16.126666666666665"/>
    <n v="3.8233333333333333"/>
    <n v="0"/>
    <n v="0"/>
    <n v="0"/>
    <n v="100"/>
    <n v="83.125"/>
    <n v="83.125"/>
    <n v="100"/>
    <n v="0"/>
    <n v="0"/>
    <n v="0"/>
    <n v="0.19164578111946534"/>
    <n v="0"/>
    <n v="19.95"/>
    <n v="0"/>
    <n v="19.95"/>
    <n v="0"/>
    <n v="0"/>
    <n v="0"/>
    <n v="15595.120999999999"/>
    <s v="Tonelada métrica"/>
    <n v="781.7103258145363"/>
    <n v="0"/>
    <s v="Oficializado"/>
  </r>
  <r>
    <x v="33"/>
    <s v="FROTA 02"/>
    <x v="7"/>
    <x v="7"/>
    <d v="1901-08-18T00:00:00"/>
    <n v="90"/>
    <x v="9"/>
    <s v="CA1014KS119"/>
    <s v="18/08/2023"/>
    <s v="00:00:00"/>
    <s v="18/08/2023"/>
    <s v="23:59:59"/>
    <n v="24.000000000000004"/>
    <n v="0"/>
    <n v="0"/>
    <n v="0"/>
    <n v="0"/>
    <n v="0"/>
    <n v="0"/>
    <n v="24.000000000000004"/>
    <n v="4.1933333333333334"/>
    <n v="4.1933333333333334"/>
    <n v="0"/>
    <n v="19.806666666666668"/>
    <n v="19.806666666666668"/>
    <n v="15.364166666666668"/>
    <n v="4.4424999999999999"/>
    <n v="0"/>
    <n v="0"/>
    <n v="0"/>
    <n v="100"/>
    <n v="82.527777777777771"/>
    <n v="82.527777777777771"/>
    <n v="100"/>
    <n v="0"/>
    <n v="0"/>
    <n v="0"/>
    <n v="0.22429316728374282"/>
    <n v="0"/>
    <n v="19.806666666666668"/>
    <n v="0"/>
    <n v="19.806666666666668"/>
    <n v="0"/>
    <n v="0"/>
    <n v="0"/>
    <n v="14827.109"/>
    <s v="Tonelada métrica"/>
    <n v="748.59183776506245"/>
    <n v="0"/>
    <s v="Oficializado"/>
  </r>
  <r>
    <x v="33"/>
    <s v="FROTA 02"/>
    <x v="7"/>
    <x v="7"/>
    <d v="1901-08-18T00:00:00"/>
    <n v="90"/>
    <x v="10"/>
    <s v="CA1014KS120"/>
    <s v="18/08/2023"/>
    <s v="00:00:00"/>
    <s v="18/08/2023"/>
    <s v="23:59:59"/>
    <n v="23.999999999999993"/>
    <n v="0"/>
    <n v="0"/>
    <n v="0"/>
    <n v="0"/>
    <n v="0"/>
    <n v="0"/>
    <n v="23.999999999999993"/>
    <n v="4.1772222222222224"/>
    <n v="4.1772222222222224"/>
    <n v="0"/>
    <n v="19.82277777777778"/>
    <n v="19.82277777777778"/>
    <n v="17.104166666666664"/>
    <n v="2.7186111111111111"/>
    <n v="0"/>
    <n v="0"/>
    <n v="0"/>
    <n v="100"/>
    <n v="82.594907407407447"/>
    <n v="82.594907407407447"/>
    <n v="100"/>
    <n v="0"/>
    <n v="0"/>
    <n v="0"/>
    <n v="0.13714581990415065"/>
    <n v="0"/>
    <n v="19.82277777777778"/>
    <n v="0"/>
    <n v="19.82277777777778"/>
    <n v="0"/>
    <n v="0"/>
    <n v="0"/>
    <n v="15178.864"/>
    <s v="Tonelada métrica"/>
    <n v="765.72840447296915"/>
    <n v="0"/>
    <s v="Oficializado"/>
  </r>
  <r>
    <x v="33"/>
    <s v="FROTA 02"/>
    <x v="7"/>
    <x v="7"/>
    <d v="1901-08-18T00:00:00"/>
    <n v="90"/>
    <x v="11"/>
    <s v="CA1014KS121"/>
    <s v="18/08/2023"/>
    <s v="00:00:00"/>
    <s v="18/08/2023"/>
    <s v="23:59:59"/>
    <n v="24"/>
    <n v="0"/>
    <n v="0"/>
    <n v="0"/>
    <n v="0"/>
    <n v="0"/>
    <n v="0"/>
    <n v="24"/>
    <n v="4.4349999999999996"/>
    <n v="4.4349999999999996"/>
    <n v="0"/>
    <n v="19.564999999999998"/>
    <n v="19.564999999999998"/>
    <n v="16.130833333333335"/>
    <n v="3.4341666666666666"/>
    <n v="0"/>
    <n v="0"/>
    <n v="0"/>
    <n v="100"/>
    <n v="81.520833333333314"/>
    <n v="81.520833333333314"/>
    <n v="100"/>
    <n v="0"/>
    <n v="0"/>
    <n v="0"/>
    <n v="0.1755260243632337"/>
    <n v="0"/>
    <n v="19.564999999999998"/>
    <n v="0"/>
    <n v="19.564999999999998"/>
    <n v="0"/>
    <n v="0"/>
    <n v="0"/>
    <n v="16114.938"/>
    <s v="Tonelada métrica"/>
    <n v="823.66153846153838"/>
    <n v="0"/>
    <s v="Oficializado"/>
  </r>
  <r>
    <x v="33"/>
    <s v="FROTA 02"/>
    <x v="7"/>
    <x v="7"/>
    <d v="1901-08-18T00:00:00"/>
    <n v="90"/>
    <x v="12"/>
    <s v="CA1014KS122"/>
    <s v="18/08/2023"/>
    <s v="00:00:00"/>
    <s v="18/08/2023"/>
    <s v="23:59:59"/>
    <n v="24.000000000000004"/>
    <n v="0.66416666666666668"/>
    <n v="0.66416666666666668"/>
    <n v="0"/>
    <n v="0"/>
    <n v="0"/>
    <n v="0"/>
    <n v="23.335833333333337"/>
    <n v="5.1050000000000004"/>
    <n v="5.1050000000000004"/>
    <n v="0"/>
    <n v="18.23083333333334"/>
    <n v="18.23083333333334"/>
    <n v="14.33388888888889"/>
    <n v="3.8969444444444443"/>
    <n v="0"/>
    <n v="0"/>
    <n v="0"/>
    <n v="97.232638888888886"/>
    <n v="78.123772452951485"/>
    <n v="75.961805555555571"/>
    <n v="96.484960747993298"/>
    <n v="0"/>
    <n v="0"/>
    <n v="1"/>
    <n v="0.21375569471743527"/>
    <n v="0"/>
    <n v="18.23083333333334"/>
    <n v="0.66416666666666668"/>
    <n v="18.23083333333334"/>
    <n v="0.66416666666666668"/>
    <n v="1"/>
    <n v="0"/>
    <n v="17168.393"/>
    <s v="Tonelada métrica"/>
    <n v="941.72288705032645"/>
    <n v="0"/>
    <s v="Oficializado"/>
  </r>
  <r>
    <x v="33"/>
    <s v="FROTA 02"/>
    <x v="7"/>
    <x v="7"/>
    <d v="1901-08-18T00:00:00"/>
    <n v="90"/>
    <x v="13"/>
    <s v="CA1014KS123"/>
    <s v="18/08/2023"/>
    <s v="00:00:00"/>
    <s v="18/08/2023"/>
    <s v="23:59:59"/>
    <n v="23.999999999999993"/>
    <n v="2.516111111111111"/>
    <n v="2.516111111111111"/>
    <n v="0"/>
    <n v="0"/>
    <n v="0"/>
    <n v="0"/>
    <n v="21.483888888888881"/>
    <n v="5.3338888888888887"/>
    <n v="5.3338888888888887"/>
    <n v="0"/>
    <n v="16.150000000000002"/>
    <n v="16.150000000000002"/>
    <n v="13.669722222222221"/>
    <n v="2.4802777777777782"/>
    <n v="0"/>
    <n v="0"/>
    <n v="0"/>
    <n v="89.516203703703695"/>
    <n v="75.172609966124526"/>
    <n v="67.2916666666667"/>
    <n v="86.520432155718922"/>
    <n v="0"/>
    <n v="0"/>
    <n v="1"/>
    <n v="0.15357757137942898"/>
    <n v="0"/>
    <n v="16.150000000000002"/>
    <n v="2.516111111111111"/>
    <n v="16.150000000000002"/>
    <n v="2.516111111111111"/>
    <n v="1"/>
    <n v="0"/>
    <n v="14468.588"/>
    <s v="Tonelada métrica"/>
    <n v="895.88780185758458"/>
    <n v="0"/>
    <s v="Oficializado"/>
  </r>
  <r>
    <x v="33"/>
    <s v="FROTA 01"/>
    <x v="7"/>
    <x v="7"/>
    <d v="1901-08-19T00:00:00"/>
    <n v="90"/>
    <x v="0"/>
    <s v="CA1014KS110"/>
    <s v="19/08/2023"/>
    <s v="00:00:00"/>
    <s v="19/08/2023"/>
    <s v="23:59:59"/>
    <n v="24.000000000000004"/>
    <n v="0"/>
    <n v="0"/>
    <n v="0"/>
    <n v="0"/>
    <n v="0"/>
    <n v="0"/>
    <n v="24.000000000000004"/>
    <n v="4.5733333333333333"/>
    <n v="4.5733333333333333"/>
    <n v="0"/>
    <n v="19.426666666666666"/>
    <n v="19.426666666666666"/>
    <n v="15.210833333333333"/>
    <n v="4.2158333333333333"/>
    <n v="0"/>
    <n v="0"/>
    <n v="0"/>
    <n v="100"/>
    <n v="80.944444444444429"/>
    <n v="80.944444444444429"/>
    <n v="100"/>
    <n v="0"/>
    <n v="0"/>
    <n v="0"/>
    <n v="0.217012697323267"/>
    <n v="0"/>
    <n v="19.426666666666666"/>
    <n v="0"/>
    <n v="19.426666666666666"/>
    <n v="0"/>
    <n v="0"/>
    <n v="0"/>
    <n v="12760.035"/>
    <s v="Tonelada métrica"/>
    <n v="656.8309025394642"/>
    <n v="0"/>
    <s v="Oficializado"/>
  </r>
  <r>
    <x v="33"/>
    <s v="FROTA 01"/>
    <x v="7"/>
    <x v="7"/>
    <d v="1901-08-19T00:00:00"/>
    <n v="90"/>
    <x v="1"/>
    <s v="CA1014KS111"/>
    <s v="19/08/2023"/>
    <s v="00:00:00"/>
    <s v="19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3"/>
    <s v="FROTA 01"/>
    <x v="7"/>
    <x v="7"/>
    <d v="1901-08-19T00:00:00"/>
    <n v="90"/>
    <x v="2"/>
    <s v="CA1014KS112"/>
    <s v="19/08/2023"/>
    <s v="00:00:00"/>
    <s v="19/08/2023"/>
    <s v="23:59:59"/>
    <n v="24"/>
    <n v="0"/>
    <n v="0"/>
    <n v="0"/>
    <n v="0"/>
    <n v="0"/>
    <n v="0"/>
    <n v="24"/>
    <n v="6.3538888888888891"/>
    <n v="6.3538888888888891"/>
    <n v="0"/>
    <n v="17.646111111111111"/>
    <n v="17.646111111111111"/>
    <n v="14.777499999999998"/>
    <n v="2.868611111111111"/>
    <n v="0"/>
    <n v="0"/>
    <n v="0"/>
    <n v="100"/>
    <n v="73.525462962962962"/>
    <n v="73.525462962962962"/>
    <n v="100"/>
    <n v="0"/>
    <n v="0"/>
    <n v="0"/>
    <n v="0.16256335988414192"/>
    <n v="0"/>
    <n v="17.646111111111111"/>
    <n v="0"/>
    <n v="17.646111111111111"/>
    <n v="0"/>
    <n v="0"/>
    <n v="0"/>
    <n v="13026.245000000001"/>
    <s v="Tonelada métrica"/>
    <n v="738.19352705978702"/>
    <n v="0"/>
    <s v="Oficializado"/>
  </r>
  <r>
    <x v="33"/>
    <s v="FROTA 01"/>
    <x v="7"/>
    <x v="7"/>
    <d v="1901-08-19T00:00:00"/>
    <n v="90"/>
    <x v="3"/>
    <s v="CA1014KS113"/>
    <s v="19/08/2023"/>
    <s v="00:00:00"/>
    <s v="19/08/2023"/>
    <s v="23:59:59"/>
    <n v="23.999999999999996"/>
    <n v="0"/>
    <n v="0"/>
    <n v="0"/>
    <n v="0"/>
    <n v="0"/>
    <n v="0"/>
    <n v="23.999999999999996"/>
    <n v="6.2458333333333318"/>
    <n v="6.2458333333333318"/>
    <n v="0"/>
    <n v="17.754166666666666"/>
    <n v="17.754166666666666"/>
    <n v="14.569722222222223"/>
    <n v="3.1844444444444449"/>
    <n v="0"/>
    <n v="0"/>
    <n v="0"/>
    <n v="100"/>
    <n v="73.975694444444457"/>
    <n v="73.975694444444457"/>
    <n v="100"/>
    <n v="0"/>
    <n v="0"/>
    <n v="0"/>
    <n v="0.17936321677227571"/>
    <n v="0"/>
    <n v="17.754166666666666"/>
    <n v="0"/>
    <n v="17.754166666666666"/>
    <n v="0"/>
    <n v="0"/>
    <n v="0"/>
    <n v="11456.898999999999"/>
    <s v="Tonelada métrica"/>
    <n v="645.3076179300632"/>
    <n v="0"/>
    <s v="Oficializado"/>
  </r>
  <r>
    <x v="33"/>
    <s v="FROTA 01"/>
    <x v="7"/>
    <x v="7"/>
    <d v="1901-08-19T00:00:00"/>
    <n v="90"/>
    <x v="4"/>
    <s v="CA1014KS114"/>
    <s v="19/08/2023"/>
    <s v="00:00:00"/>
    <s v="19/08/2023"/>
    <s v="23:59:59"/>
    <n v="24"/>
    <n v="0"/>
    <n v="0"/>
    <n v="0"/>
    <n v="0"/>
    <n v="0"/>
    <n v="0"/>
    <n v="24"/>
    <n v="6.5383333333333331"/>
    <n v="6.5383333333333331"/>
    <n v="0"/>
    <n v="17.461666666666666"/>
    <n v="17.461666666666666"/>
    <n v="14.424444444444443"/>
    <n v="3.0372222222222223"/>
    <n v="0"/>
    <n v="0"/>
    <n v="0"/>
    <n v="100"/>
    <n v="72.756944444444443"/>
    <n v="72.756944444444443"/>
    <n v="100"/>
    <n v="0"/>
    <n v="0"/>
    <n v="0"/>
    <n v="0.17393655944767905"/>
    <n v="0"/>
    <n v="17.461666666666666"/>
    <n v="0"/>
    <n v="17.461666666666666"/>
    <n v="0"/>
    <n v="0"/>
    <n v="0"/>
    <n v="11794.376"/>
    <s v="Tonelada métrica"/>
    <n v="675.443886608762"/>
    <n v="0"/>
    <s v="Oficializado"/>
  </r>
  <r>
    <x v="33"/>
    <s v="FROTA 01"/>
    <x v="7"/>
    <x v="7"/>
    <d v="1901-08-19T00:00:00"/>
    <n v="90"/>
    <x v="5"/>
    <s v="CA1014KS115"/>
    <s v="19/08/2023"/>
    <s v="00:00:00"/>
    <s v="19/08/2023"/>
    <s v="23:59:59"/>
    <n v="24"/>
    <n v="0"/>
    <n v="0"/>
    <n v="0"/>
    <n v="0"/>
    <n v="0"/>
    <n v="0"/>
    <n v="24"/>
    <n v="4.8744444444444444"/>
    <n v="4.8744444444444444"/>
    <n v="0"/>
    <n v="19.125555555555557"/>
    <n v="19.125555555555557"/>
    <n v="15.124166666666666"/>
    <n v="4.0013888888888882"/>
    <n v="0"/>
    <n v="0"/>
    <n v="0"/>
    <n v="100"/>
    <n v="79.689814814814824"/>
    <n v="79.689814814814824"/>
    <n v="100"/>
    <n v="0"/>
    <n v="0"/>
    <n v="0"/>
    <n v="0.20921687096961594"/>
    <n v="0"/>
    <n v="19.125555555555557"/>
    <n v="0"/>
    <n v="19.125555555555557"/>
    <n v="0"/>
    <n v="0"/>
    <n v="0"/>
    <n v="11396.217000000001"/>
    <s v="Tonelada métrica"/>
    <n v="595.86331842212269"/>
    <n v="0"/>
    <s v="Oficializado"/>
  </r>
  <r>
    <x v="33"/>
    <s v="FROTA 01"/>
    <x v="7"/>
    <x v="7"/>
    <d v="1901-08-19T00:00:00"/>
    <n v="90"/>
    <x v="6"/>
    <s v="CA1014KS116"/>
    <s v="19/08/2023"/>
    <s v="00:00:00"/>
    <s v="19/08/2023"/>
    <s v="23:59:59"/>
    <n v="23.999999999999996"/>
    <n v="3.92"/>
    <n v="0"/>
    <n v="0"/>
    <n v="3.92"/>
    <n v="3.92"/>
    <n v="0"/>
    <n v="20.080000000000002"/>
    <n v="5.8969444444444452"/>
    <n v="5.8969444444444452"/>
    <n v="0"/>
    <n v="14.183055555555555"/>
    <n v="14.183055555555555"/>
    <n v="11.566111111111111"/>
    <n v="2.6169444444444445"/>
    <n v="0"/>
    <n v="0"/>
    <n v="0"/>
    <n v="83.666666666666686"/>
    <n v="70.632746790615315"/>
    <n v="59.096064814814817"/>
    <n v="100"/>
    <n v="0"/>
    <n v="0"/>
    <n v="0"/>
    <n v="0.1845120350966529"/>
    <n v="0"/>
    <n v="14.183055555555555"/>
    <n v="0"/>
    <n v="14.183055555555555"/>
    <n v="3.92"/>
    <n v="1"/>
    <n v="1"/>
    <n v="9829.5849999999991"/>
    <s v="Tonelada métrica"/>
    <n v="693.05129360152046"/>
    <n v="0"/>
    <s v="Oficializado"/>
  </r>
  <r>
    <x v="33"/>
    <s v="FROTA 01"/>
    <x v="7"/>
    <x v="7"/>
    <d v="1901-08-19T00:00:00"/>
    <n v="90"/>
    <x v="7"/>
    <s v="CA1014KS117"/>
    <s v="19/08/2023"/>
    <s v="00:00:00"/>
    <s v="19/08/2023"/>
    <s v="23:59:59"/>
    <n v="24"/>
    <n v="14.566388888888889"/>
    <n v="0"/>
    <n v="0"/>
    <n v="14.566388888888889"/>
    <n v="14.566388888888889"/>
    <n v="0"/>
    <n v="9.4336111111111105"/>
    <n v="1.8133333333333335"/>
    <n v="1.8133333333333335"/>
    <n v="0"/>
    <n v="7.6202777777777797"/>
    <n v="7.6202777777777797"/>
    <n v="6.7805555555555568"/>
    <n v="0.83972222222222215"/>
    <n v="0"/>
    <n v="0"/>
    <n v="0"/>
    <n v="39.306712962962962"/>
    <n v="80.777951179293922"/>
    <n v="31.751157407407415"/>
    <n v="100"/>
    <n v="0"/>
    <n v="0"/>
    <n v="0"/>
    <n v="0.1101957496445886"/>
    <n v="0"/>
    <n v="7.6202777777777797"/>
    <n v="0"/>
    <n v="7.6202777777777797"/>
    <n v="0"/>
    <n v="0"/>
    <n v="1"/>
    <n v="4869.5339999999997"/>
    <s v="Tonelada métrica"/>
    <n v="639.0231618853195"/>
    <n v="0"/>
    <s v="Oficializado"/>
  </r>
  <r>
    <x v="33"/>
    <s v="FROTA 01"/>
    <x v="7"/>
    <x v="7"/>
    <d v="1901-08-19T00:00:00"/>
    <n v="90"/>
    <x v="8"/>
    <s v="CA1014KS118"/>
    <s v="19/08/2023"/>
    <s v="00:00:00"/>
    <s v="19/08/2023"/>
    <s v="23:59:59"/>
    <n v="23.999999999999993"/>
    <n v="0"/>
    <n v="0"/>
    <n v="0"/>
    <n v="0"/>
    <n v="0"/>
    <n v="0"/>
    <n v="23.999999999999993"/>
    <n v="4.9188888888888895"/>
    <n v="4.9188888888888895"/>
    <n v="0"/>
    <n v="19.081111111111106"/>
    <n v="19.081111111111106"/>
    <n v="16.595833333333331"/>
    <n v="2.4852777777777781"/>
    <n v="0"/>
    <n v="0"/>
    <n v="0"/>
    <n v="100"/>
    <n v="79.504629629629633"/>
    <n v="79.504629629629633"/>
    <n v="100"/>
    <n v="0"/>
    <n v="0"/>
    <n v="0"/>
    <n v="0.13024806382111459"/>
    <n v="0"/>
    <n v="19.081111111111106"/>
    <n v="0"/>
    <n v="19.081111111111106"/>
    <n v="0"/>
    <n v="0"/>
    <n v="0"/>
    <n v="14098.153"/>
    <s v="Tonelada métrica"/>
    <n v="738.85388109241217"/>
    <n v="0"/>
    <s v="Oficializado"/>
  </r>
  <r>
    <x v="33"/>
    <s v="FROTA 02"/>
    <x v="7"/>
    <x v="7"/>
    <d v="1901-08-19T00:00:00"/>
    <n v="90"/>
    <x v="9"/>
    <s v="CA1014KS119"/>
    <s v="19/08/2023"/>
    <s v="00:00:00"/>
    <s v="19/08/2023"/>
    <s v="23:59:59"/>
    <n v="24.000000000000004"/>
    <n v="0"/>
    <n v="0"/>
    <n v="0"/>
    <n v="0"/>
    <n v="0"/>
    <n v="0"/>
    <n v="24.000000000000004"/>
    <n v="5.6663888888888883"/>
    <n v="5.6663888888888883"/>
    <n v="0"/>
    <n v="18.333611111111114"/>
    <n v="18.333611111111114"/>
    <n v="15.28638888888889"/>
    <n v="3.0472222222222221"/>
    <n v="0"/>
    <n v="0"/>
    <n v="0"/>
    <n v="100"/>
    <n v="76.390046296296305"/>
    <n v="76.390046296296305"/>
    <n v="100"/>
    <n v="0"/>
    <n v="0"/>
    <n v="0"/>
    <n v="0.16620960288480474"/>
    <n v="0"/>
    <n v="18.333611111111114"/>
    <n v="0"/>
    <n v="18.333611111111114"/>
    <n v="0"/>
    <n v="0"/>
    <n v="0"/>
    <n v="14006.120999999999"/>
    <s v="Tonelada métrica"/>
    <n v="763.95866123240557"/>
    <n v="0"/>
    <s v="Oficializado"/>
  </r>
  <r>
    <x v="33"/>
    <s v="FROTA 02"/>
    <x v="7"/>
    <x v="7"/>
    <d v="1901-08-19T00:00:00"/>
    <n v="90"/>
    <x v="10"/>
    <s v="CA1014KS120"/>
    <s v="19/08/2023"/>
    <s v="00:00:00"/>
    <s v="19/08/2023"/>
    <s v="23:59:59"/>
    <n v="24.000000000000007"/>
    <n v="0"/>
    <n v="0"/>
    <n v="0"/>
    <n v="0"/>
    <n v="0"/>
    <n v="0"/>
    <n v="24.000000000000007"/>
    <n v="5.9566666666666679"/>
    <n v="5.9566666666666679"/>
    <n v="0"/>
    <n v="18.043333333333333"/>
    <n v="18.043333333333333"/>
    <n v="15.615833333333335"/>
    <n v="2.4274999999999998"/>
    <n v="0"/>
    <n v="0"/>
    <n v="0"/>
    <n v="100"/>
    <n v="75.180555555555529"/>
    <n v="75.180555555555529"/>
    <n v="100"/>
    <n v="0"/>
    <n v="0"/>
    <n v="0"/>
    <n v="0.13453722519859596"/>
    <n v="0"/>
    <n v="18.043333333333333"/>
    <n v="0"/>
    <n v="18.043333333333333"/>
    <n v="0"/>
    <n v="0"/>
    <n v="0"/>
    <n v="14182.722"/>
    <s v="Tonelada métrica"/>
    <n v="786.03668945132063"/>
    <n v="0"/>
    <s v="Oficializado"/>
  </r>
  <r>
    <x v="33"/>
    <s v="FROTA 02"/>
    <x v="7"/>
    <x v="7"/>
    <d v="1901-08-19T00:00:00"/>
    <n v="90"/>
    <x v="11"/>
    <s v="CA1014KS121"/>
    <s v="19/08/2023"/>
    <s v="00:00:00"/>
    <s v="19/08/2023"/>
    <s v="23:59:59"/>
    <n v="24"/>
    <n v="0"/>
    <n v="0"/>
    <n v="0"/>
    <n v="0"/>
    <n v="0"/>
    <n v="0"/>
    <n v="24"/>
    <n v="6.6033333333333335"/>
    <n v="6.6033333333333335"/>
    <n v="0"/>
    <n v="17.396666666666668"/>
    <n v="17.396666666666668"/>
    <n v="14.449166666666667"/>
    <n v="2.9475000000000002"/>
    <n v="0"/>
    <n v="0"/>
    <n v="0"/>
    <n v="100"/>
    <n v="72.486111111111114"/>
    <n v="72.486111111111114"/>
    <n v="100"/>
    <n v="0"/>
    <n v="0"/>
    <n v="0"/>
    <n v="0.16942900938877178"/>
    <n v="0"/>
    <n v="17.396666666666668"/>
    <n v="0"/>
    <n v="17.396666666666668"/>
    <n v="0"/>
    <n v="0"/>
    <n v="0"/>
    <n v="12412.58"/>
    <s v="Tonelada métrica"/>
    <n v="713.50335313278424"/>
    <n v="0"/>
    <s v="Oficializado"/>
  </r>
  <r>
    <x v="33"/>
    <s v="FROTA 02"/>
    <x v="7"/>
    <x v="7"/>
    <d v="1901-08-19T00:00:00"/>
    <n v="90"/>
    <x v="12"/>
    <s v="CA1014KS122"/>
    <s v="19/08/2023"/>
    <s v="00:00:00"/>
    <s v="19/08/2023"/>
    <s v="23:59:59"/>
    <n v="24"/>
    <n v="3.5622222222222222"/>
    <n v="3.5622222222222222"/>
    <n v="0"/>
    <n v="0"/>
    <n v="0"/>
    <n v="0"/>
    <n v="20.437777777777782"/>
    <n v="3.9611111111111112"/>
    <n v="3.9611111111111112"/>
    <n v="0"/>
    <n v="16.476666666666663"/>
    <n v="16.476666666666663"/>
    <n v="13.593333333333332"/>
    <n v="2.8833333333333333"/>
    <n v="0"/>
    <n v="0"/>
    <n v="0"/>
    <n v="85.157407407407419"/>
    <n v="80.618680004349201"/>
    <n v="68.652777777777757"/>
    <n v="82.223454394233428"/>
    <n v="0"/>
    <n v="0"/>
    <n v="1"/>
    <n v="0.17499494234270691"/>
    <n v="0"/>
    <n v="16.476666666666663"/>
    <n v="3.5622222222222222"/>
    <n v="16.476666666666663"/>
    <n v="3.5622222222222222"/>
    <n v="1"/>
    <n v="0"/>
    <n v="12495.941000000001"/>
    <s v="Tonelada métrica"/>
    <n v="758.40224559983756"/>
    <n v="0"/>
    <s v="Oficializado"/>
  </r>
  <r>
    <x v="33"/>
    <s v="FROTA 02"/>
    <x v="7"/>
    <x v="7"/>
    <d v="1901-08-19T00:00:00"/>
    <n v="90"/>
    <x v="13"/>
    <s v="CA1014KS123"/>
    <s v="19/08/2023"/>
    <s v="00:00:00"/>
    <s v="19/08/2023"/>
    <s v="23:59:59"/>
    <n v="23.999999999999996"/>
    <n v="1.2558333333333334"/>
    <n v="1.2558333333333334"/>
    <n v="0"/>
    <n v="0"/>
    <n v="0"/>
    <n v="0"/>
    <n v="22.744166666666661"/>
    <n v="4.5888888888888895"/>
    <n v="4.5888888888888895"/>
    <n v="0"/>
    <n v="18.155277777777776"/>
    <n v="18.155277777777776"/>
    <n v="15.060555555555554"/>
    <n v="3.0947222222222224"/>
    <n v="0"/>
    <n v="0"/>
    <n v="0"/>
    <n v="94.7673611111111"/>
    <n v="79.823886466615377"/>
    <n v="75.646990740740748"/>
    <n v="93.530337721808806"/>
    <n v="0"/>
    <n v="0"/>
    <n v="1"/>
    <n v="0.17045854434737376"/>
    <n v="0"/>
    <n v="18.155277777777776"/>
    <n v="1.2558333333333334"/>
    <n v="18.155277777777776"/>
    <n v="1.2558333333333334"/>
    <n v="1"/>
    <n v="0"/>
    <n v="11601.843999999999"/>
    <s v="Tonelada métrica"/>
    <n v="639.03423246989723"/>
    <n v="0"/>
    <s v="Oficializado"/>
  </r>
  <r>
    <x v="33"/>
    <s v="FROTA 01"/>
    <x v="7"/>
    <x v="7"/>
    <d v="1901-08-20T00:00:00"/>
    <n v="90"/>
    <x v="0"/>
    <s v="CA1014KS110"/>
    <s v="20/08/2023"/>
    <s v="00:00:00"/>
    <s v="20/08/2023"/>
    <s v="23:59:59"/>
    <n v="24"/>
    <n v="0"/>
    <n v="0"/>
    <n v="0"/>
    <n v="0"/>
    <n v="0"/>
    <n v="0"/>
    <n v="24"/>
    <n v="4.6544444444444437"/>
    <n v="4.6544444444444437"/>
    <n v="0"/>
    <n v="19.345555555555556"/>
    <n v="19.345555555555556"/>
    <n v="16.554722222222225"/>
    <n v="2.7908333333333331"/>
    <n v="0"/>
    <n v="0"/>
    <n v="0"/>
    <n v="100"/>
    <n v="80.606481481481481"/>
    <n v="80.606481481481481"/>
    <n v="100"/>
    <n v="0"/>
    <n v="0"/>
    <n v="0"/>
    <n v="0.14426224800413529"/>
    <n v="0"/>
    <n v="19.345555555555556"/>
    <n v="0"/>
    <n v="19.345555555555556"/>
    <n v="0"/>
    <n v="0"/>
    <n v="0"/>
    <n v="13289.578"/>
    <s v="Tonelada métrica"/>
    <n v="686.9576819252195"/>
    <n v="0"/>
    <s v="Oficializado"/>
  </r>
  <r>
    <x v="33"/>
    <s v="FROTA 01"/>
    <x v="7"/>
    <x v="7"/>
    <d v="1901-08-20T00:00:00"/>
    <n v="90"/>
    <x v="1"/>
    <s v="CA1014KS111"/>
    <s v="20/08/2023"/>
    <s v="00:00:00"/>
    <s v="20/08/2023"/>
    <s v="23:59:59"/>
    <n v="24.000000000000004"/>
    <n v="9.011388888888888"/>
    <n v="0"/>
    <n v="0"/>
    <n v="9.011388888888888"/>
    <n v="9.011388888888888"/>
    <n v="0"/>
    <n v="14.988611111111112"/>
    <n v="4.4761111111111109"/>
    <n v="4.4761111111111109"/>
    <n v="0"/>
    <n v="10.512500000000001"/>
    <n v="10.512500000000001"/>
    <n v="9.6691666666666674"/>
    <n v="0.84333333333333338"/>
    <n v="0"/>
    <n v="0"/>
    <n v="0"/>
    <n v="62.452546296296298"/>
    <n v="70.136585185047906"/>
    <n v="43.802083333333329"/>
    <n v="100"/>
    <n v="0"/>
    <n v="0"/>
    <n v="0"/>
    <n v="8.022195798652397E-2"/>
    <n v="0"/>
    <n v="10.512500000000001"/>
    <n v="0"/>
    <n v="10.512500000000001"/>
    <n v="0"/>
    <n v="0"/>
    <n v="1"/>
    <n v="7051.3530000000001"/>
    <s v="Tonelada métrica"/>
    <n v="670.75890606420933"/>
    <n v="0"/>
    <s v="Oficializado"/>
  </r>
  <r>
    <x v="33"/>
    <s v="FROTA 01"/>
    <x v="7"/>
    <x v="7"/>
    <d v="1901-08-20T00:00:00"/>
    <n v="90"/>
    <x v="2"/>
    <s v="CA1014KS112"/>
    <s v="20/08/2023"/>
    <s v="00:00:00"/>
    <s v="20/08/2023"/>
    <s v="23:59:59"/>
    <n v="24"/>
    <n v="0"/>
    <n v="0"/>
    <n v="0"/>
    <n v="0"/>
    <n v="0"/>
    <n v="0"/>
    <n v="24"/>
    <n v="4.554444444444445"/>
    <n v="4.554444444444445"/>
    <n v="0"/>
    <n v="19.445555555555558"/>
    <n v="19.445555555555558"/>
    <n v="16.437777777777779"/>
    <n v="3.0077777777777777"/>
    <n v="0"/>
    <n v="0"/>
    <n v="0"/>
    <n v="100"/>
    <n v="81.023148148148167"/>
    <n v="81.023148148148167"/>
    <n v="100"/>
    <n v="0"/>
    <n v="0"/>
    <n v="0"/>
    <n v="0.15467687560710813"/>
    <n v="0"/>
    <n v="19.445555555555558"/>
    <n v="0"/>
    <n v="19.445555555555558"/>
    <n v="0"/>
    <n v="0"/>
    <n v="0"/>
    <n v="16336.995000000001"/>
    <s v="Tonelada métrica"/>
    <n v="840.14030626821398"/>
    <n v="0"/>
    <s v="Oficializado"/>
  </r>
  <r>
    <x v="33"/>
    <s v="FROTA 01"/>
    <x v="7"/>
    <x v="7"/>
    <d v="1901-08-20T00:00:00"/>
    <n v="90"/>
    <x v="3"/>
    <s v="CA1014KS113"/>
    <s v="20/08/2023"/>
    <s v="00:00:00"/>
    <s v="20/08/2023"/>
    <s v="23:59:59"/>
    <n v="23.999999999999996"/>
    <n v="0"/>
    <n v="0"/>
    <n v="0"/>
    <n v="0"/>
    <n v="0"/>
    <n v="0"/>
    <n v="23.999999999999996"/>
    <n v="3.1280555555555551"/>
    <n v="3.1280555555555551"/>
    <n v="0"/>
    <n v="20.871944444444445"/>
    <n v="20.871944444444445"/>
    <n v="17.496388888888887"/>
    <n v="3.3755555555555556"/>
    <n v="0"/>
    <n v="0"/>
    <n v="0"/>
    <n v="100"/>
    <n v="86.966435185185205"/>
    <n v="86.966435185185205"/>
    <n v="100"/>
    <n v="0"/>
    <n v="0"/>
    <n v="0"/>
    <n v="0.16172693275130093"/>
    <n v="0"/>
    <n v="20.871944444444445"/>
    <n v="0"/>
    <n v="20.871944444444445"/>
    <n v="0"/>
    <n v="0"/>
    <n v="0"/>
    <n v="21029.859"/>
    <s v="Tonelada métrica"/>
    <n v="1007.5658765754134"/>
    <n v="0"/>
    <s v="Oficializado"/>
  </r>
  <r>
    <x v="33"/>
    <s v="FROTA 01"/>
    <x v="7"/>
    <x v="7"/>
    <d v="1901-08-20T00:00:00"/>
    <n v="90"/>
    <x v="4"/>
    <s v="CA1014KS114"/>
    <s v="20/08/2023"/>
    <s v="00:00:00"/>
    <s v="20/08/2023"/>
    <s v="23:59:59"/>
    <n v="23.999999999999996"/>
    <n v="0"/>
    <n v="0"/>
    <n v="0"/>
    <n v="0"/>
    <n v="0"/>
    <n v="0"/>
    <n v="23.999999999999996"/>
    <n v="5.2825000000000006"/>
    <n v="5.2825000000000006"/>
    <n v="0"/>
    <n v="18.717500000000001"/>
    <n v="18.717500000000001"/>
    <n v="16.252777777777776"/>
    <n v="2.464722222222222"/>
    <n v="0"/>
    <n v="0"/>
    <n v="0"/>
    <n v="100"/>
    <n v="77.989583333333343"/>
    <n v="77.989583333333343"/>
    <n v="100"/>
    <n v="0"/>
    <n v="0"/>
    <n v="0"/>
    <n v="0.13168009735393199"/>
    <n v="0"/>
    <n v="18.717500000000001"/>
    <n v="0"/>
    <n v="18.717500000000001"/>
    <n v="0"/>
    <n v="0"/>
    <n v="0"/>
    <n v="18405.286"/>
    <s v="Tonelada métrica"/>
    <n v="983.31967410177697"/>
    <n v="0"/>
    <s v="Oficializado"/>
  </r>
  <r>
    <x v="33"/>
    <s v="FROTA 01"/>
    <x v="7"/>
    <x v="7"/>
    <d v="1901-08-20T00:00:00"/>
    <n v="90"/>
    <x v="5"/>
    <s v="CA1014KS115"/>
    <s v="20/08/2023"/>
    <s v="00:00:00"/>
    <s v="20/08/2023"/>
    <s v="23:59:59"/>
    <n v="24.000000000000004"/>
    <n v="0"/>
    <n v="0"/>
    <n v="0"/>
    <n v="0"/>
    <n v="0"/>
    <n v="0"/>
    <n v="24.000000000000004"/>
    <n v="5.533611111111111"/>
    <n v="5.533611111111111"/>
    <n v="0"/>
    <n v="18.46638888888889"/>
    <n v="18.46638888888889"/>
    <n v="15.453333333333333"/>
    <n v="3.0130555555555558"/>
    <n v="0"/>
    <n v="0"/>
    <n v="0"/>
    <n v="100"/>
    <n v="76.943287037037038"/>
    <n v="76.943287037037038"/>
    <n v="100"/>
    <n v="0"/>
    <n v="0"/>
    <n v="0"/>
    <n v="0.16316430752568481"/>
    <n v="0"/>
    <n v="18.46638888888889"/>
    <n v="0"/>
    <n v="18.46638888888889"/>
    <n v="0"/>
    <n v="0"/>
    <n v="0"/>
    <n v="12634.012000000001"/>
    <s v="Tonelada métrica"/>
    <n v="684.16256562222657"/>
    <n v="0"/>
    <s v="Oficializado"/>
  </r>
  <r>
    <x v="33"/>
    <s v="FROTA 01"/>
    <x v="7"/>
    <x v="7"/>
    <d v="1901-08-20T00:00:00"/>
    <n v="90"/>
    <x v="6"/>
    <s v="CA1014KS116"/>
    <s v="20/08/2023"/>
    <s v="00:00:00"/>
    <s v="20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3"/>
    <s v="FROTA 01"/>
    <x v="7"/>
    <x v="7"/>
    <d v="1901-08-20T00:00:00"/>
    <n v="90"/>
    <x v="7"/>
    <s v="CA1014KS117"/>
    <s v="20/08/2023"/>
    <s v="00:00:00"/>
    <s v="20/08/2023"/>
    <s v="23:59:59"/>
    <n v="23.999999999999996"/>
    <n v="0"/>
    <n v="0"/>
    <n v="0"/>
    <n v="0"/>
    <n v="0"/>
    <n v="0"/>
    <n v="23.999999999999996"/>
    <n v="5.1733333333333338"/>
    <n v="5.1733333333333338"/>
    <n v="0"/>
    <n v="18.826666666666664"/>
    <n v="18.826666666666664"/>
    <n v="15.868333333333332"/>
    <n v="2.9583333333333335"/>
    <n v="0"/>
    <n v="0"/>
    <n v="0"/>
    <n v="100"/>
    <n v="78.444444444444457"/>
    <n v="78.444444444444457"/>
    <n v="100"/>
    <n v="0"/>
    <n v="0"/>
    <n v="0"/>
    <n v="0.15713526912181305"/>
    <n v="0"/>
    <n v="18.826666666666664"/>
    <n v="0"/>
    <n v="18.826666666666664"/>
    <n v="0"/>
    <n v="0"/>
    <n v="0"/>
    <n v="12727.665999999999"/>
    <s v="Tonelada métrica"/>
    <n v="676.04458215297473"/>
    <n v="0"/>
    <s v="Oficializado"/>
  </r>
  <r>
    <x v="33"/>
    <s v="FROTA 01"/>
    <x v="7"/>
    <x v="7"/>
    <d v="1901-08-20T00:00:00"/>
    <n v="90"/>
    <x v="8"/>
    <s v="CA1014KS118"/>
    <s v="20/08/2023"/>
    <s v="00:00:00"/>
    <s v="20/08/2023"/>
    <s v="23:59:59"/>
    <n v="24"/>
    <n v="0"/>
    <n v="0"/>
    <n v="0"/>
    <n v="0"/>
    <n v="0"/>
    <n v="0"/>
    <n v="24"/>
    <n v="5.1736111111111125"/>
    <n v="5.1736111111111125"/>
    <n v="0"/>
    <n v="18.826388888888889"/>
    <n v="18.826388888888889"/>
    <n v="16.387222222222221"/>
    <n v="2.4391666666666669"/>
    <n v="0"/>
    <n v="0"/>
    <n v="0"/>
    <n v="100"/>
    <n v="78.443287037037038"/>
    <n v="78.443287037037038"/>
    <n v="100"/>
    <n v="0"/>
    <n v="0"/>
    <n v="0"/>
    <n v="0.12956104758391737"/>
    <n v="0"/>
    <n v="18.826388888888889"/>
    <n v="0"/>
    <n v="18.826388888888889"/>
    <n v="0"/>
    <n v="0"/>
    <n v="0"/>
    <n v="15430.315000000001"/>
    <s v="Tonelada métrica"/>
    <n v="819.61097749907742"/>
    <n v="0"/>
    <s v="Oficializado"/>
  </r>
  <r>
    <x v="33"/>
    <s v="FROTA 02"/>
    <x v="7"/>
    <x v="7"/>
    <d v="1901-08-20T00:00:00"/>
    <n v="90"/>
    <x v="9"/>
    <s v="CA1014KS119"/>
    <s v="20/08/2023"/>
    <s v="00:00:00"/>
    <s v="20/08/2023"/>
    <s v="23:59:59"/>
    <n v="24.000000000000004"/>
    <n v="2.8602777777777777"/>
    <n v="2.8602777777777777"/>
    <n v="0"/>
    <n v="0"/>
    <n v="0"/>
    <n v="0"/>
    <n v="21.139722222222222"/>
    <n v="5.18"/>
    <n v="5.18"/>
    <n v="0"/>
    <n v="15.959722222222224"/>
    <n v="15.959722222222224"/>
    <n v="14.640277777777776"/>
    <n v="1.3194444444444444"/>
    <n v="0"/>
    <n v="0"/>
    <n v="0"/>
    <n v="88.08217592592591"/>
    <n v="75.496366766093331"/>
    <n v="66.498842592592595"/>
    <n v="84.801924666430523"/>
    <n v="0"/>
    <n v="0"/>
    <n v="2"/>
    <n v="8.2673396571229643E-2"/>
    <n v="0"/>
    <n v="7.979861111111112"/>
    <n v="1.4301388888888888"/>
    <n v="7.979861111111112"/>
    <n v="1.4301388888888888"/>
    <n v="2"/>
    <n v="0"/>
    <n v="11659.811"/>
    <s v="Tonelada métrica"/>
    <n v="730.57731441998055"/>
    <n v="0"/>
    <s v="Oficializado"/>
  </r>
  <r>
    <x v="33"/>
    <s v="FROTA 02"/>
    <x v="7"/>
    <x v="7"/>
    <d v="1901-08-20T00:00:00"/>
    <n v="90"/>
    <x v="10"/>
    <s v="CA1014KS120"/>
    <s v="20/08/2023"/>
    <s v="00:00:00"/>
    <s v="20/08/2023"/>
    <s v="23:59:59"/>
    <n v="24.000000000000007"/>
    <n v="2.5316666666666667"/>
    <n v="2.5316666666666667"/>
    <n v="0"/>
    <n v="0"/>
    <n v="0"/>
    <n v="0"/>
    <n v="21.468333333333341"/>
    <n v="3.9161111111111113"/>
    <n v="3.9161111111111113"/>
    <n v="0"/>
    <n v="17.552222222222223"/>
    <n v="17.552222222222223"/>
    <n v="15.668888888888887"/>
    <n v="1.8833333333333331"/>
    <n v="0"/>
    <n v="0"/>
    <n v="0"/>
    <n v="89.4513888888889"/>
    <n v="81.758662629712987"/>
    <n v="73.134259259259238"/>
    <n v="87.394539570136374"/>
    <n v="0"/>
    <n v="0"/>
    <n v="1"/>
    <n v="0.1072988542128252"/>
    <n v="0"/>
    <n v="17.552222222222223"/>
    <n v="2.5316666666666667"/>
    <n v="17.552222222222223"/>
    <n v="2.5316666666666667"/>
    <n v="1"/>
    <n v="0"/>
    <n v="12752.485000000001"/>
    <s v="Tonelada métrica"/>
    <n v="726.54532506172029"/>
    <n v="0"/>
    <s v="Oficializado"/>
  </r>
  <r>
    <x v="33"/>
    <s v="FROTA 02"/>
    <x v="7"/>
    <x v="7"/>
    <d v="1901-08-20T00:00:00"/>
    <n v="90"/>
    <x v="11"/>
    <s v="CA1014KS121"/>
    <s v="20/08/2023"/>
    <s v="00:00:00"/>
    <s v="20/08/2023"/>
    <s v="23:59:59"/>
    <n v="24.000000000000007"/>
    <n v="0"/>
    <n v="0"/>
    <n v="0"/>
    <n v="0"/>
    <n v="0"/>
    <n v="0"/>
    <n v="24.000000000000007"/>
    <n v="5.2986111111111107"/>
    <n v="5.2986111111111107"/>
    <n v="0"/>
    <n v="18.701388888888896"/>
    <n v="18.701388888888896"/>
    <n v="15.700833333333334"/>
    <n v="3.0005555555555556"/>
    <n v="0"/>
    <n v="0"/>
    <n v="0"/>
    <n v="100"/>
    <n v="77.922453703703709"/>
    <n v="77.922453703703709"/>
    <n v="100"/>
    <n v="0"/>
    <n v="0"/>
    <n v="0"/>
    <n v="0.16044559970293348"/>
    <n v="0"/>
    <n v="18.701388888888896"/>
    <n v="0"/>
    <n v="18.701388888888896"/>
    <n v="0"/>
    <n v="0"/>
    <n v="0"/>
    <n v="12990.736999999999"/>
    <s v="Tonelada métrica"/>
    <n v="694.64022577051651"/>
    <n v="0"/>
    <s v="Oficializado"/>
  </r>
  <r>
    <x v="33"/>
    <s v="FROTA 02"/>
    <x v="7"/>
    <x v="7"/>
    <d v="1901-08-20T00:00:00"/>
    <n v="90"/>
    <x v="12"/>
    <s v="CA1014KS122"/>
    <s v="20/08/2023"/>
    <s v="00:00:00"/>
    <s v="20/08/2023"/>
    <s v="23:59:59"/>
    <n v="24"/>
    <n v="0"/>
    <n v="0"/>
    <n v="0"/>
    <n v="0"/>
    <n v="0"/>
    <n v="0"/>
    <n v="24"/>
    <n v="5.0038888888888895"/>
    <n v="5.0038888888888895"/>
    <n v="0"/>
    <n v="18.996111111111105"/>
    <n v="18.914999999999996"/>
    <n v="16.062499999999996"/>
    <n v="2.8525"/>
    <n v="8.1111111111111106E-2"/>
    <n v="0"/>
    <n v="8.1111111111111106E-2"/>
    <n v="100"/>
    <n v="79.150462962962948"/>
    <n v="79.150462962962948"/>
    <n v="100"/>
    <n v="0"/>
    <n v="0"/>
    <n v="0"/>
    <n v="0.15016231392390261"/>
    <n v="0"/>
    <n v="18.996111111111105"/>
    <n v="0"/>
    <n v="18.996111111111105"/>
    <n v="0"/>
    <n v="0"/>
    <n v="0"/>
    <n v="14408.481"/>
    <s v="Tonelada métrica"/>
    <n v="758.49635305471884"/>
    <n v="0"/>
    <s v="Oficializado"/>
  </r>
  <r>
    <x v="33"/>
    <s v="FROTA 02"/>
    <x v="7"/>
    <x v="7"/>
    <d v="1901-08-20T00:00:00"/>
    <n v="90"/>
    <x v="13"/>
    <s v="CA1014KS123"/>
    <s v="20/08/2023"/>
    <s v="00:00:00"/>
    <s v="20/08/2023"/>
    <s v="23:59:59"/>
    <n v="23.999999999999996"/>
    <n v="0"/>
    <n v="0"/>
    <n v="0"/>
    <n v="0"/>
    <n v="0"/>
    <n v="0"/>
    <n v="23.999999999999996"/>
    <n v="5.4002777777777791"/>
    <n v="5.4002777777777791"/>
    <n v="0"/>
    <n v="18.599722222222223"/>
    <n v="18.599722222222223"/>
    <n v="15.696666666666667"/>
    <n v="2.9030555555555555"/>
    <n v="0"/>
    <n v="0"/>
    <n v="0"/>
    <n v="100"/>
    <n v="77.498842592592609"/>
    <n v="77.498842592592609"/>
    <n v="100"/>
    <n v="0"/>
    <n v="0"/>
    <n v="0"/>
    <n v="0.1560805866276378"/>
    <n v="0"/>
    <n v="18.599722222222223"/>
    <n v="0"/>
    <n v="18.599722222222223"/>
    <n v="0"/>
    <n v="0"/>
    <n v="0"/>
    <n v="16342.022999999999"/>
    <s v="Tonelada métrica"/>
    <n v="878.61650860974692"/>
    <n v="0"/>
    <s v="Oficializado"/>
  </r>
  <r>
    <x v="34"/>
    <s v="FROTA 01"/>
    <x v="7"/>
    <x v="7"/>
    <d v="1901-08-21T00:00:00"/>
    <n v="90"/>
    <x v="0"/>
    <s v="CA1014KS110"/>
    <s v="21/08/2023"/>
    <s v="00:00:00"/>
    <s v="21/08/2023"/>
    <s v="23:59:59"/>
    <n v="24"/>
    <n v="23.648055555555555"/>
    <n v="0"/>
    <n v="0"/>
    <n v="23.648055555555555"/>
    <n v="23.648055555555555"/>
    <n v="0"/>
    <n v="0.35194444444444445"/>
    <n v="0"/>
    <n v="0"/>
    <n v="0"/>
    <n v="0.35194444444444445"/>
    <n v="0.35194444444444445"/>
    <n v="0.34166666666666667"/>
    <n v="1.0277777777777778E-2"/>
    <n v="0"/>
    <n v="0"/>
    <n v="0"/>
    <n v="1.4664351851851851"/>
    <n v="100"/>
    <n v="1.4664351851851851"/>
    <n v="100"/>
    <n v="0"/>
    <n v="0"/>
    <n v="0"/>
    <n v="2.9202841357537489E-2"/>
    <n v="0"/>
    <n v="0.35194444444444445"/>
    <n v="0"/>
    <n v="0.35194444444444445"/>
    <n v="23.648055555555555"/>
    <n v="1"/>
    <n v="1"/>
    <n v="301.79500000000002"/>
    <s v="Tonelada métrica"/>
    <n v="857.50749802682151"/>
    <n v="0"/>
    <s v="Oficializado"/>
  </r>
  <r>
    <x v="34"/>
    <s v="FROTA 01"/>
    <x v="7"/>
    <x v="7"/>
    <d v="1901-08-21T00:00:00"/>
    <n v="90"/>
    <x v="1"/>
    <s v="CA1014KS111"/>
    <s v="21/08/2023"/>
    <s v="00:00:00"/>
    <s v="21/08/2023"/>
    <s v="23:59:59"/>
    <n v="24.000000000000007"/>
    <n v="1.1119444444444444"/>
    <n v="1.1119444444444444"/>
    <n v="0"/>
    <n v="0"/>
    <n v="0"/>
    <n v="0"/>
    <n v="22.88805555555556"/>
    <n v="6.2802777777777781"/>
    <n v="6.2802777777777781"/>
    <n v="0"/>
    <n v="16.607777777777777"/>
    <n v="16.607777777777777"/>
    <n v="14.658333333333331"/>
    <n v="1.9494444444444445"/>
    <n v="0"/>
    <n v="0"/>
    <n v="0"/>
    <n v="95.366898148148138"/>
    <n v="72.560894207313353"/>
    <n v="69.199074074074048"/>
    <n v="93.724820115690306"/>
    <n v="0"/>
    <n v="0"/>
    <n v="1"/>
    <n v="0.11738141433063493"/>
    <n v="0"/>
    <n v="16.607777777777777"/>
    <n v="1.1119444444444444"/>
    <n v="16.607777777777777"/>
    <n v="1.1119444444444444"/>
    <n v="1"/>
    <n v="0"/>
    <n v="12442.248"/>
    <s v="Tonelada métrica"/>
    <n v="749.18198969692901"/>
    <n v="0"/>
    <s v="Oficializado"/>
  </r>
  <r>
    <x v="34"/>
    <s v="FROTA 01"/>
    <x v="7"/>
    <x v="7"/>
    <d v="1901-08-21T00:00:00"/>
    <n v="90"/>
    <x v="2"/>
    <s v="CA1014KS112"/>
    <s v="21/08/2023"/>
    <s v="00:00:00"/>
    <s v="21/08/2023"/>
    <s v="23:59:59"/>
    <n v="23.999999999999993"/>
    <n v="0.63277777777777777"/>
    <n v="0.63277777777777777"/>
    <n v="0"/>
    <n v="0"/>
    <n v="0"/>
    <n v="0"/>
    <n v="23.367222222222214"/>
    <n v="5.4869444444444442"/>
    <n v="5.4869444444444442"/>
    <n v="0"/>
    <n v="17.880277777777774"/>
    <n v="17.880277777777774"/>
    <n v="14.613055555555555"/>
    <n v="3.2672222222222222"/>
    <n v="0"/>
    <n v="0"/>
    <n v="0"/>
    <n v="97.363425925925924"/>
    <n v="76.518627707377391"/>
    <n v="74.501157407407419"/>
    <n v="96.581991687547813"/>
    <n v="0"/>
    <n v="0"/>
    <n v="1"/>
    <n v="0.18272771054389539"/>
    <n v="0"/>
    <n v="17.880277777777774"/>
    <n v="0.63277777777777777"/>
    <n v="17.880277777777774"/>
    <n v="0.63277777777777777"/>
    <n v="1"/>
    <n v="0"/>
    <n v="12853.922"/>
    <s v="Tonelada métrica"/>
    <n v="718.88827230499146"/>
    <n v="0"/>
    <s v="Oficializado"/>
  </r>
  <r>
    <x v="34"/>
    <s v="FROTA 01"/>
    <x v="7"/>
    <x v="7"/>
    <d v="1901-08-21T00:00:00"/>
    <n v="90"/>
    <x v="3"/>
    <s v="CA1014KS113"/>
    <s v="21/08/2023"/>
    <s v="00:00:00"/>
    <s v="21/08/2023"/>
    <s v="23:59:59"/>
    <n v="24.000000000000007"/>
    <n v="0"/>
    <n v="0"/>
    <n v="0"/>
    <n v="0"/>
    <n v="0"/>
    <n v="0"/>
    <n v="24.000000000000007"/>
    <n v="4.934444444444444"/>
    <n v="4.934444444444444"/>
    <n v="0"/>
    <n v="19.065555555555555"/>
    <n v="19.065555555555555"/>
    <n v="18.003611111111109"/>
    <n v="1.0619444444444444"/>
    <n v="0"/>
    <n v="0"/>
    <n v="0"/>
    <n v="100"/>
    <n v="79.439814814814795"/>
    <n v="79.439814814814795"/>
    <n v="100"/>
    <n v="0"/>
    <n v="0"/>
    <n v="0"/>
    <n v="5.5699632845736931E-2"/>
    <n v="0"/>
    <n v="19.065555555555555"/>
    <n v="0"/>
    <n v="19.065555555555555"/>
    <n v="0"/>
    <n v="0"/>
    <n v="0"/>
    <n v="32795.199000000001"/>
    <s v="Tonelada métrica"/>
    <n v="1720.1281601491933"/>
    <n v="0"/>
    <s v="Oficializado"/>
  </r>
  <r>
    <x v="34"/>
    <s v="FROTA 01"/>
    <x v="7"/>
    <x v="7"/>
    <d v="1901-08-21T00:00:00"/>
    <n v="90"/>
    <x v="4"/>
    <s v="CA1014KS114"/>
    <s v="21/08/2023"/>
    <s v="00:00:00"/>
    <s v="21/08/2023"/>
    <s v="23:59:59"/>
    <n v="24"/>
    <n v="0"/>
    <n v="0"/>
    <n v="0"/>
    <n v="0"/>
    <n v="0"/>
    <n v="0"/>
    <n v="24"/>
    <n v="5.2150000000000007"/>
    <n v="5.2150000000000007"/>
    <n v="0"/>
    <n v="18.785"/>
    <n v="18.785"/>
    <n v="17.751944444444444"/>
    <n v="1.0330555555555554"/>
    <n v="0"/>
    <n v="0"/>
    <n v="0"/>
    <n v="100"/>
    <n v="78.270833333333329"/>
    <n v="78.270833333333329"/>
    <n v="100"/>
    <n v="0"/>
    <n v="0"/>
    <n v="0"/>
    <n v="5.4993641498831798E-2"/>
    <n v="0"/>
    <n v="18.785"/>
    <n v="0"/>
    <n v="18.785"/>
    <n v="0"/>
    <n v="0"/>
    <n v="0"/>
    <n v="27779.696"/>
    <s v="Tonelada métrica"/>
    <n v="1478.8233164759117"/>
    <n v="0"/>
    <s v="Oficializado"/>
  </r>
  <r>
    <x v="34"/>
    <s v="FROTA 01"/>
    <x v="7"/>
    <x v="7"/>
    <d v="1901-08-21T00:00:00"/>
    <n v="90"/>
    <x v="5"/>
    <s v="CA1014KS115"/>
    <s v="21/08/2023"/>
    <s v="00:00:00"/>
    <s v="21/08/2023"/>
    <s v="23:59:59"/>
    <n v="23.999999999999996"/>
    <n v="0"/>
    <n v="0"/>
    <n v="0"/>
    <n v="0"/>
    <n v="0"/>
    <n v="0"/>
    <n v="23.999999999999996"/>
    <n v="4.5422222222222217"/>
    <n v="4.5422222222222217"/>
    <n v="0"/>
    <n v="19.457777777777778"/>
    <n v="19.457777777777778"/>
    <n v="17.200833333333332"/>
    <n v="2.2569444444444446"/>
    <n v="0"/>
    <n v="0"/>
    <n v="0"/>
    <n v="100"/>
    <n v="81.07407407407409"/>
    <n v="81.07407407407409"/>
    <n v="100"/>
    <n v="0"/>
    <n v="0"/>
    <n v="0"/>
    <n v="0.1159918912745546"/>
    <n v="0"/>
    <n v="19.457777777777778"/>
    <n v="0"/>
    <n v="19.457777777777778"/>
    <n v="0"/>
    <n v="0"/>
    <n v="0"/>
    <n v="14036.269"/>
    <s v="Tonelada métrica"/>
    <n v="721.37060872544566"/>
    <n v="0"/>
    <s v="Oficializado"/>
  </r>
  <r>
    <x v="34"/>
    <s v="FROTA 01"/>
    <x v="7"/>
    <x v="7"/>
    <d v="1901-08-21T00:00:00"/>
    <n v="90"/>
    <x v="6"/>
    <s v="CA1014KS116"/>
    <s v="21/08/2023"/>
    <s v="00:00:00"/>
    <s v="21/08/2023"/>
    <s v="23:59:59"/>
    <n v="24"/>
    <n v="17.169444444444444"/>
    <n v="0"/>
    <n v="0"/>
    <n v="17.169444444444444"/>
    <n v="17.169444444444444"/>
    <n v="0"/>
    <n v="6.8305555555555557"/>
    <n v="2.9552777777777779"/>
    <n v="2.9552777777777779"/>
    <n v="0"/>
    <n v="3.8752777777777778"/>
    <n v="3.8752777777777778"/>
    <n v="3.6988888888888889"/>
    <n v="0.17638888888888887"/>
    <n v="0"/>
    <n v="0"/>
    <n v="0"/>
    <n v="28.460648148148149"/>
    <n v="56.734444896299308"/>
    <n v="16.14699074074074"/>
    <n v="100"/>
    <n v="0"/>
    <n v="0"/>
    <n v="0"/>
    <n v="4.5516450433660663E-2"/>
    <n v="0"/>
    <n v="3.8752777777777778"/>
    <n v="0"/>
    <n v="3.8752777777777778"/>
    <n v="0"/>
    <n v="0"/>
    <n v="1"/>
    <n v="4088.3029999999999"/>
    <s v="Tonelada métrica"/>
    <n v="1054.9703103720158"/>
    <n v="0"/>
    <s v="Oficializado"/>
  </r>
  <r>
    <x v="34"/>
    <s v="FROTA 01"/>
    <x v="7"/>
    <x v="7"/>
    <d v="1901-08-21T00:00:00"/>
    <n v="90"/>
    <x v="7"/>
    <s v="CA1014KS117"/>
    <s v="21/08/2023"/>
    <s v="00:00:00"/>
    <s v="21/08/2023"/>
    <s v="23:59:59"/>
    <n v="24"/>
    <n v="0"/>
    <n v="0"/>
    <n v="0"/>
    <n v="0"/>
    <n v="0"/>
    <n v="0"/>
    <n v="24"/>
    <n v="5.1438888888888892"/>
    <n v="5.1438888888888892"/>
    <n v="0"/>
    <n v="18.856111111111112"/>
    <n v="18.856111111111112"/>
    <n v="17.696666666666665"/>
    <n v="1.1594444444444443"/>
    <n v="0"/>
    <n v="0"/>
    <n v="0"/>
    <n v="100"/>
    <n v="78.567129629629633"/>
    <n v="78.567129629629633"/>
    <n v="100"/>
    <n v="0"/>
    <n v="0"/>
    <n v="0"/>
    <n v="6.1489054535812132E-2"/>
    <n v="0"/>
    <n v="18.856111111111112"/>
    <n v="0"/>
    <n v="18.856111111111112"/>
    <n v="0"/>
    <n v="0"/>
    <n v="0"/>
    <n v="13704.014999999999"/>
    <s v="Tonelada métrica"/>
    <n v="726.7678324150736"/>
    <n v="0"/>
    <s v="Oficializado"/>
  </r>
  <r>
    <x v="34"/>
    <s v="FROTA 01"/>
    <x v="7"/>
    <x v="7"/>
    <d v="1901-08-21T00:00:00"/>
    <n v="90"/>
    <x v="8"/>
    <s v="CA1014KS118"/>
    <s v="21/08/2023"/>
    <s v="00:00:00"/>
    <s v="21/08/2023"/>
    <s v="23:59:59"/>
    <n v="24.000000000000007"/>
    <n v="0"/>
    <n v="0"/>
    <n v="0"/>
    <n v="0"/>
    <n v="0"/>
    <n v="0"/>
    <n v="24.000000000000007"/>
    <n v="5.9377777777777778"/>
    <n v="5.9377777777777778"/>
    <n v="0"/>
    <n v="18.062222222222225"/>
    <n v="18.062222222222225"/>
    <n v="15.553333333333336"/>
    <n v="2.5088888888888889"/>
    <n v="0"/>
    <n v="0"/>
    <n v="0"/>
    <n v="100"/>
    <n v="75.259259259259252"/>
    <n v="75.259259259259252"/>
    <n v="100"/>
    <n v="0"/>
    <n v="0"/>
    <n v="0"/>
    <n v="0.13890255905511809"/>
    <n v="0"/>
    <n v="18.062222222222225"/>
    <n v="0"/>
    <n v="18.062222222222225"/>
    <n v="0"/>
    <n v="0"/>
    <n v="0"/>
    <n v="12460.644"/>
    <s v="Tonelada métrica"/>
    <n v="689.87325295275593"/>
    <n v="0"/>
    <s v="Oficializado"/>
  </r>
  <r>
    <x v="34"/>
    <s v="FROTA 02"/>
    <x v="7"/>
    <x v="7"/>
    <d v="1901-08-21T00:00:00"/>
    <n v="90"/>
    <x v="9"/>
    <s v="CA1014KS119"/>
    <s v="21/08/2023"/>
    <s v="00:00:00"/>
    <s v="21/08/2023"/>
    <s v="23:59:59"/>
    <n v="24"/>
    <n v="0"/>
    <n v="0"/>
    <n v="0"/>
    <n v="0"/>
    <n v="0"/>
    <n v="0"/>
    <n v="24"/>
    <n v="7.2422222222222219"/>
    <n v="7.2422222222222219"/>
    <n v="0"/>
    <n v="16.757777777777775"/>
    <n v="16.527499999999996"/>
    <n v="13.46638888888889"/>
    <n v="3.0611111111111113"/>
    <n v="0.23027777777777778"/>
    <n v="0"/>
    <n v="0.23027777777777778"/>
    <n v="100"/>
    <n v="69.824074074074062"/>
    <n v="69.824074074074062"/>
    <n v="100"/>
    <n v="0"/>
    <n v="0"/>
    <n v="0"/>
    <n v="0.18266808115634536"/>
    <n v="0"/>
    <n v="16.757777777777775"/>
    <n v="0"/>
    <n v="16.757777777777775"/>
    <n v="0"/>
    <n v="0"/>
    <n v="0"/>
    <n v="11167.611999999999"/>
    <s v="Tonelada métrica"/>
    <n v="666.4136586659597"/>
    <n v="0"/>
    <s v="Oficializado"/>
  </r>
  <r>
    <x v="34"/>
    <s v="FROTA 02"/>
    <x v="7"/>
    <x v="7"/>
    <d v="1901-08-21T00:00:00"/>
    <n v="90"/>
    <x v="10"/>
    <s v="CA1014KS120"/>
    <s v="21/08/2023"/>
    <s v="00:00:00"/>
    <s v="21/08/2023"/>
    <s v="23:59:59"/>
    <n v="23.999999999999996"/>
    <n v="0"/>
    <n v="0"/>
    <n v="0"/>
    <n v="0"/>
    <n v="0"/>
    <n v="0"/>
    <n v="23.999999999999996"/>
    <n v="3.9305555555555558"/>
    <n v="3.9305555555555558"/>
    <n v="0"/>
    <n v="20.069444444444446"/>
    <n v="20.069444444444446"/>
    <n v="17.578611111111115"/>
    <n v="2.4908333333333337"/>
    <n v="0"/>
    <n v="0"/>
    <n v="0"/>
    <n v="100"/>
    <n v="83.622685185185205"/>
    <n v="83.622685185185205"/>
    <n v="100"/>
    <n v="0"/>
    <n v="0"/>
    <n v="0"/>
    <n v="0.12411072664359862"/>
    <n v="0"/>
    <n v="20.069444444444446"/>
    <n v="0"/>
    <n v="20.069444444444446"/>
    <n v="0"/>
    <n v="0"/>
    <n v="0"/>
    <n v="12992.352999999999"/>
    <s v="Tonelada métrica"/>
    <n v="647.36983806228352"/>
    <n v="0"/>
    <s v="Oficializado"/>
  </r>
  <r>
    <x v="34"/>
    <s v="FROTA 02"/>
    <x v="7"/>
    <x v="7"/>
    <d v="1901-08-21T00:00:00"/>
    <n v="90"/>
    <x v="11"/>
    <s v="CA1014KS121"/>
    <s v="21/08/2023"/>
    <s v="00:00:00"/>
    <s v="21/08/2023"/>
    <s v="23:59:59"/>
    <n v="24.000000000000004"/>
    <n v="0"/>
    <n v="0"/>
    <n v="0"/>
    <n v="0"/>
    <n v="0"/>
    <n v="0"/>
    <n v="24.000000000000004"/>
    <n v="5.4136111111111109"/>
    <n v="5.4136111111111109"/>
    <n v="0"/>
    <n v="18.586388888888891"/>
    <n v="18.586388888888891"/>
    <n v="16.029166666666665"/>
    <n v="2.5572222222222223"/>
    <n v="0"/>
    <n v="0"/>
    <n v="0"/>
    <n v="100"/>
    <n v="77.443287037037038"/>
    <n v="77.443287037037038"/>
    <n v="100"/>
    <n v="0"/>
    <n v="0"/>
    <n v="0"/>
    <n v="0.13758574823272704"/>
    <n v="0"/>
    <n v="18.586388888888891"/>
    <n v="0"/>
    <n v="18.586388888888891"/>
    <n v="0"/>
    <n v="0"/>
    <n v="0"/>
    <n v="13847.773999999999"/>
    <s v="Tonelada métrica"/>
    <n v="745.04919071602569"/>
    <n v="0"/>
    <s v="Oficializado"/>
  </r>
  <r>
    <x v="34"/>
    <s v="FROTA 02"/>
    <x v="7"/>
    <x v="7"/>
    <d v="1901-08-21T00:00:00"/>
    <n v="90"/>
    <x v="12"/>
    <s v="CA1014KS122"/>
    <s v="21/08/2023"/>
    <s v="00:00:00"/>
    <s v="21/08/2023"/>
    <s v="23:59:59"/>
    <n v="23.999999999999996"/>
    <n v="0"/>
    <n v="0"/>
    <n v="0"/>
    <n v="0"/>
    <n v="0"/>
    <n v="0"/>
    <n v="23.999999999999996"/>
    <n v="3.7641666666666667"/>
    <n v="3.7641666666666667"/>
    <n v="0"/>
    <n v="20.235833333333336"/>
    <n v="20.235833333333336"/>
    <n v="16.270555555555553"/>
    <n v="3.9652777777777772"/>
    <n v="0"/>
    <n v="0"/>
    <n v="0"/>
    <n v="100"/>
    <n v="84.315972222222243"/>
    <n v="84.315972222222243"/>
    <n v="100"/>
    <n v="0"/>
    <n v="0"/>
    <n v="0"/>
    <n v="0.19595327320896644"/>
    <n v="0"/>
    <n v="20.235833333333336"/>
    <n v="0"/>
    <n v="20.235833333333336"/>
    <n v="0"/>
    <n v="0"/>
    <n v="0"/>
    <n v="12346.739"/>
    <s v="Tonelada métrica"/>
    <n v="610.14235473376448"/>
    <n v="0"/>
    <s v="Oficializado"/>
  </r>
  <r>
    <x v="34"/>
    <s v="FROTA 02"/>
    <x v="7"/>
    <x v="7"/>
    <d v="1901-08-21T00:00:00"/>
    <n v="90"/>
    <x v="13"/>
    <s v="CA1014KS123"/>
    <s v="21/08/2023"/>
    <s v="00:00:00"/>
    <s v="21/08/2023"/>
    <s v="23:59:59"/>
    <n v="23.999999999999996"/>
    <n v="1.2594444444444444"/>
    <n v="1.2594444444444444"/>
    <n v="0"/>
    <n v="0"/>
    <n v="0"/>
    <n v="0"/>
    <n v="22.740555555555552"/>
    <n v="5.8786111111111117"/>
    <n v="5.8786111111111117"/>
    <n v="0"/>
    <n v="16.861944444444447"/>
    <n v="16.861944444444447"/>
    <n v="14.630277777777779"/>
    <n v="2.2316666666666665"/>
    <n v="0"/>
    <n v="0"/>
    <n v="0"/>
    <n v="94.752314814814824"/>
    <n v="74.149219456184525"/>
    <n v="70.258101851851876"/>
    <n v="93.049956313135183"/>
    <n v="0"/>
    <n v="0"/>
    <n v="1"/>
    <n v="0.13234930728300082"/>
    <n v="0"/>
    <n v="16.861944444444447"/>
    <n v="1.2594444444444444"/>
    <n v="16.861944444444447"/>
    <n v="1.2594444444444444"/>
    <n v="1"/>
    <n v="0"/>
    <n v="11171.832"/>
    <s v="Tonelada métrica"/>
    <n v="662.54707675073701"/>
    <n v="0"/>
    <s v="Oficializado"/>
  </r>
  <r>
    <x v="34"/>
    <s v="FROTA 01"/>
    <x v="7"/>
    <x v="7"/>
    <d v="1901-08-22T00:00:00"/>
    <n v="90"/>
    <x v="0"/>
    <s v="CA1014KS110"/>
    <s v="22/08/2023"/>
    <s v="00:00:00"/>
    <s v="22/08/2023"/>
    <s v="23:59:59"/>
    <n v="24"/>
    <n v="22.276666666666667"/>
    <n v="0"/>
    <n v="0"/>
    <n v="22.276666666666667"/>
    <n v="22.276666666666667"/>
    <n v="0"/>
    <n v="1.7233333333333334"/>
    <n v="3.0555555555555557E-3"/>
    <n v="3.0555555555555557E-3"/>
    <n v="0"/>
    <n v="1.7202777777777778"/>
    <n v="1.7202777777777778"/>
    <n v="1.7202777777777778"/>
    <n v="0"/>
    <n v="0"/>
    <n v="0"/>
    <n v="0"/>
    <n v="7.1805555555555554"/>
    <n v="99.822695035460995"/>
    <n v="7.1678240740740735"/>
    <n v="100"/>
    <n v="0"/>
    <n v="0"/>
    <n v="0"/>
    <n v="0"/>
    <n v="0"/>
    <n v="1.7202777777777778"/>
    <n v="0"/>
    <n v="1.7202777777777778"/>
    <n v="22.276666666666667"/>
    <n v="1"/>
    <n v="1"/>
    <n v="0"/>
    <s v="Tonelada métrica"/>
    <n v="0"/>
    <n v="0"/>
    <s v="Oficializado"/>
  </r>
  <r>
    <x v="34"/>
    <s v="FROTA 01"/>
    <x v="7"/>
    <x v="7"/>
    <d v="1901-08-22T00:00:00"/>
    <n v="90"/>
    <x v="1"/>
    <s v="CA1014KS111"/>
    <s v="22/08/2023"/>
    <s v="00:00:00"/>
    <s v="22/08/2023"/>
    <s v="23:59:59"/>
    <n v="24"/>
    <n v="6.3233333333333333"/>
    <n v="1.7777777777777777"/>
    <n v="4.5455555555555556"/>
    <n v="0"/>
    <n v="0"/>
    <n v="0"/>
    <n v="17.676666666666666"/>
    <n v="4.9344444444444449"/>
    <n v="4.9344444444444449"/>
    <n v="0"/>
    <n v="12.742222222222223"/>
    <n v="12.742222222222223"/>
    <n v="11.087222222222222"/>
    <n v="1.6549999999999998"/>
    <n v="0"/>
    <n v="0"/>
    <n v="0"/>
    <n v="73.652777777777771"/>
    <n v="72.084983342761973"/>
    <n v="53.092592592592588"/>
    <n v="87.756351392715032"/>
    <n v="0"/>
    <n v="0"/>
    <n v="2"/>
    <n v="0.12988315312173002"/>
    <n v="0"/>
    <n v="6.3711111111111114"/>
    <n v="3.1616666666666666"/>
    <n v="6.3711111111111114"/>
    <n v="3.1616666666666666"/>
    <n v="2"/>
    <n v="0"/>
    <n v="7749.3909999999996"/>
    <s v="Tonelada métrica"/>
    <n v="608.16636728287369"/>
    <n v="0"/>
    <s v="Oficializado"/>
  </r>
  <r>
    <x v="34"/>
    <s v="FROTA 01"/>
    <x v="7"/>
    <x v="7"/>
    <d v="1901-08-22T00:00:00"/>
    <n v="90"/>
    <x v="2"/>
    <s v="CA1014KS112"/>
    <s v="22/08/2023"/>
    <s v="00:00:00"/>
    <s v="22/08/2023"/>
    <s v="23:59:59"/>
    <n v="23.999999999999996"/>
    <n v="0"/>
    <n v="0"/>
    <n v="0"/>
    <n v="0"/>
    <n v="0"/>
    <n v="0"/>
    <n v="23.999999999999996"/>
    <n v="3.8055555555555558"/>
    <n v="3.8055555555555558"/>
    <n v="0"/>
    <n v="20.194444444444443"/>
    <n v="20.194444444444443"/>
    <n v="15.647499999999999"/>
    <n v="4.5469444444444438"/>
    <n v="0"/>
    <n v="0"/>
    <n v="0"/>
    <n v="100"/>
    <n v="84.143518518518519"/>
    <n v="84.143518518518519"/>
    <n v="100"/>
    <n v="0"/>
    <n v="0"/>
    <n v="0"/>
    <n v="0.22515818431911966"/>
    <n v="0"/>
    <n v="20.194444444444443"/>
    <n v="0"/>
    <n v="20.194444444444443"/>
    <n v="0"/>
    <n v="0"/>
    <n v="0"/>
    <n v="14923.449000000001"/>
    <s v="Tonelada métrica"/>
    <n v="738.98784594222855"/>
    <n v="0"/>
    <s v="Oficializado"/>
  </r>
  <r>
    <x v="34"/>
    <s v="FROTA 01"/>
    <x v="7"/>
    <x v="7"/>
    <d v="1901-08-22T00:00:00"/>
    <n v="90"/>
    <x v="3"/>
    <s v="CA1014KS113"/>
    <s v="22/08/2023"/>
    <s v="00:00:00"/>
    <s v="22/08/2023"/>
    <s v="23:59:59"/>
    <n v="23.999999999999996"/>
    <n v="0"/>
    <n v="0"/>
    <n v="0"/>
    <n v="0"/>
    <n v="0"/>
    <n v="0"/>
    <n v="23.999999999999996"/>
    <n v="3.6680555555555561"/>
    <n v="3.6680555555555561"/>
    <n v="0"/>
    <n v="20.331944444444442"/>
    <n v="20.331944444444442"/>
    <n v="16.832499999999996"/>
    <n v="3.4994444444444448"/>
    <n v="0"/>
    <n v="0"/>
    <n v="0"/>
    <n v="100"/>
    <n v="84.71643518518519"/>
    <n v="84.71643518518519"/>
    <n v="100"/>
    <n v="0"/>
    <n v="0"/>
    <n v="0"/>
    <n v="0.17211558166541435"/>
    <n v="0"/>
    <n v="20.331944444444442"/>
    <n v="0"/>
    <n v="20.331944444444442"/>
    <n v="0"/>
    <n v="0"/>
    <n v="0"/>
    <n v="18452.806"/>
    <s v="Tonelada métrica"/>
    <n v="907.57704214768796"/>
    <n v="0"/>
    <s v="Oficializado"/>
  </r>
  <r>
    <x v="34"/>
    <s v="FROTA 01"/>
    <x v="7"/>
    <x v="7"/>
    <d v="1901-08-22T00:00:00"/>
    <n v="90"/>
    <x v="4"/>
    <s v="CA1014KS114"/>
    <s v="22/08/2023"/>
    <s v="00:00:00"/>
    <s v="22/08/2023"/>
    <s v="23:59:59"/>
    <n v="23.999999999999996"/>
    <n v="3.7205555555555554"/>
    <n v="0"/>
    <n v="0"/>
    <n v="3.7205555555555554"/>
    <n v="3.7205555555555554"/>
    <n v="0"/>
    <n v="20.27944444444444"/>
    <n v="4.2294444444444439"/>
    <n v="4.2294444444444439"/>
    <n v="0"/>
    <n v="16.049999999999997"/>
    <n v="16.049999999999997"/>
    <n v="14.084999999999999"/>
    <n v="1.9650000000000003"/>
    <n v="0"/>
    <n v="0"/>
    <n v="0"/>
    <n v="84.497685185185176"/>
    <n v="79.144179930416684"/>
    <n v="66.875"/>
    <n v="100"/>
    <n v="0"/>
    <n v="0"/>
    <n v="0"/>
    <n v="0.12242990654205611"/>
    <n v="0"/>
    <n v="16.049999999999997"/>
    <n v="0"/>
    <n v="16.049999999999997"/>
    <n v="3.7205555555555554"/>
    <n v="1"/>
    <n v="1"/>
    <n v="23423.931"/>
    <s v="Tonelada métrica"/>
    <n v="1459.4349532710289"/>
    <n v="0"/>
    <s v="Oficializado"/>
  </r>
  <r>
    <x v="34"/>
    <s v="FROTA 01"/>
    <x v="7"/>
    <x v="7"/>
    <d v="1901-08-22T00:00:00"/>
    <n v="90"/>
    <x v="5"/>
    <s v="CA1014KS115"/>
    <s v="22/08/2023"/>
    <s v="00:00:00"/>
    <s v="22/08/2023"/>
    <s v="23:59:59"/>
    <n v="24"/>
    <n v="0"/>
    <n v="0"/>
    <n v="0"/>
    <n v="0"/>
    <n v="0"/>
    <n v="0"/>
    <n v="24"/>
    <n v="3.9958333333333336"/>
    <n v="3.9958333333333336"/>
    <n v="0"/>
    <n v="20.004166666666666"/>
    <n v="20.004166666666666"/>
    <n v="16.656388888888888"/>
    <n v="3.347777777777778"/>
    <n v="0"/>
    <n v="0"/>
    <n v="0"/>
    <n v="100"/>
    <n v="83.350694444444443"/>
    <n v="83.350694444444443"/>
    <n v="100"/>
    <n v="0"/>
    <n v="0"/>
    <n v="0"/>
    <n v="0.16735402346733322"/>
    <n v="0"/>
    <n v="20.004166666666666"/>
    <n v="0"/>
    <n v="20.004166666666666"/>
    <n v="0"/>
    <n v="0"/>
    <n v="0"/>
    <n v="15290.376"/>
    <s v="Tonelada métrica"/>
    <n v="764.35955842532837"/>
    <n v="0"/>
    <s v="Oficializado"/>
  </r>
  <r>
    <x v="34"/>
    <s v="FROTA 01"/>
    <x v="7"/>
    <x v="7"/>
    <d v="1901-08-22T00:00:00"/>
    <n v="90"/>
    <x v="6"/>
    <s v="CA1014KS116"/>
    <s v="22/08/2023"/>
    <s v="00:00:00"/>
    <s v="22/08/2023"/>
    <s v="23:59:59"/>
    <n v="23.999999999999996"/>
    <n v="0"/>
    <n v="0"/>
    <n v="0"/>
    <n v="0"/>
    <n v="0"/>
    <n v="0"/>
    <n v="23.999999999999996"/>
    <n v="7.3147222222222226"/>
    <n v="7.3147222222222226"/>
    <n v="0"/>
    <n v="16.685277777777777"/>
    <n v="16.685277777777777"/>
    <n v="13.590555555555556"/>
    <n v="3.0947222222222224"/>
    <n v="0"/>
    <n v="0"/>
    <n v="0"/>
    <n v="100"/>
    <n v="69.521990740740748"/>
    <n v="69.521990740740748"/>
    <n v="100"/>
    <n v="0"/>
    <n v="0"/>
    <n v="0"/>
    <n v="0.18547621822298435"/>
    <n v="0"/>
    <n v="16.685277777777777"/>
    <n v="0"/>
    <n v="16.685277777777777"/>
    <n v="0"/>
    <n v="0"/>
    <n v="0"/>
    <n v="12215.662"/>
    <s v="Tonelada métrica"/>
    <n v="732.12218356168978"/>
    <n v="0"/>
    <s v="Oficializado"/>
  </r>
  <r>
    <x v="34"/>
    <s v="FROTA 01"/>
    <x v="7"/>
    <x v="7"/>
    <d v="1901-08-22T00:00:00"/>
    <n v="90"/>
    <x v="7"/>
    <s v="CA1014KS117"/>
    <s v="22/08/2023"/>
    <s v="00:00:00"/>
    <s v="22/08/2023"/>
    <s v="23:59:59"/>
    <n v="24"/>
    <n v="0.29805555555555557"/>
    <n v="0.29805555555555557"/>
    <n v="0"/>
    <n v="0"/>
    <n v="0"/>
    <n v="0"/>
    <n v="23.701944444444443"/>
    <n v="5.8472222222222232"/>
    <n v="5.8472222222222232"/>
    <n v="0"/>
    <n v="17.854722222222222"/>
    <n v="17.739999999999998"/>
    <n v="15.881944444444445"/>
    <n v="1.8580555555555556"/>
    <n v="0.11472222222222223"/>
    <n v="0"/>
    <n v="0.11472222222222223"/>
    <n v="98.758101851851848"/>
    <n v="75.330200288302649"/>
    <n v="74.394675925925924"/>
    <n v="98.358071920428458"/>
    <n v="0"/>
    <n v="0"/>
    <n v="1"/>
    <n v="0.10406521772951445"/>
    <n v="0"/>
    <n v="17.854722222222222"/>
    <n v="0.29805555555555557"/>
    <n v="17.854722222222222"/>
    <n v="0.29805555555555557"/>
    <n v="1"/>
    <n v="0"/>
    <n v="14383.002"/>
    <s v="Tonelada métrica"/>
    <n v="805.55730976865755"/>
    <n v="0"/>
    <s v="Oficializado"/>
  </r>
  <r>
    <x v="34"/>
    <s v="FROTA 01"/>
    <x v="7"/>
    <x v="7"/>
    <d v="1901-08-22T00:00:00"/>
    <n v="90"/>
    <x v="8"/>
    <s v="CA1014KS118"/>
    <s v="22/08/2023"/>
    <s v="00:00:00"/>
    <s v="22/08/2023"/>
    <s v="23:59:59"/>
    <n v="23.999999999999996"/>
    <n v="11.290277777777778"/>
    <n v="11.290277777777778"/>
    <n v="0"/>
    <n v="0"/>
    <n v="0"/>
    <n v="0"/>
    <n v="12.709722222222224"/>
    <n v="5.644166666666667"/>
    <n v="5.644166666666667"/>
    <n v="0"/>
    <n v="7.065555555555556"/>
    <n v="7.065555555555556"/>
    <n v="4.9408333333333339"/>
    <n v="2.1247222222222222"/>
    <n v="0"/>
    <n v="0"/>
    <n v="0"/>
    <n v="52.957175925925938"/>
    <n v="55.591738607802419"/>
    <n v="29.43981481481482"/>
    <n v="38.492153569104588"/>
    <n v="0"/>
    <n v="0"/>
    <n v="1"/>
    <n v="0.30071552130838181"/>
    <n v="0"/>
    <n v="7.065555555555556"/>
    <n v="11.290277777777778"/>
    <n v="7.065555555555556"/>
    <n v="11.290277777777778"/>
    <n v="1"/>
    <n v="0"/>
    <n v="4500.4480000000003"/>
    <s v="Tonelada métrica"/>
    <n v="636.95599937097086"/>
    <n v="0"/>
    <s v="Oficializado"/>
  </r>
  <r>
    <x v="34"/>
    <s v="FROTA 02"/>
    <x v="7"/>
    <x v="7"/>
    <d v="1901-08-22T00:00:00"/>
    <n v="90"/>
    <x v="9"/>
    <s v="CA1014KS119"/>
    <s v="22/08/2023"/>
    <s v="00:00:00"/>
    <s v="22/08/2023"/>
    <s v="23:59:59"/>
    <n v="23.999999999999996"/>
    <n v="0"/>
    <n v="0"/>
    <n v="0"/>
    <n v="0"/>
    <n v="0"/>
    <n v="0"/>
    <n v="23.999999999999996"/>
    <n v="4.2627777777777771"/>
    <n v="4.2627777777777771"/>
    <n v="0"/>
    <n v="19.737222222222218"/>
    <n v="19.737222222222218"/>
    <n v="16.029444444444444"/>
    <n v="3.7077777777777778"/>
    <n v="0"/>
    <n v="0"/>
    <n v="0"/>
    <n v="100"/>
    <n v="82.238425925925924"/>
    <n v="82.238425925925924"/>
    <n v="100"/>
    <n v="0"/>
    <n v="0"/>
    <n v="0"/>
    <n v="0.18785712275171002"/>
    <n v="0"/>
    <n v="19.737222222222218"/>
    <n v="0"/>
    <n v="19.737222222222218"/>
    <n v="0"/>
    <n v="0"/>
    <n v="0"/>
    <n v="12889.611000000001"/>
    <s v="Tonelada métrica"/>
    <n v="653.06104652799297"/>
    <n v="0"/>
    <s v="Oficializado"/>
  </r>
  <r>
    <x v="34"/>
    <s v="FROTA 02"/>
    <x v="7"/>
    <x v="7"/>
    <d v="1901-08-22T00:00:00"/>
    <n v="90"/>
    <x v="10"/>
    <s v="CA1014KS120"/>
    <s v="22/08/2023"/>
    <s v="00:00:00"/>
    <s v="22/08/2023"/>
    <s v="23:59:59"/>
    <n v="24"/>
    <n v="4.1888888888888891"/>
    <n v="4.1888888888888891"/>
    <n v="0"/>
    <n v="0"/>
    <n v="0"/>
    <n v="0"/>
    <n v="19.81111111111111"/>
    <n v="4.5452777777777778"/>
    <n v="4.5452777777777778"/>
    <n v="0"/>
    <n v="15.265833333333333"/>
    <n v="15.265833333333333"/>
    <n v="12.325833333333332"/>
    <n v="2.9400000000000004"/>
    <n v="0"/>
    <n v="0"/>
    <n v="0"/>
    <n v="82.546296296296291"/>
    <n v="77.056926528323061"/>
    <n v="63.607638888888886"/>
    <n v="78.468523780287555"/>
    <n v="0"/>
    <n v="0"/>
    <n v="1"/>
    <n v="0.19258693160106996"/>
    <n v="0"/>
    <n v="15.265833333333333"/>
    <n v="4.1888888888888891"/>
    <n v="15.265833333333333"/>
    <n v="4.1888888888888891"/>
    <n v="1"/>
    <n v="0"/>
    <n v="9997.2999999999993"/>
    <s v="Tonelada métrica"/>
    <n v="654.88072493039977"/>
    <n v="0"/>
    <s v="Oficializado"/>
  </r>
  <r>
    <x v="34"/>
    <s v="FROTA 02"/>
    <x v="7"/>
    <x v="7"/>
    <d v="1901-08-22T00:00:00"/>
    <n v="90"/>
    <x v="11"/>
    <s v="CA1014KS121"/>
    <s v="22/08/2023"/>
    <s v="00:00:00"/>
    <s v="22/08/2023"/>
    <s v="23:59:59"/>
    <n v="24"/>
    <n v="0"/>
    <n v="0"/>
    <n v="0"/>
    <n v="0"/>
    <n v="0"/>
    <n v="0"/>
    <n v="24"/>
    <n v="5.5094444444444441"/>
    <n v="5.5094444444444441"/>
    <n v="0"/>
    <n v="18.490555555555552"/>
    <n v="18.490555555555552"/>
    <n v="14.95638888888889"/>
    <n v="3.5341666666666667"/>
    <n v="0"/>
    <n v="0"/>
    <n v="0"/>
    <n v="100"/>
    <n v="77.043981481481467"/>
    <n v="77.043981481481467"/>
    <n v="100"/>
    <n v="0"/>
    <n v="0"/>
    <n v="0"/>
    <n v="0.19113361175374818"/>
    <n v="0"/>
    <n v="18.490555555555552"/>
    <n v="0"/>
    <n v="18.490555555555552"/>
    <n v="0"/>
    <n v="0"/>
    <n v="0"/>
    <n v="23719.357"/>
    <s v="Tonelada métrica"/>
    <n v="1282.7822792416546"/>
    <n v="0"/>
    <s v="Oficializado"/>
  </r>
  <r>
    <x v="34"/>
    <s v="FROTA 02"/>
    <x v="7"/>
    <x v="7"/>
    <d v="1901-08-22T00:00:00"/>
    <n v="90"/>
    <x v="12"/>
    <s v="CA1014KS122"/>
    <s v="22/08/2023"/>
    <s v="00:00:00"/>
    <s v="22/08/2023"/>
    <s v="23:59:59"/>
    <n v="24.000000000000004"/>
    <n v="0"/>
    <n v="0"/>
    <n v="0"/>
    <n v="0"/>
    <n v="0"/>
    <n v="0"/>
    <n v="24.000000000000004"/>
    <n v="4.1644444444444435"/>
    <n v="4.1644444444444435"/>
    <n v="0"/>
    <n v="19.835555555555555"/>
    <n v="19.835555555555555"/>
    <n v="16.169444444444444"/>
    <n v="3.6661111111111113"/>
    <n v="0"/>
    <n v="0"/>
    <n v="0"/>
    <n v="100"/>
    <n v="82.648148148148138"/>
    <n v="82.648148148148138"/>
    <n v="100"/>
    <n v="0"/>
    <n v="0"/>
    <n v="0"/>
    <n v="0.18482522966614387"/>
    <n v="0"/>
    <n v="19.835555555555555"/>
    <n v="0"/>
    <n v="19.835555555555555"/>
    <n v="0"/>
    <n v="0"/>
    <n v="0"/>
    <n v="12622.21"/>
    <s v="Tonelada métrica"/>
    <n v="636.34265068339664"/>
    <n v="0"/>
    <s v="Oficializado"/>
  </r>
  <r>
    <x v="34"/>
    <s v="FROTA 02"/>
    <x v="7"/>
    <x v="7"/>
    <d v="1901-08-22T00:00:00"/>
    <n v="90"/>
    <x v="13"/>
    <s v="CA1014KS123"/>
    <s v="22/08/2023"/>
    <s v="00:00:00"/>
    <s v="22/08/2023"/>
    <s v="23:59:59"/>
    <n v="24"/>
    <n v="0"/>
    <n v="0"/>
    <n v="0"/>
    <n v="0"/>
    <n v="0"/>
    <n v="0"/>
    <n v="24"/>
    <n v="4.7738888888888891"/>
    <n v="4.7738888888888891"/>
    <n v="0"/>
    <n v="19.226111111111109"/>
    <n v="19.226111111111109"/>
    <n v="15.441388888888891"/>
    <n v="3.7847222222222219"/>
    <n v="0"/>
    <n v="0"/>
    <n v="0"/>
    <n v="100"/>
    <n v="80.108796296296291"/>
    <n v="80.108796296296291"/>
    <n v="100"/>
    <n v="0"/>
    <n v="0"/>
    <n v="0"/>
    <n v="0.19685323778426331"/>
    <n v="0"/>
    <n v="19.226111111111109"/>
    <n v="0"/>
    <n v="19.226111111111109"/>
    <n v="0"/>
    <n v="0"/>
    <n v="0"/>
    <n v="12955.352000000001"/>
    <s v="Tonelada métrica"/>
    <n v="673.84152339122159"/>
    <n v="0"/>
    <s v="Oficializado"/>
  </r>
  <r>
    <x v="34"/>
    <s v="FROTA 01"/>
    <x v="7"/>
    <x v="7"/>
    <d v="1901-08-23T00:00:00"/>
    <n v="90"/>
    <x v="0"/>
    <s v="CA1014KS110"/>
    <s v="23/08/2023"/>
    <s v="00:00:00"/>
    <s v="23/08/2023"/>
    <s v="23:59:59"/>
    <n v="24.000000000000004"/>
    <n v="0.41249999999999998"/>
    <n v="0.41249999999999998"/>
    <n v="0"/>
    <n v="0"/>
    <n v="0"/>
    <n v="0"/>
    <n v="23.587500000000002"/>
    <n v="6.1583333333333332"/>
    <n v="6.1583333333333332"/>
    <n v="0"/>
    <n v="17.429166666666667"/>
    <n v="17.429166666666667"/>
    <n v="15.840555555555556"/>
    <n v="1.5886111111111112"/>
    <n v="0"/>
    <n v="0"/>
    <n v="0"/>
    <n v="98.28125"/>
    <n v="73.891538597420947"/>
    <n v="72.621527777777771"/>
    <n v="97.687996263428303"/>
    <n v="0"/>
    <n v="0"/>
    <n v="1"/>
    <n v="9.114670491672644E-2"/>
    <n v="0"/>
    <n v="17.429166666666667"/>
    <n v="0.41249999999999998"/>
    <n v="17.429166666666667"/>
    <n v="0.41249999999999998"/>
    <n v="1"/>
    <n v="0"/>
    <n v="11775.076999999999"/>
    <s v="Tonelada métrica"/>
    <n v="675.5960984939037"/>
    <n v="0"/>
    <s v="Oficializado"/>
  </r>
  <r>
    <x v="34"/>
    <s v="FROTA 01"/>
    <x v="7"/>
    <x v="7"/>
    <d v="1901-08-23T00:00:00"/>
    <n v="90"/>
    <x v="1"/>
    <s v="CA1014KS111"/>
    <s v="23/08/2023"/>
    <s v="00:00:00"/>
    <s v="23/08/2023"/>
    <s v="23:59:59"/>
    <n v="24"/>
    <n v="10.613055555555555"/>
    <n v="0"/>
    <n v="10.613055555555555"/>
    <n v="0"/>
    <n v="0"/>
    <n v="0"/>
    <n v="13.386944444444445"/>
    <n v="2.7680555555555557"/>
    <n v="2.7680555555555557"/>
    <n v="0"/>
    <n v="10.61888888888889"/>
    <n v="10.61888888888889"/>
    <n v="8.8936111111111096"/>
    <n v="1.7252777777777779"/>
    <n v="0"/>
    <n v="0"/>
    <n v="0"/>
    <n v="55.778935185185183"/>
    <n v="79.32272321706472"/>
    <n v="44.245370370370374"/>
    <n v="100"/>
    <n v="0"/>
    <n v="0"/>
    <n v="0"/>
    <n v="0.16247253322172231"/>
    <n v="0"/>
    <n v="10.61888888888889"/>
    <n v="0"/>
    <n v="10.61888888888889"/>
    <n v="0"/>
    <n v="0"/>
    <n v="0"/>
    <n v="7878.2610000000004"/>
    <s v="Tonelada métrica"/>
    <n v="741.91010777440613"/>
    <n v="0"/>
    <s v="Oficializado"/>
  </r>
  <r>
    <x v="34"/>
    <s v="FROTA 01"/>
    <x v="7"/>
    <x v="7"/>
    <d v="1901-08-23T00:00:00"/>
    <n v="90"/>
    <x v="2"/>
    <s v="CA1014KS112"/>
    <s v="23/08/2023"/>
    <s v="00:00:00"/>
    <s v="23/08/2023"/>
    <s v="23:59:59"/>
    <n v="24.000000000000004"/>
    <n v="1.0486111111111112"/>
    <n v="0"/>
    <n v="0"/>
    <n v="1.0486111111111112"/>
    <n v="1.0486111111111112"/>
    <n v="0"/>
    <n v="22.951388888888889"/>
    <n v="4.7297222222222226"/>
    <n v="4.7297222222222226"/>
    <n v="0"/>
    <n v="18.221666666666664"/>
    <n v="18.221666666666664"/>
    <n v="14.376666666666665"/>
    <n v="3.8450000000000002"/>
    <n v="0"/>
    <n v="0"/>
    <n v="0"/>
    <n v="95.630787037037024"/>
    <n v="79.392435703479563"/>
    <n v="75.923611111111086"/>
    <n v="100"/>
    <n v="0"/>
    <n v="0"/>
    <n v="0"/>
    <n v="0.21101253086984365"/>
    <n v="0"/>
    <n v="18.221666666666664"/>
    <n v="0"/>
    <n v="18.221666666666664"/>
    <n v="1.0486111111111112"/>
    <n v="1"/>
    <n v="1"/>
    <n v="11483.526"/>
    <s v="Tonelada métrica"/>
    <n v="630.21271380225028"/>
    <n v="0"/>
    <s v="Oficializado"/>
  </r>
  <r>
    <x v="34"/>
    <s v="FROTA 01"/>
    <x v="7"/>
    <x v="7"/>
    <d v="1901-08-23T00:00:00"/>
    <n v="90"/>
    <x v="3"/>
    <s v="CA1014KS113"/>
    <s v="23/08/2023"/>
    <s v="00:00:00"/>
    <s v="23/08/2023"/>
    <s v="23:59:59"/>
    <n v="24"/>
    <n v="0"/>
    <n v="0"/>
    <n v="0"/>
    <n v="0"/>
    <n v="0"/>
    <n v="0"/>
    <n v="24"/>
    <n v="4.7044444444444444"/>
    <n v="4.7044444444444444"/>
    <n v="0"/>
    <n v="19.295555555555556"/>
    <n v="19.295555555555556"/>
    <n v="16.428333333333335"/>
    <n v="2.8672222222222223"/>
    <n v="0"/>
    <n v="0"/>
    <n v="0"/>
    <n v="100"/>
    <n v="80.398148148148152"/>
    <n v="80.398148148148152"/>
    <n v="100"/>
    <n v="0"/>
    <n v="0"/>
    <n v="0"/>
    <n v="0.148594955660486"/>
    <n v="0"/>
    <n v="19.295555555555556"/>
    <n v="0"/>
    <n v="19.295555555555556"/>
    <n v="0"/>
    <n v="0"/>
    <n v="0"/>
    <n v="13390.885"/>
    <s v="Tonelada métrica"/>
    <n v="693.98805136473561"/>
    <n v="0"/>
    <s v="Oficializado"/>
  </r>
  <r>
    <x v="34"/>
    <s v="FROTA 01"/>
    <x v="7"/>
    <x v="7"/>
    <d v="1901-08-23T00:00:00"/>
    <n v="90"/>
    <x v="4"/>
    <s v="CA1014KS114"/>
    <s v="23/08/2023"/>
    <s v="00:00:00"/>
    <s v="23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4"/>
    <s v="FROTA 01"/>
    <x v="7"/>
    <x v="7"/>
    <d v="1901-08-23T00:00:00"/>
    <n v="90"/>
    <x v="5"/>
    <s v="CA1014KS115"/>
    <s v="23/08/2023"/>
    <s v="00:00:00"/>
    <s v="23/08/2023"/>
    <s v="23:59:59"/>
    <n v="24.000000000000004"/>
    <n v="0"/>
    <n v="0"/>
    <n v="0"/>
    <n v="0"/>
    <n v="0"/>
    <n v="0"/>
    <n v="24.000000000000004"/>
    <n v="3.8038888888888884"/>
    <n v="3.8038888888888884"/>
    <n v="0"/>
    <n v="20.196111111111108"/>
    <n v="20.196111111111108"/>
    <n v="14.782777777777776"/>
    <n v="5.4133333333333331"/>
    <n v="0"/>
    <n v="0"/>
    <n v="0"/>
    <n v="100"/>
    <n v="84.150462962962933"/>
    <n v="84.150462962962933"/>
    <n v="100"/>
    <n v="0"/>
    <n v="0"/>
    <n v="0"/>
    <n v="0.2680384012323605"/>
    <n v="0"/>
    <n v="20.196111111111108"/>
    <n v="0"/>
    <n v="20.196111111111108"/>
    <n v="0"/>
    <n v="0"/>
    <n v="0"/>
    <n v="14118.601000000001"/>
    <s v="Tonelada métrica"/>
    <n v="699.07522900448384"/>
    <n v="0"/>
    <s v="Oficializado"/>
  </r>
  <r>
    <x v="34"/>
    <s v="FROTA 01"/>
    <x v="7"/>
    <x v="7"/>
    <d v="1901-08-23T00:00:00"/>
    <n v="90"/>
    <x v="6"/>
    <s v="CA1014KS116"/>
    <s v="23/08/2023"/>
    <s v="00:00:00"/>
    <s v="23/08/2023"/>
    <s v="23:59:59"/>
    <n v="24.000000000000004"/>
    <n v="0"/>
    <n v="0"/>
    <n v="0"/>
    <n v="0"/>
    <n v="0"/>
    <n v="0"/>
    <n v="24.000000000000004"/>
    <n v="4.4997222222222231"/>
    <n v="4.4997222222222231"/>
    <n v="0"/>
    <n v="19.500277777777782"/>
    <n v="19.500277777777782"/>
    <n v="15.199444444444444"/>
    <n v="4.3008333333333342"/>
    <n v="0"/>
    <n v="0"/>
    <n v="0"/>
    <n v="100"/>
    <n v="81.251157407407419"/>
    <n v="81.251157407407419"/>
    <n v="100"/>
    <n v="0"/>
    <n v="0"/>
    <n v="0"/>
    <n v="0.22055241378327944"/>
    <n v="0"/>
    <n v="19.500277777777782"/>
    <n v="0"/>
    <n v="19.500277777777782"/>
    <n v="0"/>
    <n v="0"/>
    <n v="0"/>
    <n v="20207.159"/>
    <s v="Tonelada métrica"/>
    <n v="1036.2498027093634"/>
    <n v="0"/>
    <s v="Oficializado"/>
  </r>
  <r>
    <x v="34"/>
    <s v="FROTA 01"/>
    <x v="7"/>
    <x v="7"/>
    <d v="1901-08-23T00:00:00"/>
    <n v="90"/>
    <x v="7"/>
    <s v="CA1014KS117"/>
    <s v="23/08/2023"/>
    <s v="00:00:00"/>
    <s v="23/08/2023"/>
    <s v="23:59:59"/>
    <n v="23.999999999999993"/>
    <n v="10.274166666666668"/>
    <n v="4.7141666666666673"/>
    <n v="0"/>
    <n v="5.56"/>
    <n v="0"/>
    <n v="5.56"/>
    <n v="13.72583333333333"/>
    <n v="4.8741666666666656"/>
    <n v="4.8741666666666656"/>
    <n v="0"/>
    <n v="8.8516666666666648"/>
    <n v="8.8516666666666648"/>
    <n v="7.6333333333333329"/>
    <n v="1.2183333333333333"/>
    <n v="0"/>
    <n v="0"/>
    <n v="0"/>
    <n v="57.190972222222229"/>
    <n v="64.489102058162828"/>
    <n v="36.88194444444445"/>
    <n v="65.249708213035191"/>
    <n v="0"/>
    <n v="0"/>
    <n v="1"/>
    <n v="0.1376388627377142"/>
    <n v="0"/>
    <n v="8.8516666666666648"/>
    <n v="4.7141666666666673"/>
    <n v="4.4258333333333324"/>
    <n v="5.1370833333333339"/>
    <n v="2"/>
    <n v="0.54116311136345197"/>
    <n v="7569.0330000000004"/>
    <s v="Tonelada métrica"/>
    <n v="855.09693089813663"/>
    <n v="0"/>
    <s v="Oficializado"/>
  </r>
  <r>
    <x v="34"/>
    <s v="FROTA 01"/>
    <x v="7"/>
    <x v="7"/>
    <d v="1901-08-23T00:00:00"/>
    <n v="90"/>
    <x v="8"/>
    <s v="CA1014KS118"/>
    <s v="23/08/2023"/>
    <s v="00:00:00"/>
    <s v="23/08/2023"/>
    <s v="23:59:59"/>
    <n v="24"/>
    <n v="0"/>
    <n v="0"/>
    <n v="0"/>
    <n v="0"/>
    <n v="0"/>
    <n v="0"/>
    <n v="24"/>
    <n v="3.7250000000000001"/>
    <n v="3.7250000000000001"/>
    <n v="0"/>
    <n v="20.274999999999999"/>
    <n v="20.274999999999999"/>
    <n v="16.66138888888889"/>
    <n v="3.6136111111111111"/>
    <n v="0"/>
    <n v="0"/>
    <n v="0"/>
    <n v="100"/>
    <n v="84.479166666666657"/>
    <n v="84.479166666666657"/>
    <n v="100"/>
    <n v="0"/>
    <n v="0"/>
    <n v="0"/>
    <n v="0.17822989450609675"/>
    <n v="0"/>
    <n v="20.274999999999999"/>
    <n v="0"/>
    <n v="20.274999999999999"/>
    <n v="0"/>
    <n v="0"/>
    <n v="0"/>
    <n v="14893.178"/>
    <s v="Tonelada métrica"/>
    <n v="734.55871763255243"/>
    <n v="0"/>
    <s v="Oficializado"/>
  </r>
  <r>
    <x v="34"/>
    <s v="FROTA 02"/>
    <x v="7"/>
    <x v="7"/>
    <d v="1901-08-23T00:00:00"/>
    <n v="90"/>
    <x v="9"/>
    <s v="CA1014KS119"/>
    <s v="23/08/2023"/>
    <s v="00:00:00"/>
    <s v="23/08/2023"/>
    <s v="23:59:59"/>
    <n v="24"/>
    <n v="4.5319444444444441"/>
    <n v="0.56111111111111112"/>
    <n v="0"/>
    <n v="3.9708333333333332"/>
    <n v="3.9708333333333332"/>
    <n v="0"/>
    <n v="19.468055555555555"/>
    <n v="4.801388888888888"/>
    <n v="4.801388888888888"/>
    <n v="0"/>
    <n v="14.666666666666668"/>
    <n v="14.666666666666668"/>
    <n v="11.920555555555556"/>
    <n v="2.7461111111111114"/>
    <n v="0"/>
    <n v="0"/>
    <n v="0"/>
    <n v="81.116898148148138"/>
    <n v="75.337090675608195"/>
    <n v="61.111111111111114"/>
    <n v="96.315213425757022"/>
    <n v="0"/>
    <n v="0"/>
    <n v="1"/>
    <n v="0.18723484848484848"/>
    <n v="0"/>
    <n v="14.666666666666668"/>
    <n v="0.56111111111111112"/>
    <n v="7.3333333333333339"/>
    <n v="2.2659722222222221"/>
    <n v="2"/>
    <n v="0.87618755746245791"/>
    <n v="11661.665999999999"/>
    <s v="Tonelada métrica"/>
    <n v="795.11359090909116"/>
    <n v="0"/>
    <s v="Oficializado"/>
  </r>
  <r>
    <x v="34"/>
    <s v="FROTA 02"/>
    <x v="7"/>
    <x v="7"/>
    <d v="1901-08-23T00:00:00"/>
    <n v="90"/>
    <x v="10"/>
    <s v="CA1014KS120"/>
    <s v="23/08/2023"/>
    <s v="00:00:00"/>
    <s v="23/08/2023"/>
    <s v="23:59:59"/>
    <n v="23.999999999999996"/>
    <n v="0"/>
    <n v="0"/>
    <n v="0"/>
    <n v="0"/>
    <n v="0"/>
    <n v="0"/>
    <n v="23.999999999999996"/>
    <n v="5.5633333333333326"/>
    <n v="5.5633333333333326"/>
    <n v="0"/>
    <n v="18.436666666666667"/>
    <n v="18.436666666666667"/>
    <n v="14.759722222222225"/>
    <n v="3.6769444444444446"/>
    <n v="0"/>
    <n v="0"/>
    <n v="0"/>
    <n v="100"/>
    <n v="76.819444444444457"/>
    <n v="76.819444444444457"/>
    <n v="100"/>
    <n v="0"/>
    <n v="0"/>
    <n v="0"/>
    <n v="0.19943650937142168"/>
    <n v="0"/>
    <n v="18.436666666666667"/>
    <n v="0"/>
    <n v="18.436666666666667"/>
    <n v="0"/>
    <n v="0"/>
    <n v="0"/>
    <n v="10680.066999999999"/>
    <s v="Tonelada métrica"/>
    <n v="579.28405351654328"/>
    <n v="0"/>
    <s v="Oficializado"/>
  </r>
  <r>
    <x v="34"/>
    <s v="FROTA 02"/>
    <x v="7"/>
    <x v="7"/>
    <d v="1901-08-23T00:00:00"/>
    <n v="90"/>
    <x v="11"/>
    <s v="CA1014KS121"/>
    <s v="23/08/2023"/>
    <s v="00:00:00"/>
    <s v="23/08/2023"/>
    <s v="23:59:59"/>
    <n v="24.000000000000004"/>
    <n v="0"/>
    <n v="0"/>
    <n v="0"/>
    <n v="0"/>
    <n v="0"/>
    <n v="0"/>
    <n v="24.000000000000004"/>
    <n v="6.934166666666667"/>
    <n v="6.934166666666667"/>
    <n v="0"/>
    <n v="17.065833333333334"/>
    <n v="17.065833333333334"/>
    <n v="14.417222222222222"/>
    <n v="2.6486111111111108"/>
    <n v="0"/>
    <n v="0"/>
    <n v="0"/>
    <n v="100"/>
    <n v="71.107638888888886"/>
    <n v="71.107638888888886"/>
    <n v="100"/>
    <n v="0"/>
    <n v="0"/>
    <n v="0"/>
    <n v="0.15519963539886386"/>
    <n v="0"/>
    <n v="17.065833333333334"/>
    <n v="0"/>
    <n v="17.065833333333334"/>
    <n v="0"/>
    <n v="0"/>
    <n v="0"/>
    <n v="16439.602999999999"/>
    <s v="Tonelada métrica"/>
    <n v="963.30502465940731"/>
    <n v="0"/>
    <s v="Oficializado"/>
  </r>
  <r>
    <x v="34"/>
    <s v="FROTA 02"/>
    <x v="7"/>
    <x v="7"/>
    <d v="1901-08-23T00:00:00"/>
    <n v="90"/>
    <x v="12"/>
    <s v="CA1014KS122"/>
    <s v="23/08/2023"/>
    <s v="00:00:00"/>
    <s v="23/08/2023"/>
    <s v="23:59:59"/>
    <n v="24"/>
    <n v="0"/>
    <n v="0"/>
    <n v="0"/>
    <n v="0"/>
    <n v="0"/>
    <n v="0"/>
    <n v="24"/>
    <n v="7.9836111111111103"/>
    <n v="7.9836111111111103"/>
    <n v="0"/>
    <n v="16.016388888888887"/>
    <n v="15.9725"/>
    <n v="14.708333333333334"/>
    <n v="1.2641666666666667"/>
    <n v="4.3888888888888887E-2"/>
    <n v="0"/>
    <n v="4.3888888888888887E-2"/>
    <n v="100"/>
    <n v="66.734953703703695"/>
    <n v="66.734953703703695"/>
    <n v="100"/>
    <n v="0"/>
    <n v="0"/>
    <n v="0"/>
    <n v="7.8929568670979389E-2"/>
    <n v="0"/>
    <n v="16.016388888888887"/>
    <n v="0"/>
    <n v="16.016388888888887"/>
    <n v="0"/>
    <n v="0"/>
    <n v="0"/>
    <n v="22761.238000000001"/>
    <s v="Tonelada métrica"/>
    <n v="1421.1217121351383"/>
    <n v="0"/>
    <s v="Oficializado"/>
  </r>
  <r>
    <x v="34"/>
    <s v="FROTA 02"/>
    <x v="7"/>
    <x v="7"/>
    <d v="1901-08-23T00:00:00"/>
    <n v="90"/>
    <x v="13"/>
    <s v="CA1014KS123"/>
    <s v="23/08/2023"/>
    <s v="00:00:00"/>
    <s v="23/08/2023"/>
    <s v="23:59:59"/>
    <n v="24"/>
    <n v="0"/>
    <n v="0"/>
    <n v="0"/>
    <n v="0"/>
    <n v="0"/>
    <n v="0"/>
    <n v="24"/>
    <n v="5.6258333333333335"/>
    <n v="5.6258333333333335"/>
    <n v="0"/>
    <n v="18.374166666666667"/>
    <n v="18.339166666666667"/>
    <n v="15.197222222222225"/>
    <n v="3.1419444444444444"/>
    <n v="3.5000000000000003E-2"/>
    <n v="0"/>
    <n v="3.5000000000000003E-2"/>
    <n v="100"/>
    <n v="76.559027777777771"/>
    <n v="76.559027777777771"/>
    <n v="100"/>
    <n v="0"/>
    <n v="0"/>
    <n v="0"/>
    <n v="0.17099792885542806"/>
    <n v="0"/>
    <n v="18.374166666666667"/>
    <n v="0"/>
    <n v="18.374166666666667"/>
    <n v="0"/>
    <n v="0"/>
    <n v="0"/>
    <n v="17776.280999999999"/>
    <s v="Tonelada métrica"/>
    <n v="967.46052882216964"/>
    <n v="0"/>
    <s v="Oficializado"/>
  </r>
  <r>
    <x v="34"/>
    <s v="FROTA 01"/>
    <x v="7"/>
    <x v="7"/>
    <d v="1901-08-24T00:00:00"/>
    <n v="90"/>
    <x v="0"/>
    <s v="CA1014KS110"/>
    <s v="24/08/2023"/>
    <s v="00:00:00"/>
    <s v="24/08/2023"/>
    <s v="23:59:59"/>
    <n v="23.999999999999996"/>
    <n v="0"/>
    <n v="0"/>
    <n v="0"/>
    <n v="0"/>
    <n v="0"/>
    <n v="0"/>
    <n v="23.999999999999996"/>
    <n v="4.5027777777777782"/>
    <n v="4.5027777777777782"/>
    <n v="0"/>
    <n v="19.497222222222224"/>
    <n v="19.497222222222224"/>
    <n v="18.021388888888893"/>
    <n v="1.4758333333333333"/>
    <n v="0"/>
    <n v="0"/>
    <n v="0"/>
    <n v="100"/>
    <n v="81.238425925925938"/>
    <n v="81.238425925925938"/>
    <n v="100"/>
    <n v="0"/>
    <n v="0"/>
    <n v="0"/>
    <n v="7.5694543382248181E-2"/>
    <n v="0"/>
    <n v="19.497222222222224"/>
    <n v="0"/>
    <n v="19.497222222222224"/>
    <n v="0"/>
    <n v="0"/>
    <n v="0"/>
    <n v="17654.386999999999"/>
    <s v="Tonelada métrica"/>
    <n v="905.48216555064823"/>
    <n v="0"/>
    <s v="Oficializado"/>
  </r>
  <r>
    <x v="34"/>
    <s v="FROTA 01"/>
    <x v="7"/>
    <x v="7"/>
    <d v="1901-08-24T00:00:00"/>
    <n v="90"/>
    <x v="1"/>
    <s v="CA1014KS111"/>
    <s v="24/08/2023"/>
    <s v="00:00:00"/>
    <s v="24/08/2023"/>
    <s v="23:59:59"/>
    <n v="24.000000000000004"/>
    <n v="0"/>
    <n v="0"/>
    <n v="0"/>
    <n v="0"/>
    <n v="0"/>
    <n v="0"/>
    <n v="24.000000000000004"/>
    <n v="5.1272222222222226"/>
    <n v="5.1272222222222226"/>
    <n v="0"/>
    <n v="18.872777777777777"/>
    <n v="18.872777777777777"/>
    <n v="15.950833333333335"/>
    <n v="2.9219444444444447"/>
    <n v="0"/>
    <n v="0"/>
    <n v="0"/>
    <n v="100"/>
    <n v="78.636574074074062"/>
    <n v="78.636574074074062"/>
    <n v="100"/>
    <n v="0"/>
    <n v="0"/>
    <n v="0"/>
    <n v="0.15482323157987696"/>
    <n v="0"/>
    <n v="18.872777777777777"/>
    <n v="0"/>
    <n v="18.872777777777777"/>
    <n v="0"/>
    <n v="0"/>
    <n v="0"/>
    <n v="14537.811"/>
    <s v="Tonelada métrica"/>
    <n v="770.30584321921708"/>
    <n v="0"/>
    <s v="Oficializado"/>
  </r>
  <r>
    <x v="34"/>
    <s v="FROTA 01"/>
    <x v="7"/>
    <x v="7"/>
    <d v="1901-08-24T00:00:00"/>
    <n v="90"/>
    <x v="2"/>
    <s v="CA1014KS112"/>
    <s v="24/08/2023"/>
    <s v="00:00:00"/>
    <s v="24/08/2023"/>
    <s v="23:59:59"/>
    <n v="24"/>
    <n v="7.9572222222222218"/>
    <n v="0"/>
    <n v="0"/>
    <n v="7.9572222222222218"/>
    <n v="4.8191666666666659"/>
    <n v="3.1380555555555554"/>
    <n v="16.042777777777779"/>
    <n v="4.8663888888888884"/>
    <n v="4.8663888888888884"/>
    <n v="0"/>
    <n v="11.176388888888889"/>
    <n v="11.176388888888889"/>
    <n v="9.2449999999999992"/>
    <n v="1.9313888888888888"/>
    <n v="0"/>
    <n v="0"/>
    <n v="0"/>
    <n v="66.844907407407419"/>
    <n v="69.666170308550051"/>
    <n v="46.568287037037038"/>
    <n v="100"/>
    <n v="0"/>
    <n v="0"/>
    <n v="0"/>
    <n v="0.1728097427612775"/>
    <n v="0"/>
    <n v="11.176388888888889"/>
    <n v="0"/>
    <n v="3.725462962962963"/>
    <n v="2.6524074074074071"/>
    <n v="3"/>
    <n v="1"/>
    <n v="10084.064"/>
    <s v="Tonelada métrica"/>
    <n v="902.26495339878204"/>
    <n v="0"/>
    <s v="Oficializado"/>
  </r>
  <r>
    <x v="34"/>
    <s v="FROTA 01"/>
    <x v="7"/>
    <x v="7"/>
    <d v="1901-08-24T00:00:00"/>
    <n v="90"/>
    <x v="3"/>
    <s v="CA1014KS113"/>
    <s v="24/08/2023"/>
    <s v="00:00:00"/>
    <s v="24/08/2023"/>
    <s v="23:59:59"/>
    <n v="24"/>
    <n v="0"/>
    <n v="0"/>
    <n v="0"/>
    <n v="0"/>
    <n v="0"/>
    <n v="0"/>
    <n v="24"/>
    <n v="4.6333333333333329"/>
    <n v="4.6333333333333329"/>
    <n v="0"/>
    <n v="19.366666666666671"/>
    <n v="19.366666666666671"/>
    <n v="15.908055555555558"/>
    <n v="3.4586111111111113"/>
    <n v="0"/>
    <n v="0"/>
    <n v="0"/>
    <n v="100"/>
    <n v="80.694444444444457"/>
    <n v="80.694444444444457"/>
    <n v="100"/>
    <n v="0"/>
    <n v="0"/>
    <n v="0"/>
    <n v="0.17858577165806078"/>
    <n v="0"/>
    <n v="19.366666666666671"/>
    <n v="0"/>
    <n v="19.366666666666671"/>
    <n v="0"/>
    <n v="0"/>
    <n v="0"/>
    <n v="18895.358"/>
    <s v="Tonelada métrica"/>
    <n v="975.66392426850234"/>
    <n v="0"/>
    <s v="Oficializado"/>
  </r>
  <r>
    <x v="34"/>
    <s v="FROTA 01"/>
    <x v="7"/>
    <x v="7"/>
    <d v="1901-08-24T00:00:00"/>
    <n v="90"/>
    <x v="4"/>
    <s v="CA1014KS114"/>
    <s v="24/08/2023"/>
    <s v="00:00:00"/>
    <s v="24/08/2023"/>
    <s v="23:59:59"/>
    <n v="23.999999999999996"/>
    <n v="2.125"/>
    <n v="0"/>
    <n v="0"/>
    <n v="2.125"/>
    <n v="2.125"/>
    <n v="0"/>
    <n v="21.874999999999996"/>
    <n v="4.9463888888888894"/>
    <n v="4.9463888888888894"/>
    <n v="0"/>
    <n v="16.928611111111113"/>
    <n v="16.928611111111113"/>
    <n v="13.639444444444445"/>
    <n v="3.2891666666666666"/>
    <n v="0"/>
    <n v="0"/>
    <n v="0"/>
    <n v="91.145833333333343"/>
    <n v="77.38793650793653"/>
    <n v="70.535879629629648"/>
    <n v="100"/>
    <n v="0"/>
    <n v="0"/>
    <n v="0"/>
    <n v="0.19429630966640957"/>
    <n v="0"/>
    <n v="16.928611111111113"/>
    <n v="0"/>
    <n v="16.928611111111113"/>
    <n v="0"/>
    <n v="0"/>
    <n v="1"/>
    <n v="11288.008"/>
    <s v="Tonelada métrica"/>
    <n v="666.80059727942512"/>
    <n v="0"/>
    <s v="Oficializado"/>
  </r>
  <r>
    <x v="34"/>
    <s v="FROTA 01"/>
    <x v="7"/>
    <x v="7"/>
    <d v="1901-08-24T00:00:00"/>
    <n v="90"/>
    <x v="5"/>
    <s v="CA1014KS115"/>
    <s v="24/08/2023"/>
    <s v="00:00:00"/>
    <s v="24/08/2023"/>
    <s v="23:59:59"/>
    <n v="24"/>
    <n v="2.3938888888888887"/>
    <n v="2.3938888888888887"/>
    <n v="0"/>
    <n v="0"/>
    <n v="0"/>
    <n v="0"/>
    <n v="21.606111111111108"/>
    <n v="4.3436111111111106"/>
    <n v="4.3436111111111106"/>
    <n v="0"/>
    <n v="17.262500000000003"/>
    <n v="17.262500000000003"/>
    <n v="14.239166666666664"/>
    <n v="3.0233333333333334"/>
    <n v="0"/>
    <n v="0"/>
    <n v="0"/>
    <n v="90.025462962962948"/>
    <n v="79.896377053817105"/>
    <n v="71.927083333333343"/>
    <n v="87.821319050916443"/>
    <n v="0"/>
    <n v="0"/>
    <n v="1"/>
    <n v="0.17513878831764421"/>
    <n v="0"/>
    <n v="17.262500000000003"/>
    <n v="2.3938888888888887"/>
    <n v="17.262500000000003"/>
    <n v="2.3938888888888887"/>
    <n v="1"/>
    <n v="0"/>
    <n v="10179.755999999999"/>
    <s v="Tonelada métrica"/>
    <n v="589.7034612599565"/>
    <n v="0"/>
    <s v="Oficializado"/>
  </r>
  <r>
    <x v="34"/>
    <s v="FROTA 01"/>
    <x v="7"/>
    <x v="7"/>
    <d v="1901-08-24T00:00:00"/>
    <n v="90"/>
    <x v="6"/>
    <s v="CA1014KS116"/>
    <s v="24/08/2023"/>
    <s v="00:00:00"/>
    <s v="24/08/2023"/>
    <s v="23:59:59"/>
    <n v="24.000000000000004"/>
    <n v="0"/>
    <n v="0"/>
    <n v="0"/>
    <n v="0"/>
    <n v="0"/>
    <n v="0"/>
    <n v="24.000000000000004"/>
    <n v="4.0830555555555552"/>
    <n v="4.0830555555555552"/>
    <n v="0"/>
    <n v="19.916944444444447"/>
    <n v="19.916944444444447"/>
    <n v="15.663333333333332"/>
    <n v="4.2536111111111108"/>
    <n v="0"/>
    <n v="0"/>
    <n v="0"/>
    <n v="100"/>
    <n v="82.987268518518519"/>
    <n v="82.987268518518519"/>
    <n v="100"/>
    <n v="0"/>
    <n v="0"/>
    <n v="0"/>
    <n v="0.21356745373146815"/>
    <n v="0"/>
    <n v="19.916944444444447"/>
    <n v="0"/>
    <n v="19.916944444444447"/>
    <n v="0"/>
    <n v="0"/>
    <n v="0"/>
    <n v="11709.418"/>
    <s v="Tonelada métrica"/>
    <n v="587.91236942302078"/>
    <n v="0"/>
    <s v="Oficializado"/>
  </r>
  <r>
    <x v="34"/>
    <s v="FROTA 01"/>
    <x v="7"/>
    <x v="7"/>
    <d v="1901-08-24T00:00:00"/>
    <n v="90"/>
    <x v="7"/>
    <s v="CA1014KS117"/>
    <s v="24/08/2023"/>
    <s v="00:00:00"/>
    <s v="24/08/2023"/>
    <s v="23:59:59"/>
    <n v="24.000000000000004"/>
    <n v="0"/>
    <n v="0"/>
    <n v="0"/>
    <n v="0"/>
    <n v="0"/>
    <n v="0"/>
    <n v="24.000000000000004"/>
    <n v="5.1236111111111109"/>
    <n v="5.1236111111111109"/>
    <n v="0"/>
    <n v="18.876388888888894"/>
    <n v="18.876388888888894"/>
    <n v="16.811388888888892"/>
    <n v="2.0649999999999999"/>
    <n v="0"/>
    <n v="0"/>
    <n v="0"/>
    <n v="100"/>
    <n v="78.651620370370381"/>
    <n v="78.651620370370381"/>
    <n v="100"/>
    <n v="0"/>
    <n v="0"/>
    <n v="0"/>
    <n v="0.1093959237730851"/>
    <n v="0"/>
    <n v="18.876388888888894"/>
    <n v="0"/>
    <n v="18.876388888888894"/>
    <n v="0"/>
    <n v="0"/>
    <n v="0"/>
    <n v="13473.424000000001"/>
    <s v="Tonelada métrica"/>
    <n v="713.77126627915572"/>
    <n v="0"/>
    <s v="Oficializado"/>
  </r>
  <r>
    <x v="34"/>
    <s v="FROTA 01"/>
    <x v="7"/>
    <x v="7"/>
    <d v="1901-08-24T00:00:00"/>
    <n v="90"/>
    <x v="8"/>
    <s v="CA1014KS118"/>
    <s v="24/08/2023"/>
    <s v="00:00:00"/>
    <s v="24/08/2023"/>
    <s v="23:59:59"/>
    <n v="24"/>
    <n v="0.2038888888888889"/>
    <n v="0"/>
    <n v="0"/>
    <n v="0.2038888888888889"/>
    <n v="0.2038888888888889"/>
    <n v="0"/>
    <n v="23.796111111111109"/>
    <n v="4.269166666666667"/>
    <n v="4.269166666666667"/>
    <n v="0"/>
    <n v="19.526944444444442"/>
    <n v="19.509444444444444"/>
    <n v="16.539444444444445"/>
    <n v="2.9699999999999998"/>
    <n v="1.7500000000000002E-2"/>
    <n v="0"/>
    <n v="1.7500000000000002E-2"/>
    <n v="99.150462962962962"/>
    <n v="82.059393458314844"/>
    <n v="81.362268518518505"/>
    <n v="100"/>
    <n v="0"/>
    <n v="0"/>
    <n v="0"/>
    <n v="0.15209752905529397"/>
    <n v="0"/>
    <n v="19.526944444444442"/>
    <n v="0"/>
    <n v="19.526944444444442"/>
    <n v="0.2038888888888889"/>
    <n v="1"/>
    <n v="1"/>
    <n v="19087.148000000001"/>
    <s v="Tonelada métrica"/>
    <n v="977.47745707498268"/>
    <n v="0"/>
    <s v="Oficializado"/>
  </r>
  <r>
    <x v="34"/>
    <s v="FROTA 02"/>
    <x v="7"/>
    <x v="7"/>
    <d v="1901-08-24T00:00:00"/>
    <n v="90"/>
    <x v="9"/>
    <s v="CA1014KS119"/>
    <s v="24/08/2023"/>
    <s v="00:00:00"/>
    <s v="24/08/2023"/>
    <s v="23:59:59"/>
    <n v="24"/>
    <n v="20.408333333333331"/>
    <n v="0"/>
    <n v="0"/>
    <n v="20.408333333333331"/>
    <n v="20.408333333333331"/>
    <n v="0"/>
    <n v="3.5916666666666668"/>
    <n v="0"/>
    <n v="0"/>
    <n v="0"/>
    <n v="3.5916666666666668"/>
    <n v="3.5916666666666668"/>
    <n v="3.5916666666666668"/>
    <n v="0"/>
    <n v="0"/>
    <n v="0"/>
    <n v="0"/>
    <n v="14.965277777777777"/>
    <n v="100"/>
    <n v="14.965277777777777"/>
    <n v="100"/>
    <n v="0"/>
    <n v="0"/>
    <n v="0"/>
    <n v="0"/>
    <n v="0"/>
    <n v="3.5916666666666668"/>
    <n v="0"/>
    <n v="1.7958333333333334"/>
    <n v="10.204166666666666"/>
    <n v="2"/>
    <n v="1"/>
    <n v="0"/>
    <s v="Tonelada métrica"/>
    <n v="0"/>
    <n v="0"/>
    <s v="Oficializado"/>
  </r>
  <r>
    <x v="34"/>
    <s v="FROTA 02"/>
    <x v="7"/>
    <x v="7"/>
    <d v="1901-08-24T00:00:00"/>
    <n v="90"/>
    <x v="10"/>
    <s v="CA1014KS120"/>
    <s v="24/08/2023"/>
    <s v="00:00:00"/>
    <s v="24/08/2023"/>
    <s v="23:59:59"/>
    <n v="23.999999999999996"/>
    <n v="1.4894444444444443"/>
    <n v="1.2255555555555555"/>
    <n v="0"/>
    <n v="0.2638888888888889"/>
    <n v="0.2638888888888889"/>
    <n v="0"/>
    <n v="22.510555555555548"/>
    <n v="5.8949999999999996"/>
    <n v="5.8949999999999996"/>
    <n v="0"/>
    <n v="16.615555555555556"/>
    <n v="16.615555555555556"/>
    <n v="13.650000000000002"/>
    <n v="2.9655555555555551"/>
    <n v="0"/>
    <n v="0"/>
    <n v="0"/>
    <n v="93.793981481481467"/>
    <n v="73.812285594412515"/>
    <n v="69.231481481481495"/>
    <n v="93.130721803574772"/>
    <n v="0"/>
    <n v="0"/>
    <n v="1"/>
    <n v="0.17848067406713919"/>
    <n v="0"/>
    <n v="16.615555555555556"/>
    <n v="1.2255555555555555"/>
    <n v="8.3077777777777779"/>
    <n v="0.74472222222222217"/>
    <n v="2"/>
    <n v="0.17717269675494221"/>
    <n v="11790.617"/>
    <s v="Tonelada métrica"/>
    <n v="709.61316704560636"/>
    <n v="0"/>
    <s v="Oficializado"/>
  </r>
  <r>
    <x v="34"/>
    <s v="FROTA 02"/>
    <x v="7"/>
    <x v="7"/>
    <d v="1901-08-24T00:00:00"/>
    <n v="90"/>
    <x v="11"/>
    <s v="CA1014KS121"/>
    <s v="24/08/2023"/>
    <s v="00:00:00"/>
    <s v="24/08/2023"/>
    <s v="23:59:59"/>
    <n v="24"/>
    <n v="0.81611111111111112"/>
    <n v="0"/>
    <n v="0"/>
    <n v="0.81611111111111112"/>
    <n v="0.81611111111111112"/>
    <n v="0"/>
    <n v="23.183888888888887"/>
    <n v="6.0325000000000006"/>
    <n v="6.0325000000000006"/>
    <n v="0"/>
    <n v="17.151388888888889"/>
    <n v="17.151388888888889"/>
    <n v="13.87361111111111"/>
    <n v="3.2777777777777777"/>
    <n v="0"/>
    <n v="0"/>
    <n v="0"/>
    <n v="96.599537037037038"/>
    <n v="73.979775227049444"/>
    <n v="71.464120370370367"/>
    <n v="100"/>
    <n v="0"/>
    <n v="0"/>
    <n v="0"/>
    <n v="0.19110859178880882"/>
    <n v="0"/>
    <n v="17.151388888888889"/>
    <n v="0"/>
    <n v="17.151388888888889"/>
    <n v="0.81611111111111112"/>
    <n v="1"/>
    <n v="1"/>
    <n v="19690.27"/>
    <s v="Tonelada métrica"/>
    <n v="1148.0277269414528"/>
    <n v="0"/>
    <s v="Oficializado"/>
  </r>
  <r>
    <x v="34"/>
    <s v="FROTA 02"/>
    <x v="7"/>
    <x v="7"/>
    <d v="1901-08-24T00:00:00"/>
    <n v="90"/>
    <x v="12"/>
    <s v="CA1014KS122"/>
    <s v="24/08/2023"/>
    <s v="00:00:00"/>
    <s v="24/08/2023"/>
    <s v="23:59:59"/>
    <n v="24.000000000000007"/>
    <n v="0"/>
    <n v="0"/>
    <n v="0"/>
    <n v="0"/>
    <n v="0"/>
    <n v="0"/>
    <n v="24.000000000000007"/>
    <n v="5.4141666666666666"/>
    <n v="5.4141666666666666"/>
    <n v="0"/>
    <n v="18.585833333333337"/>
    <n v="18.585833333333337"/>
    <n v="15.471666666666664"/>
    <n v="3.1141666666666667"/>
    <n v="0"/>
    <n v="0"/>
    <n v="0"/>
    <n v="100"/>
    <n v="77.440972222222214"/>
    <n v="77.440972222222214"/>
    <n v="100"/>
    <n v="0"/>
    <n v="0"/>
    <n v="0"/>
    <n v="0.16755593417925838"/>
    <n v="0"/>
    <n v="18.585833333333337"/>
    <n v="0"/>
    <n v="18.585833333333337"/>
    <n v="0"/>
    <n v="0"/>
    <n v="0"/>
    <n v="20999.274000000001"/>
    <s v="Tonelada métrica"/>
    <n v="1129.8537775187197"/>
    <n v="0"/>
    <s v="Oficializado"/>
  </r>
  <r>
    <x v="34"/>
    <s v="FROTA 02"/>
    <x v="7"/>
    <x v="7"/>
    <d v="1901-08-24T00:00:00"/>
    <n v="90"/>
    <x v="13"/>
    <s v="CA1014KS123"/>
    <s v="24/08/2023"/>
    <s v="00:00:00"/>
    <s v="24/08/2023"/>
    <s v="23:59:59"/>
    <n v="23.999999999999989"/>
    <n v="0.41972222222222222"/>
    <n v="0"/>
    <n v="0"/>
    <n v="0.41972222222222222"/>
    <n v="0"/>
    <n v="0.41972222222222222"/>
    <n v="23.580277777777766"/>
    <n v="5.3991666666666669"/>
    <n v="5.3991666666666669"/>
    <n v="0"/>
    <n v="18.181111111111107"/>
    <n v="18.181111111111107"/>
    <n v="15.776388888888889"/>
    <n v="2.4047222222222224"/>
    <n v="0"/>
    <n v="0"/>
    <n v="0"/>
    <n v="98.251157407407405"/>
    <n v="77.103040441046574"/>
    <n v="75.754629629629648"/>
    <n v="100"/>
    <n v="0"/>
    <n v="0"/>
    <n v="0"/>
    <n v="0.13226486585589442"/>
    <n v="0"/>
    <n v="18.181111111111107"/>
    <n v="0"/>
    <n v="18.181111111111107"/>
    <n v="0.41972222222222222"/>
    <n v="1"/>
    <n v="1"/>
    <n v="14460.434999999999"/>
    <s v="Tonelada métrica"/>
    <n v="795.35485546660141"/>
    <n v="0"/>
    <s v="Oficializado"/>
  </r>
  <r>
    <x v="34"/>
    <s v="FROTA 01"/>
    <x v="7"/>
    <x v="7"/>
    <d v="1901-08-25T00:00:00"/>
    <n v="90"/>
    <x v="0"/>
    <s v="CA1014KS110"/>
    <s v="25/08/2023"/>
    <s v="00:00:00"/>
    <s v="25/08/2023"/>
    <s v="23:59:59"/>
    <n v="24.000000000000004"/>
    <n v="0"/>
    <n v="0"/>
    <n v="0"/>
    <n v="0"/>
    <n v="0"/>
    <n v="0"/>
    <n v="24.000000000000004"/>
    <n v="8.0927777777777781"/>
    <n v="8.0927777777777781"/>
    <n v="0"/>
    <n v="15.907222222222222"/>
    <n v="15.907222222222222"/>
    <n v="12.521944444444445"/>
    <n v="3.3852777777777776"/>
    <n v="0"/>
    <n v="0"/>
    <n v="0"/>
    <n v="100"/>
    <n v="66.280092592592581"/>
    <n v="66.280092592592581"/>
    <n v="100"/>
    <n v="0"/>
    <n v="0"/>
    <n v="0"/>
    <n v="0.21281388607550727"/>
    <n v="0"/>
    <n v="15.907222222222222"/>
    <n v="0"/>
    <n v="15.907222222222222"/>
    <n v="0"/>
    <n v="0"/>
    <n v="0"/>
    <n v="14397.324000000001"/>
    <s v="Tonelada métrica"/>
    <n v="905.08096252575649"/>
    <n v="0"/>
    <s v="Oficializado"/>
  </r>
  <r>
    <x v="34"/>
    <s v="FROTA 01"/>
    <x v="7"/>
    <x v="7"/>
    <d v="1901-08-25T00:00:00"/>
    <n v="90"/>
    <x v="1"/>
    <s v="CA1014KS111"/>
    <s v="25/08/2023"/>
    <s v="00:00:00"/>
    <s v="25/08/2023"/>
    <s v="23:59:59"/>
    <n v="23.999999999999996"/>
    <n v="3.3963888888888891"/>
    <n v="3.3963888888888891"/>
    <n v="0"/>
    <n v="0"/>
    <n v="0"/>
    <n v="0"/>
    <n v="20.603611111111114"/>
    <n v="9.4047222222222224"/>
    <n v="9.4047222222222224"/>
    <n v="0"/>
    <n v="11.198888888888888"/>
    <n v="11.198888888888888"/>
    <n v="9.3555555555555543"/>
    <n v="1.8433333333333333"/>
    <n v="0"/>
    <n v="0"/>
    <n v="0"/>
    <n v="85.848379629629662"/>
    <n v="54.354010219352048"/>
    <n v="46.662037037037038"/>
    <n v="76.729535808766144"/>
    <n v="0"/>
    <n v="0"/>
    <n v="2"/>
    <n v="0.16459966266494694"/>
    <n v="0"/>
    <n v="5.599444444444444"/>
    <n v="1.6981944444444446"/>
    <n v="5.599444444444444"/>
    <n v="1.6981944444444446"/>
    <n v="2"/>
    <n v="0"/>
    <n v="7407.6660000000002"/>
    <s v="Tonelada métrica"/>
    <n v="661.46437146542314"/>
    <n v="0"/>
    <s v="Oficializado"/>
  </r>
  <r>
    <x v="34"/>
    <s v="FROTA 01"/>
    <x v="7"/>
    <x v="7"/>
    <d v="1901-08-25T00:00:00"/>
    <n v="90"/>
    <x v="2"/>
    <s v="CA1014KS112"/>
    <s v="25/08/2023"/>
    <s v="00:00:00"/>
    <s v="25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321.62200000000001"/>
    <s v="Tonelada métrica"/>
    <n v="0"/>
    <n v="0"/>
    <s v="Oficializado"/>
  </r>
  <r>
    <x v="34"/>
    <s v="FROTA 01"/>
    <x v="7"/>
    <x v="7"/>
    <d v="1901-08-25T00:00:00"/>
    <n v="90"/>
    <x v="3"/>
    <s v="CA1014KS113"/>
    <s v="25/08/2023"/>
    <s v="00:00:00"/>
    <s v="25/08/2023"/>
    <s v="23:59:59"/>
    <n v="24.000000000000004"/>
    <n v="2.8022222222222224"/>
    <n v="0"/>
    <n v="0"/>
    <n v="2.8022222222222224"/>
    <n v="2.8022222222222224"/>
    <n v="0"/>
    <n v="21.19777777777778"/>
    <n v="10.015277777777778"/>
    <n v="10.015277777777778"/>
    <n v="0"/>
    <n v="11.182499999999999"/>
    <n v="11.182499999999999"/>
    <n v="9.2827777777777776"/>
    <n v="1.8997222222222223"/>
    <n v="0"/>
    <n v="0"/>
    <n v="0"/>
    <n v="88.324074074074062"/>
    <n v="52.75317119194883"/>
    <n v="46.593749999999986"/>
    <n v="100"/>
    <n v="0"/>
    <n v="0"/>
    <n v="0"/>
    <n v="0.16988349852199619"/>
    <n v="0"/>
    <n v="11.182499999999999"/>
    <n v="0"/>
    <n v="11.182499999999999"/>
    <n v="2.8022222222222224"/>
    <n v="1"/>
    <n v="1"/>
    <n v="9500.2189999999991"/>
    <s v="Tonelada métrica"/>
    <n v="849.56127878381403"/>
    <n v="0"/>
    <s v="Oficializado"/>
  </r>
  <r>
    <x v="34"/>
    <s v="FROTA 01"/>
    <x v="7"/>
    <x v="7"/>
    <d v="1901-08-25T00:00:00"/>
    <n v="90"/>
    <x v="4"/>
    <s v="CA1014KS114"/>
    <s v="25/08/2023"/>
    <s v="00:00:00"/>
    <s v="25/08/2023"/>
    <s v="23:59:59"/>
    <n v="23.999999999999996"/>
    <n v="1.3194444444444444"/>
    <n v="0"/>
    <n v="0"/>
    <n v="1.3194444444444444"/>
    <n v="1.0638888888888889"/>
    <n v="0.25555555555555554"/>
    <n v="22.680555555555554"/>
    <n v="9.1950000000000003"/>
    <n v="9.1950000000000003"/>
    <n v="0"/>
    <n v="13.485555555555557"/>
    <n v="13.485555555555557"/>
    <n v="9.9"/>
    <n v="3.5855555555555556"/>
    <n v="0"/>
    <n v="0"/>
    <n v="0"/>
    <n v="94.502314814814824"/>
    <n v="59.458665033680361"/>
    <n v="56.189814814814831"/>
    <n v="100"/>
    <n v="0"/>
    <n v="0"/>
    <n v="0"/>
    <n v="0.26588118975035013"/>
    <n v="0"/>
    <n v="13.485555555555557"/>
    <n v="0"/>
    <n v="6.7427777777777784"/>
    <n v="0.65972222222222221"/>
    <n v="2"/>
    <n v="1"/>
    <n v="12918.367"/>
    <s v="Tonelada métrica"/>
    <n v="957.94103155639743"/>
    <n v="0"/>
    <s v="Oficializado"/>
  </r>
  <r>
    <x v="34"/>
    <s v="FROTA 01"/>
    <x v="7"/>
    <x v="7"/>
    <d v="1901-08-25T00:00:00"/>
    <n v="90"/>
    <x v="5"/>
    <s v="CA1014KS115"/>
    <s v="25/08/2023"/>
    <s v="00:00:00"/>
    <s v="25/08/2023"/>
    <s v="23:59:59"/>
    <n v="23.999999999999996"/>
    <n v="0"/>
    <n v="0"/>
    <n v="0"/>
    <n v="0"/>
    <n v="0"/>
    <n v="0"/>
    <n v="23.999999999999996"/>
    <n v="9.5377777777777766"/>
    <n v="9.5377777777777766"/>
    <n v="0"/>
    <n v="14.462222222222222"/>
    <n v="14.462222222222222"/>
    <n v="11.818333333333333"/>
    <n v="2.6438888888888887"/>
    <n v="0"/>
    <n v="0"/>
    <n v="0"/>
    <n v="100"/>
    <n v="60.259259259259267"/>
    <n v="60.259259259259267"/>
    <n v="100"/>
    <n v="0"/>
    <n v="0"/>
    <n v="0"/>
    <n v="0.18281346035648433"/>
    <n v="0"/>
    <n v="14.462222222222222"/>
    <n v="0"/>
    <n v="14.462222222222222"/>
    <n v="0"/>
    <n v="0"/>
    <n v="0"/>
    <n v="14218.620999999999"/>
    <s v="Tonelada métrica"/>
    <n v="983.1560310387224"/>
    <n v="0"/>
    <s v="Oficializado"/>
  </r>
  <r>
    <x v="34"/>
    <s v="FROTA 01"/>
    <x v="7"/>
    <x v="7"/>
    <d v="1901-08-25T00:00:00"/>
    <n v="90"/>
    <x v="6"/>
    <s v="CA1014KS116"/>
    <s v="25/08/2023"/>
    <s v="00:00:00"/>
    <s v="25/08/2023"/>
    <s v="23:59:59"/>
    <n v="23.999999999999996"/>
    <n v="0"/>
    <n v="0"/>
    <n v="0"/>
    <n v="0"/>
    <n v="0"/>
    <n v="0"/>
    <n v="23.999999999999996"/>
    <n v="7.0255555555555551"/>
    <n v="7.0255555555555551"/>
    <n v="0"/>
    <n v="16.974444444444444"/>
    <n v="16.974444444444444"/>
    <n v="14.119722222222222"/>
    <n v="2.8547222222222217"/>
    <n v="0"/>
    <n v="0"/>
    <n v="0"/>
    <n v="100"/>
    <n v="70.726851851851862"/>
    <n v="70.726851851851862"/>
    <n v="100"/>
    <n v="0"/>
    <n v="0"/>
    <n v="0"/>
    <n v="0.16817765268050008"/>
    <n v="0"/>
    <n v="16.974444444444444"/>
    <n v="0"/>
    <n v="16.974444444444444"/>
    <n v="0"/>
    <n v="0"/>
    <n v="0"/>
    <n v="13888.76"/>
    <s v="Tonelada métrica"/>
    <n v="818.21588008116794"/>
    <n v="0"/>
    <s v="Oficializado"/>
  </r>
  <r>
    <x v="34"/>
    <s v="FROTA 01"/>
    <x v="7"/>
    <x v="7"/>
    <d v="1901-08-25T00:00:00"/>
    <n v="90"/>
    <x v="7"/>
    <s v="CA1014KS117"/>
    <s v="25/08/2023"/>
    <s v="00:00:00"/>
    <s v="25/08/2023"/>
    <s v="23:59:59"/>
    <n v="24"/>
    <n v="0"/>
    <n v="0"/>
    <n v="0"/>
    <n v="0"/>
    <n v="0"/>
    <n v="0"/>
    <n v="24"/>
    <n v="7.5555555555555554"/>
    <n v="7.5555555555555554"/>
    <n v="0"/>
    <n v="16.444444444444443"/>
    <n v="16.444444444444443"/>
    <n v="14.386388888888888"/>
    <n v="2.0580555555555557"/>
    <n v="0"/>
    <n v="0"/>
    <n v="0"/>
    <n v="100"/>
    <n v="68.518518518518505"/>
    <n v="68.518518518518505"/>
    <n v="100"/>
    <n v="0"/>
    <n v="0"/>
    <n v="0"/>
    <n v="0.12515202702702705"/>
    <n v="0"/>
    <n v="16.444444444444443"/>
    <n v="0"/>
    <n v="16.444444444444443"/>
    <n v="0"/>
    <n v="0"/>
    <n v="0"/>
    <n v="12992.032999999999"/>
    <s v="Tonelada métrica"/>
    <n v="790.05606081081055"/>
    <n v="0"/>
    <s v="Oficializado"/>
  </r>
  <r>
    <x v="34"/>
    <s v="FROTA 01"/>
    <x v="7"/>
    <x v="7"/>
    <d v="1901-08-25T00:00:00"/>
    <n v="90"/>
    <x v="8"/>
    <s v="CA1014KS118"/>
    <s v="25/08/2023"/>
    <s v="00:00:00"/>
    <s v="25/08/2023"/>
    <s v="23:59:59"/>
    <n v="24.000000000000004"/>
    <n v="6.9797222222222226"/>
    <n v="0"/>
    <n v="0"/>
    <n v="6.9797222222222226"/>
    <n v="6.9797222222222226"/>
    <n v="0"/>
    <n v="17.020277777777782"/>
    <n v="6.2266666666666666"/>
    <n v="6.2266666666666666"/>
    <n v="0"/>
    <n v="10.793611111111112"/>
    <n v="10.793611111111112"/>
    <n v="8.7416666666666671"/>
    <n v="2.0519444444444441"/>
    <n v="0"/>
    <n v="0"/>
    <n v="0"/>
    <n v="70.917824074074076"/>
    <n v="63.416186574837198"/>
    <n v="44.973379629629626"/>
    <n v="100"/>
    <n v="0"/>
    <n v="0"/>
    <n v="0"/>
    <n v="0.19010731657101676"/>
    <n v="0"/>
    <n v="10.793611111111112"/>
    <n v="0"/>
    <n v="10.793611111111112"/>
    <n v="6.9797222222222226"/>
    <n v="1"/>
    <n v="1"/>
    <n v="8977.991"/>
    <s v="Tonelada métrica"/>
    <n v="831.78751833646538"/>
    <n v="0"/>
    <s v="Oficializado"/>
  </r>
  <r>
    <x v="34"/>
    <s v="FROTA 02"/>
    <x v="7"/>
    <x v="7"/>
    <d v="1901-08-25T00:00:00"/>
    <n v="90"/>
    <x v="9"/>
    <s v="CA1014KS119"/>
    <s v="25/08/2023"/>
    <s v="00:00:00"/>
    <s v="25/08/2023"/>
    <s v="23:59:59"/>
    <n v="23.999999999999996"/>
    <n v="0.47305555555555556"/>
    <n v="0"/>
    <n v="0"/>
    <n v="0.47305555555555556"/>
    <n v="0"/>
    <n v="0.47305555555555556"/>
    <n v="23.526944444444442"/>
    <n v="6.6463888888888896"/>
    <n v="6.6463888888888896"/>
    <n v="0"/>
    <n v="16.880555555555556"/>
    <n v="16.880555555555556"/>
    <n v="14.103055555555558"/>
    <n v="2.7775000000000003"/>
    <n v="0"/>
    <n v="0"/>
    <n v="0"/>
    <n v="98.02893518518519"/>
    <n v="71.749884883762121"/>
    <n v="70.335648148148167"/>
    <n v="100"/>
    <n v="0"/>
    <n v="0"/>
    <n v="0"/>
    <n v="0.16453842356425868"/>
    <n v="0"/>
    <n v="16.880555555555556"/>
    <n v="0"/>
    <n v="16.880555555555556"/>
    <n v="0.47305555555555556"/>
    <n v="1"/>
    <n v="1"/>
    <n v="15419.179"/>
    <s v="Tonelada métrica"/>
    <n v="913.42840875432046"/>
    <n v="0"/>
    <s v="Oficializado"/>
  </r>
  <r>
    <x v="34"/>
    <s v="FROTA 02"/>
    <x v="7"/>
    <x v="7"/>
    <d v="1901-08-25T00:00:00"/>
    <n v="90"/>
    <x v="10"/>
    <s v="CA1014KS120"/>
    <s v="25/08/2023"/>
    <s v="00:00:00"/>
    <s v="25/08/2023"/>
    <s v="23:59:59"/>
    <n v="24"/>
    <n v="2.3880555555555554"/>
    <n v="0"/>
    <n v="0"/>
    <n v="2.3880555555555554"/>
    <n v="2.3880555555555554"/>
    <n v="0"/>
    <n v="21.611944444444443"/>
    <n v="7.778888888888889"/>
    <n v="7.778888888888889"/>
    <n v="0"/>
    <n v="13.833055555555561"/>
    <n v="13.833055555555561"/>
    <n v="11.764722222222224"/>
    <n v="2.0683333333333334"/>
    <n v="0"/>
    <n v="0"/>
    <n v="0"/>
    <n v="90.049768518518519"/>
    <n v="64.006529311209107"/>
    <n v="57.637731481481502"/>
    <n v="100"/>
    <n v="0"/>
    <n v="0"/>
    <n v="0"/>
    <n v="0.14952107472037585"/>
    <n v="0"/>
    <n v="13.833055555555561"/>
    <n v="0"/>
    <n v="13.833055555555561"/>
    <n v="2.3880555555555554"/>
    <n v="1"/>
    <n v="1"/>
    <n v="11803.843999999999"/>
    <s v="Tonelada métrica"/>
    <n v="853.30706239081132"/>
    <n v="0"/>
    <s v="Oficializado"/>
  </r>
  <r>
    <x v="34"/>
    <s v="FROTA 02"/>
    <x v="7"/>
    <x v="7"/>
    <d v="1901-08-25T00:00:00"/>
    <n v="90"/>
    <x v="11"/>
    <s v="CA1014KS121"/>
    <s v="25/08/2023"/>
    <s v="00:00:00"/>
    <s v="25/08/2023"/>
    <s v="23:59:59"/>
    <n v="24.000000000000004"/>
    <n v="0"/>
    <n v="0"/>
    <n v="0"/>
    <n v="0"/>
    <n v="0"/>
    <n v="0"/>
    <n v="24.000000000000004"/>
    <n v="6.3783333333333339"/>
    <n v="6.3783333333333339"/>
    <n v="0"/>
    <n v="17.621666666666666"/>
    <n v="17.621666666666666"/>
    <n v="14.341944444444445"/>
    <n v="3.2797222222222224"/>
    <n v="0"/>
    <n v="0"/>
    <n v="0"/>
    <n v="100"/>
    <n v="73.4236111111111"/>
    <n v="73.4236111111111"/>
    <n v="100"/>
    <n v="0"/>
    <n v="0"/>
    <n v="0"/>
    <n v="0.18611873009867905"/>
    <n v="0"/>
    <n v="17.621666666666666"/>
    <n v="0"/>
    <n v="17.621666666666666"/>
    <n v="0"/>
    <n v="0"/>
    <n v="0"/>
    <n v="15958.802"/>
    <s v="Tonelada métrica"/>
    <n v="905.63522179135521"/>
    <n v="0"/>
    <s v="Oficializado"/>
  </r>
  <r>
    <x v="34"/>
    <s v="FROTA 02"/>
    <x v="7"/>
    <x v="7"/>
    <d v="1901-08-25T00:00:00"/>
    <n v="90"/>
    <x v="12"/>
    <s v="CA1014KS122"/>
    <s v="25/08/2023"/>
    <s v="00:00:00"/>
    <s v="25/08/2023"/>
    <s v="23:59:59"/>
    <n v="24.000000000000004"/>
    <n v="0"/>
    <n v="0"/>
    <n v="0"/>
    <n v="0"/>
    <n v="0"/>
    <n v="0"/>
    <n v="24.000000000000004"/>
    <n v="8.5363888888888884"/>
    <n v="8.5363888888888884"/>
    <n v="0"/>
    <n v="15.463611111111113"/>
    <n v="15.463611111111113"/>
    <n v="11.157222222222224"/>
    <n v="4.3063888888888888"/>
    <n v="0"/>
    <n v="0"/>
    <n v="0"/>
    <n v="100"/>
    <n v="64.431712962962962"/>
    <n v="64.431712962962962"/>
    <n v="100"/>
    <n v="0"/>
    <n v="0"/>
    <n v="0"/>
    <n v="0.27848533295011579"/>
    <n v="0"/>
    <n v="15.463611111111113"/>
    <n v="0"/>
    <n v="15.463611111111113"/>
    <n v="0"/>
    <n v="0"/>
    <n v="0"/>
    <n v="11801.334000000001"/>
    <s v="Tonelada métrica"/>
    <n v="763.16805403366334"/>
    <n v="0"/>
    <s v="Oficializado"/>
  </r>
  <r>
    <x v="34"/>
    <s v="FROTA 02"/>
    <x v="7"/>
    <x v="7"/>
    <d v="1901-08-25T00:00:00"/>
    <n v="90"/>
    <x v="13"/>
    <s v="CA1014KS123"/>
    <s v="25/08/2023"/>
    <s v="00:00:00"/>
    <s v="25/08/2023"/>
    <s v="23:59:59"/>
    <n v="23.999999999999996"/>
    <n v="0"/>
    <n v="0"/>
    <n v="0"/>
    <n v="0"/>
    <n v="0"/>
    <n v="0"/>
    <n v="23.999999999999996"/>
    <n v="8.6516666666666673"/>
    <n v="8.6516666666666673"/>
    <n v="0"/>
    <n v="15.348333333333333"/>
    <n v="15.348333333333333"/>
    <n v="13.215833333333332"/>
    <n v="2.1324999999999998"/>
    <n v="0"/>
    <n v="0"/>
    <n v="0"/>
    <n v="100"/>
    <n v="63.951388888888893"/>
    <n v="63.951388888888893"/>
    <n v="100"/>
    <n v="0"/>
    <n v="0"/>
    <n v="0"/>
    <n v="0.13894016722771202"/>
    <n v="0"/>
    <n v="15.348333333333333"/>
    <n v="0"/>
    <n v="15.348333333333333"/>
    <n v="0"/>
    <n v="0"/>
    <n v="0"/>
    <n v="18891.294999999998"/>
    <s v="Tonelada métrica"/>
    <n v="1230.8368986860683"/>
    <n v="0"/>
    <s v="Oficializado"/>
  </r>
  <r>
    <x v="34"/>
    <s v="FROTA 01"/>
    <x v="7"/>
    <x v="7"/>
    <d v="1901-08-26T00:00:00"/>
    <n v="90"/>
    <x v="0"/>
    <s v="CA1014KS110"/>
    <s v="26/08/2023"/>
    <s v="00:00:00"/>
    <s v="26/08/2023"/>
    <s v="23:59:59"/>
    <n v="23.999999999999996"/>
    <n v="0"/>
    <n v="0"/>
    <n v="0"/>
    <n v="0"/>
    <n v="0"/>
    <n v="0"/>
    <n v="23.999999999999996"/>
    <n v="5.0036111111111108"/>
    <n v="5.0036111111111108"/>
    <n v="0"/>
    <n v="18.996388888888887"/>
    <n v="18.996388888888887"/>
    <n v="17.366666666666664"/>
    <n v="1.6297222222222221"/>
    <n v="0"/>
    <n v="0"/>
    <n v="0"/>
    <n v="100"/>
    <n v="79.151620370370381"/>
    <n v="79.151620370370381"/>
    <n v="100"/>
    <n v="0"/>
    <n v="0"/>
    <n v="0"/>
    <n v="8.5791159138432743E-2"/>
    <n v="0"/>
    <n v="18.996388888888887"/>
    <n v="0"/>
    <n v="18.996388888888887"/>
    <n v="0"/>
    <n v="0"/>
    <n v="0"/>
    <n v="15593.718999999999"/>
    <s v="Tonelada métrica"/>
    <n v="820.87806746896331"/>
    <n v="0"/>
    <s v="Oficializado"/>
  </r>
  <r>
    <x v="34"/>
    <s v="FROTA 01"/>
    <x v="7"/>
    <x v="7"/>
    <d v="1901-08-26T00:00:00"/>
    <n v="90"/>
    <x v="1"/>
    <s v="CA1014KS111"/>
    <s v="26/08/2023"/>
    <s v="00:00:00"/>
    <s v="26/08/2023"/>
    <s v="23:59:59"/>
    <n v="24"/>
    <n v="0"/>
    <n v="0"/>
    <n v="0"/>
    <n v="0"/>
    <n v="0"/>
    <n v="0"/>
    <n v="24"/>
    <n v="6.6805555555555554"/>
    <n v="6.6805555555555554"/>
    <n v="0"/>
    <n v="17.319444444444443"/>
    <n v="17.319444444444443"/>
    <n v="15.850277777777778"/>
    <n v="1.4691666666666665"/>
    <n v="0"/>
    <n v="0"/>
    <n v="0"/>
    <n v="100"/>
    <n v="72.164351851851848"/>
    <n v="72.164351851851848"/>
    <n v="100"/>
    <n v="0"/>
    <n v="0"/>
    <n v="0"/>
    <n v="8.4827586206896552E-2"/>
    <n v="0"/>
    <n v="17.319444444444443"/>
    <n v="0"/>
    <n v="17.319444444444443"/>
    <n v="0"/>
    <n v="0"/>
    <n v="0"/>
    <n v="11791.796"/>
    <s v="Tonelada métrica"/>
    <n v="680.84146912590199"/>
    <n v="0"/>
    <s v="Oficializado"/>
  </r>
  <r>
    <x v="34"/>
    <s v="FROTA 01"/>
    <x v="7"/>
    <x v="7"/>
    <d v="1901-08-26T00:00:00"/>
    <n v="90"/>
    <x v="2"/>
    <s v="CA1014KS112"/>
    <s v="26/08/2023"/>
    <s v="00:00:00"/>
    <s v="26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4"/>
    <s v="FROTA 01"/>
    <x v="7"/>
    <x v="7"/>
    <d v="1901-08-26T00:00:00"/>
    <n v="90"/>
    <x v="3"/>
    <s v="CA1014KS113"/>
    <s v="26/08/2023"/>
    <s v="00:00:00"/>
    <s v="26/08/2023"/>
    <s v="23:59:59"/>
    <n v="23.999999999999996"/>
    <n v="0"/>
    <n v="0"/>
    <n v="0"/>
    <n v="0"/>
    <n v="0"/>
    <n v="0"/>
    <n v="23.999999999999996"/>
    <n v="4.9586111111111117"/>
    <n v="4.9586111111111117"/>
    <n v="0"/>
    <n v="19.041388888888889"/>
    <n v="19.041388888888889"/>
    <n v="15.615555555555558"/>
    <n v="3.4258333333333333"/>
    <n v="0"/>
    <n v="0"/>
    <n v="0"/>
    <n v="100"/>
    <n v="79.339120370370381"/>
    <n v="79.339120370370381"/>
    <n v="100"/>
    <n v="0"/>
    <n v="0"/>
    <n v="0"/>
    <n v="0.17991509722971888"/>
    <n v="0"/>
    <n v="19.041388888888889"/>
    <n v="0"/>
    <n v="19.041388888888889"/>
    <n v="0"/>
    <n v="0"/>
    <n v="0"/>
    <n v="18119.455000000002"/>
    <s v="Tonelada métrica"/>
    <n v="951.582634319975"/>
    <n v="0"/>
    <s v="Oficializado"/>
  </r>
  <r>
    <x v="34"/>
    <s v="FROTA 01"/>
    <x v="7"/>
    <x v="7"/>
    <d v="1901-08-26T00:00:00"/>
    <n v="90"/>
    <x v="4"/>
    <s v="CA1014KS114"/>
    <s v="26/08/2023"/>
    <s v="00:00:00"/>
    <s v="26/08/2023"/>
    <s v="23:59:59"/>
    <n v="24.000000000000004"/>
    <n v="0"/>
    <n v="0"/>
    <n v="0"/>
    <n v="0"/>
    <n v="0"/>
    <n v="0"/>
    <n v="24.000000000000004"/>
    <n v="5.826944444444444"/>
    <n v="5.826944444444444"/>
    <n v="0"/>
    <n v="18.173055555555557"/>
    <n v="18.173055555555557"/>
    <n v="15.664722222222222"/>
    <n v="2.5083333333333333"/>
    <n v="0"/>
    <n v="0"/>
    <n v="0"/>
    <n v="100"/>
    <n v="75.72106481481481"/>
    <n v="75.72106481481481"/>
    <n v="100"/>
    <n v="0"/>
    <n v="0"/>
    <n v="0"/>
    <n v="0.13802485364474265"/>
    <n v="0"/>
    <n v="18.173055555555557"/>
    <n v="0"/>
    <n v="18.173055555555557"/>
    <n v="0"/>
    <n v="0"/>
    <n v="0"/>
    <n v="15436.896000000001"/>
    <s v="Tonelada métrica"/>
    <n v="849.43866224416468"/>
    <n v="0"/>
    <s v="Oficializado"/>
  </r>
  <r>
    <x v="34"/>
    <s v="FROTA 01"/>
    <x v="7"/>
    <x v="7"/>
    <d v="1901-08-26T00:00:00"/>
    <n v="90"/>
    <x v="5"/>
    <s v="CA1014KS115"/>
    <s v="26/08/2023"/>
    <s v="00:00:00"/>
    <s v="26/08/2023"/>
    <s v="23:59:59"/>
    <n v="23.999999999999993"/>
    <n v="0"/>
    <n v="0"/>
    <n v="0"/>
    <n v="0"/>
    <n v="0"/>
    <n v="0"/>
    <n v="23.999999999999993"/>
    <n v="4.1580555555555554"/>
    <n v="4.1580555555555554"/>
    <n v="0"/>
    <n v="19.841944444444447"/>
    <n v="19.841944444444447"/>
    <n v="17.531111111111112"/>
    <n v="2.3108333333333331"/>
    <n v="0"/>
    <n v="0"/>
    <n v="0"/>
    <n v="100"/>
    <n v="82.674768518518562"/>
    <n v="82.674768518518562"/>
    <n v="100"/>
    <n v="0"/>
    <n v="0"/>
    <n v="0"/>
    <n v="0.11646204029063009"/>
    <n v="0"/>
    <n v="19.841944444444447"/>
    <n v="0"/>
    <n v="19.841944444444447"/>
    <n v="0"/>
    <n v="0"/>
    <n v="0"/>
    <n v="22545.85"/>
    <s v="Tonelada métrica"/>
    <n v="1136.2722067449708"/>
    <n v="0"/>
    <s v="Oficializado"/>
  </r>
  <r>
    <x v="34"/>
    <s v="FROTA 01"/>
    <x v="7"/>
    <x v="7"/>
    <d v="1901-08-26T00:00:00"/>
    <n v="90"/>
    <x v="6"/>
    <s v="CA1014KS116"/>
    <s v="26/08/2023"/>
    <s v="00:00:00"/>
    <s v="26/08/2023"/>
    <s v="23:59:59"/>
    <n v="23.999999999999996"/>
    <n v="0"/>
    <n v="0"/>
    <n v="0"/>
    <n v="0"/>
    <n v="0"/>
    <n v="0"/>
    <n v="23.999999999999996"/>
    <n v="5.0761111111111115"/>
    <n v="5.0761111111111115"/>
    <n v="0"/>
    <n v="18.923888888888893"/>
    <n v="18.923888888888893"/>
    <n v="16.46027777777778"/>
    <n v="2.4636111111111112"/>
    <n v="0"/>
    <n v="0"/>
    <n v="0"/>
    <n v="100"/>
    <n v="78.849537037037067"/>
    <n v="78.849537037037067"/>
    <n v="100"/>
    <n v="0"/>
    <n v="0"/>
    <n v="0"/>
    <n v="0.13018524498722953"/>
    <n v="0"/>
    <n v="18.923888888888893"/>
    <n v="0"/>
    <n v="18.923888888888893"/>
    <n v="0"/>
    <n v="0"/>
    <n v="0"/>
    <n v="18513.927"/>
    <s v="Tonelada métrica"/>
    <n v="978.3362768986882"/>
    <n v="0"/>
    <s v="Oficializado"/>
  </r>
  <r>
    <x v="34"/>
    <s v="FROTA 01"/>
    <x v="7"/>
    <x v="7"/>
    <d v="1901-08-26T00:00:00"/>
    <n v="90"/>
    <x v="7"/>
    <s v="CA1014KS117"/>
    <s v="26/08/2023"/>
    <s v="00:00:00"/>
    <s v="26/08/2023"/>
    <s v="23:59:59"/>
    <n v="23.999999999999996"/>
    <n v="0"/>
    <n v="0"/>
    <n v="0"/>
    <n v="0"/>
    <n v="0"/>
    <n v="0"/>
    <n v="23.999999999999996"/>
    <n v="6.2597222222222229"/>
    <n v="6.2597222222222229"/>
    <n v="0"/>
    <n v="17.740277777777777"/>
    <n v="17.740277777777777"/>
    <n v="15.638055555555555"/>
    <n v="2.1022222222222222"/>
    <n v="0"/>
    <n v="0"/>
    <n v="0"/>
    <n v="100"/>
    <n v="73.917824074074076"/>
    <n v="73.917824074074076"/>
    <n v="100"/>
    <n v="0"/>
    <n v="0"/>
    <n v="0"/>
    <n v="0.11849996085492837"/>
    <n v="0"/>
    <n v="17.740277777777777"/>
    <n v="0"/>
    <n v="17.740277777777777"/>
    <n v="0"/>
    <n v="0"/>
    <n v="0"/>
    <n v="17279.862000000001"/>
    <s v="Tonelada métrica"/>
    <n v="974.04686761136759"/>
    <n v="0"/>
    <s v="Oficializado"/>
  </r>
  <r>
    <x v="34"/>
    <s v="FROTA 01"/>
    <x v="7"/>
    <x v="7"/>
    <d v="1901-08-26T00:00:00"/>
    <n v="90"/>
    <x v="8"/>
    <s v="CA1014KS118"/>
    <s v="26/08/2023"/>
    <s v="00:00:00"/>
    <s v="26/08/2023"/>
    <s v="23:59:59"/>
    <n v="24"/>
    <n v="1.2919444444444443"/>
    <n v="1.2919444444444443"/>
    <n v="0"/>
    <n v="0"/>
    <n v="0"/>
    <n v="0"/>
    <n v="22.708055555555557"/>
    <n v="4.0194444444444448"/>
    <n v="4.0194444444444448"/>
    <n v="0"/>
    <n v="18.688611111111111"/>
    <n v="18.688611111111111"/>
    <n v="16.762777777777778"/>
    <n v="1.9258333333333335"/>
    <n v="0"/>
    <n v="0"/>
    <n v="0"/>
    <n v="94.616898148148152"/>
    <n v="82.299477669451619"/>
    <n v="77.869212962962962"/>
    <n v="93.533991380508823"/>
    <n v="0"/>
    <n v="0"/>
    <n v="1"/>
    <n v="0.10304849953180042"/>
    <n v="0"/>
    <n v="18.688611111111111"/>
    <n v="1.2919444444444443"/>
    <n v="18.688611111111111"/>
    <n v="1.2919444444444443"/>
    <n v="1"/>
    <n v="0"/>
    <n v="15029.763000000001"/>
    <s v="Tonelada métrica"/>
    <n v="804.22043728355027"/>
    <n v="0"/>
    <s v="Oficializado"/>
  </r>
  <r>
    <x v="34"/>
    <s v="FROTA 02"/>
    <x v="7"/>
    <x v="7"/>
    <d v="1901-08-26T00:00:00"/>
    <n v="90"/>
    <x v="9"/>
    <s v="CA1014KS119"/>
    <s v="26/08/2023"/>
    <s v="00:00:00"/>
    <s v="26/08/2023"/>
    <s v="23:59:59"/>
    <n v="24.000000000000007"/>
    <n v="0"/>
    <n v="0"/>
    <n v="0"/>
    <n v="0"/>
    <n v="0"/>
    <n v="0"/>
    <n v="24.000000000000007"/>
    <n v="4.427777777777778"/>
    <n v="4.427777777777778"/>
    <n v="0"/>
    <n v="19.572222222222223"/>
    <n v="19.572222222222223"/>
    <n v="15.829166666666667"/>
    <n v="3.7430555555555554"/>
    <n v="0"/>
    <n v="0"/>
    <n v="0"/>
    <n v="100"/>
    <n v="81.550925925925895"/>
    <n v="81.550925925925895"/>
    <n v="100"/>
    <n v="0"/>
    <n v="0"/>
    <n v="0"/>
    <n v="0.19124325858643201"/>
    <n v="0"/>
    <n v="19.572222222222223"/>
    <n v="0"/>
    <n v="19.572222222222223"/>
    <n v="0"/>
    <n v="0"/>
    <n v="0"/>
    <n v="21446.891"/>
    <s v="Tonelada métrica"/>
    <n v="1095.7821118365025"/>
    <n v="0"/>
    <s v="Oficializado"/>
  </r>
  <r>
    <x v="34"/>
    <s v="FROTA 02"/>
    <x v="7"/>
    <x v="7"/>
    <d v="1901-08-26T00:00:00"/>
    <n v="90"/>
    <x v="10"/>
    <s v="CA1014KS120"/>
    <s v="26/08/2023"/>
    <s v="00:00:00"/>
    <s v="26/08/2023"/>
    <s v="23:59:59"/>
    <n v="24"/>
    <n v="0"/>
    <n v="0"/>
    <n v="0"/>
    <n v="0"/>
    <n v="0"/>
    <n v="0"/>
    <n v="24"/>
    <n v="4.9841666666666677"/>
    <n v="4.9841666666666677"/>
    <n v="0"/>
    <n v="19.015833333333333"/>
    <n v="19.015833333333333"/>
    <n v="16.323888888888888"/>
    <n v="2.6919444444444443"/>
    <n v="0"/>
    <n v="0"/>
    <n v="0"/>
    <n v="100"/>
    <n v="79.232638888888886"/>
    <n v="79.232638888888886"/>
    <n v="100"/>
    <n v="0"/>
    <n v="0"/>
    <n v="0"/>
    <n v="0.14156331711877529"/>
    <n v="0"/>
    <n v="19.015833333333333"/>
    <n v="0"/>
    <n v="19.015833333333333"/>
    <n v="0"/>
    <n v="0"/>
    <n v="0"/>
    <n v="23021.542000000001"/>
    <s v="Tonelada métrica"/>
    <n v="1210.6512292387918"/>
    <n v="0"/>
    <s v="Oficializado"/>
  </r>
  <r>
    <x v="34"/>
    <s v="FROTA 02"/>
    <x v="7"/>
    <x v="7"/>
    <d v="1901-08-26T00:00:00"/>
    <n v="90"/>
    <x v="11"/>
    <s v="CA1014KS121"/>
    <s v="26/08/2023"/>
    <s v="00:00:00"/>
    <s v="26/08/2023"/>
    <s v="23:59:59"/>
    <n v="24"/>
    <n v="0"/>
    <n v="0"/>
    <n v="0"/>
    <n v="0"/>
    <n v="0"/>
    <n v="0"/>
    <n v="24"/>
    <n v="4.5277777777777777"/>
    <n v="4.5277777777777777"/>
    <n v="0"/>
    <n v="19.472222222222225"/>
    <n v="19.472222222222225"/>
    <n v="16.804166666666667"/>
    <n v="2.6680555555555552"/>
    <n v="0"/>
    <n v="0"/>
    <n v="0"/>
    <n v="100"/>
    <n v="81.134259259259267"/>
    <n v="81.134259259259267"/>
    <n v="100"/>
    <n v="0"/>
    <n v="0"/>
    <n v="0"/>
    <n v="0.13701854493580595"/>
    <n v="0"/>
    <n v="19.472222222222225"/>
    <n v="0"/>
    <n v="19.472222222222225"/>
    <n v="0"/>
    <n v="0"/>
    <n v="0"/>
    <n v="17936.002"/>
    <s v="Tonelada métrica"/>
    <n v="921.10709272467955"/>
    <n v="0"/>
    <s v="Oficializado"/>
  </r>
  <r>
    <x v="34"/>
    <s v="FROTA 02"/>
    <x v="7"/>
    <x v="7"/>
    <d v="1901-08-26T00:00:00"/>
    <n v="90"/>
    <x v="12"/>
    <s v="CA1014KS122"/>
    <s v="26/08/2023"/>
    <s v="00:00:00"/>
    <s v="26/08/2023"/>
    <s v="23:59:59"/>
    <n v="23.999999999999996"/>
    <n v="0"/>
    <n v="0"/>
    <n v="0"/>
    <n v="0"/>
    <n v="0"/>
    <n v="0"/>
    <n v="23.999999999999996"/>
    <n v="7.2688888888888892"/>
    <n v="7.2688888888888892"/>
    <n v="0"/>
    <n v="16.731111111111112"/>
    <n v="16.731111111111112"/>
    <n v="14.38777777777778"/>
    <n v="2.3433333333333337"/>
    <n v="0"/>
    <n v="0"/>
    <n v="0"/>
    <n v="100"/>
    <n v="69.712962962962976"/>
    <n v="69.712962962962976"/>
    <n v="100"/>
    <n v="0"/>
    <n v="0"/>
    <n v="0"/>
    <n v="0.14005844069597559"/>
    <n v="0"/>
    <n v="16.731111111111112"/>
    <n v="0"/>
    <n v="16.731111111111112"/>
    <n v="0"/>
    <n v="0"/>
    <n v="0"/>
    <n v="15333.254999999999"/>
    <s v="Tonelada métrica"/>
    <n v="916.45168681099699"/>
    <n v="0"/>
    <s v="Oficializado"/>
  </r>
  <r>
    <x v="34"/>
    <s v="FROTA 02"/>
    <x v="7"/>
    <x v="7"/>
    <d v="1901-08-26T00:00:00"/>
    <n v="90"/>
    <x v="13"/>
    <s v="CA1014KS123"/>
    <s v="26/08/2023"/>
    <s v="00:00:00"/>
    <s v="26/08/2023"/>
    <s v="23:59:59"/>
    <n v="24"/>
    <n v="0"/>
    <n v="0"/>
    <n v="0"/>
    <n v="0"/>
    <n v="0"/>
    <n v="0"/>
    <n v="24"/>
    <n v="6.2474999999999996"/>
    <n v="6.2474999999999996"/>
    <n v="0"/>
    <n v="17.752500000000001"/>
    <n v="17.752500000000001"/>
    <n v="16.10166666666667"/>
    <n v="1.6508333333333334"/>
    <n v="0"/>
    <n v="0"/>
    <n v="0"/>
    <n v="100"/>
    <n v="73.96875"/>
    <n v="73.96875"/>
    <n v="100"/>
    <n v="0"/>
    <n v="0"/>
    <n v="0"/>
    <n v="9.299159742759236E-2"/>
    <n v="0"/>
    <n v="17.752500000000001"/>
    <n v="0"/>
    <n v="17.752500000000001"/>
    <n v="0"/>
    <n v="0"/>
    <n v="0"/>
    <n v="13965.383"/>
    <s v="Tonelada métrica"/>
    <n v="786.67134206449794"/>
    <n v="0"/>
    <s v="Oficializado"/>
  </r>
  <r>
    <x v="34"/>
    <s v="FROTA 01"/>
    <x v="7"/>
    <x v="7"/>
    <d v="1901-08-27T00:00:00"/>
    <n v="90"/>
    <x v="0"/>
    <s v="CA1014KS110"/>
    <s v="27/08/2023"/>
    <s v="00:00:00"/>
    <s v="27/08/2023"/>
    <s v="23:59:59"/>
    <n v="24.000000000000007"/>
    <n v="0"/>
    <n v="0"/>
    <n v="0"/>
    <n v="0"/>
    <n v="0"/>
    <n v="0"/>
    <n v="24.000000000000007"/>
    <n v="5.4386111111111104"/>
    <n v="5.4386111111111104"/>
    <n v="0"/>
    <n v="18.561388888888896"/>
    <n v="18.561388888888896"/>
    <n v="17.220277777777781"/>
    <n v="1.3411111111111111"/>
    <n v="0"/>
    <n v="0"/>
    <n v="0"/>
    <n v="100"/>
    <n v="77.339120370370367"/>
    <n v="77.339120370370367"/>
    <n v="100"/>
    <n v="0"/>
    <n v="0"/>
    <n v="0"/>
    <n v="7.2252734918663269E-2"/>
    <n v="0"/>
    <n v="18.561388888888896"/>
    <n v="0"/>
    <n v="18.561388888888896"/>
    <n v="0"/>
    <n v="0"/>
    <n v="0"/>
    <n v="11974.1"/>
    <s v="Tonelada métrica"/>
    <n v="645.10797503778781"/>
    <n v="0"/>
    <s v="Oficializado"/>
  </r>
  <r>
    <x v="34"/>
    <s v="FROTA 01"/>
    <x v="7"/>
    <x v="7"/>
    <d v="1901-08-27T00:00:00"/>
    <n v="90"/>
    <x v="1"/>
    <s v="CA1014KS111"/>
    <s v="27/08/2023"/>
    <s v="00:00:00"/>
    <s v="27/08/2023"/>
    <s v="23:59:59"/>
    <n v="23.999999999999996"/>
    <n v="4.9880555555555555"/>
    <n v="4.9880555555555555"/>
    <n v="0"/>
    <n v="0"/>
    <n v="0"/>
    <n v="0"/>
    <n v="19.011944444444442"/>
    <n v="6.7438888888888888"/>
    <n v="6.7438888888888888"/>
    <n v="0"/>
    <n v="12.268055555555557"/>
    <n v="12.268055555555557"/>
    <n v="12.211111111111112"/>
    <n v="5.6944444444444443E-2"/>
    <n v="0"/>
    <n v="0"/>
    <n v="0"/>
    <n v="79.21643518518519"/>
    <n v="64.528147509606555"/>
    <n v="51.116898148148159"/>
    <n v="71.093976369080195"/>
    <n v="0"/>
    <n v="0"/>
    <n v="1"/>
    <n v="4.6416845918713905E-3"/>
    <n v="0"/>
    <n v="12.268055555555557"/>
    <n v="4.9880555555555555"/>
    <n v="12.268055555555557"/>
    <n v="4.9880555555555555"/>
    <n v="1"/>
    <n v="0"/>
    <n v="9976.2999999999993"/>
    <s v="Tonelada métrica"/>
    <n v="813.1932525755692"/>
    <n v="0"/>
    <s v="Oficializado"/>
  </r>
  <r>
    <x v="34"/>
    <s v="FROTA 01"/>
    <x v="7"/>
    <x v="7"/>
    <d v="1901-08-27T00:00:00"/>
    <n v="90"/>
    <x v="2"/>
    <s v="CA1014KS112"/>
    <s v="27/08/2023"/>
    <s v="00:00:00"/>
    <s v="27/08/2023"/>
    <s v="23:59:59"/>
    <n v="24"/>
    <n v="11.47111111111111"/>
    <n v="0"/>
    <n v="0"/>
    <n v="11.47111111111111"/>
    <n v="11.47111111111111"/>
    <n v="0"/>
    <n v="12.52888888888889"/>
    <n v="4.6427777777777779"/>
    <n v="4.6427777777777779"/>
    <n v="0"/>
    <n v="7.8861111111111111"/>
    <n v="7.8861111111111111"/>
    <n v="7.0880555555555551"/>
    <n v="0.79805555555555552"/>
    <n v="0"/>
    <n v="0"/>
    <n v="0"/>
    <n v="52.203703703703709"/>
    <n v="62.94341965235899"/>
    <n v="32.858796296296298"/>
    <n v="100"/>
    <n v="0"/>
    <n v="0"/>
    <n v="0"/>
    <n v="0.10119760479041916"/>
    <n v="0"/>
    <n v="7.8861111111111111"/>
    <n v="0"/>
    <n v="7.8861111111111111"/>
    <n v="0"/>
    <n v="0"/>
    <n v="1"/>
    <n v="5750.9"/>
    <s v="Tonelada métrica"/>
    <n v="729.24410003522371"/>
    <n v="0"/>
    <s v="Oficializado"/>
  </r>
  <r>
    <x v="34"/>
    <s v="FROTA 01"/>
    <x v="7"/>
    <x v="7"/>
    <d v="1901-08-27T00:00:00"/>
    <n v="90"/>
    <x v="3"/>
    <s v="CA1014KS113"/>
    <s v="27/08/2023"/>
    <s v="00:00:00"/>
    <s v="27/08/2023"/>
    <s v="23:59:59"/>
    <n v="24"/>
    <n v="0"/>
    <n v="0"/>
    <n v="0"/>
    <n v="0"/>
    <n v="0"/>
    <n v="0"/>
    <n v="24"/>
    <n v="8.0736111111111111"/>
    <n v="7.9619444444444429"/>
    <n v="0.11166666666666666"/>
    <n v="15.926388888888889"/>
    <n v="15.926388888888889"/>
    <n v="14.723055555555556"/>
    <n v="1.2033333333333334"/>
    <n v="0"/>
    <n v="0"/>
    <n v="0"/>
    <n v="100"/>
    <n v="66.359953703703695"/>
    <n v="66.359953703703695"/>
    <n v="100"/>
    <n v="0"/>
    <n v="0"/>
    <n v="0"/>
    <n v="7.5555943141187756E-2"/>
    <n v="0"/>
    <n v="15.926388888888889"/>
    <n v="0"/>
    <n v="15.926388888888889"/>
    <n v="0"/>
    <n v="0"/>
    <n v="0"/>
    <n v="11438.1"/>
    <s v="Tonelada métrica"/>
    <n v="718.18540158716269"/>
    <n v="0"/>
    <s v="Oficializado"/>
  </r>
  <r>
    <x v="34"/>
    <s v="FROTA 01"/>
    <x v="7"/>
    <x v="7"/>
    <d v="1901-08-27T00:00:00"/>
    <n v="90"/>
    <x v="4"/>
    <s v="CA1014KS114"/>
    <s v="27/08/2023"/>
    <s v="00:00:00"/>
    <s v="27/08/2023"/>
    <s v="23:59:59"/>
    <n v="23.999999999999996"/>
    <n v="0"/>
    <n v="0"/>
    <n v="0"/>
    <n v="0"/>
    <n v="0"/>
    <n v="0"/>
    <n v="23.999999999999996"/>
    <n v="7.8505555555555571"/>
    <n v="7.7305555555555561"/>
    <n v="0.12"/>
    <n v="16.149444444444445"/>
    <n v="16.149444444444445"/>
    <n v="13.713888888888889"/>
    <n v="2.4355555555555553"/>
    <n v="0"/>
    <n v="0"/>
    <n v="0"/>
    <n v="100"/>
    <n v="67.289351851851862"/>
    <n v="67.289351851851862"/>
    <n v="100"/>
    <n v="0"/>
    <n v="0"/>
    <n v="0"/>
    <n v="0.15081358147855101"/>
    <n v="0"/>
    <n v="16.149444444444445"/>
    <n v="0"/>
    <n v="16.149444444444445"/>
    <n v="0"/>
    <n v="0"/>
    <n v="0"/>
    <n v="24013.8"/>
    <s v="Tonelada métrica"/>
    <n v="1486.9737521070551"/>
    <n v="0"/>
    <s v="Oficializado"/>
  </r>
  <r>
    <x v="34"/>
    <s v="FROTA 01"/>
    <x v="7"/>
    <x v="7"/>
    <d v="1901-08-27T00:00:00"/>
    <n v="90"/>
    <x v="5"/>
    <s v="CA1014KS115"/>
    <s v="27/08/2023"/>
    <s v="00:00:00"/>
    <s v="27/08/2023"/>
    <s v="23:59:59"/>
    <n v="24"/>
    <n v="2.9486111111111111"/>
    <n v="0"/>
    <n v="0"/>
    <n v="2.9486111111111111"/>
    <n v="2.9486111111111111"/>
    <n v="0"/>
    <n v="21.051388888888891"/>
    <n v="6.060833333333334"/>
    <n v="6.060833333333334"/>
    <n v="0"/>
    <n v="14.990555555555556"/>
    <n v="14.990555555555556"/>
    <n v="12.961111111111112"/>
    <n v="2.0294444444444446"/>
    <n v="0"/>
    <n v="0"/>
    <n v="0"/>
    <n v="87.714120370370381"/>
    <n v="71.20934221811703"/>
    <n v="62.460648148148145"/>
    <n v="100"/>
    <n v="0"/>
    <n v="0"/>
    <n v="0"/>
    <n v="0.13538153652299598"/>
    <n v="0"/>
    <n v="14.990555555555556"/>
    <n v="0"/>
    <n v="14.990555555555556"/>
    <n v="2.9486111111111111"/>
    <n v="1"/>
    <n v="1"/>
    <n v="19005"/>
    <s v="Tonelada métrica"/>
    <n v="1267.7982433383979"/>
    <n v="0"/>
    <s v="Oficializado"/>
  </r>
  <r>
    <x v="34"/>
    <s v="FROTA 01"/>
    <x v="7"/>
    <x v="7"/>
    <d v="1901-08-27T00:00:00"/>
    <n v="90"/>
    <x v="6"/>
    <s v="CA1014KS116"/>
    <s v="27/08/2023"/>
    <s v="00:00:00"/>
    <s v="27/08/2023"/>
    <s v="23:59:59"/>
    <n v="24"/>
    <n v="0"/>
    <n v="0"/>
    <n v="0"/>
    <n v="0"/>
    <n v="0"/>
    <n v="0"/>
    <n v="24"/>
    <n v="6.1366666666666667"/>
    <n v="6.1366666666666667"/>
    <n v="0"/>
    <n v="17.863333333333337"/>
    <n v="17.863333333333337"/>
    <n v="15.860555555555557"/>
    <n v="2.0027777777777778"/>
    <n v="0"/>
    <n v="0"/>
    <n v="0"/>
    <n v="100"/>
    <n v="74.430555555555571"/>
    <n v="74.430555555555571"/>
    <n v="100"/>
    <n v="0"/>
    <n v="0"/>
    <n v="0"/>
    <n v="0.11211668843689741"/>
    <n v="0"/>
    <n v="17.863333333333337"/>
    <n v="0"/>
    <n v="17.863333333333337"/>
    <n v="0"/>
    <n v="0"/>
    <n v="0"/>
    <n v="14808"/>
    <s v="Tonelada métrica"/>
    <n v="828.9606269826462"/>
    <n v="0"/>
    <s v="Oficializado"/>
  </r>
  <r>
    <x v="34"/>
    <s v="FROTA 01"/>
    <x v="7"/>
    <x v="7"/>
    <d v="1901-08-27T00:00:00"/>
    <n v="90"/>
    <x v="7"/>
    <s v="CA1014KS117"/>
    <s v="27/08/2023"/>
    <s v="00:00:00"/>
    <s v="27/08/2023"/>
    <s v="23:59:59"/>
    <n v="24"/>
    <n v="0"/>
    <n v="0"/>
    <n v="0"/>
    <n v="0"/>
    <n v="0"/>
    <n v="0"/>
    <n v="24"/>
    <n v="7.591388888888889"/>
    <n v="7.591388888888889"/>
    <n v="0"/>
    <n v="16.40861111111111"/>
    <n v="16.40861111111111"/>
    <n v="15.040555555555557"/>
    <n v="1.3680555555555556"/>
    <n v="0"/>
    <n v="0"/>
    <n v="0"/>
    <n v="100"/>
    <n v="68.369212962962962"/>
    <n v="68.369212962962962"/>
    <n v="100"/>
    <n v="0"/>
    <n v="0"/>
    <n v="0"/>
    <n v="8.3374244553164847E-2"/>
    <n v="0"/>
    <n v="16.40861111111111"/>
    <n v="0"/>
    <n v="16.40861111111111"/>
    <n v="0"/>
    <n v="0"/>
    <n v="0"/>
    <n v="13294.5"/>
    <s v="Tonelada métrica"/>
    <n v="810.21482622606641"/>
    <n v="0"/>
    <s v="Oficializado"/>
  </r>
  <r>
    <x v="34"/>
    <s v="FROTA 01"/>
    <x v="7"/>
    <x v="7"/>
    <d v="1901-08-27T00:00:00"/>
    <n v="90"/>
    <x v="8"/>
    <s v="CA1014KS118"/>
    <s v="27/08/2023"/>
    <s v="00:00:00"/>
    <s v="27/08/2023"/>
    <s v="23:59:59"/>
    <n v="23.999999999999996"/>
    <n v="0"/>
    <n v="0"/>
    <n v="0"/>
    <n v="0"/>
    <n v="0"/>
    <n v="0"/>
    <n v="23.999999999999996"/>
    <n v="5.5049999999999999"/>
    <n v="5.5049999999999999"/>
    <n v="0"/>
    <n v="18.495000000000001"/>
    <n v="18.381944444444446"/>
    <n v="16.736388888888889"/>
    <n v="1.6455555555555557"/>
    <n v="0.11305555555555556"/>
    <n v="0"/>
    <n v="0.11305555555555556"/>
    <n v="100"/>
    <n v="77.062500000000014"/>
    <n v="77.062500000000014"/>
    <n v="100"/>
    <n v="0"/>
    <n v="0"/>
    <n v="0"/>
    <n v="8.8972995704544769E-2"/>
    <n v="0"/>
    <n v="18.495000000000001"/>
    <n v="0"/>
    <n v="18.495000000000001"/>
    <n v="0"/>
    <n v="0"/>
    <n v="0"/>
    <n v="14446.2"/>
    <s v="Tonelada métrica"/>
    <n v="781.086780210867"/>
    <n v="0"/>
    <s v="Oficializado"/>
  </r>
  <r>
    <x v="34"/>
    <s v="FROTA 02"/>
    <x v="7"/>
    <x v="7"/>
    <d v="1901-08-27T00:00:00"/>
    <n v="90"/>
    <x v="9"/>
    <s v="CA1014KS119"/>
    <s v="27/08/2023"/>
    <s v="00:00:00"/>
    <s v="27/08/2023"/>
    <s v="23:59:59"/>
    <n v="23.999999999999996"/>
    <n v="0"/>
    <n v="0"/>
    <n v="0"/>
    <n v="0"/>
    <n v="0"/>
    <n v="0"/>
    <n v="23.999999999999996"/>
    <n v="6.1147222222222224"/>
    <n v="6.1147222222222224"/>
    <n v="0"/>
    <n v="17.88527777777778"/>
    <n v="17.88527777777778"/>
    <n v="15.862500000000001"/>
    <n v="2.0227777777777778"/>
    <n v="0"/>
    <n v="0"/>
    <n v="0"/>
    <n v="100"/>
    <n v="74.521990740740762"/>
    <n v="74.521990740740762"/>
    <n v="100"/>
    <n v="0"/>
    <n v="0"/>
    <n v="0"/>
    <n v="0.11309736437479614"/>
    <n v="0"/>
    <n v="17.88527777777778"/>
    <n v="0"/>
    <n v="17.88527777777778"/>
    <n v="0"/>
    <n v="0"/>
    <n v="0"/>
    <n v="13796"/>
    <s v="Tonelada métrica"/>
    <n v="771.36067839781356"/>
    <n v="0"/>
    <s v="Oficializado"/>
  </r>
  <r>
    <x v="34"/>
    <s v="FROTA 02"/>
    <x v="7"/>
    <x v="7"/>
    <d v="1901-08-27T00:00:00"/>
    <n v="90"/>
    <x v="10"/>
    <s v="CA1014KS120"/>
    <s v="27/08/2023"/>
    <s v="00:00:00"/>
    <s v="27/08/2023"/>
    <s v="23:59:59"/>
    <n v="24.000000000000004"/>
    <n v="0"/>
    <n v="0"/>
    <n v="0"/>
    <n v="0"/>
    <n v="0"/>
    <n v="0"/>
    <n v="24.000000000000004"/>
    <n v="6.1252777777777778"/>
    <n v="6.1252777777777778"/>
    <n v="0"/>
    <n v="17.874722222222225"/>
    <n v="17.874722222222225"/>
    <n v="15.576666666666666"/>
    <n v="2.298055555555556"/>
    <n v="0"/>
    <n v="0"/>
    <n v="0"/>
    <n v="100"/>
    <n v="74.478009259259252"/>
    <n v="74.478009259259252"/>
    <n v="100"/>
    <n v="0"/>
    <n v="0"/>
    <n v="0"/>
    <n v="0.12856454645759841"/>
    <n v="0"/>
    <n v="17.874722222222225"/>
    <n v="0"/>
    <n v="17.874722222222225"/>
    <n v="0"/>
    <n v="0"/>
    <n v="0"/>
    <n v="13753.5"/>
    <s v="Tonelada métrica"/>
    <n v="769.43853051329518"/>
    <n v="0"/>
    <s v="Oficializado"/>
  </r>
  <r>
    <x v="34"/>
    <s v="FROTA 02"/>
    <x v="7"/>
    <x v="7"/>
    <d v="1901-08-27T00:00:00"/>
    <n v="90"/>
    <x v="11"/>
    <s v="CA1014KS121"/>
    <s v="27/08/2023"/>
    <s v="00:00:00"/>
    <s v="27/08/2023"/>
    <s v="23:59:59"/>
    <n v="24"/>
    <n v="0"/>
    <n v="0"/>
    <n v="0"/>
    <n v="0"/>
    <n v="0"/>
    <n v="0"/>
    <n v="24"/>
    <n v="6.3819444444444446"/>
    <n v="6.3819444444444446"/>
    <n v="0"/>
    <n v="17.618055555555557"/>
    <n v="17.618055555555557"/>
    <n v="16.146944444444447"/>
    <n v="1.471111111111111"/>
    <n v="0"/>
    <n v="0"/>
    <n v="0"/>
    <n v="100"/>
    <n v="73.408564814814824"/>
    <n v="73.408564814814824"/>
    <n v="100"/>
    <n v="0"/>
    <n v="0"/>
    <n v="0"/>
    <n v="8.3500197083169081E-2"/>
    <n v="0"/>
    <n v="17.618055555555557"/>
    <n v="0"/>
    <n v="17.618055555555557"/>
    <n v="0"/>
    <n v="0"/>
    <n v="0"/>
    <n v="14716.9"/>
    <s v="Tonelada métrica"/>
    <n v="835.33054789121036"/>
    <n v="0"/>
    <s v="Oficializado"/>
  </r>
  <r>
    <x v="34"/>
    <s v="FROTA 02"/>
    <x v="7"/>
    <x v="7"/>
    <d v="1901-08-27T00:00:00"/>
    <n v="90"/>
    <x v="12"/>
    <s v="CA1014KS122"/>
    <s v="27/08/2023"/>
    <s v="00:00:00"/>
    <s v="27/08/2023"/>
    <s v="23:59:59"/>
    <n v="23.999999999999996"/>
    <n v="0"/>
    <n v="0"/>
    <n v="0"/>
    <n v="0"/>
    <n v="0"/>
    <n v="0"/>
    <n v="23.999999999999996"/>
    <n v="8.9283333333333328"/>
    <n v="8.9283333333333328"/>
    <n v="0"/>
    <n v="15.071666666666664"/>
    <n v="15.071666666666664"/>
    <n v="14.073611111111111"/>
    <n v="0.99805555555555558"/>
    <n v="0"/>
    <n v="0"/>
    <n v="0"/>
    <n v="100"/>
    <n v="62.798611111111114"/>
    <n v="62.798611111111114"/>
    <n v="100"/>
    <n v="0"/>
    <n v="0"/>
    <n v="0"/>
    <n v="6.6220649489476216E-2"/>
    <n v="0"/>
    <n v="15.071666666666664"/>
    <n v="0"/>
    <n v="15.071666666666664"/>
    <n v="0"/>
    <n v="0"/>
    <n v="0"/>
    <n v="10054"/>
    <s v="Tonelada métrica"/>
    <n v="667.07950901249615"/>
    <n v="0"/>
    <s v="Oficializado"/>
  </r>
  <r>
    <x v="34"/>
    <s v="FROTA 02"/>
    <x v="7"/>
    <x v="7"/>
    <d v="1901-08-27T00:00:00"/>
    <n v="90"/>
    <x v="13"/>
    <s v="CA1014KS123"/>
    <s v="27/08/2023"/>
    <s v="00:00:00"/>
    <s v="27/08/2023"/>
    <s v="23:59:59"/>
    <n v="24.000000000000004"/>
    <n v="0"/>
    <n v="0"/>
    <n v="0"/>
    <n v="0"/>
    <n v="0"/>
    <n v="0"/>
    <n v="24.000000000000004"/>
    <n v="6.365277777777778"/>
    <n v="6.365277777777778"/>
    <n v="0"/>
    <n v="17.634722222222223"/>
    <n v="17.634722222222223"/>
    <n v="16.224722222222223"/>
    <n v="1.41"/>
    <n v="0"/>
    <n v="0"/>
    <n v="0"/>
    <n v="100"/>
    <n v="73.478009259259252"/>
    <n v="73.478009259259252"/>
    <n v="100"/>
    <n v="0"/>
    <n v="0"/>
    <n v="0"/>
    <n v="7.9955895093329121E-2"/>
    <n v="0"/>
    <n v="17.634722222222223"/>
    <n v="0"/>
    <n v="17.634722222222223"/>
    <n v="0"/>
    <n v="0"/>
    <n v="0"/>
    <n v="11933.7"/>
    <s v="Tonelada métrica"/>
    <n v="676.71607466330647"/>
    <n v="0"/>
    <s v="Oficializado"/>
  </r>
  <r>
    <x v="35"/>
    <s v="FROTA 01"/>
    <x v="7"/>
    <x v="7"/>
    <d v="1901-08-28T00:00:00"/>
    <n v="90"/>
    <x v="0"/>
    <s v="CA1014KS110"/>
    <s v="28/08/2023"/>
    <s v="00:00:00"/>
    <s v="28/08/2023"/>
    <s v="23:59:59"/>
    <n v="24.000000000000004"/>
    <n v="0"/>
    <n v="0"/>
    <n v="0"/>
    <n v="0"/>
    <n v="0"/>
    <n v="0"/>
    <n v="24.000000000000004"/>
    <n v="6.7872222222222227"/>
    <n v="6.7872222222222227"/>
    <n v="0"/>
    <n v="17.212777777777774"/>
    <n v="17.212777777777774"/>
    <n v="15.522499999999999"/>
    <n v="1.6902777777777778"/>
    <n v="0"/>
    <n v="0"/>
    <n v="0"/>
    <n v="100"/>
    <n v="71.719907407407376"/>
    <n v="71.719907407407376"/>
    <n v="100"/>
    <n v="0"/>
    <n v="0"/>
    <n v="0"/>
    <n v="9.8199012361617682E-2"/>
    <n v="0"/>
    <n v="17.212777777777774"/>
    <n v="0"/>
    <n v="17.212777777777774"/>
    <n v="0"/>
    <n v="0"/>
    <n v="0"/>
    <n v="11861.562"/>
    <s v="Tonelada métrica"/>
    <n v="689.1137591582484"/>
    <n v="0"/>
    <s v="Oficializado"/>
  </r>
  <r>
    <x v="35"/>
    <s v="FROTA 01"/>
    <x v="7"/>
    <x v="7"/>
    <d v="1901-08-28T00:00:00"/>
    <n v="90"/>
    <x v="1"/>
    <s v="CA1014KS111"/>
    <s v="28/08/2023"/>
    <s v="00:00:00"/>
    <s v="28/08/2023"/>
    <s v="23:59:59"/>
    <n v="24"/>
    <n v="0"/>
    <n v="0"/>
    <n v="0"/>
    <n v="0"/>
    <n v="0"/>
    <n v="0"/>
    <n v="24"/>
    <n v="7.5086111111111107"/>
    <n v="7.5086111111111107"/>
    <n v="0"/>
    <n v="16.491388888888888"/>
    <n v="16.491388888888888"/>
    <n v="14.664999999999999"/>
    <n v="1.8263888888888888"/>
    <n v="0"/>
    <n v="0"/>
    <n v="0"/>
    <n v="100"/>
    <n v="68.714120370370367"/>
    <n v="68.714120370370367"/>
    <n v="100"/>
    <n v="0"/>
    <n v="0"/>
    <n v="0"/>
    <n v="0.11074803348548906"/>
    <n v="0"/>
    <n v="16.491388888888888"/>
    <n v="0"/>
    <n v="16.491388888888888"/>
    <n v="0"/>
    <n v="0"/>
    <n v="0"/>
    <n v="10687.630999999999"/>
    <s v="Tonelada métrica"/>
    <n v="648.0734322626289"/>
    <n v="0"/>
    <s v="Oficializado"/>
  </r>
  <r>
    <x v="35"/>
    <s v="FROTA 01"/>
    <x v="7"/>
    <x v="7"/>
    <d v="1901-08-28T00:00:00"/>
    <n v="90"/>
    <x v="2"/>
    <s v="CA1014KS112"/>
    <s v="28/08/2023"/>
    <s v="00:00:00"/>
    <s v="28/08/2023"/>
    <s v="23:59:59"/>
    <n v="24"/>
    <n v="0"/>
    <n v="0"/>
    <n v="0"/>
    <n v="0"/>
    <n v="0"/>
    <n v="0"/>
    <n v="24"/>
    <n v="6.278888888888889"/>
    <n v="6.278888888888889"/>
    <n v="0"/>
    <n v="17.721111111111107"/>
    <n v="17.721111111111107"/>
    <n v="14.552222222222218"/>
    <n v="3.1688888888888886"/>
    <n v="0"/>
    <n v="0"/>
    <n v="0"/>
    <n v="100"/>
    <n v="73.837962962962948"/>
    <n v="73.837962962962948"/>
    <n v="100"/>
    <n v="0"/>
    <n v="0"/>
    <n v="0"/>
    <n v="0.17881998871402599"/>
    <n v="0"/>
    <n v="17.721111111111107"/>
    <n v="0"/>
    <n v="17.721111111111107"/>
    <n v="0"/>
    <n v="0"/>
    <n v="0"/>
    <n v="16858.455000000002"/>
    <s v="Tonelada métrica"/>
    <n v="951.32042761301602"/>
    <n v="0"/>
    <s v="Oficializado"/>
  </r>
  <r>
    <x v="35"/>
    <s v="FROTA 01"/>
    <x v="7"/>
    <x v="7"/>
    <d v="1901-08-28T00:00:00"/>
    <n v="90"/>
    <x v="3"/>
    <s v="CA1014KS113"/>
    <s v="28/08/2023"/>
    <s v="00:00:00"/>
    <s v="28/08/2023"/>
    <s v="23:59:59"/>
    <n v="23.999999999999996"/>
    <n v="0.9622222222222222"/>
    <n v="0.9622222222222222"/>
    <n v="0"/>
    <n v="0"/>
    <n v="0"/>
    <n v="0"/>
    <n v="23.037777777777773"/>
    <n v="7.7200000000000006"/>
    <n v="7.7200000000000006"/>
    <n v="0"/>
    <n v="15.317777777777779"/>
    <n v="15.317777777777779"/>
    <n v="13.633611111111112"/>
    <n v="1.6841666666666666"/>
    <n v="0"/>
    <n v="0"/>
    <n v="0"/>
    <n v="95.990740740740733"/>
    <n v="66.489823478344761"/>
    <n v="63.82407407407409"/>
    <n v="94.089544089544091"/>
    <n v="0"/>
    <n v="0"/>
    <n v="1"/>
    <n v="0.10994849847671549"/>
    <n v="0"/>
    <n v="15.317777777777779"/>
    <n v="0.9622222222222222"/>
    <n v="15.317777777777779"/>
    <n v="0.9622222222222222"/>
    <n v="1"/>
    <n v="0"/>
    <n v="10206.633"/>
    <s v="Tonelada métrica"/>
    <n v="666.32596111997714"/>
    <n v="0"/>
    <s v="Oficializado"/>
  </r>
  <r>
    <x v="35"/>
    <s v="FROTA 01"/>
    <x v="7"/>
    <x v="7"/>
    <d v="1901-08-28T00:00:00"/>
    <n v="90"/>
    <x v="4"/>
    <s v="CA1014KS114"/>
    <s v="28/08/2023"/>
    <s v="00:00:00"/>
    <s v="28/08/2023"/>
    <s v="23:59:59"/>
    <n v="24"/>
    <n v="0"/>
    <n v="0"/>
    <n v="0"/>
    <n v="0"/>
    <n v="0"/>
    <n v="0"/>
    <n v="24"/>
    <n v="6.9513888888888893"/>
    <n v="6.9513888888888893"/>
    <n v="0"/>
    <n v="17.048611111111114"/>
    <n v="17.048611111111114"/>
    <n v="14.819722222222222"/>
    <n v="2.2288888888888887"/>
    <n v="0"/>
    <n v="0"/>
    <n v="0"/>
    <n v="100"/>
    <n v="71.035879629629633"/>
    <n v="71.035879629629633"/>
    <n v="100"/>
    <n v="0"/>
    <n v="0"/>
    <n v="0"/>
    <n v="0.1307372708757637"/>
    <n v="0"/>
    <n v="17.048611111111114"/>
    <n v="0"/>
    <n v="17.048611111111114"/>
    <n v="0"/>
    <n v="0"/>
    <n v="0"/>
    <n v="12407.175999999999"/>
    <s v="Tonelada métrica"/>
    <n v="727.75288961303465"/>
    <n v="0"/>
    <s v="Oficializado"/>
  </r>
  <r>
    <x v="35"/>
    <s v="FROTA 01"/>
    <x v="7"/>
    <x v="7"/>
    <d v="1901-08-28T00:00:00"/>
    <n v="90"/>
    <x v="5"/>
    <s v="CA1014KS115"/>
    <s v="28/08/2023"/>
    <s v="00:00:00"/>
    <s v="28/08/2023"/>
    <s v="23:59:59"/>
    <n v="24"/>
    <n v="23.211111111111112"/>
    <n v="0"/>
    <n v="0"/>
    <n v="23.211111111111112"/>
    <n v="23.211111111111112"/>
    <n v="0"/>
    <n v="0.78888888888888886"/>
    <n v="0.78888888888888886"/>
    <n v="0.78888888888888886"/>
    <n v="0"/>
    <n v="0"/>
    <n v="0"/>
    <n v="0"/>
    <n v="0"/>
    <n v="0"/>
    <n v="0"/>
    <n v="0"/>
    <n v="3.2870370370370368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5"/>
    <s v="FROTA 01"/>
    <x v="7"/>
    <x v="7"/>
    <d v="1901-08-28T00:00:00"/>
    <n v="90"/>
    <x v="6"/>
    <s v="CA1014KS116"/>
    <s v="28/08/2023"/>
    <s v="00:00:00"/>
    <s v="28/08/2023"/>
    <s v="23:59:59"/>
    <n v="24"/>
    <n v="0.90555555555555556"/>
    <n v="0"/>
    <n v="0"/>
    <n v="0.90555555555555556"/>
    <n v="0.90555555555555556"/>
    <n v="0"/>
    <n v="23.094444444444445"/>
    <n v="4.3530555555555557"/>
    <n v="4.3530555555555557"/>
    <n v="0"/>
    <n v="18.741388888888888"/>
    <n v="18.741388888888888"/>
    <n v="16.358333333333331"/>
    <n v="2.3830555555555555"/>
    <n v="0"/>
    <n v="0"/>
    <n v="0"/>
    <n v="96.226851851851862"/>
    <n v="81.151070483521764"/>
    <n v="78.089120370370367"/>
    <n v="100"/>
    <n v="0"/>
    <n v="0"/>
    <n v="0"/>
    <n v="0.12715469326653722"/>
    <n v="0"/>
    <n v="18.741388888888888"/>
    <n v="0"/>
    <n v="18.741388888888888"/>
    <n v="0.90555555555555556"/>
    <n v="1"/>
    <n v="1"/>
    <n v="16389.072"/>
    <s v="Tonelada métrica"/>
    <n v="874.48545554254554"/>
    <n v="0"/>
    <s v="Oficializado"/>
  </r>
  <r>
    <x v="35"/>
    <s v="FROTA 01"/>
    <x v="7"/>
    <x v="7"/>
    <d v="1901-08-28T00:00:00"/>
    <n v="90"/>
    <x v="7"/>
    <s v="CA1014KS117"/>
    <s v="28/08/2023"/>
    <s v="00:00:00"/>
    <s v="28/08/2023"/>
    <s v="23:59:59"/>
    <n v="24.000000000000004"/>
    <n v="5.256388888888889"/>
    <n v="5.256388888888889"/>
    <n v="0"/>
    <n v="0"/>
    <n v="0"/>
    <n v="0"/>
    <n v="18.743611111111115"/>
    <n v="5.0402777777777779"/>
    <n v="5.0402777777777779"/>
    <n v="0"/>
    <n v="13.703333333333335"/>
    <n v="13.703333333333335"/>
    <n v="12.732777777777779"/>
    <n v="0.97055555555555562"/>
    <n v="0"/>
    <n v="0"/>
    <n v="0"/>
    <n v="78.098379629629633"/>
    <n v="73.109355780488158"/>
    <n v="57.097222222222221"/>
    <n v="72.276023734524941"/>
    <n v="0"/>
    <n v="0"/>
    <n v="1"/>
    <n v="7.0826238546987746E-2"/>
    <n v="0"/>
    <n v="13.703333333333335"/>
    <n v="5.256388888888889"/>
    <n v="13.703333333333335"/>
    <n v="5.256388888888889"/>
    <n v="1"/>
    <n v="0"/>
    <n v="6942.1"/>
    <s v="Tonelada métrica"/>
    <n v="506.59936755047482"/>
    <n v="0"/>
    <s v="Oficializado"/>
  </r>
  <r>
    <x v="35"/>
    <s v="FROTA 01"/>
    <x v="7"/>
    <x v="7"/>
    <d v="1901-08-28T00:00:00"/>
    <n v="90"/>
    <x v="8"/>
    <s v="CA1014KS118"/>
    <s v="28/08/2023"/>
    <s v="00:00:00"/>
    <s v="28/08/2023"/>
    <s v="23:59:59"/>
    <n v="23.999999999999993"/>
    <n v="9.6891666666666652"/>
    <n v="9.6891666666666652"/>
    <n v="0"/>
    <n v="0"/>
    <n v="0"/>
    <n v="0"/>
    <n v="14.310833333333335"/>
    <n v="3.8861111111111111"/>
    <n v="3.8861111111111111"/>
    <n v="0"/>
    <n v="10.424722222222222"/>
    <n v="10.424722222222222"/>
    <n v="9.7572222222222216"/>
    <n v="0.66749999999999987"/>
    <n v="0"/>
    <n v="0"/>
    <n v="0"/>
    <n v="59.62847222222225"/>
    <n v="72.844969816960727"/>
    <n v="43.436342592592602"/>
    <n v="51.828476729733467"/>
    <n v="0"/>
    <n v="0"/>
    <n v="1"/>
    <n v="6.4030483093074672E-2"/>
    <n v="0"/>
    <n v="10.424722222222222"/>
    <n v="9.6891666666666652"/>
    <n v="10.424722222222222"/>
    <n v="9.6891666666666652"/>
    <n v="1"/>
    <n v="0"/>
    <n v="7181.0929999999998"/>
    <s v="Tonelada métrica"/>
    <n v="688.85221561992"/>
    <n v="0"/>
    <s v="Oficializado"/>
  </r>
  <r>
    <x v="35"/>
    <s v="FROTA 02"/>
    <x v="7"/>
    <x v="7"/>
    <d v="1901-08-28T00:00:00"/>
    <n v="90"/>
    <x v="9"/>
    <s v="CA1014KS119"/>
    <s v="28/08/2023"/>
    <s v="00:00:00"/>
    <s v="28/08/2023"/>
    <s v="23:59:59"/>
    <n v="24"/>
    <n v="0"/>
    <n v="0"/>
    <n v="0"/>
    <n v="0"/>
    <n v="0"/>
    <n v="0"/>
    <n v="24"/>
    <n v="5.934166666666667"/>
    <n v="5.934166666666667"/>
    <n v="0"/>
    <n v="18.065833333333334"/>
    <n v="18.065833333333334"/>
    <n v="15.326666666666666"/>
    <n v="2.7391666666666667"/>
    <n v="0"/>
    <n v="0"/>
    <n v="0"/>
    <n v="100"/>
    <n v="75.274305555555557"/>
    <n v="75.274305555555557"/>
    <n v="100"/>
    <n v="0"/>
    <n v="0"/>
    <n v="0"/>
    <n v="0.15162138475021911"/>
    <n v="0"/>
    <n v="18.065833333333334"/>
    <n v="0"/>
    <n v="18.065833333333334"/>
    <n v="0"/>
    <n v="0"/>
    <n v="0"/>
    <n v="14076.648999999999"/>
    <s v="Tonelada métrica"/>
    <n v="779.18625397850508"/>
    <n v="0"/>
    <s v="Oficializado"/>
  </r>
  <r>
    <x v="35"/>
    <s v="FROTA 02"/>
    <x v="7"/>
    <x v="7"/>
    <d v="1901-08-28T00:00:00"/>
    <n v="90"/>
    <x v="10"/>
    <s v="CA1014KS120"/>
    <s v="28/08/2023"/>
    <s v="00:00:00"/>
    <s v="28/08/2023"/>
    <s v="23:59:59"/>
    <n v="23.999999999999996"/>
    <n v="0"/>
    <n v="0"/>
    <n v="0"/>
    <n v="0"/>
    <n v="0"/>
    <n v="0"/>
    <n v="23.999999999999996"/>
    <n v="6.4638888888888886"/>
    <n v="6.4638888888888886"/>
    <n v="0"/>
    <n v="17.536111111111115"/>
    <n v="17.536111111111115"/>
    <n v="15.709722222222222"/>
    <n v="1.8263888888888888"/>
    <n v="0"/>
    <n v="0"/>
    <n v="0"/>
    <n v="100"/>
    <n v="73.067129629629662"/>
    <n v="73.067129629629662"/>
    <n v="100"/>
    <n v="0"/>
    <n v="0"/>
    <n v="0"/>
    <n v="0.1041501663234595"/>
    <n v="0"/>
    <n v="17.536111111111115"/>
    <n v="0"/>
    <n v="17.536111111111115"/>
    <n v="0"/>
    <n v="0"/>
    <n v="0"/>
    <n v="12876.064"/>
    <s v="Tonelada métrica"/>
    <n v="734.25994614287947"/>
    <n v="0"/>
    <s v="Oficializado"/>
  </r>
  <r>
    <x v="35"/>
    <s v="FROTA 02"/>
    <x v="7"/>
    <x v="7"/>
    <d v="1901-08-28T00:00:00"/>
    <n v="90"/>
    <x v="11"/>
    <s v="CA1014KS121"/>
    <s v="28/08/2023"/>
    <s v="00:00:00"/>
    <s v="28/08/2023"/>
    <s v="23:59:59"/>
    <n v="23.999999999999996"/>
    <n v="0"/>
    <n v="0"/>
    <n v="0"/>
    <n v="0"/>
    <n v="0"/>
    <n v="0"/>
    <n v="23.999999999999996"/>
    <n v="6.703333333333334"/>
    <n v="6.703333333333334"/>
    <n v="0"/>
    <n v="17.296666666666663"/>
    <n v="17.17722222222222"/>
    <n v="15.015277777777778"/>
    <n v="2.1619444444444449"/>
    <n v="0.11944444444444445"/>
    <n v="0"/>
    <n v="0.11944444444444445"/>
    <n v="100"/>
    <n v="72.069444444444443"/>
    <n v="72.069444444444443"/>
    <n v="100"/>
    <n v="0"/>
    <n v="0"/>
    <n v="0"/>
    <n v="0.1249919701933578"/>
    <n v="0"/>
    <n v="17.296666666666663"/>
    <n v="0"/>
    <n v="17.296666666666663"/>
    <n v="0"/>
    <n v="0"/>
    <n v="0"/>
    <n v="15548.531000000001"/>
    <s v="Tonelada métrica"/>
    <n v="898.93222200809441"/>
    <n v="0"/>
    <s v="Oficializado"/>
  </r>
  <r>
    <x v="35"/>
    <s v="FROTA 02"/>
    <x v="7"/>
    <x v="7"/>
    <d v="1901-08-28T00:00:00"/>
    <n v="90"/>
    <x v="12"/>
    <s v="CA1014KS122"/>
    <s v="28/08/2023"/>
    <s v="00:00:00"/>
    <s v="28/08/2023"/>
    <s v="23:59:59"/>
    <n v="24"/>
    <n v="4.628333333333333"/>
    <n v="0"/>
    <n v="0"/>
    <n v="4.628333333333333"/>
    <n v="4.628333333333333"/>
    <n v="0"/>
    <n v="19.371666666666663"/>
    <n v="7.1008333333333322"/>
    <n v="7.1008333333333322"/>
    <n v="0"/>
    <n v="12.270833333333332"/>
    <n v="12.270833333333332"/>
    <n v="9.7199999999999989"/>
    <n v="2.5508333333333337"/>
    <n v="0"/>
    <n v="0"/>
    <n v="0"/>
    <n v="80.715277777777757"/>
    <n v="63.34423126559409"/>
    <n v="51.128472222222221"/>
    <n v="100"/>
    <n v="0"/>
    <n v="0"/>
    <n v="0"/>
    <n v="0.20787775891341262"/>
    <n v="0"/>
    <n v="12.270833333333332"/>
    <n v="0"/>
    <n v="12.270833333333332"/>
    <n v="4.628333333333333"/>
    <n v="1"/>
    <n v="1"/>
    <n v="11075.846"/>
    <s v="Tonelada métrica"/>
    <n v="902.6156332767398"/>
    <n v="0"/>
    <s v="Oficializado"/>
  </r>
  <r>
    <x v="35"/>
    <s v="FROTA 02"/>
    <x v="7"/>
    <x v="7"/>
    <d v="1901-08-28T00:00:00"/>
    <n v="90"/>
    <x v="13"/>
    <s v="CA1014KS123"/>
    <s v="28/08/2023"/>
    <s v="00:00:00"/>
    <s v="28/08/2023"/>
    <s v="23:59:59"/>
    <n v="24.000000000000004"/>
    <n v="0"/>
    <n v="0"/>
    <n v="0"/>
    <n v="0"/>
    <n v="0"/>
    <n v="0"/>
    <n v="24.000000000000004"/>
    <n v="7.1172222222222219"/>
    <n v="7.1172222222222219"/>
    <n v="0"/>
    <n v="16.882777777777779"/>
    <n v="16.882777777777779"/>
    <n v="15.333055555555555"/>
    <n v="1.5497222222222222"/>
    <n v="0"/>
    <n v="0"/>
    <n v="0"/>
    <n v="100"/>
    <n v="70.344907407407391"/>
    <n v="70.344907407407391"/>
    <n v="100"/>
    <n v="0"/>
    <n v="0"/>
    <n v="0"/>
    <n v="9.1793083023462424E-2"/>
    <n v="0"/>
    <n v="16.882777777777779"/>
    <n v="0"/>
    <n v="16.882777777777779"/>
    <n v="0"/>
    <n v="0"/>
    <n v="0"/>
    <n v="14122.085999999999"/>
    <s v="Tonelada métrica"/>
    <n v="836.47881799335278"/>
    <n v="0"/>
    <s v="Oficializado"/>
  </r>
  <r>
    <x v="35"/>
    <s v="FROTA 01"/>
    <x v="7"/>
    <x v="7"/>
    <d v="1901-08-29T00:00:00"/>
    <n v="90"/>
    <x v="0"/>
    <s v="CA1014KS110"/>
    <s v="29/08/2023"/>
    <s v="00:00:00"/>
    <s v="29/08/2023"/>
    <s v="23:59:59"/>
    <n v="24.000000000000004"/>
    <n v="7.3727777777777774"/>
    <n v="3.4419444444444443"/>
    <n v="0"/>
    <n v="3.9308333333333332"/>
    <n v="3.9308333333333332"/>
    <n v="0"/>
    <n v="16.627222222222223"/>
    <n v="5.3894444444444449"/>
    <n v="5.3894444444444449"/>
    <n v="0"/>
    <n v="11.237777777777779"/>
    <n v="11.237777777777779"/>
    <n v="10.003611111111111"/>
    <n v="1.2341666666666666"/>
    <n v="0"/>
    <n v="0"/>
    <n v="0"/>
    <n v="69.280092592592581"/>
    <n v="67.586621671288725"/>
    <n v="46.824074074074076"/>
    <n v="76.553068291482958"/>
    <n v="0"/>
    <n v="0"/>
    <n v="2"/>
    <n v="0.10982301759936719"/>
    <n v="0"/>
    <n v="5.6188888888888897"/>
    <n v="1.7209722222222221"/>
    <n v="2.8094444444444449"/>
    <n v="1.8431944444444444"/>
    <n v="4"/>
    <n v="0.53315499962323865"/>
    <n v="6179.6980000000003"/>
    <s v="Tonelada métrica"/>
    <n v="549.90391536484117"/>
    <n v="0"/>
    <s v="Oficializado"/>
  </r>
  <r>
    <x v="35"/>
    <s v="FROTA 01"/>
    <x v="7"/>
    <x v="7"/>
    <d v="1901-08-29T00:00:00"/>
    <n v="90"/>
    <x v="1"/>
    <s v="CA1014KS111"/>
    <s v="29/08/2023"/>
    <s v="00:00:00"/>
    <s v="29/08/2023"/>
    <s v="23:59:59"/>
    <n v="23.999999999999989"/>
    <n v="0.90555555555555556"/>
    <n v="0.90555555555555556"/>
    <n v="0"/>
    <n v="0"/>
    <n v="0"/>
    <n v="0"/>
    <n v="23.094444444444434"/>
    <n v="6.9833333333333343"/>
    <n v="6.9833333333333343"/>
    <n v="0"/>
    <n v="16.111111111111107"/>
    <n v="16.111111111111107"/>
    <n v="14.44638888888889"/>
    <n v="1.6647222222222224"/>
    <n v="0"/>
    <n v="0"/>
    <n v="0"/>
    <n v="96.226851851851862"/>
    <n v="69.761847486167923"/>
    <n v="67.129629629629633"/>
    <n v="94.678419849820443"/>
    <n v="0"/>
    <n v="0"/>
    <n v="1"/>
    <n v="0.1033275862068966"/>
    <n v="0"/>
    <n v="16.111111111111107"/>
    <n v="0.90555555555555556"/>
    <n v="16.111111111111107"/>
    <n v="0.90555555555555556"/>
    <n v="1"/>
    <n v="0"/>
    <n v="11046.731"/>
    <s v="Tonelada métrica"/>
    <n v="685.65916551724138"/>
    <n v="0"/>
    <s v="Oficializado"/>
  </r>
  <r>
    <x v="35"/>
    <s v="FROTA 01"/>
    <x v="7"/>
    <x v="7"/>
    <d v="1901-08-29T00:00:00"/>
    <n v="90"/>
    <x v="2"/>
    <s v="CA1014KS112"/>
    <s v="29/08/2023"/>
    <s v="00:00:00"/>
    <s v="29/08/2023"/>
    <s v="23:59:59"/>
    <n v="24"/>
    <n v="1.503611111111111"/>
    <n v="0"/>
    <n v="0"/>
    <n v="1.503611111111111"/>
    <n v="1.503611111111111"/>
    <n v="0"/>
    <n v="22.496388888888887"/>
    <n v="5.0122222222222224"/>
    <n v="5.0122222222222224"/>
    <n v="0"/>
    <n v="17.484166666666667"/>
    <n v="17.484166666666667"/>
    <n v="15.95638888888889"/>
    <n v="1.5277777777777777"/>
    <n v="0"/>
    <n v="0"/>
    <n v="0"/>
    <n v="93.734953703703695"/>
    <n v="77.719880968550513"/>
    <n v="72.850694444444443"/>
    <n v="100"/>
    <n v="0"/>
    <n v="0"/>
    <n v="0"/>
    <n v="8.7380645981284644E-2"/>
    <n v="0"/>
    <n v="17.484166666666667"/>
    <n v="0"/>
    <n v="17.484166666666667"/>
    <n v="1.503611111111111"/>
    <n v="1"/>
    <n v="1"/>
    <n v="12229.878000000001"/>
    <s v="Tonelada métrica"/>
    <n v="699.48303703350643"/>
    <n v="0"/>
    <s v="Oficializado"/>
  </r>
  <r>
    <x v="35"/>
    <s v="FROTA 01"/>
    <x v="7"/>
    <x v="7"/>
    <d v="1901-08-29T00:00:00"/>
    <n v="90"/>
    <x v="3"/>
    <s v="CA1014KS113"/>
    <s v="29/08/2023"/>
    <s v="00:00:00"/>
    <s v="29/08/2023"/>
    <s v="23:59:59"/>
    <n v="24.000000000000004"/>
    <n v="0"/>
    <n v="0"/>
    <n v="0"/>
    <n v="0"/>
    <n v="0"/>
    <n v="0"/>
    <n v="24.000000000000004"/>
    <n v="6.830000000000001"/>
    <n v="6.830000000000001"/>
    <n v="0"/>
    <n v="17.170000000000002"/>
    <n v="17.170000000000002"/>
    <n v="14.613611111111114"/>
    <n v="2.5563888888888888"/>
    <n v="0"/>
    <n v="0"/>
    <n v="0"/>
    <n v="100"/>
    <n v="71.541666666666657"/>
    <n v="71.541666666666657"/>
    <n v="100"/>
    <n v="0"/>
    <n v="0"/>
    <n v="0"/>
    <n v="0.14888694751828122"/>
    <n v="0"/>
    <n v="17.170000000000002"/>
    <n v="0"/>
    <n v="17.170000000000002"/>
    <n v="0"/>
    <n v="0"/>
    <n v="0"/>
    <n v="17059.475999999999"/>
    <s v="Tonelada métrica"/>
    <n v="993.56295864880587"/>
    <n v="0"/>
    <s v="Oficializado"/>
  </r>
  <r>
    <x v="35"/>
    <s v="FROTA 01"/>
    <x v="7"/>
    <x v="7"/>
    <d v="1901-08-29T00:00:00"/>
    <n v="90"/>
    <x v="4"/>
    <s v="CA1014KS114"/>
    <s v="29/08/2023"/>
    <s v="00:00:00"/>
    <s v="29/08/2023"/>
    <s v="23:59:59"/>
    <n v="23.999999999999996"/>
    <n v="0"/>
    <n v="0"/>
    <n v="0"/>
    <n v="0"/>
    <n v="0"/>
    <n v="0"/>
    <n v="23.999999999999996"/>
    <n v="6.5647222222222208"/>
    <n v="6.5647222222222208"/>
    <n v="0"/>
    <n v="17.435277777777777"/>
    <n v="17.435277777777777"/>
    <n v="14.88638888888889"/>
    <n v="2.548888888888889"/>
    <n v="0"/>
    <n v="0"/>
    <n v="0"/>
    <n v="100"/>
    <n v="72.646990740740748"/>
    <n v="72.646990740740748"/>
    <n v="100"/>
    <n v="0"/>
    <n v="0"/>
    <n v="0"/>
    <n v="0.14619147003998917"/>
    <n v="0"/>
    <n v="17.435277777777777"/>
    <n v="0"/>
    <n v="17.435277777777777"/>
    <n v="0"/>
    <n v="0"/>
    <n v="0"/>
    <n v="10456.517"/>
    <s v="Tonelada métrica"/>
    <n v="599.73331846352369"/>
    <n v="0"/>
    <s v="Oficializado"/>
  </r>
  <r>
    <x v="35"/>
    <s v="FROTA 01"/>
    <x v="7"/>
    <x v="7"/>
    <d v="1901-08-29T00:00:00"/>
    <n v="90"/>
    <x v="5"/>
    <s v="CA1014KS115"/>
    <s v="29/08/2023"/>
    <s v="00:00:00"/>
    <s v="29/08/2023"/>
    <s v="23:59:59"/>
    <n v="24"/>
    <n v="0"/>
    <n v="0"/>
    <n v="0"/>
    <n v="0"/>
    <n v="0"/>
    <n v="0"/>
    <n v="24"/>
    <n v="5.389444444444444"/>
    <n v="5.389444444444444"/>
    <n v="0"/>
    <n v="18.610555555555557"/>
    <n v="18.610555555555557"/>
    <n v="16.830277777777777"/>
    <n v="1.7802777777777776"/>
    <n v="0"/>
    <n v="0"/>
    <n v="0"/>
    <n v="100"/>
    <n v="77.543981481481481"/>
    <n v="77.543981481481481"/>
    <n v="100"/>
    <n v="0"/>
    <n v="0"/>
    <n v="0"/>
    <n v="9.5659571927520212E-2"/>
    <n v="0"/>
    <n v="18.610555555555557"/>
    <n v="0"/>
    <n v="18.610555555555557"/>
    <n v="0"/>
    <n v="0"/>
    <n v="0"/>
    <n v="21156.260999999999"/>
    <s v="Tonelada métrica"/>
    <n v="1136.7882563658613"/>
    <n v="0"/>
    <s v="Oficializado"/>
  </r>
  <r>
    <x v="35"/>
    <s v="FROTA 01"/>
    <x v="7"/>
    <x v="7"/>
    <d v="1901-08-29T00:00:00"/>
    <n v="90"/>
    <x v="6"/>
    <s v="CA1014KS116"/>
    <s v="29/08/2023"/>
    <s v="00:00:00"/>
    <s v="29/08/2023"/>
    <s v="23:59:59"/>
    <n v="24.000000000000004"/>
    <n v="4.3994444444444447"/>
    <n v="0"/>
    <n v="0"/>
    <n v="4.3994444444444447"/>
    <n v="4.3994444444444447"/>
    <n v="0"/>
    <n v="19.600555555555559"/>
    <n v="6.2772222222222229"/>
    <n v="6.2772222222222229"/>
    <n v="0"/>
    <n v="13.323333333333334"/>
    <n v="13.323333333333334"/>
    <n v="11.512777777777778"/>
    <n v="1.8105555555555557"/>
    <n v="0"/>
    <n v="0"/>
    <n v="0"/>
    <n v="81.668981481481481"/>
    <n v="67.974263768033779"/>
    <n v="55.513888888888886"/>
    <n v="100"/>
    <n v="0"/>
    <n v="0"/>
    <n v="0"/>
    <n v="0.13589358685680927"/>
    <n v="0"/>
    <n v="13.323333333333334"/>
    <n v="0"/>
    <n v="13.323333333333334"/>
    <n v="4.3994444444444447"/>
    <n v="1"/>
    <n v="1"/>
    <n v="7645.8249999999998"/>
    <s v="Tonelada métrica"/>
    <n v="573.86727545659301"/>
    <n v="0"/>
    <s v="Oficializado"/>
  </r>
  <r>
    <x v="35"/>
    <s v="FROTA 01"/>
    <x v="7"/>
    <x v="7"/>
    <d v="1901-08-29T00:00:00"/>
    <n v="90"/>
    <x v="7"/>
    <s v="CA1014KS117"/>
    <s v="29/08/2023"/>
    <s v="00:00:00"/>
    <s v="29/08/2023"/>
    <s v="23:59:59"/>
    <n v="23.999999999999996"/>
    <n v="10.725833333333332"/>
    <n v="10.725833333333332"/>
    <n v="0"/>
    <n v="0"/>
    <n v="0"/>
    <n v="0"/>
    <n v="13.274166666666666"/>
    <n v="5.0594444444444449"/>
    <n v="5.0594444444444449"/>
    <n v="0"/>
    <n v="8.2147222222222211"/>
    <n v="8.2147222222222211"/>
    <n v="7.7961111111111112"/>
    <n v="0.41861111111111116"/>
    <n v="0"/>
    <n v="0"/>
    <n v="0"/>
    <n v="55.309027777777786"/>
    <n v="61.885031493920941"/>
    <n v="34.22800925925926"/>
    <n v="43.371073240841227"/>
    <n v="0"/>
    <n v="0"/>
    <n v="1"/>
    <n v="5.0958644709701427E-2"/>
    <n v="0"/>
    <n v="8.2147222222222211"/>
    <n v="10.725833333333332"/>
    <n v="8.2147222222222211"/>
    <n v="10.725833333333332"/>
    <n v="1"/>
    <n v="0"/>
    <n v="4873.6769999999997"/>
    <s v="Tonelada métrica"/>
    <n v="593.2856727420284"/>
    <n v="0"/>
    <s v="Oficializado"/>
  </r>
  <r>
    <x v="35"/>
    <s v="FROTA 01"/>
    <x v="7"/>
    <x v="7"/>
    <d v="1901-08-29T00:00:00"/>
    <n v="90"/>
    <x v="8"/>
    <s v="CA1014KS118"/>
    <s v="29/08/2023"/>
    <s v="00:00:00"/>
    <s v="29/08/2023"/>
    <s v="23:59:59"/>
    <n v="23.999999999999996"/>
    <n v="3.9761111111111109"/>
    <n v="3.9761111111111109"/>
    <n v="0"/>
    <n v="0"/>
    <n v="0"/>
    <n v="0"/>
    <n v="20.023888888888884"/>
    <n v="5.9697222222222219"/>
    <n v="5.9697222222222219"/>
    <n v="0"/>
    <n v="14.054166666666667"/>
    <n v="13.923333333333334"/>
    <n v="12.524166666666668"/>
    <n v="1.3991666666666667"/>
    <n v="0.13083333333333333"/>
    <n v="0"/>
    <n v="0.13083333333333333"/>
    <n v="83.432870370370367"/>
    <n v="70.186998862469849"/>
    <n v="58.559027777777786"/>
    <n v="77.947588161888191"/>
    <n v="0"/>
    <n v="0"/>
    <n v="1"/>
    <n v="9.9555292024903638E-2"/>
    <n v="0"/>
    <n v="14.054166666666667"/>
    <n v="3.9761111111111109"/>
    <n v="14.054166666666667"/>
    <n v="3.9761111111111109"/>
    <n v="1"/>
    <n v="0"/>
    <n v="16109.596"/>
    <s v="Tonelada métrica"/>
    <n v="1146.25053068485"/>
    <n v="0"/>
    <s v="Oficializado"/>
  </r>
  <r>
    <x v="35"/>
    <s v="FROTA 02"/>
    <x v="7"/>
    <x v="7"/>
    <d v="1901-08-29T00:00:00"/>
    <n v="90"/>
    <x v="9"/>
    <s v="CA1014KS119"/>
    <s v="29/08/2023"/>
    <s v="00:00:00"/>
    <s v="29/08/2023"/>
    <s v="23:59:59"/>
    <n v="24"/>
    <n v="0"/>
    <n v="0"/>
    <n v="0"/>
    <n v="0"/>
    <n v="0"/>
    <n v="0"/>
    <n v="24"/>
    <n v="6.7763888888888886"/>
    <n v="6.7763888888888886"/>
    <n v="0"/>
    <n v="17.223611111111108"/>
    <n v="17.223611111111108"/>
    <n v="16.018333333333331"/>
    <n v="1.2052777777777779"/>
    <n v="0"/>
    <n v="0"/>
    <n v="0"/>
    <n v="100"/>
    <n v="71.765046296296291"/>
    <n v="71.765046296296291"/>
    <n v="100"/>
    <n v="0"/>
    <n v="0"/>
    <n v="0"/>
    <n v="6.9978227562293382E-2"/>
    <n v="0"/>
    <n v="17.223611111111108"/>
    <n v="0"/>
    <n v="17.223611111111108"/>
    <n v="0"/>
    <n v="0"/>
    <n v="0"/>
    <n v="10379.227999999999"/>
    <s v="Tonelada métrica"/>
    <n v="602.61625352794124"/>
    <n v="0"/>
    <s v="Oficializado"/>
  </r>
  <r>
    <x v="35"/>
    <s v="FROTA 02"/>
    <x v="7"/>
    <x v="7"/>
    <d v="1901-08-29T00:00:00"/>
    <n v="90"/>
    <x v="10"/>
    <s v="CA1014KS120"/>
    <s v="29/08/2023"/>
    <s v="00:00:00"/>
    <s v="29/08/2023"/>
    <s v="23:59:59"/>
    <n v="23.999999999999996"/>
    <n v="9.0555555555555556E-2"/>
    <n v="0"/>
    <n v="0"/>
    <n v="9.0555555555555556E-2"/>
    <n v="9.0555555555555556E-2"/>
    <n v="0"/>
    <n v="23.909444444444443"/>
    <n v="7.7444444444444445"/>
    <n v="7.7444444444444445"/>
    <n v="0"/>
    <n v="16.164999999999999"/>
    <n v="16.164999999999999"/>
    <n v="14.565833333333334"/>
    <n v="1.5991666666666666"/>
    <n v="0"/>
    <n v="0"/>
    <n v="0"/>
    <n v="99.62268518518519"/>
    <n v="67.609266445151846"/>
    <n v="67.354166666666671"/>
    <n v="100"/>
    <n v="0"/>
    <n v="0"/>
    <n v="0"/>
    <n v="9.8927724507681211E-2"/>
    <n v="0"/>
    <n v="16.164999999999999"/>
    <n v="0"/>
    <n v="16.164999999999999"/>
    <n v="9.0555555555555556E-2"/>
    <n v="1"/>
    <n v="1"/>
    <n v="11760.526"/>
    <s v="Tonelada métrica"/>
    <n v="727.53021961026957"/>
    <n v="0"/>
    <s v="Oficializado"/>
  </r>
  <r>
    <x v="35"/>
    <s v="FROTA 02"/>
    <x v="7"/>
    <x v="7"/>
    <d v="1901-08-29T00:00:00"/>
    <n v="90"/>
    <x v="11"/>
    <s v="CA1014KS121"/>
    <s v="29/08/2023"/>
    <s v="00:00:00"/>
    <s v="29/08/2023"/>
    <s v="23:59:59"/>
    <n v="24.000000000000007"/>
    <n v="0"/>
    <n v="0"/>
    <n v="0"/>
    <n v="0"/>
    <n v="0"/>
    <n v="0"/>
    <n v="24.000000000000007"/>
    <n v="6.2513888888888891"/>
    <n v="6.2513888888888891"/>
    <n v="0"/>
    <n v="17.748611111111114"/>
    <n v="17.748611111111114"/>
    <n v="14.648888888888889"/>
    <n v="3.0997222222222223"/>
    <n v="0"/>
    <n v="0"/>
    <n v="0"/>
    <n v="100"/>
    <n v="73.952546296296291"/>
    <n v="73.952546296296291"/>
    <n v="100"/>
    <n v="0"/>
    <n v="0"/>
    <n v="0"/>
    <n v="0.17464590343532355"/>
    <n v="0"/>
    <n v="17.748611111111114"/>
    <n v="0"/>
    <n v="17.748611111111114"/>
    <n v="0"/>
    <n v="0"/>
    <n v="0"/>
    <n v="10966.125"/>
    <s v="Tonelada métrica"/>
    <n v="617.85820486736054"/>
    <n v="0"/>
    <s v="Oficializado"/>
  </r>
  <r>
    <x v="35"/>
    <s v="FROTA 02"/>
    <x v="7"/>
    <x v="7"/>
    <d v="1901-08-29T00:00:00"/>
    <n v="90"/>
    <x v="12"/>
    <s v="CA1014KS122"/>
    <s v="29/08/2023"/>
    <s v="00:00:00"/>
    <s v="29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5"/>
    <s v="FROTA 02"/>
    <x v="7"/>
    <x v="7"/>
    <d v="1901-08-29T00:00:00"/>
    <n v="90"/>
    <x v="13"/>
    <s v="CA1014KS123"/>
    <s v="29/08/2023"/>
    <s v="00:00:00"/>
    <s v="29/08/2023"/>
    <s v="23:59:59"/>
    <n v="24.000000000000004"/>
    <n v="2.6033333333333331"/>
    <n v="0"/>
    <n v="0"/>
    <n v="2.6033333333333331"/>
    <n v="2.6033333333333331"/>
    <n v="0"/>
    <n v="21.396666666666672"/>
    <n v="5.2680555555555548"/>
    <n v="5.2680555555555548"/>
    <n v="0"/>
    <n v="16.128611111111113"/>
    <n v="16.128611111111113"/>
    <n v="13.865277777777777"/>
    <n v="2.2633333333333332"/>
    <n v="0"/>
    <n v="0"/>
    <n v="0"/>
    <n v="89.152777777777786"/>
    <n v="75.379082930882262"/>
    <n v="67.202546296296291"/>
    <n v="100"/>
    <n v="0"/>
    <n v="0"/>
    <n v="0"/>
    <n v="0.14033033084752766"/>
    <n v="0"/>
    <n v="16.128611111111113"/>
    <n v="0"/>
    <n v="8.0643055555555563"/>
    <n v="1.3016666666666665"/>
    <n v="2"/>
    <n v="1"/>
    <n v="10161.558000000001"/>
    <s v="Tonelada métrica"/>
    <n v="630.0330468628905"/>
    <n v="0"/>
    <s v="Oficializado"/>
  </r>
  <r>
    <x v="35"/>
    <s v="FROTA 01"/>
    <x v="7"/>
    <x v="7"/>
    <d v="1901-08-30T00:00:00"/>
    <n v="90"/>
    <x v="0"/>
    <s v="CA1014KS110"/>
    <s v="30/08/2023"/>
    <s v="00:00:00"/>
    <s v="30/08/2023"/>
    <s v="23:59:59"/>
    <n v="24.000000000000004"/>
    <n v="1.1927777777777777"/>
    <n v="0"/>
    <n v="0"/>
    <n v="1.1927777777777777"/>
    <n v="1.1927777777777777"/>
    <n v="0"/>
    <n v="22.807222222222226"/>
    <n v="6.7222222222222214"/>
    <n v="6.7222222222222214"/>
    <n v="0"/>
    <n v="16.085000000000001"/>
    <n v="16.085000000000001"/>
    <n v="15.091111111111111"/>
    <n v="0.99388888888888904"/>
    <n v="0"/>
    <n v="0"/>
    <n v="0"/>
    <n v="95.030092592592595"/>
    <n v="70.525905536745171"/>
    <n v="67.020833333333329"/>
    <n v="100"/>
    <n v="0"/>
    <n v="0"/>
    <n v="0"/>
    <n v="6.1789797257624429E-2"/>
    <n v="0"/>
    <n v="16.085000000000001"/>
    <n v="0"/>
    <n v="16.085000000000001"/>
    <n v="1.1927777777777777"/>
    <n v="1"/>
    <n v="1"/>
    <n v="11098.218999999999"/>
    <s v="Tonelada métrica"/>
    <n v="689.9732048492383"/>
    <n v="0"/>
    <s v="Oficializado"/>
  </r>
  <r>
    <x v="35"/>
    <s v="FROTA 01"/>
    <x v="7"/>
    <x v="7"/>
    <d v="1901-08-30T00:00:00"/>
    <n v="90"/>
    <x v="1"/>
    <s v="CA1014KS111"/>
    <s v="30/08/2023"/>
    <s v="00:00:00"/>
    <s v="30/08/2023"/>
    <s v="23:59:59"/>
    <n v="24.000000000000004"/>
    <n v="2.117777777777778"/>
    <n v="2.117777777777778"/>
    <n v="0"/>
    <n v="0"/>
    <n v="0"/>
    <n v="0"/>
    <n v="21.882222222222222"/>
    <n v="8.495000000000001"/>
    <n v="8.495000000000001"/>
    <n v="0"/>
    <n v="13.387222222222222"/>
    <n v="13.387222222222222"/>
    <n v="11.542777777777777"/>
    <n v="1.8444444444444443"/>
    <n v="0"/>
    <n v="0"/>
    <n v="0"/>
    <n v="91.17592592592591"/>
    <n v="61.178531532446435"/>
    <n v="55.780092592592588"/>
    <n v="86.341323587373239"/>
    <n v="0"/>
    <n v="0"/>
    <n v="1"/>
    <n v="0.13777648669958914"/>
    <n v="0"/>
    <n v="13.387222222222222"/>
    <n v="2.117777777777778"/>
    <n v="13.387222222222222"/>
    <n v="2.117777777777778"/>
    <n v="1"/>
    <n v="0"/>
    <n v="9418.1650000000009"/>
    <s v="Tonelada métrica"/>
    <n v="703.51898576586314"/>
    <n v="0"/>
    <s v="Oficializado"/>
  </r>
  <r>
    <x v="35"/>
    <s v="FROTA 01"/>
    <x v="7"/>
    <x v="7"/>
    <d v="1901-08-30T00:00:00"/>
    <n v="90"/>
    <x v="2"/>
    <s v="CA1014KS112"/>
    <s v="30/08/2023"/>
    <s v="00:00:00"/>
    <s v="30/08/2023"/>
    <s v="23:59:59"/>
    <n v="24.000000000000004"/>
    <n v="0"/>
    <n v="0"/>
    <n v="0"/>
    <n v="0"/>
    <n v="0"/>
    <n v="0"/>
    <n v="24.000000000000004"/>
    <n v="7.6130555555555546"/>
    <n v="7.6130555555555546"/>
    <n v="0"/>
    <n v="16.386944444444442"/>
    <n v="16.386944444444442"/>
    <n v="14.433888888888887"/>
    <n v="1.9530555555555558"/>
    <n v="0"/>
    <n v="0"/>
    <n v="0"/>
    <n v="100"/>
    <n v="68.278935185185162"/>
    <n v="68.278935185185162"/>
    <n v="100"/>
    <n v="0"/>
    <n v="0"/>
    <n v="0"/>
    <n v="0.11918363195633383"/>
    <n v="0"/>
    <n v="16.386944444444442"/>
    <n v="0"/>
    <n v="16.386944444444442"/>
    <n v="0"/>
    <n v="0"/>
    <n v="0"/>
    <n v="11476.689"/>
    <s v="Tonelada métrica"/>
    <n v="700.35564219483649"/>
    <n v="0"/>
    <s v="Oficializado"/>
  </r>
  <r>
    <x v="35"/>
    <s v="FROTA 01"/>
    <x v="7"/>
    <x v="7"/>
    <d v="1901-08-30T00:00:00"/>
    <n v="90"/>
    <x v="3"/>
    <s v="CA1014KS113"/>
    <s v="30/08/2023"/>
    <s v="00:00:00"/>
    <s v="30/08/2023"/>
    <s v="23:59:59"/>
    <n v="24"/>
    <n v="0"/>
    <n v="0"/>
    <n v="0"/>
    <n v="0"/>
    <n v="0"/>
    <n v="0"/>
    <n v="24"/>
    <n v="6.4769444444444435"/>
    <n v="6.4769444444444435"/>
    <n v="0"/>
    <n v="17.523055555555562"/>
    <n v="16.760555555555559"/>
    <n v="15.148055555555555"/>
    <n v="1.6124999999999998"/>
    <n v="0.76249999999999996"/>
    <n v="0"/>
    <n v="0.76249999999999996"/>
    <n v="100"/>
    <n v="73.012731481481509"/>
    <n v="73.012731481481509"/>
    <n v="100"/>
    <n v="0"/>
    <n v="0"/>
    <n v="0"/>
    <n v="9.2021622307119147E-2"/>
    <n v="0"/>
    <n v="17.523055555555562"/>
    <n v="0"/>
    <n v="17.523055555555562"/>
    <n v="0"/>
    <n v="0"/>
    <n v="0"/>
    <n v="14449.073"/>
    <s v="Tonelada métrica"/>
    <n v="824.57496948464745"/>
    <n v="0"/>
    <s v="Oficializado"/>
  </r>
  <r>
    <x v="35"/>
    <s v="FROTA 01"/>
    <x v="7"/>
    <x v="7"/>
    <d v="1901-08-30T00:00:00"/>
    <n v="90"/>
    <x v="4"/>
    <s v="CA1014KS114"/>
    <s v="30/08/2023"/>
    <s v="00:00:00"/>
    <s v="30/08/2023"/>
    <s v="23:59:59"/>
    <n v="24"/>
    <n v="0"/>
    <n v="0"/>
    <n v="0"/>
    <n v="0"/>
    <n v="0"/>
    <n v="0"/>
    <n v="24"/>
    <n v="7.9863888888888894"/>
    <n v="7.9863888888888894"/>
    <n v="0"/>
    <n v="16.013611111111111"/>
    <n v="16.013611111111111"/>
    <n v="13.68"/>
    <n v="2.3336111111111109"/>
    <n v="0"/>
    <n v="0"/>
    <n v="0"/>
    <n v="100"/>
    <n v="66.723379629629633"/>
    <n v="66.723379629629633"/>
    <n v="100"/>
    <n v="0"/>
    <n v="0"/>
    <n v="0"/>
    <n v="0.14572672552863014"/>
    <n v="0"/>
    <n v="16.013611111111111"/>
    <n v="0"/>
    <n v="16.013611111111111"/>
    <n v="0"/>
    <n v="0"/>
    <n v="0"/>
    <n v="13085.37"/>
    <s v="Tonelada métrica"/>
    <n v="817.14048812641943"/>
    <n v="0"/>
    <s v="Oficializado"/>
  </r>
  <r>
    <x v="35"/>
    <s v="FROTA 01"/>
    <x v="7"/>
    <x v="7"/>
    <d v="1901-08-30T00:00:00"/>
    <n v="90"/>
    <x v="5"/>
    <s v="CA1014KS115"/>
    <s v="30/08/2023"/>
    <s v="00:00:00"/>
    <s v="30/08/2023"/>
    <s v="23:59:59"/>
    <n v="23.999999999999993"/>
    <n v="0"/>
    <n v="0"/>
    <n v="0"/>
    <n v="0"/>
    <n v="0"/>
    <n v="0"/>
    <n v="23.999999999999993"/>
    <n v="7.3761111111111122"/>
    <n v="7.3761111111111122"/>
    <n v="0"/>
    <n v="16.623888888888889"/>
    <n v="16.623888888888889"/>
    <n v="13.715833333333332"/>
    <n v="2.9080555555555558"/>
    <n v="0"/>
    <n v="0"/>
    <n v="0"/>
    <n v="100"/>
    <n v="69.266203703703724"/>
    <n v="69.266203703703724"/>
    <n v="100"/>
    <n v="0"/>
    <n v="0"/>
    <n v="0"/>
    <n v="0.17493232630418076"/>
    <n v="0"/>
    <n v="16.623888888888889"/>
    <n v="0"/>
    <n v="16.623888888888889"/>
    <n v="0"/>
    <n v="0"/>
    <n v="0"/>
    <n v="12832.449000000001"/>
    <s v="Tonelada métrica"/>
    <n v="771.9282224375894"/>
    <n v="0"/>
    <s v="Oficializado"/>
  </r>
  <r>
    <x v="35"/>
    <s v="FROTA 01"/>
    <x v="7"/>
    <x v="7"/>
    <d v="1901-08-30T00:00:00"/>
    <n v="90"/>
    <x v="6"/>
    <s v="CA1014KS116"/>
    <s v="30/08/2023"/>
    <s v="00:00:00"/>
    <s v="30/08/2023"/>
    <s v="23:59:59"/>
    <n v="24.000000000000007"/>
    <n v="0"/>
    <n v="0"/>
    <n v="0"/>
    <n v="0"/>
    <n v="0"/>
    <n v="0"/>
    <n v="24.000000000000007"/>
    <n v="6.0886111111111108"/>
    <n v="6.0886111111111108"/>
    <n v="0"/>
    <n v="17.91138888888889"/>
    <n v="17.91138888888889"/>
    <n v="14.645000000000001"/>
    <n v="3.2663888888888892"/>
    <n v="0"/>
    <n v="0"/>
    <n v="0"/>
    <n v="100"/>
    <n v="74.63078703703701"/>
    <n v="74.63078703703701"/>
    <n v="100"/>
    <n v="0"/>
    <n v="0"/>
    <n v="0"/>
    <n v="0.18236379708751416"/>
    <n v="0"/>
    <n v="17.91138888888889"/>
    <n v="0"/>
    <n v="17.91138888888889"/>
    <n v="0"/>
    <n v="0"/>
    <n v="0"/>
    <n v="12501.032999999999"/>
    <s v="Tonelada métrica"/>
    <n v="697.93766846047663"/>
    <n v="0"/>
    <s v="Oficializado"/>
  </r>
  <r>
    <x v="35"/>
    <s v="FROTA 01"/>
    <x v="7"/>
    <x v="7"/>
    <d v="1901-08-30T00:00:00"/>
    <n v="90"/>
    <x v="7"/>
    <s v="CA1014KS117"/>
    <s v="30/08/2023"/>
    <s v="00:00:00"/>
    <s v="30/08/2023"/>
    <s v="23:59:59"/>
    <n v="24.000000000000004"/>
    <n v="2.2124999999999999"/>
    <n v="2.2124999999999999"/>
    <n v="0"/>
    <n v="0"/>
    <n v="0"/>
    <n v="0"/>
    <n v="21.787500000000001"/>
    <n v="6.4527777777777775"/>
    <n v="6.4527777777777775"/>
    <n v="0"/>
    <n v="15.334722222222224"/>
    <n v="15.334722222222224"/>
    <n v="14.221388888888889"/>
    <n v="1.1133333333333333"/>
    <n v="0"/>
    <n v="0"/>
    <n v="0"/>
    <n v="90.781249999999986"/>
    <n v="70.383119780710146"/>
    <n v="63.894675925925924"/>
    <n v="87.391166693050494"/>
    <n v="0"/>
    <n v="0"/>
    <n v="1"/>
    <n v="7.2602119373245164E-2"/>
    <n v="0"/>
    <n v="15.334722222222224"/>
    <n v="2.2124999999999999"/>
    <n v="15.334722222222224"/>
    <n v="2.2124999999999999"/>
    <n v="1"/>
    <n v="0"/>
    <n v="10089.569"/>
    <s v="Tonelada métrica"/>
    <n v="657.95577212209048"/>
    <n v="0"/>
    <s v="Oficializado"/>
  </r>
  <r>
    <x v="35"/>
    <s v="FROTA 01"/>
    <x v="7"/>
    <x v="7"/>
    <d v="1901-08-30T00:00:00"/>
    <n v="90"/>
    <x v="8"/>
    <s v="CA1014KS118"/>
    <s v="30/08/2023"/>
    <s v="00:00:00"/>
    <s v="30/08/2023"/>
    <s v="23:59:59"/>
    <n v="24"/>
    <n v="0"/>
    <n v="0"/>
    <n v="0"/>
    <n v="0"/>
    <n v="0"/>
    <n v="0"/>
    <n v="24"/>
    <n v="5.7766666666666664"/>
    <n v="5.7766666666666664"/>
    <n v="0"/>
    <n v="18.223333333333333"/>
    <n v="18.223333333333333"/>
    <n v="15.734166666666667"/>
    <n v="2.4891666666666667"/>
    <n v="0"/>
    <n v="0"/>
    <n v="0"/>
    <n v="100"/>
    <n v="75.930555555555557"/>
    <n v="75.930555555555557"/>
    <n v="100"/>
    <n v="0"/>
    <n v="0"/>
    <n v="0"/>
    <n v="0.13659228095847814"/>
    <n v="0"/>
    <n v="18.223333333333333"/>
    <n v="0"/>
    <n v="18.223333333333333"/>
    <n v="0"/>
    <n v="0"/>
    <n v="0"/>
    <n v="14661.578"/>
    <s v="Tonelada métrica"/>
    <n v="804.54973477227009"/>
    <n v="0"/>
    <s v="Oficializado"/>
  </r>
  <r>
    <x v="35"/>
    <s v="FROTA 02"/>
    <x v="7"/>
    <x v="7"/>
    <d v="1901-08-30T00:00:00"/>
    <n v="90"/>
    <x v="9"/>
    <s v="CA1014KS119"/>
    <s v="30/08/2023"/>
    <s v="00:00:00"/>
    <s v="30/08/2023"/>
    <s v="23:59:59"/>
    <n v="23.999999999999993"/>
    <n v="7.0833333333333331E-2"/>
    <n v="7.0833333333333331E-2"/>
    <n v="0"/>
    <n v="0"/>
    <n v="0"/>
    <n v="0"/>
    <n v="23.92916666666666"/>
    <n v="6.3352777777777787"/>
    <n v="6.3352777777777787"/>
    <n v="0"/>
    <n v="17.593888888888888"/>
    <n v="17.593888888888888"/>
    <n v="14.784444444444444"/>
    <n v="2.8094444444444444"/>
    <n v="0"/>
    <n v="0"/>
    <n v="0"/>
    <n v="99.704861111111114"/>
    <n v="73.524870857275531"/>
    <n v="73.307870370370381"/>
    <n v="99.599012469925938"/>
    <n v="0"/>
    <n v="0"/>
    <n v="1"/>
    <n v="0.15968297072847265"/>
    <n v="0"/>
    <n v="17.593888888888888"/>
    <n v="7.0833333333333331E-2"/>
    <n v="17.593888888888888"/>
    <n v="7.0833333333333331E-2"/>
    <n v="1"/>
    <n v="0"/>
    <n v="13020.834000000001"/>
    <s v="Tonelada métrica"/>
    <n v="740.07708484637942"/>
    <n v="0"/>
    <s v="Oficializado"/>
  </r>
  <r>
    <x v="35"/>
    <s v="FROTA 02"/>
    <x v="7"/>
    <x v="7"/>
    <d v="1901-08-30T00:00:00"/>
    <n v="90"/>
    <x v="10"/>
    <s v="CA1014KS120"/>
    <s v="30/08/2023"/>
    <s v="00:00:00"/>
    <s v="30/08/2023"/>
    <s v="23:59:59"/>
    <n v="23.999999999999996"/>
    <n v="0"/>
    <n v="0"/>
    <n v="0"/>
    <n v="0"/>
    <n v="0"/>
    <n v="0"/>
    <n v="23.999999999999996"/>
    <n v="8.6916666666666682"/>
    <n v="8.6916666666666682"/>
    <n v="0"/>
    <n v="15.308333333333332"/>
    <n v="15.308333333333332"/>
    <n v="12.34611111111111"/>
    <n v="2.9622222222222225"/>
    <n v="0"/>
    <n v="0"/>
    <n v="0"/>
    <n v="100"/>
    <n v="63.784722222222221"/>
    <n v="63.784722222222221"/>
    <n v="100"/>
    <n v="0"/>
    <n v="0"/>
    <n v="0"/>
    <n v="0.19350390128833247"/>
    <n v="0"/>
    <n v="15.308333333333332"/>
    <n v="0"/>
    <n v="15.308333333333332"/>
    <n v="0"/>
    <n v="0"/>
    <n v="0"/>
    <n v="9428.018"/>
    <s v="Tonelada métrica"/>
    <n v="615.87488296135018"/>
    <n v="0"/>
    <s v="Oficializado"/>
  </r>
  <r>
    <x v="35"/>
    <s v="FROTA 02"/>
    <x v="7"/>
    <x v="7"/>
    <d v="1901-08-30T00:00:00"/>
    <n v="90"/>
    <x v="11"/>
    <s v="CA1014KS121"/>
    <s v="30/08/2023"/>
    <s v="00:00:00"/>
    <s v="30/08/2023"/>
    <s v="23:59:59"/>
    <n v="24.000000000000007"/>
    <n v="2.7055555555555557"/>
    <n v="0"/>
    <n v="0"/>
    <n v="2.7055555555555557"/>
    <n v="2.7055555555555557"/>
    <n v="0"/>
    <n v="21.294444444444448"/>
    <n v="7.1733333333333338"/>
    <n v="7.1733333333333338"/>
    <n v="0"/>
    <n v="14.121111111111112"/>
    <n v="14.121111111111112"/>
    <n v="11.924444444444447"/>
    <n v="2.1966666666666668"/>
    <n v="0"/>
    <n v="0"/>
    <n v="0"/>
    <n v="88.726851851851833"/>
    <n v="66.313592486303151"/>
    <n v="58.837962962962955"/>
    <n v="100"/>
    <n v="0"/>
    <n v="0"/>
    <n v="0"/>
    <n v="0.1555590526398615"/>
    <n v="0"/>
    <n v="14.121111111111112"/>
    <n v="0"/>
    <n v="14.121111111111112"/>
    <n v="2.7055555555555557"/>
    <n v="1"/>
    <n v="1"/>
    <n v="9546.5360000000001"/>
    <s v="Tonelada métrica"/>
    <n v="676.04708474309552"/>
    <n v="0"/>
    <s v="Oficializado"/>
  </r>
  <r>
    <x v="35"/>
    <s v="FROTA 02"/>
    <x v="7"/>
    <x v="7"/>
    <d v="1901-08-30T00:00:00"/>
    <n v="90"/>
    <x v="12"/>
    <s v="CA1014KS122"/>
    <s v="30/08/2023"/>
    <s v="00:00:00"/>
    <s v="30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5"/>
    <s v="FROTA 02"/>
    <x v="7"/>
    <x v="7"/>
    <d v="1901-08-30T00:00:00"/>
    <n v="90"/>
    <x v="13"/>
    <s v="CA1014KS123"/>
    <s v="30/08/2023"/>
    <s v="00:00:00"/>
    <s v="30/08/2023"/>
    <s v="23:59:59"/>
    <n v="23.999999999999996"/>
    <n v="0"/>
    <n v="0"/>
    <n v="0"/>
    <n v="0"/>
    <n v="0"/>
    <n v="0"/>
    <n v="23.999999999999996"/>
    <n v="7.7555555555555555"/>
    <n v="7.7555555555555555"/>
    <n v="0"/>
    <n v="16.244444444444447"/>
    <n v="16.090000000000003"/>
    <n v="14.032777777777778"/>
    <n v="2.0572222222222223"/>
    <n v="0.15444444444444444"/>
    <n v="0"/>
    <n v="0.15444444444444444"/>
    <n v="100"/>
    <n v="67.685185185185205"/>
    <n v="67.685185185185205"/>
    <n v="100"/>
    <n v="0"/>
    <n v="0"/>
    <n v="0"/>
    <n v="0.12664158686730503"/>
    <n v="0"/>
    <n v="16.244444444444447"/>
    <n v="0"/>
    <n v="16.244444444444447"/>
    <n v="0"/>
    <n v="0"/>
    <n v="0"/>
    <n v="11921.304"/>
    <s v="Tonelada métrica"/>
    <n v="733.86960328317389"/>
    <n v="0"/>
    <s v="Oficializado"/>
  </r>
  <r>
    <x v="35"/>
    <s v="FROTA 01"/>
    <x v="7"/>
    <x v="7"/>
    <d v="1901-08-31T00:00:00"/>
    <n v="90"/>
    <x v="0"/>
    <s v="CA1014KS110"/>
    <s v="31/08/2023"/>
    <s v="00:00:00"/>
    <s v="31/08/2023"/>
    <s v="23:59:59"/>
    <n v="24"/>
    <n v="0"/>
    <n v="0"/>
    <n v="0"/>
    <n v="0"/>
    <n v="0"/>
    <n v="0"/>
    <n v="24"/>
    <n v="9.5480555555555551"/>
    <n v="8.0388888888888896"/>
    <n v="1.5091666666666665"/>
    <n v="14.451944444444443"/>
    <n v="14.451944444444443"/>
    <n v="13.449444444444442"/>
    <n v="1.0024999999999999"/>
    <n v="0"/>
    <n v="0"/>
    <n v="0"/>
    <n v="100"/>
    <n v="60.216435185185176"/>
    <n v="60.216435185185176"/>
    <n v="100"/>
    <n v="0"/>
    <n v="0"/>
    <n v="0"/>
    <n v="6.936782824302766E-2"/>
    <n v="0"/>
    <n v="14.451944444444443"/>
    <n v="0"/>
    <n v="14.451944444444443"/>
    <n v="0"/>
    <n v="0"/>
    <n v="0"/>
    <n v="14921.416999999999"/>
    <s v="Tonelada métrica"/>
    <n v="1032.4850789013401"/>
    <n v="0"/>
    <s v="Oficializado"/>
  </r>
  <r>
    <x v="35"/>
    <s v="FROTA 01"/>
    <x v="7"/>
    <x v="7"/>
    <d v="1901-08-31T00:00:00"/>
    <n v="90"/>
    <x v="1"/>
    <s v="CA1014KS111"/>
    <s v="31/08/2023"/>
    <s v="00:00:00"/>
    <s v="31/08/2023"/>
    <s v="23:59:59"/>
    <n v="24"/>
    <n v="0"/>
    <n v="0"/>
    <n v="0"/>
    <n v="0"/>
    <n v="0"/>
    <n v="0"/>
    <n v="24"/>
    <n v="7.9994444444444435"/>
    <n v="6.6636111111111109"/>
    <n v="1.3358333333333332"/>
    <n v="16.000555555555557"/>
    <n v="16.000555555555557"/>
    <n v="14.903333333333331"/>
    <n v="1.0972222222222223"/>
    <n v="0"/>
    <n v="0"/>
    <n v="0"/>
    <n v="100"/>
    <n v="66.668981481481495"/>
    <n v="66.668981481481495"/>
    <n v="100"/>
    <n v="0"/>
    <n v="0"/>
    <n v="0"/>
    <n v="6.8574007846949753E-2"/>
    <n v="0"/>
    <n v="16.000555555555557"/>
    <n v="0"/>
    <n v="16.000555555555557"/>
    <n v="0"/>
    <n v="0"/>
    <n v="0"/>
    <n v="12925.769"/>
    <s v="Tonelada métrica"/>
    <n v="807.83251275997384"/>
    <n v="0"/>
    <s v="Oficializado"/>
  </r>
  <r>
    <x v="35"/>
    <s v="FROTA 01"/>
    <x v="7"/>
    <x v="7"/>
    <d v="1901-08-31T00:00:00"/>
    <n v="90"/>
    <x v="2"/>
    <s v="CA1014KS112"/>
    <s v="31/08/2023"/>
    <s v="00:00:00"/>
    <s v="31/08/2023"/>
    <s v="23:59:59"/>
    <n v="23.999999999999996"/>
    <n v="0"/>
    <n v="0"/>
    <n v="0"/>
    <n v="0"/>
    <n v="0"/>
    <n v="0"/>
    <n v="23.999999999999996"/>
    <n v="9.1927777777777777"/>
    <n v="7.8136111111111104"/>
    <n v="1.3791666666666667"/>
    <n v="14.807222222222224"/>
    <n v="14.807222222222224"/>
    <n v="13.048333333333334"/>
    <n v="1.7588888888888889"/>
    <n v="0"/>
    <n v="0"/>
    <n v="0"/>
    <n v="100"/>
    <n v="61.696759259259274"/>
    <n v="61.696759259259274"/>
    <n v="100"/>
    <n v="0"/>
    <n v="0"/>
    <n v="0"/>
    <n v="0.11878587776235319"/>
    <n v="0"/>
    <n v="14.807222222222224"/>
    <n v="0"/>
    <n v="14.807222222222224"/>
    <n v="0"/>
    <n v="0"/>
    <n v="0"/>
    <n v="10581.784"/>
    <s v="Tonelada métrica"/>
    <n v="714.6366712940378"/>
    <n v="0"/>
    <s v="Oficializado"/>
  </r>
  <r>
    <x v="35"/>
    <s v="FROTA 01"/>
    <x v="7"/>
    <x v="7"/>
    <d v="1901-08-31T00:00:00"/>
    <n v="90"/>
    <x v="3"/>
    <s v="CA1014KS113"/>
    <s v="31/08/2023"/>
    <s v="00:00:00"/>
    <s v="31/08/2023"/>
    <s v="23:59:59"/>
    <n v="24"/>
    <n v="0"/>
    <n v="0"/>
    <n v="0"/>
    <n v="0"/>
    <n v="0"/>
    <n v="0"/>
    <n v="24"/>
    <n v="9.4486111111111111"/>
    <n v="7.9808333333333339"/>
    <n v="1.4677777777777776"/>
    <n v="14.551388888888887"/>
    <n v="14.551388888888887"/>
    <n v="12.520555555555555"/>
    <n v="2.0308333333333333"/>
    <n v="0"/>
    <n v="0"/>
    <n v="0"/>
    <n v="100"/>
    <n v="60.630787037037024"/>
    <n v="60.630787037037024"/>
    <n v="100"/>
    <n v="0"/>
    <n v="0"/>
    <n v="0"/>
    <n v="0.13956285196143936"/>
    <n v="0"/>
    <n v="14.551388888888887"/>
    <n v="0"/>
    <n v="14.551388888888887"/>
    <n v="0"/>
    <n v="0"/>
    <n v="0"/>
    <n v="11865.373"/>
    <s v="Tonelada métrica"/>
    <n v="815.41171709458797"/>
    <n v="0"/>
    <s v="Oficializado"/>
  </r>
  <r>
    <x v="35"/>
    <s v="FROTA 01"/>
    <x v="7"/>
    <x v="7"/>
    <d v="1901-08-31T00:00:00"/>
    <n v="90"/>
    <x v="4"/>
    <s v="CA1014KS114"/>
    <s v="31/08/2023"/>
    <s v="00:00:00"/>
    <s v="31/08/2023"/>
    <s v="23:59:59"/>
    <n v="24.000000000000011"/>
    <n v="0"/>
    <n v="0"/>
    <n v="0"/>
    <n v="0"/>
    <n v="0"/>
    <n v="0"/>
    <n v="24.000000000000011"/>
    <n v="8.0658333333333321"/>
    <n v="6.7241666666666653"/>
    <n v="1.3416666666666666"/>
    <n v="15.934166666666668"/>
    <n v="15.934166666666668"/>
    <n v="14.493055555555557"/>
    <n v="1.441111111111111"/>
    <n v="0"/>
    <n v="0"/>
    <n v="0"/>
    <n v="100"/>
    <n v="66.392361111111086"/>
    <n v="66.392361111111086"/>
    <n v="100"/>
    <n v="0"/>
    <n v="0"/>
    <n v="0"/>
    <n v="9.0441573836793743E-2"/>
    <n v="0"/>
    <n v="15.934166666666668"/>
    <n v="0"/>
    <n v="15.934166666666668"/>
    <n v="0"/>
    <n v="0"/>
    <n v="0"/>
    <n v="12510.189"/>
    <s v="Tonelada métrica"/>
    <n v="785.11724282202806"/>
    <n v="0"/>
    <s v="Oficializado"/>
  </r>
  <r>
    <x v="35"/>
    <s v="FROTA 01"/>
    <x v="7"/>
    <x v="7"/>
    <d v="1901-08-31T00:00:00"/>
    <n v="90"/>
    <x v="5"/>
    <s v="CA1014KS115"/>
    <s v="31/08/2023"/>
    <s v="00:00:00"/>
    <s v="31/08/2023"/>
    <s v="23:59:59"/>
    <n v="24"/>
    <n v="0"/>
    <n v="0"/>
    <n v="0"/>
    <n v="0"/>
    <n v="0"/>
    <n v="0"/>
    <n v="24"/>
    <n v="6.7236111111111105"/>
    <n v="5.3519444444444444"/>
    <n v="1.3716666666666666"/>
    <n v="17.276388888888889"/>
    <n v="17.276388888888889"/>
    <n v="14.637499999999999"/>
    <n v="2.6388888888888893"/>
    <n v="0"/>
    <n v="0"/>
    <n v="0"/>
    <n v="100"/>
    <n v="71.984953703703695"/>
    <n v="71.984953703703695"/>
    <n v="100"/>
    <n v="0"/>
    <n v="0"/>
    <n v="0"/>
    <n v="0.15274539753999519"/>
    <n v="0"/>
    <n v="17.276388888888889"/>
    <n v="0"/>
    <n v="17.276388888888889"/>
    <n v="0"/>
    <n v="0"/>
    <n v="0"/>
    <n v="11657.081"/>
    <s v="Tonelada métrica"/>
    <n v="674.74059972666646"/>
    <n v="0"/>
    <s v="Oficializado"/>
  </r>
  <r>
    <x v="35"/>
    <s v="FROTA 01"/>
    <x v="7"/>
    <x v="7"/>
    <d v="1901-08-31T00:00:00"/>
    <n v="90"/>
    <x v="6"/>
    <s v="CA1014KS116"/>
    <s v="31/08/2023"/>
    <s v="00:00:00"/>
    <s v="31/08/2023"/>
    <s v="23:59:59"/>
    <n v="24"/>
    <n v="0"/>
    <n v="0"/>
    <n v="0"/>
    <n v="0"/>
    <n v="0"/>
    <n v="0"/>
    <n v="24"/>
    <n v="9.0302777777777763"/>
    <n v="7.6144444444444428"/>
    <n v="1.4158333333333333"/>
    <n v="14.969722222222222"/>
    <n v="14.969722222222222"/>
    <n v="13.526666666666667"/>
    <n v="1.4430555555555555"/>
    <n v="0"/>
    <n v="0"/>
    <n v="0"/>
    <n v="100"/>
    <n v="62.373842592592588"/>
    <n v="62.373842592592588"/>
    <n v="100"/>
    <n v="0"/>
    <n v="0"/>
    <n v="0"/>
    <n v="9.6398285427993544E-2"/>
    <n v="0"/>
    <n v="14.969722222222222"/>
    <n v="0"/>
    <n v="14.969722222222222"/>
    <n v="0"/>
    <n v="0"/>
    <n v="0"/>
    <n v="10471.653"/>
    <s v="Tonelada métrica"/>
    <n v="699.52219851181053"/>
    <n v="0"/>
    <s v="Oficializado"/>
  </r>
  <r>
    <x v="35"/>
    <s v="FROTA 01"/>
    <x v="7"/>
    <x v="7"/>
    <d v="1901-08-31T00:00:00"/>
    <n v="90"/>
    <x v="7"/>
    <s v="CA1014KS117"/>
    <s v="31/08/2023"/>
    <s v="00:00:00"/>
    <s v="31/08/2023"/>
    <s v="23:59:59"/>
    <n v="24.000000000000004"/>
    <n v="3.9672222222222224"/>
    <n v="3.9672222222222224"/>
    <n v="0"/>
    <n v="0"/>
    <n v="0"/>
    <n v="0"/>
    <n v="20.032777777777774"/>
    <n v="6.7941666666666674"/>
    <n v="5.3761111111111113"/>
    <n v="1.4180555555555554"/>
    <n v="13.238611111111112"/>
    <n v="13.238611111111112"/>
    <n v="12.164166666666668"/>
    <n v="1.0744444444444445"/>
    <n v="0"/>
    <n v="0"/>
    <n v="0"/>
    <n v="83.469907407407391"/>
    <n v="66.084749993066936"/>
    <n v="55.160879629629619"/>
    <n v="76.942574385302137"/>
    <n v="0"/>
    <n v="0"/>
    <n v="1"/>
    <n v="8.1159906838162779E-2"/>
    <n v="0"/>
    <n v="13.238611111111112"/>
    <n v="3.9672222222222224"/>
    <n v="13.238611111111112"/>
    <n v="3.9672222222222224"/>
    <n v="1"/>
    <n v="0"/>
    <n v="9081.4490000000005"/>
    <s v="Tonelada métrica"/>
    <n v="685.98200549738726"/>
    <n v="0"/>
    <s v="Oficializado"/>
  </r>
  <r>
    <x v="35"/>
    <s v="FROTA 01"/>
    <x v="7"/>
    <x v="7"/>
    <d v="1901-08-31T00:00:00"/>
    <n v="90"/>
    <x v="8"/>
    <s v="CA1014KS118"/>
    <s v="31/08/2023"/>
    <s v="00:00:00"/>
    <s v="31/08/2023"/>
    <s v="23:59:59"/>
    <n v="23.999999999999996"/>
    <n v="0.45416666666666666"/>
    <n v="0"/>
    <n v="0"/>
    <n v="0.45416666666666666"/>
    <n v="0.45416666666666666"/>
    <n v="0"/>
    <n v="23.545833333333327"/>
    <n v="10.107499999999998"/>
    <n v="8.6341666666666654"/>
    <n v="1.4733333333333334"/>
    <n v="13.438333333333334"/>
    <n v="13.438333333333334"/>
    <n v="11.97638888888889"/>
    <n v="1.4619444444444445"/>
    <n v="0"/>
    <n v="0"/>
    <n v="0"/>
    <n v="98.107638888888886"/>
    <n v="57.073084409838984"/>
    <n v="55.993055555555571"/>
    <n v="100"/>
    <n v="0"/>
    <n v="0"/>
    <n v="0"/>
    <n v="0.10878911902104262"/>
    <n v="0"/>
    <n v="13.438333333333334"/>
    <n v="0"/>
    <n v="13.438333333333334"/>
    <n v="0.45416666666666666"/>
    <n v="1"/>
    <n v="1"/>
    <n v="7952.8019999999997"/>
    <s v="Tonelada métrica"/>
    <n v="591.79972714870371"/>
    <n v="0"/>
    <s v="Oficializado"/>
  </r>
  <r>
    <x v="35"/>
    <s v="FROTA 02"/>
    <x v="7"/>
    <x v="7"/>
    <d v="1901-08-31T00:00:00"/>
    <n v="90"/>
    <x v="9"/>
    <s v="CA1014KS119"/>
    <s v="31/08/2023"/>
    <s v="00:00:00"/>
    <s v="31/08/2023"/>
    <s v="23:59:59"/>
    <n v="24"/>
    <n v="1.7749999999999999"/>
    <n v="1.7749999999999999"/>
    <n v="0"/>
    <n v="0"/>
    <n v="0"/>
    <n v="0"/>
    <n v="22.225000000000001"/>
    <n v="9.3958333333333321"/>
    <n v="7.9802777777777782"/>
    <n v="1.4155555555555555"/>
    <n v="12.829166666666666"/>
    <n v="12.829166666666666"/>
    <n v="10.747777777777777"/>
    <n v="2.0813888888888892"/>
    <n v="0"/>
    <n v="0"/>
    <n v="0"/>
    <n v="92.604166666666671"/>
    <n v="57.724034495688024"/>
    <n v="53.454861111111107"/>
    <n v="87.845934379457915"/>
    <n v="0"/>
    <n v="0"/>
    <n v="0"/>
    <n v="0.16223882212839669"/>
    <n v="0"/>
    <n v="12.829166666666666"/>
    <n v="0"/>
    <n v="12.829166666666666"/>
    <n v="0"/>
    <n v="0"/>
    <n v="0"/>
    <n v="8114.982"/>
    <s v="Tonelada métrica"/>
    <n v="632.54163039948025"/>
    <n v="0"/>
    <s v="Oficializado"/>
  </r>
  <r>
    <x v="35"/>
    <s v="FROTA 02"/>
    <x v="7"/>
    <x v="7"/>
    <d v="1901-08-31T00:00:00"/>
    <n v="90"/>
    <x v="10"/>
    <s v="CA1014KS120"/>
    <s v="31/08/2023"/>
    <s v="00:00:00"/>
    <s v="31/08/2023"/>
    <s v="23:59:59"/>
    <n v="23.999999999999996"/>
    <n v="0"/>
    <n v="0"/>
    <n v="0"/>
    <n v="0"/>
    <n v="0"/>
    <n v="0"/>
    <n v="23.999999999999996"/>
    <n v="7.3283333333333331"/>
    <n v="5.8786111111111117"/>
    <n v="1.4497222222222221"/>
    <n v="16.671666666666667"/>
    <n v="16.671666666666667"/>
    <n v="14.0275"/>
    <n v="2.6441666666666666"/>
    <n v="0"/>
    <n v="0"/>
    <n v="0"/>
    <n v="100"/>
    <n v="69.465277777777786"/>
    <n v="69.465277777777786"/>
    <n v="100"/>
    <n v="0"/>
    <n v="0"/>
    <n v="0"/>
    <n v="0.15860241927421773"/>
    <n v="0"/>
    <n v="16.671666666666667"/>
    <n v="0"/>
    <n v="16.671666666666667"/>
    <n v="0"/>
    <n v="0"/>
    <n v="0"/>
    <n v="8891.2790000000005"/>
    <s v="Tonelada métrica"/>
    <n v="533.31674497650727"/>
    <n v="0"/>
    <s v="Oficializado"/>
  </r>
  <r>
    <x v="35"/>
    <s v="FROTA 02"/>
    <x v="7"/>
    <x v="7"/>
    <d v="1901-08-31T00:00:00"/>
    <n v="90"/>
    <x v="11"/>
    <s v="CA1014KS121"/>
    <s v="31/08/2023"/>
    <s v="00:00:00"/>
    <s v="31/08/2023"/>
    <s v="23:59:59"/>
    <n v="24"/>
    <n v="0"/>
    <n v="0"/>
    <n v="0"/>
    <n v="0"/>
    <n v="0"/>
    <n v="0"/>
    <n v="24"/>
    <n v="8.6125000000000007"/>
    <n v="7.2477777777777792"/>
    <n v="1.3647222222222222"/>
    <n v="15.387500000000001"/>
    <n v="15.387500000000001"/>
    <n v="14.101944444444445"/>
    <n v="1.2855555555555556"/>
    <n v="0"/>
    <n v="0"/>
    <n v="0"/>
    <n v="100"/>
    <n v="64.114583333333343"/>
    <n v="64.114583333333343"/>
    <n v="100"/>
    <n v="0"/>
    <n v="0"/>
    <n v="0"/>
    <n v="8.3545446339922363E-2"/>
    <n v="0"/>
    <n v="15.387500000000001"/>
    <n v="0"/>
    <n v="15.387500000000001"/>
    <n v="0"/>
    <n v="0"/>
    <n v="0"/>
    <n v="8886.6489999999994"/>
    <s v="Tonelada métrica"/>
    <n v="577.52389926888668"/>
    <n v="0"/>
    <s v="Oficializado"/>
  </r>
  <r>
    <x v="35"/>
    <s v="FROTA 02"/>
    <x v="7"/>
    <x v="7"/>
    <d v="1901-08-31T00:00:00"/>
    <n v="90"/>
    <x v="12"/>
    <s v="CA1014KS122"/>
    <s v="31/08/2023"/>
    <s v="00:00:00"/>
    <s v="31/08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Oficializado"/>
  </r>
  <r>
    <x v="35"/>
    <s v="FROTA 02"/>
    <x v="7"/>
    <x v="7"/>
    <d v="1901-08-31T00:00:00"/>
    <n v="90"/>
    <x v="13"/>
    <s v="CA1014KS123"/>
    <s v="31/08/2023"/>
    <s v="00:00:00"/>
    <s v="31/08/2023"/>
    <s v="23:59:59"/>
    <n v="24.000000000000004"/>
    <n v="1.9527777777777777"/>
    <n v="1.9527777777777777"/>
    <n v="0"/>
    <n v="0"/>
    <n v="0"/>
    <n v="0"/>
    <n v="22.047222222222228"/>
    <n v="9.2888888888888879"/>
    <n v="7.8527777777777779"/>
    <n v="1.4361111111111111"/>
    <n v="12.758333333333333"/>
    <n v="12.758333333333333"/>
    <n v="12.100277777777777"/>
    <n v="0.6580555555555555"/>
    <n v="0"/>
    <n v="0"/>
    <n v="0"/>
    <n v="91.863425925925938"/>
    <n v="57.868212170845389"/>
    <n v="53.159722222222214"/>
    <n v="86.725830815709969"/>
    <n v="0"/>
    <n v="0"/>
    <n v="1"/>
    <n v="5.1578489005007618E-2"/>
    <n v="0"/>
    <n v="12.758333333333333"/>
    <n v="1.9527777777777777"/>
    <n v="12.758333333333333"/>
    <n v="1.9527777777777777"/>
    <n v="1"/>
    <n v="0"/>
    <n v="9102.6929999999993"/>
    <s v="Tonelada métrica"/>
    <n v="713.47038536903938"/>
    <n v="0"/>
    <s v="Oficializado"/>
  </r>
  <r>
    <x v="35"/>
    <s v="FROTA 01"/>
    <x v="8"/>
    <x v="8"/>
    <d v="1901-09-01T00:00:00"/>
    <n v="90"/>
    <x v="0"/>
    <s v="CA1014KS110"/>
    <s v="01/09/2023"/>
    <s v="00:00:00"/>
    <s v="01/09/2023"/>
    <s v="23:59:59"/>
    <n v="23.999999999999989"/>
    <n v="0"/>
    <n v="0"/>
    <n v="0"/>
    <n v="0"/>
    <n v="0"/>
    <n v="0"/>
    <n v="23.999999999999989"/>
    <n v="7.1027777777777787"/>
    <n v="7.1027777777777787"/>
    <n v="0"/>
    <n v="16.897222222222222"/>
    <n v="16.897222222222222"/>
    <n v="14.504166666666666"/>
    <n v="2.3930555555555557"/>
    <n v="0"/>
    <n v="0"/>
    <n v="0"/>
    <n v="100"/>
    <n v="70.405092592592624"/>
    <n v="70.405092592592624"/>
    <n v="100"/>
    <n v="0"/>
    <n v="0"/>
    <n v="0"/>
    <n v="0.14162419858622391"/>
    <n v="0"/>
    <n v="16.897222222222222"/>
    <n v="0"/>
    <n v="16.897222222222222"/>
    <n v="0"/>
    <n v="0"/>
    <n v="0"/>
    <n v="11887.5"/>
    <s v="Tonelada métrica"/>
    <n v="703.51800098635556"/>
    <n v="0"/>
    <s v="Não Oficializado"/>
  </r>
  <r>
    <x v="35"/>
    <s v="FROTA 01"/>
    <x v="8"/>
    <x v="8"/>
    <d v="1901-09-01T00:00:00"/>
    <n v="90"/>
    <x v="1"/>
    <s v="CA1014KS111"/>
    <s v="01/09/2023"/>
    <s v="00:00:00"/>
    <s v="01/09/2023"/>
    <s v="23:59:59"/>
    <n v="24"/>
    <n v="0"/>
    <n v="0"/>
    <n v="0"/>
    <n v="0"/>
    <n v="0"/>
    <n v="0"/>
    <n v="24"/>
    <n v="12.615277777777777"/>
    <n v="12.615277777777777"/>
    <n v="0"/>
    <n v="11.384722222222223"/>
    <n v="11.384722222222223"/>
    <n v="10.997222222222224"/>
    <n v="0.38749999999999996"/>
    <n v="0"/>
    <n v="0"/>
    <n v="0"/>
    <n v="100"/>
    <n v="47.436342592592595"/>
    <n v="47.436342592592595"/>
    <n v="100"/>
    <n v="0"/>
    <n v="0"/>
    <n v="0"/>
    <n v="3.4036842747346585E-2"/>
    <n v="0"/>
    <n v="11.384722222222223"/>
    <n v="0"/>
    <n v="11.384722222222223"/>
    <n v="0"/>
    <n v="0"/>
    <n v="0"/>
    <n v="11578.903"/>
    <s v="Tonelada métrica"/>
    <n v="1017.0562596071727"/>
    <n v="0"/>
    <s v="Não Oficializado"/>
  </r>
  <r>
    <x v="35"/>
    <s v="FROTA 01"/>
    <x v="8"/>
    <x v="8"/>
    <d v="1901-09-01T00:00:00"/>
    <n v="90"/>
    <x v="2"/>
    <s v="CA1014KS112"/>
    <s v="01/09/2023"/>
    <s v="00:00:00"/>
    <s v="01/09/2023"/>
    <s v="23:59:59"/>
    <n v="24"/>
    <n v="0"/>
    <n v="0"/>
    <n v="0"/>
    <n v="0"/>
    <n v="0"/>
    <n v="0"/>
    <n v="24"/>
    <n v="10.255277777777779"/>
    <n v="10.255277777777779"/>
    <n v="0"/>
    <n v="13.744722222222219"/>
    <n v="13.744722222222219"/>
    <n v="12.756944444444443"/>
    <n v="0.98777777777777775"/>
    <n v="0"/>
    <n v="0"/>
    <n v="0"/>
    <n v="100"/>
    <n v="57.26967592592591"/>
    <n v="57.26967592592591"/>
    <n v="100"/>
    <n v="0"/>
    <n v="0"/>
    <n v="0"/>
    <n v="7.1865968755684018E-2"/>
    <n v="0"/>
    <n v="13.744722222222219"/>
    <n v="0"/>
    <n v="13.744722222222219"/>
    <n v="0"/>
    <n v="0"/>
    <n v="0"/>
    <n v="9581.5020000000004"/>
    <s v="Tonelada métrica"/>
    <n v="697.10408439603088"/>
    <n v="0"/>
    <s v="Não Oficializado"/>
  </r>
  <r>
    <x v="35"/>
    <s v="FROTA 01"/>
    <x v="8"/>
    <x v="8"/>
    <d v="1901-09-01T00:00:00"/>
    <n v="90"/>
    <x v="3"/>
    <s v="CA1014KS113"/>
    <s v="01/09/2023"/>
    <s v="00:00:00"/>
    <s v="01/09/2023"/>
    <s v="23:59:59"/>
    <n v="24.000000000000004"/>
    <n v="0"/>
    <n v="0"/>
    <n v="0"/>
    <n v="0"/>
    <n v="0"/>
    <n v="0"/>
    <n v="24.000000000000004"/>
    <n v="9.4977777777777774"/>
    <n v="9.4977777777777774"/>
    <n v="0"/>
    <n v="14.502222222222224"/>
    <n v="14.502222222222224"/>
    <n v="13.138611111111112"/>
    <n v="1.3636111111111111"/>
    <n v="0"/>
    <n v="0"/>
    <n v="0"/>
    <n v="100"/>
    <n v="60.425925925925924"/>
    <n v="60.425925925925924"/>
    <n v="100"/>
    <n v="0"/>
    <n v="0"/>
    <n v="0"/>
    <n v="9.4027735212994165E-2"/>
    <n v="0"/>
    <n v="14.502222222222224"/>
    <n v="0"/>
    <n v="14.502222222222224"/>
    <n v="0"/>
    <n v="0"/>
    <n v="0"/>
    <n v="12141.700999999999"/>
    <s v="Tonelada métrica"/>
    <n v="837.23037848605577"/>
    <n v="0"/>
    <s v="Não Oficializado"/>
  </r>
  <r>
    <x v="35"/>
    <s v="FROTA 01"/>
    <x v="8"/>
    <x v="8"/>
    <d v="1901-09-01T00:00:00"/>
    <n v="90"/>
    <x v="4"/>
    <s v="CA1014KS114"/>
    <s v="01/09/2023"/>
    <s v="00:00:00"/>
    <s v="01/09/2023"/>
    <s v="23:59:59"/>
    <n v="24.000000000000004"/>
    <n v="3.9313888888888888"/>
    <n v="3.9313888888888888"/>
    <n v="0"/>
    <n v="0"/>
    <n v="0"/>
    <n v="0"/>
    <n v="20.068611111111114"/>
    <n v="9.4324999999999992"/>
    <n v="8.541944444444443"/>
    <n v="0.89055555555555554"/>
    <n v="10.636111111111113"/>
    <n v="10.636111111111113"/>
    <n v="9.9600000000000009"/>
    <n v="0.67611111111111122"/>
    <n v="0"/>
    <n v="0"/>
    <n v="0"/>
    <n v="83.619212962962962"/>
    <n v="52.998740432128663"/>
    <n v="44.317129629629633"/>
    <n v="73.012604160707824"/>
    <n v="0"/>
    <n v="0"/>
    <n v="2"/>
    <n v="6.3567511099503787E-2"/>
    <n v="0"/>
    <n v="5.3180555555555564"/>
    <n v="1.9656944444444444"/>
    <n v="5.3180555555555564"/>
    <n v="1.9656944444444444"/>
    <n v="2"/>
    <n v="0"/>
    <n v="6537"/>
    <s v="Tonelada métrica"/>
    <n v="614.6043353355974"/>
    <n v="0"/>
    <s v="Não Oficializado"/>
  </r>
  <r>
    <x v="35"/>
    <s v="FROTA 01"/>
    <x v="8"/>
    <x v="8"/>
    <d v="1901-09-01T00:00:00"/>
    <n v="90"/>
    <x v="5"/>
    <s v="CA1014KS115"/>
    <s v="01/09/2023"/>
    <s v="00:00:00"/>
    <s v="01/09/2023"/>
    <s v="23:59:59"/>
    <n v="24"/>
    <n v="0"/>
    <n v="0"/>
    <n v="0"/>
    <n v="0"/>
    <n v="0"/>
    <n v="0"/>
    <n v="24"/>
    <n v="9.0805555555555539"/>
    <n v="9.0805555555555539"/>
    <n v="0"/>
    <n v="14.919444444444444"/>
    <n v="14.919444444444444"/>
    <n v="13.051666666666666"/>
    <n v="1.8677777777777778"/>
    <n v="0"/>
    <n v="0"/>
    <n v="0"/>
    <n v="100"/>
    <n v="62.164351851851848"/>
    <n v="62.164351851851848"/>
    <n v="100"/>
    <n v="0"/>
    <n v="0"/>
    <n v="0"/>
    <n v="0.1251908396946565"/>
    <n v="0"/>
    <n v="14.919444444444444"/>
    <n v="0"/>
    <n v="14.919444444444444"/>
    <n v="0"/>
    <n v="0"/>
    <n v="0"/>
    <n v="10272.9"/>
    <s v="Tonelada métrica"/>
    <n v="688.55781046360096"/>
    <n v="0"/>
    <s v="Não Oficializado"/>
  </r>
  <r>
    <x v="35"/>
    <s v="FROTA 01"/>
    <x v="8"/>
    <x v="8"/>
    <d v="1901-09-01T00:00:00"/>
    <n v="90"/>
    <x v="6"/>
    <s v="CA1014KS116"/>
    <s v="01/09/2023"/>
    <s v="00:00:00"/>
    <s v="01/09/2023"/>
    <s v="23:59:59"/>
    <n v="24.000000000000004"/>
    <n v="0"/>
    <n v="0"/>
    <n v="0"/>
    <n v="0"/>
    <n v="0"/>
    <n v="0"/>
    <n v="24.000000000000004"/>
    <n v="10.293333333333333"/>
    <n v="9.6088888888888899"/>
    <n v="0.68444444444444441"/>
    <n v="13.706666666666667"/>
    <n v="13.706666666666667"/>
    <n v="11.891388888888889"/>
    <n v="1.8152777777777778"/>
    <n v="0"/>
    <n v="0"/>
    <n v="0"/>
    <n v="100"/>
    <n v="57.1111111111111"/>
    <n v="57.1111111111111"/>
    <n v="100"/>
    <n v="0"/>
    <n v="0"/>
    <n v="0"/>
    <n v="0.13243758106355383"/>
    <n v="0"/>
    <n v="13.706666666666667"/>
    <n v="0"/>
    <n v="13.706666666666667"/>
    <n v="0"/>
    <n v="0"/>
    <n v="0"/>
    <n v="8915"/>
    <s v="Tonelada métrica"/>
    <n v="650.41342412451343"/>
    <n v="0"/>
    <s v="Não Oficializado"/>
  </r>
  <r>
    <x v="35"/>
    <s v="FROTA 01"/>
    <x v="8"/>
    <x v="8"/>
    <d v="1901-09-01T00:00:00"/>
    <n v="90"/>
    <x v="7"/>
    <s v="CA1014KS117"/>
    <s v="01/09/2023"/>
    <s v="00:00:00"/>
    <s v="01/09/2023"/>
    <s v="23:59:59"/>
    <n v="24"/>
    <n v="11.912500000000001"/>
    <n v="0"/>
    <n v="0"/>
    <n v="11.912500000000001"/>
    <n v="11.905277777777778"/>
    <n v="7.2222222222222219E-3"/>
    <n v="12.0875"/>
    <n v="5.7497222222222231"/>
    <n v="5.7497222222222231"/>
    <n v="0"/>
    <n v="6.3377777777777773"/>
    <n v="6.3377777777777773"/>
    <n v="6.3247222222222215"/>
    <n v="1.3055555555555556E-2"/>
    <n v="0"/>
    <n v="0"/>
    <n v="0"/>
    <n v="50.364583333333336"/>
    <n v="52.432494542111904"/>
    <n v="26.407407407407408"/>
    <n v="100"/>
    <n v="0"/>
    <n v="0"/>
    <n v="0"/>
    <n v="2.059957924263675E-3"/>
    <n v="0"/>
    <n v="6.3377777777777773"/>
    <n v="0"/>
    <n v="2.1125925925925926"/>
    <n v="3.9708333333333337"/>
    <n v="3"/>
    <n v="1"/>
    <n v="3849.9"/>
    <s v="Tonelada métrica"/>
    <n v="607.45266479663371"/>
    <n v="0"/>
    <s v="Não Oficializado"/>
  </r>
  <r>
    <x v="35"/>
    <s v="FROTA 01"/>
    <x v="8"/>
    <x v="8"/>
    <d v="1901-09-01T00:00:00"/>
    <n v="90"/>
    <x v="8"/>
    <s v="CA1014KS118"/>
    <s v="01/09/2023"/>
    <s v="00:00:00"/>
    <s v="01/09/2023"/>
    <s v="23:59:59"/>
    <n v="24.000000000000007"/>
    <n v="0"/>
    <n v="0"/>
    <n v="0"/>
    <n v="0"/>
    <n v="0"/>
    <n v="0"/>
    <n v="24.000000000000007"/>
    <n v="9.3144444444444439"/>
    <n v="8.4574999999999996"/>
    <n v="0.8569444444444444"/>
    <n v="14.685555555555556"/>
    <n v="14.685555555555556"/>
    <n v="12.724722222222221"/>
    <n v="1.9608333333333332"/>
    <n v="0"/>
    <n v="0"/>
    <n v="0"/>
    <n v="100"/>
    <n v="61.189814814814802"/>
    <n v="61.189814814814802"/>
    <n v="100"/>
    <n v="0"/>
    <n v="0"/>
    <n v="0"/>
    <n v="0.13352122266777633"/>
    <n v="0"/>
    <n v="14.685555555555556"/>
    <n v="0"/>
    <n v="14.685555555555556"/>
    <n v="0"/>
    <n v="0"/>
    <n v="0"/>
    <n v="9577.2999999999993"/>
    <s v="Tonelada métrica"/>
    <n v="652.15782704093192"/>
    <n v="0"/>
    <s v="Não Oficializado"/>
  </r>
  <r>
    <x v="35"/>
    <s v="FROTA 02"/>
    <x v="8"/>
    <x v="8"/>
    <d v="1901-09-01T00:00:00"/>
    <n v="90"/>
    <x v="9"/>
    <s v="CA1014KS119"/>
    <s v="01/09/2023"/>
    <s v="00:00:00"/>
    <s v="01/09/2023"/>
    <s v="23:59:59"/>
    <n v="24"/>
    <n v="0"/>
    <n v="0"/>
    <n v="0"/>
    <n v="0"/>
    <n v="0"/>
    <n v="0"/>
    <n v="24"/>
    <n v="7.1180555555555554"/>
    <n v="7.1180555555555554"/>
    <n v="0"/>
    <n v="16.881944444444446"/>
    <n v="16.881944444444446"/>
    <n v="15.034444444444446"/>
    <n v="1.8475000000000001"/>
    <n v="0"/>
    <n v="0"/>
    <n v="0"/>
    <n v="100"/>
    <n v="70.34143518518519"/>
    <n v="70.34143518518519"/>
    <n v="100"/>
    <n v="0"/>
    <n v="0"/>
    <n v="0"/>
    <n v="0.10943644590703414"/>
    <n v="0"/>
    <n v="16.881944444444446"/>
    <n v="0"/>
    <n v="16.881944444444446"/>
    <n v="0"/>
    <n v="0"/>
    <n v="0"/>
    <n v="12825.4"/>
    <s v="Tonelada métrica"/>
    <n v="759.71106540518326"/>
    <n v="0"/>
    <s v="Não Oficializado"/>
  </r>
  <r>
    <x v="35"/>
    <s v="FROTA 02"/>
    <x v="8"/>
    <x v="8"/>
    <d v="1901-09-01T00:00:00"/>
    <n v="90"/>
    <x v="10"/>
    <s v="CA1014KS120"/>
    <s v="01/09/2023"/>
    <s v="00:00:00"/>
    <s v="01/09/2023"/>
    <s v="23:59:59"/>
    <n v="24"/>
    <n v="0"/>
    <n v="0"/>
    <n v="0"/>
    <n v="0"/>
    <n v="0"/>
    <n v="0"/>
    <n v="24"/>
    <n v="6.6047222222222208"/>
    <n v="5.74861111111111"/>
    <n v="0.85611111111111116"/>
    <n v="17.395277777777778"/>
    <n v="17.395277777777778"/>
    <n v="12.931944444444444"/>
    <n v="4.4633333333333338"/>
    <n v="0"/>
    <n v="0"/>
    <n v="0"/>
    <n v="100"/>
    <n v="72.480324074074076"/>
    <n v="72.480324074074076"/>
    <n v="100"/>
    <n v="0"/>
    <n v="0"/>
    <n v="0"/>
    <n v="0.25658304456828962"/>
    <n v="0"/>
    <n v="17.395277777777778"/>
    <n v="0"/>
    <n v="17.395277777777778"/>
    <n v="0"/>
    <n v="0"/>
    <n v="0"/>
    <n v="11991.4"/>
    <s v="Tonelada métrica"/>
    <n v="689.34800312984044"/>
    <n v="0"/>
    <s v="Não Oficializado"/>
  </r>
  <r>
    <x v="35"/>
    <s v="FROTA 02"/>
    <x v="8"/>
    <x v="8"/>
    <d v="1901-09-01T00:00:00"/>
    <n v="90"/>
    <x v="11"/>
    <s v="CA1014KS121"/>
    <s v="01/09/2023"/>
    <s v="00:00:00"/>
    <s v="01/09/2023"/>
    <s v="23:59:59"/>
    <n v="23.999999999999996"/>
    <n v="0"/>
    <n v="0"/>
    <n v="0"/>
    <n v="0"/>
    <n v="0"/>
    <n v="0"/>
    <n v="23.999999999999996"/>
    <n v="6.7174999999999994"/>
    <n v="6.6347222222222211"/>
    <n v="8.2777777777777783E-2"/>
    <n v="17.282499999999999"/>
    <n v="17.282499999999999"/>
    <n v="15.963333333333335"/>
    <n v="1.3191666666666668"/>
    <n v="0"/>
    <n v="0"/>
    <n v="0"/>
    <n v="100"/>
    <n v="72.010416666666671"/>
    <n v="72.010416666666671"/>
    <n v="100"/>
    <n v="0"/>
    <n v="0"/>
    <n v="0"/>
    <n v="7.6329620521722374E-2"/>
    <n v="0"/>
    <n v="17.282499999999999"/>
    <n v="0"/>
    <n v="17.282499999999999"/>
    <n v="0"/>
    <n v="0"/>
    <n v="0"/>
    <n v="10793.800999999999"/>
    <s v="Tonelada métrica"/>
    <n v="624.55090409373645"/>
    <n v="0"/>
    <s v="Não Oficializado"/>
  </r>
  <r>
    <x v="35"/>
    <s v="FROTA 02"/>
    <x v="8"/>
    <x v="8"/>
    <d v="1901-09-01T00:00:00"/>
    <n v="90"/>
    <x v="12"/>
    <s v="CA1014KS122"/>
    <s v="01/09/2023"/>
    <s v="00:00:00"/>
    <s v="01/09/2023"/>
    <s v="23:59:59"/>
    <n v="24"/>
    <n v="18.785833333333333"/>
    <n v="0"/>
    <n v="0"/>
    <n v="18.785833333333333"/>
    <n v="18.785833333333333"/>
    <n v="0"/>
    <n v="5.2141666666666655"/>
    <n v="2.3863888888888889"/>
    <n v="2.3863888888888889"/>
    <n v="0"/>
    <n v="2.8277777777777779"/>
    <n v="2.8277777777777779"/>
    <n v="2.6227777777777779"/>
    <n v="0.20499999999999999"/>
    <n v="0"/>
    <n v="0"/>
    <n v="0"/>
    <n v="21.725694444444439"/>
    <n v="54.232592829364457"/>
    <n v="11.782407407407408"/>
    <n v="100"/>
    <n v="0"/>
    <n v="0"/>
    <n v="0"/>
    <n v="7.2495088408644395E-2"/>
    <n v="0"/>
    <n v="2.8277777777777779"/>
    <n v="0"/>
    <n v="1.413888888888889"/>
    <n v="9.3929166666666664"/>
    <n v="2"/>
    <n v="1"/>
    <n v="1946.8"/>
    <s v="Tonelada métrica"/>
    <n v="688.45579567779896"/>
    <n v="0"/>
    <s v="Não Oficializado"/>
  </r>
  <r>
    <x v="35"/>
    <s v="FROTA 02"/>
    <x v="8"/>
    <x v="8"/>
    <d v="1901-09-01T00:00:00"/>
    <n v="90"/>
    <x v="13"/>
    <s v="CA1014KS123"/>
    <s v="01/09/2023"/>
    <s v="00:00:00"/>
    <s v="01/09/2023"/>
    <s v="23:59:59"/>
    <n v="24.000000000000004"/>
    <n v="0"/>
    <n v="0"/>
    <n v="0"/>
    <n v="0"/>
    <n v="0"/>
    <n v="0"/>
    <n v="24.000000000000004"/>
    <n v="8.8427777777777781"/>
    <n v="8.7461111111111123"/>
    <n v="9.6666666666666665E-2"/>
    <n v="15.157222222222222"/>
    <n v="15.157222222222222"/>
    <n v="13.60638888888889"/>
    <n v="1.5508333333333335"/>
    <n v="0"/>
    <n v="0"/>
    <n v="0"/>
    <n v="100"/>
    <n v="63.155092592592574"/>
    <n v="63.155092592592574"/>
    <n v="100"/>
    <n v="0"/>
    <n v="0"/>
    <n v="0"/>
    <n v="0.10231646079976543"/>
    <n v="0"/>
    <n v="15.157222222222222"/>
    <n v="0"/>
    <n v="15.157222222222222"/>
    <n v="0"/>
    <n v="0"/>
    <n v="0"/>
    <n v="9175.5"/>
    <s v="Tonelada métrica"/>
    <n v="605.35498295641935"/>
    <n v="0"/>
    <s v="Não Oficializado"/>
  </r>
  <r>
    <x v="35"/>
    <s v="FROTA 01"/>
    <x v="8"/>
    <x v="8"/>
    <d v="1901-09-02T00:00:00"/>
    <n v="90"/>
    <x v="0"/>
    <s v="CA1014KS110"/>
    <s v="02/09/2023"/>
    <s v="00:00:00"/>
    <s v="02/09/2023"/>
    <s v="23:59:59"/>
    <n v="24"/>
    <n v="0"/>
    <n v="0"/>
    <n v="0"/>
    <n v="0"/>
    <n v="0"/>
    <n v="0"/>
    <n v="24"/>
    <n v="7.0980555555555558"/>
    <n v="7.0980555555555558"/>
    <n v="0"/>
    <n v="16.901944444444442"/>
    <n v="16.901944444444442"/>
    <n v="15.691944444444443"/>
    <n v="1.21"/>
    <n v="0"/>
    <n v="0"/>
    <n v="0"/>
    <n v="100"/>
    <n v="70.424768518518505"/>
    <n v="70.424768518518505"/>
    <n v="100"/>
    <n v="0"/>
    <n v="0"/>
    <n v="0"/>
    <n v="7.1589396354791529E-2"/>
    <n v="0"/>
    <n v="16.901944444444442"/>
    <n v="0"/>
    <n v="16.901944444444442"/>
    <n v="0"/>
    <n v="0"/>
    <n v="0"/>
    <n v="13196.424999999999"/>
    <s v="Tonelada métrica"/>
    <n v="780.76371883576815"/>
    <n v="0"/>
    <s v="Não Oficializado"/>
  </r>
  <r>
    <x v="35"/>
    <s v="FROTA 01"/>
    <x v="8"/>
    <x v="8"/>
    <d v="1901-09-02T00:00:00"/>
    <n v="90"/>
    <x v="1"/>
    <s v="CA1014KS111"/>
    <s v="02/09/2023"/>
    <s v="00:00:00"/>
    <s v="02/09/2023"/>
    <s v="23:59:59"/>
    <n v="23.999999999999996"/>
    <n v="11.752222222222223"/>
    <n v="7.3900000000000006"/>
    <n v="0"/>
    <n v="4.362222222222222"/>
    <n v="4.362222222222222"/>
    <n v="0"/>
    <n v="12.247777777777777"/>
    <n v="5.7097222222222221"/>
    <n v="5.7097222222222221"/>
    <n v="0"/>
    <n v="6.5380555555555553"/>
    <n v="6.5380555555555553"/>
    <n v="5.9949999999999992"/>
    <n v="0.54305555555555562"/>
    <n v="0"/>
    <n v="0"/>
    <n v="0"/>
    <n v="51.032407407407412"/>
    <n v="53.381565816928244"/>
    <n v="27.241898148148152"/>
    <n v="46.941624618575609"/>
    <n v="0"/>
    <n v="0"/>
    <n v="1"/>
    <n v="8.3060712920083282E-2"/>
    <n v="0"/>
    <n v="6.5380555555555553"/>
    <n v="7.3900000000000006"/>
    <n v="3.2690277777777776"/>
    <n v="5.8761111111111113"/>
    <n v="2"/>
    <n v="0.37118275503450882"/>
    <n v="4516.393"/>
    <s v="Tonelada métrica"/>
    <n v="690.78535072439092"/>
    <n v="0"/>
    <s v="Não Oficializado"/>
  </r>
  <r>
    <x v="35"/>
    <s v="FROTA 01"/>
    <x v="8"/>
    <x v="8"/>
    <d v="1901-09-02T00:00:00"/>
    <n v="90"/>
    <x v="2"/>
    <s v="CA1014KS112"/>
    <s v="02/09/2023"/>
    <s v="00:00:00"/>
    <s v="02/09/2023"/>
    <s v="23:59:59"/>
    <n v="23.999999999999996"/>
    <n v="0"/>
    <n v="0"/>
    <n v="0"/>
    <n v="0"/>
    <n v="0"/>
    <n v="0"/>
    <n v="23.999999999999996"/>
    <n v="7.326944444444444"/>
    <n v="7.326944444444444"/>
    <n v="0"/>
    <n v="16.673055555555557"/>
    <n v="16.673055555555557"/>
    <n v="13.750555555555554"/>
    <n v="2.9224999999999999"/>
    <n v="0"/>
    <n v="0"/>
    <n v="0"/>
    <n v="100"/>
    <n v="69.471064814814838"/>
    <n v="69.471064814814838"/>
    <n v="100"/>
    <n v="0"/>
    <n v="0"/>
    <n v="0"/>
    <n v="0.17528280825683487"/>
    <n v="0"/>
    <n v="16.673055555555557"/>
    <n v="0"/>
    <n v="16.673055555555557"/>
    <n v="0"/>
    <n v="0"/>
    <n v="0"/>
    <n v="9913.7260000000006"/>
    <s v="Tonelada métrica"/>
    <n v="594.59563167452461"/>
    <n v="0"/>
    <s v="Não Oficializado"/>
  </r>
  <r>
    <x v="35"/>
    <s v="FROTA 01"/>
    <x v="8"/>
    <x v="8"/>
    <d v="1901-09-02T00:00:00"/>
    <n v="90"/>
    <x v="3"/>
    <s v="CA1014KS113"/>
    <s v="02/09/2023"/>
    <s v="00:00:00"/>
    <s v="02/09/2023"/>
    <s v="23:59:59"/>
    <n v="23.999999999999996"/>
    <n v="0"/>
    <n v="0"/>
    <n v="0"/>
    <n v="0"/>
    <n v="0"/>
    <n v="0"/>
    <n v="23.999999999999996"/>
    <n v="4.3819444444444446"/>
    <n v="4.3819444444444446"/>
    <n v="0"/>
    <n v="19.618055555555554"/>
    <n v="19.618055555555554"/>
    <n v="16.076111111111111"/>
    <n v="3.5419444444444448"/>
    <n v="0"/>
    <n v="0"/>
    <n v="0"/>
    <n v="100"/>
    <n v="81.741898148148152"/>
    <n v="81.741898148148152"/>
    <n v="100"/>
    <n v="0"/>
    <n v="0"/>
    <n v="0"/>
    <n v="0.18054513274336287"/>
    <n v="0"/>
    <n v="19.618055555555554"/>
    <n v="0"/>
    <n v="19.618055555555554"/>
    <n v="0"/>
    <n v="0"/>
    <n v="0"/>
    <n v="15809.95"/>
    <s v="Tonelada métrica"/>
    <n v="805.88771681415994"/>
    <n v="0"/>
    <s v="Não Oficializado"/>
  </r>
  <r>
    <x v="35"/>
    <s v="FROTA 01"/>
    <x v="8"/>
    <x v="8"/>
    <d v="1901-09-02T00:00:00"/>
    <n v="90"/>
    <x v="4"/>
    <s v="CA1014KS114"/>
    <s v="02/09/2023"/>
    <s v="00:00:00"/>
    <s v="02/09/2023"/>
    <s v="23:59:59"/>
    <n v="23.999999999999996"/>
    <n v="0"/>
    <n v="0"/>
    <n v="0"/>
    <n v="0"/>
    <n v="0"/>
    <n v="0"/>
    <n v="23.999999999999996"/>
    <n v="5.2100000000000009"/>
    <n v="5.2100000000000009"/>
    <n v="0"/>
    <n v="18.790000000000003"/>
    <n v="18.790000000000003"/>
    <n v="14.016388888888889"/>
    <n v="4.7736111111111112"/>
    <n v="0"/>
    <n v="0"/>
    <n v="0"/>
    <n v="100"/>
    <n v="78.291666666666686"/>
    <n v="78.291666666666686"/>
    <n v="100"/>
    <n v="0"/>
    <n v="0"/>
    <n v="0"/>
    <n v="0.2540506179409851"/>
    <n v="0"/>
    <n v="18.790000000000003"/>
    <n v="0"/>
    <n v="18.790000000000003"/>
    <n v="0"/>
    <n v="0"/>
    <n v="0"/>
    <n v="13681.832"/>
    <s v="Tonelada métrica"/>
    <n v="728.1443320915381"/>
    <n v="0"/>
    <s v="Não Oficializado"/>
  </r>
  <r>
    <x v="35"/>
    <s v="FROTA 01"/>
    <x v="8"/>
    <x v="8"/>
    <d v="1901-09-02T00:00:00"/>
    <n v="90"/>
    <x v="5"/>
    <s v="CA1014KS115"/>
    <s v="02/09/2023"/>
    <s v="00:00:00"/>
    <s v="02/09/2023"/>
    <s v="23:59:59"/>
    <n v="24.000000000000004"/>
    <n v="2.2297222222222222"/>
    <n v="2.2297222222222222"/>
    <n v="0"/>
    <n v="0"/>
    <n v="0"/>
    <n v="0"/>
    <n v="21.770277777777782"/>
    <n v="4.2180555555555559"/>
    <n v="4.2180555555555559"/>
    <n v="0"/>
    <n v="17.552222222222223"/>
    <n v="17.552222222222223"/>
    <n v="14.174722222222222"/>
    <n v="3.3774999999999999"/>
    <n v="0"/>
    <n v="0"/>
    <n v="0"/>
    <n v="90.709490740740733"/>
    <n v="80.624704936649096"/>
    <n v="73.134259259259252"/>
    <n v="88.728498209646844"/>
    <n v="0"/>
    <n v="0"/>
    <n v="1"/>
    <n v="0.19242577704627459"/>
    <n v="0"/>
    <n v="17.552222222222223"/>
    <n v="2.2297222222222222"/>
    <n v="17.552222222222223"/>
    <n v="2.2297222222222222"/>
    <n v="1"/>
    <n v="0"/>
    <n v="13974.203"/>
    <s v="Tonelada métrica"/>
    <n v="796.15007279863221"/>
    <n v="0"/>
    <s v="Não Oficializado"/>
  </r>
  <r>
    <x v="35"/>
    <s v="FROTA 01"/>
    <x v="8"/>
    <x v="8"/>
    <d v="1901-09-02T00:00:00"/>
    <n v="90"/>
    <x v="6"/>
    <s v="CA1014KS116"/>
    <s v="02/09/2023"/>
    <s v="00:00:00"/>
    <s v="02/09/2023"/>
    <s v="23:59:59"/>
    <n v="23.999999999999996"/>
    <n v="0"/>
    <n v="0"/>
    <n v="0"/>
    <n v="0"/>
    <n v="0"/>
    <n v="0"/>
    <n v="23.999999999999996"/>
    <n v="5.8905555555555562"/>
    <n v="5.8905555555555562"/>
    <n v="0"/>
    <n v="18.109444444444442"/>
    <n v="18.109444444444442"/>
    <n v="15.15388888888889"/>
    <n v="2.9555555555555557"/>
    <n v="0"/>
    <n v="0"/>
    <n v="0"/>
    <n v="100"/>
    <n v="75.456018518518519"/>
    <n v="75.456018518518519"/>
    <n v="100"/>
    <n v="0"/>
    <n v="0"/>
    <n v="0"/>
    <n v="0.16320520293278526"/>
    <n v="0"/>
    <n v="18.109444444444442"/>
    <n v="0"/>
    <n v="18.109444444444442"/>
    <n v="0"/>
    <n v="0"/>
    <n v="0"/>
    <n v="13567.298000000001"/>
    <s v="Tonelada métrica"/>
    <n v="749.18355676902809"/>
    <n v="0"/>
    <s v="Não Oficializado"/>
  </r>
  <r>
    <x v="35"/>
    <s v="FROTA 01"/>
    <x v="8"/>
    <x v="8"/>
    <d v="1901-09-02T00:00:00"/>
    <n v="90"/>
    <x v="7"/>
    <s v="CA1014KS117"/>
    <s v="02/09/2023"/>
    <s v="00:00:00"/>
    <s v="02/09/2023"/>
    <s v="23:59:59"/>
    <n v="24.000000000000004"/>
    <n v="1.1875"/>
    <n v="1.1875"/>
    <n v="0"/>
    <n v="0"/>
    <n v="0"/>
    <n v="0"/>
    <n v="22.812500000000004"/>
    <n v="9.216666666666665"/>
    <n v="9.216666666666665"/>
    <n v="0"/>
    <n v="13.595833333333333"/>
    <n v="13.595833333333333"/>
    <n v="12.451388888888889"/>
    <n v="1.1444444444444444"/>
    <n v="0"/>
    <n v="0"/>
    <n v="0"/>
    <n v="95.052083333333343"/>
    <n v="59.598173515981721"/>
    <n v="56.64930555555555"/>
    <n v="91.967305524239009"/>
    <n v="0"/>
    <n v="0"/>
    <n v="1"/>
    <n v="8.4176116048626001E-2"/>
    <n v="0"/>
    <n v="13.595833333333333"/>
    <n v="1.1875"/>
    <n v="13.595833333333333"/>
    <n v="1.1875"/>
    <n v="1"/>
    <n v="0"/>
    <n v="10973.999"/>
    <s v="Tonelada métrica"/>
    <n v="807.15898253141302"/>
    <n v="0"/>
    <s v="Não Oficializado"/>
  </r>
  <r>
    <x v="35"/>
    <s v="FROTA 01"/>
    <x v="8"/>
    <x v="8"/>
    <d v="1901-09-02T00:00:00"/>
    <n v="90"/>
    <x v="8"/>
    <s v="CA1014KS118"/>
    <s v="02/09/2023"/>
    <s v="00:00:00"/>
    <s v="02/09/2023"/>
    <s v="23:59:59"/>
    <n v="24"/>
    <n v="0"/>
    <n v="0"/>
    <n v="0"/>
    <n v="0"/>
    <n v="0"/>
    <n v="0"/>
    <n v="24"/>
    <n v="7.9494444444444445"/>
    <n v="7.9494444444444445"/>
    <n v="0"/>
    <n v="16.050555555555555"/>
    <n v="16.050555555555555"/>
    <n v="14.398888888888887"/>
    <n v="1.6516666666666666"/>
    <n v="0"/>
    <n v="0"/>
    <n v="0"/>
    <n v="100"/>
    <n v="66.87731481481481"/>
    <n v="66.87731481481481"/>
    <n v="100"/>
    <n v="0"/>
    <n v="0"/>
    <n v="0"/>
    <n v="0.1029040185524904"/>
    <n v="0"/>
    <n v="16.050555555555555"/>
    <n v="0"/>
    <n v="16.050555555555555"/>
    <n v="0"/>
    <n v="0"/>
    <n v="0"/>
    <n v="13637.446"/>
    <s v="Tonelada métrica"/>
    <n v="849.65569900661183"/>
    <n v="0"/>
    <s v="Não Oficializado"/>
  </r>
  <r>
    <x v="35"/>
    <s v="FROTA 02"/>
    <x v="8"/>
    <x v="8"/>
    <d v="1901-09-02T00:00:00"/>
    <n v="90"/>
    <x v="9"/>
    <s v="CA1014KS119"/>
    <s v="02/09/2023"/>
    <s v="00:00:00"/>
    <s v="02/09/2023"/>
    <s v="23:59:59"/>
    <n v="23.999999999999996"/>
    <n v="0"/>
    <n v="0"/>
    <n v="0"/>
    <n v="0"/>
    <n v="0"/>
    <n v="0"/>
    <n v="23.999999999999996"/>
    <n v="8.676111111111112"/>
    <n v="8.676111111111112"/>
    <n v="0"/>
    <n v="15.323888888888892"/>
    <n v="15.323888888888892"/>
    <n v="13.408611111111114"/>
    <n v="1.9152777777777779"/>
    <n v="0"/>
    <n v="0"/>
    <n v="0"/>
    <n v="100"/>
    <n v="63.849537037037067"/>
    <n v="63.849537037037067"/>
    <n v="100"/>
    <n v="0"/>
    <n v="0"/>
    <n v="0"/>
    <n v="0.12498640466954282"/>
    <n v="0"/>
    <n v="15.323888888888892"/>
    <n v="0"/>
    <n v="15.323888888888892"/>
    <n v="0"/>
    <n v="0"/>
    <n v="0"/>
    <n v="12579.781000000001"/>
    <s v="Tonelada métrica"/>
    <n v="820.92614291411439"/>
    <n v="0"/>
    <s v="Não Oficializado"/>
  </r>
  <r>
    <x v="35"/>
    <s v="FROTA 02"/>
    <x v="8"/>
    <x v="8"/>
    <d v="1901-09-02T00:00:00"/>
    <n v="90"/>
    <x v="10"/>
    <s v="CA1014KS120"/>
    <s v="02/09/2023"/>
    <s v="00:00:00"/>
    <s v="02/09/2023"/>
    <s v="23:59:59"/>
    <n v="24"/>
    <n v="0"/>
    <n v="0"/>
    <n v="0"/>
    <n v="0"/>
    <n v="0"/>
    <n v="0"/>
    <n v="24"/>
    <n v="4.8599999999999994"/>
    <n v="4.8599999999999994"/>
    <n v="0"/>
    <n v="19.14"/>
    <n v="19.14"/>
    <n v="16.188055555555557"/>
    <n v="2.9519444444444445"/>
    <n v="0"/>
    <n v="0"/>
    <n v="0"/>
    <n v="100"/>
    <n v="79.75"/>
    <n v="79.75"/>
    <n v="100"/>
    <n v="0"/>
    <n v="0"/>
    <n v="0"/>
    <n v="0.15422907233252062"/>
    <n v="0"/>
    <n v="19.14"/>
    <n v="0"/>
    <n v="19.14"/>
    <n v="0"/>
    <n v="0"/>
    <n v="0"/>
    <n v="13471.892"/>
    <s v="Tonelada métrica"/>
    <n v="703.86060606060607"/>
    <n v="0"/>
    <s v="Não Oficializado"/>
  </r>
  <r>
    <x v="35"/>
    <s v="FROTA 02"/>
    <x v="8"/>
    <x v="8"/>
    <d v="1901-09-02T00:00:00"/>
    <n v="90"/>
    <x v="11"/>
    <s v="CA1014KS121"/>
    <s v="02/09/2023"/>
    <s v="00:00:00"/>
    <s v="02/09/2023"/>
    <s v="23:59:59"/>
    <n v="23.999999999999996"/>
    <n v="0"/>
    <n v="0"/>
    <n v="0"/>
    <n v="0"/>
    <n v="0"/>
    <n v="0"/>
    <n v="23.999999999999996"/>
    <n v="4.7383333333333333"/>
    <n v="4.7383333333333333"/>
    <n v="0"/>
    <n v="19.261666666666667"/>
    <n v="19.261666666666667"/>
    <n v="17.411111111111111"/>
    <n v="1.8505555555555557"/>
    <n v="0"/>
    <n v="0"/>
    <n v="0"/>
    <n v="100"/>
    <n v="80.256944444444457"/>
    <n v="80.256944444444457"/>
    <n v="100"/>
    <n v="0"/>
    <n v="0"/>
    <n v="0"/>
    <n v="9.6074529145395299E-2"/>
    <n v="0"/>
    <n v="19.261666666666667"/>
    <n v="0"/>
    <n v="19.261666666666667"/>
    <n v="0"/>
    <n v="0"/>
    <n v="0"/>
    <n v="17960.607"/>
    <s v="Tonelada métrica"/>
    <n v="932.45342216838208"/>
    <n v="0"/>
    <s v="Não Oficializado"/>
  </r>
  <r>
    <x v="35"/>
    <s v="FROTA 02"/>
    <x v="8"/>
    <x v="8"/>
    <d v="1901-09-02T00:00:00"/>
    <n v="90"/>
    <x v="12"/>
    <s v="CA1014KS122"/>
    <s v="02/09/2023"/>
    <s v="00:00:00"/>
    <s v="02/09/2023"/>
    <s v="23:59:59"/>
    <n v="24.000000000000004"/>
    <n v="0"/>
    <n v="0"/>
    <n v="0"/>
    <n v="0"/>
    <n v="0"/>
    <n v="0"/>
    <n v="24.000000000000004"/>
    <n v="3.906111111111112"/>
    <n v="3.906111111111112"/>
    <n v="0"/>
    <n v="20.093888888888888"/>
    <n v="20.093888888888888"/>
    <n v="16.196388888888887"/>
    <n v="3.8975"/>
    <n v="0"/>
    <n v="0"/>
    <n v="0"/>
    <n v="100"/>
    <n v="83.72453703703701"/>
    <n v="83.72453703703701"/>
    <n v="100"/>
    <n v="0"/>
    <n v="0"/>
    <n v="0"/>
    <n v="0.19396444469020432"/>
    <n v="0"/>
    <n v="20.093888888888888"/>
    <n v="0"/>
    <n v="20.093888888888888"/>
    <n v="0"/>
    <n v="0"/>
    <n v="0"/>
    <n v="18437.353999999999"/>
    <s v="Tonelada métrica"/>
    <n v="917.56026431474424"/>
    <n v="0"/>
    <s v="Não Oficializado"/>
  </r>
  <r>
    <x v="35"/>
    <s v="FROTA 02"/>
    <x v="8"/>
    <x v="8"/>
    <d v="1901-09-02T00:00:00"/>
    <n v="90"/>
    <x v="13"/>
    <s v="CA1014KS123"/>
    <s v="02/09/2023"/>
    <s v="00:00:00"/>
    <s v="02/09/2023"/>
    <s v="23:59:59"/>
    <n v="24.000000000000004"/>
    <n v="0"/>
    <n v="0"/>
    <n v="0"/>
    <n v="0"/>
    <n v="0"/>
    <n v="0"/>
    <n v="24.000000000000004"/>
    <n v="4.8574999999999999"/>
    <n v="4.8574999999999999"/>
    <n v="0"/>
    <n v="19.142499999999998"/>
    <n v="19.142499999999998"/>
    <n v="16.105277777777776"/>
    <n v="3.0372222222222223"/>
    <n v="0"/>
    <n v="0"/>
    <n v="0"/>
    <n v="100"/>
    <n v="79.760416666666643"/>
    <n v="79.760416666666643"/>
    <n v="100"/>
    <n v="0"/>
    <n v="0"/>
    <n v="0"/>
    <n v="0.15866382250083441"/>
    <n v="0"/>
    <n v="19.142499999999998"/>
    <n v="0"/>
    <n v="19.142499999999998"/>
    <n v="0"/>
    <n v="0"/>
    <n v="0"/>
    <n v="13803.407999999999"/>
    <s v="Tonelada métrica"/>
    <n v="721.08700535457785"/>
    <n v="0"/>
    <s v="Não Oficializado"/>
  </r>
  <r>
    <x v="35"/>
    <s v="FROTA 01"/>
    <x v="8"/>
    <x v="8"/>
    <d v="1901-09-03T00:00:00"/>
    <n v="90"/>
    <x v="0"/>
    <s v="CA1014KS110"/>
    <s v="03/09/2023"/>
    <s v="00:00:00"/>
    <s v="03/09/2023"/>
    <s v="23:59:59"/>
    <n v="23.999999999999996"/>
    <n v="0"/>
    <n v="0"/>
    <n v="0"/>
    <n v="0"/>
    <n v="0"/>
    <n v="0"/>
    <n v="23.999999999999996"/>
    <n v="4.6919444444444443"/>
    <n v="4.6919444444444443"/>
    <n v="0"/>
    <n v="19.308055555555555"/>
    <n v="19.308055555555555"/>
    <n v="17.81722222222222"/>
    <n v="1.4908333333333335"/>
    <n v="0"/>
    <n v="0"/>
    <n v="0"/>
    <n v="100"/>
    <n v="80.450231481481495"/>
    <n v="80.450231481481495"/>
    <n v="100"/>
    <n v="0"/>
    <n v="0"/>
    <n v="0"/>
    <n v="7.7213022774029277E-2"/>
    <n v="0"/>
    <n v="19.308055555555555"/>
    <n v="0"/>
    <n v="19.308055555555555"/>
    <n v="0"/>
    <n v="0"/>
    <n v="0"/>
    <n v="12556.362999999999"/>
    <s v="Tonelada métrica"/>
    <n v="650.31732293659798"/>
    <n v="0"/>
    <s v="Não Oficializado"/>
  </r>
  <r>
    <x v="35"/>
    <s v="FROTA 01"/>
    <x v="8"/>
    <x v="8"/>
    <d v="1901-09-03T00:00:00"/>
    <n v="90"/>
    <x v="1"/>
    <s v="CA1014KS111"/>
    <s v="03/09/2023"/>
    <s v="00:00:00"/>
    <s v="03/09/2023"/>
    <s v="23:59:59"/>
    <n v="24"/>
    <n v="0"/>
    <n v="0"/>
    <n v="0"/>
    <n v="0"/>
    <n v="0"/>
    <n v="0"/>
    <n v="24"/>
    <n v="6.2988888888888885"/>
    <n v="6.2988888888888885"/>
    <n v="0"/>
    <n v="17.701111111111114"/>
    <n v="17.701111111111114"/>
    <n v="14.384722222222223"/>
    <n v="3.3163888888888891"/>
    <n v="0"/>
    <n v="0"/>
    <n v="0"/>
    <n v="100"/>
    <n v="73.754629629629648"/>
    <n v="73.754629629629648"/>
    <n v="100"/>
    <n v="0"/>
    <n v="0"/>
    <n v="0"/>
    <n v="0.1873548427593999"/>
    <n v="0"/>
    <n v="17.701111111111114"/>
    <n v="0"/>
    <n v="17.701111111111114"/>
    <n v="0"/>
    <n v="0"/>
    <n v="0"/>
    <n v="13842.636"/>
    <s v="Tonelada métrica"/>
    <n v="782.02073943882999"/>
    <n v="0"/>
    <s v="Não Oficializado"/>
  </r>
  <r>
    <x v="35"/>
    <s v="FROTA 01"/>
    <x v="8"/>
    <x v="8"/>
    <d v="1901-09-03T00:00:00"/>
    <n v="90"/>
    <x v="2"/>
    <s v="CA1014KS112"/>
    <s v="03/09/2023"/>
    <s v="00:00:00"/>
    <s v="03/09/2023"/>
    <s v="23:59:59"/>
    <n v="23.999999999999996"/>
    <n v="0"/>
    <n v="0"/>
    <n v="0"/>
    <n v="0"/>
    <n v="0"/>
    <n v="0"/>
    <n v="23.999999999999996"/>
    <n v="4.2283333333333335"/>
    <n v="4.2283333333333335"/>
    <n v="0"/>
    <n v="19.771666666666665"/>
    <n v="19.771666666666665"/>
    <n v="16.843888888888888"/>
    <n v="2.9277777777777776"/>
    <n v="0"/>
    <n v="0"/>
    <n v="0"/>
    <n v="100"/>
    <n v="82.381944444444443"/>
    <n v="82.381944444444443"/>
    <n v="100"/>
    <n v="0"/>
    <n v="0"/>
    <n v="0"/>
    <n v="0.14807946275534575"/>
    <n v="0"/>
    <n v="19.771666666666665"/>
    <n v="0"/>
    <n v="19.771666666666665"/>
    <n v="0"/>
    <n v="0"/>
    <n v="0"/>
    <n v="19012.281999999999"/>
    <s v="Tonelada métrica"/>
    <n v="961.59227851302353"/>
    <n v="0"/>
    <s v="Não Oficializado"/>
  </r>
  <r>
    <x v="35"/>
    <s v="FROTA 01"/>
    <x v="8"/>
    <x v="8"/>
    <d v="1901-09-03T00:00:00"/>
    <n v="90"/>
    <x v="3"/>
    <s v="CA1014KS113"/>
    <s v="03/09/2023"/>
    <s v="00:00:00"/>
    <s v="03/09/2023"/>
    <s v="23:59:59"/>
    <n v="24"/>
    <n v="1.8425"/>
    <n v="1.8425"/>
    <n v="0"/>
    <n v="0"/>
    <n v="0"/>
    <n v="0"/>
    <n v="22.157499999999995"/>
    <n v="6.8772222222222217"/>
    <n v="6.8772222222222217"/>
    <n v="0"/>
    <n v="15.280277777777776"/>
    <n v="15.280277777777776"/>
    <n v="13.291944444444447"/>
    <n v="1.9883333333333333"/>
    <n v="0"/>
    <n v="0"/>
    <n v="0"/>
    <n v="92.322916666666643"/>
    <n v="68.962102122431588"/>
    <n v="63.667824074074062"/>
    <n v="89.239479575614027"/>
    <n v="0"/>
    <n v="0"/>
    <n v="1"/>
    <n v="0.13012416150084533"/>
    <n v="0"/>
    <n v="15.280277777777776"/>
    <n v="1.8425"/>
    <n v="15.280277777777776"/>
    <n v="1.8425"/>
    <n v="1"/>
    <n v="0"/>
    <n v="11264.856"/>
    <s v="Tonelada métrica"/>
    <n v="737.21539384464347"/>
    <n v="0"/>
    <s v="Não Oficializado"/>
  </r>
  <r>
    <x v="35"/>
    <s v="FROTA 01"/>
    <x v="8"/>
    <x v="8"/>
    <d v="1901-09-03T00:00:00"/>
    <n v="90"/>
    <x v="4"/>
    <s v="CA1014KS114"/>
    <s v="03/09/2023"/>
    <s v="00:00:00"/>
    <s v="03/09/2023"/>
    <s v="23:59:59"/>
    <n v="23.999999999999996"/>
    <n v="4.7733333333333334"/>
    <n v="4.7733333333333334"/>
    <n v="0"/>
    <n v="0"/>
    <n v="0"/>
    <n v="0"/>
    <n v="19.226666666666667"/>
    <n v="7.2716666666666665"/>
    <n v="7.2716666666666665"/>
    <n v="0"/>
    <n v="11.955"/>
    <n v="11.955"/>
    <n v="10.403333333333334"/>
    <n v="1.5516666666666667"/>
    <n v="0"/>
    <n v="0"/>
    <n v="0"/>
    <n v="80.111111111111128"/>
    <n v="62.179264909847433"/>
    <n v="49.812500000000007"/>
    <n v="71.465577363754122"/>
    <n v="0"/>
    <n v="0"/>
    <n v="1"/>
    <n v="0.12979227659277848"/>
    <n v="0"/>
    <n v="11.955"/>
    <n v="4.7733333333333334"/>
    <n v="11.955"/>
    <n v="4.7733333333333334"/>
    <n v="1"/>
    <n v="0"/>
    <n v="8836.42"/>
    <s v="Tonelada métrica"/>
    <n v="739.14010874111182"/>
    <n v="0"/>
    <s v="Não Oficializado"/>
  </r>
  <r>
    <x v="35"/>
    <s v="FROTA 01"/>
    <x v="8"/>
    <x v="8"/>
    <d v="1901-09-03T00:00:00"/>
    <n v="90"/>
    <x v="5"/>
    <s v="CA1014KS115"/>
    <s v="03/09/2023"/>
    <s v="00:00:00"/>
    <s v="03/09/2023"/>
    <s v="23:59:59"/>
    <n v="24"/>
    <n v="12.670833333333334"/>
    <n v="12.670833333333334"/>
    <n v="0"/>
    <n v="0"/>
    <n v="0"/>
    <n v="0"/>
    <n v="11.329166666666669"/>
    <n v="3.242777777777778"/>
    <n v="3.242777777777778"/>
    <n v="0"/>
    <n v="8.0863888888888873"/>
    <n v="8.0863888888888873"/>
    <n v="7.4966666666666661"/>
    <n v="0.58972222222222226"/>
    <n v="0"/>
    <n v="0"/>
    <n v="0"/>
    <n v="47.204861111111121"/>
    <n v="71.376731641534846"/>
    <n v="33.693287037037031"/>
    <n v="38.956989535101563"/>
    <n v="0"/>
    <n v="0"/>
    <n v="0"/>
    <n v="7.2927759266256761E-2"/>
    <n v="0"/>
    <n v="8.0863888888888873"/>
    <n v="0"/>
    <n v="8.0863888888888873"/>
    <n v="0"/>
    <n v="0"/>
    <n v="0"/>
    <n v="4874.1890000000003"/>
    <s v="Tonelada métrica"/>
    <n v="602.76460444505585"/>
    <n v="0"/>
    <s v="Não Oficializado"/>
  </r>
  <r>
    <x v="35"/>
    <s v="FROTA 01"/>
    <x v="8"/>
    <x v="8"/>
    <d v="1901-09-03T00:00:00"/>
    <n v="90"/>
    <x v="6"/>
    <s v="CA1014KS116"/>
    <s v="03/09/2023"/>
    <s v="00:00:00"/>
    <s v="03/09/2023"/>
    <s v="23:59:59"/>
    <n v="24.000000000000007"/>
    <n v="5.6469444444444443"/>
    <n v="0"/>
    <n v="0"/>
    <n v="5.6469444444444443"/>
    <n v="5.6469444444444443"/>
    <n v="0"/>
    <n v="18.35305555555556"/>
    <n v="5.1133333333333333"/>
    <n v="5.1133333333333333"/>
    <n v="0"/>
    <n v="13.239722222222222"/>
    <n v="13.239722222222222"/>
    <n v="11.386111111111111"/>
    <n v="1.8536111111111111"/>
    <n v="0"/>
    <n v="0"/>
    <n v="0"/>
    <n v="76.47106481481481"/>
    <n v="72.139062523648775"/>
    <n v="55.165509259259238"/>
    <n v="100"/>
    <n v="0"/>
    <n v="0"/>
    <n v="0"/>
    <n v="0.14000377651427734"/>
    <n v="0"/>
    <n v="13.239722222222222"/>
    <n v="0"/>
    <n v="13.239722222222222"/>
    <n v="5.6469444444444443"/>
    <n v="1"/>
    <n v="1"/>
    <n v="11917.608"/>
    <s v="Tonelada métrica"/>
    <n v="900.14033527054551"/>
    <n v="0"/>
    <s v="Não Oficializado"/>
  </r>
  <r>
    <x v="35"/>
    <s v="FROTA 01"/>
    <x v="8"/>
    <x v="8"/>
    <d v="1901-09-03T00:00:00"/>
    <n v="90"/>
    <x v="7"/>
    <s v="CA1014KS117"/>
    <s v="03/09/2023"/>
    <s v="00:00:00"/>
    <s v="03/09/2023"/>
    <s v="23:59:59"/>
    <n v="23.999999999999993"/>
    <n v="5.0780555555555553"/>
    <n v="5.0780555555555553"/>
    <n v="0"/>
    <n v="0"/>
    <n v="0"/>
    <n v="0"/>
    <n v="18.921944444444446"/>
    <n v="4.1380555555555549"/>
    <n v="4.1380555555555549"/>
    <n v="0"/>
    <n v="14.783888888888891"/>
    <n v="14.783888888888891"/>
    <n v="13.266111111111114"/>
    <n v="1.5177777777777777"/>
    <n v="0"/>
    <n v="0"/>
    <n v="0"/>
    <n v="78.841435185185219"/>
    <n v="78.130917952406818"/>
    <n v="61.599537037037067"/>
    <n v="74.433240563333001"/>
    <n v="0"/>
    <n v="0"/>
    <n v="1"/>
    <n v="0.10266431175077974"/>
    <n v="0"/>
    <n v="14.783888888888891"/>
    <n v="5.0780555555555553"/>
    <n v="14.783888888888891"/>
    <n v="5.0780555555555553"/>
    <n v="1"/>
    <n v="0"/>
    <n v="10338.394"/>
    <s v="Tonelada métrica"/>
    <n v="699.30138664462106"/>
    <n v="0"/>
    <s v="Não Oficializado"/>
  </r>
  <r>
    <x v="35"/>
    <s v="FROTA 01"/>
    <x v="8"/>
    <x v="8"/>
    <d v="1901-09-03T00:00:00"/>
    <n v="90"/>
    <x v="8"/>
    <s v="CA1014KS118"/>
    <s v="03/09/2023"/>
    <s v="00:00:00"/>
    <s v="03/09/2023"/>
    <s v="23:59:59"/>
    <n v="24"/>
    <n v="0"/>
    <n v="0"/>
    <n v="0"/>
    <n v="0"/>
    <n v="0"/>
    <n v="0"/>
    <n v="24"/>
    <n v="5.859166666666666"/>
    <n v="5.859166666666666"/>
    <n v="0"/>
    <n v="18.140833333333333"/>
    <n v="18.140833333333333"/>
    <n v="15.636111111111111"/>
    <n v="2.5047222222222221"/>
    <n v="0"/>
    <n v="0"/>
    <n v="0"/>
    <n v="100"/>
    <n v="75.586805555555557"/>
    <n v="75.586805555555557"/>
    <n v="100"/>
    <n v="0"/>
    <n v="0"/>
    <n v="0"/>
    <n v="0.13807095717151299"/>
    <n v="0"/>
    <n v="18.140833333333333"/>
    <n v="0"/>
    <n v="18.140833333333333"/>
    <n v="0"/>
    <n v="0"/>
    <n v="0"/>
    <n v="15138.066999999999"/>
    <s v="Tonelada métrica"/>
    <n v="834.47473012081457"/>
    <n v="0"/>
    <s v="Não Oficializado"/>
  </r>
  <r>
    <x v="35"/>
    <s v="FROTA 02"/>
    <x v="8"/>
    <x v="8"/>
    <d v="1901-09-03T00:00:00"/>
    <n v="90"/>
    <x v="9"/>
    <s v="CA1014KS119"/>
    <s v="03/09/2023"/>
    <s v="00:00:00"/>
    <s v="03/09/2023"/>
    <s v="23:59:59"/>
    <n v="23.999999999999996"/>
    <n v="0"/>
    <n v="0"/>
    <n v="0"/>
    <n v="0"/>
    <n v="0"/>
    <n v="0"/>
    <n v="23.999999999999996"/>
    <n v="5.0838888888888896"/>
    <n v="5.0838888888888896"/>
    <n v="0"/>
    <n v="18.91611111111111"/>
    <n v="18.91611111111111"/>
    <n v="16.760833333333334"/>
    <n v="2.1552777777777776"/>
    <n v="0"/>
    <n v="0"/>
    <n v="0"/>
    <n v="100"/>
    <n v="78.817129629629633"/>
    <n v="78.817129629629633"/>
    <n v="100"/>
    <n v="0"/>
    <n v="0"/>
    <n v="0"/>
    <n v="0.11393873535199271"/>
    <n v="0"/>
    <n v="18.91611111111111"/>
    <n v="0"/>
    <n v="18.91611111111111"/>
    <n v="0"/>
    <n v="0"/>
    <n v="0"/>
    <n v="14570.806"/>
    <s v="Tonelada métrica"/>
    <n v="770.28549443449106"/>
    <n v="0"/>
    <s v="Não Oficializado"/>
  </r>
  <r>
    <x v="35"/>
    <s v="FROTA 02"/>
    <x v="8"/>
    <x v="8"/>
    <d v="1901-09-03T00:00:00"/>
    <n v="90"/>
    <x v="10"/>
    <s v="CA1014KS120"/>
    <s v="03/09/2023"/>
    <s v="00:00:00"/>
    <s v="03/09/2023"/>
    <s v="23:59:59"/>
    <n v="23.999999999999996"/>
    <n v="0"/>
    <n v="0"/>
    <n v="0"/>
    <n v="0"/>
    <n v="0"/>
    <n v="0"/>
    <n v="23.999999999999996"/>
    <n v="4.6030555555555557"/>
    <n v="4.6030555555555557"/>
    <n v="0"/>
    <n v="19.396944444444447"/>
    <n v="19.396944444444447"/>
    <n v="16.761944444444445"/>
    <n v="2.6350000000000002"/>
    <n v="0"/>
    <n v="0"/>
    <n v="0"/>
    <n v="100"/>
    <n v="80.820601851851876"/>
    <n v="80.820601851851876"/>
    <n v="100"/>
    <n v="0"/>
    <n v="0"/>
    <n v="0"/>
    <n v="0.135846138423864"/>
    <n v="0"/>
    <n v="19.396944444444447"/>
    <n v="0"/>
    <n v="19.396944444444447"/>
    <n v="0"/>
    <n v="0"/>
    <n v="0"/>
    <n v="13594.603999999999"/>
    <s v="Tonelada métrica"/>
    <n v="700.8631714617137"/>
    <n v="0"/>
    <s v="Não Oficializado"/>
  </r>
  <r>
    <x v="35"/>
    <s v="FROTA 02"/>
    <x v="8"/>
    <x v="8"/>
    <d v="1901-09-03T00:00:00"/>
    <n v="90"/>
    <x v="11"/>
    <s v="CA1014KS121"/>
    <s v="03/09/2023"/>
    <s v="00:00:00"/>
    <s v="03/09/2023"/>
    <s v="23:59:59"/>
    <n v="24.000000000000004"/>
    <n v="0"/>
    <n v="0"/>
    <n v="0"/>
    <n v="0"/>
    <n v="0"/>
    <n v="0"/>
    <n v="24.000000000000004"/>
    <n v="7.6466666666666665"/>
    <n v="7.6466666666666665"/>
    <n v="0"/>
    <n v="16.353333333333332"/>
    <n v="16.353333333333332"/>
    <n v="14.681666666666667"/>
    <n v="1.6716666666666669"/>
    <n v="0"/>
    <n v="0"/>
    <n v="0"/>
    <n v="100"/>
    <n v="68.138888888888872"/>
    <n v="68.138888888888872"/>
    <n v="100"/>
    <n v="0"/>
    <n v="0"/>
    <n v="0"/>
    <n v="0.10222176926212803"/>
    <n v="0"/>
    <n v="16.353333333333332"/>
    <n v="0"/>
    <n v="16.353333333333332"/>
    <n v="0"/>
    <n v="0"/>
    <n v="0"/>
    <n v="16918.684000000001"/>
    <s v="Tonelada métrica"/>
    <n v="1034.5709743171635"/>
    <n v="0"/>
    <s v="Não Oficializado"/>
  </r>
  <r>
    <x v="35"/>
    <s v="FROTA 02"/>
    <x v="8"/>
    <x v="8"/>
    <d v="1901-09-03T00:00:00"/>
    <n v="90"/>
    <x v="12"/>
    <s v="CA1014KS122"/>
    <s v="03/09/2023"/>
    <s v="00:00:00"/>
    <s v="03/09/2023"/>
    <s v="23:59:59"/>
    <n v="24.000000000000004"/>
    <n v="0.37555555555555553"/>
    <n v="0.37555555555555553"/>
    <n v="0"/>
    <n v="0"/>
    <n v="0"/>
    <n v="0"/>
    <n v="23.62444444444445"/>
    <n v="7.3341666666666674"/>
    <n v="7.3341666666666674"/>
    <n v="0"/>
    <n v="16.290277777777781"/>
    <n v="16.290277777777781"/>
    <n v="14.603611111111112"/>
    <n v="1.6866666666666668"/>
    <n v="0"/>
    <n v="0"/>
    <n v="0"/>
    <n v="98.43518518518519"/>
    <n v="68.955178252281073"/>
    <n v="67.876157407407405"/>
    <n v="97.746553994366394"/>
    <n v="0"/>
    <n v="0"/>
    <n v="1"/>
    <n v="0.10353823855401141"/>
    <n v="0"/>
    <n v="16.290277777777781"/>
    <n v="0.37555555555555553"/>
    <n v="16.290277777777781"/>
    <n v="0.37555555555555553"/>
    <n v="1"/>
    <n v="0"/>
    <n v="18504.038"/>
    <s v="Tonelada métrica"/>
    <n v="1135.8945656066167"/>
    <n v="0"/>
    <s v="Não Oficializado"/>
  </r>
  <r>
    <x v="35"/>
    <s v="FROTA 02"/>
    <x v="8"/>
    <x v="8"/>
    <d v="1901-09-03T00:00:00"/>
    <n v="90"/>
    <x v="13"/>
    <s v="CA1014KS123"/>
    <s v="03/09/2023"/>
    <s v="00:00:00"/>
    <s v="03/09/2023"/>
    <s v="23:59:59"/>
    <n v="24"/>
    <n v="0"/>
    <n v="0"/>
    <n v="0"/>
    <n v="0"/>
    <n v="0"/>
    <n v="0"/>
    <n v="24"/>
    <n v="5.6800000000000006"/>
    <n v="5.6800000000000006"/>
    <n v="0"/>
    <n v="18.32"/>
    <n v="18.32"/>
    <n v="15.646944444444443"/>
    <n v="2.6730555555555555"/>
    <n v="0"/>
    <n v="0"/>
    <n v="0"/>
    <n v="100"/>
    <n v="76.333333333333329"/>
    <n v="76.333333333333329"/>
    <n v="100"/>
    <n v="0"/>
    <n v="0"/>
    <n v="0"/>
    <n v="0.14590914604560892"/>
    <n v="0"/>
    <n v="18.32"/>
    <n v="0"/>
    <n v="18.32"/>
    <n v="0"/>
    <n v="0"/>
    <n v="0"/>
    <n v="13098.745000000001"/>
    <s v="Tonelada métrica"/>
    <n v="714.99699781659388"/>
    <n v="0"/>
    <s v="Não Oficializado"/>
  </r>
  <r>
    <x v="36"/>
    <s v="FROTA 01"/>
    <x v="8"/>
    <x v="8"/>
    <d v="1901-09-04T00:00:00"/>
    <n v="90"/>
    <x v="0"/>
    <s v="CA1014KS110"/>
    <s v="04/09/2023"/>
    <s v="00:00:00"/>
    <s v="04/09/2023"/>
    <s v="23:59:59"/>
    <n v="23.999999999999993"/>
    <n v="5.0588888888888892"/>
    <n v="0"/>
    <n v="0"/>
    <n v="5.0588888888888892"/>
    <n v="5.0588888888888892"/>
    <n v="0"/>
    <n v="18.941111111111113"/>
    <n v="6.5724999999999998"/>
    <n v="6.5724999999999998"/>
    <n v="0"/>
    <n v="12.368611111111107"/>
    <n v="12.368611111111107"/>
    <n v="10.646666666666665"/>
    <n v="1.7219444444444445"/>
    <n v="0"/>
    <n v="0"/>
    <n v="0"/>
    <n v="78.921296296296333"/>
    <n v="65.300346101953394"/>
    <n v="51.535879629629633"/>
    <n v="100"/>
    <n v="0"/>
    <n v="0"/>
    <n v="0"/>
    <n v="0.13921890089159392"/>
    <n v="0"/>
    <n v="12.368611111111107"/>
    <n v="0"/>
    <n v="12.368611111111107"/>
    <n v="5.0588888888888892"/>
    <n v="1"/>
    <n v="1"/>
    <n v="10696.078"/>
    <s v="Tonelada métrica"/>
    <n v="864.77599658634153"/>
    <n v="0"/>
    <s v="Não Oficializado"/>
  </r>
  <r>
    <x v="36"/>
    <s v="FROTA 01"/>
    <x v="8"/>
    <x v="8"/>
    <d v="1901-09-04T00:00:00"/>
    <n v="90"/>
    <x v="1"/>
    <s v="CA1014KS111"/>
    <s v="04/09/2023"/>
    <s v="00:00:00"/>
    <s v="04/09/2023"/>
    <s v="23:59:59"/>
    <n v="24.000000000000004"/>
    <n v="0"/>
    <n v="0"/>
    <n v="0"/>
    <n v="0"/>
    <n v="0"/>
    <n v="0"/>
    <n v="24.000000000000004"/>
    <n v="5.650555555555556"/>
    <n v="5.650555555555556"/>
    <n v="0"/>
    <n v="18.349444444444448"/>
    <n v="18.349444444444448"/>
    <n v="15.304166666666667"/>
    <n v="3.0452777777777778"/>
    <n v="0"/>
    <n v="0"/>
    <n v="0"/>
    <n v="100"/>
    <n v="76.456018518518519"/>
    <n v="76.456018518518519"/>
    <n v="100"/>
    <n v="0"/>
    <n v="0"/>
    <n v="0"/>
    <n v="0.16596021677919401"/>
    <n v="0"/>
    <n v="18.349444444444448"/>
    <n v="0"/>
    <n v="18.349444444444448"/>
    <n v="0"/>
    <n v="0"/>
    <n v="0"/>
    <n v="13085.63"/>
    <s v="Tonelada métrica"/>
    <n v="713.13494202064817"/>
    <n v="0"/>
    <s v="Não Oficializado"/>
  </r>
  <r>
    <x v="36"/>
    <s v="FROTA 01"/>
    <x v="8"/>
    <x v="8"/>
    <d v="1901-09-04T00:00:00"/>
    <n v="90"/>
    <x v="2"/>
    <s v="CA1014KS112"/>
    <s v="04/09/2023"/>
    <s v="00:00:00"/>
    <s v="04/09/2023"/>
    <s v="23:59:59"/>
    <n v="24.000000000000004"/>
    <n v="0"/>
    <n v="0"/>
    <n v="0"/>
    <n v="0"/>
    <n v="0"/>
    <n v="0"/>
    <n v="24.000000000000004"/>
    <n v="4.411944444444444"/>
    <n v="4.411944444444444"/>
    <n v="0"/>
    <n v="19.58805555555556"/>
    <n v="19.58805555555556"/>
    <n v="16.093611111111112"/>
    <n v="3.494444444444444"/>
    <n v="0"/>
    <n v="0"/>
    <n v="0"/>
    <n v="100"/>
    <n v="81.616898148148152"/>
    <n v="81.616898148148152"/>
    <n v="100"/>
    <n v="0"/>
    <n v="0"/>
    <n v="0"/>
    <n v="0.17839669866840613"/>
    <n v="0"/>
    <n v="19.58805555555556"/>
    <n v="0"/>
    <n v="19.58805555555556"/>
    <n v="0"/>
    <n v="0"/>
    <n v="0"/>
    <n v="15051.168"/>
    <s v="Tonelada métrica"/>
    <n v="768.38499652566077"/>
    <n v="0"/>
    <s v="Não Oficializado"/>
  </r>
  <r>
    <x v="36"/>
    <s v="FROTA 01"/>
    <x v="8"/>
    <x v="8"/>
    <d v="1901-09-04T00:00:00"/>
    <n v="90"/>
    <x v="3"/>
    <s v="CA1014KS113"/>
    <s v="04/09/2023"/>
    <s v="00:00:00"/>
    <s v="04/09/2023"/>
    <s v="23:59:59"/>
    <n v="24.000000000000004"/>
    <n v="0"/>
    <n v="0"/>
    <n v="0"/>
    <n v="0"/>
    <n v="0"/>
    <n v="0"/>
    <n v="24.000000000000004"/>
    <n v="4.1341666666666663"/>
    <n v="4.1341666666666663"/>
    <n v="0"/>
    <n v="19.865833333333331"/>
    <n v="19.865833333333331"/>
    <n v="15.314166666666663"/>
    <n v="4.5516666666666667"/>
    <n v="0"/>
    <n v="0"/>
    <n v="0"/>
    <n v="100"/>
    <n v="82.774305555555543"/>
    <n v="82.774305555555543"/>
    <n v="100"/>
    <n v="0"/>
    <n v="0"/>
    <n v="0"/>
    <n v="0.22912034900792821"/>
    <n v="0"/>
    <n v="19.865833333333331"/>
    <n v="0"/>
    <n v="19.865833333333331"/>
    <n v="0"/>
    <n v="0"/>
    <n v="0"/>
    <n v="16775.058000000001"/>
    <s v="Tonelada métrica"/>
    <n v="844.41753429254595"/>
    <n v="0"/>
    <s v="Não Oficializado"/>
  </r>
  <r>
    <x v="36"/>
    <s v="FROTA 01"/>
    <x v="8"/>
    <x v="8"/>
    <d v="1901-09-04T00:00:00"/>
    <n v="90"/>
    <x v="4"/>
    <s v="CA1014KS114"/>
    <s v="04/09/2023"/>
    <s v="00:00:00"/>
    <s v="04/09/2023"/>
    <s v="23:59:59"/>
    <n v="23.999999999999996"/>
    <n v="15.78888888888889"/>
    <n v="11.973333333333334"/>
    <n v="0"/>
    <n v="3.8155555555555556"/>
    <n v="3.8155555555555556"/>
    <n v="0"/>
    <n v="8.2111111111111104"/>
    <n v="2.151388888888889"/>
    <n v="2.151388888888889"/>
    <n v="0"/>
    <n v="6.0597222222222227"/>
    <n v="6.0597222222222227"/>
    <n v="5.3241666666666667"/>
    <n v="0.73555555555555552"/>
    <n v="0"/>
    <n v="0"/>
    <n v="0"/>
    <n v="34.212962962962969"/>
    <n v="73.799052774018961"/>
    <n v="25.248842592592595"/>
    <n v="33.603413484496066"/>
    <n v="0"/>
    <n v="0"/>
    <n v="1"/>
    <n v="0.1213843685537474"/>
    <n v="0"/>
    <n v="6.0597222222222227"/>
    <n v="11.973333333333334"/>
    <n v="2.0199074074074077"/>
    <n v="5.2629629629629635"/>
    <n v="3"/>
    <n v="0.24166080225193526"/>
    <n v="5193.2430000000004"/>
    <s v="Tonelada métrica"/>
    <n v="857.01007563603059"/>
    <n v="0"/>
    <s v="Não Oficializado"/>
  </r>
  <r>
    <x v="36"/>
    <s v="FROTA 01"/>
    <x v="8"/>
    <x v="8"/>
    <d v="1901-09-04T00:00:00"/>
    <n v="90"/>
    <x v="5"/>
    <s v="CA1014KS115"/>
    <s v="04/09/2023"/>
    <s v="00:00:00"/>
    <s v="04/09/2023"/>
    <s v="23:59:59"/>
    <n v="24.000000000000004"/>
    <n v="0"/>
    <n v="0"/>
    <n v="0"/>
    <n v="0"/>
    <n v="0"/>
    <n v="0"/>
    <n v="24.000000000000004"/>
    <n v="5.6875"/>
    <n v="5.6875"/>
    <n v="0"/>
    <n v="18.3125"/>
    <n v="18.3125"/>
    <n v="15.889722222222224"/>
    <n v="2.4227777777777777"/>
    <n v="0"/>
    <n v="0"/>
    <n v="0"/>
    <n v="100"/>
    <n v="76.302083333333329"/>
    <n v="76.302083333333329"/>
    <n v="100"/>
    <n v="0"/>
    <n v="0"/>
    <n v="0"/>
    <n v="0.13230185817216533"/>
    <n v="0"/>
    <n v="18.3125"/>
    <n v="0"/>
    <n v="18.3125"/>
    <n v="0"/>
    <n v="0"/>
    <n v="0"/>
    <n v="14609.509"/>
    <s v="Tonelada métrica"/>
    <n v="797.78888737201362"/>
    <n v="0"/>
    <s v="Não Oficializado"/>
  </r>
  <r>
    <x v="36"/>
    <s v="FROTA 01"/>
    <x v="8"/>
    <x v="8"/>
    <d v="1901-09-04T00:00:00"/>
    <n v="90"/>
    <x v="6"/>
    <s v="CA1014KS116"/>
    <s v="04/09/2023"/>
    <s v="00:00:00"/>
    <s v="04/09/2023"/>
    <s v="23:59:59"/>
    <n v="24"/>
    <n v="0"/>
    <n v="0"/>
    <n v="0"/>
    <n v="0"/>
    <n v="0"/>
    <n v="0"/>
    <n v="24"/>
    <n v="5.3755555555555556"/>
    <n v="5.3755555555555556"/>
    <n v="0"/>
    <n v="18.624444444444446"/>
    <n v="18.624444444444446"/>
    <n v="15.398888888888889"/>
    <n v="3.2255555555555553"/>
    <n v="0"/>
    <n v="0"/>
    <n v="0"/>
    <n v="100"/>
    <n v="77.601851851851862"/>
    <n v="77.601851851851862"/>
    <n v="100"/>
    <n v="0"/>
    <n v="0"/>
    <n v="0"/>
    <n v="0.17318935687865405"/>
    <n v="0"/>
    <n v="18.624444444444446"/>
    <n v="0"/>
    <n v="18.624444444444446"/>
    <n v="0"/>
    <n v="0"/>
    <n v="0"/>
    <n v="15662.793"/>
    <s v="Tonelada métrica"/>
    <n v="840.98041403173818"/>
    <n v="0"/>
    <s v="Não Oficializado"/>
  </r>
  <r>
    <x v="36"/>
    <s v="FROTA 01"/>
    <x v="8"/>
    <x v="8"/>
    <d v="1901-09-04T00:00:00"/>
    <n v="90"/>
    <x v="7"/>
    <s v="CA1014KS117"/>
    <s v="04/09/2023"/>
    <s v="00:00:00"/>
    <s v="04/09/2023"/>
    <s v="23:59:59"/>
    <n v="24"/>
    <n v="0.61166666666666669"/>
    <n v="0.61166666666666669"/>
    <n v="0"/>
    <n v="0"/>
    <n v="0"/>
    <n v="0"/>
    <n v="23.388333333333328"/>
    <n v="9.1174999999999997"/>
    <n v="9.1174999999999997"/>
    <n v="0"/>
    <n v="14.270833333333332"/>
    <n v="14.270833333333332"/>
    <n v="12.961944444444443"/>
    <n v="1.308888888888889"/>
    <n v="0"/>
    <n v="0"/>
    <n v="0"/>
    <n v="97.451388888888872"/>
    <n v="61.016888762203379"/>
    <n v="59.46180555555555"/>
    <n v="95.890027437146543"/>
    <n v="0"/>
    <n v="0"/>
    <n v="1"/>
    <n v="9.1717761557177632E-2"/>
    <n v="0"/>
    <n v="14.270833333333332"/>
    <n v="0.61166666666666669"/>
    <n v="14.270833333333332"/>
    <n v="0.61166666666666669"/>
    <n v="1"/>
    <n v="0"/>
    <n v="10480.038"/>
    <s v="Tonelada métrica"/>
    <n v="734.36762627737198"/>
    <n v="0"/>
    <s v="Não Oficializado"/>
  </r>
  <r>
    <x v="36"/>
    <s v="FROTA 01"/>
    <x v="8"/>
    <x v="8"/>
    <d v="1901-09-04T00:00:00"/>
    <n v="90"/>
    <x v="8"/>
    <s v="CA1014KS118"/>
    <s v="04/09/2023"/>
    <s v="00:00:00"/>
    <s v="04/09/2023"/>
    <s v="23:59:59"/>
    <n v="23.999999999999993"/>
    <n v="0"/>
    <n v="0"/>
    <n v="0"/>
    <n v="0"/>
    <n v="0"/>
    <n v="0"/>
    <n v="23.999999999999993"/>
    <n v="8.9333333333333336"/>
    <n v="8.9333333333333336"/>
    <n v="0"/>
    <n v="15.066666666666668"/>
    <n v="15.066666666666668"/>
    <n v="12.653055555555556"/>
    <n v="2.4136111111111109"/>
    <n v="0"/>
    <n v="0"/>
    <n v="0"/>
    <n v="100"/>
    <n v="62.7777777777778"/>
    <n v="62.7777777777778"/>
    <n v="100"/>
    <n v="0"/>
    <n v="0"/>
    <n v="0"/>
    <n v="0.16019542772861353"/>
    <n v="0"/>
    <n v="15.066666666666668"/>
    <n v="0"/>
    <n v="15.066666666666668"/>
    <n v="0"/>
    <n v="0"/>
    <n v="0"/>
    <n v="10978.959000000001"/>
    <s v="Tonelada métrica"/>
    <n v="728.69196902654858"/>
    <n v="0"/>
    <s v="Não Oficializado"/>
  </r>
  <r>
    <x v="36"/>
    <s v="FROTA 02"/>
    <x v="8"/>
    <x v="8"/>
    <d v="1901-09-04T00:00:00"/>
    <n v="90"/>
    <x v="9"/>
    <s v="CA1014KS119"/>
    <s v="04/09/2023"/>
    <s v="00:00:00"/>
    <s v="04/09/2023"/>
    <s v="23:59:59"/>
    <n v="24"/>
    <n v="0"/>
    <n v="0"/>
    <n v="0"/>
    <n v="0"/>
    <n v="0"/>
    <n v="0"/>
    <n v="24"/>
    <n v="5.0772222222222219"/>
    <n v="5.0772222222222219"/>
    <n v="0"/>
    <n v="18.922777777777778"/>
    <n v="18.922777777777778"/>
    <n v="16.095555555555556"/>
    <n v="2.8272222222222223"/>
    <n v="0"/>
    <n v="0"/>
    <n v="0"/>
    <n v="100"/>
    <n v="78.844907407407405"/>
    <n v="78.844907407407405"/>
    <n v="100"/>
    <n v="0"/>
    <n v="0"/>
    <n v="0"/>
    <n v="0.14940841431549279"/>
    <n v="0"/>
    <n v="18.922777777777778"/>
    <n v="0"/>
    <n v="18.922777777777778"/>
    <n v="0"/>
    <n v="0"/>
    <n v="0"/>
    <n v="14203.34"/>
    <s v="Tonelada métrica"/>
    <n v="750.59487390270385"/>
    <n v="0"/>
    <s v="Não Oficializado"/>
  </r>
  <r>
    <x v="36"/>
    <s v="FROTA 02"/>
    <x v="8"/>
    <x v="8"/>
    <d v="1901-09-04T00:00:00"/>
    <n v="90"/>
    <x v="10"/>
    <s v="CA1014KS120"/>
    <s v="04/09/2023"/>
    <s v="00:00:00"/>
    <s v="04/09/2023"/>
    <s v="23:59:59"/>
    <n v="24"/>
    <n v="0"/>
    <n v="0"/>
    <n v="0"/>
    <n v="0"/>
    <n v="0"/>
    <n v="0"/>
    <n v="24"/>
    <n v="5.2169444444444437"/>
    <n v="5.2169444444444437"/>
    <n v="0"/>
    <n v="18.783055555555556"/>
    <n v="18.783055555555556"/>
    <n v="15.637777777777778"/>
    <n v="3.1452777777777778"/>
    <n v="0"/>
    <n v="0"/>
    <n v="0"/>
    <n v="100"/>
    <n v="78.262731481481481"/>
    <n v="78.262731481481481"/>
    <n v="100"/>
    <n v="0"/>
    <n v="0"/>
    <n v="0"/>
    <n v="0.16745293482601042"/>
    <n v="0"/>
    <n v="18.783055555555556"/>
    <n v="0"/>
    <n v="18.783055555555556"/>
    <n v="0"/>
    <n v="0"/>
    <n v="0"/>
    <n v="13460.348"/>
    <s v="Tonelada métrica"/>
    <n v="716.62184888862623"/>
    <n v="0"/>
    <s v="Não Oficializado"/>
  </r>
  <r>
    <x v="36"/>
    <s v="FROTA 02"/>
    <x v="8"/>
    <x v="8"/>
    <d v="1901-09-04T00:00:00"/>
    <n v="90"/>
    <x v="11"/>
    <s v="CA1014KS121"/>
    <s v="04/09/2023"/>
    <s v="00:00:00"/>
    <s v="04/09/2023"/>
    <s v="23:59:59"/>
    <n v="24"/>
    <n v="0"/>
    <n v="0"/>
    <n v="0"/>
    <n v="0"/>
    <n v="0"/>
    <n v="0"/>
    <n v="24"/>
    <n v="6.0105555555555563"/>
    <n v="6.0105555555555563"/>
    <n v="0"/>
    <n v="17.989444444444448"/>
    <n v="17.989444444444448"/>
    <n v="15.893611111111113"/>
    <n v="2.0958333333333332"/>
    <n v="0"/>
    <n v="0"/>
    <n v="0"/>
    <n v="100"/>
    <n v="74.956018518518533"/>
    <n v="74.956018518518533"/>
    <n v="100"/>
    <n v="0"/>
    <n v="0"/>
    <n v="0"/>
    <n v="0.11650350514190418"/>
    <n v="0"/>
    <n v="17.989444444444448"/>
    <n v="0"/>
    <n v="17.989444444444448"/>
    <n v="0"/>
    <n v="0"/>
    <n v="0"/>
    <n v="15022.236000000001"/>
    <s v="Tonelada métrica"/>
    <n v="835.05836138476241"/>
    <n v="0"/>
    <s v="Não Oficializado"/>
  </r>
  <r>
    <x v="36"/>
    <s v="FROTA 02"/>
    <x v="8"/>
    <x v="8"/>
    <d v="1901-09-04T00:00:00"/>
    <n v="90"/>
    <x v="12"/>
    <s v="CA1014KS122"/>
    <s v="04/09/2023"/>
    <s v="00:00:00"/>
    <s v="04/09/2023"/>
    <s v="23:59:59"/>
    <n v="24"/>
    <n v="3.3994444444444447"/>
    <n v="3.3994444444444447"/>
    <n v="0"/>
    <n v="0"/>
    <n v="0"/>
    <n v="0"/>
    <n v="20.600555555555559"/>
    <n v="5.233888888888889"/>
    <n v="5.233888888888889"/>
    <n v="0"/>
    <n v="15.366666666666665"/>
    <n v="15.366666666666665"/>
    <n v="12.75138888888889"/>
    <n v="2.615277777777778"/>
    <n v="0"/>
    <n v="0"/>
    <n v="0"/>
    <n v="85.835648148148152"/>
    <n v="74.593457565869286"/>
    <n v="64.027777777777771"/>
    <n v="81.88519494360402"/>
    <n v="0"/>
    <n v="0"/>
    <n v="1"/>
    <n v="0.17019161243673178"/>
    <n v="0"/>
    <n v="15.366666666666665"/>
    <n v="3.3994444444444447"/>
    <n v="15.366666666666665"/>
    <n v="3.3994444444444447"/>
    <n v="1"/>
    <n v="0"/>
    <n v="14696.913"/>
    <s v="Tonelada métrica"/>
    <n v="956.41516268980524"/>
    <n v="0"/>
    <s v="Não Oficializado"/>
  </r>
  <r>
    <x v="36"/>
    <s v="FROTA 02"/>
    <x v="8"/>
    <x v="8"/>
    <d v="1901-09-04T00:00:00"/>
    <n v="90"/>
    <x v="13"/>
    <s v="CA1014KS123"/>
    <s v="04/09/2023"/>
    <s v="00:00:00"/>
    <s v="04/09/2023"/>
    <s v="23:59:59"/>
    <n v="24.000000000000004"/>
    <n v="0"/>
    <n v="0"/>
    <n v="0"/>
    <n v="0"/>
    <n v="0"/>
    <n v="0"/>
    <n v="24.000000000000004"/>
    <n v="5.8930555555555539"/>
    <n v="5.8930555555555539"/>
    <n v="0"/>
    <n v="18.106944444444444"/>
    <n v="18.106944444444444"/>
    <n v="15.265833333333333"/>
    <n v="2.8411111111111111"/>
    <n v="0"/>
    <n v="0"/>
    <n v="0"/>
    <n v="100"/>
    <n v="75.445601851851833"/>
    <n v="75.445601851851833"/>
    <n v="100"/>
    <n v="0"/>
    <n v="0"/>
    <n v="0"/>
    <n v="0.15690726394109075"/>
    <n v="0"/>
    <n v="18.106944444444444"/>
    <n v="0"/>
    <n v="18.106944444444444"/>
    <n v="0"/>
    <n v="0"/>
    <n v="0"/>
    <n v="14632.9"/>
    <s v="Tonelada métrica"/>
    <n v="808.13745493595115"/>
    <n v="0"/>
    <s v="Não Oficializado"/>
  </r>
  <r>
    <x v="36"/>
    <s v="FROTA 01"/>
    <x v="8"/>
    <x v="8"/>
    <d v="1901-09-05T00:00:00"/>
    <n v="90"/>
    <x v="0"/>
    <s v="CA1014KS110"/>
    <s v="05/09/2023"/>
    <s v="00:00:00"/>
    <s v="05/09/2023"/>
    <s v="23:59:59"/>
    <n v="24"/>
    <n v="0"/>
    <n v="0"/>
    <n v="0"/>
    <n v="0"/>
    <n v="0"/>
    <n v="0"/>
    <n v="24"/>
    <n v="4.9322222222222223"/>
    <n v="4.9322222222222223"/>
    <n v="0"/>
    <n v="19.067777777777778"/>
    <n v="19.067777777777778"/>
    <n v="16.213888888888889"/>
    <n v="2.8538888888888887"/>
    <n v="0"/>
    <n v="0"/>
    <n v="0"/>
    <n v="100"/>
    <n v="79.449074074074076"/>
    <n v="79.449074074074076"/>
    <n v="100"/>
    <n v="0"/>
    <n v="0"/>
    <n v="0"/>
    <n v="0.1496707651069285"/>
    <n v="0"/>
    <n v="19.067777777777778"/>
    <n v="0"/>
    <n v="19.067777777777778"/>
    <n v="0"/>
    <n v="0"/>
    <n v="0"/>
    <n v="12028.549000000001"/>
    <s v="Tonelada métrica"/>
    <n v="630.83119282093116"/>
    <n v="0"/>
    <s v="Não Oficializado"/>
  </r>
  <r>
    <x v="36"/>
    <s v="FROTA 01"/>
    <x v="8"/>
    <x v="8"/>
    <d v="1901-09-05T00:00:00"/>
    <n v="90"/>
    <x v="1"/>
    <s v="CA1014KS111"/>
    <s v="05/09/2023"/>
    <s v="00:00:00"/>
    <s v="05/09/2023"/>
    <s v="23:59:59"/>
    <n v="24"/>
    <n v="2.2952777777777778"/>
    <n v="2.2952777777777778"/>
    <n v="0"/>
    <n v="0"/>
    <n v="0"/>
    <n v="0"/>
    <n v="21.704722222222223"/>
    <n v="5.6502777777777782"/>
    <n v="5.6502777777777782"/>
    <n v="0"/>
    <n v="16.054444444444446"/>
    <n v="15.965277777777777"/>
    <n v="13.716111111111111"/>
    <n v="2.2491666666666665"/>
    <n v="8.9166666666666672E-2"/>
    <n v="0"/>
    <n v="8.9166666666666672E-2"/>
    <n v="90.436342592592595"/>
    <n v="73.967518589144703"/>
    <n v="66.893518518518519"/>
    <n v="87.491484884724272"/>
    <n v="0"/>
    <n v="0"/>
    <n v="1"/>
    <n v="0.14009620042909543"/>
    <n v="0"/>
    <n v="16.054444444444446"/>
    <n v="2.2952777777777778"/>
    <n v="16.054444444444446"/>
    <n v="2.2952777777777778"/>
    <n v="1"/>
    <n v="0"/>
    <n v="10500.875"/>
    <s v="Tonelada métrica"/>
    <n v="654.0790020070591"/>
    <n v="0"/>
    <s v="Não Oficializado"/>
  </r>
  <r>
    <x v="36"/>
    <s v="FROTA 01"/>
    <x v="8"/>
    <x v="8"/>
    <d v="1901-09-05T00:00:00"/>
    <n v="90"/>
    <x v="2"/>
    <s v="CA1014KS112"/>
    <s v="05/09/2023"/>
    <s v="00:00:00"/>
    <s v="05/09/2023"/>
    <s v="23:59:59"/>
    <n v="24"/>
    <n v="0"/>
    <n v="0"/>
    <n v="0"/>
    <n v="0"/>
    <n v="0"/>
    <n v="0"/>
    <n v="24"/>
    <n v="8.5038888888888877"/>
    <n v="8.5038888888888877"/>
    <n v="0"/>
    <n v="15.496111111111112"/>
    <n v="15.496111111111112"/>
    <n v="13.577222222222222"/>
    <n v="1.9188888888888889"/>
    <n v="0"/>
    <n v="0"/>
    <n v="0"/>
    <n v="100"/>
    <n v="64.567129629629633"/>
    <n v="64.567129629629633"/>
    <n v="100"/>
    <n v="0"/>
    <n v="0"/>
    <n v="0"/>
    <n v="0.12383035170114365"/>
    <n v="0"/>
    <n v="15.496111111111112"/>
    <n v="0"/>
    <n v="15.496111111111112"/>
    <n v="0"/>
    <n v="0"/>
    <n v="0"/>
    <n v="9283.8619999999992"/>
    <s v="Tonelada métrica"/>
    <n v="599.10915283404438"/>
    <n v="0"/>
    <s v="Não Oficializado"/>
  </r>
  <r>
    <x v="36"/>
    <s v="FROTA 01"/>
    <x v="8"/>
    <x v="8"/>
    <d v="1901-09-05T00:00:00"/>
    <n v="90"/>
    <x v="3"/>
    <s v="CA1014KS113"/>
    <s v="05/09/2023"/>
    <s v="00:00:00"/>
    <s v="05/09/2023"/>
    <s v="23:59:59"/>
    <n v="24"/>
    <n v="0.62638888888888888"/>
    <n v="0.62638888888888888"/>
    <n v="0"/>
    <n v="0"/>
    <n v="0"/>
    <n v="0"/>
    <n v="23.37361111111111"/>
    <n v="9.4244444444444433"/>
    <n v="9.4244444444444433"/>
    <n v="0"/>
    <n v="13.949166666666667"/>
    <n v="13.949166666666667"/>
    <n v="11.741388888888888"/>
    <n v="2.2077777777777774"/>
    <n v="0"/>
    <n v="0"/>
    <n v="0"/>
    <n v="97.390046296296291"/>
    <n v="59.679125319389151"/>
    <n v="58.121527777777779"/>
    <n v="95.702469888702552"/>
    <n v="0"/>
    <n v="0"/>
    <n v="1"/>
    <n v="0.1582730947687038"/>
    <n v="0"/>
    <n v="13.949166666666667"/>
    <n v="0.62638888888888888"/>
    <n v="13.949166666666667"/>
    <n v="0.62638888888888888"/>
    <n v="1"/>
    <n v="0"/>
    <n v="9491.3019999999997"/>
    <s v="Tonelada métrica"/>
    <n v="680.42071808351784"/>
    <n v="0"/>
    <s v="Não Oficializado"/>
  </r>
  <r>
    <x v="36"/>
    <s v="FROTA 01"/>
    <x v="8"/>
    <x v="8"/>
    <d v="1901-09-05T00:00:00"/>
    <n v="90"/>
    <x v="4"/>
    <s v="CA1014KS114"/>
    <s v="05/09/2023"/>
    <s v="00:00:00"/>
    <s v="05/09/2023"/>
    <s v="23:59:59"/>
    <n v="24.000000000000004"/>
    <n v="6.8863888888888889"/>
    <n v="0"/>
    <n v="0"/>
    <n v="6.8863888888888889"/>
    <n v="4.5105555555555554"/>
    <n v="2.3758333333333335"/>
    <n v="17.113611111111105"/>
    <n v="3.0505555555555555"/>
    <n v="3.0505555555555555"/>
    <n v="0"/>
    <n v="14.063055555555554"/>
    <n v="14.063055555555554"/>
    <n v="11.450277777777778"/>
    <n v="2.6127777777777776"/>
    <n v="0"/>
    <n v="0"/>
    <n v="0"/>
    <n v="71.306712962962919"/>
    <n v="82.174682270447519"/>
    <n v="58.596064814814795"/>
    <n v="100"/>
    <n v="0"/>
    <n v="0"/>
    <n v="0"/>
    <n v="0.18579019100479982"/>
    <n v="0"/>
    <n v="14.063055555555554"/>
    <n v="0"/>
    <n v="14.063055555555554"/>
    <n v="6.8863888888888889"/>
    <n v="1"/>
    <n v="1"/>
    <n v="9301.2999999999993"/>
    <s v="Tonelada métrica"/>
    <n v="661.39964840895198"/>
    <n v="0"/>
    <s v="Não Oficializado"/>
  </r>
  <r>
    <x v="36"/>
    <s v="FROTA 01"/>
    <x v="8"/>
    <x v="8"/>
    <d v="1901-09-05T00:00:00"/>
    <n v="90"/>
    <x v="5"/>
    <s v="CA1014KS115"/>
    <s v="05/09/2023"/>
    <s v="00:00:00"/>
    <s v="05/09/2023"/>
    <s v="23:59:59"/>
    <n v="24.000000000000004"/>
    <n v="0"/>
    <n v="0"/>
    <n v="0"/>
    <n v="0"/>
    <n v="0"/>
    <n v="0"/>
    <n v="24.000000000000004"/>
    <n v="5.3736111111111118"/>
    <n v="5.3736111111111118"/>
    <n v="0"/>
    <n v="18.626388888888886"/>
    <n v="18.626388888888886"/>
    <n v="15.229166666666664"/>
    <n v="3.3972222222222221"/>
    <n v="0"/>
    <n v="0"/>
    <n v="0"/>
    <n v="100"/>
    <n v="77.609953703703681"/>
    <n v="77.609953703703681"/>
    <n v="100"/>
    <n v="0"/>
    <n v="0"/>
    <n v="0"/>
    <n v="0.18238759227499815"/>
    <n v="0"/>
    <n v="18.626388888888886"/>
    <n v="0"/>
    <n v="18.626388888888886"/>
    <n v="0"/>
    <n v="0"/>
    <n v="0"/>
    <n v="12868.386"/>
    <s v="Tonelada métrica"/>
    <n v="690.86853478487842"/>
    <n v="0"/>
    <s v="Não Oficializado"/>
  </r>
  <r>
    <x v="36"/>
    <s v="FROTA 01"/>
    <x v="8"/>
    <x v="8"/>
    <d v="1901-09-05T00:00:00"/>
    <n v="90"/>
    <x v="6"/>
    <s v="CA1014KS116"/>
    <s v="05/09/2023"/>
    <s v="00:00:00"/>
    <s v="05/09/2023"/>
    <s v="23:59:59"/>
    <n v="24"/>
    <n v="0"/>
    <n v="0"/>
    <n v="0"/>
    <n v="0"/>
    <n v="0"/>
    <n v="0"/>
    <n v="24"/>
    <n v="6.4455555555555559"/>
    <n v="6.4455555555555559"/>
    <n v="0"/>
    <n v="17.554444444444442"/>
    <n v="17.554444444444442"/>
    <n v="15.800000000000002"/>
    <n v="1.7544444444444445"/>
    <n v="0"/>
    <n v="0"/>
    <n v="0"/>
    <n v="100"/>
    <n v="73.143518518518519"/>
    <n v="73.143518518518519"/>
    <n v="100"/>
    <n v="0"/>
    <n v="0"/>
    <n v="0"/>
    <n v="9.9943034369263897E-2"/>
    <n v="0"/>
    <n v="17.554444444444442"/>
    <n v="0"/>
    <n v="17.554444444444442"/>
    <n v="0"/>
    <n v="0"/>
    <n v="0"/>
    <n v="11861.027"/>
    <s v="Tonelada métrica"/>
    <n v="675.67088423317909"/>
    <n v="0"/>
    <s v="Não Oficializado"/>
  </r>
  <r>
    <x v="36"/>
    <s v="FROTA 01"/>
    <x v="8"/>
    <x v="8"/>
    <d v="1901-09-05T00:00:00"/>
    <n v="90"/>
    <x v="7"/>
    <s v="CA1014KS117"/>
    <s v="05/09/2023"/>
    <s v="00:00:00"/>
    <s v="05/09/2023"/>
    <s v="23:59:59"/>
    <n v="23.999999999999996"/>
    <n v="11.943888888888889"/>
    <n v="0"/>
    <n v="0"/>
    <n v="11.943888888888889"/>
    <n v="11.943888888888889"/>
    <n v="0"/>
    <n v="12.056111111111111"/>
    <n v="4.7688888888888892"/>
    <n v="4.7688888888888892"/>
    <n v="0"/>
    <n v="7.2872222222222227"/>
    <n v="7.2872222222222227"/>
    <n v="6.7113888888888891"/>
    <n v="0.57583333333333342"/>
    <n v="0"/>
    <n v="0"/>
    <n v="0"/>
    <n v="50.233796296296305"/>
    <n v="60.444219160407364"/>
    <n v="30.363425925925931"/>
    <n v="100"/>
    <n v="0"/>
    <n v="0"/>
    <n v="0"/>
    <n v="7.9019592894716786E-2"/>
    <n v="0"/>
    <n v="7.2872222222222227"/>
    <n v="0"/>
    <n v="7.2872222222222227"/>
    <n v="11.943888888888889"/>
    <n v="1"/>
    <n v="1"/>
    <n v="4211.5810000000001"/>
    <s v="Tonelada métrica"/>
    <n v="577.94051993596111"/>
    <n v="0"/>
    <s v="Não Oficializado"/>
  </r>
  <r>
    <x v="36"/>
    <s v="FROTA 01"/>
    <x v="8"/>
    <x v="8"/>
    <d v="1901-09-05T00:00:00"/>
    <n v="90"/>
    <x v="8"/>
    <s v="CA1014KS118"/>
    <s v="05/09/2023"/>
    <s v="00:00:00"/>
    <s v="05/09/2023"/>
    <s v="23:59:59"/>
    <n v="24"/>
    <n v="0"/>
    <n v="0"/>
    <n v="0"/>
    <n v="0"/>
    <n v="0"/>
    <n v="0"/>
    <n v="24"/>
    <n v="7.1336111111111116"/>
    <n v="7.1336111111111116"/>
    <n v="0"/>
    <n v="16.866388888888892"/>
    <n v="16.866388888888892"/>
    <n v="13.497222222222224"/>
    <n v="3.3691666666666666"/>
    <n v="0"/>
    <n v="0"/>
    <n v="0"/>
    <n v="100"/>
    <n v="70.276620370370381"/>
    <n v="70.276620370370381"/>
    <n v="100"/>
    <n v="0"/>
    <n v="0"/>
    <n v="0"/>
    <n v="0.1997562542202605"/>
    <n v="0"/>
    <n v="16.866388888888892"/>
    <n v="0"/>
    <n v="16.866388888888892"/>
    <n v="0"/>
    <n v="0"/>
    <n v="0"/>
    <n v="12442.72"/>
    <s v="Tonelada métrica"/>
    <n v="737.72282152209357"/>
    <n v="0"/>
    <s v="Não Oficializado"/>
  </r>
  <r>
    <x v="36"/>
    <s v="FROTA 02"/>
    <x v="8"/>
    <x v="8"/>
    <d v="1901-09-05T00:00:00"/>
    <n v="90"/>
    <x v="9"/>
    <s v="CA1014KS119"/>
    <s v="05/09/2023"/>
    <s v="00:00:00"/>
    <s v="05/09/2023"/>
    <s v="23:59:59"/>
    <n v="24"/>
    <n v="5.1158333333333337"/>
    <n v="0"/>
    <n v="0"/>
    <n v="5.1158333333333337"/>
    <n v="5.1158333333333337"/>
    <n v="0"/>
    <n v="18.884166666666665"/>
    <n v="5.1466666666666665"/>
    <n v="5.1466666666666665"/>
    <n v="0"/>
    <n v="13.737500000000001"/>
    <n v="13.626666666666667"/>
    <n v="11.744722222222222"/>
    <n v="1.8819444444444446"/>
    <n v="0.11083333333333334"/>
    <n v="0"/>
    <n v="0.11083333333333334"/>
    <n v="78.684027777777771"/>
    <n v="72.746127708397694"/>
    <n v="57.239583333333336"/>
    <n v="100"/>
    <n v="0"/>
    <n v="0"/>
    <n v="0"/>
    <n v="0.13699322616520068"/>
    <n v="0"/>
    <n v="13.737500000000001"/>
    <n v="0"/>
    <n v="6.8687500000000004"/>
    <n v="2.5579166666666668"/>
    <n v="2"/>
    <n v="1"/>
    <n v="8840.4560000000001"/>
    <s v="Tonelada métrica"/>
    <n v="643.52727934485949"/>
    <n v="0"/>
    <s v="Não Oficializado"/>
  </r>
  <r>
    <x v="36"/>
    <s v="FROTA 02"/>
    <x v="8"/>
    <x v="8"/>
    <d v="1901-09-05T00:00:00"/>
    <n v="90"/>
    <x v="10"/>
    <s v="CA1014KS120"/>
    <s v="05/09/2023"/>
    <s v="00:00:00"/>
    <s v="05/09/2023"/>
    <s v="23:59:59"/>
    <n v="24"/>
    <n v="0"/>
    <n v="0"/>
    <n v="0"/>
    <n v="0"/>
    <n v="0"/>
    <n v="0"/>
    <n v="24"/>
    <n v="6.1005555555555553"/>
    <n v="6.1005555555555553"/>
    <n v="0"/>
    <n v="17.899444444444441"/>
    <n v="17.899444444444441"/>
    <n v="14.470833333333335"/>
    <n v="3.4286111111111111"/>
    <n v="0"/>
    <n v="0"/>
    <n v="0"/>
    <n v="100"/>
    <n v="74.581018518518505"/>
    <n v="74.581018518518505"/>
    <n v="100"/>
    <n v="0"/>
    <n v="0"/>
    <n v="0"/>
    <n v="0.19154846519134675"/>
    <n v="0"/>
    <n v="17.899444444444441"/>
    <n v="0"/>
    <n v="17.899444444444441"/>
    <n v="0"/>
    <n v="0"/>
    <n v="0"/>
    <n v="12369.343999999999"/>
    <s v="Tonelada métrica"/>
    <n v="691.04625221142817"/>
    <n v="0"/>
    <s v="Não Oficializado"/>
  </r>
  <r>
    <x v="36"/>
    <s v="FROTA 02"/>
    <x v="8"/>
    <x v="8"/>
    <d v="1901-09-05T00:00:00"/>
    <n v="90"/>
    <x v="11"/>
    <s v="CA1014KS121"/>
    <s v="05/09/2023"/>
    <s v="00:00:00"/>
    <s v="05/09/2023"/>
    <s v="23:59:59"/>
    <n v="24.000000000000004"/>
    <n v="1.0747222222222221"/>
    <n v="0"/>
    <n v="0"/>
    <n v="1.0747222222222221"/>
    <n v="1.0747222222222221"/>
    <n v="0"/>
    <n v="22.925277777777783"/>
    <n v="7.233888888888889"/>
    <n v="7.233888888888889"/>
    <n v="0"/>
    <n v="15.691388888888889"/>
    <n v="15.691388888888889"/>
    <n v="13.670000000000002"/>
    <n v="2.0213888888888887"/>
    <n v="0"/>
    <n v="0"/>
    <n v="0"/>
    <n v="95.521990740740748"/>
    <n v="68.445796125092372"/>
    <n v="65.380787037037024"/>
    <n v="100"/>
    <n v="0"/>
    <n v="0"/>
    <n v="0"/>
    <n v="0.128821540476907"/>
    <n v="0"/>
    <n v="15.691388888888889"/>
    <n v="0"/>
    <n v="15.691388888888889"/>
    <n v="1.0747222222222221"/>
    <n v="1"/>
    <n v="1"/>
    <n v="11342.933999999999"/>
    <s v="Tonelada métrica"/>
    <n v="722.87635468852238"/>
    <n v="0"/>
    <s v="Não Oficializado"/>
  </r>
  <r>
    <x v="36"/>
    <s v="FROTA 02"/>
    <x v="8"/>
    <x v="8"/>
    <d v="1901-09-05T00:00:00"/>
    <n v="90"/>
    <x v="12"/>
    <s v="CA1014KS122"/>
    <s v="05/09/2023"/>
    <s v="00:00:00"/>
    <s v="05/09/2023"/>
    <s v="23:59:59"/>
    <n v="23.999999999999996"/>
    <n v="0.69194444444444447"/>
    <n v="0.69194444444444447"/>
    <n v="0"/>
    <n v="0"/>
    <n v="0"/>
    <n v="0"/>
    <n v="23.308055555555548"/>
    <n v="7.2197222222222237"/>
    <n v="7.2197222222222237"/>
    <n v="0"/>
    <n v="16.088333333333335"/>
    <n v="16.088333333333335"/>
    <n v="13.180555555555557"/>
    <n v="2.9077777777777776"/>
    <n v="0"/>
    <n v="0"/>
    <n v="0"/>
    <n v="97.116898148148138"/>
    <n v="69.024776841578401"/>
    <n v="67.034722222222243"/>
    <n v="95.876442251982326"/>
    <n v="0"/>
    <n v="0"/>
    <n v="1"/>
    <n v="0.18073828516178042"/>
    <n v="0"/>
    <n v="16.088333333333335"/>
    <n v="0.69194444444444447"/>
    <n v="16.088333333333335"/>
    <n v="0.69194444444444447"/>
    <n v="1"/>
    <n v="0"/>
    <n v="10609.332"/>
    <s v="Tonelada métrica"/>
    <n v="659.44257743706601"/>
    <n v="0"/>
    <s v="Não Oficializado"/>
  </r>
  <r>
    <x v="36"/>
    <s v="FROTA 02"/>
    <x v="8"/>
    <x v="8"/>
    <d v="1901-09-05T00:00:00"/>
    <n v="90"/>
    <x v="13"/>
    <s v="CA1014KS123"/>
    <s v="05/09/2023"/>
    <s v="00:00:00"/>
    <s v="05/09/2023"/>
    <s v="23:59:59"/>
    <n v="24"/>
    <n v="0"/>
    <n v="0"/>
    <n v="0"/>
    <n v="0"/>
    <n v="0"/>
    <n v="0"/>
    <n v="24"/>
    <n v="6.8988888888888882"/>
    <n v="6.8988888888888882"/>
    <n v="0"/>
    <n v="17.101111111111116"/>
    <n v="17.005000000000006"/>
    <n v="14.833333333333336"/>
    <n v="2.1716666666666669"/>
    <n v="9.6111111111111105E-2"/>
    <n v="0"/>
    <n v="9.6111111111111105E-2"/>
    <n v="100"/>
    <n v="71.254629629629648"/>
    <n v="71.254629629629648"/>
    <n v="100"/>
    <n v="0"/>
    <n v="0"/>
    <n v="0"/>
    <n v="0.12698979923331816"/>
    <n v="0"/>
    <n v="17.101111111111116"/>
    <n v="0"/>
    <n v="17.101111111111116"/>
    <n v="0"/>
    <n v="0"/>
    <n v="0"/>
    <n v="17145.177"/>
    <s v="Tonelada métrica"/>
    <n v="1002.57678513417"/>
    <n v="0"/>
    <s v="Não Oficializado"/>
  </r>
  <r>
    <x v="36"/>
    <s v="FROTA 01"/>
    <x v="8"/>
    <x v="8"/>
    <d v="1901-09-06T00:00:00"/>
    <n v="90"/>
    <x v="0"/>
    <s v="CA1014KS110"/>
    <s v="06/09/2023"/>
    <s v="00:00:00"/>
    <s v="06/09/2023"/>
    <s v="23:59:59"/>
    <n v="23.999999999999996"/>
    <n v="0"/>
    <n v="0"/>
    <n v="0"/>
    <n v="0"/>
    <n v="0"/>
    <n v="0"/>
    <n v="23.999999999999996"/>
    <n v="8.6022222222222222"/>
    <n v="8.6022222222222222"/>
    <n v="0"/>
    <n v="15.397777777777776"/>
    <n v="15.397777777777776"/>
    <n v="14.246388888888887"/>
    <n v="1.151388888888889"/>
    <n v="0"/>
    <n v="0"/>
    <n v="0"/>
    <n v="100"/>
    <n v="64.157407407407405"/>
    <n v="64.157407407407405"/>
    <n v="100"/>
    <n v="0"/>
    <n v="0"/>
    <n v="0"/>
    <n v="7.4776302496752795E-2"/>
    <n v="0"/>
    <n v="15.397777777777776"/>
    <n v="0"/>
    <n v="15.397777777777776"/>
    <n v="0"/>
    <n v="0"/>
    <n v="0"/>
    <n v="10990"/>
    <s v="Tonelada métrica"/>
    <n v="713.73935632847395"/>
    <n v="0"/>
    <s v="Não Oficializado"/>
  </r>
  <r>
    <x v="36"/>
    <s v="FROTA 01"/>
    <x v="8"/>
    <x v="8"/>
    <d v="1901-09-06T00:00:00"/>
    <n v="90"/>
    <x v="1"/>
    <s v="CA1014KS111"/>
    <s v="06/09/2023"/>
    <s v="00:00:00"/>
    <s v="06/09/2023"/>
    <s v="23:59:59"/>
    <n v="23.999999999999996"/>
    <n v="0"/>
    <n v="0"/>
    <n v="0"/>
    <n v="0"/>
    <n v="0"/>
    <n v="0"/>
    <n v="23.999999999999996"/>
    <n v="5.3338888888888887"/>
    <n v="5.3338888888888887"/>
    <n v="0"/>
    <n v="18.666111111111114"/>
    <n v="18.666111111111114"/>
    <n v="16.358888888888888"/>
    <n v="2.3072222222222223"/>
    <n v="0"/>
    <n v="0"/>
    <n v="0"/>
    <n v="100"/>
    <n v="77.775462962962976"/>
    <n v="77.775462962962976"/>
    <n v="100"/>
    <n v="0"/>
    <n v="0"/>
    <n v="0"/>
    <n v="0.12360486919253548"/>
    <n v="0"/>
    <n v="18.666111111111114"/>
    <n v="0"/>
    <n v="18.666111111111114"/>
    <n v="0"/>
    <n v="0"/>
    <n v="0"/>
    <n v="12938.3"/>
    <s v="Tonelada métrica"/>
    <n v="693.14384356677238"/>
    <n v="0"/>
    <s v="Não Oficializado"/>
  </r>
  <r>
    <x v="36"/>
    <s v="FROTA 01"/>
    <x v="8"/>
    <x v="8"/>
    <d v="1901-09-06T00:00:00"/>
    <n v="90"/>
    <x v="2"/>
    <s v="CA1014KS112"/>
    <s v="06/09/2023"/>
    <s v="00:00:00"/>
    <s v="06/09/2023"/>
    <s v="23:59:59"/>
    <n v="24"/>
    <n v="0"/>
    <n v="0"/>
    <n v="0"/>
    <n v="0"/>
    <n v="0"/>
    <n v="0"/>
    <n v="24"/>
    <n v="7.2374999999999998"/>
    <n v="7.2374999999999998"/>
    <n v="0"/>
    <n v="16.762500000000003"/>
    <n v="16.762500000000003"/>
    <n v="14.553333333333335"/>
    <n v="2.2091666666666669"/>
    <n v="0"/>
    <n v="0"/>
    <n v="0"/>
    <n v="100"/>
    <n v="69.843750000000014"/>
    <n v="69.843750000000014"/>
    <n v="100"/>
    <n v="0"/>
    <n v="0"/>
    <n v="0"/>
    <n v="0.13179219487944319"/>
    <n v="0"/>
    <n v="16.762500000000003"/>
    <n v="0"/>
    <n v="16.762500000000003"/>
    <n v="0"/>
    <n v="0"/>
    <n v="0"/>
    <n v="11445"/>
    <s v="Tonelada métrica"/>
    <n v="682.77404921700224"/>
    <n v="0"/>
    <s v="Não Oficializado"/>
  </r>
  <r>
    <x v="36"/>
    <s v="FROTA 01"/>
    <x v="8"/>
    <x v="8"/>
    <d v="1901-09-06T00:00:00"/>
    <n v="90"/>
    <x v="3"/>
    <s v="CA1014KS113"/>
    <s v="06/09/2023"/>
    <s v="00:00:00"/>
    <s v="06/09/2023"/>
    <s v="23:59:59"/>
    <n v="24"/>
    <n v="0"/>
    <n v="0"/>
    <n v="0"/>
    <n v="0"/>
    <n v="0"/>
    <n v="0"/>
    <n v="24"/>
    <n v="9.9124999999999996"/>
    <n v="9.9124999999999996"/>
    <n v="0"/>
    <n v="14.087500000000002"/>
    <n v="14.087500000000002"/>
    <n v="12.343055555555559"/>
    <n v="1.7444444444444445"/>
    <n v="0"/>
    <n v="0"/>
    <n v="0"/>
    <n v="100"/>
    <n v="58.697916666666671"/>
    <n v="58.697916666666671"/>
    <n v="100"/>
    <n v="0"/>
    <n v="0"/>
    <n v="0"/>
    <n v="0.12382924184166419"/>
    <n v="0"/>
    <n v="14.087500000000002"/>
    <n v="0"/>
    <n v="14.087500000000002"/>
    <n v="0"/>
    <n v="0"/>
    <n v="0"/>
    <n v="9766.7000000000007"/>
    <s v="Tonelada métrica"/>
    <n v="693.28837622005324"/>
    <n v="0"/>
    <s v="Não Oficializado"/>
  </r>
  <r>
    <x v="36"/>
    <s v="FROTA 01"/>
    <x v="8"/>
    <x v="8"/>
    <d v="1901-09-06T00:00:00"/>
    <n v="90"/>
    <x v="4"/>
    <s v="CA1014KS114"/>
    <s v="06/09/2023"/>
    <s v="00:00:00"/>
    <s v="06/09/2023"/>
    <s v="23:59:59"/>
    <n v="23.999999999999996"/>
    <n v="0"/>
    <n v="0"/>
    <n v="0"/>
    <n v="0"/>
    <n v="0"/>
    <n v="0"/>
    <n v="23.999999999999996"/>
    <n v="7.4058333333333346"/>
    <n v="7.4058333333333346"/>
    <n v="0"/>
    <n v="16.594166666666666"/>
    <n v="16.594166666666666"/>
    <n v="14.485555555555553"/>
    <n v="2.1086111111111112"/>
    <n v="0"/>
    <n v="0"/>
    <n v="0"/>
    <n v="100"/>
    <n v="69.142361111111114"/>
    <n v="69.142361111111114"/>
    <n v="100"/>
    <n v="0"/>
    <n v="0"/>
    <n v="0"/>
    <n v="0.12706941863774085"/>
    <n v="0"/>
    <n v="16.594166666666666"/>
    <n v="0"/>
    <n v="16.594166666666666"/>
    <n v="0"/>
    <n v="0"/>
    <n v="0"/>
    <n v="11736.8"/>
    <s v="Tonelada métrica"/>
    <n v="707.28468839451637"/>
    <n v="0"/>
    <s v="Não Oficializado"/>
  </r>
  <r>
    <x v="36"/>
    <s v="FROTA 01"/>
    <x v="8"/>
    <x v="8"/>
    <d v="1901-09-06T00:00:00"/>
    <n v="90"/>
    <x v="5"/>
    <s v="CA1014KS115"/>
    <s v="06/09/2023"/>
    <s v="00:00:00"/>
    <s v="06/09/2023"/>
    <s v="23:59:59"/>
    <n v="24.000000000000004"/>
    <n v="0"/>
    <n v="0"/>
    <n v="0"/>
    <n v="0"/>
    <n v="0"/>
    <n v="0"/>
    <n v="24.000000000000004"/>
    <n v="6.7877777777777766"/>
    <n v="6.7877777777777766"/>
    <n v="0"/>
    <n v="17.212222222222227"/>
    <n v="17.212222222222227"/>
    <n v="15.17277777777778"/>
    <n v="2.0394444444444444"/>
    <n v="0"/>
    <n v="0"/>
    <n v="0"/>
    <n v="100"/>
    <n v="71.717592592592609"/>
    <n v="71.717592592592609"/>
    <n v="100"/>
    <n v="0"/>
    <n v="0"/>
    <n v="0"/>
    <n v="0.11848815441223932"/>
    <n v="0"/>
    <n v="17.212222222222227"/>
    <n v="0"/>
    <n v="17.212222222222227"/>
    <n v="0"/>
    <n v="0"/>
    <n v="0"/>
    <n v="10925.1"/>
    <s v="Tonelada métrica"/>
    <n v="634.72919759860611"/>
    <n v="0"/>
    <s v="Não Oficializado"/>
  </r>
  <r>
    <x v="36"/>
    <s v="FROTA 01"/>
    <x v="8"/>
    <x v="8"/>
    <d v="1901-09-06T00:00:00"/>
    <n v="90"/>
    <x v="6"/>
    <s v="CA1014KS116"/>
    <s v="06/09/2023"/>
    <s v="00:00:00"/>
    <s v="06/09/2023"/>
    <s v="23:59:59"/>
    <n v="24"/>
    <n v="0"/>
    <n v="0"/>
    <n v="0"/>
    <n v="0"/>
    <n v="0"/>
    <n v="0"/>
    <n v="24"/>
    <n v="7.939444444444443"/>
    <n v="7.939444444444443"/>
    <n v="0"/>
    <n v="16.060555555555556"/>
    <n v="16.060555555555556"/>
    <n v="14.525277777777777"/>
    <n v="1.5352777777777777"/>
    <n v="0"/>
    <n v="0"/>
    <n v="0"/>
    <n v="100"/>
    <n v="66.918981481481481"/>
    <n v="66.918981481481481"/>
    <n v="100"/>
    <n v="0"/>
    <n v="0"/>
    <n v="0"/>
    <n v="9.5593067902729242E-2"/>
    <n v="0"/>
    <n v="16.060555555555556"/>
    <n v="0"/>
    <n v="16.060555555555556"/>
    <n v="0"/>
    <n v="0"/>
    <n v="0"/>
    <n v="10164.799999999999"/>
    <s v="Tonelada métrica"/>
    <n v="632.90463177557137"/>
    <n v="0"/>
    <s v="Não Oficializado"/>
  </r>
  <r>
    <x v="36"/>
    <s v="FROTA 01"/>
    <x v="8"/>
    <x v="8"/>
    <d v="1901-09-06T00:00:00"/>
    <n v="90"/>
    <x v="7"/>
    <s v="CA1014KS117"/>
    <s v="06/09/2023"/>
    <s v="00:00:00"/>
    <s v="06/09/2023"/>
    <s v="23:59:59"/>
    <n v="24"/>
    <n v="0"/>
    <n v="0"/>
    <n v="0"/>
    <n v="0"/>
    <n v="0"/>
    <n v="0"/>
    <n v="24"/>
    <n v="5.9866666666666664"/>
    <n v="5.9866666666666664"/>
    <n v="0"/>
    <n v="18.013333333333335"/>
    <n v="18.013333333333335"/>
    <n v="16.730833333333337"/>
    <n v="1.2825"/>
    <n v="0"/>
    <n v="0"/>
    <n v="0"/>
    <n v="100"/>
    <n v="75.055555555555571"/>
    <n v="75.055555555555571"/>
    <n v="100"/>
    <n v="0"/>
    <n v="0"/>
    <n v="0"/>
    <n v="7.1197261287934854E-2"/>
    <n v="0"/>
    <n v="18.013333333333335"/>
    <n v="0"/>
    <n v="18.013333333333335"/>
    <n v="0"/>
    <n v="0"/>
    <n v="0"/>
    <n v="10081.299999999999"/>
    <s v="Tonelada métrica"/>
    <n v="559.65766099185805"/>
    <n v="0"/>
    <s v="Não Oficializado"/>
  </r>
  <r>
    <x v="36"/>
    <s v="FROTA 01"/>
    <x v="8"/>
    <x v="8"/>
    <d v="1901-09-06T00:00:00"/>
    <n v="90"/>
    <x v="8"/>
    <s v="CA1014KS118"/>
    <s v="06/09/2023"/>
    <s v="00:00:00"/>
    <s v="06/09/2023"/>
    <s v="23:59:59"/>
    <n v="23.999999999999996"/>
    <n v="0"/>
    <n v="0"/>
    <n v="0"/>
    <n v="0"/>
    <n v="0"/>
    <n v="0"/>
    <n v="23.999999999999996"/>
    <n v="8.5691666666666677"/>
    <n v="8.5691666666666677"/>
    <n v="0"/>
    <n v="15.430833333333332"/>
    <n v="15.430833333333332"/>
    <n v="13.78638888888889"/>
    <n v="1.6444444444444444"/>
    <n v="0"/>
    <n v="0"/>
    <n v="0"/>
    <n v="100"/>
    <n v="64.295138888888886"/>
    <n v="64.295138888888886"/>
    <n v="100"/>
    <n v="0"/>
    <n v="0"/>
    <n v="0"/>
    <n v="0.1065687386365682"/>
    <n v="0"/>
    <n v="15.430833333333332"/>
    <n v="0"/>
    <n v="15.430833333333332"/>
    <n v="0"/>
    <n v="0"/>
    <n v="0"/>
    <n v="10623.4"/>
    <s v="Tonelada métrica"/>
    <n v="688.4527731273962"/>
    <n v="0"/>
    <s v="Não Oficializado"/>
  </r>
  <r>
    <x v="36"/>
    <s v="FROTA 02"/>
    <x v="8"/>
    <x v="8"/>
    <d v="1901-09-06T00:00:00"/>
    <n v="90"/>
    <x v="9"/>
    <s v="CA1014KS119"/>
    <s v="06/09/2023"/>
    <s v="00:00:00"/>
    <s v="06/09/2023"/>
    <s v="23:59:59"/>
    <n v="24"/>
    <n v="5.972777777777778"/>
    <n v="0"/>
    <n v="0"/>
    <n v="5.972777777777778"/>
    <n v="5.972777777777778"/>
    <n v="0"/>
    <n v="18.027222222222225"/>
    <n v="5.3338888888888887"/>
    <n v="5.3338888888888887"/>
    <n v="0"/>
    <n v="12.693333333333335"/>
    <n v="12.693333333333335"/>
    <n v="10.620833333333332"/>
    <n v="2.0724999999999998"/>
    <n v="0"/>
    <n v="0"/>
    <n v="0"/>
    <n v="75.113425925925938"/>
    <n v="70.412031187401766"/>
    <n v="52.8888888888889"/>
    <n v="100"/>
    <n v="0"/>
    <n v="0"/>
    <n v="0"/>
    <n v="0.16327468487394953"/>
    <n v="0"/>
    <n v="12.693333333333335"/>
    <n v="0"/>
    <n v="12.693333333333335"/>
    <n v="5.972777777777778"/>
    <n v="1"/>
    <n v="1"/>
    <n v="6401.6"/>
    <s v="Tonelada métrica"/>
    <n v="504.32773109243669"/>
    <n v="0"/>
    <s v="Não Oficializado"/>
  </r>
  <r>
    <x v="36"/>
    <s v="FROTA 02"/>
    <x v="8"/>
    <x v="8"/>
    <d v="1901-09-06T00:00:00"/>
    <n v="90"/>
    <x v="10"/>
    <s v="CA1014KS120"/>
    <s v="06/09/2023"/>
    <s v="00:00:00"/>
    <s v="06/09/2023"/>
    <s v="23:59:59"/>
    <n v="24.000000000000011"/>
    <n v="3.7952777777777778"/>
    <n v="0"/>
    <n v="0"/>
    <n v="3.7952777777777778"/>
    <n v="3.7952777777777778"/>
    <n v="0"/>
    <n v="20.204722222222223"/>
    <n v="7.5669444444444434"/>
    <n v="7.5669444444444434"/>
    <n v="0"/>
    <n v="12.637777777777778"/>
    <n v="12.637777777777778"/>
    <n v="11.133888888888889"/>
    <n v="1.5038888888888891"/>
    <n v="0"/>
    <n v="0"/>
    <n v="0"/>
    <n v="84.186342592592553"/>
    <n v="62.548634120186421"/>
    <n v="52.657407407407383"/>
    <n v="100"/>
    <n v="0"/>
    <n v="0"/>
    <n v="0"/>
    <n v="0.11899947248109725"/>
    <n v="0"/>
    <n v="12.637777777777778"/>
    <n v="0"/>
    <n v="6.318888888888889"/>
    <n v="1.8976388888888889"/>
    <n v="2"/>
    <n v="1"/>
    <n v="7801"/>
    <s v="Tonelada métrica"/>
    <n v="617.27624406541224"/>
    <n v="0"/>
    <s v="Não Oficializado"/>
  </r>
  <r>
    <x v="36"/>
    <s v="FROTA 02"/>
    <x v="8"/>
    <x v="8"/>
    <d v="1901-09-06T00:00:00"/>
    <n v="90"/>
    <x v="11"/>
    <s v="CA1014KS121"/>
    <s v="06/09/2023"/>
    <s v="00:00:00"/>
    <s v="06/09/2023"/>
    <s v="23:59:59"/>
    <n v="23.999999999999996"/>
    <n v="0"/>
    <n v="0"/>
    <n v="0"/>
    <n v="0"/>
    <n v="0"/>
    <n v="0"/>
    <n v="23.999999999999996"/>
    <n v="5.0683333333333342"/>
    <n v="5.0683333333333342"/>
    <n v="0"/>
    <n v="18.931666666666665"/>
    <n v="18.931666666666665"/>
    <n v="17.650833333333335"/>
    <n v="1.2808333333333333"/>
    <n v="0"/>
    <n v="0"/>
    <n v="0"/>
    <n v="100"/>
    <n v="78.881944444444457"/>
    <n v="78.881944444444457"/>
    <n v="100"/>
    <n v="0"/>
    <n v="0"/>
    <n v="0"/>
    <n v="6.7655603486222377E-2"/>
    <n v="0"/>
    <n v="18.931666666666665"/>
    <n v="0"/>
    <n v="18.931666666666665"/>
    <n v="0"/>
    <n v="0"/>
    <n v="0"/>
    <n v="11793.6"/>
    <s v="Tonelada métrica"/>
    <n v="622.95624614842848"/>
    <n v="0"/>
    <s v="Não Oficializado"/>
  </r>
  <r>
    <x v="36"/>
    <s v="FROTA 02"/>
    <x v="8"/>
    <x v="8"/>
    <d v="1901-09-06T00:00:00"/>
    <n v="90"/>
    <x v="12"/>
    <s v="CA1014KS122"/>
    <s v="06/09/2023"/>
    <s v="00:00:00"/>
    <s v="06/09/2023"/>
    <s v="23:59:59"/>
    <n v="24"/>
    <n v="0"/>
    <n v="0"/>
    <n v="0"/>
    <n v="0"/>
    <n v="0"/>
    <n v="0"/>
    <n v="24"/>
    <n v="4.979166666666667"/>
    <n v="4.979166666666667"/>
    <n v="0"/>
    <n v="19.020833333333336"/>
    <n v="19.020833333333336"/>
    <n v="16.85166666666667"/>
    <n v="2.1691666666666665"/>
    <n v="0"/>
    <n v="0"/>
    <n v="0"/>
    <n v="100"/>
    <n v="79.253472222222229"/>
    <n v="79.253472222222229"/>
    <n v="100"/>
    <n v="0"/>
    <n v="0"/>
    <n v="0"/>
    <n v="0.11404162102957281"/>
    <n v="0"/>
    <n v="19.020833333333336"/>
    <n v="0"/>
    <n v="19.020833333333336"/>
    <n v="0"/>
    <n v="0"/>
    <n v="0"/>
    <n v="13312.6"/>
    <s v="Tonelada métrica"/>
    <n v="699.89572836801733"/>
    <n v="0"/>
    <s v="Não Oficializado"/>
  </r>
  <r>
    <x v="36"/>
    <s v="FROTA 02"/>
    <x v="8"/>
    <x v="8"/>
    <d v="1901-09-06T00:00:00"/>
    <n v="90"/>
    <x v="13"/>
    <s v="CA1014KS123"/>
    <s v="06/09/2023"/>
    <s v="00:00:00"/>
    <s v="06/09/2023"/>
    <s v="23:59:59"/>
    <n v="24.000000000000007"/>
    <n v="0"/>
    <n v="0"/>
    <n v="0"/>
    <n v="0"/>
    <n v="0"/>
    <n v="0"/>
    <n v="24.000000000000007"/>
    <n v="5.9441666666666659"/>
    <n v="5.9441666666666659"/>
    <n v="0"/>
    <n v="18.055833333333332"/>
    <n v="18.055833333333332"/>
    <n v="16.038055555555555"/>
    <n v="2.0177777777777779"/>
    <n v="0"/>
    <n v="0"/>
    <n v="0"/>
    <n v="100"/>
    <n v="75.232638888888857"/>
    <n v="75.232638888888857"/>
    <n v="100"/>
    <n v="0"/>
    <n v="0"/>
    <n v="0"/>
    <n v="0.11175212689035555"/>
    <n v="0"/>
    <n v="18.055833333333332"/>
    <n v="0"/>
    <n v="18.055833333333332"/>
    <n v="0"/>
    <n v="0"/>
    <n v="0"/>
    <n v="13445"/>
    <s v="Tonelada métrica"/>
    <n v="744.63469792772389"/>
    <n v="0"/>
    <s v="Não Oficializado"/>
  </r>
  <r>
    <x v="36"/>
    <s v="FROTA 01"/>
    <x v="8"/>
    <x v="8"/>
    <d v="1901-09-07T00:00:00"/>
    <n v="90"/>
    <x v="0"/>
    <s v="CA1014KS110"/>
    <s v="07/09/2023"/>
    <s v="00:00:00"/>
    <s v="07/09/2023"/>
    <s v="23:59:59"/>
    <n v="23.999999999999993"/>
    <n v="0"/>
    <n v="0"/>
    <n v="0"/>
    <n v="0"/>
    <n v="0"/>
    <n v="0"/>
    <n v="23.999999999999993"/>
    <n v="5.7219444444444445"/>
    <n v="4.1991666666666667"/>
    <n v="1.5227777777777778"/>
    <n v="18.278055555555554"/>
    <n v="18.278055555555554"/>
    <n v="16.724166666666665"/>
    <n v="1.5538888888888889"/>
    <n v="0"/>
    <n v="0"/>
    <n v="0"/>
    <n v="100"/>
    <n v="76.158564814814838"/>
    <n v="76.158564814814838"/>
    <n v="100"/>
    <n v="0"/>
    <n v="0"/>
    <n v="0"/>
    <n v="8.5013905563745246E-2"/>
    <n v="0"/>
    <n v="18.278055555555554"/>
    <n v="0"/>
    <n v="18.278055555555554"/>
    <n v="0"/>
    <n v="0"/>
    <n v="0"/>
    <n v="15244.549000000001"/>
    <s v="Tonelada métrica"/>
    <n v="834.03559824318813"/>
    <n v="0"/>
    <s v="Não Oficializado"/>
  </r>
  <r>
    <x v="36"/>
    <s v="FROTA 01"/>
    <x v="8"/>
    <x v="8"/>
    <d v="1901-09-07T00:00:00"/>
    <n v="90"/>
    <x v="1"/>
    <s v="CA1014KS111"/>
    <s v="07/09/2023"/>
    <s v="00:00:00"/>
    <s v="07/09/2023"/>
    <s v="23:59:59"/>
    <n v="23.999999999999996"/>
    <n v="0"/>
    <n v="0"/>
    <n v="0"/>
    <n v="0"/>
    <n v="0"/>
    <n v="0"/>
    <n v="23.999999999999996"/>
    <n v="5.599444444444444"/>
    <n v="4.1319444444444446"/>
    <n v="1.4675"/>
    <n v="18.400555555555552"/>
    <n v="18.400555555555552"/>
    <n v="14.3325"/>
    <n v="4.0680555555555555"/>
    <n v="0"/>
    <n v="0"/>
    <n v="0"/>
    <n v="100"/>
    <n v="76.668981481481481"/>
    <n v="76.668981481481481"/>
    <n v="100"/>
    <n v="0"/>
    <n v="0"/>
    <n v="0"/>
    <n v="0.22108330062498116"/>
    <n v="0"/>
    <n v="18.400555555555552"/>
    <n v="0"/>
    <n v="18.400555555555552"/>
    <n v="0"/>
    <n v="0"/>
    <n v="0"/>
    <n v="15255.116"/>
    <s v="Tonelada métrica"/>
    <n v="829.05735937924612"/>
    <n v="0"/>
    <s v="Não Oficializado"/>
  </r>
  <r>
    <x v="36"/>
    <s v="FROTA 01"/>
    <x v="8"/>
    <x v="8"/>
    <d v="1901-09-07T00:00:00"/>
    <n v="90"/>
    <x v="2"/>
    <s v="CA1014KS112"/>
    <s v="07/09/2023"/>
    <s v="00:00:00"/>
    <s v="07/09/2023"/>
    <s v="23:59:59"/>
    <n v="24.000000000000004"/>
    <n v="0"/>
    <n v="0"/>
    <n v="0"/>
    <n v="0"/>
    <n v="0"/>
    <n v="0"/>
    <n v="24.000000000000004"/>
    <n v="6.9794444444444439"/>
    <n v="5.7152777777777777"/>
    <n v="1.2641666666666667"/>
    <n v="17.020555555555553"/>
    <n v="17.020555555555553"/>
    <n v="13.334166666666668"/>
    <n v="3.6863888888888887"/>
    <n v="0"/>
    <n v="0"/>
    <n v="0"/>
    <n v="100"/>
    <n v="70.918981481481453"/>
    <n v="70.918981481481453"/>
    <n v="100"/>
    <n v="0"/>
    <n v="0"/>
    <n v="0"/>
    <n v="0.21658452198322292"/>
    <n v="0"/>
    <n v="17.020555555555553"/>
    <n v="0"/>
    <n v="17.020555555555553"/>
    <n v="0"/>
    <n v="0"/>
    <n v="0"/>
    <n v="12151.432000000001"/>
    <s v="Tonelada métrica"/>
    <n v="713.92687273558101"/>
    <n v="0"/>
    <s v="Não Oficializado"/>
  </r>
  <r>
    <x v="36"/>
    <s v="FROTA 01"/>
    <x v="8"/>
    <x v="8"/>
    <d v="1901-09-07T00:00:00"/>
    <n v="90"/>
    <x v="3"/>
    <s v="CA1014KS113"/>
    <s v="07/09/2023"/>
    <s v="00:00:00"/>
    <s v="07/09/2023"/>
    <s v="23:59:59"/>
    <n v="24"/>
    <n v="0"/>
    <n v="0"/>
    <n v="0"/>
    <n v="0"/>
    <n v="0"/>
    <n v="0"/>
    <n v="24"/>
    <n v="6.8511111111111109"/>
    <n v="5.4649999999999999"/>
    <n v="1.3861111111111111"/>
    <n v="17.148888888888891"/>
    <n v="17.148888888888891"/>
    <n v="14.874999999999998"/>
    <n v="2.2738888888888891"/>
    <n v="0"/>
    <n v="0"/>
    <n v="0"/>
    <n v="100"/>
    <n v="71.453703703703709"/>
    <n v="71.453703703703709"/>
    <n v="100"/>
    <n v="0"/>
    <n v="0"/>
    <n v="0"/>
    <n v="0.13259686406634702"/>
    <n v="0"/>
    <n v="17.148888888888891"/>
    <n v="0"/>
    <n v="17.148888888888891"/>
    <n v="0"/>
    <n v="0"/>
    <n v="0"/>
    <n v="12214.944"/>
    <s v="Tonelada métrica"/>
    <n v="712.28778022547613"/>
    <n v="0"/>
    <s v="Não Oficializado"/>
  </r>
  <r>
    <x v="36"/>
    <s v="FROTA 01"/>
    <x v="8"/>
    <x v="8"/>
    <d v="1901-09-07T00:00:00"/>
    <n v="90"/>
    <x v="4"/>
    <s v="CA1014KS114"/>
    <s v="07/09/2023"/>
    <s v="00:00:00"/>
    <s v="07/09/2023"/>
    <s v="23:59:59"/>
    <n v="24"/>
    <n v="0"/>
    <n v="0"/>
    <n v="0"/>
    <n v="0"/>
    <n v="0"/>
    <n v="0"/>
    <n v="24"/>
    <n v="6.4997222222222213"/>
    <n v="5.3952777777777765"/>
    <n v="1.1044444444444443"/>
    <n v="17.500277777777779"/>
    <n v="17.500277777777779"/>
    <n v="14.002222222222221"/>
    <n v="3.4980555555555553"/>
    <n v="0"/>
    <n v="0"/>
    <n v="0"/>
    <n v="100"/>
    <n v="72.917824074074076"/>
    <n v="72.917824074074076"/>
    <n v="100"/>
    <n v="0"/>
    <n v="0"/>
    <n v="0"/>
    <n v="0.19988571609974443"/>
    <n v="0"/>
    <n v="17.500277777777779"/>
    <n v="0"/>
    <n v="17.500277777777779"/>
    <n v="0"/>
    <n v="0"/>
    <n v="0"/>
    <n v="13880.422"/>
    <s v="Tonelada métrica"/>
    <n v="793.15438167648085"/>
    <n v="0"/>
    <s v="Não Oficializado"/>
  </r>
  <r>
    <x v="36"/>
    <s v="FROTA 01"/>
    <x v="8"/>
    <x v="8"/>
    <d v="1901-09-07T00:00:00"/>
    <n v="90"/>
    <x v="5"/>
    <s v="CA1014KS115"/>
    <s v="07/09/2023"/>
    <s v="00:00:00"/>
    <s v="07/09/2023"/>
    <s v="23:59:59"/>
    <n v="24.000000000000004"/>
    <n v="0"/>
    <n v="0"/>
    <n v="0"/>
    <n v="0"/>
    <n v="0"/>
    <n v="0"/>
    <n v="24.000000000000004"/>
    <n v="6.0066666666666668"/>
    <n v="4.5594444444444449"/>
    <n v="1.4472222222222222"/>
    <n v="17.993333333333332"/>
    <n v="17.993333333333332"/>
    <n v="14.848055555555554"/>
    <n v="3.1452777777777778"/>
    <n v="0"/>
    <n v="0"/>
    <n v="0"/>
    <n v="100"/>
    <n v="74.9722222222222"/>
    <n v="74.9722222222222"/>
    <n v="100"/>
    <n v="0"/>
    <n v="0"/>
    <n v="0"/>
    <n v="0.17480239594911698"/>
    <n v="0"/>
    <n v="17.993333333333332"/>
    <n v="0"/>
    <n v="17.993333333333332"/>
    <n v="0"/>
    <n v="0"/>
    <n v="0"/>
    <n v="14241.358"/>
    <s v="Tonelada métrica"/>
    <n v="791.47969618377203"/>
    <n v="0"/>
    <s v="Não Oficializado"/>
  </r>
  <r>
    <x v="36"/>
    <s v="FROTA 01"/>
    <x v="8"/>
    <x v="8"/>
    <d v="1901-09-07T00:00:00"/>
    <n v="90"/>
    <x v="6"/>
    <s v="CA1014KS116"/>
    <s v="07/09/2023"/>
    <s v="00:00:00"/>
    <s v="07/09/2023"/>
    <s v="23:59:59"/>
    <n v="23.999999999999996"/>
    <n v="0"/>
    <n v="0"/>
    <n v="0"/>
    <n v="0"/>
    <n v="0"/>
    <n v="0"/>
    <n v="23.999999999999996"/>
    <n v="6.3666666666666671"/>
    <n v="4.9702777777777776"/>
    <n v="1.3963888888888889"/>
    <n v="17.633333333333329"/>
    <n v="17.633333333333329"/>
    <n v="14.586666666666664"/>
    <n v="3.0466666666666664"/>
    <n v="0"/>
    <n v="0"/>
    <n v="0"/>
    <n v="100"/>
    <n v="73.472222222222214"/>
    <n v="73.472222222222214"/>
    <n v="100"/>
    <n v="0"/>
    <n v="0"/>
    <n v="0"/>
    <n v="0.17277882797731572"/>
    <n v="0"/>
    <n v="17.633333333333329"/>
    <n v="0"/>
    <n v="17.633333333333329"/>
    <n v="0"/>
    <n v="0"/>
    <n v="0"/>
    <n v="13516.566999999999"/>
    <s v="Tonelada métrica"/>
    <n v="766.53499054820338"/>
    <n v="0"/>
    <s v="Não Oficializado"/>
  </r>
  <r>
    <x v="36"/>
    <s v="FROTA 01"/>
    <x v="8"/>
    <x v="8"/>
    <d v="1901-09-07T00:00:00"/>
    <n v="90"/>
    <x v="7"/>
    <s v="CA1014KS117"/>
    <s v="07/09/2023"/>
    <s v="00:00:00"/>
    <s v="07/09/2023"/>
    <s v="23:59:59"/>
    <n v="24"/>
    <n v="0"/>
    <n v="0"/>
    <n v="0"/>
    <n v="0"/>
    <n v="0"/>
    <n v="0"/>
    <n v="24"/>
    <n v="6.5611111111111109"/>
    <n v="5.0886111111111108"/>
    <n v="1.4725000000000001"/>
    <n v="17.43888888888889"/>
    <n v="17.190833333333334"/>
    <n v="14.431666666666667"/>
    <n v="2.7591666666666663"/>
    <n v="0.24805555555555556"/>
    <n v="0"/>
    <n v="0.24805555555555556"/>
    <n v="100"/>
    <n v="72.662037037037038"/>
    <n v="72.662037037037038"/>
    <n v="100"/>
    <n v="0"/>
    <n v="0"/>
    <n v="0"/>
    <n v="0.15821917808219174"/>
    <n v="0"/>
    <n v="17.43888888888889"/>
    <n v="0"/>
    <n v="17.43888888888889"/>
    <n v="0"/>
    <n v="0"/>
    <n v="0"/>
    <n v="12995.089"/>
    <s v="Tonelada métrica"/>
    <n v="745.178725708824"/>
    <n v="0"/>
    <s v="Não Oficializado"/>
  </r>
  <r>
    <x v="36"/>
    <s v="FROTA 01"/>
    <x v="8"/>
    <x v="8"/>
    <d v="1901-09-07T00:00:00"/>
    <n v="90"/>
    <x v="8"/>
    <s v="CA1014KS118"/>
    <s v="07/09/2023"/>
    <s v="00:00:00"/>
    <s v="07/09/2023"/>
    <s v="23:59:59"/>
    <n v="23.999999999999993"/>
    <n v="0"/>
    <n v="0"/>
    <n v="0"/>
    <n v="0"/>
    <n v="0"/>
    <n v="0"/>
    <n v="23.999999999999993"/>
    <n v="6.4730555555555558"/>
    <n v="4.9016666666666673"/>
    <n v="1.5713888888888889"/>
    <n v="17.526944444444446"/>
    <n v="17.526944444444446"/>
    <n v="15.579444444444444"/>
    <n v="1.9475000000000002"/>
    <n v="0"/>
    <n v="0"/>
    <n v="0"/>
    <n v="100"/>
    <n v="73.028935185185219"/>
    <n v="73.028935185185219"/>
    <n v="100"/>
    <n v="0"/>
    <n v="0"/>
    <n v="0"/>
    <n v="0.11111463302534194"/>
    <n v="0"/>
    <n v="17.526944444444446"/>
    <n v="0"/>
    <n v="17.526944444444446"/>
    <n v="0"/>
    <n v="0"/>
    <n v="0"/>
    <n v="14340.602000000001"/>
    <s v="Tonelada métrica"/>
    <n v="818.20319825031333"/>
    <n v="0"/>
    <s v="Não Oficializado"/>
  </r>
  <r>
    <x v="36"/>
    <s v="FROTA 02"/>
    <x v="8"/>
    <x v="8"/>
    <d v="1901-09-07T00:00:00"/>
    <n v="90"/>
    <x v="9"/>
    <s v="CA1014KS119"/>
    <s v="07/09/2023"/>
    <s v="00:00:00"/>
    <s v="07/09/2023"/>
    <s v="23:59:59"/>
    <n v="24.000000000000007"/>
    <n v="6.9388888888888891"/>
    <n v="0"/>
    <n v="0"/>
    <n v="6.9388888888888891"/>
    <n v="6.9388888888888891"/>
    <n v="0"/>
    <n v="17.061111111111117"/>
    <n v="4.9194444444444443"/>
    <n v="3.6708333333333334"/>
    <n v="1.2486111111111111"/>
    <n v="12.141666666666666"/>
    <n v="12.141666666666666"/>
    <n v="11.296666666666667"/>
    <n v="0.84499999999999997"/>
    <n v="0"/>
    <n v="0"/>
    <n v="0"/>
    <n v="71.087962962962976"/>
    <n v="71.165744057310292"/>
    <n v="50.590277777777757"/>
    <n v="100"/>
    <n v="0"/>
    <n v="0"/>
    <n v="0"/>
    <n v="6.9595058339052857E-2"/>
    <n v="0"/>
    <n v="12.141666666666666"/>
    <n v="0"/>
    <n v="12.141666666666666"/>
    <n v="6.9388888888888891"/>
    <n v="1"/>
    <n v="1"/>
    <n v="9436.5650000000005"/>
    <s v="Tonelada métrica"/>
    <n v="777.20507892930664"/>
    <n v="0"/>
    <s v="Não Oficializado"/>
  </r>
  <r>
    <x v="36"/>
    <s v="FROTA 02"/>
    <x v="8"/>
    <x v="8"/>
    <d v="1901-09-07T00:00:00"/>
    <n v="90"/>
    <x v="10"/>
    <s v="CA1014KS120"/>
    <s v="07/09/2023"/>
    <s v="00:00:00"/>
    <s v="07/09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1"/>
    <n v="1"/>
    <n v="0"/>
    <s v="Tonelada métrica"/>
    <n v="0"/>
    <n v="0"/>
    <s v="Não Oficializado"/>
  </r>
  <r>
    <x v="36"/>
    <s v="FROTA 02"/>
    <x v="8"/>
    <x v="8"/>
    <d v="1901-09-07T00:00:00"/>
    <n v="90"/>
    <x v="11"/>
    <s v="CA1014KS121"/>
    <s v="07/09/2023"/>
    <s v="00:00:00"/>
    <s v="07/09/2023"/>
    <s v="23:59:59"/>
    <n v="24.000000000000004"/>
    <n v="0"/>
    <n v="0"/>
    <n v="0"/>
    <n v="0"/>
    <n v="0"/>
    <n v="0"/>
    <n v="24.000000000000004"/>
    <n v="5.9058333333333337"/>
    <n v="4.5666666666666664"/>
    <n v="1.3391666666666666"/>
    <n v="18.094166666666663"/>
    <n v="18.094166666666663"/>
    <n v="15.275833333333333"/>
    <n v="2.8183333333333334"/>
    <n v="0"/>
    <n v="0"/>
    <n v="0"/>
    <n v="100"/>
    <n v="75.392361111111086"/>
    <n v="75.392361111111086"/>
    <n v="100"/>
    <n v="0"/>
    <n v="0"/>
    <n v="0"/>
    <n v="0.15575922258554786"/>
    <n v="0"/>
    <n v="18.094166666666663"/>
    <n v="0"/>
    <n v="18.094166666666663"/>
    <n v="0"/>
    <n v="0"/>
    <n v="0"/>
    <n v="13769.71"/>
    <s v="Tonelada métrica"/>
    <n v="761.00271726615415"/>
    <n v="0"/>
    <s v="Não Oficializado"/>
  </r>
  <r>
    <x v="36"/>
    <s v="FROTA 02"/>
    <x v="8"/>
    <x v="8"/>
    <d v="1901-09-07T00:00:00"/>
    <n v="90"/>
    <x v="12"/>
    <s v="CA1014KS122"/>
    <s v="07/09/2023"/>
    <s v="00:00:00"/>
    <s v="07/09/2023"/>
    <s v="23:59:59"/>
    <n v="24"/>
    <n v="0"/>
    <n v="0"/>
    <n v="0"/>
    <n v="0"/>
    <n v="0"/>
    <n v="0"/>
    <n v="24"/>
    <n v="6.1083333333333343"/>
    <n v="4.6919444444444451"/>
    <n v="1.4163888888888889"/>
    <n v="17.891666666666666"/>
    <n v="17.891666666666666"/>
    <n v="16.359444444444442"/>
    <n v="1.5322222222222222"/>
    <n v="0"/>
    <n v="0"/>
    <n v="0"/>
    <n v="100"/>
    <n v="74.548611111111114"/>
    <n v="74.548611111111114"/>
    <n v="100"/>
    <n v="0"/>
    <n v="0"/>
    <n v="0"/>
    <n v="8.5638875950939289E-2"/>
    <n v="0"/>
    <n v="17.891666666666666"/>
    <n v="0"/>
    <n v="17.891666666666666"/>
    <n v="0"/>
    <n v="0"/>
    <n v="0"/>
    <n v="12381.120999999999"/>
    <s v="Tonelada métrica"/>
    <n v="692.00489986027037"/>
    <n v="0"/>
    <s v="Não Oficializado"/>
  </r>
  <r>
    <x v="36"/>
    <s v="FROTA 02"/>
    <x v="8"/>
    <x v="8"/>
    <d v="1901-09-07T00:00:00"/>
    <n v="90"/>
    <x v="13"/>
    <s v="CA1014KS123"/>
    <s v="07/09/2023"/>
    <s v="00:00:00"/>
    <s v="07/09/2023"/>
    <s v="23:59:59"/>
    <n v="23.999999999999996"/>
    <n v="0"/>
    <n v="0"/>
    <n v="0"/>
    <n v="0"/>
    <n v="0"/>
    <n v="0"/>
    <n v="23.999999999999996"/>
    <n v="5.929444444444445"/>
    <n v="4.8955555555555552"/>
    <n v="1.0338888888888889"/>
    <n v="18.070555555555554"/>
    <n v="18.070555555555554"/>
    <n v="16.208333333333332"/>
    <n v="1.8622222222222222"/>
    <n v="0"/>
    <n v="0"/>
    <n v="0"/>
    <n v="100"/>
    <n v="75.293981481481481"/>
    <n v="75.293981481481481"/>
    <n v="100"/>
    <n v="0"/>
    <n v="0"/>
    <n v="0"/>
    <n v="0.10305284840286533"/>
    <n v="0"/>
    <n v="18.070555555555554"/>
    <n v="0"/>
    <n v="18.070555555555554"/>
    <n v="0"/>
    <n v="0"/>
    <n v="0"/>
    <n v="15231.968000000001"/>
    <s v="Tonelada métrica"/>
    <n v="842.91642020475274"/>
    <n v="0"/>
    <s v="Não Oficializado"/>
  </r>
  <r>
    <x v="36"/>
    <s v="FROTA 01"/>
    <x v="8"/>
    <x v="8"/>
    <d v="1901-09-08T00:00:00"/>
    <n v="90"/>
    <x v="0"/>
    <s v="CA1014KS110"/>
    <s v="08/09/2023"/>
    <s v="00:00:00"/>
    <s v="08/09/2023"/>
    <s v="23:59:59"/>
    <n v="24.000000000000004"/>
    <n v="0"/>
    <n v="0"/>
    <n v="0"/>
    <n v="0"/>
    <n v="0"/>
    <n v="0"/>
    <n v="24.000000000000004"/>
    <n v="6.9147222222222222"/>
    <n v="6.9147222222222222"/>
    <n v="0"/>
    <n v="17.085277777777776"/>
    <n v="17.085277777777776"/>
    <n v="15.674166666666668"/>
    <n v="1.4111111111111112"/>
    <n v="0"/>
    <n v="0"/>
    <n v="0"/>
    <n v="100"/>
    <n v="71.188657407407391"/>
    <n v="71.188657407407391"/>
    <n v="100"/>
    <n v="0"/>
    <n v="0"/>
    <n v="0"/>
    <n v="8.2592225275171946E-2"/>
    <n v="0"/>
    <n v="17.085277777777776"/>
    <n v="0"/>
    <n v="17.085277777777776"/>
    <n v="0"/>
    <n v="0"/>
    <n v="0"/>
    <n v="13349.2"/>
    <s v="Tonelada métrica"/>
    <n v="781.3276537629863"/>
    <n v="0"/>
    <s v="Não Oficializado"/>
  </r>
  <r>
    <x v="36"/>
    <s v="FROTA 01"/>
    <x v="8"/>
    <x v="8"/>
    <d v="1901-09-08T00:00:00"/>
    <n v="90"/>
    <x v="1"/>
    <s v="CA1014KS111"/>
    <s v="08/09/2023"/>
    <s v="00:00:00"/>
    <s v="08/09/2023"/>
    <s v="23:59:59"/>
    <n v="24"/>
    <n v="0"/>
    <n v="0"/>
    <n v="0"/>
    <n v="0"/>
    <n v="0"/>
    <n v="0"/>
    <n v="24"/>
    <n v="4.8674999999999997"/>
    <n v="4.8674999999999997"/>
    <n v="0"/>
    <n v="19.1325"/>
    <n v="19.1325"/>
    <n v="15.502777777777778"/>
    <n v="3.6297222222222221"/>
    <n v="0"/>
    <n v="0"/>
    <n v="0"/>
    <n v="100"/>
    <n v="79.71875"/>
    <n v="79.71875"/>
    <n v="100"/>
    <n v="0"/>
    <n v="0"/>
    <n v="0"/>
    <n v="0.18971499920147508"/>
    <n v="0"/>
    <n v="19.1325"/>
    <n v="0"/>
    <n v="19.1325"/>
    <n v="0"/>
    <n v="0"/>
    <n v="0"/>
    <n v="16076.9"/>
    <s v="Tonelada métrica"/>
    <n v="840.29269567489871"/>
    <n v="0"/>
    <s v="Não Oficializado"/>
  </r>
  <r>
    <x v="36"/>
    <s v="FROTA 01"/>
    <x v="8"/>
    <x v="8"/>
    <d v="1901-09-08T00:00:00"/>
    <n v="90"/>
    <x v="2"/>
    <s v="CA1014KS112"/>
    <s v="08/09/2023"/>
    <s v="00:00:00"/>
    <s v="08/09/2023"/>
    <s v="23:59:59"/>
    <n v="24"/>
    <n v="0"/>
    <n v="0"/>
    <n v="0"/>
    <n v="0"/>
    <n v="0"/>
    <n v="0"/>
    <n v="24"/>
    <n v="6.2797222222222233"/>
    <n v="6.2797222222222233"/>
    <n v="0"/>
    <n v="17.720277777777781"/>
    <n v="17.720277777777781"/>
    <n v="14.291388888888889"/>
    <n v="3.4288888888888884"/>
    <n v="0"/>
    <n v="0"/>
    <n v="0"/>
    <n v="100"/>
    <n v="73.834490740740762"/>
    <n v="73.834490740740762"/>
    <n v="100"/>
    <n v="0"/>
    <n v="0"/>
    <n v="0"/>
    <n v="0.19350085432570965"/>
    <n v="0"/>
    <n v="17.720277777777781"/>
    <n v="0"/>
    <n v="17.720277777777781"/>
    <n v="0"/>
    <n v="0"/>
    <n v="0"/>
    <n v="11870"/>
    <s v="Tonelada métrica"/>
    <n v="669.85405922279904"/>
    <n v="0"/>
    <s v="Não Oficializado"/>
  </r>
  <r>
    <x v="36"/>
    <s v="FROTA 01"/>
    <x v="8"/>
    <x v="8"/>
    <d v="1901-09-08T00:00:00"/>
    <n v="90"/>
    <x v="3"/>
    <s v="CA1014KS113"/>
    <s v="08/09/2023"/>
    <s v="00:00:00"/>
    <s v="08/09/2023"/>
    <s v="23:59:59"/>
    <n v="23.999999999999996"/>
    <n v="0.66500000000000004"/>
    <n v="0"/>
    <n v="0"/>
    <n v="0.66500000000000004"/>
    <n v="0.66500000000000004"/>
    <n v="0"/>
    <n v="23.334999999999997"/>
    <n v="7.2686111111111114"/>
    <n v="7.2686111111111114"/>
    <n v="0"/>
    <n v="16.066388888888888"/>
    <n v="16.066388888888888"/>
    <n v="13.294444444444444"/>
    <n v="2.7719444444444443"/>
    <n v="0"/>
    <n v="0"/>
    <n v="0"/>
    <n v="97.229166666666671"/>
    <n v="68.851034449920249"/>
    <n v="66.943287037037052"/>
    <n v="100"/>
    <n v="0"/>
    <n v="0"/>
    <n v="0"/>
    <n v="0.17253064541226509"/>
    <n v="0"/>
    <n v="16.066388888888888"/>
    <n v="0"/>
    <n v="5.3554629629629629"/>
    <n v="0.22166666666666668"/>
    <n v="3"/>
    <n v="1"/>
    <n v="11391.5"/>
    <s v="Tonelada métrica"/>
    <n v="709.02678123757357"/>
    <n v="0"/>
    <s v="Não Oficializado"/>
  </r>
  <r>
    <x v="36"/>
    <s v="FROTA 01"/>
    <x v="8"/>
    <x v="8"/>
    <d v="1901-09-08T00:00:00"/>
    <n v="90"/>
    <x v="4"/>
    <s v="CA1014KS114"/>
    <s v="08/09/2023"/>
    <s v="00:00:00"/>
    <s v="08/09/2023"/>
    <s v="23:59:59"/>
    <n v="24.000000000000007"/>
    <n v="0"/>
    <n v="0"/>
    <n v="0"/>
    <n v="0"/>
    <n v="0"/>
    <n v="0"/>
    <n v="24.000000000000007"/>
    <n v="6.6944444444444446"/>
    <n v="6.6944444444444446"/>
    <n v="0"/>
    <n v="17.305555555555554"/>
    <n v="17.305555555555554"/>
    <n v="15.535000000000002"/>
    <n v="1.7705555555555557"/>
    <n v="0"/>
    <n v="0"/>
    <n v="0"/>
    <n v="100"/>
    <n v="72.106481481481453"/>
    <n v="72.106481481481453"/>
    <n v="100"/>
    <n v="0"/>
    <n v="0"/>
    <n v="0"/>
    <n v="0.10231139646869986"/>
    <n v="0"/>
    <n v="17.305555555555554"/>
    <n v="0"/>
    <n v="17.305555555555554"/>
    <n v="0"/>
    <n v="0"/>
    <n v="0"/>
    <n v="14211.4"/>
    <s v="Tonelada métrica"/>
    <n v="821.20449438202274"/>
    <n v="0"/>
    <s v="Não Oficializado"/>
  </r>
  <r>
    <x v="36"/>
    <s v="FROTA 01"/>
    <x v="8"/>
    <x v="8"/>
    <d v="1901-09-08T00:00:00"/>
    <n v="90"/>
    <x v="5"/>
    <s v="CA1014KS115"/>
    <s v="08/09/2023"/>
    <s v="00:00:00"/>
    <s v="08/09/2023"/>
    <s v="23:59:59"/>
    <n v="24.000000000000004"/>
    <n v="0"/>
    <n v="0"/>
    <n v="0"/>
    <n v="0"/>
    <n v="0"/>
    <n v="0"/>
    <n v="24.000000000000004"/>
    <n v="5.6383333333333336"/>
    <n v="5.6383333333333336"/>
    <n v="0"/>
    <n v="18.361666666666668"/>
    <n v="18.361666666666668"/>
    <n v="14.999166666666666"/>
    <n v="3.3624999999999998"/>
    <n v="0"/>
    <n v="0"/>
    <n v="0"/>
    <n v="100"/>
    <n v="76.506944444444429"/>
    <n v="76.506944444444429"/>
    <n v="100"/>
    <n v="0"/>
    <n v="0"/>
    <n v="0"/>
    <n v="0.18312607787964053"/>
    <n v="0"/>
    <n v="18.361666666666668"/>
    <n v="0"/>
    <n v="18.361666666666668"/>
    <n v="0"/>
    <n v="0"/>
    <n v="0"/>
    <n v="15953.2"/>
    <s v="Tonelada métrica"/>
    <n v="868.83180539166688"/>
    <n v="0"/>
    <s v="Não Oficializado"/>
  </r>
  <r>
    <x v="36"/>
    <s v="FROTA 01"/>
    <x v="8"/>
    <x v="8"/>
    <d v="1901-09-08T00:00:00"/>
    <n v="90"/>
    <x v="6"/>
    <s v="CA1014KS116"/>
    <s v="08/09/2023"/>
    <s v="00:00:00"/>
    <s v="08/09/2023"/>
    <s v="23:59:59"/>
    <n v="24"/>
    <n v="0"/>
    <n v="0"/>
    <n v="0"/>
    <n v="0"/>
    <n v="0"/>
    <n v="0"/>
    <n v="24"/>
    <n v="6.6238888888888896"/>
    <n v="6.6238888888888896"/>
    <n v="0"/>
    <n v="17.376111111111111"/>
    <n v="17.376111111111111"/>
    <n v="14.013888888888889"/>
    <n v="3.362222222222222"/>
    <n v="0"/>
    <n v="0"/>
    <n v="0"/>
    <n v="100"/>
    <n v="72.400462962962962"/>
    <n v="72.400462962962962"/>
    <n v="100"/>
    <n v="0"/>
    <n v="0"/>
    <n v="0"/>
    <n v="0.1934968187486012"/>
    <n v="0"/>
    <n v="17.376111111111111"/>
    <n v="0"/>
    <n v="17.376111111111111"/>
    <n v="0"/>
    <n v="0"/>
    <n v="0"/>
    <n v="16630.8"/>
    <s v="Tonelada métrica"/>
    <n v="957.1071394315311"/>
    <n v="0"/>
    <s v="Não Oficializado"/>
  </r>
  <r>
    <x v="36"/>
    <s v="FROTA 01"/>
    <x v="8"/>
    <x v="8"/>
    <d v="1901-09-08T00:00:00"/>
    <n v="90"/>
    <x v="7"/>
    <s v="CA1014KS117"/>
    <s v="08/09/2023"/>
    <s v="00:00:00"/>
    <s v="08/09/2023"/>
    <s v="23:59:59"/>
    <n v="24.000000000000004"/>
    <n v="0"/>
    <n v="0"/>
    <n v="0"/>
    <n v="0"/>
    <n v="0"/>
    <n v="0"/>
    <n v="24.000000000000004"/>
    <n v="6.2158333333333342"/>
    <n v="6.2158333333333342"/>
    <n v="0"/>
    <n v="17.784166666666668"/>
    <n v="17.784166666666668"/>
    <n v="15.699722222222221"/>
    <n v="2.0844444444444443"/>
    <n v="0"/>
    <n v="0"/>
    <n v="0"/>
    <n v="100"/>
    <n v="74.100694444444443"/>
    <n v="74.100694444444443"/>
    <n v="100"/>
    <n v="0"/>
    <n v="0"/>
    <n v="0"/>
    <n v="0.11720787841869328"/>
    <n v="0"/>
    <n v="17.784166666666668"/>
    <n v="0"/>
    <n v="17.784166666666668"/>
    <n v="0"/>
    <n v="0"/>
    <n v="0"/>
    <n v="13999.4"/>
    <s v="Tonelada métrica"/>
    <n v="787.18335598144438"/>
    <n v="0"/>
    <s v="Não Oficializado"/>
  </r>
  <r>
    <x v="36"/>
    <s v="FROTA 01"/>
    <x v="8"/>
    <x v="8"/>
    <d v="1901-09-08T00:00:00"/>
    <n v="90"/>
    <x v="8"/>
    <s v="CA1014KS118"/>
    <s v="08/09/2023"/>
    <s v="00:00:00"/>
    <s v="08/09/2023"/>
    <s v="23:59:59"/>
    <n v="24.000000000000004"/>
    <n v="23.063611111111111"/>
    <n v="0"/>
    <n v="0"/>
    <n v="23.063611111111111"/>
    <n v="23.063611111111111"/>
    <n v="0"/>
    <n v="0.93638888888888894"/>
    <n v="0.20916666666666667"/>
    <n v="0.20916666666666667"/>
    <n v="0"/>
    <n v="0.72722222222222221"/>
    <n v="0.72722222222222221"/>
    <n v="0.71972222222222226"/>
    <n v="7.4999999999999997E-3"/>
    <n v="0"/>
    <n v="0"/>
    <n v="0"/>
    <n v="3.9016203703703698"/>
    <n v="77.66241471373479"/>
    <n v="3.0300925925925921"/>
    <n v="100"/>
    <n v="0"/>
    <n v="0"/>
    <n v="0"/>
    <n v="1.0313216195569137E-2"/>
    <n v="0"/>
    <n v="0.72722222222222221"/>
    <n v="0"/>
    <n v="0.36361111111111111"/>
    <n v="11.531805555555556"/>
    <n v="2"/>
    <n v="1"/>
    <n v="298.2"/>
    <s v="Tonelada métrica"/>
    <n v="410.05347593583014"/>
    <n v="0"/>
    <s v="Não Oficializado"/>
  </r>
  <r>
    <x v="36"/>
    <s v="FROTA 02"/>
    <x v="8"/>
    <x v="8"/>
    <d v="1901-09-08T00:00:00"/>
    <n v="90"/>
    <x v="9"/>
    <s v="CA1014KS119"/>
    <s v="08/09/2023"/>
    <s v="00:00:00"/>
    <s v="08/09/2023"/>
    <s v="23:59:59"/>
    <n v="23.999999999999996"/>
    <n v="0"/>
    <n v="0"/>
    <n v="0"/>
    <n v="0"/>
    <n v="0"/>
    <n v="0"/>
    <n v="23.999999999999996"/>
    <n v="4.7358333333333329"/>
    <n v="4.7358333333333329"/>
    <n v="0"/>
    <n v="19.264166666666668"/>
    <n v="19.264166666666668"/>
    <n v="15.896388888888888"/>
    <n v="3.3677777777777775"/>
    <n v="0"/>
    <n v="0"/>
    <n v="0"/>
    <n v="100"/>
    <n v="80.267361111111128"/>
    <n v="80.267361111111128"/>
    <n v="100"/>
    <n v="0"/>
    <n v="0"/>
    <n v="0"/>
    <n v="0.17482083892085187"/>
    <n v="0"/>
    <n v="19.264166666666668"/>
    <n v="0"/>
    <n v="19.264166666666668"/>
    <n v="0"/>
    <n v="0"/>
    <n v="0"/>
    <n v="14805.3"/>
    <s v="Tonelada métrica"/>
    <n v="768.54090063589626"/>
    <n v="0"/>
    <s v="Não Oficializado"/>
  </r>
  <r>
    <x v="36"/>
    <s v="FROTA 02"/>
    <x v="8"/>
    <x v="8"/>
    <d v="1901-09-08T00:00:00"/>
    <n v="90"/>
    <x v="10"/>
    <s v="CA1014KS120"/>
    <s v="08/09/2023"/>
    <s v="00:00:00"/>
    <s v="08/09/2023"/>
    <s v="23:59:59"/>
    <n v="24"/>
    <n v="6.027222222222222"/>
    <n v="1.0377777777777777"/>
    <n v="0"/>
    <n v="4.9894444444444446"/>
    <n v="4.9894444444444446"/>
    <n v="0"/>
    <n v="17.972777777777775"/>
    <n v="5.7311111111111117"/>
    <n v="5.7311111111111117"/>
    <n v="0"/>
    <n v="12.241666666666667"/>
    <n v="12.241666666666667"/>
    <n v="11.244444444444444"/>
    <n v="0.99722222222222223"/>
    <n v="0"/>
    <n v="0"/>
    <n v="0"/>
    <n v="74.886574074074062"/>
    <n v="68.112268554295085"/>
    <n v="51.006944444444443"/>
    <n v="92.185081370539251"/>
    <n v="0"/>
    <n v="0"/>
    <n v="1"/>
    <n v="8.1461311549807125E-2"/>
    <n v="0"/>
    <n v="12.241666666666667"/>
    <n v="1.0377777777777777"/>
    <n v="12.241666666666667"/>
    <n v="6.027222222222222"/>
    <n v="1"/>
    <n v="0.82781823209512406"/>
    <n v="8368.9"/>
    <s v="Tonelada métrica"/>
    <n v="683.64057181756334"/>
    <n v="0"/>
    <s v="Não Oficializado"/>
  </r>
  <r>
    <x v="36"/>
    <s v="FROTA 02"/>
    <x v="8"/>
    <x v="8"/>
    <d v="1901-09-08T00:00:00"/>
    <n v="90"/>
    <x v="11"/>
    <s v="CA1014KS121"/>
    <s v="08/09/2023"/>
    <s v="00:00:00"/>
    <s v="08/09/2023"/>
    <s v="23:59:59"/>
    <n v="24.000000000000004"/>
    <n v="0"/>
    <n v="0"/>
    <n v="0"/>
    <n v="0"/>
    <n v="0"/>
    <n v="0"/>
    <n v="24.000000000000004"/>
    <n v="4.6997222222222224"/>
    <n v="4.6997222222222224"/>
    <n v="0"/>
    <n v="19.300277777777776"/>
    <n v="19.300277777777776"/>
    <n v="16.133888888888887"/>
    <n v="3.1663888888888887"/>
    <n v="0"/>
    <n v="0"/>
    <n v="0"/>
    <n v="100"/>
    <n v="80.417824074074048"/>
    <n v="80.417824074074048"/>
    <n v="100"/>
    <n v="0"/>
    <n v="0"/>
    <n v="0"/>
    <n v="0.16405923921647644"/>
    <n v="0"/>
    <n v="19.300277777777776"/>
    <n v="0"/>
    <n v="19.300277777777776"/>
    <n v="0"/>
    <n v="0"/>
    <n v="0"/>
    <n v="14835.1"/>
    <s v="Tonelada métrica"/>
    <n v="768.64696823592055"/>
    <n v="0"/>
    <s v="Não Oficializado"/>
  </r>
  <r>
    <x v="36"/>
    <s v="FROTA 02"/>
    <x v="8"/>
    <x v="8"/>
    <d v="1901-09-08T00:00:00"/>
    <n v="90"/>
    <x v="12"/>
    <s v="CA1014KS122"/>
    <s v="08/09/2023"/>
    <s v="00:00:00"/>
    <s v="08/09/2023"/>
    <s v="23:59:59"/>
    <n v="23.999999999999996"/>
    <n v="0"/>
    <n v="0"/>
    <n v="0"/>
    <n v="0"/>
    <n v="0"/>
    <n v="0"/>
    <n v="23.999999999999996"/>
    <n v="6.653888888888889"/>
    <n v="6.653888888888889"/>
    <n v="0"/>
    <n v="17.34611111111111"/>
    <n v="17.34611111111111"/>
    <n v="14.748611111111112"/>
    <n v="2.5975000000000001"/>
    <n v="0"/>
    <n v="0"/>
    <n v="0"/>
    <n v="100"/>
    <n v="72.275462962962962"/>
    <n v="72.275462962962962"/>
    <n v="100"/>
    <n v="0"/>
    <n v="0"/>
    <n v="0"/>
    <n v="0.14974538000832721"/>
    <n v="0"/>
    <n v="17.34611111111111"/>
    <n v="0"/>
    <n v="17.34611111111111"/>
    <n v="0"/>
    <n v="0"/>
    <n v="0"/>
    <n v="12869.9"/>
    <s v="Tonelada métrica"/>
    <n v="741.94728245203862"/>
    <n v="0"/>
    <s v="Não Oficializado"/>
  </r>
  <r>
    <x v="36"/>
    <s v="FROTA 02"/>
    <x v="8"/>
    <x v="8"/>
    <d v="1901-09-08T00:00:00"/>
    <n v="90"/>
    <x v="13"/>
    <s v="CA1014KS123"/>
    <s v="08/09/2023"/>
    <s v="00:00:00"/>
    <s v="08/09/2023"/>
    <s v="23:59:59"/>
    <n v="23.999999999999996"/>
    <n v="0"/>
    <n v="0"/>
    <n v="0"/>
    <n v="0"/>
    <n v="0"/>
    <n v="0"/>
    <n v="23.999999999999996"/>
    <n v="4.5513888888888889"/>
    <n v="4.5513888888888889"/>
    <n v="0"/>
    <n v="19.448611111111113"/>
    <n v="19.448611111111113"/>
    <n v="15.657222222222222"/>
    <n v="3.7913888888888887"/>
    <n v="0"/>
    <n v="0"/>
    <n v="0"/>
    <n v="100"/>
    <n v="81.035879629629648"/>
    <n v="81.035879629629648"/>
    <n v="100"/>
    <n v="0"/>
    <n v="0"/>
    <n v="0"/>
    <n v="0.19494394058416051"/>
    <n v="0"/>
    <n v="19.448611111111113"/>
    <n v="0"/>
    <n v="19.448611111111113"/>
    <n v="0"/>
    <n v="0"/>
    <n v="0"/>
    <n v="14024.5"/>
    <s v="Tonelada métrica"/>
    <n v="721.10547739770061"/>
    <n v="0"/>
    <s v="Não Oficializado"/>
  </r>
  <r>
    <x v="36"/>
    <s v="FROTA 01"/>
    <x v="8"/>
    <x v="8"/>
    <d v="1901-09-09T00:00:00"/>
    <n v="90"/>
    <x v="0"/>
    <s v="CA1014KS110"/>
    <s v="09/09/2023"/>
    <s v="00:00:00"/>
    <s v="09/09/2023"/>
    <s v="23:59:59"/>
    <n v="24.000000000000004"/>
    <n v="0"/>
    <n v="0"/>
    <n v="0"/>
    <n v="0"/>
    <n v="0"/>
    <n v="0"/>
    <n v="24.000000000000004"/>
    <n v="4.4716666666666658"/>
    <n v="4.4716666666666658"/>
    <n v="0"/>
    <n v="19.528333333333332"/>
    <n v="19.528333333333332"/>
    <n v="17.872222222222224"/>
    <n v="1.6561111111111111"/>
    <n v="0"/>
    <n v="0"/>
    <n v="0"/>
    <n v="100"/>
    <n v="81.368055555555543"/>
    <n v="81.368055555555543"/>
    <n v="100"/>
    <n v="0"/>
    <n v="0"/>
    <n v="0"/>
    <n v="8.4805553184831156E-2"/>
    <n v="0"/>
    <n v="19.528333333333332"/>
    <n v="0"/>
    <n v="19.528333333333332"/>
    <n v="0"/>
    <n v="0"/>
    <n v="0"/>
    <n v="16960.895"/>
    <s v="Tonelada métrica"/>
    <n v="868.52752411026734"/>
    <n v="0"/>
    <s v="Não Oficializado"/>
  </r>
  <r>
    <x v="36"/>
    <s v="FROTA 01"/>
    <x v="8"/>
    <x v="8"/>
    <d v="1901-09-09T00:00:00"/>
    <n v="90"/>
    <x v="1"/>
    <s v="CA1014KS111"/>
    <s v="09/09/2023"/>
    <s v="00:00:00"/>
    <s v="09/09/2023"/>
    <s v="23:59:59"/>
    <n v="24.000000000000004"/>
    <n v="0"/>
    <n v="0"/>
    <n v="0"/>
    <n v="0"/>
    <n v="0"/>
    <n v="0"/>
    <n v="24.000000000000004"/>
    <n v="3.32"/>
    <n v="3.32"/>
    <n v="0"/>
    <n v="20.68"/>
    <n v="20.68"/>
    <n v="17.448333333333331"/>
    <n v="3.2316666666666669"/>
    <n v="0"/>
    <n v="0"/>
    <n v="0"/>
    <n v="100"/>
    <n v="86.166666666666657"/>
    <n v="86.166666666666657"/>
    <n v="100"/>
    <n v="0"/>
    <n v="0"/>
    <n v="0"/>
    <n v="0.15627014829142491"/>
    <n v="0"/>
    <n v="20.68"/>
    <n v="0"/>
    <n v="20.68"/>
    <n v="0"/>
    <n v="0"/>
    <n v="0"/>
    <n v="18739.846000000001"/>
    <s v="Tonelada métrica"/>
    <n v="906.18210831721524"/>
    <n v="0"/>
    <s v="Não Oficializado"/>
  </r>
  <r>
    <x v="36"/>
    <s v="FROTA 01"/>
    <x v="8"/>
    <x v="8"/>
    <d v="1901-09-09T00:00:00"/>
    <n v="90"/>
    <x v="2"/>
    <s v="CA1014KS112"/>
    <s v="09/09/2023"/>
    <s v="00:00:00"/>
    <s v="09/09/2023"/>
    <s v="23:59:59"/>
    <n v="24.000000000000004"/>
    <n v="0"/>
    <n v="0"/>
    <n v="0"/>
    <n v="0"/>
    <n v="0"/>
    <n v="0"/>
    <n v="24.000000000000004"/>
    <n v="3.9613888888888891"/>
    <n v="3.9613888888888891"/>
    <n v="0"/>
    <n v="20.038611111111113"/>
    <n v="20.038611111111113"/>
    <n v="15.808888888888889"/>
    <n v="4.2297222222222217"/>
    <n v="0"/>
    <n v="0"/>
    <n v="0"/>
    <n v="100"/>
    <n v="83.494212962962962"/>
    <n v="83.494212962962962"/>
    <n v="100"/>
    <n v="0"/>
    <n v="0"/>
    <n v="0"/>
    <n v="0.21107861212381648"/>
    <n v="0"/>
    <n v="20.038611111111113"/>
    <n v="0"/>
    <n v="20.038611111111113"/>
    <n v="0"/>
    <n v="0"/>
    <n v="0"/>
    <n v="20084.438999999998"/>
    <s v="Tonelada métrica"/>
    <n v="1002.2869793038445"/>
    <n v="0"/>
    <s v="Não Oficializado"/>
  </r>
  <r>
    <x v="36"/>
    <s v="FROTA 01"/>
    <x v="8"/>
    <x v="8"/>
    <d v="1901-09-09T00:00:00"/>
    <n v="90"/>
    <x v="3"/>
    <s v="CA1014KS113"/>
    <s v="09/09/2023"/>
    <s v="00:00:00"/>
    <s v="09/09/2023"/>
    <s v="23:59:59"/>
    <n v="24"/>
    <n v="0"/>
    <n v="0"/>
    <n v="0"/>
    <n v="0"/>
    <n v="0"/>
    <n v="0"/>
    <n v="24"/>
    <n v="5.0236111111111095"/>
    <n v="5.0236111111111095"/>
    <n v="0"/>
    <n v="18.976388888888891"/>
    <n v="18.672222222222224"/>
    <n v="15.998333333333333"/>
    <n v="2.673888888888889"/>
    <n v="0.3041666666666667"/>
    <n v="0"/>
    <n v="0.3041666666666667"/>
    <n v="100"/>
    <n v="79.068287037037038"/>
    <n v="79.068287037037038"/>
    <n v="100"/>
    <n v="0"/>
    <n v="0"/>
    <n v="0"/>
    <n v="0.14090609675766669"/>
    <n v="0"/>
    <n v="18.976388888888891"/>
    <n v="0"/>
    <n v="18.976388888888891"/>
    <n v="0"/>
    <n v="0"/>
    <n v="0"/>
    <n v="17707.042000000001"/>
    <s v="Tonelada métrica"/>
    <n v="933.1091444045959"/>
    <n v="0"/>
    <s v="Não Oficializado"/>
  </r>
  <r>
    <x v="36"/>
    <s v="FROTA 01"/>
    <x v="8"/>
    <x v="8"/>
    <d v="1901-09-09T00:00:00"/>
    <n v="90"/>
    <x v="4"/>
    <s v="CA1014KS114"/>
    <s v="09/09/2023"/>
    <s v="00:00:00"/>
    <s v="09/09/2023"/>
    <s v="23:59:59"/>
    <n v="24.000000000000004"/>
    <n v="0"/>
    <n v="0"/>
    <n v="0"/>
    <n v="0"/>
    <n v="0"/>
    <n v="0"/>
    <n v="24.000000000000004"/>
    <n v="6.2919444444444448"/>
    <n v="6.2919444444444448"/>
    <n v="0"/>
    <n v="17.708055555555553"/>
    <n v="17.708055555555553"/>
    <n v="15.043333333333333"/>
    <n v="2.6647222222222222"/>
    <n v="0"/>
    <n v="0"/>
    <n v="0"/>
    <n v="100"/>
    <n v="73.783564814814795"/>
    <n v="73.783564814814795"/>
    <n v="100"/>
    <n v="0"/>
    <n v="0"/>
    <n v="0"/>
    <n v="0.15048079185555854"/>
    <n v="0"/>
    <n v="17.708055555555553"/>
    <n v="0"/>
    <n v="17.708055555555553"/>
    <n v="0"/>
    <n v="0"/>
    <n v="0"/>
    <n v="15626.657999999999"/>
    <s v="Tonelada métrica"/>
    <n v="882.46041192803045"/>
    <n v="0"/>
    <s v="Não Oficializado"/>
  </r>
  <r>
    <x v="36"/>
    <s v="FROTA 01"/>
    <x v="8"/>
    <x v="8"/>
    <d v="1901-09-09T00:00:00"/>
    <n v="90"/>
    <x v="5"/>
    <s v="CA1014KS115"/>
    <s v="09/09/2023"/>
    <s v="00:00:00"/>
    <s v="09/09/2023"/>
    <s v="23:59:59"/>
    <n v="24"/>
    <n v="0"/>
    <n v="0"/>
    <n v="0"/>
    <n v="0"/>
    <n v="0"/>
    <n v="0"/>
    <n v="24"/>
    <n v="4.3608333333333329"/>
    <n v="4.3608333333333329"/>
    <n v="0"/>
    <n v="19.639166666666668"/>
    <n v="19.639166666666668"/>
    <n v="16.546388888888888"/>
    <n v="3.0927777777777776"/>
    <n v="0"/>
    <n v="0"/>
    <n v="0"/>
    <n v="100"/>
    <n v="81.829861111111114"/>
    <n v="81.829861111111114"/>
    <n v="100"/>
    <n v="0"/>
    <n v="0"/>
    <n v="0"/>
    <n v="0.15748009221934625"/>
    <n v="0"/>
    <n v="19.639166666666668"/>
    <n v="0"/>
    <n v="19.639166666666668"/>
    <n v="0"/>
    <n v="0"/>
    <n v="0"/>
    <n v="17702.927"/>
    <s v="Tonelada métrica"/>
    <n v="901.40927568209759"/>
    <n v="0"/>
    <s v="Não Oficializado"/>
  </r>
  <r>
    <x v="36"/>
    <s v="FROTA 01"/>
    <x v="8"/>
    <x v="8"/>
    <d v="1901-09-09T00:00:00"/>
    <n v="90"/>
    <x v="6"/>
    <s v="CA1014KS116"/>
    <s v="09/09/2023"/>
    <s v="00:00:00"/>
    <s v="09/09/2023"/>
    <s v="23:59:59"/>
    <n v="24.000000000000004"/>
    <n v="0"/>
    <n v="0"/>
    <n v="0"/>
    <n v="0"/>
    <n v="0"/>
    <n v="0"/>
    <n v="24.000000000000004"/>
    <n v="3.8413888888888894"/>
    <n v="3.8413888888888894"/>
    <n v="0"/>
    <n v="20.15861111111111"/>
    <n v="20.15861111111111"/>
    <n v="16.503333333333334"/>
    <n v="3.6552777777777776"/>
    <n v="0"/>
    <n v="0"/>
    <n v="0"/>
    <n v="100"/>
    <n v="83.994212962962948"/>
    <n v="83.994212962962948"/>
    <n v="100"/>
    <n v="0"/>
    <n v="0"/>
    <n v="0"/>
    <n v="0.18132587397169669"/>
    <n v="0"/>
    <n v="20.15861111111111"/>
    <n v="0"/>
    <n v="20.15861111111111"/>
    <n v="0"/>
    <n v="0"/>
    <n v="0"/>
    <n v="19639.825000000001"/>
    <s v="Tonelada métrica"/>
    <n v="974.2647889652892"/>
    <n v="0"/>
    <s v="Não Oficializado"/>
  </r>
  <r>
    <x v="36"/>
    <s v="FROTA 01"/>
    <x v="8"/>
    <x v="8"/>
    <d v="1901-09-09T00:00:00"/>
    <n v="90"/>
    <x v="7"/>
    <s v="CA1014KS117"/>
    <s v="09/09/2023"/>
    <s v="00:00:00"/>
    <s v="09/09/2023"/>
    <s v="23:59:59"/>
    <n v="24"/>
    <n v="0"/>
    <n v="0"/>
    <n v="0"/>
    <n v="0"/>
    <n v="0"/>
    <n v="0"/>
    <n v="24"/>
    <n v="5.1786111111111106"/>
    <n v="5.1786111111111106"/>
    <n v="0"/>
    <n v="18.82138888888889"/>
    <n v="18.82138888888889"/>
    <n v="16.393611111111113"/>
    <n v="2.4277777777777776"/>
    <n v="0"/>
    <n v="0"/>
    <n v="0"/>
    <n v="100"/>
    <n v="78.422453703703709"/>
    <n v="78.422453703703709"/>
    <n v="100"/>
    <n v="0"/>
    <n v="0"/>
    <n v="0"/>
    <n v="0.12899036261936034"/>
    <n v="0"/>
    <n v="18.82138888888889"/>
    <n v="0"/>
    <n v="18.82138888888889"/>
    <n v="0"/>
    <n v="0"/>
    <n v="0"/>
    <n v="14581.294"/>
    <s v="Tonelada métrica"/>
    <n v="774.71934117508101"/>
    <n v="0"/>
    <s v="Não Oficializado"/>
  </r>
  <r>
    <x v="36"/>
    <s v="FROTA 01"/>
    <x v="8"/>
    <x v="8"/>
    <d v="1901-09-09T00:00:00"/>
    <n v="90"/>
    <x v="8"/>
    <s v="CA1014KS118"/>
    <s v="09/09/2023"/>
    <s v="00:00:00"/>
    <s v="09/09/2023"/>
    <s v="23:59:59"/>
    <n v="24"/>
    <n v="20.990833333333335"/>
    <n v="0"/>
    <n v="0"/>
    <n v="20.990833333333335"/>
    <n v="20.990833333333335"/>
    <n v="0"/>
    <n v="3.0091666666666672"/>
    <n v="0.72555555555555551"/>
    <n v="0.72555555555555551"/>
    <n v="0"/>
    <n v="2.2836111111111115"/>
    <n v="2.2836111111111115"/>
    <n v="2.177777777777778"/>
    <n v="0.10583333333333333"/>
    <n v="0"/>
    <n v="0"/>
    <n v="0"/>
    <n v="12.538194444444448"/>
    <n v="75.888488876580823"/>
    <n v="9.5150462962962976"/>
    <n v="100"/>
    <n v="0"/>
    <n v="0"/>
    <n v="0"/>
    <n v="4.6344726918866312E-2"/>
    <n v="0"/>
    <n v="2.2836111111111115"/>
    <n v="0"/>
    <n v="2.2836111111111115"/>
    <n v="0"/>
    <n v="0"/>
    <n v="1"/>
    <n v="1591.461"/>
    <s v="Tonelada métrica"/>
    <n v="696.90543729473325"/>
    <n v="0"/>
    <s v="Não Oficializado"/>
  </r>
  <r>
    <x v="36"/>
    <s v="FROTA 02"/>
    <x v="8"/>
    <x v="8"/>
    <d v="1901-09-09T00:00:00"/>
    <n v="90"/>
    <x v="9"/>
    <s v="CA1014KS119"/>
    <s v="09/09/2023"/>
    <s v="00:00:00"/>
    <s v="09/09/2023"/>
    <s v="23:59:59"/>
    <n v="23.999999999999993"/>
    <n v="0"/>
    <n v="0"/>
    <n v="0"/>
    <n v="0"/>
    <n v="0"/>
    <n v="0"/>
    <n v="23.999999999999993"/>
    <n v="4.5758333333333328"/>
    <n v="4.5758333333333328"/>
    <n v="0"/>
    <n v="19.424166666666665"/>
    <n v="19.424166666666665"/>
    <n v="16.006666666666664"/>
    <n v="3.4174999999999995"/>
    <n v="0"/>
    <n v="0"/>
    <n v="0"/>
    <n v="100"/>
    <n v="80.9340277777778"/>
    <n v="80.9340277777778"/>
    <n v="100"/>
    <n v="0"/>
    <n v="0"/>
    <n v="0"/>
    <n v="0.17594062379338452"/>
    <n v="0"/>
    <n v="19.424166666666665"/>
    <n v="0"/>
    <n v="19.424166666666665"/>
    <n v="0"/>
    <n v="0"/>
    <n v="0"/>
    <n v="17633.195"/>
    <s v="Tonelada métrica"/>
    <n v="907.79673087648519"/>
    <n v="0"/>
    <s v="Não Oficializado"/>
  </r>
  <r>
    <x v="36"/>
    <s v="FROTA 02"/>
    <x v="8"/>
    <x v="8"/>
    <d v="1901-09-09T00:00:00"/>
    <n v="90"/>
    <x v="10"/>
    <s v="CA1014KS120"/>
    <s v="09/09/2023"/>
    <s v="00:00:00"/>
    <s v="09/09/2023"/>
    <s v="23:59:59"/>
    <n v="23.999999999999996"/>
    <n v="0"/>
    <n v="0"/>
    <n v="0"/>
    <n v="0"/>
    <n v="0"/>
    <n v="0"/>
    <n v="23.999999999999996"/>
    <n v="5.6866666666666665"/>
    <n v="5.6866666666666665"/>
    <n v="0"/>
    <n v="18.313333333333329"/>
    <n v="18.313333333333329"/>
    <n v="15.7325"/>
    <n v="2.5808333333333335"/>
    <n v="0"/>
    <n v="0"/>
    <n v="0"/>
    <n v="100"/>
    <n v="76.305555555555543"/>
    <n v="76.305555555555543"/>
    <n v="100"/>
    <n v="0"/>
    <n v="0"/>
    <n v="0"/>
    <n v="0.14092646523480165"/>
    <n v="0"/>
    <n v="18.313333333333329"/>
    <n v="0"/>
    <n v="18.313333333333329"/>
    <n v="0"/>
    <n v="0"/>
    <n v="0"/>
    <n v="14080.814"/>
    <s v="Tonelada métrica"/>
    <n v="768.88318165271221"/>
    <n v="0"/>
    <s v="Não Oficializado"/>
  </r>
  <r>
    <x v="36"/>
    <s v="FROTA 02"/>
    <x v="8"/>
    <x v="8"/>
    <d v="1901-09-09T00:00:00"/>
    <n v="90"/>
    <x v="11"/>
    <s v="CA1014KS121"/>
    <s v="09/09/2023"/>
    <s v="00:00:00"/>
    <s v="09/09/2023"/>
    <s v="23:59:59"/>
    <n v="24"/>
    <n v="0"/>
    <n v="0"/>
    <n v="0"/>
    <n v="0"/>
    <n v="0"/>
    <n v="0"/>
    <n v="24"/>
    <n v="3.5372222222222218"/>
    <n v="3.5372222222222218"/>
    <n v="0"/>
    <n v="20.462777777777774"/>
    <n v="20.462777777777774"/>
    <n v="16.734999999999999"/>
    <n v="3.7277777777777779"/>
    <n v="0"/>
    <n v="0"/>
    <n v="0"/>
    <n v="100"/>
    <n v="85.261574074074048"/>
    <n v="85.261574074074048"/>
    <n v="100"/>
    <n v="0"/>
    <n v="0"/>
    <n v="0"/>
    <n v="0.18217359433117045"/>
    <n v="0"/>
    <n v="20.462777777777774"/>
    <n v="0"/>
    <n v="20.462777777777774"/>
    <n v="0"/>
    <n v="0"/>
    <n v="0"/>
    <n v="19191.902999999998"/>
    <s v="Tonelada métrica"/>
    <n v="937.89334021122386"/>
    <n v="0"/>
    <s v="Não Oficializado"/>
  </r>
  <r>
    <x v="36"/>
    <s v="FROTA 02"/>
    <x v="8"/>
    <x v="8"/>
    <d v="1901-09-09T00:00:00"/>
    <n v="90"/>
    <x v="12"/>
    <s v="CA1014KS122"/>
    <s v="09/09/2023"/>
    <s v="00:00:00"/>
    <s v="09/09/2023"/>
    <s v="23:59:59"/>
    <n v="24"/>
    <n v="0"/>
    <n v="0"/>
    <n v="0"/>
    <n v="0"/>
    <n v="0"/>
    <n v="0"/>
    <n v="24"/>
    <n v="4.626666666666666"/>
    <n v="4.626666666666666"/>
    <n v="0"/>
    <n v="19.373333333333335"/>
    <n v="19.373333333333335"/>
    <n v="16.409444444444446"/>
    <n v="2.963888888888889"/>
    <n v="0"/>
    <n v="0"/>
    <n v="0"/>
    <n v="100"/>
    <n v="80.722222222222229"/>
    <n v="80.722222222222229"/>
    <n v="100"/>
    <n v="0"/>
    <n v="0"/>
    <n v="0"/>
    <n v="0.15298807065840789"/>
    <n v="0"/>
    <n v="19.373333333333335"/>
    <n v="0"/>
    <n v="19.373333333333335"/>
    <n v="0"/>
    <n v="0"/>
    <n v="0"/>
    <n v="19239.022000000001"/>
    <s v="Tonelada métrica"/>
    <n v="993.06720578114221"/>
    <n v="0"/>
    <s v="Não Oficializado"/>
  </r>
  <r>
    <x v="36"/>
    <s v="FROTA 02"/>
    <x v="8"/>
    <x v="8"/>
    <d v="1901-09-09T00:00:00"/>
    <n v="90"/>
    <x v="13"/>
    <s v="CA1014KS123"/>
    <s v="09/09/2023"/>
    <s v="00:00:00"/>
    <s v="09/09/2023"/>
    <s v="23:59:59"/>
    <n v="24"/>
    <n v="0"/>
    <n v="0"/>
    <n v="0"/>
    <n v="0"/>
    <n v="0"/>
    <n v="0"/>
    <n v="24"/>
    <n v="4.3761111111111122"/>
    <n v="4.3761111111111122"/>
    <n v="0"/>
    <n v="19.623888888888889"/>
    <n v="19.623888888888889"/>
    <n v="17.089722222222221"/>
    <n v="2.5341666666666662"/>
    <n v="0"/>
    <n v="0"/>
    <n v="0"/>
    <n v="100"/>
    <n v="81.766203703703695"/>
    <n v="81.766203703703695"/>
    <n v="100"/>
    <n v="0"/>
    <n v="0"/>
    <n v="0"/>
    <n v="0.12913682303315119"/>
    <n v="0"/>
    <n v="19.623888888888889"/>
    <n v="0"/>
    <n v="19.623888888888889"/>
    <n v="0"/>
    <n v="0"/>
    <n v="0"/>
    <n v="17363.510999999999"/>
    <s v="Tonelada métrica"/>
    <n v="884.81498740197628"/>
    <n v="0"/>
    <s v="Não Oficializado"/>
  </r>
  <r>
    <x v="36"/>
    <s v="FROTA 01"/>
    <x v="8"/>
    <x v="8"/>
    <d v="1901-09-10T00:00:00"/>
    <n v="90"/>
    <x v="0"/>
    <s v="CA1014KS110"/>
    <s v="10/09/2023"/>
    <s v="00:00:00"/>
    <s v="10/09/2023"/>
    <s v="23:59:59"/>
    <n v="23.999999999999996"/>
    <n v="1.4036111111111111"/>
    <n v="0"/>
    <n v="0"/>
    <n v="1.4036111111111111"/>
    <n v="0"/>
    <n v="1.4036111111111111"/>
    <n v="22.596388888888885"/>
    <n v="5.3349999999999991"/>
    <n v="5.3349999999999991"/>
    <n v="0"/>
    <n v="17.261388888888892"/>
    <n v="17.261388888888892"/>
    <n v="15.316944444444447"/>
    <n v="1.9444444444444446"/>
    <n v="0"/>
    <n v="0"/>
    <n v="0"/>
    <n v="94.151620370370367"/>
    <n v="76.390032822353646"/>
    <n v="71.922453703703724"/>
    <n v="100"/>
    <n v="0"/>
    <n v="0"/>
    <n v="0"/>
    <n v="0.1126470446243221"/>
    <n v="0"/>
    <n v="17.261388888888892"/>
    <n v="0"/>
    <n v="17.261388888888892"/>
    <n v="1.4036111111111111"/>
    <n v="1"/>
    <n v="1"/>
    <n v="12655.531000000001"/>
    <s v="Tonelada métrica"/>
    <n v="733.16991358362475"/>
    <n v="0"/>
    <s v="Não Oficializado"/>
  </r>
  <r>
    <x v="36"/>
    <s v="FROTA 01"/>
    <x v="8"/>
    <x v="8"/>
    <d v="1901-09-10T00:00:00"/>
    <n v="90"/>
    <x v="1"/>
    <s v="CA1014KS111"/>
    <s v="10/09/2023"/>
    <s v="00:00:00"/>
    <s v="10/09/2023"/>
    <s v="23:59:59"/>
    <n v="24"/>
    <n v="0"/>
    <n v="0"/>
    <n v="0"/>
    <n v="0"/>
    <n v="0"/>
    <n v="0"/>
    <n v="24"/>
    <n v="7.4425000000000017"/>
    <n v="7.4425000000000017"/>
    <n v="0"/>
    <n v="16.557500000000001"/>
    <n v="16.557500000000001"/>
    <n v="13.311111111111112"/>
    <n v="3.2463888888888888"/>
    <n v="0"/>
    <n v="0"/>
    <n v="0"/>
    <n v="100"/>
    <n v="68.989583333333343"/>
    <n v="68.989583333333343"/>
    <n v="100"/>
    <n v="0"/>
    <n v="0"/>
    <n v="0"/>
    <n v="0.19606757595584409"/>
    <n v="0"/>
    <n v="16.557500000000001"/>
    <n v="0"/>
    <n v="16.557500000000001"/>
    <n v="0"/>
    <n v="0"/>
    <n v="0"/>
    <n v="12058.852000000001"/>
    <s v="Tonelada métrica"/>
    <n v="728.30149479088027"/>
    <n v="0"/>
    <s v="Não Oficializado"/>
  </r>
  <r>
    <x v="36"/>
    <s v="FROTA 01"/>
    <x v="8"/>
    <x v="8"/>
    <d v="1901-09-10T00:00:00"/>
    <n v="90"/>
    <x v="2"/>
    <s v="CA1014KS112"/>
    <s v="10/09/2023"/>
    <s v="00:00:00"/>
    <s v="10/09/2023"/>
    <s v="23:59:59"/>
    <n v="24.000000000000004"/>
    <n v="5.0916666666666668"/>
    <n v="0"/>
    <n v="0"/>
    <n v="5.0916666666666668"/>
    <n v="5.0916666666666668"/>
    <n v="0"/>
    <n v="18.908333333333335"/>
    <n v="7.9630555555555569"/>
    <n v="7.9630555555555569"/>
    <n v="0"/>
    <n v="10.945277777777777"/>
    <n v="10.945277777777777"/>
    <n v="8.6463888888888878"/>
    <n v="2.2988888888888885"/>
    <n v="0"/>
    <n v="0"/>
    <n v="0"/>
    <n v="78.784722222222214"/>
    <n v="57.885999706184798"/>
    <n v="45.605324074074069"/>
    <n v="100"/>
    <n v="0"/>
    <n v="0"/>
    <n v="0"/>
    <n v="0.21003476892622386"/>
    <n v="0"/>
    <n v="10.945277777777777"/>
    <n v="0"/>
    <n v="5.4726388888888886"/>
    <n v="2.5458333333333334"/>
    <n v="2"/>
    <n v="1"/>
    <n v="5886.3389999999999"/>
    <s v="Tonelada métrica"/>
    <n v="537.79713219805581"/>
    <n v="0"/>
    <s v="Não Oficializado"/>
  </r>
  <r>
    <x v="36"/>
    <s v="FROTA 01"/>
    <x v="8"/>
    <x v="8"/>
    <d v="1901-09-10T00:00:00"/>
    <n v="90"/>
    <x v="3"/>
    <s v="CA1014KS113"/>
    <s v="10/09/2023"/>
    <s v="00:00:00"/>
    <s v="10/09/2023"/>
    <s v="23:59:59"/>
    <n v="24"/>
    <n v="15.044444444444444"/>
    <n v="0"/>
    <n v="0"/>
    <n v="15.044444444444444"/>
    <n v="15.044444444444444"/>
    <n v="0"/>
    <n v="8.9555555555555557"/>
    <n v="2.618611111111111"/>
    <n v="2.618611111111111"/>
    <n v="0"/>
    <n v="6.3369444444444438"/>
    <n v="6.3369444444444438"/>
    <n v="5.4733333333333327"/>
    <n v="0.86361111111111111"/>
    <n v="0"/>
    <n v="0"/>
    <n v="0"/>
    <n v="37.314814814814817"/>
    <n v="70.759925558312645"/>
    <n v="26.403935185185183"/>
    <n v="100"/>
    <n v="0"/>
    <n v="0"/>
    <n v="0"/>
    <n v="0.13628194450532594"/>
    <n v="0"/>
    <n v="6.3369444444444438"/>
    <n v="0"/>
    <n v="6.3369444444444438"/>
    <n v="15.044444444444444"/>
    <n v="1"/>
    <n v="1"/>
    <n v="4567.5590000000002"/>
    <s v="Tonelada métrica"/>
    <n v="720.78255380703922"/>
    <n v="0"/>
    <s v="Não Oficializado"/>
  </r>
  <r>
    <x v="36"/>
    <s v="FROTA 01"/>
    <x v="8"/>
    <x v="8"/>
    <d v="1901-09-10T00:00:00"/>
    <n v="90"/>
    <x v="4"/>
    <s v="CA1014KS114"/>
    <s v="10/09/2023"/>
    <s v="00:00:00"/>
    <s v="10/09/2023"/>
    <s v="23:59:59"/>
    <n v="24.000000000000004"/>
    <n v="0"/>
    <n v="0"/>
    <n v="0"/>
    <n v="0"/>
    <n v="0"/>
    <n v="0"/>
    <n v="24.000000000000004"/>
    <n v="6.0830555555555552"/>
    <n v="6.0830555555555552"/>
    <n v="0"/>
    <n v="17.916944444444447"/>
    <n v="17.916944444444447"/>
    <n v="14.56722222222222"/>
    <n v="3.3497222222222223"/>
    <n v="0"/>
    <n v="0"/>
    <n v="0"/>
    <n v="100"/>
    <n v="74.653935185185176"/>
    <n v="74.653935185185176"/>
    <n v="100"/>
    <n v="0"/>
    <n v="0"/>
    <n v="0"/>
    <n v="0.18695834173113593"/>
    <n v="0"/>
    <n v="17.916944444444447"/>
    <n v="0"/>
    <n v="17.916944444444447"/>
    <n v="0"/>
    <n v="0"/>
    <n v="0"/>
    <n v="12339.380999999999"/>
    <s v="Tonelada métrica"/>
    <n v="688.69895970605126"/>
    <n v="0"/>
    <s v="Não Oficializado"/>
  </r>
  <r>
    <x v="36"/>
    <s v="FROTA 01"/>
    <x v="8"/>
    <x v="8"/>
    <d v="1901-09-10T00:00:00"/>
    <n v="90"/>
    <x v="5"/>
    <s v="CA1014KS115"/>
    <s v="10/09/2023"/>
    <s v="00:00:00"/>
    <s v="10/09/2023"/>
    <s v="23:59:59"/>
    <n v="23.999999999999996"/>
    <n v="0"/>
    <n v="0"/>
    <n v="0"/>
    <n v="0"/>
    <n v="0"/>
    <n v="0"/>
    <n v="23.999999999999996"/>
    <n v="4.0138888888888893"/>
    <n v="4.0138888888888893"/>
    <n v="0"/>
    <n v="19.986111111111107"/>
    <n v="19.986111111111107"/>
    <n v="15.278888888888886"/>
    <n v="4.7072222222222226"/>
    <n v="0"/>
    <n v="0"/>
    <n v="0"/>
    <n v="100"/>
    <n v="83.275462962962948"/>
    <n v="83.275462962962948"/>
    <n v="100"/>
    <n v="0"/>
    <n v="0"/>
    <n v="0"/>
    <n v="0.23552466990965956"/>
    <n v="0"/>
    <n v="19.986111111111107"/>
    <n v="0"/>
    <n v="19.986111111111107"/>
    <n v="0"/>
    <n v="0"/>
    <n v="0"/>
    <n v="17976.870999999999"/>
    <s v="Tonelada métrica"/>
    <n v="899.46818068102846"/>
    <n v="0"/>
    <s v="Não Oficializado"/>
  </r>
  <r>
    <x v="36"/>
    <s v="FROTA 01"/>
    <x v="8"/>
    <x v="8"/>
    <d v="1901-09-10T00:00:00"/>
    <n v="90"/>
    <x v="6"/>
    <s v="CA1014KS116"/>
    <s v="10/09/2023"/>
    <s v="00:00:00"/>
    <s v="10/09/2023"/>
    <s v="23:59:59"/>
    <n v="23.999999999999996"/>
    <n v="0"/>
    <n v="0"/>
    <n v="0"/>
    <n v="0"/>
    <n v="0"/>
    <n v="0"/>
    <n v="23.999999999999996"/>
    <n v="7.5972222222222214"/>
    <n v="7.5972222222222214"/>
    <n v="0"/>
    <n v="16.402777777777779"/>
    <n v="16.294444444444448"/>
    <n v="13.064444444444444"/>
    <n v="3.23"/>
    <n v="0.10833333333333334"/>
    <n v="0"/>
    <n v="0.10833333333333334"/>
    <n v="100"/>
    <n v="68.344907407407419"/>
    <n v="68.344907407407419"/>
    <n v="100"/>
    <n v="0"/>
    <n v="0"/>
    <n v="0"/>
    <n v="0.19691786621507196"/>
    <n v="0"/>
    <n v="16.402777777777779"/>
    <n v="0"/>
    <n v="16.402777777777779"/>
    <n v="0"/>
    <n v="0"/>
    <n v="0"/>
    <n v="10069.529"/>
    <s v="Tonelada métrica"/>
    <n v="613.89169178662178"/>
    <n v="0"/>
    <s v="Não Oficializado"/>
  </r>
  <r>
    <x v="36"/>
    <s v="FROTA 01"/>
    <x v="8"/>
    <x v="8"/>
    <d v="1901-09-10T00:00:00"/>
    <n v="90"/>
    <x v="7"/>
    <s v="CA1014KS117"/>
    <s v="10/09/2023"/>
    <s v="00:00:00"/>
    <s v="10/09/2023"/>
    <s v="23:59:59"/>
    <n v="24"/>
    <n v="0.90722222222222226"/>
    <n v="0.90722222222222226"/>
    <n v="0"/>
    <n v="0"/>
    <n v="0"/>
    <n v="0"/>
    <n v="23.092777777777776"/>
    <n v="5.9672222222222233"/>
    <n v="5.9672222222222233"/>
    <n v="0"/>
    <n v="17.125555555555554"/>
    <n v="17.125555555555554"/>
    <n v="15.40111111111111"/>
    <n v="1.7244444444444444"/>
    <n v="0"/>
    <n v="0"/>
    <n v="0"/>
    <n v="96.219907407407405"/>
    <n v="74.159790218201934"/>
    <n v="71.356481481481467"/>
    <n v="94.969037863150433"/>
    <n v="0"/>
    <n v="0"/>
    <n v="1"/>
    <n v="0.10069421916563941"/>
    <n v="0"/>
    <n v="17.125555555555554"/>
    <n v="0.90722222222222226"/>
    <n v="17.125555555555554"/>
    <n v="0.90722222222222226"/>
    <n v="1"/>
    <n v="0"/>
    <n v="13301.249"/>
    <s v="Tonelada métrica"/>
    <n v="776.69007331473404"/>
    <n v="0"/>
    <s v="Não Oficializado"/>
  </r>
  <r>
    <x v="36"/>
    <s v="FROTA 01"/>
    <x v="8"/>
    <x v="8"/>
    <d v="1901-09-10T00:00:00"/>
    <n v="90"/>
    <x v="8"/>
    <s v="CA1014KS118"/>
    <s v="10/09/2023"/>
    <s v="00:00:00"/>
    <s v="10/09/2023"/>
    <s v="23:59:59"/>
    <n v="24"/>
    <n v="0"/>
    <n v="0"/>
    <n v="0"/>
    <n v="0"/>
    <n v="0"/>
    <n v="0"/>
    <n v="24"/>
    <n v="4.7136111111111108"/>
    <n v="4.7136111111111108"/>
    <n v="0"/>
    <n v="19.28638888888889"/>
    <n v="19.28638888888889"/>
    <n v="15.701666666666668"/>
    <n v="3.5847222222222221"/>
    <n v="0"/>
    <n v="0"/>
    <n v="0"/>
    <n v="100"/>
    <n v="80.359953703703709"/>
    <n v="80.359953703703709"/>
    <n v="100"/>
    <n v="0"/>
    <n v="0"/>
    <n v="0"/>
    <n v="0.18586798404171045"/>
    <n v="0"/>
    <n v="19.28638888888889"/>
    <n v="0"/>
    <n v="19.28638888888889"/>
    <n v="0"/>
    <n v="0"/>
    <n v="0"/>
    <n v="13342.519"/>
    <s v="Tonelada métrica"/>
    <n v="691.81011939911605"/>
    <n v="0"/>
    <s v="Não Oficializado"/>
  </r>
  <r>
    <x v="36"/>
    <s v="FROTA 02"/>
    <x v="8"/>
    <x v="8"/>
    <d v="1901-09-10T00:00:00"/>
    <n v="90"/>
    <x v="9"/>
    <s v="CA1014KS119"/>
    <s v="10/09/2023"/>
    <s v="00:00:00"/>
    <s v="10/09/2023"/>
    <s v="23:59:59"/>
    <n v="23.999999999999996"/>
    <n v="4.1944444444444444E-2"/>
    <n v="4.1944444444444444E-2"/>
    <n v="0"/>
    <n v="0"/>
    <n v="0"/>
    <n v="0"/>
    <n v="23.95805555555555"/>
    <n v="6.5905555555555555"/>
    <n v="6.5905555555555555"/>
    <n v="0"/>
    <n v="17.367500000000003"/>
    <n v="17.367500000000003"/>
    <n v="13.806944444444444"/>
    <n v="3.5605555555555557"/>
    <n v="0"/>
    <n v="0"/>
    <n v="0"/>
    <n v="99.825231481481467"/>
    <n v="72.491275261162485"/>
    <n v="72.364583333333357"/>
    <n v="99.759070747040241"/>
    <n v="0"/>
    <n v="0"/>
    <n v="1"/>
    <n v="0.20501255537962026"/>
    <n v="0"/>
    <n v="17.367500000000003"/>
    <n v="4.1944444444444444E-2"/>
    <n v="17.367500000000003"/>
    <n v="4.1944444444444444E-2"/>
    <n v="1"/>
    <n v="0"/>
    <n v="10754.5"/>
    <s v="Tonelada métrica"/>
    <n v="619.23132287318231"/>
    <n v="0"/>
    <s v="Não Oficializado"/>
  </r>
  <r>
    <x v="36"/>
    <s v="FROTA 02"/>
    <x v="8"/>
    <x v="8"/>
    <d v="1901-09-10T00:00:00"/>
    <n v="90"/>
    <x v="10"/>
    <s v="CA1014KS120"/>
    <s v="10/09/2023"/>
    <s v="00:00:00"/>
    <s v="10/09/2023"/>
    <s v="23:59:59"/>
    <n v="24"/>
    <n v="0"/>
    <n v="0"/>
    <n v="0"/>
    <n v="0"/>
    <n v="0"/>
    <n v="0"/>
    <n v="24"/>
    <n v="7.314166666666666"/>
    <n v="7.314166666666666"/>
    <n v="0"/>
    <n v="16.685833333333335"/>
    <n v="16.685833333333335"/>
    <n v="13.740833333333331"/>
    <n v="2.9449999999999998"/>
    <n v="0"/>
    <n v="0"/>
    <n v="0"/>
    <n v="100"/>
    <n v="69.524305555555571"/>
    <n v="69.524305555555571"/>
    <n v="100"/>
    <n v="0"/>
    <n v="0"/>
    <n v="0"/>
    <n v="0.17649702841732007"/>
    <n v="0"/>
    <n v="16.685833333333335"/>
    <n v="0"/>
    <n v="16.685833333333335"/>
    <n v="0"/>
    <n v="0"/>
    <n v="0"/>
    <n v="9670.1329999999998"/>
    <s v="Tonelada métrica"/>
    <n v="579.54150726664341"/>
    <n v="0"/>
    <s v="Não Oficializado"/>
  </r>
  <r>
    <x v="36"/>
    <s v="FROTA 02"/>
    <x v="8"/>
    <x v="8"/>
    <d v="1901-09-10T00:00:00"/>
    <n v="90"/>
    <x v="11"/>
    <s v="CA1014KS121"/>
    <s v="10/09/2023"/>
    <s v="00:00:00"/>
    <s v="10/09/2023"/>
    <s v="23:59:59"/>
    <n v="24.000000000000004"/>
    <n v="0"/>
    <n v="0"/>
    <n v="0"/>
    <n v="0"/>
    <n v="0"/>
    <n v="0"/>
    <n v="24.000000000000004"/>
    <n v="6.3166666666666664"/>
    <n v="6.3166666666666664"/>
    <n v="0"/>
    <n v="17.683333333333334"/>
    <n v="17.683333333333334"/>
    <n v="14.412222222222223"/>
    <n v="3.2711111111111113"/>
    <n v="0"/>
    <n v="0"/>
    <n v="0"/>
    <n v="100"/>
    <n v="73.680555555555543"/>
    <n v="73.680555555555543"/>
    <n v="100"/>
    <n v="0"/>
    <n v="0"/>
    <n v="0"/>
    <n v="0.18498272070373861"/>
    <n v="0"/>
    <n v="17.683333333333334"/>
    <n v="0"/>
    <n v="17.683333333333334"/>
    <n v="0"/>
    <n v="0"/>
    <n v="0"/>
    <n v="12722.636"/>
    <s v="Tonelada métrica"/>
    <n v="719.47046182846384"/>
    <n v="0"/>
    <s v="Não Oficializado"/>
  </r>
  <r>
    <x v="36"/>
    <s v="FROTA 02"/>
    <x v="8"/>
    <x v="8"/>
    <d v="1901-09-10T00:00:00"/>
    <n v="90"/>
    <x v="12"/>
    <s v="CA1014KS122"/>
    <s v="10/09/2023"/>
    <s v="00:00:00"/>
    <s v="10/09/2023"/>
    <s v="23:59:59"/>
    <n v="23.999999999999996"/>
    <n v="0"/>
    <n v="0"/>
    <n v="0"/>
    <n v="0"/>
    <n v="0"/>
    <n v="0"/>
    <n v="23.999999999999996"/>
    <n v="7.1886111111111113"/>
    <n v="7.1886111111111113"/>
    <n v="0"/>
    <n v="16.811388888888892"/>
    <n v="16.811388888888892"/>
    <n v="13.734166666666669"/>
    <n v="3.0772222222222223"/>
    <n v="0"/>
    <n v="0"/>
    <n v="0"/>
    <n v="100"/>
    <n v="70.047453703703738"/>
    <n v="70.047453703703738"/>
    <n v="100"/>
    <n v="0"/>
    <n v="0"/>
    <n v="0"/>
    <n v="0.18304390211662064"/>
    <n v="0"/>
    <n v="16.811388888888892"/>
    <n v="0"/>
    <n v="16.811388888888892"/>
    <n v="0"/>
    <n v="0"/>
    <n v="0"/>
    <n v="13461.49"/>
    <s v="Tonelada métrica"/>
    <n v="800.73633945242148"/>
    <n v="0"/>
    <s v="Não Oficializado"/>
  </r>
  <r>
    <x v="36"/>
    <s v="FROTA 02"/>
    <x v="8"/>
    <x v="8"/>
    <d v="1901-09-10T00:00:00"/>
    <n v="90"/>
    <x v="13"/>
    <s v="CA1014KS123"/>
    <s v="10/09/2023"/>
    <s v="00:00:00"/>
    <s v="10/09/2023"/>
    <s v="23:59:59"/>
    <n v="24.000000000000004"/>
    <n v="3.8311111111111114"/>
    <n v="0"/>
    <n v="0"/>
    <n v="3.8311111111111114"/>
    <n v="3.8311111111111114"/>
    <n v="0"/>
    <n v="20.168888888888894"/>
    <n v="6.5297222222222224"/>
    <n v="6.5297222222222224"/>
    <n v="0"/>
    <n v="13.639166666666668"/>
    <n v="13.639166666666668"/>
    <n v="11.576111111111111"/>
    <n v="2.0630555555555556"/>
    <n v="0"/>
    <n v="0"/>
    <n v="0"/>
    <n v="84.037037037037038"/>
    <n v="67.624779638607308"/>
    <n v="56.829861111111114"/>
    <n v="100"/>
    <n v="0"/>
    <n v="0"/>
    <n v="0"/>
    <n v="0.15125964847966436"/>
    <n v="0"/>
    <n v="13.639166666666668"/>
    <n v="0"/>
    <n v="4.546388888888889"/>
    <n v="1.2770370370370372"/>
    <n v="3"/>
    <n v="1"/>
    <n v="8912.2000000000007"/>
    <s v="Tonelada métrica"/>
    <n v="653.42701777967898"/>
    <n v="0"/>
    <s v="Não Oficializado"/>
  </r>
  <r>
    <x v="37"/>
    <s v="FROTA 01"/>
    <x v="8"/>
    <x v="8"/>
    <d v="1901-09-11T00:00:00"/>
    <n v="90"/>
    <x v="0"/>
    <s v="CA1014KS110"/>
    <s v="11/09/2023"/>
    <s v="00:00:00"/>
    <s v="11/09/2023"/>
    <s v="23:59:59"/>
    <n v="24"/>
    <n v="6.408611111111111"/>
    <n v="6.408611111111111"/>
    <n v="0"/>
    <n v="0"/>
    <n v="0"/>
    <n v="0"/>
    <n v="17.59138888888889"/>
    <n v="4.9186111111111108"/>
    <n v="4.9186111111111108"/>
    <n v="0"/>
    <n v="12.672777777777776"/>
    <n v="12.672777777777776"/>
    <n v="11.701388888888888"/>
    <n v="0.97138888888888886"/>
    <n v="0"/>
    <n v="0"/>
    <n v="0"/>
    <n v="73.297453703703709"/>
    <n v="72.039665871875442"/>
    <n v="52.803240740740733"/>
    <n v="66.414336249690649"/>
    <n v="0"/>
    <n v="0"/>
    <n v="1"/>
    <n v="7.6651615448687038E-2"/>
    <n v="0"/>
    <n v="12.672777777777776"/>
    <n v="6.408611111111111"/>
    <n v="12.672777777777776"/>
    <n v="6.408611111111111"/>
    <n v="1"/>
    <n v="0"/>
    <n v="8420.2659999999996"/>
    <s v="Tonelada métrica"/>
    <n v="664.4372802595243"/>
    <n v="0"/>
    <s v="Não Oficializado"/>
  </r>
  <r>
    <x v="37"/>
    <s v="FROTA 01"/>
    <x v="8"/>
    <x v="8"/>
    <d v="1901-09-11T00:00:00"/>
    <n v="90"/>
    <x v="1"/>
    <s v="CA1014KS111"/>
    <s v="11/09/2023"/>
    <s v="00:00:00"/>
    <s v="11/09/2023"/>
    <s v="23:59:59"/>
    <n v="24"/>
    <n v="2.0008333333333335"/>
    <n v="0"/>
    <n v="0"/>
    <n v="2.0008333333333335"/>
    <n v="2.0008333333333335"/>
    <n v="0"/>
    <n v="21.999166666666664"/>
    <n v="4.7255555555555562"/>
    <n v="4.7255555555555562"/>
    <n v="0"/>
    <n v="17.273611111111109"/>
    <n v="17.214166666666664"/>
    <n v="15.079444444444446"/>
    <n v="2.134722222222222"/>
    <n v="5.9444444444444446E-2"/>
    <n v="0"/>
    <n v="5.9444444444444446E-2"/>
    <n v="91.663194444444429"/>
    <n v="78.519388360670234"/>
    <n v="71.973379629629619"/>
    <n v="100"/>
    <n v="0"/>
    <n v="0"/>
    <n v="0"/>
    <n v="0.12358285760231567"/>
    <n v="0"/>
    <n v="17.273611111111109"/>
    <n v="0"/>
    <n v="8.6368055555555543"/>
    <n v="1.0004166666666667"/>
    <n v="2"/>
    <n v="1"/>
    <n v="9724.86"/>
    <s v="Tonelada métrica"/>
    <n v="562.98940258904918"/>
    <n v="0"/>
    <s v="Não Oficializado"/>
  </r>
  <r>
    <x v="37"/>
    <s v="FROTA 01"/>
    <x v="8"/>
    <x v="8"/>
    <d v="1901-09-11T00:00:00"/>
    <n v="90"/>
    <x v="2"/>
    <s v="CA1014KS112"/>
    <s v="11/09/2023"/>
    <s v="00:00:00"/>
    <s v="11/09/2023"/>
    <s v="23:59:59"/>
    <n v="24.000000000000004"/>
    <n v="0"/>
    <n v="0"/>
    <n v="0"/>
    <n v="0"/>
    <n v="0"/>
    <n v="0"/>
    <n v="24.000000000000004"/>
    <n v="4.6616666666666671"/>
    <n v="4.6616666666666671"/>
    <n v="0"/>
    <n v="19.338333333333335"/>
    <n v="19.338333333333335"/>
    <n v="16.646944444444443"/>
    <n v="2.6913888888888891"/>
    <n v="0"/>
    <n v="0"/>
    <n v="0"/>
    <n v="100"/>
    <n v="80.576388888888886"/>
    <n v="80.576388888888886"/>
    <n v="100"/>
    <n v="0"/>
    <n v="0"/>
    <n v="0"/>
    <n v="0.13917377689677957"/>
    <n v="0"/>
    <n v="19.338333333333335"/>
    <n v="0"/>
    <n v="19.338333333333335"/>
    <n v="0"/>
    <n v="0"/>
    <n v="0"/>
    <n v="13637.93"/>
    <s v="Tonelada métrica"/>
    <n v="705.2277859174352"/>
    <n v="0"/>
    <s v="Não Oficializado"/>
  </r>
  <r>
    <x v="37"/>
    <s v="FROTA 01"/>
    <x v="8"/>
    <x v="8"/>
    <d v="1901-09-11T00:00:00"/>
    <n v="90"/>
    <x v="3"/>
    <s v="CA1014KS113"/>
    <s v="11/09/2023"/>
    <s v="00:00:00"/>
    <s v="11/09/2023"/>
    <s v="23:59:59"/>
    <n v="24.000000000000007"/>
    <n v="2.2966666666666669"/>
    <n v="0"/>
    <n v="0"/>
    <n v="2.2966666666666669"/>
    <n v="2.2966666666666669"/>
    <n v="0"/>
    <n v="21.70333333333334"/>
    <n v="5.6452777777777783"/>
    <n v="5.6452777777777783"/>
    <n v="0"/>
    <n v="16.058055555555555"/>
    <n v="16.058055555555555"/>
    <n v="13.333611111111111"/>
    <n v="2.724444444444444"/>
    <n v="0"/>
    <n v="0"/>
    <n v="0"/>
    <n v="90.430555555555557"/>
    <n v="73.988890595402623"/>
    <n v="66.908564814814795"/>
    <n v="100"/>
    <n v="0"/>
    <n v="0"/>
    <n v="0"/>
    <n v="0.1696621633309692"/>
    <n v="0"/>
    <n v="16.058055555555555"/>
    <n v="0"/>
    <n v="16.058055555555555"/>
    <n v="0"/>
    <n v="0"/>
    <n v="1"/>
    <n v="12458.06"/>
    <s v="Tonelada métrica"/>
    <n v="775.81373142590269"/>
    <n v="0"/>
    <s v="Não Oficializado"/>
  </r>
  <r>
    <x v="37"/>
    <s v="FROTA 01"/>
    <x v="8"/>
    <x v="8"/>
    <d v="1901-09-11T00:00:00"/>
    <n v="90"/>
    <x v="4"/>
    <s v="CA1014KS114"/>
    <s v="11/09/2023"/>
    <s v="00:00:00"/>
    <s v="11/09/2023"/>
    <s v="23:59:59"/>
    <n v="23.999999999999996"/>
    <n v="0"/>
    <n v="0"/>
    <n v="0"/>
    <n v="0"/>
    <n v="0"/>
    <n v="0"/>
    <n v="23.999999999999996"/>
    <n v="3.6508333333333334"/>
    <n v="3.6508333333333334"/>
    <n v="0"/>
    <n v="20.349166666666665"/>
    <n v="20.349166666666665"/>
    <n v="16.845277777777778"/>
    <n v="3.5038888888888886"/>
    <n v="0"/>
    <n v="0"/>
    <n v="0"/>
    <n v="100"/>
    <n v="84.788194444444457"/>
    <n v="84.788194444444457"/>
    <n v="100"/>
    <n v="0"/>
    <n v="0"/>
    <n v="0"/>
    <n v="0.17218832330016243"/>
    <n v="0"/>
    <n v="20.349166666666665"/>
    <n v="0"/>
    <n v="20.349166666666665"/>
    <n v="0"/>
    <n v="0"/>
    <n v="0"/>
    <n v="13704.627"/>
    <s v="Tonelada métrica"/>
    <n v="673.47362299848476"/>
    <n v="0"/>
    <s v="Não Oficializado"/>
  </r>
  <r>
    <x v="37"/>
    <s v="FROTA 01"/>
    <x v="8"/>
    <x v="8"/>
    <d v="1901-09-11T00:00:00"/>
    <n v="90"/>
    <x v="5"/>
    <s v="CA1014KS115"/>
    <s v="11/09/2023"/>
    <s v="00:00:00"/>
    <s v="11/09/2023"/>
    <s v="23:59:59"/>
    <n v="24"/>
    <n v="0"/>
    <n v="0"/>
    <n v="0"/>
    <n v="0"/>
    <n v="0"/>
    <n v="0"/>
    <n v="24"/>
    <n v="4.6030555555555557"/>
    <n v="4.6030555555555557"/>
    <n v="0"/>
    <n v="19.396944444444447"/>
    <n v="19.396944444444447"/>
    <n v="16.15861111111111"/>
    <n v="3.2383333333333333"/>
    <n v="0"/>
    <n v="0"/>
    <n v="0"/>
    <n v="100"/>
    <n v="80.820601851851862"/>
    <n v="80.820601851851862"/>
    <n v="100"/>
    <n v="0"/>
    <n v="0"/>
    <n v="0"/>
    <n v="0.16695069383780375"/>
    <n v="0"/>
    <n v="19.396944444444447"/>
    <n v="0"/>
    <n v="19.396944444444447"/>
    <n v="0"/>
    <n v="0"/>
    <n v="0"/>
    <n v="13312.21"/>
    <s v="Tonelada métrica"/>
    <n v="686.30448667459052"/>
    <n v="0"/>
    <s v="Não Oficializado"/>
  </r>
  <r>
    <x v="37"/>
    <s v="FROTA 01"/>
    <x v="8"/>
    <x v="8"/>
    <d v="1901-09-11T00:00:00"/>
    <n v="90"/>
    <x v="6"/>
    <s v="CA1014KS116"/>
    <s v="11/09/2023"/>
    <s v="00:00:00"/>
    <s v="11/09/2023"/>
    <s v="23:59:59"/>
    <n v="24.000000000000004"/>
    <n v="0"/>
    <n v="0"/>
    <n v="0"/>
    <n v="0"/>
    <n v="0"/>
    <n v="0"/>
    <n v="24.000000000000004"/>
    <n v="4.2777777777777777"/>
    <n v="4.2777777777777777"/>
    <n v="0"/>
    <n v="19.722222222222221"/>
    <n v="19.722222222222221"/>
    <n v="16.98"/>
    <n v="2.7422222222222223"/>
    <n v="0"/>
    <n v="0"/>
    <n v="0"/>
    <n v="100"/>
    <n v="82.17592592592591"/>
    <n v="82.17592592592591"/>
    <n v="100"/>
    <n v="0"/>
    <n v="0"/>
    <n v="0"/>
    <n v="0.13904225352112679"/>
    <n v="0"/>
    <n v="19.722222222222221"/>
    <n v="0"/>
    <n v="19.722222222222221"/>
    <n v="0"/>
    <n v="0"/>
    <n v="0"/>
    <n v="14622.859"/>
    <s v="Tonelada métrica"/>
    <n v="741.44073802816911"/>
    <n v="0"/>
    <s v="Não Oficializado"/>
  </r>
  <r>
    <x v="37"/>
    <s v="FROTA 01"/>
    <x v="8"/>
    <x v="8"/>
    <d v="1901-09-11T00:00:00"/>
    <n v="90"/>
    <x v="7"/>
    <s v="CA1014KS117"/>
    <s v="11/09/2023"/>
    <s v="00:00:00"/>
    <s v="11/09/2023"/>
    <s v="23:59:59"/>
    <n v="24.000000000000004"/>
    <n v="0"/>
    <n v="0"/>
    <n v="0"/>
    <n v="0"/>
    <n v="0"/>
    <n v="0"/>
    <n v="24.000000000000004"/>
    <n v="5.1163888888888875"/>
    <n v="5.1163888888888875"/>
    <n v="0"/>
    <n v="18.883611111111112"/>
    <n v="18.883611111111112"/>
    <n v="16.489444444444445"/>
    <n v="2.3941666666666661"/>
    <n v="0"/>
    <n v="0"/>
    <n v="0"/>
    <n v="100"/>
    <n v="78.681712962962962"/>
    <n v="78.681712962962962"/>
    <n v="100"/>
    <n v="0"/>
    <n v="0"/>
    <n v="0"/>
    <n v="0.12678542533943304"/>
    <n v="0"/>
    <n v="18.883611111111112"/>
    <n v="0"/>
    <n v="18.883611111111112"/>
    <n v="0"/>
    <n v="0"/>
    <n v="0"/>
    <n v="12778.424999999999"/>
    <s v="Tonelada métrica"/>
    <n v="676.69392918609606"/>
    <n v="0"/>
    <s v="Não Oficializado"/>
  </r>
  <r>
    <x v="37"/>
    <s v="FROTA 01"/>
    <x v="8"/>
    <x v="8"/>
    <d v="1901-09-11T00:00:00"/>
    <n v="90"/>
    <x v="8"/>
    <s v="CA1014KS118"/>
    <s v="11/09/2023"/>
    <s v="00:00:00"/>
    <s v="11/09/2023"/>
    <s v="23:59:59"/>
    <n v="23.999999999999996"/>
    <n v="1.9061111111111111"/>
    <n v="1.9061111111111111"/>
    <n v="0"/>
    <n v="0"/>
    <n v="0"/>
    <n v="0"/>
    <n v="22.093888888888884"/>
    <n v="5.7452777777777779"/>
    <n v="5.7452777777777779"/>
    <n v="0"/>
    <n v="16.348611111111111"/>
    <n v="16.348611111111111"/>
    <n v="14.737777777777778"/>
    <n v="1.6108333333333331"/>
    <n v="0"/>
    <n v="0"/>
    <n v="0"/>
    <n v="92.057870370370367"/>
    <n v="73.996077346677083"/>
    <n v="68.119212962962976"/>
    <n v="89.558257376325756"/>
    <n v="0"/>
    <n v="0"/>
    <n v="1"/>
    <n v="9.8530286296831179E-2"/>
    <n v="0"/>
    <n v="16.348611111111111"/>
    <n v="1.9061111111111111"/>
    <n v="16.348611111111111"/>
    <n v="1.9061111111111111"/>
    <n v="1"/>
    <n v="0"/>
    <n v="10450.36"/>
    <s v="Tonelada métrica"/>
    <n v="639.22004927363866"/>
    <n v="0"/>
    <s v="Não Oficializado"/>
  </r>
  <r>
    <x v="37"/>
    <s v="FROTA 02"/>
    <x v="8"/>
    <x v="8"/>
    <d v="1901-09-11T00:00:00"/>
    <n v="90"/>
    <x v="9"/>
    <s v="CA1014KS119"/>
    <s v="11/09/2023"/>
    <s v="00:00:00"/>
    <s v="11/09/2023"/>
    <s v="23:59:59"/>
    <n v="24.000000000000004"/>
    <n v="3.1194444444444445"/>
    <n v="3.1194444444444445"/>
    <n v="0"/>
    <n v="0"/>
    <n v="0"/>
    <n v="0"/>
    <n v="20.88055555555556"/>
    <n v="4.4605555555555556"/>
    <n v="4.4605555555555556"/>
    <n v="0"/>
    <n v="16.420000000000005"/>
    <n v="16.420000000000005"/>
    <n v="14.173888888888889"/>
    <n v="2.2461111111111109"/>
    <n v="0"/>
    <n v="0"/>
    <n v="0"/>
    <n v="87.002314814814824"/>
    <n v="78.637754423307186"/>
    <n v="68.416666666666686"/>
    <n v="84.035142589064861"/>
    <n v="0"/>
    <n v="0"/>
    <n v="0"/>
    <n v="0.13679117607254021"/>
    <n v="0"/>
    <n v="16.420000000000005"/>
    <n v="0"/>
    <n v="16.420000000000005"/>
    <n v="0"/>
    <n v="0"/>
    <n v="0"/>
    <n v="11056.797"/>
    <s v="Tonelada métrica"/>
    <n v="673.37375152253344"/>
    <n v="0"/>
    <s v="Não Oficializado"/>
  </r>
  <r>
    <x v="37"/>
    <s v="FROTA 02"/>
    <x v="8"/>
    <x v="8"/>
    <d v="1901-09-11T00:00:00"/>
    <n v="90"/>
    <x v="10"/>
    <s v="CA1014KS120"/>
    <s v="11/09/2023"/>
    <s v="00:00:00"/>
    <s v="11/09/2023"/>
    <s v="23:59:59"/>
    <n v="24.000000000000004"/>
    <n v="0"/>
    <n v="0"/>
    <n v="0"/>
    <n v="0"/>
    <n v="0"/>
    <n v="0"/>
    <n v="24.000000000000004"/>
    <n v="5.6825000000000001"/>
    <n v="5.6825000000000001"/>
    <n v="0"/>
    <n v="18.317499999999999"/>
    <n v="18.317499999999999"/>
    <n v="15.973888888888888"/>
    <n v="2.3436111111111115"/>
    <n v="0"/>
    <n v="0"/>
    <n v="0"/>
    <n v="100"/>
    <n v="76.322916666666657"/>
    <n v="76.322916666666657"/>
    <n v="100"/>
    <n v="0"/>
    <n v="0"/>
    <n v="0"/>
    <n v="0.12794383027766407"/>
    <n v="0"/>
    <n v="18.317499999999999"/>
    <n v="0"/>
    <n v="18.317499999999999"/>
    <n v="0"/>
    <n v="0"/>
    <n v="0"/>
    <n v="14110.971"/>
    <s v="Tonelada métrica"/>
    <n v="770.35463354715432"/>
    <n v="0"/>
    <s v="Não Oficializado"/>
  </r>
  <r>
    <x v="37"/>
    <s v="FROTA 02"/>
    <x v="8"/>
    <x v="8"/>
    <d v="1901-09-11T00:00:00"/>
    <n v="90"/>
    <x v="11"/>
    <s v="CA1014KS121"/>
    <s v="11/09/2023"/>
    <s v="00:00:00"/>
    <s v="11/09/2023"/>
    <s v="23:59:59"/>
    <n v="23.999999999999996"/>
    <n v="4.153888888888889"/>
    <n v="0"/>
    <n v="0"/>
    <n v="4.153888888888889"/>
    <n v="4.153888888888889"/>
    <n v="0"/>
    <n v="19.846111111111107"/>
    <n v="5.8633333333333333"/>
    <n v="5.8633333333333333"/>
    <n v="0"/>
    <n v="13.982777777777775"/>
    <n v="13.982777777777775"/>
    <n v="11.403888888888888"/>
    <n v="2.5788888888888888"/>
    <n v="0"/>
    <n v="0"/>
    <n v="0"/>
    <n v="82.692129629629619"/>
    <n v="70.456008733868941"/>
    <n v="58.261574074074076"/>
    <n v="100"/>
    <n v="0"/>
    <n v="0"/>
    <n v="0"/>
    <n v="0.18443323135603323"/>
    <n v="0"/>
    <n v="13.982777777777775"/>
    <n v="0"/>
    <n v="2.796555555555555"/>
    <n v="0.83077777777777784"/>
    <n v="5"/>
    <n v="1"/>
    <n v="9938.9770000000008"/>
    <s v="Tonelada métrica"/>
    <n v="710.80132702928199"/>
    <n v="0"/>
    <s v="Não Oficializado"/>
  </r>
  <r>
    <x v="37"/>
    <s v="FROTA 02"/>
    <x v="8"/>
    <x v="8"/>
    <d v="1901-09-11T00:00:00"/>
    <n v="90"/>
    <x v="12"/>
    <s v="CA1014KS122"/>
    <s v="11/09/2023"/>
    <s v="00:00:00"/>
    <s v="11/09/2023"/>
    <s v="23:59:59"/>
    <n v="24"/>
    <n v="0"/>
    <n v="0"/>
    <n v="0"/>
    <n v="0"/>
    <n v="0"/>
    <n v="0"/>
    <n v="24"/>
    <n v="6.1427777777777779"/>
    <n v="6.1427777777777779"/>
    <n v="0"/>
    <n v="17.857222222222219"/>
    <n v="17.857222222222219"/>
    <n v="14.073333333333331"/>
    <n v="3.7838888888888889"/>
    <n v="0"/>
    <n v="0"/>
    <n v="0"/>
    <n v="100"/>
    <n v="74.405092592592581"/>
    <n v="74.405092592592581"/>
    <n v="100"/>
    <n v="0"/>
    <n v="0"/>
    <n v="0"/>
    <n v="0.2118968360140622"/>
    <n v="0"/>
    <n v="17.857222222222219"/>
    <n v="0"/>
    <n v="17.857222222222219"/>
    <n v="0"/>
    <n v="0"/>
    <n v="0"/>
    <n v="11361.228999999999"/>
    <s v="Tonelada métrica"/>
    <n v="636.22599632890524"/>
    <n v="0"/>
    <s v="Não Oficializado"/>
  </r>
  <r>
    <x v="37"/>
    <s v="FROTA 02"/>
    <x v="8"/>
    <x v="8"/>
    <d v="1901-09-11T00:00:00"/>
    <n v="90"/>
    <x v="13"/>
    <s v="CA1014KS123"/>
    <s v="11/09/2023"/>
    <s v="00:00:00"/>
    <s v="11/09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2"/>
    <n v="1"/>
    <n v="0"/>
    <s v="Tonelada métrica"/>
    <n v="0"/>
    <n v="0"/>
    <s v="Não Oficializado"/>
  </r>
  <r>
    <x v="37"/>
    <s v="FROTA 01"/>
    <x v="8"/>
    <x v="8"/>
    <d v="1901-09-12T00:00:00"/>
    <n v="90"/>
    <x v="0"/>
    <s v="CA1014KS110"/>
    <s v="12/09/2023"/>
    <s v="00:00:00"/>
    <s v="12/09/2023"/>
    <s v="23:59:59"/>
    <n v="24.000000000000004"/>
    <n v="0"/>
    <n v="0"/>
    <n v="0"/>
    <n v="0"/>
    <n v="0"/>
    <n v="0"/>
    <n v="24.000000000000004"/>
    <n v="4.4388888888888891"/>
    <n v="4.4388888888888891"/>
    <n v="0"/>
    <n v="19.561111111111114"/>
    <n v="19.561111111111114"/>
    <n v="16.835833333333337"/>
    <n v="2.7252777777777775"/>
    <n v="0"/>
    <n v="0"/>
    <n v="0"/>
    <n v="100"/>
    <n v="81.504629629629633"/>
    <n v="81.504629629629633"/>
    <n v="100"/>
    <n v="0"/>
    <n v="0"/>
    <n v="0"/>
    <n v="0.13932121556376026"/>
    <n v="0"/>
    <n v="19.561111111111114"/>
    <n v="0"/>
    <n v="19.561111111111114"/>
    <n v="0"/>
    <n v="0"/>
    <n v="0"/>
    <n v="13436.953"/>
    <s v="Tonelada métrica"/>
    <n v="686.92176654359525"/>
    <n v="0"/>
    <s v="Não Oficializado"/>
  </r>
  <r>
    <x v="37"/>
    <s v="FROTA 01"/>
    <x v="8"/>
    <x v="8"/>
    <d v="1901-09-12T00:00:00"/>
    <n v="90"/>
    <x v="1"/>
    <s v="CA1014KS111"/>
    <s v="12/09/2023"/>
    <s v="00:00:00"/>
    <s v="12/09/2023"/>
    <s v="23:59:59"/>
    <n v="24.000000000000004"/>
    <n v="0"/>
    <n v="0"/>
    <n v="0"/>
    <n v="0"/>
    <n v="0"/>
    <n v="0"/>
    <n v="24.000000000000004"/>
    <n v="5.5925000000000002"/>
    <n v="5.5925000000000002"/>
    <n v="0"/>
    <n v="18.407500000000002"/>
    <n v="18.407500000000002"/>
    <n v="15.997777777777777"/>
    <n v="2.4097222222222223"/>
    <n v="0"/>
    <n v="0"/>
    <n v="0"/>
    <n v="100"/>
    <n v="76.697916666666671"/>
    <n v="76.697916666666671"/>
    <n v="100"/>
    <n v="0"/>
    <n v="0"/>
    <n v="0"/>
    <n v="0.13090980427663843"/>
    <n v="0"/>
    <n v="18.407500000000002"/>
    <n v="0"/>
    <n v="18.407500000000002"/>
    <n v="0"/>
    <n v="0"/>
    <n v="0"/>
    <n v="11642.342000000001"/>
    <s v="Tonelada métrica"/>
    <n v="632.47817465706919"/>
    <n v="0"/>
    <s v="Não Oficializado"/>
  </r>
  <r>
    <x v="37"/>
    <s v="FROTA 01"/>
    <x v="8"/>
    <x v="8"/>
    <d v="1901-09-12T00:00:00"/>
    <n v="90"/>
    <x v="2"/>
    <s v="CA1014KS112"/>
    <s v="12/09/2023"/>
    <s v="00:00:00"/>
    <s v="12/09/2023"/>
    <s v="23:59:59"/>
    <n v="24"/>
    <n v="0"/>
    <n v="0"/>
    <n v="0"/>
    <n v="0"/>
    <n v="0"/>
    <n v="0"/>
    <n v="24"/>
    <n v="5.341388888888889"/>
    <n v="5.341388888888889"/>
    <n v="0"/>
    <n v="18.65861111111111"/>
    <n v="18.65861111111111"/>
    <n v="15.717222222222221"/>
    <n v="2.9413888888888891"/>
    <n v="0"/>
    <n v="0"/>
    <n v="0"/>
    <n v="100"/>
    <n v="77.744212962962962"/>
    <n v="77.744212962962962"/>
    <n v="100"/>
    <n v="0"/>
    <n v="0"/>
    <n v="0"/>
    <n v="0.15764243497938099"/>
    <n v="0"/>
    <n v="18.65861111111111"/>
    <n v="0"/>
    <n v="18.65861111111111"/>
    <n v="0"/>
    <n v="0"/>
    <n v="0"/>
    <n v="12799.464"/>
    <s v="Tonelada métrica"/>
    <n v="685.98160515698703"/>
    <n v="0"/>
    <s v="Não Oficializado"/>
  </r>
  <r>
    <x v="37"/>
    <s v="FROTA 01"/>
    <x v="8"/>
    <x v="8"/>
    <d v="1901-09-12T00:00:00"/>
    <n v="90"/>
    <x v="3"/>
    <s v="CA1014KS113"/>
    <s v="12/09/2023"/>
    <s v="00:00:00"/>
    <s v="12/09/2023"/>
    <s v="23:59:59"/>
    <n v="23.999999999999996"/>
    <n v="0"/>
    <n v="0"/>
    <n v="0"/>
    <n v="0"/>
    <n v="0"/>
    <n v="0"/>
    <n v="23.999999999999996"/>
    <n v="6.4355555555555553"/>
    <n v="6.4355555555555553"/>
    <n v="0"/>
    <n v="17.564444444444447"/>
    <n v="17.564444444444447"/>
    <n v="13.918055555555556"/>
    <n v="3.6463888888888887"/>
    <n v="0"/>
    <n v="0"/>
    <n v="0"/>
    <n v="100"/>
    <n v="73.185185185185205"/>
    <n v="73.185185185185205"/>
    <n v="100"/>
    <n v="0"/>
    <n v="0"/>
    <n v="0"/>
    <n v="0.20760058198380563"/>
    <n v="0"/>
    <n v="17.564444444444447"/>
    <n v="0"/>
    <n v="17.564444444444447"/>
    <n v="0"/>
    <n v="0"/>
    <n v="0"/>
    <n v="13105.987999999999"/>
    <s v="Tonelada métrica"/>
    <n v="746.16581477732757"/>
    <n v="0"/>
    <s v="Não Oficializado"/>
  </r>
  <r>
    <x v="37"/>
    <s v="FROTA 01"/>
    <x v="8"/>
    <x v="8"/>
    <d v="1901-09-12T00:00:00"/>
    <n v="90"/>
    <x v="4"/>
    <s v="CA1014KS114"/>
    <s v="12/09/2023"/>
    <s v="00:00:00"/>
    <s v="12/09/2023"/>
    <s v="23:59:59"/>
    <n v="24"/>
    <n v="2.8688888888888888"/>
    <n v="2.8688888888888888"/>
    <n v="0"/>
    <n v="0"/>
    <n v="0"/>
    <n v="0"/>
    <n v="21.131111111111114"/>
    <n v="7.5666666666666664"/>
    <n v="7.5666666666666664"/>
    <n v="0"/>
    <n v="13.564444444444444"/>
    <n v="13.564444444444444"/>
    <n v="11.44361111111111"/>
    <n v="2.1208333333333331"/>
    <n v="0"/>
    <n v="0"/>
    <n v="0"/>
    <n v="88.046296296296305"/>
    <n v="64.191818277421376"/>
    <n v="56.518518518518512"/>
    <n v="82.542258282623393"/>
    <n v="0"/>
    <n v="0"/>
    <n v="1"/>
    <n v="0.15635239187418085"/>
    <n v="0"/>
    <n v="13.564444444444444"/>
    <n v="2.8688888888888888"/>
    <n v="13.564444444444444"/>
    <n v="2.8688888888888888"/>
    <n v="1"/>
    <n v="0"/>
    <n v="9821.5730000000003"/>
    <s v="Tonelada métrica"/>
    <n v="724.06747214941004"/>
    <n v="0"/>
    <s v="Não Oficializado"/>
  </r>
  <r>
    <x v="37"/>
    <s v="FROTA 01"/>
    <x v="8"/>
    <x v="8"/>
    <d v="1901-09-12T00:00:00"/>
    <n v="90"/>
    <x v="5"/>
    <s v="CA1014KS115"/>
    <s v="12/09/2023"/>
    <s v="00:00:00"/>
    <s v="12/09/2023"/>
    <s v="23:59:59"/>
    <n v="23.999999999999993"/>
    <n v="2.7041666666666666"/>
    <n v="0"/>
    <n v="0"/>
    <n v="2.7041666666666666"/>
    <n v="2.7041666666666666"/>
    <n v="0"/>
    <n v="21.295833333333327"/>
    <n v="5.8525"/>
    <n v="5.8525"/>
    <n v="0"/>
    <n v="15.443333333333333"/>
    <n v="15.443333333333333"/>
    <n v="13.058888888888889"/>
    <n v="2.3844444444444446"/>
    <n v="0"/>
    <n v="0"/>
    <n v="0"/>
    <n v="88.732638888888886"/>
    <n v="72.518098219526522"/>
    <n v="64.347222222222243"/>
    <n v="100"/>
    <n v="0"/>
    <n v="0"/>
    <n v="0"/>
    <n v="0.15439959709331608"/>
    <n v="0"/>
    <n v="15.443333333333333"/>
    <n v="0"/>
    <n v="7.7216666666666667"/>
    <n v="1.3520833333333333"/>
    <n v="2"/>
    <n v="1"/>
    <n v="11390.519"/>
    <s v="Tonelada métrica"/>
    <n v="737.56868120008653"/>
    <n v="0"/>
    <s v="Não Oficializado"/>
  </r>
  <r>
    <x v="37"/>
    <s v="FROTA 01"/>
    <x v="8"/>
    <x v="8"/>
    <d v="1901-09-12T00:00:00"/>
    <n v="90"/>
    <x v="6"/>
    <s v="CA1014KS116"/>
    <s v="12/09/2023"/>
    <s v="00:00:00"/>
    <s v="12/09/2023"/>
    <s v="23:59:59"/>
    <n v="24"/>
    <n v="0"/>
    <n v="0"/>
    <n v="0"/>
    <n v="0"/>
    <n v="0"/>
    <n v="0"/>
    <n v="24"/>
    <n v="6.1763888888888889"/>
    <n v="6.1763888888888889"/>
    <n v="0"/>
    <n v="17.823611111111109"/>
    <n v="17.823611111111109"/>
    <n v="14.500000000000002"/>
    <n v="3.3236111111111111"/>
    <n v="0"/>
    <n v="0"/>
    <n v="0"/>
    <n v="100"/>
    <n v="74.265046296296291"/>
    <n v="74.265046296296291"/>
    <n v="100"/>
    <n v="0"/>
    <n v="0"/>
    <n v="0"/>
    <n v="0.18647237590586771"/>
    <n v="0"/>
    <n v="17.823611111111109"/>
    <n v="0"/>
    <n v="17.823611111111109"/>
    <n v="0"/>
    <n v="0"/>
    <n v="0"/>
    <n v="14020.544"/>
    <s v="Tonelada métrica"/>
    <n v="786.62757578118919"/>
    <n v="0"/>
    <s v="Não Oficializado"/>
  </r>
  <r>
    <x v="37"/>
    <s v="FROTA 01"/>
    <x v="8"/>
    <x v="8"/>
    <d v="1901-09-12T00:00:00"/>
    <n v="90"/>
    <x v="7"/>
    <s v="CA1014KS117"/>
    <s v="12/09/2023"/>
    <s v="00:00:00"/>
    <s v="12/09/2023"/>
    <s v="23:59:59"/>
    <n v="24.000000000000004"/>
    <n v="0"/>
    <n v="0"/>
    <n v="0"/>
    <n v="0"/>
    <n v="0"/>
    <n v="0"/>
    <n v="24.000000000000004"/>
    <n v="5.5572222222222214"/>
    <n v="5.5572222222222214"/>
    <n v="0"/>
    <n v="18.442777777777774"/>
    <n v="18.442777777777774"/>
    <n v="16.689166666666665"/>
    <n v="1.753611111111111"/>
    <n v="0"/>
    <n v="0"/>
    <n v="0"/>
    <n v="100"/>
    <n v="76.844907407407376"/>
    <n v="76.844907407407376"/>
    <n v="100"/>
    <n v="0"/>
    <n v="0"/>
    <n v="0"/>
    <n v="9.5083893122872562E-2"/>
    <n v="0"/>
    <n v="18.442777777777774"/>
    <n v="0"/>
    <n v="18.442777777777774"/>
    <n v="0"/>
    <n v="0"/>
    <n v="0"/>
    <n v="13241.147999999999"/>
    <s v="Tonelada métrica"/>
    <n v="717.95844202789431"/>
    <n v="0"/>
    <s v="Não Oficializado"/>
  </r>
  <r>
    <x v="37"/>
    <s v="FROTA 01"/>
    <x v="8"/>
    <x v="8"/>
    <d v="1901-09-12T00:00:00"/>
    <n v="90"/>
    <x v="8"/>
    <s v="CA1014KS118"/>
    <s v="12/09/2023"/>
    <s v="00:00:00"/>
    <s v="12/09/2023"/>
    <s v="23:59:59"/>
    <n v="24"/>
    <n v="0.30833333333333335"/>
    <n v="0.30833333333333335"/>
    <n v="0"/>
    <n v="0"/>
    <n v="0"/>
    <n v="0"/>
    <n v="23.691666666666666"/>
    <n v="7.1824999999999992"/>
    <n v="7.1824999999999992"/>
    <n v="0"/>
    <n v="16.509166666666673"/>
    <n v="16.509166666666673"/>
    <n v="14.390555555555556"/>
    <n v="2.118611111111111"/>
    <n v="0"/>
    <n v="0"/>
    <n v="0"/>
    <n v="98.715277777777771"/>
    <n v="69.683432993316941"/>
    <n v="68.788194444444471"/>
    <n v="98.166592339329071"/>
    <n v="0"/>
    <n v="0"/>
    <n v="0"/>
    <n v="0.12832937930106164"/>
    <n v="0"/>
    <n v="16.509166666666673"/>
    <n v="0"/>
    <n v="16.509166666666673"/>
    <n v="0"/>
    <n v="0"/>
    <n v="0"/>
    <n v="11639.725"/>
    <s v="Tonelada métrica"/>
    <n v="705.04618646206643"/>
    <n v="0"/>
    <s v="Não Oficializado"/>
  </r>
  <r>
    <x v="37"/>
    <s v="FROTA 02"/>
    <x v="8"/>
    <x v="8"/>
    <d v="1901-09-12T00:00:00"/>
    <n v="90"/>
    <x v="9"/>
    <s v="CA1014KS119"/>
    <s v="12/09/2023"/>
    <s v="00:00:00"/>
    <s v="12/09/2023"/>
    <s v="23:59:59"/>
    <n v="23.999999999999993"/>
    <n v="0"/>
    <n v="0"/>
    <n v="0"/>
    <n v="0"/>
    <n v="0"/>
    <n v="0"/>
    <n v="23.999999999999993"/>
    <n v="4.7783333333333333"/>
    <n v="4.7783333333333333"/>
    <n v="0"/>
    <n v="19.221666666666668"/>
    <n v="19.221666666666668"/>
    <n v="16.814444444444444"/>
    <n v="2.4072222222222219"/>
    <n v="0"/>
    <n v="0"/>
    <n v="0"/>
    <n v="100"/>
    <n v="80.090277777777814"/>
    <n v="80.090277777777814"/>
    <n v="100"/>
    <n v="0"/>
    <n v="0"/>
    <n v="0"/>
    <n v="0.12523483337668717"/>
    <n v="0"/>
    <n v="19.221666666666668"/>
    <n v="0"/>
    <n v="19.221666666666668"/>
    <n v="0"/>
    <n v="0"/>
    <n v="0"/>
    <n v="16773.867999999999"/>
    <s v="Tonelada métrica"/>
    <n v="872.65419231769681"/>
    <n v="0"/>
    <s v="Não Oficializado"/>
  </r>
  <r>
    <x v="37"/>
    <s v="FROTA 02"/>
    <x v="8"/>
    <x v="8"/>
    <d v="1901-09-12T00:00:00"/>
    <n v="90"/>
    <x v="10"/>
    <s v="CA1014KS120"/>
    <s v="12/09/2023"/>
    <s v="00:00:00"/>
    <s v="12/09/2023"/>
    <s v="23:59:59"/>
    <n v="23.999999999999993"/>
    <n v="0"/>
    <n v="0"/>
    <n v="0"/>
    <n v="0"/>
    <n v="0"/>
    <n v="0"/>
    <n v="23.999999999999993"/>
    <n v="4.8966666666666665"/>
    <n v="4.8966666666666665"/>
    <n v="0"/>
    <n v="19.103333333333335"/>
    <n v="18.99527777777778"/>
    <n v="16.049444444444447"/>
    <n v="2.9458333333333333"/>
    <n v="0.10805555555555556"/>
    <n v="0"/>
    <n v="0.10805555555555556"/>
    <n v="100"/>
    <n v="79.597222222222257"/>
    <n v="79.597222222222257"/>
    <n v="100"/>
    <n v="0"/>
    <n v="0"/>
    <n v="0"/>
    <n v="0.15420519979061245"/>
    <n v="0"/>
    <n v="19.103333333333335"/>
    <n v="0"/>
    <n v="19.103333333333335"/>
    <n v="0"/>
    <n v="0"/>
    <n v="0"/>
    <n v="12696.984"/>
    <s v="Tonelada métrica"/>
    <n v="664.64756586983083"/>
    <n v="0"/>
    <s v="Não Oficializado"/>
  </r>
  <r>
    <x v="37"/>
    <s v="FROTA 02"/>
    <x v="8"/>
    <x v="8"/>
    <d v="1901-09-12T00:00:00"/>
    <n v="90"/>
    <x v="11"/>
    <s v="CA1014KS121"/>
    <s v="12/09/2023"/>
    <s v="00:00:00"/>
    <s v="12/09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1"/>
    <n v="1"/>
    <n v="0"/>
    <s v="Tonelada métrica"/>
    <n v="0"/>
    <n v="0"/>
    <s v="Não Oficializado"/>
  </r>
  <r>
    <x v="37"/>
    <s v="FROTA 02"/>
    <x v="8"/>
    <x v="8"/>
    <d v="1901-09-12T00:00:00"/>
    <n v="90"/>
    <x v="12"/>
    <s v="CA1014KS122"/>
    <s v="12/09/2023"/>
    <s v="00:00:00"/>
    <s v="12/09/2023"/>
    <s v="23:59:59"/>
    <n v="24.000000000000004"/>
    <n v="1.1116666666666666"/>
    <n v="0"/>
    <n v="0"/>
    <n v="1.1116666666666666"/>
    <n v="1.1116666666666666"/>
    <n v="0"/>
    <n v="22.888333333333339"/>
    <n v="7.0775000000000006"/>
    <n v="7.0775000000000006"/>
    <n v="0"/>
    <n v="15.810833333333333"/>
    <n v="15.810833333333333"/>
    <n v="12.037222222222223"/>
    <n v="3.7736111111111112"/>
    <n v="0"/>
    <n v="0"/>
    <n v="0"/>
    <n v="95.368055555555571"/>
    <n v="69.078132964392324"/>
    <n v="65.8784722222222"/>
    <n v="100"/>
    <n v="0"/>
    <n v="0"/>
    <n v="0"/>
    <n v="0.23867249951685729"/>
    <n v="0"/>
    <n v="15.810833333333333"/>
    <n v="0"/>
    <n v="15.810833333333333"/>
    <n v="1.1116666666666666"/>
    <n v="1"/>
    <n v="1"/>
    <n v="12987.421"/>
    <s v="Tonelada métrica"/>
    <n v="821.42545722869363"/>
    <n v="0"/>
    <s v="Não Oficializado"/>
  </r>
  <r>
    <x v="37"/>
    <s v="FROTA 02"/>
    <x v="8"/>
    <x v="8"/>
    <d v="1901-09-12T00:00:00"/>
    <n v="90"/>
    <x v="13"/>
    <s v="CA1014KS123"/>
    <s v="12/09/2023"/>
    <s v="00:00:00"/>
    <s v="12/09/2023"/>
    <s v="23:59:59"/>
    <n v="24"/>
    <n v="2.7516666666666669"/>
    <n v="0"/>
    <n v="0"/>
    <n v="2.7516666666666669"/>
    <n v="1.4302777777777778"/>
    <n v="1.3213888888888889"/>
    <n v="21.248333333333331"/>
    <n v="7.1438888888888901"/>
    <n v="7.1438888888888901"/>
    <n v="0"/>
    <n v="14.104444444444448"/>
    <n v="14.104444444444448"/>
    <n v="12.476944444444447"/>
    <n v="1.6274999999999997"/>
    <n v="0"/>
    <n v="0"/>
    <n v="0"/>
    <n v="88.534722222222214"/>
    <n v="66.379062410123694"/>
    <n v="58.768518518518533"/>
    <n v="100"/>
    <n v="0"/>
    <n v="0"/>
    <n v="0"/>
    <n v="0.11538916023318098"/>
    <n v="0"/>
    <n v="14.104444444444448"/>
    <n v="0"/>
    <n v="14.104444444444448"/>
    <n v="2.7516666666666669"/>
    <n v="1"/>
    <n v="1"/>
    <n v="8350.7780000000002"/>
    <s v="Tonelada métrica"/>
    <n v="592.06713407909228"/>
    <n v="0"/>
    <s v="Não Oficializado"/>
  </r>
  <r>
    <x v="37"/>
    <s v="FROTA 01"/>
    <x v="8"/>
    <x v="8"/>
    <d v="1901-09-13T00:00:00"/>
    <n v="90"/>
    <x v="0"/>
    <s v="CA1014KS110"/>
    <s v="13/09/2023"/>
    <s v="00:00:00"/>
    <s v="13/09/2023"/>
    <s v="23:59:59"/>
    <n v="24.000000000000004"/>
    <n v="0"/>
    <n v="0"/>
    <n v="0"/>
    <n v="0"/>
    <n v="0"/>
    <n v="0"/>
    <n v="24.000000000000004"/>
    <n v="5.1319444444444438"/>
    <n v="5.1319444444444438"/>
    <n v="0"/>
    <n v="18.868055555555557"/>
    <n v="18.868055555555557"/>
    <n v="16.940555555555555"/>
    <n v="1.9274999999999998"/>
    <n v="0"/>
    <n v="0"/>
    <n v="0"/>
    <n v="100"/>
    <n v="78.616898148148138"/>
    <n v="78.616898148148138"/>
    <n v="100"/>
    <n v="0"/>
    <n v="0"/>
    <n v="0"/>
    <n v="0.10215679057784319"/>
    <n v="0"/>
    <n v="18.868055555555557"/>
    <n v="0"/>
    <n v="18.868055555555557"/>
    <n v="0"/>
    <n v="0"/>
    <n v="0"/>
    <n v="15347.235000000001"/>
    <s v="Tonelada métrica"/>
    <n v="813.39780640412243"/>
    <n v="0"/>
    <s v="Não Oficializado"/>
  </r>
  <r>
    <x v="37"/>
    <s v="FROTA 01"/>
    <x v="8"/>
    <x v="8"/>
    <d v="1901-09-13T00:00:00"/>
    <n v="90"/>
    <x v="1"/>
    <s v="CA1014KS111"/>
    <s v="13/09/2023"/>
    <s v="00:00:00"/>
    <s v="13/09/2023"/>
    <s v="23:59:59"/>
    <n v="24"/>
    <n v="0"/>
    <n v="0"/>
    <n v="0"/>
    <n v="0"/>
    <n v="0"/>
    <n v="0"/>
    <n v="24"/>
    <n v="5.9111111111111114"/>
    <n v="5.9111111111111114"/>
    <n v="0"/>
    <n v="18.088888888888885"/>
    <n v="18.088888888888885"/>
    <n v="14.251388888888886"/>
    <n v="3.8374999999999999"/>
    <n v="0"/>
    <n v="0"/>
    <n v="0"/>
    <n v="100"/>
    <n v="75.370370370370352"/>
    <n v="75.370370370370352"/>
    <n v="100"/>
    <n v="0"/>
    <n v="0"/>
    <n v="0"/>
    <n v="0.21214680589680593"/>
    <n v="0"/>
    <n v="18.088888888888885"/>
    <n v="0"/>
    <n v="18.088888888888885"/>
    <n v="0"/>
    <n v="0"/>
    <n v="0"/>
    <n v="12078.769"/>
    <s v="Tonelada métrica"/>
    <n v="667.74521498771503"/>
    <n v="0"/>
    <s v="Não Oficializado"/>
  </r>
  <r>
    <x v="37"/>
    <s v="FROTA 01"/>
    <x v="8"/>
    <x v="8"/>
    <d v="1901-09-13T00:00:00"/>
    <n v="90"/>
    <x v="2"/>
    <s v="CA1014KS112"/>
    <s v="13/09/2023"/>
    <s v="00:00:00"/>
    <s v="13/09/2023"/>
    <s v="23:59:59"/>
    <n v="23.999999999999996"/>
    <n v="0"/>
    <n v="0"/>
    <n v="0"/>
    <n v="0"/>
    <n v="0"/>
    <n v="0"/>
    <n v="23.999999999999996"/>
    <n v="5.2819444444444441"/>
    <n v="5.2819444444444441"/>
    <n v="0"/>
    <n v="18.718055555555555"/>
    <n v="18.718055555555555"/>
    <n v="14.388611111111109"/>
    <n v="4.3294444444444444"/>
    <n v="0"/>
    <n v="0"/>
    <n v="0"/>
    <n v="100"/>
    <n v="77.991898148148152"/>
    <n v="77.991898148148152"/>
    <n v="100"/>
    <n v="0"/>
    <n v="0"/>
    <n v="0"/>
    <n v="0.23129776656525933"/>
    <n v="0"/>
    <n v="18.718055555555555"/>
    <n v="0"/>
    <n v="18.718055555555555"/>
    <n v="0"/>
    <n v="0"/>
    <n v="0"/>
    <n v="11616.36"/>
    <s v="Tonelada métrica"/>
    <n v="620.59651257698317"/>
    <n v="0"/>
    <s v="Não Oficializado"/>
  </r>
  <r>
    <x v="37"/>
    <s v="FROTA 01"/>
    <x v="8"/>
    <x v="8"/>
    <d v="1901-09-13T00:00:00"/>
    <n v="90"/>
    <x v="3"/>
    <s v="CA1014KS113"/>
    <s v="13/09/2023"/>
    <s v="00:00:00"/>
    <s v="13/09/2023"/>
    <s v="23:59:59"/>
    <n v="24"/>
    <n v="0"/>
    <n v="0"/>
    <n v="0"/>
    <n v="0"/>
    <n v="0"/>
    <n v="0"/>
    <n v="24"/>
    <n v="5.911666666666668"/>
    <n v="5.911666666666668"/>
    <n v="0"/>
    <n v="18.088333333333331"/>
    <n v="18.088333333333331"/>
    <n v="14.797500000000001"/>
    <n v="3.2908333333333335"/>
    <n v="0"/>
    <n v="0"/>
    <n v="0"/>
    <n v="100"/>
    <n v="75.368055555555543"/>
    <n v="75.368055555555543"/>
    <n v="100"/>
    <n v="0"/>
    <n v="0"/>
    <n v="0"/>
    <n v="0.18193126324518569"/>
    <n v="0"/>
    <n v="18.088333333333331"/>
    <n v="0"/>
    <n v="18.088333333333331"/>
    <n v="0"/>
    <n v="0"/>
    <n v="0"/>
    <n v="14502.272000000001"/>
    <s v="Tonelada métrica"/>
    <n v="801.74727725052969"/>
    <n v="0"/>
    <s v="Não Oficializado"/>
  </r>
  <r>
    <x v="37"/>
    <s v="FROTA 01"/>
    <x v="8"/>
    <x v="8"/>
    <d v="1901-09-13T00:00:00"/>
    <n v="90"/>
    <x v="4"/>
    <s v="CA1014KS114"/>
    <s v="13/09/2023"/>
    <s v="00:00:00"/>
    <s v="13/09/2023"/>
    <s v="23:59:59"/>
    <n v="24"/>
    <n v="0"/>
    <n v="0"/>
    <n v="0"/>
    <n v="0"/>
    <n v="0"/>
    <n v="0"/>
    <n v="24"/>
    <n v="6.0194444444444457"/>
    <n v="6.0194444444444457"/>
    <n v="0"/>
    <n v="17.980555555555558"/>
    <n v="17.980555555555558"/>
    <n v="14.273888888888891"/>
    <n v="3.7066666666666666"/>
    <n v="0"/>
    <n v="0"/>
    <n v="0"/>
    <n v="100"/>
    <n v="74.918981481481495"/>
    <n v="74.918981481481495"/>
    <n v="100"/>
    <n v="0"/>
    <n v="0"/>
    <n v="0"/>
    <n v="0.20614861733353929"/>
    <n v="0"/>
    <n v="17.980555555555558"/>
    <n v="0"/>
    <n v="17.980555555555558"/>
    <n v="0"/>
    <n v="0"/>
    <n v="0"/>
    <n v="12246.634"/>
    <s v="Tonelada métrica"/>
    <n v="681.10431639116302"/>
    <n v="0"/>
    <s v="Não Oficializado"/>
  </r>
  <r>
    <x v="37"/>
    <s v="FROTA 01"/>
    <x v="8"/>
    <x v="8"/>
    <d v="1901-09-13T00:00:00"/>
    <n v="90"/>
    <x v="5"/>
    <s v="CA1014KS115"/>
    <s v="13/09/2023"/>
    <s v="00:00:00"/>
    <s v="13/09/2023"/>
    <s v="23:59:59"/>
    <n v="23.999999999999996"/>
    <n v="0.65722222222222226"/>
    <n v="0"/>
    <n v="0"/>
    <n v="0.65722222222222226"/>
    <n v="0.65722222222222226"/>
    <n v="0"/>
    <n v="23.342777777777776"/>
    <n v="4.8880555555555558"/>
    <n v="4.8880555555555558"/>
    <n v="0"/>
    <n v="18.45472222222222"/>
    <n v="18.45472222222222"/>
    <n v="13.579722222222221"/>
    <n v="4.875"/>
    <n v="0"/>
    <n v="0"/>
    <n v="0"/>
    <n v="97.26157407407409"/>
    <n v="79.059666325534891"/>
    <n v="76.894675925925924"/>
    <n v="100"/>
    <n v="0"/>
    <n v="0"/>
    <n v="0"/>
    <n v="0.26416003130785559"/>
    <n v="0"/>
    <n v="18.45472222222222"/>
    <n v="0"/>
    <n v="18.45472222222222"/>
    <n v="0.65722222222222226"/>
    <n v="1"/>
    <n v="1"/>
    <n v="13446.157999999999"/>
    <s v="Tonelada métrica"/>
    <n v="728.60256784623039"/>
    <n v="0"/>
    <s v="Não Oficializado"/>
  </r>
  <r>
    <x v="37"/>
    <s v="FROTA 01"/>
    <x v="8"/>
    <x v="8"/>
    <d v="1901-09-13T00:00:00"/>
    <n v="90"/>
    <x v="6"/>
    <s v="CA1014KS116"/>
    <s v="13/09/2023"/>
    <s v="00:00:00"/>
    <s v="13/09/2023"/>
    <s v="23:59:59"/>
    <n v="24"/>
    <n v="0"/>
    <n v="0"/>
    <n v="0"/>
    <n v="0"/>
    <n v="0"/>
    <n v="0"/>
    <n v="24"/>
    <n v="7.2841666666666676"/>
    <n v="7.2841666666666676"/>
    <n v="0"/>
    <n v="16.715833333333332"/>
    <n v="16.715833333333332"/>
    <n v="13.429722222222223"/>
    <n v="3.2861111111111114"/>
    <n v="0"/>
    <n v="0"/>
    <n v="0"/>
    <n v="100"/>
    <n v="69.649305555555557"/>
    <n v="69.649305555555557"/>
    <n v="100"/>
    <n v="0"/>
    <n v="0"/>
    <n v="0"/>
    <n v="0.19658673579606831"/>
    <n v="0"/>
    <n v="16.715833333333332"/>
    <n v="0"/>
    <n v="16.715833333333332"/>
    <n v="0"/>
    <n v="0"/>
    <n v="0"/>
    <n v="12969.846"/>
    <s v="Tonelada métrica"/>
    <n v="775.90184954384586"/>
    <n v="0"/>
    <s v="Não Oficializado"/>
  </r>
  <r>
    <x v="37"/>
    <s v="FROTA 01"/>
    <x v="8"/>
    <x v="8"/>
    <d v="1901-09-13T00:00:00"/>
    <n v="90"/>
    <x v="7"/>
    <s v="CA1014KS117"/>
    <s v="13/09/2023"/>
    <s v="00:00:00"/>
    <s v="13/09/2023"/>
    <s v="23:59:59"/>
    <n v="23.999999999999996"/>
    <n v="0"/>
    <n v="0"/>
    <n v="0"/>
    <n v="0"/>
    <n v="0"/>
    <n v="0"/>
    <n v="23.999999999999996"/>
    <n v="10.929166666666671"/>
    <n v="10.929166666666671"/>
    <n v="0"/>
    <n v="13.070833333333333"/>
    <n v="13.070833333333333"/>
    <n v="11.342777777777778"/>
    <n v="1.7280555555555555"/>
    <n v="0"/>
    <n v="0"/>
    <n v="0"/>
    <n v="100"/>
    <n v="54.461805555555564"/>
    <n v="54.461805555555564"/>
    <n v="100"/>
    <n v="0"/>
    <n v="0"/>
    <n v="0"/>
    <n v="0.13220699181808521"/>
    <n v="0"/>
    <n v="13.070833333333333"/>
    <n v="0"/>
    <n v="13.070833333333333"/>
    <n v="0"/>
    <n v="0"/>
    <n v="0"/>
    <n v="10789.227000000001"/>
    <s v="Tonelada métrica"/>
    <n v="825.44293273828532"/>
    <n v="0"/>
    <s v="Não Oficializado"/>
  </r>
  <r>
    <x v="37"/>
    <s v="FROTA 01"/>
    <x v="8"/>
    <x v="8"/>
    <d v="1901-09-13T00:00:00"/>
    <n v="90"/>
    <x v="8"/>
    <s v="CA1014KS118"/>
    <s v="13/09/2023"/>
    <s v="00:00:00"/>
    <s v="13/09/2023"/>
    <s v="23:59:59"/>
    <n v="24"/>
    <n v="0"/>
    <n v="0"/>
    <n v="0"/>
    <n v="0"/>
    <n v="0"/>
    <n v="0"/>
    <n v="24"/>
    <n v="6.915"/>
    <n v="6.915"/>
    <n v="0"/>
    <n v="17.084999999999997"/>
    <n v="17.084999999999997"/>
    <n v="15.156666666666668"/>
    <n v="1.9283333333333335"/>
    <n v="0"/>
    <n v="0"/>
    <n v="0"/>
    <n v="100"/>
    <n v="71.187499999999986"/>
    <n v="71.187499999999986"/>
    <n v="100"/>
    <n v="0"/>
    <n v="0"/>
    <n v="0"/>
    <n v="0.11286703736220859"/>
    <n v="0"/>
    <n v="17.084999999999997"/>
    <n v="0"/>
    <n v="17.084999999999997"/>
    <n v="0"/>
    <n v="0"/>
    <n v="0"/>
    <n v="10610.285"/>
    <s v="Tonelada métrica"/>
    <n v="621.02926543751789"/>
    <n v="0"/>
    <s v="Não Oficializado"/>
  </r>
  <r>
    <x v="37"/>
    <s v="FROTA 02"/>
    <x v="8"/>
    <x v="8"/>
    <d v="1901-09-13T00:00:00"/>
    <n v="90"/>
    <x v="9"/>
    <s v="CA1014KS119"/>
    <s v="13/09/2023"/>
    <s v="00:00:00"/>
    <s v="13/09/2023"/>
    <s v="23:59:59"/>
    <n v="23.999999999999996"/>
    <n v="0"/>
    <n v="0"/>
    <n v="0"/>
    <n v="0"/>
    <n v="0"/>
    <n v="0"/>
    <n v="23.999999999999996"/>
    <n v="7.5308333333333319"/>
    <n v="7.5308333333333319"/>
    <n v="0"/>
    <n v="16.469166666666666"/>
    <n v="16.469166666666666"/>
    <n v="14.499166666666667"/>
    <n v="1.9700000000000002"/>
    <n v="0"/>
    <n v="0"/>
    <n v="0"/>
    <n v="100"/>
    <n v="68.621527777777786"/>
    <n v="68.621527777777786"/>
    <n v="100"/>
    <n v="0"/>
    <n v="0"/>
    <n v="0"/>
    <n v="0.11961746698375754"/>
    <n v="0"/>
    <n v="16.469166666666666"/>
    <n v="0"/>
    <n v="16.469166666666666"/>
    <n v="0"/>
    <n v="0"/>
    <n v="0"/>
    <n v="12932.286"/>
    <s v="Tonelada métrica"/>
    <n v="785.24228103020778"/>
    <n v="0"/>
    <s v="Não Oficializado"/>
  </r>
  <r>
    <x v="37"/>
    <s v="FROTA 02"/>
    <x v="8"/>
    <x v="8"/>
    <d v="1901-09-13T00:00:00"/>
    <n v="90"/>
    <x v="10"/>
    <s v="CA1014KS120"/>
    <s v="13/09/2023"/>
    <s v="00:00:00"/>
    <s v="13/09/2023"/>
    <s v="23:59:59"/>
    <n v="24"/>
    <n v="1.2394444444444443"/>
    <n v="1.2394444444444443"/>
    <n v="0"/>
    <n v="0"/>
    <n v="0"/>
    <n v="0"/>
    <n v="22.760555555555555"/>
    <n v="7.8199999999999994"/>
    <n v="7.8199999999999994"/>
    <n v="0"/>
    <n v="14.940555555555553"/>
    <n v="14.940555555555553"/>
    <n v="13.630277777777776"/>
    <n v="1.3102777777777779"/>
    <n v="0"/>
    <n v="0"/>
    <n v="0"/>
    <n v="94.835648148148138"/>
    <n v="65.642314921037851"/>
    <n v="62.252314814814802"/>
    <n v="92.339651146820501"/>
    <n v="0"/>
    <n v="0"/>
    <n v="1"/>
    <n v="8.7699401331201451E-2"/>
    <n v="0"/>
    <n v="14.940555555555553"/>
    <n v="1.2394444444444443"/>
    <n v="14.940555555555553"/>
    <n v="1.2394444444444443"/>
    <n v="1"/>
    <n v="0"/>
    <n v="10350.582"/>
    <s v="Tonelada métrica"/>
    <n v="692.7842784367682"/>
    <n v="0"/>
    <s v="Não Oficializado"/>
  </r>
  <r>
    <x v="37"/>
    <s v="FROTA 02"/>
    <x v="8"/>
    <x v="8"/>
    <d v="1901-09-13T00:00:00"/>
    <n v="90"/>
    <x v="11"/>
    <s v="CA1014KS121"/>
    <s v="13/09/2023"/>
    <s v="00:00:00"/>
    <s v="13/09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Não Oficializado"/>
  </r>
  <r>
    <x v="37"/>
    <s v="FROTA 02"/>
    <x v="8"/>
    <x v="8"/>
    <d v="1901-09-13T00:00:00"/>
    <n v="90"/>
    <x v="12"/>
    <s v="CA1014KS122"/>
    <s v="13/09/2023"/>
    <s v="00:00:00"/>
    <s v="13/09/2023"/>
    <s v="23:59:59"/>
    <n v="24"/>
    <n v="0"/>
    <n v="0"/>
    <n v="0"/>
    <n v="0"/>
    <n v="0"/>
    <n v="0"/>
    <n v="24"/>
    <n v="5.5625"/>
    <n v="5.5625"/>
    <n v="0"/>
    <n v="18.4375"/>
    <n v="18.4375"/>
    <n v="15.354444444444447"/>
    <n v="3.0830555555555557"/>
    <n v="0"/>
    <n v="0"/>
    <n v="0"/>
    <n v="100"/>
    <n v="76.822916666666657"/>
    <n v="76.822916666666657"/>
    <n v="100"/>
    <n v="0"/>
    <n v="0"/>
    <n v="0"/>
    <n v="0.16721657250470812"/>
    <n v="0"/>
    <n v="18.4375"/>
    <n v="0"/>
    <n v="18.4375"/>
    <n v="0"/>
    <n v="0"/>
    <n v="0"/>
    <n v="10802.117"/>
    <s v="Tonelada métrica"/>
    <n v="585.87753220339016"/>
    <n v="0"/>
    <s v="Não Oficializado"/>
  </r>
  <r>
    <x v="37"/>
    <s v="FROTA 02"/>
    <x v="8"/>
    <x v="8"/>
    <d v="1901-09-13T00:00:00"/>
    <n v="90"/>
    <x v="13"/>
    <s v="CA1014KS123"/>
    <s v="13/09/2023"/>
    <s v="00:00:00"/>
    <s v="13/09/2023"/>
    <s v="23:59:59"/>
    <n v="24.000000000000004"/>
    <n v="0"/>
    <n v="0"/>
    <n v="0"/>
    <n v="0"/>
    <n v="0"/>
    <n v="0"/>
    <n v="24.000000000000004"/>
    <n v="6.9730555555555567"/>
    <n v="6.9730555555555567"/>
    <n v="0"/>
    <n v="17.026944444444442"/>
    <n v="17.026944444444442"/>
    <n v="14.781666666666665"/>
    <n v="2.2452777777777779"/>
    <n v="0"/>
    <n v="0"/>
    <n v="0"/>
    <n v="100"/>
    <n v="70.945601851851833"/>
    <n v="70.945601851851833"/>
    <n v="100"/>
    <n v="0"/>
    <n v="0"/>
    <n v="0"/>
    <n v="0.13186615984469063"/>
    <n v="0"/>
    <n v="17.026944444444442"/>
    <n v="0"/>
    <n v="17.026944444444442"/>
    <n v="0"/>
    <n v="0"/>
    <n v="0"/>
    <n v="11340.144"/>
    <s v="Tonelada métrica"/>
    <n v="666.01168735827184"/>
    <n v="0"/>
    <s v="Não Oficializado"/>
  </r>
  <r>
    <x v="37"/>
    <s v="FROTA 01"/>
    <x v="8"/>
    <x v="8"/>
    <d v="1901-09-14T00:00:00"/>
    <n v="90"/>
    <x v="0"/>
    <s v="CA1014KS110"/>
    <s v="14/09/2023"/>
    <s v="00:00:00"/>
    <s v="14/09/2023"/>
    <s v="23:59:59"/>
    <n v="24.000000000000004"/>
    <n v="0"/>
    <n v="0"/>
    <n v="0"/>
    <n v="0"/>
    <n v="0"/>
    <n v="0"/>
    <n v="24.000000000000004"/>
    <n v="5.8050000000000006"/>
    <n v="5.8050000000000006"/>
    <n v="0"/>
    <n v="18.195"/>
    <n v="18.178333333333335"/>
    <n v="16.289444444444445"/>
    <n v="1.8888888888888888"/>
    <n v="1.6666666666666666E-2"/>
    <n v="0"/>
    <n v="1.6666666666666666E-2"/>
    <n v="100"/>
    <n v="75.8125"/>
    <n v="75.8125"/>
    <n v="100"/>
    <n v="0"/>
    <n v="0"/>
    <n v="0"/>
    <n v="0.10381362401148056"/>
    <n v="0"/>
    <n v="18.195"/>
    <n v="0"/>
    <n v="18.195"/>
    <n v="0"/>
    <n v="0"/>
    <n v="0"/>
    <n v="12069.6"/>
    <s v="Tonelada métrica"/>
    <n v="663.34707337180544"/>
    <n v="0"/>
    <s v="Não Oficializado"/>
  </r>
  <r>
    <x v="37"/>
    <s v="FROTA 01"/>
    <x v="8"/>
    <x v="8"/>
    <d v="1901-09-14T00:00:00"/>
    <n v="90"/>
    <x v="1"/>
    <s v="CA1014KS111"/>
    <s v="14/09/2023"/>
    <s v="00:00:00"/>
    <s v="14/09/2023"/>
    <s v="23:59:59"/>
    <n v="24"/>
    <n v="0"/>
    <n v="0"/>
    <n v="0"/>
    <n v="0"/>
    <n v="0"/>
    <n v="0"/>
    <n v="24"/>
    <n v="6.1227777777777774"/>
    <n v="6.1227777777777774"/>
    <n v="0"/>
    <n v="17.877222222222223"/>
    <n v="17.877222222222223"/>
    <n v="15.584722222222222"/>
    <n v="2.2925"/>
    <n v="0"/>
    <n v="0"/>
    <n v="0"/>
    <n v="100"/>
    <n v="74.488425925925924"/>
    <n v="74.488425925925924"/>
    <n v="100"/>
    <n v="0"/>
    <n v="0"/>
    <n v="0"/>
    <n v="0.12823580596040896"/>
    <n v="0"/>
    <n v="17.877222222222223"/>
    <n v="0"/>
    <n v="17.877222222222223"/>
    <n v="0"/>
    <n v="0"/>
    <n v="0"/>
    <n v="13227.2"/>
    <s v="Tonelada métrica"/>
    <n v="739.89123341309562"/>
    <n v="0"/>
    <s v="Não Oficializado"/>
  </r>
  <r>
    <x v="37"/>
    <s v="FROTA 01"/>
    <x v="8"/>
    <x v="8"/>
    <d v="1901-09-14T00:00:00"/>
    <n v="90"/>
    <x v="2"/>
    <s v="CA1014KS112"/>
    <s v="14/09/2023"/>
    <s v="00:00:00"/>
    <s v="14/09/2023"/>
    <s v="23:59:59"/>
    <n v="24.000000000000004"/>
    <n v="0"/>
    <n v="0"/>
    <n v="0"/>
    <n v="0"/>
    <n v="0"/>
    <n v="0"/>
    <n v="24.000000000000004"/>
    <n v="5.9286111111111115"/>
    <n v="5.9166666666666661"/>
    <n v="1.1944444444444445E-2"/>
    <n v="18.07138888888889"/>
    <n v="18.07138888888889"/>
    <n v="15.549722222222222"/>
    <n v="2.5216666666666665"/>
    <n v="0"/>
    <n v="0"/>
    <n v="0"/>
    <n v="100"/>
    <n v="75.297453703703695"/>
    <n v="75.297453703703695"/>
    <n v="100"/>
    <n v="0"/>
    <n v="0"/>
    <n v="0"/>
    <n v="0.13953917334030155"/>
    <n v="0"/>
    <n v="18.07138888888889"/>
    <n v="0"/>
    <n v="18.07138888888889"/>
    <n v="0"/>
    <n v="0"/>
    <n v="0"/>
    <n v="14487.5"/>
    <s v="Tonelada métrica"/>
    <n v="801.68160228722456"/>
    <n v="0"/>
    <s v="Não Oficializado"/>
  </r>
  <r>
    <x v="37"/>
    <s v="FROTA 01"/>
    <x v="8"/>
    <x v="8"/>
    <d v="1901-09-14T00:00:00"/>
    <n v="90"/>
    <x v="3"/>
    <s v="CA1014KS113"/>
    <s v="14/09/2023"/>
    <s v="00:00:00"/>
    <s v="14/09/2023"/>
    <s v="23:59:59"/>
    <n v="23.999999999999993"/>
    <n v="0"/>
    <n v="0"/>
    <n v="0"/>
    <n v="0"/>
    <n v="0"/>
    <n v="0"/>
    <n v="23.999999999999993"/>
    <n v="7.5852777777777778"/>
    <n v="7.5852777777777778"/>
    <n v="0"/>
    <n v="16.41472222222222"/>
    <n v="16.26861111111111"/>
    <n v="13.939166666666665"/>
    <n v="2.3294444444444444"/>
    <n v="0.14611111111111111"/>
    <n v="0"/>
    <n v="0.14611111111111111"/>
    <n v="100"/>
    <n v="68.394675925925938"/>
    <n v="68.394675925925938"/>
    <n v="100"/>
    <n v="0"/>
    <n v="0"/>
    <n v="0"/>
    <n v="0.14191190157886721"/>
    <n v="0"/>
    <n v="16.41472222222222"/>
    <n v="0"/>
    <n v="16.41472222222222"/>
    <n v="0"/>
    <n v="0"/>
    <n v="0"/>
    <n v="11758.3"/>
    <s v="Tonelada métrica"/>
    <n v="716.32646844803912"/>
    <n v="0"/>
    <s v="Não Oficializado"/>
  </r>
  <r>
    <x v="37"/>
    <s v="FROTA 01"/>
    <x v="8"/>
    <x v="8"/>
    <d v="1901-09-14T00:00:00"/>
    <n v="90"/>
    <x v="4"/>
    <s v="CA1014KS114"/>
    <s v="14/09/2023"/>
    <s v="00:00:00"/>
    <s v="14/09/2023"/>
    <s v="23:59:59"/>
    <n v="24.000000000000007"/>
    <n v="0.32972222222222225"/>
    <n v="0"/>
    <n v="0"/>
    <n v="0.32972222222222225"/>
    <n v="0.32972222222222225"/>
    <n v="0"/>
    <n v="23.670277777777784"/>
    <n v="5.3986111111111112"/>
    <n v="5.3986111111111112"/>
    <n v="0"/>
    <n v="18.271666666666668"/>
    <n v="18.271666666666668"/>
    <n v="16.188055555555554"/>
    <n v="2.0836111111111113"/>
    <n v="0"/>
    <n v="0"/>
    <n v="0"/>
    <n v="98.626157407407405"/>
    <n v="77.192447161818023"/>
    <n v="76.131944444444429"/>
    <n v="100"/>
    <n v="0"/>
    <n v="0"/>
    <n v="0"/>
    <n v="0.11403508771929824"/>
    <n v="0"/>
    <n v="18.271666666666668"/>
    <n v="0"/>
    <n v="18.271666666666668"/>
    <n v="0.32972222222222225"/>
    <n v="1"/>
    <n v="1"/>
    <n v="15854.6"/>
    <s v="Tonelada métrica"/>
    <n v="867.71504150323847"/>
    <n v="0"/>
    <s v="Não Oficializado"/>
  </r>
  <r>
    <x v="37"/>
    <s v="FROTA 01"/>
    <x v="8"/>
    <x v="8"/>
    <d v="1901-09-14T00:00:00"/>
    <n v="90"/>
    <x v="5"/>
    <s v="CA1014KS115"/>
    <s v="14/09/2023"/>
    <s v="00:00:00"/>
    <s v="14/09/2023"/>
    <s v="23:59:59"/>
    <n v="24.000000000000004"/>
    <n v="7.1233333333333331"/>
    <n v="7.1233333333333331"/>
    <n v="0"/>
    <n v="0"/>
    <n v="0"/>
    <n v="0"/>
    <n v="16.876666666666672"/>
    <n v="4.2008333333333328"/>
    <n v="4.2008333333333328"/>
    <n v="0"/>
    <n v="12.675833333333335"/>
    <n v="12.610833333333334"/>
    <n v="10.503888888888888"/>
    <n v="2.1069444444444443"/>
    <n v="6.5000000000000002E-2"/>
    <n v="0"/>
    <n v="6.5000000000000002E-2"/>
    <n v="70.319444444444457"/>
    <n v="75.108631246296639"/>
    <n v="52.815972222222221"/>
    <n v="64.022054800286213"/>
    <n v="0"/>
    <n v="0"/>
    <n v="1"/>
    <n v="0.16621743036837372"/>
    <n v="0"/>
    <n v="12.675833333333335"/>
    <n v="7.1233333333333331"/>
    <n v="12.675833333333335"/>
    <n v="7.1233333333333331"/>
    <n v="1"/>
    <n v="0"/>
    <n v="10632.8"/>
    <s v="Tonelada métrica"/>
    <n v="838.82453487607597"/>
    <n v="0"/>
    <s v="Não Oficializado"/>
  </r>
  <r>
    <x v="37"/>
    <s v="FROTA 01"/>
    <x v="8"/>
    <x v="8"/>
    <d v="1901-09-14T00:00:00"/>
    <n v="90"/>
    <x v="6"/>
    <s v="CA1014KS116"/>
    <s v="14/09/2023"/>
    <s v="00:00:00"/>
    <s v="14/09/2023"/>
    <s v="23:59:59"/>
    <n v="24"/>
    <n v="0"/>
    <n v="0"/>
    <n v="0"/>
    <n v="0"/>
    <n v="0"/>
    <n v="0"/>
    <n v="24"/>
    <n v="4.9283333333333337"/>
    <n v="4.9283333333333337"/>
    <n v="0"/>
    <n v="19.071666666666669"/>
    <n v="19.071666666666669"/>
    <n v="16.868333333333332"/>
    <n v="2.2033333333333331"/>
    <n v="0"/>
    <n v="0"/>
    <n v="0"/>
    <n v="100"/>
    <n v="79.465277777777786"/>
    <n v="79.465277777777786"/>
    <n v="100"/>
    <n v="0"/>
    <n v="0"/>
    <n v="0"/>
    <n v="0.11552914445512538"/>
    <n v="0"/>
    <n v="19.071666666666669"/>
    <n v="0"/>
    <n v="19.071666666666669"/>
    <n v="0"/>
    <n v="0"/>
    <n v="0"/>
    <n v="13155.5"/>
    <s v="Tonelada métrica"/>
    <n v="689.79288648081751"/>
    <n v="0"/>
    <s v="Não Oficializado"/>
  </r>
  <r>
    <x v="37"/>
    <s v="FROTA 01"/>
    <x v="8"/>
    <x v="8"/>
    <d v="1901-09-14T00:00:00"/>
    <n v="90"/>
    <x v="7"/>
    <s v="CA1014KS117"/>
    <s v="14/09/2023"/>
    <s v="00:00:00"/>
    <s v="14/09/2023"/>
    <s v="23:59:59"/>
    <n v="24"/>
    <n v="2.8377777777777777"/>
    <n v="0"/>
    <n v="0"/>
    <n v="2.8377777777777777"/>
    <n v="2.8377777777777777"/>
    <n v="0"/>
    <n v="21.162222222222219"/>
    <n v="5.8244444444444454"/>
    <n v="5.8244444444444454"/>
    <n v="0"/>
    <n v="15.337777777777777"/>
    <n v="15.337777777777777"/>
    <n v="14.079444444444444"/>
    <n v="1.2583333333333333"/>
    <n v="0"/>
    <n v="0"/>
    <n v="0"/>
    <n v="88.17592592592591"/>
    <n v="72.477160558647498"/>
    <n v="63.907407407407405"/>
    <n v="100"/>
    <n v="0"/>
    <n v="0"/>
    <n v="0"/>
    <n v="8.2041437264560993E-2"/>
    <n v="0"/>
    <n v="15.337777777777777"/>
    <n v="0"/>
    <n v="7.6688888888888886"/>
    <n v="1.4188888888888889"/>
    <n v="2"/>
    <n v="1"/>
    <n v="11141.7"/>
    <s v="Tonelada métrica"/>
    <n v="726.42205157925275"/>
    <n v="0"/>
    <s v="Não Oficializado"/>
  </r>
  <r>
    <x v="37"/>
    <s v="FROTA 01"/>
    <x v="8"/>
    <x v="8"/>
    <d v="1901-09-14T00:00:00"/>
    <n v="90"/>
    <x v="8"/>
    <s v="CA1014KS118"/>
    <s v="14/09/2023"/>
    <s v="00:00:00"/>
    <s v="14/09/2023"/>
    <s v="23:59:59"/>
    <n v="24.000000000000004"/>
    <n v="5.9544444444444444"/>
    <n v="5.9544444444444444"/>
    <n v="0"/>
    <n v="0"/>
    <n v="0"/>
    <n v="0"/>
    <n v="18.045555555555559"/>
    <n v="5.8966666666666656"/>
    <n v="5.8966666666666656"/>
    <n v="0"/>
    <n v="12.148888888888891"/>
    <n v="12.138888888888889"/>
    <n v="10.907777777777778"/>
    <n v="1.231111111111111"/>
    <n v="0.01"/>
    <n v="0"/>
    <n v="0.01"/>
    <n v="75.18981481481481"/>
    <n v="67.323440674835282"/>
    <n v="50.620370370370374"/>
    <n v="67.108574234333759"/>
    <n v="0"/>
    <n v="0"/>
    <n v="1"/>
    <n v="0.10133528443387596"/>
    <n v="0"/>
    <n v="12.148888888888891"/>
    <n v="5.9544444444444444"/>
    <n v="12.148888888888891"/>
    <n v="5.9544444444444444"/>
    <n v="1"/>
    <n v="0"/>
    <n v="8189.5"/>
    <s v="Tonelada métrica"/>
    <n v="674.09456740442704"/>
    <n v="0"/>
    <s v="Não Oficializado"/>
  </r>
  <r>
    <x v="37"/>
    <s v="FROTA 02"/>
    <x v="8"/>
    <x v="8"/>
    <d v="1901-09-14T00:00:00"/>
    <n v="90"/>
    <x v="9"/>
    <s v="CA1014KS119"/>
    <s v="14/09/2023"/>
    <s v="00:00:00"/>
    <s v="14/09/2023"/>
    <s v="23:59:59"/>
    <n v="24.000000000000007"/>
    <n v="0"/>
    <n v="0"/>
    <n v="0"/>
    <n v="0"/>
    <n v="0"/>
    <n v="0"/>
    <n v="24.000000000000007"/>
    <n v="5.3844444444444441"/>
    <n v="5.3844444444444441"/>
    <n v="0"/>
    <n v="18.615555555555556"/>
    <n v="18.615555555555556"/>
    <n v="16.223333333333333"/>
    <n v="2.3922222222222222"/>
    <n v="0"/>
    <n v="0"/>
    <n v="0"/>
    <n v="100"/>
    <n v="77.564814814814795"/>
    <n v="77.564814814814795"/>
    <n v="100"/>
    <n v="0"/>
    <n v="0"/>
    <n v="0"/>
    <n v="0.12850662528351439"/>
    <n v="0"/>
    <n v="18.615555555555556"/>
    <n v="0"/>
    <n v="18.615555555555556"/>
    <n v="0"/>
    <n v="0"/>
    <n v="0"/>
    <n v="19849.5"/>
    <s v="Tonelada métrica"/>
    <n v="1066.2856631252241"/>
    <n v="0"/>
    <s v="Não Oficializado"/>
  </r>
  <r>
    <x v="37"/>
    <s v="FROTA 02"/>
    <x v="8"/>
    <x v="8"/>
    <d v="1901-09-14T00:00:00"/>
    <n v="90"/>
    <x v="10"/>
    <s v="CA1014KS120"/>
    <s v="14/09/2023"/>
    <s v="00:00:00"/>
    <s v="14/09/2023"/>
    <s v="23:59:59"/>
    <n v="24"/>
    <n v="0"/>
    <n v="0"/>
    <n v="0"/>
    <n v="0"/>
    <n v="0"/>
    <n v="0"/>
    <n v="24"/>
    <n v="3.3966666666666669"/>
    <n v="3.3627777777777781"/>
    <n v="3.3888888888888892E-2"/>
    <n v="20.603333333333332"/>
    <n v="20.603333333333332"/>
    <n v="18.020555555555557"/>
    <n v="2.5827777777777778"/>
    <n v="0"/>
    <n v="0"/>
    <n v="0"/>
    <n v="100"/>
    <n v="85.847222222222214"/>
    <n v="85.847222222222214"/>
    <n v="100"/>
    <n v="0"/>
    <n v="0"/>
    <n v="0"/>
    <n v="0.1253572776789085"/>
    <n v="0"/>
    <n v="20.603333333333332"/>
    <n v="0"/>
    <n v="20.603333333333332"/>
    <n v="0"/>
    <n v="0"/>
    <n v="0"/>
    <n v="19735.5"/>
    <s v="Tonelada métrica"/>
    <n v="957.87898398317395"/>
    <n v="0"/>
    <s v="Não Oficializado"/>
  </r>
  <r>
    <x v="37"/>
    <s v="FROTA 02"/>
    <x v="8"/>
    <x v="8"/>
    <d v="1901-09-14T00:00:00"/>
    <n v="90"/>
    <x v="11"/>
    <s v="CA1014KS121"/>
    <s v="14/09/2023"/>
    <s v="00:00:00"/>
    <s v="14/09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s v="Tonelada métrica"/>
    <n v="0"/>
    <n v="0"/>
    <s v="Não Oficializado"/>
  </r>
  <r>
    <x v="37"/>
    <s v="FROTA 02"/>
    <x v="8"/>
    <x v="8"/>
    <d v="1901-09-14T00:00:00"/>
    <n v="90"/>
    <x v="12"/>
    <s v="CA1014KS122"/>
    <s v="14/09/2023"/>
    <s v="00:00:00"/>
    <s v="14/09/2023"/>
    <s v="23:59:59"/>
    <n v="24"/>
    <n v="0"/>
    <n v="0"/>
    <n v="0"/>
    <n v="0"/>
    <n v="0"/>
    <n v="0"/>
    <n v="24"/>
    <n v="7.424722222222222"/>
    <n v="7.424722222222222"/>
    <n v="0"/>
    <n v="16.575277777777771"/>
    <n v="16.575277777777771"/>
    <n v="15.08472222222222"/>
    <n v="1.4905555555555556"/>
    <n v="0"/>
    <n v="0"/>
    <n v="0"/>
    <n v="100"/>
    <n v="69.063657407407376"/>
    <n v="69.063657407407376"/>
    <n v="100"/>
    <n v="0"/>
    <n v="0"/>
    <n v="0"/>
    <n v="8.992642992408377E-2"/>
    <n v="0"/>
    <n v="16.575277777777771"/>
    <n v="0"/>
    <n v="16.575277777777771"/>
    <n v="0"/>
    <n v="0"/>
    <n v="0"/>
    <n v="10716.8"/>
    <s v="Tonelada métrica"/>
    <n v="646.55326708116149"/>
    <n v="0"/>
    <s v="Não Oficializado"/>
  </r>
  <r>
    <x v="37"/>
    <s v="FROTA 02"/>
    <x v="8"/>
    <x v="8"/>
    <d v="1901-09-14T00:00:00"/>
    <n v="90"/>
    <x v="13"/>
    <s v="CA1014KS123"/>
    <s v="14/09/2023"/>
    <s v="00:00:00"/>
    <s v="14/09/2023"/>
    <s v="23:59:59"/>
    <n v="23.999999999999996"/>
    <n v="0"/>
    <n v="0"/>
    <n v="0"/>
    <n v="0"/>
    <n v="0"/>
    <n v="0"/>
    <n v="23.999999999999996"/>
    <n v="6.7811111111111124"/>
    <n v="6.6794444444444458"/>
    <n v="0.10166666666666667"/>
    <n v="17.218888888888891"/>
    <n v="17.218888888888891"/>
    <n v="15.412500000000001"/>
    <n v="1.8063888888888888"/>
    <n v="0"/>
    <n v="0"/>
    <n v="0"/>
    <n v="100"/>
    <n v="71.745370370370381"/>
    <n v="71.745370370370381"/>
    <n v="100"/>
    <n v="0"/>
    <n v="0"/>
    <n v="0"/>
    <n v="0.10490740143253531"/>
    <n v="0"/>
    <n v="17.218888888888891"/>
    <n v="0"/>
    <n v="17.218888888888891"/>
    <n v="0"/>
    <n v="0"/>
    <n v="0"/>
    <n v="11617.6"/>
    <s v="Tonelada métrica"/>
    <n v="674.70090985351999"/>
    <n v="0"/>
    <s v="Não Oficializado"/>
  </r>
  <r>
    <x v="37"/>
    <s v="FROTA 01"/>
    <x v="8"/>
    <x v="8"/>
    <d v="1901-09-15T00:00:00"/>
    <n v="90"/>
    <x v="0"/>
    <s v="CA1014KS110"/>
    <s v="15/09/2023"/>
    <s v="00:00:00"/>
    <s v="15/09/2023"/>
    <s v="23:59:59"/>
    <n v="23.999999999999996"/>
    <n v="0"/>
    <n v="0"/>
    <n v="0"/>
    <n v="0"/>
    <n v="0"/>
    <n v="0"/>
    <n v="23.999999999999996"/>
    <n v="5.972500000000001"/>
    <n v="5.972500000000001"/>
    <n v="0"/>
    <n v="18.027500000000003"/>
    <n v="18.027500000000003"/>
    <n v="15.456388888888888"/>
    <n v="2.5711111111111111"/>
    <n v="0"/>
    <n v="0"/>
    <n v="0"/>
    <n v="100"/>
    <n v="75.114583333333357"/>
    <n v="75.114583333333357"/>
    <n v="100"/>
    <n v="0"/>
    <n v="0"/>
    <n v="0"/>
    <n v="0.14262161204332885"/>
    <n v="0"/>
    <n v="18.027500000000003"/>
    <n v="0"/>
    <n v="18.027500000000003"/>
    <n v="0"/>
    <n v="0"/>
    <n v="0"/>
    <n v="13712.2"/>
    <s v="Tonelada métrica"/>
    <n v="760.62682013590393"/>
    <n v="0"/>
    <s v="Não Oficializado"/>
  </r>
  <r>
    <x v="37"/>
    <s v="FROTA 01"/>
    <x v="8"/>
    <x v="8"/>
    <d v="1901-09-15T00:00:00"/>
    <n v="90"/>
    <x v="1"/>
    <s v="CA1014KS111"/>
    <s v="15/09/2023"/>
    <s v="00:00:00"/>
    <s v="15/09/2023"/>
    <s v="23:59:59"/>
    <n v="24.000000000000004"/>
    <n v="7.1791666666666671"/>
    <n v="0"/>
    <n v="0"/>
    <n v="7.1791666666666671"/>
    <n v="7.1791666666666671"/>
    <n v="0"/>
    <n v="16.820833333333333"/>
    <n v="5.3541666666666661"/>
    <n v="5.3541666666666661"/>
    <n v="0"/>
    <n v="11.466666666666665"/>
    <n v="11.466666666666665"/>
    <n v="10.063333333333333"/>
    <n v="1.4033333333333333"/>
    <n v="0"/>
    <n v="0"/>
    <n v="0"/>
    <n v="70.086805555555543"/>
    <n v="68.169432747089417"/>
    <n v="47.777777777777764"/>
    <n v="100"/>
    <n v="0"/>
    <n v="0"/>
    <n v="0"/>
    <n v="0.12238372093023257"/>
    <n v="0"/>
    <n v="11.466666666666665"/>
    <n v="0"/>
    <n v="2.8666666666666663"/>
    <n v="1.7947916666666668"/>
    <n v="4"/>
    <n v="1"/>
    <n v="6376"/>
    <s v="Tonelada métrica"/>
    <n v="556.04651162790731"/>
    <n v="0"/>
    <s v="Não Oficializado"/>
  </r>
  <r>
    <x v="37"/>
    <s v="FROTA 01"/>
    <x v="8"/>
    <x v="8"/>
    <d v="1901-09-15T00:00:00"/>
    <n v="90"/>
    <x v="2"/>
    <s v="CA1014KS112"/>
    <s v="15/09/2023"/>
    <s v="00:00:00"/>
    <s v="15/09/2023"/>
    <s v="23:59:59"/>
    <n v="23.999999999999996"/>
    <n v="0"/>
    <n v="0"/>
    <n v="0"/>
    <n v="0"/>
    <n v="0"/>
    <n v="0"/>
    <n v="23.999999999999996"/>
    <n v="6.234166666666666"/>
    <n v="6.234166666666666"/>
    <n v="0"/>
    <n v="17.76583333333333"/>
    <n v="17.76583333333333"/>
    <n v="15.072222222222221"/>
    <n v="2.6936111111111112"/>
    <n v="0"/>
    <n v="0"/>
    <n v="0"/>
    <n v="100"/>
    <n v="74.024305555555543"/>
    <n v="74.024305555555543"/>
    <n v="100"/>
    <n v="0"/>
    <n v="0"/>
    <n v="0"/>
    <n v="0.1516174930031115"/>
    <n v="0"/>
    <n v="17.76583333333333"/>
    <n v="0"/>
    <n v="17.76583333333333"/>
    <n v="0"/>
    <n v="0"/>
    <n v="0"/>
    <n v="11933.2"/>
    <s v="Tonelada métrica"/>
    <n v="671.69379426802402"/>
    <n v="0"/>
    <s v="Não Oficializado"/>
  </r>
  <r>
    <x v="37"/>
    <s v="FROTA 01"/>
    <x v="8"/>
    <x v="8"/>
    <d v="1901-09-15T00:00:00"/>
    <n v="90"/>
    <x v="3"/>
    <s v="CA1014KS113"/>
    <s v="15/09/2023"/>
    <s v="00:00:00"/>
    <s v="15/09/2023"/>
    <s v="23:59:59"/>
    <n v="24.000000000000007"/>
    <n v="0"/>
    <n v="0"/>
    <n v="0"/>
    <n v="0"/>
    <n v="0"/>
    <n v="0"/>
    <n v="24.000000000000007"/>
    <n v="6.6766666666666667"/>
    <n v="6.6766666666666667"/>
    <n v="0"/>
    <n v="17.323333333333334"/>
    <n v="17.323333333333334"/>
    <n v="14.972777777777775"/>
    <n v="2.3505555555555557"/>
    <n v="0"/>
    <n v="0"/>
    <n v="0"/>
    <n v="100"/>
    <n v="72.180555555555543"/>
    <n v="72.180555555555543"/>
    <n v="100"/>
    <n v="0"/>
    <n v="0"/>
    <n v="0"/>
    <n v="0.13568725546789814"/>
    <n v="0"/>
    <n v="17.323333333333334"/>
    <n v="0"/>
    <n v="17.323333333333334"/>
    <n v="0"/>
    <n v="0"/>
    <n v="0"/>
    <n v="13899"/>
    <s v="Tonelada métrica"/>
    <n v="802.32826630748525"/>
    <n v="0"/>
    <s v="Não Oficializado"/>
  </r>
  <r>
    <x v="37"/>
    <s v="FROTA 01"/>
    <x v="8"/>
    <x v="8"/>
    <d v="1901-09-15T00:00:00"/>
    <n v="90"/>
    <x v="4"/>
    <s v="CA1014KS114"/>
    <s v="15/09/2023"/>
    <s v="00:00:00"/>
    <s v="15/09/2023"/>
    <s v="23:59:59"/>
    <n v="24"/>
    <n v="2.3313888888888887"/>
    <n v="2.3313888888888887"/>
    <n v="0"/>
    <n v="0"/>
    <n v="0"/>
    <n v="0"/>
    <n v="21.668611111111112"/>
    <n v="5.1155555555555541"/>
    <n v="5.1155555555555541"/>
    <n v="0"/>
    <n v="16.553055555555556"/>
    <n v="16.553055555555556"/>
    <n v="12.624166666666667"/>
    <n v="3.9288888888888889"/>
    <n v="0"/>
    <n v="0"/>
    <n v="0"/>
    <n v="90.285879629629633"/>
    <n v="76.391862268770751"/>
    <n v="68.971064814814824"/>
    <n v="87.654448105436572"/>
    <n v="0"/>
    <n v="0"/>
    <n v="1"/>
    <n v="0.23735127787753182"/>
    <n v="0"/>
    <n v="16.553055555555556"/>
    <n v="2.3313888888888887"/>
    <n v="16.553055555555556"/>
    <n v="2.3313888888888887"/>
    <n v="1"/>
    <n v="0"/>
    <n v="11427.4"/>
    <s v="Tonelada métrica"/>
    <n v="690.3498850497557"/>
    <n v="0"/>
    <s v="Não Oficializado"/>
  </r>
  <r>
    <x v="37"/>
    <s v="FROTA 01"/>
    <x v="8"/>
    <x v="8"/>
    <d v="1901-09-15T00:00:00"/>
    <n v="90"/>
    <x v="5"/>
    <s v="CA1014KS115"/>
    <s v="15/09/2023"/>
    <s v="00:00:00"/>
    <s v="15/09/2023"/>
    <s v="23:59:59"/>
    <n v="23.999999999999996"/>
    <n v="0"/>
    <n v="0"/>
    <n v="0"/>
    <n v="0"/>
    <n v="0"/>
    <n v="0"/>
    <n v="23.999999999999996"/>
    <n v="6.9119444444444431"/>
    <n v="6.9119444444444431"/>
    <n v="0"/>
    <n v="17.088055555555552"/>
    <n v="17.088055555555552"/>
    <n v="14.088055555555558"/>
    <n v="3.0000000000000004"/>
    <n v="0"/>
    <n v="0"/>
    <n v="0"/>
    <n v="100"/>
    <n v="71.200231481481481"/>
    <n v="71.200231481481481"/>
    <n v="100"/>
    <n v="0"/>
    <n v="0"/>
    <n v="0"/>
    <n v="0.1755612269779086"/>
    <n v="0"/>
    <n v="17.088055555555552"/>
    <n v="0"/>
    <n v="17.088055555555552"/>
    <n v="0"/>
    <n v="0"/>
    <n v="0"/>
    <n v="14446.7"/>
    <s v="Tonelada métrica"/>
    <n v="845.42679259391753"/>
    <n v="0"/>
    <s v="Não Oficializado"/>
  </r>
  <r>
    <x v="37"/>
    <s v="FROTA 01"/>
    <x v="8"/>
    <x v="8"/>
    <d v="1901-09-15T00:00:00"/>
    <n v="90"/>
    <x v="6"/>
    <s v="CA1014KS116"/>
    <s v="15/09/2023"/>
    <s v="00:00:00"/>
    <s v="15/09/2023"/>
    <s v="23:59:59"/>
    <n v="24.000000000000007"/>
    <n v="0"/>
    <n v="0"/>
    <n v="0"/>
    <n v="0"/>
    <n v="0"/>
    <n v="0"/>
    <n v="24.000000000000007"/>
    <n v="6.1758333333333333"/>
    <n v="6.1758333333333333"/>
    <n v="0"/>
    <n v="17.82416666666667"/>
    <n v="17.82416666666667"/>
    <n v="15.011666666666668"/>
    <n v="2.8125"/>
    <n v="0"/>
    <n v="0"/>
    <n v="0"/>
    <n v="100"/>
    <n v="74.267361111111114"/>
    <n v="74.267361111111114"/>
    <n v="100"/>
    <n v="0"/>
    <n v="0"/>
    <n v="0"/>
    <n v="0.15779138809668519"/>
    <n v="0"/>
    <n v="17.82416666666667"/>
    <n v="0"/>
    <n v="17.82416666666667"/>
    <n v="0"/>
    <n v="0"/>
    <n v="0"/>
    <n v="15752"/>
    <s v="Tonelada métrica"/>
    <n v="883.74398055075017"/>
    <n v="0"/>
    <s v="Não Oficializado"/>
  </r>
  <r>
    <x v="37"/>
    <s v="FROTA 01"/>
    <x v="8"/>
    <x v="8"/>
    <d v="1901-09-15T00:00:00"/>
    <n v="90"/>
    <x v="7"/>
    <s v="CA1014KS117"/>
    <s v="15/09/2023"/>
    <s v="00:00:00"/>
    <s v="15/09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2"/>
    <n v="1"/>
    <n v="320"/>
    <s v="Tonelada métrica"/>
    <n v="0"/>
    <n v="0"/>
    <s v="Não Oficializado"/>
  </r>
  <r>
    <x v="37"/>
    <s v="FROTA 01"/>
    <x v="8"/>
    <x v="8"/>
    <d v="1901-09-15T00:00:00"/>
    <n v="90"/>
    <x v="8"/>
    <s v="CA1014KS118"/>
    <s v="15/09/2023"/>
    <s v="00:00:00"/>
    <s v="15/09/2023"/>
    <s v="23:59:59"/>
    <n v="24.000000000000004"/>
    <n v="0"/>
    <n v="0"/>
    <n v="0"/>
    <n v="0"/>
    <n v="0"/>
    <n v="0"/>
    <n v="24.000000000000004"/>
    <n v="5.541666666666667"/>
    <n v="5.541666666666667"/>
    <n v="0"/>
    <n v="18.458333333333329"/>
    <n v="18.458333333333329"/>
    <n v="15.73388888888889"/>
    <n v="2.7244444444444444"/>
    <n v="0"/>
    <n v="0"/>
    <n v="0"/>
    <n v="100"/>
    <n v="76.909722222222186"/>
    <n v="76.909722222222186"/>
    <n v="100"/>
    <n v="0"/>
    <n v="0"/>
    <n v="0"/>
    <n v="0.14759969902182096"/>
    <n v="0"/>
    <n v="18.458333333333329"/>
    <n v="0"/>
    <n v="18.458333333333329"/>
    <n v="0"/>
    <n v="0"/>
    <n v="0"/>
    <n v="13211.7"/>
    <s v="Tonelada métrica"/>
    <n v="715.75801354401858"/>
    <n v="0"/>
    <s v="Não Oficializado"/>
  </r>
  <r>
    <x v="37"/>
    <s v="FROTA 02"/>
    <x v="8"/>
    <x v="8"/>
    <d v="1901-09-15T00:00:00"/>
    <n v="90"/>
    <x v="9"/>
    <s v="CA1014KS119"/>
    <s v="15/09/2023"/>
    <s v="00:00:00"/>
    <s v="15/09/2023"/>
    <s v="23:59:59"/>
    <n v="24"/>
    <n v="0"/>
    <n v="0"/>
    <n v="0"/>
    <n v="0"/>
    <n v="0"/>
    <n v="0"/>
    <n v="24"/>
    <n v="6.3491666666666662"/>
    <n v="6.3491666666666662"/>
    <n v="0"/>
    <n v="17.650833333333335"/>
    <n v="17.650833333333335"/>
    <n v="14.78888888888889"/>
    <n v="2.8619444444444442"/>
    <n v="0"/>
    <n v="0"/>
    <n v="0"/>
    <n v="100"/>
    <n v="73.5451388888889"/>
    <n v="73.5451388888889"/>
    <n v="100"/>
    <n v="0"/>
    <n v="0"/>
    <n v="0"/>
    <n v="0.16214217144295986"/>
    <n v="0"/>
    <n v="17.650833333333335"/>
    <n v="0"/>
    <n v="17.650833333333335"/>
    <n v="0"/>
    <n v="0"/>
    <n v="0"/>
    <n v="16302.8"/>
    <s v="Tonelada métrica"/>
    <n v="923.62777961380493"/>
    <n v="0"/>
    <s v="Não Oficializado"/>
  </r>
  <r>
    <x v="37"/>
    <s v="FROTA 02"/>
    <x v="8"/>
    <x v="8"/>
    <d v="1901-09-15T00:00:00"/>
    <n v="90"/>
    <x v="10"/>
    <s v="CA1014KS120"/>
    <s v="15/09/2023"/>
    <s v="00:00:00"/>
    <s v="15/09/2023"/>
    <s v="23:59:59"/>
    <n v="24.000000000000004"/>
    <n v="0"/>
    <n v="0"/>
    <n v="0"/>
    <n v="0"/>
    <n v="0"/>
    <n v="0"/>
    <n v="24.000000000000004"/>
    <n v="6.9936111111111119"/>
    <n v="6.9936111111111119"/>
    <n v="0"/>
    <n v="17.006388888888893"/>
    <n v="17.006388888888893"/>
    <n v="15.1875"/>
    <n v="1.818888888888889"/>
    <n v="0"/>
    <n v="0"/>
    <n v="0"/>
    <n v="100"/>
    <n v="70.859953703703709"/>
    <n v="70.859953703703709"/>
    <n v="100"/>
    <n v="0"/>
    <n v="0"/>
    <n v="0"/>
    <n v="0.10695326919621709"/>
    <n v="0"/>
    <n v="17.006388888888893"/>
    <n v="0"/>
    <n v="17.006388888888893"/>
    <n v="0"/>
    <n v="0"/>
    <n v="0"/>
    <n v="12789.5"/>
    <s v="Tonelada métrica"/>
    <n v="752.04089966189224"/>
    <n v="0"/>
    <s v="Não Oficializado"/>
  </r>
  <r>
    <x v="37"/>
    <s v="FROTA 02"/>
    <x v="8"/>
    <x v="8"/>
    <d v="1901-09-15T00:00:00"/>
    <n v="90"/>
    <x v="11"/>
    <s v="CA1014KS121"/>
    <s v="15/09/2023"/>
    <s v="00:00:00"/>
    <s v="15/09/2023"/>
    <s v="23:59:59"/>
    <n v="24"/>
    <n v="11.122777777777777"/>
    <n v="8.5016666666666669"/>
    <n v="0"/>
    <n v="2.6211111111111109"/>
    <n v="2.6211111111111109"/>
    <n v="0"/>
    <n v="12.877222222222223"/>
    <n v="4.5458333333333334"/>
    <n v="4.5458333333333334"/>
    <n v="0"/>
    <n v="8.3313888888888883"/>
    <n v="8.3313888888888883"/>
    <n v="7.1913888888888877"/>
    <n v="1.1400000000000001"/>
    <n v="0"/>
    <n v="0"/>
    <n v="0"/>
    <n v="53.655092592592588"/>
    <n v="64.69864963976012"/>
    <n v="34.714120370370367"/>
    <n v="49.494216076172876"/>
    <n v="0"/>
    <n v="0"/>
    <n v="1"/>
    <n v="0.13683192744973829"/>
    <n v="0"/>
    <n v="8.3313888888888883"/>
    <n v="8.5016666666666669"/>
    <n v="8.3313888888888883"/>
    <n v="11.122777777777777"/>
    <n v="1"/>
    <n v="0.23565256480695268"/>
    <n v="5792.6"/>
    <s v="Tonelada métrica"/>
    <n v="695.27423065381913"/>
    <n v="0"/>
    <s v="Não Oficializado"/>
  </r>
  <r>
    <x v="37"/>
    <s v="FROTA 02"/>
    <x v="8"/>
    <x v="8"/>
    <d v="1901-09-15T00:00:00"/>
    <n v="90"/>
    <x v="12"/>
    <s v="CA1014KS122"/>
    <s v="15/09/2023"/>
    <s v="00:00:00"/>
    <s v="15/09/2023"/>
    <s v="23:59:59"/>
    <n v="24.000000000000004"/>
    <n v="3.3238888888888889"/>
    <n v="0"/>
    <n v="0"/>
    <n v="3.3238888888888889"/>
    <n v="3.3238888888888889"/>
    <n v="0"/>
    <n v="20.676111111111116"/>
    <n v="4.8255555555555558"/>
    <n v="4.8255555555555558"/>
    <n v="0"/>
    <n v="15.850555555555557"/>
    <n v="15.79027777777778"/>
    <n v="13.344166666666666"/>
    <n v="2.4461111111111111"/>
    <n v="6.0277777777777777E-2"/>
    <n v="0"/>
    <n v="6.0277777777777777E-2"/>
    <n v="86.150462962962976"/>
    <n v="76.661203213585182"/>
    <n v="66.043981481481467"/>
    <n v="100"/>
    <n v="0"/>
    <n v="0"/>
    <n v="0"/>
    <n v="0.15432336756510462"/>
    <n v="0"/>
    <n v="15.850555555555557"/>
    <n v="0"/>
    <n v="15.850555555555557"/>
    <n v="3.3238888888888889"/>
    <n v="1"/>
    <n v="1"/>
    <n v="12658.2"/>
    <s v="Tonelada métrica"/>
    <n v="798.59661420910572"/>
    <n v="0"/>
    <s v="Não Oficializado"/>
  </r>
  <r>
    <x v="37"/>
    <s v="FROTA 02"/>
    <x v="8"/>
    <x v="8"/>
    <d v="1901-09-15T00:00:00"/>
    <n v="90"/>
    <x v="13"/>
    <s v="CA1014KS123"/>
    <s v="15/09/2023"/>
    <s v="00:00:00"/>
    <s v="15/09/2023"/>
    <s v="23:59:59"/>
    <n v="24"/>
    <n v="0"/>
    <n v="0"/>
    <n v="0"/>
    <n v="0"/>
    <n v="0"/>
    <n v="0"/>
    <n v="24"/>
    <n v="5.7119444444444438"/>
    <n v="5.7119444444444438"/>
    <n v="0"/>
    <n v="18.288055555555552"/>
    <n v="18.288055555555552"/>
    <n v="15.515833333333333"/>
    <n v="2.7722222222222221"/>
    <n v="0"/>
    <n v="0"/>
    <n v="0"/>
    <n v="100"/>
    <n v="76.200231481481467"/>
    <n v="76.200231481481467"/>
    <n v="100"/>
    <n v="0"/>
    <n v="0"/>
    <n v="0"/>
    <n v="0.15158649391679455"/>
    <n v="0"/>
    <n v="18.288055555555552"/>
    <n v="0"/>
    <n v="18.288055555555552"/>
    <n v="0"/>
    <n v="0"/>
    <n v="0"/>
    <n v="13659.7"/>
    <s v="Tonelada métrica"/>
    <n v="746.91920956301158"/>
    <n v="0"/>
    <s v="Não Oficializado"/>
  </r>
  <r>
    <x v="37"/>
    <s v="FROTA 01"/>
    <x v="8"/>
    <x v="8"/>
    <d v="1901-09-16T00:00:00"/>
    <n v="90"/>
    <x v="0"/>
    <s v="CA1014KS110"/>
    <s v="16/09/2023"/>
    <s v="00:00:00"/>
    <s v="16/09/2023"/>
    <s v="23:59:59"/>
    <n v="24"/>
    <n v="1.5763888888888888"/>
    <n v="1.5763888888888888"/>
    <n v="0"/>
    <n v="0"/>
    <n v="0"/>
    <n v="0"/>
    <n v="22.423611111111111"/>
    <n v="4.2769444444444442"/>
    <n v="4.2769444444444442"/>
    <n v="0"/>
    <n v="18.146666666666668"/>
    <n v="18.146666666666668"/>
    <n v="15.831944444444444"/>
    <n v="2.3147222222222221"/>
    <n v="0"/>
    <n v="0"/>
    <n v="0"/>
    <n v="93.431712962962962"/>
    <n v="80.926602663363283"/>
    <n v="75.611111111111114"/>
    <n v="92.007379969860423"/>
    <n v="0"/>
    <n v="0"/>
    <n v="1"/>
    <n v="0.12755633112907175"/>
    <n v="0"/>
    <n v="18.146666666666668"/>
    <n v="1.5763888888888888"/>
    <n v="18.146666666666668"/>
    <n v="1.5763888888888888"/>
    <n v="1"/>
    <n v="0"/>
    <n v="13248.04"/>
    <s v="Tonelada métrica"/>
    <n v="730.05363703159435"/>
    <n v="0"/>
    <s v="Não Oficializado"/>
  </r>
  <r>
    <x v="37"/>
    <s v="FROTA 01"/>
    <x v="8"/>
    <x v="8"/>
    <d v="1901-09-16T00:00:00"/>
    <n v="90"/>
    <x v="1"/>
    <s v="CA1014KS111"/>
    <s v="16/09/2023"/>
    <s v="00:00:00"/>
    <s v="16/09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1"/>
    <n v="1"/>
    <n v="0"/>
    <s v="Tonelada métrica"/>
    <n v="0"/>
    <n v="0"/>
    <s v="Não Oficializado"/>
  </r>
  <r>
    <x v="37"/>
    <s v="FROTA 01"/>
    <x v="8"/>
    <x v="8"/>
    <d v="1901-09-16T00:00:00"/>
    <n v="90"/>
    <x v="2"/>
    <s v="CA1014KS112"/>
    <s v="16/09/2023"/>
    <s v="00:00:00"/>
    <s v="16/09/2023"/>
    <s v="23:59:59"/>
    <n v="24"/>
    <n v="0"/>
    <n v="0"/>
    <n v="0"/>
    <n v="0"/>
    <n v="0"/>
    <n v="0"/>
    <n v="24"/>
    <n v="5.6066666666666665"/>
    <n v="5.6066666666666665"/>
    <n v="0"/>
    <n v="18.393333333333334"/>
    <n v="18.393333333333334"/>
    <n v="15.558333333333335"/>
    <n v="2.835"/>
    <n v="0"/>
    <n v="0"/>
    <n v="0"/>
    <n v="100"/>
    <n v="76.638888888888886"/>
    <n v="76.638888888888886"/>
    <n v="100"/>
    <n v="0"/>
    <n v="0"/>
    <n v="0"/>
    <n v="0.15413193185936933"/>
    <n v="0"/>
    <n v="18.393333333333334"/>
    <n v="0"/>
    <n v="18.393333333333334"/>
    <n v="0"/>
    <n v="0"/>
    <n v="0"/>
    <n v="15991.68"/>
    <s v="Tonelada métrica"/>
    <n v="869.42805364262381"/>
    <n v="0"/>
    <s v="Não Oficializado"/>
  </r>
  <r>
    <x v="37"/>
    <s v="FROTA 01"/>
    <x v="8"/>
    <x v="8"/>
    <d v="1901-09-16T00:00:00"/>
    <n v="90"/>
    <x v="3"/>
    <s v="CA1014KS113"/>
    <s v="16/09/2023"/>
    <s v="00:00:00"/>
    <s v="16/09/2023"/>
    <s v="23:59:59"/>
    <n v="24"/>
    <n v="10.444166666666668"/>
    <n v="9.8008333333333333"/>
    <n v="0"/>
    <n v="0.64333333333333331"/>
    <n v="0.64333333333333331"/>
    <n v="0"/>
    <n v="13.555833333333334"/>
    <n v="4.9177777777777782"/>
    <n v="4.9177777777777782"/>
    <n v="0"/>
    <n v="8.6380555555555549"/>
    <n v="8.6380555555555549"/>
    <n v="7.25"/>
    <n v="1.3880555555555556"/>
    <n v="0"/>
    <n v="0"/>
    <n v="0"/>
    <n v="56.482638888888893"/>
    <n v="63.722054875924663"/>
    <n v="35.991898148148145"/>
    <n v="46.846941849954796"/>
    <n v="0"/>
    <n v="0"/>
    <n v="1"/>
    <n v="0.16069074187220633"/>
    <n v="0"/>
    <n v="8.6380555555555549"/>
    <n v="9.8008333333333333"/>
    <n v="4.3190277777777775"/>
    <n v="5.2220833333333339"/>
    <n v="2"/>
    <n v="6.1597382909119917E-2"/>
    <n v="7929.1509999999998"/>
    <s v="Tonelada métrica"/>
    <n v="917.93239219217344"/>
    <n v="0"/>
    <s v="Não Oficializado"/>
  </r>
  <r>
    <x v="37"/>
    <s v="FROTA 01"/>
    <x v="8"/>
    <x v="8"/>
    <d v="1901-09-16T00:00:00"/>
    <n v="90"/>
    <x v="4"/>
    <s v="CA1014KS114"/>
    <s v="16/09/2023"/>
    <s v="00:00:00"/>
    <s v="16/09/2023"/>
    <s v="23:59:59"/>
    <n v="24.000000000000004"/>
    <n v="0"/>
    <n v="0"/>
    <n v="0"/>
    <n v="0"/>
    <n v="0"/>
    <n v="0"/>
    <n v="24.000000000000004"/>
    <n v="6.6141666666666667"/>
    <n v="6.6141666666666667"/>
    <n v="0"/>
    <n v="17.385833333333334"/>
    <n v="17.3125"/>
    <n v="13.848333333333331"/>
    <n v="3.4641666666666668"/>
    <n v="7.3333333333333334E-2"/>
    <n v="0"/>
    <n v="7.3333333333333334E-2"/>
    <n v="100"/>
    <n v="72.440972222222214"/>
    <n v="72.440972222222214"/>
    <n v="100"/>
    <n v="0"/>
    <n v="0"/>
    <n v="0"/>
    <n v="0.19925226477496047"/>
    <n v="0"/>
    <n v="17.385833333333334"/>
    <n v="0"/>
    <n v="17.385833333333334"/>
    <n v="0"/>
    <n v="0"/>
    <n v="0"/>
    <n v="14537.787"/>
    <s v="Tonelada métrica"/>
    <n v="836.18580261707348"/>
    <n v="0"/>
    <s v="Não Oficializado"/>
  </r>
  <r>
    <x v="37"/>
    <s v="FROTA 01"/>
    <x v="8"/>
    <x v="8"/>
    <d v="1901-09-16T00:00:00"/>
    <n v="90"/>
    <x v="5"/>
    <s v="CA1014KS115"/>
    <s v="16/09/2023"/>
    <s v="00:00:00"/>
    <s v="16/09/2023"/>
    <s v="23:59:59"/>
    <n v="24"/>
    <n v="3.3019444444444446"/>
    <n v="3.3019444444444446"/>
    <n v="0"/>
    <n v="0"/>
    <n v="0"/>
    <n v="0"/>
    <n v="20.698055555555555"/>
    <n v="5.6197222222222223"/>
    <n v="5.6197222222222223"/>
    <n v="0"/>
    <n v="15.078333333333333"/>
    <n v="15.078333333333333"/>
    <n v="12.119722222222222"/>
    <n v="2.9586111111111109"/>
    <n v="0"/>
    <n v="0"/>
    <n v="0"/>
    <n v="86.241898148148138"/>
    <n v="72.849033054634759"/>
    <n v="62.826388888888886"/>
    <n v="82.035394217836142"/>
    <n v="0"/>
    <n v="0"/>
    <n v="1"/>
    <n v="0.19621605688810287"/>
    <n v="0"/>
    <n v="15.078333333333333"/>
    <n v="3.3019444444444446"/>
    <n v="15.078333333333333"/>
    <n v="3.3019444444444446"/>
    <n v="1"/>
    <n v="0"/>
    <n v="13755.305"/>
    <s v="Tonelada métrica"/>
    <n v="912.25632806455201"/>
    <n v="0"/>
    <s v="Não Oficializado"/>
  </r>
  <r>
    <x v="37"/>
    <s v="FROTA 01"/>
    <x v="8"/>
    <x v="8"/>
    <d v="1901-09-16T00:00:00"/>
    <n v="90"/>
    <x v="6"/>
    <s v="CA1014KS116"/>
    <s v="16/09/2023"/>
    <s v="00:00:00"/>
    <s v="16/09/2023"/>
    <s v="23:59:59"/>
    <n v="24.000000000000004"/>
    <n v="4.3747222222222222"/>
    <n v="0"/>
    <n v="0"/>
    <n v="4.3747222222222222"/>
    <n v="4.3747222222222222"/>
    <n v="0"/>
    <n v="19.625277777777772"/>
    <n v="5.2366666666666672"/>
    <n v="5.2366666666666672"/>
    <n v="0"/>
    <n v="14.388611111111111"/>
    <n v="14.388611111111111"/>
    <n v="11.548611111111111"/>
    <n v="2.8400000000000003"/>
    <n v="0"/>
    <n v="0"/>
    <n v="0"/>
    <n v="81.771990740740705"/>
    <n v="73.316725877906919"/>
    <n v="59.952546296296283"/>
    <n v="100"/>
    <n v="0"/>
    <n v="0"/>
    <n v="0"/>
    <n v="0.19737832776694533"/>
    <n v="0"/>
    <n v="14.388611111111111"/>
    <n v="0"/>
    <n v="3.5971527777777776"/>
    <n v="1.0936805555555555"/>
    <n v="4"/>
    <n v="1"/>
    <n v="13030.629000000001"/>
    <s v="Tonelada métrica"/>
    <n v="905.62104287727573"/>
    <n v="0"/>
    <s v="Não Oficializado"/>
  </r>
  <r>
    <x v="37"/>
    <s v="FROTA 01"/>
    <x v="8"/>
    <x v="8"/>
    <d v="1901-09-16T00:00:00"/>
    <n v="90"/>
    <x v="7"/>
    <s v="CA1014KS117"/>
    <s v="16/09/2023"/>
    <s v="00:00:00"/>
    <s v="16/09/2023"/>
    <s v="23:59:59"/>
    <n v="24"/>
    <n v="15.460555555555555"/>
    <n v="0"/>
    <n v="0"/>
    <n v="15.460555555555555"/>
    <n v="15.460555555555555"/>
    <n v="0"/>
    <n v="8.5394444444444435"/>
    <n v="3.3663888888888889"/>
    <n v="3.3663888888888889"/>
    <n v="0"/>
    <n v="5.1730555555555551"/>
    <n v="5.1730555555555551"/>
    <n v="4.419722222222223"/>
    <n v="0.7533333333333333"/>
    <n v="0"/>
    <n v="0"/>
    <n v="0"/>
    <n v="35.581018518518512"/>
    <n v="60.578361850237464"/>
    <n v="21.554398148148145"/>
    <n v="100"/>
    <n v="0"/>
    <n v="0"/>
    <n v="0"/>
    <n v="0.14562637598668315"/>
    <n v="0"/>
    <n v="5.1730555555555551"/>
    <n v="0"/>
    <n v="5.1730555555555551"/>
    <n v="0"/>
    <n v="0"/>
    <n v="1"/>
    <n v="3047.0039999999999"/>
    <s v="Tonelada métrica"/>
    <n v="589.01435858884122"/>
    <n v="0"/>
    <s v="Não Oficializado"/>
  </r>
  <r>
    <x v="37"/>
    <s v="FROTA 01"/>
    <x v="8"/>
    <x v="8"/>
    <d v="1901-09-16T00:00:00"/>
    <n v="90"/>
    <x v="8"/>
    <s v="CA1014KS118"/>
    <s v="16/09/2023"/>
    <s v="00:00:00"/>
    <s v="16/09/2023"/>
    <s v="23:59:59"/>
    <n v="23.999999999999993"/>
    <n v="0.51249999999999996"/>
    <n v="0.51249999999999996"/>
    <n v="0"/>
    <n v="0"/>
    <n v="0"/>
    <n v="0"/>
    <n v="23.487499999999994"/>
    <n v="5.1480555555555556"/>
    <n v="5.1480555555555556"/>
    <n v="0"/>
    <n v="18.339444444444442"/>
    <n v="18.339444444444442"/>
    <n v="15.134444444444444"/>
    <n v="3.2049999999999996"/>
    <n v="0"/>
    <n v="0"/>
    <n v="0"/>
    <n v="97.864583333333329"/>
    <n v="78.081721956123246"/>
    <n v="76.414351851851876"/>
    <n v="97.281447537094607"/>
    <n v="0"/>
    <n v="0"/>
    <n v="1"/>
    <n v="0.17475992850867891"/>
    <n v="0"/>
    <n v="18.339444444444442"/>
    <n v="0.51249999999999996"/>
    <n v="18.339444444444442"/>
    <n v="0.51249999999999996"/>
    <n v="1"/>
    <n v="0"/>
    <n v="14180.547"/>
    <s v="Tonelada métrica"/>
    <n v="773.22663960497994"/>
    <n v="0"/>
    <s v="Não Oficializado"/>
  </r>
  <r>
    <x v="37"/>
    <s v="FROTA 02"/>
    <x v="8"/>
    <x v="8"/>
    <d v="1901-09-16T00:00:00"/>
    <n v="90"/>
    <x v="9"/>
    <s v="CA1014KS119"/>
    <s v="16/09/2023"/>
    <s v="00:00:00"/>
    <s v="16/09/2023"/>
    <s v="23:59:59"/>
    <n v="24.000000000000004"/>
    <n v="0"/>
    <n v="0"/>
    <n v="0"/>
    <n v="0"/>
    <n v="0"/>
    <n v="0"/>
    <n v="24.000000000000004"/>
    <n v="5.7016666666666662"/>
    <n v="5.7016666666666662"/>
    <n v="0"/>
    <n v="18.298333333333336"/>
    <n v="18.298333333333336"/>
    <n v="14.237777777777778"/>
    <n v="4.0605555555555553"/>
    <n v="0"/>
    <n v="0"/>
    <n v="0"/>
    <n v="100"/>
    <n v="76.243055555555543"/>
    <n v="76.243055555555543"/>
    <n v="100"/>
    <n v="0"/>
    <n v="0"/>
    <n v="0"/>
    <n v="0.22190849196951751"/>
    <n v="0"/>
    <n v="18.298333333333336"/>
    <n v="0"/>
    <n v="18.298333333333336"/>
    <n v="0"/>
    <n v="0"/>
    <n v="0"/>
    <n v="15599.727999999999"/>
    <s v="Tonelada métrica"/>
    <n v="852.52179615629859"/>
    <n v="0"/>
    <s v="Não Oficializado"/>
  </r>
  <r>
    <x v="37"/>
    <s v="FROTA 02"/>
    <x v="8"/>
    <x v="8"/>
    <d v="1901-09-16T00:00:00"/>
    <n v="90"/>
    <x v="10"/>
    <s v="CA1014KS120"/>
    <s v="16/09/2023"/>
    <s v="00:00:00"/>
    <s v="16/09/2023"/>
    <s v="23:59:59"/>
    <n v="24"/>
    <n v="0"/>
    <n v="0"/>
    <n v="0"/>
    <n v="0"/>
    <n v="0"/>
    <n v="0"/>
    <n v="24"/>
    <n v="6.85"/>
    <n v="6.85"/>
    <n v="0"/>
    <n v="17.149999999999995"/>
    <n v="17.149999999999995"/>
    <n v="14.680555555555557"/>
    <n v="2.4694444444444446"/>
    <n v="0"/>
    <n v="0"/>
    <n v="0"/>
    <n v="100"/>
    <n v="71.458333333333314"/>
    <n v="71.458333333333314"/>
    <n v="100"/>
    <n v="0"/>
    <n v="0"/>
    <n v="0"/>
    <n v="0.14399092970521546"/>
    <n v="0"/>
    <n v="17.149999999999995"/>
    <n v="0"/>
    <n v="17.149999999999995"/>
    <n v="0"/>
    <n v="0"/>
    <n v="0"/>
    <n v="12803.026"/>
    <s v="Tonelada métrica"/>
    <n v="746.53212827988341"/>
    <n v="0"/>
    <s v="Não Oficializado"/>
  </r>
  <r>
    <x v="37"/>
    <s v="FROTA 02"/>
    <x v="8"/>
    <x v="8"/>
    <d v="1901-09-16T00:00:00"/>
    <n v="90"/>
    <x v="11"/>
    <s v="CA1014KS121"/>
    <s v="16/09/2023"/>
    <s v="00:00:00"/>
    <s v="16/09/2023"/>
    <s v="23:59:59"/>
    <n v="23.999999999999993"/>
    <n v="0"/>
    <n v="0"/>
    <n v="0"/>
    <n v="0"/>
    <n v="0"/>
    <n v="0"/>
    <n v="23.999999999999993"/>
    <n v="5.5641666666666678"/>
    <n v="5.5641666666666678"/>
    <n v="0"/>
    <n v="18.435833333333328"/>
    <n v="18.435833333333328"/>
    <n v="14.144722222222223"/>
    <n v="4.2911111111111113"/>
    <n v="0"/>
    <n v="0"/>
    <n v="0"/>
    <n v="100"/>
    <n v="76.815972222222214"/>
    <n v="76.815972222222214"/>
    <n v="100"/>
    <n v="0"/>
    <n v="0"/>
    <n v="0"/>
    <n v="0.23275927014118045"/>
    <n v="0"/>
    <n v="18.435833333333328"/>
    <n v="0"/>
    <n v="18.435833333333328"/>
    <n v="0"/>
    <n v="0"/>
    <n v="0"/>
    <n v="18636.143"/>
    <s v="Tonelada métrica"/>
    <n v="1010.8652352755053"/>
    <n v="0"/>
    <s v="Não Oficializado"/>
  </r>
  <r>
    <x v="37"/>
    <s v="FROTA 02"/>
    <x v="8"/>
    <x v="8"/>
    <d v="1901-09-16T00:00:00"/>
    <n v="90"/>
    <x v="12"/>
    <s v="CA1014KS122"/>
    <s v="16/09/2023"/>
    <s v="00:00:00"/>
    <s v="16/09/2023"/>
    <s v="23:59:59"/>
    <n v="24.000000000000004"/>
    <n v="0"/>
    <n v="0"/>
    <n v="0"/>
    <n v="0"/>
    <n v="0"/>
    <n v="0"/>
    <n v="24.000000000000004"/>
    <n v="5.8624999999999998"/>
    <n v="5.8624999999999998"/>
    <n v="0"/>
    <n v="18.137499999999999"/>
    <n v="18.137499999999999"/>
    <n v="15.005833333333332"/>
    <n v="3.1316666666666668"/>
    <n v="0"/>
    <n v="0"/>
    <n v="0"/>
    <n v="100"/>
    <n v="75.572916666666657"/>
    <n v="75.572916666666657"/>
    <n v="100"/>
    <n v="0"/>
    <n v="0"/>
    <n v="0"/>
    <n v="0.17266253158741099"/>
    <n v="0"/>
    <n v="18.137499999999999"/>
    <n v="0"/>
    <n v="18.137499999999999"/>
    <n v="0"/>
    <n v="0"/>
    <n v="0"/>
    <n v="14608.308999999999"/>
    <s v="Tonelada métrica"/>
    <n v="805.42020675396225"/>
    <n v="0"/>
    <s v="Não Oficializado"/>
  </r>
  <r>
    <x v="37"/>
    <s v="FROTA 02"/>
    <x v="8"/>
    <x v="8"/>
    <d v="1901-09-16T00:00:00"/>
    <n v="90"/>
    <x v="13"/>
    <s v="CA1014KS123"/>
    <s v="16/09/2023"/>
    <s v="00:00:00"/>
    <s v="16/09/2023"/>
    <s v="23:59:59"/>
    <n v="24.000000000000004"/>
    <n v="0"/>
    <n v="0"/>
    <n v="0"/>
    <n v="0"/>
    <n v="0"/>
    <n v="0"/>
    <n v="24.000000000000004"/>
    <n v="5.7813888888888894"/>
    <n v="5.7813888888888894"/>
    <n v="0"/>
    <n v="18.218611111111109"/>
    <n v="18.218611111111109"/>
    <n v="14.516388888888887"/>
    <n v="3.7022222222222223"/>
    <n v="0"/>
    <n v="0"/>
    <n v="0"/>
    <n v="100"/>
    <n v="75.910879629629619"/>
    <n v="75.910879629629619"/>
    <n v="100"/>
    <n v="0"/>
    <n v="0"/>
    <n v="0"/>
    <n v="0.20321100218031016"/>
    <n v="0"/>
    <n v="18.218611111111109"/>
    <n v="0"/>
    <n v="18.218611111111109"/>
    <n v="0"/>
    <n v="0"/>
    <n v="0"/>
    <n v="19566.120999999999"/>
    <s v="Tonelada métrica"/>
    <n v="1073.963370789942"/>
    <n v="0"/>
    <s v="Não Oficializado"/>
  </r>
  <r>
    <x v="37"/>
    <s v="FROTA 01"/>
    <x v="8"/>
    <x v="8"/>
    <d v="1901-09-17T00:00:00"/>
    <n v="90"/>
    <x v="0"/>
    <s v="CA1014KS110"/>
    <s v="17/09/2023"/>
    <s v="00:00:00"/>
    <s v="17/09/2023"/>
    <s v="23:59:59"/>
    <n v="23.999999999999996"/>
    <n v="4.5788888888888888"/>
    <n v="0"/>
    <n v="0"/>
    <n v="4.5788888888888888"/>
    <n v="4.5788888888888888"/>
    <n v="0"/>
    <n v="19.421111111111113"/>
    <n v="5.0025000000000004"/>
    <n v="5.0025000000000004"/>
    <n v="0"/>
    <n v="14.418611111111113"/>
    <n v="14.418611111111113"/>
    <n v="12.625000000000002"/>
    <n v="1.793611111111111"/>
    <n v="0"/>
    <n v="0"/>
    <n v="0"/>
    <n v="80.921296296296319"/>
    <n v="74.241947479832945"/>
    <n v="60.077546296296312"/>
    <n v="100"/>
    <n v="0"/>
    <n v="0"/>
    <n v="0"/>
    <n v="0.12439555358622148"/>
    <n v="0"/>
    <n v="14.418611111111113"/>
    <n v="0"/>
    <n v="4.8062037037037042"/>
    <n v="1.5262962962962963"/>
    <n v="3"/>
    <n v="1"/>
    <n v="11947.404"/>
    <s v="Tonelada métrica"/>
    <n v="828.60990617835694"/>
    <n v="0"/>
    <s v="Não Oficializado"/>
  </r>
  <r>
    <x v="37"/>
    <s v="FROTA 01"/>
    <x v="8"/>
    <x v="8"/>
    <d v="1901-09-17T00:00:00"/>
    <n v="90"/>
    <x v="1"/>
    <s v="CA1014KS111"/>
    <s v="17/09/2023"/>
    <s v="00:00:00"/>
    <s v="17/09/2023"/>
    <s v="23:59:59"/>
    <n v="24"/>
    <n v="9.8294444444444444"/>
    <n v="0"/>
    <n v="0"/>
    <n v="9.8294444444444444"/>
    <n v="9.8294444444444444"/>
    <n v="0"/>
    <n v="14.170555555555557"/>
    <n v="3.6419444444444444"/>
    <n v="3.6419444444444444"/>
    <n v="0"/>
    <n v="10.528611111111111"/>
    <n v="10.528611111111111"/>
    <n v="8.1058333333333348"/>
    <n v="2.4227777777777777"/>
    <n v="0"/>
    <n v="0"/>
    <n v="0"/>
    <n v="59.043981481481488"/>
    <n v="74.299211981024797"/>
    <n v="43.869212962962962"/>
    <n v="100"/>
    <n v="0"/>
    <n v="0"/>
    <n v="0"/>
    <n v="0.23011371131572697"/>
    <n v="0"/>
    <n v="10.528611111111111"/>
    <n v="0"/>
    <n v="10.528611111111111"/>
    <n v="0"/>
    <n v="0"/>
    <n v="1"/>
    <n v="7718.0320000000002"/>
    <s v="Tonelada métrica"/>
    <n v="733.05319367860079"/>
    <n v="0"/>
    <s v="Não Oficializado"/>
  </r>
  <r>
    <x v="37"/>
    <s v="FROTA 01"/>
    <x v="8"/>
    <x v="8"/>
    <d v="1901-09-17T00:00:00"/>
    <n v="90"/>
    <x v="2"/>
    <s v="CA1014KS112"/>
    <s v="17/09/2023"/>
    <s v="00:00:00"/>
    <s v="17/09/2023"/>
    <s v="23:59:59"/>
    <n v="24"/>
    <n v="0"/>
    <n v="0"/>
    <n v="0"/>
    <n v="0"/>
    <n v="0"/>
    <n v="0"/>
    <n v="24"/>
    <n v="4.9922222222222219"/>
    <n v="4.9922222222222219"/>
    <n v="0"/>
    <n v="19.007777777777779"/>
    <n v="19.007777777777779"/>
    <n v="14.643333333333334"/>
    <n v="4.3644444444444446"/>
    <n v="0"/>
    <n v="0"/>
    <n v="0"/>
    <n v="100"/>
    <n v="79.199074074074076"/>
    <n v="79.199074074074076"/>
    <n v="100"/>
    <n v="0"/>
    <n v="0"/>
    <n v="0"/>
    <n v="0.22961360846437129"/>
    <n v="0"/>
    <n v="19.007777777777779"/>
    <n v="0"/>
    <n v="19.007777777777779"/>
    <n v="0"/>
    <n v="0"/>
    <n v="0"/>
    <n v="15118.049000000001"/>
    <s v="Tonelada métrica"/>
    <n v="795.3612030163091"/>
    <n v="0"/>
    <s v="Não Oficializado"/>
  </r>
  <r>
    <x v="37"/>
    <s v="FROTA 01"/>
    <x v="8"/>
    <x v="8"/>
    <d v="1901-09-17T00:00:00"/>
    <n v="90"/>
    <x v="3"/>
    <s v="CA1014KS113"/>
    <s v="17/09/2023"/>
    <s v="00:00:00"/>
    <s v="17/09/2023"/>
    <s v="23:59:59"/>
    <n v="24"/>
    <n v="10.726944444444445"/>
    <n v="10.726944444444445"/>
    <n v="0"/>
    <n v="0"/>
    <n v="0"/>
    <n v="0"/>
    <n v="13.273055555555555"/>
    <n v="2.9516666666666662"/>
    <n v="2.9516666666666662"/>
    <n v="0"/>
    <n v="10.321388888888889"/>
    <n v="10.321388888888889"/>
    <n v="8.4377777777777787"/>
    <n v="1.8836111111111111"/>
    <n v="0"/>
    <n v="0"/>
    <n v="0"/>
    <n v="55.304398148148145"/>
    <n v="77.761965552602391"/>
    <n v="43.005787037037038"/>
    <n v="49.03660886319846"/>
    <n v="0"/>
    <n v="0"/>
    <n v="0"/>
    <n v="0.18249589579352479"/>
    <n v="0"/>
    <n v="10.321388888888889"/>
    <n v="0"/>
    <n v="10.321388888888889"/>
    <n v="0"/>
    <n v="0"/>
    <n v="0"/>
    <n v="8393.3829999999998"/>
    <s v="Tonelada métrica"/>
    <n v="813.20286352504161"/>
    <n v="0"/>
    <s v="Não Oficializado"/>
  </r>
  <r>
    <x v="37"/>
    <s v="FROTA 01"/>
    <x v="8"/>
    <x v="8"/>
    <d v="1901-09-17T00:00:00"/>
    <n v="90"/>
    <x v="4"/>
    <s v="CA1014KS114"/>
    <s v="17/09/2023"/>
    <s v="00:00:00"/>
    <s v="17/09/2023"/>
    <s v="23:59:59"/>
    <n v="24"/>
    <n v="0"/>
    <n v="0"/>
    <n v="0"/>
    <n v="0"/>
    <n v="0"/>
    <n v="0"/>
    <n v="24"/>
    <n v="5.5838888888888887"/>
    <n v="5.5838888888888887"/>
    <n v="0"/>
    <n v="18.41611111111111"/>
    <n v="18.41611111111111"/>
    <n v="14.821388888888889"/>
    <n v="3.5947222222222224"/>
    <n v="0"/>
    <n v="0"/>
    <n v="0"/>
    <n v="100"/>
    <n v="76.733796296296291"/>
    <n v="76.733796296296291"/>
    <n v="100"/>
    <n v="0"/>
    <n v="0"/>
    <n v="0"/>
    <n v="0.19519442517119673"/>
    <n v="0"/>
    <n v="18.41611111111111"/>
    <n v="0"/>
    <n v="18.41611111111111"/>
    <n v="0"/>
    <n v="0"/>
    <n v="0"/>
    <n v="12510.349"/>
    <s v="Tonelada métrica"/>
    <n v="679.31546049654594"/>
    <n v="0"/>
    <s v="Não Oficializado"/>
  </r>
  <r>
    <x v="37"/>
    <s v="FROTA 01"/>
    <x v="8"/>
    <x v="8"/>
    <d v="1901-09-17T00:00:00"/>
    <n v="90"/>
    <x v="5"/>
    <s v="CA1014KS115"/>
    <s v="17/09/2023"/>
    <s v="00:00:00"/>
    <s v="17/09/2023"/>
    <s v="23:59:59"/>
    <n v="23.999999999999993"/>
    <n v="0"/>
    <n v="0"/>
    <n v="0"/>
    <n v="0"/>
    <n v="0"/>
    <n v="0"/>
    <n v="23.999999999999993"/>
    <n v="6.6886111111111122"/>
    <n v="6.6886111111111122"/>
    <n v="0"/>
    <n v="17.311388888888885"/>
    <n v="17.311388888888885"/>
    <n v="13.885833333333332"/>
    <n v="3.4255555555555555"/>
    <n v="0"/>
    <n v="0"/>
    <n v="0"/>
    <n v="100"/>
    <n v="72.130787037037052"/>
    <n v="72.130787037037052"/>
    <n v="100"/>
    <n v="0"/>
    <n v="0"/>
    <n v="0"/>
    <n v="0.1978787246674476"/>
    <n v="0"/>
    <n v="17.311388888888885"/>
    <n v="0"/>
    <n v="17.311388888888885"/>
    <n v="0"/>
    <n v="0"/>
    <n v="0"/>
    <n v="12501.697"/>
    <s v="Tonelada métrica"/>
    <n v="722.16603071195902"/>
    <n v="0"/>
    <s v="Não Oficializado"/>
  </r>
  <r>
    <x v="37"/>
    <s v="FROTA 01"/>
    <x v="8"/>
    <x v="8"/>
    <d v="1901-09-17T00:00:00"/>
    <n v="90"/>
    <x v="6"/>
    <s v="CA1014KS116"/>
    <s v="17/09/2023"/>
    <s v="00:00:00"/>
    <s v="17/09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1"/>
    <n v="1"/>
    <n v="0"/>
    <s v="Tonelada métrica"/>
    <n v="0"/>
    <n v="0"/>
    <s v="Não Oficializado"/>
  </r>
  <r>
    <x v="37"/>
    <s v="FROTA 01"/>
    <x v="8"/>
    <x v="8"/>
    <d v="1901-09-17T00:00:00"/>
    <n v="90"/>
    <x v="7"/>
    <s v="CA1014KS117"/>
    <s v="17/09/2023"/>
    <s v="00:00:00"/>
    <s v="17/09/2023"/>
    <s v="23:59:59"/>
    <n v="23.999999999999993"/>
    <n v="0"/>
    <n v="0"/>
    <n v="0"/>
    <n v="0"/>
    <n v="0"/>
    <n v="0"/>
    <n v="23.999999999999993"/>
    <n v="6.1350000000000016"/>
    <n v="6.1350000000000016"/>
    <n v="0"/>
    <n v="17.864999999999995"/>
    <n v="17.864999999999995"/>
    <n v="14.984722222222221"/>
    <n v="2.8802777777777777"/>
    <n v="0"/>
    <n v="0"/>
    <n v="0"/>
    <n v="100"/>
    <n v="74.4375"/>
    <n v="74.4375"/>
    <n v="100"/>
    <n v="0"/>
    <n v="0"/>
    <n v="0"/>
    <n v="0.16122461672419694"/>
    <n v="0"/>
    <n v="17.864999999999995"/>
    <n v="0"/>
    <n v="17.864999999999995"/>
    <n v="0"/>
    <n v="0"/>
    <n v="0"/>
    <n v="12292.673000000001"/>
    <s v="Tonelada métrica"/>
    <n v="688.08692975090969"/>
    <n v="0"/>
    <s v="Não Oficializado"/>
  </r>
  <r>
    <x v="37"/>
    <s v="FROTA 01"/>
    <x v="8"/>
    <x v="8"/>
    <d v="1901-09-17T00:00:00"/>
    <n v="90"/>
    <x v="8"/>
    <s v="CA1014KS118"/>
    <s v="17/09/2023"/>
    <s v="00:00:00"/>
    <s v="17/09/2023"/>
    <s v="23:59:59"/>
    <n v="24.000000000000004"/>
    <n v="0"/>
    <n v="0"/>
    <n v="0"/>
    <n v="0"/>
    <n v="0"/>
    <n v="0"/>
    <n v="24.000000000000004"/>
    <n v="5.6133333333333333"/>
    <n v="5.6133333333333333"/>
    <n v="0"/>
    <n v="18.386666666666667"/>
    <n v="18.386666666666667"/>
    <n v="14.755277777777778"/>
    <n v="3.631388888888889"/>
    <n v="0"/>
    <n v="0"/>
    <n v="0"/>
    <n v="100"/>
    <n v="76.6111111111111"/>
    <n v="76.6111111111111"/>
    <n v="100"/>
    <n v="0"/>
    <n v="0"/>
    <n v="0"/>
    <n v="0.19750120860526951"/>
    <n v="0"/>
    <n v="18.386666666666667"/>
    <n v="0"/>
    <n v="18.386666666666667"/>
    <n v="0"/>
    <n v="0"/>
    <n v="0"/>
    <n v="14593.611000000001"/>
    <s v="Tonelada métrica"/>
    <n v="793.70618201595346"/>
    <n v="0"/>
    <s v="Não Oficializado"/>
  </r>
  <r>
    <x v="37"/>
    <s v="FROTA 02"/>
    <x v="8"/>
    <x v="8"/>
    <d v="1901-09-17T00:00:00"/>
    <n v="90"/>
    <x v="9"/>
    <s v="CA1014KS119"/>
    <s v="17/09/2023"/>
    <s v="00:00:00"/>
    <s v="17/09/2023"/>
    <s v="23:59:59"/>
    <n v="23.999999999999996"/>
    <n v="0"/>
    <n v="0"/>
    <n v="0"/>
    <n v="0"/>
    <n v="0"/>
    <n v="0"/>
    <n v="23.999999999999996"/>
    <n v="4.4558333333333326"/>
    <n v="4.4558333333333326"/>
    <n v="0"/>
    <n v="19.544166666666669"/>
    <n v="19.544166666666669"/>
    <n v="16.565555555555559"/>
    <n v="2.9786111111111113"/>
    <n v="0"/>
    <n v="0"/>
    <n v="0"/>
    <n v="100"/>
    <n v="81.4340277777778"/>
    <n v="81.4340277777778"/>
    <n v="100"/>
    <n v="0"/>
    <n v="0"/>
    <n v="0"/>
    <n v="0.15240409897809803"/>
    <n v="0"/>
    <n v="19.544166666666669"/>
    <n v="0"/>
    <n v="19.544166666666669"/>
    <n v="0"/>
    <n v="0"/>
    <n v="0"/>
    <n v="17366.302"/>
    <s v="Tonelada métrica"/>
    <n v="888.5670234085195"/>
    <n v="0"/>
    <s v="Não Oficializado"/>
  </r>
  <r>
    <x v="37"/>
    <s v="FROTA 02"/>
    <x v="8"/>
    <x v="8"/>
    <d v="1901-09-17T00:00:00"/>
    <n v="90"/>
    <x v="10"/>
    <s v="CA1014KS120"/>
    <s v="17/09/2023"/>
    <s v="00:00:00"/>
    <s v="17/09/2023"/>
    <s v="23:59:59"/>
    <n v="24.000000000000007"/>
    <n v="0"/>
    <n v="0"/>
    <n v="0"/>
    <n v="0"/>
    <n v="0"/>
    <n v="0"/>
    <n v="24.000000000000007"/>
    <n v="6.0366666666666671"/>
    <n v="6.0366666666666671"/>
    <n v="0"/>
    <n v="17.963333333333331"/>
    <n v="17.963333333333331"/>
    <n v="15.316111111111109"/>
    <n v="2.6472222222222221"/>
    <n v="0"/>
    <n v="0"/>
    <n v="0"/>
    <n v="100"/>
    <n v="74.847222222222186"/>
    <n v="74.847222222222186"/>
    <n v="100"/>
    <n v="0"/>
    <n v="0"/>
    <n v="0"/>
    <n v="0.14736809550318553"/>
    <n v="0"/>
    <n v="17.963333333333331"/>
    <n v="0"/>
    <n v="17.963333333333331"/>
    <n v="0"/>
    <n v="0"/>
    <n v="0"/>
    <n v="11393.003000000001"/>
    <s v="Tonelada métrica"/>
    <n v="634.23657450361861"/>
    <n v="0"/>
    <s v="Não Oficializado"/>
  </r>
  <r>
    <x v="37"/>
    <s v="FROTA 02"/>
    <x v="8"/>
    <x v="8"/>
    <d v="1901-09-17T00:00:00"/>
    <n v="90"/>
    <x v="11"/>
    <s v="CA1014KS121"/>
    <s v="17/09/2023"/>
    <s v="00:00:00"/>
    <s v="17/09/2023"/>
    <s v="23:59:59"/>
    <n v="23.999999999999996"/>
    <n v="0"/>
    <n v="0"/>
    <n v="0"/>
    <n v="0"/>
    <n v="0"/>
    <n v="0"/>
    <n v="23.999999999999996"/>
    <n v="5.0652777777777782"/>
    <n v="5.0652777777777782"/>
    <n v="0"/>
    <n v="18.93472222222222"/>
    <n v="18.93472222222222"/>
    <n v="14.942222222222222"/>
    <n v="3.9924999999999997"/>
    <n v="0"/>
    <n v="0"/>
    <n v="0"/>
    <n v="100"/>
    <n v="78.894675925925924"/>
    <n v="78.894675925925924"/>
    <n v="100"/>
    <n v="0"/>
    <n v="0"/>
    <n v="0"/>
    <n v="0.21085601114941688"/>
    <n v="0"/>
    <n v="18.93472222222222"/>
    <n v="0"/>
    <n v="18.93472222222222"/>
    <n v="0"/>
    <n v="0"/>
    <n v="0"/>
    <n v="22287.417000000001"/>
    <s v="Tonelada métrica"/>
    <n v="1177.0659605369326"/>
    <n v="0"/>
    <s v="Não Oficializado"/>
  </r>
  <r>
    <x v="37"/>
    <s v="FROTA 02"/>
    <x v="8"/>
    <x v="8"/>
    <d v="1901-09-17T00:00:00"/>
    <n v="90"/>
    <x v="12"/>
    <s v="CA1014KS122"/>
    <s v="17/09/2023"/>
    <s v="00:00:00"/>
    <s v="17/09/2023"/>
    <s v="23:59:59"/>
    <n v="24"/>
    <n v="0.6544444444444445"/>
    <n v="0.6544444444444445"/>
    <n v="0"/>
    <n v="0"/>
    <n v="0"/>
    <n v="0"/>
    <n v="23.345555555555553"/>
    <n v="4.7463888888888883"/>
    <n v="4.7463888888888883"/>
    <n v="0"/>
    <n v="18.599166666666669"/>
    <n v="18.599166666666669"/>
    <n v="14.745277777777778"/>
    <n v="3.8538888888888891"/>
    <n v="0"/>
    <n v="0"/>
    <n v="0"/>
    <n v="97.273148148148138"/>
    <n v="79.668982913711886"/>
    <n v="77.496527777777786"/>
    <n v="96.60092623317415"/>
    <n v="0"/>
    <n v="0"/>
    <n v="1"/>
    <n v="0.20720761085472766"/>
    <n v="0"/>
    <n v="18.599166666666669"/>
    <n v="0.6544444444444445"/>
    <n v="18.599166666666669"/>
    <n v="0.6544444444444445"/>
    <n v="1"/>
    <n v="0"/>
    <n v="19779.150000000001"/>
    <s v="Tonelada métrica"/>
    <n v="1063.4428065773557"/>
    <n v="0"/>
    <s v="Não Oficializado"/>
  </r>
  <r>
    <x v="37"/>
    <s v="FROTA 02"/>
    <x v="8"/>
    <x v="8"/>
    <d v="1901-09-17T00:00:00"/>
    <n v="90"/>
    <x v="13"/>
    <s v="CA1014KS123"/>
    <s v="17/09/2023"/>
    <s v="00:00:00"/>
    <s v="17/09/2023"/>
    <s v="23:59:59"/>
    <n v="23.999999999999996"/>
    <n v="0"/>
    <n v="0"/>
    <n v="0"/>
    <n v="0"/>
    <n v="0"/>
    <n v="0"/>
    <n v="23.999999999999996"/>
    <n v="4.5555555555555562"/>
    <n v="4.5555555555555562"/>
    <n v="0"/>
    <n v="19.444444444444439"/>
    <n v="19.438333333333329"/>
    <n v="16.417222222222222"/>
    <n v="3.0211111111111113"/>
    <n v="6.1111111111111114E-3"/>
    <n v="0"/>
    <n v="6.1111111111111114E-3"/>
    <n v="100"/>
    <n v="81.018518518518505"/>
    <n v="81.018518518518505"/>
    <n v="100"/>
    <n v="0"/>
    <n v="0"/>
    <n v="0"/>
    <n v="0.15537142857142863"/>
    <n v="0"/>
    <n v="19.444444444444439"/>
    <n v="0"/>
    <n v="19.444444444444439"/>
    <n v="0"/>
    <n v="0"/>
    <n v="0"/>
    <n v="16691.757000000001"/>
    <s v="Tonelada métrica"/>
    <n v="858.43321714285742"/>
    <n v="0"/>
    <s v="Não Oficializado"/>
  </r>
  <r>
    <x v="38"/>
    <s v="FROTA 01"/>
    <x v="8"/>
    <x v="8"/>
    <d v="1901-09-18T00:00:00"/>
    <n v="90"/>
    <x v="0"/>
    <s v="CA1014KS110"/>
    <s v="18/09/2023"/>
    <s v="00:00:00"/>
    <s v="18/09/2023"/>
    <s v="23:59:59"/>
    <n v="24"/>
    <n v="24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1"/>
    <n v="1"/>
    <n v="0"/>
    <s v="Tonelada métrica"/>
    <n v="0"/>
    <n v="0"/>
    <s v="Não Oficializado"/>
  </r>
  <r>
    <x v="38"/>
    <s v="FROTA 01"/>
    <x v="8"/>
    <x v="8"/>
    <d v="1901-09-18T00:00:00"/>
    <n v="90"/>
    <x v="1"/>
    <s v="CA1014KS111"/>
    <s v="18/09/2023"/>
    <s v="00:00:00"/>
    <s v="18/09/2023"/>
    <s v="23:59:59"/>
    <n v="24"/>
    <n v="0"/>
    <n v="0"/>
    <n v="0"/>
    <n v="0"/>
    <n v="0"/>
    <n v="0"/>
    <n v="24"/>
    <n v="5.2758333333333338"/>
    <n v="5.2758333333333338"/>
    <n v="0"/>
    <n v="18.724166666666669"/>
    <n v="18.724166666666669"/>
    <n v="14.652222222222221"/>
    <n v="4.0719444444444441"/>
    <n v="0"/>
    <n v="0"/>
    <n v="0"/>
    <n v="100"/>
    <n v="78.017361111111114"/>
    <n v="78.017361111111114"/>
    <n v="100"/>
    <n v="0"/>
    <n v="0"/>
    <n v="0"/>
    <n v="0.21746999569777614"/>
    <n v="0"/>
    <n v="18.724166666666669"/>
    <n v="0"/>
    <n v="18.724166666666669"/>
    <n v="0"/>
    <n v="0"/>
    <n v="0"/>
    <n v="17107.241000000002"/>
    <s v="Tonelada métrica"/>
    <n v="913.64498642574245"/>
    <n v="0"/>
    <s v="Não Oficializado"/>
  </r>
  <r>
    <x v="38"/>
    <s v="FROTA 01"/>
    <x v="8"/>
    <x v="8"/>
    <d v="1901-09-18T00:00:00"/>
    <n v="90"/>
    <x v="2"/>
    <s v="CA1014KS112"/>
    <s v="18/09/2023"/>
    <s v="00:00:00"/>
    <s v="18/09/2023"/>
    <s v="23:59:59"/>
    <n v="23.999999999999996"/>
    <n v="0"/>
    <n v="0"/>
    <n v="0"/>
    <n v="0"/>
    <n v="0"/>
    <n v="0"/>
    <n v="23.999999999999996"/>
    <n v="7.8805555555555555"/>
    <n v="7.8805555555555555"/>
    <n v="0"/>
    <n v="16.119444444444444"/>
    <n v="16.119444444444444"/>
    <n v="12.712499999999999"/>
    <n v="3.4069444444444446"/>
    <n v="0"/>
    <n v="0"/>
    <n v="0"/>
    <n v="100"/>
    <n v="67.164351851851862"/>
    <n v="67.164351851851862"/>
    <n v="100"/>
    <n v="0"/>
    <n v="0"/>
    <n v="0"/>
    <n v="0.21135619507151476"/>
    <n v="0"/>
    <n v="16.119444444444444"/>
    <n v="0"/>
    <n v="16.119444444444444"/>
    <n v="0"/>
    <n v="0"/>
    <n v="0"/>
    <n v="12147.476000000001"/>
    <s v="Tonelada métrica"/>
    <n v="753.59148026882622"/>
    <n v="0"/>
    <s v="Não Oficializado"/>
  </r>
  <r>
    <x v="38"/>
    <s v="FROTA 01"/>
    <x v="8"/>
    <x v="8"/>
    <d v="1901-09-18T00:00:00"/>
    <n v="90"/>
    <x v="3"/>
    <s v="CA1014KS113"/>
    <s v="18/09/2023"/>
    <s v="00:00:00"/>
    <s v="18/09/2023"/>
    <s v="23:59:59"/>
    <n v="24.000000000000004"/>
    <n v="0"/>
    <n v="0"/>
    <n v="0"/>
    <n v="0"/>
    <n v="0"/>
    <n v="0"/>
    <n v="24.000000000000004"/>
    <n v="7.211666666666666"/>
    <n v="7.211666666666666"/>
    <n v="0"/>
    <n v="16.788333333333338"/>
    <n v="16.788333333333338"/>
    <n v="12.757777777777777"/>
    <n v="4.030555555555555"/>
    <n v="0"/>
    <n v="0"/>
    <n v="0"/>
    <n v="100"/>
    <n v="69.9513888888889"/>
    <n v="69.9513888888889"/>
    <n v="100"/>
    <n v="0"/>
    <n v="0"/>
    <n v="0"/>
    <n v="0.24008074390284248"/>
    <n v="0"/>
    <n v="16.788333333333338"/>
    <n v="0"/>
    <n v="16.788333333333338"/>
    <n v="0"/>
    <n v="0"/>
    <n v="0"/>
    <n v="12049.179"/>
    <s v="Tonelada métrica"/>
    <n v="717.71144644098047"/>
    <n v="0"/>
    <s v="Não Oficializado"/>
  </r>
  <r>
    <x v="38"/>
    <s v="FROTA 01"/>
    <x v="8"/>
    <x v="8"/>
    <d v="1901-09-18T00:00:00"/>
    <n v="90"/>
    <x v="4"/>
    <s v="CA1014KS114"/>
    <s v="18/09/2023"/>
    <s v="00:00:00"/>
    <s v="18/09/2023"/>
    <s v="23:59:59"/>
    <n v="24"/>
    <n v="3.5113888888888889"/>
    <n v="0"/>
    <n v="0"/>
    <n v="3.5113888888888889"/>
    <n v="3.5113888888888889"/>
    <n v="0"/>
    <n v="20.488611111111116"/>
    <n v="7.6136111111111111"/>
    <n v="7.6136111111111111"/>
    <n v="0"/>
    <n v="12.875"/>
    <n v="12.875"/>
    <n v="10.00611111111111"/>
    <n v="2.8688888888888888"/>
    <n v="0"/>
    <n v="0"/>
    <n v="0"/>
    <n v="85.369212962962976"/>
    <n v="62.839789042693084"/>
    <n v="53.645833333333336"/>
    <n v="100"/>
    <n v="0"/>
    <n v="0"/>
    <n v="0"/>
    <n v="0.22282632146709816"/>
    <n v="0"/>
    <n v="12.875"/>
    <n v="0"/>
    <n v="6.4375"/>
    <n v="1.7556944444444444"/>
    <n v="2"/>
    <n v="1"/>
    <n v="9855.6810000000005"/>
    <s v="Tonelada métrica"/>
    <n v="765.48978640776704"/>
    <n v="0"/>
    <s v="Não Oficializado"/>
  </r>
  <r>
    <x v="38"/>
    <s v="FROTA 01"/>
    <x v="8"/>
    <x v="8"/>
    <d v="1901-09-18T00:00:00"/>
    <n v="90"/>
    <x v="5"/>
    <s v="CA1014KS115"/>
    <s v="18/09/2023"/>
    <s v="00:00:00"/>
    <s v="18/09/2023"/>
    <s v="23:59:59"/>
    <n v="24.000000000000004"/>
    <n v="0"/>
    <n v="0"/>
    <n v="0"/>
    <n v="0"/>
    <n v="0"/>
    <n v="0"/>
    <n v="24.000000000000004"/>
    <n v="5.5875000000000004"/>
    <n v="5.5875000000000004"/>
    <n v="0"/>
    <n v="18.412500000000001"/>
    <n v="18.412500000000001"/>
    <n v="14.180555555555557"/>
    <n v="4.2319444444444443"/>
    <n v="0"/>
    <n v="0"/>
    <n v="0"/>
    <n v="100"/>
    <n v="76.718749999999986"/>
    <n v="76.718749999999986"/>
    <n v="100"/>
    <n v="0"/>
    <n v="0"/>
    <n v="0"/>
    <n v="0.22984083880214223"/>
    <n v="0"/>
    <n v="18.412500000000001"/>
    <n v="0"/>
    <n v="18.412500000000001"/>
    <n v="0"/>
    <n v="0"/>
    <n v="0"/>
    <n v="15246.11"/>
    <s v="Tonelada métrica"/>
    <n v="828.03041412084178"/>
    <n v="0"/>
    <s v="Não Oficializado"/>
  </r>
  <r>
    <x v="38"/>
    <s v="FROTA 01"/>
    <x v="8"/>
    <x v="8"/>
    <d v="1901-09-18T00:00:00"/>
    <n v="90"/>
    <x v="6"/>
    <s v="CA1014KS116"/>
    <s v="18/09/2023"/>
    <s v="00:00:00"/>
    <s v="18/09/2023"/>
    <s v="23:59:59"/>
    <n v="24"/>
    <n v="3.3224999999999998"/>
    <n v="0"/>
    <n v="0"/>
    <n v="3.3224999999999998"/>
    <n v="3.3224999999999998"/>
    <n v="0"/>
    <n v="20.677500000000002"/>
    <n v="7.4166666666666661"/>
    <n v="7.4166666666666661"/>
    <n v="0"/>
    <n v="13.260833333333336"/>
    <n v="13.260833333333336"/>
    <n v="10.724444444444444"/>
    <n v="2.5363888888888892"/>
    <n v="0"/>
    <n v="0"/>
    <n v="0"/>
    <n v="86.156250000000014"/>
    <n v="64.131705154556087"/>
    <n v="55.253472222222236"/>
    <n v="100"/>
    <n v="0"/>
    <n v="0"/>
    <n v="0"/>
    <n v="0.19126919290307715"/>
    <n v="0"/>
    <n v="13.260833333333336"/>
    <n v="0"/>
    <n v="13.260833333333336"/>
    <n v="0"/>
    <n v="0"/>
    <n v="1"/>
    <n v="10664.932000000001"/>
    <s v="Tonelada métrica"/>
    <n v="804.24297115565912"/>
    <n v="0"/>
    <s v="Não Oficializado"/>
  </r>
  <r>
    <x v="38"/>
    <s v="FROTA 01"/>
    <x v="8"/>
    <x v="8"/>
    <d v="1901-09-18T00:00:00"/>
    <n v="90"/>
    <x v="7"/>
    <s v="CA1014KS117"/>
    <s v="18/09/2023"/>
    <s v="00:00:00"/>
    <s v="18/09/2023"/>
    <s v="23:59:59"/>
    <n v="24"/>
    <n v="0"/>
    <n v="0"/>
    <n v="0"/>
    <n v="0"/>
    <n v="0"/>
    <n v="0"/>
    <n v="24"/>
    <n v="5.3288888888888888"/>
    <n v="5.3288888888888888"/>
    <n v="0"/>
    <n v="18.671111111111109"/>
    <n v="18.671111111111109"/>
    <n v="15.504444444444443"/>
    <n v="3.1666666666666665"/>
    <n v="0"/>
    <n v="0"/>
    <n v="0"/>
    <n v="100"/>
    <n v="77.796296296296291"/>
    <n v="77.796296296296291"/>
    <n v="100"/>
    <n v="0"/>
    <n v="0"/>
    <n v="0"/>
    <n v="0.16960247560104738"/>
    <n v="0"/>
    <n v="18.671111111111109"/>
    <n v="0"/>
    <n v="18.671111111111109"/>
    <n v="0"/>
    <n v="0"/>
    <n v="0"/>
    <n v="17319.252"/>
    <s v="Tonelada métrica"/>
    <n v="927.59621518686095"/>
    <n v="0"/>
    <s v="Não Oficializado"/>
  </r>
  <r>
    <x v="38"/>
    <s v="FROTA 01"/>
    <x v="8"/>
    <x v="8"/>
    <d v="1901-09-18T00:00:00"/>
    <n v="90"/>
    <x v="8"/>
    <s v="CA1014KS118"/>
    <s v="18/09/2023"/>
    <s v="00:00:00"/>
    <s v="18/09/2023"/>
    <s v="23:59:59"/>
    <n v="23.999999999999996"/>
    <n v="6.1361111111111111"/>
    <n v="6.1361111111111111"/>
    <n v="0"/>
    <n v="0"/>
    <n v="0"/>
    <n v="0"/>
    <n v="17.863888888888891"/>
    <n v="6.3697222222222223"/>
    <n v="6.3697222222222223"/>
    <n v="0"/>
    <n v="11.494166666666667"/>
    <n v="11.494166666666667"/>
    <n v="8.825277777777778"/>
    <n v="2.6688888888888886"/>
    <n v="0"/>
    <n v="0"/>
    <n v="0"/>
    <n v="74.432870370370381"/>
    <n v="64.343025967967648"/>
    <n v="47.892361111111121"/>
    <n v="65.195607304353302"/>
    <n v="0"/>
    <n v="0"/>
    <n v="1"/>
    <n v="0.23219507479639429"/>
    <n v="0"/>
    <n v="11.494166666666667"/>
    <n v="6.1361111111111111"/>
    <n v="11.494166666666667"/>
    <n v="6.1361111111111111"/>
    <n v="1"/>
    <n v="0"/>
    <n v="8537.1059999999998"/>
    <s v="Tonelada métrica"/>
    <n v="742.73379250344419"/>
    <n v="0"/>
    <s v="Não Oficializado"/>
  </r>
  <r>
    <x v="38"/>
    <s v="FROTA 02"/>
    <x v="8"/>
    <x v="8"/>
    <d v="1901-09-18T00:00:00"/>
    <n v="90"/>
    <x v="9"/>
    <s v="CA1014KS119"/>
    <s v="18/09/2023"/>
    <s v="00:00:00"/>
    <s v="18/09/2023"/>
    <s v="23:59:59"/>
    <n v="24.000000000000004"/>
    <n v="0"/>
    <n v="0"/>
    <n v="0"/>
    <n v="0"/>
    <n v="0"/>
    <n v="0"/>
    <n v="24.000000000000004"/>
    <n v="5.754444444444446"/>
    <n v="5.754444444444446"/>
    <n v="0"/>
    <n v="18.245555555555555"/>
    <n v="18.245555555555555"/>
    <n v="14.175277777777779"/>
    <n v="4.0702777777777781"/>
    <n v="0"/>
    <n v="0"/>
    <n v="0"/>
    <n v="100"/>
    <n v="76.023148148148138"/>
    <n v="76.023148148148138"/>
    <n v="100"/>
    <n v="0"/>
    <n v="0"/>
    <n v="0"/>
    <n v="0.22308324706168933"/>
    <n v="0"/>
    <n v="18.245555555555555"/>
    <n v="0"/>
    <n v="18.245555555555555"/>
    <n v="0"/>
    <n v="0"/>
    <n v="0"/>
    <n v="13616.924000000001"/>
    <s v="Tonelada métrica"/>
    <n v="746.31457280311793"/>
    <n v="0"/>
    <s v="Não Oficializado"/>
  </r>
  <r>
    <x v="38"/>
    <s v="FROTA 02"/>
    <x v="8"/>
    <x v="8"/>
    <d v="1901-09-18T00:00:00"/>
    <n v="90"/>
    <x v="10"/>
    <s v="CA1014KS120"/>
    <s v="18/09/2023"/>
    <s v="00:00:00"/>
    <s v="18/09/2023"/>
    <s v="23:59:59"/>
    <n v="23.999999999999996"/>
    <n v="0"/>
    <n v="0"/>
    <n v="0"/>
    <n v="0"/>
    <n v="0"/>
    <n v="0"/>
    <n v="23.999999999999996"/>
    <n v="6.2294444444444439"/>
    <n v="6.2294444444444439"/>
    <n v="0"/>
    <n v="17.770555555555557"/>
    <n v="17.770555555555557"/>
    <n v="13.517222222222223"/>
    <n v="4.253333333333333"/>
    <n v="0"/>
    <n v="0"/>
    <n v="0"/>
    <n v="100"/>
    <n v="74.043981481481495"/>
    <n v="74.043981481481495"/>
    <n v="100"/>
    <n v="0"/>
    <n v="0"/>
    <n v="0"/>
    <n v="0.23934723481414322"/>
    <n v="0"/>
    <n v="17.770555555555557"/>
    <n v="0"/>
    <n v="17.770555555555557"/>
    <n v="0"/>
    <n v="0"/>
    <n v="0"/>
    <n v="13549.85"/>
    <s v="Tonelada métrica"/>
    <n v="762.4888235845815"/>
    <n v="0"/>
    <s v="Não Oficializado"/>
  </r>
  <r>
    <x v="38"/>
    <s v="FROTA 02"/>
    <x v="8"/>
    <x v="8"/>
    <d v="1901-09-18T00:00:00"/>
    <n v="90"/>
    <x v="11"/>
    <s v="CA1014KS121"/>
    <s v="18/09/2023"/>
    <s v="00:00:00"/>
    <s v="18/09/2023"/>
    <s v="23:59:59"/>
    <n v="24.000000000000004"/>
    <n v="0"/>
    <n v="0"/>
    <n v="0"/>
    <n v="0"/>
    <n v="0"/>
    <n v="0"/>
    <n v="24.000000000000004"/>
    <n v="8.9230555555555551"/>
    <n v="8.9230555555555551"/>
    <n v="0"/>
    <n v="15.076944444444443"/>
    <n v="15.076944444444443"/>
    <n v="12.160833333333333"/>
    <n v="2.9161111111111113"/>
    <n v="0"/>
    <n v="0"/>
    <n v="0"/>
    <n v="100"/>
    <n v="62.820601851851833"/>
    <n v="62.820601851851833"/>
    <n v="100"/>
    <n v="0"/>
    <n v="0"/>
    <n v="0"/>
    <n v="0.19341525876522286"/>
    <n v="0"/>
    <n v="15.076944444444443"/>
    <n v="0"/>
    <n v="15.076944444444443"/>
    <n v="0"/>
    <n v="0"/>
    <n v="0"/>
    <n v="14075.787"/>
    <s v="Tonelada métrica"/>
    <n v="933.59679422223007"/>
    <n v="0"/>
    <s v="Não Oficializado"/>
  </r>
  <r>
    <x v="38"/>
    <s v="FROTA 02"/>
    <x v="8"/>
    <x v="8"/>
    <d v="1901-09-18T00:00:00"/>
    <n v="90"/>
    <x v="12"/>
    <s v="CA1014KS122"/>
    <s v="18/09/2023"/>
    <s v="00:00:00"/>
    <s v="18/09/2023"/>
    <s v="23:59:59"/>
    <n v="23.999999999999993"/>
    <n v="0.18388888888888888"/>
    <n v="0.18388888888888888"/>
    <n v="0"/>
    <n v="0"/>
    <n v="0"/>
    <n v="0"/>
    <n v="23.816111111111105"/>
    <n v="9.472222222222225"/>
    <n v="9.472222222222225"/>
    <n v="0"/>
    <n v="14.343888888888889"/>
    <n v="14.343888888888889"/>
    <n v="10.881944444444445"/>
    <n v="3.4619444444444443"/>
    <n v="0"/>
    <n v="0"/>
    <n v="0"/>
    <n v="99.233796296296305"/>
    <n v="60.227670344538033"/>
    <n v="59.766203703703724"/>
    <n v="98.734225621414922"/>
    <n v="0"/>
    <n v="0"/>
    <n v="0"/>
    <n v="0.24135326697393392"/>
    <n v="0"/>
    <n v="14.343888888888889"/>
    <n v="0"/>
    <n v="14.343888888888889"/>
    <n v="0"/>
    <n v="0"/>
    <n v="0"/>
    <n v="12434.212"/>
    <s v="Tonelada métrica"/>
    <n v="866.86477400364072"/>
    <n v="0"/>
    <s v="Não Oficializado"/>
  </r>
  <r>
    <x v="38"/>
    <s v="FROTA 02"/>
    <x v="8"/>
    <x v="8"/>
    <d v="1901-09-18T00:00:00"/>
    <n v="90"/>
    <x v="13"/>
    <s v="CA1014KS123"/>
    <s v="18/09/2023"/>
    <s v="00:00:00"/>
    <s v="18/09/2023"/>
    <s v="23:59:59"/>
    <n v="24"/>
    <n v="0"/>
    <n v="0"/>
    <n v="0"/>
    <n v="0"/>
    <n v="0"/>
    <n v="0"/>
    <n v="24"/>
    <n v="7.6919444444444443"/>
    <n v="7.6919444444444443"/>
    <n v="0"/>
    <n v="16.308055555555555"/>
    <n v="16.308055555555555"/>
    <n v="13.282777777777778"/>
    <n v="3.0252777777777777"/>
    <n v="0"/>
    <n v="0"/>
    <n v="0"/>
    <n v="100"/>
    <n v="67.950231481481481"/>
    <n v="67.950231481481481"/>
    <n v="100"/>
    <n v="0"/>
    <n v="0"/>
    <n v="0"/>
    <n v="0.18550818443509515"/>
    <n v="0"/>
    <n v="16.308055555555555"/>
    <n v="0"/>
    <n v="16.308055555555555"/>
    <n v="0"/>
    <n v="0"/>
    <n v="0"/>
    <n v="16565.09"/>
    <s v="Tonelada métrica"/>
    <n v="1015.7611950467559"/>
    <n v="0"/>
    <s v="Não Oficializado"/>
  </r>
  <r>
    <x v="38"/>
    <s v="FROTA 01"/>
    <x v="8"/>
    <x v="8"/>
    <d v="1901-09-19T00:00:00"/>
    <n v="90"/>
    <x v="0"/>
    <s v="CA1014KS110"/>
    <s v="19/09/2023"/>
    <s v="00:00:00"/>
    <s v="19/09/2023"/>
    <s v="23:59:59"/>
    <n v="23.999999999999996"/>
    <n v="3.0205555555555557"/>
    <n v="0.95027777777777778"/>
    <n v="0"/>
    <n v="2.0702777777777777"/>
    <n v="2.0702777777777777"/>
    <n v="0"/>
    <n v="20.979444444444443"/>
    <n v="9.211666666666666"/>
    <n v="9.211666666666666"/>
    <n v="0"/>
    <n v="11.767777777777777"/>
    <n v="11.767777777777777"/>
    <n v="10.208611111111111"/>
    <n v="1.5591666666666666"/>
    <n v="0"/>
    <n v="0"/>
    <n v="0"/>
    <n v="87.414351851851862"/>
    <n v="56.091941847840474"/>
    <n v="49.032407407407412"/>
    <n v="92.528120563503322"/>
    <n v="0"/>
    <n v="0"/>
    <n v="1"/>
    <n v="0.13249457086205269"/>
    <n v="0"/>
    <n v="11.767777777777777"/>
    <n v="0.95027777777777778"/>
    <n v="5.8838888888888885"/>
    <n v="1.5102777777777778"/>
    <n v="2"/>
    <n v="0.68539635828581935"/>
    <n v="8450.1589999999997"/>
    <s v="Tonelada métrica"/>
    <n v="718.07601737324126"/>
    <n v="0"/>
    <s v="Não Oficializado"/>
  </r>
  <r>
    <x v="38"/>
    <s v="FROTA 01"/>
    <x v="8"/>
    <x v="8"/>
    <d v="1901-09-19T00:00:00"/>
    <n v="90"/>
    <x v="1"/>
    <s v="CA1014KS111"/>
    <s v="19/09/2023"/>
    <s v="00:00:00"/>
    <s v="19/09/2023"/>
    <s v="23:59:59"/>
    <n v="24"/>
    <n v="0"/>
    <n v="0"/>
    <n v="0"/>
    <n v="0"/>
    <n v="0"/>
    <n v="0"/>
    <n v="24"/>
    <n v="11.216388888888888"/>
    <n v="11.216388888888888"/>
    <n v="0"/>
    <n v="12.783611111111112"/>
    <n v="12.783611111111112"/>
    <n v="9.9969444444444449"/>
    <n v="2.7866666666666666"/>
    <n v="0"/>
    <n v="0"/>
    <n v="0"/>
    <n v="100"/>
    <n v="53.265046296296305"/>
    <n v="53.265046296296305"/>
    <n v="100"/>
    <n v="0"/>
    <n v="0"/>
    <n v="0"/>
    <n v="0.21798744051628602"/>
    <n v="0"/>
    <n v="12.783611111111112"/>
    <n v="0"/>
    <n v="12.783611111111112"/>
    <n v="0"/>
    <n v="0"/>
    <n v="0"/>
    <n v="11087.942999999999"/>
    <s v="Tonelada métrica"/>
    <n v="867.35609395710651"/>
    <n v="0"/>
    <s v="Não Oficializado"/>
  </r>
  <r>
    <x v="38"/>
    <s v="FROTA 01"/>
    <x v="8"/>
    <x v="8"/>
    <d v="1901-09-19T00:00:00"/>
    <n v="90"/>
    <x v="2"/>
    <s v="CA1014KS112"/>
    <s v="19/09/2023"/>
    <s v="00:00:00"/>
    <s v="19/09/2023"/>
    <s v="23:59:59"/>
    <n v="24"/>
    <n v="6.3058333333333341"/>
    <n v="5.4224999999999994"/>
    <n v="0"/>
    <n v="0.8833333333333333"/>
    <n v="0.8833333333333333"/>
    <n v="0"/>
    <n v="17.694166666666668"/>
    <n v="5.9805555555555543"/>
    <n v="5.9805555555555543"/>
    <n v="0"/>
    <n v="11.713611111111113"/>
    <n v="11.713611111111113"/>
    <n v="8.536944444444444"/>
    <n v="3.1766666666666667"/>
    <n v="0"/>
    <n v="0"/>
    <n v="0"/>
    <n v="73.725694444444443"/>
    <n v="66.200411309439716"/>
    <n v="48.806712962962976"/>
    <n v="68.35629761711786"/>
    <n v="0"/>
    <n v="0"/>
    <n v="2"/>
    <n v="0.27119447935687346"/>
    <n v="0"/>
    <n v="5.8568055555555567"/>
    <n v="2.7112499999999997"/>
    <n v="3.9045370370370378"/>
    <n v="2.1019444444444448"/>
    <n v="3"/>
    <n v="0.1400819347165323"/>
    <n v="10460.526"/>
    <s v="Tonelada métrica"/>
    <n v="893.02315919277123"/>
    <n v="0"/>
    <s v="Não Oficializado"/>
  </r>
  <r>
    <x v="38"/>
    <s v="FROTA 01"/>
    <x v="8"/>
    <x v="8"/>
    <d v="1901-09-19T00:00:00"/>
    <n v="90"/>
    <x v="3"/>
    <s v="CA1014KS113"/>
    <s v="19/09/2023"/>
    <s v="00:00:00"/>
    <s v="19/09/2023"/>
    <s v="23:59:59"/>
    <n v="24.000000000000004"/>
    <n v="0"/>
    <n v="0"/>
    <n v="0"/>
    <n v="0"/>
    <n v="0"/>
    <n v="0"/>
    <n v="24.000000000000004"/>
    <n v="9.0858333333333334"/>
    <n v="9.0858333333333334"/>
    <n v="0"/>
    <n v="14.914166666666667"/>
    <n v="14.914166666666667"/>
    <n v="12.122777777777777"/>
    <n v="2.7913888888888887"/>
    <n v="0"/>
    <n v="0"/>
    <n v="0"/>
    <n v="100"/>
    <n v="62.1423611111111"/>
    <n v="62.1423611111111"/>
    <n v="100"/>
    <n v="0"/>
    <n v="0"/>
    <n v="0"/>
    <n v="0.18716358421336909"/>
    <n v="0"/>
    <n v="14.914166666666667"/>
    <n v="0"/>
    <n v="14.914166666666667"/>
    <n v="0"/>
    <n v="0"/>
    <n v="0"/>
    <n v="14609.075999999999"/>
    <s v="Tonelada métrica"/>
    <n v="979.54356596077525"/>
    <n v="0"/>
    <s v="Não Oficializado"/>
  </r>
  <r>
    <x v="38"/>
    <s v="FROTA 01"/>
    <x v="8"/>
    <x v="8"/>
    <d v="1901-09-19T00:00:00"/>
    <n v="90"/>
    <x v="4"/>
    <s v="CA1014KS114"/>
    <s v="19/09/2023"/>
    <s v="00:00:00"/>
    <s v="19/09/2023"/>
    <s v="23:59:59"/>
    <n v="24"/>
    <n v="23.610833333333332"/>
    <n v="0"/>
    <n v="0"/>
    <n v="23.610833333333332"/>
    <n v="23.610833333333332"/>
    <n v="0"/>
    <n v="0.38916666666666666"/>
    <n v="0"/>
    <n v="0"/>
    <n v="0"/>
    <n v="0.38916666666666666"/>
    <n v="0.38916666666666666"/>
    <n v="0.38916666666666666"/>
    <n v="0"/>
    <n v="0"/>
    <n v="0"/>
    <n v="0"/>
    <n v="1.6215277777777777"/>
    <n v="100"/>
    <n v="1.6215277777777777"/>
    <n v="100"/>
    <n v="0"/>
    <n v="0"/>
    <n v="0"/>
    <n v="0"/>
    <n v="0"/>
    <n v="0.38916666666666666"/>
    <n v="0"/>
    <n v="0.38916666666666666"/>
    <n v="23.610833333333332"/>
    <n v="1"/>
    <n v="1"/>
    <n v="0"/>
    <s v="Tonelada métrica"/>
    <n v="0"/>
    <n v="0"/>
    <s v="Não Oficializado"/>
  </r>
  <r>
    <x v="38"/>
    <s v="FROTA 01"/>
    <x v="8"/>
    <x v="8"/>
    <d v="1901-09-19T00:00:00"/>
    <n v="90"/>
    <x v="5"/>
    <s v="CA1014KS115"/>
    <s v="19/09/2023"/>
    <s v="00:00:00"/>
    <s v="19/09/2023"/>
    <s v="23:59:59"/>
    <n v="24"/>
    <n v="0"/>
    <n v="0"/>
    <n v="0"/>
    <n v="0"/>
    <n v="0"/>
    <n v="0"/>
    <n v="24"/>
    <n v="8.1263888888888882"/>
    <n v="8.1263888888888882"/>
    <n v="0"/>
    <n v="15.87361111111111"/>
    <n v="15.87361111111111"/>
    <n v="13.482499999999998"/>
    <n v="2.391111111111111"/>
    <n v="0"/>
    <n v="0"/>
    <n v="0"/>
    <n v="100"/>
    <n v="66.140046296296291"/>
    <n v="66.140046296296291"/>
    <n v="100"/>
    <n v="0"/>
    <n v="0"/>
    <n v="0"/>
    <n v="0.15063435121182955"/>
    <n v="0"/>
    <n v="15.87361111111111"/>
    <n v="0"/>
    <n v="15.87361111111111"/>
    <n v="0"/>
    <n v="0"/>
    <n v="0"/>
    <n v="14645.779"/>
    <s v="Tonelada métrica"/>
    <n v="922.64947764458839"/>
    <n v="0"/>
    <s v="Não Oficializado"/>
  </r>
  <r>
    <x v="38"/>
    <s v="FROTA 01"/>
    <x v="8"/>
    <x v="8"/>
    <d v="1901-09-19T00:00:00"/>
    <n v="90"/>
    <x v="6"/>
    <s v="CA1014KS116"/>
    <s v="19/09/2023"/>
    <s v="00:00:00"/>
    <s v="19/09/2023"/>
    <s v="23:59:59"/>
    <n v="24"/>
    <n v="0"/>
    <n v="0"/>
    <n v="0"/>
    <n v="0"/>
    <n v="0"/>
    <n v="0"/>
    <n v="24"/>
    <n v="7.6125000000000007"/>
    <n v="7.6125000000000007"/>
    <n v="0"/>
    <n v="16.387500000000003"/>
    <n v="16.387500000000003"/>
    <n v="13.277222222222223"/>
    <n v="3.1102777777777777"/>
    <n v="0"/>
    <n v="0"/>
    <n v="0"/>
    <n v="100"/>
    <n v="68.281250000000014"/>
    <n v="68.281250000000014"/>
    <n v="100"/>
    <n v="0"/>
    <n v="0"/>
    <n v="0"/>
    <n v="0.18979574540215269"/>
    <n v="0"/>
    <n v="16.387500000000003"/>
    <n v="0"/>
    <n v="16.387500000000003"/>
    <n v="0"/>
    <n v="0"/>
    <n v="0"/>
    <n v="16980.97"/>
    <s v="Tonelada métrica"/>
    <n v="1036.2147978642258"/>
    <n v="0"/>
    <s v="Não Oficializado"/>
  </r>
  <r>
    <x v="38"/>
    <s v="FROTA 01"/>
    <x v="8"/>
    <x v="8"/>
    <d v="1901-09-19T00:00:00"/>
    <n v="90"/>
    <x v="7"/>
    <s v="CA1014KS117"/>
    <s v="19/09/2023"/>
    <s v="00:00:00"/>
    <s v="19/09/2023"/>
    <s v="23:59:59"/>
    <n v="23.999999999999996"/>
    <n v="3.9619444444444443"/>
    <n v="0"/>
    <n v="0"/>
    <n v="3.9619444444444443"/>
    <n v="0"/>
    <n v="3.9619444444444443"/>
    <n v="20.038055555555555"/>
    <n v="11.129166666666666"/>
    <n v="11.129166666666666"/>
    <n v="0"/>
    <n v="8.9088888888888889"/>
    <n v="8.9088888888888889"/>
    <n v="7.3797222222222221"/>
    <n v="1.5291666666666668"/>
    <n v="0"/>
    <n v="0"/>
    <n v="0"/>
    <n v="83.491898148148152"/>
    <n v="44.459847235122055"/>
    <n v="37.120370370370374"/>
    <n v="100"/>
    <n v="0"/>
    <n v="0"/>
    <n v="0"/>
    <n v="0.17164504864055877"/>
    <n v="0"/>
    <n v="8.9088888888888889"/>
    <n v="0"/>
    <n v="8.9088888888888889"/>
    <n v="3.9619444444444443"/>
    <n v="1"/>
    <n v="1"/>
    <n v="6817.9089999999997"/>
    <s v="Tonelada métrica"/>
    <n v="765.29285357944605"/>
    <n v="0"/>
    <s v="Não Oficializado"/>
  </r>
  <r>
    <x v="38"/>
    <s v="FROTA 01"/>
    <x v="8"/>
    <x v="8"/>
    <d v="1901-09-19T00:00:00"/>
    <n v="90"/>
    <x v="8"/>
    <s v="CA1014KS118"/>
    <s v="19/09/2023"/>
    <s v="00:00:00"/>
    <s v="19/09/2023"/>
    <s v="23:59:59"/>
    <n v="23.999999999999996"/>
    <n v="0"/>
    <n v="0"/>
    <n v="0"/>
    <n v="0"/>
    <n v="0"/>
    <n v="0"/>
    <n v="23.999999999999996"/>
    <n v="9.6552777777777763"/>
    <n v="9.6552777777777763"/>
    <n v="0"/>
    <n v="14.344722222222222"/>
    <n v="14.344722222222222"/>
    <n v="11.897499999999999"/>
    <n v="2.447222222222222"/>
    <n v="0"/>
    <n v="0"/>
    <n v="0"/>
    <n v="100"/>
    <n v="59.769675925925938"/>
    <n v="59.769675925925938"/>
    <n v="100"/>
    <n v="0"/>
    <n v="0"/>
    <n v="0"/>
    <n v="0.17060087914641467"/>
    <n v="0"/>
    <n v="14.344722222222222"/>
    <n v="0"/>
    <n v="14.344722222222222"/>
    <n v="0"/>
    <n v="0"/>
    <n v="0"/>
    <n v="12509.108"/>
    <s v="Tonelada métrica"/>
    <n v="872.03556863732251"/>
    <n v="0"/>
    <s v="Não Oficializado"/>
  </r>
  <r>
    <x v="38"/>
    <s v="FROTA 02"/>
    <x v="8"/>
    <x v="8"/>
    <d v="1901-09-19T00:00:00"/>
    <n v="90"/>
    <x v="9"/>
    <s v="CA1014KS119"/>
    <s v="19/09/2023"/>
    <s v="00:00:00"/>
    <s v="19/09/2023"/>
    <s v="23:59:59"/>
    <n v="23.999999999999996"/>
    <n v="0"/>
    <n v="0"/>
    <n v="0"/>
    <n v="0"/>
    <n v="0"/>
    <n v="0"/>
    <n v="23.999999999999996"/>
    <n v="12.204444444444446"/>
    <n v="12.204444444444446"/>
    <n v="0"/>
    <n v="11.795555555555554"/>
    <n v="11.795555555555554"/>
    <n v="8.6197222222222223"/>
    <n v="3.1758333333333333"/>
    <n v="0"/>
    <n v="0"/>
    <n v="0"/>
    <n v="100"/>
    <n v="49.148148148148145"/>
    <n v="49.148148148148145"/>
    <n v="100"/>
    <n v="0"/>
    <n v="0"/>
    <n v="0"/>
    <n v="0.26923982667671442"/>
    <n v="0"/>
    <n v="11.795555555555554"/>
    <n v="0"/>
    <n v="11.795555555555554"/>
    <n v="0"/>
    <n v="0"/>
    <n v="0"/>
    <n v="11195.644"/>
    <s v="Tonelada métrica"/>
    <n v="949.14088168801857"/>
    <n v="0"/>
    <s v="Não Oficializado"/>
  </r>
  <r>
    <x v="38"/>
    <s v="FROTA 02"/>
    <x v="8"/>
    <x v="8"/>
    <d v="1901-09-19T00:00:00"/>
    <n v="90"/>
    <x v="10"/>
    <s v="CA1014KS120"/>
    <s v="19/09/2023"/>
    <s v="00:00:00"/>
    <s v="19/09/2023"/>
    <s v="23:59:59"/>
    <n v="24"/>
    <n v="0"/>
    <n v="0"/>
    <n v="0"/>
    <n v="0"/>
    <n v="0"/>
    <n v="0"/>
    <n v="24"/>
    <n v="9.3286111111111119"/>
    <n v="9.3286111111111119"/>
    <n v="0"/>
    <n v="14.671388888888888"/>
    <n v="14.671388888888888"/>
    <n v="12.028888888888888"/>
    <n v="2.6425000000000001"/>
    <n v="0"/>
    <n v="0"/>
    <n v="0"/>
    <n v="100"/>
    <n v="61.130787037037038"/>
    <n v="61.130787037037038"/>
    <n v="100"/>
    <n v="0"/>
    <n v="0"/>
    <n v="0"/>
    <n v="0.1801124637900676"/>
    <n v="0"/>
    <n v="14.671388888888888"/>
    <n v="0"/>
    <n v="14.671388888888888"/>
    <n v="0"/>
    <n v="0"/>
    <n v="0"/>
    <n v="16146.394"/>
    <s v="Tonelada métrica"/>
    <n v="1100.5361607058333"/>
    <n v="0"/>
    <s v="Não Oficializado"/>
  </r>
  <r>
    <x v="38"/>
    <s v="FROTA 02"/>
    <x v="8"/>
    <x v="8"/>
    <d v="1901-09-19T00:00:00"/>
    <n v="90"/>
    <x v="11"/>
    <s v="CA1014KS121"/>
    <s v="19/09/2023"/>
    <s v="00:00:00"/>
    <s v="19/09/2023"/>
    <s v="23:59:59"/>
    <n v="24"/>
    <n v="0"/>
    <n v="0"/>
    <n v="0"/>
    <n v="0"/>
    <n v="0"/>
    <n v="0"/>
    <n v="24"/>
    <n v="8.1494444444444447"/>
    <n v="8.1494444444444447"/>
    <n v="0"/>
    <n v="15.850555555555557"/>
    <n v="15.850555555555557"/>
    <n v="13.374722222222225"/>
    <n v="2.4758333333333331"/>
    <n v="0"/>
    <n v="0"/>
    <n v="0"/>
    <n v="100"/>
    <n v="66.043981481481481"/>
    <n v="66.043981481481481"/>
    <n v="100"/>
    <n v="0"/>
    <n v="0"/>
    <n v="0"/>
    <n v="0.1561985209070835"/>
    <n v="0"/>
    <n v="15.850555555555557"/>
    <n v="0"/>
    <n v="15.850555555555557"/>
    <n v="0"/>
    <n v="0"/>
    <n v="0"/>
    <n v="13520.88"/>
    <s v="Tonelada métrica"/>
    <n v="853.02246679050882"/>
    <n v="0"/>
    <s v="Não Oficializado"/>
  </r>
  <r>
    <x v="38"/>
    <s v="FROTA 02"/>
    <x v="8"/>
    <x v="8"/>
    <d v="1901-09-19T00:00:00"/>
    <n v="90"/>
    <x v="12"/>
    <s v="CA1014KS122"/>
    <s v="19/09/2023"/>
    <s v="00:00:00"/>
    <s v="19/09/2023"/>
    <s v="23:59:59"/>
    <n v="23.999999999999996"/>
    <n v="0"/>
    <n v="0"/>
    <n v="0"/>
    <n v="0"/>
    <n v="0"/>
    <n v="0"/>
    <n v="23.999999999999996"/>
    <n v="9.1444444444444457"/>
    <n v="9.1444444444444457"/>
    <n v="0"/>
    <n v="14.855555555555554"/>
    <n v="14.855555555555554"/>
    <n v="12.144722222222221"/>
    <n v="2.7108333333333334"/>
    <n v="0"/>
    <n v="0"/>
    <n v="0"/>
    <n v="100"/>
    <n v="61.898148148148145"/>
    <n v="61.898148148148145"/>
    <n v="100"/>
    <n v="0"/>
    <n v="0"/>
    <n v="0"/>
    <n v="0.18247943156320121"/>
    <n v="0"/>
    <n v="14.855555555555554"/>
    <n v="0"/>
    <n v="14.855555555555554"/>
    <n v="0"/>
    <n v="0"/>
    <n v="0"/>
    <n v="16975.131000000001"/>
    <s v="Tonelada métrica"/>
    <n v="1142.6789753178764"/>
    <n v="0"/>
    <s v="Não Oficializado"/>
  </r>
  <r>
    <x v="38"/>
    <s v="FROTA 02"/>
    <x v="8"/>
    <x v="8"/>
    <d v="1901-09-19T00:00:00"/>
    <n v="90"/>
    <x v="13"/>
    <s v="CA1014KS123"/>
    <s v="19/09/2023"/>
    <s v="00:00:00"/>
    <s v="19/09/2023"/>
    <s v="23:59:59"/>
    <n v="24.000000000000004"/>
    <n v="0"/>
    <n v="0"/>
    <n v="0"/>
    <n v="0"/>
    <n v="0"/>
    <n v="0"/>
    <n v="24.000000000000004"/>
    <n v="7.4863888888888903"/>
    <n v="7.4863888888888903"/>
    <n v="0"/>
    <n v="16.513611111111111"/>
    <n v="16.513611111111111"/>
    <n v="14.91861111111111"/>
    <n v="1.595"/>
    <n v="0"/>
    <n v="0"/>
    <n v="0"/>
    <n v="100"/>
    <n v="68.806712962962948"/>
    <n v="68.806712962962948"/>
    <n v="100"/>
    <n v="0"/>
    <n v="0"/>
    <n v="0"/>
    <n v="9.6586990529697728E-2"/>
    <n v="0"/>
    <n v="16.513611111111111"/>
    <n v="0"/>
    <n v="16.513611111111111"/>
    <n v="0"/>
    <n v="0"/>
    <n v="0"/>
    <n v="14364.303"/>
    <s v="Tonelada métrica"/>
    <n v="869.84626822991083"/>
    <n v="0"/>
    <s v="Não Oficializado"/>
  </r>
  <r>
    <x v="38"/>
    <s v="FROTA 01"/>
    <x v="8"/>
    <x v="8"/>
    <d v="1901-09-20T00:00:00"/>
    <n v="90"/>
    <x v="0"/>
    <s v="CA1014KS110"/>
    <s v="20/09/2023"/>
    <s v="00:00:00"/>
    <s v="20/09/2023"/>
    <s v="23:59:59"/>
    <n v="24.000000000000004"/>
    <n v="0"/>
    <n v="0"/>
    <n v="0"/>
    <n v="0"/>
    <n v="0"/>
    <n v="0"/>
    <n v="24.000000000000004"/>
    <n v="10.918611111111112"/>
    <n v="10.918611111111112"/>
    <n v="0"/>
    <n v="13.081388888888888"/>
    <n v="13.081388888888888"/>
    <n v="12.059166666666666"/>
    <n v="1.0222222222222221"/>
    <n v="0"/>
    <n v="0"/>
    <n v="0"/>
    <n v="100"/>
    <n v="54.505787037037024"/>
    <n v="54.505787037037024"/>
    <n v="100"/>
    <n v="0"/>
    <n v="0"/>
    <n v="0"/>
    <n v="7.8143248465801715E-2"/>
    <n v="0"/>
    <n v="13.081388888888888"/>
    <n v="0"/>
    <n v="13.081388888888888"/>
    <n v="0"/>
    <n v="0"/>
    <n v="0"/>
    <n v="10127.700000000001"/>
    <s v="Tonelada métrica"/>
    <n v="774.20678232433693"/>
    <n v="0"/>
    <s v="Não Oficializado"/>
  </r>
  <r>
    <x v="38"/>
    <s v="FROTA 01"/>
    <x v="8"/>
    <x v="8"/>
    <d v="1901-09-20T00:00:00"/>
    <n v="90"/>
    <x v="1"/>
    <s v="CA1014KS111"/>
    <s v="20/09/2023"/>
    <s v="00:00:00"/>
    <s v="20/09/2023"/>
    <s v="23:59:59"/>
    <n v="23.999999999999996"/>
    <n v="0"/>
    <n v="0"/>
    <n v="0"/>
    <n v="0"/>
    <n v="0"/>
    <n v="0"/>
    <n v="23.999999999999996"/>
    <n v="9.5147222222222219"/>
    <n v="9.5147222222222219"/>
    <n v="0"/>
    <n v="14.48527777777778"/>
    <n v="14.48527777777778"/>
    <n v="12.195277777777779"/>
    <n v="2.29"/>
    <n v="0"/>
    <n v="0"/>
    <n v="0"/>
    <n v="100"/>
    <n v="60.35532407407409"/>
    <n v="60.35532407407409"/>
    <n v="100"/>
    <n v="0"/>
    <n v="0"/>
    <n v="0"/>
    <n v="0.15809154889063606"/>
    <n v="0"/>
    <n v="14.48527777777778"/>
    <n v="0"/>
    <n v="14.48527777777778"/>
    <n v="0"/>
    <n v="0"/>
    <n v="0"/>
    <n v="10913.5"/>
    <s v="Tonelada métrica"/>
    <n v="753.42013922181513"/>
    <n v="0"/>
    <s v="Não Oficializado"/>
  </r>
  <r>
    <x v="38"/>
    <s v="FROTA 01"/>
    <x v="8"/>
    <x v="8"/>
    <d v="1901-09-20T00:00:00"/>
    <n v="90"/>
    <x v="2"/>
    <s v="CA1014KS112"/>
    <s v="20/09/2023"/>
    <s v="00:00:00"/>
    <s v="20/09/2023"/>
    <s v="23:59:59"/>
    <n v="24"/>
    <n v="3.6349999999999998"/>
    <n v="3.6349999999999998"/>
    <n v="0"/>
    <n v="0"/>
    <n v="0"/>
    <n v="0"/>
    <n v="20.364999999999995"/>
    <n v="8.8249999999999993"/>
    <n v="8.8249999999999993"/>
    <n v="0"/>
    <n v="11.540000000000001"/>
    <n v="11.540000000000001"/>
    <n v="9.285555555555554"/>
    <n v="2.2544444444444447"/>
    <n v="0"/>
    <n v="0"/>
    <n v="0"/>
    <n v="84.854166666666643"/>
    <n v="56.665848269089146"/>
    <n v="48.083333333333336"/>
    <n v="76.046128500823727"/>
    <n v="0"/>
    <n v="0"/>
    <n v="0"/>
    <n v="0.19535913730021182"/>
    <n v="0"/>
    <n v="11.540000000000001"/>
    <n v="0"/>
    <n v="11.540000000000001"/>
    <n v="0"/>
    <n v="0"/>
    <n v="0"/>
    <n v="7027.2"/>
    <s v="Tonelada métrica"/>
    <n v="608.94280762564995"/>
    <n v="0"/>
    <s v="Não Oficializado"/>
  </r>
  <r>
    <x v="38"/>
    <s v="FROTA 01"/>
    <x v="8"/>
    <x v="8"/>
    <d v="1901-09-20T00:00:00"/>
    <n v="90"/>
    <x v="3"/>
    <s v="CA1014KS113"/>
    <s v="20/09/2023"/>
    <s v="00:00:00"/>
    <s v="20/09/2023"/>
    <s v="23:59:59"/>
    <n v="23.999999999999993"/>
    <n v="1.8316666666666668"/>
    <n v="1.8316666666666668"/>
    <n v="0"/>
    <n v="0"/>
    <n v="0"/>
    <n v="0"/>
    <n v="22.168333333333326"/>
    <n v="9.9661111111111094"/>
    <n v="9.9661111111111094"/>
    <n v="0"/>
    <n v="12.202222222222222"/>
    <n v="12.202222222222222"/>
    <n v="10.548055555555555"/>
    <n v="1.6541666666666668"/>
    <n v="0"/>
    <n v="0"/>
    <n v="0"/>
    <n v="92.368055555555557"/>
    <n v="55.043480440067185"/>
    <n v="50.842592592592609"/>
    <n v="86.948260163889003"/>
    <n v="0"/>
    <n v="0"/>
    <n v="1"/>
    <n v="0.13556273902749955"/>
    <n v="0"/>
    <n v="12.202222222222222"/>
    <n v="1.8316666666666668"/>
    <n v="12.202222222222222"/>
    <n v="1.8316666666666668"/>
    <n v="1"/>
    <n v="0"/>
    <n v="8388.2000000000007"/>
    <s v="Tonelada métrica"/>
    <n v="687.43216171917697"/>
    <n v="0"/>
    <s v="Não Oficializado"/>
  </r>
  <r>
    <x v="38"/>
    <s v="FROTA 01"/>
    <x v="8"/>
    <x v="8"/>
    <d v="1901-09-20T00:00:00"/>
    <n v="90"/>
    <x v="4"/>
    <s v="CA1014KS114"/>
    <s v="20/09/2023"/>
    <s v="00:00:00"/>
    <s v="20/09/2023"/>
    <s v="23:59:59"/>
    <n v="24"/>
    <n v="15.423611111111111"/>
    <n v="0"/>
    <n v="0"/>
    <n v="15.423611111111111"/>
    <n v="15.423611111111111"/>
    <n v="0"/>
    <n v="8.5763888888888893"/>
    <n v="7.6161111111111115"/>
    <n v="7.6161111111111115"/>
    <n v="0"/>
    <n v="0.96027777777777767"/>
    <n v="0.96027777777777767"/>
    <n v="0.57722222222222219"/>
    <n v="0.38305555555555554"/>
    <n v="0"/>
    <n v="0"/>
    <n v="0"/>
    <n v="35.734953703703702"/>
    <n v="11.196761133603237"/>
    <n v="4.0011574074074066"/>
    <n v="100"/>
    <n v="0"/>
    <n v="0"/>
    <n v="0"/>
    <n v="0.39890078102400928"/>
    <n v="0"/>
    <n v="0.96027777777777767"/>
    <n v="0"/>
    <n v="0.96027777777777767"/>
    <n v="0"/>
    <n v="0"/>
    <n v="1"/>
    <n v="640.4"/>
    <s v="Tonelada métrica"/>
    <n v="666.89036737055096"/>
    <n v="0"/>
    <s v="Não Oficializado"/>
  </r>
  <r>
    <x v="38"/>
    <s v="FROTA 01"/>
    <x v="8"/>
    <x v="8"/>
    <d v="1901-09-20T00:00:00"/>
    <n v="90"/>
    <x v="5"/>
    <s v="CA1014KS115"/>
    <s v="20/09/2023"/>
    <s v="00:00:00"/>
    <s v="20/09/2023"/>
    <s v="23:59:59"/>
    <n v="24.000000000000004"/>
    <n v="0"/>
    <n v="0"/>
    <n v="0"/>
    <n v="0"/>
    <n v="0"/>
    <n v="0"/>
    <n v="24.000000000000004"/>
    <n v="7.7188888888888894"/>
    <n v="7.7188888888888894"/>
    <n v="0"/>
    <n v="16.281111111111112"/>
    <n v="16.281111111111112"/>
    <n v="12.775277777777779"/>
    <n v="3.5058333333333334"/>
    <n v="0"/>
    <n v="0"/>
    <n v="0"/>
    <n v="100"/>
    <n v="67.837962962962962"/>
    <n v="67.837962962962962"/>
    <n v="100"/>
    <n v="0"/>
    <n v="0"/>
    <n v="0"/>
    <n v="0.21533133146795877"/>
    <n v="0"/>
    <n v="16.281111111111112"/>
    <n v="0"/>
    <n v="16.281111111111112"/>
    <n v="0"/>
    <n v="0"/>
    <n v="0"/>
    <n v="12181.9"/>
    <s v="Tonelada métrica"/>
    <n v="748.22288951068083"/>
    <n v="0"/>
    <s v="Não Oficializado"/>
  </r>
  <r>
    <x v="38"/>
    <s v="FROTA 01"/>
    <x v="8"/>
    <x v="8"/>
    <d v="1901-09-20T00:00:00"/>
    <n v="90"/>
    <x v="6"/>
    <s v="CA1014KS116"/>
    <s v="20/09/2023"/>
    <s v="00:00:00"/>
    <s v="20/09/2023"/>
    <s v="23:59:59"/>
    <n v="23.999999999999996"/>
    <n v="0"/>
    <n v="0"/>
    <n v="0"/>
    <n v="0"/>
    <n v="0"/>
    <n v="0"/>
    <n v="23.999999999999996"/>
    <n v="7.8805555555555546"/>
    <n v="7.8805555555555546"/>
    <n v="0"/>
    <n v="16.119444444444447"/>
    <n v="16.119444444444447"/>
    <n v="14.354722222222225"/>
    <n v="1.7647222222222221"/>
    <n v="0"/>
    <n v="0"/>
    <n v="0"/>
    <n v="100"/>
    <n v="67.164351851851876"/>
    <n v="67.164351851851876"/>
    <n v="100"/>
    <n v="0"/>
    <n v="0"/>
    <n v="0"/>
    <n v="0.10947785628123381"/>
    <n v="0"/>
    <n v="16.119444444444447"/>
    <n v="0"/>
    <n v="16.119444444444447"/>
    <n v="0"/>
    <n v="0"/>
    <n v="0"/>
    <n v="12529.3"/>
    <s v="Tonelada métrica"/>
    <n v="777.2786489746685"/>
    <n v="0"/>
    <s v="Não Oficializado"/>
  </r>
  <r>
    <x v="38"/>
    <s v="FROTA 01"/>
    <x v="8"/>
    <x v="8"/>
    <d v="1901-09-20T00:00:00"/>
    <n v="90"/>
    <x v="7"/>
    <s v="CA1014KS117"/>
    <s v="20/09/2023"/>
    <s v="00:00:00"/>
    <s v="20/09/2023"/>
    <s v="23:59:59"/>
    <n v="24"/>
    <n v="1.7308333333333332"/>
    <n v="1.7308333333333332"/>
    <n v="0"/>
    <n v="0"/>
    <n v="0"/>
    <n v="0"/>
    <n v="22.269166666666667"/>
    <n v="10.391111111111112"/>
    <n v="10.391111111111112"/>
    <n v="0"/>
    <n v="11.878055555555555"/>
    <n v="11.878055555555555"/>
    <n v="10.252777777777776"/>
    <n v="1.6252777777777778"/>
    <n v="0"/>
    <n v="0"/>
    <n v="0"/>
    <n v="92.788194444444443"/>
    <n v="53.338572266087894"/>
    <n v="49.491898148148145"/>
    <n v="87.281596995427819"/>
    <n v="0"/>
    <n v="0"/>
    <n v="1"/>
    <n v="0.13683028928228994"/>
    <n v="0"/>
    <n v="11.878055555555555"/>
    <n v="1.7308333333333332"/>
    <n v="11.878055555555555"/>
    <n v="1.7308333333333332"/>
    <n v="1"/>
    <n v="0"/>
    <n v="10664.7"/>
    <s v="Tonelada métrica"/>
    <n v="897.84897453286919"/>
    <n v="0"/>
    <s v="Não Oficializado"/>
  </r>
  <r>
    <x v="38"/>
    <s v="FROTA 01"/>
    <x v="8"/>
    <x v="8"/>
    <d v="1901-09-20T00:00:00"/>
    <n v="90"/>
    <x v="8"/>
    <s v="CA1014KS118"/>
    <s v="20/09/2023"/>
    <s v="00:00:00"/>
    <s v="20/09/2023"/>
    <s v="23:59:59"/>
    <n v="23.999999999999996"/>
    <n v="0"/>
    <n v="0"/>
    <n v="0"/>
    <n v="0"/>
    <n v="0"/>
    <n v="0"/>
    <n v="23.999999999999996"/>
    <n v="8.4375"/>
    <n v="8.4375"/>
    <n v="0"/>
    <n v="15.562500000000002"/>
    <n v="15.562500000000002"/>
    <n v="13.169166666666667"/>
    <n v="2.3933333333333331"/>
    <n v="0"/>
    <n v="0"/>
    <n v="0"/>
    <n v="100"/>
    <n v="64.843750000000028"/>
    <n v="64.843750000000028"/>
    <n v="100"/>
    <n v="0"/>
    <n v="0"/>
    <n v="0"/>
    <n v="0.15378848728246317"/>
    <n v="0"/>
    <n v="15.562500000000002"/>
    <n v="0"/>
    <n v="15.562500000000002"/>
    <n v="0"/>
    <n v="0"/>
    <n v="0"/>
    <n v="15011.6"/>
    <s v="Tonelada métrica"/>
    <n v="964.60080321285204"/>
    <n v="0"/>
    <s v="Não Oficializado"/>
  </r>
  <r>
    <x v="38"/>
    <s v="FROTA 02"/>
    <x v="8"/>
    <x v="8"/>
    <d v="1901-09-20T00:00:00"/>
    <n v="90"/>
    <x v="9"/>
    <s v="CA1014KS119"/>
    <s v="20/09/2023"/>
    <s v="00:00:00"/>
    <s v="20/09/2023"/>
    <s v="23:59:59"/>
    <n v="24.000000000000004"/>
    <n v="1.0033333333333334"/>
    <n v="0"/>
    <n v="0"/>
    <n v="1.0033333333333334"/>
    <n v="1.0033333333333334"/>
    <n v="0"/>
    <n v="22.996666666666666"/>
    <n v="11.826111111111112"/>
    <n v="11.826111111111112"/>
    <n v="0"/>
    <n v="11.170555555555556"/>
    <n v="11.170555555555556"/>
    <n v="9.2105555555555547"/>
    <n v="1.96"/>
    <n v="0"/>
    <n v="0"/>
    <n v="0"/>
    <n v="95.819444444444429"/>
    <n v="48.574672657873123"/>
    <n v="46.543981481481474"/>
    <n v="100"/>
    <n v="0"/>
    <n v="0"/>
    <n v="0"/>
    <n v="0.17546128214054807"/>
    <n v="0"/>
    <n v="11.170555555555556"/>
    <n v="0"/>
    <n v="11.170555555555556"/>
    <n v="1.0033333333333334"/>
    <n v="1"/>
    <n v="1"/>
    <n v="7909.1"/>
    <s v="Tonelada métrica"/>
    <n v="708.03103396826953"/>
    <n v="0"/>
    <s v="Não Oficializado"/>
  </r>
  <r>
    <x v="38"/>
    <s v="FROTA 02"/>
    <x v="8"/>
    <x v="8"/>
    <d v="1901-09-20T00:00:00"/>
    <n v="90"/>
    <x v="10"/>
    <s v="CA1014KS120"/>
    <s v="20/09/2023"/>
    <s v="00:00:00"/>
    <s v="20/09/2023"/>
    <s v="23:59:59"/>
    <n v="24"/>
    <n v="0"/>
    <n v="0"/>
    <n v="0"/>
    <n v="0"/>
    <n v="0"/>
    <n v="0"/>
    <n v="24"/>
    <n v="5.2116666666666669"/>
    <n v="5.2116666666666669"/>
    <n v="0"/>
    <n v="18.788333333333334"/>
    <n v="18.788333333333334"/>
    <n v="16.540277777777781"/>
    <n v="2.2480555555555557"/>
    <n v="0"/>
    <n v="0"/>
    <n v="0"/>
    <n v="100"/>
    <n v="78.284722222222229"/>
    <n v="78.284722222222229"/>
    <n v="100"/>
    <n v="0"/>
    <n v="0"/>
    <n v="0"/>
    <n v="0.11965167509388214"/>
    <n v="0"/>
    <n v="18.788333333333334"/>
    <n v="0"/>
    <n v="18.788333333333334"/>
    <n v="0"/>
    <n v="0"/>
    <n v="0"/>
    <n v="12782"/>
    <s v="Tonelada métrica"/>
    <n v="680.31579881131915"/>
    <n v="0"/>
    <s v="Não Oficializado"/>
  </r>
  <r>
    <x v="38"/>
    <s v="FROTA 02"/>
    <x v="8"/>
    <x v="8"/>
    <d v="1901-09-20T00:00:00"/>
    <n v="90"/>
    <x v="11"/>
    <s v="CA1014KS121"/>
    <s v="20/09/2023"/>
    <s v="00:00:00"/>
    <s v="20/09/2023"/>
    <s v="23:59:59"/>
    <n v="24"/>
    <n v="0"/>
    <n v="0"/>
    <n v="0"/>
    <n v="0"/>
    <n v="0"/>
    <n v="0"/>
    <n v="24"/>
    <n v="7.809166666666667"/>
    <n v="7.809166666666667"/>
    <n v="0"/>
    <n v="16.190833333333334"/>
    <n v="16.190833333333334"/>
    <n v="13.541111111111112"/>
    <n v="2.6497222222222221"/>
    <n v="0"/>
    <n v="0"/>
    <n v="0"/>
    <n v="100"/>
    <n v="67.461805555555557"/>
    <n v="67.461805555555557"/>
    <n v="100"/>
    <n v="0"/>
    <n v="0"/>
    <n v="0"/>
    <n v="0.16365570367320328"/>
    <n v="0"/>
    <n v="16.190833333333334"/>
    <n v="0"/>
    <n v="16.190833333333334"/>
    <n v="0"/>
    <n v="0"/>
    <n v="0"/>
    <n v="12224"/>
    <s v="Tonelada métrica"/>
    <n v="754.9951104019766"/>
    <n v="0"/>
    <s v="Não Oficializado"/>
  </r>
  <r>
    <x v="38"/>
    <s v="FROTA 02"/>
    <x v="8"/>
    <x v="8"/>
    <d v="1901-09-20T00:00:00"/>
    <n v="90"/>
    <x v="12"/>
    <s v="CA1014KS122"/>
    <s v="20/09/2023"/>
    <s v="00:00:00"/>
    <s v="20/09/2023"/>
    <s v="23:59:59"/>
    <n v="24.000000000000004"/>
    <n v="0"/>
    <n v="0"/>
    <n v="0"/>
    <n v="0"/>
    <n v="0"/>
    <n v="0"/>
    <n v="24.000000000000004"/>
    <n v="7.834722222222223"/>
    <n v="7.834722222222223"/>
    <n v="0"/>
    <n v="16.165277777777778"/>
    <n v="16.165277777777778"/>
    <n v="14.150833333333333"/>
    <n v="2.0144444444444445"/>
    <n v="0"/>
    <n v="0"/>
    <n v="0"/>
    <n v="100"/>
    <n v="67.355324074074062"/>
    <n v="67.355324074074062"/>
    <n v="100"/>
    <n v="0"/>
    <n v="0"/>
    <n v="0"/>
    <n v="0.12461551679697569"/>
    <n v="0"/>
    <n v="16.165277777777778"/>
    <n v="0"/>
    <n v="16.165277777777778"/>
    <n v="0"/>
    <n v="0"/>
    <n v="0"/>
    <n v="12567.7"/>
    <s v="Tonelada métrica"/>
    <n v="777.4502964172184"/>
    <n v="0"/>
    <s v="Não Oficializado"/>
  </r>
  <r>
    <x v="38"/>
    <s v="FROTA 02"/>
    <x v="8"/>
    <x v="8"/>
    <d v="1901-09-20T00:00:00"/>
    <n v="90"/>
    <x v="13"/>
    <s v="CA1014KS123"/>
    <s v="20/09/2023"/>
    <s v="00:00:00"/>
    <s v="20/09/2023"/>
    <s v="23:59:59"/>
    <n v="24.000000000000004"/>
    <n v="1.32"/>
    <n v="1.32"/>
    <n v="0"/>
    <n v="0"/>
    <n v="0"/>
    <n v="0"/>
    <n v="22.680000000000003"/>
    <n v="8.3794444444444451"/>
    <n v="8.3794444444444451"/>
    <n v="0"/>
    <n v="14.300555555555553"/>
    <n v="14.300555555555553"/>
    <n v="12.633055555555554"/>
    <n v="1.6675000000000002"/>
    <n v="0"/>
    <n v="0"/>
    <n v="0"/>
    <n v="94.5"/>
    <n v="63.053595923966277"/>
    <n v="59.585648148148131"/>
    <n v="91.549596329622645"/>
    <n v="0"/>
    <n v="0"/>
    <n v="1"/>
    <n v="0.1166038615438406"/>
    <n v="0"/>
    <n v="14.300555555555553"/>
    <n v="1.32"/>
    <n v="14.300555555555553"/>
    <n v="1.32"/>
    <n v="1"/>
    <n v="0"/>
    <n v="8843.7999999999993"/>
    <s v="Tonelada métrica"/>
    <n v="618.4235266695149"/>
    <n v="0"/>
    <s v="Não Oficializad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x v="0"/>
    <n v="309300362"/>
    <x v="0"/>
    <s v="GARANTIA DE PECAS NOVAS"/>
    <s v="WOOP"/>
    <d v="2021-09-06T00:00:00"/>
    <n v="4"/>
    <x v="0"/>
    <n v="0"/>
    <n v="303"/>
    <m/>
    <n v="0"/>
    <n v="0"/>
    <n v="0"/>
    <m/>
    <m/>
    <x v="0"/>
    <s v="GARANTIA DE PECAS NOVAS"/>
    <x v="0"/>
    <e v="#N/A"/>
    <n v="1303"/>
  </r>
  <r>
    <x v="1"/>
    <n v="309349336"/>
    <x v="1"/>
    <s v="Cartas de serviço 794AC - PS47111 - PROD"/>
    <s v="WOOP"/>
    <d v="2021-10-05T00:00:00"/>
    <n v="4"/>
    <x v="1"/>
    <n v="0"/>
    <n v="302"/>
    <m/>
    <n v="0"/>
    <n v="0"/>
    <n v="0"/>
    <m/>
    <m/>
    <x v="0"/>
    <s v="Cartas de serviço 794AC - PS47111 - PROD"/>
    <x v="0"/>
    <e v="#N/A"/>
    <n v="1274"/>
  </r>
  <r>
    <x v="0"/>
    <n v="309729702"/>
    <x v="2"/>
    <s v="KITS PARA TESTE- CA111 e CA118."/>
    <s v="WOOP"/>
    <d v="2022-05-06T00:00:00"/>
    <n v="4"/>
    <x v="0"/>
    <n v="0"/>
    <n v="200"/>
    <m/>
    <n v="0"/>
    <n v="0"/>
    <n v="0"/>
    <m/>
    <m/>
    <x v="0"/>
    <s v="KITS PARA TESTE- CA111 e CA118."/>
    <x v="0"/>
    <e v="#N/A"/>
    <n v="1061"/>
  </r>
  <r>
    <x v="2"/>
    <n v="309815281"/>
    <x v="3"/>
    <s v="GARANTIA-S11D_GOODWILL DOS SWITCH DO PAI"/>
    <s v="WOOP"/>
    <d v="2022-06-28T00:00:00"/>
    <n v="4"/>
    <x v="0"/>
    <n v="0"/>
    <n v="303"/>
    <m/>
    <n v="0"/>
    <n v="0"/>
    <n v="0"/>
    <m/>
    <m/>
    <x v="0"/>
    <s v="GARANTIA-S11D_GOODWILL DOS SWITCH DO PAI"/>
    <x v="0"/>
    <e v="#N/A"/>
    <n v="1008"/>
  </r>
  <r>
    <x v="0"/>
    <n v="309815369"/>
    <x v="4"/>
    <s v="GARANTIA-S11D_GOODWILL TERMOSTATO DO AC"/>
    <s v="WOOP"/>
    <d v="2022-06-28T00:00:00"/>
    <n v="4"/>
    <x v="0"/>
    <n v="0"/>
    <n v="303"/>
    <m/>
    <n v="0"/>
    <n v="0"/>
    <n v="0"/>
    <m/>
    <m/>
    <x v="0"/>
    <s v="GARANTIA-S11D_GOODWILL TERMOSTATO DO AC"/>
    <x v="0"/>
    <e v="#N/A"/>
    <n v="1008"/>
  </r>
  <r>
    <x v="3"/>
    <n v="309815468"/>
    <x v="5"/>
    <s v="GARANTIA-S11D_GOODWILL TERMOSTATO DO AC"/>
    <s v="WOOP"/>
    <d v="2022-06-28T00:00:00"/>
    <n v="4"/>
    <x v="0"/>
    <n v="0"/>
    <n v="303"/>
    <m/>
    <n v="0"/>
    <n v="0"/>
    <n v="0"/>
    <m/>
    <m/>
    <x v="0"/>
    <s v="GARANTIA-S11D_GOODWILL TERMOSTATO DO AC"/>
    <x v="0"/>
    <e v="#N/A"/>
    <n v="1008"/>
  </r>
  <r>
    <x v="4"/>
    <n v="309815712"/>
    <x v="6"/>
    <s v="GARANTIA-S11D_GOODWILL TERMOSTATO DO AC"/>
    <s v="WOOP"/>
    <d v="2022-06-28T00:00:00"/>
    <n v="4"/>
    <x v="0"/>
    <n v="0"/>
    <n v="303"/>
    <m/>
    <n v="0"/>
    <n v="0"/>
    <n v="0"/>
    <m/>
    <m/>
    <x v="0"/>
    <s v="GARANTIA-S11D_GOODWILL TERMOSTATO DO AC"/>
    <x v="0"/>
    <e v="#N/A"/>
    <n v="1008"/>
  </r>
  <r>
    <x v="2"/>
    <n v="309816485"/>
    <x v="7"/>
    <s v="GARANTIA-S11D_GOODWILL TERMOSTATO DO AC"/>
    <s v="WOOP"/>
    <d v="2022-06-28T00:00:00"/>
    <n v="4"/>
    <x v="0"/>
    <n v="0"/>
    <n v="303"/>
    <m/>
    <n v="0"/>
    <n v="0"/>
    <n v="0"/>
    <m/>
    <m/>
    <x v="0"/>
    <s v="GARANTIA-S11D_GOODWILL TERMOSTATO DO AC"/>
    <x v="0"/>
    <e v="#N/A"/>
    <n v="1008"/>
  </r>
  <r>
    <x v="5"/>
    <n v="309816890"/>
    <x v="8"/>
    <s v="GARANTIA-S11D_GOODWILL TERMOSTATO DO AC"/>
    <s v="WOOP"/>
    <d v="2022-06-29T00:00:00"/>
    <n v="4"/>
    <x v="0"/>
    <n v="0"/>
    <n v="303"/>
    <m/>
    <n v="0"/>
    <n v="0"/>
    <n v="0"/>
    <m/>
    <m/>
    <x v="0"/>
    <s v="GARANTIA-S11D_GOODWILL TERMOSTATO DO AC"/>
    <x v="0"/>
    <e v="#N/A"/>
    <n v="1007"/>
  </r>
  <r>
    <x v="6"/>
    <n v="309817086"/>
    <x v="9"/>
    <s v="GARANTIA-S11D_GOODWILL TERMOSTATO DO AC"/>
    <s v="WOOP"/>
    <d v="2022-06-29T00:00:00"/>
    <n v="4"/>
    <x v="0"/>
    <n v="0"/>
    <n v="303"/>
    <m/>
    <n v="0"/>
    <n v="0"/>
    <n v="0"/>
    <m/>
    <m/>
    <x v="0"/>
    <s v="GARANTIA-S11D_GOODWILL TERMOSTATO DO AC"/>
    <x v="0"/>
    <e v="#N/A"/>
    <n v="1007"/>
  </r>
  <r>
    <x v="3"/>
    <n v="309828455"/>
    <x v="10"/>
    <s v="GOODWILL_ROTEAMENTO DO FAST FILL DO CART"/>
    <s v="WOOP"/>
    <d v="2022-07-06T00:00:00"/>
    <n v="4"/>
    <x v="0"/>
    <n v="0"/>
    <n v="303"/>
    <m/>
    <n v="0"/>
    <n v="0"/>
    <n v="0"/>
    <m/>
    <m/>
    <x v="0"/>
    <s v="GOODWILL_ROTEAMENTO DO FAST FILL DO CART"/>
    <x v="0"/>
    <e v="#N/A"/>
    <n v="1000"/>
  </r>
  <r>
    <x v="7"/>
    <n v="309828787"/>
    <x v="11"/>
    <s v="GOODWILL_ROTEAMENTO DO FAST FILL DO CART"/>
    <s v="WOOP"/>
    <d v="2022-07-06T00:00:00"/>
    <n v="4"/>
    <x v="0"/>
    <n v="0"/>
    <n v="303"/>
    <m/>
    <n v="0"/>
    <n v="0"/>
    <n v="0"/>
    <m/>
    <m/>
    <x v="0"/>
    <s v="GOODWILL_ROTEAMENTO DO FAST FILL DO CART"/>
    <x v="0"/>
    <e v="#N/A"/>
    <n v="1000"/>
  </r>
  <r>
    <x v="8"/>
    <n v="309829151"/>
    <x v="12"/>
    <s v="GOODWILL_ROTEAMENTO DO FAST FILL DO CART"/>
    <s v="WOOP"/>
    <d v="2022-07-06T00:00:00"/>
    <n v="4"/>
    <x v="0"/>
    <n v="0"/>
    <n v="303"/>
    <m/>
    <n v="0"/>
    <n v="0"/>
    <n v="0"/>
    <m/>
    <m/>
    <x v="0"/>
    <s v="GOODWILL_ROTEAMENTO DO FAST FILL DO CART"/>
    <x v="0"/>
    <e v="#N/A"/>
    <n v="1000"/>
  </r>
  <r>
    <x v="2"/>
    <n v="309855192"/>
    <x v="13"/>
    <s v="GARANTIA-S11D_FAROL DA PLATAFORMA L/E"/>
    <s v="WOOP"/>
    <d v="2022-07-19T00:00:00"/>
    <n v="4"/>
    <x v="0"/>
    <n v="0"/>
    <n v="300"/>
    <m/>
    <n v="0"/>
    <n v="0"/>
    <n v="0"/>
    <m/>
    <m/>
    <x v="0"/>
    <s v="GARANTIA-S11D_FAROL DA PLATAFORMA L/E"/>
    <x v="0"/>
    <e v="#N/A"/>
    <n v="987"/>
  </r>
  <r>
    <x v="8"/>
    <n v="309783725"/>
    <x v="14"/>
    <s v="PI11297 Reworking the right hand dash pa"/>
    <s v="WOOP"/>
    <d v="2022-07-27T00:00:00"/>
    <n v="4"/>
    <x v="0"/>
    <n v="0"/>
    <n v="302"/>
    <m/>
    <n v="0"/>
    <n v="0"/>
    <n v="0"/>
    <m/>
    <m/>
    <x v="0"/>
    <s v="PI11297 Reworking the right hand dash pa"/>
    <x v="0"/>
    <e v="#N/A"/>
    <n v="979"/>
  </r>
  <r>
    <x v="6"/>
    <n v="309783727"/>
    <x v="15"/>
    <s v="PI11297 Reworking the right hand dash pa"/>
    <s v="WOOP"/>
    <d v="2022-07-28T00:00:00"/>
    <n v="4"/>
    <x v="0"/>
    <n v="0"/>
    <n v="302"/>
    <m/>
    <n v="0"/>
    <n v="0"/>
    <n v="0"/>
    <m/>
    <m/>
    <x v="0"/>
    <s v="PI11297 Reworking the right hand dash pa"/>
    <x v="0"/>
    <e v="#N/A"/>
    <n v="978"/>
  </r>
  <r>
    <x v="1"/>
    <n v="309783728"/>
    <x v="16"/>
    <s v="PI11297 Reworking the right hand dash pa"/>
    <s v="WOOP"/>
    <d v="2022-07-28T00:00:00"/>
    <n v="4"/>
    <x v="0"/>
    <n v="0"/>
    <n v="302"/>
    <m/>
    <n v="0"/>
    <n v="0"/>
    <n v="0"/>
    <m/>
    <m/>
    <x v="0"/>
    <s v="PI11297 Reworking the right hand dash pa"/>
    <x v="0"/>
    <e v="#N/A"/>
    <n v="978"/>
  </r>
  <r>
    <x v="4"/>
    <n v="309783730"/>
    <x v="17"/>
    <s v="PI11297 Reworking the right hand dash pa"/>
    <s v="WOOP"/>
    <d v="2022-07-28T00:00:00"/>
    <n v="4"/>
    <x v="0"/>
    <n v="0"/>
    <n v="302"/>
    <m/>
    <n v="0"/>
    <n v="0"/>
    <n v="0"/>
    <m/>
    <m/>
    <x v="0"/>
    <s v="PI11297 Reworking the right hand dash pa"/>
    <x v="0"/>
    <e v="#N/A"/>
    <n v="978"/>
  </r>
  <r>
    <x v="2"/>
    <n v="309783731"/>
    <x v="18"/>
    <s v="PI11297 Reworking the right hand dash pa"/>
    <s v="WOOP"/>
    <d v="2022-07-28T00:00:00"/>
    <n v="4"/>
    <x v="0"/>
    <n v="0"/>
    <n v="302"/>
    <m/>
    <n v="0"/>
    <n v="0"/>
    <n v="0"/>
    <m/>
    <m/>
    <x v="0"/>
    <s v="PI11297 Reworking the right hand dash pa"/>
    <x v="0"/>
    <e v="#N/A"/>
    <n v="978"/>
  </r>
  <r>
    <x v="6"/>
    <n v="309939043"/>
    <x v="19"/>
    <s v="Alarme da escada baixa para aplicar"/>
    <s v="WOOP"/>
    <d v="2022-08-31T00:00:00"/>
    <n v="4"/>
    <x v="2"/>
    <n v="0"/>
    <n v="303"/>
    <m/>
    <n v="0"/>
    <n v="0"/>
    <n v="0"/>
    <m/>
    <m/>
    <x v="0"/>
    <s v="Alarme da escada baixa para aplicar"/>
    <x v="0"/>
    <e v="#N/A"/>
    <n v="944"/>
  </r>
  <r>
    <x v="7"/>
    <n v="309939034"/>
    <x v="20"/>
    <s v="larme da escada baixa para aplicar"/>
    <s v="WOOP"/>
    <d v="2022-08-31T00:00:00"/>
    <n v="4"/>
    <x v="2"/>
    <n v="0"/>
    <n v="303"/>
    <m/>
    <n v="0"/>
    <n v="0"/>
    <n v="0"/>
    <m/>
    <m/>
    <x v="0"/>
    <s v="larme da escada baixa para aplicar"/>
    <x v="0"/>
    <e v="#N/A"/>
    <n v="944"/>
  </r>
  <r>
    <x v="1"/>
    <n v="309939113"/>
    <x v="21"/>
    <s v="Alarme da escada baixa para aplicar"/>
    <s v="WOOP"/>
    <d v="2022-08-31T00:00:00"/>
    <n v="4"/>
    <x v="2"/>
    <n v="0"/>
    <n v="303"/>
    <m/>
    <n v="0"/>
    <n v="0"/>
    <n v="0"/>
    <m/>
    <m/>
    <x v="0"/>
    <s v="Alarme da escada baixa para aplicar"/>
    <x v="0"/>
    <e v="#N/A"/>
    <n v="944"/>
  </r>
  <r>
    <x v="4"/>
    <n v="309939215"/>
    <x v="22"/>
    <s v="Alarme da escada baixa para aplicar na f"/>
    <s v="WOOP"/>
    <d v="2022-08-31T00:00:00"/>
    <n v="4"/>
    <x v="2"/>
    <n v="0"/>
    <n v="303"/>
    <m/>
    <n v="0"/>
    <n v="0"/>
    <n v="0"/>
    <m/>
    <m/>
    <x v="0"/>
    <s v="Alarme da escada baixa para aplicar na f"/>
    <x v="0"/>
    <e v="#N/A"/>
    <n v="944"/>
  </r>
  <r>
    <x v="4"/>
    <n v="309955574"/>
    <x v="23"/>
    <s v="Garantia trinca tanque hidráulico"/>
    <s v="WOOP"/>
    <d v="2022-09-09T00:00:00"/>
    <n v="4"/>
    <x v="2"/>
    <n v="0"/>
    <n v="300"/>
    <m/>
    <n v="0"/>
    <n v="0"/>
    <n v="0"/>
    <m/>
    <m/>
    <x v="0"/>
    <s v="Garantia trinca tanque hidráulico"/>
    <x v="0"/>
    <e v="#N/A"/>
    <n v="935"/>
  </r>
  <r>
    <x v="1"/>
    <n v="309981458"/>
    <x v="24"/>
    <s v="falha na borracha de proteção do tanque"/>
    <s v="WOOP"/>
    <d v="2022-09-22T00:00:00"/>
    <n v="4"/>
    <x v="2"/>
    <n v="0"/>
    <n v="300"/>
    <m/>
    <n v="0"/>
    <n v="0"/>
    <n v="0"/>
    <m/>
    <m/>
    <x v="0"/>
    <s v="falha na borracha de proteção do tanque"/>
    <x v="0"/>
    <e v="#N/A"/>
    <n v="922"/>
  </r>
  <r>
    <x v="3"/>
    <n v="309995247"/>
    <x v="25"/>
    <s v="FALHA NA BORRACHA DE PROTEÇÃO DA TANQUE"/>
    <s v="WOOP"/>
    <d v="2022-09-28T00:00:00"/>
    <n v="4"/>
    <x v="0"/>
    <n v="0"/>
    <n v="300"/>
    <m/>
    <n v="0"/>
    <n v="0"/>
    <n v="0"/>
    <m/>
    <m/>
    <x v="0"/>
    <s v="FALHA NA BORRACHA DE PROTEÇÃO DA TANQUE"/>
    <x v="0"/>
    <e v="#N/A"/>
    <n v="916"/>
  </r>
  <r>
    <x v="0"/>
    <n v="309995896"/>
    <x v="26"/>
    <s v="FALHA NA BORRACHA DE PROTEÇÃO DA TANQUE"/>
    <s v="WOOP"/>
    <d v="2022-09-28T00:00:00"/>
    <n v="4"/>
    <x v="0"/>
    <n v="0"/>
    <n v="300"/>
    <m/>
    <n v="0"/>
    <n v="0"/>
    <n v="0"/>
    <m/>
    <m/>
    <x v="0"/>
    <s v="FALHA NA BORRACHA DE PROTEÇÃO DA TANQUE"/>
    <x v="0"/>
    <e v="#N/A"/>
    <n v="916"/>
  </r>
  <r>
    <x v="8"/>
    <n v="309995980"/>
    <x v="27"/>
    <s v="FALHA NA BORRACHA DE PROTEÇÃO DA TANQUE"/>
    <s v="WOOP"/>
    <d v="2022-09-28T00:00:00"/>
    <n v="4"/>
    <x v="0"/>
    <n v="0"/>
    <n v="300"/>
    <m/>
    <n v="0"/>
    <n v="0"/>
    <n v="0"/>
    <m/>
    <m/>
    <x v="0"/>
    <s v="FALHA NA BORRACHA DE PROTEÇÃO DA TANQUE"/>
    <x v="0"/>
    <e v="#N/A"/>
    <n v="916"/>
  </r>
  <r>
    <x v="6"/>
    <n v="309998252"/>
    <x v="28"/>
    <s v="FALHA NA BORRACHA DE PROTEÇÃO DA TANQUE"/>
    <s v="WOOP"/>
    <d v="2022-09-29T00:00:00"/>
    <n v="4"/>
    <x v="0"/>
    <n v="0"/>
    <n v="300"/>
    <m/>
    <n v="0"/>
    <n v="0"/>
    <n v="0"/>
    <m/>
    <m/>
    <x v="0"/>
    <s v="FALHA NA BORRACHA DE PROTEÇÃO DA TANQUE"/>
    <x v="0"/>
    <e v="#N/A"/>
    <n v="915"/>
  </r>
  <r>
    <x v="4"/>
    <n v="309999625"/>
    <x v="29"/>
    <s v="FALHA NA BORRACHA DE PROTEÇÃO DA TANQUE"/>
    <s v="WOOP"/>
    <d v="2022-09-30T00:00:00"/>
    <n v="4"/>
    <x v="0"/>
    <n v="0"/>
    <n v="300"/>
    <m/>
    <n v="0"/>
    <n v="0"/>
    <n v="0"/>
    <m/>
    <m/>
    <x v="0"/>
    <s v="FALHA NA BORRACHA DE PROTEÇÃO DA TANQUE"/>
    <x v="0"/>
    <e v="#N/A"/>
    <n v="914"/>
  </r>
  <r>
    <x v="9"/>
    <n v="310007571"/>
    <x v="30"/>
    <s v="Kit CMD Ready de 794AC"/>
    <s v="WOOP"/>
    <d v="2022-10-04T00:00:00"/>
    <n v="4"/>
    <x v="0"/>
    <n v="0"/>
    <n v="300"/>
    <m/>
    <n v="0"/>
    <n v="0"/>
    <n v="0"/>
    <m/>
    <m/>
    <x v="0"/>
    <s v="Kit CMD Ready de 794AC"/>
    <x v="0"/>
    <e v="#N/A"/>
    <n v="910"/>
  </r>
  <r>
    <x v="10"/>
    <n v="310010604"/>
    <x v="31"/>
    <s v="Kit CMD Ready de 794AC"/>
    <s v="WOOP"/>
    <d v="2022-10-05T00:00:00"/>
    <n v="4"/>
    <x v="0"/>
    <n v="0"/>
    <n v="300"/>
    <m/>
    <n v="0"/>
    <n v="0"/>
    <n v="0"/>
    <m/>
    <m/>
    <x v="0"/>
    <s v="Kit CMD Ready de 794AC"/>
    <x v="0"/>
    <e v="#N/A"/>
    <n v="909"/>
  </r>
  <r>
    <x v="11"/>
    <n v="310010643"/>
    <x v="32"/>
    <s v="Kit CMD Ready de 794AC"/>
    <s v="WOOP"/>
    <d v="2022-10-06T00:00:00"/>
    <n v="4"/>
    <x v="0"/>
    <n v="0"/>
    <n v="300"/>
    <m/>
    <n v="0"/>
    <n v="0"/>
    <n v="0"/>
    <m/>
    <m/>
    <x v="0"/>
    <s v="Kit CMD Ready de 794AC"/>
    <x v="0"/>
    <e v="#N/A"/>
    <n v="908"/>
  </r>
  <r>
    <x v="12"/>
    <n v="310010797"/>
    <x v="33"/>
    <s v="Kit CMD Ready de 794AC"/>
    <s v="WOOP"/>
    <d v="2022-10-06T00:00:00"/>
    <n v="4"/>
    <x v="0"/>
    <n v="0"/>
    <n v="300"/>
    <m/>
    <n v="0"/>
    <n v="0"/>
    <n v="0"/>
    <m/>
    <m/>
    <x v="0"/>
    <s v="Kit CMD Ready de 794AC"/>
    <x v="0"/>
    <e v="#N/A"/>
    <n v="908"/>
  </r>
  <r>
    <x v="13"/>
    <n v="310020312"/>
    <x v="34"/>
    <s v="PS47088 Installing new hvac motor mounti"/>
    <s v="WOOP"/>
    <d v="2022-10-17T00:00:00"/>
    <n v="4"/>
    <x v="0"/>
    <n v="0"/>
    <n v="302"/>
    <m/>
    <n v="0"/>
    <n v="0"/>
    <n v="0"/>
    <m/>
    <m/>
    <x v="0"/>
    <s v="PS47088 Installing new hvac motor mounti"/>
    <x v="0"/>
    <e v="#N/A"/>
    <n v="897"/>
  </r>
  <r>
    <x v="10"/>
    <n v="310020334"/>
    <x v="35"/>
    <s v="PS47432 Reworking the right hand dash pa"/>
    <s v="WOOP"/>
    <d v="2022-10-18T00:00:00"/>
    <n v="4"/>
    <x v="0"/>
    <n v="0"/>
    <n v="302"/>
    <m/>
    <n v="0"/>
    <n v="0"/>
    <n v="0"/>
    <m/>
    <m/>
    <x v="0"/>
    <s v="PS47432 Reworking the right hand dash pa"/>
    <x v="0"/>
    <e v="#N/A"/>
    <n v="896"/>
  </r>
  <r>
    <x v="10"/>
    <n v="310020319"/>
    <x v="36"/>
    <s v="PS47111 Reworking the left s ide and rig"/>
    <s v="WOOP"/>
    <d v="2022-10-18T00:00:00"/>
    <n v="4"/>
    <x v="0"/>
    <n v="0"/>
    <n v="302"/>
    <m/>
    <n v="0"/>
    <n v="0"/>
    <n v="0"/>
    <m/>
    <m/>
    <x v="0"/>
    <s v="PS47111 Reworking the left s ide and rig"/>
    <x v="0"/>
    <e v="#N/A"/>
    <n v="896"/>
  </r>
  <r>
    <x v="11"/>
    <n v="310020310"/>
    <x v="37"/>
    <s v="PS47088 Installing new hvac motor mounti"/>
    <s v="WOOP"/>
    <d v="2022-10-19T00:00:00"/>
    <n v="4"/>
    <x v="0"/>
    <n v="0"/>
    <n v="302"/>
    <m/>
    <n v="0"/>
    <n v="0"/>
    <n v="0"/>
    <m/>
    <m/>
    <x v="0"/>
    <s v="PS47088 Installing new hvac motor mounti"/>
    <x v="0"/>
    <e v="#N/A"/>
    <n v="895"/>
  </r>
  <r>
    <x v="11"/>
    <n v="310017770"/>
    <x v="38"/>
    <s v="PS47307 Reworking cab overhe ad harness"/>
    <s v="WOOP"/>
    <d v="2022-10-19T00:00:00"/>
    <n v="4"/>
    <x v="0"/>
    <n v="0"/>
    <n v="302"/>
    <m/>
    <n v="0"/>
    <n v="0"/>
    <n v="0"/>
    <m/>
    <m/>
    <x v="0"/>
    <s v="PS47307 Reworking cab overhe ad harness"/>
    <x v="0"/>
    <e v="#N/A"/>
    <n v="895"/>
  </r>
  <r>
    <x v="11"/>
    <n v="310010672"/>
    <x v="39"/>
    <s v="PS47373 Relocating the accum ulator hydr"/>
    <s v="WOOP"/>
    <d v="2022-10-19T00:00:00"/>
    <n v="4"/>
    <x v="0"/>
    <n v="0"/>
    <n v="302"/>
    <m/>
    <n v="0"/>
    <n v="0"/>
    <n v="0"/>
    <m/>
    <m/>
    <x v="0"/>
    <s v="PS47373 Relocating the accum ulator hydr"/>
    <x v="0"/>
    <e v="#N/A"/>
    <n v="895"/>
  </r>
  <r>
    <x v="12"/>
    <n v="310020321"/>
    <x v="40"/>
    <s v="PS47111 Reworking the left s ide and rig"/>
    <s v="WOOP"/>
    <d v="2022-10-19T00:00:00"/>
    <n v="4"/>
    <x v="0"/>
    <n v="0"/>
    <n v="302"/>
    <m/>
    <n v="0"/>
    <n v="0"/>
    <n v="0"/>
    <m/>
    <m/>
    <x v="0"/>
    <s v="PS47111 Reworking the left s ide and rig"/>
    <x v="0"/>
    <e v="#N/A"/>
    <n v="895"/>
  </r>
  <r>
    <x v="12"/>
    <n v="310020311"/>
    <x v="41"/>
    <s v="PS47088 Installing new hvac motor mounti"/>
    <s v="WOOP"/>
    <d v="2022-10-19T00:00:00"/>
    <n v="4"/>
    <x v="0"/>
    <n v="0"/>
    <n v="302"/>
    <m/>
    <n v="0"/>
    <n v="0"/>
    <n v="0"/>
    <m/>
    <m/>
    <x v="0"/>
    <s v="PS47088 Installing new hvac motor mounti"/>
    <x v="0"/>
    <e v="#N/A"/>
    <n v="895"/>
  </r>
  <r>
    <x v="12"/>
    <n v="310020331"/>
    <x v="42"/>
    <s v="PS47304 Reworking the drive train blower"/>
    <s v="WOOP"/>
    <d v="2022-10-19T00:00:00"/>
    <n v="4"/>
    <x v="0"/>
    <n v="0"/>
    <n v="302"/>
    <m/>
    <n v="0"/>
    <n v="0"/>
    <n v="0"/>
    <m/>
    <m/>
    <x v="0"/>
    <s v="PS47304 Reworking the drive train blower"/>
    <x v="0"/>
    <e v="#N/A"/>
    <n v="895"/>
  </r>
  <r>
    <x v="12"/>
    <n v="310017771"/>
    <x v="43"/>
    <s v="PS47307 Reworking cab overhe ad harness"/>
    <s v="WOOP"/>
    <d v="2022-10-19T00:00:00"/>
    <n v="4"/>
    <x v="0"/>
    <n v="0"/>
    <n v="302"/>
    <m/>
    <n v="0"/>
    <n v="0"/>
    <n v="0"/>
    <m/>
    <m/>
    <x v="0"/>
    <s v="PS47307 Reworking cab overhe ad harness"/>
    <x v="0"/>
    <e v="#N/A"/>
    <n v="895"/>
  </r>
  <r>
    <x v="12"/>
    <n v="310010673"/>
    <x v="44"/>
    <s v="PS47373 Relocating the accum ulator hydr"/>
    <s v="WOOP"/>
    <d v="2022-10-19T00:00:00"/>
    <n v="4"/>
    <x v="0"/>
    <n v="0"/>
    <n v="302"/>
    <m/>
    <n v="0"/>
    <n v="0"/>
    <n v="0"/>
    <m/>
    <m/>
    <x v="0"/>
    <s v="PS47373 Relocating the accum ulator hydr"/>
    <x v="0"/>
    <e v="#N/A"/>
    <n v="895"/>
  </r>
  <r>
    <x v="1"/>
    <n v="310038462"/>
    <x v="45"/>
    <s v="CABOS POSITIVOS, ESTÃO VIBRANDO BASTANTE"/>
    <s v="WOOP"/>
    <d v="2022-10-21T00:00:00"/>
    <n v="4"/>
    <x v="0"/>
    <n v="0"/>
    <n v="300"/>
    <m/>
    <n v="0"/>
    <n v="0"/>
    <n v="0"/>
    <m/>
    <m/>
    <x v="0"/>
    <s v="CABOS POSITIVOS, ESTÃO VIBRANDO BASTANTE"/>
    <x v="0"/>
    <e v="#N/A"/>
    <n v="893"/>
  </r>
  <r>
    <x v="13"/>
    <n v="310040574"/>
    <x v="46"/>
    <s v="CRM-1917895-Q4N3"/>
    <s v="WOOP"/>
    <d v="2022-10-24T00:00:00"/>
    <n v="4"/>
    <x v="0"/>
    <n v="0"/>
    <n v="303"/>
    <m/>
    <n v="0"/>
    <n v="0"/>
    <n v="0"/>
    <m/>
    <m/>
    <x v="0"/>
    <s v="CRM-1917895-Q4N3"/>
    <x v="0"/>
    <e v="#N/A"/>
    <n v="890"/>
  </r>
  <r>
    <x v="13"/>
    <n v="310040706"/>
    <x v="47"/>
    <s v="CRM-1917643-J2H4"/>
    <s v="WOOP"/>
    <d v="2022-10-24T00:00:00"/>
    <n v="4"/>
    <x v="0"/>
    <n v="0"/>
    <n v="303"/>
    <m/>
    <n v="0"/>
    <n v="0"/>
    <n v="0"/>
    <m/>
    <m/>
    <x v="0"/>
    <s v="CRM-1917643-J2H4"/>
    <x v="0"/>
    <e v="#N/A"/>
    <n v="890"/>
  </r>
  <r>
    <x v="13"/>
    <n v="310040789"/>
    <x v="48"/>
    <s v="CRM-1917616-X6S3"/>
    <s v="WOOP"/>
    <d v="2022-10-24T00:00:00"/>
    <n v="4"/>
    <x v="0"/>
    <n v="0"/>
    <n v="303"/>
    <m/>
    <n v="0"/>
    <n v="0"/>
    <n v="0"/>
    <m/>
    <m/>
    <x v="0"/>
    <s v="CRM-1917616-X6S3"/>
    <x v="0"/>
    <e v="#N/A"/>
    <n v="890"/>
  </r>
  <r>
    <x v="9"/>
    <n v="310040842"/>
    <x v="49"/>
    <s v="CRM-1917623-J7N4"/>
    <s v="WOOP"/>
    <d v="2022-10-24T00:00:00"/>
    <n v="4"/>
    <x v="0"/>
    <n v="0"/>
    <n v="303"/>
    <m/>
    <n v="0"/>
    <n v="0"/>
    <n v="0"/>
    <m/>
    <m/>
    <x v="0"/>
    <s v="CRM-1917623-J7N4"/>
    <x v="0"/>
    <e v="#N/A"/>
    <n v="890"/>
  </r>
  <r>
    <x v="9"/>
    <n v="310040882"/>
    <x v="50"/>
    <s v="CRM-1917646-D5W7"/>
    <s v="WOOP"/>
    <d v="2022-10-24T00:00:00"/>
    <n v="4"/>
    <x v="0"/>
    <n v="0"/>
    <n v="303"/>
    <m/>
    <n v="0"/>
    <n v="0"/>
    <n v="0"/>
    <m/>
    <m/>
    <x v="0"/>
    <s v="CRM-1917646-D5W7"/>
    <x v="0"/>
    <e v="#N/A"/>
    <n v="890"/>
  </r>
  <r>
    <x v="9"/>
    <n v="310041458"/>
    <x v="51"/>
    <s v="CRM-1917924-P9N7"/>
    <s v="WOOP"/>
    <d v="2022-10-24T00:00:00"/>
    <n v="4"/>
    <x v="0"/>
    <n v="0"/>
    <n v="303"/>
    <m/>
    <n v="0"/>
    <n v="0"/>
    <n v="0"/>
    <m/>
    <m/>
    <x v="0"/>
    <s v="CRM-1917924-P9N7"/>
    <x v="0"/>
    <e v="#N/A"/>
    <n v="890"/>
  </r>
  <r>
    <x v="10"/>
    <n v="310041569"/>
    <x v="52"/>
    <s v="CRM-1917628-N5L1"/>
    <s v="WOOP"/>
    <d v="2022-10-24T00:00:00"/>
    <n v="4"/>
    <x v="0"/>
    <n v="0"/>
    <n v="303"/>
    <m/>
    <n v="0"/>
    <n v="0"/>
    <n v="0"/>
    <m/>
    <m/>
    <x v="0"/>
    <s v="CRM-1917628-N5L1"/>
    <x v="0"/>
    <e v="#N/A"/>
    <n v="890"/>
  </r>
  <r>
    <x v="10"/>
    <n v="310041583"/>
    <x v="53"/>
    <s v="CRM-1917654-C3Z9"/>
    <s v="WOOP"/>
    <d v="2022-10-24T00:00:00"/>
    <n v="4"/>
    <x v="0"/>
    <n v="0"/>
    <n v="303"/>
    <m/>
    <n v="0"/>
    <n v="0"/>
    <n v="0"/>
    <m/>
    <m/>
    <x v="0"/>
    <s v="CRM-1917654-C3Z9"/>
    <x v="0"/>
    <e v="#N/A"/>
    <n v="890"/>
  </r>
  <r>
    <x v="10"/>
    <n v="310041587"/>
    <x v="54"/>
    <s v="CRM-1917931-N4T2"/>
    <s v="WOOP"/>
    <d v="2022-10-24T00:00:00"/>
    <n v="4"/>
    <x v="0"/>
    <n v="0"/>
    <n v="303"/>
    <m/>
    <n v="0"/>
    <n v="0"/>
    <n v="0"/>
    <m/>
    <m/>
    <x v="0"/>
    <s v="CRM-1917931-N4T2"/>
    <x v="0"/>
    <e v="#N/A"/>
    <n v="890"/>
  </r>
  <r>
    <x v="11"/>
    <n v="310041750"/>
    <x v="55"/>
    <s v="CRM-1917632-D2T2"/>
    <s v="WOOP"/>
    <d v="2022-10-24T00:00:00"/>
    <n v="4"/>
    <x v="0"/>
    <n v="0"/>
    <n v="303"/>
    <m/>
    <n v="0"/>
    <n v="0"/>
    <n v="0"/>
    <m/>
    <m/>
    <x v="0"/>
    <s v="CRM-1917632-D2T2"/>
    <x v="0"/>
    <e v="#N/A"/>
    <n v="890"/>
  </r>
  <r>
    <x v="11"/>
    <n v="310041752"/>
    <x v="56"/>
    <s v="CRM-1917664-T8X8"/>
    <s v="WOOP"/>
    <d v="2022-10-24T00:00:00"/>
    <n v="4"/>
    <x v="0"/>
    <n v="0"/>
    <n v="303"/>
    <m/>
    <n v="0"/>
    <n v="0"/>
    <n v="0"/>
    <m/>
    <m/>
    <x v="0"/>
    <s v="CRM-1917664-T8X8"/>
    <x v="0"/>
    <e v="#N/A"/>
    <n v="890"/>
  </r>
  <r>
    <x v="11"/>
    <n v="310041754"/>
    <x v="57"/>
    <s v="CRM-1917934-V1H4"/>
    <s v="WOOP"/>
    <d v="2022-10-24T00:00:00"/>
    <n v="4"/>
    <x v="0"/>
    <n v="0"/>
    <n v="303"/>
    <m/>
    <n v="0"/>
    <n v="0"/>
    <n v="0"/>
    <m/>
    <m/>
    <x v="0"/>
    <s v="CRM-1917934-V1H4"/>
    <x v="0"/>
    <e v="#N/A"/>
    <n v="890"/>
  </r>
  <r>
    <x v="12"/>
    <n v="310041976"/>
    <x v="58"/>
    <s v="CRM-1917641-C0H0"/>
    <s v="WOOP"/>
    <d v="2022-10-24T00:00:00"/>
    <n v="4"/>
    <x v="0"/>
    <n v="0"/>
    <n v="303"/>
    <m/>
    <n v="0"/>
    <n v="0"/>
    <n v="0"/>
    <m/>
    <m/>
    <x v="0"/>
    <s v="CRM-1917641-C0H0"/>
    <x v="0"/>
    <e v="#N/A"/>
    <n v="890"/>
  </r>
  <r>
    <x v="12"/>
    <n v="310041978"/>
    <x v="59"/>
    <s v="CRM-1917641-C0H0"/>
    <s v="WOOP"/>
    <d v="2022-10-24T00:00:00"/>
    <n v="4"/>
    <x v="0"/>
    <n v="0"/>
    <n v="303"/>
    <m/>
    <n v="0"/>
    <n v="0"/>
    <n v="0"/>
    <m/>
    <m/>
    <x v="0"/>
    <s v="CRM-1917641-C0H0"/>
    <x v="0"/>
    <e v="#N/A"/>
    <n v="890"/>
  </r>
  <r>
    <x v="12"/>
    <n v="310042190"/>
    <x v="60"/>
    <s v="CRM-1917952-V0W1"/>
    <s v="WOOP"/>
    <d v="2022-10-24T00:00:00"/>
    <n v="4"/>
    <x v="0"/>
    <n v="0"/>
    <n v="303"/>
    <m/>
    <n v="0"/>
    <n v="0"/>
    <n v="0"/>
    <m/>
    <m/>
    <x v="0"/>
    <s v="CRM-1917952-V0W1"/>
    <x v="0"/>
    <e v="#N/A"/>
    <n v="890"/>
  </r>
  <r>
    <x v="13"/>
    <n v="310047220"/>
    <x v="61"/>
    <s v="INTER- Câmeras Brigade - 5 x 794AC"/>
    <s v="WOOP"/>
    <d v="2022-10-26T00:00:00"/>
    <n v="4"/>
    <x v="0"/>
    <n v="0"/>
    <n v="200"/>
    <m/>
    <n v="0"/>
    <n v="0"/>
    <n v="0"/>
    <m/>
    <m/>
    <x v="0"/>
    <s v="INTER- Câmeras Brigade - 5 x 794AC"/>
    <x v="0"/>
    <e v="#N/A"/>
    <n v="888"/>
  </r>
  <r>
    <x v="0"/>
    <n v="310049228"/>
    <x v="62"/>
    <s v="CABOS POSITIVOS, ESTÃO VIBRANDO BASTANTE"/>
    <s v="WOOP"/>
    <d v="2022-10-27T00:00:00"/>
    <n v="4"/>
    <x v="0"/>
    <n v="0"/>
    <n v="300"/>
    <m/>
    <n v="0"/>
    <n v="0"/>
    <n v="0"/>
    <m/>
    <m/>
    <x v="0"/>
    <s v="CABOS POSITIVOS, ESTÃO VIBRANDO BASTANTE"/>
    <x v="0"/>
    <e v="#N/A"/>
    <n v="887"/>
  </r>
  <r>
    <x v="6"/>
    <n v="310049571"/>
    <x v="63"/>
    <s v="CABOS POSITIVOS, ESTÃO VIBRANDO BASTANTE"/>
    <s v="WOOP"/>
    <d v="2022-10-27T00:00:00"/>
    <n v="4"/>
    <x v="0"/>
    <n v="0"/>
    <n v="300"/>
    <m/>
    <n v="0"/>
    <n v="0"/>
    <n v="0"/>
    <m/>
    <m/>
    <x v="0"/>
    <s v="CABOS POSITIVOS, ESTÃO VIBRANDO BASTANTE"/>
    <x v="0"/>
    <e v="#N/A"/>
    <n v="887"/>
  </r>
  <r>
    <x v="5"/>
    <n v="310049788"/>
    <x v="64"/>
    <s v="CABOS POSITIVOS, ESTÃO VIBRANDO BASTANTE"/>
    <s v="WOOP"/>
    <d v="2022-10-27T00:00:00"/>
    <n v="4"/>
    <x v="0"/>
    <n v="0"/>
    <n v="300"/>
    <m/>
    <n v="0"/>
    <n v="0"/>
    <n v="0"/>
    <m/>
    <m/>
    <x v="0"/>
    <s v="CABOS POSITIVOS, ESTÃO VIBRANDO BASTANTE"/>
    <x v="0"/>
    <e v="#N/A"/>
    <n v="887"/>
  </r>
  <r>
    <x v="4"/>
    <n v="310049881"/>
    <x v="65"/>
    <s v="CABOS POSITIVOS, ESTÃO VIBRANDO BASTANTE"/>
    <s v="WOOP"/>
    <d v="2022-10-27T00:00:00"/>
    <n v="4"/>
    <x v="0"/>
    <n v="0"/>
    <n v="300"/>
    <m/>
    <n v="0"/>
    <n v="0"/>
    <n v="0"/>
    <m/>
    <m/>
    <x v="0"/>
    <s v="CABOS POSITIVOS, ESTÃO VIBRANDO BASTANTE"/>
    <x v="0"/>
    <e v="#N/A"/>
    <n v="887"/>
  </r>
  <r>
    <x v="2"/>
    <n v="310049941"/>
    <x v="66"/>
    <s v="CABOS POSITIVOS, ESTÃO VIBRANDO BASTANTE"/>
    <s v="WOOP"/>
    <d v="2022-10-27T00:00:00"/>
    <n v="4"/>
    <x v="0"/>
    <n v="0"/>
    <n v="300"/>
    <m/>
    <n v="0"/>
    <n v="0"/>
    <n v="0"/>
    <m/>
    <m/>
    <x v="0"/>
    <s v="CABOS POSITIVOS, ESTÃO VIBRANDO BASTANTE"/>
    <x v="0"/>
    <e v="#N/A"/>
    <n v="887"/>
  </r>
  <r>
    <x v="13"/>
    <n v="310058999"/>
    <x v="67"/>
    <s v="MELHORIA DO 794AC"/>
    <s v="WOOP"/>
    <d v="2022-11-01T00:00:00"/>
    <n v="4"/>
    <x v="0"/>
    <n v="0"/>
    <n v="200"/>
    <m/>
    <n v="0"/>
    <n v="0"/>
    <n v="0"/>
    <m/>
    <m/>
    <x v="0"/>
    <s v="MELHORIA DO 794AC"/>
    <x v="0"/>
    <e v="#N/A"/>
    <n v="882"/>
  </r>
  <r>
    <x v="8"/>
    <n v="310059118"/>
    <x v="68"/>
    <s v="FOLGA NO CORRIMÃO L/E DA ESCADA ELÉTRICA"/>
    <s v="WOOP"/>
    <d v="2022-11-01T00:00:00"/>
    <n v="4"/>
    <x v="0"/>
    <n v="0"/>
    <n v="300"/>
    <m/>
    <n v="0"/>
    <n v="0"/>
    <n v="0"/>
    <m/>
    <m/>
    <x v="0"/>
    <s v="FOLGA NO CORRIMÃO L/E DA ESCADA ELÉTRICA"/>
    <x v="0"/>
    <e v="#N/A"/>
    <n v="882"/>
  </r>
  <r>
    <x v="10"/>
    <n v="310059020"/>
    <x v="69"/>
    <s v="MELHORIA DO 794AC"/>
    <s v="WOOP"/>
    <d v="2022-11-01T00:00:00"/>
    <n v="4"/>
    <x v="0"/>
    <n v="0"/>
    <n v="200"/>
    <m/>
    <n v="0"/>
    <n v="0"/>
    <n v="0"/>
    <m/>
    <m/>
    <x v="0"/>
    <s v="MELHORIA DO 794AC"/>
    <x v="0"/>
    <e v="#N/A"/>
    <n v="88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5">
  <r>
    <s v="RBT00302"/>
    <x v="0"/>
    <n v="250"/>
    <n v="0"/>
    <n v="225"/>
    <n v="275"/>
    <s v="N/A"/>
    <d v="2020-10-01T00:00:00"/>
    <d v="2020-10-01T00:00:00"/>
    <d v="1899-12-30T00:00:00"/>
    <s v="N/A"/>
    <x v="0"/>
    <d v="2020-10-01T00:00:00"/>
    <d v="1899-12-30T00:00:00"/>
    <n v="261"/>
    <m/>
    <m/>
    <m/>
    <e v="#DIV/0!"/>
    <e v="#VALUE!"/>
    <n v="1"/>
  </r>
  <r>
    <s v="RBT00303"/>
    <x v="1"/>
    <n v="250"/>
    <n v="0"/>
    <n v="225"/>
    <n v="275"/>
    <s v="N/A"/>
    <d v="2020-10-01T00:00:00"/>
    <d v="2020-10-01T00:00:00"/>
    <d v="1899-12-30T00:00:00"/>
    <s v="N/A"/>
    <x v="0"/>
    <d v="2020-10-01T00:00:00"/>
    <d v="1899-12-30T00:00:00"/>
    <n v="247"/>
    <m/>
    <m/>
    <m/>
    <e v="#DIV/0!"/>
    <e v="#VALUE!"/>
    <n v="1"/>
  </r>
  <r>
    <s v="RBT00302"/>
    <x v="0"/>
    <n v="500"/>
    <n v="261"/>
    <n v="486"/>
    <n v="536"/>
    <s v="N/A"/>
    <d v="2020-10-16T00:00:00"/>
    <d v="2020-10-16T00:00:00"/>
    <d v="1899-12-30T00:00:00"/>
    <s v="N/A"/>
    <x v="1"/>
    <d v="2020-10-16T00:00:00"/>
    <d v="1899-12-30T00:00:00"/>
    <n v="537"/>
    <m/>
    <m/>
    <m/>
    <e v="#DIV/0!"/>
    <e v="#VALUE!"/>
    <n v="0"/>
  </r>
  <r>
    <s v="RBT00303"/>
    <x v="1"/>
    <n v="500"/>
    <n v="247"/>
    <n v="472"/>
    <n v="522"/>
    <s v="N/A"/>
    <d v="2020-10-17T00:00:00"/>
    <d v="2020-10-17T00:00:00"/>
    <d v="1899-12-30T00:00:00"/>
    <s v="N/A"/>
    <x v="2"/>
    <d v="2020-10-17T00:00:00"/>
    <d v="1899-12-30T00:00:00"/>
    <n v="553"/>
    <m/>
    <m/>
    <m/>
    <e v="#DIV/0!"/>
    <e v="#VALUE!"/>
    <n v="0"/>
  </r>
  <r>
    <s v="RBT00302"/>
    <x v="0"/>
    <n v="250"/>
    <n v="537"/>
    <n v="762"/>
    <n v="812"/>
    <s v="N/A"/>
    <d v="2020-10-29T00:00:00"/>
    <d v="2020-10-29T00:00:00"/>
    <d v="1899-12-30T00:00:00"/>
    <s v="N/A"/>
    <x v="3"/>
    <d v="2020-10-29T00:00:00"/>
    <d v="1899-12-30T00:00:00"/>
    <n v="736"/>
    <m/>
    <m/>
    <m/>
    <e v="#DIV/0!"/>
    <e v="#VALUE!"/>
    <n v="0"/>
  </r>
  <r>
    <s v="RBT00303"/>
    <x v="1"/>
    <n v="250"/>
    <n v="553"/>
    <n v="778"/>
    <n v="828"/>
    <s v="N/A"/>
    <d v="2020-11-01T00:00:00"/>
    <d v="2020-11-01T00:00:00"/>
    <d v="1899-12-30T00:00:00"/>
    <s v="N/A"/>
    <x v="4"/>
    <d v="2020-11-01T00:00:00"/>
    <d v="1899-12-30T00:00:00"/>
    <n v="812"/>
    <m/>
    <m/>
    <m/>
    <e v="#DIV/0!"/>
    <e v="#VALUE!"/>
    <n v="1"/>
  </r>
  <r>
    <s v="RBT00304"/>
    <x v="2"/>
    <n v="250"/>
    <n v="0"/>
    <n v="225"/>
    <n v="275"/>
    <s v="N/A"/>
    <d v="2020-11-05T00:00:00"/>
    <d v="2020-11-05T00:00:00"/>
    <d v="1899-12-30T00:00:00"/>
    <s v="N/A"/>
    <x v="5"/>
    <d v="2020-11-05T00:00:00"/>
    <d v="1899-12-30T00:00:00"/>
    <n v="213"/>
    <m/>
    <m/>
    <m/>
    <e v="#DIV/0!"/>
    <e v="#VALUE!"/>
    <n v="0"/>
  </r>
  <r>
    <s v="RBT00315"/>
    <x v="3"/>
    <n v="250"/>
    <n v="0"/>
    <n v="225"/>
    <n v="275"/>
    <s v="N/A"/>
    <d v="2020-11-09T00:00:00"/>
    <d v="2020-11-09T00:00:00"/>
    <d v="1899-12-30T00:00:00"/>
    <s v="N/A"/>
    <x v="6"/>
    <d v="2020-11-09T00:00:00"/>
    <d v="1899-12-30T00:00:00"/>
    <n v="226"/>
    <m/>
    <m/>
    <m/>
    <e v="#DIV/0!"/>
    <e v="#VALUE!"/>
    <n v="1"/>
  </r>
  <r>
    <s v="RBT00303"/>
    <x v="1"/>
    <n v="1000"/>
    <n v="812"/>
    <n v="1037"/>
    <n v="1087"/>
    <s v="N/A"/>
    <d v="2020-11-17T00:00:00"/>
    <d v="2020-11-17T00:00:00"/>
    <d v="1899-12-30T00:00:00"/>
    <s v="N/A"/>
    <x v="7"/>
    <d v="2020-11-17T00:00:00"/>
    <d v="1899-12-30T00:00:00"/>
    <n v="1080"/>
    <m/>
    <m/>
    <m/>
    <e v="#DIV/0!"/>
    <e v="#VALUE!"/>
    <n v="1"/>
  </r>
  <r>
    <s v="RBT00302"/>
    <x v="0"/>
    <n v="1000"/>
    <n v="736"/>
    <n v="961"/>
    <n v="1011"/>
    <s v="N/A"/>
    <d v="2020-11-18T00:00:00"/>
    <d v="2020-11-18T00:00:00"/>
    <d v="1899-12-30T00:00:00"/>
    <s v="N/A"/>
    <x v="8"/>
    <d v="2020-11-18T00:00:00"/>
    <d v="1899-12-30T00:00:00"/>
    <n v="1062"/>
    <m/>
    <m/>
    <m/>
    <e v="#DIV/0!"/>
    <e v="#VALUE!"/>
    <n v="0"/>
  </r>
  <r>
    <s v="RBT00312"/>
    <x v="4"/>
    <n v="250"/>
    <n v="0"/>
    <n v="225"/>
    <n v="275"/>
    <s v="N/A"/>
    <d v="2020-11-20T00:00:00"/>
    <d v="2020-11-20T00:00:00"/>
    <d v="1899-12-30T00:00:00"/>
    <s v="N/A"/>
    <x v="9"/>
    <d v="2020-11-20T00:00:00"/>
    <d v="1899-12-30T00:00:00"/>
    <n v="451"/>
    <m/>
    <m/>
    <m/>
    <e v="#DIV/0!"/>
    <e v="#VALUE!"/>
    <n v="0"/>
  </r>
  <r>
    <s v="RBT00304"/>
    <x v="2"/>
    <n v="500"/>
    <n v="213"/>
    <n v="438"/>
    <n v="488"/>
    <s v="N/A"/>
    <d v="2020-11-23T00:00:00"/>
    <d v="2020-11-23T00:00:00"/>
    <d v="1899-12-30T00:00:00"/>
    <s v="N/A"/>
    <x v="10"/>
    <d v="2020-11-23T00:00:00"/>
    <d v="1899-12-30T00:00:00"/>
    <n v="485"/>
    <m/>
    <m/>
    <m/>
    <e v="#DIV/0!"/>
    <e v="#VALUE!"/>
    <n v="1"/>
  </r>
  <r>
    <s v="RBT00315"/>
    <x v="3"/>
    <n v="500"/>
    <n v="226"/>
    <n v="451"/>
    <n v="501"/>
    <s v="N/A"/>
    <d v="2020-11-25T00:00:00"/>
    <d v="2020-11-25T00:00:00"/>
    <d v="1899-12-30T00:00:00"/>
    <s v="N/A"/>
    <x v="11"/>
    <d v="2020-11-25T00:00:00"/>
    <d v="1899-12-30T00:00:00"/>
    <n v="447"/>
    <m/>
    <m/>
    <m/>
    <e v="#DIV/0!"/>
    <e v="#VALUE!"/>
    <n v="0"/>
  </r>
  <r>
    <s v="RBT00303"/>
    <x v="1"/>
    <n v="250"/>
    <n v="1080"/>
    <n v="1305"/>
    <n v="1355"/>
    <s v="N/A"/>
    <d v="2020-12-02T00:00:00"/>
    <d v="2020-12-02T00:00:00"/>
    <d v="1899-12-30T00:00:00"/>
    <s v="N/A"/>
    <x v="12"/>
    <d v="2020-12-02T00:00:00"/>
    <d v="1899-12-30T00:00:00"/>
    <n v="1315"/>
    <m/>
    <m/>
    <m/>
    <e v="#DIV/0!"/>
    <e v="#VALUE!"/>
    <n v="1"/>
  </r>
  <r>
    <s v="RBT00312"/>
    <x v="4"/>
    <n v="500"/>
    <n v="451"/>
    <n v="676"/>
    <n v="726"/>
    <s v="N/A"/>
    <d v="2020-12-09T00:00:00"/>
    <d v="2020-12-09T00:00:00"/>
    <d v="1899-12-30T00:00:00"/>
    <s v="N/A"/>
    <x v="13"/>
    <d v="2020-12-09T00:00:00"/>
    <d v="1899-12-30T00:00:00"/>
    <n v="752"/>
    <m/>
    <m/>
    <m/>
    <e v="#DIV/0!"/>
    <e v="#VALUE!"/>
    <n v="0"/>
  </r>
  <r>
    <s v="RBT00302"/>
    <x v="0"/>
    <n v="250"/>
    <n v="1062"/>
    <n v="1287"/>
    <n v="1337"/>
    <s v="N/A"/>
    <d v="2020-12-10T00:00:00"/>
    <d v="2020-12-10T00:00:00"/>
    <d v="1899-12-30T00:00:00"/>
    <s v="N/A"/>
    <x v="14"/>
    <d v="2020-12-04T00:00:00"/>
    <d v="1899-12-30T00:00:00"/>
    <n v="1277"/>
    <m/>
    <m/>
    <m/>
    <e v="#DIV/0!"/>
    <e v="#VALUE!"/>
    <n v="0"/>
  </r>
  <r>
    <s v="RBT00304"/>
    <x v="2"/>
    <n v="250"/>
    <n v="485"/>
    <n v="710"/>
    <n v="760"/>
    <s v="N/A"/>
    <d v="2020-12-10T00:00:00"/>
    <d v="2020-12-10T00:00:00"/>
    <d v="1899-12-30T00:00:00"/>
    <s v="N/A"/>
    <x v="15"/>
    <d v="2020-12-10T00:00:00"/>
    <d v="1899-12-30T00:00:00"/>
    <n v="664"/>
    <m/>
    <m/>
    <m/>
    <e v="#DIV/0!"/>
    <e v="#VALUE!"/>
    <n v="0"/>
  </r>
  <r>
    <s v="RBT00315"/>
    <x v="3"/>
    <n v="250"/>
    <n v="447"/>
    <n v="672"/>
    <n v="722"/>
    <s v="N/A"/>
    <d v="2020-12-11T00:00:00"/>
    <d v="2020-12-11T00:00:00"/>
    <d v="1899-12-30T00:00:00"/>
    <s v="N/A"/>
    <x v="16"/>
    <d v="2020-12-11T00:00:00"/>
    <d v="1899-12-30T00:00:00"/>
    <n v="681"/>
    <m/>
    <m/>
    <m/>
    <e v="#DIV/0!"/>
    <e v="#VALUE!"/>
    <n v="1"/>
  </r>
  <r>
    <s v="RBT00303"/>
    <x v="1"/>
    <n v="500"/>
    <n v="1315"/>
    <n v="1540"/>
    <n v="1590"/>
    <s v="N/A"/>
    <d v="2020-12-16T00:00:00"/>
    <d v="2020-12-16T00:00:00"/>
    <d v="1899-12-30T00:00:00"/>
    <s v="N/A"/>
    <x v="17"/>
    <d v="2020-12-16T00:00:00"/>
    <d v="1899-12-30T00:00:00"/>
    <n v="1525"/>
    <m/>
    <m/>
    <m/>
    <e v="#DIV/0!"/>
    <e v="#VALUE!"/>
    <n v="0"/>
  </r>
  <r>
    <s v="RBT00302"/>
    <x v="0"/>
    <n v="500"/>
    <n v="1277"/>
    <n v="1502"/>
    <n v="1552"/>
    <s v="N/A"/>
    <d v="2020-12-17T00:00:00"/>
    <d v="2020-12-17T00:00:00"/>
    <d v="1899-12-30T00:00:00"/>
    <s v="N/A"/>
    <x v="18"/>
    <d v="2020-12-17T00:00:00"/>
    <d v="1899-12-30T00:00:00"/>
    <n v="1457"/>
    <m/>
    <m/>
    <m/>
    <e v="#DIV/0!"/>
    <e v="#VALUE!"/>
    <n v="0"/>
  </r>
  <r>
    <s v="RBT00312"/>
    <x v="4"/>
    <n v="250"/>
    <n v="752"/>
    <n v="977"/>
    <n v="1027"/>
    <s v="N/A"/>
    <d v="2020-12-28T00:00:00"/>
    <d v="2020-12-28T00:00:00"/>
    <d v="1899-12-30T00:00:00"/>
    <s v="N/A"/>
    <x v="19"/>
    <d v="2020-12-28T00:00:00"/>
    <d v="1899-12-30T00:00:00"/>
    <n v="1014"/>
    <m/>
    <m/>
    <m/>
    <e v="#DIV/0!"/>
    <e v="#VALUE!"/>
    <n v="1"/>
  </r>
  <r>
    <s v="RBT00304"/>
    <x v="2"/>
    <n v="1000"/>
    <n v="664"/>
    <n v="889"/>
    <n v="939"/>
    <s v="N/A"/>
    <d v="2020-12-29T00:00:00"/>
    <d v="2020-12-29T00:00:00"/>
    <d v="1899-12-30T00:00:00"/>
    <s v="N/A"/>
    <x v="20"/>
    <d v="2020-12-29T00:00:00"/>
    <d v="1899-12-30T00:00:00"/>
    <n v="939"/>
    <m/>
    <m/>
    <m/>
    <e v="#DIV/0!"/>
    <e v="#VALUE!"/>
    <n v="0"/>
  </r>
  <r>
    <s v="RBT00315"/>
    <x v="3"/>
    <n v="1000"/>
    <n v="681"/>
    <n v="906"/>
    <n v="956"/>
    <s v="N/A"/>
    <d v="2020-12-30T00:00:00"/>
    <d v="2020-12-30T00:00:00"/>
    <d v="1899-12-30T00:00:00"/>
    <s v="N/A"/>
    <x v="21"/>
    <d v="2020-12-30T00:00:00"/>
    <d v="1899-12-30T00:00:00"/>
    <n v="950"/>
    <m/>
    <m/>
    <m/>
    <e v="#DIV/0!"/>
    <e v="#VALUE!"/>
    <n v="1"/>
  </r>
  <r>
    <s v="RBT00303"/>
    <x v="1"/>
    <n v="250"/>
    <n v="1525"/>
    <n v="1750"/>
    <n v="1800"/>
    <s v="N/A"/>
    <d v="2021-01-05T00:00:00"/>
    <d v="2021-01-05T00:00:00"/>
    <d v="1899-12-30T00:00:00"/>
    <s v="N/A"/>
    <x v="22"/>
    <d v="2021-01-05T00:00:00"/>
    <d v="1899-12-30T00:00:00"/>
    <n v="1772"/>
    <m/>
    <m/>
    <m/>
    <e v="#DIV/0!"/>
    <e v="#VALUE!"/>
    <n v="1"/>
  </r>
  <r>
    <s v="RBT00302"/>
    <x v="0"/>
    <n v="250"/>
    <n v="1457"/>
    <n v="1682"/>
    <n v="1732"/>
    <s v="N/A"/>
    <d v="2021-01-07T00:00:00"/>
    <d v="2021-01-07T00:00:00"/>
    <d v="1899-12-30T00:00:00"/>
    <s v="N/A"/>
    <x v="23"/>
    <d v="2021-01-07T00:00:00"/>
    <d v="1899-12-30T00:00:00"/>
    <n v="1721"/>
    <m/>
    <m/>
    <m/>
    <e v="#DIV/0!"/>
    <e v="#VALUE!"/>
    <n v="1"/>
  </r>
  <r>
    <s v="RBT00312"/>
    <x v="4"/>
    <n v="1000"/>
    <n v="1014"/>
    <n v="1239"/>
    <n v="1289"/>
    <s v="N/A"/>
    <d v="2021-01-11T00:00:00"/>
    <d v="2021-01-11T00:00:00"/>
    <d v="1899-12-30T00:00:00"/>
    <s v="N/A"/>
    <x v="24"/>
    <d v="2021-01-11T00:00:00"/>
    <d v="1899-12-30T00:00:00"/>
    <n v="1222"/>
    <m/>
    <m/>
    <m/>
    <e v="#DIV/0!"/>
    <e v="#VALUE!"/>
    <n v="0"/>
  </r>
  <r>
    <s v="RBT00304"/>
    <x v="2"/>
    <n v="250"/>
    <n v="939"/>
    <n v="1164"/>
    <n v="1214"/>
    <s v="N/A"/>
    <d v="2021-01-12T00:00:00"/>
    <d v="2021-01-12T00:00:00"/>
    <d v="1899-12-30T00:00:00"/>
    <s v="N/A"/>
    <x v="25"/>
    <d v="2021-01-12T00:00:00"/>
    <d v="1899-12-30T00:00:00"/>
    <n v="1121"/>
    <m/>
    <m/>
    <m/>
    <e v="#DIV/0!"/>
    <e v="#VALUE!"/>
    <n v="0"/>
  </r>
  <r>
    <s v="RBT00315"/>
    <x v="3"/>
    <n v="250"/>
    <n v="950"/>
    <n v="1175"/>
    <n v="1225"/>
    <s v="N/A"/>
    <d v="2021-01-13T00:00:00"/>
    <d v="2021-01-13T00:00:00"/>
    <d v="1899-12-30T00:00:00"/>
    <s v="N/A"/>
    <x v="26"/>
    <d v="2021-01-13T00:00:00"/>
    <d v="1899-12-30T00:00:00"/>
    <n v="1165"/>
    <m/>
    <m/>
    <m/>
    <e v="#DIV/0!"/>
    <e v="#VALUE!"/>
    <n v="0"/>
  </r>
  <r>
    <s v="RBT00303"/>
    <x v="1"/>
    <n v="2000"/>
    <n v="1772"/>
    <n v="1997"/>
    <n v="2047"/>
    <s v="N/A"/>
    <d v="2021-01-21T00:00:00"/>
    <d v="2021-01-21T00:00:00"/>
    <d v="1899-12-30T00:00:00"/>
    <s v="N/A"/>
    <x v="27"/>
    <d v="2021-01-21T00:00:00"/>
    <d v="1899-12-30T00:00:00"/>
    <n v="1980"/>
    <m/>
    <m/>
    <m/>
    <e v="#DIV/0!"/>
    <e v="#VALUE!"/>
    <n v="0"/>
  </r>
  <r>
    <s v="RBT00302"/>
    <x v="0"/>
    <n v="2000"/>
    <n v="1721"/>
    <n v="1946"/>
    <n v="1996"/>
    <s v="N/A"/>
    <d v="2021-01-26T00:00:00"/>
    <d v="2021-01-26T00:00:00"/>
    <d v="1899-12-30T00:00:00"/>
    <s v="N/A"/>
    <x v="28"/>
    <d v="2021-01-26T00:00:00"/>
    <d v="1899-12-30T00:00:00"/>
    <n v="1992"/>
    <m/>
    <m/>
    <m/>
    <e v="#DIV/0!"/>
    <e v="#VALUE!"/>
    <n v="1"/>
  </r>
  <r>
    <s v="RBT00312"/>
    <x v="4"/>
    <n v="250"/>
    <n v="1222"/>
    <n v="1447"/>
    <n v="1497"/>
    <s v="N/A"/>
    <d v="2021-01-27T00:00:00"/>
    <d v="2021-01-27T00:00:00"/>
    <d v="1899-12-30T00:00:00"/>
    <s v="N/A"/>
    <x v="29"/>
    <d v="2021-01-27T00:00:00"/>
    <d v="1899-12-30T00:00:00"/>
    <n v="1446"/>
    <m/>
    <m/>
    <m/>
    <e v="#DIV/0!"/>
    <e v="#VALUE!"/>
    <n v="0"/>
  </r>
  <r>
    <s v="RBT00304"/>
    <x v="2"/>
    <n v="500"/>
    <n v="1121"/>
    <n v="1346"/>
    <n v="1396"/>
    <s v="N/A"/>
    <d v="2021-01-30T00:00:00"/>
    <d v="2021-01-30T00:00:00"/>
    <d v="1899-12-30T00:00:00"/>
    <s v="N/A"/>
    <x v="30"/>
    <d v="2021-01-30T00:00:00"/>
    <d v="1899-12-30T00:00:00"/>
    <n v="1370"/>
    <m/>
    <m/>
    <m/>
    <e v="#DIV/0!"/>
    <e v="#VALUE!"/>
    <n v="1"/>
  </r>
  <r>
    <s v="RBT00315"/>
    <x v="3"/>
    <n v="500"/>
    <n v="1165"/>
    <n v="1390"/>
    <n v="1440"/>
    <s v="N/A"/>
    <d v="2021-02-01T00:00:00"/>
    <d v="2021-02-01T00:00:00"/>
    <d v="1899-12-30T00:00:00"/>
    <s v="N/A"/>
    <x v="31"/>
    <d v="2021-02-01T00:00:00"/>
    <d v="1899-12-30T00:00:00"/>
    <n v="1425"/>
    <m/>
    <m/>
    <m/>
    <e v="#DIV/0!"/>
    <e v="#VALUE!"/>
    <n v="1"/>
  </r>
  <r>
    <s v="RBT00303"/>
    <x v="1"/>
    <n v="250"/>
    <n v="1980"/>
    <n v="2205"/>
    <n v="2255"/>
    <s v="N/A"/>
    <d v="2021-02-05T00:00:00"/>
    <d v="2021-02-05T00:00:00"/>
    <d v="1899-12-30T00:00:00"/>
    <s v="N/A"/>
    <x v="32"/>
    <d v="2021-02-05T00:00:00"/>
    <d v="1899-12-30T00:00:00"/>
    <n v="2205"/>
    <m/>
    <m/>
    <m/>
    <e v="#DIV/0!"/>
    <e v="#VALUE!"/>
    <n v="0"/>
  </r>
  <r>
    <s v="RBT00302"/>
    <x v="0"/>
    <n v="250"/>
    <n v="1992"/>
    <n v="2217"/>
    <n v="2267"/>
    <s v="N/A"/>
    <d v="2021-02-11T00:00:00"/>
    <d v="2021-02-11T00:00:00"/>
    <d v="1899-12-30T00:00:00"/>
    <s v="N/A"/>
    <x v="33"/>
    <d v="2021-02-11T00:00:00"/>
    <d v="1899-12-30T00:00:00"/>
    <n v="2257"/>
    <m/>
    <m/>
    <m/>
    <e v="#DIV/0!"/>
    <e v="#VALUE!"/>
    <n v="1"/>
  </r>
  <r>
    <s v="RBT00312"/>
    <x v="4"/>
    <n v="500"/>
    <n v="1446"/>
    <n v="1671"/>
    <n v="1721"/>
    <s v="N/A"/>
    <d v="2021-02-16T00:00:00"/>
    <d v="2021-02-16T00:00:00"/>
    <d v="1899-12-30T00:00:00"/>
    <s v="N/A"/>
    <x v="34"/>
    <d v="2021-02-16T00:00:00"/>
    <d v="1899-12-30T00:00:00"/>
    <n v="1735"/>
    <m/>
    <m/>
    <m/>
    <e v="#DIV/0!"/>
    <e v="#VALUE!"/>
    <n v="0"/>
  </r>
  <r>
    <s v="RBT00304"/>
    <x v="2"/>
    <n v="250"/>
    <n v="1370"/>
    <n v="1595"/>
    <n v="1645"/>
    <s v="N/A"/>
    <d v="2021-02-17T00:00:00"/>
    <d v="2021-02-17T00:00:00"/>
    <d v="1899-12-30T00:00:00"/>
    <s v="N/A"/>
    <x v="35"/>
    <d v="2021-02-17T00:00:00"/>
    <d v="1899-12-30T00:00:00"/>
    <n v="1526"/>
    <m/>
    <m/>
    <m/>
    <e v="#DIV/0!"/>
    <e v="#VALUE!"/>
    <n v="0"/>
  </r>
  <r>
    <s v="RBT00315"/>
    <x v="3"/>
    <n v="250"/>
    <n v="1425"/>
    <n v="1650"/>
    <n v="1700"/>
    <s v="N/A"/>
    <d v="2021-02-18T00:00:00"/>
    <d v="2021-02-18T00:00:00"/>
    <d v="1899-12-30T00:00:00"/>
    <s v="N/A"/>
    <x v="36"/>
    <d v="2021-02-18T00:00:00"/>
    <d v="1899-12-30T00:00:00"/>
    <n v="1662"/>
    <m/>
    <m/>
    <m/>
    <e v="#DIV/0!"/>
    <e v="#VALUE!"/>
    <n v="1"/>
  </r>
  <r>
    <s v="RBT00303"/>
    <x v="1"/>
    <n v="500"/>
    <n v="2205"/>
    <n v="2430"/>
    <n v="2480"/>
    <s v="N/A"/>
    <d v="2021-02-24T00:00:00"/>
    <d v="2021-02-24T00:00:00"/>
    <d v="1899-12-30T00:00:00"/>
    <s v="N/A"/>
    <x v="37"/>
    <d v="2021-02-24T00:00:00"/>
    <d v="1899-12-30T00:00:00"/>
    <n v="2440"/>
    <m/>
    <m/>
    <m/>
    <e v="#DIV/0!"/>
    <e v="#VALUE!"/>
    <n v="1"/>
  </r>
  <r>
    <s v="RBT00302"/>
    <x v="0"/>
    <n v="500"/>
    <n v="2257"/>
    <n v="2482"/>
    <n v="2532"/>
    <s v="N/A"/>
    <d v="2021-02-26T00:00:00"/>
    <d v="2021-02-26T00:00:00"/>
    <d v="1899-12-30T00:00:00"/>
    <s v="N/A"/>
    <x v="38"/>
    <d v="2021-02-26T00:00:00"/>
    <d v="1899-12-30T00:00:00"/>
    <n v="2419"/>
    <m/>
    <m/>
    <m/>
    <e v="#DIV/0!"/>
    <e v="#VALUE!"/>
    <n v="0"/>
  </r>
  <r>
    <s v="RBT00312"/>
    <x v="4"/>
    <n v="250"/>
    <n v="1735"/>
    <n v="1960"/>
    <n v="2010"/>
    <s v="N/A"/>
    <d v="2021-03-03T00:00:00"/>
    <d v="2021-03-03T00:00:00"/>
    <d v="1899-12-30T00:00:00"/>
    <s v="N/A"/>
    <x v="39"/>
    <d v="2021-03-03T00:00:00"/>
    <d v="1899-12-30T00:00:00"/>
    <n v="1910"/>
    <m/>
    <m/>
    <m/>
    <e v="#DIV/0!"/>
    <e v="#VALUE!"/>
    <n v="0"/>
  </r>
  <r>
    <s v="RBT00304"/>
    <x v="2"/>
    <n v="2000"/>
    <n v="1526"/>
    <n v="1751"/>
    <n v="1801"/>
    <s v="N/A"/>
    <d v="2021-03-04T00:00:00"/>
    <d v="2021-03-04T00:00:00"/>
    <d v="1899-12-30T00:00:00"/>
    <s v="N/A"/>
    <x v="40"/>
    <d v="2021-03-04T00:00:00"/>
    <d v="1899-12-30T00:00:00"/>
    <n v="1720"/>
    <m/>
    <m/>
    <m/>
    <e v="#DIV/0!"/>
    <e v="#VALUE!"/>
    <n v="0"/>
  </r>
  <r>
    <s v="RBT00315"/>
    <x v="3"/>
    <n v="2000"/>
    <n v="1662"/>
    <n v="1887"/>
    <n v="1937"/>
    <s v="N/A"/>
    <d v="2021-03-09T00:00:00"/>
    <d v="2021-03-09T00:00:00"/>
    <d v="1899-12-30T00:00:00"/>
    <s v="N/A"/>
    <x v="41"/>
    <d v="2021-03-09T00:00:00"/>
    <d v="1899-12-30T00:00:00"/>
    <n v="1908"/>
    <m/>
    <m/>
    <m/>
    <e v="#DIV/0!"/>
    <e v="#VALUE!"/>
    <n v="1"/>
  </r>
  <r>
    <s v="RBT00303"/>
    <x v="1"/>
    <n v="250"/>
    <n v="2440"/>
    <n v="2665"/>
    <n v="2715"/>
    <s v="N/A"/>
    <d v="2021-03-16T00:00:00"/>
    <d v="2021-03-16T00:00:00"/>
    <d v="1899-12-30T00:00:00"/>
    <s v="N/A"/>
    <x v="42"/>
    <d v="2021-03-16T00:00:00"/>
    <d v="1899-12-30T00:00:00"/>
    <n v="2725"/>
    <m/>
    <m/>
    <m/>
    <e v="#DIV/0!"/>
    <e v="#VALUE!"/>
    <n v="0"/>
  </r>
  <r>
    <s v="RBT00302"/>
    <x v="0"/>
    <n v="250"/>
    <n v="2419"/>
    <n v="2644"/>
    <n v="2694"/>
    <s v="N/A"/>
    <d v="2021-03-19T00:00:00"/>
    <d v="2021-03-19T00:00:00"/>
    <d v="1899-12-30T00:00:00"/>
    <s v="N/A"/>
    <x v="43"/>
    <d v="2021-03-19T00:00:00"/>
    <d v="1899-12-30T00:00:00"/>
    <n v="2702"/>
    <m/>
    <m/>
    <m/>
    <e v="#DIV/0!"/>
    <e v="#VALUE!"/>
    <n v="0"/>
  </r>
  <r>
    <s v="RBT00312"/>
    <x v="4"/>
    <n v="2000"/>
    <n v="1910"/>
    <n v="2135"/>
    <n v="2185"/>
    <s v="N/A"/>
    <d v="2021-03-20T00:00:00"/>
    <d v="2021-03-20T00:00:00"/>
    <d v="1899-12-30T00:00:00"/>
    <s v="N/A"/>
    <x v="44"/>
    <d v="2021-03-20T00:00:00"/>
    <d v="1899-12-30T00:00:00"/>
    <n v="2087"/>
    <m/>
    <m/>
    <m/>
    <e v="#DIV/0!"/>
    <e v="#VALUE!"/>
    <n v="0"/>
  </r>
  <r>
    <s v="RBT00304"/>
    <x v="2"/>
    <n v="250"/>
    <n v="1720"/>
    <n v="1945"/>
    <n v="1995"/>
    <s v="N/A"/>
    <d v="2021-03-22T00:00:00"/>
    <d v="2021-03-22T00:00:00"/>
    <d v="1899-12-30T00:00:00"/>
    <s v="N/A"/>
    <x v="45"/>
    <d v="2021-03-22T00:00:00"/>
    <d v="1899-12-30T00:00:00"/>
    <n v="1974"/>
    <m/>
    <m/>
    <m/>
    <e v="#DIV/0!"/>
    <e v="#VALUE!"/>
    <n v="1"/>
  </r>
  <r>
    <s v="RBT00315"/>
    <x v="3"/>
    <n v="250"/>
    <n v="1908"/>
    <n v="2133"/>
    <n v="2183"/>
    <s v="N/A"/>
    <d v="2021-03-27T00:00:00"/>
    <d v="2021-03-27T00:00:00"/>
    <d v="1899-12-30T00:00:00"/>
    <s v="N/A"/>
    <x v="46"/>
    <d v="2021-03-27T00:00:00"/>
    <d v="1899-12-30T00:00:00"/>
    <n v="2156"/>
    <m/>
    <m/>
    <m/>
    <e v="#DIV/0!"/>
    <e v="#VALUE!"/>
    <n v="1"/>
  </r>
  <r>
    <s v="RBT00303"/>
    <x v="1"/>
    <n v="1000"/>
    <n v="2725"/>
    <n v="2950"/>
    <n v="3000"/>
    <s v="N/A"/>
    <d v="2021-04-02T00:00:00"/>
    <d v="2021-04-02T00:00:00"/>
    <d v="1899-12-30T00:00:00"/>
    <s v="N/A"/>
    <x v="47"/>
    <d v="2021-04-02T00:00:00"/>
    <d v="1899-12-30T00:00:00"/>
    <n v="2922"/>
    <m/>
    <m/>
    <m/>
    <e v="#DIV/0!"/>
    <e v="#VALUE!"/>
    <n v="0"/>
  </r>
  <r>
    <s v="RBT00302"/>
    <x v="0"/>
    <n v="1000"/>
    <n v="2702"/>
    <n v="2927"/>
    <n v="2977"/>
    <s v="N/A"/>
    <d v="2021-04-06T00:00:00"/>
    <d v="2021-04-06T00:00:00"/>
    <d v="1899-12-30T00:00:00"/>
    <s v="N/A"/>
    <x v="48"/>
    <d v="2021-04-06T00:00:00"/>
    <d v="1899-12-30T00:00:00"/>
    <n v="2987"/>
    <m/>
    <m/>
    <m/>
    <e v="#DIV/0!"/>
    <e v="#VALUE!"/>
    <n v="0"/>
  </r>
  <r>
    <s v="RBT00312"/>
    <x v="4"/>
    <n v="250"/>
    <n v="2087"/>
    <n v="2312"/>
    <n v="2362"/>
    <s v="N/A"/>
    <d v="2021-04-07T00:00:00"/>
    <d v="2021-04-07T00:00:00"/>
    <d v="1899-12-30T00:00:00"/>
    <s v="N/A"/>
    <x v="49"/>
    <d v="2021-04-07T00:00:00"/>
    <d v="1899-12-30T00:00:00"/>
    <n v="2349"/>
    <m/>
    <m/>
    <m/>
    <e v="#DIV/0!"/>
    <e v="#VALUE!"/>
    <n v="1"/>
  </r>
  <r>
    <s v="RBT00304"/>
    <x v="2"/>
    <n v="500"/>
    <n v="1974"/>
    <n v="2199"/>
    <n v="2249"/>
    <s v="N/A"/>
    <d v="2021-04-10T00:00:00"/>
    <d v="2021-04-10T00:00:00"/>
    <d v="1899-12-30T00:00:00"/>
    <s v="N/A"/>
    <x v="50"/>
    <d v="2021-04-10T00:00:00"/>
    <d v="1899-12-30T00:00:00"/>
    <n v="2284"/>
    <m/>
    <m/>
    <m/>
    <e v="#DIV/0!"/>
    <e v="#VALUE!"/>
    <n v="0"/>
  </r>
  <r>
    <s v="RBT00315"/>
    <x v="3"/>
    <n v="500"/>
    <n v="2156"/>
    <n v="2381"/>
    <n v="2431"/>
    <s v="N/A"/>
    <d v="2021-04-14T00:00:00"/>
    <d v="2021-04-14T00:00:00"/>
    <d v="1899-12-30T00:00:00"/>
    <s v="N/A"/>
    <x v="51"/>
    <d v="2021-04-14T00:00:00"/>
    <d v="1899-12-30T00:00:00"/>
    <n v="2455"/>
    <m/>
    <m/>
    <m/>
    <e v="#DIV/0!"/>
    <e v="#VALUE!"/>
    <n v="0"/>
  </r>
  <r>
    <s v="RBT00303"/>
    <x v="1"/>
    <n v="250"/>
    <n v="2922"/>
    <n v="3147"/>
    <n v="3197"/>
    <s v="N/A"/>
    <d v="2021-04-19T00:00:00"/>
    <d v="2021-04-19T00:00:00"/>
    <d v="1899-12-30T00:00:00"/>
    <s v="N/A"/>
    <x v="52"/>
    <d v="2021-04-19T00:00:00"/>
    <d v="1899-12-30T00:00:00"/>
    <n v="3217"/>
    <m/>
    <m/>
    <m/>
    <e v="#DIV/0!"/>
    <e v="#VALUE!"/>
    <n v="0"/>
  </r>
  <r>
    <s v="RBT00312"/>
    <x v="4"/>
    <n v="500"/>
    <n v="2349"/>
    <n v="2574"/>
    <n v="2624"/>
    <s v="N/A"/>
    <d v="2021-04-21T00:00:00"/>
    <d v="2021-04-21T00:00:00"/>
    <d v="1899-12-30T00:00:00"/>
    <s v="N/A"/>
    <x v="53"/>
    <d v="2021-04-21T00:00:00"/>
    <d v="1899-12-30T00:00:00"/>
    <n v="2587"/>
    <m/>
    <m/>
    <m/>
    <e v="#DIV/0!"/>
    <e v="#VALUE!"/>
    <n v="1"/>
  </r>
  <r>
    <s v="RBT00302"/>
    <x v="0"/>
    <n v="250"/>
    <n v="2987"/>
    <n v="3212"/>
    <n v="3262"/>
    <s v="N/A"/>
    <d v="2021-04-22T00:00:00"/>
    <d v="2021-04-22T00:00:00"/>
    <d v="1899-12-30T00:00:00"/>
    <s v="N/A"/>
    <x v="54"/>
    <d v="2021-04-22T00:00:00"/>
    <d v="1899-12-30T00:00:00"/>
    <n v="3230"/>
    <m/>
    <m/>
    <m/>
    <e v="#DIV/0!"/>
    <e v="#VALUE!"/>
    <n v="1"/>
  </r>
  <r>
    <s v="RBT00304"/>
    <x v="2"/>
    <n v="250"/>
    <n v="2284"/>
    <n v="2509"/>
    <n v="2559"/>
    <s v="N/A"/>
    <d v="2021-04-26T00:00:00"/>
    <d v="2021-04-26T00:00:00"/>
    <d v="1899-12-30T00:00:00"/>
    <s v="N/A"/>
    <x v="55"/>
    <d v="2021-04-26T00:00:00"/>
    <d v="1899-12-30T00:00:00"/>
    <n v="2550"/>
    <m/>
    <m/>
    <m/>
    <e v="#DIV/0!"/>
    <e v="#VALUE!"/>
    <n v="1"/>
  </r>
  <r>
    <s v="RBT00315"/>
    <x v="3"/>
    <n v="250"/>
    <n v="2455"/>
    <n v="2680"/>
    <n v="2730"/>
    <s v="N/A"/>
    <d v="2021-04-28T00:00:00"/>
    <d v="2021-04-28T00:00:00"/>
    <d v="1899-12-30T00:00:00"/>
    <s v="N/A"/>
    <x v="56"/>
    <d v="2021-04-28T00:00:00"/>
    <d v="1899-12-30T00:00:00"/>
    <n v="2707"/>
    <m/>
    <m/>
    <m/>
    <e v="#DIV/0!"/>
    <e v="#VALUE!"/>
    <n v="1"/>
  </r>
  <r>
    <s v="RBT00303"/>
    <x v="1"/>
    <n v="500"/>
    <n v="3217"/>
    <n v="3442"/>
    <n v="3492"/>
    <s v="N/A"/>
    <d v="2021-05-07T00:00:00"/>
    <d v="2021-05-07T00:00:00"/>
    <d v="1899-12-30T00:00:00"/>
    <s v="N/A"/>
    <x v="57"/>
    <d v="2021-05-07T00:00:00"/>
    <d v="1899-12-30T00:00:00"/>
    <n v="3507"/>
    <m/>
    <m/>
    <m/>
    <e v="#DIV/0!"/>
    <e v="#VALUE!"/>
    <n v="0"/>
  </r>
  <r>
    <s v="RBT00312"/>
    <x v="4"/>
    <n v="250"/>
    <n v="2587"/>
    <n v="2812"/>
    <n v="2862"/>
    <s v="N/A"/>
    <d v="2021-05-10T00:00:00"/>
    <d v="2021-05-10T00:00:00"/>
    <d v="1899-12-30T00:00:00"/>
    <s v="N/A"/>
    <x v="58"/>
    <d v="2021-05-10T00:00:00"/>
    <d v="1899-12-30T00:00:00"/>
    <n v="2880"/>
    <m/>
    <m/>
    <m/>
    <e v="#DIV/0!"/>
    <e v="#VALUE!"/>
    <n v="0"/>
  </r>
  <r>
    <s v="RBT00302"/>
    <x v="0"/>
    <n v="500"/>
    <n v="3230"/>
    <n v="3455"/>
    <n v="3505"/>
    <s v="N/A"/>
    <d v="2021-05-11T00:00:00"/>
    <d v="2021-05-11T00:00:00"/>
    <d v="1899-12-30T00:00:00"/>
    <s v="N/A"/>
    <x v="59"/>
    <d v="2021-05-11T00:00:00"/>
    <d v="1899-12-30T00:00:00"/>
    <n v="3533"/>
    <m/>
    <m/>
    <m/>
    <e v="#DIV/0!"/>
    <e v="#VALUE!"/>
    <n v="0"/>
  </r>
  <r>
    <s v="RBT00315"/>
    <x v="3"/>
    <n v="1000"/>
    <n v="2707"/>
    <n v="2932"/>
    <n v="2982"/>
    <s v="N/A"/>
    <d v="2021-05-14T00:00:00"/>
    <d v="2021-05-14T00:00:00"/>
    <d v="1899-12-30T00:00:00"/>
    <s v="N/A"/>
    <x v="60"/>
    <d v="2021-05-14T00:00:00"/>
    <d v="1899-12-30T00:00:00"/>
    <n v="2940"/>
    <m/>
    <m/>
    <m/>
    <e v="#DIV/0!"/>
    <e v="#VALUE!"/>
    <n v="1"/>
  </r>
  <r>
    <s v="RBT00304"/>
    <x v="2"/>
    <n v="1000"/>
    <n v="2550"/>
    <n v="2775"/>
    <n v="2825"/>
    <s v="N/A"/>
    <d v="2021-05-16T00:00:00"/>
    <d v="2021-05-16T00:00:00"/>
    <d v="1899-12-30T00:00:00"/>
    <s v="N/A"/>
    <x v="61"/>
    <d v="2021-05-16T00:00:00"/>
    <d v="1899-12-30T00:00:00"/>
    <n v="2891"/>
    <m/>
    <m/>
    <m/>
    <e v="#DIV/0!"/>
    <e v="#VALUE!"/>
    <n v="0"/>
  </r>
  <r>
    <s v="RBT00303"/>
    <x v="1"/>
    <n v="250"/>
    <n v="3507"/>
    <n v="3732"/>
    <n v="3782"/>
    <s v="N/A"/>
    <d v="2021-05-25T00:00:00"/>
    <d v="2021-05-25T00:00:00"/>
    <d v="1899-12-30T00:00:00"/>
    <s v="N/A"/>
    <x v="62"/>
    <d v="2021-05-25T00:00:00"/>
    <d v="1899-12-30T00:00:00"/>
    <n v="3765"/>
    <m/>
    <m/>
    <m/>
    <e v="#DIV/0!"/>
    <e v="#VALUE!"/>
    <n v="1"/>
  </r>
  <r>
    <s v="RBT00312"/>
    <x v="4"/>
    <n v="1000"/>
    <n v="2880"/>
    <n v="3105"/>
    <n v="3155"/>
    <s v="N/A"/>
    <d v="2021-05-25T00:00:00"/>
    <d v="2021-05-25T00:00:00"/>
    <d v="1899-12-30T00:00:00"/>
    <s v="N/A"/>
    <x v="62"/>
    <d v="2021-05-25T00:00:00"/>
    <d v="1899-12-30T00:00:00"/>
    <n v="3120"/>
    <m/>
    <m/>
    <m/>
    <e v="#DIV/0!"/>
    <e v="#VALUE!"/>
    <n v="1"/>
  </r>
  <r>
    <s v="RBT00304"/>
    <x v="2"/>
    <n v="250"/>
    <n v="2891"/>
    <n v="3116"/>
    <n v="3166"/>
    <s v="N/A"/>
    <d v="2021-05-28T00:00:00"/>
    <d v="2021-05-28T00:00:00"/>
    <d v="1899-12-30T00:00:00"/>
    <s v="N/A"/>
    <x v="63"/>
    <d v="2021-05-28T00:00:00"/>
    <d v="1899-12-30T00:00:00"/>
    <n v="3030"/>
    <m/>
    <m/>
    <m/>
    <e v="#DIV/0!"/>
    <e v="#VALUE!"/>
    <n v="0"/>
  </r>
  <r>
    <s v="RBT00315"/>
    <x v="3"/>
    <n v="250"/>
    <n v="2940"/>
    <n v="3165"/>
    <n v="3215"/>
    <s v="N/A"/>
    <d v="2021-05-29T00:00:00"/>
    <d v="2021-05-29T00:00:00"/>
    <d v="1899-12-30T00:00:00"/>
    <s v="N/A"/>
    <x v="64"/>
    <d v="2021-05-29T00:00:00"/>
    <d v="1899-12-30T00:00:00"/>
    <n v="3195"/>
    <m/>
    <m/>
    <m/>
    <e v="#DIV/0!"/>
    <e v="#VALUE!"/>
    <n v="1"/>
  </r>
  <r>
    <s v="RBT00302"/>
    <x v="0"/>
    <n v="250"/>
    <n v="3533"/>
    <n v="3758"/>
    <n v="3808"/>
    <s v="N/A"/>
    <d v="2021-05-31T00:00:00"/>
    <d v="2021-05-31T00:00:00"/>
    <d v="1899-12-30T00:00:00"/>
    <s v="N/A"/>
    <x v="65"/>
    <d v="2021-05-31T00:00:00"/>
    <d v="1899-12-30T00:00:00"/>
    <n v="3878"/>
    <m/>
    <m/>
    <m/>
    <e v="#DIV/0!"/>
    <e v="#VALUE!"/>
    <n v="0"/>
  </r>
  <r>
    <s v="RBT00303"/>
    <x v="1"/>
    <n v="4000"/>
    <n v="3765"/>
    <n v="3990"/>
    <n v="4040"/>
    <s v="N/A"/>
    <d v="2021-06-08T00:00:00"/>
    <d v="2021-06-08T00:00:00"/>
    <d v="1899-12-30T00:00:00"/>
    <s v="N/A"/>
    <x v="66"/>
    <d v="2021-06-08T00:00:00"/>
    <d v="1899-12-30T00:00:00"/>
    <n v="3909"/>
    <m/>
    <m/>
    <m/>
    <e v="#DIV/0!"/>
    <e v="#VALUE!"/>
    <n v="0"/>
  </r>
  <r>
    <s v="RBT00312"/>
    <x v="4"/>
    <n v="250"/>
    <n v="3120"/>
    <n v="3345"/>
    <n v="3395"/>
    <s v="N/A"/>
    <d v="2021-06-08T00:00:00"/>
    <d v="2021-06-08T00:00:00"/>
    <d v="1899-12-30T00:00:00"/>
    <s v="N/A"/>
    <x v="66"/>
    <d v="2021-06-08T00:00:00"/>
    <d v="1899-12-30T00:00:00"/>
    <n v="3301"/>
    <m/>
    <m/>
    <m/>
    <e v="#DIV/0!"/>
    <e v="#VALUE!"/>
    <n v="0"/>
  </r>
  <r>
    <s v="RBT00304"/>
    <x v="2"/>
    <n v="500"/>
    <n v="3030"/>
    <n v="3255"/>
    <n v="3305"/>
    <s v="N/A"/>
    <d v="2021-06-10T00:00:00"/>
    <d v="2021-06-10T00:00:00"/>
    <d v="1899-12-30T00:00:00"/>
    <s v="N/A"/>
    <x v="67"/>
    <d v="2021-06-10T00:00:00"/>
    <d v="1899-12-30T00:00:00"/>
    <n v="3245"/>
    <m/>
    <m/>
    <m/>
    <e v="#DIV/0!"/>
    <e v="#VALUE!"/>
    <n v="0"/>
  </r>
  <r>
    <s v="RBT00302"/>
    <x v="0"/>
    <n v="4000"/>
    <n v="3878"/>
    <n v="4103"/>
    <n v="4153"/>
    <s v="N/A"/>
    <d v="2021-06-12T00:00:00"/>
    <d v="2021-06-12T00:00:00"/>
    <d v="1899-12-30T00:00:00"/>
    <s v="N/A"/>
    <x v="68"/>
    <d v="2021-06-12T00:00:00"/>
    <d v="1899-12-30T00:00:00"/>
    <n v="4040"/>
    <m/>
    <m/>
    <m/>
    <e v="#DIV/0!"/>
    <e v="#VALUE!"/>
    <n v="0"/>
  </r>
  <r>
    <s v="RBT00315"/>
    <x v="3"/>
    <n v="500"/>
    <n v="3195"/>
    <n v="3420"/>
    <n v="3470"/>
    <s v="N/A"/>
    <d v="2021-06-15T00:00:00"/>
    <d v="2021-06-15T00:00:00"/>
    <d v="1899-12-30T00:00:00"/>
    <s v="N/A"/>
    <x v="69"/>
    <d v="2021-06-15T00:00:00"/>
    <d v="1899-12-30T00:00:00"/>
    <n v="3485"/>
    <m/>
    <m/>
    <m/>
    <e v="#DIV/0!"/>
    <e v="#VALUE!"/>
    <n v="0"/>
  </r>
  <r>
    <s v="RBT00303"/>
    <x v="1"/>
    <n v="250"/>
    <n v="3909"/>
    <n v="4134"/>
    <n v="4184"/>
    <s v="N/A"/>
    <d v="2021-06-21T00:00:00"/>
    <d v="2021-06-21T00:00:00"/>
    <d v="1899-12-30T00:00:00"/>
    <s v="N/A"/>
    <x v="70"/>
    <d v="2021-06-21T00:00:00"/>
    <d v="1899-12-30T00:00:00"/>
    <n v="4068"/>
    <m/>
    <m/>
    <m/>
    <e v="#DIV/0!"/>
    <e v="#VALUE!"/>
    <n v="0"/>
  </r>
  <r>
    <s v="RBT00304"/>
    <x v="2"/>
    <n v="250"/>
    <n v="3245"/>
    <n v="3470"/>
    <n v="3520"/>
    <s v="N/A"/>
    <d v="2021-06-24T00:00:00"/>
    <d v="2021-06-24T00:00:00"/>
    <d v="1899-12-30T00:00:00"/>
    <s v="N/A"/>
    <x v="71"/>
    <d v="2021-06-24T00:00:00"/>
    <d v="1899-12-30T00:00:00"/>
    <n v="3500"/>
    <m/>
    <m/>
    <m/>
    <e v="#DIV/0!"/>
    <e v="#VALUE!"/>
    <n v="1"/>
  </r>
  <r>
    <s v="RBT00302"/>
    <x v="0"/>
    <n v="250"/>
    <n v="4040"/>
    <n v="4265"/>
    <n v="4315"/>
    <s v="N/A"/>
    <d v="2021-06-28T00:00:00"/>
    <d v="2021-06-28T00:00:00"/>
    <d v="1899-12-30T00:00:00"/>
    <s v="N/A"/>
    <x v="72"/>
    <d v="2021-06-28T00:00:00"/>
    <d v="1899-12-30T00:00:00"/>
    <n v="4309"/>
    <m/>
    <m/>
    <m/>
    <e v="#DIV/0!"/>
    <e v="#VALUE!"/>
    <n v="1"/>
  </r>
  <r>
    <s v="RBT00312"/>
    <x v="4"/>
    <n v="500"/>
    <n v="3301"/>
    <n v="3526"/>
    <n v="3576"/>
    <s v="N/A"/>
    <d v="2021-07-07T00:00:00"/>
    <d v="2021-07-07T00:00:00"/>
    <d v="1899-12-30T00:00:00"/>
    <s v="N/A"/>
    <x v="73"/>
    <d v="2021-07-07T00:00:00"/>
    <d v="1899-12-30T00:00:00"/>
    <n v="3844"/>
    <m/>
    <m/>
    <m/>
    <e v="#DIV/0!"/>
    <e v="#VALUE!"/>
    <n v="0"/>
  </r>
  <r>
    <s v="RBT00312"/>
    <x v="4"/>
    <n v="250"/>
    <n v="3844"/>
    <n v="4069"/>
    <n v="4119"/>
    <s v="N/A"/>
    <d v="2021-07-08T00:00:00"/>
    <d v="2021-07-08T00:00:00"/>
    <d v="1899-12-30T00:00:00"/>
    <s v="N/A"/>
    <x v="74"/>
    <d v="2021-07-08T00:00:00"/>
    <d v="1899-12-30T00:00:00"/>
    <n v="3844"/>
    <m/>
    <m/>
    <m/>
    <e v="#DIV/0!"/>
    <e v="#VALUE!"/>
    <n v="0"/>
  </r>
  <r>
    <s v="RBT00315"/>
    <x v="3"/>
    <n v="250"/>
    <n v="3485"/>
    <n v="3710"/>
    <n v="3760"/>
    <s v="N/A"/>
    <d v="2021-07-10T00:00:00"/>
    <d v="2021-07-10T00:00:00"/>
    <d v="1899-12-30T00:00:00"/>
    <s v="N/A"/>
    <x v="75"/>
    <d v="2021-07-10T00:00:00"/>
    <d v="1899-12-30T00:00:00"/>
    <n v="3959"/>
    <m/>
    <m/>
    <m/>
    <e v="#DIV/0!"/>
    <e v="#VALUE!"/>
    <n v="0"/>
  </r>
  <r>
    <s v="RBT00303"/>
    <x v="1"/>
    <n v="500"/>
    <n v="4068"/>
    <n v="4293"/>
    <n v="4343"/>
    <s v="N/A"/>
    <d v="2021-07-13T00:00:00"/>
    <d v="2021-07-13T00:00:00"/>
    <d v="1899-12-30T00:00:00"/>
    <s v="N/A"/>
    <x v="76"/>
    <d v="2021-07-13T00:00:00"/>
    <d v="1899-12-30T00:00:00"/>
    <n v="4400"/>
    <m/>
    <m/>
    <m/>
    <e v="#DIV/0!"/>
    <e v="#VALUE!"/>
    <n v="0"/>
  </r>
  <r>
    <s v="RBT00304"/>
    <x v="2"/>
    <n v="4000"/>
    <n v="3500"/>
    <n v="3725"/>
    <n v="3775"/>
    <s v="N/A"/>
    <d v="2021-07-15T00:00:00"/>
    <d v="2021-07-15T00:00:00"/>
    <d v="1899-12-30T00:00:00"/>
    <s v="N/A"/>
    <x v="77"/>
    <d v="2021-07-15T00:00:00"/>
    <d v="1899-12-30T00:00:00"/>
    <n v="3848"/>
    <m/>
    <m/>
    <m/>
    <e v="#DIV/0!"/>
    <e v="#VALUE!"/>
    <n v="0"/>
  </r>
  <r>
    <s v="RBT00302"/>
    <x v="0"/>
    <n v="500"/>
    <n v="4309"/>
    <n v="4534"/>
    <n v="4584"/>
    <s v="N/A"/>
    <d v="2021-07-17T00:00:00"/>
    <d v="2021-07-17T00:00:00"/>
    <d v="1899-12-30T00:00:00"/>
    <s v="N/A"/>
    <x v="78"/>
    <d v="2021-07-17T00:00:00"/>
    <d v="1899-12-30T00:00:00"/>
    <n v="4602"/>
    <m/>
    <m/>
    <m/>
    <e v="#DIV/0!"/>
    <e v="#VALUE!"/>
    <n v="0"/>
  </r>
  <r>
    <s v="RBT00315"/>
    <x v="3"/>
    <n v="4000"/>
    <n v="3959"/>
    <n v="4184"/>
    <n v="4234"/>
    <s v="N/A"/>
    <d v="2021-07-19T00:00:00"/>
    <d v="2021-07-19T00:00:00"/>
    <d v="1899-12-30T00:00:00"/>
    <s v="N/A"/>
    <x v="79"/>
    <d v="2021-07-19T00:00:00"/>
    <d v="1899-12-30T00:00:00"/>
    <n v="4076"/>
    <m/>
    <m/>
    <m/>
    <e v="#DIV/0!"/>
    <e v="#VALUE!"/>
    <n v="0"/>
  </r>
  <r>
    <s v="RBT00312"/>
    <x v="4"/>
    <n v="4000"/>
    <n v="3844"/>
    <n v="4069"/>
    <n v="4119"/>
    <s v="N/A"/>
    <d v="2021-07-22T00:00:00"/>
    <d v="2021-07-22T00:00:00"/>
    <d v="1899-12-30T00:00:00"/>
    <s v="N/A"/>
    <x v="80"/>
    <d v="2021-07-22T00:00:00"/>
    <d v="1899-12-30T00:00:00"/>
    <n v="4101"/>
    <m/>
    <m/>
    <m/>
    <e v="#DIV/0!"/>
    <e v="#VALUE!"/>
    <n v="1"/>
  </r>
  <r>
    <s v="RBT00303"/>
    <x v="1"/>
    <n v="250"/>
    <n v="4400"/>
    <n v="4625"/>
    <n v="4675"/>
    <s v="N/A"/>
    <d v="2021-07-25T00:00:00"/>
    <d v="2021-07-25T00:00:00"/>
    <d v="1899-12-30T00:00:00"/>
    <s v="N/A"/>
    <x v="81"/>
    <d v="2021-07-25T00:00:00"/>
    <d v="1899-12-30T00:00:00"/>
    <n v="4574"/>
    <m/>
    <m/>
    <m/>
    <e v="#DIV/0!"/>
    <e v="#VALUE!"/>
    <n v="0"/>
  </r>
  <r>
    <s v="RBT00302"/>
    <x v="0"/>
    <n v="250"/>
    <n v="4602"/>
    <n v="4827"/>
    <n v="4877"/>
    <s v="N/A"/>
    <d v="2021-07-30T00:00:00"/>
    <d v="2021-07-30T00:00:00"/>
    <d v="1899-12-30T00:00:00"/>
    <s v="N/A"/>
    <x v="82"/>
    <d v="2021-07-30T00:00:00"/>
    <d v="1899-12-30T00:00:00"/>
    <n v="4847"/>
    <m/>
    <m/>
    <m/>
    <e v="#DIV/0!"/>
    <e v="#VALUE!"/>
    <n v="1"/>
  </r>
  <r>
    <s v="RBT00304"/>
    <x v="2"/>
    <n v="250"/>
    <n v="3848"/>
    <n v="4073"/>
    <n v="4123"/>
    <s v="N/A"/>
    <d v="2021-07-31T00:00:00"/>
    <d v="2021-07-31T00:00:00"/>
    <d v="1899-12-30T00:00:00"/>
    <s v="N/A"/>
    <x v="83"/>
    <d v="2021-07-31T00:00:00"/>
    <d v="1899-12-30T00:00:00"/>
    <n v="4127"/>
    <m/>
    <m/>
    <m/>
    <e v="#DIV/0!"/>
    <e v="#VALUE!"/>
    <n v="0"/>
  </r>
  <r>
    <s v="RBT00315"/>
    <x v="3"/>
    <n v="250"/>
    <n v="4076"/>
    <n v="4301"/>
    <n v="4351"/>
    <s v="N/A"/>
    <d v="2021-08-01T00:00:00"/>
    <d v="2021-08-01T00:00:00"/>
    <d v="1899-12-30T00:00:00"/>
    <s v="N/A"/>
    <x v="84"/>
    <d v="2021-08-01T00:00:00"/>
    <d v="1899-12-30T00:00:00"/>
    <n v="4287"/>
    <m/>
    <m/>
    <m/>
    <e v="#DIV/0!"/>
    <e v="#VALUE!"/>
    <n v="0"/>
  </r>
  <r>
    <s v="RBT00312"/>
    <x v="4"/>
    <n v="250"/>
    <n v="4101"/>
    <n v="4326"/>
    <n v="4376"/>
    <s v="N/A"/>
    <d v="2021-08-09T00:00:00"/>
    <d v="2021-08-09T00:00:00"/>
    <d v="1899-12-30T00:00:00"/>
    <s v="N/A"/>
    <x v="85"/>
    <d v="2021-08-09T00:00:00"/>
    <d v="1899-12-30T00:00:00"/>
    <n v="4429"/>
    <m/>
    <m/>
    <m/>
    <e v="#DIV/0!"/>
    <e v="#VALUE!"/>
    <n v="0"/>
  </r>
  <r>
    <s v="RBT00303"/>
    <x v="1"/>
    <n v="1000"/>
    <n v="4574"/>
    <n v="4799"/>
    <n v="4849"/>
    <s v="N/A"/>
    <d v="2021-08-10T00:00:00"/>
    <d v="2021-08-10T00:00:00"/>
    <d v="1899-12-30T00:00:00"/>
    <s v="N/A"/>
    <x v="86"/>
    <d v="2021-08-10T00:00:00"/>
    <d v="1899-12-30T00:00:00"/>
    <n v="4863"/>
    <m/>
    <m/>
    <m/>
    <e v="#DIV/0!"/>
    <e v="#VALUE!"/>
    <n v="0"/>
  </r>
  <r>
    <s v="RBT00302"/>
    <x v="0"/>
    <n v="1000"/>
    <n v="4847"/>
    <n v="5072"/>
    <n v="5122"/>
    <s v="N/A"/>
    <d v="2021-08-16T00:00:00"/>
    <d v="2021-08-16T00:00:00"/>
    <d v="1899-12-30T00:00:00"/>
    <s v="N/A"/>
    <x v="87"/>
    <d v="2021-08-16T00:00:00"/>
    <d v="1899-12-30T00:00:00"/>
    <n v="5158"/>
    <m/>
    <m/>
    <m/>
    <e v="#DIV/0!"/>
    <e v="#VALUE!"/>
    <n v="0"/>
  </r>
  <r>
    <s v="RBT00315"/>
    <x v="3"/>
    <n v="500"/>
    <n v="4287"/>
    <n v="4512"/>
    <n v="4562"/>
    <s v="N/A"/>
    <d v="2021-08-17T00:00:00"/>
    <d v="2021-08-17T00:00:00"/>
    <d v="1899-12-30T00:00:00"/>
    <s v="N/A"/>
    <x v="88"/>
    <d v="2021-08-17T00:00:00"/>
    <d v="1899-12-30T00:00:00"/>
    <n v="4543"/>
    <m/>
    <m/>
    <m/>
    <e v="#DIV/0!"/>
    <e v="#VALUE!"/>
    <n v="1"/>
  </r>
  <r>
    <s v="RBT00304"/>
    <x v="2"/>
    <n v="500"/>
    <n v="4127"/>
    <n v="4352"/>
    <n v="4402"/>
    <s v="N/A"/>
    <d v="2021-08-18T00:00:00"/>
    <d v="2021-08-18T00:00:00"/>
    <d v="1899-12-30T00:00:00"/>
    <s v="N/A"/>
    <x v="89"/>
    <d v="2021-08-18T00:00:00"/>
    <d v="1899-12-30T00:00:00"/>
    <n v="4417"/>
    <m/>
    <m/>
    <m/>
    <e v="#DIV/0!"/>
    <e v="#VALUE!"/>
    <n v="0"/>
  </r>
  <r>
    <s v="RBT00312"/>
    <x v="4"/>
    <n v="500"/>
    <n v="4429"/>
    <n v="4654"/>
    <n v="4704"/>
    <s v="N/A"/>
    <d v="2021-08-24T00:00:00"/>
    <d v="2021-08-24T00:00:00"/>
    <d v="1899-12-30T00:00:00"/>
    <s v="N/A"/>
    <x v="90"/>
    <d v="2021-08-24T00:00:00"/>
    <d v="1899-12-30T00:00:00"/>
    <n v="4703"/>
    <m/>
    <m/>
    <m/>
    <e v="#DIV/0!"/>
    <e v="#VALUE!"/>
    <n v="1"/>
  </r>
  <r>
    <s v="RBT00303"/>
    <x v="1"/>
    <n v="250"/>
    <n v="4863"/>
    <n v="5088"/>
    <n v="5138"/>
    <s v="N/A"/>
    <d v="2021-08-25T00:00:00"/>
    <d v="2021-08-25T00:00:00"/>
    <d v="1899-12-30T00:00:00"/>
    <s v="N/A"/>
    <x v="91"/>
    <d v="2021-08-25T00:00:00"/>
    <d v="1899-12-30T00:00:00"/>
    <n v="5101"/>
    <m/>
    <m/>
    <m/>
    <e v="#DIV/0!"/>
    <e v="#VALUE!"/>
    <n v="1"/>
  </r>
  <r>
    <s v="RBT00302"/>
    <x v="0"/>
    <n v="250"/>
    <n v="5158"/>
    <n v="5383"/>
    <n v="5433"/>
    <s v="N/A"/>
    <d v="2021-08-31T00:00:00"/>
    <d v="2021-08-31T00:00:00"/>
    <d v="1899-12-30T00:00:00"/>
    <s v="N/A"/>
    <x v="92"/>
    <d v="2021-08-31T00:00:00"/>
    <d v="1899-12-30T00:00:00"/>
    <n v="5428"/>
    <m/>
    <m/>
    <m/>
    <e v="#DIV/0!"/>
    <e v="#VALUE!"/>
    <n v="1"/>
  </r>
  <r>
    <s v="RBT00304"/>
    <x v="2"/>
    <n v="250"/>
    <n v="4417"/>
    <n v="4642"/>
    <n v="4692"/>
    <s v="N/A"/>
    <d v="2021-08-31T00:00:00"/>
    <d v="2021-08-31T00:00:00"/>
    <d v="1899-12-30T00:00:00"/>
    <s v="N/A"/>
    <x v="92"/>
    <d v="2021-08-31T00:00:00"/>
    <d v="1899-12-30T00:00:00"/>
    <n v="4623"/>
    <m/>
    <m/>
    <m/>
    <e v="#DIV/0!"/>
    <e v="#VALUE!"/>
    <n v="0"/>
  </r>
  <r>
    <s v="RBT00315"/>
    <x v="3"/>
    <n v="250"/>
    <n v="4543"/>
    <n v="4768"/>
    <n v="4818"/>
    <s v="N/A"/>
    <d v="2021-09-03T00:00:00"/>
    <d v="2021-09-03T00:00:00"/>
    <d v="1899-12-30T00:00:00"/>
    <s v="N/A"/>
    <x v="93"/>
    <d v="2021-09-03T00:00:00"/>
    <d v="1899-12-30T00:00:00"/>
    <n v="4842"/>
    <m/>
    <m/>
    <m/>
    <e v="#DIV/0!"/>
    <e v="#VALUE!"/>
    <n v="0"/>
  </r>
  <r>
    <s v="RBT00312"/>
    <x v="4"/>
    <n v="250"/>
    <n v="4703"/>
    <n v="4928"/>
    <n v="4978"/>
    <s v="N/A"/>
    <d v="2021-09-07T00:00:00"/>
    <d v="2021-09-07T00:00:00"/>
    <d v="1899-12-30T00:00:00"/>
    <s v="N/A"/>
    <x v="94"/>
    <d v="2021-09-07T00:00:00"/>
    <d v="1899-12-30T00:00:00"/>
    <n v="4959"/>
    <m/>
    <m/>
    <m/>
    <e v="#DIV/0!"/>
    <e v="#VALUE!"/>
    <n v="1"/>
  </r>
  <r>
    <s v="RBT00303"/>
    <x v="1"/>
    <n v="500"/>
    <n v="5101"/>
    <n v="5326"/>
    <n v="5376"/>
    <s v="N/A"/>
    <d v="2021-09-08T00:00:00"/>
    <d v="2021-09-08T00:00:00"/>
    <d v="1899-12-30T00:00:00"/>
    <s v="N/A"/>
    <x v="95"/>
    <d v="2021-09-08T00:00:00"/>
    <d v="1899-12-30T00:00:00"/>
    <n v="5313"/>
    <m/>
    <m/>
    <m/>
    <e v="#DIV/0!"/>
    <e v="#VALUE!"/>
    <n v="0"/>
  </r>
  <r>
    <s v="RBT00302"/>
    <x v="0"/>
    <n v="500"/>
    <n v="5428"/>
    <n v="5653"/>
    <n v="5703"/>
    <s v="N/A"/>
    <d v="2021-09-13T00:00:00"/>
    <d v="2021-09-13T00:00:00"/>
    <d v="1899-12-30T00:00:00"/>
    <s v="N/A"/>
    <x v="96"/>
    <d v="2021-09-13T00:00:00"/>
    <d v="1899-12-30T00:00:00"/>
    <n v="5600"/>
    <m/>
    <m/>
    <m/>
    <e v="#DIV/0!"/>
    <e v="#VALUE!"/>
    <n v="0"/>
  </r>
  <r>
    <s v="RBT00304"/>
    <x v="2"/>
    <n v="1000"/>
    <n v="4623"/>
    <n v="4848"/>
    <n v="4898"/>
    <s v="N/A"/>
    <d v="2021-09-13T00:00:00"/>
    <d v="2021-09-13T00:00:00"/>
    <d v="1899-12-30T00:00:00"/>
    <s v="N/A"/>
    <x v="96"/>
    <d v="2021-09-13T00:00:00"/>
    <d v="1899-12-30T00:00:00"/>
    <n v="4861"/>
    <m/>
    <m/>
    <m/>
    <e v="#DIV/0!"/>
    <e v="#VALUE!"/>
    <n v="1"/>
  </r>
  <r>
    <s v="RBT00315"/>
    <x v="3"/>
    <n v="1000"/>
    <n v="4842"/>
    <n v="5067"/>
    <n v="5117"/>
    <s v="N/A"/>
    <d v="2021-09-18T00:00:00"/>
    <d v="2021-09-18T00:00:00"/>
    <d v="1899-12-30T00:00:00"/>
    <s v="N/A"/>
    <x v="97"/>
    <d v="2021-09-18T00:00:00"/>
    <d v="1899-12-30T00:00:00"/>
    <n v="5072"/>
    <m/>
    <m/>
    <m/>
    <e v="#DIV/0!"/>
    <e v="#VALUE!"/>
    <n v="1"/>
  </r>
  <r>
    <s v="RBT00312"/>
    <x v="4"/>
    <n v="1000"/>
    <n v="4959"/>
    <n v="5184"/>
    <n v="5234"/>
    <s v="N/A"/>
    <d v="2021-09-20T00:00:00"/>
    <d v="2021-09-20T00:00:00"/>
    <d v="1899-12-30T00:00:00"/>
    <s v="N/A"/>
    <x v="98"/>
    <d v="2021-09-20T00:00:00"/>
    <d v="1899-12-30T00:00:00"/>
    <n v="5196"/>
    <m/>
    <m/>
    <m/>
    <e v="#DIV/0!"/>
    <e v="#VALUE!"/>
    <n v="1"/>
  </r>
  <r>
    <s v="RBT00303"/>
    <x v="1"/>
    <n v="250"/>
    <n v="5313"/>
    <n v="5538"/>
    <n v="5588"/>
    <s v="N/A"/>
    <d v="2021-09-22T00:00:00"/>
    <d v="2021-09-22T00:00:00"/>
    <d v="1899-12-30T00:00:00"/>
    <s v="N/A"/>
    <x v="99"/>
    <d v="2021-09-22T00:00:00"/>
    <d v="1899-12-30T00:00:00"/>
    <n v="5583"/>
    <m/>
    <m/>
    <m/>
    <e v="#DIV/0!"/>
    <e v="#VALUE!"/>
    <n v="1"/>
  </r>
  <r>
    <s v="RBT00302"/>
    <x v="0"/>
    <n v="250"/>
    <n v="5600"/>
    <n v="5825"/>
    <n v="5875"/>
    <s v="N/A"/>
    <d v="2021-09-24T00:00:00"/>
    <d v="2021-09-24T00:00:00"/>
    <d v="1899-12-30T00:00:00"/>
    <s v="N/A"/>
    <x v="100"/>
    <d v="2021-09-24T00:00:00"/>
    <d v="1899-12-30T00:00:00"/>
    <n v="5792"/>
    <m/>
    <m/>
    <m/>
    <e v="#DIV/0!"/>
    <e v="#VALUE!"/>
    <n v="0"/>
  </r>
  <r>
    <s v="RBT00304"/>
    <x v="2"/>
    <n v="250"/>
    <n v="4861"/>
    <n v="5086"/>
    <n v="5136"/>
    <s v="N/A"/>
    <d v="2021-09-28T00:00:00"/>
    <d v="2021-09-28T00:00:00"/>
    <d v="1899-12-30T00:00:00"/>
    <s v="N/A"/>
    <x v="101"/>
    <d v="2021-09-28T00:00:00"/>
    <d v="1899-12-30T00:00:00"/>
    <n v="5087"/>
    <m/>
    <m/>
    <m/>
    <e v="#DIV/0!"/>
    <e v="#VALUE!"/>
    <n v="1"/>
  </r>
  <r>
    <s v="RBT00315"/>
    <x v="3"/>
    <n v="250"/>
    <n v="5072"/>
    <n v="5297"/>
    <n v="5347"/>
    <s v="N/A"/>
    <d v="2021-09-29T00:00:00"/>
    <d v="2021-09-29T00:00:00"/>
    <d v="1899-12-30T00:00:00"/>
    <s v="N/A"/>
    <x v="102"/>
    <d v="2021-09-29T00:00:00"/>
    <d v="1899-12-30T00:00:00"/>
    <n v="5251"/>
    <m/>
    <m/>
    <m/>
    <e v="#DIV/0!"/>
    <e v="#VALUE!"/>
    <n v="0"/>
  </r>
  <r>
    <s v="RBT00312"/>
    <x v="4"/>
    <n v="250"/>
    <n v="5196"/>
    <n v="5421"/>
    <n v="5471"/>
    <s v="N/A"/>
    <d v="2021-10-08T00:00:00"/>
    <d v="2021-10-08T00:00:00"/>
    <d v="1899-12-30T00:00:00"/>
    <s v="N/A"/>
    <x v="103"/>
    <d v="2021-10-08T00:00:00"/>
    <d v="1899-12-30T00:00:00"/>
    <n v="5481"/>
    <m/>
    <m/>
    <m/>
    <e v="#DIV/0!"/>
    <e v="#VALUE!"/>
    <n v="0"/>
  </r>
  <r>
    <s v="RBT00302"/>
    <x v="0"/>
    <n v="2000"/>
    <n v="5792"/>
    <n v="6017"/>
    <n v="6067"/>
    <s v="N/A"/>
    <d v="2021-10-13T00:00:00"/>
    <d v="2021-10-13T00:00:00"/>
    <d v="1899-12-30T00:00:00"/>
    <s v="N/A"/>
    <x v="104"/>
    <d v="2021-10-13T00:00:00"/>
    <d v="1899-12-30T00:00:00"/>
    <n v="6143"/>
    <m/>
    <m/>
    <m/>
    <e v="#DIV/0!"/>
    <e v="#VALUE!"/>
    <n v="0"/>
  </r>
  <r>
    <s v="RBT00315"/>
    <x v="3"/>
    <n v="500"/>
    <n v="5251"/>
    <n v="5476"/>
    <n v="5526"/>
    <s v="N/A"/>
    <d v="2021-10-13T00:00:00"/>
    <d v="2021-10-13T00:00:00"/>
    <d v="1899-12-30T00:00:00"/>
    <s v="N/A"/>
    <x v="104"/>
    <d v="2021-10-13T00:00:00"/>
    <d v="1899-12-30T00:00:00"/>
    <n v="5444"/>
    <m/>
    <m/>
    <m/>
    <e v="#DIV/0!"/>
    <e v="#VALUE!"/>
    <n v="0"/>
  </r>
  <r>
    <s v="RBT00304"/>
    <x v="2"/>
    <n v="500"/>
    <n v="5087"/>
    <n v="5312"/>
    <n v="5362"/>
    <s v="N/A"/>
    <d v="2021-10-15T00:00:00"/>
    <d v="2021-10-15T00:00:00"/>
    <d v="1899-12-30T00:00:00"/>
    <s v="N/A"/>
    <x v="105"/>
    <d v="2021-10-15T00:00:00"/>
    <d v="1899-12-30T00:00:00"/>
    <n v="5270"/>
    <m/>
    <m/>
    <m/>
    <e v="#DIV/0!"/>
    <e v="#VALUE!"/>
    <n v="0"/>
  </r>
  <r>
    <s v="RBT00303"/>
    <x v="1"/>
    <n v="2000"/>
    <n v="5583"/>
    <n v="5808"/>
    <n v="5858"/>
    <s v="N/A"/>
    <d v="2021-10-19T00:00:00"/>
    <d v="2021-10-19T00:00:00"/>
    <d v="1899-12-30T00:00:00"/>
    <s v="N/A"/>
    <x v="106"/>
    <d v="2021-10-19T00:00:00"/>
    <d v="1899-12-30T00:00:00"/>
    <n v="5940"/>
    <m/>
    <m/>
    <m/>
    <e v="#DIV/0!"/>
    <e v="#VALUE!"/>
    <n v="0"/>
  </r>
  <r>
    <s v="RBT00312"/>
    <x v="4"/>
    <n v="500"/>
    <n v="5481"/>
    <n v="5706"/>
    <n v="5756"/>
    <s v="N/A"/>
    <d v="2021-10-21T00:00:00"/>
    <d v="2021-10-21T00:00:00"/>
    <d v="1899-12-30T00:00:00"/>
    <s v="N/A"/>
    <x v="107"/>
    <d v="2021-10-21T00:00:00"/>
    <d v="1899-12-30T00:00:00"/>
    <n v="5709"/>
    <m/>
    <m/>
    <m/>
    <e v="#DIV/0!"/>
    <e v="#VALUE!"/>
    <n v="1"/>
  </r>
  <r>
    <s v="RBT00303"/>
    <x v="1"/>
    <n v="250"/>
    <n v="5940"/>
    <n v="6165"/>
    <n v="6215"/>
    <s v="N/A"/>
    <d v="2021-10-22T00:00:00"/>
    <d v="2021-10-22T00:00:00"/>
    <d v="1899-12-30T00:00:00"/>
    <s v="N/A"/>
    <x v="108"/>
    <d v="2021-10-22T00:00:00"/>
    <d v="1899-12-30T00:00:00"/>
    <n v="6035"/>
    <m/>
    <m/>
    <m/>
    <e v="#DIV/0!"/>
    <e v="#VALUE!"/>
    <n v="0"/>
  </r>
  <r>
    <s v="RBT00302"/>
    <x v="0"/>
    <n v="250"/>
    <n v="6143"/>
    <n v="6368"/>
    <n v="6418"/>
    <s v="N/A"/>
    <d v="2021-10-23T00:00:00"/>
    <d v="2021-10-23T00:00:00"/>
    <d v="1899-12-30T00:00:00"/>
    <s v="N/A"/>
    <x v="109"/>
    <d v="2021-10-23T00:00:00"/>
    <d v="1899-12-30T00:00:00"/>
    <n v="6294"/>
    <m/>
    <m/>
    <m/>
    <e v="#DIV/0!"/>
    <e v="#VALUE!"/>
    <n v="0"/>
  </r>
  <r>
    <s v="RBT00315"/>
    <x v="3"/>
    <n v="250"/>
    <n v="5444"/>
    <n v="5669"/>
    <n v="5719"/>
    <s v="N/A"/>
    <d v="2021-10-28T00:00:00"/>
    <d v="2021-10-28T00:00:00"/>
    <d v="1899-12-30T00:00:00"/>
    <s v="N/A"/>
    <x v="110"/>
    <d v="2021-10-28T00:00:00"/>
    <d v="1899-12-30T00:00:00"/>
    <n v="5692"/>
    <m/>
    <m/>
    <m/>
    <e v="#DIV/0!"/>
    <e v="#VALUE!"/>
    <n v="1"/>
  </r>
  <r>
    <s v="RBT00304"/>
    <x v="2"/>
    <n v="250"/>
    <n v="5270"/>
    <n v="5495"/>
    <n v="5545"/>
    <s v="N/A"/>
    <d v="2021-10-29T00:00:00"/>
    <d v="2021-10-29T00:00:00"/>
    <d v="1899-12-30T00:00:00"/>
    <s v="N/A"/>
    <x v="111"/>
    <d v="2021-10-29T00:00:00"/>
    <d v="1899-12-30T00:00:00"/>
    <n v="5511"/>
    <m/>
    <m/>
    <m/>
    <e v="#DIV/0!"/>
    <e v="#VALUE!"/>
    <n v="1"/>
  </r>
  <r>
    <s v="RBT00312"/>
    <x v="4"/>
    <n v="250"/>
    <n v="5709"/>
    <n v="5934"/>
    <n v="5984"/>
    <s v="N/A"/>
    <d v="2021-11-03T00:00:00"/>
    <d v="2021-11-03T00:00:00"/>
    <d v="1899-12-30T00:00:00"/>
    <s v="N/A"/>
    <x v="112"/>
    <d v="2021-11-03T00:00:00"/>
    <d v="1899-12-30T00:00:00"/>
    <n v="5916"/>
    <m/>
    <m/>
    <m/>
    <e v="#DIV/0!"/>
    <e v="#VALUE!"/>
    <n v="0"/>
  </r>
  <r>
    <s v="RBT00303"/>
    <x v="1"/>
    <n v="500"/>
    <n v="6035"/>
    <n v="6260"/>
    <n v="6310"/>
    <s v="N/A"/>
    <d v="2021-11-07T00:00:00"/>
    <d v="2021-11-07T00:00:00"/>
    <d v="1899-12-30T00:00:00"/>
    <s v="N/A"/>
    <x v="113"/>
    <d v="2021-11-07T00:00:00"/>
    <d v="1899-12-30T00:00:00"/>
    <n v="6301"/>
    <m/>
    <m/>
    <m/>
    <e v="#DIV/0!"/>
    <e v="#VALUE!"/>
    <n v="1"/>
  </r>
  <r>
    <s v="RBT00302"/>
    <x v="0"/>
    <n v="500"/>
    <n v="6294"/>
    <n v="6519"/>
    <n v="6569"/>
    <s v="N/A"/>
    <d v="2021-11-08T00:00:00"/>
    <d v="2021-11-08T00:00:00"/>
    <d v="1899-12-30T00:00:00"/>
    <s v="N/A"/>
    <x v="114"/>
    <d v="2021-11-08T00:00:00"/>
    <d v="1899-12-30T00:00:00"/>
    <n v="6505"/>
    <m/>
    <m/>
    <m/>
    <e v="#DIV/0!"/>
    <e v="#VALUE!"/>
    <n v="0"/>
  </r>
  <r>
    <s v="RBT00315"/>
    <x v="3"/>
    <n v="2000"/>
    <n v="5692"/>
    <n v="5917"/>
    <n v="5967"/>
    <s v="N/A"/>
    <d v="2021-11-13T00:00:00"/>
    <d v="2021-11-13T00:00:00"/>
    <d v="1899-12-30T00:00:00"/>
    <s v="N/A"/>
    <x v="115"/>
    <d v="2021-11-13T00:00:00"/>
    <d v="1899-12-30T00:00:00"/>
    <n v="5942"/>
    <m/>
    <m/>
    <m/>
    <e v="#DIV/0!"/>
    <e v="#VALUE!"/>
    <n v="1"/>
  </r>
  <r>
    <s v="RBT00304"/>
    <x v="2"/>
    <n v="2000"/>
    <n v="5511"/>
    <n v="5736"/>
    <n v="5786"/>
    <s v="N/A"/>
    <d v="2021-11-19T00:00:00"/>
    <d v="2021-11-19T00:00:00"/>
    <d v="1899-12-30T00:00:00"/>
    <s v="N/A"/>
    <x v="116"/>
    <d v="2021-11-19T00:00:00"/>
    <d v="1899-12-30T00:00:00"/>
    <n v="5826"/>
    <m/>
    <m/>
    <m/>
    <e v="#DIV/0!"/>
    <e v="#VALUE!"/>
    <n v="0"/>
  </r>
  <r>
    <s v="RBT00312"/>
    <x v="4"/>
    <n v="2000"/>
    <n v="5916"/>
    <n v="6141"/>
    <n v="6191"/>
    <s v="N/A"/>
    <d v="2021-11-20T00:00:00"/>
    <d v="2021-11-20T00:00:00"/>
    <d v="1899-12-30T00:00:00"/>
    <s v="N/A"/>
    <x v="117"/>
    <d v="2021-11-20T00:00:00"/>
    <d v="1899-12-30T00:00:00"/>
    <n v="6163"/>
    <m/>
    <m/>
    <m/>
    <e v="#DIV/0!"/>
    <e v="#VALUE!"/>
    <n v="1"/>
  </r>
  <r>
    <s v="RBT00303"/>
    <x v="1"/>
    <n v="250"/>
    <n v="6301"/>
    <n v="6526"/>
    <n v="6576"/>
    <s v="N/A"/>
    <d v="2021-11-22T00:00:00"/>
    <d v="2021-11-22T00:00:00"/>
    <d v="1899-12-30T00:00:00"/>
    <s v="N/A"/>
    <x v="118"/>
    <d v="2021-11-22T00:00:00"/>
    <d v="1899-12-30T00:00:00"/>
    <n v="6527"/>
    <m/>
    <m/>
    <m/>
    <e v="#DIV/0!"/>
    <e v="#VALUE!"/>
    <n v="1"/>
  </r>
  <r>
    <s v="RBT00302"/>
    <x v="0"/>
    <n v="250"/>
    <n v="6505"/>
    <n v="6730"/>
    <n v="6780"/>
    <s v="N/A"/>
    <d v="2021-11-23T00:00:00"/>
    <d v="2021-11-23T00:00:00"/>
    <d v="1899-12-30T00:00:00"/>
    <s v="N/A"/>
    <x v="119"/>
    <d v="2021-11-23T00:00:00"/>
    <d v="1899-12-30T00:00:00"/>
    <n v="6754"/>
    <m/>
    <m/>
    <m/>
    <e v="#DIV/0!"/>
    <e v="#VALUE!"/>
    <n v="1"/>
  </r>
  <r>
    <s v="RBT00304"/>
    <x v="2"/>
    <n v="250"/>
    <n v="5826"/>
    <n v="6051"/>
    <n v="6101"/>
    <s v="N/A"/>
    <d v="2021-11-30T00:00:00"/>
    <d v="2021-11-30T00:00:00"/>
    <d v="1899-12-30T00:00:00"/>
    <s v="N/A"/>
    <x v="120"/>
    <d v="2021-11-30T00:00:00"/>
    <d v="1899-12-30T00:00:00"/>
    <n v="5982"/>
    <m/>
    <m/>
    <m/>
    <e v="#DIV/0!"/>
    <e v="#VALUE!"/>
    <n v="0"/>
  </r>
  <r>
    <s v="RBT00312"/>
    <x v="4"/>
    <n v="250"/>
    <n v="6163"/>
    <n v="6388"/>
    <n v="6438"/>
    <s v="N/A"/>
    <d v="2021-12-02T00:00:00"/>
    <d v="2021-12-02T00:00:00"/>
    <d v="1899-12-30T00:00:00"/>
    <s v="N/A"/>
    <x v="121"/>
    <d v="2021-12-02T00:00:00"/>
    <d v="1899-12-30T00:00:00"/>
    <n v="6359"/>
    <m/>
    <m/>
    <m/>
    <e v="#DIV/0!"/>
    <e v="#VALUE!"/>
    <n v="0"/>
  </r>
  <r>
    <s v="RBT00302"/>
    <x v="0"/>
    <n v="1000"/>
    <n v="6754"/>
    <n v="6979"/>
    <n v="7029"/>
    <s v="N/A"/>
    <d v="2021-12-09T00:00:00"/>
    <d v="2021-12-09T00:00:00"/>
    <d v="1899-12-30T00:00:00"/>
    <s v="N/A"/>
    <x v="122"/>
    <d v="2021-12-09T00:00:00"/>
    <d v="1899-12-30T00:00:00"/>
    <n v="6986"/>
    <m/>
    <m/>
    <m/>
    <e v="#DIV/0!"/>
    <e v="#VALUE!"/>
    <n v="1"/>
  </r>
  <r>
    <s v="RBT00303"/>
    <x v="1"/>
    <n v="1000"/>
    <n v="6527"/>
    <n v="6752"/>
    <n v="6802"/>
    <s v="N/A"/>
    <d v="2021-12-10T00:00:00"/>
    <d v="2021-12-10T00:00:00"/>
    <d v="1899-12-30T00:00:00"/>
    <s v="N/A"/>
    <x v="123"/>
    <d v="2021-12-10T00:00:00"/>
    <d v="1899-12-30T00:00:00"/>
    <n v="6814"/>
    <m/>
    <m/>
    <m/>
    <e v="#DIV/0!"/>
    <e v="#VALUE!"/>
    <n v="0"/>
  </r>
  <r>
    <s v="RBT00315"/>
    <x v="3"/>
    <n v="250"/>
    <n v="5942"/>
    <n v="6167"/>
    <n v="6217"/>
    <s v="N/A"/>
    <d v="2021-12-14T00:00:00"/>
    <d v="2021-12-14T00:00:00"/>
    <d v="1899-12-30T00:00:00"/>
    <s v="N/A"/>
    <x v="124"/>
    <d v="2021-12-14T00:00:00"/>
    <d v="1899-12-30T00:00:00"/>
    <n v="6425"/>
    <m/>
    <m/>
    <m/>
    <e v="#DIV/0!"/>
    <e v="#VALUE!"/>
    <n v="0"/>
  </r>
  <r>
    <s v="RBT00315"/>
    <x v="3"/>
    <n v="500"/>
    <n v="6425"/>
    <n v="6650"/>
    <n v="6700"/>
    <s v="N/A"/>
    <d v="2021-12-15T00:00:00"/>
    <d v="2021-12-15T00:00:00"/>
    <d v="1899-12-30T00:00:00"/>
    <s v="N/A"/>
    <x v="125"/>
    <d v="2021-12-15T00:00:00"/>
    <d v="1899-12-30T00:00:00"/>
    <n v="6441"/>
    <m/>
    <m/>
    <m/>
    <e v="#DIV/0!"/>
    <e v="#VALUE!"/>
    <n v="0"/>
  </r>
  <r>
    <s v="RBT00312"/>
    <x v="4"/>
    <n v="500"/>
    <n v="6359"/>
    <n v="6584"/>
    <n v="6634"/>
    <s v="N/A"/>
    <d v="2021-12-16T00:00:00"/>
    <d v="2021-12-16T00:00:00"/>
    <d v="1899-12-30T00:00:00"/>
    <s v="N/A"/>
    <x v="126"/>
    <d v="2021-12-16T00:00:00"/>
    <d v="1899-12-30T00:00:00"/>
    <n v="6573"/>
    <m/>
    <m/>
    <m/>
    <e v="#DIV/0!"/>
    <e v="#VALUE!"/>
    <n v="0"/>
  </r>
  <r>
    <s v="RBT00304"/>
    <x v="2"/>
    <n v="500"/>
    <n v="5982"/>
    <n v="6207"/>
    <n v="6257"/>
    <s v="N/A"/>
    <d v="2021-12-24T00:00:00"/>
    <d v="2021-12-24T00:00:00"/>
    <d v="1899-12-30T00:00:00"/>
    <s v="N/A"/>
    <x v="127"/>
    <d v="2021-12-24T00:00:00"/>
    <d v="1899-12-30T00:00:00"/>
    <n v="6412"/>
    <m/>
    <m/>
    <m/>
    <e v="#DIV/0!"/>
    <e v="#VALUE!"/>
    <n v="0"/>
  </r>
  <r>
    <s v="RBT00302"/>
    <x v="0"/>
    <n v="250"/>
    <n v="6986"/>
    <n v="7211"/>
    <n v="7261"/>
    <s v="N/A"/>
    <d v="2021-12-26T00:00:00"/>
    <d v="2021-12-26T00:00:00"/>
    <d v="1899-12-30T00:00:00"/>
    <s v="N/A"/>
    <x v="128"/>
    <d v="2021-12-26T00:00:00"/>
    <d v="1899-12-30T00:00:00"/>
    <n v="7259"/>
    <m/>
    <m/>
    <m/>
    <e v="#DIV/0!"/>
    <e v="#VALUE!"/>
    <n v="1"/>
  </r>
  <r>
    <s v="RBT00303"/>
    <x v="1"/>
    <n v="250"/>
    <n v="6814"/>
    <n v="7039"/>
    <n v="7089"/>
    <s v="N/A"/>
    <d v="2021-12-29T00:00:00"/>
    <d v="2021-12-29T00:00:00"/>
    <d v="1899-12-30T00:00:00"/>
    <s v="N/A"/>
    <x v="129"/>
    <d v="2021-12-29T00:00:00"/>
    <d v="1899-12-30T00:00:00"/>
    <n v="7113"/>
    <m/>
    <m/>
    <m/>
    <e v="#DIV/0!"/>
    <e v="#VALUE!"/>
    <n v="0"/>
  </r>
  <r>
    <s v="RBT00315"/>
    <x v="3"/>
    <n v="250"/>
    <n v="6441"/>
    <n v="6666"/>
    <n v="6716"/>
    <s v="N/A"/>
    <d v="2022-01-03T00:00:00"/>
    <d v="2022-01-03T00:00:00"/>
    <d v="1899-12-30T00:00:00"/>
    <s v="N/A"/>
    <x v="130"/>
    <d v="2022-01-03T00:00:00"/>
    <d v="1899-12-30T00:00:00"/>
    <n v="6713"/>
    <m/>
    <m/>
    <m/>
    <e v="#DIV/0!"/>
    <e v="#VALUE!"/>
    <n v="1"/>
  </r>
  <r>
    <s v="RBT00304"/>
    <x v="2"/>
    <n v="250"/>
    <n v="6412"/>
    <n v="6637"/>
    <n v="6687"/>
    <s v="N/A"/>
    <d v="2022-01-05T00:00:00"/>
    <d v="2022-01-05T00:00:00"/>
    <d v="1899-12-30T00:00:00"/>
    <s v="N/A"/>
    <x v="131"/>
    <d v="2022-01-05T00:00:00"/>
    <d v="1899-12-30T00:00:00"/>
    <n v="6559"/>
    <m/>
    <m/>
    <m/>
    <e v="#DIV/0!"/>
    <e v="#VALUE!"/>
    <n v="0"/>
  </r>
  <r>
    <s v="RBT00312"/>
    <x v="4"/>
    <n v="250"/>
    <n v="6573"/>
    <n v="6798"/>
    <n v="6848"/>
    <s v="N/A"/>
    <d v="2022-01-08T00:00:00"/>
    <d v="2022-01-08T00:00:00"/>
    <d v="1899-12-30T00:00:00"/>
    <s v="N/A"/>
    <x v="132"/>
    <d v="2022-01-08T00:00:00"/>
    <d v="1899-12-30T00:00:00"/>
    <n v="6936"/>
    <m/>
    <m/>
    <m/>
    <e v="#DIV/0!"/>
    <e v="#VALUE!"/>
    <n v="0"/>
  </r>
  <r>
    <s v="RBT00303"/>
    <x v="1"/>
    <n v="500"/>
    <n v="7113"/>
    <n v="7338"/>
    <n v="7388"/>
    <s v="N/A"/>
    <d v="2022-01-12T00:00:00"/>
    <d v="2022-01-12T00:00:00"/>
    <d v="1899-12-30T00:00:00"/>
    <s v="N/A"/>
    <x v="133"/>
    <d v="2022-01-12T00:00:00"/>
    <d v="1899-12-30T00:00:00"/>
    <n v="7317"/>
    <m/>
    <m/>
    <m/>
    <e v="#DIV/0!"/>
    <e v="#VALUE!"/>
    <n v="0"/>
  </r>
  <r>
    <s v="RBT00302"/>
    <x v="0"/>
    <n v="500"/>
    <n v="7259"/>
    <n v="7484"/>
    <n v="7534"/>
    <s v="N/A"/>
    <d v="2022-01-17T00:00:00"/>
    <d v="2022-01-17T00:00:00"/>
    <d v="1899-12-30T00:00:00"/>
    <s v="N/A"/>
    <x v="134"/>
    <d v="2022-01-17T00:00:00"/>
    <d v="1899-12-30T00:00:00"/>
    <n v="7592"/>
    <m/>
    <m/>
    <m/>
    <e v="#DIV/0!"/>
    <e v="#VALUE!"/>
    <n v="0"/>
  </r>
  <r>
    <s v="RBT00304"/>
    <x v="2"/>
    <n v="1000"/>
    <n v="6559"/>
    <n v="6784"/>
    <n v="6834"/>
    <s v="N/A"/>
    <d v="2022-01-20T00:00:00"/>
    <d v="2022-01-20T00:00:00"/>
    <d v="1899-12-30T00:00:00"/>
    <s v="N/A"/>
    <x v="135"/>
    <d v="2022-01-20T00:00:00"/>
    <d v="1899-12-30T00:00:00"/>
    <n v="6787"/>
    <m/>
    <m/>
    <m/>
    <e v="#DIV/0!"/>
    <e v="#VALUE!"/>
    <n v="1"/>
  </r>
  <r>
    <s v="RBT00315"/>
    <x v="3"/>
    <n v="1000"/>
    <n v="6713"/>
    <n v="6938"/>
    <n v="6988"/>
    <s v="N/A"/>
    <d v="2022-01-21T00:00:00"/>
    <d v="2022-01-21T00:00:00"/>
    <d v="1899-12-30T00:00:00"/>
    <s v="N/A"/>
    <x v="136"/>
    <d v="2022-01-21T00:00:00"/>
    <d v="1899-12-30T00:00:00"/>
    <n v="6981"/>
    <m/>
    <m/>
    <m/>
    <e v="#DIV/0!"/>
    <e v="#VALUE!"/>
    <n v="1"/>
  </r>
  <r>
    <s v="RBT00312"/>
    <x v="4"/>
    <n v="1000"/>
    <n v="6936"/>
    <n v="7161"/>
    <n v="7211"/>
    <s v="N/A"/>
    <d v="2022-01-24T00:00:00"/>
    <d v="2022-01-24T00:00:00"/>
    <d v="1899-12-30T00:00:00"/>
    <s v="N/A"/>
    <x v="137"/>
    <d v="2022-01-24T00:00:00"/>
    <d v="1899-12-30T00:00:00"/>
    <n v="7216"/>
    <m/>
    <m/>
    <m/>
    <e v="#DIV/0!"/>
    <e v="#VALUE!"/>
    <n v="0"/>
  </r>
  <r>
    <s v="RBT00302"/>
    <x v="0"/>
    <n v="250"/>
    <n v="7592"/>
    <n v="7817"/>
    <n v="7867"/>
    <s v="N/A"/>
    <d v="2022-01-31T00:00:00"/>
    <d v="2022-01-31T00:00:00"/>
    <d v="1899-12-30T00:00:00"/>
    <s v="N/A"/>
    <x v="138"/>
    <d v="2022-01-31T00:00:00"/>
    <d v="1899-12-30T00:00:00"/>
    <n v="7852"/>
    <m/>
    <m/>
    <m/>
    <e v="#DIV/0!"/>
    <e v="#VALUE!"/>
    <n v="1"/>
  </r>
  <r>
    <s v="RBT00303"/>
    <x v="1"/>
    <n v="250"/>
    <n v="7317"/>
    <n v="7542"/>
    <n v="7592"/>
    <s v="N/A"/>
    <d v="2022-01-31T00:00:00"/>
    <d v="2022-01-31T00:00:00"/>
    <d v="1899-12-30T00:00:00"/>
    <s v="N/A"/>
    <x v="138"/>
    <d v="2022-01-31T00:00:00"/>
    <d v="1899-12-30T00:00:00"/>
    <n v="7385"/>
    <m/>
    <m/>
    <m/>
    <e v="#DIV/0!"/>
    <e v="#VALUE!"/>
    <n v="0"/>
  </r>
  <r>
    <s v="RBT00312"/>
    <x v="4"/>
    <n v="250"/>
    <n v="7216"/>
    <n v="7441"/>
    <n v="7491"/>
    <s v="N/A"/>
    <d v="2022-02-03T00:00:00"/>
    <d v="2022-02-03T00:00:00"/>
    <d v="1899-12-30T00:00:00"/>
    <s v="N/A"/>
    <x v="139"/>
    <d v="2022-02-03T00:00:00"/>
    <d v="1899-12-30T00:00:00"/>
    <n v="7407"/>
    <m/>
    <m/>
    <m/>
    <e v="#DIV/0!"/>
    <e v="#VALUE!"/>
    <n v="0"/>
  </r>
  <r>
    <s v="RBT00304"/>
    <x v="2"/>
    <n v="250"/>
    <n v="6787"/>
    <n v="7012"/>
    <n v="7062"/>
    <s v="N/A"/>
    <d v="2022-02-04T00:00:00"/>
    <d v="2022-02-04T00:00:00"/>
    <d v="1899-12-30T00:00:00"/>
    <s v="N/A"/>
    <x v="140"/>
    <d v="2022-02-04T00:00:00"/>
    <d v="1899-12-30T00:00:00"/>
    <n v="7049"/>
    <m/>
    <m/>
    <m/>
    <e v="#DIV/0!"/>
    <e v="#VALUE!"/>
    <n v="1"/>
  </r>
  <r>
    <s v="RBT00315"/>
    <x v="3"/>
    <n v="250"/>
    <n v="6981"/>
    <n v="7206"/>
    <n v="7256"/>
    <s v="N/A"/>
    <d v="2022-02-07T00:00:00"/>
    <d v="2022-02-07T00:00:00"/>
    <d v="1899-12-30T00:00:00"/>
    <s v="N/A"/>
    <x v="141"/>
    <d v="2022-02-07T00:00:00"/>
    <d v="1899-12-30T00:00:00"/>
    <n v="7278"/>
    <m/>
    <m/>
    <m/>
    <e v="#DIV/0!"/>
    <e v="#VALUE!"/>
    <n v="0"/>
  </r>
  <r>
    <s v="RBT00302"/>
    <x v="0"/>
    <n v="8000"/>
    <n v="7852"/>
    <n v="8077"/>
    <n v="8127"/>
    <s v="N/A"/>
    <d v="2022-02-16T00:00:00"/>
    <d v="2022-02-16T00:00:00"/>
    <d v="1899-12-30T00:00:00"/>
    <s v="N/A"/>
    <x v="142"/>
    <d v="2022-02-16T00:00:00"/>
    <d v="1899-12-30T00:00:00"/>
    <n v="8096"/>
    <m/>
    <m/>
    <m/>
    <e v="#DIV/0!"/>
    <e v="#VALUE!"/>
    <n v="1"/>
  </r>
  <r>
    <s v="RBT00303"/>
    <x v="1"/>
    <n v="8000"/>
    <n v="7385"/>
    <n v="7610"/>
    <n v="7660"/>
    <s v="N/A"/>
    <d v="2022-02-18T00:00:00"/>
    <d v="2022-02-18T00:00:00"/>
    <d v="1899-12-30T00:00:00"/>
    <s v="N/A"/>
    <x v="143"/>
    <d v="2022-02-18T00:00:00"/>
    <d v="1899-12-30T00:00:00"/>
    <n v="7620"/>
    <m/>
    <m/>
    <m/>
    <e v="#DIV/0!"/>
    <e v="#VALUE!"/>
    <n v="1"/>
  </r>
  <r>
    <s v="RBT00312"/>
    <x v="4"/>
    <n v="500"/>
    <n v="7407"/>
    <n v="7632"/>
    <n v="7682"/>
    <s v="N/A"/>
    <d v="2022-02-21T00:00:00"/>
    <d v="2022-02-21T00:00:00"/>
    <d v="1899-12-30T00:00:00"/>
    <s v="N/A"/>
    <x v="144"/>
    <d v="2022-02-21T00:00:00"/>
    <d v="1899-12-30T00:00:00"/>
    <n v="7730"/>
    <m/>
    <m/>
    <m/>
    <e v="#DIV/0!"/>
    <e v="#VALUE!"/>
    <n v="0"/>
  </r>
  <r>
    <s v="RBT00304"/>
    <x v="2"/>
    <n v="500"/>
    <n v="7049"/>
    <n v="7274"/>
    <n v="7324"/>
    <s v="N/A"/>
    <d v="2022-02-24T00:00:00"/>
    <d v="2022-02-24T00:00:00"/>
    <d v="1899-12-30T00:00:00"/>
    <s v="N/A"/>
    <x v="145"/>
    <d v="2022-02-24T00:00:00"/>
    <d v="1899-12-30T00:00:00"/>
    <n v="7313"/>
    <m/>
    <m/>
    <m/>
    <e v="#DIV/0!"/>
    <e v="#VALUE!"/>
    <n v="1"/>
  </r>
  <r>
    <s v="RBT00315"/>
    <x v="3"/>
    <n v="500"/>
    <n v="7278"/>
    <n v="7503"/>
    <n v="7553"/>
    <s v="N/A"/>
    <d v="2022-02-26T00:00:00"/>
    <d v="2022-02-26T00:00:00"/>
    <d v="1899-12-30T00:00:00"/>
    <s v="N/A"/>
    <x v="146"/>
    <d v="2022-02-26T00:00:00"/>
    <d v="1899-12-30T00:00:00"/>
    <n v="7593"/>
    <m/>
    <m/>
    <m/>
    <e v="#DIV/0!"/>
    <e v="#VALUE!"/>
    <n v="0"/>
  </r>
  <r>
    <s v="RBT00302"/>
    <x v="0"/>
    <n v="250"/>
    <n v="8096"/>
    <n v="8321"/>
    <n v="8371"/>
    <s v="N/A"/>
    <d v="2022-02-28T00:00:00"/>
    <d v="2022-02-28T00:00:00"/>
    <d v="1899-12-30T00:00:00"/>
    <s v="N/A"/>
    <x v="147"/>
    <d v="2022-02-28T00:00:00"/>
    <d v="1899-12-30T00:00:00"/>
    <n v="8219"/>
    <m/>
    <m/>
    <m/>
    <e v="#DIV/0!"/>
    <e v="#VALUE!"/>
    <n v="0"/>
  </r>
  <r>
    <s v="RBT00304"/>
    <x v="2"/>
    <n v="250"/>
    <n v="7313"/>
    <n v="7538"/>
    <n v="7588"/>
    <s v="N/A"/>
    <d v="2022-03-07T00:00:00"/>
    <d v="2022-03-07T00:00:00"/>
    <d v="1899-12-30T00:00:00"/>
    <s v="N/A"/>
    <x v="148"/>
    <d v="2022-03-07T00:00:00"/>
    <d v="1899-12-30T00:00:00"/>
    <n v="7477"/>
    <m/>
    <m/>
    <m/>
    <e v="#DIV/0!"/>
    <e v="#VALUE!"/>
    <n v="0"/>
  </r>
  <r>
    <s v="RBT00315"/>
    <x v="3"/>
    <n v="250"/>
    <n v="7593"/>
    <n v="7818"/>
    <n v="7868"/>
    <s v="N/A"/>
    <d v="2022-03-07T00:00:00"/>
    <d v="2022-03-07T00:00:00"/>
    <d v="1899-12-30T00:00:00"/>
    <s v="N/A"/>
    <x v="148"/>
    <d v="2022-03-07T00:00:00"/>
    <d v="1899-12-30T00:00:00"/>
    <n v="7754"/>
    <m/>
    <m/>
    <m/>
    <e v="#DIV/0!"/>
    <e v="#VALUE!"/>
    <n v="0"/>
  </r>
  <r>
    <s v="RBT00303"/>
    <x v="1"/>
    <n v="250"/>
    <n v="7620"/>
    <n v="7845"/>
    <n v="7895"/>
    <s v="N/A"/>
    <d v="2022-03-08T00:00:00"/>
    <d v="2022-03-08T00:00:00"/>
    <d v="1899-12-30T00:00:00"/>
    <s v="N/A"/>
    <x v="149"/>
    <d v="2022-03-08T00:00:00"/>
    <d v="1899-12-30T00:00:00"/>
    <n v="7911"/>
    <m/>
    <m/>
    <m/>
    <e v="#DIV/0!"/>
    <e v="#VALUE!"/>
    <n v="0"/>
  </r>
  <r>
    <s v="RBT00312"/>
    <x v="4"/>
    <n v="250"/>
    <n v="7730"/>
    <n v="7955"/>
    <n v="8005"/>
    <s v="N/A"/>
    <d v="2022-03-09T00:00:00"/>
    <d v="2022-03-09T00:00:00"/>
    <d v="1899-12-30T00:00:00"/>
    <s v="N/A"/>
    <x v="150"/>
    <d v="2022-03-09T00:00:00"/>
    <d v="1899-12-30T00:00:00"/>
    <n v="7990"/>
    <m/>
    <m/>
    <m/>
    <e v="#DIV/0!"/>
    <e v="#VALUE!"/>
    <n v="1"/>
  </r>
  <r>
    <s v="RBT00312"/>
    <x v="4"/>
    <n v="8000"/>
    <n v="7990"/>
    <n v="8215"/>
    <n v="8265"/>
    <s v="N/A"/>
    <d v="2022-03-14T00:00:00"/>
    <d v="2022-03-14T00:00:00"/>
    <d v="1899-12-30T00:00:00"/>
    <s v="N/A"/>
    <x v="151"/>
    <d v="2022-03-14T00:00:00"/>
    <d v="1899-12-30T00:00:00"/>
    <n v="8049"/>
    <m/>
    <m/>
    <m/>
    <e v="#DIV/0!"/>
    <e v="#VALUE!"/>
    <n v="0"/>
  </r>
  <r>
    <s v="RBT00302"/>
    <x v="0"/>
    <n v="500"/>
    <n v="8219"/>
    <n v="8444"/>
    <n v="8494"/>
    <s v="N/A"/>
    <d v="2022-03-16T00:00:00"/>
    <d v="2022-03-16T00:00:00"/>
    <d v="1899-12-30T00:00:00"/>
    <s v="N/A"/>
    <x v="152"/>
    <d v="2022-03-16T00:00:00"/>
    <d v="1899-12-30T00:00:00"/>
    <n v="8492"/>
    <m/>
    <m/>
    <m/>
    <e v="#DIV/0!"/>
    <e v="#VALUE!"/>
    <n v="1"/>
  </r>
  <r>
    <s v="RBT00315"/>
    <x v="3"/>
    <n v="8000"/>
    <n v="7754"/>
    <n v="7979"/>
    <n v="8029"/>
    <s v="N/A"/>
    <d v="2022-03-18T00:00:00"/>
    <d v="2022-03-18T00:00:00"/>
    <d v="1899-12-30T00:00:00"/>
    <s v="N/A"/>
    <x v="153"/>
    <d v="2022-03-18T00:00:00"/>
    <d v="1899-12-30T00:00:00"/>
    <n v="7945"/>
    <m/>
    <m/>
    <m/>
    <e v="#DIV/0!"/>
    <e v="#VALUE!"/>
    <n v="0"/>
  </r>
  <r>
    <s v="RBT00303"/>
    <x v="1"/>
    <n v="500"/>
    <n v="7911"/>
    <n v="8136"/>
    <n v="8186"/>
    <s v="N/A"/>
    <d v="2022-03-25T00:00:00"/>
    <d v="2022-03-25T00:00:00"/>
    <d v="1899-12-30T00:00:00"/>
    <s v="N/A"/>
    <x v="154"/>
    <d v="2022-03-25T00:00:00"/>
    <d v="1899-12-30T00:00:00"/>
    <n v="8187"/>
    <m/>
    <m/>
    <m/>
    <e v="#DIV/0!"/>
    <e v="#VALUE!"/>
    <n v="0"/>
  </r>
  <r>
    <s v="RBT00304"/>
    <x v="2"/>
    <n v="8000"/>
    <n v="7477"/>
    <n v="7702"/>
    <n v="7752"/>
    <s v="N/A"/>
    <d v="2022-03-28T00:00:00"/>
    <d v="2022-03-28T00:00:00"/>
    <d v="1899-12-30T00:00:00"/>
    <s v="N/A"/>
    <x v="155"/>
    <d v="2022-03-28T00:00:00"/>
    <d v="1899-12-30T00:00:00"/>
    <n v="7667"/>
    <m/>
    <m/>
    <m/>
    <e v="#DIV/0!"/>
    <e v="#VALUE!"/>
    <n v="0"/>
  </r>
  <r>
    <s v="RBT00302"/>
    <x v="0"/>
    <n v="250"/>
    <n v="8492"/>
    <n v="8717"/>
    <n v="8767"/>
    <s v="N/A"/>
    <d v="2022-03-31T00:00:00"/>
    <d v="2022-03-31T00:00:00"/>
    <d v="1899-12-30T00:00:00"/>
    <s v="N/A"/>
    <x v="156"/>
    <d v="2022-03-31T00:00:00"/>
    <d v="1899-12-30T00:00:00"/>
    <n v="8761"/>
    <m/>
    <m/>
    <m/>
    <e v="#DIV/0!"/>
    <e v="#VALUE!"/>
    <n v="1"/>
  </r>
  <r>
    <s v="RBT00312"/>
    <x v="4"/>
    <n v="250"/>
    <n v="8049"/>
    <n v="8274"/>
    <n v="8324"/>
    <s v="N/A"/>
    <d v="2022-04-04T00:00:00"/>
    <d v="2022-04-04T00:00:00"/>
    <d v="1899-12-30T00:00:00"/>
    <s v="N/A"/>
    <x v="157"/>
    <d v="2022-04-04T00:00:00"/>
    <d v="1899-12-30T00:00:00"/>
    <n v="8427"/>
    <m/>
    <m/>
    <m/>
    <e v="#DIV/0!"/>
    <e v="#VALUE!"/>
    <n v="0"/>
  </r>
  <r>
    <s v="RBT00315"/>
    <x v="3"/>
    <n v="250"/>
    <n v="7945"/>
    <n v="8170"/>
    <n v="8220"/>
    <s v="N/A"/>
    <d v="2022-04-04T00:00:00"/>
    <d v="2022-04-04T00:00:00"/>
    <d v="1899-12-30T00:00:00"/>
    <s v="N/A"/>
    <x v="157"/>
    <d v="2022-04-04T00:00:00"/>
    <d v="1899-12-30T00:00:00"/>
    <n v="8193"/>
    <m/>
    <m/>
    <m/>
    <e v="#DIV/0!"/>
    <e v="#VALUE!"/>
    <n v="1"/>
  </r>
  <r>
    <s v="RBT00303"/>
    <x v="1"/>
    <n v="250"/>
    <n v="8187"/>
    <n v="8412"/>
    <n v="8462"/>
    <s v="N/A"/>
    <d v="2022-04-06T00:00:00"/>
    <d v="2022-04-06T00:00:00"/>
    <d v="1899-12-30T00:00:00"/>
    <s v="N/A"/>
    <x v="158"/>
    <d v="2022-04-06T00:00:00"/>
    <d v="1899-12-30T00:00:00"/>
    <n v="8365"/>
    <m/>
    <m/>
    <m/>
    <e v="#DIV/0!"/>
    <e v="#VALUE!"/>
    <n v="0"/>
  </r>
  <r>
    <s v="RBT00302"/>
    <x v="0"/>
    <n v="1000"/>
    <n v="8761"/>
    <n v="8986"/>
    <n v="9036"/>
    <s v="N/A"/>
    <d v="2022-04-12T00:00:00"/>
    <d v="2022-04-12T00:00:00"/>
    <d v="1899-12-30T00:00:00"/>
    <s v="N/A"/>
    <x v="159"/>
    <d v="2022-04-12T00:00:00"/>
    <d v="1899-12-30T00:00:00"/>
    <n v="8967"/>
    <m/>
    <m/>
    <m/>
    <e v="#DIV/0!"/>
    <e v="#VALUE!"/>
    <n v="0"/>
  </r>
  <r>
    <s v="RBT00312"/>
    <x v="4"/>
    <n v="500"/>
    <n v="8427"/>
    <n v="8652"/>
    <n v="8702"/>
    <s v="N/A"/>
    <d v="2022-04-14T00:00:00"/>
    <d v="2022-04-14T00:00:00"/>
    <d v="1899-12-30T00:00:00"/>
    <s v="N/A"/>
    <x v="160"/>
    <d v="2022-04-14T00:00:00"/>
    <d v="1899-12-30T00:00:00"/>
    <n v="8585"/>
    <m/>
    <m/>
    <m/>
    <e v="#DIV/0!"/>
    <e v="#VALUE!"/>
    <n v="0"/>
  </r>
  <r>
    <s v="RBT00303"/>
    <x v="1"/>
    <n v="1000"/>
    <n v="8365"/>
    <n v="8590"/>
    <n v="8640"/>
    <s v="N/A"/>
    <d v="2022-04-21T00:00:00"/>
    <d v="2022-04-21T00:00:00"/>
    <d v="1899-12-30T00:00:00"/>
    <s v="N/A"/>
    <x v="161"/>
    <d v="2022-04-21T00:00:00"/>
    <d v="1899-12-30T00:00:00"/>
    <n v="8586"/>
    <m/>
    <m/>
    <m/>
    <e v="#DIV/0!"/>
    <e v="#VALUE!"/>
    <n v="0"/>
  </r>
  <r>
    <s v="RBT00315"/>
    <x v="3"/>
    <n v="500"/>
    <n v="8193"/>
    <n v="8418"/>
    <n v="8468"/>
    <s v="N/A"/>
    <d v="2022-04-22T00:00:00"/>
    <d v="2022-04-22T00:00:00"/>
    <d v="1899-12-30T00:00:00"/>
    <s v="N/A"/>
    <x v="162"/>
    <d v="2022-04-22T00:00:00"/>
    <d v="1899-12-30T00:00:00"/>
    <n v="8481"/>
    <m/>
    <m/>
    <m/>
    <e v="#DIV/0!"/>
    <e v="#VALUE!"/>
    <n v="0"/>
  </r>
  <r>
    <s v="RBT00304"/>
    <x v="2"/>
    <n v="250"/>
    <n v="7667"/>
    <n v="7892"/>
    <n v="7942"/>
    <s v="N/A"/>
    <d v="2022-04-25T00:00:00"/>
    <d v="2022-04-25T00:00:00"/>
    <d v="1899-12-30T00:00:00"/>
    <s v="N/A"/>
    <x v="163"/>
    <d v="2022-04-25T00:00:00"/>
    <d v="1899-12-30T00:00:00"/>
    <n v="7987"/>
    <m/>
    <m/>
    <m/>
    <e v="#DIV/0!"/>
    <e v="#VALUE!"/>
    <n v="0"/>
  </r>
  <r>
    <s v="RBT00312"/>
    <x v="4"/>
    <n v="250"/>
    <n v="8585"/>
    <n v="8810"/>
    <n v="8860"/>
    <s v="N/A"/>
    <d v="2022-04-27T00:00:00"/>
    <d v="2022-04-27T00:00:00"/>
    <d v="1899-12-30T00:00:00"/>
    <s v="N/A"/>
    <x v="164"/>
    <d v="2022-04-27T00:00:00"/>
    <d v="1899-12-30T00:00:00"/>
    <n v="8794"/>
    <m/>
    <m/>
    <m/>
    <e v="#DIV/0!"/>
    <e v="#VALUE!"/>
    <n v="0"/>
  </r>
  <r>
    <s v="RBT00302"/>
    <x v="0"/>
    <n v="250"/>
    <n v="8967"/>
    <n v="9192"/>
    <n v="9242"/>
    <s v="N/A"/>
    <d v="2022-04-29T00:00:00"/>
    <d v="2022-04-29T00:00:00"/>
    <d v="1899-12-30T00:00:00"/>
    <s v="N/A"/>
    <x v="165"/>
    <d v="2022-04-29T00:00:00"/>
    <d v="1899-12-30T00:00:00"/>
    <n v="9230"/>
    <m/>
    <m/>
    <m/>
    <e v="#DIV/0!"/>
    <e v="#VALUE!"/>
    <n v="1"/>
  </r>
  <r>
    <s v="RBT00303"/>
    <x v="1"/>
    <n v="250"/>
    <n v="8586"/>
    <n v="8811"/>
    <n v="8861"/>
    <s v="N/A"/>
    <d v="2022-05-06T00:00:00"/>
    <d v="2022-05-06T00:00:00"/>
    <d v="1899-12-30T00:00:00"/>
    <s v="N/A"/>
    <x v="166"/>
    <d v="2022-05-06T00:00:00"/>
    <d v="1899-12-30T00:00:00"/>
    <n v="8847"/>
    <m/>
    <m/>
    <m/>
    <e v="#DIV/0!"/>
    <e v="#VALUE!"/>
    <n v="1"/>
  </r>
  <r>
    <s v="RBT00304"/>
    <x v="2"/>
    <n v="500"/>
    <n v="7987"/>
    <n v="8212"/>
    <n v="8262"/>
    <s v="N/A"/>
    <d v="2022-05-08T00:00:00"/>
    <d v="2022-05-08T00:00:00"/>
    <d v="1899-12-30T00:00:00"/>
    <s v="N/A"/>
    <x v="167"/>
    <d v="2022-05-08T00:00:00"/>
    <d v="1899-12-30T00:00:00"/>
    <n v="8123"/>
    <m/>
    <m/>
    <m/>
    <e v="#DIV/0!"/>
    <e v="#VALUE!"/>
    <n v="0"/>
  </r>
  <r>
    <s v="RBT00315"/>
    <x v="3"/>
    <n v="250"/>
    <n v="8481"/>
    <n v="8706"/>
    <n v="8756"/>
    <s v="N/A"/>
    <d v="2022-05-08T00:00:00"/>
    <d v="2022-05-08T00:00:00"/>
    <d v="1899-12-30T00:00:00"/>
    <s v="N/A"/>
    <x v="167"/>
    <d v="2022-05-08T00:00:00"/>
    <d v="1899-12-30T00:00:00"/>
    <n v="8757"/>
    <m/>
    <m/>
    <m/>
    <e v="#DIV/0!"/>
    <e v="#VALUE!"/>
    <n v="0"/>
  </r>
  <r>
    <s v="RBT00312"/>
    <x v="4"/>
    <n v="1000"/>
    <n v="8794"/>
    <n v="9019"/>
    <n v="9069"/>
    <s v="N/A"/>
    <d v="2022-05-14T00:00:00"/>
    <d v="2022-05-14T00:00:00"/>
    <d v="1899-12-30T00:00:00"/>
    <s v="N/A"/>
    <x v="168"/>
    <d v="2022-05-14T00:00:00"/>
    <d v="1899-12-30T00:00:00"/>
    <n v="9061"/>
    <m/>
    <m/>
    <m/>
    <e v="#DIV/0!"/>
    <e v="#VALUE!"/>
    <n v="1"/>
  </r>
  <r>
    <s v="RBT00302"/>
    <x v="0"/>
    <n v="500"/>
    <n v="9230"/>
    <n v="9455"/>
    <n v="9505"/>
    <s v="N/A"/>
    <d v="2022-05-15T00:00:00"/>
    <d v="2022-05-15T00:00:00"/>
    <d v="1899-12-30T00:00:00"/>
    <s v="N/A"/>
    <x v="169"/>
    <d v="2022-05-15T00:00:00"/>
    <d v="1899-12-30T00:00:00"/>
    <n v="9461"/>
    <m/>
    <m/>
    <m/>
    <e v="#DIV/0!"/>
    <e v="#VALUE!"/>
    <n v="1"/>
  </r>
  <r>
    <s v="RBT00315"/>
    <x v="3"/>
    <n v="1000"/>
    <n v="8757"/>
    <n v="8982"/>
    <n v="9032"/>
    <s v="N/A"/>
    <d v="2022-05-19T00:00:00"/>
    <d v="2022-05-19T00:00:00"/>
    <d v="1899-12-30T00:00:00"/>
    <s v="N/A"/>
    <x v="170"/>
    <d v="2022-05-19T00:00:00"/>
    <d v="1899-12-30T00:00:00"/>
    <n v="8944"/>
    <m/>
    <m/>
    <m/>
    <e v="#DIV/0!"/>
    <e v="#VALUE!"/>
    <n v="0"/>
  </r>
  <r>
    <s v="RBT00303"/>
    <x v="1"/>
    <n v="500"/>
    <n v="8847"/>
    <n v="9072"/>
    <n v="9122"/>
    <s v="N/A"/>
    <d v="2022-05-23T00:00:00"/>
    <d v="2022-05-23T00:00:00"/>
    <d v="1899-12-30T00:00:00"/>
    <s v="N/A"/>
    <x v="171"/>
    <d v="2022-05-23T00:00:00"/>
    <d v="1899-12-30T00:00:00"/>
    <n v="9137"/>
    <m/>
    <m/>
    <m/>
    <e v="#DIV/0!"/>
    <e v="#VALUE!"/>
    <n v="0"/>
  </r>
  <r>
    <s v="RBT00302"/>
    <x v="0"/>
    <n v="250"/>
    <n v="9461"/>
    <n v="9686"/>
    <n v="9736"/>
    <s v="N/A"/>
    <d v="2022-05-24T00:00:00"/>
    <d v="2022-05-24T00:00:00"/>
    <d v="1899-12-30T00:00:00"/>
    <s v="N/A"/>
    <x v="172"/>
    <d v="2022-05-24T00:00:00"/>
    <d v="1899-12-30T00:00:00"/>
    <n v="9638"/>
    <m/>
    <m/>
    <m/>
    <e v="#DIV/0!"/>
    <e v="#VALUE!"/>
    <n v="0"/>
  </r>
  <r>
    <s v="RBT00312"/>
    <x v="4"/>
    <n v="250"/>
    <n v="9061"/>
    <n v="9286"/>
    <n v="9336"/>
    <s v="N/A"/>
    <d v="2022-05-26T00:00:00"/>
    <d v="2022-05-26T00:00:00"/>
    <d v="1899-12-30T00:00:00"/>
    <s v="N/A"/>
    <x v="173"/>
    <d v="2022-05-26T00:00:00"/>
    <d v="1899-12-30T00:00:00"/>
    <n v="9313"/>
    <m/>
    <m/>
    <m/>
    <e v="#DIV/0!"/>
    <e v="#VALUE!"/>
    <n v="1"/>
  </r>
  <r>
    <s v="RBT00315"/>
    <x v="3"/>
    <n v="250"/>
    <n v="8944"/>
    <n v="9169"/>
    <n v="9219"/>
    <s v="N/A"/>
    <d v="2022-06-01T00:00:00"/>
    <d v="2022-06-01T00:00:00"/>
    <d v="1899-12-30T00:00:00"/>
    <s v="N/A"/>
    <x v="174"/>
    <d v="2022-06-01T00:00:00"/>
    <d v="1899-12-30T00:00:00"/>
    <n v="9174"/>
    <m/>
    <m/>
    <m/>
    <e v="#DIV/0!"/>
    <e v="#VALUE!"/>
    <n v="1"/>
  </r>
  <r>
    <s v="RBT00304"/>
    <x v="2"/>
    <n v="250"/>
    <n v="8123"/>
    <n v="8348"/>
    <n v="8398"/>
    <s v="N/A"/>
    <d v="2022-06-05T00:00:00"/>
    <d v="2022-06-05T00:00:00"/>
    <d v="1899-12-30T00:00:00"/>
    <s v="N/A"/>
    <x v="175"/>
    <d v="2022-06-05T00:00:00"/>
    <d v="1899-12-30T00:00:00"/>
    <n v="8504"/>
    <m/>
    <m/>
    <m/>
    <e v="#DIV/0!"/>
    <e v="#VALUE!"/>
    <n v="0"/>
  </r>
  <r>
    <s v="RBT00303"/>
    <x v="1"/>
    <n v="250"/>
    <n v="9137"/>
    <n v="9362"/>
    <n v="9412"/>
    <s v="N/A"/>
    <d v="2022-06-06T00:00:00"/>
    <d v="2022-06-06T00:00:00"/>
    <d v="1899-12-30T00:00:00"/>
    <s v="N/A"/>
    <x v="176"/>
    <d v="2022-06-06T00:00:00"/>
    <d v="1899-12-30T00:00:00"/>
    <n v="9312"/>
    <m/>
    <m/>
    <m/>
    <e v="#DIV/0!"/>
    <e v="#VALUE!"/>
    <n v="0"/>
  </r>
  <r>
    <s v="RBT00312"/>
    <x v="4"/>
    <n v="500"/>
    <n v="9313"/>
    <n v="9538"/>
    <n v="9588"/>
    <s v="N/A"/>
    <d v="2022-06-08T00:00:00"/>
    <d v="2022-06-08T00:00:00"/>
    <d v="1899-12-30T00:00:00"/>
    <s v="N/A"/>
    <x v="177"/>
    <d v="2022-06-08T00:00:00"/>
    <d v="1899-12-30T00:00:00"/>
    <n v="9545"/>
    <m/>
    <m/>
    <m/>
    <e v="#DIV/0!"/>
    <e v="#VALUE!"/>
    <n v="1"/>
  </r>
  <r>
    <s v="RBT00304"/>
    <x v="2"/>
    <n v="1000"/>
    <n v="8504"/>
    <n v="8729"/>
    <n v="8779"/>
    <s v="N/A"/>
    <d v="2022-06-14T00:00:00"/>
    <d v="2022-06-14T00:00:00"/>
    <d v="1899-12-30T00:00:00"/>
    <s v="N/A"/>
    <x v="178"/>
    <d v="2022-06-14T00:00:00"/>
    <d v="1899-12-30T00:00:00"/>
    <n v="8667"/>
    <m/>
    <m/>
    <m/>
    <e v="#DIV/0!"/>
    <e v="#VALUE!"/>
    <n v="0"/>
  </r>
  <r>
    <s v="RBT00315"/>
    <x v="3"/>
    <n v="500"/>
    <n v="9174"/>
    <n v="9399"/>
    <n v="9449"/>
    <s v="N/A"/>
    <d v="2022-06-16T00:00:00"/>
    <d v="2022-06-16T00:00:00"/>
    <d v="1899-12-30T00:00:00"/>
    <s v="N/A"/>
    <x v="179"/>
    <d v="2022-06-16T00:00:00"/>
    <d v="1899-12-30T00:00:00"/>
    <n v="9431"/>
    <m/>
    <m/>
    <m/>
    <e v="#DIV/0!"/>
    <e v="#VALUE!"/>
    <n v="1"/>
  </r>
  <r>
    <s v="RBT00302"/>
    <x v="0"/>
    <n v="2000"/>
    <n v="9638"/>
    <n v="9863"/>
    <n v="9913"/>
    <s v="N/A"/>
    <d v="2022-06-18T00:00:00"/>
    <d v="2022-06-18T00:00:00"/>
    <d v="1899-12-30T00:00:00"/>
    <s v="N/A"/>
    <x v="180"/>
    <d v="2022-06-18T00:00:00"/>
    <d v="1899-12-30T00:00:00"/>
    <n v="10029"/>
    <m/>
    <m/>
    <m/>
    <e v="#DIV/0!"/>
    <e v="#VALUE!"/>
    <n v="0"/>
  </r>
  <r>
    <s v="RBT00312"/>
    <x v="4"/>
    <n v="250"/>
    <n v="9545"/>
    <n v="9770"/>
    <n v="9820"/>
    <s v="N/A"/>
    <d v="2022-06-22T00:00:00"/>
    <d v="2022-06-22T00:00:00"/>
    <d v="1899-12-30T00:00:00"/>
    <s v="N/A"/>
    <x v="181"/>
    <d v="2022-06-22T00:00:00"/>
    <d v="1899-12-30T00:00:00"/>
    <n v="9686"/>
    <m/>
    <m/>
    <m/>
    <e v="#DIV/0!"/>
    <e v="#VALUE!"/>
    <n v="0"/>
  </r>
  <r>
    <s v="RBT00303"/>
    <x v="1"/>
    <n v="2000"/>
    <n v="9312"/>
    <n v="9537"/>
    <n v="9587"/>
    <s v="N/A"/>
    <d v="2022-06-26T00:00:00"/>
    <d v="2022-06-26T00:00:00"/>
    <d v="1899-12-30T00:00:00"/>
    <s v="N/A"/>
    <x v="182"/>
    <d v="2022-06-26T00:00:00"/>
    <d v="1899-12-30T00:00:00"/>
    <n v="9583"/>
    <m/>
    <m/>
    <m/>
    <e v="#DIV/0!"/>
    <e v="#VALUE!"/>
    <n v="1"/>
  </r>
  <r>
    <s v="RBT00302"/>
    <x v="0"/>
    <n v="250"/>
    <n v="10029"/>
    <n v="10254"/>
    <n v="10304"/>
    <s v="N/A"/>
    <d v="2022-06-28T00:00:00"/>
    <d v="2022-06-28T00:00:00"/>
    <d v="1899-12-30T00:00:00"/>
    <s v="N/A"/>
    <x v="183"/>
    <d v="2022-06-28T00:00:00"/>
    <d v="1899-12-30T00:00:00"/>
    <n v="10204"/>
    <m/>
    <m/>
    <m/>
    <e v="#DIV/0!"/>
    <e v="#VALUE!"/>
    <n v="0"/>
  </r>
  <r>
    <s v="RBT00304"/>
    <x v="2"/>
    <n v="250"/>
    <n v="8667"/>
    <n v="8892"/>
    <n v="8942"/>
    <s v="N/A"/>
    <d v="2022-07-02T00:00:00"/>
    <d v="2022-07-02T00:00:00"/>
    <d v="1899-12-30T00:00:00"/>
    <s v="N/A"/>
    <x v="184"/>
    <d v="2022-07-02T00:00:00"/>
    <d v="1899-12-30T00:00:00"/>
    <n v="9010"/>
    <m/>
    <m/>
    <m/>
    <e v="#DIV/0!"/>
    <e v="#VALUE!"/>
    <n v="0"/>
  </r>
  <r>
    <s v="RBT00303"/>
    <x v="1"/>
    <n v="250"/>
    <n v="9583"/>
    <n v="9808"/>
    <n v="9858"/>
    <s v="N/A"/>
    <d v="2022-07-08T00:00:00"/>
    <d v="2022-07-08T00:00:00"/>
    <d v="1899-12-30T00:00:00"/>
    <s v="N/A"/>
    <x v="185"/>
    <d v="2022-07-08T00:00:00"/>
    <d v="1899-12-30T00:00:00"/>
    <n v="9800"/>
    <m/>
    <m/>
    <m/>
    <e v="#DIV/0!"/>
    <e v="#VALUE!"/>
    <n v="0"/>
  </r>
  <r>
    <s v="RBT00312"/>
    <x v="4"/>
    <n v="2000"/>
    <n v="9686"/>
    <n v="9911"/>
    <n v="9961"/>
    <s v="N/A"/>
    <d v="2022-07-09T00:00:00"/>
    <d v="2022-07-09T00:00:00"/>
    <d v="1899-12-30T00:00:00"/>
    <s v="N/A"/>
    <x v="186"/>
    <d v="2022-07-09T00:00:00"/>
    <d v="1899-12-30T00:00:00"/>
    <n v="9996"/>
    <m/>
    <m/>
    <m/>
    <e v="#DIV/0!"/>
    <e v="#VALUE!"/>
    <n v="0"/>
  </r>
  <r>
    <s v="RBT00304"/>
    <x v="2"/>
    <n v="500"/>
    <n v="9010"/>
    <n v="9235"/>
    <n v="9285"/>
    <s v="N/A"/>
    <d v="2022-07-11T00:00:00"/>
    <d v="2022-07-11T00:00:00"/>
    <d v="1899-12-30T00:00:00"/>
    <s v="N/A"/>
    <x v="187"/>
    <d v="2022-07-11T00:00:00"/>
    <d v="1899-12-30T00:00:00"/>
    <n v="9164"/>
    <m/>
    <m/>
    <m/>
    <e v="#DIV/0!"/>
    <e v="#VALUE!"/>
    <n v="0"/>
  </r>
  <r>
    <s v="RBT00315"/>
    <x v="3"/>
    <n v="250"/>
    <n v="9431"/>
    <n v="9656"/>
    <n v="9706"/>
    <s v="N/A"/>
    <d v="2022-07-15T00:00:00"/>
    <d v="2022-07-15T00:00:00"/>
    <d v="1899-12-30T00:00:00"/>
    <s v="N/A"/>
    <x v="188"/>
    <d v="2022-07-15T00:00:00"/>
    <d v="1899-12-30T00:00:00"/>
    <n v="9941"/>
    <m/>
    <m/>
    <m/>
    <e v="#DIV/0!"/>
    <e v="#VALUE!"/>
    <n v="0"/>
  </r>
  <r>
    <s v="RBT00302"/>
    <x v="0"/>
    <n v="500"/>
    <n v="10204"/>
    <n v="10429"/>
    <n v="10479"/>
    <s v="N/A"/>
    <d v="2022-07-18T00:00:00"/>
    <d v="2022-07-18T00:00:00"/>
    <d v="1899-12-30T00:00:00"/>
    <s v="N/A"/>
    <x v="189"/>
    <d v="2022-07-18T00:00:00"/>
    <d v="1899-12-30T00:00:00"/>
    <n v="10500"/>
    <m/>
    <m/>
    <m/>
    <e v="#DIV/0!"/>
    <e v="#VALUE!"/>
    <n v="0"/>
  </r>
  <r>
    <s v="RBT00312"/>
    <x v="4"/>
    <n v="250"/>
    <n v="9996"/>
    <n v="10221"/>
    <n v="10271"/>
    <s v="N/A"/>
    <d v="2022-07-25T00:00:00"/>
    <d v="2022-07-25T00:00:00"/>
    <d v="1899-12-30T00:00:00"/>
    <s v="N/A"/>
    <x v="190"/>
    <d v="2022-07-25T00:00:00"/>
    <d v="1899-12-30T00:00:00"/>
    <n v="10258"/>
    <m/>
    <m/>
    <m/>
    <e v="#DIV/0!"/>
    <e v="#VALUE!"/>
    <n v="1"/>
  </r>
  <r>
    <s v="RBT00304"/>
    <x v="2"/>
    <n v="250"/>
    <n v="9164"/>
    <n v="9389"/>
    <n v="9439"/>
    <s v="N/A"/>
    <d v="2022-07-25T00:00:00"/>
    <d v="2022-07-25T00:00:00"/>
    <d v="1899-12-30T00:00:00"/>
    <s v="N/A"/>
    <x v="191"/>
    <d v="2022-08-11T00:00:00"/>
    <d v="1899-12-30T00:00:00"/>
    <n v="9398"/>
    <m/>
    <m/>
    <m/>
    <e v="#DIV/0!"/>
    <e v="#VALUE!"/>
    <n v="1"/>
  </r>
  <r>
    <s v="RBT00303"/>
    <x v="1"/>
    <n v="500"/>
    <n v="9800"/>
    <n v="10025"/>
    <n v="10075"/>
    <s v="N/A"/>
    <d v="2022-07-26T00:00:00"/>
    <d v="2022-07-26T00:00:00"/>
    <d v="1899-12-30T00:00:00"/>
    <s v="N/A"/>
    <x v="192"/>
    <d v="2022-07-26T00:00:00"/>
    <d v="1899-12-30T00:00:00"/>
    <n v="10084"/>
    <m/>
    <m/>
    <m/>
    <e v="#DIV/0!"/>
    <e v="#VALUE!"/>
    <n v="0"/>
  </r>
  <r>
    <s v="RBT00315"/>
    <x v="3"/>
    <n v="2000"/>
    <n v="9941"/>
    <n v="10166"/>
    <n v="10216"/>
    <s v="N/A"/>
    <d v="2022-07-30T00:00:00"/>
    <d v="2022-07-30T00:00:00"/>
    <d v="1899-12-30T00:00:00"/>
    <s v="N/A"/>
    <x v="193"/>
    <d v="2022-07-30T00:00:00"/>
    <d v="1899-12-30T00:00:00"/>
    <n v="10188"/>
    <m/>
    <m/>
    <m/>
    <e v="#DIV/0!"/>
    <e v="#VALUE!"/>
    <n v="1"/>
  </r>
  <r>
    <s v="RBT00312"/>
    <x v="4"/>
    <n v="500"/>
    <n v="10258"/>
    <n v="10483"/>
    <n v="10533"/>
    <s v="N/A"/>
    <d v="2022-08-03T00:00:00"/>
    <d v="2022-08-03T00:00:00"/>
    <d v="1899-12-30T00:00:00"/>
    <s v="N/A"/>
    <x v="194"/>
    <d v="2022-08-03T00:00:00"/>
    <d v="1899-12-30T00:00:00"/>
    <n v="10405"/>
    <m/>
    <m/>
    <m/>
    <e v="#DIV/0!"/>
    <e v="#VALUE!"/>
    <n v="0"/>
  </r>
  <r>
    <s v="RBT00302"/>
    <x v="0"/>
    <n v="250"/>
    <n v="10500"/>
    <n v="10725"/>
    <n v="10775"/>
    <s v="N/A"/>
    <d v="2022-08-04T00:00:00"/>
    <d v="2022-08-04T00:00:00"/>
    <d v="1899-12-30T00:00:00"/>
    <s v="N/A"/>
    <x v="195"/>
    <d v="2022-08-04T00:00:00"/>
    <d v="1899-12-30T00:00:00"/>
    <n v="10782"/>
    <m/>
    <m/>
    <m/>
    <e v="#DIV/0!"/>
    <e v="#VALUE!"/>
    <n v="0"/>
  </r>
  <r>
    <s v="RBT00303"/>
    <x v="1"/>
    <n v="250"/>
    <n v="10084"/>
    <n v="10309"/>
    <n v="10359"/>
    <s v="N/A"/>
    <d v="2022-08-08T00:00:00"/>
    <d v="2022-08-08T00:00:00"/>
    <d v="1899-12-30T00:00:00"/>
    <s v="N/A"/>
    <x v="196"/>
    <d v="2022-08-08T00:00:00"/>
    <d v="1899-12-30T00:00:00"/>
    <n v="10232"/>
    <m/>
    <m/>
    <m/>
    <e v="#DIV/0!"/>
    <e v="#VALUE!"/>
    <n v="0"/>
  </r>
  <r>
    <s v="RBT00304"/>
    <x v="2"/>
    <n v="2000"/>
    <n v="9398"/>
    <n v="9623"/>
    <n v="9673"/>
    <s v="N/A"/>
    <d v="2022-08-11T00:00:00"/>
    <d v="2022-08-11T00:00:00"/>
    <d v="1899-12-30T00:00:00"/>
    <s v="N/A"/>
    <x v="197"/>
    <d v="2022-08-25T00:00:00"/>
    <d v="1899-12-30T00:00:00"/>
    <n v="9707"/>
    <m/>
    <m/>
    <m/>
    <e v="#DIV/0!"/>
    <e v="#VALUE!"/>
    <n v="0"/>
  </r>
  <r>
    <s v="RBT00312"/>
    <x v="4"/>
    <n v="250"/>
    <n v="10405"/>
    <n v="10630"/>
    <n v="10680"/>
    <s v="N/A"/>
    <d v="2022-08-18T00:00:00"/>
    <d v="2022-08-18T00:00:00"/>
    <d v="1899-12-30T00:00:00"/>
    <s v="N/A"/>
    <x v="198"/>
    <d v="2022-08-18T00:00:00"/>
    <d v="1899-12-30T00:00:00"/>
    <n v="10673"/>
    <m/>
    <m/>
    <m/>
    <e v="#DIV/0!"/>
    <e v="#VALUE!"/>
    <n v="1"/>
  </r>
  <r>
    <s v="RBT00302"/>
    <x v="0"/>
    <n v="1000"/>
    <n v="10782"/>
    <n v="11007"/>
    <n v="11057"/>
    <s v="N/A"/>
    <d v="2022-08-19T00:00:00"/>
    <d v="2022-08-19T00:00:00"/>
    <d v="1899-12-30T00:00:00"/>
    <s v="N/A"/>
    <x v="199"/>
    <d v="2022-08-19T00:00:00"/>
    <d v="1899-12-30T00:00:00"/>
    <n v="11003"/>
    <m/>
    <m/>
    <m/>
    <e v="#DIV/0!"/>
    <e v="#VALUE!"/>
    <n v="0"/>
  </r>
  <r>
    <s v="RBT00315"/>
    <x v="3"/>
    <n v="250"/>
    <n v="10188"/>
    <n v="10413"/>
    <n v="10463"/>
    <s v="N/A"/>
    <d v="2022-08-19T00:00:00"/>
    <d v="2022-08-19T00:00:00"/>
    <d v="1899-12-30T00:00:00"/>
    <s v="N/A"/>
    <x v="199"/>
    <d v="2022-08-19T00:00:00"/>
    <d v="1899-12-30T00:00:00"/>
    <n v="10254"/>
    <m/>
    <m/>
    <m/>
    <e v="#DIV/0!"/>
    <e v="#VALUE!"/>
    <n v="0"/>
  </r>
  <r>
    <s v="RBT00304"/>
    <x v="2"/>
    <n v="250"/>
    <n v="9707"/>
    <n v="9932"/>
    <n v="9982"/>
    <s v="N/A"/>
    <d v="2022-08-25T00:00:00"/>
    <d v="2022-08-25T00:00:00"/>
    <d v="1899-12-30T00:00:00"/>
    <s v="N/A"/>
    <x v="200"/>
    <d v="2022-09-09T00:00:00"/>
    <d v="1899-12-30T00:00:00"/>
    <n v="9900"/>
    <m/>
    <m/>
    <m/>
    <e v="#DIV/0!"/>
    <e v="#VALUE!"/>
    <n v="0"/>
  </r>
  <r>
    <s v="RBT00302"/>
    <x v="0"/>
    <n v="250"/>
    <n v="11003"/>
    <n v="11228"/>
    <n v="11278"/>
    <s v="N/A"/>
    <d v="2022-09-02T00:00:00"/>
    <d v="2022-09-02T00:00:00"/>
    <d v="1899-12-30T00:00:00"/>
    <s v="N/A"/>
    <x v="201"/>
    <d v="2022-09-02T00:00:00"/>
    <d v="1899-12-30T00:00:00"/>
    <n v="11248"/>
    <m/>
    <m/>
    <m/>
    <e v="#DIV/0!"/>
    <e v="#VALUE!"/>
    <n v="1"/>
  </r>
  <r>
    <s v="RBT00312"/>
    <x v="4"/>
    <n v="1000"/>
    <n v="10673"/>
    <n v="10898"/>
    <n v="10948"/>
    <s v="N/A"/>
    <d v="2022-09-04T00:00:00"/>
    <d v="2022-09-04T00:00:00"/>
    <d v="1899-12-30T00:00:00"/>
    <s v="N/A"/>
    <x v="202"/>
    <d v="2022-09-04T00:00:00"/>
    <d v="1899-12-30T00:00:00"/>
    <n v="10982"/>
    <m/>
    <m/>
    <m/>
    <e v="#DIV/0!"/>
    <e v="#VALUE!"/>
    <n v="0"/>
  </r>
  <r>
    <s v="RBT00303"/>
    <x v="1"/>
    <n v="1000"/>
    <n v="10232"/>
    <n v="10457"/>
    <n v="10507"/>
    <s v="N/A"/>
    <d v="2022-09-07T00:00:00"/>
    <d v="2022-09-07T00:00:00"/>
    <d v="1899-12-30T00:00:00"/>
    <s v="N/A"/>
    <x v="203"/>
    <d v="2022-09-07T00:00:00"/>
    <d v="1899-12-30T00:00:00"/>
    <n v="10574"/>
    <m/>
    <m/>
    <m/>
    <e v="#DIV/0!"/>
    <e v="#VALUE!"/>
    <n v="0"/>
  </r>
  <r>
    <s v="RBT00303"/>
    <x v="1"/>
    <n v="250"/>
    <n v="10574"/>
    <n v="10799"/>
    <n v="10849"/>
    <s v="N/A"/>
    <d v="2022-09-09T00:00:00"/>
    <d v="2022-09-09T00:00:00"/>
    <d v="1899-12-30T00:00:00"/>
    <s v="N/A"/>
    <x v="200"/>
    <d v="2022-09-09T00:00:00"/>
    <d v="1899-12-30T00:00:00"/>
    <n v="10594"/>
    <m/>
    <m/>
    <m/>
    <e v="#DIV/0!"/>
    <e v="#VALUE!"/>
    <n v="0"/>
  </r>
  <r>
    <s v="RBT00304"/>
    <x v="2"/>
    <n v="500"/>
    <n v="9900"/>
    <n v="10125"/>
    <n v="10175"/>
    <s v="N/A"/>
    <d v="2022-09-09T00:00:00"/>
    <d v="2022-09-09T00:00:00"/>
    <d v="1899-12-30T00:00:00"/>
    <s v="N/A"/>
    <x v="204"/>
    <d v="2022-09-26T00:00:00"/>
    <d v="1899-12-30T00:00:00"/>
    <n v="10151"/>
    <m/>
    <m/>
    <m/>
    <e v="#DIV/0!"/>
    <e v="#VALUE!"/>
    <n v="1"/>
  </r>
  <r>
    <s v="RBT00315"/>
    <x v="3"/>
    <n v="500"/>
    <n v="10254"/>
    <n v="10479"/>
    <n v="10529"/>
    <s v="N/A"/>
    <d v="2022-09-12T00:00:00"/>
    <d v="2022-09-12T00:00:00"/>
    <d v="1899-12-30T00:00:00"/>
    <s v="N/A"/>
    <x v="205"/>
    <d v="2022-09-12T00:00:00"/>
    <d v="1899-12-30T00:00:00"/>
    <n v="10664"/>
    <m/>
    <m/>
    <m/>
    <e v="#DIV/0!"/>
    <e v="#VALUE!"/>
    <n v="0"/>
  </r>
  <r>
    <s v="RBT00302"/>
    <x v="0"/>
    <n v="500"/>
    <n v="11248"/>
    <n v="11473"/>
    <n v="11523"/>
    <s v="N/A"/>
    <d v="2022-09-16T00:00:00"/>
    <d v="2022-09-16T00:00:00"/>
    <d v="1899-12-30T00:00:00"/>
    <s v="N/A"/>
    <x v="206"/>
    <d v="2022-09-16T00:00:00"/>
    <d v="1899-12-30T00:00:00"/>
    <n v="11490"/>
    <m/>
    <m/>
    <m/>
    <e v="#DIV/0!"/>
    <e v="#VALUE!"/>
    <n v="1"/>
  </r>
  <r>
    <s v="RBT00312"/>
    <x v="4"/>
    <n v="250"/>
    <n v="10982"/>
    <n v="11207"/>
    <n v="11257"/>
    <s v="N/A"/>
    <d v="2022-09-17T00:00:00"/>
    <d v="2022-09-17T00:00:00"/>
    <d v="1899-12-30T00:00:00"/>
    <s v="N/A"/>
    <x v="207"/>
    <d v="2022-09-17T00:00:00"/>
    <d v="1899-12-30T00:00:00"/>
    <n v="11195"/>
    <m/>
    <m/>
    <m/>
    <e v="#DIV/0!"/>
    <e v="#VALUE!"/>
    <n v="0"/>
  </r>
  <r>
    <s v="RBT00315"/>
    <x v="3"/>
    <n v="250"/>
    <n v="10664"/>
    <n v="10889"/>
    <n v="10939"/>
    <s v="N/A"/>
    <d v="2022-09-25T00:00:00"/>
    <d v="2022-09-25T00:00:00"/>
    <d v="1899-12-30T00:00:00"/>
    <s v="N/A"/>
    <x v="208"/>
    <d v="2022-09-25T00:00:00"/>
    <d v="1899-12-30T00:00:00"/>
    <n v="10843"/>
    <m/>
    <m/>
    <m/>
    <e v="#DIV/0!"/>
    <e v="#VALUE!"/>
    <n v="0"/>
  </r>
  <r>
    <s v="RBT00304"/>
    <x v="2"/>
    <n v="250"/>
    <n v="10151"/>
    <n v="10376"/>
    <n v="10426"/>
    <s v="N/A"/>
    <d v="2022-09-26T00:00:00"/>
    <d v="2022-09-26T00:00:00"/>
    <d v="1899-12-30T00:00:00"/>
    <s v="N/A"/>
    <x v="209"/>
    <d v="2022-10-11T00:00:00"/>
    <d v="1899-12-30T00:00:00"/>
    <n v="10437"/>
    <m/>
    <m/>
    <m/>
    <e v="#DIV/0!"/>
    <e v="#VALUE!"/>
    <n v="0"/>
  </r>
  <r>
    <s v="RBT00312"/>
    <x v="4"/>
    <n v="500"/>
    <n v="11195"/>
    <n v="11420"/>
    <n v="11470"/>
    <s v="N/A"/>
    <d v="2022-09-27T00:00:00"/>
    <d v="2022-09-27T00:00:00"/>
    <d v="1899-12-30T00:00:00"/>
    <s v="N/A"/>
    <x v="210"/>
    <d v="2022-09-27T00:00:00"/>
    <d v="1899-12-30T00:00:00"/>
    <n v="11376"/>
    <m/>
    <m/>
    <m/>
    <e v="#DIV/0!"/>
    <e v="#VALUE!"/>
    <n v="0"/>
  </r>
  <r>
    <s v="RBT00302"/>
    <x v="0"/>
    <n v="250"/>
    <n v="11490"/>
    <n v="11715"/>
    <n v="11765"/>
    <s v="N/A"/>
    <d v="2022-09-28T00:00:00"/>
    <d v="2022-09-28T00:00:00"/>
    <d v="1899-12-30T00:00:00"/>
    <s v="N/A"/>
    <x v="211"/>
    <d v="2022-09-28T00:00:00"/>
    <d v="1899-12-30T00:00:00"/>
    <n v="11654"/>
    <m/>
    <m/>
    <m/>
    <e v="#DIV/0!"/>
    <e v="#VALUE!"/>
    <n v="0"/>
  </r>
  <r>
    <s v="RBT00315"/>
    <x v="3"/>
    <n v="1000"/>
    <n v="10843"/>
    <n v="11068"/>
    <n v="11118"/>
    <s v="N/A"/>
    <d v="2022-10-04T00:00:00"/>
    <d v="2022-10-04T00:00:00"/>
    <d v="1899-12-30T00:00:00"/>
    <s v="N/A"/>
    <x v="212"/>
    <d v="2022-10-04T00:00:00"/>
    <d v="1899-12-30T00:00:00"/>
    <n v="10983"/>
    <m/>
    <m/>
    <m/>
    <e v="#DIV/0!"/>
    <e v="#VALUE!"/>
    <n v="0"/>
  </r>
  <r>
    <s v="RBT00303"/>
    <x v="1"/>
    <n v="500"/>
    <n v="10594"/>
    <n v="10819"/>
    <n v="10869"/>
    <s v="N/A"/>
    <d v="2022-10-11T00:00:00"/>
    <d v="2022-10-11T00:00:00"/>
    <d v="1899-12-30T00:00:00"/>
    <s v="N/A"/>
    <x v="209"/>
    <d v="2022-10-11T00:00:00"/>
    <d v="1899-12-30T00:00:00"/>
    <n v="10852"/>
    <m/>
    <m/>
    <m/>
    <e v="#DIV/0!"/>
    <e v="#VALUE!"/>
    <n v="1"/>
  </r>
  <r>
    <s v="RBT00304"/>
    <x v="2"/>
    <n v="1000"/>
    <n v="10437"/>
    <n v="10662"/>
    <n v="10712"/>
    <s v="N/A"/>
    <d v="2022-10-11T00:00:00"/>
    <d v="2022-10-11T00:00:00"/>
    <d v="1899-12-30T00:00:00"/>
    <s v="N/A"/>
    <x v="213"/>
    <d v="2022-10-26T00:00:00"/>
    <d v="1899-12-30T00:00:00"/>
    <n v="10695"/>
    <m/>
    <m/>
    <m/>
    <e v="#DIV/0!"/>
    <e v="#VALUE!"/>
    <n v="1"/>
  </r>
  <r>
    <s v="RBT00302"/>
    <x v="0"/>
    <n v="12000"/>
    <n v="11654"/>
    <n v="11879"/>
    <n v="11929"/>
    <s v="N/A"/>
    <d v="2022-10-14T00:00:00"/>
    <d v="2022-10-14T00:00:00"/>
    <d v="1899-12-30T00:00:00"/>
    <s v="N/A"/>
    <x v="214"/>
    <d v="2022-10-14T00:00:00"/>
    <d v="1899-12-30T00:00:00"/>
    <n v="11893"/>
    <m/>
    <m/>
    <m/>
    <e v="#DIV/0!"/>
    <e v="#VALUE!"/>
    <n v="1"/>
  </r>
  <r>
    <s v="RBT00312"/>
    <x v="4"/>
    <n v="250"/>
    <n v="11376"/>
    <n v="11601"/>
    <n v="11651"/>
    <s v="N/A"/>
    <d v="2022-10-21T00:00:00"/>
    <d v="2022-10-21T00:00:00"/>
    <d v="1899-12-30T00:00:00"/>
    <s v="N/A"/>
    <x v="215"/>
    <d v="2022-10-21T00:00:00"/>
    <d v="1899-12-30T00:00:00"/>
    <n v="11776"/>
    <m/>
    <m/>
    <m/>
    <e v="#DIV/0!"/>
    <e v="#VALUE!"/>
    <n v="0"/>
  </r>
  <r>
    <s v="RBT00304"/>
    <x v="2"/>
    <n v="250"/>
    <n v="10695"/>
    <n v="10920"/>
    <n v="10970"/>
    <s v="N/A"/>
    <d v="2022-10-26T00:00:00"/>
    <d v="2022-10-26T00:00:00"/>
    <d v="1899-12-30T00:00:00"/>
    <s v="N/A"/>
    <x v="216"/>
    <d v="2022-11-09T00:00:00"/>
    <d v="1899-12-30T00:00:00"/>
    <n v="10939"/>
    <m/>
    <m/>
    <m/>
    <e v="#DIV/0!"/>
    <e v="#VALUE!"/>
    <n v="1"/>
  </r>
  <r>
    <s v="RBT00312"/>
    <x v="4"/>
    <n v="12000"/>
    <n v="11776"/>
    <n v="12001"/>
    <n v="12051"/>
    <s v="N/A"/>
    <d v="2022-10-27T00:00:00"/>
    <d v="2022-10-27T00:00:00"/>
    <d v="1899-12-30T00:00:00"/>
    <s v="N/A"/>
    <x v="217"/>
    <d v="2022-10-27T00:00:00"/>
    <d v="1899-12-30T00:00:00"/>
    <n v="11821"/>
    <m/>
    <m/>
    <m/>
    <e v="#DIV/0!"/>
    <e v="#VALUE!"/>
    <n v="0"/>
  </r>
  <r>
    <s v="RBT00315"/>
    <x v="3"/>
    <n v="250"/>
    <n v="10983"/>
    <n v="11208"/>
    <n v="11258"/>
    <s v="N/A"/>
    <d v="2022-10-27T00:00:00"/>
    <d v="2022-10-27T00:00:00"/>
    <d v="1899-12-30T00:00:00"/>
    <s v="N/A"/>
    <x v="217"/>
    <d v="2022-10-27T00:00:00"/>
    <d v="1899-12-30T00:00:00"/>
    <n v="11352"/>
    <m/>
    <m/>
    <m/>
    <e v="#DIV/0!"/>
    <e v="#VALUE!"/>
    <n v="0"/>
  </r>
  <r>
    <s v="RBT00302"/>
    <x v="0"/>
    <n v="250"/>
    <n v="11893"/>
    <n v="12118"/>
    <n v="12168"/>
    <s v="N/A"/>
    <d v="2022-11-03T00:00:00"/>
    <d v="2022-11-03T00:00:00"/>
    <d v="1899-12-30T00:00:00"/>
    <s v="N/A"/>
    <x v="218"/>
    <d v="2022-11-03T00:00:00"/>
    <d v="1899-12-30T00:00:00"/>
    <n v="12063"/>
    <m/>
    <m/>
    <m/>
    <e v="#DIV/0!"/>
    <e v="#VALUE!"/>
    <n v="0"/>
  </r>
  <r>
    <s v="RBT00315"/>
    <x v="3"/>
    <n v="500"/>
    <n v="11352"/>
    <n v="11577"/>
    <n v="11627"/>
    <s v="N/A"/>
    <d v="2022-11-04T00:00:00"/>
    <d v="2022-11-04T00:00:00"/>
    <d v="1899-12-30T00:00:00"/>
    <s v="N/A"/>
    <x v="219"/>
    <d v="2022-11-04T00:00:00"/>
    <d v="1899-12-30T00:00:00"/>
    <n v="11497"/>
    <m/>
    <m/>
    <m/>
    <e v="#DIV/0!"/>
    <e v="#VALUE!"/>
    <n v="0"/>
  </r>
  <r>
    <s v="RBT00304"/>
    <x v="2"/>
    <n v="500"/>
    <n v="10939"/>
    <n v="11164"/>
    <n v="11214"/>
    <s v="N/A"/>
    <d v="2022-11-09T00:00:00"/>
    <d v="2022-11-09T00:00:00"/>
    <d v="1899-12-30T00:00:00"/>
    <s v="N/A"/>
    <x v="220"/>
    <d v="2022-11-24T00:00:00"/>
    <d v="1899-12-30T00:00:00"/>
    <n v="11123"/>
    <m/>
    <m/>
    <m/>
    <e v="#DIV/0!"/>
    <e v="#VALUE!"/>
    <n v="0"/>
  </r>
  <r>
    <s v="RBT00303"/>
    <x v="1"/>
    <n v="250"/>
    <n v="10852"/>
    <n v="11077"/>
    <n v="11127"/>
    <s v="N/A"/>
    <d v="2022-11-12T00:00:00"/>
    <d v="2022-11-12T00:00:00"/>
    <d v="1899-12-30T00:00:00"/>
    <s v="N/A"/>
    <x v="221"/>
    <d v="2022-11-12T00:00:00"/>
    <d v="1899-12-30T00:00:00"/>
    <n v="11410"/>
    <m/>
    <m/>
    <m/>
    <e v="#DIV/0!"/>
    <e v="#VALUE!"/>
    <n v="0"/>
  </r>
  <r>
    <s v="RBT00303"/>
    <x v="1"/>
    <n v="12000"/>
    <n v="11410"/>
    <n v="11635"/>
    <n v="11685"/>
    <s v="N/A"/>
    <d v="2022-11-15T00:00:00"/>
    <d v="2022-11-15T00:00:00"/>
    <d v="1899-12-30T00:00:00"/>
    <s v="N/A"/>
    <x v="222"/>
    <d v="2022-11-15T00:00:00"/>
    <d v="1899-12-30T00:00:00"/>
    <n v="11437"/>
    <m/>
    <m/>
    <m/>
    <e v="#DIV/0!"/>
    <e v="#VALUE!"/>
    <n v="0"/>
  </r>
  <r>
    <s v="RBT00315"/>
    <x v="3"/>
    <n v="250"/>
    <n v="11497"/>
    <n v="11722"/>
    <n v="11772"/>
    <s v="N/A"/>
    <d v="2022-11-21T00:00:00"/>
    <d v="2022-11-21T00:00:00"/>
    <d v="1899-12-30T00:00:00"/>
    <s v="N/A"/>
    <x v="223"/>
    <d v="2022-11-21T00:00:00"/>
    <d v="1899-12-30T00:00:00"/>
    <n v="11780"/>
    <m/>
    <m/>
    <m/>
    <e v="#DIV/0!"/>
    <e v="#VALUE!"/>
    <n v="0"/>
  </r>
  <r>
    <s v="RBT00304"/>
    <x v="2"/>
    <n v="250"/>
    <n v="11123"/>
    <n v="11348"/>
    <n v="11398"/>
    <s v="N/A"/>
    <d v="2022-11-24T00:00:00"/>
    <d v="2022-11-24T00:00:00"/>
    <d v="1899-12-30T00:00:00"/>
    <s v="N/A"/>
    <x v="224"/>
    <d v="2022-12-13T00:00:00"/>
    <d v="1899-12-30T00:00:00"/>
    <n v="11339"/>
    <m/>
    <m/>
    <m/>
    <e v="#DIV/0!"/>
    <e v="#VALUE!"/>
    <n v="0"/>
  </r>
  <r>
    <s v="RBT00303"/>
    <x v="1"/>
    <n v="250"/>
    <n v="11437"/>
    <n v="11662"/>
    <n v="11712"/>
    <s v="N/A"/>
    <d v="2022-11-27T00:00:00"/>
    <d v="2022-11-27T00:00:00"/>
    <d v="1899-12-30T00:00:00"/>
    <s v="N/A"/>
    <x v="225"/>
    <d v="2022-11-27T00:00:00"/>
    <d v="1899-12-30T00:00:00"/>
    <n v="11640"/>
    <m/>
    <m/>
    <m/>
    <e v="#DIV/0!"/>
    <e v="#VALUE!"/>
    <n v="0"/>
  </r>
  <r>
    <s v="RBT00303"/>
    <x v="1"/>
    <n v="500"/>
    <n v="11640"/>
    <n v="11865"/>
    <n v="11915"/>
    <s v="N/A"/>
    <d v="2022-12-12T00:00:00"/>
    <d v="2022-12-12T00:00:00"/>
    <d v="1899-12-30T00:00:00"/>
    <s v="N/A"/>
    <x v="226"/>
    <d v="2022-12-12T00:00:00"/>
    <d v="1899-12-30T00:00:00"/>
    <n v="11861"/>
    <m/>
    <m/>
    <m/>
    <e v="#DIV/0!"/>
    <e v="#VALUE!"/>
    <n v="0"/>
  </r>
  <r>
    <s v="RBT00315"/>
    <x v="3"/>
    <n v="12000"/>
    <n v="11780"/>
    <n v="12005"/>
    <n v="12055"/>
    <s v="N/A"/>
    <d v="2022-12-12T00:00:00"/>
    <d v="2022-12-12T00:00:00"/>
    <d v="1899-12-30T00:00:00"/>
    <s v="N/A"/>
    <x v="226"/>
    <d v="2022-12-12T00:00:00"/>
    <d v="1899-12-30T00:00:00"/>
    <n v="12087"/>
    <m/>
    <m/>
    <m/>
    <e v="#DIV/0!"/>
    <e v="#VALUE!"/>
    <n v="0"/>
  </r>
  <r>
    <s v="RBT00304"/>
    <x v="2"/>
    <n v="12000"/>
    <n v="11339"/>
    <n v="11564"/>
    <n v="11614"/>
    <s v="N/A"/>
    <d v="2022-12-13T00:00:00"/>
    <d v="2022-12-13T00:00:00"/>
    <d v="1899-12-30T00:00:00"/>
    <s v="N/A"/>
    <x v="227"/>
    <d v="2022-12-26T00:00:00"/>
    <d v="1899-12-30T00:00:00"/>
    <n v="11591"/>
    <m/>
    <m/>
    <m/>
    <e v="#DIV/0!"/>
    <e v="#VALUE!"/>
    <n v="1"/>
  </r>
  <r>
    <s v="RBT00312"/>
    <x v="4"/>
    <n v="250"/>
    <n v="11821"/>
    <n v="12046"/>
    <n v="12096"/>
    <s v="N/A"/>
    <d v="2022-12-20T00:00:00"/>
    <d v="2022-12-20T00:00:00"/>
    <d v="1899-12-30T00:00:00"/>
    <s v="N/A"/>
    <x v="228"/>
    <d v="2022-12-20T00:00:00"/>
    <d v="1899-12-30T00:00:00"/>
    <n v="12422"/>
    <m/>
    <m/>
    <m/>
    <e v="#DIV/0!"/>
    <e v="#VALUE!"/>
    <n v="0"/>
  </r>
  <r>
    <s v="RBT00303"/>
    <x v="1"/>
    <n v="250"/>
    <n v="11861"/>
    <n v="12086"/>
    <n v="12136"/>
    <s v="N/A"/>
    <d v="2022-12-26T00:00:00"/>
    <d v="2022-12-26T00:00:00"/>
    <d v="1899-12-30T00:00:00"/>
    <s v="N/A"/>
    <x v="227"/>
    <d v="2022-12-26T00:00:00"/>
    <d v="1899-12-30T00:00:00"/>
    <n v="12071"/>
    <m/>
    <m/>
    <m/>
    <e v="#DIV/0!"/>
    <e v="#VALUE!"/>
    <n v="0"/>
  </r>
  <r>
    <s v="RBT00304"/>
    <x v="2"/>
    <n v="250"/>
    <n v="11591"/>
    <n v="11816"/>
    <n v="11866"/>
    <s v="N/A"/>
    <d v="2022-12-26T00:00:00"/>
    <d v="2022-12-26T00:00:00"/>
    <d v="1899-12-30T00:00:00"/>
    <s v="N/A"/>
    <x v="229"/>
    <d v="2023-01-13T00:00:00"/>
    <d v="1899-12-30T00:00:00"/>
    <n v="11738"/>
    <m/>
    <m/>
    <m/>
    <e v="#DIV/0!"/>
    <e v="#VALUE!"/>
    <n v="0"/>
  </r>
  <r>
    <s v="RBT00312"/>
    <x v="4"/>
    <n v="500"/>
    <n v="12422"/>
    <n v="12647"/>
    <n v="12697"/>
    <s v="N/A"/>
    <d v="2022-12-27T00:00:00"/>
    <d v="2022-12-27T00:00:00"/>
    <d v="1899-12-30T00:00:00"/>
    <s v="N/A"/>
    <x v="230"/>
    <d v="2022-12-27T00:00:00"/>
    <d v="1899-12-30T00:00:00"/>
    <n v="12520"/>
    <m/>
    <m/>
    <m/>
    <e v="#DIV/0!"/>
    <e v="#VALUE!"/>
    <n v="0"/>
  </r>
  <r>
    <s v="RBT00315"/>
    <x v="3"/>
    <n v="250"/>
    <n v="12087"/>
    <n v="12312"/>
    <n v="12362"/>
    <s v="N/A"/>
    <d v="2023-01-01T00:00:00"/>
    <d v="2023-01-01T00:00:00"/>
    <d v="1899-12-30T00:00:00"/>
    <s v="N/A"/>
    <x v="231"/>
    <d v="2023-01-01T00:00:00"/>
    <d v="1899-12-30T00:00:00"/>
    <n v="12365"/>
    <m/>
    <m/>
    <m/>
    <e v="#DIV/0!"/>
    <e v="#VALUE!"/>
    <n v="0"/>
  </r>
  <r>
    <s v="RBT00315"/>
    <x v="3"/>
    <n v="500"/>
    <n v="12365"/>
    <n v="12590"/>
    <n v="12640"/>
    <s v="N/A"/>
    <d v="2023-01-02T00:00:00"/>
    <d v="2023-01-02T00:00:00"/>
    <d v="1899-12-30T00:00:00"/>
    <s v="N/A"/>
    <x v="232"/>
    <d v="2023-01-02T00:00:00"/>
    <d v="1899-12-30T00:00:00"/>
    <n v="12367"/>
    <m/>
    <m/>
    <m/>
    <e v="#DIV/0!"/>
    <e v="#VALUE!"/>
    <n v="0"/>
  </r>
  <r>
    <s v="RBT00312"/>
    <x v="4"/>
    <n v="250"/>
    <n v="12520"/>
    <n v="12745"/>
    <n v="12795"/>
    <s v="N/A"/>
    <d v="2023-01-11T00:00:00"/>
    <d v="2023-01-11T00:00:00"/>
    <d v="1899-12-30T00:00:00"/>
    <s v="N/A"/>
    <x v="233"/>
    <d v="2023-01-11T00:00:00"/>
    <d v="1899-12-30T00:00:00"/>
    <n v="12656"/>
    <m/>
    <m/>
    <m/>
    <e v="#DIV/0!"/>
    <e v="#VALUE!"/>
    <n v="0"/>
  </r>
  <r>
    <s v="RBT00303"/>
    <x v="1"/>
    <n v="1000"/>
    <n v="12071"/>
    <n v="12296"/>
    <n v="12346"/>
    <s v="N/A"/>
    <d v="2023-01-12T00:00:00"/>
    <d v="2023-01-12T00:00:00"/>
    <d v="1899-12-30T00:00:00"/>
    <s v="N/A"/>
    <x v="234"/>
    <d v="2023-01-12T00:00:00"/>
    <d v="1899-12-30T00:00:00"/>
    <n v="12307"/>
    <m/>
    <m/>
    <m/>
    <e v="#DIV/0!"/>
    <e v="#VALUE!"/>
    <n v="1"/>
  </r>
  <r>
    <s v="RBT00304"/>
    <x v="2"/>
    <n v="500"/>
    <n v="11738"/>
    <n v="11963"/>
    <n v="12013"/>
    <s v="N/A"/>
    <d v="2023-01-13T00:00:00"/>
    <d v="2023-01-13T00:00:00"/>
    <d v="1899-12-30T00:00:00"/>
    <s v="N/A"/>
    <x v="235"/>
    <d v="2023-01-28T00:00:00"/>
    <d v="1899-12-30T00:00:00"/>
    <n v="12021"/>
    <m/>
    <m/>
    <m/>
    <e v="#DIV/0!"/>
    <e v="#VALUE!"/>
    <n v="0"/>
  </r>
  <r>
    <s v="RBT00303"/>
    <x v="1"/>
    <n v="250"/>
    <n v="12307"/>
    <n v="12532"/>
    <n v="12582"/>
    <s v="N/A"/>
    <d v="2023-01-26T00:00:00"/>
    <d v="2023-01-26T00:00:00"/>
    <d v="1899-12-30T00:00:00"/>
    <s v="N/A"/>
    <x v="236"/>
    <d v="2023-01-26T00:00:00"/>
    <d v="1899-12-30T00:00:00"/>
    <n v="12384"/>
    <m/>
    <m/>
    <m/>
    <e v="#DIV/0!"/>
    <e v="#VALUE!"/>
    <n v="0"/>
  </r>
  <r>
    <s v="RBT00304"/>
    <x v="2"/>
    <n v="250"/>
    <n v="12021"/>
    <n v="12246"/>
    <n v="12296"/>
    <s v="N/A"/>
    <d v="2023-01-28T00:00:00"/>
    <d v="2023-01-28T00:00:00"/>
    <d v="1899-12-30T00:00:00"/>
    <s v="N/A"/>
    <x v="237"/>
    <d v="2023-02-16T00:00:00"/>
    <d v="1899-12-30T00:00:00"/>
    <n v="12204"/>
    <m/>
    <m/>
    <m/>
    <e v="#DIV/0!"/>
    <e v="#VALUE!"/>
    <n v="0"/>
  </r>
  <r>
    <s v="RBT00315"/>
    <x v="3"/>
    <n v="250"/>
    <n v="12367"/>
    <n v="12592"/>
    <n v="12642"/>
    <s v="N/A"/>
    <d v="2023-01-29T00:00:00"/>
    <d v="2023-01-29T00:00:00"/>
    <d v="1899-12-30T00:00:00"/>
    <s v="N/A"/>
    <x v="238"/>
    <d v="2023-01-29T00:00:00"/>
    <d v="1899-12-30T00:00:00"/>
    <n v="12757"/>
    <m/>
    <m/>
    <m/>
    <e v="#DIV/0!"/>
    <e v="#VALUE!"/>
    <n v="0"/>
  </r>
  <r>
    <s v="RBT00302"/>
    <x v="0"/>
    <n v="500"/>
    <n v="12063"/>
    <n v="12288"/>
    <n v="12338"/>
    <s v="N/A"/>
    <d v="2023-02-09T00:00:00"/>
    <d v="2023-02-09T00:00:00"/>
    <d v="1899-12-30T00:00:00"/>
    <s v="N/A"/>
    <x v="239"/>
    <d v="2023-02-09T00:00:00"/>
    <d v="1899-12-30T00:00:00"/>
    <n v="12646"/>
    <m/>
    <m/>
    <m/>
    <e v="#DIV/0!"/>
    <e v="#VALUE!"/>
    <n v="0"/>
  </r>
  <r>
    <s v="RBT00312"/>
    <x v="4"/>
    <n v="1000"/>
    <n v="12656"/>
    <n v="12881"/>
    <n v="12931"/>
    <s v="N/A"/>
    <d v="2023-02-09T00:00:00"/>
    <d v="2023-02-09T00:00:00"/>
    <d v="1899-12-30T00:00:00"/>
    <s v="N/A"/>
    <x v="239"/>
    <d v="2023-02-09T00:00:00"/>
    <d v="1899-12-30T00:00:00"/>
    <n v="13089"/>
    <m/>
    <m/>
    <m/>
    <e v="#DIV/0!"/>
    <e v="#VALUE!"/>
    <n v="0"/>
  </r>
  <r>
    <s v="RBT00312"/>
    <x v="4"/>
    <n v="250"/>
    <n v="13089"/>
    <n v="13314"/>
    <n v="13364"/>
    <s v="N/A"/>
    <d v="2023-02-11T00:00:00"/>
    <d v="2023-02-11T00:00:00"/>
    <d v="1899-12-30T00:00:00"/>
    <s v="N/A"/>
    <x v="240"/>
    <d v="2023-02-11T00:00:00"/>
    <d v="1899-12-30T00:00:00"/>
    <n v="13120"/>
    <m/>
    <m/>
    <m/>
    <e v="#DIV/0!"/>
    <e v="#VALUE!"/>
    <n v="0"/>
  </r>
  <r>
    <s v="RBT00315"/>
    <x v="3"/>
    <n v="1000"/>
    <n v="12757"/>
    <n v="12982"/>
    <n v="13032"/>
    <s v="N/A"/>
    <d v="2023-02-15T00:00:00"/>
    <d v="2023-02-15T00:00:00"/>
    <d v="1899-12-30T00:00:00"/>
    <s v="N/A"/>
    <x v="241"/>
    <d v="2023-02-15T00:00:00"/>
    <d v="1899-12-30T00:00:00"/>
    <n v="13048"/>
    <m/>
    <m/>
    <m/>
    <e v="#DIV/0!"/>
    <e v="#VALUE!"/>
    <n v="0"/>
  </r>
  <r>
    <s v="RBT00304"/>
    <x v="2"/>
    <n v="1000"/>
    <n v="12204"/>
    <n v="12429"/>
    <n v="12479"/>
    <s v="N/A"/>
    <d v="2023-02-16T00:00:00"/>
    <d v="2023-02-16T00:00:00"/>
    <d v="1899-12-30T00:00:00"/>
    <s v="N/A"/>
    <x v="242"/>
    <d v="2023-03-04T00:00:00"/>
    <d v="1899-12-30T00:00:00"/>
    <n v="12464"/>
    <m/>
    <m/>
    <m/>
    <e v="#DIV/0!"/>
    <e v="#VALUE!"/>
    <n v="1"/>
  </r>
  <r>
    <s v="RBT00302"/>
    <x v="0"/>
    <n v="250"/>
    <n v="12646"/>
    <n v="12871"/>
    <n v="12921"/>
    <s v="N/A"/>
    <d v="2023-02-23T00:00:00"/>
    <d v="2023-02-23T00:00:00"/>
    <d v="1899-12-30T00:00:00"/>
    <s v="N/A"/>
    <x v="243"/>
    <d v="2023-02-23T00:00:00"/>
    <d v="1899-12-30T00:00:00"/>
    <n v="12849"/>
    <m/>
    <m/>
    <m/>
    <e v="#DIV/0!"/>
    <e v="#VALUE!"/>
    <n v="0"/>
  </r>
  <r>
    <s v="RBT00315"/>
    <x v="3"/>
    <n v="250"/>
    <n v="13048"/>
    <n v="13273"/>
    <n v="13323"/>
    <s v="N/A"/>
    <d v="2023-02-28T00:00:00"/>
    <d v="2023-02-28T00:00:00"/>
    <d v="1899-12-30T00:00:00"/>
    <s v="N/A"/>
    <x v="244"/>
    <d v="2023-02-28T00:00:00"/>
    <d v="1899-12-30T00:00:00"/>
    <n v="13217"/>
    <m/>
    <m/>
    <m/>
    <e v="#DIV/0!"/>
    <e v="#VALUE!"/>
    <n v="0"/>
  </r>
  <r>
    <s v="RBT00312"/>
    <x v="4"/>
    <n v="500"/>
    <n v="13120"/>
    <n v="13345"/>
    <n v="13395"/>
    <s v="N/A"/>
    <d v="2023-03-02T00:00:00"/>
    <d v="2023-03-02T00:00:00"/>
    <d v="1899-12-30T00:00:00"/>
    <s v="N/A"/>
    <x v="245"/>
    <d v="2023-03-02T00:00:00"/>
    <d v="1899-12-30T00:00:00"/>
    <n v="13369"/>
    <m/>
    <m/>
    <m/>
    <e v="#DIV/0!"/>
    <e v="#VALUE!"/>
    <n v="1"/>
  </r>
  <r>
    <s v="RBT00304"/>
    <x v="2"/>
    <n v="250"/>
    <n v="12464"/>
    <n v="12689"/>
    <n v="12739"/>
    <s v="N/A"/>
    <d v="2023-03-04T00:00:00"/>
    <d v="2023-03-04T00:00:00"/>
    <d v="1899-12-30T00:00:00"/>
    <s v="N/A"/>
    <x v="246"/>
    <d v="2023-03-26T00:00:00"/>
    <d v="1899-12-30T00:00:00"/>
    <n v="12677"/>
    <m/>
    <m/>
    <m/>
    <e v="#DIV/0!"/>
    <e v="#VALUE!"/>
    <n v="0"/>
  </r>
  <r>
    <s v="RBT00302"/>
    <x v="0"/>
    <n v="1000"/>
    <n v="12849"/>
    <n v="13074"/>
    <n v="13124"/>
    <s v="N/A"/>
    <d v="2023-03-07T00:00:00"/>
    <d v="2023-03-07T00:00:00"/>
    <d v="1899-12-30T00:00:00"/>
    <s v="N/A"/>
    <x v="247"/>
    <d v="2023-03-07T00:00:00"/>
    <d v="1899-12-30T00:00:00"/>
    <n v="13014"/>
    <m/>
    <m/>
    <m/>
    <e v="#DIV/0!"/>
    <e v="#VALUE!"/>
    <n v="0"/>
  </r>
  <r>
    <s v="RBT00303"/>
    <x v="1"/>
    <n v="500"/>
    <n v="12384"/>
    <n v="12609"/>
    <n v="12659"/>
    <s v="N/A"/>
    <d v="2023-03-11T00:00:00"/>
    <d v="2023-03-11T00:00:00"/>
    <d v="1899-12-30T00:00:00"/>
    <s v="N/A"/>
    <x v="248"/>
    <d v="2023-03-11T00:00:00"/>
    <d v="1899-12-30T00:00:00"/>
    <n v="12723"/>
    <m/>
    <m/>
    <m/>
    <e v="#DIV/0!"/>
    <e v="#VALUE!"/>
    <n v="0"/>
  </r>
  <r>
    <s v="RBT00315"/>
    <x v="3"/>
    <n v="500"/>
    <n v="13217"/>
    <n v="13442"/>
    <n v="13492"/>
    <s v="N/A"/>
    <d v="2023-03-18T00:00:00"/>
    <d v="2023-03-18T00:00:00"/>
    <d v="1899-12-30T00:00:00"/>
    <s v="N/A"/>
    <x v="249"/>
    <d v="2023-03-18T00:00:00"/>
    <d v="1899-12-30T00:00:00"/>
    <n v="13334"/>
    <m/>
    <m/>
    <m/>
    <e v="#DIV/0!"/>
    <e v="#VALUE!"/>
    <n v="0"/>
  </r>
  <r>
    <s v="RBT00312"/>
    <x v="4"/>
    <n v="250"/>
    <n v="13369"/>
    <n v="13594"/>
    <n v="13644"/>
    <s v="N/A"/>
    <d v="2023-03-19T00:00:00"/>
    <d v="2023-03-19T00:00:00"/>
    <d v="1899-12-30T00:00:00"/>
    <s v="N/A"/>
    <x v="250"/>
    <d v="2023-03-19T00:00:00"/>
    <d v="1899-12-30T00:00:00"/>
    <n v="13575"/>
    <m/>
    <m/>
    <m/>
    <e v="#DIV/0!"/>
    <e v="#VALUE!"/>
    <n v="0"/>
  </r>
  <r>
    <s v="RBT00302"/>
    <x v="0"/>
    <n v="250"/>
    <n v="13014"/>
    <n v="13239"/>
    <n v="13289"/>
    <s v="N/A"/>
    <d v="2023-03-22T00:00:00"/>
    <d v="2023-03-22T00:00:00"/>
    <d v="1899-12-30T00:00:00"/>
    <s v="N/A"/>
    <x v="251"/>
    <d v="2023-03-22T00:00:00"/>
    <d v="1899-12-30T00:00:00"/>
    <n v="13262"/>
    <m/>
    <m/>
    <m/>
    <e v="#DIV/0!"/>
    <e v="#VALUE!"/>
    <n v="1"/>
  </r>
  <r>
    <s v="RBT00303"/>
    <x v="1"/>
    <n v="250"/>
    <n v="12723"/>
    <n v="12948"/>
    <n v="12998"/>
    <s v="N/A"/>
    <d v="2023-03-25T00:00:00"/>
    <d v="2023-03-25T00:00:00"/>
    <d v="1899-12-30T00:00:00"/>
    <s v="N/A"/>
    <x v="252"/>
    <d v="2023-03-25T00:00:00"/>
    <d v="1899-12-30T00:00:00"/>
    <n v="12890"/>
    <m/>
    <m/>
    <m/>
    <e v="#DIV/0!"/>
    <e v="#VALUE!"/>
    <n v="0"/>
  </r>
  <r>
    <s v="RBT00304"/>
    <x v="2"/>
    <n v="500"/>
    <n v="12677"/>
    <n v="12902"/>
    <n v="12952"/>
    <s v="N/A"/>
    <d v="2023-03-26T00:00:00"/>
    <d v="2023-03-26T00:00:00"/>
    <d v="1899-12-30T00:00:00"/>
    <s v="N/A"/>
    <x v="253"/>
    <d v="2023-04-13T00:00:00"/>
    <d v="1899-12-30T00:00:00"/>
    <n v="12969"/>
    <m/>
    <m/>
    <m/>
    <e v="#DIV/0!"/>
    <e v="#VALUE!"/>
    <n v="0"/>
  </r>
  <r>
    <s v="RBT00302"/>
    <x v="0"/>
    <n v="500"/>
    <n v="13262"/>
    <n v="13487"/>
    <n v="13537"/>
    <s v="N/A"/>
    <d v="2023-03-31T00:00:00"/>
    <d v="2023-03-31T00:00:00"/>
    <d v="1899-12-30T00:00:00"/>
    <s v="N/A"/>
    <x v="254"/>
    <d v="2023-03-31T00:00:00"/>
    <d v="1899-12-30T00:00:00"/>
    <n v="13386"/>
    <m/>
    <m/>
    <m/>
    <e v="#DIV/0!"/>
    <e v="#VALUE!"/>
    <n v="0"/>
  </r>
  <r>
    <s v="RBT00304"/>
    <x v="2"/>
    <n v="250"/>
    <n v="12969"/>
    <n v="13194"/>
    <n v="13244"/>
    <s v="N/A"/>
    <d v="2023-04-13T00:00:00"/>
    <d v="2023-04-13T00:00:00"/>
    <d v="1899-12-30T00:00:00"/>
    <s v="N/A"/>
    <x v="255"/>
    <d v="2023-05-13T00:00:00"/>
    <d v="1899-12-30T00:00:00"/>
    <n v="13198"/>
    <m/>
    <m/>
    <m/>
    <e v="#DIV/0!"/>
    <e v="#VALUE!"/>
    <n v="1"/>
  </r>
  <r>
    <s v="RBT00303"/>
    <x v="1"/>
    <n v="2000"/>
    <n v="12890"/>
    <n v="13115"/>
    <n v="13165"/>
    <s v="N/A"/>
    <d v="2023-04-14T00:00:00"/>
    <d v="2023-04-14T00:00:00"/>
    <d v="1899-12-30T00:00:00"/>
    <s v="N/A"/>
    <x v="256"/>
    <d v="2023-04-14T00:00:00"/>
    <d v="1899-12-30T00:00:00"/>
    <n v="13196"/>
    <m/>
    <m/>
    <m/>
    <e v="#DIV/0!"/>
    <e v="#VALUE!"/>
    <n v="0"/>
  </r>
  <r>
    <s v="RBT00312"/>
    <x v="4"/>
    <n v="2000"/>
    <n v="13575"/>
    <n v="13800"/>
    <n v="13850"/>
    <s v="N/A"/>
    <d v="2023-04-14T00:00:00"/>
    <d v="2023-04-14T00:00:00"/>
    <d v="1899-12-30T00:00:00"/>
    <s v="N/A"/>
    <x v="256"/>
    <d v="2023-04-14T00:00:00"/>
    <d v="1899-12-30T00:00:00"/>
    <n v="13758"/>
    <m/>
    <m/>
    <m/>
    <e v="#DIV/0!"/>
    <e v="#VALUE!"/>
    <n v="0"/>
  </r>
  <r>
    <s v="RBT00302"/>
    <x v="0"/>
    <n v="250"/>
    <n v="13386"/>
    <n v="13611"/>
    <n v="13661"/>
    <s v="N/A"/>
    <d v="2023-04-18T00:00:00"/>
    <d v="2023-04-18T00:00:00"/>
    <d v="1899-12-30T00:00:00"/>
    <s v="N/A"/>
    <x v="257"/>
    <d v="2023-04-18T00:00:00"/>
    <d v="1899-12-30T00:00:00"/>
    <n v="13633"/>
    <m/>
    <m/>
    <m/>
    <e v="#DIV/0!"/>
    <e v="#VALUE!"/>
    <n v="1"/>
  </r>
  <r>
    <s v="RBT00315"/>
    <x v="3"/>
    <n v="250"/>
    <n v="13334"/>
    <n v="13559"/>
    <n v="13609"/>
    <s v="N/A"/>
    <d v="2023-04-18T00:00:00"/>
    <d v="2023-04-18T00:00:00"/>
    <d v="1899-12-30T00:00:00"/>
    <s v="N/A"/>
    <x v="257"/>
    <d v="2023-04-18T00:00:00"/>
    <d v="1899-12-30T00:00:00"/>
    <n v="13757"/>
    <m/>
    <m/>
    <m/>
    <e v="#DIV/0!"/>
    <e v="#VALUE!"/>
    <n v="0"/>
  </r>
  <r>
    <s v="RBT00303"/>
    <x v="1"/>
    <n v="250"/>
    <n v="13196"/>
    <n v="13421"/>
    <n v="13471"/>
    <s v="N/A"/>
    <d v="2023-04-25T00:00:00"/>
    <d v="2023-04-25T00:00:00"/>
    <d v="1899-12-30T00:00:00"/>
    <s v="N/A"/>
    <x v="258"/>
    <d v="2023-04-25T00:00:00"/>
    <d v="1899-12-30T00:00:00"/>
    <n v="13350"/>
    <m/>
    <m/>
    <m/>
    <e v="#DIV/0!"/>
    <e v="#VALUE!"/>
    <n v="0"/>
  </r>
  <r>
    <s v="RBT00302"/>
    <x v="0"/>
    <n v="2000"/>
    <n v="13633"/>
    <n v="13858"/>
    <n v="13908"/>
    <s v="N/A"/>
    <d v="2023-04-26T00:00:00"/>
    <d v="2023-04-26T00:00:00"/>
    <d v="1899-12-30T00:00:00"/>
    <s v="N/A"/>
    <x v="259"/>
    <d v="2023-04-26T00:00:00"/>
    <d v="1899-12-30T00:00:00"/>
    <n v="13752"/>
    <m/>
    <m/>
    <m/>
    <e v="#DIV/0!"/>
    <e v="#VALUE!"/>
    <n v="0"/>
  </r>
  <r>
    <s v="RBT00315"/>
    <x v="3"/>
    <n v="2000"/>
    <n v="13757"/>
    <n v="13982"/>
    <n v="14032"/>
    <s v="N/A"/>
    <d v="2023-05-02T00:00:00"/>
    <d v="2023-05-02T00:00:00"/>
    <d v="1899-12-30T00:00:00"/>
    <s v="N/A"/>
    <x v="260"/>
    <d v="2023-05-02T00:00:00"/>
    <d v="1899-12-30T00:00:00"/>
    <n v="13925"/>
    <m/>
    <m/>
    <m/>
    <m/>
    <e v="#VALUE!"/>
    <n v="0"/>
  </r>
  <r>
    <s v="RBT00312"/>
    <x v="4"/>
    <n v="250"/>
    <n v="13758"/>
    <n v="13983"/>
    <n v="14033"/>
    <s v="N/A"/>
    <d v="2023-05-11T00:00:00"/>
    <d v="2023-05-11T00:00:00"/>
    <d v="1899-12-30T00:00:00"/>
    <s v="N/A"/>
    <x v="261"/>
    <d v="2023-05-11T00:00:00"/>
    <d v="1899-12-30T00:00:00"/>
    <n v="13760"/>
    <m/>
    <m/>
    <m/>
    <e v="#DIV/0!"/>
    <e v="#VALUE!"/>
    <n v="0"/>
  </r>
  <r>
    <s v="RBT00303"/>
    <x v="1"/>
    <n v="500"/>
    <n v="13350"/>
    <n v="13575"/>
    <n v="13625"/>
    <s v="N/A"/>
    <d v="2023-05-12T00:00:00"/>
    <d v="2023-05-12T00:00:00"/>
    <d v="1899-12-30T00:00:00"/>
    <s v="N/A"/>
    <x v="262"/>
    <d v="2023-05-12T00:00:00"/>
    <d v="1899-12-30T00:00:00"/>
    <n v="13632"/>
    <m/>
    <m/>
    <m/>
    <e v="#DIV/0!"/>
    <e v="#VALUE!"/>
    <n v="0"/>
  </r>
  <r>
    <s v="RBT00304"/>
    <x v="2"/>
    <n v="2000"/>
    <n v="13198"/>
    <n v="13423"/>
    <n v="13473"/>
    <s v="N/A"/>
    <d v="2023-05-13T00:00:00"/>
    <d v="2023-05-13T00:00:00"/>
    <d v="1899-12-30T00:00:00"/>
    <s v="N/A"/>
    <x v="263"/>
    <d v="2023-05-15T00:00:00"/>
    <d v="1899-12-30T00:00:00"/>
    <n v="13442"/>
    <m/>
    <m/>
    <m/>
    <e v="#DIV/0!"/>
    <e v="#VALUE!"/>
    <n v="1"/>
  </r>
  <r>
    <s v="RBT00304"/>
    <x v="2"/>
    <n v="250"/>
    <n v="13442"/>
    <n v="13667"/>
    <n v="13717"/>
    <s v="N/A"/>
    <d v="2023-05-15T00:00:00"/>
    <d v="2023-05-15T00:00:00"/>
    <d v="1899-12-30T00:00:00"/>
    <s v="N/A"/>
    <x v="264"/>
    <d v="2023-07-22T00:00:00"/>
    <d v="1899-12-30T00:00:00"/>
    <n v="13442"/>
    <m/>
    <m/>
    <m/>
    <e v="#DIV/0!"/>
    <e v="#VALUE!"/>
    <n v="0"/>
  </r>
  <r>
    <s v="RBT00302"/>
    <x v="0"/>
    <n v="250"/>
    <n v="13752"/>
    <n v="13977"/>
    <n v="14027"/>
    <s v="N/A"/>
    <d v="2023-05-17T00:00:00"/>
    <d v="2023-05-17T00:00:00"/>
    <d v="1899-12-30T00:00:00"/>
    <s v="N/A"/>
    <x v="265"/>
    <d v="2023-05-17T00:00:00"/>
    <d v="1899-12-30T00:00:00"/>
    <n v="14080"/>
    <m/>
    <m/>
    <m/>
    <e v="#DIV/0!"/>
    <e v="#VALUE!"/>
    <n v="0"/>
  </r>
  <r>
    <s v="RBT00303"/>
    <x v="1"/>
    <n v="250"/>
    <n v="13632"/>
    <n v="13857"/>
    <n v="13907"/>
    <s v="N/A"/>
    <d v="2023-05-29T00:00:00"/>
    <d v="2023-05-29T00:00:00"/>
    <d v="1899-12-30T00:00:00"/>
    <s v="N/A"/>
    <x v="266"/>
    <d v="2023-05-29T00:00:00"/>
    <d v="1899-12-30T00:00:00"/>
    <n v="13882"/>
    <m/>
    <m/>
    <m/>
    <e v="#DIV/0!"/>
    <e v="#VALUE!"/>
    <n v="1"/>
  </r>
  <r>
    <s v="RBT00302"/>
    <x v="0"/>
    <n v="500"/>
    <n v="14080"/>
    <n v="14305"/>
    <n v="14355"/>
    <s v="N/A"/>
    <d v="2023-06-02T00:00:00"/>
    <d v="2023-06-02T00:00:00"/>
    <d v="1899-12-30T00:00:00"/>
    <s v="N/A"/>
    <x v="267"/>
    <d v="2023-06-02T00:00:00"/>
    <d v="1899-12-30T00:00:00"/>
    <n v="14272"/>
    <m/>
    <m/>
    <m/>
    <e v="#DIV/0!"/>
    <e v="#VALUE!"/>
    <n v="0"/>
  </r>
  <r>
    <s v="RBT00315"/>
    <x v="3"/>
    <n v="250"/>
    <n v="13925"/>
    <n v="14150"/>
    <n v="14200"/>
    <s v="N/A"/>
    <d v="2023-06-09T00:00:00"/>
    <d v="2023-06-09T00:00:00"/>
    <d v="1899-12-30T00:00:00"/>
    <s v="N/A"/>
    <x v="268"/>
    <d v="2023-06-09T00:00:00"/>
    <d v="1899-12-30T00:00:00"/>
    <n v="14445"/>
    <m/>
    <m/>
    <m/>
    <e v="#DIV/0!"/>
    <e v="#VALUE!"/>
    <n v="0"/>
  </r>
  <r>
    <s v="RBT00303"/>
    <x v="1"/>
    <n v="1000"/>
    <n v="13882"/>
    <n v="14107"/>
    <n v="14157"/>
    <s v="N/A"/>
    <d v="2023-06-16T00:00:00"/>
    <d v="2023-06-16T00:00:00"/>
    <d v="1899-12-30T00:00:00"/>
    <s v="N/A"/>
    <x v="269"/>
    <d v="2023-06-16T00:00:00"/>
    <d v="1899-12-30T00:00:00"/>
    <n v="14168"/>
    <m/>
    <m/>
    <m/>
    <e v="#DIV/0!"/>
    <e v="#VALUE!"/>
    <n v="0"/>
  </r>
  <r>
    <s v="RBT00302"/>
    <x v="0"/>
    <n v="250"/>
    <n v="14272"/>
    <n v="14497"/>
    <n v="14547"/>
    <s v="N/A"/>
    <d v="2023-06-26T00:00:00"/>
    <d v="2023-06-26T00:00:00"/>
    <d v="1899-12-30T00:00:00"/>
    <s v="N/A"/>
    <x v="270"/>
    <d v="2023-06-26T00:00:00"/>
    <d v="1899-12-30T00:00:00"/>
    <n v="14579"/>
    <m/>
    <m/>
    <m/>
    <e v="#DIV/0!"/>
    <e v="#VALUE!"/>
    <n v="0"/>
  </r>
  <r>
    <s v="RBT00303"/>
    <x v="1"/>
    <n v="250"/>
    <n v="14168"/>
    <n v="14393"/>
    <n v="14443"/>
    <s v="N/A"/>
    <d v="2023-06-30T00:00:00"/>
    <d v="2023-06-30T00:00:00"/>
    <d v="1899-12-30T00:00:00"/>
    <s v="N/A"/>
    <x v="271"/>
    <d v="2023-06-30T00:00:00"/>
    <d v="1899-12-30T00:00:00"/>
    <n v="14348"/>
    <m/>
    <m/>
    <m/>
    <e v="#DIV/0!"/>
    <e v="#VALUE!"/>
    <n v="0"/>
  </r>
  <r>
    <s v="RBT00315"/>
    <x v="3"/>
    <n v="500"/>
    <n v="14445"/>
    <n v="14670"/>
    <n v="14720"/>
    <s v="N/A"/>
    <d v="2023-07-06T00:00:00"/>
    <d v="2023-07-06T00:00:00"/>
    <d v="1899-12-30T00:00:00"/>
    <s v="N/A"/>
    <x v="272"/>
    <d v="2023-07-06T00:00:00"/>
    <d v="1899-12-30T00:00:00"/>
    <n v="14832"/>
    <m/>
    <m/>
    <m/>
    <e v="#DIV/0!"/>
    <e v="#VALUE!"/>
    <n v="0"/>
  </r>
  <r>
    <s v="RBT00315"/>
    <x v="3"/>
    <n v="250"/>
    <n v="14832"/>
    <n v="15057"/>
    <n v="15107"/>
    <s v="N/A"/>
    <d v="2023-07-08T00:00:00"/>
    <d v="2023-07-08T00:00:00"/>
    <d v="1899-12-30T00:00:00"/>
    <s v="N/A"/>
    <x v="273"/>
    <d v="2023-07-08T00:00:00"/>
    <d v="1899-12-30T00:00:00"/>
    <n v="14833"/>
    <m/>
    <m/>
    <m/>
    <e v="#DIV/0!"/>
    <e v="#VALUE!"/>
    <n v="0"/>
  </r>
  <r>
    <s v="RBT00302"/>
    <x v="0"/>
    <n v="1000"/>
    <n v="14579"/>
    <n v="14804"/>
    <n v="14854"/>
    <s v="N/A"/>
    <d v="2023-07-20T00:00:00"/>
    <d v="2023-07-20T00:00:00"/>
    <d v="1899-12-30T00:00:00"/>
    <s v="N/A"/>
    <x v="274"/>
    <d v="2023-07-20T00:00:00"/>
    <d v="1899-12-30T00:00:00"/>
    <n v="14909"/>
    <m/>
    <m/>
    <m/>
    <e v="#DIV/0!"/>
    <e v="#VALUE!"/>
    <n v="0"/>
  </r>
  <r>
    <s v="RBT00304"/>
    <x v="2"/>
    <n v="500"/>
    <n v="13442"/>
    <n v="13667"/>
    <n v="13717"/>
    <s v="N/A"/>
    <d v="2023-07-22T00:00:00"/>
    <d v="2023-07-22T00:00:00"/>
    <d v="1899-12-30T00:00:00"/>
    <s v="N/A"/>
    <x v="275"/>
    <d v="2023-07-23T00:00:00"/>
    <d v="1899-12-30T00:00:00"/>
    <n v="13775"/>
    <m/>
    <m/>
    <m/>
    <e v="#DIV/0!"/>
    <e v="#VALUE!"/>
    <n v="0"/>
  </r>
  <r>
    <s v="RBT00304"/>
    <x v="2"/>
    <n v="250"/>
    <n v="13775"/>
    <n v="14000"/>
    <n v="14050"/>
    <s v="N/A"/>
    <d v="2023-07-23T00:00:00"/>
    <d v="2023-07-23T00:00:00"/>
    <d v="1899-12-30T00:00:00"/>
    <s v="N/A"/>
    <x v="276"/>
    <d v="2023-08-17T00:00:00"/>
    <d v="1899-12-30T00:00:00"/>
    <n v="14156"/>
    <m/>
    <m/>
    <m/>
    <e v="#DIV/0!"/>
    <e v="#VALUE!"/>
    <n v="0"/>
  </r>
  <r>
    <s v="RBT00315"/>
    <x v="3"/>
    <n v="1000"/>
    <n v="14833"/>
    <n v="15058"/>
    <n v="15108"/>
    <s v="N/A"/>
    <d v="2023-07-28T00:00:00"/>
    <d v="2023-07-28T00:00:00"/>
    <d v="1899-12-30T00:00:00"/>
    <s v="N/A"/>
    <x v="277"/>
    <d v="2023-07-28T00:00:00"/>
    <d v="1899-12-30T00:00:00"/>
    <n v="15112"/>
    <m/>
    <m/>
    <m/>
    <e v="#DIV/0!"/>
    <e v="#VALUE!"/>
    <n v="0"/>
  </r>
  <r>
    <s v="RBT00302"/>
    <x v="0"/>
    <n v="250"/>
    <n v="14909"/>
    <n v="15134"/>
    <n v="15184"/>
    <s v="N/A"/>
    <d v="2023-08-04T00:00:00"/>
    <d v="2023-08-04T00:00:00"/>
    <d v="1899-12-30T00:00:00"/>
    <s v="N/A"/>
    <x v="278"/>
    <d v="2023-08-04T00:00:00"/>
    <d v="1899-12-30T00:00:00"/>
    <n v="15170"/>
    <m/>
    <m/>
    <m/>
    <e v="#DIV/0!"/>
    <e v="#VALUE!"/>
    <n v="1"/>
  </r>
  <r>
    <s v="RBT00303"/>
    <x v="1"/>
    <n v="500"/>
    <n v="14348"/>
    <n v="14573"/>
    <n v="14623"/>
    <s v="N/A"/>
    <d v="2023-08-06T00:00:00"/>
    <d v="2023-08-06T00:00:00"/>
    <d v="1899-12-30T00:00:00"/>
    <s v="N/A"/>
    <x v="279"/>
    <d v="2023-08-06T00:00:00"/>
    <d v="1899-12-30T00:00:00"/>
    <n v="14538"/>
    <m/>
    <m/>
    <m/>
    <e v="#DIV/0!"/>
    <e v="#VALUE!"/>
    <n v="0"/>
  </r>
  <r>
    <s v="RBT00315"/>
    <x v="3"/>
    <n v="250"/>
    <n v="15112"/>
    <n v="15337"/>
    <n v="15387"/>
    <s v="N/A"/>
    <d v="2023-08-08T00:00:00"/>
    <d v="2023-08-08T00:00:00"/>
    <d v="1899-12-30T00:00:00"/>
    <s v="N/A"/>
    <x v="280"/>
    <d v="2023-08-08T00:00:00"/>
    <d v="1899-12-30T00:00:00"/>
    <n v="15271"/>
    <m/>
    <m/>
    <m/>
    <e v="#DIV/0!"/>
    <e v="#VALUE!"/>
    <n v="0"/>
  </r>
  <r>
    <s v="RBT00312"/>
    <x v="4"/>
    <n v="500"/>
    <n v="13760"/>
    <n v="13985"/>
    <n v="14035"/>
    <s v="N/A"/>
    <d v="2023-08-09T00:00:00"/>
    <d v="2023-08-09T00:00:00"/>
    <d v="1899-12-30T00:00:00"/>
    <s v="N/A"/>
    <x v="281"/>
    <d v="2023-08-09T00:00:00"/>
    <d v="1899-12-30T00:00:00"/>
    <n v="14107"/>
    <m/>
    <m/>
    <m/>
    <e v="#DIV/0!"/>
    <e v="#VALUE!"/>
    <n v="0"/>
  </r>
  <r>
    <s v="RBT00304"/>
    <x v="2"/>
    <n v="1000"/>
    <n v="14156"/>
    <n v="14381"/>
    <n v="14431"/>
    <s v="N/A"/>
    <d v="2023-08-17T00:00:00"/>
    <d v="2023-08-17T00:00:00"/>
    <d v="1899-12-30T00:00:00"/>
    <s v="N/A"/>
    <x v="282"/>
    <d v="2023-09-01T00:00:00"/>
    <d v="1899-12-30T00:00:00"/>
    <n v="14403"/>
    <m/>
    <m/>
    <m/>
    <e v="#DIV/0!"/>
    <e v="#VALUE!"/>
    <n v="1"/>
  </r>
  <r>
    <s v="RBT00315"/>
    <x v="3"/>
    <n v="500"/>
    <n v="15271"/>
    <n v="15496"/>
    <n v="15546"/>
    <s v="N/A"/>
    <d v="2023-08-23T00:00:00"/>
    <d v="2023-08-23T00:00:00"/>
    <d v="1899-12-30T00:00:00"/>
    <s v="N/A"/>
    <x v="283"/>
    <d v="2023-08-23T00:00:00"/>
    <d v="1899-12-30T00:00:00"/>
    <n v="15453"/>
    <m/>
    <m/>
    <m/>
    <e v="#DIV/0!"/>
    <e v="#VALUE!"/>
    <n v="0"/>
  </r>
  <r>
    <s v="RBT00302"/>
    <x v="0"/>
    <n v="500"/>
    <n v="15170"/>
    <n v="15395"/>
    <n v="15445"/>
    <s v="N/A"/>
    <d v="2023-08-24T00:00:00"/>
    <d v="2023-08-24T00:00:00"/>
    <d v="1899-12-30T00:00:00"/>
    <s v="N/A"/>
    <x v="284"/>
    <d v="2023-08-24T00:00:00"/>
    <d v="1899-12-30T00:00:00"/>
    <n v="15436"/>
    <m/>
    <m/>
    <m/>
    <e v="#DIV/0!"/>
    <e v="#VALUE!"/>
    <n v="1"/>
  </r>
  <r>
    <s v="RBT00312"/>
    <x v="4"/>
    <n v="250"/>
    <n v="14107"/>
    <n v="14332"/>
    <n v="14382"/>
    <s v="N/A"/>
    <d v="2023-08-31T00:00:00"/>
    <d v="2023-08-31T00:00:00"/>
    <d v="1899-12-30T00:00:00"/>
    <s v="N/A"/>
    <x v="285"/>
    <d v="2023-08-31T00:00:00"/>
    <d v="1899-12-30T00:00:00"/>
    <n v="14340"/>
    <m/>
    <m/>
    <m/>
    <e v="#DIV/0!"/>
    <e v="#VALUE!"/>
    <n v="1"/>
  </r>
  <r>
    <s v="RBT00304"/>
    <x v="2"/>
    <n v="250"/>
    <n v="14403"/>
    <n v="14628"/>
    <n v="14678"/>
    <s v="N/A"/>
    <d v="2023-09-01T00:00:00"/>
    <d v="2023-09-01T00:00:00"/>
    <d v="1899-12-30T00:00:00"/>
    <s v="N/A"/>
    <x v="282"/>
    <d v="2023-09-01T00:00:00"/>
    <d v="1899-12-30T00:00:00"/>
    <n v="14653"/>
    <m/>
    <m/>
    <m/>
    <e v="#DIV/0!"/>
    <e v="#VALUE!"/>
    <n v="1"/>
  </r>
  <r>
    <s v="RBT00304"/>
    <x v="2"/>
    <n v="500"/>
    <n v="14653"/>
    <n v="14878"/>
    <n v="14928"/>
    <s v="N/A"/>
    <d v="2023-09-01T00:00:00"/>
    <d v="2023-09-01T00:00:00"/>
    <d v="1899-12-30T00:00:00"/>
    <s v="N/A"/>
    <x v="286"/>
    <d v="2023-09-02T00:00:00"/>
    <d v="1899-12-30T00:00:00"/>
    <n v="14653"/>
    <m/>
    <m/>
    <m/>
    <e v="#DIV/0!"/>
    <e v="#VALUE!"/>
    <n v="0"/>
  </r>
  <r>
    <s v="RBT00303"/>
    <x v="1"/>
    <n v="250"/>
    <n v="14538"/>
    <n v="14763"/>
    <n v="14813"/>
    <s v="N/A"/>
    <d v="2023-09-02T00:00:00"/>
    <d v="2023-09-02T00:00:00"/>
    <d v="1899-12-30T00:00:00"/>
    <s v="N/A"/>
    <x v="286"/>
    <d v="2023-09-02T00:00:00"/>
    <d v="1899-12-30T00:00:00"/>
    <n v="14883"/>
    <m/>
    <m/>
    <m/>
    <e v="#DIV/0!"/>
    <e v="#VALUE!"/>
    <n v="0"/>
  </r>
  <r>
    <s v="RBT00304"/>
    <x v="2"/>
    <n v="250"/>
    <n v="14653"/>
    <n v="14878"/>
    <n v="14928"/>
    <s v="N/A"/>
    <d v="2023-09-02T00:00:00"/>
    <d v="2023-09-02T00:00:00"/>
    <d v="1899-12-30T00:00:00"/>
    <s v="N/A"/>
    <x v="287"/>
    <d v="2023-09-28T00:00:00"/>
    <d v="1899-12-30T00:00:00"/>
    <n v="14666"/>
    <m/>
    <m/>
    <m/>
    <e v="#DIV/0!"/>
    <e v="#VALUE!"/>
    <n v="0"/>
  </r>
  <r>
    <s v="RBT00302"/>
    <x v="0"/>
    <n v="250"/>
    <n v="15436"/>
    <n v="15661"/>
    <n v="15711"/>
    <s v="N/A"/>
    <d v="2023-09-08T00:00:00"/>
    <d v="2023-09-08T00:00:00"/>
    <d v="1899-12-30T00:00:00"/>
    <s v="N/A"/>
    <x v="288"/>
    <d v="2023-09-08T00:00:00"/>
    <d v="1899-12-30T00:00:00"/>
    <n v="15655"/>
    <m/>
    <m/>
    <m/>
    <e v="#DIV/0!"/>
    <e v="#VALUE!"/>
    <n v="0"/>
  </r>
  <r>
    <s v="RBT00312"/>
    <x v="4"/>
    <n v="1000"/>
    <n v="14340"/>
    <n v="14565"/>
    <n v="14615"/>
    <s v="N/A"/>
    <d v="2023-09-19T00:00:00"/>
    <d v="2023-09-19T00:00:00"/>
    <d v="1899-12-30T00:00:00"/>
    <s v="N/A"/>
    <x v="289"/>
    <d v="2023-09-19T00:00:00"/>
    <d v="1899-12-30T00:00:00"/>
    <n v="14573"/>
    <m/>
    <m/>
    <m/>
    <e v="#DIV/0!"/>
    <e v="#VALUE!"/>
    <n v="1"/>
  </r>
  <r>
    <s v="RBT00315"/>
    <x v="3"/>
    <n v="250"/>
    <n v="15453"/>
    <n v="15678"/>
    <n v="15728"/>
    <s v="N/A"/>
    <d v="2023-09-22T00:00:00"/>
    <d v="2023-09-22T00:00:00"/>
    <d v="1899-12-30T00:00:00"/>
    <s v="N/A"/>
    <x v="290"/>
    <d v="2023-09-22T00:00:00"/>
    <d v="1899-12-30T00:00:00"/>
    <n v="15883"/>
    <m/>
    <m/>
    <m/>
    <e v="#DIV/0!"/>
    <e v="#VALUE!"/>
    <n v="0"/>
  </r>
  <r>
    <s v="RBT00304"/>
    <x v="2"/>
    <n v="4000"/>
    <n v="14666"/>
    <n v="14891"/>
    <n v="14941"/>
    <s v="N/A"/>
    <d v="2023-09-28T00:00:00"/>
    <d v="2023-09-28T00:00:00"/>
    <d v="1899-12-30T00:00:00"/>
    <s v="N/A"/>
    <x v="291"/>
    <d v="2023-10-27T00:00:00"/>
    <d v="1899-12-30T00:00:00"/>
    <n v="14900"/>
    <m/>
    <m/>
    <m/>
    <e v="#DIV/0!"/>
    <e v="#VALUE!"/>
    <n v="1"/>
  </r>
  <r>
    <s v="RBT00302"/>
    <x v="0"/>
    <n v="4000"/>
    <n v="15655"/>
    <n v="15880"/>
    <n v="15930"/>
    <s v="N/A"/>
    <d v="2023-10-03T00:00:00"/>
    <d v="2023-10-03T00:00:00"/>
    <d v="1899-12-30T00:00:00"/>
    <s v="N/A"/>
    <x v="292"/>
    <d v="2023-10-03T00:00:00"/>
    <d v="1899-12-30T00:00:00"/>
    <n v="15935"/>
    <m/>
    <m/>
    <m/>
    <e v="#DIV/0!"/>
    <e v="#VALUE!"/>
    <n v="0"/>
  </r>
  <r>
    <s v="RBT00312"/>
    <x v="4"/>
    <n v="250"/>
    <n v="14573"/>
    <n v="14798"/>
    <n v="14848"/>
    <s v="N/A"/>
    <d v="2023-10-14T00:00:00"/>
    <d v="2023-10-14T00:00:00"/>
    <d v="1899-12-30T00:00:00"/>
    <s v="N/A"/>
    <x v="293"/>
    <d v="2023-10-14T00:00:00"/>
    <d v="1899-12-30T00:00:00"/>
    <n v="14926"/>
    <m/>
    <m/>
    <m/>
    <e v="#DIV/0!"/>
    <e v="#VALUE!"/>
    <n v="0"/>
  </r>
  <r>
    <s v="RBT00302"/>
    <x v="0"/>
    <n v="250"/>
    <n v="15935"/>
    <n v="16160"/>
    <n v="16210"/>
    <s v="N/A"/>
    <d v="2023-10-19T00:00:00"/>
    <d v="2023-10-19T00:00:00"/>
    <d v="1899-12-30T00:00:00"/>
    <s v="N/A"/>
    <x v="294"/>
    <d v="2023-10-19T00:00:00"/>
    <d v="1899-12-30T00:00:00"/>
    <n v="16198"/>
    <m/>
    <m/>
    <m/>
    <e v="#DIV/0!"/>
    <e v="#VALUE!"/>
    <n v="1"/>
  </r>
  <r>
    <s v="RBT00315"/>
    <x v="3"/>
    <n v="4000"/>
    <n v="15883"/>
    <n v="16108"/>
    <n v="16158"/>
    <s v="N/A"/>
    <d v="2023-10-19T00:00:00"/>
    <d v="2023-10-19T00:00:00"/>
    <d v="1899-12-30T00:00:00"/>
    <s v="N/A"/>
    <x v="294"/>
    <d v="2023-10-19T00:00:00"/>
    <d v="1899-12-30T00:00:00"/>
    <n v="16224"/>
    <m/>
    <m/>
    <m/>
    <e v="#DIV/0!"/>
    <e v="#VALUE!"/>
    <n v="0"/>
  </r>
  <r>
    <s v="RBT00303"/>
    <x v="1"/>
    <n v="4000"/>
    <n v="14883"/>
    <n v="15108"/>
    <n v="15158"/>
    <s v="N/A"/>
    <d v="2023-10-26T00:00:00"/>
    <d v="2023-10-26T00:00:00"/>
    <d v="1899-12-30T00:00:00"/>
    <s v="N/A"/>
    <x v="295"/>
    <d v="2023-10-26T00:00:00"/>
    <d v="1899-12-30T00:00:00"/>
    <n v="15202"/>
    <m/>
    <m/>
    <m/>
    <e v="#DIV/0!"/>
    <e v="#VALUE!"/>
    <n v="0"/>
  </r>
  <r>
    <s v="RBT00312"/>
    <x v="4"/>
    <n v="500"/>
    <n v="14926"/>
    <n v="15151"/>
    <n v="15201"/>
    <s v="N/A"/>
    <d v="2023-10-27T00:00:00"/>
    <d v="2023-10-27T00:00:00"/>
    <d v="1899-12-30T00:00:00"/>
    <s v="N/A"/>
    <x v="291"/>
    <d v="2023-10-27T00:00:00"/>
    <d v="1899-12-30T00:00:00"/>
    <n v="15167"/>
    <m/>
    <m/>
    <m/>
    <e v="#DIV/0!"/>
    <e v="#VALUE!"/>
    <n v="1"/>
  </r>
  <r>
    <s v="RBT00304"/>
    <x v="2"/>
    <n v="250"/>
    <n v="14900"/>
    <n v="15125"/>
    <n v="15175"/>
    <s v="N/A"/>
    <d v="2023-10-27T00:00:00"/>
    <d v="2023-10-27T00:00:00"/>
    <d v="1899-12-30T00:00:00"/>
    <s v="N/A"/>
    <x v="296"/>
    <d v="2023-11-09T00:00:00"/>
    <d v="1899-12-30T00:00:00"/>
    <n v="15269"/>
    <m/>
    <m/>
    <m/>
    <e v="#DIV/0!"/>
    <e v="#VALUE!"/>
    <n v="0"/>
  </r>
  <r>
    <s v="RBT00315"/>
    <x v="3"/>
    <n v="250"/>
    <n v="16224"/>
    <n v="16449"/>
    <n v="16499"/>
    <s v="N/A"/>
    <d v="2023-10-30T00:00:00"/>
    <d v="2023-10-30T00:00:00"/>
    <d v="1899-12-30T00:00:00"/>
    <s v="N/A"/>
    <x v="297"/>
    <d v="2023-10-30T00:00:00"/>
    <d v="1899-12-30T00:00:00"/>
    <n v="16339"/>
    <m/>
    <m/>
    <m/>
    <e v="#DIV/0!"/>
    <e v="#VALUE!"/>
    <n v="0"/>
  </r>
  <r>
    <s v="RBT00312"/>
    <x v="4"/>
    <n v="250"/>
    <n v="15167"/>
    <n v="15392"/>
    <n v="15442"/>
    <s v="N/A"/>
    <d v="2023-11-08T00:00:00"/>
    <d v="2023-11-08T00:00:00"/>
    <d v="1899-12-30T00:00:00"/>
    <s v="N/A"/>
    <x v="298"/>
    <d v="2023-11-08T00:00:00"/>
    <d v="1899-12-30T00:00:00"/>
    <n v="15318"/>
    <m/>
    <m/>
    <m/>
    <e v="#DIV/0!"/>
    <e v="#VALUE!"/>
    <n v="0"/>
  </r>
  <r>
    <s v="RBT00304"/>
    <x v="2"/>
    <n v="500"/>
    <n v="15269"/>
    <n v="15494"/>
    <n v="15544"/>
    <s v="N/A"/>
    <d v="2023-11-09T00:00:00"/>
    <d v="2023-11-09T00:00:00"/>
    <d v="1899-12-30T00:00:00"/>
    <s v="N/A"/>
    <x v="299"/>
    <d v="2023-11-28T00:00:00"/>
    <d v="1899-12-30T00:00:00"/>
    <n v="15429"/>
    <m/>
    <m/>
    <m/>
    <e v="#DIV/0!"/>
    <e v="#VALUE!"/>
    <n v="0"/>
  </r>
  <r>
    <s v="RBT00303"/>
    <x v="1"/>
    <n v="250"/>
    <n v="15202"/>
    <n v="15427"/>
    <n v="15477"/>
    <s v="N/A"/>
    <d v="2023-11-14T00:00:00"/>
    <d v="2023-11-14T00:00:00"/>
    <d v="1899-12-30T00:00:00"/>
    <s v="N/A"/>
    <x v="300"/>
    <d v="2023-11-14T00:00:00"/>
    <d v="1899-12-30T00:00:00"/>
    <n v="15471"/>
    <m/>
    <m/>
    <m/>
    <e v="#DIV/0!"/>
    <e v="#VALUE!"/>
    <n v="1"/>
  </r>
  <r>
    <s v="RBT00302"/>
    <x v="0"/>
    <n v="500"/>
    <n v="16198"/>
    <n v="16423"/>
    <n v="16473"/>
    <s v="N/A"/>
    <d v="2023-11-16T00:00:00"/>
    <d v="2023-11-16T00:00:00"/>
    <d v="1899-12-30T00:00:00"/>
    <s v="N/A"/>
    <x v="301"/>
    <d v="2023-11-16T00:00:00"/>
    <d v="1899-12-30T00:00:00"/>
    <n v="16437"/>
    <m/>
    <m/>
    <m/>
    <e v="#DIV/0!"/>
    <e v="#VALUE!"/>
    <n v="1"/>
  </r>
  <r>
    <s v="RBT00315"/>
    <x v="3"/>
    <n v="500"/>
    <n v="16339"/>
    <n v="16564"/>
    <n v="16614"/>
    <s v="N/A"/>
    <d v="2023-11-23T00:00:00"/>
    <d v="2023-11-23T00:00:00"/>
    <d v="1899-12-30T00:00:00"/>
    <s v="N/A"/>
    <x v="302"/>
    <d v="2023-11-23T00:00:00"/>
    <d v="1899-12-30T00:00:00"/>
    <n v="16637"/>
    <m/>
    <m/>
    <m/>
    <e v="#DIV/0!"/>
    <e v="#VALUE!"/>
    <n v="0"/>
  </r>
  <r>
    <s v="RBT00312"/>
    <x v="4"/>
    <n v="4000"/>
    <n v="15318"/>
    <n v="15543"/>
    <n v="15593"/>
    <s v="N/A"/>
    <d v="2023-11-24T00:00:00"/>
    <d v="2023-11-24T00:00:00"/>
    <d v="1899-12-30T00:00:00"/>
    <s v="N/A"/>
    <x v="303"/>
    <d v="2023-11-24T00:00:00"/>
    <d v="1899-12-30T00:00:00"/>
    <n v="15587"/>
    <m/>
    <m/>
    <m/>
    <e v="#DIV/0!"/>
    <e v="#VALUE!"/>
    <n v="1"/>
  </r>
  <r>
    <s v="RBT00304"/>
    <x v="2"/>
    <n v="250"/>
    <n v="15429"/>
    <n v="15654"/>
    <n v="15704"/>
    <s v="N/A"/>
    <d v="2023-11-28T00:00:00"/>
    <d v="2023-11-28T00:00:00"/>
    <d v="1899-12-30T00:00:00"/>
    <s v="N/A"/>
    <x v="304"/>
    <d v="2023-12-20T00:00:00"/>
    <d v="1899-12-30T00:00:00"/>
    <n v="15704"/>
    <m/>
    <m/>
    <m/>
    <e v="#DIV/0!"/>
    <e v="#VALUE!"/>
    <n v="0"/>
  </r>
  <r>
    <s v="RBT00302"/>
    <x v="0"/>
    <n v="250"/>
    <n v="16437"/>
    <n v="16662"/>
    <n v="16712"/>
    <s v="N/A"/>
    <d v="2023-12-01T00:00:00"/>
    <d v="2023-12-01T00:00:00"/>
    <d v="1899-12-30T00:00:00"/>
    <s v="N/A"/>
    <x v="305"/>
    <d v="2023-12-01T00:00:00"/>
    <d v="1899-12-30T00:00:00"/>
    <n v="16681"/>
    <m/>
    <m/>
    <m/>
    <e v="#DIV/0!"/>
    <e v="#VALUE!"/>
    <n v="1"/>
  </r>
  <r>
    <s v="RBT00303"/>
    <x v="1"/>
    <n v="500"/>
    <n v="15471"/>
    <n v="15696"/>
    <n v="15746"/>
    <s v="N/A"/>
    <d v="2023-12-04T00:00:00"/>
    <d v="2023-12-04T00:00:00"/>
    <d v="1899-12-30T00:00:00"/>
    <s v="N/A"/>
    <x v="306"/>
    <d v="2023-12-04T00:00:00"/>
    <d v="1899-12-30T00:00:00"/>
    <n v="15770"/>
    <m/>
    <m/>
    <m/>
    <e v="#DIV/0!"/>
    <e v="#VALUE!"/>
    <n v="0"/>
  </r>
  <r>
    <s v="RBT00315"/>
    <x v="3"/>
    <n v="250"/>
    <n v="16637"/>
    <n v="16862"/>
    <n v="16912"/>
    <s v="N/A"/>
    <d v="2023-12-13T00:00:00"/>
    <d v="2023-12-13T00:00:00"/>
    <d v="1899-12-30T00:00:00"/>
    <s v="N/A"/>
    <x v="307"/>
    <d v="2023-12-13T00:00:00"/>
    <d v="1899-12-30T00:00:00"/>
    <n v="16936"/>
    <m/>
    <m/>
    <m/>
    <e v="#DIV/0!"/>
    <e v="#VALUE!"/>
    <n v="0"/>
  </r>
  <r>
    <s v="RBT00302"/>
    <x v="0"/>
    <n v="1000"/>
    <n v="16681"/>
    <n v="16906"/>
    <n v="16956"/>
    <s v="N/A"/>
    <d v="2023-12-19T00:00:00"/>
    <d v="2023-12-19T00:00:00"/>
    <d v="1899-12-30T00:00:00"/>
    <s v="N/A"/>
    <x v="308"/>
    <d v="2023-12-19T00:00:00"/>
    <d v="1899-12-30T00:00:00"/>
    <n v="16942"/>
    <m/>
    <m/>
    <m/>
    <e v="#DIV/0!"/>
    <e v="#VALUE!"/>
    <n v="1"/>
  </r>
  <r>
    <s v="RBT00304"/>
    <x v="2"/>
    <n v="1000"/>
    <n v="15704"/>
    <n v="15929"/>
    <n v="15979"/>
    <s v="N/A"/>
    <d v="2023-12-20T00:00:00"/>
    <d v="2023-12-20T00:00:00"/>
    <d v="1899-12-30T00:00:00"/>
    <s v="N/A"/>
    <x v="309"/>
    <d v="2024-01-08T00:00:00"/>
    <d v="1899-12-30T00:00:00"/>
    <n v="15908"/>
    <m/>
    <m/>
    <m/>
    <e v="#DIV/0!"/>
    <e v="#VALUE!"/>
    <n v="0"/>
  </r>
  <r>
    <s v="RBT00303"/>
    <x v="1"/>
    <n v="250"/>
    <n v="15770"/>
    <n v="15995"/>
    <n v="16045"/>
    <s v="N/A"/>
    <d v="2023-12-23T00:00:00"/>
    <d v="2023-12-23T00:00:00"/>
    <d v="1899-12-30T00:00:00"/>
    <s v="N/A"/>
    <x v="310"/>
    <d v="2023-12-23T00:00:00"/>
    <d v="1899-12-30T00:00:00"/>
    <n v="16046"/>
    <m/>
    <m/>
    <m/>
    <e v="#DIV/0!"/>
    <e v="#VALUE!"/>
    <n v="0"/>
  </r>
  <r>
    <s v="RBT00312"/>
    <x v="4"/>
    <n v="250"/>
    <n v="15587"/>
    <n v="15812"/>
    <n v="15862"/>
    <s v="N/A"/>
    <d v="2023-12-27T00:00:00"/>
    <d v="2023-12-27T00:00:00"/>
    <d v="1899-12-30T00:00:00"/>
    <s v="N/A"/>
    <x v="311"/>
    <d v="2023-12-27T00:00:00"/>
    <d v="1899-12-30T00:00:00"/>
    <n v="15826"/>
    <m/>
    <m/>
    <m/>
    <e v="#DIV/0!"/>
    <e v="#VALUE!"/>
    <n v="1"/>
  </r>
  <r>
    <s v="RBT00302"/>
    <x v="0"/>
    <n v="250"/>
    <n v="16942"/>
    <n v="17167"/>
    <n v="17217"/>
    <s v="N/A"/>
    <d v="2024-01-05T00:00:00"/>
    <d v="2024-01-05T00:00:00"/>
    <d v="1899-12-30T00:00:00"/>
    <s v="N/A"/>
    <x v="312"/>
    <d v="2024-01-05T00:00:00"/>
    <d v="1899-12-30T00:00:00"/>
    <n v="17183"/>
    <m/>
    <m/>
    <m/>
    <e v="#DIV/0!"/>
    <e v="#VALUE!"/>
    <n v="1"/>
  </r>
  <r>
    <s v="RBT00315"/>
    <x v="3"/>
    <n v="1000"/>
    <n v="16936"/>
    <n v="17161"/>
    <n v="17211"/>
    <s v="N/A"/>
    <d v="2024-01-06T00:00:00"/>
    <d v="2024-01-06T00:00:00"/>
    <d v="1899-12-30T00:00:00"/>
    <s v="N/A"/>
    <x v="313"/>
    <d v="2024-01-06T00:00:00"/>
    <d v="1899-12-30T00:00:00"/>
    <n v="17184"/>
    <m/>
    <m/>
    <m/>
    <e v="#DIV/0!"/>
    <e v="#VALUE!"/>
    <n v="1"/>
  </r>
  <r>
    <s v="RBT00304"/>
    <x v="2"/>
    <n v="250"/>
    <n v="15908"/>
    <n v="16133"/>
    <n v="16183"/>
    <s v="N/A"/>
    <d v="2024-01-08T00:00:00"/>
    <d v="2024-01-08T00:00:00"/>
    <d v="1899-12-30T00:00:00"/>
    <s v="N/A"/>
    <x v="314"/>
    <d v="2024-01-25T00:00:00"/>
    <d v="1899-12-30T00:00:00"/>
    <n v="16167"/>
    <m/>
    <m/>
    <m/>
    <e v="#DIV/0!"/>
    <e v="#VALUE!"/>
    <n v="1"/>
  </r>
  <r>
    <s v="RBT00303"/>
    <x v="1"/>
    <n v="1000"/>
    <n v="16046"/>
    <n v="16271"/>
    <n v="16321"/>
    <s v="N/A"/>
    <d v="2024-01-10T00:00:00"/>
    <d v="2024-01-10T00:00:00"/>
    <d v="1899-12-30T00:00:00"/>
    <s v="N/A"/>
    <x v="315"/>
    <d v="2024-01-10T00:00:00"/>
    <d v="1899-12-30T00:00:00"/>
    <n v="16302"/>
    <m/>
    <m/>
    <m/>
    <e v="#DIV/0!"/>
    <e v="#VALUE!"/>
    <n v="1"/>
  </r>
  <r>
    <s v="RBT00312"/>
    <x v="4"/>
    <n v="500"/>
    <n v="15826"/>
    <n v="16051"/>
    <n v="16101"/>
    <s v="N/A"/>
    <d v="2024-01-22T00:00:00"/>
    <d v="2024-01-22T00:00:00"/>
    <d v="1899-12-30T00:00:00"/>
    <s v="N/A"/>
    <x v="316"/>
    <d v="2024-01-22T00:00:00"/>
    <d v="1899-12-30T00:00:00"/>
    <n v="16080"/>
    <m/>
    <m/>
    <m/>
    <e v="#DIV/0!"/>
    <e v="#VALUE!"/>
    <n v="1"/>
  </r>
  <r>
    <s v="RBT00315"/>
    <x v="3"/>
    <n v="250"/>
    <n v="17184"/>
    <n v="17409"/>
    <n v="17459"/>
    <s v="N/A"/>
    <d v="2024-01-22T00:00:00"/>
    <d v="2024-01-22T00:00:00"/>
    <d v="1899-12-30T00:00:00"/>
    <s v="N/A"/>
    <x v="316"/>
    <d v="2024-01-22T00:00:00"/>
    <d v="1899-12-30T00:00:00"/>
    <n v="17453"/>
    <m/>
    <m/>
    <m/>
    <e v="#DIV/0!"/>
    <e v="#VALUE!"/>
    <n v="1"/>
  </r>
  <r>
    <s v="RBT00304"/>
    <x v="2"/>
    <n v="500"/>
    <n v="16167"/>
    <n v="16392"/>
    <n v="16442"/>
    <s v="N/A"/>
    <d v="2024-01-25T00:00:00"/>
    <d v="2024-01-25T00:00:00"/>
    <d v="1899-12-30T00:00:00"/>
    <s v="N/A"/>
    <x v="317"/>
    <d v="2024-02-16T00:00:00"/>
    <d v="1899-12-30T00:00:00"/>
    <n v="16394"/>
    <m/>
    <m/>
    <m/>
    <e v="#DIV/0!"/>
    <e v="#VALUE!"/>
    <n v="1"/>
  </r>
  <r>
    <s v="RBT00303"/>
    <x v="1"/>
    <n v="250"/>
    <n v="16302"/>
    <n v="16527"/>
    <n v="16577"/>
    <s v="N/A"/>
    <d v="2024-01-27T00:00:00"/>
    <d v="2024-01-27T00:00:00"/>
    <d v="1899-12-30T00:00:00"/>
    <s v="N/A"/>
    <x v="318"/>
    <d v="2024-01-27T00:00:00"/>
    <d v="1899-12-30T00:00:00"/>
    <n v="16548"/>
    <m/>
    <m/>
    <m/>
    <e v="#DIV/0!"/>
    <e v="#VALUE!"/>
    <n v="1"/>
  </r>
  <r>
    <s v="RBT00312"/>
    <x v="4"/>
    <n v="250"/>
    <n v="16080"/>
    <n v="16305"/>
    <n v="16355"/>
    <s v="N/A"/>
    <d v="2024-02-09T00:00:00"/>
    <d v="2024-02-09T00:00:00"/>
    <d v="1899-12-30T00:00:00"/>
    <s v="N/A"/>
    <x v="319"/>
    <d v="2024-02-09T00:00:00"/>
    <d v="1899-12-30T00:00:00"/>
    <n v="16323"/>
    <m/>
    <m/>
    <m/>
    <e v="#DIV/0!"/>
    <e v="#VALUE!"/>
    <n v="1"/>
  </r>
  <r>
    <s v="RBT00302"/>
    <x v="0"/>
    <n v="500"/>
    <n v="17183"/>
    <n v="17408"/>
    <n v="17458"/>
    <s v="N/A"/>
    <d v="2024-02-12T00:00:00"/>
    <d v="2024-02-12T00:00:00"/>
    <d v="1899-12-30T00:00:00"/>
    <s v="N/A"/>
    <x v="320"/>
    <d v="2024-02-12T00:00:00"/>
    <d v="1899-12-30T00:00:00"/>
    <n v="17420"/>
    <m/>
    <m/>
    <m/>
    <e v="#DIV/0!"/>
    <e v="#VALUE!"/>
    <n v="1"/>
  </r>
  <r>
    <s v="RBT00303"/>
    <x v="1"/>
    <n v="500"/>
    <n v="16548"/>
    <n v="16773"/>
    <n v="16823"/>
    <s v="N/A"/>
    <d v="2024-02-16T00:00:00"/>
    <d v="2024-02-16T00:00:00"/>
    <d v="1899-12-30T00:00:00"/>
    <s v="N/A"/>
    <x v="317"/>
    <d v="2024-02-16T00:00:00"/>
    <d v="1899-12-30T00:00:00"/>
    <n v="16794"/>
    <m/>
    <m/>
    <m/>
    <e v="#DIV/0!"/>
    <e v="#VALUE!"/>
    <n v="1"/>
  </r>
  <r>
    <s v="RBT00304"/>
    <x v="2"/>
    <n v="250"/>
    <n v="16394"/>
    <n v="16619"/>
    <n v="16669"/>
    <s v="N/A"/>
    <d v="2024-02-16T00:00:00"/>
    <d v="2024-02-16T00:00:00"/>
    <d v="1899-12-30T00:00:00"/>
    <s v="N/A"/>
    <x v="321"/>
    <d v="2024-04-07T00:00:00"/>
    <d v="1899-12-30T00:00:00"/>
    <n v="16671"/>
    <m/>
    <m/>
    <m/>
    <e v="#DIV/0!"/>
    <e v="#VALUE!"/>
    <n v="0"/>
  </r>
  <r>
    <s v="RBT00315"/>
    <x v="3"/>
    <n v="500"/>
    <n v="17453"/>
    <n v="17678"/>
    <n v="17728"/>
    <s v="N/A"/>
    <d v="2024-02-21T00:00:00"/>
    <d v="2024-02-21T00:00:00"/>
    <d v="1899-12-30T00:00:00"/>
    <s v="N/A"/>
    <x v="322"/>
    <d v="2024-02-21T00:00:00"/>
    <d v="1899-12-30T00:00:00"/>
    <n v="17759"/>
    <m/>
    <m/>
    <m/>
    <e v="#DIV/0!"/>
    <e v="#VALUE!"/>
    <n v="0"/>
  </r>
  <r>
    <s v="RBT00312"/>
    <x v="4"/>
    <n v="1000"/>
    <n v="16323"/>
    <n v="16548"/>
    <n v="16598"/>
    <s v="N/A"/>
    <d v="2024-02-25T00:00:00"/>
    <d v="2024-02-25T00:00:00"/>
    <d v="1899-12-30T00:00:00"/>
    <s v="N/A"/>
    <x v="323"/>
    <d v="2024-02-25T00:00:00"/>
    <d v="1899-12-30T00:00:00"/>
    <n v="16549"/>
    <m/>
    <m/>
    <m/>
    <e v="#DIV/0!"/>
    <e v="#VALUE!"/>
    <n v="1"/>
  </r>
  <r>
    <s v="RBT00303"/>
    <x v="1"/>
    <n v="250"/>
    <n v="16794"/>
    <n v="17019"/>
    <n v="17069"/>
    <s v="N/A"/>
    <d v="2024-03-06T00:00:00"/>
    <d v="2024-03-06T00:00:00"/>
    <d v="1899-12-30T00:00:00"/>
    <s v="N/A"/>
    <x v="324"/>
    <d v="2024-03-06T00:00:00"/>
    <d v="1899-12-30T00:00:00"/>
    <n v="17021"/>
    <m/>
    <m/>
    <m/>
    <e v="#DIV/0!"/>
    <e v="#VALUE!"/>
    <n v="1"/>
  </r>
  <r>
    <s v="RBT00315"/>
    <x v="3"/>
    <n v="250"/>
    <n v="17759"/>
    <n v="17984"/>
    <n v="18034"/>
    <s v="N/A"/>
    <d v="2024-03-10T00:00:00"/>
    <d v="2024-03-10T00:00:00"/>
    <d v="1899-12-30T00:00:00"/>
    <s v="N/A"/>
    <x v="325"/>
    <d v="2024-03-10T00:00:00"/>
    <d v="1899-12-30T00:00:00"/>
    <n v="18026"/>
    <m/>
    <m/>
    <m/>
    <e v="#DIV/0!"/>
    <e v="#VALUE!"/>
    <n v="1"/>
  </r>
  <r>
    <s v="RBT00312"/>
    <x v="4"/>
    <n v="250"/>
    <n v="16549"/>
    <n v="16774"/>
    <n v="16824"/>
    <s v="N/A"/>
    <d v="2024-03-19T00:00:00"/>
    <d v="2024-03-19T00:00:00"/>
    <d v="1899-12-30T00:00:00"/>
    <s v="N/A"/>
    <x v="326"/>
    <d v="2024-03-19T00:00:00"/>
    <d v="1899-12-30T00:00:00"/>
    <n v="16768"/>
    <m/>
    <m/>
    <m/>
    <e v="#DIV/0!"/>
    <e v="#VALUE!"/>
    <n v="0"/>
  </r>
  <r>
    <s v="RBT00303"/>
    <x v="1"/>
    <n v="2000"/>
    <n v="17021"/>
    <n v="17246"/>
    <n v="17296"/>
    <s v="N/A"/>
    <d v="2024-03-23T00:00:00"/>
    <d v="2024-03-23T00:00:00"/>
    <d v="1899-12-30T00:00:00"/>
    <s v="N/A"/>
    <x v="327"/>
    <d v="2024-03-23T00:00:00"/>
    <d v="1899-12-30T00:00:00"/>
    <n v="17289"/>
    <m/>
    <m/>
    <m/>
    <e v="#DIV/0!"/>
    <e v="#VALUE!"/>
    <n v="1"/>
  </r>
  <r>
    <s v="RBT00315"/>
    <x v="3"/>
    <n v="2000"/>
    <n v="18026"/>
    <n v="18251"/>
    <n v="18301"/>
    <s v="N/A"/>
    <d v="2024-03-28T00:00:00"/>
    <d v="2024-03-28T00:00:00"/>
    <d v="1899-12-30T00:00:00"/>
    <s v="N/A"/>
    <x v="328"/>
    <d v="2024-03-28T00:00:00"/>
    <d v="1899-12-30T00:00:00"/>
    <n v="18312"/>
    <m/>
    <m/>
    <m/>
    <e v="#DIV/0!"/>
    <e v="#VALUE!"/>
    <n v="0"/>
  </r>
  <r>
    <s v="RBT00302"/>
    <x v="0"/>
    <n v="250"/>
    <n v="17420"/>
    <n v="17645"/>
    <n v="17695"/>
    <s v="N/A"/>
    <d v="2024-03-29T00:00:00"/>
    <d v="2024-03-29T00:00:00"/>
    <d v="1899-12-30T00:00:00"/>
    <s v="N/A"/>
    <x v="329"/>
    <d v="2024-03-29T00:00:00"/>
    <d v="1899-12-30T00:00:00"/>
    <n v="17715"/>
    <m/>
    <m/>
    <m/>
    <e v="#DIV/0!"/>
    <e v="#VALUE!"/>
    <n v="0"/>
  </r>
  <r>
    <s v="RBT00312"/>
    <x v="4"/>
    <n v="500"/>
    <n v="16768"/>
    <n v="16993"/>
    <n v="17043"/>
    <s v="N/A"/>
    <d v="2024-04-06T00:00:00"/>
    <d v="2024-04-06T00:00:00"/>
    <d v="1899-12-30T00:00:00"/>
    <s v="N/A"/>
    <x v="330"/>
    <d v="2024-04-06T00:00:00"/>
    <d v="1899-12-30T00:00:00"/>
    <n v="17063"/>
    <m/>
    <m/>
    <m/>
    <e v="#DIV/0!"/>
    <e v="#VALUE!"/>
    <n v="0"/>
  </r>
  <r>
    <s v="RBT00304"/>
    <x v="2"/>
    <n v="2000"/>
    <n v="16671"/>
    <n v="16896"/>
    <n v="16946"/>
    <s v="N/A"/>
    <d v="2024-04-07T00:00:00"/>
    <d v="2024-04-07T00:00:00"/>
    <d v="1899-12-30T00:00:00"/>
    <s v="N/A"/>
    <x v="331"/>
    <d v="2024-04-26T00:00:00"/>
    <d v="1899-12-30T00:00:00"/>
    <n v="16923"/>
    <m/>
    <m/>
    <m/>
    <e v="#DIV/0!"/>
    <e v="#VALUE!"/>
    <n v="1"/>
  </r>
  <r>
    <s v="RBT00303"/>
    <x v="1"/>
    <n v="250"/>
    <n v="17289"/>
    <n v="17514"/>
    <n v="17564"/>
    <s v="N/A"/>
    <d v="2024-04-11T00:00:00"/>
    <d v="2024-04-11T00:00:00"/>
    <d v="1899-12-30T00:00:00"/>
    <s v="N/A"/>
    <x v="332"/>
    <d v="2024-04-11T00:00:00"/>
    <d v="1899-12-30T00:00:00"/>
    <n v="17514"/>
    <m/>
    <m/>
    <m/>
    <e v="#DIV/0!"/>
    <e v="#VALUE!"/>
    <n v="0"/>
  </r>
  <r>
    <s v="RBT00315"/>
    <x v="3"/>
    <n v="250"/>
    <n v="18312"/>
    <n v="18537"/>
    <n v="18587"/>
    <s v="N/A"/>
    <d v="2024-04-17T00:00:00"/>
    <d v="2024-04-17T00:00:00"/>
    <d v="1899-12-30T00:00:00"/>
    <s v="N/A"/>
    <x v="333"/>
    <d v="2024-04-17T00:00:00"/>
    <d v="1899-12-30T00:00:00"/>
    <n v="18532"/>
    <m/>
    <m/>
    <m/>
    <e v="#DIV/0!"/>
    <e v="#VALUE!"/>
    <n v="0"/>
  </r>
  <r>
    <s v="RBT00302"/>
    <x v="0"/>
    <n v="2000"/>
    <n v="17715"/>
    <n v="17940"/>
    <n v="17990"/>
    <s v="N/A"/>
    <d v="2024-04-24T00:00:00"/>
    <d v="2024-04-24T00:00:00"/>
    <d v="1899-12-30T00:00:00"/>
    <s v="N/A"/>
    <x v="334"/>
    <d v="2024-04-24T00:00:00"/>
    <d v="1899-12-30T00:00:00"/>
    <n v="17918"/>
    <m/>
    <m/>
    <m/>
    <e v="#DIV/0!"/>
    <e v="#VALUE!"/>
    <n v="0"/>
  </r>
  <r>
    <s v="RBT00304"/>
    <x v="2"/>
    <n v="250"/>
    <n v="16923"/>
    <n v="17148"/>
    <n v="17198"/>
    <s v="N/A"/>
    <d v="2024-04-26T00:00:00"/>
    <d v="2024-04-26T00:00:00"/>
    <d v="1899-12-30T00:00:00"/>
    <s v="N/A"/>
    <x v="335"/>
    <d v="2024-05-18T00:00:00"/>
    <d v="1899-12-30T00:00:00"/>
    <n v="17194"/>
    <m/>
    <m/>
    <m/>
    <e v="#DIV/0!"/>
    <e v="#VALUE!"/>
    <n v="1"/>
  </r>
  <r>
    <s v="RBT00312"/>
    <x v="4"/>
    <n v="250"/>
    <n v="17063"/>
    <n v="17288"/>
    <n v="17338"/>
    <s v="N/A"/>
    <d v="2024-04-28T00:00:00"/>
    <d v="2024-04-28T00:00:00"/>
    <d v="1899-12-30T00:00:00"/>
    <s v="N/A"/>
    <x v="336"/>
    <d v="2024-04-28T00:00:00"/>
    <d v="1899-12-30T00:00:00"/>
    <n v="17290"/>
    <m/>
    <m/>
    <m/>
    <e v="#DIV/0!"/>
    <e v="#VALUE!"/>
    <n v="1"/>
  </r>
  <r>
    <s v="RBT00303"/>
    <x v="1"/>
    <n v="500"/>
    <n v="17514"/>
    <n v="17739"/>
    <n v="17789"/>
    <s v="N/A"/>
    <d v="2024-04-30T00:00:00"/>
    <d v="2024-04-30T00:00:00"/>
    <d v="1899-12-30T00:00:00"/>
    <s v="N/A"/>
    <x v="337"/>
    <d v="2024-04-30T00:00:00"/>
    <d v="1899-12-30T00:00:00"/>
    <n v="17793"/>
    <m/>
    <m/>
    <m/>
    <e v="#DIV/0!"/>
    <e v="#VALUE!"/>
    <n v="0"/>
  </r>
  <r>
    <s v="RBT00312"/>
    <x v="4"/>
    <n v="2000"/>
    <n v="17290"/>
    <n v="17515"/>
    <n v="17565"/>
    <s v="N/A"/>
    <d v="2024-05-15T00:00:00"/>
    <d v="2024-05-15T00:00:00"/>
    <d v="1899-12-30T00:00:00"/>
    <s v="N/A"/>
    <x v="338"/>
    <d v="2024-05-15T00:00:00"/>
    <d v="1899-12-30T00:00:00"/>
    <n v="17528"/>
    <m/>
    <m/>
    <m/>
    <e v="#DIV/0!"/>
    <e v="#VALUE!"/>
    <n v="1"/>
  </r>
  <r>
    <s v="RBT00304"/>
    <x v="2"/>
    <n v="500"/>
    <n v="17194"/>
    <n v="17419"/>
    <n v="17469"/>
    <s v="N/A"/>
    <d v="2024-05-18T00:00:00"/>
    <d v="2024-05-18T00:00:00"/>
    <d v="1899-12-30T00:00:00"/>
    <s v="N/A"/>
    <x v="339"/>
    <d v="2024-06-08T00:00:00"/>
    <d v="1899-12-30T00:00:00"/>
    <n v="17459"/>
    <m/>
    <m/>
    <m/>
    <e v="#DIV/0!"/>
    <e v="#VALUE!"/>
    <n v="1"/>
  </r>
  <r>
    <s v="RBT00303"/>
    <x v="1"/>
    <n v="250"/>
    <n v="17793"/>
    <n v="18018"/>
    <n v="18068"/>
    <s v="N/A"/>
    <d v="2024-05-20T00:00:00"/>
    <d v="2024-05-20T00:00:00"/>
    <d v="1899-12-30T00:00:00"/>
    <s v="N/A"/>
    <x v="340"/>
    <d v="2024-05-20T00:00:00"/>
    <d v="1899-12-30T00:00:00"/>
    <n v="18038"/>
    <m/>
    <m/>
    <m/>
    <e v="#DIV/0!"/>
    <e v="#VALUE!"/>
    <n v="1"/>
  </r>
  <r>
    <s v="RBT00315"/>
    <x v="3"/>
    <n v="500"/>
    <n v="18532"/>
    <n v="18757"/>
    <n v="18807"/>
    <s v="N/A"/>
    <d v="2024-05-22T00:00:00"/>
    <d v="2024-05-22T00:00:00"/>
    <d v="1899-12-30T00:00:00"/>
    <s v="N/A"/>
    <x v="341"/>
    <d v="2024-05-22T00:00:00"/>
    <d v="1899-12-30T00:00:00"/>
    <n v="19006"/>
    <m/>
    <m/>
    <m/>
    <e v="#DIV/0!"/>
    <e v="#VALUE!"/>
    <n v="0"/>
  </r>
  <r>
    <s v="RBT00302"/>
    <x v="0"/>
    <n v="250"/>
    <n v="17918"/>
    <n v="18143"/>
    <n v="18193"/>
    <s v="N/A"/>
    <d v="2024-05-28T00:00:00"/>
    <d v="2024-05-28T00:00:00"/>
    <d v="1899-12-30T00:00:00"/>
    <s v="N/A"/>
    <x v="342"/>
    <d v="2024-05-28T00:00:00"/>
    <d v="1899-12-30T00:00:00"/>
    <n v="18211"/>
    <m/>
    <m/>
    <m/>
    <e v="#DIV/0!"/>
    <e v="#VALUE!"/>
    <n v="0"/>
  </r>
  <r>
    <s v="RBT00312"/>
    <x v="4"/>
    <n v="250"/>
    <n v="17528"/>
    <n v="17753"/>
    <n v="17803"/>
    <s v="N/A"/>
    <d v="2024-06-05T00:00:00"/>
    <d v="2024-06-05T00:00:00"/>
    <d v="1899-12-30T00:00:00"/>
    <s v="N/A"/>
    <x v="343"/>
    <d v="2024-06-05T00:00:00"/>
    <d v="1899-12-30T00:00:00"/>
    <n v="17797"/>
    <m/>
    <m/>
    <m/>
    <e v="#DIV/0!"/>
    <e v="#VALUE!"/>
    <n v="1"/>
  </r>
  <r>
    <s v="RBT00304"/>
    <x v="2"/>
    <n v="250"/>
    <n v="17459"/>
    <n v="17684"/>
    <n v="17734"/>
    <s v="N/A"/>
    <d v="2024-06-08T00:00:00"/>
    <d v="2024-06-08T00:00:00"/>
    <d v="1899-12-30T00:00:00"/>
    <s v="N/A"/>
    <x v="344"/>
    <d v="2024-07-09T00:00:00"/>
    <d v="1899-12-30T00:00:00"/>
    <n v="17758"/>
    <m/>
    <m/>
    <m/>
    <e v="#DIV/0!"/>
    <e v="#VALUE!"/>
    <n v="0"/>
  </r>
  <r>
    <s v="RBT00303"/>
    <x v="1"/>
    <n v="1000"/>
    <n v="18038"/>
    <n v="18263"/>
    <n v="18313"/>
    <s v="N/A"/>
    <d v="2024-06-10T00:00:00"/>
    <d v="2024-06-10T00:00:00"/>
    <d v="1899-12-30T00:00:00"/>
    <s v="N/A"/>
    <x v="345"/>
    <d v="2024-06-10T00:00:00"/>
    <d v="1899-12-30T00:00:00"/>
    <n v="18335"/>
    <m/>
    <m/>
    <m/>
    <e v="#DIV/0!"/>
    <e v="#VALUE!"/>
    <n v="0"/>
  </r>
  <r>
    <s v="RBT00315"/>
    <x v="3"/>
    <n v="250"/>
    <n v="19006"/>
    <n v="19231"/>
    <n v="19281"/>
    <s v="N/A"/>
    <d v="2024-06-13T00:00:00"/>
    <d v="2024-06-13T00:00:00"/>
    <d v="1899-12-30T00:00:00"/>
    <s v="N/A"/>
    <x v="346"/>
    <d v="2024-06-13T00:00:00"/>
    <d v="1899-12-30T00:00:00"/>
    <n v="19302"/>
    <m/>
    <m/>
    <m/>
    <e v="#DIV/0!"/>
    <e v="#VALUE!"/>
    <n v="0"/>
  </r>
  <r>
    <s v="RBT00315"/>
    <x v="3"/>
    <n v="1000"/>
    <n v="19302"/>
    <n v="19527"/>
    <n v="19577"/>
    <s v="N/A"/>
    <d v="2024-06-21T00:00:00"/>
    <d v="2024-06-21T00:00:00"/>
    <d v="1899-12-30T00:00:00"/>
    <s v="N/A"/>
    <x v="347"/>
    <d v="2024-06-21T00:00:00"/>
    <d v="1899-12-30T00:00:00"/>
    <n v="19505"/>
    <m/>
    <m/>
    <m/>
    <e v="#DIV/0!"/>
    <e v="#VALUE!"/>
    <n v="0"/>
  </r>
  <r>
    <s v="RBT00315"/>
    <x v="3"/>
    <n v="250"/>
    <n v="19505"/>
    <n v="19730"/>
    <n v="19780"/>
    <s v="N/A"/>
    <d v="2024-06-24T00:00:00"/>
    <d v="2024-06-24T00:00:00"/>
    <d v="1899-12-30T00:00:00"/>
    <s v="N/A"/>
    <x v="348"/>
    <d v="2024-06-24T00:00:00"/>
    <d v="1899-12-30T00:00:00"/>
    <n v="19550"/>
    <m/>
    <m/>
    <m/>
    <e v="#DIV/0!"/>
    <e v="#VALUE!"/>
    <n v="0"/>
  </r>
  <r>
    <s v="RBT00303"/>
    <x v="1"/>
    <n v="250"/>
    <n v="18335"/>
    <n v="18560"/>
    <n v="18610"/>
    <s v="N/A"/>
    <d v="2024-06-25T00:00:00"/>
    <d v="2024-06-25T00:00:00"/>
    <d v="1899-12-30T00:00:00"/>
    <s v="N/A"/>
    <x v="349"/>
    <d v="2024-06-25T00:00:00"/>
    <d v="1899-12-30T00:00:00"/>
    <n v="18585"/>
    <m/>
    <m/>
    <m/>
    <e v="#DIV/0!"/>
    <e v="#VALUE!"/>
    <n v="1"/>
  </r>
  <r>
    <s v="RBT00312"/>
    <x v="4"/>
    <n v="500"/>
    <n v="17797"/>
    <n v="18022"/>
    <n v="18072"/>
    <s v="N/A"/>
    <d v="2024-06-27T00:00:00"/>
    <d v="2024-06-27T00:00:00"/>
    <d v="1899-12-30T00:00:00"/>
    <s v="N/A"/>
    <x v="350"/>
    <d v="2024-06-27T00:00:00"/>
    <d v="1899-12-30T00:00:00"/>
    <n v="18039"/>
    <m/>
    <m/>
    <m/>
    <e v="#DIV/0!"/>
    <e v="#VALUE!"/>
    <n v="1"/>
  </r>
  <r>
    <s v="RBT00304"/>
    <x v="2"/>
    <n v="1000"/>
    <n v="17758"/>
    <n v="17983"/>
    <n v="18033"/>
    <s v="N/A"/>
    <d v="2024-07-09T00:00:00"/>
    <d v="2024-07-09T00:00:00"/>
    <d v="1899-12-30T00:00:00"/>
    <s v="N/A"/>
    <x v="351"/>
    <d v="2024-07-26T00:00:00"/>
    <d v="1899-12-30T00:00:00"/>
    <n v="18055"/>
    <m/>
    <m/>
    <m/>
    <e v="#DIV/0!"/>
    <e v="#VALUE!"/>
    <n v="0"/>
  </r>
  <r>
    <s v="RBT00315"/>
    <x v="3"/>
    <n v="500"/>
    <n v="19550"/>
    <n v="19775"/>
    <n v="19825"/>
    <s v="N/A"/>
    <d v="2024-07-14T00:00:00"/>
    <d v="2024-07-14T00:00:00"/>
    <d v="1899-12-30T00:00:00"/>
    <s v="N/A"/>
    <x v="352"/>
    <d v="2024-07-14T00:00:00"/>
    <d v="1899-12-30T00:00:00"/>
    <n v="19850"/>
    <m/>
    <m/>
    <m/>
    <e v="#DIV/0!"/>
    <e v="#VALUE!"/>
    <n v="0"/>
  </r>
  <r>
    <s v="RBT00303"/>
    <x v="1"/>
    <n v="500"/>
    <n v="18585"/>
    <n v="18810"/>
    <n v="18860"/>
    <s v="N/A"/>
    <d v="2024-07-18T00:00:00"/>
    <d v="2024-07-18T00:00:00"/>
    <d v="1899-12-30T00:00:00"/>
    <s v="N/A"/>
    <x v="353"/>
    <d v="2024-07-18T00:00:00"/>
    <d v="1899-12-30T00:00:00"/>
    <n v="18833"/>
    <m/>
    <m/>
    <m/>
    <e v="#DIV/0!"/>
    <e v="#VALUE!"/>
    <n v="1"/>
  </r>
  <r>
    <s v="RBT00304"/>
    <x v="2"/>
    <n v="250"/>
    <n v="18055"/>
    <n v="18280"/>
    <n v="18330"/>
    <s v="N/A"/>
    <d v="2024-07-26T00:00:00"/>
    <d v="2024-07-26T00:00:00"/>
    <d v="1899-12-30T00:00:00"/>
    <s v="N/A"/>
    <x v="354"/>
    <d v="2024-08-12T00:00:00"/>
    <d v="1899-12-30T00:00:00"/>
    <n v="18343"/>
    <m/>
    <m/>
    <m/>
    <e v="#DIV/0!"/>
    <e v="#VALUE!"/>
    <n v="0"/>
  </r>
  <r>
    <s v="RBT00312"/>
    <x v="4"/>
    <n v="250"/>
    <n v="18039"/>
    <n v="18264"/>
    <n v="18314"/>
    <s v="N/A"/>
    <d v="2024-07-31T00:00:00"/>
    <d v="2024-07-31T00:00:00"/>
    <d v="1899-12-30T00:00:00"/>
    <s v="N/A"/>
    <x v="355"/>
    <d v="2024-07-31T00:00:00"/>
    <d v="1899-12-30T00:00:00"/>
    <n v="18427"/>
    <m/>
    <m/>
    <m/>
    <e v="#DIV/0!"/>
    <e v="#VALUE!"/>
    <n v="0"/>
  </r>
  <r>
    <s v="RBT00312"/>
    <x v="4"/>
    <n v="1000"/>
    <n v="18427"/>
    <n v="18652"/>
    <n v="18702"/>
    <s v="N/A"/>
    <d v="2024-07-31T00:00:00"/>
    <d v="2024-07-31T00:00:00"/>
    <d v="1899-12-30T00:00:00"/>
    <s v="N/A"/>
    <x v="355"/>
    <d v="2024-07-31T00:00:00"/>
    <d v="1899-12-30T00:00:00"/>
    <n v="18434"/>
    <m/>
    <m/>
    <m/>
    <e v="#DIV/0!"/>
    <e v="#VALUE!"/>
    <n v="0"/>
  </r>
  <r>
    <s v="RBT00315"/>
    <x v="3"/>
    <n v="250"/>
    <n v="19850"/>
    <n v="20075"/>
    <n v="20125"/>
    <s v="N/A"/>
    <d v="2024-08-02T00:00:00"/>
    <d v="2024-08-02T00:00:00"/>
    <d v="1899-12-30T00:00:00"/>
    <s v="N/A"/>
    <x v="356"/>
    <d v="2024-08-02T00:00:00"/>
    <d v="1899-12-30T00:00:00"/>
    <n v="20011"/>
    <m/>
    <m/>
    <m/>
    <e v="#DIV/0!"/>
    <e v="#VALUE!"/>
    <n v="0"/>
  </r>
  <r>
    <s v="RBT00303"/>
    <x v="1"/>
    <n v="250"/>
    <n v="18833"/>
    <n v="19058"/>
    <n v="19108"/>
    <s v="N/A"/>
    <d v="2024-08-07T00:00:00"/>
    <d v="2024-08-07T00:00:00"/>
    <d v="1899-12-30T00:00:00"/>
    <s v="N/A"/>
    <x v="357"/>
    <d v="2024-08-07T00:00:00"/>
    <d v="1899-12-30T00:00:00"/>
    <n v="19091"/>
    <m/>
    <m/>
    <m/>
    <e v="#DIV/0!"/>
    <e v="#VALUE!"/>
    <n v="1"/>
  </r>
  <r>
    <s v="RBT00315"/>
    <x v="3"/>
    <n v="8000"/>
    <n v="20011"/>
    <n v="20236"/>
    <n v="20286"/>
    <s v="N/A"/>
    <d v="2024-08-12T00:00:00"/>
    <d v="2024-08-12T00:00:00"/>
    <d v="1899-12-30T00:00:00"/>
    <s v="N/A"/>
    <x v="354"/>
    <d v="2024-08-12T00:00:00"/>
    <d v="1899-12-30T00:00:00"/>
    <n v="20088"/>
    <m/>
    <m/>
    <m/>
    <e v="#DIV/0!"/>
    <e v="#VALUE!"/>
    <n v="0"/>
  </r>
  <r>
    <s v="RBT00304"/>
    <x v="2"/>
    <n v="500"/>
    <n v="18343"/>
    <n v="18568"/>
    <n v="18618"/>
    <s v="N/A"/>
    <d v="2024-08-12T00:00:00"/>
    <d v="2024-08-12T00:00:00"/>
    <d v="1899-12-30T00:00:00"/>
    <s v="N/A"/>
    <x v="358"/>
    <d v="2024-09-02T00:00:00"/>
    <d v="1899-12-30T00:00:00"/>
    <n v="18574"/>
    <m/>
    <m/>
    <m/>
    <e v="#DIV/0!"/>
    <e v="#VALUE!"/>
    <n v="1"/>
  </r>
  <r>
    <s v="RBT00312"/>
    <x v="4"/>
    <n v="250"/>
    <n v="18434"/>
    <n v="18659"/>
    <n v="18709"/>
    <s v="N/A"/>
    <d v="2024-08-20T00:00:00"/>
    <d v="2024-08-20T00:00:00"/>
    <d v="1899-12-30T00:00:00"/>
    <s v="N/A"/>
    <x v="359"/>
    <d v="2024-08-20T00:00:00"/>
    <d v="1899-12-30T00:00:00"/>
    <n v="18644"/>
    <m/>
    <m/>
    <m/>
    <e v="#DIV/0!"/>
    <e v="#VALUE!"/>
    <n v="0"/>
  </r>
  <r>
    <s v="RBT00304"/>
    <x v="2"/>
    <n v="250"/>
    <n v="18574"/>
    <n v="18799"/>
    <n v="18849"/>
    <s v="N/A"/>
    <d v="2024-09-02T00:00:00"/>
    <d v="2024-09-02T00:00:00"/>
    <d v="1899-12-30T00:00:00"/>
    <s v="N/A"/>
    <x v="360"/>
    <d v="2024-09-18T00:00:00"/>
    <d v="1899-12-30T00:00:00"/>
    <n v="18854"/>
    <m/>
    <m/>
    <m/>
    <e v="#DIV/0!"/>
    <e v="#VALUE!"/>
    <n v="0"/>
  </r>
  <r>
    <s v="RBT00312"/>
    <x v="4"/>
    <n v="500"/>
    <n v="18644"/>
    <n v="18869"/>
    <n v="18919"/>
    <s v="N/A"/>
    <d v="2024-09-06T00:00:00"/>
    <d v="2024-09-06T00:00:00"/>
    <d v="1899-12-30T00:00:00"/>
    <s v="N/A"/>
    <x v="361"/>
    <d v="2024-09-06T00:00:00"/>
    <d v="1899-12-30T00:00:00"/>
    <n v="18908"/>
    <m/>
    <m/>
    <m/>
    <e v="#DIV/0!"/>
    <e v="#VALUE!"/>
    <n v="1"/>
  </r>
  <r>
    <s v="RBT00303"/>
    <x v="1"/>
    <n v="8000"/>
    <n v="19091"/>
    <n v="19316"/>
    <n v="19366"/>
    <s v="N/A"/>
    <d v="2024-09-10T00:00:00"/>
    <d v="2024-09-10T00:00:00"/>
    <d v="1899-12-30T00:00:00"/>
    <s v="N/A"/>
    <x v="362"/>
    <d v="2024-09-10T00:00:00"/>
    <d v="1899-12-30T00:00:00"/>
    <n v="19435"/>
    <m/>
    <m/>
    <m/>
    <e v="#DIV/0!"/>
    <e v="#VALUE!"/>
    <n v="0"/>
  </r>
  <r>
    <s v="RBT00303"/>
    <x v="1"/>
    <n v="250"/>
    <n v="19435"/>
    <n v="19660"/>
    <n v="19710"/>
    <s v="N/A"/>
    <d v="2024-09-10T00:00:00"/>
    <d v="2024-09-10T00:00:00"/>
    <d v="1899-12-30T00:00:00"/>
    <s v="N/A"/>
    <x v="362"/>
    <d v="2024-09-10T00:00:00"/>
    <d v="1899-12-30T00:00:00"/>
    <n v="19435"/>
    <m/>
    <m/>
    <m/>
    <e v="#DIV/0!"/>
    <e v="#VALUE!"/>
    <n v="0"/>
  </r>
  <r>
    <s v="RBT00304"/>
    <x v="2"/>
    <n v="8000"/>
    <n v="18854"/>
    <n v="19079"/>
    <n v="19129"/>
    <s v="N/A"/>
    <d v="2024-09-18T00:00:00"/>
    <d v="2024-09-18T00:00:00"/>
    <d v="1899-12-30T00:00:00"/>
    <s v="N/A"/>
    <x v="363"/>
    <d v="2024-09-30T00:00:00"/>
    <d v="1899-12-30T00:00:00"/>
    <n v="19066"/>
    <m/>
    <m/>
    <m/>
    <e v="#DIV/0!"/>
    <e v="#VALUE!"/>
    <n v="0"/>
  </r>
  <r>
    <s v="RBT00315"/>
    <x v="3"/>
    <n v="250"/>
    <n v="20088"/>
    <n v="20313"/>
    <n v="20363"/>
    <s v="N/A"/>
    <d v="2024-09-21T00:00:00"/>
    <d v="2024-09-21T00:00:00"/>
    <d v="1899-12-30T00:00:00"/>
    <s v="N/A"/>
    <x v="364"/>
    <d v="2024-09-21T00:00:00"/>
    <d v="1899-12-30T00:00:00"/>
    <n v="20559"/>
    <m/>
    <m/>
    <m/>
    <e v="#DIV/0!"/>
    <e v="#VALUE!"/>
    <n v="0"/>
  </r>
  <r>
    <s v="RBT00315"/>
    <x v="3"/>
    <n v="500"/>
    <n v="20559"/>
    <n v="20784"/>
    <n v="20834"/>
    <s v="N/A"/>
    <d v="2024-09-24T00:00:00"/>
    <d v="2024-09-24T00:00:00"/>
    <d v="1899-12-30T00:00:00"/>
    <s v="N/A"/>
    <x v="365"/>
    <d v="2024-09-24T00:00:00"/>
    <d v="1899-12-30T00:00:00"/>
    <n v="20619"/>
    <m/>
    <m/>
    <m/>
    <e v="#DIV/0!"/>
    <e v="#VALUE!"/>
    <n v="0"/>
  </r>
  <r>
    <s v="RBT00312"/>
    <x v="4"/>
    <n v="250"/>
    <n v="18908"/>
    <n v="19133"/>
    <n v="19183"/>
    <s v="N/A"/>
    <d v="2024-09-27T00:00:00"/>
    <d v="2024-09-27T00:00:00"/>
    <d v="1899-12-30T00:00:00"/>
    <s v="N/A"/>
    <x v="366"/>
    <d v="2024-09-27T00:00:00"/>
    <d v="1899-12-30T00:00:00"/>
    <n v="19228"/>
    <m/>
    <m/>
    <m/>
    <e v="#DIV/0!"/>
    <e v="#VALUE!"/>
    <n v="0"/>
  </r>
  <r>
    <s v="RBT00304"/>
    <x v="2"/>
    <n v="250"/>
    <n v="19066"/>
    <n v="19291"/>
    <n v="19341"/>
    <s v="N/A"/>
    <d v="2024-09-30T00:00:00"/>
    <d v="2024-09-30T00:00:00"/>
    <d v="1899-12-30T00:00:00"/>
    <s v="N/A"/>
    <x v="367"/>
    <d v="2024-10-16T00:00:00"/>
    <d v="1899-12-30T00:00:00"/>
    <n v="19285"/>
    <m/>
    <m/>
    <m/>
    <e v="#DIV/0!"/>
    <e v="#VALUE!"/>
    <n v="0"/>
  </r>
  <r>
    <s v="RBT00303"/>
    <x v="1"/>
    <n v="500"/>
    <n v="19435"/>
    <n v="19660"/>
    <n v="19710"/>
    <s v="N/A"/>
    <d v="2024-10-10T00:00:00"/>
    <d v="2024-10-10T00:00:00"/>
    <d v="1899-12-30T00:00:00"/>
    <s v="N/A"/>
    <x v="368"/>
    <d v="2024-10-10T00:00:00"/>
    <d v="1899-12-30T00:00:00"/>
    <n v="19639"/>
    <m/>
    <m/>
    <m/>
    <e v="#DIV/0!"/>
    <e v="#VALUE!"/>
    <n v="0"/>
  </r>
  <r>
    <s v="RBT00304"/>
    <x v="2"/>
    <n v="500"/>
    <n v="19285"/>
    <n v="19510"/>
    <n v="19560"/>
    <s v="N/A"/>
    <d v="2024-10-16T00:00:00"/>
    <d v="2024-10-16T00:00:00"/>
    <d v="1899-12-30T00:00:00"/>
    <s v="N/A"/>
    <x v="369"/>
    <d v="2024-11-05T00:00:00"/>
    <d v="1899-12-30T00:00:00"/>
    <n v="19523"/>
    <m/>
    <m/>
    <m/>
    <e v="#DIV/0!"/>
    <e v="#VALUE!"/>
    <n v="1"/>
  </r>
  <r>
    <s v="RBT00315"/>
    <x v="3"/>
    <n v="250"/>
    <n v="20619"/>
    <n v="20844"/>
    <n v="20894"/>
    <s v="N/A"/>
    <d v="2024-10-25T00:00:00"/>
    <d v="2024-10-25T00:00:00"/>
    <d v="1899-12-30T00:00:00"/>
    <s v="N/A"/>
    <x v="370"/>
    <d v="2024-10-25T00:00:00"/>
    <d v="1899-12-30T00:00:00"/>
    <n v="21054"/>
    <m/>
    <m/>
    <m/>
    <e v="#DIV/0!"/>
    <e v="#VALUE!"/>
    <n v="0"/>
  </r>
  <r>
    <s v="RBT00303"/>
    <x v="1"/>
    <n v="250"/>
    <n v="19639"/>
    <n v="19864"/>
    <n v="19914"/>
    <s v="N/A"/>
    <d v="2024-10-29T00:00:00"/>
    <d v="2024-10-29T00:00:00"/>
    <d v="1899-12-30T00:00:00"/>
    <s v="N/A"/>
    <x v="371"/>
    <d v="2024-10-29T00:00:00"/>
    <d v="1899-12-30T00:00:00"/>
    <n v="19941"/>
    <m/>
    <m/>
    <m/>
    <e v="#DIV/0!"/>
    <e v="#VALUE!"/>
    <n v="0"/>
  </r>
  <r>
    <s v="RBT00304"/>
    <x v="2"/>
    <n v="250"/>
    <n v="19523"/>
    <n v="19748"/>
    <n v="19798"/>
    <s v="N/A"/>
    <d v="2024-11-05T00:00:00"/>
    <d v="2024-11-05T00:00:00"/>
    <d v="1899-12-30T00:00:00"/>
    <s v="N/A"/>
    <x v="372"/>
    <d v="2024-11-22T00:00:00"/>
    <d v="1899-12-30T00:00:00"/>
    <n v="19838"/>
    <m/>
    <m/>
    <m/>
    <e v="#DIV/0!"/>
    <e v="#VALUE!"/>
    <n v="0"/>
  </r>
  <r>
    <s v="RBT00312"/>
    <x v="4"/>
    <n v="8000"/>
    <n v="19228"/>
    <n v="19453"/>
    <n v="19503"/>
    <s v="N/A"/>
    <d v="2024-11-13T00:00:00"/>
    <d v="2024-11-13T00:00:00"/>
    <d v="1899-12-30T00:00:00"/>
    <s v="N/A"/>
    <x v="373"/>
    <d v="2024-11-13T00:00:00"/>
    <d v="1899-12-30T00:00:00"/>
    <n v="19498"/>
    <m/>
    <m/>
    <m/>
    <e v="#DIV/0!"/>
    <e v="#VALUE!"/>
    <n v="1"/>
  </r>
  <r>
    <s v="RBT00315"/>
    <x v="3"/>
    <n v="1000"/>
    <n v="21054"/>
    <n v="21279"/>
    <n v="21329"/>
    <s v="N/A"/>
    <d v="2024-11-15T00:00:00"/>
    <d v="2024-11-15T00:00:00"/>
    <d v="1899-12-30T00:00:00"/>
    <s v="N/A"/>
    <x v="374"/>
    <d v="2024-11-15T00:00:00"/>
    <d v="1899-12-30T00:00:00"/>
    <n v="21300"/>
    <m/>
    <m/>
    <m/>
    <e v="#DIV/0!"/>
    <e v="#VALUE!"/>
    <n v="1"/>
  </r>
  <r>
    <s v="RBT00303"/>
    <x v="1"/>
    <n v="1000"/>
    <n v="19941"/>
    <n v="20166"/>
    <n v="20216"/>
    <s v="N/A"/>
    <d v="2024-11-20T00:00:00"/>
    <d v="2024-11-20T00:00:00"/>
    <d v="1899-12-30T00:00:00"/>
    <s v="N/A"/>
    <x v="375"/>
    <d v="2024-11-20T00:00:00"/>
    <d v="1899-12-30T00:00:00"/>
    <n v="20216"/>
    <m/>
    <m/>
    <m/>
    <e v="#DIV/0!"/>
    <e v="#VALUE!"/>
    <n v="0"/>
  </r>
  <r>
    <s v="RBT00304"/>
    <x v="2"/>
    <n v="1000"/>
    <n v="19838"/>
    <n v="20063"/>
    <n v="20113"/>
    <s v="N/A"/>
    <d v="2024-11-22T00:00:00"/>
    <d v="2024-11-22T00:00:00"/>
    <d v="1899-12-30T00:00:00"/>
    <s v="N/A"/>
    <x v="376"/>
    <d v="2024-12-09T00:00:00"/>
    <d v="1899-12-30T00:00:00"/>
    <n v="20043"/>
    <m/>
    <m/>
    <m/>
    <e v="#DIV/0!"/>
    <e v="#VALUE!"/>
    <n v="0"/>
  </r>
  <r>
    <s v="RBT00312"/>
    <x v="4"/>
    <n v="250"/>
    <n v="19498"/>
    <n v="19723"/>
    <n v="19773"/>
    <s v="N/A"/>
    <d v="2024-12-04T00:00:00"/>
    <d v="2024-12-04T00:00:00"/>
    <d v="1899-12-30T00:00:00"/>
    <s v="N/A"/>
    <x v="377"/>
    <d v="2024-12-04T00:00:00"/>
    <d v="1899-12-30T00:00:00"/>
    <n v="19756"/>
    <m/>
    <m/>
    <m/>
    <e v="#DIV/0!"/>
    <e v="#VALUE!"/>
    <n v="1"/>
  </r>
  <r>
    <s v="RBT00315"/>
    <x v="3"/>
    <n v="250"/>
    <n v="21300"/>
    <n v="21525"/>
    <n v="21575"/>
    <s v="N/A"/>
    <d v="2024-12-06T00:00:00"/>
    <d v="2024-12-06T00:00:00"/>
    <d v="1899-12-30T00:00:00"/>
    <s v="N/A"/>
    <x v="378"/>
    <d v="2024-12-06T00:00:00"/>
    <d v="1899-12-30T00:00:00"/>
    <n v="21567"/>
    <m/>
    <m/>
    <m/>
    <e v="#DIV/0!"/>
    <e v="#VALUE!"/>
    <n v="1"/>
  </r>
  <r>
    <s v="RBT00304"/>
    <x v="2"/>
    <n v="250"/>
    <n v="20043"/>
    <n v="20268"/>
    <n v="20318"/>
    <s v="N/A"/>
    <d v="2024-12-09T00:00:00"/>
    <d v="2024-12-09T00:00:00"/>
    <d v="1899-12-30T00:00:00"/>
    <s v="N/A"/>
    <x v="379"/>
    <d v="2025-01-07T00:00:00"/>
    <d v="1899-12-30T00:00:00"/>
    <n v="20292"/>
    <m/>
    <m/>
    <m/>
    <e v="#DIV/0!"/>
    <e v="#VALUE!"/>
    <n v="1"/>
  </r>
  <r>
    <s v="RBT00303"/>
    <x v="1"/>
    <n v="250"/>
    <n v="20216"/>
    <n v="20441"/>
    <n v="20491"/>
    <s v="N/A"/>
    <d v="2024-12-12T00:00:00"/>
    <d v="2024-12-12T00:00:00"/>
    <d v="1899-12-30T00:00:00"/>
    <s v="N/A"/>
    <x v="380"/>
    <d v="2024-12-12T00:00:00"/>
    <d v="1899-12-30T00:00:00"/>
    <n v="20539"/>
    <m/>
    <m/>
    <m/>
    <e v="#DIV/0!"/>
    <e v="#VALUE!"/>
    <n v="0"/>
  </r>
  <r>
    <s v="RBT00312"/>
    <x v="4"/>
    <n v="500"/>
    <n v="19756"/>
    <n v="19981"/>
    <n v="20031"/>
    <s v="N/A"/>
    <d v="2024-12-25T00:00:00"/>
    <d v="2024-12-25T00:00:00"/>
    <d v="1899-12-30T00:00:00"/>
    <s v="N/A"/>
    <x v="381"/>
    <d v="2024-12-25T00:00:00"/>
    <d v="1899-12-30T00:00:00"/>
    <n v="20051"/>
    <m/>
    <m/>
    <m/>
    <e v="#DIV/0!"/>
    <e v="#VALUE!"/>
    <n v="0"/>
  </r>
  <r>
    <s v="RBT00303"/>
    <x v="1"/>
    <n v="500"/>
    <n v="20539"/>
    <n v="20764"/>
    <n v="20814"/>
    <s v="N/A"/>
    <d v="2024-12-31T00:00:00"/>
    <d v="2024-12-31T00:00:00"/>
    <d v="1899-12-30T00:00:00"/>
    <s v="N/A"/>
    <x v="382"/>
    <d v="2024-12-31T00:00:00"/>
    <d v="1899-12-30T00:00:00"/>
    <n v="20744"/>
    <m/>
    <m/>
    <m/>
    <e v="#DIV/0!"/>
    <e v="#VALUE!"/>
    <n v="0"/>
  </r>
  <r>
    <s v="RBT00315"/>
    <x v="3"/>
    <n v="500"/>
    <n v="21567"/>
    <n v="21792"/>
    <n v="21842"/>
    <s v="N/A"/>
    <d v="2025-01-03T00:00:00"/>
    <d v="2025-01-03T00:00:00"/>
    <d v="1899-12-30T00:00:00"/>
    <s v="N/A"/>
    <x v="383"/>
    <d v="2025-01-03T00:00:00"/>
    <d v="1899-12-30T00:00:00"/>
    <n v="21928"/>
    <m/>
    <m/>
    <m/>
    <e v="#DIV/0!"/>
    <e v="#VALUE!"/>
    <n v="0"/>
  </r>
  <r>
    <s v="RBT00315"/>
    <x v="3"/>
    <n v="250"/>
    <n v="21928"/>
    <n v="22153"/>
    <n v="22203"/>
    <s v="N/A"/>
    <d v="2025-01-03T00:00:00"/>
    <d v="2025-01-03T00:00:00"/>
    <d v="1899-12-30T00:00:00"/>
    <s v="N/A"/>
    <x v="383"/>
    <d v="2025-01-03T00:00:00"/>
    <d v="1899-12-30T00:00:00"/>
    <n v="20994"/>
    <m/>
    <m/>
    <m/>
    <e v="#DIV/0!"/>
    <e v="#VALUE!"/>
    <n v="0"/>
  </r>
  <r>
    <s v="RBT00315"/>
    <x v="3"/>
    <n v="2000"/>
    <n v="20994"/>
    <n v="21219"/>
    <n v="21269"/>
    <s v="N/A"/>
    <d v="2025-01-03T00:00:00"/>
    <d v="2025-01-03T00:00:00"/>
    <d v="1899-12-30T00:00:00"/>
    <s v="N/A"/>
    <x v="383"/>
    <d v="2025-01-03T00:00:00"/>
    <d v="1899-12-30T00:00:00"/>
    <n v="21244"/>
    <m/>
    <m/>
    <m/>
    <e v="#DIV/0!"/>
    <e v="#VALUE!"/>
    <n v="1"/>
  </r>
  <r>
    <s v="RBT00315"/>
    <x v="3"/>
    <n v="250"/>
    <n v="21244"/>
    <n v="21469"/>
    <n v="21519"/>
    <s v="N/A"/>
    <d v="2025-01-03T00:00:00"/>
    <d v="2025-01-03T00:00:00"/>
    <d v="1899-12-30T00:00:00"/>
    <s v="N/A"/>
    <x v="383"/>
    <d v="2025-01-03T00:00:00"/>
    <d v="1899-12-30T00:00:00"/>
    <n v="22067"/>
    <m/>
    <m/>
    <m/>
    <e v="#DIV/0!"/>
    <e v="#VALUE!"/>
    <n v="0"/>
  </r>
  <r>
    <s v="RBT00315"/>
    <x v="3"/>
    <n v="500"/>
    <n v="22067"/>
    <n v="22292"/>
    <n v="22342"/>
    <s v="N/A"/>
    <d v="2025-01-03T00:00:00"/>
    <d v="2025-01-03T00:00:00"/>
    <d v="1899-12-30T00:00:00"/>
    <s v="N/A"/>
    <x v="383"/>
    <d v="2025-01-03T00:00:00"/>
    <d v="1899-12-30T00:00:00"/>
    <n v="22329"/>
    <m/>
    <m/>
    <m/>
    <e v="#DIV/0!"/>
    <e v="#VALUE!"/>
    <n v="1"/>
  </r>
  <r>
    <s v="RBT00312"/>
    <x v="4"/>
    <n v="250"/>
    <n v="20051"/>
    <n v="20276"/>
    <n v="20326"/>
    <s v="N/A"/>
    <d v="2025-01-07T00:00:00"/>
    <d v="2025-01-07T00:00:00"/>
    <d v="1899-12-30T00:00:00"/>
    <s v="N/A"/>
    <x v="384"/>
    <d v="2020-11-04T00:00:00"/>
    <d v="1899-12-30T00:00:00"/>
    <n v="230"/>
    <m/>
    <m/>
    <m/>
    <e v="#DIV/0!"/>
    <e v="#VALUE!"/>
    <n v="0"/>
  </r>
  <r>
    <s v="RBT00304"/>
    <x v="2"/>
    <n v="500"/>
    <n v="20292"/>
    <n v="20517"/>
    <n v="20567"/>
    <s v="N/A"/>
    <d v="2025-01-07T00:00:00"/>
    <d v="2025-01-07T00:00:00"/>
    <d v="1899-12-30T00:00:00"/>
    <n v="0"/>
    <x v="379"/>
    <d v="2025-01-07T00:00:00"/>
    <d v="1899-12-30T00:00:00"/>
    <n v="20566"/>
    <m/>
    <m/>
    <m/>
    <e v="#DIV/0!"/>
    <s v=""/>
    <n v="1"/>
  </r>
  <r>
    <s v="RBT00312"/>
    <x v="4"/>
    <n v="1000"/>
    <n v="230"/>
    <n v="455"/>
    <n v="505"/>
    <s v="N/A"/>
    <d v="2025-01-16T00:00:00"/>
    <d v="2025-01-16T00:00:00"/>
    <d v="1899-12-30T00:00:00"/>
    <s v="N/A"/>
    <x v="385"/>
    <d v="2025-01-16T00:00:00"/>
    <d v="1899-12-30T00:00:00"/>
    <n v="20337"/>
    <m/>
    <m/>
    <m/>
    <e v="#DIV/0!"/>
    <e v="#VALUE!"/>
    <n v="0"/>
  </r>
  <r>
    <s v="RBT00303"/>
    <x v="1"/>
    <n v="250"/>
    <n v="20744"/>
    <n v="20969"/>
    <n v="21019"/>
    <s v="N/A"/>
    <d v="2025-01-17T00:00:00"/>
    <d v="2025-01-17T00:00:00"/>
    <d v="1899-12-30T00:00:00"/>
    <s v="N/A"/>
    <x v="386"/>
    <d v="2025-01-17T00:00:00"/>
    <d v="1899-12-30T00:00:00"/>
    <n v="21065"/>
    <m/>
    <m/>
    <m/>
    <e v="#DIV/0!"/>
    <e v="#VALUE!"/>
    <n v="0"/>
  </r>
  <r>
    <s v="RBT00312"/>
    <x v="4"/>
    <n v="250"/>
    <n v="20337"/>
    <n v="20562"/>
    <n v="20612"/>
    <s v="N/A"/>
    <d v="2025-02-04T00:00:00"/>
    <d v="2025-02-04T00:00:00"/>
    <d v="1899-12-30T00:00:00"/>
    <s v="N/A"/>
    <x v="387"/>
    <d v="2025-02-04T00:00:00"/>
    <d v="1899-12-30T00:00:00"/>
    <n v="20570"/>
    <m/>
    <m/>
    <m/>
    <e v="#DIV/0!"/>
    <e v="#VALUE!"/>
    <n v="1"/>
  </r>
  <r>
    <s v="RBT00303"/>
    <x v="1"/>
    <n v="2000"/>
    <n v="21065"/>
    <n v="21290"/>
    <n v="21340"/>
    <s v="N/A"/>
    <d v="2025-02-13T00:00:00"/>
    <d v="2025-02-13T00:00:00"/>
    <d v="1899-12-30T00:00:00"/>
    <s v="N/A"/>
    <x v="388"/>
    <d v="2025-02-13T00:00:00"/>
    <d v="1899-12-30T00:00:00"/>
    <n v="21371"/>
    <m/>
    <m/>
    <m/>
    <e v="#DIV/0!"/>
    <e v="#VALUE!"/>
    <n v="0"/>
  </r>
  <r>
    <s v="RBT00312"/>
    <x v="4"/>
    <n v="500"/>
    <n v="20570"/>
    <n v="20795"/>
    <n v="20845"/>
    <s v="N/A"/>
    <d v="2025-03-05T00:00:00"/>
    <d v="2025-03-05T00:00:00"/>
    <d v="1899-12-30T00:00:00"/>
    <s v="N/A"/>
    <x v="389"/>
    <d v="2025-03-05T00:00:00"/>
    <d v="1899-12-30T00:00:00"/>
    <n v="20902"/>
    <m/>
    <m/>
    <m/>
    <e v="#DIV/0!"/>
    <e v="#VALUE!"/>
    <n v="0"/>
  </r>
  <r>
    <s v="RBT00303"/>
    <x v="1"/>
    <n v="250"/>
    <n v="21371"/>
    <n v="21596"/>
    <n v="21646"/>
    <s v="N/A"/>
    <d v="2025-03-07T00:00:00"/>
    <d v="2025-03-07T00:00:00"/>
    <d v="1899-12-30T00:00:00"/>
    <s v="N/A"/>
    <x v="390"/>
    <d v="2025-03-07T00:00:00"/>
    <d v="1899-12-30T00:00:00"/>
    <n v="21725"/>
    <m/>
    <m/>
    <m/>
    <e v="#DIV/0!"/>
    <e v="#VALUE!"/>
    <n v="0"/>
  </r>
  <r>
    <s v="RBT00303"/>
    <x v="1"/>
    <n v="500"/>
    <n v="21725"/>
    <n v="21950"/>
    <n v="22000"/>
    <s v="N/A"/>
    <d v="2025-03-08T00:00:00"/>
    <d v="2025-03-08T00:00:00"/>
    <d v="1899-12-30T00:00:00"/>
    <s v="N/A"/>
    <x v="391"/>
    <d v="2025-03-08T00:00:00"/>
    <d v="1899-12-30T00:00:00"/>
    <n v="21963"/>
    <m/>
    <m/>
    <m/>
    <e v="#DIV/0!"/>
    <e v="#VALUE!"/>
    <n v="1"/>
  </r>
  <r>
    <s v="RBT00312"/>
    <x v="4"/>
    <n v="250"/>
    <n v="20902"/>
    <n v="21127"/>
    <n v="21177"/>
    <s v="N/A"/>
    <d v="2025-03-19T00:00:00"/>
    <d v="2025-03-19T00:00:00"/>
    <d v="1899-12-30T00:00:00"/>
    <n v="0"/>
    <x v="392"/>
    <d v="2025-03-19T00:00:00"/>
    <d v="1899-12-30T00:00:00"/>
    <n v="21268"/>
    <m/>
    <m/>
    <m/>
    <e v="#DIV/0!"/>
    <s v=""/>
    <n v="0"/>
  </r>
  <r>
    <s v="RBT00303"/>
    <x v="1"/>
    <n v="250"/>
    <n v="21963"/>
    <n v="22188"/>
    <n v="22238"/>
    <n v="15"/>
    <d v="2025-04-11T08:00:00"/>
    <d v="2025-04-11T14:00:00"/>
    <d v="1899-12-30T06:00:00"/>
    <n v="0"/>
    <x v="391"/>
    <d v="2025-03-08T00:00:00"/>
    <d v="1899-12-30T00:00:00"/>
    <n v="22222"/>
    <m/>
    <m/>
    <m/>
    <n v="0"/>
    <s v=""/>
    <n v="1"/>
  </r>
  <r>
    <s v="RBT00312"/>
    <x v="4"/>
    <n v="2000"/>
    <n v="21268"/>
    <n v="21493"/>
    <n v="21543"/>
    <n v="16"/>
    <d v="2025-04-14T21:00:00"/>
    <d v="2025-04-15T20:00:00"/>
    <d v="1899-12-30T23:00:00"/>
    <n v="0"/>
    <x v="393"/>
    <d v="2025-04-23T04:09:00"/>
    <d v="1900-01-03T16:09:00"/>
    <n v="21620"/>
    <n v="0"/>
    <n v="0"/>
    <n v="0"/>
    <n v="4.8760869565129417"/>
    <s v=""/>
    <n v="0"/>
  </r>
  <r>
    <s v="RBT00303"/>
    <x v="1"/>
    <n v="1000"/>
    <n v="22222"/>
    <n v="22447"/>
    <n v="22497"/>
    <n v="19"/>
    <d v="2025-04-30T08:00:00"/>
    <d v="2025-05-01T05:00:00"/>
    <d v="1899-12-30T21:00:00"/>
    <n v="0"/>
    <x v="394"/>
    <d v="2025-05-10T17:18:00"/>
    <d v="1900-01-04T00:28:00"/>
    <n v="22638"/>
    <n v="0"/>
    <n v="0"/>
    <n v="0"/>
    <n v="5.736507936505534"/>
    <s v=""/>
    <n v="0"/>
  </r>
  <r>
    <s v="RBT00315"/>
    <x v="3"/>
    <n v="250"/>
    <n v="22329"/>
    <n v="22554"/>
    <n v="22604"/>
    <n v="19"/>
    <d v="2025-05-07T14:00:00"/>
    <d v="2025-05-07T21:00:00"/>
    <d v="1899-12-30T07:00:00"/>
    <n v="0"/>
    <x v="395"/>
    <d v="2025-05-12T05:40:00"/>
    <d v="1899-12-30T08:07:00"/>
    <n v="22604"/>
    <n v="0"/>
    <n v="0"/>
    <n v="0"/>
    <n v="1.1595238095212554"/>
    <s v=""/>
    <n v="0"/>
  </r>
  <r>
    <s v="RBT00304"/>
    <x v="2"/>
    <n v="250"/>
    <n v="20566"/>
    <n v="20791"/>
    <n v="20841"/>
    <n v="19"/>
    <d v="2025-05-08T14:00:00"/>
    <d v="2025-05-08T21:00:00"/>
    <d v="1899-12-30T07:00:00"/>
    <n v="0"/>
    <x v="396"/>
    <d v="2025-05-14T17:45:00"/>
    <d v="1899-12-30T08:15:00"/>
    <n v="20942"/>
    <n v="0"/>
    <n v="0"/>
    <n v="0"/>
    <n v="1.1785714285812288"/>
    <s v=""/>
    <n v="0"/>
  </r>
  <r>
    <s v="RBT00312"/>
    <x v="4"/>
    <n v="250"/>
    <n v="21620"/>
    <n v="21845"/>
    <n v="21895"/>
    <n v="19"/>
    <d v="2025-05-09T08:00:00"/>
    <d v="2025-05-09T15:00:00"/>
    <d v="1899-12-30T07:00:00"/>
    <n v="0"/>
    <x v="397"/>
    <d v="2025-05-20T12:00:00"/>
    <d v="1899-12-30T04:00:00"/>
    <n v="21918"/>
    <n v="0"/>
    <n v="0"/>
    <n v="0"/>
    <n v="0.57142857142500769"/>
    <s v=""/>
    <n v="0"/>
  </r>
  <r>
    <s v="RBT00304"/>
    <x v="2"/>
    <n v="2000"/>
    <n v="20942"/>
    <n v="21167"/>
    <n v="21217"/>
    <n v="24"/>
    <d v="2025-05-15T08:00:00"/>
    <d v="2025-05-15T18:00:00"/>
    <d v="1899-12-30T10:00:00"/>
    <n v="5"/>
    <x v="398"/>
    <d v="2025-06-15T13:24:00"/>
    <d v="1899-12-30T16:34:00"/>
    <n v="21455"/>
    <n v="0"/>
    <n v="0"/>
    <n v="0"/>
    <n v="1.6566666666805783"/>
    <n v="0"/>
    <n v="0"/>
  </r>
  <r>
    <s v="RBT00315"/>
    <x v="3"/>
    <n v="1000"/>
    <n v="22604"/>
    <n v="22829"/>
    <n v="22879"/>
    <n v="21"/>
    <d v="2025-05-23T20:00:00"/>
    <d v="2025-05-24T17:00:00"/>
    <d v="1899-12-30T21:00:00"/>
    <n v="20"/>
    <x v="399"/>
    <d v="2025-07-12T01:59:00"/>
    <d v="1900-01-20T11:19:00"/>
    <n v="22781"/>
    <n v="19"/>
    <n v="0"/>
    <n v="0"/>
    <n v="24.53888888889092"/>
    <n v="0.95"/>
    <n v="0"/>
  </r>
  <r>
    <s v="RBT00303"/>
    <x v="1"/>
    <n v="250"/>
    <n v="22638"/>
    <n v="22863"/>
    <n v="22913"/>
    <n v="21"/>
    <d v="2025-05-24T08:00:00"/>
    <d v="2025-05-24T15:00:00"/>
    <d v="1899-12-30T07:00:00"/>
    <n v="8"/>
    <x v="400"/>
    <d v="2025-05-26T03:00:00"/>
    <d v="1899-12-30T04:00:00"/>
    <n v="22898"/>
    <n v="7"/>
    <n v="0"/>
    <n v="0"/>
    <n v="0.57142857142500769"/>
    <n v="0.875"/>
    <n v="1"/>
  </r>
  <r>
    <s v="RBT00304"/>
    <x v="2"/>
    <n v="250"/>
    <n v="21455"/>
    <n v="21680"/>
    <n v="21730"/>
    <n v="22"/>
    <d v="2025-05-27T08:00:00"/>
    <d v="2025-05-28T14:00:00"/>
    <d v="1899-12-31T06:00:00"/>
    <n v="45"/>
    <x v="401"/>
    <d v="2025-05-30T18:13:00"/>
    <d v="1900-01-02T14:33:00"/>
    <n v="21166"/>
    <n v="42"/>
    <n v="0"/>
    <n v="0"/>
    <n v="2.8849999999976719"/>
    <n v="0.93333333333333335"/>
    <n v="0"/>
  </r>
  <r>
    <s v="RBT00303"/>
    <x v="1"/>
    <n v="500"/>
    <n v="22898"/>
    <n v="23123"/>
    <n v="23173"/>
    <n v="24"/>
    <d v="2025-06-09T20:00:00"/>
    <d v="2025-06-10T18:00:00"/>
    <d v="1899-12-30T22:00:00"/>
    <n v="15"/>
    <x v="402"/>
    <d v="2025-06-17T05:11:00"/>
    <d v="1900-01-01T00:11:00"/>
    <n v="23225"/>
    <n v="10"/>
    <n v="0"/>
    <n v="0"/>
    <n v="2.1901515151527238"/>
    <n v="0.66666666666666663"/>
    <n v="0"/>
  </r>
  <r>
    <s v="RBT00312"/>
    <x v="4"/>
    <n v="500"/>
    <n v="21918"/>
    <n v="22143"/>
    <n v="22193"/>
    <n v="24"/>
    <d v="2025-06-20T20:00:00"/>
    <d v="2025-06-21T17:00:00"/>
    <d v="1899-12-30T21:00:00"/>
    <n v="5"/>
    <x v="403"/>
    <d v="2025-06-22T17:15:00"/>
    <d v="1899-12-30T23:48:00"/>
    <n v="22199"/>
    <n v="1"/>
    <n v="0"/>
    <n v="0"/>
    <n v="1.1333333333355509"/>
    <n v="0.2"/>
    <n v="0"/>
  </r>
  <r>
    <s v="RBT00304"/>
    <x v="2"/>
    <n v="500"/>
    <n v="21166"/>
    <n v="21391"/>
    <n v="21441"/>
    <n v="26"/>
    <d v="2025-06-27T20:00:00"/>
    <d v="2025-06-28T17:00:00"/>
    <d v="1899-12-30T21:00:00"/>
    <n v="12"/>
    <x v="404"/>
    <d v="2025-07-01T13:00:00"/>
    <d v="1899-12-31T13:40:00"/>
    <n v="21697"/>
    <n v="6"/>
    <n v="0"/>
    <n v="0"/>
    <n v="1.7936507936517176"/>
    <n v="0.5"/>
    <n v="0"/>
  </r>
  <r>
    <s v="RBT00303"/>
    <x v="1"/>
    <n v="250"/>
    <n v="23225"/>
    <n v="23450"/>
    <n v="23500"/>
    <n v="27"/>
    <d v="2025-07-01T14:00:00"/>
    <d v="2025-07-01T18:00:00"/>
    <d v="1899-12-30T04:00:00"/>
    <n v="1"/>
    <x v="405"/>
    <d v="2025-07-03T03:15:00"/>
    <d v="1899-12-30T19:00:00"/>
    <n v="23492"/>
    <n v="1"/>
    <n v="0"/>
    <n v="0"/>
    <n v="4.7500000000545697"/>
    <n v="1"/>
    <n v="1"/>
  </r>
  <r>
    <s v="RBT00312"/>
    <x v="4"/>
    <n v="250"/>
    <n v="22199"/>
    <n v="22424"/>
    <n v="22474"/>
    <n v="28"/>
    <d v="2025-07-07T14:00:00"/>
    <d v="2025-07-07T21:00:00"/>
    <d v="1899-12-30T07:00:00"/>
    <n v="6"/>
    <x v="406"/>
    <d v="2025-07-25T08:01:00"/>
    <d v="1899-12-30T00:01:00"/>
    <n v="22482"/>
    <n v="3"/>
    <n v="0"/>
    <n v="0"/>
    <n v="2.3809523637870604E-3"/>
    <n v="0.5"/>
    <n v="0"/>
  </r>
  <r>
    <s v="RBT00304"/>
    <x v="2"/>
    <n v="250"/>
    <n v="21697"/>
    <n v="21922"/>
    <n v="21972"/>
    <n v="29"/>
    <d v="2025-07-15T08:00:00"/>
    <d v="2025-07-15T14:00:00"/>
    <d v="1899-12-30T06:00:00"/>
    <n v="5"/>
    <x v="407"/>
    <d v="2025-07-18T14:40:00"/>
    <d v="1899-12-30T22:08:00"/>
    <n v="21958"/>
    <n v="5"/>
    <n v="0"/>
    <n v="0"/>
    <n v="3.6888888888934162"/>
    <n v="1"/>
    <n v="1"/>
  </r>
  <r>
    <s v="RBT00303"/>
    <x v="1"/>
    <n v="12000"/>
    <n v="23492"/>
    <n v="23717"/>
    <n v="23767"/>
    <n v="29"/>
    <d v="2025-07-16T20:00:00"/>
    <d v="2025-07-17T17:00:00"/>
    <d v="1899-12-30T21:00:00"/>
    <n v="7"/>
    <x v="408"/>
    <d v="2025-07-23T02:30:00"/>
    <d v="1899-12-31T05:15:00"/>
    <n v="23775"/>
    <n v="7"/>
    <n v="0"/>
    <n v="0"/>
    <n v="1.3928571428571428"/>
    <n v="1"/>
    <n v="0"/>
  </r>
  <r>
    <s v="RBT00315"/>
    <x v="3"/>
    <n v="250"/>
    <n v="22781"/>
    <n v="23006"/>
    <n v="23056"/>
    <m/>
    <d v="2025-07-26T08:00:00"/>
    <d v="2025-07-26T12:00:00"/>
    <d v="1899-12-30T04:00:00"/>
    <n v="1"/>
    <x v="409"/>
    <d v="2025-07-30T05:10:00"/>
    <d v="1899-12-30T05:20:00"/>
    <n v="23064"/>
    <n v="0"/>
    <n v="0"/>
    <n v="0"/>
    <n v="1.3333333333575865"/>
    <n v="0"/>
    <n v="0"/>
  </r>
  <r>
    <s v="RBT00304"/>
    <x v="2"/>
    <n v="1000"/>
    <n v="21958"/>
    <n v="22183"/>
    <n v="22233"/>
    <n v="32"/>
    <d v="2025-08-04T20:00:00"/>
    <d v="2025-08-05T17:00:00"/>
    <d v="1899-12-30T21:00:00"/>
    <n v="8"/>
    <x v="410"/>
    <d v="2025-08-08T06:00:00"/>
    <d v="1899-12-31T02:02:00"/>
    <n v="22206"/>
    <n v="5"/>
    <n v="1"/>
    <n v="0"/>
    <n v="1.23968253968217"/>
    <n v="0.625"/>
    <n v="1"/>
  </r>
  <r>
    <s v="RBT00303"/>
    <x v="1"/>
    <n v="250"/>
    <n v="23775"/>
    <n v="24000"/>
    <n v="24050"/>
    <n v="32"/>
    <d v="2025-08-06T14:00:00"/>
    <d v="2025-08-06T22:00:00"/>
    <d v="1899-12-30T08:00:00"/>
    <n v="9"/>
    <x v="411"/>
    <d v="2025-08-09T18:14:00"/>
    <d v="1899-12-30T10:24:00"/>
    <n v="24010"/>
    <n v="6"/>
    <n v="1"/>
    <n v="6"/>
    <n v="1.2999999999934517"/>
    <n v="0.66666666666666663"/>
    <n v="1"/>
  </r>
  <r>
    <s v="RBT00312"/>
    <x v="4"/>
    <n v="1000"/>
    <n v="22482"/>
    <n v="22707"/>
    <n v="22757"/>
    <n v="33"/>
    <d v="2025-08-11T20:00:00"/>
    <d v="2025-08-13T05:00:00"/>
    <d v="1899-12-31T09:00:00"/>
    <n v="23"/>
    <x v="412"/>
    <d v="2025-08-14T23:18:00"/>
    <d v="1900-01-01T00:33:00"/>
    <n v="22746"/>
    <n v="17"/>
    <n v="0"/>
    <n v="0"/>
    <n v="1.4712121212135323"/>
    <n v="0.73913043478260865"/>
    <n v="1"/>
  </r>
  <r>
    <s v="RBT00315"/>
    <x v="3"/>
    <n v="500"/>
    <n v="23064"/>
    <n v="23289"/>
    <n v="23339"/>
    <n v="33"/>
    <d v="2025-08-12T03:00:00"/>
    <d v="2025-08-13T02:00:00"/>
    <d v="1899-12-30T23:00:00"/>
    <n v="12"/>
    <x v="413"/>
    <d v="2025-08-16T00:45:00"/>
    <d v="1899-12-31T17:05:00"/>
    <n v="23281"/>
    <n v="8"/>
    <n v="0"/>
    <n v="0"/>
    <n v="1.7862318840526068"/>
    <n v="0.66666666666666663"/>
    <n v="0"/>
  </r>
  <r>
    <s v="RBT00303"/>
    <x v="1"/>
    <n v="500"/>
    <n v="24010"/>
    <n v="24235"/>
    <n v="24285"/>
    <n v="34"/>
    <d v="2025-08-20T20:00:00"/>
    <d v="2025-08-21T23:00:00"/>
    <d v="1899-12-31T03:00:00"/>
    <n v="7"/>
    <x v="414"/>
    <d v="2025-08-21T16:00:00"/>
    <d v="1899-12-31T14:35:00"/>
    <n v="24179"/>
    <n v="6"/>
    <n v="1"/>
    <n v="0"/>
    <n v="1.4290123456739821"/>
    <n v="0.8571428571428571"/>
    <n v="0"/>
  </r>
  <r>
    <s v="RBT00304"/>
    <x v="2"/>
    <n v="250"/>
    <n v="22206"/>
    <n v="22431"/>
    <n v="22481"/>
    <n v="34"/>
    <d v="2025-08-22T08:00:00"/>
    <d v="2025-08-22T19:00:00"/>
    <d v="1899-12-30T11:00:00"/>
    <n v="3"/>
    <x v="415"/>
    <d v="2025-08-26T05:54:00"/>
    <d v="1899-12-30T13:54:00"/>
    <n v="22462"/>
    <n v="2"/>
    <n v="0"/>
    <n v="0"/>
    <n v="1.2636363636370853"/>
    <n v="0.66666666666666663"/>
    <n v="1"/>
  </r>
  <r>
    <s v="RBT00312"/>
    <x v="4"/>
    <n v="250"/>
    <n v="22746"/>
    <n v="22971"/>
    <n v="23021"/>
    <n v="35"/>
    <d v="2025-08-28T08:00:00"/>
    <d v="2025-08-28T14:00:00"/>
    <d v="1899-12-30T06:00:00"/>
    <n v="3"/>
    <x v="416"/>
    <d v="2025-09-02T23:52:00"/>
    <d v="1899-12-30T11:22:00"/>
    <n v="22976"/>
    <n v="3"/>
    <n v="0"/>
    <n v="0"/>
    <n v="1.8944444444205146"/>
    <n v="1"/>
    <n v="1"/>
  </r>
  <r>
    <s v="RBT00312"/>
    <x v="4"/>
    <n v="500"/>
    <n v="22976"/>
    <n v="23201"/>
    <n v="23251"/>
    <n v="38"/>
    <d v="2025-09-15T20:00:00"/>
    <d v="2025-09-16T21:00:00"/>
    <d v="1899-12-31T01:00:00"/>
    <n v="19"/>
    <x v="417"/>
    <d v="2025-09-18T03:00:00"/>
    <d v="1899-12-31T18:50:00"/>
    <n v="23208"/>
    <n v="15"/>
    <n v="0"/>
    <n v="5"/>
    <n v="1.713333333334218"/>
    <n v="0.78947368421052633"/>
    <n v="1"/>
  </r>
  <r>
    <s v="RBT00312"/>
    <x v="4"/>
    <n v="250"/>
    <n v="23208"/>
    <n v="23433"/>
    <n v="23483"/>
    <n v="40"/>
    <d v="2025-10-04T02:00:00"/>
    <d v="2025-10-04T08:00:00"/>
    <d v="1899-12-30T06:00:00"/>
    <n v="0"/>
    <x v="418"/>
    <d v="2025-10-05T16:29:00"/>
    <d v="1899-12-30T06:57:00"/>
    <n v="23505"/>
    <n v="0"/>
    <n v="0"/>
    <n v="0"/>
    <n v="1.1583333333255723"/>
    <s v=""/>
    <n v="0"/>
  </r>
  <r>
    <s v="RBT00312"/>
    <x v="4"/>
    <n v="12000"/>
    <n v="23505"/>
    <n v="23730"/>
    <n v="23780"/>
    <n v="42"/>
    <d v="2025-10-19T20:00:00"/>
    <d v="2025-10-20T17:00:00"/>
    <d v="1899-12-30T21:00:00"/>
    <m/>
    <x v="419"/>
    <d v="2025-10-24T16:43:07"/>
    <d v="1900-01-02T15:32:07"/>
    <n v="23773"/>
    <n v="2"/>
    <n v="0"/>
    <n v="0"/>
    <n v="4.16834656084289"/>
    <s v=""/>
    <n v="1"/>
  </r>
  <r>
    <s v="RBT00312"/>
    <x v="4"/>
    <n v="250"/>
    <n v="23773"/>
    <n v="23998"/>
    <n v="24048"/>
    <n v="45"/>
    <d v="2025-11-04T08:00:00"/>
    <d v="2025-11-04T14:00:00"/>
    <d v="1899-12-30T06:00:00"/>
    <n v="0"/>
    <x v="420"/>
    <d v="2025-11-09T15:53:00"/>
    <d v="1899-12-30T13:28:00"/>
    <n v="24010"/>
    <n v="0"/>
    <n v="0"/>
    <n v="5"/>
    <n v="2.2444444444554392"/>
    <s v=""/>
    <n v="1"/>
  </r>
  <r>
    <s v="RBT00303"/>
    <x v="1"/>
    <n v="250"/>
    <n v="24179"/>
    <n v="24404"/>
    <n v="24454"/>
    <n v="46"/>
    <d v="2025-11-11T08:00:00"/>
    <d v="2025-11-11T12:00:00"/>
    <d v="1899-12-30T04:00:00"/>
    <n v="0"/>
    <x v="421"/>
    <d v="2025-11-15T12:20:00"/>
    <d v="1899-12-30T05:00:00"/>
    <n v="24434"/>
    <n v="0"/>
    <n v="0"/>
    <n v="2"/>
    <n v="1.2500000000327418"/>
    <s v=""/>
    <n v="1"/>
  </r>
  <r>
    <s v="RBT00312"/>
    <x v="4"/>
    <n v="500"/>
    <n v="24010"/>
    <n v="24235"/>
    <n v="24285"/>
    <n v="47"/>
    <d v="2025-11-19T20:00:00"/>
    <d v="2025-11-20T17:00:00"/>
    <d v="1899-12-30T21:00:00"/>
    <n v="7"/>
    <x v="422"/>
    <d v="2025-11-27T22:32:48"/>
    <d v="1899-12-30T17:14:44"/>
    <n v="24308"/>
    <n v="7"/>
    <n v="0"/>
    <n v="7"/>
    <n v="0.82121693121735007"/>
    <n v="1"/>
    <n v="0"/>
  </r>
  <r>
    <s v="RBT00315"/>
    <x v="3"/>
    <n v="250"/>
    <n v="23281"/>
    <n v="23506"/>
    <n v="23556"/>
    <n v="47"/>
    <d v="2025-11-23T20:00:00"/>
    <d v="2025-11-30T04:55:00"/>
    <d v="1900-01-05T08:55:00"/>
    <n v="0"/>
    <x v="423"/>
    <d v="2025-11-30T04:55:00"/>
    <d v="1900-01-06T13:25:00"/>
    <n v="23430"/>
    <m/>
    <m/>
    <m/>
    <n v="1.1863760217984833"/>
    <s v=""/>
    <n v="0"/>
  </r>
  <r>
    <s v="RBT00303"/>
    <x v="1"/>
    <n v="1000"/>
    <n v="24434"/>
    <n v="24659"/>
    <n v="24709"/>
    <n v="48"/>
    <d v="2025-11-28T20:00:00"/>
    <d v="2025-11-29T17:00:00"/>
    <d v="1899-12-30T21:00:00"/>
    <n v="3"/>
    <x v="424"/>
    <d v="2025-12-08T17:00:00"/>
    <d v="1899-12-30T19:25:00"/>
    <n v="24843"/>
    <n v="2"/>
    <n v="0"/>
    <n v="9"/>
    <n v="0.92460317460687036"/>
    <n v="0.66666666666666663"/>
    <n v="0"/>
  </r>
  <r>
    <s v="RBT00312"/>
    <x v="4"/>
    <n v="250"/>
    <n v="24308"/>
    <n v="24533"/>
    <n v="24583"/>
    <n v="50"/>
    <d v="2025-12-09T08:00:00"/>
    <d v="2025-12-09T14:00:00"/>
    <d v="1899-12-30T06:00:00"/>
    <n v="5"/>
    <x v="425"/>
    <d v="2025-12-13T05:27:00"/>
    <d v="1899-12-30T05:32:00"/>
    <n v="24560"/>
    <n v="5"/>
    <n v="0"/>
    <n v="0"/>
    <n v="0.92222222220152617"/>
    <n v="1"/>
    <n v="1"/>
  </r>
  <r>
    <s v="RBT00315"/>
    <x v="3"/>
    <n v="12000"/>
    <n v="23430"/>
    <n v="23655"/>
    <n v="23705"/>
    <n v="50"/>
    <d v="2025-12-14T20:00:00"/>
    <d v="2025-12-15T17:00:00"/>
    <d v="1899-12-30T21:00:00"/>
    <n v="0"/>
    <x v="426"/>
    <d v="2025-12-27T16:05:49"/>
    <d v="1899-12-31T22:20:49"/>
    <n v="23736"/>
    <n v="0"/>
    <n v="0"/>
    <n v="8"/>
    <n v="2.2069973544982662"/>
    <s v=""/>
    <n v="0"/>
  </r>
  <r>
    <s v="RBT00303"/>
    <x v="1"/>
    <n v="250"/>
    <n v="24843"/>
    <n v="25068"/>
    <n v="25118"/>
    <n v="51"/>
    <d v="2025-12-21T08:00:00"/>
    <d v="2025-12-21T12:00:00"/>
    <d v="1899-12-30T04:00:00"/>
    <n v="4"/>
    <x v="427"/>
    <d v="2025-12-30T16:37:00"/>
    <d v="1899-12-30T03:46:00"/>
    <n v="25219"/>
    <n v="4"/>
    <n v="0"/>
    <n v="0"/>
    <n v="0.94166666669395149"/>
    <n v="1"/>
    <n v="0"/>
  </r>
  <r>
    <s v="RBT00312"/>
    <x v="4"/>
    <n v="1000"/>
    <n v="24560"/>
    <n v="24785"/>
    <n v="24835"/>
    <n v="52"/>
    <d v="2025-12-26T20:00:00"/>
    <d v="2025-12-27T17:00:00"/>
    <d v="1899-12-30T21:00:00"/>
    <n v="11"/>
    <x v="428"/>
    <d v="2026-01-12T18:02:22"/>
    <d v="1899-12-31T15:14:24"/>
    <n v="24992"/>
    <n v="10"/>
    <n v="0"/>
    <n v="1"/>
    <n v="1.8685714285737569"/>
    <n v="0.90909090909090906"/>
    <n v="0"/>
  </r>
  <r>
    <s v="RBT00315"/>
    <x v="3"/>
    <n v="250"/>
    <n v="23736"/>
    <n v="23961"/>
    <n v="24011"/>
    <n v="2"/>
    <d v="2026-01-08T08:00:00"/>
    <d v="2026-01-08T17:00:00"/>
    <d v="1899-12-30T09:00:00"/>
    <n v="13"/>
    <x v="429"/>
    <d v="2026-01-19T12:33:00"/>
    <d v="1899-12-30T09:01:00"/>
    <n v="24015"/>
    <n v="13"/>
    <n v="0"/>
    <n v="0"/>
    <n v="1.0018518518578883"/>
    <n v="1"/>
    <n v="0"/>
  </r>
  <r>
    <s v="RBT00304"/>
    <x v="2"/>
    <n v="500"/>
    <n v="22462"/>
    <n v="22687"/>
    <n v="22737"/>
    <n v="2"/>
    <d v="2026-01-09T20:00:00"/>
    <d v="2026-01-10T17:00:00"/>
    <d v="1899-12-30T21:00:00"/>
    <n v="6"/>
    <x v="430"/>
    <d v="2026-01-25T09:59:00"/>
    <d v="1899-12-30T23:47:00"/>
    <n v="22741"/>
    <n v="5"/>
    <n v="6"/>
    <n v="0"/>
    <n v="1.132539682539313"/>
    <n v="0.83333333333333337"/>
    <n v="0"/>
  </r>
  <r>
    <s v="RBT00303"/>
    <x v="1"/>
    <n v="500"/>
    <n v="25219"/>
    <n v="25444"/>
    <n v="25494"/>
    <n v="3"/>
    <d v="2026-01-14T20:00:00"/>
    <d v="2026-01-15T17:00:00"/>
    <d v="1899-12-30T21:00:00"/>
    <n v="9"/>
    <x v="431"/>
    <d v="2026-01-19T01:17:00"/>
    <d v="1899-12-30T21:22:00"/>
    <n v="25440"/>
    <n v="8"/>
    <n v="0"/>
    <n v="3"/>
    <n v="1.017460317459024"/>
    <n v="0.88888888888888884"/>
    <n v="0"/>
  </r>
  <r>
    <s v="RBT00312"/>
    <x v="4"/>
    <n v="250"/>
    <n v="24992"/>
    <n v="25217"/>
    <n v="25267"/>
    <n v="4"/>
    <d v="2026-01-24T08:00:00"/>
    <d v="2026-01-24T14:00:00"/>
    <d v="1899-12-30T06:00:00"/>
    <n v="4"/>
    <x v="432"/>
    <d v="2026-01-26T19:24:00"/>
    <d v="1899-12-30T02:42:00"/>
    <n v="25186"/>
    <n v="4"/>
    <n v="0"/>
    <n v="0"/>
    <n v="0.45000000001164153"/>
    <n v="1"/>
    <n v="0"/>
  </r>
  <r>
    <s v="RBT00303"/>
    <x v="1"/>
    <n v="250"/>
    <n v="25440"/>
    <n v="25665"/>
    <n v="25715"/>
    <n v="5"/>
    <d v="2026-01-31T08:00:00"/>
    <d v="2026-01-31T14:00:00"/>
    <d v="1899-12-30T06:00:00"/>
    <n v="2"/>
    <x v="433"/>
    <d v="2026-02-03T00:28:00"/>
    <d v="1899-12-30T10:03:00"/>
    <n v="25694"/>
    <n v="2"/>
    <n v="0"/>
    <n v="0"/>
    <n v="1.6749999999883585"/>
    <n v="1"/>
    <n v="1"/>
  </r>
  <r>
    <s v="RBT00315"/>
    <x v="3"/>
    <n v="500"/>
    <n v="24015"/>
    <n v="24240"/>
    <n v="24290"/>
    <n v="5"/>
    <d v="2026-02-01T08:00:00"/>
    <d v="2026-02-02T05:00:00"/>
    <d v="1899-12-30T21:00:00"/>
    <n v="2"/>
    <x v="434"/>
    <d v="2026-02-07T12:34:00"/>
    <d v="1900-01-01T04:26:32"/>
    <n v="24273"/>
    <n v="2"/>
    <n v="0"/>
    <n v="3"/>
    <n v="2.4972486772458069"/>
    <n v="1"/>
    <n v="1"/>
  </r>
  <r>
    <s v="RBT00304"/>
    <x v="2"/>
    <n v="250"/>
    <n v="22741"/>
    <n v="22966"/>
    <n v="23016"/>
    <n v="7"/>
    <d v="2026-02-10T13:00:00"/>
    <d v="2026-02-10T22:00:00"/>
    <d v="1899-12-30T09:00:00"/>
    <n v="12"/>
    <x v="435"/>
    <d v="2026-02-11T03:10:00"/>
    <d v="1899-12-30T15:50:00"/>
    <n v="22994"/>
    <n v="12"/>
    <n v="0"/>
    <n v="0"/>
    <n v="1.7592592592700385"/>
    <n v="1"/>
    <n v="1"/>
  </r>
  <r>
    <s v="RBT00312"/>
    <x v="4"/>
    <n v="500"/>
    <n v="25186"/>
    <n v="25411"/>
    <n v="25461"/>
    <n v="7"/>
    <d v="2026-02-10T20:00:00"/>
    <d v="2026-02-11T17:00:00"/>
    <d v="1899-12-30T21:00:00"/>
    <n v="8"/>
    <x v="436"/>
    <d v="2026-02-16T12:55:00"/>
    <d v="1899-12-31T11:38:00"/>
    <n v="25541"/>
    <n v="6"/>
    <n v="0"/>
    <n v="0"/>
    <n v="1.6968253968266904"/>
    <n v="0.75"/>
    <n v="0"/>
  </r>
  <r>
    <s v="RBT00303"/>
    <x v="1"/>
    <n v="2000"/>
    <n v="25694"/>
    <n v="25919"/>
    <n v="25969"/>
    <n v="8"/>
    <d v="2026-02-17T20:00:00"/>
    <d v="2026-02-18T17:00:00"/>
    <d v="1899-12-30T21:00:00"/>
    <n v="3"/>
    <x v="437"/>
    <d v="2026-02-19T04:27:00"/>
    <d v="1899-12-31T07:22:00"/>
    <n v="25969"/>
    <n v="4"/>
    <n v="0"/>
    <n v="0"/>
    <n v="1.4936507936550438"/>
    <n v="1.3333333333333333"/>
    <n v="0"/>
  </r>
  <r>
    <s v="RBT00315"/>
    <x v="3"/>
    <n v="250"/>
    <n v="24273"/>
    <n v="24498"/>
    <n v="24548"/>
    <n v="9"/>
    <d v="2026-03-01T08:00:00"/>
    <d v="2026-03-01T13:00:00"/>
    <d v="1899-12-30T05:00:00"/>
    <n v="10"/>
    <x v="438"/>
    <d v="2026-02-27T05:20:00"/>
    <d v="1899-12-30T03:55:00"/>
    <n v="24547"/>
    <n v="10"/>
    <n v="0"/>
    <n v="0"/>
    <n v="0.78333333329317001"/>
    <n v="1"/>
    <n v="1"/>
  </r>
  <r>
    <s v="RBT00304"/>
    <x v="2"/>
    <n v="12000"/>
    <n v="22994"/>
    <n v="23219"/>
    <n v="23269"/>
    <n v="10"/>
    <d v="2026-03-03T20:00:00"/>
    <d v="2026-03-04T18:00:00"/>
    <d v="1899-12-30T22:00:00"/>
    <n v="18"/>
    <x v="439"/>
    <d v="2026-03-09T05:52:00"/>
    <d v="1899-12-31T21:17:00"/>
    <n v="23351"/>
    <n v="14"/>
    <n v="1"/>
    <n v="2"/>
    <n v="2.0583333333331351"/>
    <n v="0.77777777777777779"/>
    <n v="0"/>
  </r>
  <r>
    <s v="RBT00312"/>
    <x v="4"/>
    <n v="250"/>
    <n v="25541"/>
    <n v="25766"/>
    <n v="25816"/>
    <n v="10"/>
    <d v="2026-03-06T08:00:00"/>
    <d v="2026-03-06T13:00:00"/>
    <d v="1899-12-30T05:00:00"/>
    <n v="5"/>
    <x v="440"/>
    <d v="2026-03-10T14:35:00"/>
    <d v="1899-12-30T04:45:00"/>
    <n v="25906"/>
    <n v="5"/>
    <n v="0"/>
    <n v="0"/>
    <n v="0.95000000001222362"/>
    <n v="1"/>
    <n v="0"/>
  </r>
  <r>
    <s v="RBT00303"/>
    <x v="1"/>
    <n v="250"/>
    <n v="25969"/>
    <n v="26194"/>
    <n v="26244"/>
    <n v="10"/>
    <d v="2026-03-07T20:00:00"/>
    <d v="2026-03-08T00:00:00"/>
    <d v="1899-12-30T04:00:00"/>
    <n v="2"/>
    <x v="441"/>
    <d v="2026-03-06T22:40:00"/>
    <d v="1899-12-30T07:11:00"/>
    <n v="26222"/>
    <n v="2"/>
    <n v="0"/>
    <n v="0"/>
    <n v="1.7958333333633467"/>
    <n v="1"/>
    <n v="1"/>
  </r>
  <r>
    <s v="RBT00304"/>
    <x v="2"/>
    <n v="250"/>
    <n v="23351"/>
    <n v="23576"/>
    <n v="23626"/>
    <n v="12"/>
    <d v="2026-03-21T08:00:00"/>
    <d v="2026-03-21T20:00:00"/>
    <d v="1899-12-30T12:00:00"/>
    <n v="16"/>
    <x v="442"/>
    <d v="2026-03-24T04:23:00"/>
    <d v="1899-12-30T07:23:00"/>
    <n v="23611"/>
    <n v="8"/>
    <n v="0"/>
    <n v="0"/>
    <n v="0.61527777777519077"/>
    <n v="0.5"/>
    <n v="1"/>
  </r>
  <r>
    <s v="RBT00303"/>
    <x v="1"/>
    <n v="500"/>
    <n v="26222"/>
    <n v="26447"/>
    <n v="26497"/>
    <n v="12"/>
    <d v="2026-03-21T20:00:00"/>
    <d v="2026-03-22T19:00:00"/>
    <d v="1899-12-30T23:00:00"/>
    <n v="15"/>
    <x v="443"/>
    <d v="2026-04-01T03:05:00"/>
    <d v="1899-12-31T00:16:00"/>
    <n v="26709"/>
    <n v="15"/>
    <n v="1"/>
    <n v="1"/>
    <n v="1.0550724637652771"/>
    <n v="1"/>
    <n v="0"/>
  </r>
  <r>
    <s v="RBT00312"/>
    <x v="4"/>
    <n v="2000"/>
    <n v="25906"/>
    <n v="26131"/>
    <n v="26181"/>
    <n v="13"/>
    <d v="2026-03-27T20:00:00"/>
    <d v="2026-03-28T17:00:00"/>
    <d v="1899-12-30T21:00:00"/>
    <n v="13"/>
    <x v="444"/>
    <d v="2026-04-07T14:50:00"/>
    <d v="1900-01-02T05:55:00"/>
    <n v="26367"/>
    <n v="12"/>
    <n v="16"/>
    <n v="2"/>
    <n v="3.7103174603128406"/>
    <n v="0.92307692307692313"/>
    <n v="0"/>
  </r>
  <r>
    <s v="RBT00315"/>
    <x v="3"/>
    <n v="1000"/>
    <n v="24547"/>
    <n v="24772"/>
    <n v="24822"/>
    <n v="13"/>
    <d v="2026-03-29T08:00:00"/>
    <d v="2026-03-30T05:00:00"/>
    <d v="1899-12-30T21:00:00"/>
    <n v="22"/>
    <x v="445"/>
    <d v="2026-04-09T23:40:08"/>
    <d v="1900-01-01T20:38:28"/>
    <n v="24776"/>
    <n v="7"/>
    <n v="0"/>
    <n v="0"/>
    <n v="3.2686243386207416"/>
    <n v="0.31818181818181818"/>
    <n v="1"/>
  </r>
  <r>
    <s v="RBT00304"/>
    <x v="2"/>
    <n v="500"/>
    <n v="23611"/>
    <n v="23836"/>
    <n v="23886"/>
    <n v="14"/>
    <d v="2026-04-05T20:00:00"/>
    <d v="2026-04-06T17:00:00"/>
    <d v="1899-12-30T21:00:00"/>
    <n v="8"/>
    <x v="446"/>
    <d v="2026-06-18T01:09:47"/>
    <d v="1899-12-31T10:59:02"/>
    <n v="23885"/>
    <n v="19"/>
    <n v="3"/>
    <n v="0"/>
    <n v="1.6658994708975245"/>
    <n v="2.375"/>
    <n v="1"/>
  </r>
  <r>
    <s v="RBT00303"/>
    <x v="1"/>
    <n v="250"/>
    <n v="26709"/>
    <n v="26934"/>
    <n v="26984"/>
    <n v="16"/>
    <d v="2026-04-14T08:00:00"/>
    <d v="2026-04-14T15:00:00"/>
    <d v="1899-12-30T07:00:00"/>
    <n v="4"/>
    <x v="447"/>
    <d v="2026-04-15T04:50:00"/>
    <d v="1899-12-30T08:20:12"/>
    <n v="26958"/>
    <n v="4"/>
    <n v="0"/>
    <n v="0"/>
    <n v="1.1909523809627276"/>
    <n v="1"/>
    <n v="1"/>
  </r>
  <r>
    <s v="RBT00312"/>
    <x v="4"/>
    <n v="250"/>
    <n v="26367"/>
    <n v="26592"/>
    <n v="26642"/>
    <n v="16"/>
    <d v="2026-04-17T08:00:00"/>
    <d v="2026-04-17T13:00:00"/>
    <d v="1899-12-30T05:00:00"/>
    <n v="5"/>
    <x v="448"/>
    <d v="2026-04-18T22:49:00"/>
    <d v="1899-12-30T07:05:00"/>
    <n v="26567"/>
    <n v="5"/>
    <n v="0"/>
    <n v="0"/>
    <n v="1.4166666667074119"/>
    <n v="1"/>
    <n v="0"/>
  </r>
  <r>
    <s v="RBT00315"/>
    <x v="3"/>
    <n v="250"/>
    <n v="24776"/>
    <n v="25001"/>
    <n v="25051"/>
    <n v="17"/>
    <d v="2026-04-20T08:00:00"/>
    <d v="2026-04-20T12:00:00"/>
    <d v="1899-12-30T04:00:00"/>
    <n v="0"/>
    <x v="445"/>
    <d v="2026-04-07T09:01:00"/>
    <d v="1899-12-30T05:59:20"/>
    <n v="24776"/>
    <n v="0"/>
    <n v="0"/>
    <n v="0"/>
    <n v="1.4972222222495071"/>
    <s v=""/>
    <n v="0"/>
  </r>
  <r>
    <s v="RBT00315"/>
    <x v="3"/>
    <n v="500"/>
    <n v="24776"/>
    <n v="25001"/>
    <n v="25051"/>
    <n v="17"/>
    <d v="2026-04-24T20:00:00"/>
    <d v="2026-04-26T02:00:00"/>
    <d v="1899-12-31T06:00:00"/>
    <n v="33"/>
    <x v="449"/>
    <d v="2026-04-27T18:29:41"/>
    <d v="1900-01-01T14:57:53"/>
    <n v="25035"/>
    <n v="0"/>
    <n v="0"/>
    <n v="0"/>
    <n v="2.0988240740727635"/>
    <n v="0"/>
    <n v="1"/>
  </r>
  <r>
    <s v="RBT00312"/>
    <x v="4"/>
    <n v="500"/>
    <n v="26567"/>
    <n v="26792"/>
    <n v="26842"/>
    <n v="18"/>
    <d v="2026-04-30T20:00:00"/>
    <d v="2026-05-01T17:00:00"/>
    <d v="1899-12-30T21:00:00"/>
    <n v="15"/>
    <x v="450"/>
    <d v="2026-05-02T01:27:00"/>
    <d v="1899-12-31T07:27:00"/>
    <n v="26813"/>
    <n v="9"/>
    <n v="1"/>
    <n v="0"/>
    <n v="1.4976190476196021"/>
    <n v="0.6"/>
    <n v="1"/>
  </r>
  <r>
    <s v="RBT00303"/>
    <x v="1"/>
    <n v="1000"/>
    <n v="26958"/>
    <n v="27183"/>
    <n v="27233"/>
    <n v="18"/>
    <d v="2026-05-01T20:00:00"/>
    <d v="2026-05-02T17:00:00"/>
    <d v="1899-12-30T21:00:00"/>
    <n v="0"/>
    <x v="451"/>
    <d v="2026-05-03T17:50:00"/>
    <d v="1899-12-31T13:06:05"/>
    <n v="27148"/>
    <n v="4"/>
    <n v="0"/>
    <n v="1"/>
    <n v="1.7667328042277535"/>
    <s v=""/>
    <n v="0"/>
  </r>
  <r>
    <s v="RBT00315"/>
    <x v="3"/>
    <n v="250"/>
    <n v="25035"/>
    <n v="25260"/>
    <n v="25310"/>
    <n v="20"/>
    <d v="2026-05-13T08:00:00"/>
    <d v="2026-05-13T14:00:00"/>
    <d v="1899-12-30T06:00:00"/>
    <n v="0"/>
    <x v="452"/>
    <d v="2026-05-12T22:55:00"/>
    <d v="1899-12-30T03:02:00"/>
    <n v="25330"/>
    <n v="0"/>
    <n v="0"/>
    <n v="0"/>
    <n v="0.50555555554456078"/>
    <s v=""/>
    <n v="0"/>
  </r>
  <r>
    <s v="RBT00312"/>
    <x v="4"/>
    <n v="250"/>
    <n v="26813"/>
    <n v="27038"/>
    <n v="27088"/>
    <n v="20"/>
    <d v="2026-05-16T08:00:00"/>
    <d v="2026-05-16T12:00:00"/>
    <d v="1899-12-30T04:00:00"/>
    <n v="0"/>
    <x v="453"/>
    <d v="2026-05-17T01:00:00"/>
    <d v="1899-12-30T14:59:00"/>
    <n v="27094"/>
    <n v="0"/>
    <n v="0"/>
    <n v="0"/>
    <n v="3.7458333333742604"/>
    <s v=""/>
    <n v="0"/>
  </r>
  <r>
    <s v="RBT00303"/>
    <x v="1"/>
    <n v="250"/>
    <n v="27148"/>
    <n v="27373"/>
    <n v="27423"/>
    <n v="20"/>
    <d v="2026-05-17T08:00:00"/>
    <d v="2026-05-17T13:00:00"/>
    <d v="1899-12-30T05:00:00"/>
    <n v="7"/>
    <x v="454"/>
    <d v="2026-05-17T18:12:00"/>
    <d v="1899-12-30T03:58:00"/>
    <n v="27416"/>
    <n v="7"/>
    <n v="0"/>
    <n v="0"/>
    <n v="0.79333333332564993"/>
    <n v="1"/>
    <n v="1"/>
  </r>
  <r>
    <s v="RBT00315"/>
    <x v="3"/>
    <n v="2000"/>
    <n v="25330"/>
    <n v="25555"/>
    <n v="25605"/>
    <n v="22"/>
    <d v="2026-05-28T20:00:00"/>
    <d v="2026-05-29T18:00:00"/>
    <d v="1899-12-30T22:00:00"/>
    <n v="38"/>
    <x v="455"/>
    <d v="2026-06-03T12:55:00"/>
    <d v="1899-12-31T09:19:00"/>
    <n v="25637"/>
    <n v="37"/>
    <n v="3"/>
    <n v="0"/>
    <n v="1.5143939393972405"/>
    <n v="0.97368421052631582"/>
    <n v="0"/>
  </r>
  <r>
    <s v="RBT00303"/>
    <x v="1"/>
    <n v="500"/>
    <n v="27416"/>
    <n v="27641"/>
    <n v="27691"/>
    <n v="22"/>
    <d v="2026-05-30T20:00:00"/>
    <d v="2026-05-31T18:00:00"/>
    <d v="1899-12-30T22:00:00"/>
    <n v="24"/>
    <x v="456"/>
    <d v="2026-06-04T02:59:00"/>
    <d v="1899-12-31T10:46:00"/>
    <n v="27702"/>
    <n v="20"/>
    <n v="1"/>
    <n v="0"/>
    <n v="1.5803030303070351"/>
    <n v="0.83333333333333337"/>
    <n v="0"/>
  </r>
  <r>
    <s v="RBT00312"/>
    <x v="4"/>
    <n v="1000"/>
    <n v="27094"/>
    <n v="27319"/>
    <n v="27369"/>
    <n v="22"/>
    <d v="2026-05-31T20:00:00"/>
    <d v="2026-06-01T18:00:00"/>
    <d v="1899-12-30T22:00:00"/>
    <n v="17"/>
    <x v="457"/>
    <d v="2026-06-02T20:23:00"/>
    <d v="1900-01-01T18:45:00"/>
    <n v="27369"/>
    <n v="14"/>
    <n v="8"/>
    <n v="0"/>
    <n v="3.0340909090989365"/>
    <n v="0.82352941176470584"/>
    <n v="0"/>
  </r>
  <r>
    <s v="RBT00312"/>
    <x v="4"/>
    <n v="250"/>
    <n v="27369"/>
    <n v="27594"/>
    <n v="27644"/>
    <n v="24"/>
    <d v="2026-06-12T15:00:00"/>
    <d v="2026-06-12T19:00:00"/>
    <d v="1899-12-30T04:00:00"/>
    <n v="4"/>
    <x v="458"/>
    <d v="2026-06-22T13:59:00"/>
    <d v="1899-12-30T05:21:00"/>
    <n v="27651"/>
    <n v="0"/>
    <n v="0"/>
    <n v="0"/>
    <n v="1.3375000000136423"/>
    <n v="0"/>
    <n v="0"/>
  </r>
  <r>
    <s v="RBT00315"/>
    <x v="3"/>
    <n v="250"/>
    <n v="25637"/>
    <n v="25862"/>
    <n v="25912"/>
    <n v="25"/>
    <d v="2026-06-15T08:00:00"/>
    <d v="2026-06-15T12:00:00"/>
    <d v="1899-12-30T04:00:00"/>
    <n v="3"/>
    <x v="459"/>
    <d v="2026-06-20T13:23:00"/>
    <d v="1899-12-30T04:42:00"/>
    <n v="25909"/>
    <n v="2"/>
    <n v="1"/>
    <n v="0"/>
    <n v="1.175000000005457"/>
    <n v="0.66666666666666663"/>
    <n v="1"/>
  </r>
  <r>
    <s v="RBT00303"/>
    <x v="1"/>
    <n v="250"/>
    <n v="27702"/>
    <n v="27927"/>
    <n v="27977"/>
    <n v="25"/>
    <d v="2026-06-17T08:00:00"/>
    <d v="2026-06-17T13:00:00"/>
    <d v="1899-12-30T05:00:00"/>
    <n v="7"/>
    <x v="460"/>
    <d v="2026-06-17T17:18:00"/>
    <d v="1899-12-30T05:00:00"/>
    <n v="27916"/>
    <n v="7"/>
    <n v="1"/>
    <n v="0"/>
    <n v="1"/>
    <n v="1"/>
    <n v="0"/>
  </r>
  <r>
    <s v="RBT00304"/>
    <x v="2"/>
    <n v="250"/>
    <n v="23885"/>
    <n v="24110"/>
    <n v="24160"/>
    <n v="27"/>
    <d v="2026-07-04T15:00:00"/>
    <d v="2026-07-04T21:00:00"/>
    <d v="1899-12-30T06:00:00"/>
    <n v="5"/>
    <x v="461"/>
    <d v="2026-07-03T03:49:00"/>
    <d v="1899-12-30T19:22:00"/>
    <n v="24126"/>
    <n v="5"/>
    <n v="5"/>
    <n v="0"/>
    <n v="3.2277777777926531"/>
    <n v="1"/>
    <n v="1"/>
  </r>
  <r>
    <s v="RBT00303"/>
    <x v="1"/>
    <n v="4000"/>
    <n v="27916"/>
    <n v="28141"/>
    <n v="28191"/>
    <n v="27"/>
    <d v="2026-07-05T20:00:00"/>
    <d v="2026-07-06T21:00:00"/>
    <d v="1899-12-31T01:00:00"/>
    <n v="27"/>
    <x v="462"/>
    <d v="2026-07-11T04:58:00"/>
    <d v="1900-01-01T17:32:00"/>
    <n v="28282"/>
    <n v="24"/>
    <n v="0"/>
    <n v="4"/>
    <n v="2.6213333333344697"/>
    <n v="0.88888888888888884"/>
    <n v="0"/>
  </r>
  <r>
    <s v="RBT00315"/>
    <x v="3"/>
    <n v="500"/>
    <n v="25909"/>
    <n v="26134"/>
    <n v="26184"/>
    <n v="28"/>
    <d v="2026-07-06T20:00:00"/>
    <d v="2026-07-07T22:00:00"/>
    <d v="1899-12-31T02:00:00"/>
    <n v="22"/>
    <x v="463"/>
    <d v="2026-07-16T03:39:00"/>
    <d v="1899-12-31T18:04:00"/>
    <n v="26300"/>
    <m/>
    <m/>
    <m/>
    <n v="1.6179487179576042"/>
    <n v="0"/>
    <n v="0"/>
  </r>
  <r>
    <s v="RBT00312"/>
    <x v="4"/>
    <n v="500"/>
    <n v="27651"/>
    <n v="27876"/>
    <n v="27926"/>
    <n v="28"/>
    <d v="2026-07-07T20:00:00"/>
    <d v="2026-07-09T01:00:00"/>
    <d v="1899-12-31T05:00:00"/>
    <n v="35"/>
    <x v="464"/>
    <d v="2026-07-14T00:39:00"/>
    <d v="1900-01-01T05:24:39"/>
    <n v="27996"/>
    <n v="21"/>
    <n v="0"/>
    <n v="5"/>
    <n v="1.8417528735724316"/>
    <n v="0.6"/>
    <n v="0"/>
  </r>
  <r>
    <s v="RBT00303"/>
    <x v="1"/>
    <n v="250"/>
    <n v="28282"/>
    <n v="28507"/>
    <n v="28557"/>
    <n v="30"/>
    <d v="2026-07-24T08:00:00"/>
    <d v="2026-07-24T12:00:00"/>
    <d v="1899-12-30T04:00:00"/>
    <n v="3"/>
    <x v="465"/>
    <d v="2026-07-29T05:20:00"/>
    <d v="1899-12-30T02:13:00"/>
    <n v="28593"/>
    <n v="3"/>
    <n v="0"/>
    <n v="0"/>
    <n v="0.55416666664756731"/>
    <n v="1"/>
    <n v="0"/>
  </r>
  <r>
    <s v="RBT00312"/>
    <x v="4"/>
    <n v="250"/>
    <n v="27996"/>
    <n v="28221"/>
    <n v="28271"/>
    <n v="30"/>
    <d v="2026-07-25T08:00:00"/>
    <d v="2026-07-25T12:00:00"/>
    <d v="1899-12-30T04:00:00"/>
    <n v="0"/>
    <x v="466"/>
    <d v="2026-08-01T16:43:00"/>
    <d v="1899-12-30T04:12:00"/>
    <n v="28260"/>
    <n v="0"/>
    <n v="3"/>
    <n v="0"/>
    <n v="1.0500000000327419"/>
    <s v=""/>
    <n v="1"/>
  </r>
  <r>
    <s v="RBT00315"/>
    <x v="3"/>
    <n v="250"/>
    <n v="26300"/>
    <n v="26525"/>
    <n v="26575"/>
    <n v="31"/>
    <d v="2026-07-30T08:00:00"/>
    <d v="2026-07-30T15:00:00"/>
    <d v="1899-12-30T07:00:00"/>
    <n v="5"/>
    <x v="467"/>
    <d v="2026-08-05T02:38:00"/>
    <d v="1899-12-30T07:03:00"/>
    <n v="26627"/>
    <n v="5"/>
    <n v="0"/>
    <n v="0"/>
    <n v="1.0071428571661996"/>
    <n v="1"/>
    <n v="0"/>
  </r>
  <r>
    <s v="RBT00303"/>
    <x v="1"/>
    <n v="500"/>
    <n v="28593"/>
    <n v="28818"/>
    <n v="28868"/>
    <n v="33"/>
    <d v="2026-08-11T20:00:00"/>
    <d v="2026-08-13T03:00:00"/>
    <d v="1899-12-31T07:00:00"/>
    <n v="28"/>
    <x v="468"/>
    <d v="2026-08-26T02:56:00"/>
    <d v="1900-01-01T17:30:00"/>
    <n v="28934"/>
    <n v="22"/>
    <n v="10"/>
    <n v="0"/>
    <n v="2.1129032258085414"/>
    <n v="0.7857142857142857"/>
    <n v="0"/>
  </r>
  <r>
    <s v="RBT00312"/>
    <x v="4"/>
    <n v="4000"/>
    <n v="28260"/>
    <n v="28485"/>
    <n v="28535"/>
    <n v="33"/>
    <d v="2026-08-14T20:00:00"/>
    <d v="2026-08-16T00:00:00"/>
    <d v="1899-12-31T04:00:00"/>
    <n v="30"/>
    <x v="469"/>
    <d v="2026-09-05T11:44:00"/>
    <d v="1900-01-01T15:59:00"/>
    <n v="28645"/>
    <n v="29"/>
    <n v="3"/>
    <n v="0"/>
    <n v="2.2851190476260155"/>
    <n v="0.96666666666666667"/>
    <n v="0"/>
  </r>
  <r>
    <s v="RBT00315"/>
    <x v="3"/>
    <n v="1000"/>
    <n v="26627"/>
    <n v="26852"/>
    <n v="26902"/>
    <n v="34"/>
    <d v="2026-08-18T20:00:00"/>
    <d v="2026-08-19T23:00:00"/>
    <d v="1899-12-31T03:00:00"/>
    <n v="24"/>
    <x v="470"/>
    <d v="2026-09-06T13:35:00"/>
    <d v="1900-01-01T00:42:00"/>
    <n v="27073"/>
    <n v="21"/>
    <n v="3"/>
    <n v="0"/>
    <n v="1.8037037036976673"/>
    <n v="0.875"/>
    <n v="0"/>
  </r>
  <r>
    <s v="RBT00303"/>
    <x v="1"/>
    <n v="250"/>
    <n v="28934"/>
    <n v="29159"/>
    <n v="29209"/>
    <n v="37"/>
    <d v="2026-09-07T07:00:00"/>
    <d v="2026-09-07T13:00:00"/>
    <d v="1899-12-30T06:00:00"/>
    <n v="8"/>
    <x v="471"/>
    <d v="2026-09-14T03:20:00"/>
    <d v="1899-12-30T08:03:00"/>
    <n v="29255"/>
    <n v="8"/>
    <n v="2"/>
    <n v="0"/>
    <n v="1.3416666666744277"/>
    <n v="1"/>
    <n v="0"/>
  </r>
  <r>
    <s v="RBT00304"/>
    <x v="2"/>
    <n v="1000"/>
    <n v="24126"/>
    <n v="24351"/>
    <n v="24401"/>
    <n v="38"/>
    <d v="2026-09-17T20:00:00"/>
    <d v="2026-09-18T17:00:00"/>
    <d v="1899-12-30T21:00:00"/>
    <n v="15"/>
    <x v="472"/>
    <d v="2026-09-30T03:30:00"/>
    <d v="1899-12-31T18:41:22"/>
    <n v="24521"/>
    <n v="14"/>
    <n v="5"/>
    <n v="1"/>
    <n v="2.0328306878301583"/>
    <n v="0.93333333333333335"/>
    <n v="0"/>
  </r>
  <r>
    <s v="RBT00312"/>
    <x v="4"/>
    <n v="250"/>
    <n v="28645"/>
    <n v="28870"/>
    <n v="28920"/>
    <n v="38"/>
    <d v="2026-09-18T07:00:00"/>
    <d v="2026-09-18T13:00:00"/>
    <d v="1899-12-30T06:00:00"/>
    <n v="8"/>
    <x v="473"/>
    <d v="2026-10-07T04:29:00"/>
    <d v="1899-12-30T05:19:00"/>
    <n v="29022"/>
    <m/>
    <m/>
    <m/>
    <n v="0.88611111108912155"/>
    <n v="0"/>
    <n v="0"/>
  </r>
  <r>
    <s v="RBT00315"/>
    <x v="3"/>
    <n v="250"/>
    <n v="27073"/>
    <n v="27298"/>
    <n v="27348"/>
    <n v="38"/>
    <d v="2026-09-19T07:00:00"/>
    <d v="2026-09-19T13:00:00"/>
    <d v="1899-12-30T06:00:00"/>
    <n v="6"/>
    <x v="474"/>
    <d v="2026-09-28T14:28:00"/>
    <d v="1899-12-30T03:00:01"/>
    <n v="27406"/>
    <n v="4"/>
    <n v="0"/>
    <n v="0"/>
    <n v="0.50004629630711861"/>
    <n v="0.66666666666666663"/>
    <n v="0"/>
  </r>
  <r>
    <s v="RBT00303"/>
    <x v="1"/>
    <n v="1000"/>
    <n v="29255"/>
    <n v="29480"/>
    <n v="29530"/>
    <n v="39"/>
    <d v="2026-09-27T08:00:00"/>
    <d v="2026-09-28T05:00:00"/>
    <d v="1899-12-30T21:00:00"/>
    <n v="19"/>
    <x v="475"/>
    <d v="2026-10-07T04:55:00"/>
    <d v="1899-12-31T18:37:00"/>
    <n v="29620"/>
    <n v="11"/>
    <n v="4"/>
    <n v="7"/>
    <n v="2.0293650793610141"/>
    <n v="0.57894736842105265"/>
    <n v="0"/>
  </r>
  <r>
    <s v="RBT00315"/>
    <x v="3"/>
    <n v="500"/>
    <n v="27406"/>
    <n v="27631"/>
    <n v="27681"/>
    <n v="41"/>
    <d v="2026-10-11T20:00:00"/>
    <d v="2026-10-12T22:00:00"/>
    <d v="1899-12-31T02:00:00"/>
    <n v="9"/>
    <x v="476"/>
    <m/>
    <s v=""/>
    <m/>
    <m/>
    <m/>
    <m/>
    <s v=""/>
    <n v="0"/>
    <s v=""/>
  </r>
  <r>
    <s v="RBT00304"/>
    <x v="2"/>
    <n v="250"/>
    <n v="24521"/>
    <n v="24746"/>
    <n v="24796"/>
    <n v="42"/>
    <d v="2026-10-18T20:00:00"/>
    <d v="2026-10-19T02:00:00"/>
    <d v="1899-12-30T06:00:00"/>
    <n v="9"/>
    <x v="476"/>
    <m/>
    <s v=""/>
    <m/>
    <m/>
    <m/>
    <m/>
    <s v=""/>
    <n v="0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  <r>
    <s v=""/>
    <x v="5"/>
    <s v=""/>
    <s v=""/>
    <s v=""/>
    <s v=""/>
    <m/>
    <m/>
    <m/>
    <s v=""/>
    <m/>
    <x v="476"/>
    <m/>
    <s v=""/>
    <m/>
    <m/>
    <m/>
    <m/>
    <s v=""/>
    <s v=""/>
    <s v="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9">
  <r>
    <s v="1RBT00302"/>
    <n v="1"/>
    <s v="RBT00302"/>
    <s v="CA100"/>
    <n v="250"/>
    <n v="0"/>
    <n v="225"/>
    <n v="275"/>
    <s v="N/A"/>
    <d v="2020-10-01T00:00:00"/>
    <d v="2020-10-01T00:00:00"/>
    <d v="1899-12-30T00:00:00"/>
    <s v="N/A"/>
    <d v="2020-10-01T00:00:00"/>
    <d v="2020-10-01T00:00:00"/>
    <d v="1899-12-30T00:00:00"/>
    <n v="261"/>
    <m/>
    <m/>
    <m/>
    <e v="#DIV/0!"/>
    <e v="#VALUE!"/>
    <n v="1"/>
  </r>
  <r>
    <s v="1RBT00303"/>
    <n v="1"/>
    <s v="RBT00303"/>
    <s v="CA101"/>
    <n v="250"/>
    <n v="0"/>
    <n v="225"/>
    <n v="275"/>
    <s v="N/A"/>
    <d v="2020-10-01T00:00:00"/>
    <d v="2020-10-01T00:00:00"/>
    <d v="1899-12-30T00:00:00"/>
    <s v="N/A"/>
    <d v="2020-10-01T00:00:00"/>
    <d v="2020-10-01T00:00:00"/>
    <d v="1899-12-30T00:00:00"/>
    <n v="247"/>
    <m/>
    <m/>
    <m/>
    <e v="#DIV/0!"/>
    <e v="#VALUE!"/>
    <n v="1"/>
  </r>
  <r>
    <s v="2RBT00302"/>
    <n v="2"/>
    <s v="RBT00302"/>
    <s v="CA100"/>
    <n v="500"/>
    <n v="261"/>
    <n v="486"/>
    <n v="536"/>
    <s v="N/A"/>
    <d v="2020-10-16T00:00:00"/>
    <d v="2020-10-16T00:00:00"/>
    <d v="1899-12-30T00:00:00"/>
    <s v="N/A"/>
    <d v="2020-10-16T00:00:00"/>
    <d v="2020-10-16T00:00:00"/>
    <d v="1899-12-30T00:00:00"/>
    <n v="537"/>
    <m/>
    <m/>
    <m/>
    <e v="#DIV/0!"/>
    <e v="#VALUE!"/>
    <n v="0"/>
  </r>
  <r>
    <s v="2RBT00303"/>
    <n v="2"/>
    <s v="RBT00303"/>
    <s v="CA101"/>
    <n v="500"/>
    <n v="247"/>
    <n v="472"/>
    <n v="522"/>
    <s v="N/A"/>
    <d v="2020-10-17T00:00:00"/>
    <d v="2020-10-17T00:00:00"/>
    <d v="1899-12-30T00:00:00"/>
    <s v="N/A"/>
    <d v="2020-10-17T00:00:00"/>
    <d v="2020-10-17T00:00:00"/>
    <d v="1899-12-30T00:00:00"/>
    <n v="553"/>
    <m/>
    <m/>
    <m/>
    <e v="#DIV/0!"/>
    <e v="#VALUE!"/>
    <n v="0"/>
  </r>
  <r>
    <s v="3RBT00302"/>
    <n v="3"/>
    <s v="RBT00302"/>
    <s v="CA100"/>
    <n v="250"/>
    <n v="537"/>
    <n v="762"/>
    <n v="812"/>
    <s v="N/A"/>
    <d v="2020-10-29T00:00:00"/>
    <d v="2020-10-29T00:00:00"/>
    <d v="1899-12-30T00:00:00"/>
    <s v="N/A"/>
    <d v="2020-10-29T00:00:00"/>
    <d v="2020-10-29T00:00:00"/>
    <d v="1899-12-30T00:00:00"/>
    <n v="736"/>
    <m/>
    <m/>
    <m/>
    <e v="#DIV/0!"/>
    <e v="#VALUE!"/>
    <n v="0"/>
  </r>
  <r>
    <s v="3RBT00303"/>
    <n v="3"/>
    <s v="RBT00303"/>
    <s v="CA101"/>
    <n v="250"/>
    <n v="553"/>
    <n v="778"/>
    <n v="828"/>
    <s v="N/A"/>
    <d v="2020-11-01T00:00:00"/>
    <d v="2020-11-01T00:00:00"/>
    <d v="1899-12-30T00:00:00"/>
    <s v="N/A"/>
    <d v="2020-11-01T00:00:00"/>
    <d v="2020-11-01T00:00:00"/>
    <d v="1899-12-30T00:00:00"/>
    <n v="812"/>
    <m/>
    <m/>
    <m/>
    <e v="#DIV/0!"/>
    <e v="#VALUE!"/>
    <n v="1"/>
  </r>
  <r>
    <s v="1RBT00304"/>
    <n v="1"/>
    <s v="RBT00304"/>
    <s v="CA102"/>
    <n v="250"/>
    <n v="0"/>
    <n v="225"/>
    <n v="275"/>
    <s v="N/A"/>
    <d v="2020-11-05T00:00:00"/>
    <d v="2020-11-05T00:00:00"/>
    <d v="1899-12-30T00:00:00"/>
    <s v="N/A"/>
    <d v="2020-11-05T00:00:00"/>
    <d v="2020-11-05T00:00:00"/>
    <d v="1899-12-30T00:00:00"/>
    <n v="213"/>
    <m/>
    <m/>
    <m/>
    <e v="#DIV/0!"/>
    <e v="#VALUE!"/>
    <n v="0"/>
  </r>
  <r>
    <s v="1RBT00315"/>
    <n v="1"/>
    <s v="RBT00315"/>
    <s v="CA104"/>
    <n v="250"/>
    <n v="0"/>
    <n v="225"/>
    <n v="275"/>
    <s v="N/A"/>
    <d v="2020-11-09T00:00:00"/>
    <d v="2020-11-09T00:00:00"/>
    <d v="1899-12-30T00:00:00"/>
    <s v="N/A"/>
    <d v="2020-11-09T00:00:00"/>
    <d v="2020-11-09T00:00:00"/>
    <d v="1899-12-30T00:00:00"/>
    <n v="226"/>
    <m/>
    <m/>
    <m/>
    <e v="#DIV/0!"/>
    <e v="#VALUE!"/>
    <n v="1"/>
  </r>
  <r>
    <s v="4RBT00303"/>
    <n v="4"/>
    <s v="RBT00303"/>
    <s v="CA101"/>
    <n v="1000"/>
    <n v="812"/>
    <n v="1037"/>
    <n v="1087"/>
    <s v="N/A"/>
    <d v="2020-11-17T00:00:00"/>
    <d v="2020-11-17T00:00:00"/>
    <d v="1899-12-30T00:00:00"/>
    <s v="N/A"/>
    <d v="2020-11-17T00:00:00"/>
    <d v="2020-11-17T00:00:00"/>
    <d v="1899-12-30T00:00:00"/>
    <n v="1080"/>
    <m/>
    <m/>
    <m/>
    <e v="#DIV/0!"/>
    <e v="#VALUE!"/>
    <n v="1"/>
  </r>
  <r>
    <s v="4RBT00302"/>
    <n v="4"/>
    <s v="RBT00302"/>
    <s v="CA100"/>
    <n v="1000"/>
    <n v="736"/>
    <n v="961"/>
    <n v="1011"/>
    <s v="N/A"/>
    <d v="2020-11-18T00:00:00"/>
    <d v="2020-11-18T00:00:00"/>
    <d v="1899-12-30T00:00:00"/>
    <s v="N/A"/>
    <d v="2020-11-18T00:00:00"/>
    <d v="2020-11-18T00:00:00"/>
    <d v="1899-12-30T00:00:00"/>
    <n v="1062"/>
    <m/>
    <m/>
    <m/>
    <e v="#DIV/0!"/>
    <e v="#VALUE!"/>
    <n v="0"/>
  </r>
  <r>
    <s v="1RBT00312"/>
    <n v="1"/>
    <s v="RBT00312"/>
    <s v="CA103"/>
    <n v="250"/>
    <n v="0"/>
    <n v="225"/>
    <n v="275"/>
    <s v="N/A"/>
    <d v="2020-11-20T00:00:00"/>
    <d v="2020-11-20T00:00:00"/>
    <d v="1899-12-30T00:00:00"/>
    <s v="N/A"/>
    <d v="2020-11-20T00:00:00"/>
    <d v="2020-11-20T00:00:00"/>
    <d v="1899-12-30T00:00:00"/>
    <n v="451"/>
    <m/>
    <m/>
    <m/>
    <e v="#DIV/0!"/>
    <e v="#VALUE!"/>
    <n v="0"/>
  </r>
  <r>
    <s v="2RBT00304"/>
    <n v="2"/>
    <s v="RBT00304"/>
    <s v="CA102"/>
    <n v="500"/>
    <n v="213"/>
    <n v="438"/>
    <n v="488"/>
    <s v="N/A"/>
    <d v="2020-11-23T00:00:00"/>
    <d v="2020-11-23T00:00:00"/>
    <d v="1899-12-30T00:00:00"/>
    <s v="N/A"/>
    <d v="2020-11-23T00:00:00"/>
    <d v="2020-11-23T00:00:00"/>
    <d v="1899-12-30T00:00:00"/>
    <n v="485"/>
    <m/>
    <m/>
    <m/>
    <e v="#DIV/0!"/>
    <e v="#VALUE!"/>
    <n v="1"/>
  </r>
  <r>
    <s v="2RBT00315"/>
    <n v="2"/>
    <s v="RBT00315"/>
    <s v="CA104"/>
    <n v="500"/>
    <n v="226"/>
    <n v="451"/>
    <n v="501"/>
    <s v="N/A"/>
    <d v="2020-11-25T00:00:00"/>
    <d v="2020-11-25T00:00:00"/>
    <d v="1899-12-30T00:00:00"/>
    <s v="N/A"/>
    <d v="2020-11-25T00:00:00"/>
    <d v="2020-11-25T00:00:00"/>
    <d v="1899-12-30T00:00:00"/>
    <n v="447"/>
    <m/>
    <m/>
    <m/>
    <e v="#DIV/0!"/>
    <e v="#VALUE!"/>
    <n v="0"/>
  </r>
  <r>
    <s v="5RBT00303"/>
    <n v="5"/>
    <s v="RBT00303"/>
    <s v="CA101"/>
    <n v="250"/>
    <n v="1080"/>
    <n v="1305"/>
    <n v="1355"/>
    <s v="N/A"/>
    <d v="2020-12-02T00:00:00"/>
    <d v="2020-12-02T00:00:00"/>
    <d v="1899-12-30T00:00:00"/>
    <s v="N/A"/>
    <d v="2020-12-02T00:00:00"/>
    <d v="2020-12-02T00:00:00"/>
    <d v="1899-12-30T00:00:00"/>
    <n v="1315"/>
    <m/>
    <m/>
    <m/>
    <e v="#DIV/0!"/>
    <e v="#VALUE!"/>
    <n v="1"/>
  </r>
  <r>
    <s v="2RBT00312"/>
    <n v="2"/>
    <s v="RBT00312"/>
    <s v="CA103"/>
    <n v="500"/>
    <n v="451"/>
    <n v="676"/>
    <n v="726"/>
    <s v="N/A"/>
    <d v="2020-12-09T00:00:00"/>
    <d v="2020-12-09T00:00:00"/>
    <d v="1899-12-30T00:00:00"/>
    <s v="N/A"/>
    <d v="2020-12-09T00:00:00"/>
    <d v="2020-12-09T00:00:00"/>
    <d v="1899-12-30T00:00:00"/>
    <n v="752"/>
    <m/>
    <m/>
    <m/>
    <e v="#DIV/0!"/>
    <e v="#VALUE!"/>
    <n v="0"/>
  </r>
  <r>
    <s v="5RBT00302"/>
    <n v="5"/>
    <s v="RBT00302"/>
    <s v="CA100"/>
    <n v="250"/>
    <n v="1062"/>
    <n v="1287"/>
    <n v="1337"/>
    <s v="N/A"/>
    <d v="2020-12-10T00:00:00"/>
    <d v="2020-12-10T00:00:00"/>
    <d v="1899-12-30T00:00:00"/>
    <s v="N/A"/>
    <d v="2020-12-04T00:00:00"/>
    <d v="2020-12-04T00:00:00"/>
    <d v="1899-12-30T00:00:00"/>
    <n v="1277"/>
    <m/>
    <m/>
    <m/>
    <e v="#DIV/0!"/>
    <e v="#VALUE!"/>
    <n v="0"/>
  </r>
  <r>
    <s v="3RBT00304"/>
    <n v="3"/>
    <s v="RBT00304"/>
    <s v="CA102"/>
    <n v="250"/>
    <n v="485"/>
    <n v="710"/>
    <n v="760"/>
    <s v="N/A"/>
    <d v="2020-12-10T00:00:00"/>
    <d v="2020-12-10T00:00:00"/>
    <d v="1899-12-30T00:00:00"/>
    <s v="N/A"/>
    <d v="2020-12-10T00:00:00"/>
    <d v="2020-12-10T00:00:00"/>
    <d v="1899-12-30T00:00:00"/>
    <n v="664"/>
    <m/>
    <m/>
    <m/>
    <e v="#DIV/0!"/>
    <e v="#VALUE!"/>
    <n v="0"/>
  </r>
  <r>
    <s v="3RBT00315"/>
    <n v="3"/>
    <s v="RBT00315"/>
    <s v="CA104"/>
    <n v="250"/>
    <n v="447"/>
    <n v="672"/>
    <n v="722"/>
    <s v="N/A"/>
    <d v="2020-12-11T00:00:00"/>
    <d v="2020-12-11T00:00:00"/>
    <d v="1899-12-30T00:00:00"/>
    <s v="N/A"/>
    <d v="2020-12-11T00:00:00"/>
    <d v="2020-12-11T00:00:00"/>
    <d v="1899-12-30T00:00:00"/>
    <n v="681"/>
    <m/>
    <m/>
    <m/>
    <e v="#DIV/0!"/>
    <e v="#VALUE!"/>
    <n v="1"/>
  </r>
  <r>
    <s v="6RBT00303"/>
    <n v="6"/>
    <s v="RBT00303"/>
    <s v="CA101"/>
    <n v="500"/>
    <n v="1315"/>
    <n v="1540"/>
    <n v="1590"/>
    <s v="N/A"/>
    <d v="2020-12-16T00:00:00"/>
    <d v="2020-12-16T00:00:00"/>
    <d v="1899-12-30T00:00:00"/>
    <s v="N/A"/>
    <d v="2020-12-16T00:00:00"/>
    <d v="2020-12-16T00:00:00"/>
    <d v="1899-12-30T00:00:00"/>
    <n v="1525"/>
    <m/>
    <m/>
    <m/>
    <e v="#DIV/0!"/>
    <e v="#VALUE!"/>
    <n v="0"/>
  </r>
  <r>
    <s v="6RBT00302"/>
    <n v="6"/>
    <s v="RBT00302"/>
    <s v="CA100"/>
    <n v="500"/>
    <n v="1277"/>
    <n v="1502"/>
    <n v="1552"/>
    <s v="N/A"/>
    <d v="2020-12-17T00:00:00"/>
    <d v="2020-12-17T00:00:00"/>
    <d v="1899-12-30T00:00:00"/>
    <s v="N/A"/>
    <d v="2020-12-17T00:00:00"/>
    <d v="2020-12-17T00:00:00"/>
    <d v="1899-12-30T00:00:00"/>
    <n v="1457"/>
    <m/>
    <m/>
    <m/>
    <e v="#DIV/0!"/>
    <e v="#VALUE!"/>
    <n v="0"/>
  </r>
  <r>
    <s v="3RBT00312"/>
    <n v="3"/>
    <s v="RBT00312"/>
    <s v="CA103"/>
    <n v="250"/>
    <n v="752"/>
    <n v="977"/>
    <n v="1027"/>
    <s v="N/A"/>
    <d v="2020-12-28T00:00:00"/>
    <d v="2020-12-28T00:00:00"/>
    <d v="1899-12-30T00:00:00"/>
    <s v="N/A"/>
    <d v="2020-12-28T00:00:00"/>
    <d v="2020-12-28T00:00:00"/>
    <d v="1899-12-30T00:00:00"/>
    <n v="1014"/>
    <m/>
    <m/>
    <m/>
    <e v="#DIV/0!"/>
    <e v="#VALUE!"/>
    <n v="1"/>
  </r>
  <r>
    <s v="4RBT00304"/>
    <n v="4"/>
    <s v="RBT00304"/>
    <s v="CA102"/>
    <n v="1000"/>
    <n v="664"/>
    <n v="889"/>
    <n v="939"/>
    <s v="N/A"/>
    <d v="2020-12-29T00:00:00"/>
    <d v="2020-12-29T00:00:00"/>
    <d v="1899-12-30T00:00:00"/>
    <s v="N/A"/>
    <d v="2020-12-29T00:00:00"/>
    <d v="2020-12-29T00:00:00"/>
    <d v="1899-12-30T00:00:00"/>
    <n v="939"/>
    <m/>
    <m/>
    <m/>
    <e v="#DIV/0!"/>
    <e v="#VALUE!"/>
    <n v="0"/>
  </r>
  <r>
    <s v="4RBT00315"/>
    <n v="4"/>
    <s v="RBT00315"/>
    <s v="CA104"/>
    <n v="1000"/>
    <n v="681"/>
    <n v="906"/>
    <n v="956"/>
    <s v="N/A"/>
    <d v="2020-12-30T00:00:00"/>
    <d v="2020-12-30T00:00:00"/>
    <d v="1899-12-30T00:00:00"/>
    <s v="N/A"/>
    <d v="2020-12-30T00:00:00"/>
    <d v="2020-12-30T00:00:00"/>
    <d v="1899-12-30T00:00:00"/>
    <n v="950"/>
    <m/>
    <m/>
    <m/>
    <e v="#DIV/0!"/>
    <e v="#VALUE!"/>
    <n v="1"/>
  </r>
  <r>
    <s v="7RBT00303"/>
    <n v="7"/>
    <s v="RBT00303"/>
    <s v="CA101"/>
    <n v="250"/>
    <n v="1525"/>
    <n v="1750"/>
    <n v="1800"/>
    <s v="N/A"/>
    <d v="2021-01-05T00:00:00"/>
    <d v="2021-01-05T00:00:00"/>
    <d v="1899-12-30T00:00:00"/>
    <s v="N/A"/>
    <d v="2021-01-05T00:00:00"/>
    <d v="2021-01-05T00:00:00"/>
    <d v="1899-12-30T00:00:00"/>
    <n v="1772"/>
    <m/>
    <m/>
    <m/>
    <e v="#DIV/0!"/>
    <e v="#VALUE!"/>
    <n v="1"/>
  </r>
  <r>
    <s v="7RBT00302"/>
    <n v="7"/>
    <s v="RBT00302"/>
    <s v="CA100"/>
    <n v="250"/>
    <n v="1457"/>
    <n v="1682"/>
    <n v="1732"/>
    <s v="N/A"/>
    <d v="2021-01-07T00:00:00"/>
    <d v="2021-01-07T00:00:00"/>
    <d v="1899-12-30T00:00:00"/>
    <s v="N/A"/>
    <d v="2021-01-07T00:00:00"/>
    <d v="2021-01-07T00:00:00"/>
    <d v="1899-12-30T00:00:00"/>
    <n v="1721"/>
    <m/>
    <m/>
    <m/>
    <e v="#DIV/0!"/>
    <e v="#VALUE!"/>
    <n v="1"/>
  </r>
  <r>
    <s v="4RBT00312"/>
    <n v="4"/>
    <s v="RBT00312"/>
    <s v="CA103"/>
    <n v="1000"/>
    <n v="1014"/>
    <n v="1239"/>
    <n v="1289"/>
    <s v="N/A"/>
    <d v="2021-01-11T00:00:00"/>
    <d v="2021-01-11T00:00:00"/>
    <d v="1899-12-30T00:00:00"/>
    <s v="N/A"/>
    <d v="2021-01-11T00:00:00"/>
    <d v="2021-01-11T00:00:00"/>
    <d v="1899-12-30T00:00:00"/>
    <n v="1222"/>
    <m/>
    <m/>
    <m/>
    <e v="#DIV/0!"/>
    <e v="#VALUE!"/>
    <n v="0"/>
  </r>
  <r>
    <s v="5RBT00304"/>
    <n v="5"/>
    <s v="RBT00304"/>
    <s v="CA102"/>
    <n v="250"/>
    <n v="939"/>
    <n v="1164"/>
    <n v="1214"/>
    <s v="N/A"/>
    <d v="2021-01-12T00:00:00"/>
    <d v="2021-01-12T00:00:00"/>
    <d v="1899-12-30T00:00:00"/>
    <s v="N/A"/>
    <d v="2021-01-12T00:00:00"/>
    <d v="2021-01-12T00:00:00"/>
    <d v="1899-12-30T00:00:00"/>
    <n v="1121"/>
    <m/>
    <m/>
    <m/>
    <e v="#DIV/0!"/>
    <e v="#VALUE!"/>
    <n v="0"/>
  </r>
  <r>
    <s v="5RBT00315"/>
    <n v="5"/>
    <s v="RBT00315"/>
    <s v="CA104"/>
    <n v="250"/>
    <n v="950"/>
    <n v="1175"/>
    <n v="1225"/>
    <s v="N/A"/>
    <d v="2021-01-13T00:00:00"/>
    <d v="2021-01-13T00:00:00"/>
    <d v="1899-12-30T00:00:00"/>
    <s v="N/A"/>
    <d v="2021-01-13T00:00:00"/>
    <d v="2021-01-13T00:00:00"/>
    <d v="1899-12-30T00:00:00"/>
    <n v="1165"/>
    <m/>
    <m/>
    <m/>
    <e v="#DIV/0!"/>
    <e v="#VALUE!"/>
    <n v="0"/>
  </r>
  <r>
    <s v="8RBT00303"/>
    <n v="8"/>
    <s v="RBT00303"/>
    <s v="CA101"/>
    <n v="2000"/>
    <n v="1772"/>
    <n v="1997"/>
    <n v="2047"/>
    <s v="N/A"/>
    <d v="2021-01-21T00:00:00"/>
    <d v="2021-01-21T00:00:00"/>
    <d v="1899-12-30T00:00:00"/>
    <s v="N/A"/>
    <d v="2021-01-21T00:00:00"/>
    <d v="2021-01-21T00:00:00"/>
    <d v="1899-12-30T00:00:00"/>
    <n v="1980"/>
    <m/>
    <m/>
    <m/>
    <e v="#DIV/0!"/>
    <e v="#VALUE!"/>
    <n v="0"/>
  </r>
  <r>
    <s v="8RBT00302"/>
    <n v="8"/>
    <s v="RBT00302"/>
    <s v="CA100"/>
    <n v="2000"/>
    <n v="1721"/>
    <n v="1946"/>
    <n v="1996"/>
    <s v="N/A"/>
    <d v="2021-01-26T00:00:00"/>
    <d v="2021-01-26T00:00:00"/>
    <d v="1899-12-30T00:00:00"/>
    <s v="N/A"/>
    <d v="2021-01-26T00:00:00"/>
    <d v="2021-01-26T00:00:00"/>
    <d v="1899-12-30T00:00:00"/>
    <n v="1992"/>
    <m/>
    <m/>
    <m/>
    <e v="#DIV/0!"/>
    <e v="#VALUE!"/>
    <n v="1"/>
  </r>
  <r>
    <s v="5RBT00312"/>
    <n v="5"/>
    <s v="RBT00312"/>
    <s v="CA103"/>
    <n v="250"/>
    <n v="1222"/>
    <n v="1447"/>
    <n v="1497"/>
    <s v="N/A"/>
    <d v="2021-01-27T00:00:00"/>
    <d v="2021-01-27T00:00:00"/>
    <d v="1899-12-30T00:00:00"/>
    <s v="N/A"/>
    <d v="2021-01-27T00:00:00"/>
    <d v="2021-01-27T00:00:00"/>
    <d v="1899-12-30T00:00:00"/>
    <n v="1446"/>
    <m/>
    <m/>
    <m/>
    <e v="#DIV/0!"/>
    <e v="#VALUE!"/>
    <n v="0"/>
  </r>
  <r>
    <s v="6RBT00304"/>
    <n v="6"/>
    <s v="RBT00304"/>
    <s v="CA102"/>
    <n v="500"/>
    <n v="1121"/>
    <n v="1346"/>
    <n v="1396"/>
    <s v="N/A"/>
    <d v="2021-01-30T00:00:00"/>
    <d v="2021-01-30T00:00:00"/>
    <d v="1899-12-30T00:00:00"/>
    <s v="N/A"/>
    <d v="2021-01-30T00:00:00"/>
    <d v="2021-01-30T00:00:00"/>
    <d v="1899-12-30T00:00:00"/>
    <n v="1370"/>
    <m/>
    <m/>
    <m/>
    <e v="#DIV/0!"/>
    <e v="#VALUE!"/>
    <n v="1"/>
  </r>
  <r>
    <s v="6RBT00315"/>
    <n v="6"/>
    <s v="RBT00315"/>
    <s v="CA104"/>
    <n v="500"/>
    <n v="1165"/>
    <n v="1390"/>
    <n v="1440"/>
    <s v="N/A"/>
    <d v="2021-02-01T00:00:00"/>
    <d v="2021-02-01T00:00:00"/>
    <d v="1899-12-30T00:00:00"/>
    <s v="N/A"/>
    <d v="2021-02-01T00:00:00"/>
    <d v="2021-02-01T00:00:00"/>
    <d v="1899-12-30T00:00:00"/>
    <n v="1425"/>
    <m/>
    <m/>
    <m/>
    <e v="#DIV/0!"/>
    <e v="#VALUE!"/>
    <n v="1"/>
  </r>
  <r>
    <s v="9RBT00303"/>
    <n v="9"/>
    <s v="RBT00303"/>
    <s v="CA101"/>
    <n v="250"/>
    <n v="1980"/>
    <n v="2205"/>
    <n v="2255"/>
    <s v="N/A"/>
    <d v="2021-02-05T00:00:00"/>
    <d v="2021-02-05T00:00:00"/>
    <d v="1899-12-30T00:00:00"/>
    <s v="N/A"/>
    <d v="2021-02-05T00:00:00"/>
    <d v="2021-02-05T00:00:00"/>
    <d v="1899-12-30T00:00:00"/>
    <n v="2205"/>
    <m/>
    <m/>
    <m/>
    <e v="#DIV/0!"/>
    <e v="#VALUE!"/>
    <n v="0"/>
  </r>
  <r>
    <s v="9RBT00302"/>
    <n v="9"/>
    <s v="RBT00302"/>
    <s v="CA100"/>
    <n v="250"/>
    <n v="1992"/>
    <n v="2217"/>
    <n v="2267"/>
    <s v="N/A"/>
    <d v="2021-02-11T00:00:00"/>
    <d v="2021-02-11T00:00:00"/>
    <d v="1899-12-30T00:00:00"/>
    <s v="N/A"/>
    <d v="2021-02-11T00:00:00"/>
    <d v="2021-02-11T00:00:00"/>
    <d v="1899-12-30T00:00:00"/>
    <n v="2257"/>
    <m/>
    <m/>
    <m/>
    <e v="#DIV/0!"/>
    <e v="#VALUE!"/>
    <n v="1"/>
  </r>
  <r>
    <s v="6RBT00312"/>
    <n v="6"/>
    <s v="RBT00312"/>
    <s v="CA103"/>
    <n v="500"/>
    <n v="1446"/>
    <n v="1671"/>
    <n v="1721"/>
    <s v="N/A"/>
    <d v="2021-02-16T00:00:00"/>
    <d v="2021-02-16T00:00:00"/>
    <d v="1899-12-30T00:00:00"/>
    <s v="N/A"/>
    <d v="2021-02-16T00:00:00"/>
    <d v="2021-02-16T00:00:00"/>
    <d v="1899-12-30T00:00:00"/>
    <n v="1735"/>
    <m/>
    <m/>
    <m/>
    <e v="#DIV/0!"/>
    <e v="#VALUE!"/>
    <n v="0"/>
  </r>
  <r>
    <s v="7RBT00304"/>
    <n v="7"/>
    <s v="RBT00304"/>
    <s v="CA102"/>
    <n v="250"/>
    <n v="1370"/>
    <n v="1595"/>
    <n v="1645"/>
    <s v="N/A"/>
    <d v="2021-02-17T00:00:00"/>
    <d v="2021-02-17T00:00:00"/>
    <d v="1899-12-30T00:00:00"/>
    <s v="N/A"/>
    <d v="2021-02-17T00:00:00"/>
    <d v="2021-02-17T00:00:00"/>
    <d v="1899-12-30T00:00:00"/>
    <n v="1526"/>
    <m/>
    <m/>
    <m/>
    <e v="#DIV/0!"/>
    <e v="#VALUE!"/>
    <n v="0"/>
  </r>
  <r>
    <s v="7RBT00315"/>
    <n v="7"/>
    <s v="RBT00315"/>
    <s v="CA104"/>
    <n v="250"/>
    <n v="1425"/>
    <n v="1650"/>
    <n v="1700"/>
    <s v="N/A"/>
    <d v="2021-02-18T00:00:00"/>
    <d v="2021-02-18T00:00:00"/>
    <d v="1899-12-30T00:00:00"/>
    <s v="N/A"/>
    <d v="2021-02-18T00:00:00"/>
    <d v="2021-02-18T00:00:00"/>
    <d v="1899-12-30T00:00:00"/>
    <n v="1662"/>
    <m/>
    <m/>
    <m/>
    <e v="#DIV/0!"/>
    <e v="#VALUE!"/>
    <n v="1"/>
  </r>
  <r>
    <s v="10RBT00303"/>
    <n v="10"/>
    <s v="RBT00303"/>
    <s v="CA101"/>
    <n v="500"/>
    <n v="2205"/>
    <n v="2430"/>
    <n v="2480"/>
    <s v="N/A"/>
    <d v="2021-02-24T00:00:00"/>
    <d v="2021-02-24T00:00:00"/>
    <d v="1899-12-30T00:00:00"/>
    <s v="N/A"/>
    <d v="2021-02-24T00:00:00"/>
    <d v="2021-02-24T00:00:00"/>
    <d v="1899-12-30T00:00:00"/>
    <n v="2440"/>
    <m/>
    <m/>
    <m/>
    <e v="#DIV/0!"/>
    <e v="#VALUE!"/>
    <n v="1"/>
  </r>
  <r>
    <s v="10RBT00302"/>
    <n v="10"/>
    <s v="RBT00302"/>
    <s v="CA100"/>
    <n v="500"/>
    <n v="2257"/>
    <n v="2482"/>
    <n v="2532"/>
    <s v="N/A"/>
    <d v="2021-02-26T00:00:00"/>
    <d v="2021-02-26T00:00:00"/>
    <d v="1899-12-30T00:00:00"/>
    <s v="N/A"/>
    <d v="2021-02-26T00:00:00"/>
    <d v="2021-02-26T00:00:00"/>
    <d v="1899-12-30T00:00:00"/>
    <n v="2419"/>
    <m/>
    <m/>
    <m/>
    <e v="#DIV/0!"/>
    <e v="#VALUE!"/>
    <n v="0"/>
  </r>
  <r>
    <s v="7RBT00312"/>
    <n v="7"/>
    <s v="RBT00312"/>
    <s v="CA103"/>
    <n v="250"/>
    <n v="1735"/>
    <n v="1960"/>
    <n v="2010"/>
    <s v="N/A"/>
    <d v="2021-03-03T00:00:00"/>
    <d v="2021-03-03T00:00:00"/>
    <d v="1899-12-30T00:00:00"/>
    <s v="N/A"/>
    <d v="2021-03-03T00:00:00"/>
    <d v="2021-03-03T00:00:00"/>
    <d v="1899-12-30T00:00:00"/>
    <n v="1910"/>
    <m/>
    <m/>
    <m/>
    <e v="#DIV/0!"/>
    <e v="#VALUE!"/>
    <n v="0"/>
  </r>
  <r>
    <s v="8RBT00304"/>
    <n v="8"/>
    <s v="RBT00304"/>
    <s v="CA102"/>
    <n v="2000"/>
    <n v="1526"/>
    <n v="1751"/>
    <n v="1801"/>
    <s v="N/A"/>
    <d v="2021-03-04T00:00:00"/>
    <d v="2021-03-04T00:00:00"/>
    <d v="1899-12-30T00:00:00"/>
    <s v="N/A"/>
    <d v="2021-03-04T00:00:00"/>
    <d v="2021-03-04T00:00:00"/>
    <d v="1899-12-30T00:00:00"/>
    <n v="1720"/>
    <m/>
    <m/>
    <m/>
    <e v="#DIV/0!"/>
    <e v="#VALUE!"/>
    <n v="0"/>
  </r>
  <r>
    <s v="8RBT00315"/>
    <n v="8"/>
    <s v="RBT00315"/>
    <s v="CA104"/>
    <n v="2000"/>
    <n v="1662"/>
    <n v="1887"/>
    <n v="1937"/>
    <s v="N/A"/>
    <d v="2021-03-09T00:00:00"/>
    <d v="2021-03-09T00:00:00"/>
    <d v="1899-12-30T00:00:00"/>
    <s v="N/A"/>
    <d v="2021-03-09T00:00:00"/>
    <d v="2021-03-09T00:00:00"/>
    <d v="1899-12-30T00:00:00"/>
    <n v="1908"/>
    <m/>
    <m/>
    <m/>
    <e v="#DIV/0!"/>
    <e v="#VALUE!"/>
    <n v="1"/>
  </r>
  <r>
    <s v="11RBT00303"/>
    <n v="11"/>
    <s v="RBT00303"/>
    <s v="CA101"/>
    <n v="250"/>
    <n v="2440"/>
    <n v="2665"/>
    <n v="2715"/>
    <s v="N/A"/>
    <d v="2021-03-16T00:00:00"/>
    <d v="2021-03-16T00:00:00"/>
    <d v="1899-12-30T00:00:00"/>
    <s v="N/A"/>
    <d v="2021-03-16T00:00:00"/>
    <d v="2021-03-16T00:00:00"/>
    <d v="1899-12-30T00:00:00"/>
    <n v="2725"/>
    <m/>
    <m/>
    <m/>
    <e v="#DIV/0!"/>
    <e v="#VALUE!"/>
    <n v="0"/>
  </r>
  <r>
    <s v="11RBT00302"/>
    <n v="11"/>
    <s v="RBT00302"/>
    <s v="CA100"/>
    <n v="250"/>
    <n v="2419"/>
    <n v="2644"/>
    <n v="2694"/>
    <s v="N/A"/>
    <d v="2021-03-19T00:00:00"/>
    <d v="2021-03-19T00:00:00"/>
    <d v="1899-12-30T00:00:00"/>
    <s v="N/A"/>
    <d v="2021-03-19T00:00:00"/>
    <d v="2021-03-19T00:00:00"/>
    <d v="1899-12-30T00:00:00"/>
    <n v="2702"/>
    <m/>
    <m/>
    <m/>
    <e v="#DIV/0!"/>
    <e v="#VALUE!"/>
    <n v="0"/>
  </r>
  <r>
    <s v="8RBT00312"/>
    <n v="8"/>
    <s v="RBT00312"/>
    <s v="CA103"/>
    <n v="2000"/>
    <n v="1910"/>
    <n v="2135"/>
    <n v="2185"/>
    <s v="N/A"/>
    <d v="2021-03-20T00:00:00"/>
    <d v="2021-03-20T00:00:00"/>
    <d v="1899-12-30T00:00:00"/>
    <s v="N/A"/>
    <d v="2021-03-20T00:00:00"/>
    <d v="2021-03-20T00:00:00"/>
    <d v="1899-12-30T00:00:00"/>
    <n v="2087"/>
    <m/>
    <m/>
    <m/>
    <e v="#DIV/0!"/>
    <e v="#VALUE!"/>
    <n v="0"/>
  </r>
  <r>
    <s v="9RBT00304"/>
    <n v="9"/>
    <s v="RBT00304"/>
    <s v="CA102"/>
    <n v="250"/>
    <n v="1720"/>
    <n v="1945"/>
    <n v="1995"/>
    <s v="N/A"/>
    <d v="2021-03-22T00:00:00"/>
    <d v="2021-03-22T00:00:00"/>
    <d v="1899-12-30T00:00:00"/>
    <s v="N/A"/>
    <d v="2021-03-22T00:00:00"/>
    <d v="2021-03-22T00:00:00"/>
    <d v="1899-12-30T00:00:00"/>
    <n v="1974"/>
    <m/>
    <m/>
    <m/>
    <e v="#DIV/0!"/>
    <e v="#VALUE!"/>
    <n v="1"/>
  </r>
  <r>
    <s v="9RBT00315"/>
    <n v="9"/>
    <s v="RBT00315"/>
    <s v="CA104"/>
    <n v="250"/>
    <n v="1908"/>
    <n v="2133"/>
    <n v="2183"/>
    <s v="N/A"/>
    <d v="2021-03-27T00:00:00"/>
    <d v="2021-03-27T00:00:00"/>
    <d v="1899-12-30T00:00:00"/>
    <s v="N/A"/>
    <d v="2021-03-27T00:00:00"/>
    <d v="2021-03-27T00:00:00"/>
    <d v="1899-12-30T00:00:00"/>
    <n v="2156"/>
    <m/>
    <m/>
    <m/>
    <e v="#DIV/0!"/>
    <e v="#VALUE!"/>
    <n v="1"/>
  </r>
  <r>
    <s v="12RBT00303"/>
    <n v="12"/>
    <s v="RBT00303"/>
    <s v="CA101"/>
    <n v="1000"/>
    <n v="2725"/>
    <n v="2950"/>
    <n v="3000"/>
    <s v="N/A"/>
    <d v="2021-04-02T00:00:00"/>
    <d v="2021-04-02T00:00:00"/>
    <d v="1899-12-30T00:00:00"/>
    <s v="N/A"/>
    <d v="2021-04-02T00:00:00"/>
    <d v="2021-04-02T00:00:00"/>
    <d v="1899-12-30T00:00:00"/>
    <n v="2922"/>
    <m/>
    <m/>
    <m/>
    <e v="#DIV/0!"/>
    <e v="#VALUE!"/>
    <n v="0"/>
  </r>
  <r>
    <s v="12RBT00302"/>
    <n v="12"/>
    <s v="RBT00302"/>
    <s v="CA100"/>
    <n v="1000"/>
    <n v="2702"/>
    <n v="2927"/>
    <n v="2977"/>
    <s v="N/A"/>
    <d v="2021-04-06T00:00:00"/>
    <d v="2021-04-06T00:00:00"/>
    <d v="1899-12-30T00:00:00"/>
    <s v="N/A"/>
    <d v="2021-04-06T00:00:00"/>
    <d v="2021-04-06T00:00:00"/>
    <d v="1899-12-30T00:00:00"/>
    <n v="2987"/>
    <m/>
    <m/>
    <m/>
    <e v="#DIV/0!"/>
    <e v="#VALUE!"/>
    <n v="0"/>
  </r>
  <r>
    <s v="9RBT00312"/>
    <n v="9"/>
    <s v="RBT00312"/>
    <s v="CA103"/>
    <n v="250"/>
    <n v="2087"/>
    <n v="2312"/>
    <n v="2362"/>
    <s v="N/A"/>
    <d v="2021-04-07T00:00:00"/>
    <d v="2021-04-07T00:00:00"/>
    <d v="1899-12-30T00:00:00"/>
    <s v="N/A"/>
    <d v="2021-04-07T00:00:00"/>
    <d v="2021-04-07T00:00:00"/>
    <d v="1899-12-30T00:00:00"/>
    <n v="2349"/>
    <m/>
    <m/>
    <m/>
    <e v="#DIV/0!"/>
    <e v="#VALUE!"/>
    <n v="1"/>
  </r>
  <r>
    <s v="10RBT00304"/>
    <n v="10"/>
    <s v="RBT00304"/>
    <s v="CA102"/>
    <n v="500"/>
    <n v="1974"/>
    <n v="2199"/>
    <n v="2249"/>
    <s v="N/A"/>
    <d v="2021-04-10T00:00:00"/>
    <d v="2021-04-10T00:00:00"/>
    <d v="1899-12-30T00:00:00"/>
    <s v="N/A"/>
    <d v="2021-04-10T00:00:00"/>
    <d v="2021-04-10T00:00:00"/>
    <d v="1899-12-30T00:00:00"/>
    <n v="2284"/>
    <m/>
    <m/>
    <m/>
    <e v="#DIV/0!"/>
    <e v="#VALUE!"/>
    <n v="0"/>
  </r>
  <r>
    <s v="10RBT00315"/>
    <n v="10"/>
    <s v="RBT00315"/>
    <s v="CA104"/>
    <n v="500"/>
    <n v="2156"/>
    <n v="2381"/>
    <n v="2431"/>
    <s v="N/A"/>
    <d v="2021-04-14T00:00:00"/>
    <d v="2021-04-14T00:00:00"/>
    <d v="1899-12-30T00:00:00"/>
    <s v="N/A"/>
    <d v="2021-04-14T00:00:00"/>
    <d v="2021-04-14T00:00:00"/>
    <d v="1899-12-30T00:00:00"/>
    <n v="2455"/>
    <m/>
    <m/>
    <m/>
    <e v="#DIV/0!"/>
    <e v="#VALUE!"/>
    <n v="0"/>
  </r>
  <r>
    <s v="13RBT00303"/>
    <n v="13"/>
    <s v="RBT00303"/>
    <s v="CA101"/>
    <n v="250"/>
    <n v="2922"/>
    <n v="3147"/>
    <n v="3197"/>
    <s v="N/A"/>
    <d v="2021-04-19T00:00:00"/>
    <d v="2021-04-19T00:00:00"/>
    <d v="1899-12-30T00:00:00"/>
    <s v="N/A"/>
    <d v="2021-04-19T00:00:00"/>
    <d v="2021-04-19T00:00:00"/>
    <d v="1899-12-30T00:00:00"/>
    <n v="3217"/>
    <m/>
    <m/>
    <m/>
    <e v="#DIV/0!"/>
    <e v="#VALUE!"/>
    <n v="0"/>
  </r>
  <r>
    <s v="10RBT00312"/>
    <n v="10"/>
    <s v="RBT00312"/>
    <s v="CA103"/>
    <n v="500"/>
    <n v="2349"/>
    <n v="2574"/>
    <n v="2624"/>
    <s v="N/A"/>
    <d v="2021-04-21T00:00:00"/>
    <d v="2021-04-21T00:00:00"/>
    <d v="1899-12-30T00:00:00"/>
    <s v="N/A"/>
    <d v="2021-04-21T00:00:00"/>
    <d v="2021-04-21T00:00:00"/>
    <d v="1899-12-30T00:00:00"/>
    <n v="2587"/>
    <m/>
    <m/>
    <m/>
    <e v="#DIV/0!"/>
    <e v="#VALUE!"/>
    <n v="1"/>
  </r>
  <r>
    <s v="13RBT00302"/>
    <n v="13"/>
    <s v="RBT00302"/>
    <s v="CA100"/>
    <n v="250"/>
    <n v="2987"/>
    <n v="3212"/>
    <n v="3262"/>
    <s v="N/A"/>
    <d v="2021-04-22T00:00:00"/>
    <d v="2021-04-22T00:00:00"/>
    <d v="1899-12-30T00:00:00"/>
    <s v="N/A"/>
    <d v="2021-04-22T00:00:00"/>
    <d v="2021-04-22T00:00:00"/>
    <d v="1899-12-30T00:00:00"/>
    <n v="3230"/>
    <m/>
    <m/>
    <m/>
    <e v="#DIV/0!"/>
    <e v="#VALUE!"/>
    <n v="1"/>
  </r>
  <r>
    <s v="11RBT00304"/>
    <n v="11"/>
    <s v="RBT00304"/>
    <s v="CA102"/>
    <n v="250"/>
    <n v="2284"/>
    <n v="2509"/>
    <n v="2559"/>
    <s v="N/A"/>
    <d v="2021-04-26T00:00:00"/>
    <d v="2021-04-26T00:00:00"/>
    <d v="1899-12-30T00:00:00"/>
    <s v="N/A"/>
    <d v="2021-04-26T00:00:00"/>
    <d v="2021-04-26T00:00:00"/>
    <d v="1899-12-30T00:00:00"/>
    <n v="2550"/>
    <m/>
    <m/>
    <m/>
    <e v="#DIV/0!"/>
    <e v="#VALUE!"/>
    <n v="1"/>
  </r>
  <r>
    <s v="11RBT00315"/>
    <n v="11"/>
    <s v="RBT00315"/>
    <s v="CA104"/>
    <n v="250"/>
    <n v="2455"/>
    <n v="2680"/>
    <n v="2730"/>
    <s v="N/A"/>
    <d v="2021-04-28T00:00:00"/>
    <d v="2021-04-28T00:00:00"/>
    <d v="1899-12-30T00:00:00"/>
    <s v="N/A"/>
    <d v="2021-04-28T00:00:00"/>
    <d v="2021-04-28T00:00:00"/>
    <d v="1899-12-30T00:00:00"/>
    <n v="2707"/>
    <m/>
    <m/>
    <m/>
    <e v="#DIV/0!"/>
    <e v="#VALUE!"/>
    <n v="1"/>
  </r>
  <r>
    <s v="14RBT00303"/>
    <n v="14"/>
    <s v="RBT00303"/>
    <s v="CA101"/>
    <n v="500"/>
    <n v="3217"/>
    <n v="3442"/>
    <n v="3492"/>
    <s v="N/A"/>
    <d v="2021-05-07T00:00:00"/>
    <d v="2021-05-07T00:00:00"/>
    <d v="1899-12-30T00:00:00"/>
    <s v="N/A"/>
    <d v="2021-05-07T00:00:00"/>
    <d v="2021-05-07T00:00:00"/>
    <d v="1899-12-30T00:00:00"/>
    <n v="3507"/>
    <m/>
    <m/>
    <m/>
    <e v="#DIV/0!"/>
    <e v="#VALUE!"/>
    <n v="0"/>
  </r>
  <r>
    <s v="11RBT00312"/>
    <n v="11"/>
    <s v="RBT00312"/>
    <s v="CA103"/>
    <n v="250"/>
    <n v="2587"/>
    <n v="2812"/>
    <n v="2862"/>
    <s v="N/A"/>
    <d v="2021-05-10T00:00:00"/>
    <d v="2021-05-10T00:00:00"/>
    <d v="1899-12-30T00:00:00"/>
    <s v="N/A"/>
    <d v="2021-05-10T00:00:00"/>
    <d v="2021-05-10T00:00:00"/>
    <d v="1899-12-30T00:00:00"/>
    <n v="2880"/>
    <m/>
    <m/>
    <m/>
    <e v="#DIV/0!"/>
    <e v="#VALUE!"/>
    <n v="0"/>
  </r>
  <r>
    <s v="14RBT00302"/>
    <n v="14"/>
    <s v="RBT00302"/>
    <s v="CA100"/>
    <n v="500"/>
    <n v="3230"/>
    <n v="3455"/>
    <n v="3505"/>
    <s v="N/A"/>
    <d v="2021-05-11T00:00:00"/>
    <d v="2021-05-11T00:00:00"/>
    <d v="1899-12-30T00:00:00"/>
    <s v="N/A"/>
    <d v="2021-05-11T00:00:00"/>
    <d v="2021-05-11T00:00:00"/>
    <d v="1899-12-30T00:00:00"/>
    <n v="3533"/>
    <m/>
    <m/>
    <m/>
    <e v="#DIV/0!"/>
    <e v="#VALUE!"/>
    <n v="0"/>
  </r>
  <r>
    <s v="12RBT00315"/>
    <n v="12"/>
    <s v="RBT00315"/>
    <s v="CA104"/>
    <n v="1000"/>
    <n v="2707"/>
    <n v="2932"/>
    <n v="2982"/>
    <s v="N/A"/>
    <d v="2021-05-14T00:00:00"/>
    <d v="2021-05-14T00:00:00"/>
    <d v="1899-12-30T00:00:00"/>
    <s v="N/A"/>
    <d v="2021-05-14T00:00:00"/>
    <d v="2021-05-14T00:00:00"/>
    <d v="1899-12-30T00:00:00"/>
    <n v="2940"/>
    <m/>
    <m/>
    <m/>
    <e v="#DIV/0!"/>
    <e v="#VALUE!"/>
    <n v="1"/>
  </r>
  <r>
    <s v="12RBT00304"/>
    <n v="12"/>
    <s v="RBT00304"/>
    <s v="CA102"/>
    <n v="1000"/>
    <n v="2550"/>
    <n v="2775"/>
    <n v="2825"/>
    <s v="N/A"/>
    <d v="2021-05-16T00:00:00"/>
    <d v="2021-05-16T00:00:00"/>
    <d v="1899-12-30T00:00:00"/>
    <s v="N/A"/>
    <d v="2021-05-16T00:00:00"/>
    <d v="2021-05-16T00:00:00"/>
    <d v="1899-12-30T00:00:00"/>
    <n v="2891"/>
    <m/>
    <m/>
    <m/>
    <e v="#DIV/0!"/>
    <e v="#VALUE!"/>
    <n v="0"/>
  </r>
  <r>
    <s v="15RBT00303"/>
    <n v="15"/>
    <s v="RBT00303"/>
    <s v="CA101"/>
    <n v="250"/>
    <n v="3507"/>
    <n v="3732"/>
    <n v="3782"/>
    <s v="N/A"/>
    <d v="2021-05-25T00:00:00"/>
    <d v="2021-05-25T00:00:00"/>
    <d v="1899-12-30T00:00:00"/>
    <s v="N/A"/>
    <d v="2021-05-25T00:00:00"/>
    <d v="2021-05-25T00:00:00"/>
    <d v="1899-12-30T00:00:00"/>
    <n v="3765"/>
    <m/>
    <m/>
    <m/>
    <e v="#DIV/0!"/>
    <e v="#VALUE!"/>
    <n v="1"/>
  </r>
  <r>
    <s v="12RBT00312"/>
    <n v="12"/>
    <s v="RBT00312"/>
    <s v="CA103"/>
    <n v="1000"/>
    <n v="2880"/>
    <n v="3105"/>
    <n v="3155"/>
    <s v="N/A"/>
    <d v="2021-05-25T00:00:00"/>
    <d v="2021-05-25T00:00:00"/>
    <d v="1899-12-30T00:00:00"/>
    <s v="N/A"/>
    <d v="2021-05-25T00:00:00"/>
    <d v="2021-05-25T00:00:00"/>
    <d v="1899-12-30T00:00:00"/>
    <n v="3120"/>
    <m/>
    <m/>
    <m/>
    <e v="#DIV/0!"/>
    <e v="#VALUE!"/>
    <n v="1"/>
  </r>
  <r>
    <s v="13RBT00304"/>
    <n v="13"/>
    <s v="RBT00304"/>
    <s v="CA102"/>
    <n v="250"/>
    <n v="2891"/>
    <n v="3116"/>
    <n v="3166"/>
    <s v="N/A"/>
    <d v="2021-05-28T00:00:00"/>
    <d v="2021-05-28T00:00:00"/>
    <d v="1899-12-30T00:00:00"/>
    <s v="N/A"/>
    <d v="2021-05-28T00:00:00"/>
    <d v="2021-05-28T00:00:00"/>
    <d v="1899-12-30T00:00:00"/>
    <n v="3030"/>
    <m/>
    <m/>
    <m/>
    <e v="#DIV/0!"/>
    <e v="#VALUE!"/>
    <n v="0"/>
  </r>
  <r>
    <s v="13RBT00315"/>
    <n v="13"/>
    <s v="RBT00315"/>
    <s v="CA104"/>
    <n v="250"/>
    <n v="2940"/>
    <n v="3165"/>
    <n v="3215"/>
    <s v="N/A"/>
    <d v="2021-05-29T00:00:00"/>
    <d v="2021-05-29T00:00:00"/>
    <d v="1899-12-30T00:00:00"/>
    <s v="N/A"/>
    <d v="2021-05-29T00:00:00"/>
    <d v="2021-05-29T00:00:00"/>
    <d v="1899-12-30T00:00:00"/>
    <n v="3195"/>
    <m/>
    <m/>
    <m/>
    <e v="#DIV/0!"/>
    <e v="#VALUE!"/>
    <n v="1"/>
  </r>
  <r>
    <s v="15RBT00302"/>
    <n v="15"/>
    <s v="RBT00302"/>
    <s v="CA100"/>
    <n v="250"/>
    <n v="3533"/>
    <n v="3758"/>
    <n v="3808"/>
    <s v="N/A"/>
    <d v="2021-05-31T00:00:00"/>
    <d v="2021-05-31T00:00:00"/>
    <d v="1899-12-30T00:00:00"/>
    <s v="N/A"/>
    <d v="2021-05-31T00:00:00"/>
    <d v="2021-05-31T00:00:00"/>
    <d v="1899-12-30T00:00:00"/>
    <n v="3878"/>
    <m/>
    <m/>
    <m/>
    <e v="#DIV/0!"/>
    <e v="#VALUE!"/>
    <n v="0"/>
  </r>
  <r>
    <s v="16RBT00303"/>
    <n v="16"/>
    <s v="RBT00303"/>
    <s v="CA101"/>
    <n v="4000"/>
    <n v="3765"/>
    <n v="3990"/>
    <n v="4040"/>
    <s v="N/A"/>
    <d v="2021-06-08T00:00:00"/>
    <d v="2021-06-08T00:00:00"/>
    <d v="1899-12-30T00:00:00"/>
    <s v="N/A"/>
    <d v="2021-06-08T00:00:00"/>
    <d v="2021-06-08T00:00:00"/>
    <d v="1899-12-30T00:00:00"/>
    <n v="3909"/>
    <m/>
    <m/>
    <m/>
    <e v="#DIV/0!"/>
    <e v="#VALUE!"/>
    <n v="0"/>
  </r>
  <r>
    <s v="13RBT00312"/>
    <n v="13"/>
    <s v="RBT00312"/>
    <s v="CA103"/>
    <n v="250"/>
    <n v="3120"/>
    <n v="3345"/>
    <n v="3395"/>
    <s v="N/A"/>
    <d v="2021-06-08T00:00:00"/>
    <d v="2021-06-08T00:00:00"/>
    <d v="1899-12-30T00:00:00"/>
    <s v="N/A"/>
    <d v="2021-06-08T00:00:00"/>
    <d v="2021-06-08T00:00:00"/>
    <d v="1899-12-30T00:00:00"/>
    <n v="3301"/>
    <m/>
    <m/>
    <m/>
    <e v="#DIV/0!"/>
    <e v="#VALUE!"/>
    <n v="0"/>
  </r>
  <r>
    <s v="14RBT00304"/>
    <n v="14"/>
    <s v="RBT00304"/>
    <s v="CA102"/>
    <n v="500"/>
    <n v="3030"/>
    <n v="3255"/>
    <n v="3305"/>
    <s v="N/A"/>
    <d v="2021-06-10T00:00:00"/>
    <d v="2021-06-10T00:00:00"/>
    <d v="1899-12-30T00:00:00"/>
    <s v="N/A"/>
    <d v="2021-06-10T00:00:00"/>
    <d v="2021-06-10T00:00:00"/>
    <d v="1899-12-30T00:00:00"/>
    <n v="3245"/>
    <m/>
    <m/>
    <m/>
    <e v="#DIV/0!"/>
    <e v="#VALUE!"/>
    <n v="0"/>
  </r>
  <r>
    <s v="16RBT00302"/>
    <n v="16"/>
    <s v="RBT00302"/>
    <s v="CA100"/>
    <n v="4000"/>
    <n v="3878"/>
    <n v="4103"/>
    <n v="4153"/>
    <s v="N/A"/>
    <d v="2021-06-12T00:00:00"/>
    <d v="2021-06-12T00:00:00"/>
    <d v="1899-12-30T00:00:00"/>
    <s v="N/A"/>
    <d v="2021-06-12T00:00:00"/>
    <d v="2021-06-12T00:00:00"/>
    <d v="1899-12-30T00:00:00"/>
    <n v="4040"/>
    <m/>
    <m/>
    <m/>
    <e v="#DIV/0!"/>
    <e v="#VALUE!"/>
    <n v="0"/>
  </r>
  <r>
    <s v="14RBT00315"/>
    <n v="14"/>
    <s v="RBT00315"/>
    <s v="CA104"/>
    <n v="500"/>
    <n v="3195"/>
    <n v="3420"/>
    <n v="3470"/>
    <s v="N/A"/>
    <d v="2021-06-15T00:00:00"/>
    <d v="2021-06-15T00:00:00"/>
    <d v="1899-12-30T00:00:00"/>
    <s v="N/A"/>
    <d v="2021-06-15T00:00:00"/>
    <d v="2021-06-15T00:00:00"/>
    <d v="1899-12-30T00:00:00"/>
    <n v="3485"/>
    <m/>
    <m/>
    <m/>
    <e v="#DIV/0!"/>
    <e v="#VALUE!"/>
    <n v="0"/>
  </r>
  <r>
    <s v="17RBT00303"/>
    <n v="17"/>
    <s v="RBT00303"/>
    <s v="CA101"/>
    <n v="250"/>
    <n v="3909"/>
    <n v="4134"/>
    <n v="4184"/>
    <s v="N/A"/>
    <d v="2021-06-21T00:00:00"/>
    <d v="2021-06-21T00:00:00"/>
    <d v="1899-12-30T00:00:00"/>
    <s v="N/A"/>
    <d v="2021-06-21T00:00:00"/>
    <d v="2021-06-21T00:00:00"/>
    <d v="1899-12-30T00:00:00"/>
    <n v="4068"/>
    <m/>
    <m/>
    <m/>
    <e v="#DIV/0!"/>
    <e v="#VALUE!"/>
    <n v="0"/>
  </r>
  <r>
    <s v="15RBT00304"/>
    <n v="15"/>
    <s v="RBT00304"/>
    <s v="CA102"/>
    <n v="250"/>
    <n v="3245"/>
    <n v="3470"/>
    <n v="3520"/>
    <s v="N/A"/>
    <d v="2021-06-24T00:00:00"/>
    <d v="2021-06-24T00:00:00"/>
    <d v="1899-12-30T00:00:00"/>
    <s v="N/A"/>
    <d v="2021-06-24T00:00:00"/>
    <d v="2021-06-24T00:00:00"/>
    <d v="1899-12-30T00:00:00"/>
    <n v="3500"/>
    <m/>
    <m/>
    <m/>
    <e v="#DIV/0!"/>
    <e v="#VALUE!"/>
    <n v="1"/>
  </r>
  <r>
    <s v="17RBT00302"/>
    <n v="17"/>
    <s v="RBT00302"/>
    <s v="CA100"/>
    <n v="250"/>
    <n v="4040"/>
    <n v="4265"/>
    <n v="4315"/>
    <s v="N/A"/>
    <d v="2021-06-28T00:00:00"/>
    <d v="2021-06-28T00:00:00"/>
    <d v="1899-12-30T00:00:00"/>
    <s v="N/A"/>
    <d v="2021-06-28T00:00:00"/>
    <d v="2021-06-28T00:00:00"/>
    <d v="1899-12-30T00:00:00"/>
    <n v="4309"/>
    <m/>
    <m/>
    <m/>
    <e v="#DIV/0!"/>
    <e v="#VALUE!"/>
    <n v="1"/>
  </r>
  <r>
    <s v="14RBT00312"/>
    <n v="14"/>
    <s v="RBT00312"/>
    <s v="CA103"/>
    <n v="500"/>
    <n v="3301"/>
    <n v="3526"/>
    <n v="3576"/>
    <s v="N/A"/>
    <d v="2021-07-07T00:00:00"/>
    <d v="2021-07-07T00:00:00"/>
    <d v="1899-12-30T00:00:00"/>
    <s v="N/A"/>
    <d v="2021-07-07T00:00:00"/>
    <d v="2021-07-07T00:00:00"/>
    <d v="1899-12-30T00:00:00"/>
    <n v="3844"/>
    <m/>
    <m/>
    <m/>
    <e v="#DIV/0!"/>
    <e v="#VALUE!"/>
    <n v="0"/>
  </r>
  <r>
    <s v="15RBT00312"/>
    <n v="15"/>
    <s v="RBT00312"/>
    <s v="CA103"/>
    <n v="250"/>
    <n v="3844"/>
    <n v="4069"/>
    <n v="4119"/>
    <s v="N/A"/>
    <d v="2021-07-08T00:00:00"/>
    <d v="2021-07-08T00:00:00"/>
    <d v="1899-12-30T00:00:00"/>
    <s v="N/A"/>
    <d v="2021-07-08T00:00:00"/>
    <d v="2021-07-08T00:00:00"/>
    <d v="1899-12-30T00:00:00"/>
    <n v="3844"/>
    <m/>
    <m/>
    <m/>
    <e v="#DIV/0!"/>
    <e v="#VALUE!"/>
    <n v="0"/>
  </r>
  <r>
    <s v="15RBT00315"/>
    <n v="15"/>
    <s v="RBT00315"/>
    <s v="CA104"/>
    <n v="250"/>
    <n v="3485"/>
    <n v="3710"/>
    <n v="3760"/>
    <s v="N/A"/>
    <d v="2021-07-10T00:00:00"/>
    <d v="2021-07-10T00:00:00"/>
    <d v="1899-12-30T00:00:00"/>
    <s v="N/A"/>
    <d v="2021-07-10T00:00:00"/>
    <d v="2021-07-10T00:00:00"/>
    <d v="1899-12-30T00:00:00"/>
    <n v="3959"/>
    <m/>
    <m/>
    <m/>
    <e v="#DIV/0!"/>
    <e v="#VALUE!"/>
    <n v="0"/>
  </r>
  <r>
    <s v="18RBT00303"/>
    <n v="18"/>
    <s v="RBT00303"/>
    <s v="CA101"/>
    <n v="500"/>
    <n v="4068"/>
    <n v="4293"/>
    <n v="4343"/>
    <s v="N/A"/>
    <d v="2021-07-13T00:00:00"/>
    <d v="2021-07-13T00:00:00"/>
    <d v="1899-12-30T00:00:00"/>
    <s v="N/A"/>
    <d v="2021-07-13T00:00:00"/>
    <d v="2021-07-13T00:00:00"/>
    <d v="1899-12-30T00:00:00"/>
    <n v="4400"/>
    <m/>
    <m/>
    <m/>
    <e v="#DIV/0!"/>
    <e v="#VALUE!"/>
    <n v="0"/>
  </r>
  <r>
    <s v="16RBT00304"/>
    <n v="16"/>
    <s v="RBT00304"/>
    <s v="CA102"/>
    <n v="4000"/>
    <n v="3500"/>
    <n v="3725"/>
    <n v="3775"/>
    <s v="N/A"/>
    <d v="2021-07-15T00:00:00"/>
    <d v="2021-07-15T00:00:00"/>
    <d v="1899-12-30T00:00:00"/>
    <s v="N/A"/>
    <d v="2021-07-15T00:00:00"/>
    <d v="2021-07-15T00:00:00"/>
    <d v="1899-12-30T00:00:00"/>
    <n v="3848"/>
    <m/>
    <m/>
    <m/>
    <e v="#DIV/0!"/>
    <e v="#VALUE!"/>
    <n v="0"/>
  </r>
  <r>
    <s v="18RBT00302"/>
    <n v="18"/>
    <s v="RBT00302"/>
    <s v="CA100"/>
    <n v="500"/>
    <n v="4309"/>
    <n v="4534"/>
    <n v="4584"/>
    <s v="N/A"/>
    <d v="2021-07-17T00:00:00"/>
    <d v="2021-07-17T00:00:00"/>
    <d v="1899-12-30T00:00:00"/>
    <s v="N/A"/>
    <d v="2021-07-17T00:00:00"/>
    <d v="2021-07-17T00:00:00"/>
    <d v="1899-12-30T00:00:00"/>
    <n v="4602"/>
    <m/>
    <m/>
    <m/>
    <e v="#DIV/0!"/>
    <e v="#VALUE!"/>
    <n v="0"/>
  </r>
  <r>
    <s v="16RBT00315"/>
    <n v="16"/>
    <s v="RBT00315"/>
    <s v="CA104"/>
    <n v="4000"/>
    <n v="3959"/>
    <n v="4184"/>
    <n v="4234"/>
    <s v="N/A"/>
    <d v="2021-07-19T00:00:00"/>
    <d v="2021-07-19T00:00:00"/>
    <d v="1899-12-30T00:00:00"/>
    <s v="N/A"/>
    <d v="2021-07-19T00:00:00"/>
    <d v="2021-07-19T00:00:00"/>
    <d v="1899-12-30T00:00:00"/>
    <n v="4076"/>
    <m/>
    <m/>
    <m/>
    <e v="#DIV/0!"/>
    <e v="#VALUE!"/>
    <n v="0"/>
  </r>
  <r>
    <s v="16RBT00312"/>
    <n v="16"/>
    <s v="RBT00312"/>
    <s v="CA103"/>
    <n v="4000"/>
    <n v="3844"/>
    <n v="4069"/>
    <n v="4119"/>
    <s v="N/A"/>
    <d v="2021-07-22T00:00:00"/>
    <d v="2021-07-22T00:00:00"/>
    <d v="1899-12-30T00:00:00"/>
    <s v="N/A"/>
    <d v="2021-07-22T00:00:00"/>
    <d v="2021-07-22T00:00:00"/>
    <d v="1899-12-30T00:00:00"/>
    <n v="4101"/>
    <m/>
    <m/>
    <m/>
    <e v="#DIV/0!"/>
    <e v="#VALUE!"/>
    <n v="1"/>
  </r>
  <r>
    <s v="19RBT00303"/>
    <n v="19"/>
    <s v="RBT00303"/>
    <s v="CA101"/>
    <n v="250"/>
    <n v="4400"/>
    <n v="4625"/>
    <n v="4675"/>
    <s v="N/A"/>
    <d v="2021-07-25T00:00:00"/>
    <d v="2021-07-25T00:00:00"/>
    <d v="1899-12-30T00:00:00"/>
    <s v="N/A"/>
    <d v="2021-07-25T00:00:00"/>
    <d v="2021-07-25T00:00:00"/>
    <d v="1899-12-30T00:00:00"/>
    <n v="4574"/>
    <m/>
    <m/>
    <m/>
    <e v="#DIV/0!"/>
    <e v="#VALUE!"/>
    <n v="0"/>
  </r>
  <r>
    <s v="19RBT00302"/>
    <n v="19"/>
    <s v="RBT00302"/>
    <s v="CA100"/>
    <n v="250"/>
    <n v="4602"/>
    <n v="4827"/>
    <n v="4877"/>
    <s v="N/A"/>
    <d v="2021-07-30T00:00:00"/>
    <d v="2021-07-30T00:00:00"/>
    <d v="1899-12-30T00:00:00"/>
    <s v="N/A"/>
    <d v="2021-07-30T00:00:00"/>
    <d v="2021-07-30T00:00:00"/>
    <d v="1899-12-30T00:00:00"/>
    <n v="4847"/>
    <m/>
    <m/>
    <m/>
    <e v="#DIV/0!"/>
    <e v="#VALUE!"/>
    <n v="1"/>
  </r>
  <r>
    <s v="17RBT00304"/>
    <n v="17"/>
    <s v="RBT00304"/>
    <s v="CA102"/>
    <n v="250"/>
    <n v="3848"/>
    <n v="4073"/>
    <n v="4123"/>
    <s v="N/A"/>
    <d v="2021-07-31T00:00:00"/>
    <d v="2021-07-31T00:00:00"/>
    <d v="1899-12-30T00:00:00"/>
    <s v="N/A"/>
    <d v="2021-07-31T00:00:00"/>
    <d v="2021-07-31T00:00:00"/>
    <d v="1899-12-30T00:00:00"/>
    <n v="4127"/>
    <m/>
    <m/>
    <m/>
    <e v="#DIV/0!"/>
    <e v="#VALUE!"/>
    <n v="0"/>
  </r>
  <r>
    <s v="17RBT00315"/>
    <n v="17"/>
    <s v="RBT00315"/>
    <s v="CA104"/>
    <n v="250"/>
    <n v="4076"/>
    <n v="4301"/>
    <n v="4351"/>
    <s v="N/A"/>
    <d v="2021-08-01T00:00:00"/>
    <d v="2021-08-01T00:00:00"/>
    <d v="1899-12-30T00:00:00"/>
    <s v="N/A"/>
    <d v="2021-08-01T00:00:00"/>
    <d v="2021-08-01T00:00:00"/>
    <d v="1899-12-30T00:00:00"/>
    <n v="4287"/>
    <m/>
    <m/>
    <m/>
    <e v="#DIV/0!"/>
    <e v="#VALUE!"/>
    <n v="0"/>
  </r>
  <r>
    <s v="17RBT00312"/>
    <n v="17"/>
    <s v="RBT00312"/>
    <s v="CA103"/>
    <n v="250"/>
    <n v="4101"/>
    <n v="4326"/>
    <n v="4376"/>
    <s v="N/A"/>
    <d v="2021-08-09T00:00:00"/>
    <d v="2021-08-09T00:00:00"/>
    <d v="1899-12-30T00:00:00"/>
    <s v="N/A"/>
    <d v="2021-08-09T00:00:00"/>
    <d v="2021-08-09T00:00:00"/>
    <d v="1899-12-30T00:00:00"/>
    <n v="4429"/>
    <m/>
    <m/>
    <m/>
    <e v="#DIV/0!"/>
    <e v="#VALUE!"/>
    <n v="0"/>
  </r>
  <r>
    <s v="20RBT00303"/>
    <n v="20"/>
    <s v="RBT00303"/>
    <s v="CA101"/>
    <n v="1000"/>
    <n v="4574"/>
    <n v="4799"/>
    <n v="4849"/>
    <s v="N/A"/>
    <d v="2021-08-10T00:00:00"/>
    <d v="2021-08-10T00:00:00"/>
    <d v="1899-12-30T00:00:00"/>
    <s v="N/A"/>
    <d v="2021-08-10T00:00:00"/>
    <d v="2021-08-10T00:00:00"/>
    <d v="1899-12-30T00:00:00"/>
    <n v="4863"/>
    <m/>
    <m/>
    <m/>
    <e v="#DIV/0!"/>
    <e v="#VALUE!"/>
    <n v="0"/>
  </r>
  <r>
    <s v="20RBT00302"/>
    <n v="20"/>
    <s v="RBT00302"/>
    <s v="CA100"/>
    <n v="1000"/>
    <n v="4847"/>
    <n v="5072"/>
    <n v="5122"/>
    <s v="N/A"/>
    <d v="2021-08-16T00:00:00"/>
    <d v="2021-08-16T00:00:00"/>
    <d v="1899-12-30T00:00:00"/>
    <s v="N/A"/>
    <d v="2021-08-16T00:00:00"/>
    <d v="2021-08-16T00:00:00"/>
    <d v="1899-12-30T00:00:00"/>
    <n v="5158"/>
    <m/>
    <m/>
    <m/>
    <e v="#DIV/0!"/>
    <e v="#VALUE!"/>
    <n v="0"/>
  </r>
  <r>
    <s v="18RBT00315"/>
    <n v="18"/>
    <s v="RBT00315"/>
    <s v="CA104"/>
    <n v="500"/>
    <n v="4287"/>
    <n v="4512"/>
    <n v="4562"/>
    <s v="N/A"/>
    <d v="2021-08-17T00:00:00"/>
    <d v="2021-08-17T00:00:00"/>
    <d v="1899-12-30T00:00:00"/>
    <s v="N/A"/>
    <d v="2021-08-17T00:00:00"/>
    <d v="2021-08-17T00:00:00"/>
    <d v="1899-12-30T00:00:00"/>
    <n v="4543"/>
    <m/>
    <m/>
    <m/>
    <e v="#DIV/0!"/>
    <e v="#VALUE!"/>
    <n v="1"/>
  </r>
  <r>
    <s v="18RBT00304"/>
    <n v="18"/>
    <s v="RBT00304"/>
    <s v="CA102"/>
    <n v="500"/>
    <n v="4127"/>
    <n v="4352"/>
    <n v="4402"/>
    <s v="N/A"/>
    <d v="2021-08-18T00:00:00"/>
    <d v="2021-08-18T00:00:00"/>
    <d v="1899-12-30T00:00:00"/>
    <s v="N/A"/>
    <d v="2021-08-18T00:00:00"/>
    <d v="2021-08-18T00:00:00"/>
    <d v="1899-12-30T00:00:00"/>
    <n v="4417"/>
    <m/>
    <m/>
    <m/>
    <e v="#DIV/0!"/>
    <e v="#VALUE!"/>
    <n v="0"/>
  </r>
  <r>
    <s v="18RBT00312"/>
    <n v="18"/>
    <s v="RBT00312"/>
    <s v="CA103"/>
    <n v="500"/>
    <n v="4429"/>
    <n v="4654"/>
    <n v="4704"/>
    <s v="N/A"/>
    <d v="2021-08-24T00:00:00"/>
    <d v="2021-08-24T00:00:00"/>
    <d v="1899-12-30T00:00:00"/>
    <s v="N/A"/>
    <d v="2021-08-24T00:00:00"/>
    <d v="2021-08-24T00:00:00"/>
    <d v="1899-12-30T00:00:00"/>
    <n v="4703"/>
    <m/>
    <m/>
    <m/>
    <e v="#DIV/0!"/>
    <e v="#VALUE!"/>
    <n v="1"/>
  </r>
  <r>
    <s v="21RBT00303"/>
    <n v="21"/>
    <s v="RBT00303"/>
    <s v="CA101"/>
    <n v="250"/>
    <n v="4863"/>
    <n v="5088"/>
    <n v="5138"/>
    <s v="N/A"/>
    <d v="2021-08-25T00:00:00"/>
    <d v="2021-08-25T00:00:00"/>
    <d v="1899-12-30T00:00:00"/>
    <s v="N/A"/>
    <d v="2021-08-25T00:00:00"/>
    <d v="2021-08-25T00:00:00"/>
    <d v="1899-12-30T00:00:00"/>
    <n v="5101"/>
    <m/>
    <m/>
    <m/>
    <e v="#DIV/0!"/>
    <e v="#VALUE!"/>
    <n v="1"/>
  </r>
  <r>
    <s v="21RBT00302"/>
    <n v="21"/>
    <s v="RBT00302"/>
    <s v="CA100"/>
    <n v="250"/>
    <n v="5158"/>
    <n v="5383"/>
    <n v="5433"/>
    <s v="N/A"/>
    <d v="2021-08-31T00:00:00"/>
    <d v="2021-08-31T00:00:00"/>
    <d v="1899-12-30T00:00:00"/>
    <s v="N/A"/>
    <d v="2021-08-31T00:00:00"/>
    <d v="2021-08-31T00:00:00"/>
    <d v="1899-12-30T00:00:00"/>
    <n v="5428"/>
    <m/>
    <m/>
    <m/>
    <e v="#DIV/0!"/>
    <e v="#VALUE!"/>
    <n v="1"/>
  </r>
  <r>
    <s v="19RBT00304"/>
    <n v="19"/>
    <s v="RBT00304"/>
    <s v="CA102"/>
    <n v="250"/>
    <n v="4417"/>
    <n v="4642"/>
    <n v="4692"/>
    <s v="N/A"/>
    <d v="2021-08-31T00:00:00"/>
    <d v="2021-08-31T00:00:00"/>
    <d v="1899-12-30T00:00:00"/>
    <s v="N/A"/>
    <d v="2021-08-31T00:00:00"/>
    <d v="2021-08-31T00:00:00"/>
    <d v="1899-12-30T00:00:00"/>
    <n v="4623"/>
    <m/>
    <m/>
    <m/>
    <e v="#DIV/0!"/>
    <e v="#VALUE!"/>
    <n v="0"/>
  </r>
  <r>
    <s v="19RBT00315"/>
    <n v="19"/>
    <s v="RBT00315"/>
    <s v="CA104"/>
    <n v="250"/>
    <n v="4543"/>
    <n v="4768"/>
    <n v="4818"/>
    <s v="N/A"/>
    <d v="2021-09-03T00:00:00"/>
    <d v="2021-09-03T00:00:00"/>
    <d v="1899-12-30T00:00:00"/>
    <s v="N/A"/>
    <d v="2021-09-03T00:00:00"/>
    <d v="2021-09-03T00:00:00"/>
    <d v="1899-12-30T00:00:00"/>
    <n v="4842"/>
    <m/>
    <m/>
    <m/>
    <e v="#DIV/0!"/>
    <e v="#VALUE!"/>
    <n v="0"/>
  </r>
  <r>
    <s v="19RBT00312"/>
    <n v="19"/>
    <s v="RBT00312"/>
    <s v="CA103"/>
    <n v="250"/>
    <n v="4703"/>
    <n v="4928"/>
    <n v="4978"/>
    <s v="N/A"/>
    <d v="2021-09-07T00:00:00"/>
    <d v="2021-09-07T00:00:00"/>
    <d v="1899-12-30T00:00:00"/>
    <s v="N/A"/>
    <d v="2021-09-07T00:00:00"/>
    <d v="2021-09-07T00:00:00"/>
    <d v="1899-12-30T00:00:00"/>
    <n v="4959"/>
    <m/>
    <m/>
    <m/>
    <e v="#DIV/0!"/>
    <e v="#VALUE!"/>
    <n v="1"/>
  </r>
  <r>
    <s v="22RBT00303"/>
    <n v="22"/>
    <s v="RBT00303"/>
    <s v="CA101"/>
    <n v="500"/>
    <n v="5101"/>
    <n v="5326"/>
    <n v="5376"/>
    <s v="N/A"/>
    <d v="2021-09-08T00:00:00"/>
    <d v="2021-09-08T00:00:00"/>
    <d v="1899-12-30T00:00:00"/>
    <s v="N/A"/>
    <d v="2021-09-08T00:00:00"/>
    <d v="2021-09-08T00:00:00"/>
    <d v="1899-12-30T00:00:00"/>
    <n v="5313"/>
    <m/>
    <m/>
    <m/>
    <e v="#DIV/0!"/>
    <e v="#VALUE!"/>
    <n v="0"/>
  </r>
  <r>
    <s v="22RBT00302"/>
    <n v="22"/>
    <s v="RBT00302"/>
    <s v="CA100"/>
    <n v="500"/>
    <n v="5428"/>
    <n v="5653"/>
    <n v="5703"/>
    <s v="N/A"/>
    <d v="2021-09-13T00:00:00"/>
    <d v="2021-09-13T00:00:00"/>
    <d v="1899-12-30T00:00:00"/>
    <s v="N/A"/>
    <d v="2021-09-13T00:00:00"/>
    <d v="2021-09-13T00:00:00"/>
    <d v="1899-12-30T00:00:00"/>
    <n v="5600"/>
    <m/>
    <m/>
    <m/>
    <e v="#DIV/0!"/>
    <e v="#VALUE!"/>
    <n v="0"/>
  </r>
  <r>
    <s v="20RBT00304"/>
    <n v="20"/>
    <s v="RBT00304"/>
    <s v="CA102"/>
    <n v="1000"/>
    <n v="4623"/>
    <n v="4848"/>
    <n v="4898"/>
    <s v="N/A"/>
    <d v="2021-09-13T00:00:00"/>
    <d v="2021-09-13T00:00:00"/>
    <d v="1899-12-30T00:00:00"/>
    <s v="N/A"/>
    <d v="2021-09-13T00:00:00"/>
    <d v="2021-09-13T00:00:00"/>
    <d v="1899-12-30T00:00:00"/>
    <n v="4861"/>
    <m/>
    <m/>
    <m/>
    <e v="#DIV/0!"/>
    <e v="#VALUE!"/>
    <n v="1"/>
  </r>
  <r>
    <s v="20RBT00315"/>
    <n v="20"/>
    <s v="RBT00315"/>
    <s v="CA104"/>
    <n v="1000"/>
    <n v="4842"/>
    <n v="5067"/>
    <n v="5117"/>
    <s v="N/A"/>
    <d v="2021-09-18T00:00:00"/>
    <d v="2021-09-18T00:00:00"/>
    <d v="1899-12-30T00:00:00"/>
    <s v="N/A"/>
    <d v="2021-09-18T00:00:00"/>
    <d v="2021-09-18T00:00:00"/>
    <d v="1899-12-30T00:00:00"/>
    <n v="5072"/>
    <m/>
    <m/>
    <m/>
    <e v="#DIV/0!"/>
    <e v="#VALUE!"/>
    <n v="1"/>
  </r>
  <r>
    <s v="20RBT00312"/>
    <n v="20"/>
    <s v="RBT00312"/>
    <s v="CA103"/>
    <n v="1000"/>
    <n v="4959"/>
    <n v="5184"/>
    <n v="5234"/>
    <s v="N/A"/>
    <d v="2021-09-20T00:00:00"/>
    <d v="2021-09-20T00:00:00"/>
    <d v="1899-12-30T00:00:00"/>
    <s v="N/A"/>
    <d v="2021-09-20T00:00:00"/>
    <d v="2021-09-20T00:00:00"/>
    <d v="1899-12-30T00:00:00"/>
    <n v="5196"/>
    <m/>
    <m/>
    <m/>
    <e v="#DIV/0!"/>
    <e v="#VALUE!"/>
    <n v="1"/>
  </r>
  <r>
    <s v="23RBT00303"/>
    <n v="23"/>
    <s v="RBT00303"/>
    <s v="CA101"/>
    <n v="250"/>
    <n v="5313"/>
    <n v="5538"/>
    <n v="5588"/>
    <s v="N/A"/>
    <d v="2021-09-22T00:00:00"/>
    <d v="2021-09-22T00:00:00"/>
    <d v="1899-12-30T00:00:00"/>
    <s v="N/A"/>
    <d v="2021-09-22T00:00:00"/>
    <d v="2021-09-22T00:00:00"/>
    <d v="1899-12-30T00:00:00"/>
    <n v="5583"/>
    <m/>
    <m/>
    <m/>
    <e v="#DIV/0!"/>
    <e v="#VALUE!"/>
    <n v="1"/>
  </r>
  <r>
    <s v="23RBT00302"/>
    <n v="23"/>
    <s v="RBT00302"/>
    <s v="CA100"/>
    <n v="250"/>
    <n v="5600"/>
    <n v="5825"/>
    <n v="5875"/>
    <s v="N/A"/>
    <d v="2021-09-24T00:00:00"/>
    <d v="2021-09-24T00:00:00"/>
    <d v="1899-12-30T00:00:00"/>
    <s v="N/A"/>
    <d v="2021-09-24T00:00:00"/>
    <d v="2021-09-24T00:00:00"/>
    <d v="1899-12-30T00:00:00"/>
    <n v="5792"/>
    <m/>
    <m/>
    <m/>
    <e v="#DIV/0!"/>
    <e v="#VALUE!"/>
    <n v="0"/>
  </r>
  <r>
    <s v="21RBT00304"/>
    <n v="21"/>
    <s v="RBT00304"/>
    <s v="CA102"/>
    <n v="250"/>
    <n v="4861"/>
    <n v="5086"/>
    <n v="5136"/>
    <s v="N/A"/>
    <d v="2021-09-28T00:00:00"/>
    <d v="2021-09-28T00:00:00"/>
    <d v="1899-12-30T00:00:00"/>
    <s v="N/A"/>
    <d v="2021-09-28T00:00:00"/>
    <d v="2021-09-28T00:00:00"/>
    <d v="1899-12-30T00:00:00"/>
    <n v="5087"/>
    <m/>
    <m/>
    <m/>
    <e v="#DIV/0!"/>
    <e v="#VALUE!"/>
    <n v="1"/>
  </r>
  <r>
    <s v="21RBT00315"/>
    <n v="21"/>
    <s v="RBT00315"/>
    <s v="CA104"/>
    <n v="250"/>
    <n v="5072"/>
    <n v="5297"/>
    <n v="5347"/>
    <s v="N/A"/>
    <d v="2021-09-29T00:00:00"/>
    <d v="2021-09-29T00:00:00"/>
    <d v="1899-12-30T00:00:00"/>
    <s v="N/A"/>
    <d v="2021-09-29T00:00:00"/>
    <d v="2021-09-29T00:00:00"/>
    <d v="1899-12-30T00:00:00"/>
    <n v="5251"/>
    <m/>
    <m/>
    <m/>
    <e v="#DIV/0!"/>
    <e v="#VALUE!"/>
    <n v="0"/>
  </r>
  <r>
    <s v="21RBT00312"/>
    <n v="21"/>
    <s v="RBT00312"/>
    <s v="CA103"/>
    <n v="250"/>
    <n v="5196"/>
    <n v="5421"/>
    <n v="5471"/>
    <s v="N/A"/>
    <d v="2021-10-08T00:00:00"/>
    <d v="2021-10-08T00:00:00"/>
    <d v="1899-12-30T00:00:00"/>
    <s v="N/A"/>
    <d v="2021-10-08T00:00:00"/>
    <d v="2021-10-08T00:00:00"/>
    <d v="1899-12-30T00:00:00"/>
    <n v="5481"/>
    <m/>
    <m/>
    <m/>
    <e v="#DIV/0!"/>
    <e v="#VALUE!"/>
    <n v="0"/>
  </r>
  <r>
    <s v="24RBT00302"/>
    <n v="24"/>
    <s v="RBT00302"/>
    <s v="CA100"/>
    <n v="2000"/>
    <n v="5792"/>
    <n v="6017"/>
    <n v="6067"/>
    <s v="N/A"/>
    <d v="2021-10-13T00:00:00"/>
    <d v="2021-10-13T00:00:00"/>
    <d v="1899-12-30T00:00:00"/>
    <s v="N/A"/>
    <d v="2021-10-13T00:00:00"/>
    <d v="2021-10-13T00:00:00"/>
    <d v="1899-12-30T00:00:00"/>
    <n v="6143"/>
    <m/>
    <m/>
    <m/>
    <e v="#DIV/0!"/>
    <e v="#VALUE!"/>
    <n v="0"/>
  </r>
  <r>
    <s v="22RBT00315"/>
    <n v="22"/>
    <s v="RBT00315"/>
    <s v="CA104"/>
    <n v="500"/>
    <n v="5251"/>
    <n v="5476"/>
    <n v="5526"/>
    <s v="N/A"/>
    <d v="2021-10-13T00:00:00"/>
    <d v="2021-10-13T00:00:00"/>
    <d v="1899-12-30T00:00:00"/>
    <s v="N/A"/>
    <d v="2021-10-13T00:00:00"/>
    <d v="2021-10-13T00:00:00"/>
    <d v="1899-12-30T00:00:00"/>
    <n v="5444"/>
    <m/>
    <m/>
    <m/>
    <e v="#DIV/0!"/>
    <e v="#VALUE!"/>
    <n v="0"/>
  </r>
  <r>
    <s v="22RBT00304"/>
    <n v="22"/>
    <s v="RBT00304"/>
    <s v="CA102"/>
    <n v="500"/>
    <n v="5087"/>
    <n v="5312"/>
    <n v="5362"/>
    <s v="N/A"/>
    <d v="2021-10-15T00:00:00"/>
    <d v="2021-10-15T00:00:00"/>
    <d v="1899-12-30T00:00:00"/>
    <s v="N/A"/>
    <d v="2021-10-15T00:00:00"/>
    <d v="2021-10-15T00:00:00"/>
    <d v="1899-12-30T00:00:00"/>
    <n v="5270"/>
    <m/>
    <m/>
    <m/>
    <e v="#DIV/0!"/>
    <e v="#VALUE!"/>
    <n v="0"/>
  </r>
  <r>
    <s v="24RBT00303"/>
    <n v="24"/>
    <s v="RBT00303"/>
    <s v="CA101"/>
    <n v="2000"/>
    <n v="5583"/>
    <n v="5808"/>
    <n v="5858"/>
    <s v="N/A"/>
    <d v="2021-10-19T00:00:00"/>
    <d v="2021-10-19T00:00:00"/>
    <d v="1899-12-30T00:00:00"/>
    <s v="N/A"/>
    <d v="2021-10-19T00:00:00"/>
    <d v="2021-10-19T00:00:00"/>
    <d v="1899-12-30T00:00:00"/>
    <n v="5940"/>
    <m/>
    <m/>
    <m/>
    <e v="#DIV/0!"/>
    <e v="#VALUE!"/>
    <n v="0"/>
  </r>
  <r>
    <s v="22RBT00312"/>
    <n v="22"/>
    <s v="RBT00312"/>
    <s v="CA103"/>
    <n v="500"/>
    <n v="5481"/>
    <n v="5706"/>
    <n v="5756"/>
    <s v="N/A"/>
    <d v="2021-10-21T00:00:00"/>
    <d v="2021-10-21T00:00:00"/>
    <d v="1899-12-30T00:00:00"/>
    <s v="N/A"/>
    <d v="2021-10-21T00:00:00"/>
    <d v="2021-10-21T00:00:00"/>
    <d v="1899-12-30T00:00:00"/>
    <n v="5709"/>
    <m/>
    <m/>
    <m/>
    <e v="#DIV/0!"/>
    <e v="#VALUE!"/>
    <n v="1"/>
  </r>
  <r>
    <s v="25RBT00303"/>
    <n v="25"/>
    <s v="RBT00303"/>
    <s v="CA101"/>
    <n v="250"/>
    <n v="5940"/>
    <n v="6165"/>
    <n v="6215"/>
    <s v="N/A"/>
    <d v="2021-10-22T00:00:00"/>
    <d v="2021-10-22T00:00:00"/>
    <d v="1899-12-30T00:00:00"/>
    <s v="N/A"/>
    <d v="2021-10-22T00:00:00"/>
    <d v="2021-10-22T00:00:00"/>
    <d v="1899-12-30T00:00:00"/>
    <n v="6035"/>
    <m/>
    <m/>
    <m/>
    <e v="#DIV/0!"/>
    <e v="#VALUE!"/>
    <n v="0"/>
  </r>
  <r>
    <s v="25RBT00302"/>
    <n v="25"/>
    <s v="RBT00302"/>
    <s v="CA100"/>
    <n v="250"/>
    <n v="6143"/>
    <n v="6368"/>
    <n v="6418"/>
    <s v="N/A"/>
    <d v="2021-10-23T00:00:00"/>
    <d v="2021-10-23T00:00:00"/>
    <d v="1899-12-30T00:00:00"/>
    <s v="N/A"/>
    <d v="2021-10-23T00:00:00"/>
    <d v="2021-10-23T00:00:00"/>
    <d v="1899-12-30T00:00:00"/>
    <n v="6294"/>
    <m/>
    <m/>
    <m/>
    <e v="#DIV/0!"/>
    <e v="#VALUE!"/>
    <n v="0"/>
  </r>
  <r>
    <s v="23RBT00315"/>
    <n v="23"/>
    <s v="RBT00315"/>
    <s v="CA104"/>
    <n v="250"/>
    <n v="5444"/>
    <n v="5669"/>
    <n v="5719"/>
    <s v="N/A"/>
    <d v="2021-10-28T00:00:00"/>
    <d v="2021-10-28T00:00:00"/>
    <d v="1899-12-30T00:00:00"/>
    <s v="N/A"/>
    <d v="2021-10-28T00:00:00"/>
    <d v="2021-10-28T00:00:00"/>
    <d v="1899-12-30T00:00:00"/>
    <n v="5692"/>
    <m/>
    <m/>
    <m/>
    <e v="#DIV/0!"/>
    <e v="#VALUE!"/>
    <n v="1"/>
  </r>
  <r>
    <s v="23RBT00304"/>
    <n v="23"/>
    <s v="RBT00304"/>
    <s v="CA102"/>
    <n v="250"/>
    <n v="5270"/>
    <n v="5495"/>
    <n v="5545"/>
    <s v="N/A"/>
    <d v="2021-10-29T00:00:00"/>
    <d v="2021-10-29T00:00:00"/>
    <d v="1899-12-30T00:00:00"/>
    <s v="N/A"/>
    <d v="2021-10-29T00:00:00"/>
    <d v="2021-10-29T00:00:00"/>
    <d v="1899-12-30T00:00:00"/>
    <n v="5511"/>
    <m/>
    <m/>
    <m/>
    <e v="#DIV/0!"/>
    <e v="#VALUE!"/>
    <n v="1"/>
  </r>
  <r>
    <s v="23RBT00312"/>
    <n v="23"/>
    <s v="RBT00312"/>
    <s v="CA103"/>
    <n v="250"/>
    <n v="5709"/>
    <n v="5934"/>
    <n v="5984"/>
    <s v="N/A"/>
    <d v="2021-11-03T00:00:00"/>
    <d v="2021-11-03T00:00:00"/>
    <d v="1899-12-30T00:00:00"/>
    <s v="N/A"/>
    <d v="2021-11-03T00:00:00"/>
    <d v="2021-11-03T00:00:00"/>
    <d v="1899-12-30T00:00:00"/>
    <n v="5916"/>
    <m/>
    <m/>
    <m/>
    <e v="#DIV/0!"/>
    <e v="#VALUE!"/>
    <n v="0"/>
  </r>
  <r>
    <s v="26RBT00303"/>
    <n v="26"/>
    <s v="RBT00303"/>
    <s v="CA101"/>
    <n v="500"/>
    <n v="6035"/>
    <n v="6260"/>
    <n v="6310"/>
    <s v="N/A"/>
    <d v="2021-11-07T00:00:00"/>
    <d v="2021-11-07T00:00:00"/>
    <d v="1899-12-30T00:00:00"/>
    <s v="N/A"/>
    <d v="2021-11-07T00:00:00"/>
    <d v="2021-11-07T00:00:00"/>
    <d v="1899-12-30T00:00:00"/>
    <n v="6301"/>
    <m/>
    <m/>
    <m/>
    <e v="#DIV/0!"/>
    <e v="#VALUE!"/>
    <n v="1"/>
  </r>
  <r>
    <s v="26RBT00302"/>
    <n v="26"/>
    <s v="RBT00302"/>
    <s v="CA100"/>
    <n v="500"/>
    <n v="6294"/>
    <n v="6519"/>
    <n v="6569"/>
    <s v="N/A"/>
    <d v="2021-11-08T00:00:00"/>
    <d v="2021-11-08T00:00:00"/>
    <d v="1899-12-30T00:00:00"/>
    <s v="N/A"/>
    <d v="2021-11-08T00:00:00"/>
    <d v="2021-11-08T00:00:00"/>
    <d v="1899-12-30T00:00:00"/>
    <n v="6505"/>
    <m/>
    <m/>
    <m/>
    <e v="#DIV/0!"/>
    <e v="#VALUE!"/>
    <n v="0"/>
  </r>
  <r>
    <s v="24RBT00315"/>
    <n v="24"/>
    <s v="RBT00315"/>
    <s v="CA104"/>
    <n v="2000"/>
    <n v="5692"/>
    <n v="5917"/>
    <n v="5967"/>
    <s v="N/A"/>
    <d v="2021-11-13T00:00:00"/>
    <d v="2021-11-13T00:00:00"/>
    <d v="1899-12-30T00:00:00"/>
    <s v="N/A"/>
    <d v="2021-11-13T00:00:00"/>
    <d v="2021-11-13T00:00:00"/>
    <d v="1899-12-30T00:00:00"/>
    <n v="5942"/>
    <m/>
    <m/>
    <m/>
    <e v="#DIV/0!"/>
    <e v="#VALUE!"/>
    <n v="1"/>
  </r>
  <r>
    <s v="24RBT00304"/>
    <n v="24"/>
    <s v="RBT00304"/>
    <s v="CA102"/>
    <n v="2000"/>
    <n v="5511"/>
    <n v="5736"/>
    <n v="5786"/>
    <s v="N/A"/>
    <d v="2021-11-19T00:00:00"/>
    <d v="2021-11-19T00:00:00"/>
    <d v="1899-12-30T00:00:00"/>
    <s v="N/A"/>
    <d v="2021-11-19T00:00:00"/>
    <d v="2021-11-19T00:00:00"/>
    <d v="1899-12-30T00:00:00"/>
    <n v="5826"/>
    <m/>
    <m/>
    <m/>
    <e v="#DIV/0!"/>
    <e v="#VALUE!"/>
    <n v="0"/>
  </r>
  <r>
    <s v="24RBT00312"/>
    <n v="24"/>
    <s v="RBT00312"/>
    <s v="CA103"/>
    <n v="2000"/>
    <n v="5916"/>
    <n v="6141"/>
    <n v="6191"/>
    <s v="N/A"/>
    <d v="2021-11-20T00:00:00"/>
    <d v="2021-11-20T00:00:00"/>
    <d v="1899-12-30T00:00:00"/>
    <s v="N/A"/>
    <d v="2021-11-20T00:00:00"/>
    <d v="2021-11-20T00:00:00"/>
    <d v="1899-12-30T00:00:00"/>
    <n v="6163"/>
    <m/>
    <m/>
    <m/>
    <e v="#DIV/0!"/>
    <e v="#VALUE!"/>
    <n v="1"/>
  </r>
  <r>
    <s v="27RBT00303"/>
    <n v="27"/>
    <s v="RBT00303"/>
    <s v="CA101"/>
    <n v="250"/>
    <n v="6301"/>
    <n v="6526"/>
    <n v="6576"/>
    <s v="N/A"/>
    <d v="2021-11-22T00:00:00"/>
    <d v="2021-11-22T00:00:00"/>
    <d v="1899-12-30T00:00:00"/>
    <s v="N/A"/>
    <d v="2021-11-22T00:00:00"/>
    <d v="2021-11-22T00:00:00"/>
    <d v="1899-12-30T00:00:00"/>
    <n v="6527"/>
    <m/>
    <m/>
    <m/>
    <e v="#DIV/0!"/>
    <e v="#VALUE!"/>
    <n v="1"/>
  </r>
  <r>
    <s v="27RBT00302"/>
    <n v="27"/>
    <s v="RBT00302"/>
    <s v="CA100"/>
    <n v="250"/>
    <n v="6505"/>
    <n v="6730"/>
    <n v="6780"/>
    <s v="N/A"/>
    <d v="2021-11-23T00:00:00"/>
    <d v="2021-11-23T00:00:00"/>
    <d v="1899-12-30T00:00:00"/>
    <s v="N/A"/>
    <d v="2021-11-23T00:00:00"/>
    <d v="2021-11-23T00:00:00"/>
    <d v="1899-12-30T00:00:00"/>
    <n v="6754"/>
    <m/>
    <m/>
    <m/>
    <e v="#DIV/0!"/>
    <e v="#VALUE!"/>
    <n v="1"/>
  </r>
  <r>
    <s v="25RBT00304"/>
    <n v="25"/>
    <s v="RBT00304"/>
    <s v="CA102"/>
    <n v="250"/>
    <n v="5826"/>
    <n v="6051"/>
    <n v="6101"/>
    <s v="N/A"/>
    <d v="2021-11-30T00:00:00"/>
    <d v="2021-11-30T00:00:00"/>
    <d v="1899-12-30T00:00:00"/>
    <s v="N/A"/>
    <d v="2021-11-30T00:00:00"/>
    <d v="2021-11-30T00:00:00"/>
    <d v="1899-12-30T00:00:00"/>
    <n v="5982"/>
    <m/>
    <m/>
    <m/>
    <e v="#DIV/0!"/>
    <e v="#VALUE!"/>
    <n v="0"/>
  </r>
  <r>
    <s v="25RBT00312"/>
    <n v="25"/>
    <s v="RBT00312"/>
    <s v="CA103"/>
    <n v="250"/>
    <n v="6163"/>
    <n v="6388"/>
    <n v="6438"/>
    <s v="N/A"/>
    <d v="2021-12-02T00:00:00"/>
    <d v="2021-12-02T00:00:00"/>
    <d v="1899-12-30T00:00:00"/>
    <s v="N/A"/>
    <d v="2021-12-02T00:00:00"/>
    <d v="2021-12-02T00:00:00"/>
    <d v="1899-12-30T00:00:00"/>
    <n v="6359"/>
    <m/>
    <m/>
    <m/>
    <e v="#DIV/0!"/>
    <e v="#VALUE!"/>
    <n v="0"/>
  </r>
  <r>
    <s v="28RBT00302"/>
    <n v="28"/>
    <s v="RBT00302"/>
    <s v="CA100"/>
    <n v="1000"/>
    <n v="6754"/>
    <n v="6979"/>
    <n v="7029"/>
    <s v="N/A"/>
    <d v="2021-12-09T00:00:00"/>
    <d v="2021-12-09T00:00:00"/>
    <d v="1899-12-30T00:00:00"/>
    <s v="N/A"/>
    <d v="2021-12-09T00:00:00"/>
    <d v="2021-12-09T00:00:00"/>
    <d v="1899-12-30T00:00:00"/>
    <n v="6986"/>
    <m/>
    <m/>
    <m/>
    <e v="#DIV/0!"/>
    <e v="#VALUE!"/>
    <n v="1"/>
  </r>
  <r>
    <s v="28RBT00303"/>
    <n v="28"/>
    <s v="RBT00303"/>
    <s v="CA101"/>
    <n v="1000"/>
    <n v="6527"/>
    <n v="6752"/>
    <n v="6802"/>
    <s v="N/A"/>
    <d v="2021-12-10T00:00:00"/>
    <d v="2021-12-10T00:00:00"/>
    <d v="1899-12-30T00:00:00"/>
    <s v="N/A"/>
    <d v="2021-12-10T00:00:00"/>
    <d v="2021-12-10T00:00:00"/>
    <d v="1899-12-30T00:00:00"/>
    <n v="6814"/>
    <m/>
    <m/>
    <m/>
    <e v="#DIV/0!"/>
    <e v="#VALUE!"/>
    <n v="0"/>
  </r>
  <r>
    <s v="25RBT00315"/>
    <n v="25"/>
    <s v="RBT00315"/>
    <s v="CA104"/>
    <n v="250"/>
    <n v="5942"/>
    <n v="6167"/>
    <n v="6217"/>
    <s v="N/A"/>
    <d v="2021-12-14T00:00:00"/>
    <d v="2021-12-14T00:00:00"/>
    <d v="1899-12-30T00:00:00"/>
    <s v="N/A"/>
    <d v="2021-12-14T00:00:00"/>
    <d v="2021-12-14T00:00:00"/>
    <d v="1899-12-30T00:00:00"/>
    <n v="6425"/>
    <m/>
    <m/>
    <m/>
    <e v="#DIV/0!"/>
    <e v="#VALUE!"/>
    <n v="0"/>
  </r>
  <r>
    <s v="26RBT00315"/>
    <n v="26"/>
    <s v="RBT00315"/>
    <s v="CA104"/>
    <n v="500"/>
    <n v="6425"/>
    <n v="6650"/>
    <n v="6700"/>
    <s v="N/A"/>
    <d v="2021-12-15T00:00:00"/>
    <d v="2021-12-15T00:00:00"/>
    <d v="1899-12-30T00:00:00"/>
    <s v="N/A"/>
    <d v="2021-12-15T00:00:00"/>
    <d v="2021-12-15T00:00:00"/>
    <d v="1899-12-30T00:00:00"/>
    <n v="6441"/>
    <m/>
    <m/>
    <m/>
    <e v="#DIV/0!"/>
    <e v="#VALUE!"/>
    <n v="0"/>
  </r>
  <r>
    <s v="26RBT00312"/>
    <n v="26"/>
    <s v="RBT00312"/>
    <s v="CA103"/>
    <n v="500"/>
    <n v="6359"/>
    <n v="6584"/>
    <n v="6634"/>
    <s v="N/A"/>
    <d v="2021-12-16T00:00:00"/>
    <d v="2021-12-16T00:00:00"/>
    <d v="1899-12-30T00:00:00"/>
    <s v="N/A"/>
    <d v="2021-12-16T00:00:00"/>
    <d v="2021-12-16T00:00:00"/>
    <d v="1899-12-30T00:00:00"/>
    <n v="6573"/>
    <m/>
    <m/>
    <m/>
    <e v="#DIV/0!"/>
    <e v="#VALUE!"/>
    <n v="0"/>
  </r>
  <r>
    <s v="26RBT00304"/>
    <n v="26"/>
    <s v="RBT00304"/>
    <s v="CA102"/>
    <n v="500"/>
    <n v="5982"/>
    <n v="6207"/>
    <n v="6257"/>
    <s v="N/A"/>
    <d v="2021-12-24T00:00:00"/>
    <d v="2021-12-24T00:00:00"/>
    <d v="1899-12-30T00:00:00"/>
    <s v="N/A"/>
    <d v="2021-12-24T00:00:00"/>
    <d v="2021-12-24T00:00:00"/>
    <d v="1899-12-30T00:00:00"/>
    <n v="6412"/>
    <m/>
    <m/>
    <m/>
    <e v="#DIV/0!"/>
    <e v="#VALUE!"/>
    <n v="0"/>
  </r>
  <r>
    <s v="29RBT00302"/>
    <n v="29"/>
    <s v="RBT00302"/>
    <s v="CA100"/>
    <n v="250"/>
    <n v="6986"/>
    <n v="7211"/>
    <n v="7261"/>
    <s v="N/A"/>
    <d v="2021-12-26T00:00:00"/>
    <d v="2021-12-26T00:00:00"/>
    <d v="1899-12-30T00:00:00"/>
    <s v="N/A"/>
    <d v="2021-12-26T00:00:00"/>
    <d v="2021-12-26T00:00:00"/>
    <d v="1899-12-30T00:00:00"/>
    <n v="7259"/>
    <m/>
    <m/>
    <m/>
    <e v="#DIV/0!"/>
    <e v="#VALUE!"/>
    <n v="1"/>
  </r>
  <r>
    <s v="29RBT00303"/>
    <n v="29"/>
    <s v="RBT00303"/>
    <s v="CA101"/>
    <n v="250"/>
    <n v="6814"/>
    <n v="7039"/>
    <n v="7089"/>
    <s v="N/A"/>
    <d v="2021-12-29T00:00:00"/>
    <d v="2021-12-29T00:00:00"/>
    <d v="1899-12-30T00:00:00"/>
    <s v="N/A"/>
    <d v="2021-12-29T00:00:00"/>
    <d v="2021-12-29T00:00:00"/>
    <d v="1899-12-30T00:00:00"/>
    <n v="7113"/>
    <m/>
    <m/>
    <m/>
    <e v="#DIV/0!"/>
    <e v="#VALUE!"/>
    <n v="0"/>
  </r>
  <r>
    <s v="27RBT00315"/>
    <n v="27"/>
    <s v="RBT00315"/>
    <s v="CA104"/>
    <n v="250"/>
    <n v="6441"/>
    <n v="6666"/>
    <n v="6716"/>
    <s v="N/A"/>
    <d v="2022-01-03T00:00:00"/>
    <d v="2022-01-03T00:00:00"/>
    <d v="1899-12-30T00:00:00"/>
    <s v="N/A"/>
    <d v="2022-01-03T00:00:00"/>
    <d v="2022-01-03T00:00:00"/>
    <d v="1899-12-30T00:00:00"/>
    <n v="6713"/>
    <m/>
    <m/>
    <m/>
    <e v="#DIV/0!"/>
    <e v="#VALUE!"/>
    <n v="1"/>
  </r>
  <r>
    <s v="27RBT00304"/>
    <n v="27"/>
    <s v="RBT00304"/>
    <s v="CA102"/>
    <n v="250"/>
    <n v="6412"/>
    <n v="6637"/>
    <n v="6687"/>
    <s v="N/A"/>
    <d v="2022-01-05T00:00:00"/>
    <d v="2022-01-05T00:00:00"/>
    <d v="1899-12-30T00:00:00"/>
    <s v="N/A"/>
    <d v="2022-01-05T00:00:00"/>
    <d v="2022-01-05T00:00:00"/>
    <d v="1899-12-30T00:00:00"/>
    <n v="6559"/>
    <m/>
    <m/>
    <m/>
    <e v="#DIV/0!"/>
    <e v="#VALUE!"/>
    <n v="0"/>
  </r>
  <r>
    <s v="27RBT00312"/>
    <n v="27"/>
    <s v="RBT00312"/>
    <s v="CA103"/>
    <n v="250"/>
    <n v="6573"/>
    <n v="6798"/>
    <n v="6848"/>
    <s v="N/A"/>
    <d v="2022-01-08T00:00:00"/>
    <d v="2022-01-08T00:00:00"/>
    <d v="1899-12-30T00:00:00"/>
    <s v="N/A"/>
    <d v="2022-01-08T00:00:00"/>
    <d v="2022-01-08T00:00:00"/>
    <d v="1899-12-30T00:00:00"/>
    <n v="6936"/>
    <m/>
    <m/>
    <m/>
    <e v="#DIV/0!"/>
    <e v="#VALUE!"/>
    <n v="0"/>
  </r>
  <r>
    <s v="30RBT00303"/>
    <n v="30"/>
    <s v="RBT00303"/>
    <s v="CA101"/>
    <n v="500"/>
    <n v="7113"/>
    <n v="7338"/>
    <n v="7388"/>
    <s v="N/A"/>
    <d v="2022-01-12T00:00:00"/>
    <d v="2022-01-12T00:00:00"/>
    <d v="1899-12-30T00:00:00"/>
    <s v="N/A"/>
    <d v="2022-01-12T00:00:00"/>
    <d v="2022-01-12T00:00:00"/>
    <d v="1899-12-30T00:00:00"/>
    <n v="7317"/>
    <m/>
    <m/>
    <m/>
    <e v="#DIV/0!"/>
    <e v="#VALUE!"/>
    <n v="0"/>
  </r>
  <r>
    <s v="30RBT00302"/>
    <n v="30"/>
    <s v="RBT00302"/>
    <s v="CA100"/>
    <n v="500"/>
    <n v="7259"/>
    <n v="7484"/>
    <n v="7534"/>
    <s v="N/A"/>
    <d v="2022-01-17T00:00:00"/>
    <d v="2022-01-17T00:00:00"/>
    <d v="1899-12-30T00:00:00"/>
    <s v="N/A"/>
    <d v="2022-01-17T00:00:00"/>
    <d v="2022-01-17T00:00:00"/>
    <d v="1899-12-30T00:00:00"/>
    <n v="7592"/>
    <m/>
    <m/>
    <m/>
    <e v="#DIV/0!"/>
    <e v="#VALUE!"/>
    <n v="0"/>
  </r>
  <r>
    <s v="28RBT00304"/>
    <n v="28"/>
    <s v="RBT00304"/>
    <s v="CA102"/>
    <n v="1000"/>
    <n v="6559"/>
    <n v="6784"/>
    <n v="6834"/>
    <s v="N/A"/>
    <d v="2022-01-20T00:00:00"/>
    <d v="2022-01-20T00:00:00"/>
    <d v="1899-12-30T00:00:00"/>
    <s v="N/A"/>
    <d v="2022-01-20T00:00:00"/>
    <d v="2022-01-20T00:00:00"/>
    <d v="1899-12-30T00:00:00"/>
    <n v="6787"/>
    <m/>
    <m/>
    <m/>
    <e v="#DIV/0!"/>
    <e v="#VALUE!"/>
    <n v="1"/>
  </r>
  <r>
    <s v="28RBT00315"/>
    <n v="28"/>
    <s v="RBT00315"/>
    <s v="CA104"/>
    <n v="1000"/>
    <n v="6713"/>
    <n v="6938"/>
    <n v="6988"/>
    <s v="N/A"/>
    <d v="2022-01-21T00:00:00"/>
    <d v="2022-01-21T00:00:00"/>
    <d v="1899-12-30T00:00:00"/>
    <s v="N/A"/>
    <d v="2022-01-21T00:00:00"/>
    <d v="2022-01-21T00:00:00"/>
    <d v="1899-12-30T00:00:00"/>
    <n v="6981"/>
    <m/>
    <m/>
    <m/>
    <e v="#DIV/0!"/>
    <e v="#VALUE!"/>
    <n v="1"/>
  </r>
  <r>
    <s v="28RBT00312"/>
    <n v="28"/>
    <s v="RBT00312"/>
    <s v="CA103"/>
    <n v="1000"/>
    <n v="6936"/>
    <n v="7161"/>
    <n v="7211"/>
    <s v="N/A"/>
    <d v="2022-01-24T00:00:00"/>
    <d v="2022-01-24T00:00:00"/>
    <d v="1899-12-30T00:00:00"/>
    <s v="N/A"/>
    <d v="2022-01-24T00:00:00"/>
    <d v="2022-01-24T00:00:00"/>
    <d v="1899-12-30T00:00:00"/>
    <n v="7216"/>
    <m/>
    <m/>
    <m/>
    <e v="#DIV/0!"/>
    <e v="#VALUE!"/>
    <n v="0"/>
  </r>
  <r>
    <s v="31RBT00302"/>
    <n v="31"/>
    <s v="RBT00302"/>
    <s v="CA100"/>
    <n v="250"/>
    <n v="7592"/>
    <n v="7817"/>
    <n v="7867"/>
    <s v="N/A"/>
    <d v="2022-01-31T00:00:00"/>
    <d v="2022-01-31T00:00:00"/>
    <d v="1899-12-30T00:00:00"/>
    <s v="N/A"/>
    <d v="2022-01-31T00:00:00"/>
    <d v="2022-01-31T00:00:00"/>
    <d v="1899-12-30T00:00:00"/>
    <n v="7852"/>
    <m/>
    <m/>
    <m/>
    <e v="#DIV/0!"/>
    <e v="#VALUE!"/>
    <n v="1"/>
  </r>
  <r>
    <s v="31RBT00303"/>
    <n v="31"/>
    <s v="RBT00303"/>
    <s v="CA101"/>
    <n v="250"/>
    <n v="7317"/>
    <n v="7542"/>
    <n v="7592"/>
    <s v="N/A"/>
    <d v="2022-01-31T00:00:00"/>
    <d v="2022-01-31T00:00:00"/>
    <d v="1899-12-30T00:00:00"/>
    <s v="N/A"/>
    <d v="2022-01-31T00:00:00"/>
    <d v="2022-01-31T00:00:00"/>
    <d v="1899-12-30T00:00:00"/>
    <n v="7385"/>
    <m/>
    <m/>
    <m/>
    <e v="#DIV/0!"/>
    <e v="#VALUE!"/>
    <n v="0"/>
  </r>
  <r>
    <s v="29RBT00312"/>
    <n v="29"/>
    <s v="RBT00312"/>
    <s v="CA103"/>
    <n v="250"/>
    <n v="7216"/>
    <n v="7441"/>
    <n v="7491"/>
    <s v="N/A"/>
    <d v="2022-02-03T00:00:00"/>
    <d v="2022-02-03T00:00:00"/>
    <d v="1899-12-30T00:00:00"/>
    <s v="N/A"/>
    <d v="2022-02-03T00:00:00"/>
    <d v="2022-02-03T00:00:00"/>
    <d v="1899-12-30T00:00:00"/>
    <n v="7407"/>
    <m/>
    <m/>
    <m/>
    <e v="#DIV/0!"/>
    <e v="#VALUE!"/>
    <n v="0"/>
  </r>
  <r>
    <s v="29RBT00304"/>
    <n v="29"/>
    <s v="RBT00304"/>
    <s v="CA102"/>
    <n v="250"/>
    <n v="6787"/>
    <n v="7012"/>
    <n v="7062"/>
    <s v="N/A"/>
    <d v="2022-02-04T00:00:00"/>
    <d v="2022-02-04T00:00:00"/>
    <d v="1899-12-30T00:00:00"/>
    <s v="N/A"/>
    <d v="2022-02-04T00:00:00"/>
    <d v="2022-02-04T00:00:00"/>
    <d v="1899-12-30T00:00:00"/>
    <n v="7049"/>
    <m/>
    <m/>
    <m/>
    <e v="#DIV/0!"/>
    <e v="#VALUE!"/>
    <n v="1"/>
  </r>
  <r>
    <s v="29RBT00315"/>
    <n v="29"/>
    <s v="RBT00315"/>
    <s v="CA104"/>
    <n v="250"/>
    <n v="6981"/>
    <n v="7206"/>
    <n v="7256"/>
    <s v="N/A"/>
    <d v="2022-02-07T00:00:00"/>
    <d v="2022-02-07T00:00:00"/>
    <d v="1899-12-30T00:00:00"/>
    <s v="N/A"/>
    <d v="2022-02-07T00:00:00"/>
    <d v="2022-02-07T00:00:00"/>
    <d v="1899-12-30T00:00:00"/>
    <n v="7278"/>
    <m/>
    <m/>
    <m/>
    <e v="#DIV/0!"/>
    <e v="#VALUE!"/>
    <n v="0"/>
  </r>
  <r>
    <s v="32RBT00302"/>
    <n v="32"/>
    <s v="RBT00302"/>
    <s v="CA100"/>
    <n v="8000"/>
    <n v="7852"/>
    <n v="8077"/>
    <n v="8127"/>
    <s v="N/A"/>
    <d v="2022-02-16T00:00:00"/>
    <d v="2022-02-16T00:00:00"/>
    <d v="1899-12-30T00:00:00"/>
    <s v="N/A"/>
    <d v="2022-02-16T00:00:00"/>
    <d v="2022-02-16T00:00:00"/>
    <d v="1899-12-30T00:00:00"/>
    <n v="8096"/>
    <m/>
    <m/>
    <m/>
    <e v="#DIV/0!"/>
    <e v="#VALUE!"/>
    <n v="1"/>
  </r>
  <r>
    <s v="32RBT00303"/>
    <n v="32"/>
    <s v="RBT00303"/>
    <s v="CA101"/>
    <n v="8000"/>
    <n v="7385"/>
    <n v="7610"/>
    <n v="7660"/>
    <s v="N/A"/>
    <d v="2022-02-18T00:00:00"/>
    <d v="2022-02-18T00:00:00"/>
    <d v="1899-12-30T00:00:00"/>
    <s v="N/A"/>
    <d v="2022-02-18T00:00:00"/>
    <d v="2022-02-18T00:00:00"/>
    <d v="1899-12-30T00:00:00"/>
    <n v="7620"/>
    <m/>
    <m/>
    <m/>
    <e v="#DIV/0!"/>
    <e v="#VALUE!"/>
    <n v="1"/>
  </r>
  <r>
    <s v="30RBT00312"/>
    <n v="30"/>
    <s v="RBT00312"/>
    <s v="CA103"/>
    <n v="500"/>
    <n v="7407"/>
    <n v="7632"/>
    <n v="7682"/>
    <s v="N/A"/>
    <d v="2022-02-21T00:00:00"/>
    <d v="2022-02-21T00:00:00"/>
    <d v="1899-12-30T00:00:00"/>
    <s v="N/A"/>
    <d v="2022-02-21T00:00:00"/>
    <d v="2022-02-21T00:00:00"/>
    <d v="1899-12-30T00:00:00"/>
    <n v="7730"/>
    <m/>
    <m/>
    <m/>
    <e v="#DIV/0!"/>
    <e v="#VALUE!"/>
    <n v="0"/>
  </r>
  <r>
    <s v="30RBT00304"/>
    <n v="30"/>
    <s v="RBT00304"/>
    <s v="CA102"/>
    <n v="500"/>
    <n v="7049"/>
    <n v="7274"/>
    <n v="7324"/>
    <s v="N/A"/>
    <d v="2022-02-24T00:00:00"/>
    <d v="2022-02-24T00:00:00"/>
    <d v="1899-12-30T00:00:00"/>
    <s v="N/A"/>
    <d v="2022-02-24T00:00:00"/>
    <d v="2022-02-24T00:00:00"/>
    <d v="1899-12-30T00:00:00"/>
    <n v="7313"/>
    <m/>
    <m/>
    <m/>
    <e v="#DIV/0!"/>
    <e v="#VALUE!"/>
    <n v="1"/>
  </r>
  <r>
    <s v="30RBT00315"/>
    <n v="30"/>
    <s v="RBT00315"/>
    <s v="CA104"/>
    <n v="500"/>
    <n v="7278"/>
    <n v="7503"/>
    <n v="7553"/>
    <s v="N/A"/>
    <d v="2022-02-26T00:00:00"/>
    <d v="2022-02-26T00:00:00"/>
    <d v="1899-12-30T00:00:00"/>
    <s v="N/A"/>
    <d v="2022-02-26T00:00:00"/>
    <d v="2022-02-26T00:00:00"/>
    <d v="1899-12-30T00:00:00"/>
    <n v="7593"/>
    <m/>
    <m/>
    <m/>
    <e v="#DIV/0!"/>
    <e v="#VALUE!"/>
    <n v="0"/>
  </r>
  <r>
    <s v="33RBT00302"/>
    <n v="33"/>
    <s v="RBT00302"/>
    <s v="CA100"/>
    <n v="250"/>
    <n v="8096"/>
    <n v="8321"/>
    <n v="8371"/>
    <s v="N/A"/>
    <d v="2022-02-28T00:00:00"/>
    <d v="2022-02-28T00:00:00"/>
    <d v="1899-12-30T00:00:00"/>
    <s v="N/A"/>
    <d v="2022-02-28T00:00:00"/>
    <d v="2022-02-28T00:00:00"/>
    <d v="1899-12-30T00:00:00"/>
    <n v="8219"/>
    <m/>
    <m/>
    <m/>
    <e v="#DIV/0!"/>
    <e v="#VALUE!"/>
    <n v="0"/>
  </r>
  <r>
    <s v="31RBT00304"/>
    <n v="31"/>
    <s v="RBT00304"/>
    <s v="CA102"/>
    <n v="250"/>
    <n v="7313"/>
    <n v="7538"/>
    <n v="7588"/>
    <s v="N/A"/>
    <d v="2022-03-07T00:00:00"/>
    <d v="2022-03-07T00:00:00"/>
    <d v="1899-12-30T00:00:00"/>
    <s v="N/A"/>
    <d v="2022-03-07T00:00:00"/>
    <d v="2022-03-07T00:00:00"/>
    <d v="1899-12-30T00:00:00"/>
    <n v="7477"/>
    <m/>
    <m/>
    <m/>
    <e v="#DIV/0!"/>
    <e v="#VALUE!"/>
    <n v="0"/>
  </r>
  <r>
    <s v="31RBT00315"/>
    <n v="31"/>
    <s v="RBT00315"/>
    <s v="CA104"/>
    <n v="250"/>
    <n v="7593"/>
    <n v="7818"/>
    <n v="7868"/>
    <s v="N/A"/>
    <d v="2022-03-07T00:00:00"/>
    <d v="2022-03-07T00:00:00"/>
    <d v="1899-12-30T00:00:00"/>
    <s v="N/A"/>
    <d v="2022-03-07T00:00:00"/>
    <d v="2022-03-07T00:00:00"/>
    <d v="1899-12-30T00:00:00"/>
    <n v="7754"/>
    <m/>
    <m/>
    <m/>
    <e v="#DIV/0!"/>
    <e v="#VALUE!"/>
    <n v="0"/>
  </r>
  <r>
    <s v="33RBT00303"/>
    <n v="33"/>
    <s v="RBT00303"/>
    <s v="CA101"/>
    <n v="250"/>
    <n v="7620"/>
    <n v="7845"/>
    <n v="7895"/>
    <s v="N/A"/>
    <d v="2022-03-08T00:00:00"/>
    <d v="2022-03-08T00:00:00"/>
    <d v="1899-12-30T00:00:00"/>
    <s v="N/A"/>
    <d v="2022-03-08T00:00:00"/>
    <d v="2022-03-08T00:00:00"/>
    <d v="1899-12-30T00:00:00"/>
    <n v="7911"/>
    <m/>
    <m/>
    <m/>
    <e v="#DIV/0!"/>
    <e v="#VALUE!"/>
    <n v="0"/>
  </r>
  <r>
    <s v="31RBT00312"/>
    <n v="31"/>
    <s v="RBT00312"/>
    <s v="CA103"/>
    <n v="250"/>
    <n v="7730"/>
    <n v="7955"/>
    <n v="8005"/>
    <s v="N/A"/>
    <d v="2022-03-09T00:00:00"/>
    <d v="2022-03-09T00:00:00"/>
    <d v="1899-12-30T00:00:00"/>
    <s v="N/A"/>
    <d v="2022-03-09T00:00:00"/>
    <d v="2022-03-09T00:00:00"/>
    <d v="1899-12-30T00:00:00"/>
    <n v="7990"/>
    <m/>
    <m/>
    <m/>
    <e v="#DIV/0!"/>
    <e v="#VALUE!"/>
    <n v="1"/>
  </r>
  <r>
    <s v="32RBT00312"/>
    <n v="32"/>
    <s v="RBT00312"/>
    <s v="CA103"/>
    <n v="8000"/>
    <n v="7990"/>
    <n v="8215"/>
    <n v="8265"/>
    <s v="N/A"/>
    <d v="2022-03-14T00:00:00"/>
    <d v="2022-03-14T00:00:00"/>
    <d v="1899-12-30T00:00:00"/>
    <s v="N/A"/>
    <d v="2022-03-14T00:00:00"/>
    <d v="2022-03-14T00:00:00"/>
    <d v="1899-12-30T00:00:00"/>
    <n v="8049"/>
    <m/>
    <m/>
    <m/>
    <e v="#DIV/0!"/>
    <e v="#VALUE!"/>
    <n v="0"/>
  </r>
  <r>
    <s v="34RBT00302"/>
    <n v="34"/>
    <s v="RBT00302"/>
    <s v="CA100"/>
    <n v="500"/>
    <n v="8219"/>
    <n v="8444"/>
    <n v="8494"/>
    <s v="N/A"/>
    <d v="2022-03-16T00:00:00"/>
    <d v="2022-03-16T00:00:00"/>
    <d v="1899-12-30T00:00:00"/>
    <s v="N/A"/>
    <d v="2022-03-16T00:00:00"/>
    <d v="2022-03-16T00:00:00"/>
    <d v="1899-12-30T00:00:00"/>
    <n v="8492"/>
    <m/>
    <m/>
    <m/>
    <e v="#DIV/0!"/>
    <e v="#VALUE!"/>
    <n v="1"/>
  </r>
  <r>
    <s v="32RBT00315"/>
    <n v="32"/>
    <s v="RBT00315"/>
    <s v="CA104"/>
    <n v="8000"/>
    <n v="7754"/>
    <n v="7979"/>
    <n v="8029"/>
    <s v="N/A"/>
    <d v="2022-03-18T00:00:00"/>
    <d v="2022-03-18T00:00:00"/>
    <d v="1899-12-30T00:00:00"/>
    <s v="N/A"/>
    <d v="2022-03-18T00:00:00"/>
    <d v="2022-03-18T00:00:00"/>
    <d v="1899-12-30T00:00:00"/>
    <n v="7945"/>
    <m/>
    <m/>
    <m/>
    <e v="#DIV/0!"/>
    <e v="#VALUE!"/>
    <n v="0"/>
  </r>
  <r>
    <s v="34RBT00303"/>
    <n v="34"/>
    <s v="RBT00303"/>
    <s v="CA101"/>
    <n v="500"/>
    <n v="7911"/>
    <n v="8136"/>
    <n v="8186"/>
    <s v="N/A"/>
    <d v="2022-03-25T00:00:00"/>
    <d v="2022-03-25T00:00:00"/>
    <d v="1899-12-30T00:00:00"/>
    <s v="N/A"/>
    <d v="2022-03-25T00:00:00"/>
    <d v="2022-03-25T00:00:00"/>
    <d v="1899-12-30T00:00:00"/>
    <n v="8187"/>
    <m/>
    <m/>
    <m/>
    <e v="#DIV/0!"/>
    <e v="#VALUE!"/>
    <n v="0"/>
  </r>
  <r>
    <s v="32RBT00304"/>
    <n v="32"/>
    <s v="RBT00304"/>
    <s v="CA102"/>
    <n v="8000"/>
    <n v="7477"/>
    <n v="7702"/>
    <n v="7752"/>
    <s v="N/A"/>
    <d v="2022-03-28T00:00:00"/>
    <d v="2022-03-28T00:00:00"/>
    <d v="1899-12-30T00:00:00"/>
    <s v="N/A"/>
    <d v="2022-03-28T00:00:00"/>
    <d v="2022-03-28T00:00:00"/>
    <d v="1899-12-30T00:00:00"/>
    <n v="7667"/>
    <m/>
    <m/>
    <m/>
    <e v="#DIV/0!"/>
    <e v="#VALUE!"/>
    <n v="0"/>
  </r>
  <r>
    <s v="35RBT00302"/>
    <n v="35"/>
    <s v="RBT00302"/>
    <s v="CA100"/>
    <n v="250"/>
    <n v="8492"/>
    <n v="8717"/>
    <n v="8767"/>
    <s v="N/A"/>
    <d v="2022-03-31T00:00:00"/>
    <d v="2022-03-31T00:00:00"/>
    <d v="1899-12-30T00:00:00"/>
    <s v="N/A"/>
    <d v="2022-03-31T00:00:00"/>
    <d v="2022-03-31T00:00:00"/>
    <d v="1899-12-30T00:00:00"/>
    <n v="8761"/>
    <m/>
    <m/>
    <m/>
    <e v="#DIV/0!"/>
    <e v="#VALUE!"/>
    <n v="1"/>
  </r>
  <r>
    <s v="33RBT00312"/>
    <n v="33"/>
    <s v="RBT00312"/>
    <s v="CA103"/>
    <n v="250"/>
    <n v="8049"/>
    <n v="8274"/>
    <n v="8324"/>
    <s v="N/A"/>
    <d v="2022-04-04T00:00:00"/>
    <d v="2022-04-04T00:00:00"/>
    <d v="1899-12-30T00:00:00"/>
    <s v="N/A"/>
    <d v="2022-04-04T00:00:00"/>
    <d v="2022-04-04T00:00:00"/>
    <d v="1899-12-30T00:00:00"/>
    <n v="8427"/>
    <m/>
    <m/>
    <m/>
    <e v="#DIV/0!"/>
    <e v="#VALUE!"/>
    <n v="0"/>
  </r>
  <r>
    <s v="33RBT00315"/>
    <n v="33"/>
    <s v="RBT00315"/>
    <s v="CA104"/>
    <n v="250"/>
    <n v="7945"/>
    <n v="8170"/>
    <n v="8220"/>
    <s v="N/A"/>
    <d v="2022-04-04T00:00:00"/>
    <d v="2022-04-04T00:00:00"/>
    <d v="1899-12-30T00:00:00"/>
    <s v="N/A"/>
    <d v="2022-04-04T00:00:00"/>
    <d v="2022-04-04T00:00:00"/>
    <d v="1899-12-30T00:00:00"/>
    <n v="8193"/>
    <m/>
    <m/>
    <m/>
    <e v="#DIV/0!"/>
    <e v="#VALUE!"/>
    <n v="1"/>
  </r>
  <r>
    <s v="35RBT00303"/>
    <n v="35"/>
    <s v="RBT00303"/>
    <s v="CA101"/>
    <n v="250"/>
    <n v="8187"/>
    <n v="8412"/>
    <n v="8462"/>
    <s v="N/A"/>
    <d v="2022-04-06T00:00:00"/>
    <d v="2022-04-06T00:00:00"/>
    <d v="1899-12-30T00:00:00"/>
    <s v="N/A"/>
    <d v="2022-04-06T00:00:00"/>
    <d v="2022-04-06T00:00:00"/>
    <d v="1899-12-30T00:00:00"/>
    <n v="8365"/>
    <m/>
    <m/>
    <m/>
    <e v="#DIV/0!"/>
    <e v="#VALUE!"/>
    <n v="0"/>
  </r>
  <r>
    <s v="36RBT00302"/>
    <n v="36"/>
    <s v="RBT00302"/>
    <s v="CA100"/>
    <n v="1000"/>
    <n v="8761"/>
    <n v="8986"/>
    <n v="9036"/>
    <s v="N/A"/>
    <d v="2022-04-12T00:00:00"/>
    <d v="2022-04-12T00:00:00"/>
    <d v="1899-12-30T00:00:00"/>
    <s v="N/A"/>
    <d v="2022-04-12T00:00:00"/>
    <d v="2022-04-12T00:00:00"/>
    <d v="1899-12-30T00:00:00"/>
    <n v="8967"/>
    <m/>
    <m/>
    <m/>
    <e v="#DIV/0!"/>
    <e v="#VALUE!"/>
    <n v="0"/>
  </r>
  <r>
    <s v="34RBT00312"/>
    <n v="34"/>
    <s v="RBT00312"/>
    <s v="CA103"/>
    <n v="500"/>
    <n v="8427"/>
    <n v="8652"/>
    <n v="8702"/>
    <s v="N/A"/>
    <d v="2022-04-14T00:00:00"/>
    <d v="2022-04-14T00:00:00"/>
    <d v="1899-12-30T00:00:00"/>
    <s v="N/A"/>
    <d v="2022-04-14T00:00:00"/>
    <d v="2022-04-14T00:00:00"/>
    <d v="1899-12-30T00:00:00"/>
    <n v="8585"/>
    <m/>
    <m/>
    <m/>
    <e v="#DIV/0!"/>
    <e v="#VALUE!"/>
    <n v="0"/>
  </r>
  <r>
    <s v="36RBT00303"/>
    <n v="36"/>
    <s v="RBT00303"/>
    <s v="CA101"/>
    <n v="1000"/>
    <n v="8365"/>
    <n v="8590"/>
    <n v="8640"/>
    <s v="N/A"/>
    <d v="2022-04-21T00:00:00"/>
    <d v="2022-04-21T00:00:00"/>
    <d v="1899-12-30T00:00:00"/>
    <s v="N/A"/>
    <d v="2022-04-21T00:00:00"/>
    <d v="2022-04-21T00:00:00"/>
    <d v="1899-12-30T00:00:00"/>
    <n v="8586"/>
    <m/>
    <m/>
    <m/>
    <e v="#DIV/0!"/>
    <e v="#VALUE!"/>
    <n v="0"/>
  </r>
  <r>
    <s v="34RBT00315"/>
    <n v="34"/>
    <s v="RBT00315"/>
    <s v="CA104"/>
    <n v="500"/>
    <n v="8193"/>
    <n v="8418"/>
    <n v="8468"/>
    <s v="N/A"/>
    <d v="2022-04-22T00:00:00"/>
    <d v="2022-04-22T00:00:00"/>
    <d v="1899-12-30T00:00:00"/>
    <s v="N/A"/>
    <d v="2022-04-22T00:00:00"/>
    <d v="2022-04-22T00:00:00"/>
    <d v="1899-12-30T00:00:00"/>
    <n v="8481"/>
    <m/>
    <m/>
    <m/>
    <e v="#DIV/0!"/>
    <e v="#VALUE!"/>
    <n v="0"/>
  </r>
  <r>
    <s v="33RBT00304"/>
    <n v="33"/>
    <s v="RBT00304"/>
    <s v="CA102"/>
    <n v="250"/>
    <n v="7667"/>
    <n v="7892"/>
    <n v="7942"/>
    <s v="N/A"/>
    <d v="2022-04-25T00:00:00"/>
    <d v="2022-04-25T00:00:00"/>
    <d v="1899-12-30T00:00:00"/>
    <s v="N/A"/>
    <d v="2022-04-25T00:00:00"/>
    <d v="2022-04-25T00:00:00"/>
    <d v="1899-12-30T00:00:00"/>
    <n v="7987"/>
    <m/>
    <m/>
    <m/>
    <e v="#DIV/0!"/>
    <e v="#VALUE!"/>
    <n v="0"/>
  </r>
  <r>
    <s v="35RBT00312"/>
    <n v="35"/>
    <s v="RBT00312"/>
    <s v="CA103"/>
    <n v="250"/>
    <n v="8585"/>
    <n v="8810"/>
    <n v="8860"/>
    <s v="N/A"/>
    <d v="2022-04-27T00:00:00"/>
    <d v="2022-04-27T00:00:00"/>
    <d v="1899-12-30T00:00:00"/>
    <s v="N/A"/>
    <d v="2022-04-27T00:00:00"/>
    <d v="2022-04-27T00:00:00"/>
    <d v="1899-12-30T00:00:00"/>
    <n v="8794"/>
    <m/>
    <m/>
    <m/>
    <e v="#DIV/0!"/>
    <e v="#VALUE!"/>
    <n v="0"/>
  </r>
  <r>
    <s v="37RBT00302"/>
    <n v="37"/>
    <s v="RBT00302"/>
    <s v="CA100"/>
    <n v="250"/>
    <n v="8967"/>
    <n v="9192"/>
    <n v="9242"/>
    <s v="N/A"/>
    <d v="2022-04-29T00:00:00"/>
    <d v="2022-04-29T00:00:00"/>
    <d v="1899-12-30T00:00:00"/>
    <s v="N/A"/>
    <d v="2022-04-29T00:00:00"/>
    <d v="2022-04-29T00:00:00"/>
    <d v="1899-12-30T00:00:00"/>
    <n v="9230"/>
    <m/>
    <m/>
    <m/>
    <e v="#DIV/0!"/>
    <e v="#VALUE!"/>
    <n v="1"/>
  </r>
  <r>
    <s v="37RBT00303"/>
    <n v="37"/>
    <s v="RBT00303"/>
    <s v="CA101"/>
    <n v="250"/>
    <n v="8586"/>
    <n v="8811"/>
    <n v="8861"/>
    <s v="N/A"/>
    <d v="2022-05-06T00:00:00"/>
    <d v="2022-05-06T00:00:00"/>
    <d v="1899-12-30T00:00:00"/>
    <s v="N/A"/>
    <d v="2022-05-06T00:00:00"/>
    <d v="2022-05-06T00:00:00"/>
    <d v="1899-12-30T00:00:00"/>
    <n v="8847"/>
    <m/>
    <m/>
    <m/>
    <e v="#DIV/0!"/>
    <e v="#VALUE!"/>
    <n v="1"/>
  </r>
  <r>
    <s v="34RBT00304"/>
    <n v="34"/>
    <s v="RBT00304"/>
    <s v="CA102"/>
    <n v="500"/>
    <n v="7987"/>
    <n v="8212"/>
    <n v="8262"/>
    <s v="N/A"/>
    <d v="2022-05-08T00:00:00"/>
    <d v="2022-05-08T00:00:00"/>
    <d v="1899-12-30T00:00:00"/>
    <s v="N/A"/>
    <d v="2022-05-08T00:00:00"/>
    <d v="2022-05-08T00:00:00"/>
    <d v="1899-12-30T00:00:00"/>
    <n v="8123"/>
    <m/>
    <m/>
    <m/>
    <e v="#DIV/0!"/>
    <e v="#VALUE!"/>
    <n v="0"/>
  </r>
  <r>
    <s v="35RBT00315"/>
    <n v="35"/>
    <s v="RBT00315"/>
    <s v="CA104"/>
    <n v="250"/>
    <n v="8481"/>
    <n v="8706"/>
    <n v="8756"/>
    <s v="N/A"/>
    <d v="2022-05-08T00:00:00"/>
    <d v="2022-05-08T00:00:00"/>
    <d v="1899-12-30T00:00:00"/>
    <s v="N/A"/>
    <d v="2022-05-08T00:00:00"/>
    <d v="2022-05-08T00:00:00"/>
    <d v="1899-12-30T00:00:00"/>
    <n v="8757"/>
    <m/>
    <m/>
    <m/>
    <e v="#DIV/0!"/>
    <e v="#VALUE!"/>
    <n v="0"/>
  </r>
  <r>
    <s v="36RBT00312"/>
    <n v="36"/>
    <s v="RBT00312"/>
    <s v="CA103"/>
    <n v="1000"/>
    <n v="8794"/>
    <n v="9019"/>
    <n v="9069"/>
    <s v="N/A"/>
    <d v="2022-05-14T00:00:00"/>
    <d v="2022-05-14T00:00:00"/>
    <d v="1899-12-30T00:00:00"/>
    <s v="N/A"/>
    <d v="2022-05-14T00:00:00"/>
    <d v="2022-05-14T00:00:00"/>
    <d v="1899-12-30T00:00:00"/>
    <n v="9061"/>
    <m/>
    <m/>
    <m/>
    <e v="#DIV/0!"/>
    <e v="#VALUE!"/>
    <n v="1"/>
  </r>
  <r>
    <s v="38RBT00302"/>
    <n v="38"/>
    <s v="RBT00302"/>
    <s v="CA100"/>
    <n v="500"/>
    <n v="9230"/>
    <n v="9455"/>
    <n v="9505"/>
    <s v="N/A"/>
    <d v="2022-05-15T00:00:00"/>
    <d v="2022-05-15T00:00:00"/>
    <d v="1899-12-30T00:00:00"/>
    <s v="N/A"/>
    <d v="2022-05-15T00:00:00"/>
    <d v="2022-05-15T00:00:00"/>
    <d v="1899-12-30T00:00:00"/>
    <n v="9461"/>
    <m/>
    <m/>
    <m/>
    <e v="#DIV/0!"/>
    <e v="#VALUE!"/>
    <n v="1"/>
  </r>
  <r>
    <s v="36RBT00315"/>
    <n v="36"/>
    <s v="RBT00315"/>
    <s v="CA104"/>
    <n v="1000"/>
    <n v="8757"/>
    <n v="8982"/>
    <n v="9032"/>
    <s v="N/A"/>
    <d v="2022-05-19T00:00:00"/>
    <d v="2022-05-19T00:00:00"/>
    <d v="1899-12-30T00:00:00"/>
    <s v="N/A"/>
    <d v="2022-05-19T00:00:00"/>
    <d v="2022-05-19T00:00:00"/>
    <d v="1899-12-30T00:00:00"/>
    <n v="8944"/>
    <m/>
    <m/>
    <m/>
    <e v="#DIV/0!"/>
    <e v="#VALUE!"/>
    <n v="0"/>
  </r>
  <r>
    <s v="38RBT00303"/>
    <n v="38"/>
    <s v="RBT00303"/>
    <s v="CA101"/>
    <n v="500"/>
    <n v="8847"/>
    <n v="9072"/>
    <n v="9122"/>
    <s v="N/A"/>
    <d v="2022-05-23T00:00:00"/>
    <d v="2022-05-23T00:00:00"/>
    <d v="1899-12-30T00:00:00"/>
    <s v="N/A"/>
    <d v="2022-05-23T00:00:00"/>
    <d v="2022-05-23T00:00:00"/>
    <d v="1899-12-30T00:00:00"/>
    <n v="9137"/>
    <m/>
    <m/>
    <m/>
    <e v="#DIV/0!"/>
    <e v="#VALUE!"/>
    <n v="0"/>
  </r>
  <r>
    <s v="39RBT00302"/>
    <n v="39"/>
    <s v="RBT00302"/>
    <s v="CA100"/>
    <n v="250"/>
    <n v="9461"/>
    <n v="9686"/>
    <n v="9736"/>
    <s v="N/A"/>
    <d v="2022-05-24T00:00:00"/>
    <d v="2022-05-24T00:00:00"/>
    <d v="1899-12-30T00:00:00"/>
    <s v="N/A"/>
    <d v="2022-05-24T00:00:00"/>
    <d v="2022-05-24T00:00:00"/>
    <d v="1899-12-30T00:00:00"/>
    <n v="9638"/>
    <m/>
    <m/>
    <m/>
    <e v="#DIV/0!"/>
    <e v="#VALUE!"/>
    <n v="0"/>
  </r>
  <r>
    <s v="37RBT00312"/>
    <n v="37"/>
    <s v="RBT00312"/>
    <s v="CA103"/>
    <n v="250"/>
    <n v="9061"/>
    <n v="9286"/>
    <n v="9336"/>
    <s v="N/A"/>
    <d v="2022-05-26T00:00:00"/>
    <d v="2022-05-26T00:00:00"/>
    <d v="1899-12-30T00:00:00"/>
    <s v="N/A"/>
    <d v="2022-05-26T00:00:00"/>
    <d v="2022-05-26T00:00:00"/>
    <d v="1899-12-30T00:00:00"/>
    <n v="9313"/>
    <m/>
    <m/>
    <m/>
    <e v="#DIV/0!"/>
    <e v="#VALUE!"/>
    <n v="1"/>
  </r>
  <r>
    <s v="37RBT00315"/>
    <n v="37"/>
    <s v="RBT00315"/>
    <s v="CA104"/>
    <n v="250"/>
    <n v="8944"/>
    <n v="9169"/>
    <n v="9219"/>
    <s v="N/A"/>
    <d v="2022-06-01T00:00:00"/>
    <d v="2022-06-01T00:00:00"/>
    <d v="1899-12-30T00:00:00"/>
    <s v="N/A"/>
    <d v="2022-06-01T00:00:00"/>
    <d v="2022-06-01T00:00:00"/>
    <d v="1899-12-30T00:00:00"/>
    <n v="9174"/>
    <m/>
    <m/>
    <m/>
    <e v="#DIV/0!"/>
    <e v="#VALUE!"/>
    <n v="1"/>
  </r>
  <r>
    <s v="35RBT00304"/>
    <n v="35"/>
    <s v="RBT00304"/>
    <s v="CA102"/>
    <n v="250"/>
    <n v="8123"/>
    <n v="8348"/>
    <n v="8398"/>
    <s v="N/A"/>
    <d v="2022-06-05T00:00:00"/>
    <d v="2022-06-05T00:00:00"/>
    <d v="1899-12-30T00:00:00"/>
    <s v="N/A"/>
    <d v="2022-06-05T00:00:00"/>
    <d v="2022-06-05T00:00:00"/>
    <d v="1899-12-30T00:00:00"/>
    <n v="8504"/>
    <m/>
    <m/>
    <m/>
    <e v="#DIV/0!"/>
    <e v="#VALUE!"/>
    <n v="0"/>
  </r>
  <r>
    <s v="39RBT00303"/>
    <n v="39"/>
    <s v="RBT00303"/>
    <s v="CA101"/>
    <n v="250"/>
    <n v="9137"/>
    <n v="9362"/>
    <n v="9412"/>
    <s v="N/A"/>
    <d v="2022-06-06T00:00:00"/>
    <d v="2022-06-06T00:00:00"/>
    <d v="1899-12-30T00:00:00"/>
    <s v="N/A"/>
    <d v="2022-06-06T00:00:00"/>
    <d v="2022-06-06T00:00:00"/>
    <d v="1899-12-30T00:00:00"/>
    <n v="9312"/>
    <m/>
    <m/>
    <m/>
    <e v="#DIV/0!"/>
    <e v="#VALUE!"/>
    <n v="0"/>
  </r>
  <r>
    <s v="38RBT00312"/>
    <n v="38"/>
    <s v="RBT00312"/>
    <s v="CA103"/>
    <n v="500"/>
    <n v="9313"/>
    <n v="9538"/>
    <n v="9588"/>
    <s v="N/A"/>
    <d v="2022-06-08T00:00:00"/>
    <d v="2022-06-08T00:00:00"/>
    <d v="1899-12-30T00:00:00"/>
    <s v="N/A"/>
    <d v="2022-06-08T00:00:00"/>
    <d v="2022-06-08T00:00:00"/>
    <d v="1899-12-30T00:00:00"/>
    <n v="9545"/>
    <m/>
    <m/>
    <m/>
    <e v="#DIV/0!"/>
    <e v="#VALUE!"/>
    <n v="1"/>
  </r>
  <r>
    <s v="36RBT00304"/>
    <n v="36"/>
    <s v="RBT00304"/>
    <s v="CA102"/>
    <n v="1000"/>
    <n v="8504"/>
    <n v="8729"/>
    <n v="8779"/>
    <s v="N/A"/>
    <d v="2022-06-14T00:00:00"/>
    <d v="2022-06-14T00:00:00"/>
    <d v="1899-12-30T00:00:00"/>
    <s v="N/A"/>
    <d v="2022-06-14T00:00:00"/>
    <d v="2022-06-14T00:00:00"/>
    <d v="1899-12-30T00:00:00"/>
    <n v="8667"/>
    <m/>
    <m/>
    <m/>
    <e v="#DIV/0!"/>
    <e v="#VALUE!"/>
    <n v="0"/>
  </r>
  <r>
    <s v="38RBT00315"/>
    <n v="38"/>
    <s v="RBT00315"/>
    <s v="CA104"/>
    <n v="500"/>
    <n v="9174"/>
    <n v="9399"/>
    <n v="9449"/>
    <s v="N/A"/>
    <d v="2022-06-16T00:00:00"/>
    <d v="2022-06-16T00:00:00"/>
    <d v="1899-12-30T00:00:00"/>
    <s v="N/A"/>
    <d v="2022-06-16T00:00:00"/>
    <d v="2022-06-16T00:00:00"/>
    <d v="1899-12-30T00:00:00"/>
    <n v="9431"/>
    <m/>
    <m/>
    <m/>
    <e v="#DIV/0!"/>
    <e v="#VALUE!"/>
    <n v="1"/>
  </r>
  <r>
    <s v="40RBT00302"/>
    <n v="40"/>
    <s v="RBT00302"/>
    <s v="CA100"/>
    <n v="2000"/>
    <n v="9638"/>
    <n v="9863"/>
    <n v="9913"/>
    <s v="N/A"/>
    <d v="2022-06-18T00:00:00"/>
    <d v="2022-06-18T00:00:00"/>
    <d v="1899-12-30T00:00:00"/>
    <s v="N/A"/>
    <d v="2022-06-18T00:00:00"/>
    <d v="2022-06-18T00:00:00"/>
    <d v="1899-12-30T00:00:00"/>
    <n v="10029"/>
    <m/>
    <m/>
    <m/>
    <e v="#DIV/0!"/>
    <e v="#VALUE!"/>
    <n v="0"/>
  </r>
  <r>
    <s v="39RBT00312"/>
    <n v="39"/>
    <s v="RBT00312"/>
    <s v="CA103"/>
    <n v="250"/>
    <n v="9545"/>
    <n v="9770"/>
    <n v="9820"/>
    <s v="N/A"/>
    <d v="2022-06-22T00:00:00"/>
    <d v="2022-06-22T00:00:00"/>
    <d v="1899-12-30T00:00:00"/>
    <s v="N/A"/>
    <d v="2022-06-22T00:00:00"/>
    <d v="2022-06-22T00:00:00"/>
    <d v="1899-12-30T00:00:00"/>
    <n v="9686"/>
    <m/>
    <m/>
    <m/>
    <e v="#DIV/0!"/>
    <e v="#VALUE!"/>
    <n v="0"/>
  </r>
  <r>
    <s v="40RBT00303"/>
    <n v="40"/>
    <s v="RBT00303"/>
    <s v="CA101"/>
    <n v="2000"/>
    <n v="9312"/>
    <n v="9537"/>
    <n v="9587"/>
    <s v="N/A"/>
    <d v="2022-06-26T00:00:00"/>
    <d v="2022-06-26T00:00:00"/>
    <d v="1899-12-30T00:00:00"/>
    <s v="N/A"/>
    <d v="2022-06-26T00:00:00"/>
    <d v="2022-06-26T00:00:00"/>
    <d v="1899-12-30T00:00:00"/>
    <n v="9583"/>
    <m/>
    <m/>
    <m/>
    <e v="#DIV/0!"/>
    <e v="#VALUE!"/>
    <n v="1"/>
  </r>
  <r>
    <s v="41RBT00302"/>
    <n v="41"/>
    <s v="RBT00302"/>
    <s v="CA100"/>
    <n v="250"/>
    <n v="10029"/>
    <n v="10254"/>
    <n v="10304"/>
    <s v="N/A"/>
    <d v="2022-06-28T00:00:00"/>
    <d v="2022-06-28T00:00:00"/>
    <d v="1899-12-30T00:00:00"/>
    <s v="N/A"/>
    <d v="2022-06-28T00:00:00"/>
    <d v="2022-06-28T00:00:00"/>
    <d v="1899-12-30T00:00:00"/>
    <n v="10204"/>
    <m/>
    <m/>
    <m/>
    <e v="#DIV/0!"/>
    <e v="#VALUE!"/>
    <n v="0"/>
  </r>
  <r>
    <s v="37RBT00304"/>
    <n v="37"/>
    <s v="RBT00304"/>
    <s v="CA102"/>
    <n v="250"/>
    <n v="8667"/>
    <n v="8892"/>
    <n v="8942"/>
    <s v="N/A"/>
    <d v="2022-07-02T00:00:00"/>
    <d v="2022-07-02T00:00:00"/>
    <d v="1899-12-30T00:00:00"/>
    <s v="N/A"/>
    <d v="2022-07-02T00:00:00"/>
    <d v="2022-07-02T00:00:00"/>
    <d v="1899-12-30T00:00:00"/>
    <n v="9010"/>
    <m/>
    <m/>
    <m/>
    <e v="#DIV/0!"/>
    <e v="#VALUE!"/>
    <n v="0"/>
  </r>
  <r>
    <s v="41RBT00303"/>
    <n v="41"/>
    <s v="RBT00303"/>
    <s v="CA101"/>
    <n v="250"/>
    <n v="9583"/>
    <n v="9808"/>
    <n v="9858"/>
    <s v="N/A"/>
    <d v="2022-07-08T00:00:00"/>
    <d v="2022-07-08T00:00:00"/>
    <d v="1899-12-30T00:00:00"/>
    <s v="N/A"/>
    <d v="2022-07-08T00:00:00"/>
    <d v="2022-07-08T00:00:00"/>
    <d v="1899-12-30T00:00:00"/>
    <n v="9800"/>
    <m/>
    <m/>
    <m/>
    <e v="#DIV/0!"/>
    <e v="#VALUE!"/>
    <n v="0"/>
  </r>
  <r>
    <s v="40RBT00312"/>
    <n v="40"/>
    <s v="RBT00312"/>
    <s v="CA103"/>
    <n v="2000"/>
    <n v="9686"/>
    <n v="9911"/>
    <n v="9961"/>
    <s v="N/A"/>
    <d v="2022-07-09T00:00:00"/>
    <d v="2022-07-09T00:00:00"/>
    <d v="1899-12-30T00:00:00"/>
    <s v="N/A"/>
    <d v="2022-07-09T00:00:00"/>
    <d v="2022-07-09T00:00:00"/>
    <d v="1899-12-30T00:00:00"/>
    <n v="9996"/>
    <m/>
    <m/>
    <m/>
    <e v="#DIV/0!"/>
    <e v="#VALUE!"/>
    <n v="0"/>
  </r>
  <r>
    <s v="38RBT00304"/>
    <n v="38"/>
    <s v="RBT00304"/>
    <s v="CA102"/>
    <n v="500"/>
    <n v="9010"/>
    <n v="9235"/>
    <n v="9285"/>
    <s v="N/A"/>
    <d v="2022-07-11T00:00:00"/>
    <d v="2022-07-11T00:00:00"/>
    <d v="1899-12-30T00:00:00"/>
    <s v="N/A"/>
    <d v="2022-07-11T00:00:00"/>
    <d v="2022-07-11T00:00:00"/>
    <d v="1899-12-30T00:00:00"/>
    <n v="9164"/>
    <m/>
    <m/>
    <m/>
    <e v="#DIV/0!"/>
    <e v="#VALUE!"/>
    <n v="0"/>
  </r>
  <r>
    <s v="39RBT00315"/>
    <n v="39"/>
    <s v="RBT00315"/>
    <s v="CA104"/>
    <n v="250"/>
    <n v="9431"/>
    <n v="9656"/>
    <n v="9706"/>
    <s v="N/A"/>
    <d v="2022-07-15T00:00:00"/>
    <d v="2022-07-15T00:00:00"/>
    <d v="1899-12-30T00:00:00"/>
    <s v="N/A"/>
    <d v="2022-07-15T00:00:00"/>
    <d v="2022-07-15T00:00:00"/>
    <d v="1899-12-30T00:00:00"/>
    <n v="9941"/>
    <m/>
    <m/>
    <m/>
    <e v="#DIV/0!"/>
    <e v="#VALUE!"/>
    <n v="0"/>
  </r>
  <r>
    <s v="42RBT00302"/>
    <n v="42"/>
    <s v="RBT00302"/>
    <s v="CA100"/>
    <n v="500"/>
    <n v="10204"/>
    <n v="10429"/>
    <n v="10479"/>
    <s v="N/A"/>
    <d v="2022-07-18T00:00:00"/>
    <d v="2022-07-18T00:00:00"/>
    <d v="1899-12-30T00:00:00"/>
    <s v="N/A"/>
    <d v="2022-07-18T00:00:00"/>
    <d v="2022-07-18T00:00:00"/>
    <d v="1899-12-30T00:00:00"/>
    <n v="10500"/>
    <m/>
    <m/>
    <m/>
    <e v="#DIV/0!"/>
    <e v="#VALUE!"/>
    <n v="0"/>
  </r>
  <r>
    <s v="41RBT00312"/>
    <n v="41"/>
    <s v="RBT00312"/>
    <s v="CA103"/>
    <n v="250"/>
    <n v="9996"/>
    <n v="10221"/>
    <n v="10271"/>
    <s v="N/A"/>
    <d v="2022-07-25T00:00:00"/>
    <d v="2022-07-25T00:00:00"/>
    <d v="1899-12-30T00:00:00"/>
    <s v="N/A"/>
    <d v="2022-07-25T00:00:00"/>
    <d v="2022-07-25T00:00:00"/>
    <d v="1899-12-30T00:00:00"/>
    <n v="10258"/>
    <m/>
    <m/>
    <m/>
    <e v="#DIV/0!"/>
    <e v="#VALUE!"/>
    <n v="1"/>
  </r>
  <r>
    <s v="39RBT00304"/>
    <n v="39"/>
    <s v="RBT00304"/>
    <s v="CA102"/>
    <n v="250"/>
    <n v="9164"/>
    <n v="9389"/>
    <n v="9439"/>
    <s v="N/A"/>
    <d v="2022-07-25T00:00:00"/>
    <d v="2022-07-25T00:00:00"/>
    <d v="1899-12-30T00:00:00"/>
    <s v="N/A"/>
    <d v="2022-08-11T00:00:00"/>
    <d v="2022-08-11T00:00:00"/>
    <d v="1899-12-30T00:00:00"/>
    <n v="9398"/>
    <m/>
    <m/>
    <m/>
    <e v="#DIV/0!"/>
    <e v="#VALUE!"/>
    <n v="1"/>
  </r>
  <r>
    <s v="42RBT00303"/>
    <n v="42"/>
    <s v="RBT00303"/>
    <s v="CA101"/>
    <n v="500"/>
    <n v="9800"/>
    <n v="10025"/>
    <n v="10075"/>
    <s v="N/A"/>
    <d v="2022-07-26T00:00:00"/>
    <d v="2022-07-26T00:00:00"/>
    <d v="1899-12-30T00:00:00"/>
    <s v="N/A"/>
    <d v="2022-07-26T00:00:00"/>
    <d v="2022-07-26T00:00:00"/>
    <d v="1899-12-30T00:00:00"/>
    <n v="10084"/>
    <m/>
    <m/>
    <m/>
    <e v="#DIV/0!"/>
    <e v="#VALUE!"/>
    <n v="0"/>
  </r>
  <r>
    <s v="40RBT00315"/>
    <n v="40"/>
    <s v="RBT00315"/>
    <s v="CA104"/>
    <n v="2000"/>
    <n v="9941"/>
    <n v="10166"/>
    <n v="10216"/>
    <s v="N/A"/>
    <d v="2022-07-30T00:00:00"/>
    <d v="2022-07-30T00:00:00"/>
    <d v="1899-12-30T00:00:00"/>
    <s v="N/A"/>
    <d v="2022-07-30T00:00:00"/>
    <d v="2022-07-30T00:00:00"/>
    <d v="1899-12-30T00:00:00"/>
    <n v="10188"/>
    <m/>
    <m/>
    <m/>
    <e v="#DIV/0!"/>
    <e v="#VALUE!"/>
    <n v="1"/>
  </r>
  <r>
    <s v="42RBT00312"/>
    <n v="42"/>
    <s v="RBT00312"/>
    <s v="CA103"/>
    <n v="500"/>
    <n v="10258"/>
    <n v="10483"/>
    <n v="10533"/>
    <s v="N/A"/>
    <d v="2022-08-03T00:00:00"/>
    <d v="2022-08-03T00:00:00"/>
    <d v="1899-12-30T00:00:00"/>
    <s v="N/A"/>
    <d v="2022-08-03T00:00:00"/>
    <d v="2022-08-03T00:00:00"/>
    <d v="1899-12-30T00:00:00"/>
    <n v="10405"/>
    <m/>
    <m/>
    <m/>
    <e v="#DIV/0!"/>
    <e v="#VALUE!"/>
    <n v="0"/>
  </r>
  <r>
    <s v="43RBT00302"/>
    <n v="43"/>
    <s v="RBT00302"/>
    <s v="CA100"/>
    <n v="250"/>
    <n v="10500"/>
    <n v="10725"/>
    <n v="10775"/>
    <s v="N/A"/>
    <d v="2022-08-04T00:00:00"/>
    <d v="2022-08-04T00:00:00"/>
    <d v="1899-12-30T00:00:00"/>
    <s v="N/A"/>
    <d v="2022-08-04T00:00:00"/>
    <d v="2022-08-04T00:00:00"/>
    <d v="1899-12-30T00:00:00"/>
    <n v="10782"/>
    <m/>
    <m/>
    <m/>
    <e v="#DIV/0!"/>
    <e v="#VALUE!"/>
    <n v="0"/>
  </r>
  <r>
    <s v="43RBT00303"/>
    <n v="43"/>
    <s v="RBT00303"/>
    <s v="CA101"/>
    <n v="250"/>
    <n v="10084"/>
    <n v="10309"/>
    <n v="10359"/>
    <s v="N/A"/>
    <d v="2022-08-08T00:00:00"/>
    <d v="2022-08-08T00:00:00"/>
    <d v="1899-12-30T00:00:00"/>
    <s v="N/A"/>
    <d v="2022-08-08T00:00:00"/>
    <d v="2022-08-08T00:00:00"/>
    <d v="1899-12-30T00:00:00"/>
    <n v="10232"/>
    <m/>
    <m/>
    <m/>
    <e v="#DIV/0!"/>
    <e v="#VALUE!"/>
    <n v="0"/>
  </r>
  <r>
    <s v="40RBT00304"/>
    <n v="40"/>
    <s v="RBT00304"/>
    <s v="CA102"/>
    <n v="2000"/>
    <n v="9398"/>
    <n v="9623"/>
    <n v="9673"/>
    <s v="N/A"/>
    <d v="2022-08-11T00:00:00"/>
    <d v="2022-08-11T00:00:00"/>
    <d v="1899-12-30T00:00:00"/>
    <s v="N/A"/>
    <d v="2022-08-25T00:00:00"/>
    <d v="2022-08-25T00:00:00"/>
    <d v="1899-12-30T00:00:00"/>
    <n v="9707"/>
    <m/>
    <m/>
    <m/>
    <e v="#DIV/0!"/>
    <e v="#VALUE!"/>
    <n v="0"/>
  </r>
  <r>
    <s v="43RBT00312"/>
    <n v="43"/>
    <s v="RBT00312"/>
    <s v="CA103"/>
    <n v="250"/>
    <n v="10405"/>
    <n v="10630"/>
    <n v="10680"/>
    <s v="N/A"/>
    <d v="2022-08-18T00:00:00"/>
    <d v="2022-08-18T00:00:00"/>
    <d v="1899-12-30T00:00:00"/>
    <s v="N/A"/>
    <d v="2022-08-18T00:00:00"/>
    <d v="2022-08-18T00:00:00"/>
    <d v="1899-12-30T00:00:00"/>
    <n v="10673"/>
    <m/>
    <m/>
    <m/>
    <e v="#DIV/0!"/>
    <e v="#VALUE!"/>
    <n v="1"/>
  </r>
  <r>
    <s v="44RBT00302"/>
    <n v="44"/>
    <s v="RBT00302"/>
    <s v="CA100"/>
    <n v="1000"/>
    <n v="10782"/>
    <n v="11007"/>
    <n v="11057"/>
    <s v="N/A"/>
    <d v="2022-08-19T00:00:00"/>
    <d v="2022-08-19T00:00:00"/>
    <d v="1899-12-30T00:00:00"/>
    <s v="N/A"/>
    <d v="2022-08-19T00:00:00"/>
    <d v="2022-08-19T00:00:00"/>
    <d v="1899-12-30T00:00:00"/>
    <n v="11003"/>
    <m/>
    <m/>
    <m/>
    <e v="#DIV/0!"/>
    <e v="#VALUE!"/>
    <n v="0"/>
  </r>
  <r>
    <s v="41RBT00315"/>
    <n v="41"/>
    <s v="RBT00315"/>
    <s v="CA104"/>
    <n v="250"/>
    <n v="10188"/>
    <n v="10413"/>
    <n v="10463"/>
    <s v="N/A"/>
    <d v="2022-08-19T00:00:00"/>
    <d v="2022-08-19T00:00:00"/>
    <d v="1899-12-30T00:00:00"/>
    <s v="N/A"/>
    <d v="2022-08-19T00:00:00"/>
    <d v="2022-08-19T00:00:00"/>
    <d v="1899-12-30T00:00:00"/>
    <n v="10254"/>
    <m/>
    <m/>
    <m/>
    <e v="#DIV/0!"/>
    <e v="#VALUE!"/>
    <n v="0"/>
  </r>
  <r>
    <s v="41RBT00304"/>
    <n v="41"/>
    <s v="RBT00304"/>
    <s v="CA102"/>
    <n v="250"/>
    <n v="9707"/>
    <n v="9932"/>
    <n v="9982"/>
    <s v="N/A"/>
    <d v="2022-08-25T00:00:00"/>
    <d v="2022-08-25T00:00:00"/>
    <d v="1899-12-30T00:00:00"/>
    <s v="N/A"/>
    <d v="2022-09-09T00:00:00"/>
    <d v="2022-09-09T00:00:00"/>
    <d v="1899-12-30T00:00:00"/>
    <n v="9900"/>
    <m/>
    <m/>
    <m/>
    <e v="#DIV/0!"/>
    <e v="#VALUE!"/>
    <n v="0"/>
  </r>
  <r>
    <s v="45RBT00302"/>
    <n v="45"/>
    <s v="RBT00302"/>
    <s v="CA100"/>
    <n v="250"/>
    <n v="11003"/>
    <n v="11228"/>
    <n v="11278"/>
    <s v="N/A"/>
    <d v="2022-09-02T00:00:00"/>
    <d v="2022-09-02T00:00:00"/>
    <d v="1899-12-30T00:00:00"/>
    <s v="N/A"/>
    <d v="2022-09-02T00:00:00"/>
    <d v="2022-09-02T00:00:00"/>
    <d v="1899-12-30T00:00:00"/>
    <n v="11248"/>
    <m/>
    <m/>
    <m/>
    <e v="#DIV/0!"/>
    <e v="#VALUE!"/>
    <n v="1"/>
  </r>
  <r>
    <s v="44RBT00312"/>
    <n v="44"/>
    <s v="RBT00312"/>
    <s v="CA103"/>
    <n v="1000"/>
    <n v="10673"/>
    <n v="10898"/>
    <n v="10948"/>
    <s v="N/A"/>
    <d v="2022-09-04T00:00:00"/>
    <d v="2022-09-04T00:00:00"/>
    <d v="1899-12-30T00:00:00"/>
    <s v="N/A"/>
    <d v="2022-09-04T00:00:00"/>
    <d v="2022-09-04T00:00:00"/>
    <d v="1899-12-30T00:00:00"/>
    <n v="10982"/>
    <m/>
    <m/>
    <m/>
    <e v="#DIV/0!"/>
    <e v="#VALUE!"/>
    <n v="0"/>
  </r>
  <r>
    <s v="44RBT00303"/>
    <n v="44"/>
    <s v="RBT00303"/>
    <s v="CA101"/>
    <n v="1000"/>
    <n v="10232"/>
    <n v="10457"/>
    <n v="10507"/>
    <s v="N/A"/>
    <d v="2022-09-07T00:00:00"/>
    <d v="2022-09-07T00:00:00"/>
    <d v="1899-12-30T00:00:00"/>
    <s v="N/A"/>
    <d v="2022-09-07T00:00:00"/>
    <d v="2022-09-07T00:00:00"/>
    <d v="1899-12-30T00:00:00"/>
    <n v="10574"/>
    <m/>
    <m/>
    <m/>
    <e v="#DIV/0!"/>
    <e v="#VALUE!"/>
    <n v="0"/>
  </r>
  <r>
    <s v="45RBT00303"/>
    <n v="45"/>
    <s v="RBT00303"/>
    <s v="CA101"/>
    <n v="250"/>
    <n v="10574"/>
    <n v="10799"/>
    <n v="10849"/>
    <s v="N/A"/>
    <d v="2022-09-09T00:00:00"/>
    <d v="2022-09-09T00:00:00"/>
    <d v="1899-12-30T00:00:00"/>
    <s v="N/A"/>
    <d v="2022-09-09T00:00:00"/>
    <d v="2022-09-09T00:00:00"/>
    <d v="1899-12-30T00:00:00"/>
    <n v="10594"/>
    <m/>
    <m/>
    <m/>
    <e v="#DIV/0!"/>
    <e v="#VALUE!"/>
    <n v="0"/>
  </r>
  <r>
    <s v="42RBT00304"/>
    <n v="42"/>
    <s v="RBT00304"/>
    <s v="CA102"/>
    <n v="500"/>
    <n v="9900"/>
    <n v="10125"/>
    <n v="10175"/>
    <s v="N/A"/>
    <d v="2022-09-09T00:00:00"/>
    <d v="2022-09-09T00:00:00"/>
    <d v="1899-12-30T00:00:00"/>
    <s v="N/A"/>
    <d v="2022-09-26T00:00:00"/>
    <d v="2022-09-26T00:00:00"/>
    <d v="1899-12-30T00:00:00"/>
    <n v="10151"/>
    <m/>
    <m/>
    <m/>
    <e v="#DIV/0!"/>
    <e v="#VALUE!"/>
    <n v="1"/>
  </r>
  <r>
    <s v="42RBT00315"/>
    <n v="42"/>
    <s v="RBT00315"/>
    <s v="CA104"/>
    <n v="500"/>
    <n v="10254"/>
    <n v="10479"/>
    <n v="10529"/>
    <s v="N/A"/>
    <d v="2022-09-12T00:00:00"/>
    <d v="2022-09-12T00:00:00"/>
    <d v="1899-12-30T00:00:00"/>
    <s v="N/A"/>
    <d v="2022-09-12T00:00:00"/>
    <d v="2022-09-12T00:00:00"/>
    <d v="1899-12-30T00:00:00"/>
    <n v="10664"/>
    <m/>
    <m/>
    <m/>
    <e v="#DIV/0!"/>
    <e v="#VALUE!"/>
    <n v="0"/>
  </r>
  <r>
    <s v="46RBT00302"/>
    <n v="46"/>
    <s v="RBT00302"/>
    <s v="CA100"/>
    <n v="500"/>
    <n v="11248"/>
    <n v="11473"/>
    <n v="11523"/>
    <s v="N/A"/>
    <d v="2022-09-16T00:00:00"/>
    <d v="2022-09-16T00:00:00"/>
    <d v="1899-12-30T00:00:00"/>
    <s v="N/A"/>
    <d v="2022-09-16T00:00:00"/>
    <d v="2022-09-16T00:00:00"/>
    <d v="1899-12-30T00:00:00"/>
    <n v="11490"/>
    <m/>
    <m/>
    <m/>
    <e v="#DIV/0!"/>
    <e v="#VALUE!"/>
    <n v="1"/>
  </r>
  <r>
    <s v="45RBT00312"/>
    <n v="45"/>
    <s v="RBT00312"/>
    <s v="CA103"/>
    <n v="250"/>
    <n v="10982"/>
    <n v="11207"/>
    <n v="11257"/>
    <s v="N/A"/>
    <d v="2022-09-17T00:00:00"/>
    <d v="2022-09-17T00:00:00"/>
    <d v="1899-12-30T00:00:00"/>
    <s v="N/A"/>
    <d v="2022-09-17T00:00:00"/>
    <d v="2022-09-17T00:00:00"/>
    <d v="1899-12-30T00:00:00"/>
    <n v="11195"/>
    <m/>
    <m/>
    <m/>
    <e v="#DIV/0!"/>
    <e v="#VALUE!"/>
    <n v="0"/>
  </r>
  <r>
    <s v="43RBT00315"/>
    <n v="43"/>
    <s v="RBT00315"/>
    <s v="CA104"/>
    <n v="250"/>
    <n v="10664"/>
    <n v="10889"/>
    <n v="10939"/>
    <s v="N/A"/>
    <d v="2022-09-25T00:00:00"/>
    <d v="2022-09-25T00:00:00"/>
    <d v="1899-12-30T00:00:00"/>
    <s v="N/A"/>
    <d v="2022-09-25T00:00:00"/>
    <d v="2022-09-25T00:00:00"/>
    <d v="1899-12-30T00:00:00"/>
    <n v="10843"/>
    <m/>
    <m/>
    <m/>
    <e v="#DIV/0!"/>
    <e v="#VALUE!"/>
    <n v="0"/>
  </r>
  <r>
    <s v="43RBT00304"/>
    <n v="43"/>
    <s v="RBT00304"/>
    <s v="CA102"/>
    <n v="250"/>
    <n v="10151"/>
    <n v="10376"/>
    <n v="10426"/>
    <s v="N/A"/>
    <d v="2022-09-26T00:00:00"/>
    <d v="2022-09-26T00:00:00"/>
    <d v="1899-12-30T00:00:00"/>
    <s v="N/A"/>
    <d v="2022-10-11T00:00:00"/>
    <d v="2022-10-11T00:00:00"/>
    <d v="1899-12-30T00:00:00"/>
    <n v="10437"/>
    <m/>
    <m/>
    <m/>
    <e v="#DIV/0!"/>
    <e v="#VALUE!"/>
    <n v="0"/>
  </r>
  <r>
    <s v="46RBT00312"/>
    <n v="46"/>
    <s v="RBT00312"/>
    <s v="CA103"/>
    <n v="500"/>
    <n v="11195"/>
    <n v="11420"/>
    <n v="11470"/>
    <s v="N/A"/>
    <d v="2022-09-27T00:00:00"/>
    <d v="2022-09-27T00:00:00"/>
    <d v="1899-12-30T00:00:00"/>
    <s v="N/A"/>
    <d v="2022-09-27T00:00:00"/>
    <d v="2022-09-27T00:00:00"/>
    <d v="1899-12-30T00:00:00"/>
    <n v="11376"/>
    <m/>
    <m/>
    <m/>
    <e v="#DIV/0!"/>
    <e v="#VALUE!"/>
    <n v="0"/>
  </r>
  <r>
    <s v="47RBT00302"/>
    <n v="47"/>
    <s v="RBT00302"/>
    <s v="CA100"/>
    <n v="250"/>
    <n v="11490"/>
    <n v="11715"/>
    <n v="11765"/>
    <s v="N/A"/>
    <d v="2022-09-28T00:00:00"/>
    <d v="2022-09-28T00:00:00"/>
    <d v="1899-12-30T00:00:00"/>
    <s v="N/A"/>
    <d v="2022-09-28T00:00:00"/>
    <d v="2022-09-28T00:00:00"/>
    <d v="1899-12-30T00:00:00"/>
    <n v="11654"/>
    <m/>
    <m/>
    <m/>
    <e v="#DIV/0!"/>
    <e v="#VALUE!"/>
    <n v="0"/>
  </r>
  <r>
    <s v="44RBT00315"/>
    <n v="44"/>
    <s v="RBT00315"/>
    <s v="CA104"/>
    <n v="1000"/>
    <n v="10843"/>
    <n v="11068"/>
    <n v="11118"/>
    <s v="N/A"/>
    <d v="2022-10-04T00:00:00"/>
    <d v="2022-10-04T00:00:00"/>
    <d v="1899-12-30T00:00:00"/>
    <s v="N/A"/>
    <d v="2022-10-04T00:00:00"/>
    <d v="2022-10-04T00:00:00"/>
    <d v="1899-12-30T00:00:00"/>
    <n v="10983"/>
    <m/>
    <m/>
    <m/>
    <e v="#DIV/0!"/>
    <e v="#VALUE!"/>
    <n v="0"/>
  </r>
  <r>
    <s v="46RBT00303"/>
    <n v="46"/>
    <s v="RBT00303"/>
    <s v="CA101"/>
    <n v="500"/>
    <n v="10594"/>
    <n v="10819"/>
    <n v="10869"/>
    <s v="N/A"/>
    <d v="2022-10-11T00:00:00"/>
    <d v="2022-10-11T00:00:00"/>
    <d v="1899-12-30T00:00:00"/>
    <s v="N/A"/>
    <d v="2022-10-11T00:00:00"/>
    <d v="2022-10-11T00:00:00"/>
    <d v="1899-12-30T00:00:00"/>
    <n v="10852"/>
    <m/>
    <m/>
    <m/>
    <e v="#DIV/0!"/>
    <e v="#VALUE!"/>
    <n v="1"/>
  </r>
  <r>
    <s v="44RBT00304"/>
    <n v="44"/>
    <s v="RBT00304"/>
    <s v="CA102"/>
    <n v="1000"/>
    <n v="10437"/>
    <n v="10662"/>
    <n v="10712"/>
    <s v="N/A"/>
    <d v="2022-10-11T00:00:00"/>
    <d v="2022-10-11T00:00:00"/>
    <d v="1899-12-30T00:00:00"/>
    <s v="N/A"/>
    <d v="2022-10-26T00:00:00"/>
    <d v="2022-10-26T00:00:00"/>
    <d v="1899-12-30T00:00:00"/>
    <n v="10695"/>
    <m/>
    <m/>
    <m/>
    <e v="#DIV/0!"/>
    <e v="#VALUE!"/>
    <n v="1"/>
  </r>
  <r>
    <s v="48RBT00302"/>
    <n v="48"/>
    <s v="RBT00302"/>
    <s v="CA100"/>
    <n v="12000"/>
    <n v="11654"/>
    <n v="11879"/>
    <n v="11929"/>
    <s v="N/A"/>
    <d v="2022-10-14T00:00:00"/>
    <d v="2022-10-14T00:00:00"/>
    <d v="1899-12-30T00:00:00"/>
    <s v="N/A"/>
    <d v="2022-10-14T00:00:00"/>
    <d v="2022-10-14T00:00:00"/>
    <d v="1899-12-30T00:00:00"/>
    <n v="11893"/>
    <m/>
    <m/>
    <m/>
    <e v="#DIV/0!"/>
    <e v="#VALUE!"/>
    <n v="1"/>
  </r>
  <r>
    <s v="47RBT00312"/>
    <n v="47"/>
    <s v="RBT00312"/>
    <s v="CA103"/>
    <n v="250"/>
    <n v="11376"/>
    <n v="11601"/>
    <n v="11651"/>
    <s v="N/A"/>
    <d v="2022-10-21T00:00:00"/>
    <d v="2022-10-21T00:00:00"/>
    <d v="1899-12-30T00:00:00"/>
    <s v="N/A"/>
    <d v="2022-10-21T00:00:00"/>
    <d v="2022-10-21T00:00:00"/>
    <d v="1899-12-30T00:00:00"/>
    <n v="11776"/>
    <m/>
    <m/>
    <m/>
    <e v="#DIV/0!"/>
    <e v="#VALUE!"/>
    <n v="0"/>
  </r>
  <r>
    <s v="45RBT00304"/>
    <n v="45"/>
    <s v="RBT00304"/>
    <s v="CA102"/>
    <n v="250"/>
    <n v="10695"/>
    <n v="10920"/>
    <n v="10970"/>
    <s v="N/A"/>
    <d v="2022-10-26T00:00:00"/>
    <d v="2022-10-26T00:00:00"/>
    <d v="1899-12-30T00:00:00"/>
    <s v="N/A"/>
    <d v="2022-11-09T00:00:00"/>
    <d v="2022-11-09T00:00:00"/>
    <d v="1899-12-30T00:00:00"/>
    <n v="10939"/>
    <m/>
    <m/>
    <m/>
    <e v="#DIV/0!"/>
    <e v="#VALUE!"/>
    <n v="1"/>
  </r>
  <r>
    <s v="48RBT00312"/>
    <n v="48"/>
    <s v="RBT00312"/>
    <s v="CA103"/>
    <n v="12000"/>
    <n v="11776"/>
    <n v="12001"/>
    <n v="12051"/>
    <s v="N/A"/>
    <d v="2022-10-27T00:00:00"/>
    <d v="2022-10-27T00:00:00"/>
    <d v="1899-12-30T00:00:00"/>
    <s v="N/A"/>
    <d v="2022-10-27T00:00:00"/>
    <d v="2022-10-27T00:00:00"/>
    <d v="1899-12-30T00:00:00"/>
    <n v="11821"/>
    <m/>
    <m/>
    <m/>
    <e v="#DIV/0!"/>
    <e v="#VALUE!"/>
    <n v="0"/>
  </r>
  <r>
    <s v="45RBT00315"/>
    <n v="45"/>
    <s v="RBT00315"/>
    <s v="CA104"/>
    <n v="250"/>
    <n v="10983"/>
    <n v="11208"/>
    <n v="11258"/>
    <s v="N/A"/>
    <d v="2022-10-27T00:00:00"/>
    <d v="2022-10-27T00:00:00"/>
    <d v="1899-12-30T00:00:00"/>
    <s v="N/A"/>
    <d v="2022-10-27T00:00:00"/>
    <d v="2022-10-27T00:00:00"/>
    <d v="1899-12-30T00:00:00"/>
    <n v="11352"/>
    <m/>
    <m/>
    <m/>
    <e v="#DIV/0!"/>
    <e v="#VALUE!"/>
    <n v="0"/>
  </r>
  <r>
    <s v="49RBT00302"/>
    <n v="49"/>
    <s v="RBT00302"/>
    <s v="CA100"/>
    <n v="250"/>
    <n v="11893"/>
    <n v="12118"/>
    <n v="12168"/>
    <s v="N/A"/>
    <d v="2022-11-03T00:00:00"/>
    <d v="2022-11-03T00:00:00"/>
    <d v="1899-12-30T00:00:00"/>
    <s v="N/A"/>
    <d v="2022-11-03T00:00:00"/>
    <d v="2022-11-03T00:00:00"/>
    <d v="1899-12-30T00:00:00"/>
    <n v="12063"/>
    <m/>
    <m/>
    <m/>
    <e v="#DIV/0!"/>
    <e v="#VALUE!"/>
    <n v="0"/>
  </r>
  <r>
    <s v="46RBT00315"/>
    <n v="46"/>
    <s v="RBT00315"/>
    <s v="CA104"/>
    <n v="500"/>
    <n v="11352"/>
    <n v="11577"/>
    <n v="11627"/>
    <s v="N/A"/>
    <d v="2022-11-04T00:00:00"/>
    <d v="2022-11-04T00:00:00"/>
    <d v="1899-12-30T00:00:00"/>
    <s v="N/A"/>
    <d v="2022-11-04T00:00:00"/>
    <d v="2022-11-04T00:00:00"/>
    <d v="1899-12-30T00:00:00"/>
    <n v="11497"/>
    <m/>
    <m/>
    <m/>
    <e v="#DIV/0!"/>
    <e v="#VALUE!"/>
    <n v="0"/>
  </r>
  <r>
    <s v="46RBT00304"/>
    <n v="46"/>
    <s v="RBT00304"/>
    <s v="CA102"/>
    <n v="500"/>
    <n v="10939"/>
    <n v="11164"/>
    <n v="11214"/>
    <s v="N/A"/>
    <d v="2022-11-09T00:00:00"/>
    <d v="2022-11-09T00:00:00"/>
    <d v="1899-12-30T00:00:00"/>
    <s v="N/A"/>
    <d v="2022-11-24T00:00:00"/>
    <d v="2022-11-24T00:00:00"/>
    <d v="1899-12-30T00:00:00"/>
    <n v="11123"/>
    <m/>
    <m/>
    <m/>
    <e v="#DIV/0!"/>
    <e v="#VALUE!"/>
    <n v="0"/>
  </r>
  <r>
    <s v="47RBT00303"/>
    <n v="47"/>
    <s v="RBT00303"/>
    <s v="CA101"/>
    <n v="250"/>
    <n v="10852"/>
    <n v="11077"/>
    <n v="11127"/>
    <s v="N/A"/>
    <d v="2022-11-12T00:00:00"/>
    <d v="2022-11-12T00:00:00"/>
    <d v="1899-12-30T00:00:00"/>
    <s v="N/A"/>
    <d v="2022-11-12T00:00:00"/>
    <d v="2022-11-12T00:00:00"/>
    <d v="1899-12-30T00:00:00"/>
    <n v="11410"/>
    <m/>
    <m/>
    <m/>
    <e v="#DIV/0!"/>
    <e v="#VALUE!"/>
    <n v="0"/>
  </r>
  <r>
    <s v="48RBT00303"/>
    <n v="48"/>
    <s v="RBT00303"/>
    <s v="CA101"/>
    <n v="12000"/>
    <n v="11410"/>
    <n v="11635"/>
    <n v="11685"/>
    <s v="N/A"/>
    <d v="2022-11-15T00:00:00"/>
    <d v="2022-11-15T00:00:00"/>
    <d v="1899-12-30T00:00:00"/>
    <s v="N/A"/>
    <d v="2022-11-15T00:00:00"/>
    <d v="2022-11-15T00:00:00"/>
    <d v="1899-12-30T00:00:00"/>
    <n v="11437"/>
    <m/>
    <m/>
    <m/>
    <e v="#DIV/0!"/>
    <e v="#VALUE!"/>
    <n v="0"/>
  </r>
  <r>
    <s v="47RBT00315"/>
    <n v="47"/>
    <s v="RBT00315"/>
    <s v="CA104"/>
    <n v="250"/>
    <n v="11497"/>
    <n v="11722"/>
    <n v="11772"/>
    <s v="N/A"/>
    <d v="2022-11-21T00:00:00"/>
    <d v="2022-11-21T00:00:00"/>
    <d v="1899-12-30T00:00:00"/>
    <s v="N/A"/>
    <d v="2022-11-21T00:00:00"/>
    <d v="2022-11-21T00:00:00"/>
    <d v="1899-12-30T00:00:00"/>
    <n v="11780"/>
    <m/>
    <m/>
    <m/>
    <e v="#DIV/0!"/>
    <e v="#VALUE!"/>
    <n v="0"/>
  </r>
  <r>
    <s v="47RBT00304"/>
    <n v="47"/>
    <s v="RBT00304"/>
    <s v="CA102"/>
    <n v="250"/>
    <n v="11123"/>
    <n v="11348"/>
    <n v="11398"/>
    <s v="N/A"/>
    <d v="2022-11-24T00:00:00"/>
    <d v="2022-11-24T00:00:00"/>
    <d v="1899-12-30T00:00:00"/>
    <s v="N/A"/>
    <d v="2022-12-13T00:00:00"/>
    <d v="2022-12-13T00:00:00"/>
    <d v="1899-12-30T00:00:00"/>
    <n v="11339"/>
    <m/>
    <m/>
    <m/>
    <e v="#DIV/0!"/>
    <e v="#VALUE!"/>
    <n v="0"/>
  </r>
  <r>
    <s v="49RBT00303"/>
    <n v="49"/>
    <s v="RBT00303"/>
    <s v="CA101"/>
    <n v="250"/>
    <n v="11437"/>
    <n v="11662"/>
    <n v="11712"/>
    <s v="N/A"/>
    <d v="2022-11-27T00:00:00"/>
    <d v="2022-11-27T00:00:00"/>
    <d v="1899-12-30T00:00:00"/>
    <s v="N/A"/>
    <d v="2022-11-27T00:00:00"/>
    <d v="2022-11-27T00:00:00"/>
    <d v="1899-12-30T00:00:00"/>
    <n v="11640"/>
    <m/>
    <m/>
    <m/>
    <e v="#DIV/0!"/>
    <e v="#VALUE!"/>
    <n v="0"/>
  </r>
  <r>
    <s v="50RBT00303"/>
    <n v="50"/>
    <s v="RBT00303"/>
    <s v="CA101"/>
    <n v="500"/>
    <n v="11640"/>
    <n v="11865"/>
    <n v="11915"/>
    <s v="N/A"/>
    <d v="2022-12-12T00:00:00"/>
    <d v="2022-12-12T00:00:00"/>
    <d v="1899-12-30T00:00:00"/>
    <s v="N/A"/>
    <d v="2022-12-12T00:00:00"/>
    <d v="2022-12-12T00:00:00"/>
    <d v="1899-12-30T00:00:00"/>
    <n v="11861"/>
    <m/>
    <m/>
    <m/>
    <e v="#DIV/0!"/>
    <e v="#VALUE!"/>
    <n v="0"/>
  </r>
  <r>
    <s v="48RBT00315"/>
    <n v="48"/>
    <s v="RBT00315"/>
    <s v="CA104"/>
    <n v="12000"/>
    <n v="11780"/>
    <n v="12005"/>
    <n v="12055"/>
    <s v="N/A"/>
    <d v="2022-12-12T00:00:00"/>
    <d v="2022-12-12T00:00:00"/>
    <d v="1899-12-30T00:00:00"/>
    <s v="N/A"/>
    <d v="2022-12-12T00:00:00"/>
    <d v="2022-12-12T00:00:00"/>
    <d v="1899-12-30T00:00:00"/>
    <n v="12087"/>
    <m/>
    <m/>
    <m/>
    <e v="#DIV/0!"/>
    <e v="#VALUE!"/>
    <n v="0"/>
  </r>
  <r>
    <s v="48RBT00304"/>
    <n v="48"/>
    <s v="RBT00304"/>
    <s v="CA102"/>
    <n v="12000"/>
    <n v="11339"/>
    <n v="11564"/>
    <n v="11614"/>
    <s v="N/A"/>
    <d v="2022-12-13T00:00:00"/>
    <d v="2022-12-13T00:00:00"/>
    <d v="1899-12-30T00:00:00"/>
    <s v="N/A"/>
    <d v="2022-12-26T00:00:00"/>
    <d v="2022-12-26T00:00:00"/>
    <d v="1899-12-30T00:00:00"/>
    <n v="11591"/>
    <m/>
    <m/>
    <m/>
    <e v="#DIV/0!"/>
    <e v="#VALUE!"/>
    <n v="1"/>
  </r>
  <r>
    <s v="49RBT00312"/>
    <n v="49"/>
    <s v="RBT00312"/>
    <s v="CA103"/>
    <n v="250"/>
    <n v="11821"/>
    <n v="12046"/>
    <n v="12096"/>
    <s v="N/A"/>
    <d v="2022-12-20T00:00:00"/>
    <d v="2022-12-20T00:00:00"/>
    <d v="1899-12-30T00:00:00"/>
    <s v="N/A"/>
    <d v="2022-12-20T00:00:00"/>
    <d v="2022-12-20T00:00:00"/>
    <d v="1899-12-30T00:00:00"/>
    <n v="12422"/>
    <m/>
    <m/>
    <m/>
    <e v="#DIV/0!"/>
    <e v="#VALUE!"/>
    <n v="0"/>
  </r>
  <r>
    <s v="51RBT00303"/>
    <n v="51"/>
    <s v="RBT00303"/>
    <s v="CA101"/>
    <n v="250"/>
    <n v="11861"/>
    <n v="12086"/>
    <n v="12136"/>
    <s v="N/A"/>
    <d v="2022-12-26T00:00:00"/>
    <d v="2022-12-26T00:00:00"/>
    <d v="1899-12-30T00:00:00"/>
    <s v="N/A"/>
    <d v="2022-12-26T00:00:00"/>
    <d v="2022-12-26T00:00:00"/>
    <d v="1899-12-30T00:00:00"/>
    <n v="12071"/>
    <m/>
    <m/>
    <m/>
    <e v="#DIV/0!"/>
    <e v="#VALUE!"/>
    <n v="0"/>
  </r>
  <r>
    <s v="49RBT00304"/>
    <n v="49"/>
    <s v="RBT00304"/>
    <s v="CA102"/>
    <n v="250"/>
    <n v="11591"/>
    <n v="11816"/>
    <n v="11866"/>
    <s v="N/A"/>
    <d v="2022-12-26T00:00:00"/>
    <d v="2022-12-26T00:00:00"/>
    <d v="1899-12-30T00:00:00"/>
    <s v="N/A"/>
    <d v="2023-01-13T00:00:00"/>
    <d v="2023-01-13T00:00:00"/>
    <d v="1899-12-30T00:00:00"/>
    <n v="11738"/>
    <m/>
    <m/>
    <m/>
    <e v="#DIV/0!"/>
    <e v="#VALUE!"/>
    <n v="0"/>
  </r>
  <r>
    <s v="50RBT00312"/>
    <n v="50"/>
    <s v="RBT00312"/>
    <s v="CA103"/>
    <n v="500"/>
    <n v="12422"/>
    <n v="12647"/>
    <n v="12697"/>
    <s v="N/A"/>
    <d v="2022-12-27T00:00:00"/>
    <d v="2022-12-27T00:00:00"/>
    <d v="1899-12-30T00:00:00"/>
    <s v="N/A"/>
    <d v="2022-12-27T00:00:00"/>
    <d v="2022-12-27T00:00:00"/>
    <d v="1899-12-30T00:00:00"/>
    <n v="12520"/>
    <m/>
    <m/>
    <m/>
    <e v="#DIV/0!"/>
    <e v="#VALUE!"/>
    <n v="0"/>
  </r>
  <r>
    <s v="49RBT00315"/>
    <n v="49"/>
    <s v="RBT00315"/>
    <s v="CA104"/>
    <n v="250"/>
    <n v="12087"/>
    <n v="12312"/>
    <n v="12362"/>
    <s v="N/A"/>
    <d v="2023-01-01T00:00:00"/>
    <d v="2023-01-01T00:00:00"/>
    <d v="1899-12-30T00:00:00"/>
    <s v="N/A"/>
    <d v="2023-01-01T00:00:00"/>
    <d v="2023-01-01T00:00:00"/>
    <d v="1899-12-30T00:00:00"/>
    <n v="12365"/>
    <m/>
    <m/>
    <m/>
    <e v="#DIV/0!"/>
    <e v="#VALUE!"/>
    <n v="0"/>
  </r>
  <r>
    <s v="50RBT00315"/>
    <n v="50"/>
    <s v="RBT00315"/>
    <s v="CA104"/>
    <n v="500"/>
    <n v="12365"/>
    <n v="12590"/>
    <n v="12640"/>
    <s v="N/A"/>
    <d v="2023-01-02T00:00:00"/>
    <d v="2023-01-02T00:00:00"/>
    <d v="1899-12-30T00:00:00"/>
    <s v="N/A"/>
    <d v="2023-01-02T00:00:00"/>
    <d v="2023-01-02T00:00:00"/>
    <d v="1899-12-30T00:00:00"/>
    <n v="12367"/>
    <m/>
    <m/>
    <m/>
    <e v="#DIV/0!"/>
    <e v="#VALUE!"/>
    <n v="0"/>
  </r>
  <r>
    <s v="51RBT00312"/>
    <n v="51"/>
    <s v="RBT00312"/>
    <s v="CA103"/>
    <n v="250"/>
    <n v="12520"/>
    <n v="12745"/>
    <n v="12795"/>
    <s v="N/A"/>
    <d v="2023-01-11T00:00:00"/>
    <d v="2023-01-11T00:00:00"/>
    <d v="1899-12-30T00:00:00"/>
    <s v="N/A"/>
    <d v="2023-01-11T00:00:00"/>
    <d v="2023-01-11T00:00:00"/>
    <d v="1899-12-30T00:00:00"/>
    <n v="12656"/>
    <m/>
    <m/>
    <m/>
    <e v="#DIV/0!"/>
    <e v="#VALUE!"/>
    <n v="0"/>
  </r>
  <r>
    <s v="52RBT00303"/>
    <n v="52"/>
    <s v="RBT00303"/>
    <s v="CA101"/>
    <n v="1000"/>
    <n v="12071"/>
    <n v="12296"/>
    <n v="12346"/>
    <s v="N/A"/>
    <d v="2023-01-12T00:00:00"/>
    <d v="2023-01-12T00:00:00"/>
    <d v="1899-12-30T00:00:00"/>
    <s v="N/A"/>
    <d v="2023-01-12T00:00:00"/>
    <d v="2023-01-12T00:00:00"/>
    <d v="1899-12-30T00:00:00"/>
    <n v="12307"/>
    <m/>
    <m/>
    <m/>
    <e v="#DIV/0!"/>
    <e v="#VALUE!"/>
    <n v="1"/>
  </r>
  <r>
    <s v="50RBT00304"/>
    <n v="50"/>
    <s v="RBT00304"/>
    <s v="CA102"/>
    <n v="500"/>
    <n v="11738"/>
    <n v="11963"/>
    <n v="12013"/>
    <s v="N/A"/>
    <d v="2023-01-13T00:00:00"/>
    <d v="2023-01-13T00:00:00"/>
    <d v="1899-12-30T00:00:00"/>
    <s v="N/A"/>
    <d v="2023-01-28T00:00:00"/>
    <d v="2023-01-28T00:00:00"/>
    <d v="1899-12-30T00:00:00"/>
    <n v="12021"/>
    <m/>
    <m/>
    <m/>
    <e v="#DIV/0!"/>
    <e v="#VALUE!"/>
    <n v="0"/>
  </r>
  <r>
    <s v="53RBT00303"/>
    <n v="53"/>
    <s v="RBT00303"/>
    <s v="CA101"/>
    <n v="250"/>
    <n v="12307"/>
    <n v="12532"/>
    <n v="12582"/>
    <s v="N/A"/>
    <d v="2023-01-26T00:00:00"/>
    <d v="2023-01-26T00:00:00"/>
    <d v="1899-12-30T00:00:00"/>
    <s v="N/A"/>
    <d v="2023-01-26T00:00:00"/>
    <d v="2023-01-26T00:00:00"/>
    <d v="1899-12-30T00:00:00"/>
    <n v="12384"/>
    <m/>
    <m/>
    <m/>
    <e v="#DIV/0!"/>
    <e v="#VALUE!"/>
    <n v="0"/>
  </r>
  <r>
    <s v="51RBT00304"/>
    <n v="51"/>
    <s v="RBT00304"/>
    <s v="CA102"/>
    <n v="250"/>
    <n v="12021"/>
    <n v="12246"/>
    <n v="12296"/>
    <s v="N/A"/>
    <d v="2023-01-28T00:00:00"/>
    <d v="2023-01-28T00:00:00"/>
    <d v="1899-12-30T00:00:00"/>
    <s v="N/A"/>
    <d v="2023-02-16T00:00:00"/>
    <d v="2023-02-16T00:00:00"/>
    <d v="1899-12-30T00:00:00"/>
    <n v="12204"/>
    <m/>
    <m/>
    <m/>
    <e v="#DIV/0!"/>
    <e v="#VALUE!"/>
    <n v="0"/>
  </r>
  <r>
    <s v="51RBT00315"/>
    <n v="51"/>
    <s v="RBT00315"/>
    <s v="CA104"/>
    <n v="250"/>
    <n v="12367"/>
    <n v="12592"/>
    <n v="12642"/>
    <s v="N/A"/>
    <d v="2023-01-29T00:00:00"/>
    <d v="2023-01-29T00:00:00"/>
    <d v="1899-12-30T00:00:00"/>
    <s v="N/A"/>
    <d v="2023-01-29T00:00:00"/>
    <d v="2023-01-29T00:00:00"/>
    <d v="1899-12-30T00:00:00"/>
    <n v="12757"/>
    <m/>
    <m/>
    <m/>
    <e v="#DIV/0!"/>
    <e v="#VALUE!"/>
    <n v="0"/>
  </r>
  <r>
    <s v="50RBT00302"/>
    <n v="50"/>
    <s v="RBT00302"/>
    <s v="CA100"/>
    <n v="500"/>
    <n v="12063"/>
    <n v="12288"/>
    <n v="12338"/>
    <s v="N/A"/>
    <d v="2023-02-09T00:00:00"/>
    <d v="2023-02-09T00:00:00"/>
    <d v="1899-12-30T00:00:00"/>
    <s v="N/A"/>
    <d v="2023-02-09T00:00:00"/>
    <d v="2023-02-09T00:00:00"/>
    <d v="1899-12-30T00:00:00"/>
    <n v="12646"/>
    <m/>
    <m/>
    <m/>
    <e v="#DIV/0!"/>
    <e v="#VALUE!"/>
    <n v="0"/>
  </r>
  <r>
    <s v="52RBT00312"/>
    <n v="52"/>
    <s v="RBT00312"/>
    <s v="CA103"/>
    <n v="1000"/>
    <n v="12656"/>
    <n v="12881"/>
    <n v="12931"/>
    <s v="N/A"/>
    <d v="2023-02-09T00:00:00"/>
    <d v="2023-02-09T00:00:00"/>
    <d v="1899-12-30T00:00:00"/>
    <s v="N/A"/>
    <d v="2023-02-09T00:00:00"/>
    <d v="2023-02-09T00:00:00"/>
    <d v="1899-12-30T00:00:00"/>
    <n v="13089"/>
    <m/>
    <m/>
    <m/>
    <e v="#DIV/0!"/>
    <e v="#VALUE!"/>
    <n v="0"/>
  </r>
  <r>
    <s v="53RBT00312"/>
    <n v="53"/>
    <s v="RBT00312"/>
    <s v="CA103"/>
    <n v="250"/>
    <n v="13089"/>
    <n v="13314"/>
    <n v="13364"/>
    <s v="N/A"/>
    <d v="2023-02-11T00:00:00"/>
    <d v="2023-02-11T00:00:00"/>
    <d v="1899-12-30T00:00:00"/>
    <s v="N/A"/>
    <d v="2023-02-11T00:00:00"/>
    <d v="2023-02-11T00:00:00"/>
    <d v="1899-12-30T00:00:00"/>
    <n v="13120"/>
    <m/>
    <m/>
    <m/>
    <e v="#DIV/0!"/>
    <e v="#VALUE!"/>
    <n v="0"/>
  </r>
  <r>
    <s v="52RBT00315"/>
    <n v="52"/>
    <s v="RBT00315"/>
    <s v="CA104"/>
    <n v="1000"/>
    <n v="12757"/>
    <n v="12982"/>
    <n v="13032"/>
    <s v="N/A"/>
    <d v="2023-02-15T00:00:00"/>
    <d v="2023-02-15T00:00:00"/>
    <d v="1899-12-30T00:00:00"/>
    <s v="N/A"/>
    <d v="2023-02-15T00:00:00"/>
    <d v="2023-02-15T00:00:00"/>
    <d v="1899-12-30T00:00:00"/>
    <n v="13048"/>
    <m/>
    <m/>
    <m/>
    <e v="#DIV/0!"/>
    <e v="#VALUE!"/>
    <n v="0"/>
  </r>
  <r>
    <s v="52RBT00304"/>
    <n v="52"/>
    <s v="RBT00304"/>
    <s v="CA102"/>
    <n v="1000"/>
    <n v="12204"/>
    <n v="12429"/>
    <n v="12479"/>
    <s v="N/A"/>
    <d v="2023-02-16T00:00:00"/>
    <d v="2023-02-16T00:00:00"/>
    <d v="1899-12-30T00:00:00"/>
    <s v="N/A"/>
    <d v="2023-03-04T00:00:00"/>
    <d v="2023-03-04T00:00:00"/>
    <d v="1899-12-30T00:00:00"/>
    <n v="12464"/>
    <m/>
    <m/>
    <m/>
    <e v="#DIV/0!"/>
    <e v="#VALUE!"/>
    <n v="1"/>
  </r>
  <r>
    <s v="51RBT00302"/>
    <n v="51"/>
    <s v="RBT00302"/>
    <s v="CA100"/>
    <n v="250"/>
    <n v="12646"/>
    <n v="12871"/>
    <n v="12921"/>
    <s v="N/A"/>
    <d v="2023-02-23T00:00:00"/>
    <d v="2023-02-23T00:00:00"/>
    <d v="1899-12-30T00:00:00"/>
    <s v="N/A"/>
    <d v="2023-02-23T00:00:00"/>
    <d v="2023-02-23T00:00:00"/>
    <d v="1899-12-30T00:00:00"/>
    <n v="12849"/>
    <m/>
    <m/>
    <m/>
    <e v="#DIV/0!"/>
    <e v="#VALUE!"/>
    <n v="0"/>
  </r>
  <r>
    <s v="53RBT00315"/>
    <n v="53"/>
    <s v="RBT00315"/>
    <s v="CA104"/>
    <n v="250"/>
    <n v="13048"/>
    <n v="13273"/>
    <n v="13323"/>
    <s v="N/A"/>
    <d v="2023-02-28T00:00:00"/>
    <d v="2023-02-28T00:00:00"/>
    <d v="1899-12-30T00:00:00"/>
    <s v="N/A"/>
    <d v="2023-02-28T00:00:00"/>
    <d v="2023-02-28T00:00:00"/>
    <d v="1899-12-30T00:00:00"/>
    <n v="13217"/>
    <m/>
    <m/>
    <m/>
    <e v="#DIV/0!"/>
    <e v="#VALUE!"/>
    <n v="0"/>
  </r>
  <r>
    <s v="54RBT00312"/>
    <n v="54"/>
    <s v="RBT00312"/>
    <s v="CA103"/>
    <n v="500"/>
    <n v="13120"/>
    <n v="13345"/>
    <n v="13395"/>
    <s v="N/A"/>
    <d v="2023-03-02T00:00:00"/>
    <d v="2023-03-02T00:00:00"/>
    <d v="1899-12-30T00:00:00"/>
    <s v="N/A"/>
    <d v="2023-03-02T00:00:00"/>
    <d v="2023-03-02T00:00:00"/>
    <d v="1899-12-30T00:00:00"/>
    <n v="13369"/>
    <m/>
    <m/>
    <m/>
    <e v="#DIV/0!"/>
    <e v="#VALUE!"/>
    <n v="1"/>
  </r>
  <r>
    <s v="53RBT00304"/>
    <n v="53"/>
    <s v="RBT00304"/>
    <s v="CA102"/>
    <n v="250"/>
    <n v="12464"/>
    <n v="12689"/>
    <n v="12739"/>
    <s v="N/A"/>
    <d v="2023-03-04T00:00:00"/>
    <d v="2023-03-04T00:00:00"/>
    <d v="1899-12-30T00:00:00"/>
    <s v="N/A"/>
    <d v="2023-03-26T00:00:00"/>
    <d v="2023-03-26T00:00:00"/>
    <d v="1899-12-30T00:00:00"/>
    <n v="12677"/>
    <m/>
    <m/>
    <m/>
    <e v="#DIV/0!"/>
    <e v="#VALUE!"/>
    <n v="0"/>
  </r>
  <r>
    <s v="52RBT00302"/>
    <n v="52"/>
    <s v="RBT00302"/>
    <s v="CA100"/>
    <n v="1000"/>
    <n v="12849"/>
    <n v="13074"/>
    <n v="13124"/>
    <s v="N/A"/>
    <d v="2023-03-07T00:00:00"/>
    <d v="2023-03-07T00:00:00"/>
    <d v="1899-12-30T00:00:00"/>
    <s v="N/A"/>
    <d v="2023-03-07T00:00:00"/>
    <d v="2023-03-07T00:00:00"/>
    <d v="1899-12-30T00:00:00"/>
    <n v="13014"/>
    <m/>
    <m/>
    <m/>
    <e v="#DIV/0!"/>
    <e v="#VALUE!"/>
    <n v="0"/>
  </r>
  <r>
    <s v="54RBT00303"/>
    <n v="54"/>
    <s v="RBT00303"/>
    <s v="CA101"/>
    <n v="500"/>
    <n v="12384"/>
    <n v="12609"/>
    <n v="12659"/>
    <s v="N/A"/>
    <d v="2023-03-11T00:00:00"/>
    <d v="2023-03-11T00:00:00"/>
    <d v="1899-12-30T00:00:00"/>
    <s v="N/A"/>
    <d v="2023-03-11T00:00:00"/>
    <d v="2023-03-11T00:00:00"/>
    <d v="1899-12-30T00:00:00"/>
    <n v="12723"/>
    <m/>
    <m/>
    <m/>
    <e v="#DIV/0!"/>
    <e v="#VALUE!"/>
    <n v="0"/>
  </r>
  <r>
    <s v="54RBT00315"/>
    <n v="54"/>
    <s v="RBT00315"/>
    <s v="CA104"/>
    <n v="500"/>
    <n v="13217"/>
    <n v="13442"/>
    <n v="13492"/>
    <s v="N/A"/>
    <d v="2023-03-18T00:00:00"/>
    <d v="2023-03-18T00:00:00"/>
    <d v="1899-12-30T00:00:00"/>
    <s v="N/A"/>
    <d v="2023-03-18T00:00:00"/>
    <d v="2023-03-18T00:00:00"/>
    <d v="1899-12-30T00:00:00"/>
    <n v="13334"/>
    <m/>
    <m/>
    <m/>
    <e v="#DIV/0!"/>
    <e v="#VALUE!"/>
    <n v="0"/>
  </r>
  <r>
    <s v="55RBT00312"/>
    <n v="55"/>
    <s v="RBT00312"/>
    <s v="CA103"/>
    <n v="250"/>
    <n v="13369"/>
    <n v="13594"/>
    <n v="13644"/>
    <s v="N/A"/>
    <d v="2023-03-19T00:00:00"/>
    <d v="2023-03-19T00:00:00"/>
    <d v="1899-12-30T00:00:00"/>
    <s v="N/A"/>
    <d v="2023-03-19T00:00:00"/>
    <d v="2023-03-19T00:00:00"/>
    <d v="1899-12-30T00:00:00"/>
    <n v="13575"/>
    <m/>
    <m/>
    <m/>
    <e v="#DIV/0!"/>
    <e v="#VALUE!"/>
    <n v="0"/>
  </r>
  <r>
    <s v="53RBT00302"/>
    <n v="53"/>
    <s v="RBT00302"/>
    <s v="CA100"/>
    <n v="250"/>
    <n v="13014"/>
    <n v="13239"/>
    <n v="13289"/>
    <s v="N/A"/>
    <d v="2023-03-22T00:00:00"/>
    <d v="2023-03-22T00:00:00"/>
    <d v="1899-12-30T00:00:00"/>
    <s v="N/A"/>
    <d v="2023-03-22T00:00:00"/>
    <d v="2023-03-22T00:00:00"/>
    <d v="1899-12-30T00:00:00"/>
    <n v="13262"/>
    <m/>
    <m/>
    <m/>
    <e v="#DIV/0!"/>
    <e v="#VALUE!"/>
    <n v="1"/>
  </r>
  <r>
    <s v="55RBT00303"/>
    <n v="55"/>
    <s v="RBT00303"/>
    <s v="CA101"/>
    <n v="250"/>
    <n v="12723"/>
    <n v="12948"/>
    <n v="12998"/>
    <s v="N/A"/>
    <d v="2023-03-25T00:00:00"/>
    <d v="2023-03-25T00:00:00"/>
    <d v="1899-12-30T00:00:00"/>
    <s v="N/A"/>
    <d v="2023-03-25T00:00:00"/>
    <d v="2023-03-25T00:00:00"/>
    <d v="1899-12-30T00:00:00"/>
    <n v="12890"/>
    <m/>
    <m/>
    <m/>
    <e v="#DIV/0!"/>
    <e v="#VALUE!"/>
    <n v="0"/>
  </r>
  <r>
    <s v="54RBT00304"/>
    <n v="54"/>
    <s v="RBT00304"/>
    <s v="CA102"/>
    <n v="500"/>
    <n v="12677"/>
    <n v="12902"/>
    <n v="12952"/>
    <s v="N/A"/>
    <d v="2023-03-26T00:00:00"/>
    <d v="2023-03-26T00:00:00"/>
    <d v="1899-12-30T00:00:00"/>
    <s v="N/A"/>
    <d v="2023-04-13T00:00:00"/>
    <d v="2023-04-13T00:00:00"/>
    <d v="1899-12-30T00:00:00"/>
    <n v="12969"/>
    <m/>
    <m/>
    <m/>
    <e v="#DIV/0!"/>
    <e v="#VALUE!"/>
    <n v="0"/>
  </r>
  <r>
    <s v="54RBT00302"/>
    <n v="54"/>
    <s v="RBT00302"/>
    <s v="CA100"/>
    <n v="500"/>
    <n v="13262"/>
    <n v="13487"/>
    <n v="13537"/>
    <s v="N/A"/>
    <d v="2023-03-31T00:00:00"/>
    <d v="2023-03-31T00:00:00"/>
    <d v="1899-12-30T00:00:00"/>
    <s v="N/A"/>
    <d v="2023-03-31T00:00:00"/>
    <d v="2023-03-31T00:00:00"/>
    <d v="1899-12-30T00:00:00"/>
    <n v="13386"/>
    <m/>
    <m/>
    <m/>
    <e v="#DIV/0!"/>
    <e v="#VALUE!"/>
    <n v="0"/>
  </r>
  <r>
    <s v="55RBT00304"/>
    <n v="55"/>
    <s v="RBT00304"/>
    <s v="CA102"/>
    <n v="250"/>
    <n v="12969"/>
    <n v="13194"/>
    <n v="13244"/>
    <s v="N/A"/>
    <d v="2023-04-13T00:00:00"/>
    <d v="2023-04-13T00:00:00"/>
    <d v="1899-12-30T00:00:00"/>
    <s v="N/A"/>
    <d v="2023-05-13T00:00:00"/>
    <d v="2023-05-13T00:00:00"/>
    <d v="1899-12-30T00:00:00"/>
    <n v="13198"/>
    <m/>
    <m/>
    <m/>
    <e v="#DIV/0!"/>
    <e v="#VALUE!"/>
    <n v="1"/>
  </r>
  <r>
    <s v="56RBT00303"/>
    <n v="56"/>
    <s v="RBT00303"/>
    <s v="CA101"/>
    <n v="2000"/>
    <n v="12890"/>
    <n v="13115"/>
    <n v="13165"/>
    <s v="N/A"/>
    <d v="2023-04-14T00:00:00"/>
    <d v="2023-04-14T00:00:00"/>
    <d v="1899-12-30T00:00:00"/>
    <s v="N/A"/>
    <d v="2023-04-14T00:00:00"/>
    <d v="2023-04-14T00:00:00"/>
    <d v="1899-12-30T00:00:00"/>
    <n v="13196"/>
    <m/>
    <m/>
    <m/>
    <e v="#DIV/0!"/>
    <e v="#VALUE!"/>
    <n v="0"/>
  </r>
  <r>
    <s v="56RBT00312"/>
    <n v="56"/>
    <s v="RBT00312"/>
    <s v="CA103"/>
    <n v="2000"/>
    <n v="13575"/>
    <n v="13800"/>
    <n v="13850"/>
    <s v="N/A"/>
    <d v="2023-04-14T00:00:00"/>
    <d v="2023-04-14T00:00:00"/>
    <d v="1899-12-30T00:00:00"/>
    <s v="N/A"/>
    <d v="2023-04-14T00:00:00"/>
    <d v="2023-04-14T00:00:00"/>
    <d v="1899-12-30T00:00:00"/>
    <n v="13758"/>
    <m/>
    <m/>
    <m/>
    <e v="#DIV/0!"/>
    <e v="#VALUE!"/>
    <n v="0"/>
  </r>
  <r>
    <s v="55RBT00302"/>
    <n v="55"/>
    <s v="RBT00302"/>
    <s v="CA100"/>
    <n v="250"/>
    <n v="13386"/>
    <n v="13611"/>
    <n v="13661"/>
    <s v="N/A"/>
    <d v="2023-04-18T00:00:00"/>
    <d v="2023-04-18T00:00:00"/>
    <d v="1899-12-30T00:00:00"/>
    <s v="N/A"/>
    <d v="2023-04-18T00:00:00"/>
    <d v="2023-04-18T00:00:00"/>
    <d v="1899-12-30T00:00:00"/>
    <n v="13633"/>
    <m/>
    <m/>
    <m/>
    <e v="#DIV/0!"/>
    <e v="#VALUE!"/>
    <n v="1"/>
  </r>
  <r>
    <s v="55RBT00315"/>
    <n v="55"/>
    <s v="RBT00315"/>
    <s v="CA104"/>
    <n v="250"/>
    <n v="13334"/>
    <n v="13559"/>
    <n v="13609"/>
    <s v="N/A"/>
    <d v="2023-04-18T00:00:00"/>
    <d v="2023-04-18T00:00:00"/>
    <d v="1899-12-30T00:00:00"/>
    <s v="N/A"/>
    <d v="2023-04-18T00:00:00"/>
    <d v="2023-04-18T00:00:00"/>
    <d v="1899-12-30T00:00:00"/>
    <n v="13757"/>
    <m/>
    <m/>
    <m/>
    <e v="#DIV/0!"/>
    <e v="#VALUE!"/>
    <n v="0"/>
  </r>
  <r>
    <s v="57RBT00303"/>
    <n v="57"/>
    <s v="RBT00303"/>
    <s v="CA101"/>
    <n v="250"/>
    <n v="13196"/>
    <n v="13421"/>
    <n v="13471"/>
    <s v="N/A"/>
    <d v="2023-04-25T00:00:00"/>
    <d v="2023-04-25T00:00:00"/>
    <d v="1899-12-30T00:00:00"/>
    <s v="N/A"/>
    <d v="2023-04-25T00:00:00"/>
    <d v="2023-04-25T00:00:00"/>
    <d v="1899-12-30T00:00:00"/>
    <n v="13350"/>
    <m/>
    <m/>
    <m/>
    <e v="#DIV/0!"/>
    <e v="#VALUE!"/>
    <n v="0"/>
  </r>
  <r>
    <s v="56RBT00302"/>
    <n v="56"/>
    <s v="RBT00302"/>
    <s v="CA100"/>
    <n v="2000"/>
    <n v="13633"/>
    <n v="13858"/>
    <n v="13908"/>
    <s v="N/A"/>
    <d v="2023-04-26T00:00:00"/>
    <d v="2023-04-26T00:00:00"/>
    <d v="1899-12-30T00:00:00"/>
    <s v="N/A"/>
    <d v="2023-04-26T00:00:00"/>
    <d v="2023-04-26T00:00:00"/>
    <d v="1899-12-30T00:00:00"/>
    <n v="13752"/>
    <m/>
    <m/>
    <m/>
    <e v="#DIV/0!"/>
    <e v="#VALUE!"/>
    <n v="0"/>
  </r>
  <r>
    <s v="56RBT00315"/>
    <n v="56"/>
    <s v="RBT00315"/>
    <s v="CA104"/>
    <n v="2000"/>
    <n v="13757"/>
    <n v="13982"/>
    <n v="14032"/>
    <s v="N/A"/>
    <d v="2023-05-02T00:00:00"/>
    <d v="2023-05-02T00:00:00"/>
    <d v="1899-12-30T00:00:00"/>
    <s v="N/A"/>
    <d v="2023-05-02T00:00:00"/>
    <d v="2023-05-02T00:00:00"/>
    <d v="1899-12-30T00:00:00"/>
    <n v="13925"/>
    <m/>
    <m/>
    <m/>
    <m/>
    <e v="#VALUE!"/>
    <n v="0"/>
  </r>
  <r>
    <s v="57RBT00312"/>
    <n v="57"/>
    <s v="RBT00312"/>
    <s v="CA103"/>
    <n v="250"/>
    <n v="13758"/>
    <n v="13983"/>
    <n v="14033"/>
    <s v="N/A"/>
    <d v="2023-05-11T00:00:00"/>
    <d v="2023-05-11T00:00:00"/>
    <d v="1899-12-30T00:00:00"/>
    <s v="N/A"/>
    <d v="2023-05-11T00:00:00"/>
    <d v="2023-05-11T00:00:00"/>
    <d v="1899-12-30T00:00:00"/>
    <n v="13760"/>
    <m/>
    <m/>
    <m/>
    <e v="#DIV/0!"/>
    <e v="#VALUE!"/>
    <n v="0"/>
  </r>
  <r>
    <s v="58RBT00303"/>
    <n v="58"/>
    <s v="RBT00303"/>
    <s v="CA101"/>
    <n v="500"/>
    <n v="13350"/>
    <n v="13575"/>
    <n v="13625"/>
    <s v="N/A"/>
    <d v="2023-05-12T00:00:00"/>
    <d v="2023-05-12T00:00:00"/>
    <d v="1899-12-30T00:00:00"/>
    <s v="N/A"/>
    <d v="2023-05-12T00:00:00"/>
    <d v="2023-05-12T00:00:00"/>
    <d v="1899-12-30T00:00:00"/>
    <n v="13632"/>
    <m/>
    <m/>
    <m/>
    <e v="#DIV/0!"/>
    <e v="#VALUE!"/>
    <n v="0"/>
  </r>
  <r>
    <s v="56RBT00304"/>
    <n v="56"/>
    <s v="RBT00304"/>
    <s v="CA102"/>
    <n v="2000"/>
    <n v="13198"/>
    <n v="13423"/>
    <n v="13473"/>
    <s v="N/A"/>
    <d v="2023-05-13T00:00:00"/>
    <d v="2023-05-13T00:00:00"/>
    <d v="1899-12-30T00:00:00"/>
    <s v="N/A"/>
    <d v="2023-05-15T00:00:00"/>
    <d v="2023-05-15T00:00:00"/>
    <d v="1899-12-30T00:00:00"/>
    <n v="13442"/>
    <m/>
    <m/>
    <m/>
    <e v="#DIV/0!"/>
    <e v="#VALUE!"/>
    <n v="1"/>
  </r>
  <r>
    <s v="57RBT00304"/>
    <n v="57"/>
    <s v="RBT00304"/>
    <s v="CA102"/>
    <n v="250"/>
    <n v="13442"/>
    <n v="13667"/>
    <n v="13717"/>
    <s v="N/A"/>
    <d v="2023-05-15T00:00:00"/>
    <d v="2023-05-15T00:00:00"/>
    <d v="1899-12-30T00:00:00"/>
    <s v="N/A"/>
    <d v="2023-07-22T00:00:00"/>
    <d v="2023-07-22T00:00:00"/>
    <d v="1899-12-30T00:00:00"/>
    <n v="13442"/>
    <m/>
    <m/>
    <m/>
    <e v="#DIV/0!"/>
    <e v="#VALUE!"/>
    <n v="0"/>
  </r>
  <r>
    <s v="57RBT00302"/>
    <n v="57"/>
    <s v="RBT00302"/>
    <s v="CA100"/>
    <n v="250"/>
    <n v="13752"/>
    <n v="13977"/>
    <n v="14027"/>
    <s v="N/A"/>
    <d v="2023-05-17T00:00:00"/>
    <d v="2023-05-17T00:00:00"/>
    <d v="1899-12-30T00:00:00"/>
    <s v="N/A"/>
    <d v="2023-05-17T00:00:00"/>
    <d v="2023-05-17T00:00:00"/>
    <d v="1899-12-30T00:00:00"/>
    <n v="14080"/>
    <m/>
    <m/>
    <m/>
    <e v="#DIV/0!"/>
    <e v="#VALUE!"/>
    <n v="0"/>
  </r>
  <r>
    <s v="59RBT00303"/>
    <n v="59"/>
    <s v="RBT00303"/>
    <s v="CA101"/>
    <n v="250"/>
    <n v="13632"/>
    <n v="13857"/>
    <n v="13907"/>
    <s v="N/A"/>
    <d v="2023-05-29T00:00:00"/>
    <d v="2023-05-29T00:00:00"/>
    <d v="1899-12-30T00:00:00"/>
    <s v="N/A"/>
    <d v="2023-05-29T00:00:00"/>
    <d v="2023-05-29T00:00:00"/>
    <d v="1899-12-30T00:00:00"/>
    <n v="13882"/>
    <m/>
    <m/>
    <m/>
    <e v="#DIV/0!"/>
    <e v="#VALUE!"/>
    <n v="1"/>
  </r>
  <r>
    <s v="58RBT00302"/>
    <n v="58"/>
    <s v="RBT00302"/>
    <s v="CA100"/>
    <n v="500"/>
    <n v="14080"/>
    <n v="14305"/>
    <n v="14355"/>
    <s v="N/A"/>
    <d v="2023-06-02T00:00:00"/>
    <d v="2023-06-02T00:00:00"/>
    <d v="1899-12-30T00:00:00"/>
    <s v="N/A"/>
    <d v="2023-06-02T00:00:00"/>
    <d v="2023-06-02T00:00:00"/>
    <d v="1899-12-30T00:00:00"/>
    <n v="14272"/>
    <m/>
    <m/>
    <m/>
    <e v="#DIV/0!"/>
    <e v="#VALUE!"/>
    <n v="0"/>
  </r>
  <r>
    <s v="57RBT00315"/>
    <n v="57"/>
    <s v="RBT00315"/>
    <s v="CA104"/>
    <n v="250"/>
    <n v="13925"/>
    <n v="14150"/>
    <n v="14200"/>
    <s v="N/A"/>
    <d v="2023-06-09T00:00:00"/>
    <d v="2023-06-09T00:00:00"/>
    <d v="1899-12-30T00:00:00"/>
    <s v="N/A"/>
    <d v="2023-06-09T00:00:00"/>
    <d v="2023-06-09T00:00:00"/>
    <d v="1899-12-30T00:00:00"/>
    <n v="14445"/>
    <m/>
    <m/>
    <m/>
    <e v="#DIV/0!"/>
    <e v="#VALUE!"/>
    <n v="0"/>
  </r>
  <r>
    <s v="60RBT00303"/>
    <n v="60"/>
    <s v="RBT00303"/>
    <s v="CA101"/>
    <n v="1000"/>
    <n v="13882"/>
    <n v="14107"/>
    <n v="14157"/>
    <s v="N/A"/>
    <d v="2023-06-16T00:00:00"/>
    <d v="2023-06-16T00:00:00"/>
    <d v="1899-12-30T00:00:00"/>
    <s v="N/A"/>
    <d v="2023-06-16T00:00:00"/>
    <d v="2023-06-16T00:00:00"/>
    <d v="1899-12-30T00:00:00"/>
    <n v="14168"/>
    <m/>
    <m/>
    <m/>
    <e v="#DIV/0!"/>
    <e v="#VALUE!"/>
    <n v="0"/>
  </r>
  <r>
    <s v="59RBT00302"/>
    <n v="59"/>
    <s v="RBT00302"/>
    <s v="CA100"/>
    <n v="250"/>
    <n v="14272"/>
    <n v="14497"/>
    <n v="14547"/>
    <s v="N/A"/>
    <d v="2023-06-26T00:00:00"/>
    <d v="2023-06-26T00:00:00"/>
    <d v="1899-12-30T00:00:00"/>
    <s v="N/A"/>
    <d v="2023-06-26T00:00:00"/>
    <d v="2023-06-26T00:00:00"/>
    <d v="1899-12-30T00:00:00"/>
    <n v="14579"/>
    <m/>
    <m/>
    <m/>
    <e v="#DIV/0!"/>
    <e v="#VALUE!"/>
    <n v="0"/>
  </r>
  <r>
    <s v="61RBT00303"/>
    <n v="61"/>
    <s v="RBT00303"/>
    <s v="CA101"/>
    <n v="250"/>
    <n v="14168"/>
    <n v="14393"/>
    <n v="14443"/>
    <s v="N/A"/>
    <d v="2023-06-30T00:00:00"/>
    <d v="2023-06-30T00:00:00"/>
    <d v="1899-12-30T00:00:00"/>
    <s v="N/A"/>
    <d v="2023-06-30T00:00:00"/>
    <d v="2023-06-30T00:00:00"/>
    <d v="1899-12-30T00:00:00"/>
    <n v="14348"/>
    <m/>
    <m/>
    <m/>
    <e v="#DIV/0!"/>
    <e v="#VALUE!"/>
    <n v="0"/>
  </r>
  <r>
    <s v="58RBT00315"/>
    <n v="58"/>
    <s v="RBT00315"/>
    <s v="CA104"/>
    <n v="500"/>
    <n v="14445"/>
    <n v="14670"/>
    <n v="14720"/>
    <s v="N/A"/>
    <d v="2023-07-06T00:00:00"/>
    <d v="2023-07-06T00:00:00"/>
    <d v="1899-12-30T00:00:00"/>
    <s v="N/A"/>
    <d v="2023-07-06T00:00:00"/>
    <d v="2023-07-06T00:00:00"/>
    <d v="1899-12-30T00:00:00"/>
    <n v="14832"/>
    <m/>
    <m/>
    <m/>
    <e v="#DIV/0!"/>
    <e v="#VALUE!"/>
    <n v="0"/>
  </r>
  <r>
    <s v="59RBT00315"/>
    <n v="59"/>
    <s v="RBT00315"/>
    <s v="CA104"/>
    <n v="250"/>
    <n v="14832"/>
    <n v="15057"/>
    <n v="15107"/>
    <s v="N/A"/>
    <d v="2023-07-08T00:00:00"/>
    <d v="2023-07-08T00:00:00"/>
    <d v="1899-12-30T00:00:00"/>
    <s v="N/A"/>
    <d v="2023-07-08T00:00:00"/>
    <d v="2023-07-08T00:00:00"/>
    <d v="1899-12-30T00:00:00"/>
    <n v="14833"/>
    <m/>
    <m/>
    <m/>
    <e v="#DIV/0!"/>
    <e v="#VALUE!"/>
    <n v="0"/>
  </r>
  <r>
    <s v="60RBT00302"/>
    <n v="60"/>
    <s v="RBT00302"/>
    <s v="CA100"/>
    <n v="1000"/>
    <n v="14579"/>
    <n v="14804"/>
    <n v="14854"/>
    <s v="N/A"/>
    <d v="2023-07-20T00:00:00"/>
    <d v="2023-07-20T00:00:00"/>
    <d v="1899-12-30T00:00:00"/>
    <s v="N/A"/>
    <d v="2023-07-20T00:00:00"/>
    <d v="2023-07-20T00:00:00"/>
    <d v="1899-12-30T00:00:00"/>
    <n v="14909"/>
    <m/>
    <m/>
    <m/>
    <e v="#DIV/0!"/>
    <e v="#VALUE!"/>
    <n v="0"/>
  </r>
  <r>
    <s v="58RBT00304"/>
    <n v="58"/>
    <s v="RBT00304"/>
    <s v="CA102"/>
    <n v="500"/>
    <n v="13442"/>
    <n v="13667"/>
    <n v="13717"/>
    <s v="N/A"/>
    <d v="2023-07-22T00:00:00"/>
    <d v="2023-07-22T00:00:00"/>
    <d v="1899-12-30T00:00:00"/>
    <s v="N/A"/>
    <d v="2023-07-23T00:00:00"/>
    <d v="2023-07-23T00:00:00"/>
    <d v="1899-12-30T00:00:00"/>
    <n v="13775"/>
    <m/>
    <m/>
    <m/>
    <e v="#DIV/0!"/>
    <e v="#VALUE!"/>
    <n v="0"/>
  </r>
  <r>
    <s v="59RBT00304"/>
    <n v="59"/>
    <s v="RBT00304"/>
    <s v="CA102"/>
    <n v="250"/>
    <n v="13775"/>
    <n v="14000"/>
    <n v="14050"/>
    <s v="N/A"/>
    <d v="2023-07-23T00:00:00"/>
    <d v="2023-07-23T00:00:00"/>
    <d v="1899-12-30T00:00:00"/>
    <s v="N/A"/>
    <d v="2023-08-17T00:00:00"/>
    <d v="2023-08-17T00:00:00"/>
    <d v="1899-12-30T00:00:00"/>
    <n v="14156"/>
    <m/>
    <m/>
    <m/>
    <e v="#DIV/0!"/>
    <e v="#VALUE!"/>
    <n v="0"/>
  </r>
  <r>
    <s v="60RBT00315"/>
    <n v="60"/>
    <s v="RBT00315"/>
    <s v="CA104"/>
    <n v="1000"/>
    <n v="14833"/>
    <n v="15058"/>
    <n v="15108"/>
    <s v="N/A"/>
    <d v="2023-07-28T00:00:00"/>
    <d v="2023-07-28T00:00:00"/>
    <d v="1899-12-30T00:00:00"/>
    <s v="N/A"/>
    <d v="2023-07-28T00:00:00"/>
    <d v="2023-07-28T00:00:00"/>
    <d v="1899-12-30T00:00:00"/>
    <n v="15112"/>
    <m/>
    <m/>
    <m/>
    <e v="#DIV/0!"/>
    <e v="#VALUE!"/>
    <n v="0"/>
  </r>
  <r>
    <s v="61RBT00302"/>
    <n v="61"/>
    <s v="RBT00302"/>
    <s v="CA100"/>
    <n v="250"/>
    <n v="14909"/>
    <n v="15134"/>
    <n v="15184"/>
    <s v="N/A"/>
    <d v="2023-08-04T00:00:00"/>
    <d v="2023-08-04T00:00:00"/>
    <d v="1899-12-30T00:00:00"/>
    <s v="N/A"/>
    <d v="2023-08-04T00:00:00"/>
    <d v="2023-08-04T00:00:00"/>
    <d v="1899-12-30T00:00:00"/>
    <n v="15170"/>
    <m/>
    <m/>
    <m/>
    <e v="#DIV/0!"/>
    <e v="#VALUE!"/>
    <n v="1"/>
  </r>
  <r>
    <s v="62RBT00303"/>
    <n v="62"/>
    <s v="RBT00303"/>
    <s v="CA101"/>
    <n v="500"/>
    <n v="14348"/>
    <n v="14573"/>
    <n v="14623"/>
    <s v="N/A"/>
    <d v="2023-08-06T00:00:00"/>
    <d v="2023-08-06T00:00:00"/>
    <d v="1899-12-30T00:00:00"/>
    <s v="N/A"/>
    <d v="2023-08-06T00:00:00"/>
    <d v="2023-08-06T00:00:00"/>
    <d v="1899-12-30T00:00:00"/>
    <n v="14538"/>
    <m/>
    <m/>
    <m/>
    <e v="#DIV/0!"/>
    <e v="#VALUE!"/>
    <n v="0"/>
  </r>
  <r>
    <s v="61RBT00315"/>
    <n v="61"/>
    <s v="RBT00315"/>
    <s v="CA104"/>
    <n v="250"/>
    <n v="15112"/>
    <n v="15337"/>
    <n v="15387"/>
    <s v="N/A"/>
    <d v="2023-08-08T00:00:00"/>
    <d v="2023-08-08T00:00:00"/>
    <d v="1899-12-30T00:00:00"/>
    <s v="N/A"/>
    <d v="2023-08-08T00:00:00"/>
    <d v="2023-08-08T00:00:00"/>
    <d v="1899-12-30T00:00:00"/>
    <n v="15271"/>
    <m/>
    <m/>
    <m/>
    <e v="#DIV/0!"/>
    <e v="#VALUE!"/>
    <n v="0"/>
  </r>
  <r>
    <s v="58RBT00312"/>
    <n v="58"/>
    <s v="RBT00312"/>
    <s v="CA103"/>
    <n v="500"/>
    <n v="13760"/>
    <n v="13985"/>
    <n v="14035"/>
    <s v="N/A"/>
    <d v="2023-08-09T00:00:00"/>
    <d v="2023-08-09T00:00:00"/>
    <d v="1899-12-30T00:00:00"/>
    <s v="N/A"/>
    <d v="2023-08-09T00:00:00"/>
    <d v="2023-08-09T00:00:00"/>
    <d v="1899-12-30T00:00:00"/>
    <n v="14107"/>
    <m/>
    <m/>
    <m/>
    <e v="#DIV/0!"/>
    <e v="#VALUE!"/>
    <n v="0"/>
  </r>
  <r>
    <s v="60RBT00304"/>
    <n v="60"/>
    <s v="RBT00304"/>
    <s v="CA102"/>
    <n v="1000"/>
    <n v="14156"/>
    <n v="14381"/>
    <n v="14431"/>
    <s v="N/A"/>
    <d v="2023-08-17T00:00:00"/>
    <d v="2023-08-17T00:00:00"/>
    <d v="1899-12-30T00:00:00"/>
    <s v="N/A"/>
    <d v="2023-09-01T00:00:00"/>
    <d v="2023-09-01T00:00:00"/>
    <d v="1899-12-30T00:00:00"/>
    <n v="14403"/>
    <m/>
    <m/>
    <m/>
    <e v="#DIV/0!"/>
    <e v="#VALUE!"/>
    <n v="1"/>
  </r>
  <r>
    <s v="62RBT00315"/>
    <n v="62"/>
    <s v="RBT00315"/>
    <s v="CA104"/>
    <n v="500"/>
    <n v="15271"/>
    <n v="15496"/>
    <n v="15546"/>
    <s v="N/A"/>
    <d v="2023-08-23T00:00:00"/>
    <d v="2023-08-23T00:00:00"/>
    <d v="1899-12-30T00:00:00"/>
    <s v="N/A"/>
    <d v="2023-08-23T00:00:00"/>
    <d v="2023-08-23T00:00:00"/>
    <d v="1899-12-30T00:00:00"/>
    <n v="15453"/>
    <m/>
    <m/>
    <m/>
    <e v="#DIV/0!"/>
    <e v="#VALUE!"/>
    <n v="0"/>
  </r>
  <r>
    <s v="62RBT00302"/>
    <n v="62"/>
    <s v="RBT00302"/>
    <s v="CA100"/>
    <n v="500"/>
    <n v="15170"/>
    <n v="15395"/>
    <n v="15445"/>
    <s v="N/A"/>
    <d v="2023-08-24T00:00:00"/>
    <d v="2023-08-24T00:00:00"/>
    <d v="1899-12-30T00:00:00"/>
    <s v="N/A"/>
    <d v="2023-08-24T00:00:00"/>
    <d v="2023-08-24T00:00:00"/>
    <d v="1899-12-30T00:00:00"/>
    <n v="15436"/>
    <m/>
    <m/>
    <m/>
    <e v="#DIV/0!"/>
    <e v="#VALUE!"/>
    <n v="1"/>
  </r>
  <r>
    <s v="59RBT00312"/>
    <n v="59"/>
    <s v="RBT00312"/>
    <s v="CA103"/>
    <n v="250"/>
    <n v="14107"/>
    <n v="14332"/>
    <n v="14382"/>
    <s v="N/A"/>
    <d v="2023-08-31T00:00:00"/>
    <d v="2023-08-31T00:00:00"/>
    <d v="1899-12-30T00:00:00"/>
    <s v="N/A"/>
    <d v="2023-08-31T00:00:00"/>
    <d v="2023-08-31T00:00:00"/>
    <d v="1899-12-30T00:00:00"/>
    <n v="14340"/>
    <m/>
    <m/>
    <m/>
    <e v="#DIV/0!"/>
    <e v="#VALUE!"/>
    <n v="1"/>
  </r>
  <r>
    <s v="61RBT00304"/>
    <n v="61"/>
    <s v="RBT00304"/>
    <s v="CA102"/>
    <n v="250"/>
    <n v="14403"/>
    <n v="14628"/>
    <n v="14678"/>
    <s v="N/A"/>
    <d v="2023-09-01T00:00:00"/>
    <d v="2023-09-01T00:00:00"/>
    <d v="1899-12-30T00:00:00"/>
    <s v="N/A"/>
    <d v="2023-09-01T00:00:00"/>
    <d v="2023-09-01T00:00:00"/>
    <d v="1899-12-30T00:00:00"/>
    <n v="14653"/>
    <m/>
    <m/>
    <m/>
    <e v="#DIV/0!"/>
    <e v="#VALUE!"/>
    <n v="1"/>
  </r>
  <r>
    <s v="62RBT00304"/>
    <n v="62"/>
    <s v="RBT00304"/>
    <s v="CA102"/>
    <n v="500"/>
    <n v="14653"/>
    <n v="14878"/>
    <n v="14928"/>
    <s v="N/A"/>
    <d v="2023-09-01T00:00:00"/>
    <d v="2023-09-01T00:00:00"/>
    <d v="1899-12-30T00:00:00"/>
    <s v="N/A"/>
    <d v="2023-09-02T00:00:00"/>
    <d v="2023-09-02T00:00:00"/>
    <d v="1899-12-30T00:00:00"/>
    <n v="14653"/>
    <m/>
    <m/>
    <m/>
    <e v="#DIV/0!"/>
    <e v="#VALUE!"/>
    <n v="0"/>
  </r>
  <r>
    <s v="63RBT00303"/>
    <n v="63"/>
    <s v="RBT00303"/>
    <s v="CA101"/>
    <n v="250"/>
    <n v="14538"/>
    <n v="14763"/>
    <n v="14813"/>
    <s v="N/A"/>
    <d v="2023-09-02T00:00:00"/>
    <d v="2023-09-02T00:00:00"/>
    <d v="1899-12-30T00:00:00"/>
    <s v="N/A"/>
    <d v="2023-09-02T00:00:00"/>
    <d v="2023-09-02T00:00:00"/>
    <d v="1899-12-30T00:00:00"/>
    <n v="14883"/>
    <m/>
    <m/>
    <m/>
    <e v="#DIV/0!"/>
    <e v="#VALUE!"/>
    <n v="0"/>
  </r>
  <r>
    <s v="63RBT00304"/>
    <n v="63"/>
    <s v="RBT00304"/>
    <s v="CA102"/>
    <n v="250"/>
    <n v="14653"/>
    <n v="14878"/>
    <n v="14928"/>
    <s v="N/A"/>
    <d v="2023-09-02T00:00:00"/>
    <d v="2023-09-02T00:00:00"/>
    <d v="1899-12-30T00:00:00"/>
    <s v="N/A"/>
    <d v="2023-09-28T00:00:00"/>
    <d v="2023-09-28T00:00:00"/>
    <d v="1899-12-30T00:00:00"/>
    <n v="14666"/>
    <m/>
    <m/>
    <m/>
    <e v="#DIV/0!"/>
    <e v="#VALUE!"/>
    <n v="0"/>
  </r>
  <r>
    <s v="63RBT00302"/>
    <n v="63"/>
    <s v="RBT00302"/>
    <s v="CA100"/>
    <n v="250"/>
    <n v="15436"/>
    <n v="15661"/>
    <n v="15711"/>
    <s v="N/A"/>
    <d v="2023-09-08T00:00:00"/>
    <d v="2023-09-08T00:00:00"/>
    <d v="1899-12-30T00:00:00"/>
    <s v="N/A"/>
    <d v="2023-09-08T00:00:00"/>
    <d v="2023-09-08T00:00:00"/>
    <d v="1899-12-30T00:00:00"/>
    <n v="15655"/>
    <m/>
    <m/>
    <m/>
    <e v="#DIV/0!"/>
    <e v="#VALUE!"/>
    <n v="0"/>
  </r>
  <r>
    <s v="60RBT00312"/>
    <n v="60"/>
    <s v="RBT00312"/>
    <s v="CA103"/>
    <n v="1000"/>
    <n v="14340"/>
    <n v="14565"/>
    <n v="14615"/>
    <s v="N/A"/>
    <d v="2023-09-19T00:00:00"/>
    <d v="2023-09-19T00:00:00"/>
    <d v="1899-12-30T00:00:00"/>
    <s v="N/A"/>
    <d v="2023-09-19T00:00:00"/>
    <d v="2023-09-19T00:00:00"/>
    <d v="1899-12-30T00:00:00"/>
    <n v="14573"/>
    <m/>
    <m/>
    <m/>
    <e v="#DIV/0!"/>
    <e v="#VALUE!"/>
    <n v="1"/>
  </r>
  <r>
    <s v="63RBT00315"/>
    <n v="63"/>
    <s v="RBT00315"/>
    <s v="CA104"/>
    <n v="250"/>
    <n v="15453"/>
    <n v="15678"/>
    <n v="15728"/>
    <s v="N/A"/>
    <d v="2023-09-22T00:00:00"/>
    <d v="2023-09-22T00:00:00"/>
    <d v="1899-12-30T00:00:00"/>
    <s v="N/A"/>
    <d v="2023-09-22T00:00:00"/>
    <d v="2023-09-22T00:00:00"/>
    <d v="1899-12-30T00:00:00"/>
    <n v="15883"/>
    <m/>
    <m/>
    <m/>
    <e v="#DIV/0!"/>
    <e v="#VALUE!"/>
    <n v="0"/>
  </r>
  <r>
    <s v="64RBT00304"/>
    <n v="64"/>
    <s v="RBT00304"/>
    <s v="CA102"/>
    <n v="4000"/>
    <n v="14666"/>
    <n v="14891"/>
    <n v="14941"/>
    <s v="N/A"/>
    <d v="2023-09-28T00:00:00"/>
    <d v="2023-09-28T00:00:00"/>
    <d v="1899-12-30T00:00:00"/>
    <s v="N/A"/>
    <d v="2023-10-27T00:00:00"/>
    <d v="2023-10-27T00:00:00"/>
    <d v="1899-12-30T00:00:00"/>
    <n v="14900"/>
    <m/>
    <m/>
    <m/>
    <e v="#DIV/0!"/>
    <e v="#VALUE!"/>
    <n v="1"/>
  </r>
  <r>
    <s v="64RBT00302"/>
    <n v="64"/>
    <s v="RBT00302"/>
    <s v="CA100"/>
    <n v="4000"/>
    <n v="15655"/>
    <n v="15880"/>
    <n v="15930"/>
    <s v="N/A"/>
    <d v="2023-10-03T00:00:00"/>
    <d v="2023-10-03T00:00:00"/>
    <d v="1899-12-30T00:00:00"/>
    <s v="N/A"/>
    <d v="2023-10-03T00:00:00"/>
    <d v="2023-10-03T00:00:00"/>
    <d v="1899-12-30T00:00:00"/>
    <n v="15935"/>
    <m/>
    <m/>
    <m/>
    <e v="#DIV/0!"/>
    <e v="#VALUE!"/>
    <n v="0"/>
  </r>
  <r>
    <s v="61RBT00312"/>
    <n v="61"/>
    <s v="RBT00312"/>
    <s v="CA103"/>
    <n v="250"/>
    <n v="14573"/>
    <n v="14798"/>
    <n v="14848"/>
    <s v="N/A"/>
    <d v="2023-10-14T00:00:00"/>
    <d v="2023-10-14T00:00:00"/>
    <d v="1899-12-30T00:00:00"/>
    <s v="N/A"/>
    <d v="2023-10-14T00:00:00"/>
    <d v="2023-10-14T00:00:00"/>
    <d v="1899-12-30T00:00:00"/>
    <n v="14926"/>
    <m/>
    <m/>
    <m/>
    <e v="#DIV/0!"/>
    <e v="#VALUE!"/>
    <n v="0"/>
  </r>
  <r>
    <s v="65RBT00302"/>
    <n v="65"/>
    <s v="RBT00302"/>
    <s v="CA100"/>
    <n v="250"/>
    <n v="15935"/>
    <n v="16160"/>
    <n v="16210"/>
    <s v="N/A"/>
    <d v="2023-10-19T00:00:00"/>
    <d v="2023-10-19T00:00:00"/>
    <d v="1899-12-30T00:00:00"/>
    <s v="N/A"/>
    <d v="2023-10-19T00:00:00"/>
    <d v="2023-10-19T00:00:00"/>
    <d v="1899-12-30T00:00:00"/>
    <n v="16198"/>
    <m/>
    <m/>
    <m/>
    <e v="#DIV/0!"/>
    <e v="#VALUE!"/>
    <n v="1"/>
  </r>
  <r>
    <s v="64RBT00315"/>
    <n v="64"/>
    <s v="RBT00315"/>
    <s v="CA104"/>
    <n v="4000"/>
    <n v="15883"/>
    <n v="16108"/>
    <n v="16158"/>
    <s v="N/A"/>
    <d v="2023-10-19T00:00:00"/>
    <d v="2023-10-19T00:00:00"/>
    <d v="1899-12-30T00:00:00"/>
    <s v="N/A"/>
    <d v="2023-10-19T00:00:00"/>
    <d v="2023-10-19T00:00:00"/>
    <d v="1899-12-30T00:00:00"/>
    <n v="16224"/>
    <m/>
    <m/>
    <m/>
    <e v="#DIV/0!"/>
    <e v="#VALUE!"/>
    <n v="0"/>
  </r>
  <r>
    <s v="64RBT00303"/>
    <n v="64"/>
    <s v="RBT00303"/>
    <s v="CA101"/>
    <n v="4000"/>
    <n v="14883"/>
    <n v="15108"/>
    <n v="15158"/>
    <s v="N/A"/>
    <d v="2023-10-26T00:00:00"/>
    <d v="2023-10-26T00:00:00"/>
    <d v="1899-12-30T00:00:00"/>
    <s v="N/A"/>
    <d v="2023-10-26T00:00:00"/>
    <d v="2023-10-26T00:00:00"/>
    <d v="1899-12-30T00:00:00"/>
    <n v="15202"/>
    <m/>
    <m/>
    <m/>
    <e v="#DIV/0!"/>
    <e v="#VALUE!"/>
    <n v="0"/>
  </r>
  <r>
    <s v="62RBT00312"/>
    <n v="62"/>
    <s v="RBT00312"/>
    <s v="CA103"/>
    <n v="500"/>
    <n v="14926"/>
    <n v="15151"/>
    <n v="15201"/>
    <s v="N/A"/>
    <d v="2023-10-27T00:00:00"/>
    <d v="2023-10-27T00:00:00"/>
    <d v="1899-12-30T00:00:00"/>
    <s v="N/A"/>
    <d v="2023-10-27T00:00:00"/>
    <d v="2023-10-27T00:00:00"/>
    <d v="1899-12-30T00:00:00"/>
    <n v="15167"/>
    <m/>
    <m/>
    <m/>
    <e v="#DIV/0!"/>
    <e v="#VALUE!"/>
    <n v="1"/>
  </r>
  <r>
    <s v="65RBT00304"/>
    <n v="65"/>
    <s v="RBT00304"/>
    <s v="CA102"/>
    <n v="250"/>
    <n v="14900"/>
    <n v="15125"/>
    <n v="15175"/>
    <s v="N/A"/>
    <d v="2023-10-27T00:00:00"/>
    <d v="2023-10-27T00:00:00"/>
    <d v="1899-12-30T00:00:00"/>
    <s v="N/A"/>
    <d v="2023-11-09T00:00:00"/>
    <d v="2023-11-09T00:00:00"/>
    <d v="1899-12-30T00:00:00"/>
    <n v="15269"/>
    <m/>
    <m/>
    <m/>
    <e v="#DIV/0!"/>
    <e v="#VALUE!"/>
    <n v="0"/>
  </r>
  <r>
    <s v="65RBT00315"/>
    <n v="65"/>
    <s v="RBT00315"/>
    <s v="CA104"/>
    <n v="250"/>
    <n v="16224"/>
    <n v="16449"/>
    <n v="16499"/>
    <s v="N/A"/>
    <d v="2023-10-30T00:00:00"/>
    <d v="2023-10-30T00:00:00"/>
    <d v="1899-12-30T00:00:00"/>
    <s v="N/A"/>
    <d v="2023-10-30T00:00:00"/>
    <d v="2023-10-30T00:00:00"/>
    <d v="1899-12-30T00:00:00"/>
    <n v="16339"/>
    <m/>
    <m/>
    <m/>
    <e v="#DIV/0!"/>
    <e v="#VALUE!"/>
    <n v="0"/>
  </r>
  <r>
    <s v="63RBT00312"/>
    <n v="63"/>
    <s v="RBT00312"/>
    <s v="CA103"/>
    <n v="250"/>
    <n v="15167"/>
    <n v="15392"/>
    <n v="15442"/>
    <s v="N/A"/>
    <d v="2023-11-08T00:00:00"/>
    <d v="2023-11-08T00:00:00"/>
    <d v="1899-12-30T00:00:00"/>
    <s v="N/A"/>
    <d v="2023-11-08T00:00:00"/>
    <d v="2023-11-08T00:00:00"/>
    <d v="1899-12-30T00:00:00"/>
    <n v="15318"/>
    <m/>
    <m/>
    <m/>
    <e v="#DIV/0!"/>
    <e v="#VALUE!"/>
    <n v="0"/>
  </r>
  <r>
    <s v="66RBT00304"/>
    <n v="66"/>
    <s v="RBT00304"/>
    <s v="CA102"/>
    <n v="500"/>
    <n v="15269"/>
    <n v="15494"/>
    <n v="15544"/>
    <s v="N/A"/>
    <d v="2023-11-09T00:00:00"/>
    <d v="2023-11-09T00:00:00"/>
    <d v="1899-12-30T00:00:00"/>
    <s v="N/A"/>
    <d v="2023-11-28T00:00:00"/>
    <d v="2023-11-28T00:00:00"/>
    <d v="1899-12-30T00:00:00"/>
    <n v="15429"/>
    <m/>
    <m/>
    <m/>
    <e v="#DIV/0!"/>
    <e v="#VALUE!"/>
    <n v="0"/>
  </r>
  <r>
    <s v="65RBT00303"/>
    <n v="65"/>
    <s v="RBT00303"/>
    <s v="CA101"/>
    <n v="250"/>
    <n v="15202"/>
    <n v="15427"/>
    <n v="15477"/>
    <s v="N/A"/>
    <d v="2023-11-14T00:00:00"/>
    <d v="2023-11-14T00:00:00"/>
    <d v="1899-12-30T00:00:00"/>
    <s v="N/A"/>
    <d v="2023-11-14T00:00:00"/>
    <d v="2023-11-14T00:00:00"/>
    <d v="1899-12-30T00:00:00"/>
    <n v="15471"/>
    <m/>
    <m/>
    <m/>
    <e v="#DIV/0!"/>
    <e v="#VALUE!"/>
    <n v="1"/>
  </r>
  <r>
    <s v="66RBT00302"/>
    <n v="66"/>
    <s v="RBT00302"/>
    <s v="CA100"/>
    <n v="500"/>
    <n v="16198"/>
    <n v="16423"/>
    <n v="16473"/>
    <s v="N/A"/>
    <d v="2023-11-16T00:00:00"/>
    <d v="2023-11-16T00:00:00"/>
    <d v="1899-12-30T00:00:00"/>
    <s v="N/A"/>
    <d v="2023-11-16T00:00:00"/>
    <d v="2023-11-16T00:00:00"/>
    <d v="1899-12-30T00:00:00"/>
    <n v="16437"/>
    <m/>
    <m/>
    <m/>
    <e v="#DIV/0!"/>
    <e v="#VALUE!"/>
    <n v="1"/>
  </r>
  <r>
    <s v="66RBT00315"/>
    <n v="66"/>
    <s v="RBT00315"/>
    <s v="CA104"/>
    <n v="500"/>
    <n v="16339"/>
    <n v="16564"/>
    <n v="16614"/>
    <s v="N/A"/>
    <d v="2023-11-23T00:00:00"/>
    <d v="2023-11-23T00:00:00"/>
    <d v="1899-12-30T00:00:00"/>
    <s v="N/A"/>
    <d v="2023-11-23T00:00:00"/>
    <d v="2023-11-23T00:00:00"/>
    <d v="1899-12-30T00:00:00"/>
    <n v="16637"/>
    <m/>
    <m/>
    <m/>
    <e v="#DIV/0!"/>
    <e v="#VALUE!"/>
    <n v="0"/>
  </r>
  <r>
    <s v="64RBT00312"/>
    <n v="64"/>
    <s v="RBT00312"/>
    <s v="CA103"/>
    <n v="4000"/>
    <n v="15318"/>
    <n v="15543"/>
    <n v="15593"/>
    <s v="N/A"/>
    <d v="2023-11-24T00:00:00"/>
    <d v="2023-11-24T00:00:00"/>
    <d v="1899-12-30T00:00:00"/>
    <s v="N/A"/>
    <d v="2023-11-24T00:00:00"/>
    <d v="2023-11-24T00:00:00"/>
    <d v="1899-12-30T00:00:00"/>
    <n v="15587"/>
    <m/>
    <m/>
    <m/>
    <e v="#DIV/0!"/>
    <e v="#VALUE!"/>
    <n v="1"/>
  </r>
  <r>
    <s v="67RBT00304"/>
    <n v="67"/>
    <s v="RBT00304"/>
    <s v="CA102"/>
    <n v="250"/>
    <n v="15429"/>
    <n v="15654"/>
    <n v="15704"/>
    <s v="N/A"/>
    <d v="2023-11-28T00:00:00"/>
    <d v="2023-11-28T00:00:00"/>
    <d v="1899-12-30T00:00:00"/>
    <s v="N/A"/>
    <d v="2023-12-20T00:00:00"/>
    <d v="2023-12-20T00:00:00"/>
    <d v="1899-12-30T00:00:00"/>
    <n v="15704"/>
    <m/>
    <m/>
    <m/>
    <e v="#DIV/0!"/>
    <e v="#VALUE!"/>
    <n v="0"/>
  </r>
  <r>
    <s v="67RBT00302"/>
    <n v="67"/>
    <s v="RBT00302"/>
    <s v="CA100"/>
    <n v="250"/>
    <n v="16437"/>
    <n v="16662"/>
    <n v="16712"/>
    <s v="N/A"/>
    <d v="2023-12-01T00:00:00"/>
    <d v="2023-12-01T00:00:00"/>
    <d v="1899-12-30T00:00:00"/>
    <s v="N/A"/>
    <d v="2023-12-01T00:00:00"/>
    <d v="2023-12-01T00:00:00"/>
    <d v="1899-12-30T00:00:00"/>
    <n v="16681"/>
    <m/>
    <m/>
    <m/>
    <e v="#DIV/0!"/>
    <e v="#VALUE!"/>
    <n v="1"/>
  </r>
  <r>
    <s v="66RBT00303"/>
    <n v="66"/>
    <s v="RBT00303"/>
    <s v="CA101"/>
    <n v="500"/>
    <n v="15471"/>
    <n v="15696"/>
    <n v="15746"/>
    <s v="N/A"/>
    <d v="2023-12-04T00:00:00"/>
    <d v="2023-12-04T00:00:00"/>
    <d v="1899-12-30T00:00:00"/>
    <s v="N/A"/>
    <d v="2023-12-04T00:00:00"/>
    <d v="2023-12-04T00:00:00"/>
    <d v="1899-12-30T00:00:00"/>
    <n v="15770"/>
    <m/>
    <m/>
    <m/>
    <e v="#DIV/0!"/>
    <e v="#VALUE!"/>
    <n v="0"/>
  </r>
  <r>
    <s v="67RBT00315"/>
    <n v="67"/>
    <s v="RBT00315"/>
    <s v="CA104"/>
    <n v="250"/>
    <n v="16637"/>
    <n v="16862"/>
    <n v="16912"/>
    <s v="N/A"/>
    <d v="2023-12-13T00:00:00"/>
    <d v="2023-12-13T00:00:00"/>
    <d v="1899-12-30T00:00:00"/>
    <s v="N/A"/>
    <d v="2023-12-13T00:00:00"/>
    <d v="2023-12-13T00:00:00"/>
    <d v="1899-12-30T00:00:00"/>
    <n v="16936"/>
    <m/>
    <m/>
    <m/>
    <e v="#DIV/0!"/>
    <e v="#VALUE!"/>
    <n v="0"/>
  </r>
  <r>
    <s v="68RBT00302"/>
    <n v="68"/>
    <s v="RBT00302"/>
    <s v="CA100"/>
    <n v="1000"/>
    <n v="16681"/>
    <n v="16906"/>
    <n v="16956"/>
    <s v="N/A"/>
    <d v="2023-12-19T00:00:00"/>
    <d v="2023-12-19T00:00:00"/>
    <d v="1899-12-30T00:00:00"/>
    <s v="N/A"/>
    <d v="2023-12-19T00:00:00"/>
    <d v="2023-12-19T00:00:00"/>
    <d v="1899-12-30T00:00:00"/>
    <n v="16942"/>
    <m/>
    <m/>
    <m/>
    <e v="#DIV/0!"/>
    <e v="#VALUE!"/>
    <n v="1"/>
  </r>
  <r>
    <s v="68RBT00304"/>
    <n v="68"/>
    <s v="RBT00304"/>
    <s v="CA102"/>
    <n v="1000"/>
    <n v="15704"/>
    <n v="15929"/>
    <n v="15979"/>
    <s v="N/A"/>
    <d v="2023-12-20T00:00:00"/>
    <d v="2023-12-20T00:00:00"/>
    <d v="1899-12-30T00:00:00"/>
    <s v="N/A"/>
    <d v="2024-01-08T00:00:00"/>
    <d v="2024-01-08T00:00:00"/>
    <d v="1899-12-30T00:00:00"/>
    <n v="15908"/>
    <m/>
    <m/>
    <m/>
    <e v="#DIV/0!"/>
    <e v="#VALUE!"/>
    <n v="0"/>
  </r>
  <r>
    <s v="67RBT00303"/>
    <n v="67"/>
    <s v="RBT00303"/>
    <s v="CA101"/>
    <n v="250"/>
    <n v="15770"/>
    <n v="15995"/>
    <n v="16045"/>
    <s v="N/A"/>
    <d v="2023-12-23T00:00:00"/>
    <d v="2023-12-23T00:00:00"/>
    <d v="1899-12-30T00:00:00"/>
    <s v="N/A"/>
    <d v="2023-12-23T00:00:00"/>
    <d v="2023-12-23T00:00:00"/>
    <d v="1899-12-30T00:00:00"/>
    <n v="16046"/>
    <m/>
    <m/>
    <m/>
    <e v="#DIV/0!"/>
    <e v="#VALUE!"/>
    <n v="0"/>
  </r>
  <r>
    <s v="65RBT00312"/>
    <n v="65"/>
    <s v="RBT00312"/>
    <s v="CA103"/>
    <n v="250"/>
    <n v="15587"/>
    <n v="15812"/>
    <n v="15862"/>
    <s v="N/A"/>
    <d v="2023-12-27T00:00:00"/>
    <d v="2023-12-27T00:00:00"/>
    <d v="1899-12-30T00:00:00"/>
    <s v="N/A"/>
    <d v="2023-12-27T00:00:00"/>
    <d v="2023-12-27T00:00:00"/>
    <d v="1899-12-30T00:00:00"/>
    <n v="15826"/>
    <m/>
    <m/>
    <m/>
    <e v="#DIV/0!"/>
    <e v="#VALUE!"/>
    <n v="1"/>
  </r>
  <r>
    <s v="69RBT00302"/>
    <n v="69"/>
    <s v="RBT00302"/>
    <s v="CA100"/>
    <n v="250"/>
    <n v="16942"/>
    <n v="17167"/>
    <n v="17217"/>
    <s v="N/A"/>
    <d v="2024-01-05T00:00:00"/>
    <d v="2024-01-05T00:00:00"/>
    <d v="1899-12-30T00:00:00"/>
    <s v="N/A"/>
    <d v="2024-01-05T00:00:00"/>
    <d v="2024-01-05T00:00:00"/>
    <d v="1899-12-30T00:00:00"/>
    <n v="17183"/>
    <m/>
    <m/>
    <m/>
    <e v="#DIV/0!"/>
    <e v="#VALUE!"/>
    <n v="1"/>
  </r>
  <r>
    <s v="68RBT00315"/>
    <n v="68"/>
    <s v="RBT00315"/>
    <s v="CA104"/>
    <n v="1000"/>
    <n v="16936"/>
    <n v="17161"/>
    <n v="17211"/>
    <s v="N/A"/>
    <d v="2024-01-06T00:00:00"/>
    <d v="2024-01-06T00:00:00"/>
    <d v="1899-12-30T00:00:00"/>
    <s v="N/A"/>
    <d v="2024-01-06T00:00:00"/>
    <d v="2024-01-06T00:00:00"/>
    <d v="1899-12-30T00:00:00"/>
    <n v="17184"/>
    <m/>
    <m/>
    <m/>
    <e v="#DIV/0!"/>
    <e v="#VALUE!"/>
    <n v="1"/>
  </r>
  <r>
    <s v="69RBT00304"/>
    <n v="69"/>
    <s v="RBT00304"/>
    <s v="CA102"/>
    <n v="250"/>
    <n v="15908"/>
    <n v="16133"/>
    <n v="16183"/>
    <s v="N/A"/>
    <d v="2024-01-08T00:00:00"/>
    <d v="2024-01-08T00:00:00"/>
    <d v="1899-12-30T00:00:00"/>
    <s v="N/A"/>
    <d v="2024-01-25T00:00:00"/>
    <d v="2024-01-25T00:00:00"/>
    <d v="1899-12-30T00:00:00"/>
    <n v="16167"/>
    <m/>
    <m/>
    <m/>
    <e v="#DIV/0!"/>
    <e v="#VALUE!"/>
    <n v="1"/>
  </r>
  <r>
    <s v="68RBT00303"/>
    <n v="68"/>
    <s v="RBT00303"/>
    <s v="CA101"/>
    <n v="1000"/>
    <n v="16046"/>
    <n v="16271"/>
    <n v="16321"/>
    <s v="N/A"/>
    <d v="2024-01-10T00:00:00"/>
    <d v="2024-01-10T00:00:00"/>
    <d v="1899-12-30T00:00:00"/>
    <s v="N/A"/>
    <d v="2024-01-10T00:00:00"/>
    <d v="2024-01-10T00:00:00"/>
    <d v="1899-12-30T00:00:00"/>
    <n v="16302"/>
    <m/>
    <m/>
    <m/>
    <e v="#DIV/0!"/>
    <e v="#VALUE!"/>
    <n v="1"/>
  </r>
  <r>
    <s v="66RBT00312"/>
    <n v="66"/>
    <s v="RBT00312"/>
    <s v="CA103"/>
    <n v="500"/>
    <n v="15826"/>
    <n v="16051"/>
    <n v="16101"/>
    <s v="N/A"/>
    <d v="2024-01-22T00:00:00"/>
    <d v="2024-01-22T00:00:00"/>
    <d v="1899-12-30T00:00:00"/>
    <s v="N/A"/>
    <d v="2024-01-22T00:00:00"/>
    <d v="2024-01-22T00:00:00"/>
    <d v="1899-12-30T00:00:00"/>
    <n v="16080"/>
    <m/>
    <m/>
    <m/>
    <e v="#DIV/0!"/>
    <e v="#VALUE!"/>
    <n v="1"/>
  </r>
  <r>
    <s v="69RBT00315"/>
    <n v="69"/>
    <s v="RBT00315"/>
    <s v="CA104"/>
    <n v="250"/>
    <n v="17184"/>
    <n v="17409"/>
    <n v="17459"/>
    <s v="N/A"/>
    <d v="2024-01-22T00:00:00"/>
    <d v="2024-01-22T00:00:00"/>
    <d v="1899-12-30T00:00:00"/>
    <s v="N/A"/>
    <d v="2024-01-22T00:00:00"/>
    <d v="2024-01-22T00:00:00"/>
    <d v="1899-12-30T00:00:00"/>
    <n v="17453"/>
    <m/>
    <m/>
    <m/>
    <e v="#DIV/0!"/>
    <e v="#VALUE!"/>
    <n v="1"/>
  </r>
  <r>
    <s v="70RBT00304"/>
    <n v="70"/>
    <s v="RBT00304"/>
    <s v="CA102"/>
    <n v="500"/>
    <n v="16167"/>
    <n v="16392"/>
    <n v="16442"/>
    <s v="N/A"/>
    <d v="2024-01-25T00:00:00"/>
    <d v="2024-01-25T00:00:00"/>
    <d v="1899-12-30T00:00:00"/>
    <s v="N/A"/>
    <d v="2024-02-16T00:00:00"/>
    <d v="2024-02-16T00:00:00"/>
    <d v="1899-12-30T00:00:00"/>
    <n v="16394"/>
    <m/>
    <m/>
    <m/>
    <e v="#DIV/0!"/>
    <e v="#VALUE!"/>
    <n v="1"/>
  </r>
  <r>
    <s v="69RBT00303"/>
    <n v="69"/>
    <s v="RBT00303"/>
    <s v="CA101"/>
    <n v="250"/>
    <n v="16302"/>
    <n v="16527"/>
    <n v="16577"/>
    <s v="N/A"/>
    <d v="2024-01-27T00:00:00"/>
    <d v="2024-01-27T00:00:00"/>
    <d v="1899-12-30T00:00:00"/>
    <s v="N/A"/>
    <d v="2024-01-27T00:00:00"/>
    <d v="2024-01-27T00:00:00"/>
    <d v="1899-12-30T00:00:00"/>
    <n v="16548"/>
    <m/>
    <m/>
    <m/>
    <e v="#DIV/0!"/>
    <e v="#VALUE!"/>
    <n v="1"/>
  </r>
  <r>
    <s v="67RBT00312"/>
    <n v="67"/>
    <s v="RBT00312"/>
    <s v="CA103"/>
    <n v="250"/>
    <n v="16080"/>
    <n v="16305"/>
    <n v="16355"/>
    <s v="N/A"/>
    <d v="2024-02-09T00:00:00"/>
    <d v="2024-02-09T00:00:00"/>
    <d v="1899-12-30T00:00:00"/>
    <s v="N/A"/>
    <d v="2024-02-09T00:00:00"/>
    <d v="2024-02-09T00:00:00"/>
    <d v="1899-12-30T00:00:00"/>
    <n v="16323"/>
    <m/>
    <m/>
    <m/>
    <e v="#DIV/0!"/>
    <e v="#VALUE!"/>
    <n v="1"/>
  </r>
  <r>
    <s v="70RBT00302"/>
    <n v="70"/>
    <s v="RBT00302"/>
    <s v="CA100"/>
    <n v="500"/>
    <n v="17183"/>
    <n v="17408"/>
    <n v="17458"/>
    <s v="N/A"/>
    <d v="2024-02-12T00:00:00"/>
    <d v="2024-02-12T00:00:00"/>
    <d v="1899-12-30T00:00:00"/>
    <s v="N/A"/>
    <d v="2024-02-12T00:00:00"/>
    <d v="2024-02-12T00:00:00"/>
    <d v="1899-12-30T00:00:00"/>
    <n v="17420"/>
    <m/>
    <m/>
    <m/>
    <e v="#DIV/0!"/>
    <e v="#VALUE!"/>
    <n v="1"/>
  </r>
  <r>
    <s v="70RBT00303"/>
    <n v="70"/>
    <s v="RBT00303"/>
    <s v="CA101"/>
    <n v="500"/>
    <n v="16548"/>
    <n v="16773"/>
    <n v="16823"/>
    <s v="N/A"/>
    <d v="2024-02-16T00:00:00"/>
    <d v="2024-02-16T00:00:00"/>
    <d v="1899-12-30T00:00:00"/>
    <s v="N/A"/>
    <d v="2024-02-16T00:00:00"/>
    <d v="2024-02-16T00:00:00"/>
    <d v="1899-12-30T00:00:00"/>
    <n v="16794"/>
    <m/>
    <m/>
    <m/>
    <e v="#DIV/0!"/>
    <e v="#VALUE!"/>
    <n v="1"/>
  </r>
  <r>
    <s v="71RBT00304"/>
    <n v="71"/>
    <s v="RBT00304"/>
    <s v="CA102"/>
    <n v="250"/>
    <n v="16394"/>
    <n v="16619"/>
    <n v="16669"/>
    <s v="N/A"/>
    <d v="2024-02-16T00:00:00"/>
    <d v="2024-02-16T00:00:00"/>
    <d v="1899-12-30T00:00:00"/>
    <s v="N/A"/>
    <d v="2024-04-07T00:00:00"/>
    <d v="2024-04-07T00:00:00"/>
    <d v="1899-12-30T00:00:00"/>
    <n v="16671"/>
    <m/>
    <m/>
    <m/>
    <e v="#DIV/0!"/>
    <e v="#VALUE!"/>
    <n v="0"/>
  </r>
  <r>
    <s v="70RBT00315"/>
    <n v="70"/>
    <s v="RBT00315"/>
    <s v="CA104"/>
    <n v="500"/>
    <n v="17453"/>
    <n v="17678"/>
    <n v="17728"/>
    <s v="N/A"/>
    <d v="2024-02-21T00:00:00"/>
    <d v="2024-02-21T00:00:00"/>
    <d v="1899-12-30T00:00:00"/>
    <s v="N/A"/>
    <d v="2024-02-21T00:00:00"/>
    <d v="2024-02-21T00:00:00"/>
    <d v="1899-12-30T00:00:00"/>
    <n v="17759"/>
    <m/>
    <m/>
    <m/>
    <e v="#DIV/0!"/>
    <e v="#VALUE!"/>
    <n v="0"/>
  </r>
  <r>
    <s v="68RBT00312"/>
    <n v="68"/>
    <s v="RBT00312"/>
    <s v="CA103"/>
    <n v="1000"/>
    <n v="16323"/>
    <n v="16548"/>
    <n v="16598"/>
    <s v="N/A"/>
    <d v="2024-02-25T00:00:00"/>
    <d v="2024-02-25T00:00:00"/>
    <d v="1899-12-30T00:00:00"/>
    <s v="N/A"/>
    <d v="2024-02-25T00:00:00"/>
    <d v="2024-02-25T00:00:00"/>
    <d v="1899-12-30T00:00:00"/>
    <n v="16549"/>
    <m/>
    <m/>
    <m/>
    <e v="#DIV/0!"/>
    <e v="#VALUE!"/>
    <n v="1"/>
  </r>
  <r>
    <s v="71RBT00303"/>
    <n v="71"/>
    <s v="RBT00303"/>
    <s v="CA101"/>
    <n v="250"/>
    <n v="16794"/>
    <n v="17019"/>
    <n v="17069"/>
    <s v="N/A"/>
    <d v="2024-03-06T00:00:00"/>
    <d v="2024-03-06T00:00:00"/>
    <d v="1899-12-30T00:00:00"/>
    <s v="N/A"/>
    <d v="2024-03-06T00:00:00"/>
    <d v="2024-03-06T00:00:00"/>
    <d v="1899-12-30T00:00:00"/>
    <n v="17021"/>
    <m/>
    <m/>
    <m/>
    <e v="#DIV/0!"/>
    <e v="#VALUE!"/>
    <n v="1"/>
  </r>
  <r>
    <s v="71RBT00315"/>
    <n v="71"/>
    <s v="RBT00315"/>
    <s v="CA104"/>
    <n v="250"/>
    <n v="17759"/>
    <n v="17984"/>
    <n v="18034"/>
    <s v="N/A"/>
    <d v="2024-03-10T00:00:00"/>
    <d v="2024-03-10T00:00:00"/>
    <d v="1899-12-30T00:00:00"/>
    <s v="N/A"/>
    <d v="2024-03-10T00:00:00"/>
    <d v="2024-03-10T00:00:00"/>
    <d v="1899-12-30T00:00:00"/>
    <n v="18026"/>
    <m/>
    <m/>
    <m/>
    <e v="#DIV/0!"/>
    <e v="#VALUE!"/>
    <n v="1"/>
  </r>
  <r>
    <s v="69RBT00312"/>
    <n v="69"/>
    <s v="RBT00312"/>
    <s v="CA103"/>
    <n v="250"/>
    <n v="16549"/>
    <n v="16774"/>
    <n v="16824"/>
    <s v="N/A"/>
    <d v="2024-03-19T00:00:00"/>
    <d v="2024-03-19T00:00:00"/>
    <d v="1899-12-30T00:00:00"/>
    <s v="N/A"/>
    <d v="2024-03-19T00:00:00"/>
    <d v="2024-03-19T00:00:00"/>
    <d v="1899-12-30T00:00:00"/>
    <n v="16768"/>
    <m/>
    <m/>
    <m/>
    <e v="#DIV/0!"/>
    <e v="#VALUE!"/>
    <n v="0"/>
  </r>
  <r>
    <s v="72RBT00303"/>
    <n v="72"/>
    <s v="RBT00303"/>
    <s v="CA101"/>
    <n v="2000"/>
    <n v="17021"/>
    <n v="17246"/>
    <n v="17296"/>
    <s v="N/A"/>
    <d v="2024-03-23T00:00:00"/>
    <d v="2024-03-23T00:00:00"/>
    <d v="1899-12-30T00:00:00"/>
    <s v="N/A"/>
    <d v="2024-03-23T00:00:00"/>
    <d v="2024-03-23T00:00:00"/>
    <d v="1899-12-30T00:00:00"/>
    <n v="17289"/>
    <m/>
    <m/>
    <m/>
    <e v="#DIV/0!"/>
    <e v="#VALUE!"/>
    <n v="1"/>
  </r>
  <r>
    <s v="72RBT00315"/>
    <n v="72"/>
    <s v="RBT00315"/>
    <s v="CA104"/>
    <n v="2000"/>
    <n v="18026"/>
    <n v="18251"/>
    <n v="18301"/>
    <s v="N/A"/>
    <d v="2024-03-28T00:00:00"/>
    <d v="2024-03-28T00:00:00"/>
    <d v="1899-12-30T00:00:00"/>
    <s v="N/A"/>
    <d v="2024-03-28T00:00:00"/>
    <d v="2024-03-28T00:00:00"/>
    <d v="1899-12-30T00:00:00"/>
    <n v="18312"/>
    <m/>
    <m/>
    <m/>
    <e v="#DIV/0!"/>
    <e v="#VALUE!"/>
    <n v="0"/>
  </r>
  <r>
    <s v="71RBT00302"/>
    <n v="71"/>
    <s v="RBT00302"/>
    <s v="CA100"/>
    <n v="250"/>
    <n v="17420"/>
    <n v="17645"/>
    <n v="17695"/>
    <s v="N/A"/>
    <d v="2024-03-29T00:00:00"/>
    <d v="2024-03-29T00:00:00"/>
    <d v="1899-12-30T00:00:00"/>
    <s v="N/A"/>
    <d v="2024-03-29T00:00:00"/>
    <d v="2024-03-29T00:00:00"/>
    <d v="1899-12-30T00:00:00"/>
    <n v="17715"/>
    <m/>
    <m/>
    <m/>
    <e v="#DIV/0!"/>
    <e v="#VALUE!"/>
    <n v="0"/>
  </r>
  <r>
    <s v="70RBT00312"/>
    <n v="70"/>
    <s v="RBT00312"/>
    <s v="CA103"/>
    <n v="500"/>
    <n v="16768"/>
    <n v="16993"/>
    <n v="17043"/>
    <s v="N/A"/>
    <d v="2024-04-06T00:00:00"/>
    <d v="2024-04-06T00:00:00"/>
    <d v="1899-12-30T00:00:00"/>
    <s v="N/A"/>
    <d v="2024-04-06T00:00:00"/>
    <d v="2024-04-06T00:00:00"/>
    <d v="1899-12-30T00:00:00"/>
    <n v="17063"/>
    <m/>
    <m/>
    <m/>
    <e v="#DIV/0!"/>
    <e v="#VALUE!"/>
    <n v="0"/>
  </r>
  <r>
    <s v="72RBT00304"/>
    <n v="72"/>
    <s v="RBT00304"/>
    <s v="CA102"/>
    <n v="2000"/>
    <n v="16671"/>
    <n v="16896"/>
    <n v="16946"/>
    <s v="N/A"/>
    <d v="2024-04-07T00:00:00"/>
    <d v="2024-04-07T00:00:00"/>
    <d v="1899-12-30T00:00:00"/>
    <s v="N/A"/>
    <d v="2024-04-26T00:00:00"/>
    <d v="2024-04-26T00:00:00"/>
    <d v="1899-12-30T00:00:00"/>
    <n v="16923"/>
    <m/>
    <m/>
    <m/>
    <e v="#DIV/0!"/>
    <e v="#VALUE!"/>
    <n v="1"/>
  </r>
  <r>
    <s v="73RBT00303"/>
    <n v="73"/>
    <s v="RBT00303"/>
    <s v="CA101"/>
    <n v="250"/>
    <n v="17289"/>
    <n v="17514"/>
    <n v="17564"/>
    <s v="N/A"/>
    <d v="2024-04-11T00:00:00"/>
    <d v="2024-04-11T00:00:00"/>
    <d v="1899-12-30T00:00:00"/>
    <s v="N/A"/>
    <d v="2024-04-11T00:00:00"/>
    <d v="2024-04-11T00:00:00"/>
    <d v="1899-12-30T00:00:00"/>
    <n v="17514"/>
    <m/>
    <m/>
    <m/>
    <e v="#DIV/0!"/>
    <e v="#VALUE!"/>
    <n v="0"/>
  </r>
  <r>
    <s v="73RBT00315"/>
    <n v="73"/>
    <s v="RBT00315"/>
    <s v="CA104"/>
    <n v="250"/>
    <n v="18312"/>
    <n v="18537"/>
    <n v="18587"/>
    <s v="N/A"/>
    <d v="2024-04-17T00:00:00"/>
    <d v="2024-04-17T00:00:00"/>
    <d v="1899-12-30T00:00:00"/>
    <s v="N/A"/>
    <d v="2024-04-17T00:00:00"/>
    <d v="2024-04-17T00:00:00"/>
    <d v="1899-12-30T00:00:00"/>
    <n v="18532"/>
    <m/>
    <m/>
    <m/>
    <e v="#DIV/0!"/>
    <e v="#VALUE!"/>
    <n v="0"/>
  </r>
  <r>
    <s v="72RBT00302"/>
    <n v="72"/>
    <s v="RBT00302"/>
    <s v="CA100"/>
    <n v="2000"/>
    <n v="17715"/>
    <n v="17940"/>
    <n v="17990"/>
    <s v="N/A"/>
    <d v="2024-04-24T00:00:00"/>
    <d v="2024-04-24T00:00:00"/>
    <d v="1899-12-30T00:00:00"/>
    <s v="N/A"/>
    <d v="2024-04-24T00:00:00"/>
    <d v="2024-04-24T00:00:00"/>
    <d v="1899-12-30T00:00:00"/>
    <n v="17918"/>
    <m/>
    <m/>
    <m/>
    <e v="#DIV/0!"/>
    <e v="#VALUE!"/>
    <n v="0"/>
  </r>
  <r>
    <s v="73RBT00304"/>
    <n v="73"/>
    <s v="RBT00304"/>
    <s v="CA102"/>
    <n v="250"/>
    <n v="16923"/>
    <n v="17148"/>
    <n v="17198"/>
    <s v="N/A"/>
    <d v="2024-04-26T00:00:00"/>
    <d v="2024-04-26T00:00:00"/>
    <d v="1899-12-30T00:00:00"/>
    <s v="N/A"/>
    <d v="2024-05-18T00:00:00"/>
    <d v="2024-05-18T00:00:00"/>
    <d v="1899-12-30T00:00:00"/>
    <n v="17194"/>
    <m/>
    <m/>
    <m/>
    <e v="#DIV/0!"/>
    <e v="#VALUE!"/>
    <n v="1"/>
  </r>
  <r>
    <s v="71RBT00312"/>
    <n v="71"/>
    <s v="RBT00312"/>
    <s v="CA103"/>
    <n v="250"/>
    <n v="17063"/>
    <n v="17288"/>
    <n v="17338"/>
    <s v="N/A"/>
    <d v="2024-04-28T00:00:00"/>
    <d v="2024-04-28T00:00:00"/>
    <d v="1899-12-30T00:00:00"/>
    <s v="N/A"/>
    <d v="2024-04-28T00:00:00"/>
    <d v="2024-04-28T00:00:00"/>
    <d v="1899-12-30T00:00:00"/>
    <n v="17290"/>
    <m/>
    <m/>
    <m/>
    <e v="#DIV/0!"/>
    <e v="#VALUE!"/>
    <n v="1"/>
  </r>
  <r>
    <s v="74RBT00303"/>
    <n v="74"/>
    <s v="RBT00303"/>
    <s v="CA101"/>
    <n v="500"/>
    <n v="17514"/>
    <n v="17739"/>
    <n v="17789"/>
    <s v="N/A"/>
    <d v="2024-04-30T00:00:00"/>
    <d v="2024-04-30T00:00:00"/>
    <d v="1899-12-30T00:00:00"/>
    <s v="N/A"/>
    <d v="2024-04-30T00:00:00"/>
    <d v="2024-04-30T00:00:00"/>
    <d v="1899-12-30T00:00:00"/>
    <n v="17793"/>
    <m/>
    <m/>
    <m/>
    <e v="#DIV/0!"/>
    <e v="#VALUE!"/>
    <n v="0"/>
  </r>
  <r>
    <s v="72RBT00312"/>
    <n v="72"/>
    <s v="RBT00312"/>
    <s v="CA103"/>
    <n v="2000"/>
    <n v="17290"/>
    <n v="17515"/>
    <n v="17565"/>
    <s v="N/A"/>
    <d v="2024-05-15T00:00:00"/>
    <d v="2024-05-15T00:00:00"/>
    <d v="1899-12-30T00:00:00"/>
    <s v="N/A"/>
    <d v="2024-05-15T00:00:00"/>
    <d v="2024-05-15T00:00:00"/>
    <d v="1899-12-30T00:00:00"/>
    <n v="17528"/>
    <m/>
    <m/>
    <m/>
    <e v="#DIV/0!"/>
    <e v="#VALUE!"/>
    <n v="1"/>
  </r>
  <r>
    <s v="74RBT00304"/>
    <n v="74"/>
    <s v="RBT00304"/>
    <s v="CA102"/>
    <n v="500"/>
    <n v="17194"/>
    <n v="17419"/>
    <n v="17469"/>
    <s v="N/A"/>
    <d v="2024-05-18T00:00:00"/>
    <d v="2024-05-18T00:00:00"/>
    <d v="1899-12-30T00:00:00"/>
    <s v="N/A"/>
    <d v="2024-06-08T00:00:00"/>
    <d v="2024-06-08T00:00:00"/>
    <d v="1899-12-30T00:00:00"/>
    <n v="17459"/>
    <m/>
    <m/>
    <m/>
    <e v="#DIV/0!"/>
    <e v="#VALUE!"/>
    <n v="1"/>
  </r>
  <r>
    <s v="75RBT00303"/>
    <n v="75"/>
    <s v="RBT00303"/>
    <s v="CA101"/>
    <n v="250"/>
    <n v="17793"/>
    <n v="18018"/>
    <n v="18068"/>
    <s v="N/A"/>
    <d v="2024-05-20T00:00:00"/>
    <d v="2024-05-20T00:00:00"/>
    <d v="1899-12-30T00:00:00"/>
    <s v="N/A"/>
    <d v="2024-05-20T00:00:00"/>
    <d v="2024-05-20T00:00:00"/>
    <d v="1899-12-30T00:00:00"/>
    <n v="18038"/>
    <m/>
    <m/>
    <m/>
    <e v="#DIV/0!"/>
    <e v="#VALUE!"/>
    <n v="1"/>
  </r>
  <r>
    <s v="74RBT00315"/>
    <n v="74"/>
    <s v="RBT00315"/>
    <s v="CA104"/>
    <n v="500"/>
    <n v="18532"/>
    <n v="18757"/>
    <n v="18807"/>
    <s v="N/A"/>
    <d v="2024-05-22T00:00:00"/>
    <d v="2024-05-22T00:00:00"/>
    <d v="1899-12-30T00:00:00"/>
    <s v="N/A"/>
    <d v="2024-05-22T00:00:00"/>
    <d v="2024-05-22T00:00:00"/>
    <d v="1899-12-30T00:00:00"/>
    <n v="19006"/>
    <m/>
    <m/>
    <m/>
    <e v="#DIV/0!"/>
    <e v="#VALUE!"/>
    <n v="0"/>
  </r>
  <r>
    <s v="73RBT00302"/>
    <n v="73"/>
    <s v="RBT00302"/>
    <s v="CA100"/>
    <n v="250"/>
    <n v="17918"/>
    <n v="18143"/>
    <n v="18193"/>
    <s v="N/A"/>
    <d v="2024-05-28T00:00:00"/>
    <d v="2024-05-28T00:00:00"/>
    <d v="1899-12-30T00:00:00"/>
    <s v="N/A"/>
    <d v="2024-05-28T00:00:00"/>
    <d v="2024-05-28T00:00:00"/>
    <d v="1899-12-30T00:00:00"/>
    <n v="18211"/>
    <m/>
    <m/>
    <m/>
    <e v="#DIV/0!"/>
    <e v="#VALUE!"/>
    <n v="0"/>
  </r>
  <r>
    <s v="73RBT00312"/>
    <n v="73"/>
    <s v="RBT00312"/>
    <s v="CA103"/>
    <n v="250"/>
    <n v="17528"/>
    <n v="17753"/>
    <n v="17803"/>
    <s v="N/A"/>
    <d v="2024-06-05T00:00:00"/>
    <d v="2024-06-05T00:00:00"/>
    <d v="1899-12-30T00:00:00"/>
    <s v="N/A"/>
    <d v="2024-06-05T00:00:00"/>
    <d v="2024-06-05T00:00:00"/>
    <d v="1899-12-30T00:00:00"/>
    <n v="17797"/>
    <m/>
    <m/>
    <m/>
    <e v="#DIV/0!"/>
    <e v="#VALUE!"/>
    <n v="1"/>
  </r>
  <r>
    <s v="75RBT00304"/>
    <n v="75"/>
    <s v="RBT00304"/>
    <s v="CA102"/>
    <n v="250"/>
    <n v="17459"/>
    <n v="17684"/>
    <n v="17734"/>
    <s v="N/A"/>
    <d v="2024-06-08T00:00:00"/>
    <d v="2024-06-08T00:00:00"/>
    <d v="1899-12-30T00:00:00"/>
    <s v="N/A"/>
    <d v="2024-07-09T00:00:00"/>
    <d v="2024-07-09T00:00:00"/>
    <d v="1899-12-30T00:00:00"/>
    <n v="17758"/>
    <m/>
    <m/>
    <m/>
    <e v="#DIV/0!"/>
    <e v="#VALUE!"/>
    <n v="0"/>
  </r>
  <r>
    <s v="76RBT00303"/>
    <n v="76"/>
    <s v="RBT00303"/>
    <s v="CA101"/>
    <n v="1000"/>
    <n v="18038"/>
    <n v="18263"/>
    <n v="18313"/>
    <s v="N/A"/>
    <d v="2024-06-10T00:00:00"/>
    <d v="2024-06-10T00:00:00"/>
    <d v="1899-12-30T00:00:00"/>
    <s v="N/A"/>
    <d v="2024-06-10T00:00:00"/>
    <d v="2024-06-10T00:00:00"/>
    <d v="1899-12-30T00:00:00"/>
    <n v="18335"/>
    <m/>
    <m/>
    <m/>
    <e v="#DIV/0!"/>
    <e v="#VALUE!"/>
    <n v="0"/>
  </r>
  <r>
    <s v="75RBT00315"/>
    <n v="75"/>
    <s v="RBT00315"/>
    <s v="CA104"/>
    <n v="250"/>
    <n v="19006"/>
    <n v="19231"/>
    <n v="19281"/>
    <s v="N/A"/>
    <d v="2024-06-13T00:00:00"/>
    <d v="2024-06-13T00:00:00"/>
    <d v="1899-12-30T00:00:00"/>
    <s v="N/A"/>
    <d v="2024-06-13T00:00:00"/>
    <d v="2024-06-13T00:00:00"/>
    <d v="1899-12-30T00:00:00"/>
    <n v="19302"/>
    <m/>
    <m/>
    <m/>
    <e v="#DIV/0!"/>
    <e v="#VALUE!"/>
    <n v="0"/>
  </r>
  <r>
    <s v="76RBT00315"/>
    <n v="76"/>
    <s v="RBT00315"/>
    <s v="CA104"/>
    <n v="1000"/>
    <n v="19302"/>
    <n v="19527"/>
    <n v="19577"/>
    <s v="N/A"/>
    <d v="2024-06-21T00:00:00"/>
    <d v="2024-06-21T00:00:00"/>
    <d v="1899-12-30T00:00:00"/>
    <s v="N/A"/>
    <d v="2024-06-21T00:00:00"/>
    <d v="2024-06-21T00:00:00"/>
    <d v="1899-12-30T00:00:00"/>
    <n v="19505"/>
    <m/>
    <m/>
    <m/>
    <e v="#DIV/0!"/>
    <e v="#VALUE!"/>
    <n v="0"/>
  </r>
  <r>
    <s v="77RBT00315"/>
    <n v="77"/>
    <s v="RBT00315"/>
    <s v="CA104"/>
    <n v="250"/>
    <n v="19505"/>
    <n v="19730"/>
    <n v="19780"/>
    <s v="N/A"/>
    <d v="2024-06-24T00:00:00"/>
    <d v="2024-06-24T00:00:00"/>
    <d v="1899-12-30T00:00:00"/>
    <s v="N/A"/>
    <d v="2024-06-24T00:00:00"/>
    <d v="2024-06-24T00:00:00"/>
    <d v="1899-12-30T00:00:00"/>
    <n v="19550"/>
    <m/>
    <m/>
    <m/>
    <e v="#DIV/0!"/>
    <e v="#VALUE!"/>
    <n v="0"/>
  </r>
  <r>
    <s v="77RBT00303"/>
    <n v="77"/>
    <s v="RBT00303"/>
    <s v="CA101"/>
    <n v="250"/>
    <n v="18335"/>
    <n v="18560"/>
    <n v="18610"/>
    <s v="N/A"/>
    <d v="2024-06-25T00:00:00"/>
    <d v="2024-06-25T00:00:00"/>
    <d v="1899-12-30T00:00:00"/>
    <s v="N/A"/>
    <d v="2024-06-25T00:00:00"/>
    <d v="2024-06-25T00:00:00"/>
    <d v="1899-12-30T00:00:00"/>
    <n v="18585"/>
    <m/>
    <m/>
    <m/>
    <e v="#DIV/0!"/>
    <e v="#VALUE!"/>
    <n v="1"/>
  </r>
  <r>
    <s v="74RBT00312"/>
    <n v="74"/>
    <s v="RBT00312"/>
    <s v="CA103"/>
    <n v="500"/>
    <n v="17797"/>
    <n v="18022"/>
    <n v="18072"/>
    <s v="N/A"/>
    <d v="2024-06-27T00:00:00"/>
    <d v="2024-06-27T00:00:00"/>
    <d v="1899-12-30T00:00:00"/>
    <s v="N/A"/>
    <d v="2024-06-27T00:00:00"/>
    <d v="2024-06-27T00:00:00"/>
    <d v="1899-12-30T00:00:00"/>
    <n v="18039"/>
    <m/>
    <m/>
    <m/>
    <e v="#DIV/0!"/>
    <e v="#VALUE!"/>
    <n v="1"/>
  </r>
  <r>
    <s v="76RBT00304"/>
    <n v="76"/>
    <s v="RBT00304"/>
    <s v="CA102"/>
    <n v="1000"/>
    <n v="17758"/>
    <n v="17983"/>
    <n v="18033"/>
    <s v="N/A"/>
    <d v="2024-07-09T00:00:00"/>
    <d v="2024-07-09T00:00:00"/>
    <d v="1899-12-30T00:00:00"/>
    <s v="N/A"/>
    <d v="2024-07-26T00:00:00"/>
    <d v="2024-07-26T00:00:00"/>
    <d v="1899-12-30T00:00:00"/>
    <n v="18055"/>
    <m/>
    <m/>
    <m/>
    <e v="#DIV/0!"/>
    <e v="#VALUE!"/>
    <n v="0"/>
  </r>
  <r>
    <s v="78RBT00315"/>
    <n v="78"/>
    <s v="RBT00315"/>
    <s v="CA104"/>
    <n v="500"/>
    <n v="19550"/>
    <n v="19775"/>
    <n v="19825"/>
    <s v="N/A"/>
    <d v="2024-07-14T00:00:00"/>
    <d v="2024-07-14T00:00:00"/>
    <d v="1899-12-30T00:00:00"/>
    <s v="N/A"/>
    <d v="2024-07-14T00:00:00"/>
    <d v="2024-07-14T00:00:00"/>
    <d v="1899-12-30T00:00:00"/>
    <n v="19850"/>
    <m/>
    <m/>
    <m/>
    <e v="#DIV/0!"/>
    <e v="#VALUE!"/>
    <n v="0"/>
  </r>
  <r>
    <s v="78RBT00303"/>
    <n v="78"/>
    <s v="RBT00303"/>
    <s v="CA101"/>
    <n v="500"/>
    <n v="18585"/>
    <n v="18810"/>
    <n v="18860"/>
    <s v="N/A"/>
    <d v="2024-07-18T00:00:00"/>
    <d v="2024-07-18T00:00:00"/>
    <d v="1899-12-30T00:00:00"/>
    <s v="N/A"/>
    <d v="2024-07-18T00:00:00"/>
    <d v="2024-07-18T00:00:00"/>
    <d v="1899-12-30T00:00:00"/>
    <n v="18833"/>
    <m/>
    <m/>
    <m/>
    <e v="#DIV/0!"/>
    <e v="#VALUE!"/>
    <n v="1"/>
  </r>
  <r>
    <s v="77RBT00304"/>
    <n v="77"/>
    <s v="RBT00304"/>
    <s v="CA102"/>
    <n v="250"/>
    <n v="18055"/>
    <n v="18280"/>
    <n v="18330"/>
    <s v="N/A"/>
    <d v="2024-07-26T00:00:00"/>
    <d v="2024-07-26T00:00:00"/>
    <d v="1899-12-30T00:00:00"/>
    <s v="N/A"/>
    <d v="2024-08-12T00:00:00"/>
    <d v="2024-08-12T00:00:00"/>
    <d v="1899-12-30T00:00:00"/>
    <n v="18343"/>
    <m/>
    <m/>
    <m/>
    <e v="#DIV/0!"/>
    <e v="#VALUE!"/>
    <n v="0"/>
  </r>
  <r>
    <s v="75RBT00312"/>
    <n v="75"/>
    <s v="RBT00312"/>
    <s v="CA103"/>
    <n v="250"/>
    <n v="18039"/>
    <n v="18264"/>
    <n v="18314"/>
    <s v="N/A"/>
    <d v="2024-07-31T00:00:00"/>
    <d v="2024-07-31T00:00:00"/>
    <d v="1899-12-30T00:00:00"/>
    <s v="N/A"/>
    <d v="2024-07-31T00:00:00"/>
    <d v="2024-07-31T00:00:00"/>
    <d v="1899-12-30T00:00:00"/>
    <n v="18427"/>
    <m/>
    <m/>
    <m/>
    <e v="#DIV/0!"/>
    <e v="#VALUE!"/>
    <n v="0"/>
  </r>
  <r>
    <s v="76RBT00312"/>
    <n v="76"/>
    <s v="RBT00312"/>
    <s v="CA103"/>
    <n v="1000"/>
    <n v="18427"/>
    <n v="18652"/>
    <n v="18702"/>
    <s v="N/A"/>
    <d v="2024-07-31T00:00:00"/>
    <d v="2024-07-31T00:00:00"/>
    <d v="1899-12-30T00:00:00"/>
    <s v="N/A"/>
    <d v="2024-07-31T00:00:00"/>
    <d v="2024-07-31T00:00:00"/>
    <d v="1899-12-30T00:00:00"/>
    <n v="18434"/>
    <m/>
    <m/>
    <m/>
    <e v="#DIV/0!"/>
    <e v="#VALUE!"/>
    <n v="0"/>
  </r>
  <r>
    <s v="79RBT00315"/>
    <n v="79"/>
    <s v="RBT00315"/>
    <s v="CA104"/>
    <n v="250"/>
    <n v="19850"/>
    <n v="20075"/>
    <n v="20125"/>
    <s v="N/A"/>
    <d v="2024-08-02T00:00:00"/>
    <d v="2024-08-02T00:00:00"/>
    <d v="1899-12-30T00:00:00"/>
    <s v="N/A"/>
    <d v="2024-08-02T00:00:00"/>
    <d v="2024-08-02T00:00:00"/>
    <d v="1899-12-30T00:00:00"/>
    <n v="20011"/>
    <m/>
    <m/>
    <m/>
    <e v="#DIV/0!"/>
    <e v="#VALUE!"/>
    <n v="0"/>
  </r>
  <r>
    <s v="79RBT00303"/>
    <n v="79"/>
    <s v="RBT00303"/>
    <s v="CA101"/>
    <n v="250"/>
    <n v="18833"/>
    <n v="19058"/>
    <n v="19108"/>
    <s v="N/A"/>
    <d v="2024-08-07T00:00:00"/>
    <d v="2024-08-07T00:00:00"/>
    <d v="1899-12-30T00:00:00"/>
    <s v="N/A"/>
    <d v="2024-08-07T00:00:00"/>
    <d v="2024-08-07T00:00:00"/>
    <d v="1899-12-30T00:00:00"/>
    <n v="19091"/>
    <m/>
    <m/>
    <m/>
    <e v="#DIV/0!"/>
    <e v="#VALUE!"/>
    <n v="1"/>
  </r>
  <r>
    <s v="80RBT00315"/>
    <n v="80"/>
    <s v="RBT00315"/>
    <s v="CA104"/>
    <n v="8000"/>
    <n v="20011"/>
    <n v="20236"/>
    <n v="20286"/>
    <s v="N/A"/>
    <d v="2024-08-12T00:00:00"/>
    <d v="2024-08-12T00:00:00"/>
    <d v="1899-12-30T00:00:00"/>
    <s v="N/A"/>
    <d v="2024-08-12T00:00:00"/>
    <d v="2024-08-12T00:00:00"/>
    <d v="1899-12-30T00:00:00"/>
    <n v="20088"/>
    <m/>
    <m/>
    <m/>
    <e v="#DIV/0!"/>
    <e v="#VALUE!"/>
    <n v="0"/>
  </r>
  <r>
    <s v="78RBT00304"/>
    <n v="78"/>
    <s v="RBT00304"/>
    <s v="CA102"/>
    <n v="500"/>
    <n v="18343"/>
    <n v="18568"/>
    <n v="18618"/>
    <s v="N/A"/>
    <d v="2024-08-12T00:00:00"/>
    <d v="2024-08-12T00:00:00"/>
    <d v="1899-12-30T00:00:00"/>
    <s v="N/A"/>
    <d v="2024-09-02T00:00:00"/>
    <d v="2024-09-02T00:00:00"/>
    <d v="1899-12-30T00:00:00"/>
    <n v="18574"/>
    <m/>
    <m/>
    <m/>
    <e v="#DIV/0!"/>
    <e v="#VALUE!"/>
    <n v="1"/>
  </r>
  <r>
    <s v="77RBT00312"/>
    <n v="77"/>
    <s v="RBT00312"/>
    <s v="CA103"/>
    <n v="250"/>
    <n v="18434"/>
    <n v="18659"/>
    <n v="18709"/>
    <s v="N/A"/>
    <d v="2024-08-20T00:00:00"/>
    <d v="2024-08-20T00:00:00"/>
    <d v="1899-12-30T00:00:00"/>
    <s v="N/A"/>
    <d v="2024-08-20T00:00:00"/>
    <d v="2024-08-20T00:00:00"/>
    <d v="1899-12-30T00:00:00"/>
    <n v="18644"/>
    <m/>
    <m/>
    <m/>
    <e v="#DIV/0!"/>
    <e v="#VALUE!"/>
    <n v="0"/>
  </r>
  <r>
    <s v="79RBT00304"/>
    <n v="79"/>
    <s v="RBT00304"/>
    <s v="CA102"/>
    <n v="250"/>
    <n v="18574"/>
    <n v="18799"/>
    <n v="18849"/>
    <s v="N/A"/>
    <d v="2024-09-02T00:00:00"/>
    <d v="2024-09-02T00:00:00"/>
    <d v="1899-12-30T00:00:00"/>
    <s v="N/A"/>
    <d v="2024-09-18T00:00:00"/>
    <d v="2024-09-18T00:00:00"/>
    <d v="1899-12-30T00:00:00"/>
    <n v="18854"/>
    <m/>
    <m/>
    <m/>
    <e v="#DIV/0!"/>
    <e v="#VALUE!"/>
    <n v="0"/>
  </r>
  <r>
    <s v="78RBT00312"/>
    <n v="78"/>
    <s v="RBT00312"/>
    <s v="CA103"/>
    <n v="500"/>
    <n v="18644"/>
    <n v="18869"/>
    <n v="18919"/>
    <s v="N/A"/>
    <d v="2024-09-06T00:00:00"/>
    <d v="2024-09-06T00:00:00"/>
    <d v="1899-12-30T00:00:00"/>
    <s v="N/A"/>
    <d v="2024-09-06T00:00:00"/>
    <d v="2024-09-06T00:00:00"/>
    <d v="1899-12-30T00:00:00"/>
    <n v="18908"/>
    <m/>
    <m/>
    <m/>
    <e v="#DIV/0!"/>
    <e v="#VALUE!"/>
    <n v="1"/>
  </r>
  <r>
    <s v="80RBT00303"/>
    <n v="80"/>
    <s v="RBT00303"/>
    <s v="CA101"/>
    <n v="8000"/>
    <n v="19091"/>
    <n v="19316"/>
    <n v="19366"/>
    <s v="N/A"/>
    <d v="2024-09-10T00:00:00"/>
    <d v="2024-09-10T00:00:00"/>
    <d v="1899-12-30T00:00:00"/>
    <s v="N/A"/>
    <d v="2024-09-10T00:00:00"/>
    <d v="2024-09-10T00:00:00"/>
    <d v="1899-12-30T00:00:00"/>
    <n v="19435"/>
    <m/>
    <m/>
    <m/>
    <e v="#DIV/0!"/>
    <e v="#VALUE!"/>
    <n v="0"/>
  </r>
  <r>
    <s v="81RBT00303"/>
    <n v="81"/>
    <s v="RBT00303"/>
    <s v="CA101"/>
    <n v="250"/>
    <n v="19435"/>
    <n v="19660"/>
    <n v="19710"/>
    <s v="N/A"/>
    <d v="2024-09-10T00:00:00"/>
    <d v="2024-09-10T00:00:00"/>
    <d v="1899-12-30T00:00:00"/>
    <s v="N/A"/>
    <d v="2024-09-10T00:00:00"/>
    <d v="2024-09-10T00:00:00"/>
    <d v="1899-12-30T00:00:00"/>
    <n v="19435"/>
    <m/>
    <m/>
    <m/>
    <e v="#DIV/0!"/>
    <e v="#VALUE!"/>
    <n v="0"/>
  </r>
  <r>
    <s v="80RBT00304"/>
    <n v="80"/>
    <s v="RBT00304"/>
    <s v="CA102"/>
    <n v="8000"/>
    <n v="18854"/>
    <n v="19079"/>
    <n v="19129"/>
    <s v="N/A"/>
    <d v="2024-09-18T00:00:00"/>
    <d v="2024-09-18T00:00:00"/>
    <d v="1899-12-30T00:00:00"/>
    <s v="N/A"/>
    <d v="2024-09-30T00:00:00"/>
    <d v="2024-09-30T00:00:00"/>
    <d v="1899-12-30T00:00:00"/>
    <n v="19066"/>
    <m/>
    <m/>
    <m/>
    <e v="#DIV/0!"/>
    <e v="#VALUE!"/>
    <n v="0"/>
  </r>
  <r>
    <s v="81RBT00315"/>
    <n v="81"/>
    <s v="RBT00315"/>
    <s v="CA104"/>
    <n v="250"/>
    <n v="20088"/>
    <n v="20313"/>
    <n v="20363"/>
    <s v="N/A"/>
    <d v="2024-09-21T00:00:00"/>
    <d v="2024-09-21T00:00:00"/>
    <d v="1899-12-30T00:00:00"/>
    <s v="N/A"/>
    <d v="2024-09-21T00:00:00"/>
    <d v="2024-09-21T00:00:00"/>
    <d v="1899-12-30T00:00:00"/>
    <n v="20559"/>
    <m/>
    <m/>
    <m/>
    <e v="#DIV/0!"/>
    <e v="#VALUE!"/>
    <n v="0"/>
  </r>
  <r>
    <s v="82RBT00315"/>
    <n v="82"/>
    <s v="RBT00315"/>
    <s v="CA104"/>
    <n v="500"/>
    <n v="20559"/>
    <n v="20784"/>
    <n v="20834"/>
    <s v="N/A"/>
    <d v="2024-09-24T00:00:00"/>
    <d v="2024-09-24T00:00:00"/>
    <d v="1899-12-30T00:00:00"/>
    <s v="N/A"/>
    <d v="2024-09-24T00:00:00"/>
    <d v="2024-09-24T00:00:00"/>
    <d v="1899-12-30T00:00:00"/>
    <n v="20619"/>
    <m/>
    <m/>
    <m/>
    <e v="#DIV/0!"/>
    <e v="#VALUE!"/>
    <n v="0"/>
  </r>
  <r>
    <s v="79RBT00312"/>
    <n v="79"/>
    <s v="RBT00312"/>
    <s v="CA103"/>
    <n v="250"/>
    <n v="18908"/>
    <n v="19133"/>
    <n v="19183"/>
    <s v="N/A"/>
    <d v="2024-09-27T00:00:00"/>
    <d v="2024-09-27T00:00:00"/>
    <d v="1899-12-30T00:00:00"/>
    <s v="N/A"/>
    <d v="2024-09-27T00:00:00"/>
    <d v="2024-09-27T00:00:00"/>
    <d v="1899-12-30T00:00:00"/>
    <n v="19228"/>
    <m/>
    <m/>
    <m/>
    <e v="#DIV/0!"/>
    <e v="#VALUE!"/>
    <n v="0"/>
  </r>
  <r>
    <s v="81RBT00304"/>
    <n v="81"/>
    <s v="RBT00304"/>
    <s v="CA102"/>
    <n v="250"/>
    <n v="19066"/>
    <n v="19291"/>
    <n v="19341"/>
    <s v="N/A"/>
    <d v="2024-09-30T00:00:00"/>
    <d v="2024-09-30T00:00:00"/>
    <d v="1899-12-30T00:00:00"/>
    <s v="N/A"/>
    <d v="2024-10-16T00:00:00"/>
    <d v="2024-10-16T00:00:00"/>
    <d v="1899-12-30T00:00:00"/>
    <n v="19285"/>
    <m/>
    <m/>
    <m/>
    <e v="#DIV/0!"/>
    <e v="#VALUE!"/>
    <n v="0"/>
  </r>
  <r>
    <s v="82RBT00303"/>
    <n v="82"/>
    <s v="RBT00303"/>
    <s v="CA101"/>
    <n v="500"/>
    <n v="19435"/>
    <n v="19660"/>
    <n v="19710"/>
    <s v="N/A"/>
    <d v="2024-10-10T00:00:00"/>
    <d v="2024-10-10T00:00:00"/>
    <d v="1899-12-30T00:00:00"/>
    <s v="N/A"/>
    <d v="2024-10-10T00:00:00"/>
    <d v="2024-10-10T00:00:00"/>
    <d v="1899-12-30T00:00:00"/>
    <n v="19639"/>
    <m/>
    <m/>
    <m/>
    <e v="#DIV/0!"/>
    <e v="#VALUE!"/>
    <n v="0"/>
  </r>
  <r>
    <s v="82RBT00304"/>
    <n v="82"/>
    <s v="RBT00304"/>
    <s v="CA102"/>
    <n v="500"/>
    <n v="19285"/>
    <n v="19510"/>
    <n v="19560"/>
    <s v="N/A"/>
    <d v="2024-10-16T00:00:00"/>
    <d v="2024-10-16T00:00:00"/>
    <d v="1899-12-30T00:00:00"/>
    <s v="N/A"/>
    <d v="2024-11-05T00:00:00"/>
    <d v="2024-11-05T00:00:00"/>
    <d v="1899-12-30T00:00:00"/>
    <n v="19523"/>
    <m/>
    <m/>
    <m/>
    <e v="#DIV/0!"/>
    <e v="#VALUE!"/>
    <n v="1"/>
  </r>
  <r>
    <s v="83RBT00315"/>
    <n v="83"/>
    <s v="RBT00315"/>
    <s v="CA104"/>
    <n v="250"/>
    <n v="20619"/>
    <n v="20844"/>
    <n v="20894"/>
    <s v="N/A"/>
    <d v="2024-10-25T00:00:00"/>
    <d v="2024-10-25T00:00:00"/>
    <d v="1899-12-30T00:00:00"/>
    <s v="N/A"/>
    <d v="2024-10-25T00:00:00"/>
    <d v="2024-10-25T00:00:00"/>
    <d v="1899-12-30T00:00:00"/>
    <n v="21054"/>
    <m/>
    <m/>
    <m/>
    <e v="#DIV/0!"/>
    <e v="#VALUE!"/>
    <n v="0"/>
  </r>
  <r>
    <s v="83RBT00303"/>
    <n v="83"/>
    <s v="RBT00303"/>
    <s v="CA101"/>
    <n v="250"/>
    <n v="19639"/>
    <n v="19864"/>
    <n v="19914"/>
    <s v="N/A"/>
    <d v="2024-10-29T00:00:00"/>
    <d v="2024-10-29T00:00:00"/>
    <d v="1899-12-30T00:00:00"/>
    <s v="N/A"/>
    <d v="2024-10-29T00:00:00"/>
    <d v="2024-10-29T00:00:00"/>
    <d v="1899-12-30T00:00:00"/>
    <n v="19941"/>
    <m/>
    <m/>
    <m/>
    <e v="#DIV/0!"/>
    <e v="#VALUE!"/>
    <n v="0"/>
  </r>
  <r>
    <s v="83RBT00304"/>
    <n v="83"/>
    <s v="RBT00304"/>
    <s v="CA102"/>
    <n v="250"/>
    <n v="19523"/>
    <n v="19748"/>
    <n v="19798"/>
    <s v="N/A"/>
    <d v="2024-11-05T00:00:00"/>
    <d v="2024-11-05T00:00:00"/>
    <d v="1899-12-30T00:00:00"/>
    <s v="N/A"/>
    <d v="2024-11-22T00:00:00"/>
    <d v="2024-11-22T00:00:00"/>
    <d v="1899-12-30T00:00:00"/>
    <n v="19838"/>
    <m/>
    <m/>
    <m/>
    <e v="#DIV/0!"/>
    <e v="#VALUE!"/>
    <n v="0"/>
  </r>
  <r>
    <s v="80RBT00312"/>
    <n v="80"/>
    <s v="RBT00312"/>
    <s v="CA103"/>
    <n v="8000"/>
    <n v="19228"/>
    <n v="19453"/>
    <n v="19503"/>
    <s v="N/A"/>
    <d v="2024-11-13T00:00:00"/>
    <d v="2024-11-13T00:00:00"/>
    <d v="1899-12-30T00:00:00"/>
    <s v="N/A"/>
    <d v="2024-11-13T00:00:00"/>
    <d v="2024-11-13T00:00:00"/>
    <d v="1899-12-30T00:00:00"/>
    <n v="19498"/>
    <m/>
    <m/>
    <m/>
    <e v="#DIV/0!"/>
    <e v="#VALUE!"/>
    <n v="1"/>
  </r>
  <r>
    <s v="84RBT00315"/>
    <n v="84"/>
    <s v="RBT00315"/>
    <s v="CA104"/>
    <n v="1000"/>
    <n v="21054"/>
    <n v="21279"/>
    <n v="21329"/>
    <s v="N/A"/>
    <d v="2024-11-15T00:00:00"/>
    <d v="2024-11-15T00:00:00"/>
    <d v="1899-12-30T00:00:00"/>
    <s v="N/A"/>
    <d v="2024-11-15T00:00:00"/>
    <d v="2024-11-15T00:00:00"/>
    <d v="1899-12-30T00:00:00"/>
    <n v="21300"/>
    <m/>
    <m/>
    <m/>
    <e v="#DIV/0!"/>
    <e v="#VALUE!"/>
    <n v="1"/>
  </r>
  <r>
    <s v="84RBT00303"/>
    <n v="84"/>
    <s v="RBT00303"/>
    <s v="CA101"/>
    <n v="1000"/>
    <n v="19941"/>
    <n v="20166"/>
    <n v="20216"/>
    <s v="N/A"/>
    <d v="2024-11-20T00:00:00"/>
    <d v="2024-11-20T00:00:00"/>
    <d v="1899-12-30T00:00:00"/>
    <s v="N/A"/>
    <d v="2024-11-20T00:00:00"/>
    <d v="2024-11-20T00:00:00"/>
    <d v="1899-12-30T00:00:00"/>
    <n v="20216"/>
    <m/>
    <m/>
    <m/>
    <e v="#DIV/0!"/>
    <e v="#VALUE!"/>
    <n v="0"/>
  </r>
  <r>
    <s v="84RBT00304"/>
    <n v="84"/>
    <s v="RBT00304"/>
    <s v="CA102"/>
    <n v="1000"/>
    <n v="19838"/>
    <n v="20063"/>
    <n v="20113"/>
    <s v="N/A"/>
    <d v="2024-11-22T00:00:00"/>
    <d v="2024-11-22T00:00:00"/>
    <d v="1899-12-30T00:00:00"/>
    <s v="N/A"/>
    <d v="2024-12-09T00:00:00"/>
    <d v="2024-12-09T00:00:00"/>
    <d v="1899-12-30T00:00:00"/>
    <n v="20043"/>
    <m/>
    <m/>
    <m/>
    <e v="#DIV/0!"/>
    <e v="#VALUE!"/>
    <n v="0"/>
  </r>
  <r>
    <s v="81RBT00312"/>
    <n v="81"/>
    <s v="RBT00312"/>
    <s v="CA103"/>
    <n v="250"/>
    <n v="19498"/>
    <n v="19723"/>
    <n v="19773"/>
    <s v="N/A"/>
    <d v="2024-12-04T00:00:00"/>
    <d v="2024-12-04T00:00:00"/>
    <d v="1899-12-30T00:00:00"/>
    <s v="N/A"/>
    <d v="2024-12-04T00:00:00"/>
    <d v="2024-12-04T00:00:00"/>
    <d v="1899-12-30T00:00:00"/>
    <n v="19756"/>
    <m/>
    <m/>
    <m/>
    <e v="#DIV/0!"/>
    <e v="#VALUE!"/>
    <n v="1"/>
  </r>
  <r>
    <s v="85RBT00315"/>
    <n v="85"/>
    <s v="RBT00315"/>
    <s v="CA104"/>
    <n v="250"/>
    <n v="21300"/>
    <n v="21525"/>
    <n v="21575"/>
    <s v="N/A"/>
    <d v="2024-12-06T00:00:00"/>
    <d v="2024-12-06T00:00:00"/>
    <d v="1899-12-30T00:00:00"/>
    <s v="N/A"/>
    <d v="2024-12-06T00:00:00"/>
    <d v="2024-12-06T00:00:00"/>
    <d v="1899-12-30T00:00:00"/>
    <n v="21567"/>
    <m/>
    <m/>
    <m/>
    <e v="#DIV/0!"/>
    <e v="#VALUE!"/>
    <n v="1"/>
  </r>
  <r>
    <s v="85RBT00304"/>
    <n v="85"/>
    <s v="RBT00304"/>
    <s v="CA102"/>
    <n v="250"/>
    <n v="20043"/>
    <n v="20268"/>
    <n v="20318"/>
    <s v="N/A"/>
    <d v="2024-12-09T00:00:00"/>
    <d v="2024-12-09T00:00:00"/>
    <d v="1899-12-30T00:00:00"/>
    <s v="N/A"/>
    <d v="2025-01-07T00:00:00"/>
    <d v="2025-01-07T00:00:00"/>
    <d v="1899-12-30T00:00:00"/>
    <n v="20292"/>
    <m/>
    <m/>
    <m/>
    <e v="#DIV/0!"/>
    <e v="#VALUE!"/>
    <n v="1"/>
  </r>
  <r>
    <s v="85RBT00303"/>
    <n v="85"/>
    <s v="RBT00303"/>
    <s v="CA101"/>
    <n v="250"/>
    <n v="20216"/>
    <n v="20441"/>
    <n v="20491"/>
    <s v="N/A"/>
    <d v="2024-12-12T00:00:00"/>
    <d v="2024-12-12T00:00:00"/>
    <d v="1899-12-30T00:00:00"/>
    <s v="N/A"/>
    <d v="2024-12-12T00:00:00"/>
    <d v="2024-12-12T00:00:00"/>
    <d v="1899-12-30T00:00:00"/>
    <n v="20539"/>
    <m/>
    <m/>
    <m/>
    <e v="#DIV/0!"/>
    <e v="#VALUE!"/>
    <n v="0"/>
  </r>
  <r>
    <s v="82RBT00312"/>
    <n v="82"/>
    <s v="RBT00312"/>
    <s v="CA103"/>
    <n v="500"/>
    <n v="19756"/>
    <n v="19981"/>
    <n v="20031"/>
    <s v="N/A"/>
    <d v="2024-12-25T00:00:00"/>
    <d v="2024-12-25T00:00:00"/>
    <d v="1899-12-30T00:00:00"/>
    <s v="N/A"/>
    <d v="2024-12-25T00:00:00"/>
    <d v="2024-12-25T00:00:00"/>
    <d v="1899-12-30T00:00:00"/>
    <n v="20051"/>
    <m/>
    <m/>
    <m/>
    <e v="#DIV/0!"/>
    <e v="#VALUE!"/>
    <n v="0"/>
  </r>
  <r>
    <s v="86RBT00303"/>
    <n v="86"/>
    <s v="RBT00303"/>
    <s v="CA101"/>
    <n v="500"/>
    <n v="20539"/>
    <n v="20764"/>
    <n v="20814"/>
    <s v="N/A"/>
    <d v="2024-12-31T00:00:00"/>
    <d v="2024-12-31T00:00:00"/>
    <d v="1899-12-30T00:00:00"/>
    <s v="N/A"/>
    <d v="2024-12-31T00:00:00"/>
    <d v="2024-12-31T00:00:00"/>
    <d v="1899-12-30T00:00:00"/>
    <n v="20744"/>
    <m/>
    <m/>
    <m/>
    <e v="#DIV/0!"/>
    <e v="#VALUE!"/>
    <n v="0"/>
  </r>
  <r>
    <s v="86RBT00315"/>
    <n v="86"/>
    <s v="RBT00315"/>
    <s v="CA104"/>
    <n v="500"/>
    <n v="21567"/>
    <n v="21792"/>
    <n v="21842"/>
    <s v="N/A"/>
    <d v="2025-01-03T00:00:00"/>
    <d v="2025-01-03T00:00:00"/>
    <d v="1899-12-30T00:00:00"/>
    <s v="N/A"/>
    <d v="2025-01-03T00:00:00"/>
    <d v="2025-01-03T00:00:00"/>
    <d v="1899-12-30T00:00:00"/>
    <n v="21928"/>
    <m/>
    <m/>
    <m/>
    <e v="#DIV/0!"/>
    <e v="#VALUE!"/>
    <n v="0"/>
  </r>
  <r>
    <s v="87RBT00315"/>
    <n v="87"/>
    <s v="RBT00315"/>
    <s v="CA104"/>
    <n v="250"/>
    <n v="21928"/>
    <n v="22153"/>
    <n v="22203"/>
    <s v="N/A"/>
    <d v="2025-01-03T00:00:00"/>
    <d v="2025-01-03T00:00:00"/>
    <d v="1899-12-30T00:00:00"/>
    <s v="N/A"/>
    <d v="2025-01-03T00:00:00"/>
    <d v="2025-01-03T00:00:00"/>
    <d v="1899-12-30T00:00:00"/>
    <n v="20994"/>
    <m/>
    <m/>
    <m/>
    <e v="#DIV/0!"/>
    <e v="#VALUE!"/>
    <n v="0"/>
  </r>
  <r>
    <s v="88RBT00315"/>
    <n v="88"/>
    <s v="RBT00315"/>
    <s v="CA104"/>
    <n v="2000"/>
    <n v="20994"/>
    <n v="21219"/>
    <n v="21269"/>
    <s v="N/A"/>
    <d v="2025-01-03T00:00:00"/>
    <d v="2025-01-03T00:00:00"/>
    <d v="1899-12-30T00:00:00"/>
    <s v="N/A"/>
    <d v="2025-01-03T00:00:00"/>
    <d v="2025-01-03T00:00:00"/>
    <d v="1899-12-30T00:00:00"/>
    <n v="21244"/>
    <m/>
    <m/>
    <m/>
    <e v="#DIV/0!"/>
    <e v="#VALUE!"/>
    <n v="1"/>
  </r>
  <r>
    <s v="89RBT00315"/>
    <n v="89"/>
    <s v="RBT00315"/>
    <s v="CA104"/>
    <n v="250"/>
    <n v="21244"/>
    <n v="21469"/>
    <n v="21519"/>
    <s v="N/A"/>
    <d v="2025-01-03T00:00:00"/>
    <d v="2025-01-03T00:00:00"/>
    <d v="1899-12-30T00:00:00"/>
    <s v="N/A"/>
    <d v="2025-01-03T00:00:00"/>
    <d v="2025-01-03T00:00:00"/>
    <d v="1899-12-30T00:00:00"/>
    <n v="22067"/>
    <m/>
    <m/>
    <m/>
    <e v="#DIV/0!"/>
    <e v="#VALUE!"/>
    <n v="0"/>
  </r>
  <r>
    <s v="90RBT00315"/>
    <n v="90"/>
    <s v="RBT00315"/>
    <s v="CA104"/>
    <n v="500"/>
    <n v="22067"/>
    <n v="22292"/>
    <n v="22342"/>
    <s v="N/A"/>
    <d v="2025-01-03T00:00:00"/>
    <d v="2025-01-03T00:00:00"/>
    <d v="1899-12-30T00:00:00"/>
    <s v="N/A"/>
    <d v="2025-01-03T00:00:00"/>
    <d v="2025-01-03T00:00:00"/>
    <d v="1899-12-30T00:00:00"/>
    <n v="22329"/>
    <m/>
    <m/>
    <m/>
    <e v="#DIV/0!"/>
    <e v="#VALUE!"/>
    <n v="1"/>
  </r>
  <r>
    <s v="83RBT00312"/>
    <n v="83"/>
    <s v="RBT00312"/>
    <s v="CA103"/>
    <n v="250"/>
    <n v="20051"/>
    <n v="20276"/>
    <n v="20326"/>
    <s v="N/A"/>
    <d v="2025-01-07T00:00:00"/>
    <d v="2025-01-07T00:00:00"/>
    <d v="1899-12-30T00:00:00"/>
    <s v="N/A"/>
    <d v="2020-11-04T00:00:00"/>
    <d v="2020-11-04T00:00:00"/>
    <d v="1899-12-30T00:00:00"/>
    <n v="230"/>
    <m/>
    <m/>
    <m/>
    <e v="#DIV/0!"/>
    <e v="#VALUE!"/>
    <n v="0"/>
  </r>
  <r>
    <s v="86RBT00304"/>
    <n v="86"/>
    <s v="RBT00304"/>
    <s v="CA102"/>
    <n v="500"/>
    <n v="20292"/>
    <n v="20517"/>
    <n v="20567"/>
    <s v="N/A"/>
    <d v="2025-01-07T00:00:00"/>
    <d v="2025-01-07T00:00:00"/>
    <d v="1899-12-30T00:00:00"/>
    <n v="0"/>
    <d v="2025-01-07T00:00:00"/>
    <d v="2025-01-07T00:00:00"/>
    <d v="1899-12-30T00:00:00"/>
    <n v="20566"/>
    <m/>
    <m/>
    <m/>
    <e v="#DIV/0!"/>
    <s v=""/>
    <n v="1"/>
  </r>
  <r>
    <s v="84RBT00312"/>
    <n v="84"/>
    <s v="RBT00312"/>
    <s v="CA103"/>
    <n v="1000"/>
    <n v="230"/>
    <n v="455"/>
    <n v="505"/>
    <s v="N/A"/>
    <d v="2025-01-16T00:00:00"/>
    <d v="2025-01-16T00:00:00"/>
    <d v="1899-12-30T00:00:00"/>
    <s v="N/A"/>
    <d v="2025-01-16T00:00:00"/>
    <d v="2025-01-16T00:00:00"/>
    <d v="1899-12-30T00:00:00"/>
    <n v="20337"/>
    <m/>
    <m/>
    <m/>
    <e v="#DIV/0!"/>
    <e v="#VALUE!"/>
    <n v="0"/>
  </r>
  <r>
    <s v="87RBT00303"/>
    <n v="87"/>
    <s v="RBT00303"/>
    <s v="CA101"/>
    <n v="250"/>
    <n v="20744"/>
    <n v="20969"/>
    <n v="21019"/>
    <s v="N/A"/>
    <d v="2025-01-17T00:00:00"/>
    <d v="2025-01-17T00:00:00"/>
    <d v="1899-12-30T00:00:00"/>
    <s v="N/A"/>
    <d v="2025-01-17T00:00:00"/>
    <d v="2025-01-17T00:00:00"/>
    <d v="1899-12-30T00:00:00"/>
    <n v="21065"/>
    <m/>
    <m/>
    <m/>
    <e v="#DIV/0!"/>
    <e v="#VALUE!"/>
    <n v="0"/>
  </r>
  <r>
    <s v="85RBT00312"/>
    <n v="85"/>
    <s v="RBT00312"/>
    <s v="CA103"/>
    <n v="250"/>
    <n v="20337"/>
    <n v="20562"/>
    <n v="20612"/>
    <s v="N/A"/>
    <d v="2025-02-04T00:00:00"/>
    <d v="2025-02-04T00:00:00"/>
    <d v="1899-12-30T00:00:00"/>
    <s v="N/A"/>
    <d v="2025-02-04T00:00:00"/>
    <d v="2025-02-04T00:00:00"/>
    <d v="1899-12-30T00:00:00"/>
    <n v="20570"/>
    <m/>
    <m/>
    <m/>
    <e v="#DIV/0!"/>
    <e v="#VALUE!"/>
    <n v="1"/>
  </r>
  <r>
    <s v="88RBT00303"/>
    <n v="88"/>
    <s v="RBT00303"/>
    <s v="CA101"/>
    <n v="2000"/>
    <n v="21065"/>
    <n v="21290"/>
    <n v="21340"/>
    <s v="N/A"/>
    <d v="2025-02-13T00:00:00"/>
    <d v="2025-02-13T00:00:00"/>
    <d v="1899-12-30T00:00:00"/>
    <s v="N/A"/>
    <d v="2025-02-13T00:00:00"/>
    <d v="2025-02-13T00:00:00"/>
    <d v="1899-12-30T00:00:00"/>
    <n v="21371"/>
    <m/>
    <m/>
    <m/>
    <e v="#DIV/0!"/>
    <e v="#VALUE!"/>
    <n v="0"/>
  </r>
  <r>
    <s v="86RBT00312"/>
    <n v="86"/>
    <s v="RBT00312"/>
    <s v="CA103"/>
    <n v="500"/>
    <n v="20570"/>
    <n v="20795"/>
    <n v="20845"/>
    <s v="N/A"/>
    <d v="2025-03-05T00:00:00"/>
    <d v="2025-03-05T00:00:00"/>
    <d v="1899-12-30T00:00:00"/>
    <s v="N/A"/>
    <d v="2025-03-05T00:00:00"/>
    <d v="2025-03-05T00:00:00"/>
    <d v="1899-12-30T00:00:00"/>
    <n v="20902"/>
    <m/>
    <m/>
    <m/>
    <e v="#DIV/0!"/>
    <e v="#VALUE!"/>
    <n v="0"/>
  </r>
  <r>
    <s v="89RBT00303"/>
    <n v="89"/>
    <s v="RBT00303"/>
    <s v="CA101"/>
    <n v="250"/>
    <n v="21371"/>
    <n v="21596"/>
    <n v="21646"/>
    <s v="N/A"/>
    <d v="2025-03-07T00:00:00"/>
    <d v="2025-03-07T00:00:00"/>
    <d v="1899-12-30T00:00:00"/>
    <s v="N/A"/>
    <d v="2025-03-07T00:00:00"/>
    <d v="2025-03-07T00:00:00"/>
    <d v="1899-12-30T00:00:00"/>
    <n v="21725"/>
    <m/>
    <m/>
    <m/>
    <e v="#DIV/0!"/>
    <e v="#VALUE!"/>
    <n v="0"/>
  </r>
  <r>
    <s v="90RBT00303"/>
    <n v="90"/>
    <s v="RBT00303"/>
    <s v="CA101"/>
    <n v="500"/>
    <n v="21725"/>
    <n v="21950"/>
    <n v="22000"/>
    <s v="N/A"/>
    <d v="2025-03-08T00:00:00"/>
    <d v="2025-03-08T00:00:00"/>
    <d v="1899-12-30T00:00:00"/>
    <s v="N/A"/>
    <d v="2025-03-08T00:00:00"/>
    <d v="2025-03-08T00:00:00"/>
    <d v="1899-12-30T00:00:00"/>
    <n v="21963"/>
    <m/>
    <m/>
    <m/>
    <e v="#DIV/0!"/>
    <e v="#VALUE!"/>
    <n v="1"/>
  </r>
  <r>
    <s v="87RBT00312"/>
    <n v="87"/>
    <s v="RBT00312"/>
    <s v="CA103"/>
    <n v="250"/>
    <n v="20902"/>
    <n v="21127"/>
    <n v="21177"/>
    <s v="N/A"/>
    <d v="2025-03-19T00:00:00"/>
    <d v="2025-03-19T00:00:00"/>
    <d v="1899-12-30T00:00:00"/>
    <n v="0"/>
    <d v="2025-03-19T00:00:00"/>
    <d v="2025-03-19T00:00:00"/>
    <d v="1899-12-30T00:00:00"/>
    <n v="21268"/>
    <m/>
    <m/>
    <m/>
    <e v="#DIV/0!"/>
    <s v=""/>
    <n v="0"/>
  </r>
  <r>
    <s v="91RBT00303"/>
    <n v="91"/>
    <s v="RBT00303"/>
    <s v="CA101"/>
    <n v="250"/>
    <n v="21963"/>
    <n v="22188"/>
    <n v="22238"/>
    <n v="15"/>
    <d v="2025-04-11T08:00:00"/>
    <d v="2025-04-11T14:00:00"/>
    <d v="1899-12-30T06:00:00"/>
    <n v="0"/>
    <d v="2025-03-08T00:00:00"/>
    <d v="2025-03-08T00:00:00"/>
    <d v="1899-12-30T00:00:00"/>
    <n v="22222"/>
    <m/>
    <m/>
    <m/>
    <n v="0"/>
    <s v=""/>
    <n v="1"/>
  </r>
  <r>
    <s v="88RBT00312"/>
    <n v="88"/>
    <s v="RBT00312"/>
    <s v="CA103"/>
    <n v="2000"/>
    <n v="21268"/>
    <n v="21493"/>
    <n v="21543"/>
    <n v="16"/>
    <d v="2025-04-14T21:00:00"/>
    <d v="2025-04-15T20:00:00"/>
    <d v="1899-12-30T23:00:00"/>
    <n v="0"/>
    <d v="2025-04-18T12:00:00"/>
    <d v="2025-04-23T04:09:00"/>
    <d v="1900-01-03T16:09:00"/>
    <n v="21620"/>
    <n v="0"/>
    <n v="0"/>
    <n v="0"/>
    <n v="4.8760869565129417"/>
    <s v=""/>
    <n v="0"/>
  </r>
  <r>
    <s v="92RBT00303"/>
    <n v="92"/>
    <s v="RBT00303"/>
    <s v="CA101"/>
    <n v="1000"/>
    <n v="22222"/>
    <n v="22447"/>
    <n v="22497"/>
    <n v="19"/>
    <d v="2025-04-30T08:00:00"/>
    <d v="2025-05-01T05:00:00"/>
    <d v="1899-12-30T21:00:00"/>
    <n v="0"/>
    <d v="2025-05-05T16:50:00"/>
    <d v="2025-05-10T17:18:00"/>
    <d v="1900-01-04T00:28:00"/>
    <n v="22638"/>
    <n v="0"/>
    <n v="0"/>
    <n v="0"/>
    <n v="5.736507936505534"/>
    <s v=""/>
    <n v="0"/>
  </r>
  <r>
    <s v="91RBT00315"/>
    <n v="91"/>
    <s v="RBT00315"/>
    <s v="CA104"/>
    <n v="250"/>
    <n v="22329"/>
    <n v="22554"/>
    <n v="22604"/>
    <n v="19"/>
    <d v="2025-05-07T14:00:00"/>
    <d v="2025-05-07T21:00:00"/>
    <d v="1899-12-30T07:00:00"/>
    <n v="0"/>
    <d v="2025-05-11T21:33:00"/>
    <d v="2025-05-12T05:40:00"/>
    <d v="1899-12-30T08:07:00"/>
    <n v="22604"/>
    <n v="0"/>
    <n v="0"/>
    <n v="0"/>
    <n v="1.1595238095212554"/>
    <s v=""/>
    <n v="0"/>
  </r>
  <r>
    <s v="87RBT00304"/>
    <n v="87"/>
    <s v="RBT00304"/>
    <s v="CA102"/>
    <n v="250"/>
    <n v="20566"/>
    <n v="20791"/>
    <n v="20841"/>
    <n v="19"/>
    <d v="2025-05-08T14:00:00"/>
    <d v="2025-05-08T21:00:00"/>
    <d v="1899-12-30T07:00:00"/>
    <n v="0"/>
    <d v="2025-05-14T09:30:00"/>
    <d v="2025-05-14T17:45:00"/>
    <d v="1899-12-30T08:15:00"/>
    <n v="20942"/>
    <n v="0"/>
    <n v="0"/>
    <n v="0"/>
    <n v="1.1785714285812288"/>
    <s v=""/>
    <n v="0"/>
  </r>
  <r>
    <s v="89RBT00312"/>
    <n v="89"/>
    <s v="RBT00312"/>
    <s v="CA103"/>
    <n v="250"/>
    <n v="21620"/>
    <n v="21845"/>
    <n v="21895"/>
    <n v="19"/>
    <d v="2025-05-09T08:00:00"/>
    <d v="2025-05-09T15:00:00"/>
    <d v="1899-12-30T07:00:00"/>
    <n v="0"/>
    <d v="2025-05-20T08:00:00"/>
    <d v="2025-05-20T12:00:00"/>
    <d v="1899-12-30T04:00:00"/>
    <n v="21918"/>
    <n v="0"/>
    <n v="0"/>
    <n v="0"/>
    <n v="0.57142857142500769"/>
    <s v=""/>
    <n v="0"/>
  </r>
  <r>
    <s v="88RBT00304"/>
    <n v="88"/>
    <s v="RBT00304"/>
    <s v="CA102"/>
    <n v="2000"/>
    <n v="20942"/>
    <n v="21167"/>
    <n v="21217"/>
    <n v="24"/>
    <d v="2025-05-15T08:00:00"/>
    <d v="2025-05-15T18:00:00"/>
    <d v="1899-12-30T10:00:00"/>
    <n v="5"/>
    <d v="2025-06-14T20:50:00"/>
    <d v="2025-06-15T13:24:00"/>
    <d v="1899-12-30T16:34:00"/>
    <n v="21455"/>
    <n v="0"/>
    <n v="0"/>
    <n v="0"/>
    <n v="1.6566666666805783"/>
    <n v="0"/>
    <n v="0"/>
  </r>
  <r>
    <s v="92RBT00315"/>
    <n v="92"/>
    <s v="RBT00315"/>
    <s v="CA104"/>
    <n v="1000"/>
    <n v="22604"/>
    <n v="22829"/>
    <n v="22879"/>
    <n v="21"/>
    <d v="2025-05-23T20:00:00"/>
    <d v="2025-05-24T17:00:00"/>
    <d v="1899-12-30T21:00:00"/>
    <n v="20"/>
    <d v="2025-06-20T14:40:00"/>
    <d v="2025-07-12T01:59:00"/>
    <d v="1900-01-20T11:19:00"/>
    <n v="22781"/>
    <n v="19"/>
    <n v="0"/>
    <n v="0"/>
    <n v="24.53888888889092"/>
    <n v="0.95"/>
    <n v="0"/>
  </r>
  <r>
    <s v="93RBT00303"/>
    <n v="93"/>
    <s v="RBT00303"/>
    <s v="CA101"/>
    <n v="250"/>
    <n v="22638"/>
    <n v="22863"/>
    <n v="22913"/>
    <n v="21"/>
    <d v="2025-05-24T08:00:00"/>
    <d v="2025-05-24T15:00:00"/>
    <d v="1899-12-30T07:00:00"/>
    <n v="8"/>
    <d v="2025-05-25T23:00:00"/>
    <d v="2025-05-26T03:00:00"/>
    <d v="1899-12-30T04:00:00"/>
    <n v="22898"/>
    <n v="7"/>
    <n v="0"/>
    <n v="0"/>
    <n v="0.57142857142500769"/>
    <n v="0.875"/>
    <n v="1"/>
  </r>
  <r>
    <s v="89RBT00304"/>
    <n v="89"/>
    <s v="RBT00304"/>
    <s v="CA102"/>
    <n v="250"/>
    <n v="21455"/>
    <n v="21680"/>
    <n v="21730"/>
    <n v="22"/>
    <d v="2025-05-27T08:00:00"/>
    <d v="2025-05-28T14:00:00"/>
    <d v="1899-12-31T06:00:00"/>
    <n v="45"/>
    <d v="2025-05-27T03:40:00"/>
    <d v="2025-05-30T18:13:00"/>
    <d v="1900-01-02T14:33:00"/>
    <n v="21166"/>
    <n v="42"/>
    <n v="0"/>
    <n v="0"/>
    <n v="2.8849999999976719"/>
    <n v="0.93333333333333335"/>
    <n v="0"/>
  </r>
  <r>
    <s v="94RBT00303"/>
    <n v="94"/>
    <s v="RBT00303"/>
    <s v="CA101"/>
    <n v="500"/>
    <n v="22898"/>
    <n v="23123"/>
    <n v="23173"/>
    <n v="24"/>
    <d v="2025-06-09T20:00:00"/>
    <d v="2025-06-10T18:00:00"/>
    <d v="1899-12-30T22:00:00"/>
    <n v="15"/>
    <d v="2025-06-15T05:00:00"/>
    <d v="2025-06-17T05:11:00"/>
    <d v="1900-01-01T00:11:00"/>
    <n v="23225"/>
    <n v="10"/>
    <n v="0"/>
    <n v="0"/>
    <n v="2.1901515151527238"/>
    <n v="0.66666666666666663"/>
    <n v="0"/>
  </r>
  <r>
    <s v="90RBT00312"/>
    <n v="90"/>
    <s v="RBT00312"/>
    <s v="CA103"/>
    <n v="500"/>
    <n v="21918"/>
    <n v="22143"/>
    <n v="22193"/>
    <n v="24"/>
    <d v="2025-06-20T20:00:00"/>
    <d v="2025-06-21T17:00:00"/>
    <d v="1899-12-30T21:00:00"/>
    <n v="5"/>
    <d v="2025-06-21T17:27:00"/>
    <d v="2025-06-22T17:15:00"/>
    <d v="1899-12-30T23:48:00"/>
    <n v="22199"/>
    <n v="1"/>
    <n v="0"/>
    <n v="0"/>
    <n v="1.1333333333355509"/>
    <n v="0.2"/>
    <n v="0"/>
  </r>
  <r>
    <s v="90RBT00304"/>
    <n v="90"/>
    <s v="RBT00304"/>
    <s v="CA102"/>
    <n v="500"/>
    <n v="21166"/>
    <n v="21391"/>
    <n v="21441"/>
    <n v="26"/>
    <d v="2025-06-27T20:00:00"/>
    <d v="2025-06-28T17:00:00"/>
    <d v="1899-12-30T21:00:00"/>
    <n v="12"/>
    <d v="2025-06-29T23:20:00"/>
    <d v="2025-07-01T13:00:00"/>
    <d v="1899-12-31T13:40:00"/>
    <n v="21697"/>
    <n v="6"/>
    <n v="0"/>
    <n v="0"/>
    <n v="1.7936507936517176"/>
    <n v="0.5"/>
    <n v="0"/>
  </r>
  <r>
    <s v="95RBT00303"/>
    <n v="95"/>
    <s v="RBT00303"/>
    <s v="CA101"/>
    <n v="250"/>
    <n v="23225"/>
    <n v="23450"/>
    <n v="23500"/>
    <n v="27"/>
    <d v="2025-07-01T14:00:00"/>
    <d v="2025-07-01T18:00:00"/>
    <d v="1899-12-30T04:00:00"/>
    <n v="1"/>
    <d v="2025-07-02T08:15:00"/>
    <d v="2025-07-03T03:15:00"/>
    <d v="1899-12-30T19:00:00"/>
    <n v="23492"/>
    <n v="1"/>
    <n v="0"/>
    <n v="0"/>
    <n v="4.7500000000545697"/>
    <n v="1"/>
    <n v="1"/>
  </r>
  <r>
    <s v="91RBT00312"/>
    <n v="91"/>
    <s v="RBT00312"/>
    <s v="CA103"/>
    <n v="250"/>
    <n v="22199"/>
    <n v="22424"/>
    <n v="22474"/>
    <n v="28"/>
    <d v="2025-07-07T14:00:00"/>
    <d v="2025-07-07T21:00:00"/>
    <d v="1899-12-30T07:00:00"/>
    <n v="6"/>
    <d v="2025-07-25T08:00:00"/>
    <d v="2025-07-25T08:01:00"/>
    <d v="1899-12-30T00:01:00"/>
    <n v="22482"/>
    <n v="3"/>
    <n v="0"/>
    <n v="0"/>
    <n v="2.3809523637870604E-3"/>
    <n v="0.5"/>
    <n v="0"/>
  </r>
  <r>
    <s v="91RBT00304"/>
    <n v="91"/>
    <s v="RBT00304"/>
    <s v="CA102"/>
    <n v="250"/>
    <n v="21697"/>
    <n v="21922"/>
    <n v="21972"/>
    <n v="29"/>
    <d v="2025-07-15T08:00:00"/>
    <d v="2025-07-15T14:00:00"/>
    <d v="1899-12-30T06:00:00"/>
    <n v="5"/>
    <d v="2025-07-17T16:32:00"/>
    <d v="2025-07-18T14:40:00"/>
    <d v="1899-12-30T22:08:00"/>
    <n v="21958"/>
    <n v="5"/>
    <n v="0"/>
    <n v="0"/>
    <n v="3.6888888888934162"/>
    <n v="1"/>
    <n v="1"/>
  </r>
  <r>
    <s v="96RBT00303"/>
    <n v="96"/>
    <s v="RBT00303"/>
    <s v="CA101"/>
    <n v="12000"/>
    <n v="23492"/>
    <n v="23717"/>
    <n v="23767"/>
    <n v="29"/>
    <d v="2025-07-16T20:00:00"/>
    <d v="2025-07-17T17:00:00"/>
    <d v="1899-12-30T21:00:00"/>
    <n v="7"/>
    <d v="2025-07-21T21:15:00"/>
    <d v="2025-07-23T02:30:00"/>
    <d v="1899-12-31T05:15:00"/>
    <n v="23775"/>
    <n v="7"/>
    <n v="0"/>
    <n v="0"/>
    <n v="1.3928571428571428"/>
    <n v="1"/>
    <n v="0"/>
  </r>
  <r>
    <s v="93RBT00315"/>
    <n v="93"/>
    <s v="RBT00315"/>
    <s v="CA104"/>
    <n v="250"/>
    <n v="22781"/>
    <n v="23006"/>
    <n v="23056"/>
    <m/>
    <d v="2025-07-26T08:00:00"/>
    <d v="2025-07-26T12:00:00"/>
    <d v="1899-12-30T04:00:00"/>
    <n v="1"/>
    <d v="2025-07-29T23:50:00"/>
    <d v="2025-07-30T05:10:00"/>
    <d v="1899-12-30T05:20:00"/>
    <n v="23064"/>
    <n v="0"/>
    <n v="0"/>
    <n v="0"/>
    <n v="1.3333333333575865"/>
    <n v="0"/>
    <n v="0"/>
  </r>
  <r>
    <s v="92RBT00304"/>
    <n v="92"/>
    <s v="RBT00304"/>
    <s v="CA102"/>
    <n v="1000"/>
    <n v="21958"/>
    <n v="22183"/>
    <n v="22233"/>
    <n v="32"/>
    <d v="2025-08-04T20:00:00"/>
    <d v="2025-08-05T17:00:00"/>
    <d v="1899-12-30T21:00:00"/>
    <n v="8"/>
    <d v="2025-08-07T03:58:00"/>
    <d v="2025-08-08T06:00:00"/>
    <d v="1899-12-31T02:02:00"/>
    <n v="22206"/>
    <n v="5"/>
    <n v="1"/>
    <n v="0"/>
    <n v="1.23968253968217"/>
    <n v="0.625"/>
    <n v="1"/>
  </r>
  <r>
    <s v="97RBT00303"/>
    <n v="97"/>
    <s v="RBT00303"/>
    <s v="CA101"/>
    <n v="250"/>
    <n v="23775"/>
    <n v="24000"/>
    <n v="24050"/>
    <n v="32"/>
    <d v="2025-08-06T14:00:00"/>
    <d v="2025-08-06T22:00:00"/>
    <d v="1899-12-30T08:00:00"/>
    <n v="9"/>
    <d v="2025-08-09T07:50:00"/>
    <d v="2025-08-09T18:14:00"/>
    <d v="1899-12-30T10:24:00"/>
    <n v="24010"/>
    <n v="6"/>
    <n v="1"/>
    <n v="6"/>
    <n v="1.2999999999934517"/>
    <n v="0.66666666666666663"/>
    <n v="1"/>
  </r>
  <r>
    <s v="92RBT00312"/>
    <n v="92"/>
    <s v="RBT00312"/>
    <s v="CA103"/>
    <n v="1000"/>
    <n v="22482"/>
    <n v="22707"/>
    <n v="22757"/>
    <n v="33"/>
    <d v="2025-08-11T20:00:00"/>
    <d v="2025-08-13T05:00:00"/>
    <d v="1899-12-31T09:00:00"/>
    <n v="23"/>
    <d v="2025-08-12T22:45:00"/>
    <d v="2025-08-14T23:18:00"/>
    <d v="1900-01-01T00:33:00"/>
    <n v="22746"/>
    <n v="17"/>
    <n v="0"/>
    <n v="0"/>
    <n v="1.4712121212135323"/>
    <n v="0.73913043478260865"/>
    <n v="1"/>
  </r>
  <r>
    <s v="94RBT00315"/>
    <n v="94"/>
    <s v="RBT00315"/>
    <s v="CA104"/>
    <n v="500"/>
    <n v="23064"/>
    <n v="23289"/>
    <n v="23339"/>
    <n v="33"/>
    <d v="2025-08-12T03:00:00"/>
    <d v="2025-08-13T02:00:00"/>
    <d v="1899-12-30T23:00:00"/>
    <n v="12"/>
    <d v="2025-08-14T07:40:00"/>
    <d v="2025-08-16T00:45:00"/>
    <d v="1899-12-31T17:05:00"/>
    <n v="23281"/>
    <n v="8"/>
    <n v="0"/>
    <n v="0"/>
    <n v="1.7862318840526068"/>
    <n v="0.66666666666666663"/>
    <n v="0"/>
  </r>
  <r>
    <s v="98RBT00303"/>
    <n v="98"/>
    <s v="RBT00303"/>
    <s v="CA101"/>
    <n v="500"/>
    <n v="24010"/>
    <n v="24235"/>
    <n v="24285"/>
    <n v="34"/>
    <d v="2025-08-20T20:00:00"/>
    <d v="2025-08-21T23:00:00"/>
    <d v="1899-12-31T03:00:00"/>
    <n v="7"/>
    <d v="2025-08-20T01:25:00"/>
    <d v="2025-08-21T16:00:00"/>
    <d v="1899-12-31T14:35:00"/>
    <n v="24179"/>
    <n v="6"/>
    <n v="1"/>
    <n v="0"/>
    <n v="1.4290123456739821"/>
    <n v="0.8571428571428571"/>
    <n v="0"/>
  </r>
  <r>
    <s v="93RBT00304"/>
    <n v="93"/>
    <s v="RBT00304"/>
    <s v="CA102"/>
    <n v="250"/>
    <n v="22206"/>
    <n v="22431"/>
    <n v="22481"/>
    <n v="34"/>
    <d v="2025-08-22T08:00:00"/>
    <d v="2025-08-22T19:00:00"/>
    <d v="1899-12-30T11:00:00"/>
    <n v="3"/>
    <d v="2025-08-25T16:00:00"/>
    <d v="2025-08-26T05:54:00"/>
    <d v="1899-12-30T13:54:00"/>
    <n v="22462"/>
    <n v="2"/>
    <n v="0"/>
    <n v="0"/>
    <n v="1.2636363636370853"/>
    <n v="0.66666666666666663"/>
    <n v="1"/>
  </r>
  <r>
    <s v="93RBT00312"/>
    <n v="93"/>
    <s v="RBT00312"/>
    <s v="CA103"/>
    <n v="250"/>
    <n v="22746"/>
    <n v="22971"/>
    <n v="23021"/>
    <n v="35"/>
    <d v="2025-08-28T08:00:00"/>
    <d v="2025-08-28T14:00:00"/>
    <d v="1899-12-30T06:00:00"/>
    <n v="3"/>
    <d v="2025-09-02T12:30:00"/>
    <d v="2025-09-02T23:52:00"/>
    <d v="1899-12-30T11:22:00"/>
    <n v="22976"/>
    <n v="3"/>
    <n v="0"/>
    <n v="0"/>
    <n v="1.8944444444205146"/>
    <n v="1"/>
    <n v="1"/>
  </r>
  <r>
    <s v="94RBT00312"/>
    <n v="94"/>
    <s v="RBT00312"/>
    <s v="CA103"/>
    <n v="500"/>
    <n v="22976"/>
    <n v="23201"/>
    <n v="23251"/>
    <n v="38"/>
    <d v="2025-09-15T20:00:00"/>
    <d v="2025-09-16T21:00:00"/>
    <d v="1899-12-31T01:00:00"/>
    <n v="19"/>
    <d v="2025-09-16T08:10:00"/>
    <d v="2025-09-18T03:00:00"/>
    <d v="1899-12-31T18:50:00"/>
    <n v="23208"/>
    <n v="15"/>
    <n v="0"/>
    <n v="5"/>
    <n v="1.713333333334218"/>
    <n v="0.78947368421052633"/>
    <n v="1"/>
  </r>
  <r>
    <s v="95RBT00312"/>
    <n v="95"/>
    <s v="RBT00312"/>
    <s v="CA103"/>
    <n v="250"/>
    <n v="23208"/>
    <n v="23433"/>
    <n v="23483"/>
    <n v="40"/>
    <d v="2025-10-04T02:00:00"/>
    <d v="2025-10-04T08:00:00"/>
    <d v="1899-12-30T06:00:00"/>
    <n v="0"/>
    <d v="2025-10-05T09:32:00"/>
    <d v="2025-10-05T16:29:00"/>
    <d v="1899-12-30T06:57:00"/>
    <n v="23505"/>
    <n v="0"/>
    <n v="0"/>
    <n v="0"/>
    <n v="1.1583333333255723"/>
    <s v=""/>
    <n v="0"/>
  </r>
  <r>
    <s v="96RBT00312"/>
    <n v="96"/>
    <s v="RBT00312"/>
    <s v="CA103"/>
    <n v="12000"/>
    <n v="23505"/>
    <n v="23730"/>
    <n v="23780"/>
    <n v="42"/>
    <d v="2025-10-19T20:00:00"/>
    <d v="2025-10-20T17:00:00"/>
    <d v="1899-12-30T21:00:00"/>
    <m/>
    <d v="2025-10-21T01:11:00"/>
    <d v="2025-10-24T16:43:07"/>
    <d v="1900-01-02T15:32:07"/>
    <n v="23773"/>
    <n v="2"/>
    <n v="0"/>
    <n v="0"/>
    <n v="4.16834656084289"/>
    <s v=""/>
    <n v="1"/>
  </r>
  <r>
    <s v="97RBT00312"/>
    <n v="97"/>
    <s v="RBT00312"/>
    <s v="CA103"/>
    <n v="250"/>
    <n v="23773"/>
    <n v="23998"/>
    <n v="24048"/>
    <n v="45"/>
    <d v="2025-11-04T08:00:00"/>
    <d v="2025-11-04T14:00:00"/>
    <d v="1899-12-30T06:00:00"/>
    <n v="0"/>
    <d v="2025-11-09T02:25:00"/>
    <d v="2025-11-09T15:53:00"/>
    <d v="1899-12-30T13:28:00"/>
    <n v="24010"/>
    <n v="0"/>
    <n v="0"/>
    <n v="5"/>
    <n v="2.2444444444554392"/>
    <s v=""/>
    <n v="1"/>
  </r>
  <r>
    <s v="99RBT00303"/>
    <n v="99"/>
    <s v="RBT00303"/>
    <s v="CA101"/>
    <n v="250"/>
    <n v="24179"/>
    <n v="24404"/>
    <n v="24454"/>
    <n v="46"/>
    <d v="2025-11-11T08:00:00"/>
    <d v="2025-11-11T12:00:00"/>
    <d v="1899-12-30T04:00:00"/>
    <n v="0"/>
    <d v="2025-11-15T07:20:00"/>
    <d v="2025-11-15T12:20:00"/>
    <d v="1899-12-30T05:00:00"/>
    <n v="24434"/>
    <n v="0"/>
    <n v="0"/>
    <n v="2"/>
    <n v="1.2500000000327418"/>
    <s v=""/>
    <n v="1"/>
  </r>
  <r>
    <s v="98RBT00312"/>
    <n v="98"/>
    <s v="RBT00312"/>
    <s v="CA103"/>
    <n v="500"/>
    <n v="24010"/>
    <n v="24235"/>
    <n v="24285"/>
    <n v="47"/>
    <d v="2025-11-19T20:00:00"/>
    <d v="2025-11-20T17:00:00"/>
    <d v="1899-12-30T21:00:00"/>
    <n v="7"/>
    <d v="2025-11-27T05:18:04"/>
    <d v="2025-11-27T22:32:48"/>
    <d v="1899-12-30T17:14:44"/>
    <n v="24308"/>
    <n v="7"/>
    <n v="0"/>
    <n v="7"/>
    <n v="0.82121693121735007"/>
    <n v="1"/>
    <n v="0"/>
  </r>
  <r>
    <s v="95RBT00315"/>
    <n v="95"/>
    <s v="RBT00315"/>
    <s v="CA104"/>
    <n v="250"/>
    <n v="23281"/>
    <n v="23506"/>
    <n v="23556"/>
    <n v="47"/>
    <d v="2025-11-23T20:00:00"/>
    <d v="2025-11-30T04:55:00"/>
    <d v="1900-01-05T08:55:00"/>
    <n v="0"/>
    <d v="2025-11-22T15:30:00"/>
    <d v="2025-11-30T04:55:00"/>
    <d v="1900-01-06T13:25:00"/>
    <n v="23430"/>
    <m/>
    <m/>
    <m/>
    <n v="1.1863760217984833"/>
    <s v=""/>
    <n v="0"/>
  </r>
  <r>
    <s v="100RBT00303"/>
    <n v="100"/>
    <s v="RBT00303"/>
    <s v="CA101"/>
    <n v="1000"/>
    <n v="24434"/>
    <n v="24659"/>
    <n v="24709"/>
    <n v="48"/>
    <d v="2025-11-28T20:00:00"/>
    <d v="2025-11-29T17:00:00"/>
    <d v="1899-12-30T21:00:00"/>
    <n v="3"/>
    <d v="2025-12-07T21:35:00"/>
    <d v="2025-12-08T17:00:00"/>
    <d v="1899-12-30T19:25:00"/>
    <n v="24843"/>
    <n v="2"/>
    <n v="0"/>
    <n v="9"/>
    <n v="0.92460317460687036"/>
    <n v="0.66666666666666663"/>
    <n v="0"/>
  </r>
  <r>
    <s v="99RBT00312"/>
    <n v="99"/>
    <s v="RBT00312"/>
    <s v="CA103"/>
    <n v="250"/>
    <n v="24308"/>
    <n v="24533"/>
    <n v="24583"/>
    <n v="50"/>
    <d v="2025-12-09T08:00:00"/>
    <d v="2025-12-09T14:00:00"/>
    <d v="1899-12-30T06:00:00"/>
    <n v="5"/>
    <d v="2025-12-12T23:55:00"/>
    <d v="2025-12-13T05:27:00"/>
    <d v="1899-12-30T05:32:00"/>
    <n v="24560"/>
    <n v="5"/>
    <n v="0"/>
    <n v="0"/>
    <n v="0.92222222220152617"/>
    <n v="1"/>
    <n v="1"/>
  </r>
  <r>
    <s v="96RBT00315"/>
    <n v="96"/>
    <s v="RBT00315"/>
    <s v="CA104"/>
    <n v="12000"/>
    <n v="23430"/>
    <n v="23655"/>
    <n v="23705"/>
    <n v="50"/>
    <d v="2025-12-14T20:00:00"/>
    <d v="2025-12-15T17:00:00"/>
    <d v="1899-12-30T21:00:00"/>
    <n v="0"/>
    <d v="2025-12-25T17:45:00"/>
    <d v="2025-12-27T16:05:49"/>
    <d v="1899-12-31T22:20:49"/>
    <n v="23736"/>
    <n v="0"/>
    <n v="0"/>
    <n v="8"/>
    <n v="2.2069973544982662"/>
    <s v=""/>
    <n v="0"/>
  </r>
  <r>
    <s v="101RBT00303"/>
    <n v="101"/>
    <s v="RBT00303"/>
    <s v="CA101"/>
    <n v="250"/>
    <n v="24843"/>
    <n v="25068"/>
    <n v="25118"/>
    <n v="51"/>
    <d v="2025-12-21T08:00:00"/>
    <d v="2025-12-21T12:00:00"/>
    <d v="1899-12-30T04:00:00"/>
    <n v="4"/>
    <d v="2025-12-30T12:51:00"/>
    <d v="2025-12-30T16:37:00"/>
    <d v="1899-12-30T03:46:00"/>
    <n v="25219"/>
    <n v="4"/>
    <n v="0"/>
    <n v="0"/>
    <n v="0.94166666669395149"/>
    <n v="1"/>
    <n v="0"/>
  </r>
  <r>
    <s v="100RBT00312"/>
    <n v="100"/>
    <s v="RBT00312"/>
    <s v="CA103"/>
    <n v="1000"/>
    <n v="24560"/>
    <n v="24785"/>
    <n v="24835"/>
    <n v="52"/>
    <d v="2025-12-26T20:00:00"/>
    <d v="2025-12-27T17:00:00"/>
    <d v="1899-12-30T21:00:00"/>
    <n v="11"/>
    <d v="2026-01-11T02:47:58"/>
    <d v="2026-01-12T18:02:22"/>
    <d v="1899-12-31T15:14:24"/>
    <n v="24992"/>
    <n v="10"/>
    <n v="0"/>
    <n v="1"/>
    <n v="1.8685714285737569"/>
    <n v="0.90909090909090906"/>
    <n v="0"/>
  </r>
  <r>
    <s v="97RBT00315"/>
    <n v="97"/>
    <s v="RBT00315"/>
    <s v="CA104"/>
    <n v="250"/>
    <n v="23736"/>
    <n v="23961"/>
    <n v="24011"/>
    <n v="2"/>
    <d v="2026-01-08T08:00:00"/>
    <d v="2026-01-08T17:00:00"/>
    <d v="1899-12-30T09:00:00"/>
    <n v="13"/>
    <d v="2026-01-19T03:32:00"/>
    <d v="2026-01-19T12:33:00"/>
    <d v="1899-12-30T09:01:00"/>
    <n v="24015"/>
    <n v="13"/>
    <n v="0"/>
    <n v="0"/>
    <n v="1.0018518518578883"/>
    <n v="1"/>
    <n v="0"/>
  </r>
  <r>
    <s v="94RBT00304"/>
    <n v="94"/>
    <s v="RBT00304"/>
    <s v="CA102"/>
    <n v="500"/>
    <n v="22462"/>
    <n v="22687"/>
    <n v="22737"/>
    <n v="2"/>
    <d v="2026-01-09T20:00:00"/>
    <d v="2026-01-10T17:00:00"/>
    <d v="1899-12-30T21:00:00"/>
    <n v="6"/>
    <d v="2026-01-24T10:12:00"/>
    <d v="2026-01-25T09:59:00"/>
    <d v="1899-12-30T23:47:00"/>
    <n v="22741"/>
    <n v="5"/>
    <n v="6"/>
    <n v="0"/>
    <n v="1.132539682539313"/>
    <n v="0.83333333333333337"/>
    <n v="0"/>
  </r>
  <r>
    <s v="102RBT00303"/>
    <n v="102"/>
    <s v="RBT00303"/>
    <s v="CA101"/>
    <n v="500"/>
    <n v="25219"/>
    <n v="25444"/>
    <n v="25494"/>
    <n v="3"/>
    <d v="2026-01-14T20:00:00"/>
    <d v="2026-01-15T17:00:00"/>
    <d v="1899-12-30T21:00:00"/>
    <n v="9"/>
    <d v="2026-01-18T03:55:00"/>
    <d v="2026-01-19T01:17:00"/>
    <d v="1899-12-30T21:22:00"/>
    <n v="25440"/>
    <n v="8"/>
    <n v="0"/>
    <n v="3"/>
    <n v="1.017460317459024"/>
    <n v="0.88888888888888884"/>
    <n v="0"/>
  </r>
  <r>
    <s v="101RBT00312"/>
    <n v="101"/>
    <s v="RBT00312"/>
    <s v="CA103"/>
    <n v="250"/>
    <n v="24992"/>
    <n v="25217"/>
    <n v="25267"/>
    <n v="4"/>
    <d v="2026-01-24T08:00:00"/>
    <d v="2026-01-24T14:00:00"/>
    <d v="1899-12-30T06:00:00"/>
    <n v="4"/>
    <d v="2026-01-26T16:42:00"/>
    <d v="2026-01-26T19:24:00"/>
    <d v="1899-12-30T02:42:00"/>
    <n v="25186"/>
    <n v="4"/>
    <n v="0"/>
    <n v="0"/>
    <n v="0.45000000001164153"/>
    <n v="1"/>
    <n v="0"/>
  </r>
  <r>
    <s v="103RBT00303"/>
    <n v="103"/>
    <s v="RBT00303"/>
    <s v="CA101"/>
    <n v="250"/>
    <n v="25440"/>
    <n v="25665"/>
    <n v="25715"/>
    <n v="5"/>
    <d v="2026-01-31T08:00:00"/>
    <d v="2026-01-31T14:00:00"/>
    <d v="1899-12-30T06:00:00"/>
    <n v="2"/>
    <d v="2026-02-02T14:25:00"/>
    <d v="2026-02-03T00:28:00"/>
    <d v="1899-12-30T10:03:00"/>
    <n v="25694"/>
    <n v="2"/>
    <n v="0"/>
    <n v="0"/>
    <n v="1.6749999999883585"/>
    <n v="1"/>
    <n v="1"/>
  </r>
  <r>
    <s v="98RBT00315"/>
    <n v="98"/>
    <s v="RBT00315"/>
    <s v="CA104"/>
    <n v="500"/>
    <n v="24015"/>
    <n v="24240"/>
    <n v="24290"/>
    <n v="5"/>
    <d v="2026-02-01T08:00:00"/>
    <d v="2026-02-02T05:00:00"/>
    <d v="1899-12-30T21:00:00"/>
    <n v="2"/>
    <d v="2026-02-05T08:07:28"/>
    <d v="2026-02-07T12:34:00"/>
    <d v="1900-01-01T04:26:32"/>
    <n v="24273"/>
    <n v="2"/>
    <n v="0"/>
    <n v="3"/>
    <n v="2.4972486772458069"/>
    <n v="1"/>
    <n v="1"/>
  </r>
  <r>
    <s v="95RBT00304"/>
    <n v="95"/>
    <s v="RBT00304"/>
    <s v="CA102"/>
    <n v="250"/>
    <n v="22741"/>
    <n v="22966"/>
    <n v="23016"/>
    <n v="7"/>
    <d v="2026-02-10T13:00:00"/>
    <d v="2026-02-10T22:00:00"/>
    <d v="1899-12-30T09:00:00"/>
    <n v="12"/>
    <d v="2026-02-10T11:20:00"/>
    <d v="2026-02-11T03:10:00"/>
    <d v="1899-12-30T15:50:00"/>
    <n v="22994"/>
    <n v="12"/>
    <n v="0"/>
    <n v="0"/>
    <n v="1.7592592592700385"/>
    <n v="1"/>
    <n v="1"/>
  </r>
  <r>
    <s v="102RBT00312"/>
    <n v="102"/>
    <s v="RBT00312"/>
    <s v="CA103"/>
    <n v="500"/>
    <n v="25186"/>
    <n v="25411"/>
    <n v="25461"/>
    <n v="7"/>
    <d v="2026-02-10T20:00:00"/>
    <d v="2026-02-11T17:00:00"/>
    <d v="1899-12-30T21:00:00"/>
    <n v="8"/>
    <d v="2026-02-15T01:17:00"/>
    <d v="2026-02-16T12:55:00"/>
    <d v="1899-12-31T11:38:00"/>
    <n v="25541"/>
    <n v="6"/>
    <n v="0"/>
    <n v="0"/>
    <n v="1.6968253968266904"/>
    <n v="0.75"/>
    <n v="0"/>
  </r>
  <r>
    <s v="104RBT00303"/>
    <n v="104"/>
    <s v="RBT00303"/>
    <s v="CA101"/>
    <n v="2000"/>
    <n v="25694"/>
    <n v="25919"/>
    <n v="25969"/>
    <n v="8"/>
    <d v="2026-02-17T20:00:00"/>
    <d v="2026-02-18T17:00:00"/>
    <d v="1899-12-30T21:00:00"/>
    <n v="3"/>
    <d v="2026-02-17T21:05:00"/>
    <d v="2026-02-19T04:27:00"/>
    <d v="1899-12-31T07:22:00"/>
    <n v="25969"/>
    <n v="4"/>
    <n v="0"/>
    <n v="0"/>
    <n v="1.4936507936550438"/>
    <n v="1.3333333333333333"/>
    <n v="0"/>
  </r>
  <r>
    <s v="99RBT00315"/>
    <n v="99"/>
    <s v="RBT00315"/>
    <s v="CA104"/>
    <n v="250"/>
    <n v="24273"/>
    <n v="24498"/>
    <n v="24548"/>
    <n v="9"/>
    <d v="2026-03-01T08:00:00"/>
    <d v="2026-03-01T13:00:00"/>
    <d v="1899-12-30T05:00:00"/>
    <n v="10"/>
    <d v="2026-02-27T01:25:00"/>
    <d v="2026-02-27T05:20:00"/>
    <d v="1899-12-30T03:55:00"/>
    <n v="24547"/>
    <n v="10"/>
    <n v="0"/>
    <n v="0"/>
    <n v="0.78333333329317001"/>
    <n v="1"/>
    <n v="1"/>
  </r>
  <r>
    <s v="96RBT00304"/>
    <n v="96"/>
    <s v="RBT00304"/>
    <s v="CA102"/>
    <n v="12000"/>
    <n v="22994"/>
    <n v="23219"/>
    <n v="23269"/>
    <n v="10"/>
    <d v="2026-03-03T20:00:00"/>
    <d v="2026-03-04T18:00:00"/>
    <d v="1899-12-30T22:00:00"/>
    <n v="18"/>
    <d v="2026-03-07T08:35:00"/>
    <d v="2026-03-09T05:52:00"/>
    <d v="1899-12-31T21:17:00"/>
    <n v="23351"/>
    <n v="14"/>
    <n v="1"/>
    <n v="2"/>
    <n v="2.0583333333331351"/>
    <n v="0.77777777777777779"/>
    <n v="0"/>
  </r>
  <r>
    <s v="103RBT00312"/>
    <n v="103"/>
    <s v="RBT00312"/>
    <s v="CA103"/>
    <n v="250"/>
    <n v="25541"/>
    <n v="25766"/>
    <n v="25816"/>
    <n v="10"/>
    <d v="2026-03-06T08:00:00"/>
    <d v="2026-03-06T13:00:00"/>
    <d v="1899-12-30T05:00:00"/>
    <n v="5"/>
    <d v="2026-03-10T09:50:00"/>
    <d v="2026-03-10T14:35:00"/>
    <d v="1899-12-30T04:45:00"/>
    <n v="25906"/>
    <n v="5"/>
    <n v="0"/>
    <n v="0"/>
    <n v="0.95000000001222362"/>
    <n v="1"/>
    <n v="0"/>
  </r>
  <r>
    <s v="105RBT00303"/>
    <n v="105"/>
    <s v="RBT00303"/>
    <s v="CA101"/>
    <n v="250"/>
    <n v="25969"/>
    <n v="26194"/>
    <n v="26244"/>
    <n v="10"/>
    <d v="2026-03-07T20:00:00"/>
    <d v="2026-03-08T00:00:00"/>
    <d v="1899-12-30T04:00:00"/>
    <n v="2"/>
    <d v="2026-03-06T15:29:00"/>
    <d v="2026-03-06T22:40:00"/>
    <d v="1899-12-30T07:11:00"/>
    <n v="26222"/>
    <n v="2"/>
    <n v="0"/>
    <n v="0"/>
    <n v="1.7958333333633467"/>
    <n v="1"/>
    <n v="1"/>
  </r>
  <r>
    <s v="97RBT00304"/>
    <n v="97"/>
    <s v="RBT00304"/>
    <s v="CA102"/>
    <n v="250"/>
    <n v="23351"/>
    <n v="23576"/>
    <n v="23626"/>
    <n v="12"/>
    <d v="2026-03-21T08:00:00"/>
    <d v="2026-03-21T20:00:00"/>
    <d v="1899-12-30T12:00:00"/>
    <n v="16"/>
    <d v="2026-03-23T21:00:00"/>
    <d v="2026-03-24T04:23:00"/>
    <d v="1899-12-30T07:23:00"/>
    <n v="23611"/>
    <n v="8"/>
    <n v="0"/>
    <n v="0"/>
    <n v="0.61527777777519077"/>
    <n v="0.5"/>
    <n v="1"/>
  </r>
  <r>
    <s v="106RBT00303"/>
    <n v="106"/>
    <s v="RBT00303"/>
    <s v="CA101"/>
    <n v="500"/>
    <n v="26222"/>
    <n v="26447"/>
    <n v="26497"/>
    <n v="12"/>
    <d v="2026-03-21T20:00:00"/>
    <d v="2026-03-22T19:00:00"/>
    <d v="1899-12-30T23:00:00"/>
    <n v="15"/>
    <d v="2026-03-31T02:49:00"/>
    <d v="2026-04-01T03:05:00"/>
    <d v="1899-12-31T00:16:00"/>
    <n v="26709"/>
    <n v="15"/>
    <n v="1"/>
    <n v="1"/>
    <n v="1.0550724637652771"/>
    <n v="1"/>
    <n v="0"/>
  </r>
  <r>
    <s v="104RBT00312"/>
    <n v="104"/>
    <s v="RBT00312"/>
    <s v="CA103"/>
    <n v="2000"/>
    <n v="25906"/>
    <n v="26131"/>
    <n v="26181"/>
    <n v="13"/>
    <d v="2026-03-27T20:00:00"/>
    <d v="2026-03-28T17:00:00"/>
    <d v="1899-12-30T21:00:00"/>
    <n v="13"/>
    <d v="2026-04-04T08:55:00"/>
    <d v="2026-04-07T14:50:00"/>
    <d v="1900-01-02T05:55:00"/>
    <n v="26367"/>
    <n v="12"/>
    <n v="16"/>
    <n v="2"/>
    <n v="3.7103174603128406"/>
    <n v="0.92307692307692313"/>
    <n v="0"/>
  </r>
  <r>
    <s v="100RBT00315"/>
    <n v="100"/>
    <s v="RBT00315"/>
    <s v="CA104"/>
    <n v="1000"/>
    <n v="24547"/>
    <n v="24772"/>
    <n v="24822"/>
    <n v="13"/>
    <d v="2026-03-29T08:00:00"/>
    <d v="2026-03-30T05:00:00"/>
    <d v="1899-12-30T21:00:00"/>
    <n v="22"/>
    <d v="2026-04-07T03:01:40"/>
    <d v="2026-04-09T23:40:08"/>
    <d v="1900-01-01T20:38:28"/>
    <n v="24776"/>
    <n v="7"/>
    <n v="0"/>
    <n v="0"/>
    <n v="3.2686243386207416"/>
    <n v="0.31818181818181818"/>
    <n v="1"/>
  </r>
  <r>
    <s v="98RBT00304"/>
    <n v="98"/>
    <s v="RBT00304"/>
    <s v="CA102"/>
    <n v="500"/>
    <n v="23611"/>
    <n v="23836"/>
    <n v="23886"/>
    <n v="14"/>
    <d v="2026-04-05T20:00:00"/>
    <d v="2026-04-06T17:00:00"/>
    <d v="1899-12-30T21:00:00"/>
    <n v="8"/>
    <d v="2026-06-16T14:10:45"/>
    <d v="2026-06-18T01:09:47"/>
    <d v="1899-12-31T10:59:02"/>
    <n v="23885"/>
    <n v="19"/>
    <n v="3"/>
    <n v="0"/>
    <n v="1.6658994708975245"/>
    <n v="2.375"/>
    <n v="1"/>
  </r>
  <r>
    <s v="107RBT00303"/>
    <n v="107"/>
    <s v="RBT00303"/>
    <s v="CA101"/>
    <n v="250"/>
    <n v="26709"/>
    <n v="26934"/>
    <n v="26984"/>
    <n v="16"/>
    <d v="2026-04-14T08:00:00"/>
    <d v="2026-04-14T15:00:00"/>
    <d v="1899-12-30T07:00:00"/>
    <n v="4"/>
    <d v="2026-04-14T20:29:48"/>
    <d v="2026-04-15T04:50:00"/>
    <d v="1899-12-30T08:20:12"/>
    <n v="26958"/>
    <n v="4"/>
    <n v="0"/>
    <n v="0"/>
    <n v="1.1909523809627276"/>
    <n v="1"/>
    <n v="1"/>
  </r>
  <r>
    <s v="105RBT00312"/>
    <n v="105"/>
    <s v="RBT00312"/>
    <s v="CA103"/>
    <n v="250"/>
    <n v="26367"/>
    <n v="26592"/>
    <n v="26642"/>
    <n v="16"/>
    <d v="2026-04-17T08:00:00"/>
    <d v="2026-04-17T13:00:00"/>
    <d v="1899-12-30T05:00:00"/>
    <n v="5"/>
    <d v="2026-04-18T15:44:00"/>
    <d v="2026-04-18T22:49:00"/>
    <d v="1899-12-30T07:05:00"/>
    <n v="26567"/>
    <n v="5"/>
    <n v="0"/>
    <n v="0"/>
    <n v="1.4166666667074119"/>
    <n v="1"/>
    <n v="0"/>
  </r>
  <r>
    <s v="101RBT00315"/>
    <n v="101"/>
    <s v="RBT00315"/>
    <s v="CA104"/>
    <n v="250"/>
    <n v="24776"/>
    <n v="25001"/>
    <n v="25051"/>
    <n v="17"/>
    <d v="2026-04-20T08:00:00"/>
    <d v="2026-04-20T12:00:00"/>
    <d v="1899-12-30T04:00:00"/>
    <n v="0"/>
    <d v="2026-04-07T03:01:40"/>
    <d v="2026-04-07T09:01:00"/>
    <d v="1899-12-30T05:59:20"/>
    <n v="24776"/>
    <n v="0"/>
    <n v="0"/>
    <n v="0"/>
    <n v="1.4972222222495071"/>
    <s v=""/>
    <n v="0"/>
  </r>
  <r>
    <s v="102RBT00315"/>
    <n v="102"/>
    <s v="RBT00315"/>
    <s v="CA104"/>
    <n v="500"/>
    <n v="24776"/>
    <n v="25001"/>
    <n v="25051"/>
    <n v="17"/>
    <d v="2026-04-24T20:00:00"/>
    <d v="2026-04-26T02:00:00"/>
    <d v="1899-12-31T06:00:00"/>
    <n v="33"/>
    <d v="2026-04-25T03:31:48"/>
    <d v="2026-04-27T18:29:41"/>
    <d v="1900-01-01T14:57:53"/>
    <n v="25035"/>
    <n v="0"/>
    <n v="0"/>
    <n v="0"/>
    <n v="2.0988240740727635"/>
    <n v="0"/>
    <n v="1"/>
  </r>
  <r>
    <s v="106RBT00312"/>
    <n v="106"/>
    <s v="RBT00312"/>
    <s v="CA103"/>
    <n v="500"/>
    <n v="26567"/>
    <n v="26792"/>
    <n v="26842"/>
    <n v="18"/>
    <d v="2026-04-30T20:00:00"/>
    <d v="2026-05-01T17:00:00"/>
    <d v="1899-12-30T21:00:00"/>
    <n v="15"/>
    <d v="2026-04-30T18:00:00"/>
    <d v="2026-05-02T01:27:00"/>
    <d v="1899-12-31T07:27:00"/>
    <n v="26813"/>
    <n v="9"/>
    <n v="1"/>
    <n v="0"/>
    <n v="1.4976190476196021"/>
    <n v="0.6"/>
    <n v="1"/>
  </r>
  <r>
    <s v="108RBT00303"/>
    <n v="108"/>
    <s v="RBT00303"/>
    <s v="CA101"/>
    <n v="1000"/>
    <n v="26958"/>
    <n v="27183"/>
    <n v="27233"/>
    <n v="18"/>
    <d v="2026-05-01T20:00:00"/>
    <d v="2026-05-02T17:00:00"/>
    <d v="1899-12-30T21:00:00"/>
    <n v="0"/>
    <d v="2026-05-02T04:43:55"/>
    <d v="2026-05-03T17:50:00"/>
    <d v="1899-12-31T13:06:05"/>
    <n v="27148"/>
    <n v="4"/>
    <n v="0"/>
    <n v="1"/>
    <n v="1.7667328042277535"/>
    <s v=""/>
    <n v="0"/>
  </r>
  <r>
    <s v="103RBT00315"/>
    <n v="103"/>
    <s v="RBT00315"/>
    <s v="CA104"/>
    <n v="250"/>
    <n v="25035"/>
    <n v="25260"/>
    <n v="25310"/>
    <n v="20"/>
    <d v="2026-05-13T08:00:00"/>
    <d v="2026-05-13T14:00:00"/>
    <d v="1899-12-30T06:00:00"/>
    <n v="0"/>
    <d v="2026-05-12T19:53:00"/>
    <d v="2026-05-12T22:55:00"/>
    <d v="1899-12-30T03:02:00"/>
    <n v="25330"/>
    <n v="0"/>
    <n v="0"/>
    <n v="0"/>
    <n v="0.50555555554456078"/>
    <s v=""/>
    <n v="0"/>
  </r>
  <r>
    <s v="107RBT00312"/>
    <n v="107"/>
    <s v="RBT00312"/>
    <s v="CA103"/>
    <n v="250"/>
    <n v="26813"/>
    <n v="27038"/>
    <n v="27088"/>
    <n v="20"/>
    <d v="2026-05-16T08:00:00"/>
    <d v="2026-05-16T12:00:00"/>
    <d v="1899-12-30T04:00:00"/>
    <n v="0"/>
    <d v="2026-05-16T10:01:00"/>
    <d v="2026-05-17T01:00:00"/>
    <d v="1899-12-30T14:59:00"/>
    <n v="27094"/>
    <n v="0"/>
    <n v="0"/>
    <n v="0"/>
    <n v="3.7458333333742604"/>
    <s v=""/>
    <n v="0"/>
  </r>
  <r>
    <s v="109RBT00303"/>
    <n v="109"/>
    <s v="RBT00303"/>
    <s v="CA101"/>
    <n v="250"/>
    <n v="27148"/>
    <n v="27373"/>
    <n v="27423"/>
    <n v="20"/>
    <d v="2026-05-17T08:00:00"/>
    <d v="2026-05-17T13:00:00"/>
    <d v="1899-12-30T05:00:00"/>
    <n v="7"/>
    <d v="2026-05-17T14:14:00"/>
    <d v="2026-05-17T18:12:00"/>
    <d v="1899-12-30T03:58:00"/>
    <n v="27416"/>
    <n v="7"/>
    <n v="0"/>
    <n v="0"/>
    <n v="0.79333333332564993"/>
    <n v="1"/>
    <n v="1"/>
  </r>
  <r>
    <s v="104RBT00315"/>
    <n v="104"/>
    <s v="RBT00315"/>
    <s v="CA104"/>
    <n v="2000"/>
    <n v="25330"/>
    <n v="25555"/>
    <n v="25605"/>
    <n v="22"/>
    <d v="2026-05-28T20:00:00"/>
    <d v="2026-05-29T18:00:00"/>
    <d v="1899-12-30T22:00:00"/>
    <n v="38"/>
    <d v="2026-06-02T03:36:00"/>
    <d v="2026-06-03T12:55:00"/>
    <d v="1899-12-31T09:19:00"/>
    <n v="25637"/>
    <n v="37"/>
    <n v="3"/>
    <n v="0"/>
    <n v="1.5143939393972405"/>
    <n v="0.97368421052631582"/>
    <n v="0"/>
  </r>
  <r>
    <s v="110RBT00303"/>
    <n v="110"/>
    <s v="RBT00303"/>
    <s v="CA101"/>
    <n v="500"/>
    <n v="27416"/>
    <n v="27641"/>
    <n v="27691"/>
    <n v="22"/>
    <d v="2026-05-30T20:00:00"/>
    <d v="2026-05-31T18:00:00"/>
    <d v="1899-12-30T22:00:00"/>
    <n v="24"/>
    <d v="2026-06-02T16:13:00"/>
    <d v="2026-06-04T02:59:00"/>
    <d v="1899-12-31T10:46:00"/>
    <n v="27702"/>
    <n v="20"/>
    <n v="1"/>
    <n v="0"/>
    <n v="1.5803030303070351"/>
    <n v="0.83333333333333337"/>
    <n v="0"/>
  </r>
  <r>
    <s v="108RBT00312"/>
    <n v="108"/>
    <s v="RBT00312"/>
    <s v="CA103"/>
    <n v="1000"/>
    <n v="27094"/>
    <n v="27319"/>
    <n v="27369"/>
    <n v="22"/>
    <d v="2026-05-31T20:00:00"/>
    <d v="2026-06-01T18:00:00"/>
    <d v="1899-12-30T22:00:00"/>
    <n v="17"/>
    <d v="2026-05-31T01:38:00"/>
    <d v="2026-06-02T20:23:00"/>
    <d v="1900-01-01T18:45:00"/>
    <n v="27369"/>
    <n v="14"/>
    <n v="8"/>
    <n v="0"/>
    <n v="3.0340909090989365"/>
    <n v="0.82352941176470584"/>
    <n v="0"/>
  </r>
  <r>
    <s v="109RBT00312"/>
    <n v="109"/>
    <s v="RBT00312"/>
    <s v="CA103"/>
    <n v="250"/>
    <n v="27369"/>
    <n v="27594"/>
    <n v="27644"/>
    <n v="24"/>
    <d v="2026-06-12T15:00:00"/>
    <d v="2026-06-12T19:00:00"/>
    <d v="1899-12-30T04:00:00"/>
    <n v="4"/>
    <d v="2026-06-22T08:38:00"/>
    <d v="2026-06-22T13:59:00"/>
    <d v="1899-12-30T05:21:00"/>
    <n v="27651"/>
    <n v="0"/>
    <n v="0"/>
    <n v="0"/>
    <n v="1.3375000000136423"/>
    <n v="0"/>
    <n v="0"/>
  </r>
  <r>
    <s v="105RBT00315"/>
    <n v="105"/>
    <s v="RBT00315"/>
    <s v="CA104"/>
    <n v="250"/>
    <n v="25637"/>
    <n v="25862"/>
    <n v="25912"/>
    <n v="25"/>
    <d v="2026-06-15T08:00:00"/>
    <d v="2026-06-15T12:00:00"/>
    <d v="1899-12-30T04:00:00"/>
    <n v="3"/>
    <d v="2026-06-20T08:41:00"/>
    <d v="2026-06-20T13:23:00"/>
    <d v="1899-12-30T04:42:00"/>
    <n v="25909"/>
    <n v="2"/>
    <n v="1"/>
    <n v="0"/>
    <n v="1.175000000005457"/>
    <n v="0.66666666666666663"/>
    <n v="1"/>
  </r>
  <r>
    <s v="111RBT00303"/>
    <n v="111"/>
    <s v="RBT00303"/>
    <s v="CA101"/>
    <n v="250"/>
    <n v="27702"/>
    <n v="27927"/>
    <n v="27977"/>
    <n v="25"/>
    <d v="2026-06-17T08:00:00"/>
    <d v="2026-06-17T13:00:00"/>
    <d v="1899-12-30T05:00:00"/>
    <n v="7"/>
    <d v="2026-06-17T12:18:00"/>
    <d v="2026-06-17T17:18:00"/>
    <d v="1899-12-30T05:00:00"/>
    <n v="27916"/>
    <n v="7"/>
    <n v="1"/>
    <n v="0"/>
    <n v="1"/>
    <n v="1"/>
    <n v="0"/>
  </r>
  <r>
    <s v="99RBT00304"/>
    <n v="99"/>
    <s v="RBT00304"/>
    <s v="CA102"/>
    <n v="250"/>
    <n v="23885"/>
    <n v="24110"/>
    <n v="24160"/>
    <n v="27"/>
    <d v="2026-07-04T15:00:00"/>
    <d v="2026-07-04T21:00:00"/>
    <d v="1899-12-30T06:00:00"/>
    <n v="5"/>
    <d v="2026-07-02T08:27:00"/>
    <d v="2026-07-03T03:49:00"/>
    <d v="1899-12-30T19:22:00"/>
    <n v="24126"/>
    <n v="5"/>
    <n v="5"/>
    <n v="0"/>
    <n v="3.2277777777926531"/>
    <n v="1"/>
    <n v="1"/>
  </r>
  <r>
    <s v="112RBT00303"/>
    <n v="112"/>
    <s v="RBT00303"/>
    <s v="CA101"/>
    <n v="4000"/>
    <n v="27916"/>
    <n v="28141"/>
    <n v="28191"/>
    <n v="27"/>
    <d v="2026-07-05T20:00:00"/>
    <d v="2026-07-06T21:00:00"/>
    <d v="1899-12-31T01:00:00"/>
    <n v="27"/>
    <d v="2026-07-08T11:26:00"/>
    <d v="2026-07-11T04:58:00"/>
    <d v="1900-01-01T17:32:00"/>
    <n v="28282"/>
    <n v="24"/>
    <n v="0"/>
    <n v="4"/>
    <n v="2.6213333333344697"/>
    <n v="0.88888888888888884"/>
    <n v="0"/>
  </r>
  <r>
    <s v="106RBT00315"/>
    <n v="106"/>
    <s v="RBT00315"/>
    <s v="CA104"/>
    <n v="500"/>
    <n v="25909"/>
    <n v="26134"/>
    <n v="26184"/>
    <n v="28"/>
    <d v="2026-07-06T20:00:00"/>
    <d v="2026-07-07T22:00:00"/>
    <d v="1899-12-31T02:00:00"/>
    <n v="22"/>
    <d v="2026-07-14T09:35:00"/>
    <d v="2026-07-16T03:39:00"/>
    <d v="1899-12-31T18:04:00"/>
    <n v="26300"/>
    <m/>
    <m/>
    <m/>
    <n v="1.6179487179576042"/>
    <n v="0"/>
    <n v="0"/>
  </r>
  <r>
    <s v="110RBT00312"/>
    <n v="110"/>
    <s v="RBT00312"/>
    <s v="CA103"/>
    <n v="500"/>
    <n v="27651"/>
    <n v="27876"/>
    <n v="27926"/>
    <n v="28"/>
    <d v="2026-07-07T20:00:00"/>
    <d v="2026-07-09T01:00:00"/>
    <d v="1899-12-31T05:00:00"/>
    <n v="35"/>
    <d v="2026-07-11T19:14:21"/>
    <d v="2026-07-14T00:39:00"/>
    <d v="1900-01-01T05:24:39"/>
    <n v="27996"/>
    <n v="21"/>
    <n v="0"/>
    <n v="5"/>
    <n v="1.8417528735724316"/>
    <n v="0.6"/>
    <n v="0"/>
  </r>
  <r>
    <s v="113RBT00303"/>
    <n v="113"/>
    <s v="RBT00303"/>
    <s v="CA101"/>
    <n v="250"/>
    <n v="28282"/>
    <n v="28507"/>
    <n v="28557"/>
    <n v="30"/>
    <d v="2026-07-24T08:00:00"/>
    <d v="2026-07-24T12:00:00"/>
    <d v="1899-12-30T04:00:00"/>
    <n v="3"/>
    <d v="2026-07-29T03:07:00"/>
    <d v="2026-07-29T05:20:00"/>
    <d v="1899-12-30T02:13:00"/>
    <n v="28593"/>
    <n v="3"/>
    <n v="0"/>
    <n v="0"/>
    <n v="0.55416666664756731"/>
    <n v="1"/>
    <n v="0"/>
  </r>
  <r>
    <s v="111RBT00312"/>
    <n v="111"/>
    <s v="RBT00312"/>
    <s v="CA103"/>
    <n v="250"/>
    <n v="27996"/>
    <n v="28221"/>
    <n v="28271"/>
    <n v="30"/>
    <d v="2026-07-25T08:00:00"/>
    <d v="2026-07-25T12:00:00"/>
    <d v="1899-12-30T04:00:00"/>
    <n v="0"/>
    <d v="2026-08-01T12:31:00"/>
    <d v="2026-08-01T16:43:00"/>
    <d v="1899-12-30T04:12:00"/>
    <n v="28260"/>
    <n v="0"/>
    <n v="3"/>
    <n v="0"/>
    <n v="1.0500000000327419"/>
    <s v=""/>
    <n v="1"/>
  </r>
  <r>
    <s v="107RBT00315"/>
    <n v="107"/>
    <s v="RBT00315"/>
    <s v="CA104"/>
    <n v="250"/>
    <n v="26300"/>
    <n v="26525"/>
    <n v="26575"/>
    <n v="31"/>
    <d v="2026-07-30T08:00:00"/>
    <d v="2026-07-30T15:00:00"/>
    <d v="1899-12-30T07:00:00"/>
    <n v="5"/>
    <d v="2026-08-04T19:35:00"/>
    <d v="2026-08-05T02:38:00"/>
    <d v="1899-12-30T07:03:00"/>
    <n v="26627"/>
    <n v="5"/>
    <n v="0"/>
    <n v="0"/>
    <n v="1.0071428571661996"/>
    <n v="1"/>
    <n v="0"/>
  </r>
  <r>
    <s v="114RBT00303"/>
    <n v="114"/>
    <s v="RBT00303"/>
    <s v="CA101"/>
    <n v="500"/>
    <n v="28593"/>
    <n v="28818"/>
    <n v="28868"/>
    <n v="33"/>
    <d v="2026-08-11T20:00:00"/>
    <d v="2026-08-13T03:00:00"/>
    <d v="1899-12-31T07:00:00"/>
    <n v="28"/>
    <d v="2026-08-23T09:26:00"/>
    <d v="2026-08-26T02:56:00"/>
    <d v="1900-01-01T17:30:00"/>
    <n v="28934"/>
    <n v="22"/>
    <n v="10"/>
    <n v="0"/>
    <n v="2.1129032258085414"/>
    <n v="0.7857142857142857"/>
    <n v="0"/>
  </r>
  <r>
    <s v="112RBT00312"/>
    <n v="112"/>
    <s v="RBT00312"/>
    <s v="CA103"/>
    <n v="4000"/>
    <n v="28260"/>
    <n v="28485"/>
    <n v="28535"/>
    <n v="33"/>
    <d v="2026-08-14T20:00:00"/>
    <d v="2026-08-16T00:00:00"/>
    <d v="1899-12-31T04:00:00"/>
    <n v="30"/>
    <d v="2026-09-02T19:45:00"/>
    <d v="2026-09-05T11:44:00"/>
    <d v="1900-01-01T15:59:00"/>
    <n v="28645"/>
    <n v="29"/>
    <n v="3"/>
    <n v="0"/>
    <n v="2.2851190476260155"/>
    <n v="0.96666666666666667"/>
    <n v="0"/>
  </r>
  <r>
    <s v="108RBT00315"/>
    <n v="108"/>
    <s v="RBT00315"/>
    <s v="CA104"/>
    <n v="1000"/>
    <n v="26627"/>
    <n v="26852"/>
    <n v="26902"/>
    <n v="34"/>
    <d v="2026-08-18T20:00:00"/>
    <d v="2026-08-19T23:00:00"/>
    <d v="1899-12-31T03:00:00"/>
    <n v="24"/>
    <d v="2026-09-04T12:53:00"/>
    <d v="2026-09-06T13:35:00"/>
    <d v="1900-01-01T00:42:00"/>
    <n v="27073"/>
    <n v="21"/>
    <n v="3"/>
    <n v="0"/>
    <n v="1.8037037036976673"/>
    <n v="0.875"/>
    <n v="0"/>
  </r>
  <r>
    <s v="115RBT00303"/>
    <n v="115"/>
    <s v="RBT00303"/>
    <s v="CA101"/>
    <n v="250"/>
    <n v="28934"/>
    <n v="29159"/>
    <n v="29209"/>
    <n v="37"/>
    <d v="2026-09-07T07:00:00"/>
    <d v="2026-09-07T13:00:00"/>
    <d v="1899-12-30T06:00:00"/>
    <n v="8"/>
    <d v="2026-09-13T19:17:00"/>
    <d v="2026-09-14T03:20:00"/>
    <d v="1899-12-30T08:03:00"/>
    <n v="29255"/>
    <n v="8"/>
    <n v="2"/>
    <n v="0"/>
    <n v="1.3416666666744277"/>
    <n v="1"/>
    <n v="0"/>
  </r>
  <r>
    <s v="100RBT00304"/>
    <n v="100"/>
    <s v="RBT00304"/>
    <s v="CA102"/>
    <n v="1000"/>
    <n v="24126"/>
    <n v="24351"/>
    <n v="24401"/>
    <n v="38"/>
    <d v="2026-09-17T20:00:00"/>
    <d v="2026-09-18T17:00:00"/>
    <d v="1899-12-30T21:00:00"/>
    <n v="15"/>
    <d v="2026-09-28T08:48:38"/>
    <d v="2026-09-30T03:30:00"/>
    <d v="1899-12-31T18:41:22"/>
    <n v="24521"/>
    <n v="14"/>
    <n v="5"/>
    <n v="1"/>
    <n v="2.0328306878301583"/>
    <n v="0.93333333333333335"/>
    <n v="0"/>
  </r>
  <r>
    <s v="113RBT00312"/>
    <n v="113"/>
    <s v="RBT00312"/>
    <s v="CA103"/>
    <n v="250"/>
    <n v="28645"/>
    <n v="28870"/>
    <n v="28920"/>
    <n v="38"/>
    <d v="2026-09-18T07:00:00"/>
    <d v="2026-09-18T13:00:00"/>
    <d v="1899-12-30T06:00:00"/>
    <n v="8"/>
    <d v="2026-10-06T23:10:00"/>
    <d v="2026-10-07T04:29:00"/>
    <d v="1899-12-30T05:19:00"/>
    <n v="29022"/>
    <m/>
    <m/>
    <m/>
    <n v="0.88611111108912155"/>
    <n v="0"/>
    <n v="0"/>
  </r>
  <r>
    <s v="109RBT00315"/>
    <n v="109"/>
    <s v="RBT00315"/>
    <s v="CA104"/>
    <n v="250"/>
    <n v="27073"/>
    <n v="27298"/>
    <n v="27348"/>
    <n v="38"/>
    <d v="2026-09-19T07:00:00"/>
    <d v="2026-09-19T13:00:00"/>
    <d v="1899-12-30T06:00:00"/>
    <n v="6"/>
    <d v="2026-09-28T11:27:59"/>
    <d v="2026-09-28T14:28:00"/>
    <d v="1899-12-30T03:00:01"/>
    <n v="27406"/>
    <n v="4"/>
    <n v="0"/>
    <n v="0"/>
    <n v="0.50004629630711861"/>
    <n v="0.66666666666666663"/>
    <n v="0"/>
  </r>
  <r>
    <s v="116RBT00303"/>
    <n v="116"/>
    <s v="RBT00303"/>
    <s v="CA101"/>
    <n v="1000"/>
    <n v="29255"/>
    <n v="29480"/>
    <n v="29530"/>
    <n v="39"/>
    <d v="2026-09-27T08:00:00"/>
    <d v="2026-09-28T05:00:00"/>
    <d v="1899-12-30T21:00:00"/>
    <n v="19"/>
    <d v="2026-10-05T10:18:00"/>
    <d v="2026-10-07T04:55:00"/>
    <d v="1899-12-31T18:37:00"/>
    <n v="29620"/>
    <n v="11"/>
    <n v="4"/>
    <n v="7"/>
    <n v="2.0293650793610141"/>
    <n v="0.57894736842105265"/>
    <n v="0"/>
  </r>
  <r>
    <s v="110RBT00315"/>
    <n v="110"/>
    <s v="RBT00315"/>
    <s v="CA104"/>
    <n v="500"/>
    <n v="27406"/>
    <n v="27631"/>
    <n v="27681"/>
    <n v="41"/>
    <d v="2026-10-11T20:00:00"/>
    <d v="2026-10-12T22:00:00"/>
    <d v="1899-12-31T02:00:00"/>
    <n v="9"/>
    <m/>
    <m/>
    <s v=""/>
    <m/>
    <m/>
    <m/>
    <m/>
    <s v=""/>
    <n v="0"/>
    <s v=""/>
  </r>
  <r>
    <s v="101RBT00304"/>
    <n v="101"/>
    <s v="RBT00304"/>
    <s v="CA102"/>
    <n v="250"/>
    <n v="24521"/>
    <n v="24746"/>
    <n v="24796"/>
    <n v="42"/>
    <d v="2026-10-18T20:00:00"/>
    <d v="2026-10-19T02:00:00"/>
    <d v="1899-12-30T06:00:00"/>
    <n v="9"/>
    <m/>
    <m/>
    <s v=""/>
    <m/>
    <m/>
    <m/>
    <m/>
    <s v=""/>
    <n v="0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s v=""/>
    <s v=""/>
    <s v=""/>
    <m/>
    <s v=""/>
    <s v=""/>
    <s v=""/>
    <s v=""/>
    <m/>
    <m/>
    <m/>
    <s v=""/>
    <m/>
    <m/>
    <m/>
    <s v=""/>
    <m/>
    <m/>
    <m/>
    <m/>
    <s v=""/>
    <s v=""/>
    <s v=""/>
  </r>
  <r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s v="1RBT00302"/>
    <n v="1"/>
    <s v="RBT00302"/>
    <x v="0"/>
    <n v="250"/>
    <n v="0"/>
    <n v="225"/>
    <n v="275"/>
    <s v="N/A"/>
    <x v="0"/>
    <d v="2020-10-01T00:00:00"/>
    <d v="1899-12-30T00:00:00"/>
    <s v="N/A"/>
    <d v="2020-10-01T00:00:00"/>
    <d v="2020-10-01T00:00:00"/>
    <d v="1899-12-30T00:00:00"/>
    <n v="261"/>
    <m/>
    <m/>
    <m/>
    <e v="#DIV/0!"/>
    <e v="#VALUE!"/>
    <n v="1"/>
  </r>
  <r>
    <s v="1RBT00303"/>
    <n v="1"/>
    <s v="RBT00303"/>
    <x v="1"/>
    <n v="250"/>
    <n v="0"/>
    <n v="225"/>
    <n v="275"/>
    <s v="N/A"/>
    <x v="0"/>
    <d v="2020-10-01T00:00:00"/>
    <d v="1899-12-30T00:00:00"/>
    <s v="N/A"/>
    <d v="2020-10-01T00:00:00"/>
    <d v="2020-10-01T00:00:00"/>
    <d v="1899-12-30T00:00:00"/>
    <n v="247"/>
    <m/>
    <m/>
    <m/>
    <e v="#DIV/0!"/>
    <e v="#VALUE!"/>
    <n v="1"/>
  </r>
  <r>
    <s v="2RBT00302"/>
    <n v="2"/>
    <s v="RBT00302"/>
    <x v="0"/>
    <n v="500"/>
    <n v="261"/>
    <n v="486"/>
    <n v="536"/>
    <s v="N/A"/>
    <x v="1"/>
    <d v="2020-10-16T00:00:00"/>
    <d v="1899-12-30T00:00:00"/>
    <s v="N/A"/>
    <d v="2020-10-16T00:00:00"/>
    <d v="2020-10-16T00:00:00"/>
    <d v="1899-12-30T00:00:00"/>
    <n v="537"/>
    <m/>
    <m/>
    <m/>
    <e v="#DIV/0!"/>
    <e v="#VALUE!"/>
    <n v="0"/>
  </r>
  <r>
    <s v="2RBT00303"/>
    <n v="2"/>
    <s v="RBT00303"/>
    <x v="1"/>
    <n v="500"/>
    <n v="247"/>
    <n v="472"/>
    <n v="522"/>
    <s v="N/A"/>
    <x v="2"/>
    <d v="2020-10-17T00:00:00"/>
    <d v="1899-12-30T00:00:00"/>
    <s v="N/A"/>
    <d v="2020-10-17T00:00:00"/>
    <d v="2020-10-17T00:00:00"/>
    <d v="1899-12-30T00:00:00"/>
    <n v="553"/>
    <m/>
    <m/>
    <m/>
    <e v="#DIV/0!"/>
    <e v="#VALUE!"/>
    <n v="0"/>
  </r>
  <r>
    <s v="3RBT00302"/>
    <n v="3"/>
    <s v="RBT00302"/>
    <x v="0"/>
    <n v="250"/>
    <n v="537"/>
    <n v="762"/>
    <n v="812"/>
    <s v="N/A"/>
    <x v="3"/>
    <d v="2020-10-29T00:00:00"/>
    <d v="1899-12-30T00:00:00"/>
    <s v="N/A"/>
    <d v="2020-10-29T00:00:00"/>
    <d v="2020-10-29T00:00:00"/>
    <d v="1899-12-30T00:00:00"/>
    <n v="736"/>
    <m/>
    <m/>
    <m/>
    <e v="#DIV/0!"/>
    <e v="#VALUE!"/>
    <n v="0"/>
  </r>
  <r>
    <s v="3RBT00303"/>
    <n v="3"/>
    <s v="RBT00303"/>
    <x v="1"/>
    <n v="250"/>
    <n v="553"/>
    <n v="778"/>
    <n v="828"/>
    <s v="N/A"/>
    <x v="4"/>
    <d v="2020-11-01T00:00:00"/>
    <d v="1899-12-30T00:00:00"/>
    <s v="N/A"/>
    <d v="2020-11-01T00:00:00"/>
    <d v="2020-11-01T00:00:00"/>
    <d v="1899-12-30T00:00:00"/>
    <n v="812"/>
    <m/>
    <m/>
    <m/>
    <e v="#DIV/0!"/>
    <e v="#VALUE!"/>
    <n v="1"/>
  </r>
  <r>
    <s v="1RBT00304"/>
    <n v="1"/>
    <s v="RBT00304"/>
    <x v="2"/>
    <n v="250"/>
    <n v="0"/>
    <n v="225"/>
    <n v="275"/>
    <s v="N/A"/>
    <x v="5"/>
    <d v="2020-11-05T00:00:00"/>
    <d v="1899-12-30T00:00:00"/>
    <s v="N/A"/>
    <d v="2020-11-05T00:00:00"/>
    <d v="2020-11-05T00:00:00"/>
    <d v="1899-12-30T00:00:00"/>
    <n v="213"/>
    <m/>
    <m/>
    <m/>
    <e v="#DIV/0!"/>
    <e v="#VALUE!"/>
    <n v="0"/>
  </r>
  <r>
    <s v="1RBT00315"/>
    <n v="1"/>
    <s v="RBT00315"/>
    <x v="3"/>
    <n v="250"/>
    <n v="0"/>
    <n v="225"/>
    <n v="275"/>
    <s v="N/A"/>
    <x v="6"/>
    <d v="2020-11-09T00:00:00"/>
    <d v="1899-12-30T00:00:00"/>
    <s v="N/A"/>
    <d v="2020-11-09T00:00:00"/>
    <d v="2020-11-09T00:00:00"/>
    <d v="1899-12-30T00:00:00"/>
    <n v="226"/>
    <m/>
    <m/>
    <m/>
    <e v="#DIV/0!"/>
    <e v="#VALUE!"/>
    <n v="1"/>
  </r>
  <r>
    <s v="4RBT00303"/>
    <n v="4"/>
    <s v="RBT00303"/>
    <x v="1"/>
    <n v="1000"/>
    <n v="812"/>
    <n v="1037"/>
    <n v="1087"/>
    <s v="N/A"/>
    <x v="7"/>
    <d v="2020-11-17T00:00:00"/>
    <d v="1899-12-30T00:00:00"/>
    <s v="N/A"/>
    <d v="2020-11-17T00:00:00"/>
    <d v="2020-11-17T00:00:00"/>
    <d v="1899-12-30T00:00:00"/>
    <n v="1080"/>
    <m/>
    <m/>
    <m/>
    <e v="#DIV/0!"/>
    <e v="#VALUE!"/>
    <n v="1"/>
  </r>
  <r>
    <s v="4RBT00302"/>
    <n v="4"/>
    <s v="RBT00302"/>
    <x v="0"/>
    <n v="1000"/>
    <n v="736"/>
    <n v="961"/>
    <n v="1011"/>
    <s v="N/A"/>
    <x v="8"/>
    <d v="2020-11-18T00:00:00"/>
    <d v="1899-12-30T00:00:00"/>
    <s v="N/A"/>
    <d v="2020-11-18T00:00:00"/>
    <d v="2020-11-18T00:00:00"/>
    <d v="1899-12-30T00:00:00"/>
    <n v="1062"/>
    <m/>
    <m/>
    <m/>
    <e v="#DIV/0!"/>
    <e v="#VALUE!"/>
    <n v="0"/>
  </r>
  <r>
    <s v="1RBT00312"/>
    <n v="1"/>
    <s v="RBT00312"/>
    <x v="4"/>
    <n v="250"/>
    <n v="0"/>
    <n v="225"/>
    <n v="275"/>
    <s v="N/A"/>
    <x v="9"/>
    <d v="2020-11-20T00:00:00"/>
    <d v="1899-12-30T00:00:00"/>
    <s v="N/A"/>
    <d v="2020-11-20T00:00:00"/>
    <d v="2020-11-20T00:00:00"/>
    <d v="1899-12-30T00:00:00"/>
    <n v="451"/>
    <m/>
    <m/>
    <m/>
    <e v="#DIV/0!"/>
    <e v="#VALUE!"/>
    <n v="0"/>
  </r>
  <r>
    <s v="2RBT00304"/>
    <n v="2"/>
    <s v="RBT00304"/>
    <x v="2"/>
    <n v="500"/>
    <n v="213"/>
    <n v="438"/>
    <n v="488"/>
    <s v="N/A"/>
    <x v="10"/>
    <d v="2020-11-23T00:00:00"/>
    <d v="1899-12-30T00:00:00"/>
    <s v="N/A"/>
    <d v="2020-11-23T00:00:00"/>
    <d v="2020-11-23T00:00:00"/>
    <d v="1899-12-30T00:00:00"/>
    <n v="485"/>
    <m/>
    <m/>
    <m/>
    <e v="#DIV/0!"/>
    <e v="#VALUE!"/>
    <n v="1"/>
  </r>
  <r>
    <s v="2RBT00315"/>
    <n v="2"/>
    <s v="RBT00315"/>
    <x v="3"/>
    <n v="500"/>
    <n v="226"/>
    <n v="451"/>
    <n v="501"/>
    <s v="N/A"/>
    <x v="11"/>
    <d v="2020-11-25T00:00:00"/>
    <d v="1899-12-30T00:00:00"/>
    <s v="N/A"/>
    <d v="2020-11-25T00:00:00"/>
    <d v="2020-11-25T00:00:00"/>
    <d v="1899-12-30T00:00:00"/>
    <n v="447"/>
    <m/>
    <m/>
    <m/>
    <e v="#DIV/0!"/>
    <e v="#VALUE!"/>
    <n v="0"/>
  </r>
  <r>
    <s v="5RBT00303"/>
    <n v="5"/>
    <s v="RBT00303"/>
    <x v="1"/>
    <n v="250"/>
    <n v="1080"/>
    <n v="1305"/>
    <n v="1355"/>
    <s v="N/A"/>
    <x v="12"/>
    <d v="2020-12-02T00:00:00"/>
    <d v="1899-12-30T00:00:00"/>
    <s v="N/A"/>
    <d v="2020-12-02T00:00:00"/>
    <d v="2020-12-02T00:00:00"/>
    <d v="1899-12-30T00:00:00"/>
    <n v="1315"/>
    <m/>
    <m/>
    <m/>
    <e v="#DIV/0!"/>
    <e v="#VALUE!"/>
    <n v="1"/>
  </r>
  <r>
    <s v="2RBT00312"/>
    <n v="2"/>
    <s v="RBT00312"/>
    <x v="4"/>
    <n v="500"/>
    <n v="451"/>
    <n v="676"/>
    <n v="726"/>
    <s v="N/A"/>
    <x v="13"/>
    <d v="2020-12-09T00:00:00"/>
    <d v="1899-12-30T00:00:00"/>
    <s v="N/A"/>
    <d v="2020-12-09T00:00:00"/>
    <d v="2020-12-09T00:00:00"/>
    <d v="1899-12-30T00:00:00"/>
    <n v="752"/>
    <m/>
    <m/>
    <m/>
    <e v="#DIV/0!"/>
    <e v="#VALUE!"/>
    <n v="0"/>
  </r>
  <r>
    <s v="5RBT00302"/>
    <n v="5"/>
    <s v="RBT00302"/>
    <x v="0"/>
    <n v="250"/>
    <n v="1062"/>
    <n v="1287"/>
    <n v="1337"/>
    <s v="N/A"/>
    <x v="14"/>
    <d v="2020-12-10T00:00:00"/>
    <d v="1899-12-30T00:00:00"/>
    <s v="N/A"/>
    <d v="2020-12-04T00:00:00"/>
    <d v="2020-12-04T00:00:00"/>
    <d v="1899-12-30T00:00:00"/>
    <n v="1277"/>
    <m/>
    <m/>
    <m/>
    <e v="#DIV/0!"/>
    <e v="#VALUE!"/>
    <n v="0"/>
  </r>
  <r>
    <s v="3RBT00304"/>
    <n v="3"/>
    <s v="RBT00304"/>
    <x v="2"/>
    <n v="250"/>
    <n v="485"/>
    <n v="710"/>
    <n v="760"/>
    <s v="N/A"/>
    <x v="14"/>
    <d v="2020-12-10T00:00:00"/>
    <d v="1899-12-30T00:00:00"/>
    <s v="N/A"/>
    <d v="2020-12-10T00:00:00"/>
    <d v="2020-12-10T00:00:00"/>
    <d v="1899-12-30T00:00:00"/>
    <n v="664"/>
    <m/>
    <m/>
    <m/>
    <e v="#DIV/0!"/>
    <e v="#VALUE!"/>
    <n v="0"/>
  </r>
  <r>
    <s v="3RBT00315"/>
    <n v="3"/>
    <s v="RBT00315"/>
    <x v="3"/>
    <n v="250"/>
    <n v="447"/>
    <n v="672"/>
    <n v="722"/>
    <s v="N/A"/>
    <x v="15"/>
    <d v="2020-12-11T00:00:00"/>
    <d v="1899-12-30T00:00:00"/>
    <s v="N/A"/>
    <d v="2020-12-11T00:00:00"/>
    <d v="2020-12-11T00:00:00"/>
    <d v="1899-12-30T00:00:00"/>
    <n v="681"/>
    <m/>
    <m/>
    <m/>
    <e v="#DIV/0!"/>
    <e v="#VALUE!"/>
    <n v="1"/>
  </r>
  <r>
    <s v="6RBT00303"/>
    <n v="6"/>
    <s v="RBT00303"/>
    <x v="1"/>
    <n v="500"/>
    <n v="1315"/>
    <n v="1540"/>
    <n v="1590"/>
    <s v="N/A"/>
    <x v="16"/>
    <d v="2020-12-16T00:00:00"/>
    <d v="1899-12-30T00:00:00"/>
    <s v="N/A"/>
    <d v="2020-12-16T00:00:00"/>
    <d v="2020-12-16T00:00:00"/>
    <d v="1899-12-30T00:00:00"/>
    <n v="1525"/>
    <m/>
    <m/>
    <m/>
    <e v="#DIV/0!"/>
    <e v="#VALUE!"/>
    <n v="0"/>
  </r>
  <r>
    <s v="6RBT00302"/>
    <n v="6"/>
    <s v="RBT00302"/>
    <x v="0"/>
    <n v="500"/>
    <n v="1277"/>
    <n v="1502"/>
    <n v="1552"/>
    <s v="N/A"/>
    <x v="17"/>
    <d v="2020-12-17T00:00:00"/>
    <d v="1899-12-30T00:00:00"/>
    <s v="N/A"/>
    <d v="2020-12-17T00:00:00"/>
    <d v="2020-12-17T00:00:00"/>
    <d v="1899-12-30T00:00:00"/>
    <n v="1457"/>
    <m/>
    <m/>
    <m/>
    <e v="#DIV/0!"/>
    <e v="#VALUE!"/>
    <n v="0"/>
  </r>
  <r>
    <s v="3RBT00312"/>
    <n v="3"/>
    <s v="RBT00312"/>
    <x v="4"/>
    <n v="250"/>
    <n v="752"/>
    <n v="977"/>
    <n v="1027"/>
    <s v="N/A"/>
    <x v="18"/>
    <d v="2020-12-28T00:00:00"/>
    <d v="1899-12-30T00:00:00"/>
    <s v="N/A"/>
    <d v="2020-12-28T00:00:00"/>
    <d v="2020-12-28T00:00:00"/>
    <d v="1899-12-30T00:00:00"/>
    <n v="1014"/>
    <m/>
    <m/>
    <m/>
    <e v="#DIV/0!"/>
    <e v="#VALUE!"/>
    <n v="1"/>
  </r>
  <r>
    <s v="4RBT00304"/>
    <n v="4"/>
    <s v="RBT00304"/>
    <x v="2"/>
    <n v="1000"/>
    <n v="664"/>
    <n v="889"/>
    <n v="939"/>
    <s v="N/A"/>
    <x v="19"/>
    <d v="2020-12-29T00:00:00"/>
    <d v="1899-12-30T00:00:00"/>
    <s v="N/A"/>
    <d v="2020-12-29T00:00:00"/>
    <d v="2020-12-29T00:00:00"/>
    <d v="1899-12-30T00:00:00"/>
    <n v="939"/>
    <m/>
    <m/>
    <m/>
    <e v="#DIV/0!"/>
    <e v="#VALUE!"/>
    <n v="0"/>
  </r>
  <r>
    <s v="4RBT00315"/>
    <n v="4"/>
    <s v="RBT00315"/>
    <x v="3"/>
    <n v="1000"/>
    <n v="681"/>
    <n v="906"/>
    <n v="956"/>
    <s v="N/A"/>
    <x v="20"/>
    <d v="2020-12-30T00:00:00"/>
    <d v="1899-12-30T00:00:00"/>
    <s v="N/A"/>
    <d v="2020-12-30T00:00:00"/>
    <d v="2020-12-30T00:00:00"/>
    <d v="1899-12-30T00:00:00"/>
    <n v="950"/>
    <m/>
    <m/>
    <m/>
    <e v="#DIV/0!"/>
    <e v="#VALUE!"/>
    <n v="1"/>
  </r>
  <r>
    <s v="7RBT00303"/>
    <n v="7"/>
    <s v="RBT00303"/>
    <x v="1"/>
    <n v="250"/>
    <n v="1525"/>
    <n v="1750"/>
    <n v="1800"/>
    <s v="N/A"/>
    <x v="21"/>
    <d v="2021-01-05T00:00:00"/>
    <d v="1899-12-30T00:00:00"/>
    <s v="N/A"/>
    <d v="2021-01-05T00:00:00"/>
    <d v="2021-01-05T00:00:00"/>
    <d v="1899-12-30T00:00:00"/>
    <n v="1772"/>
    <m/>
    <m/>
    <m/>
    <e v="#DIV/0!"/>
    <e v="#VALUE!"/>
    <n v="1"/>
  </r>
  <r>
    <s v="7RBT00302"/>
    <n v="7"/>
    <s v="RBT00302"/>
    <x v="0"/>
    <n v="250"/>
    <n v="1457"/>
    <n v="1682"/>
    <n v="1732"/>
    <s v="N/A"/>
    <x v="22"/>
    <d v="2021-01-07T00:00:00"/>
    <d v="1899-12-30T00:00:00"/>
    <s v="N/A"/>
    <d v="2021-01-07T00:00:00"/>
    <d v="2021-01-07T00:00:00"/>
    <d v="1899-12-30T00:00:00"/>
    <n v="1721"/>
    <m/>
    <m/>
    <m/>
    <e v="#DIV/0!"/>
    <e v="#VALUE!"/>
    <n v="1"/>
  </r>
  <r>
    <s v="4RBT00312"/>
    <n v="4"/>
    <s v="RBT00312"/>
    <x v="4"/>
    <n v="1000"/>
    <n v="1014"/>
    <n v="1239"/>
    <n v="1289"/>
    <s v="N/A"/>
    <x v="23"/>
    <d v="2021-01-11T00:00:00"/>
    <d v="1899-12-30T00:00:00"/>
    <s v="N/A"/>
    <d v="2021-01-11T00:00:00"/>
    <d v="2021-01-11T00:00:00"/>
    <d v="1899-12-30T00:00:00"/>
    <n v="1222"/>
    <m/>
    <m/>
    <m/>
    <e v="#DIV/0!"/>
    <e v="#VALUE!"/>
    <n v="0"/>
  </r>
  <r>
    <s v="5RBT00304"/>
    <n v="5"/>
    <s v="RBT00304"/>
    <x v="2"/>
    <n v="250"/>
    <n v="939"/>
    <n v="1164"/>
    <n v="1214"/>
    <s v="N/A"/>
    <x v="24"/>
    <d v="2021-01-12T00:00:00"/>
    <d v="1899-12-30T00:00:00"/>
    <s v="N/A"/>
    <d v="2021-01-12T00:00:00"/>
    <d v="2021-01-12T00:00:00"/>
    <d v="1899-12-30T00:00:00"/>
    <n v="1121"/>
    <m/>
    <m/>
    <m/>
    <e v="#DIV/0!"/>
    <e v="#VALUE!"/>
    <n v="0"/>
  </r>
  <r>
    <s v="5RBT00315"/>
    <n v="5"/>
    <s v="RBT00315"/>
    <x v="3"/>
    <n v="250"/>
    <n v="950"/>
    <n v="1175"/>
    <n v="1225"/>
    <s v="N/A"/>
    <x v="25"/>
    <d v="2021-01-13T00:00:00"/>
    <d v="1899-12-30T00:00:00"/>
    <s v="N/A"/>
    <d v="2021-01-13T00:00:00"/>
    <d v="2021-01-13T00:00:00"/>
    <d v="1899-12-30T00:00:00"/>
    <n v="1165"/>
    <m/>
    <m/>
    <m/>
    <e v="#DIV/0!"/>
    <e v="#VALUE!"/>
    <n v="0"/>
  </r>
  <r>
    <s v="8RBT00303"/>
    <n v="8"/>
    <s v="RBT00303"/>
    <x v="1"/>
    <n v="2000"/>
    <n v="1772"/>
    <n v="1997"/>
    <n v="2047"/>
    <s v="N/A"/>
    <x v="26"/>
    <d v="2021-01-21T00:00:00"/>
    <d v="1899-12-30T00:00:00"/>
    <s v="N/A"/>
    <d v="2021-01-21T00:00:00"/>
    <d v="2021-01-21T00:00:00"/>
    <d v="1899-12-30T00:00:00"/>
    <n v="1980"/>
    <m/>
    <m/>
    <m/>
    <e v="#DIV/0!"/>
    <e v="#VALUE!"/>
    <n v="0"/>
  </r>
  <r>
    <s v="8RBT00302"/>
    <n v="8"/>
    <s v="RBT00302"/>
    <x v="0"/>
    <n v="2000"/>
    <n v="1721"/>
    <n v="1946"/>
    <n v="1996"/>
    <s v="N/A"/>
    <x v="27"/>
    <d v="2021-01-26T00:00:00"/>
    <d v="1899-12-30T00:00:00"/>
    <s v="N/A"/>
    <d v="2021-01-26T00:00:00"/>
    <d v="2021-01-26T00:00:00"/>
    <d v="1899-12-30T00:00:00"/>
    <n v="1992"/>
    <m/>
    <m/>
    <m/>
    <e v="#DIV/0!"/>
    <e v="#VALUE!"/>
    <n v="1"/>
  </r>
  <r>
    <s v="5RBT00312"/>
    <n v="5"/>
    <s v="RBT00312"/>
    <x v="4"/>
    <n v="250"/>
    <n v="1222"/>
    <n v="1447"/>
    <n v="1497"/>
    <s v="N/A"/>
    <x v="28"/>
    <d v="2021-01-27T00:00:00"/>
    <d v="1899-12-30T00:00:00"/>
    <s v="N/A"/>
    <d v="2021-01-27T00:00:00"/>
    <d v="2021-01-27T00:00:00"/>
    <d v="1899-12-30T00:00:00"/>
    <n v="1446"/>
    <m/>
    <m/>
    <m/>
    <e v="#DIV/0!"/>
    <e v="#VALUE!"/>
    <n v="0"/>
  </r>
  <r>
    <s v="6RBT00304"/>
    <n v="6"/>
    <s v="RBT00304"/>
    <x v="2"/>
    <n v="500"/>
    <n v="1121"/>
    <n v="1346"/>
    <n v="1396"/>
    <s v="N/A"/>
    <x v="29"/>
    <d v="2021-01-30T00:00:00"/>
    <d v="1899-12-30T00:00:00"/>
    <s v="N/A"/>
    <d v="2021-01-30T00:00:00"/>
    <d v="2021-01-30T00:00:00"/>
    <d v="1899-12-30T00:00:00"/>
    <n v="1370"/>
    <m/>
    <m/>
    <m/>
    <e v="#DIV/0!"/>
    <e v="#VALUE!"/>
    <n v="1"/>
  </r>
  <r>
    <s v="6RBT00315"/>
    <n v="6"/>
    <s v="RBT00315"/>
    <x v="3"/>
    <n v="500"/>
    <n v="1165"/>
    <n v="1390"/>
    <n v="1440"/>
    <s v="N/A"/>
    <x v="30"/>
    <d v="2021-02-01T00:00:00"/>
    <d v="1899-12-30T00:00:00"/>
    <s v="N/A"/>
    <d v="2021-02-01T00:00:00"/>
    <d v="2021-02-01T00:00:00"/>
    <d v="1899-12-30T00:00:00"/>
    <n v="1425"/>
    <m/>
    <m/>
    <m/>
    <e v="#DIV/0!"/>
    <e v="#VALUE!"/>
    <n v="1"/>
  </r>
  <r>
    <s v="9RBT00303"/>
    <n v="9"/>
    <s v="RBT00303"/>
    <x v="1"/>
    <n v="250"/>
    <n v="1980"/>
    <n v="2205"/>
    <n v="2255"/>
    <s v="N/A"/>
    <x v="31"/>
    <d v="2021-02-05T00:00:00"/>
    <d v="1899-12-30T00:00:00"/>
    <s v="N/A"/>
    <d v="2021-02-05T00:00:00"/>
    <d v="2021-02-05T00:00:00"/>
    <d v="1899-12-30T00:00:00"/>
    <n v="2205"/>
    <m/>
    <m/>
    <m/>
    <e v="#DIV/0!"/>
    <e v="#VALUE!"/>
    <n v="0"/>
  </r>
  <r>
    <s v="9RBT00302"/>
    <n v="9"/>
    <s v="RBT00302"/>
    <x v="0"/>
    <n v="250"/>
    <n v="1992"/>
    <n v="2217"/>
    <n v="2267"/>
    <s v="N/A"/>
    <x v="32"/>
    <d v="2021-02-11T00:00:00"/>
    <d v="1899-12-30T00:00:00"/>
    <s v="N/A"/>
    <d v="2021-02-11T00:00:00"/>
    <d v="2021-02-11T00:00:00"/>
    <d v="1899-12-30T00:00:00"/>
    <n v="2257"/>
    <m/>
    <m/>
    <m/>
    <e v="#DIV/0!"/>
    <e v="#VALUE!"/>
    <n v="1"/>
  </r>
  <r>
    <s v="6RBT00312"/>
    <n v="6"/>
    <s v="RBT00312"/>
    <x v="4"/>
    <n v="500"/>
    <n v="1446"/>
    <n v="1671"/>
    <n v="1721"/>
    <s v="N/A"/>
    <x v="33"/>
    <d v="2021-02-16T00:00:00"/>
    <d v="1899-12-30T00:00:00"/>
    <s v="N/A"/>
    <d v="2021-02-16T00:00:00"/>
    <d v="2021-02-16T00:00:00"/>
    <d v="1899-12-30T00:00:00"/>
    <n v="1735"/>
    <m/>
    <m/>
    <m/>
    <e v="#DIV/0!"/>
    <e v="#VALUE!"/>
    <n v="0"/>
  </r>
  <r>
    <s v="7RBT00304"/>
    <n v="7"/>
    <s v="RBT00304"/>
    <x v="2"/>
    <n v="250"/>
    <n v="1370"/>
    <n v="1595"/>
    <n v="1645"/>
    <s v="N/A"/>
    <x v="34"/>
    <d v="2021-02-17T00:00:00"/>
    <d v="1899-12-30T00:00:00"/>
    <s v="N/A"/>
    <d v="2021-02-17T00:00:00"/>
    <d v="2021-02-17T00:00:00"/>
    <d v="1899-12-30T00:00:00"/>
    <n v="1526"/>
    <m/>
    <m/>
    <m/>
    <e v="#DIV/0!"/>
    <e v="#VALUE!"/>
    <n v="0"/>
  </r>
  <r>
    <s v="7RBT00315"/>
    <n v="7"/>
    <s v="RBT00315"/>
    <x v="3"/>
    <n v="250"/>
    <n v="1425"/>
    <n v="1650"/>
    <n v="1700"/>
    <s v="N/A"/>
    <x v="35"/>
    <d v="2021-02-18T00:00:00"/>
    <d v="1899-12-30T00:00:00"/>
    <s v="N/A"/>
    <d v="2021-02-18T00:00:00"/>
    <d v="2021-02-18T00:00:00"/>
    <d v="1899-12-30T00:00:00"/>
    <n v="1662"/>
    <m/>
    <m/>
    <m/>
    <e v="#DIV/0!"/>
    <e v="#VALUE!"/>
    <n v="1"/>
  </r>
  <r>
    <s v="10RBT00303"/>
    <n v="10"/>
    <s v="RBT00303"/>
    <x v="1"/>
    <n v="500"/>
    <n v="2205"/>
    <n v="2430"/>
    <n v="2480"/>
    <s v="N/A"/>
    <x v="36"/>
    <d v="2021-02-24T00:00:00"/>
    <d v="1899-12-30T00:00:00"/>
    <s v="N/A"/>
    <d v="2021-02-24T00:00:00"/>
    <d v="2021-02-24T00:00:00"/>
    <d v="1899-12-30T00:00:00"/>
    <n v="2440"/>
    <m/>
    <m/>
    <m/>
    <e v="#DIV/0!"/>
    <e v="#VALUE!"/>
    <n v="1"/>
  </r>
  <r>
    <s v="10RBT00302"/>
    <n v="10"/>
    <s v="RBT00302"/>
    <x v="0"/>
    <n v="500"/>
    <n v="2257"/>
    <n v="2482"/>
    <n v="2532"/>
    <s v="N/A"/>
    <x v="37"/>
    <d v="2021-02-26T00:00:00"/>
    <d v="1899-12-30T00:00:00"/>
    <s v="N/A"/>
    <d v="2021-02-26T00:00:00"/>
    <d v="2021-02-26T00:00:00"/>
    <d v="1899-12-30T00:00:00"/>
    <n v="2419"/>
    <m/>
    <m/>
    <m/>
    <e v="#DIV/0!"/>
    <e v="#VALUE!"/>
    <n v="0"/>
  </r>
  <r>
    <s v="7RBT00312"/>
    <n v="7"/>
    <s v="RBT00312"/>
    <x v="4"/>
    <n v="250"/>
    <n v="1735"/>
    <n v="1960"/>
    <n v="2010"/>
    <s v="N/A"/>
    <x v="38"/>
    <d v="2021-03-03T00:00:00"/>
    <d v="1899-12-30T00:00:00"/>
    <s v="N/A"/>
    <d v="2021-03-03T00:00:00"/>
    <d v="2021-03-03T00:00:00"/>
    <d v="1899-12-30T00:00:00"/>
    <n v="1910"/>
    <m/>
    <m/>
    <m/>
    <e v="#DIV/0!"/>
    <e v="#VALUE!"/>
    <n v="0"/>
  </r>
  <r>
    <s v="8RBT00304"/>
    <n v="8"/>
    <s v="RBT00304"/>
    <x v="2"/>
    <n v="2000"/>
    <n v="1526"/>
    <n v="1751"/>
    <n v="1801"/>
    <s v="N/A"/>
    <x v="39"/>
    <d v="2021-03-04T00:00:00"/>
    <d v="1899-12-30T00:00:00"/>
    <s v="N/A"/>
    <d v="2021-03-04T00:00:00"/>
    <d v="2021-03-04T00:00:00"/>
    <d v="1899-12-30T00:00:00"/>
    <n v="1720"/>
    <m/>
    <m/>
    <m/>
    <e v="#DIV/0!"/>
    <e v="#VALUE!"/>
    <n v="0"/>
  </r>
  <r>
    <s v="8RBT00315"/>
    <n v="8"/>
    <s v="RBT00315"/>
    <x v="3"/>
    <n v="2000"/>
    <n v="1662"/>
    <n v="1887"/>
    <n v="1937"/>
    <s v="N/A"/>
    <x v="40"/>
    <d v="2021-03-09T00:00:00"/>
    <d v="1899-12-30T00:00:00"/>
    <s v="N/A"/>
    <d v="2021-03-09T00:00:00"/>
    <d v="2021-03-09T00:00:00"/>
    <d v="1899-12-30T00:00:00"/>
    <n v="1908"/>
    <m/>
    <m/>
    <m/>
    <e v="#DIV/0!"/>
    <e v="#VALUE!"/>
    <n v="1"/>
  </r>
  <r>
    <s v="11RBT00303"/>
    <n v="11"/>
    <s v="RBT00303"/>
    <x v="1"/>
    <n v="250"/>
    <n v="2440"/>
    <n v="2665"/>
    <n v="2715"/>
    <s v="N/A"/>
    <x v="41"/>
    <d v="2021-03-16T00:00:00"/>
    <d v="1899-12-30T00:00:00"/>
    <s v="N/A"/>
    <d v="2021-03-16T00:00:00"/>
    <d v="2021-03-16T00:00:00"/>
    <d v="1899-12-30T00:00:00"/>
    <n v="2725"/>
    <m/>
    <m/>
    <m/>
    <e v="#DIV/0!"/>
    <e v="#VALUE!"/>
    <n v="0"/>
  </r>
  <r>
    <s v="11RBT00302"/>
    <n v="11"/>
    <s v="RBT00302"/>
    <x v="0"/>
    <n v="250"/>
    <n v="2419"/>
    <n v="2644"/>
    <n v="2694"/>
    <s v="N/A"/>
    <x v="42"/>
    <d v="2021-03-19T00:00:00"/>
    <d v="1899-12-30T00:00:00"/>
    <s v="N/A"/>
    <d v="2021-03-19T00:00:00"/>
    <d v="2021-03-19T00:00:00"/>
    <d v="1899-12-30T00:00:00"/>
    <n v="2702"/>
    <m/>
    <m/>
    <m/>
    <e v="#DIV/0!"/>
    <e v="#VALUE!"/>
    <n v="0"/>
  </r>
  <r>
    <s v="8RBT00312"/>
    <n v="8"/>
    <s v="RBT00312"/>
    <x v="4"/>
    <n v="2000"/>
    <n v="1910"/>
    <n v="2135"/>
    <n v="2185"/>
    <s v="N/A"/>
    <x v="43"/>
    <d v="2021-03-20T00:00:00"/>
    <d v="1899-12-30T00:00:00"/>
    <s v="N/A"/>
    <d v="2021-03-20T00:00:00"/>
    <d v="2021-03-20T00:00:00"/>
    <d v="1899-12-30T00:00:00"/>
    <n v="2087"/>
    <m/>
    <m/>
    <m/>
    <e v="#DIV/0!"/>
    <e v="#VALUE!"/>
    <n v="0"/>
  </r>
  <r>
    <s v="9RBT00304"/>
    <n v="9"/>
    <s v="RBT00304"/>
    <x v="2"/>
    <n v="250"/>
    <n v="1720"/>
    <n v="1945"/>
    <n v="1995"/>
    <s v="N/A"/>
    <x v="44"/>
    <d v="2021-03-22T00:00:00"/>
    <d v="1899-12-30T00:00:00"/>
    <s v="N/A"/>
    <d v="2021-03-22T00:00:00"/>
    <d v="2021-03-22T00:00:00"/>
    <d v="1899-12-30T00:00:00"/>
    <n v="1974"/>
    <m/>
    <m/>
    <m/>
    <e v="#DIV/0!"/>
    <e v="#VALUE!"/>
    <n v="1"/>
  </r>
  <r>
    <s v="9RBT00315"/>
    <n v="9"/>
    <s v="RBT00315"/>
    <x v="3"/>
    <n v="250"/>
    <n v="1908"/>
    <n v="2133"/>
    <n v="2183"/>
    <s v="N/A"/>
    <x v="45"/>
    <d v="2021-03-27T00:00:00"/>
    <d v="1899-12-30T00:00:00"/>
    <s v="N/A"/>
    <d v="2021-03-27T00:00:00"/>
    <d v="2021-03-27T00:00:00"/>
    <d v="1899-12-30T00:00:00"/>
    <n v="2156"/>
    <m/>
    <m/>
    <m/>
    <e v="#DIV/0!"/>
    <e v="#VALUE!"/>
    <n v="1"/>
  </r>
  <r>
    <s v="12RBT00303"/>
    <n v="12"/>
    <s v="RBT00303"/>
    <x v="1"/>
    <n v="1000"/>
    <n v="2725"/>
    <n v="2950"/>
    <n v="3000"/>
    <s v="N/A"/>
    <x v="46"/>
    <d v="2021-04-02T00:00:00"/>
    <d v="1899-12-30T00:00:00"/>
    <s v="N/A"/>
    <d v="2021-04-02T00:00:00"/>
    <d v="2021-04-02T00:00:00"/>
    <d v="1899-12-30T00:00:00"/>
    <n v="2922"/>
    <m/>
    <m/>
    <m/>
    <e v="#DIV/0!"/>
    <e v="#VALUE!"/>
    <n v="0"/>
  </r>
  <r>
    <s v="12RBT00302"/>
    <n v="12"/>
    <s v="RBT00302"/>
    <x v="0"/>
    <n v="1000"/>
    <n v="2702"/>
    <n v="2927"/>
    <n v="2977"/>
    <s v="N/A"/>
    <x v="47"/>
    <d v="2021-04-06T00:00:00"/>
    <d v="1899-12-30T00:00:00"/>
    <s v="N/A"/>
    <d v="2021-04-06T00:00:00"/>
    <d v="2021-04-06T00:00:00"/>
    <d v="1899-12-30T00:00:00"/>
    <n v="2987"/>
    <m/>
    <m/>
    <m/>
    <e v="#DIV/0!"/>
    <e v="#VALUE!"/>
    <n v="0"/>
  </r>
  <r>
    <s v="9RBT00312"/>
    <n v="9"/>
    <s v="RBT00312"/>
    <x v="4"/>
    <n v="250"/>
    <n v="2087"/>
    <n v="2312"/>
    <n v="2362"/>
    <s v="N/A"/>
    <x v="48"/>
    <d v="2021-04-07T00:00:00"/>
    <d v="1899-12-30T00:00:00"/>
    <s v="N/A"/>
    <d v="2021-04-07T00:00:00"/>
    <d v="2021-04-07T00:00:00"/>
    <d v="1899-12-30T00:00:00"/>
    <n v="2349"/>
    <m/>
    <m/>
    <m/>
    <e v="#DIV/0!"/>
    <e v="#VALUE!"/>
    <n v="1"/>
  </r>
  <r>
    <s v="10RBT00304"/>
    <n v="10"/>
    <s v="RBT00304"/>
    <x v="2"/>
    <n v="500"/>
    <n v="1974"/>
    <n v="2199"/>
    <n v="2249"/>
    <s v="N/A"/>
    <x v="49"/>
    <d v="2021-04-10T00:00:00"/>
    <d v="1899-12-30T00:00:00"/>
    <s v="N/A"/>
    <d v="2021-04-10T00:00:00"/>
    <d v="2021-04-10T00:00:00"/>
    <d v="1899-12-30T00:00:00"/>
    <n v="2284"/>
    <m/>
    <m/>
    <m/>
    <e v="#DIV/0!"/>
    <e v="#VALUE!"/>
    <n v="0"/>
  </r>
  <r>
    <s v="10RBT00315"/>
    <n v="10"/>
    <s v="RBT00315"/>
    <x v="3"/>
    <n v="500"/>
    <n v="2156"/>
    <n v="2381"/>
    <n v="2431"/>
    <s v="N/A"/>
    <x v="50"/>
    <d v="2021-04-14T00:00:00"/>
    <d v="1899-12-30T00:00:00"/>
    <s v="N/A"/>
    <d v="2021-04-14T00:00:00"/>
    <d v="2021-04-14T00:00:00"/>
    <d v="1899-12-30T00:00:00"/>
    <n v="2455"/>
    <m/>
    <m/>
    <m/>
    <e v="#DIV/0!"/>
    <e v="#VALUE!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s v="1RBT00302"/>
    <n v="1"/>
    <s v="RBT00302"/>
    <x v="0"/>
    <n v="250"/>
    <n v="0"/>
    <n v="225"/>
    <n v="275"/>
    <s v="N/A"/>
    <x v="0"/>
    <d v="2020-10-01T00:00:00"/>
    <d v="1899-12-30T00:00:00"/>
    <s v="N/A"/>
    <d v="2020-10-01T00:00:00"/>
    <d v="2020-10-01T00:00:00"/>
    <d v="1899-12-30T00:00:00"/>
    <n v="261"/>
    <m/>
    <m/>
    <m/>
    <e v="#DIV/0!"/>
    <e v="#VALUE!"/>
    <n v="1"/>
  </r>
  <r>
    <s v="1RBT00303"/>
    <n v="1"/>
    <s v="RBT00303"/>
    <x v="1"/>
    <n v="250"/>
    <n v="0"/>
    <n v="225"/>
    <n v="275"/>
    <s v="N/A"/>
    <x v="0"/>
    <d v="2020-10-01T00:00:00"/>
    <d v="1899-12-30T00:00:00"/>
    <s v="N/A"/>
    <d v="2020-10-01T00:00:00"/>
    <d v="2020-10-01T00:00:00"/>
    <d v="1899-12-30T00:00:00"/>
    <n v="247"/>
    <m/>
    <m/>
    <m/>
    <e v="#DIV/0!"/>
    <e v="#VALUE!"/>
    <n v="1"/>
  </r>
  <r>
    <s v="2RBT00302"/>
    <n v="2"/>
    <s v="RBT00302"/>
    <x v="0"/>
    <n v="500"/>
    <n v="261"/>
    <n v="486"/>
    <n v="536"/>
    <s v="N/A"/>
    <x v="1"/>
    <d v="2020-10-16T00:00:00"/>
    <d v="1899-12-30T00:00:00"/>
    <s v="N/A"/>
    <d v="2020-10-16T00:00:00"/>
    <d v="2020-10-16T00:00:00"/>
    <d v="1899-12-30T00:00:00"/>
    <n v="537"/>
    <m/>
    <m/>
    <m/>
    <e v="#DIV/0!"/>
    <e v="#VALUE!"/>
    <n v="0"/>
  </r>
  <r>
    <s v="2RBT00303"/>
    <n v="2"/>
    <s v="RBT00303"/>
    <x v="1"/>
    <n v="500"/>
    <n v="247"/>
    <n v="472"/>
    <n v="522"/>
    <s v="N/A"/>
    <x v="2"/>
    <d v="2020-10-17T00:00:00"/>
    <d v="1899-12-30T00:00:00"/>
    <s v="N/A"/>
    <d v="2020-10-17T00:00:00"/>
    <d v="2020-10-17T00:00:00"/>
    <d v="1899-12-30T00:00:00"/>
    <n v="553"/>
    <m/>
    <m/>
    <m/>
    <e v="#DIV/0!"/>
    <e v="#VALUE!"/>
    <n v="0"/>
  </r>
  <r>
    <s v="3RBT00302"/>
    <n v="3"/>
    <s v="RBT00302"/>
    <x v="0"/>
    <n v="250"/>
    <n v="537"/>
    <n v="762"/>
    <n v="812"/>
    <s v="N/A"/>
    <x v="3"/>
    <d v="2020-10-29T00:00:00"/>
    <d v="1899-12-30T00:00:00"/>
    <s v="N/A"/>
    <d v="2020-10-29T00:00:00"/>
    <d v="2020-10-29T00:00:00"/>
    <d v="1899-12-30T00:00:00"/>
    <n v="736"/>
    <m/>
    <m/>
    <m/>
    <e v="#DIV/0!"/>
    <e v="#VALUE!"/>
    <n v="0"/>
  </r>
  <r>
    <s v="3RBT00303"/>
    <n v="3"/>
    <s v="RBT00303"/>
    <x v="1"/>
    <n v="250"/>
    <n v="553"/>
    <n v="778"/>
    <n v="828"/>
    <s v="N/A"/>
    <x v="4"/>
    <d v="2020-11-01T00:00:00"/>
    <d v="1899-12-30T00:00:00"/>
    <s v="N/A"/>
    <d v="2020-11-01T00:00:00"/>
    <d v="2020-11-01T00:00:00"/>
    <d v="1899-12-30T00:00:00"/>
    <n v="812"/>
    <m/>
    <m/>
    <m/>
    <e v="#DIV/0!"/>
    <e v="#VALUE!"/>
    <n v="1"/>
  </r>
  <r>
    <s v="1RBT00304"/>
    <n v="1"/>
    <s v="RBT00304"/>
    <x v="2"/>
    <n v="250"/>
    <n v="0"/>
    <n v="225"/>
    <n v="275"/>
    <s v="N/A"/>
    <x v="5"/>
    <d v="2020-11-05T00:00:00"/>
    <d v="1899-12-30T00:00:00"/>
    <s v="N/A"/>
    <d v="2020-11-05T00:00:00"/>
    <d v="2020-11-05T00:00:00"/>
    <d v="1899-12-30T00:00:00"/>
    <n v="213"/>
    <m/>
    <m/>
    <m/>
    <e v="#DIV/0!"/>
    <e v="#VALUE!"/>
    <n v="0"/>
  </r>
  <r>
    <s v="1RBT00315"/>
    <n v="1"/>
    <s v="RBT00315"/>
    <x v="3"/>
    <n v="250"/>
    <n v="0"/>
    <n v="225"/>
    <n v="275"/>
    <s v="N/A"/>
    <x v="6"/>
    <d v="2020-11-09T00:00:00"/>
    <d v="1899-12-30T00:00:00"/>
    <s v="N/A"/>
    <d v="2020-11-09T00:00:00"/>
    <d v="2020-11-09T00:00:00"/>
    <d v="1899-12-30T00:00:00"/>
    <n v="226"/>
    <m/>
    <m/>
    <m/>
    <e v="#DIV/0!"/>
    <e v="#VALUE!"/>
    <n v="1"/>
  </r>
  <r>
    <s v="4RBT00303"/>
    <n v="4"/>
    <s v="RBT00303"/>
    <x v="1"/>
    <n v="1000"/>
    <n v="812"/>
    <n v="1037"/>
    <n v="1087"/>
    <s v="N/A"/>
    <x v="7"/>
    <d v="2020-11-17T00:00:00"/>
    <d v="1899-12-30T00:00:00"/>
    <s v="N/A"/>
    <d v="2020-11-17T00:00:00"/>
    <d v="2020-11-17T00:00:00"/>
    <d v="1899-12-30T00:00:00"/>
    <n v="1080"/>
    <m/>
    <m/>
    <m/>
    <e v="#DIV/0!"/>
    <e v="#VALUE!"/>
    <n v="1"/>
  </r>
  <r>
    <s v="4RBT00302"/>
    <n v="4"/>
    <s v="RBT00302"/>
    <x v="0"/>
    <n v="1000"/>
    <n v="736"/>
    <n v="961"/>
    <n v="1011"/>
    <s v="N/A"/>
    <x v="8"/>
    <d v="2020-11-18T00:00:00"/>
    <d v="1899-12-30T00:00:00"/>
    <s v="N/A"/>
    <d v="2020-11-18T00:00:00"/>
    <d v="2020-11-18T00:00:00"/>
    <d v="1899-12-30T00:00:00"/>
    <n v="1062"/>
    <m/>
    <m/>
    <m/>
    <e v="#DIV/0!"/>
    <e v="#VALUE!"/>
    <n v="0"/>
  </r>
  <r>
    <s v="1RBT00312"/>
    <n v="1"/>
    <s v="RBT00312"/>
    <x v="4"/>
    <n v="250"/>
    <n v="0"/>
    <n v="225"/>
    <n v="275"/>
    <s v="N/A"/>
    <x v="9"/>
    <d v="2020-11-20T00:00:00"/>
    <d v="1899-12-30T00:00:00"/>
    <s v="N/A"/>
    <d v="2020-11-20T00:00:00"/>
    <d v="2020-11-20T00:00:00"/>
    <d v="1899-12-30T00:00:00"/>
    <n v="451"/>
    <m/>
    <m/>
    <m/>
    <e v="#DIV/0!"/>
    <e v="#VALUE!"/>
    <n v="0"/>
  </r>
  <r>
    <s v="2RBT00304"/>
    <n v="2"/>
    <s v="RBT00304"/>
    <x v="2"/>
    <n v="500"/>
    <n v="213"/>
    <n v="438"/>
    <n v="488"/>
    <s v="N/A"/>
    <x v="10"/>
    <d v="2020-11-23T00:00:00"/>
    <d v="1899-12-30T00:00:00"/>
    <s v="N/A"/>
    <d v="2020-11-23T00:00:00"/>
    <d v="2020-11-23T00:00:00"/>
    <d v="1899-12-30T00:00:00"/>
    <n v="485"/>
    <m/>
    <m/>
    <m/>
    <e v="#DIV/0!"/>
    <e v="#VALUE!"/>
    <n v="1"/>
  </r>
  <r>
    <s v="2RBT00315"/>
    <n v="2"/>
    <s v="RBT00315"/>
    <x v="3"/>
    <n v="500"/>
    <n v="226"/>
    <n v="451"/>
    <n v="501"/>
    <s v="N/A"/>
    <x v="11"/>
    <d v="2020-11-25T00:00:00"/>
    <d v="1899-12-30T00:00:00"/>
    <s v="N/A"/>
    <d v="2020-11-25T00:00:00"/>
    <d v="2020-11-25T00:00:00"/>
    <d v="1899-12-30T00:00:00"/>
    <n v="447"/>
    <m/>
    <m/>
    <m/>
    <e v="#DIV/0!"/>
    <e v="#VALUE!"/>
    <n v="0"/>
  </r>
  <r>
    <s v="5RBT00303"/>
    <n v="5"/>
    <s v="RBT00303"/>
    <x v="1"/>
    <n v="250"/>
    <n v="1080"/>
    <n v="1305"/>
    <n v="1355"/>
    <s v="N/A"/>
    <x v="12"/>
    <d v="2020-12-02T00:00:00"/>
    <d v="1899-12-30T00:00:00"/>
    <s v="N/A"/>
    <d v="2020-12-02T00:00:00"/>
    <d v="2020-12-02T00:00:00"/>
    <d v="1899-12-30T00:00:00"/>
    <n v="1315"/>
    <m/>
    <m/>
    <m/>
    <e v="#DIV/0!"/>
    <e v="#VALUE!"/>
    <n v="1"/>
  </r>
  <r>
    <s v="2RBT00312"/>
    <n v="2"/>
    <s v="RBT00312"/>
    <x v="4"/>
    <n v="500"/>
    <n v="451"/>
    <n v="676"/>
    <n v="726"/>
    <s v="N/A"/>
    <x v="13"/>
    <d v="2020-12-09T00:00:00"/>
    <d v="1899-12-30T00:00:00"/>
    <s v="N/A"/>
    <d v="2020-12-09T00:00:00"/>
    <d v="2020-12-09T00:00:00"/>
    <d v="1899-12-30T00:00:00"/>
    <n v="752"/>
    <m/>
    <m/>
    <m/>
    <e v="#DIV/0!"/>
    <e v="#VALUE!"/>
    <n v="0"/>
  </r>
  <r>
    <s v="5RBT00302"/>
    <n v="5"/>
    <s v="RBT00302"/>
    <x v="0"/>
    <n v="250"/>
    <n v="1062"/>
    <n v="1287"/>
    <n v="1337"/>
    <s v="N/A"/>
    <x v="14"/>
    <d v="2020-12-10T00:00:00"/>
    <d v="1899-12-30T00:00:00"/>
    <s v="N/A"/>
    <d v="2020-12-04T00:00:00"/>
    <d v="2020-12-04T00:00:00"/>
    <d v="1899-12-30T00:00:00"/>
    <n v="1277"/>
    <m/>
    <m/>
    <m/>
    <e v="#DIV/0!"/>
    <e v="#VALUE!"/>
    <n v="0"/>
  </r>
  <r>
    <s v="3RBT00304"/>
    <n v="3"/>
    <s v="RBT00304"/>
    <x v="2"/>
    <n v="250"/>
    <n v="485"/>
    <n v="710"/>
    <n v="760"/>
    <s v="N/A"/>
    <x v="14"/>
    <d v="2020-12-10T00:00:00"/>
    <d v="1899-12-30T00:00:00"/>
    <s v="N/A"/>
    <d v="2020-12-10T00:00:00"/>
    <d v="2020-12-10T00:00:00"/>
    <d v="1899-12-30T00:00:00"/>
    <n v="664"/>
    <m/>
    <m/>
    <m/>
    <e v="#DIV/0!"/>
    <e v="#VALUE!"/>
    <n v="0"/>
  </r>
  <r>
    <s v="3RBT00315"/>
    <n v="3"/>
    <s v="RBT00315"/>
    <x v="3"/>
    <n v="250"/>
    <n v="447"/>
    <n v="672"/>
    <n v="722"/>
    <s v="N/A"/>
    <x v="15"/>
    <d v="2020-12-11T00:00:00"/>
    <d v="1899-12-30T00:00:00"/>
    <s v="N/A"/>
    <d v="2020-12-11T00:00:00"/>
    <d v="2020-12-11T00:00:00"/>
    <d v="1899-12-30T00:00:00"/>
    <n v="681"/>
    <m/>
    <m/>
    <m/>
    <e v="#DIV/0!"/>
    <e v="#VALUE!"/>
    <n v="1"/>
  </r>
  <r>
    <s v="6RBT00303"/>
    <n v="6"/>
    <s v="RBT00303"/>
    <x v="1"/>
    <n v="500"/>
    <n v="1315"/>
    <n v="1540"/>
    <n v="1590"/>
    <s v="N/A"/>
    <x v="16"/>
    <d v="2020-12-16T00:00:00"/>
    <d v="1899-12-30T00:00:00"/>
    <s v="N/A"/>
    <d v="2020-12-16T00:00:00"/>
    <d v="2020-12-16T00:00:00"/>
    <d v="1899-12-30T00:00:00"/>
    <n v="1525"/>
    <m/>
    <m/>
    <m/>
    <e v="#DIV/0!"/>
    <e v="#VALUE!"/>
    <n v="0"/>
  </r>
  <r>
    <s v="6RBT00302"/>
    <n v="6"/>
    <s v="RBT00302"/>
    <x v="0"/>
    <n v="500"/>
    <n v="1277"/>
    <n v="1502"/>
    <n v="1552"/>
    <s v="N/A"/>
    <x v="17"/>
    <d v="2020-12-17T00:00:00"/>
    <d v="1899-12-30T00:00:00"/>
    <s v="N/A"/>
    <d v="2020-12-17T00:00:00"/>
    <d v="2020-12-17T00:00:00"/>
    <d v="1899-12-30T00:00:00"/>
    <n v="1457"/>
    <m/>
    <m/>
    <m/>
    <e v="#DIV/0!"/>
    <e v="#VALUE!"/>
    <n v="0"/>
  </r>
  <r>
    <s v="3RBT00312"/>
    <n v="3"/>
    <s v="RBT00312"/>
    <x v="4"/>
    <n v="250"/>
    <n v="752"/>
    <n v="977"/>
    <n v="1027"/>
    <s v="N/A"/>
    <x v="18"/>
    <d v="2020-12-28T00:00:00"/>
    <d v="1899-12-30T00:00:00"/>
    <s v="N/A"/>
    <d v="2020-12-28T00:00:00"/>
    <d v="2020-12-28T00:00:00"/>
    <d v="1899-12-30T00:00:00"/>
    <n v="1014"/>
    <m/>
    <m/>
    <m/>
    <e v="#DIV/0!"/>
    <e v="#VALUE!"/>
    <n v="1"/>
  </r>
  <r>
    <s v="4RBT00304"/>
    <n v="4"/>
    <s v="RBT00304"/>
    <x v="2"/>
    <n v="1000"/>
    <n v="664"/>
    <n v="889"/>
    <n v="939"/>
    <s v="N/A"/>
    <x v="19"/>
    <d v="2020-12-29T00:00:00"/>
    <d v="1899-12-30T00:00:00"/>
    <s v="N/A"/>
    <d v="2020-12-29T00:00:00"/>
    <d v="2020-12-29T00:00:00"/>
    <d v="1899-12-30T00:00:00"/>
    <n v="939"/>
    <m/>
    <m/>
    <m/>
    <e v="#DIV/0!"/>
    <e v="#VALUE!"/>
    <n v="0"/>
  </r>
  <r>
    <s v="4RBT00315"/>
    <n v="4"/>
    <s v="RBT00315"/>
    <x v="3"/>
    <n v="1000"/>
    <n v="681"/>
    <n v="906"/>
    <n v="956"/>
    <s v="N/A"/>
    <x v="20"/>
    <d v="2020-12-30T00:00:00"/>
    <d v="1899-12-30T00:00:00"/>
    <s v="N/A"/>
    <d v="2020-12-30T00:00:00"/>
    <d v="2020-12-30T00:00:00"/>
    <d v="1899-12-30T00:00:00"/>
    <n v="950"/>
    <m/>
    <m/>
    <m/>
    <e v="#DIV/0!"/>
    <e v="#VALUE!"/>
    <n v="1"/>
  </r>
  <r>
    <s v="7RBT00303"/>
    <n v="7"/>
    <s v="RBT00303"/>
    <x v="1"/>
    <n v="250"/>
    <n v="1525"/>
    <n v="1750"/>
    <n v="1800"/>
    <s v="N/A"/>
    <x v="21"/>
    <d v="2021-01-05T00:00:00"/>
    <d v="1899-12-30T00:00:00"/>
    <s v="N/A"/>
    <d v="2021-01-05T00:00:00"/>
    <d v="2021-01-05T00:00:00"/>
    <d v="1899-12-30T00:00:00"/>
    <n v="1772"/>
    <m/>
    <m/>
    <m/>
    <e v="#DIV/0!"/>
    <e v="#VALUE!"/>
    <n v="1"/>
  </r>
  <r>
    <s v="7RBT00302"/>
    <n v="7"/>
    <s v="RBT00302"/>
    <x v="0"/>
    <n v="250"/>
    <n v="1457"/>
    <n v="1682"/>
    <n v="1732"/>
    <s v="N/A"/>
    <x v="22"/>
    <d v="2021-01-07T00:00:00"/>
    <d v="1899-12-30T00:00:00"/>
    <s v="N/A"/>
    <d v="2021-01-07T00:00:00"/>
    <d v="2021-01-07T00:00:00"/>
    <d v="1899-12-30T00:00:00"/>
    <n v="1721"/>
    <m/>
    <m/>
    <m/>
    <e v="#DIV/0!"/>
    <e v="#VALUE!"/>
    <n v="1"/>
  </r>
  <r>
    <s v="4RBT00312"/>
    <n v="4"/>
    <s v="RBT00312"/>
    <x v="4"/>
    <n v="1000"/>
    <n v="1014"/>
    <n v="1239"/>
    <n v="1289"/>
    <s v="N/A"/>
    <x v="23"/>
    <d v="2021-01-11T00:00:00"/>
    <d v="1899-12-30T00:00:00"/>
    <s v="N/A"/>
    <d v="2021-01-11T00:00:00"/>
    <d v="2021-01-11T00:00:00"/>
    <d v="1899-12-30T00:00:00"/>
    <n v="1222"/>
    <m/>
    <m/>
    <m/>
    <e v="#DIV/0!"/>
    <e v="#VALUE!"/>
    <n v="0"/>
  </r>
  <r>
    <s v="5RBT00304"/>
    <n v="5"/>
    <s v="RBT00304"/>
    <x v="2"/>
    <n v="250"/>
    <n v="939"/>
    <n v="1164"/>
    <n v="1214"/>
    <s v="N/A"/>
    <x v="24"/>
    <d v="2021-01-12T00:00:00"/>
    <d v="1899-12-30T00:00:00"/>
    <s v="N/A"/>
    <d v="2021-01-12T00:00:00"/>
    <d v="2021-01-12T00:00:00"/>
    <d v="1899-12-30T00:00:00"/>
    <n v="1121"/>
    <m/>
    <m/>
    <m/>
    <e v="#DIV/0!"/>
    <e v="#VALUE!"/>
    <n v="0"/>
  </r>
  <r>
    <s v="5RBT00315"/>
    <n v="5"/>
    <s v="RBT00315"/>
    <x v="3"/>
    <n v="250"/>
    <n v="950"/>
    <n v="1175"/>
    <n v="1225"/>
    <s v="N/A"/>
    <x v="25"/>
    <d v="2021-01-13T00:00:00"/>
    <d v="1899-12-30T00:00:00"/>
    <s v="N/A"/>
    <d v="2021-01-13T00:00:00"/>
    <d v="2021-01-13T00:00:00"/>
    <d v="1899-12-30T00:00:00"/>
    <n v="1165"/>
    <m/>
    <m/>
    <m/>
    <e v="#DIV/0!"/>
    <e v="#VALUE!"/>
    <n v="0"/>
  </r>
  <r>
    <s v="8RBT00303"/>
    <n v="8"/>
    <s v="RBT00303"/>
    <x v="1"/>
    <n v="2000"/>
    <n v="1772"/>
    <n v="1997"/>
    <n v="2047"/>
    <s v="N/A"/>
    <x v="26"/>
    <d v="2021-01-21T00:00:00"/>
    <d v="1899-12-30T00:00:00"/>
    <s v="N/A"/>
    <d v="2021-01-21T00:00:00"/>
    <d v="2021-01-21T00:00:00"/>
    <d v="1899-12-30T00:00:00"/>
    <n v="1980"/>
    <m/>
    <m/>
    <m/>
    <e v="#DIV/0!"/>
    <e v="#VALUE!"/>
    <n v="0"/>
  </r>
  <r>
    <s v="8RBT00302"/>
    <n v="8"/>
    <s v="RBT00302"/>
    <x v="0"/>
    <n v="2000"/>
    <n v="1721"/>
    <n v="1946"/>
    <n v="1996"/>
    <s v="N/A"/>
    <x v="27"/>
    <d v="2021-01-26T00:00:00"/>
    <d v="1899-12-30T00:00:00"/>
    <s v="N/A"/>
    <d v="2021-01-26T00:00:00"/>
    <d v="2021-01-26T00:00:00"/>
    <d v="1899-12-30T00:00:00"/>
    <n v="1992"/>
    <m/>
    <m/>
    <m/>
    <e v="#DIV/0!"/>
    <e v="#VALUE!"/>
    <n v="1"/>
  </r>
  <r>
    <s v="5RBT00312"/>
    <n v="5"/>
    <s v="RBT00312"/>
    <x v="4"/>
    <n v="250"/>
    <n v="1222"/>
    <n v="1447"/>
    <n v="1497"/>
    <s v="N/A"/>
    <x v="28"/>
    <d v="2021-01-27T00:00:00"/>
    <d v="1899-12-30T00:00:00"/>
    <s v="N/A"/>
    <d v="2021-01-27T00:00:00"/>
    <d v="2021-01-27T00:00:00"/>
    <d v="1899-12-30T00:00:00"/>
    <n v="1446"/>
    <m/>
    <m/>
    <m/>
    <e v="#DIV/0!"/>
    <e v="#VALUE!"/>
    <n v="0"/>
  </r>
  <r>
    <s v="6RBT00304"/>
    <n v="6"/>
    <s v="RBT00304"/>
    <x v="2"/>
    <n v="500"/>
    <n v="1121"/>
    <n v="1346"/>
    <n v="1396"/>
    <s v="N/A"/>
    <x v="29"/>
    <d v="2021-01-30T00:00:00"/>
    <d v="1899-12-30T00:00:00"/>
    <s v="N/A"/>
    <d v="2021-01-30T00:00:00"/>
    <d v="2021-01-30T00:00:00"/>
    <d v="1899-12-30T00:00:00"/>
    <n v="1370"/>
    <m/>
    <m/>
    <m/>
    <e v="#DIV/0!"/>
    <e v="#VALUE!"/>
    <n v="1"/>
  </r>
  <r>
    <s v="6RBT00315"/>
    <n v="6"/>
    <s v="RBT00315"/>
    <x v="3"/>
    <n v="500"/>
    <n v="1165"/>
    <n v="1390"/>
    <n v="1440"/>
    <s v="N/A"/>
    <x v="30"/>
    <d v="2021-02-01T00:00:00"/>
    <d v="1899-12-30T00:00:00"/>
    <s v="N/A"/>
    <d v="2021-02-01T00:00:00"/>
    <d v="2021-02-01T00:00:00"/>
    <d v="1899-12-30T00:00:00"/>
    <n v="1425"/>
    <m/>
    <m/>
    <m/>
    <e v="#DIV/0!"/>
    <e v="#VALUE!"/>
    <n v="1"/>
  </r>
  <r>
    <s v="9RBT00303"/>
    <n v="9"/>
    <s v="RBT00303"/>
    <x v="1"/>
    <n v="250"/>
    <n v="1980"/>
    <n v="2205"/>
    <n v="2255"/>
    <s v="N/A"/>
    <x v="31"/>
    <d v="2021-02-05T00:00:00"/>
    <d v="1899-12-30T00:00:00"/>
    <s v="N/A"/>
    <d v="2021-02-05T00:00:00"/>
    <d v="2021-02-05T00:00:00"/>
    <d v="1899-12-30T00:00:00"/>
    <n v="2205"/>
    <m/>
    <m/>
    <m/>
    <e v="#DIV/0!"/>
    <e v="#VALUE!"/>
    <n v="0"/>
  </r>
  <r>
    <s v="9RBT00302"/>
    <n v="9"/>
    <s v="RBT00302"/>
    <x v="0"/>
    <n v="250"/>
    <n v="1992"/>
    <n v="2217"/>
    <n v="2267"/>
    <s v="N/A"/>
    <x v="32"/>
    <d v="2021-02-11T00:00:00"/>
    <d v="1899-12-30T00:00:00"/>
    <s v="N/A"/>
    <d v="2021-02-11T00:00:00"/>
    <d v="2021-02-11T00:00:00"/>
    <d v="1899-12-30T00:00:00"/>
    <n v="2257"/>
    <m/>
    <m/>
    <m/>
    <e v="#DIV/0!"/>
    <e v="#VALUE!"/>
    <n v="1"/>
  </r>
  <r>
    <s v="6RBT00312"/>
    <n v="6"/>
    <s v="RBT00312"/>
    <x v="4"/>
    <n v="500"/>
    <n v="1446"/>
    <n v="1671"/>
    <n v="1721"/>
    <s v="N/A"/>
    <x v="33"/>
    <d v="2021-02-16T00:00:00"/>
    <d v="1899-12-30T00:00:00"/>
    <s v="N/A"/>
    <d v="2021-02-16T00:00:00"/>
    <d v="2021-02-16T00:00:00"/>
    <d v="1899-12-30T00:00:00"/>
    <n v="1735"/>
    <m/>
    <m/>
    <m/>
    <e v="#DIV/0!"/>
    <e v="#VALUE!"/>
    <n v="0"/>
  </r>
  <r>
    <s v="7RBT00304"/>
    <n v="7"/>
    <s v="RBT00304"/>
    <x v="2"/>
    <n v="250"/>
    <n v="1370"/>
    <n v="1595"/>
    <n v="1645"/>
    <s v="N/A"/>
    <x v="34"/>
    <d v="2021-02-17T00:00:00"/>
    <d v="1899-12-30T00:00:00"/>
    <s v="N/A"/>
    <d v="2021-02-17T00:00:00"/>
    <d v="2021-02-17T00:00:00"/>
    <d v="1899-12-30T00:00:00"/>
    <n v="1526"/>
    <m/>
    <m/>
    <m/>
    <e v="#DIV/0!"/>
    <e v="#VALUE!"/>
    <n v="0"/>
  </r>
  <r>
    <s v="7RBT00315"/>
    <n v="7"/>
    <s v="RBT00315"/>
    <x v="3"/>
    <n v="250"/>
    <n v="1425"/>
    <n v="1650"/>
    <n v="1700"/>
    <s v="N/A"/>
    <x v="35"/>
    <d v="2021-02-18T00:00:00"/>
    <d v="1899-12-30T00:00:00"/>
    <s v="N/A"/>
    <d v="2021-02-18T00:00:00"/>
    <d v="2021-02-18T00:00:00"/>
    <d v="1899-12-30T00:00:00"/>
    <n v="1662"/>
    <m/>
    <m/>
    <m/>
    <e v="#DIV/0!"/>
    <e v="#VALUE!"/>
    <n v="1"/>
  </r>
  <r>
    <s v="10RBT00303"/>
    <n v="10"/>
    <s v="RBT00303"/>
    <x v="1"/>
    <n v="500"/>
    <n v="2205"/>
    <n v="2430"/>
    <n v="2480"/>
    <s v="N/A"/>
    <x v="36"/>
    <d v="2021-02-24T00:00:00"/>
    <d v="1899-12-30T00:00:00"/>
    <s v="N/A"/>
    <d v="2021-02-24T00:00:00"/>
    <d v="2021-02-24T00:00:00"/>
    <d v="1899-12-30T00:00:00"/>
    <n v="2440"/>
    <m/>
    <m/>
    <m/>
    <e v="#DIV/0!"/>
    <e v="#VALUE!"/>
    <n v="1"/>
  </r>
  <r>
    <s v="10RBT00302"/>
    <n v="10"/>
    <s v="RBT00302"/>
    <x v="0"/>
    <n v="500"/>
    <n v="2257"/>
    <n v="2482"/>
    <n v="2532"/>
    <s v="N/A"/>
    <x v="37"/>
    <d v="2021-02-26T00:00:00"/>
    <d v="1899-12-30T00:00:00"/>
    <s v="N/A"/>
    <d v="2021-02-26T00:00:00"/>
    <d v="2021-02-26T00:00:00"/>
    <d v="1899-12-30T00:00:00"/>
    <n v="2419"/>
    <m/>
    <m/>
    <m/>
    <e v="#DIV/0!"/>
    <e v="#VALUE!"/>
    <n v="0"/>
  </r>
  <r>
    <s v="7RBT00312"/>
    <n v="7"/>
    <s v="RBT00312"/>
    <x v="4"/>
    <n v="250"/>
    <n v="1735"/>
    <n v="1960"/>
    <n v="2010"/>
    <s v="N/A"/>
    <x v="38"/>
    <d v="2021-03-03T00:00:00"/>
    <d v="1899-12-30T00:00:00"/>
    <s v="N/A"/>
    <d v="2021-03-03T00:00:00"/>
    <d v="2021-03-03T00:00:00"/>
    <d v="1899-12-30T00:00:00"/>
    <n v="1910"/>
    <m/>
    <m/>
    <m/>
    <e v="#DIV/0!"/>
    <e v="#VALUE!"/>
    <n v="0"/>
  </r>
  <r>
    <s v="8RBT00304"/>
    <n v="8"/>
    <s v="RBT00304"/>
    <x v="2"/>
    <n v="2000"/>
    <n v="1526"/>
    <n v="1751"/>
    <n v="1801"/>
    <s v="N/A"/>
    <x v="39"/>
    <d v="2021-03-04T00:00:00"/>
    <d v="1899-12-30T00:00:00"/>
    <s v="N/A"/>
    <d v="2021-03-04T00:00:00"/>
    <d v="2021-03-04T00:00:00"/>
    <d v="1899-12-30T00:00:00"/>
    <n v="1720"/>
    <m/>
    <m/>
    <m/>
    <e v="#DIV/0!"/>
    <e v="#VALUE!"/>
    <n v="0"/>
  </r>
  <r>
    <s v="8RBT00315"/>
    <n v="8"/>
    <s v="RBT00315"/>
    <x v="3"/>
    <n v="2000"/>
    <n v="1662"/>
    <n v="1887"/>
    <n v="1937"/>
    <s v="N/A"/>
    <x v="40"/>
    <d v="2021-03-09T00:00:00"/>
    <d v="1899-12-30T00:00:00"/>
    <s v="N/A"/>
    <d v="2021-03-09T00:00:00"/>
    <d v="2021-03-09T00:00:00"/>
    <d v="1899-12-30T00:00:00"/>
    <n v="1908"/>
    <m/>
    <m/>
    <m/>
    <e v="#DIV/0!"/>
    <e v="#VALUE!"/>
    <n v="1"/>
  </r>
  <r>
    <s v="11RBT00303"/>
    <n v="11"/>
    <s v="RBT00303"/>
    <x v="1"/>
    <n v="250"/>
    <n v="2440"/>
    <n v="2665"/>
    <n v="2715"/>
    <s v="N/A"/>
    <x v="41"/>
    <d v="2021-03-16T00:00:00"/>
    <d v="1899-12-30T00:00:00"/>
    <s v="N/A"/>
    <d v="2021-03-16T00:00:00"/>
    <d v="2021-03-16T00:00:00"/>
    <d v="1899-12-30T00:00:00"/>
    <n v="2725"/>
    <m/>
    <m/>
    <m/>
    <e v="#DIV/0!"/>
    <e v="#VALUE!"/>
    <n v="0"/>
  </r>
  <r>
    <s v="11RBT00302"/>
    <n v="11"/>
    <s v="RBT00302"/>
    <x v="0"/>
    <n v="250"/>
    <n v="2419"/>
    <n v="2644"/>
    <n v="2694"/>
    <s v="N/A"/>
    <x v="42"/>
    <d v="2021-03-19T00:00:00"/>
    <d v="1899-12-30T00:00:00"/>
    <s v="N/A"/>
    <d v="2021-03-19T00:00:00"/>
    <d v="2021-03-19T00:00:00"/>
    <d v="1899-12-30T00:00:00"/>
    <n v="2702"/>
    <m/>
    <m/>
    <m/>
    <e v="#DIV/0!"/>
    <e v="#VALUE!"/>
    <n v="0"/>
  </r>
  <r>
    <s v="8RBT00312"/>
    <n v="8"/>
    <s v="RBT00312"/>
    <x v="4"/>
    <n v="2000"/>
    <n v="1910"/>
    <n v="2135"/>
    <n v="2185"/>
    <s v="N/A"/>
    <x v="43"/>
    <d v="2021-03-20T00:00:00"/>
    <d v="1899-12-30T00:00:00"/>
    <s v="N/A"/>
    <d v="2021-03-20T00:00:00"/>
    <d v="2021-03-20T00:00:00"/>
    <d v="1899-12-30T00:00:00"/>
    <n v="2087"/>
    <m/>
    <m/>
    <m/>
    <e v="#DIV/0!"/>
    <e v="#VALUE!"/>
    <n v="0"/>
  </r>
  <r>
    <s v="9RBT00304"/>
    <n v="9"/>
    <s v="RBT00304"/>
    <x v="2"/>
    <n v="250"/>
    <n v="1720"/>
    <n v="1945"/>
    <n v="1995"/>
    <s v="N/A"/>
    <x v="44"/>
    <d v="2021-03-22T00:00:00"/>
    <d v="1899-12-30T00:00:00"/>
    <s v="N/A"/>
    <d v="2021-03-22T00:00:00"/>
    <d v="2021-03-22T00:00:00"/>
    <d v="1899-12-30T00:00:00"/>
    <n v="1974"/>
    <m/>
    <m/>
    <m/>
    <e v="#DIV/0!"/>
    <e v="#VALUE!"/>
    <n v="1"/>
  </r>
  <r>
    <s v="9RBT00315"/>
    <n v="9"/>
    <s v="RBT00315"/>
    <x v="3"/>
    <n v="250"/>
    <n v="1908"/>
    <n v="2133"/>
    <n v="2183"/>
    <s v="N/A"/>
    <x v="45"/>
    <d v="2021-03-27T00:00:00"/>
    <d v="1899-12-30T00:00:00"/>
    <s v="N/A"/>
    <d v="2021-03-27T00:00:00"/>
    <d v="2021-03-27T00:00:00"/>
    <d v="1899-12-30T00:00:00"/>
    <n v="2156"/>
    <m/>
    <m/>
    <m/>
    <e v="#DIV/0!"/>
    <e v="#VALUE!"/>
    <n v="1"/>
  </r>
  <r>
    <s v="12RBT00303"/>
    <n v="12"/>
    <s v="RBT00303"/>
    <x v="1"/>
    <n v="1000"/>
    <n v="2725"/>
    <n v="2950"/>
    <n v="3000"/>
    <s v="N/A"/>
    <x v="46"/>
    <d v="2021-04-02T00:00:00"/>
    <d v="1899-12-30T00:00:00"/>
    <s v="N/A"/>
    <d v="2021-04-02T00:00:00"/>
    <d v="2021-04-02T00:00:00"/>
    <d v="1899-12-30T00:00:00"/>
    <n v="2922"/>
    <m/>
    <m/>
    <m/>
    <e v="#DIV/0!"/>
    <e v="#VALUE!"/>
    <n v="0"/>
  </r>
  <r>
    <s v="12RBT00302"/>
    <n v="12"/>
    <s v="RBT00302"/>
    <x v="0"/>
    <n v="1000"/>
    <n v="2702"/>
    <n v="2927"/>
    <n v="2977"/>
    <s v="N/A"/>
    <x v="47"/>
    <d v="2021-04-06T00:00:00"/>
    <d v="1899-12-30T00:00:00"/>
    <s v="N/A"/>
    <d v="2021-04-06T00:00:00"/>
    <d v="2021-04-06T00:00:00"/>
    <d v="1899-12-30T00:00:00"/>
    <n v="2987"/>
    <m/>
    <m/>
    <m/>
    <e v="#DIV/0!"/>
    <e v="#VALUE!"/>
    <n v="0"/>
  </r>
  <r>
    <s v="9RBT00312"/>
    <n v="9"/>
    <s v="RBT00312"/>
    <x v="4"/>
    <n v="250"/>
    <n v="2087"/>
    <n v="2312"/>
    <n v="2362"/>
    <s v="N/A"/>
    <x v="48"/>
    <d v="2021-04-07T00:00:00"/>
    <d v="1899-12-30T00:00:00"/>
    <s v="N/A"/>
    <d v="2021-04-07T00:00:00"/>
    <d v="2021-04-07T00:00:00"/>
    <d v="1899-12-30T00:00:00"/>
    <n v="2349"/>
    <m/>
    <m/>
    <m/>
    <e v="#DIV/0!"/>
    <e v="#VALUE!"/>
    <n v="1"/>
  </r>
  <r>
    <s v="10RBT00304"/>
    <n v="10"/>
    <s v="RBT00304"/>
    <x v="2"/>
    <n v="500"/>
    <n v="1974"/>
    <n v="2199"/>
    <n v="2249"/>
    <s v="N/A"/>
    <x v="49"/>
    <d v="2021-04-10T00:00:00"/>
    <d v="1899-12-30T00:00:00"/>
    <s v="N/A"/>
    <d v="2021-04-10T00:00:00"/>
    <d v="2021-04-10T00:00:00"/>
    <d v="1899-12-30T00:00:00"/>
    <n v="2284"/>
    <m/>
    <m/>
    <m/>
    <e v="#DIV/0!"/>
    <e v="#VALUE!"/>
    <n v="0"/>
  </r>
  <r>
    <s v="10RBT00315"/>
    <n v="10"/>
    <s v="RBT00315"/>
    <x v="3"/>
    <n v="500"/>
    <n v="2156"/>
    <n v="2381"/>
    <n v="2431"/>
    <s v="N/A"/>
    <x v="50"/>
    <d v="2021-04-14T00:00:00"/>
    <d v="1899-12-30T00:00:00"/>
    <s v="N/A"/>
    <d v="2021-04-14T00:00:00"/>
    <d v="2021-04-14T00:00:00"/>
    <d v="1899-12-30T00:00:00"/>
    <n v="2455"/>
    <m/>
    <m/>
    <m/>
    <e v="#DIV/0!"/>
    <e v="#VALUE!"/>
    <n v="0"/>
  </r>
  <r>
    <s v="13RBT00303"/>
    <n v="13"/>
    <s v="RBT00303"/>
    <x v="1"/>
    <n v="250"/>
    <n v="2922"/>
    <n v="3147"/>
    <n v="3197"/>
    <s v="N/A"/>
    <x v="51"/>
    <d v="2021-04-19T00:00:00"/>
    <d v="1899-12-30T00:00:00"/>
    <s v="N/A"/>
    <d v="2021-04-19T00:00:00"/>
    <d v="2021-04-19T00:00:00"/>
    <d v="1899-12-30T00:00:00"/>
    <n v="3217"/>
    <m/>
    <m/>
    <m/>
    <e v="#DIV/0!"/>
    <e v="#VALUE!"/>
    <n v="0"/>
  </r>
  <r>
    <s v="10RBT00312"/>
    <n v="10"/>
    <s v="RBT00312"/>
    <x v="4"/>
    <n v="500"/>
    <n v="2349"/>
    <n v="2574"/>
    <n v="2624"/>
    <s v="N/A"/>
    <x v="52"/>
    <d v="2021-04-21T00:00:00"/>
    <d v="1899-12-30T00:00:00"/>
    <s v="N/A"/>
    <d v="2021-04-21T00:00:00"/>
    <d v="2021-04-21T00:00:00"/>
    <d v="1899-12-30T00:00:00"/>
    <n v="2587"/>
    <m/>
    <m/>
    <m/>
    <e v="#DIV/0!"/>
    <e v="#VALUE!"/>
    <n v="1"/>
  </r>
  <r>
    <s v="13RBT00302"/>
    <n v="13"/>
    <s v="RBT00302"/>
    <x v="0"/>
    <n v="250"/>
    <n v="2987"/>
    <n v="3212"/>
    <n v="3262"/>
    <s v="N/A"/>
    <x v="53"/>
    <d v="2021-04-22T00:00:00"/>
    <d v="1899-12-30T00:00:00"/>
    <s v="N/A"/>
    <d v="2021-04-22T00:00:00"/>
    <d v="2021-04-22T00:00:00"/>
    <d v="1899-12-30T00:00:00"/>
    <n v="3230"/>
    <m/>
    <m/>
    <m/>
    <e v="#DIV/0!"/>
    <e v="#VALUE!"/>
    <n v="1"/>
  </r>
  <r>
    <s v="11RBT00304"/>
    <n v="11"/>
    <s v="RBT00304"/>
    <x v="2"/>
    <n v="250"/>
    <n v="2284"/>
    <n v="2509"/>
    <n v="2559"/>
    <s v="N/A"/>
    <x v="54"/>
    <d v="2021-04-26T00:00:00"/>
    <d v="1899-12-30T00:00:00"/>
    <s v="N/A"/>
    <d v="2021-04-26T00:00:00"/>
    <d v="2021-04-26T00:00:00"/>
    <d v="1899-12-30T00:00:00"/>
    <n v="2550"/>
    <m/>
    <m/>
    <m/>
    <e v="#DIV/0!"/>
    <e v="#VALUE!"/>
    <n v="1"/>
  </r>
  <r>
    <s v="11RBT00315"/>
    <n v="11"/>
    <s v="RBT00315"/>
    <x v="3"/>
    <n v="250"/>
    <n v="2455"/>
    <n v="2680"/>
    <n v="2730"/>
    <s v="N/A"/>
    <x v="55"/>
    <d v="2021-04-28T00:00:00"/>
    <d v="1899-12-30T00:00:00"/>
    <s v="N/A"/>
    <d v="2021-04-28T00:00:00"/>
    <d v="2021-04-28T00:00:00"/>
    <d v="1899-12-30T00:00:00"/>
    <n v="2707"/>
    <m/>
    <m/>
    <m/>
    <e v="#DIV/0!"/>
    <e v="#VALUE!"/>
    <n v="1"/>
  </r>
  <r>
    <s v="14RBT00303"/>
    <n v="14"/>
    <s v="RBT00303"/>
    <x v="1"/>
    <n v="500"/>
    <n v="3217"/>
    <n v="3442"/>
    <n v="3492"/>
    <s v="N/A"/>
    <x v="56"/>
    <d v="2021-05-07T00:00:00"/>
    <d v="1899-12-30T00:00:00"/>
    <s v="N/A"/>
    <d v="2021-05-07T00:00:00"/>
    <d v="2021-05-07T00:00:00"/>
    <d v="1899-12-30T00:00:00"/>
    <n v="3507"/>
    <m/>
    <m/>
    <m/>
    <e v="#DIV/0!"/>
    <e v="#VALUE!"/>
    <n v="0"/>
  </r>
  <r>
    <s v="11RBT00312"/>
    <n v="11"/>
    <s v="RBT00312"/>
    <x v="4"/>
    <n v="250"/>
    <n v="2587"/>
    <n v="2812"/>
    <n v="2862"/>
    <s v="N/A"/>
    <x v="57"/>
    <d v="2021-05-10T00:00:00"/>
    <d v="1899-12-30T00:00:00"/>
    <s v="N/A"/>
    <d v="2021-05-10T00:00:00"/>
    <d v="2021-05-10T00:00:00"/>
    <d v="1899-12-30T00:00:00"/>
    <n v="2880"/>
    <m/>
    <m/>
    <m/>
    <e v="#DIV/0!"/>
    <e v="#VALUE!"/>
    <n v="0"/>
  </r>
  <r>
    <s v="14RBT00302"/>
    <n v="14"/>
    <s v="RBT00302"/>
    <x v="0"/>
    <n v="500"/>
    <n v="3230"/>
    <n v="3455"/>
    <n v="3505"/>
    <s v="N/A"/>
    <x v="58"/>
    <d v="2021-05-11T00:00:00"/>
    <d v="1899-12-30T00:00:00"/>
    <s v="N/A"/>
    <d v="2021-05-11T00:00:00"/>
    <d v="2021-05-11T00:00:00"/>
    <d v="1899-12-30T00:00:00"/>
    <n v="3533"/>
    <m/>
    <m/>
    <m/>
    <e v="#DIV/0!"/>
    <e v="#VALUE!"/>
    <n v="0"/>
  </r>
  <r>
    <s v="12RBT00315"/>
    <n v="12"/>
    <s v="RBT00315"/>
    <x v="3"/>
    <n v="1000"/>
    <n v="2707"/>
    <n v="2932"/>
    <n v="2982"/>
    <s v="N/A"/>
    <x v="59"/>
    <d v="2021-05-14T00:00:00"/>
    <d v="1899-12-30T00:00:00"/>
    <s v="N/A"/>
    <d v="2021-05-14T00:00:00"/>
    <d v="2021-05-14T00:00:00"/>
    <d v="1899-12-30T00:00:00"/>
    <n v="2940"/>
    <m/>
    <m/>
    <m/>
    <e v="#DIV/0!"/>
    <e v="#VALUE!"/>
    <n v="1"/>
  </r>
  <r>
    <s v="12RBT00304"/>
    <n v="12"/>
    <s v="RBT00304"/>
    <x v="2"/>
    <n v="1000"/>
    <n v="2550"/>
    <n v="2775"/>
    <n v="2825"/>
    <s v="N/A"/>
    <x v="60"/>
    <d v="2021-05-16T00:00:00"/>
    <d v="1899-12-30T00:00:00"/>
    <s v="N/A"/>
    <d v="2021-05-16T00:00:00"/>
    <d v="2021-05-16T00:00:00"/>
    <d v="1899-12-30T00:00:00"/>
    <n v="2891"/>
    <m/>
    <m/>
    <m/>
    <e v="#DIV/0!"/>
    <e v="#VALUE!"/>
    <n v="0"/>
  </r>
  <r>
    <s v="15RBT00303"/>
    <n v="15"/>
    <s v="RBT00303"/>
    <x v="1"/>
    <n v="250"/>
    <n v="3507"/>
    <n v="3732"/>
    <n v="3782"/>
    <s v="N/A"/>
    <x v="61"/>
    <d v="2021-05-25T00:00:00"/>
    <d v="1899-12-30T00:00:00"/>
    <s v="N/A"/>
    <d v="2021-05-25T00:00:00"/>
    <d v="2021-05-25T00:00:00"/>
    <d v="1899-12-30T00:00:00"/>
    <n v="3765"/>
    <m/>
    <m/>
    <m/>
    <e v="#DIV/0!"/>
    <e v="#VALUE!"/>
    <n v="1"/>
  </r>
  <r>
    <s v="12RBT00312"/>
    <n v="12"/>
    <s v="RBT00312"/>
    <x v="4"/>
    <n v="1000"/>
    <n v="2880"/>
    <n v="3105"/>
    <n v="3155"/>
    <s v="N/A"/>
    <x v="61"/>
    <d v="2021-05-25T00:00:00"/>
    <d v="1899-12-30T00:00:00"/>
    <s v="N/A"/>
    <d v="2021-05-25T00:00:00"/>
    <d v="2021-05-25T00:00:00"/>
    <d v="1899-12-30T00:00:00"/>
    <n v="3120"/>
    <m/>
    <m/>
    <m/>
    <e v="#DIV/0!"/>
    <e v="#VALUE!"/>
    <n v="1"/>
  </r>
  <r>
    <s v="13RBT00304"/>
    <n v="13"/>
    <s v="RBT00304"/>
    <x v="2"/>
    <n v="250"/>
    <n v="2891"/>
    <n v="3116"/>
    <n v="3166"/>
    <s v="N/A"/>
    <x v="62"/>
    <d v="2021-05-28T00:00:00"/>
    <d v="1899-12-30T00:00:00"/>
    <s v="N/A"/>
    <d v="2021-05-28T00:00:00"/>
    <d v="2021-05-28T00:00:00"/>
    <d v="1899-12-30T00:00:00"/>
    <n v="3030"/>
    <m/>
    <m/>
    <m/>
    <e v="#DIV/0!"/>
    <e v="#VALUE!"/>
    <n v="0"/>
  </r>
  <r>
    <s v="13RBT00315"/>
    <n v="13"/>
    <s v="RBT00315"/>
    <x v="3"/>
    <n v="250"/>
    <n v="2940"/>
    <n v="3165"/>
    <n v="3215"/>
    <s v="N/A"/>
    <x v="63"/>
    <d v="2021-05-29T00:00:00"/>
    <d v="1899-12-30T00:00:00"/>
    <s v="N/A"/>
    <d v="2021-05-29T00:00:00"/>
    <d v="2021-05-29T00:00:00"/>
    <d v="1899-12-30T00:00:00"/>
    <n v="3195"/>
    <m/>
    <m/>
    <m/>
    <e v="#DIV/0!"/>
    <e v="#VALUE!"/>
    <n v="1"/>
  </r>
  <r>
    <s v="15RBT00302"/>
    <n v="15"/>
    <s v="RBT00302"/>
    <x v="0"/>
    <n v="250"/>
    <n v="3533"/>
    <n v="3758"/>
    <n v="3808"/>
    <s v="N/A"/>
    <x v="64"/>
    <d v="2021-05-31T00:00:00"/>
    <d v="1899-12-30T00:00:00"/>
    <s v="N/A"/>
    <d v="2021-05-31T00:00:00"/>
    <d v="2021-05-31T00:00:00"/>
    <d v="1899-12-30T00:00:00"/>
    <n v="3878"/>
    <m/>
    <m/>
    <m/>
    <e v="#DIV/0!"/>
    <e v="#VALUE!"/>
    <n v="0"/>
  </r>
  <r>
    <s v="16RBT00303"/>
    <n v="16"/>
    <s v="RBT00303"/>
    <x v="1"/>
    <n v="4000"/>
    <n v="3765"/>
    <n v="3990"/>
    <n v="4040"/>
    <s v="N/A"/>
    <x v="65"/>
    <d v="2021-06-08T00:00:00"/>
    <d v="1899-12-30T00:00:00"/>
    <s v="N/A"/>
    <d v="2021-06-08T00:00:00"/>
    <d v="2021-06-08T00:00:00"/>
    <d v="1899-12-30T00:00:00"/>
    <n v="3909"/>
    <m/>
    <m/>
    <m/>
    <e v="#DIV/0!"/>
    <e v="#VALUE!"/>
    <n v="0"/>
  </r>
  <r>
    <s v="13RBT00312"/>
    <n v="13"/>
    <s v="RBT00312"/>
    <x v="4"/>
    <n v="250"/>
    <n v="3120"/>
    <n v="3345"/>
    <n v="3395"/>
    <s v="N/A"/>
    <x v="65"/>
    <d v="2021-06-08T00:00:00"/>
    <d v="1899-12-30T00:00:00"/>
    <s v="N/A"/>
    <d v="2021-06-08T00:00:00"/>
    <d v="2021-06-08T00:00:00"/>
    <d v="1899-12-30T00:00:00"/>
    <n v="3301"/>
    <m/>
    <m/>
    <m/>
    <e v="#DIV/0!"/>
    <e v="#VALUE!"/>
    <n v="0"/>
  </r>
  <r>
    <s v="14RBT00304"/>
    <n v="14"/>
    <s v="RBT00304"/>
    <x v="2"/>
    <n v="500"/>
    <n v="3030"/>
    <n v="3255"/>
    <n v="3305"/>
    <s v="N/A"/>
    <x v="66"/>
    <d v="2021-06-10T00:00:00"/>
    <d v="1899-12-30T00:00:00"/>
    <s v="N/A"/>
    <d v="2021-06-10T00:00:00"/>
    <d v="2021-06-10T00:00:00"/>
    <d v="1899-12-30T00:00:00"/>
    <n v="3245"/>
    <m/>
    <m/>
    <m/>
    <e v="#DIV/0!"/>
    <e v="#VALUE!"/>
    <n v="0"/>
  </r>
  <r>
    <s v="16RBT00302"/>
    <n v="16"/>
    <s v="RBT00302"/>
    <x v="0"/>
    <n v="4000"/>
    <n v="3878"/>
    <n v="4103"/>
    <n v="4153"/>
    <s v="N/A"/>
    <x v="67"/>
    <d v="2021-06-12T00:00:00"/>
    <d v="1899-12-30T00:00:00"/>
    <s v="N/A"/>
    <d v="2021-06-12T00:00:00"/>
    <d v="2021-06-12T00:00:00"/>
    <d v="1899-12-30T00:00:00"/>
    <n v="4040"/>
    <m/>
    <m/>
    <m/>
    <e v="#DIV/0!"/>
    <e v="#VALUE!"/>
    <n v="0"/>
  </r>
  <r>
    <s v="14RBT00315"/>
    <n v="14"/>
    <s v="RBT00315"/>
    <x v="3"/>
    <n v="500"/>
    <n v="3195"/>
    <n v="3420"/>
    <n v="3470"/>
    <s v="N/A"/>
    <x v="68"/>
    <d v="2021-06-15T00:00:00"/>
    <d v="1899-12-30T00:00:00"/>
    <s v="N/A"/>
    <d v="2021-06-15T00:00:00"/>
    <d v="2021-06-15T00:00:00"/>
    <d v="1899-12-30T00:00:00"/>
    <n v="3485"/>
    <m/>
    <m/>
    <m/>
    <e v="#DIV/0!"/>
    <e v="#VALUE!"/>
    <n v="0"/>
  </r>
  <r>
    <s v="17RBT00303"/>
    <n v="17"/>
    <s v="RBT00303"/>
    <x v="1"/>
    <n v="250"/>
    <n v="3909"/>
    <n v="4134"/>
    <n v="4184"/>
    <s v="N/A"/>
    <x v="69"/>
    <d v="2021-06-21T00:00:00"/>
    <d v="1899-12-30T00:00:00"/>
    <s v="N/A"/>
    <d v="2021-06-21T00:00:00"/>
    <d v="2021-06-21T00:00:00"/>
    <d v="1899-12-30T00:00:00"/>
    <n v="4068"/>
    <m/>
    <m/>
    <m/>
    <e v="#DIV/0!"/>
    <e v="#VALUE!"/>
    <n v="0"/>
  </r>
  <r>
    <s v="15RBT00304"/>
    <n v="15"/>
    <s v="RBT00304"/>
    <x v="2"/>
    <n v="250"/>
    <n v="3245"/>
    <n v="3470"/>
    <n v="3520"/>
    <s v="N/A"/>
    <x v="70"/>
    <d v="2021-06-24T00:00:00"/>
    <d v="1899-12-30T00:00:00"/>
    <s v="N/A"/>
    <d v="2021-06-24T00:00:00"/>
    <d v="2021-06-24T00:00:00"/>
    <d v="1899-12-30T00:00:00"/>
    <n v="3500"/>
    <m/>
    <m/>
    <m/>
    <e v="#DIV/0!"/>
    <e v="#VALUE!"/>
    <n v="1"/>
  </r>
  <r>
    <s v="17RBT00302"/>
    <n v="17"/>
    <s v="RBT00302"/>
    <x v="0"/>
    <n v="250"/>
    <n v="4040"/>
    <n v="4265"/>
    <n v="4315"/>
    <s v="N/A"/>
    <x v="71"/>
    <d v="2021-06-28T00:00:00"/>
    <d v="1899-12-30T00:00:00"/>
    <s v="N/A"/>
    <d v="2021-06-28T00:00:00"/>
    <d v="2021-06-28T00:00:00"/>
    <d v="1899-12-30T00:00:00"/>
    <n v="4309"/>
    <m/>
    <m/>
    <m/>
    <e v="#DIV/0!"/>
    <e v="#VALUE!"/>
    <n v="1"/>
  </r>
  <r>
    <s v="14RBT00312"/>
    <n v="14"/>
    <s v="RBT00312"/>
    <x v="4"/>
    <n v="500"/>
    <n v="3301"/>
    <n v="3526"/>
    <n v="3576"/>
    <s v="N/A"/>
    <x v="72"/>
    <d v="2021-07-07T00:00:00"/>
    <d v="1899-12-30T00:00:00"/>
    <s v="N/A"/>
    <d v="2021-07-07T00:00:00"/>
    <d v="2021-07-07T00:00:00"/>
    <d v="1899-12-30T00:00:00"/>
    <n v="3844"/>
    <m/>
    <m/>
    <m/>
    <e v="#DIV/0!"/>
    <e v="#VALUE!"/>
    <n v="0"/>
  </r>
  <r>
    <s v="15RBT00312"/>
    <n v="15"/>
    <s v="RBT00312"/>
    <x v="4"/>
    <n v="250"/>
    <n v="3844"/>
    <n v="4069"/>
    <n v="4119"/>
    <s v="N/A"/>
    <x v="73"/>
    <d v="2021-07-08T00:00:00"/>
    <d v="1899-12-30T00:00:00"/>
    <s v="N/A"/>
    <d v="2021-07-08T00:00:00"/>
    <d v="2021-07-08T00:00:00"/>
    <d v="1899-12-30T00:00:00"/>
    <n v="3844"/>
    <m/>
    <m/>
    <m/>
    <e v="#DIV/0!"/>
    <e v="#VALUE!"/>
    <n v="0"/>
  </r>
  <r>
    <s v="15RBT00315"/>
    <n v="15"/>
    <s v="RBT00315"/>
    <x v="3"/>
    <n v="250"/>
    <n v="3485"/>
    <n v="3710"/>
    <n v="3760"/>
    <s v="N/A"/>
    <x v="74"/>
    <d v="2021-07-10T00:00:00"/>
    <d v="1899-12-30T00:00:00"/>
    <s v="N/A"/>
    <d v="2021-07-10T00:00:00"/>
    <d v="2021-07-10T00:00:00"/>
    <d v="1899-12-30T00:00:00"/>
    <n v="3959"/>
    <m/>
    <m/>
    <m/>
    <e v="#DIV/0!"/>
    <e v="#VALUE!"/>
    <n v="0"/>
  </r>
  <r>
    <s v="18RBT00303"/>
    <n v="18"/>
    <s v="RBT00303"/>
    <x v="1"/>
    <n v="500"/>
    <n v="4068"/>
    <n v="4293"/>
    <n v="4343"/>
    <s v="N/A"/>
    <x v="75"/>
    <d v="2021-07-13T00:00:00"/>
    <d v="1899-12-30T00:00:00"/>
    <s v="N/A"/>
    <d v="2021-07-13T00:00:00"/>
    <d v="2021-07-13T00:00:00"/>
    <d v="1899-12-30T00:00:00"/>
    <n v="4400"/>
    <m/>
    <m/>
    <m/>
    <e v="#DIV/0!"/>
    <e v="#VALUE!"/>
    <n v="0"/>
  </r>
  <r>
    <s v="16RBT00304"/>
    <n v="16"/>
    <s v="RBT00304"/>
    <x v="2"/>
    <n v="4000"/>
    <n v="3500"/>
    <n v="3725"/>
    <n v="3775"/>
    <s v="N/A"/>
    <x v="76"/>
    <d v="2021-07-15T00:00:00"/>
    <d v="1899-12-30T00:00:00"/>
    <s v="N/A"/>
    <d v="2021-07-15T00:00:00"/>
    <d v="2021-07-15T00:00:00"/>
    <d v="1899-12-30T00:00:00"/>
    <n v="3848"/>
    <m/>
    <m/>
    <m/>
    <e v="#DIV/0!"/>
    <e v="#VALUE!"/>
    <n v="0"/>
  </r>
  <r>
    <s v="18RBT00302"/>
    <n v="18"/>
    <s v="RBT00302"/>
    <x v="0"/>
    <n v="500"/>
    <n v="4309"/>
    <n v="4534"/>
    <n v="4584"/>
    <s v="N/A"/>
    <x v="77"/>
    <d v="2021-07-17T00:00:00"/>
    <d v="1899-12-30T00:00:00"/>
    <s v="N/A"/>
    <d v="2021-07-17T00:00:00"/>
    <d v="2021-07-17T00:00:00"/>
    <d v="1899-12-30T00:00:00"/>
    <n v="4602"/>
    <m/>
    <m/>
    <m/>
    <e v="#DIV/0!"/>
    <e v="#VALUE!"/>
    <n v="0"/>
  </r>
  <r>
    <s v="16RBT00315"/>
    <n v="16"/>
    <s v="RBT00315"/>
    <x v="3"/>
    <n v="4000"/>
    <n v="3959"/>
    <n v="4184"/>
    <n v="4234"/>
    <s v="N/A"/>
    <x v="78"/>
    <d v="2021-07-19T00:00:00"/>
    <d v="1899-12-30T00:00:00"/>
    <s v="N/A"/>
    <d v="2021-07-19T00:00:00"/>
    <d v="2021-07-19T00:00:00"/>
    <d v="1899-12-30T00:00:00"/>
    <n v="4076"/>
    <m/>
    <m/>
    <m/>
    <e v="#DIV/0!"/>
    <e v="#VALUE!"/>
    <n v="0"/>
  </r>
  <r>
    <s v="16RBT00312"/>
    <n v="16"/>
    <s v="RBT00312"/>
    <x v="4"/>
    <n v="4000"/>
    <n v="3844"/>
    <n v="4069"/>
    <n v="4119"/>
    <s v="N/A"/>
    <x v="79"/>
    <d v="2021-07-22T00:00:00"/>
    <d v="1899-12-30T00:00:00"/>
    <s v="N/A"/>
    <d v="2021-07-22T00:00:00"/>
    <d v="2021-07-22T00:00:00"/>
    <d v="1899-12-30T00:00:00"/>
    <n v="4101"/>
    <m/>
    <m/>
    <m/>
    <e v="#DIV/0!"/>
    <e v="#VALUE!"/>
    <n v="1"/>
  </r>
  <r>
    <s v="19RBT00303"/>
    <n v="19"/>
    <s v="RBT00303"/>
    <x v="1"/>
    <n v="250"/>
    <n v="4400"/>
    <n v="4625"/>
    <n v="4675"/>
    <s v="N/A"/>
    <x v="80"/>
    <d v="2021-07-25T00:00:00"/>
    <d v="1899-12-30T00:00:00"/>
    <s v="N/A"/>
    <d v="2021-07-25T00:00:00"/>
    <d v="2021-07-25T00:00:00"/>
    <d v="1899-12-30T00:00:00"/>
    <n v="4574"/>
    <m/>
    <m/>
    <m/>
    <e v="#DIV/0!"/>
    <e v="#VALUE!"/>
    <n v="0"/>
  </r>
  <r>
    <s v="19RBT00302"/>
    <n v="19"/>
    <s v="RBT00302"/>
    <x v="0"/>
    <n v="250"/>
    <n v="4602"/>
    <n v="4827"/>
    <n v="4877"/>
    <s v="N/A"/>
    <x v="81"/>
    <d v="2021-07-30T00:00:00"/>
    <d v="1899-12-30T00:00:00"/>
    <s v="N/A"/>
    <d v="2021-07-30T00:00:00"/>
    <d v="2021-07-30T00:00:00"/>
    <d v="1899-12-30T00:00:00"/>
    <n v="4847"/>
    <m/>
    <m/>
    <m/>
    <e v="#DIV/0!"/>
    <e v="#VALUE!"/>
    <n v="1"/>
  </r>
  <r>
    <s v="17RBT00304"/>
    <n v="17"/>
    <s v="RBT00304"/>
    <x v="2"/>
    <n v="250"/>
    <n v="3848"/>
    <n v="4073"/>
    <n v="4123"/>
    <s v="N/A"/>
    <x v="82"/>
    <d v="2021-07-31T00:00:00"/>
    <d v="1899-12-30T00:00:00"/>
    <s v="N/A"/>
    <d v="2021-07-31T00:00:00"/>
    <d v="2021-07-31T00:00:00"/>
    <d v="1899-12-30T00:00:00"/>
    <n v="4127"/>
    <m/>
    <m/>
    <m/>
    <e v="#DIV/0!"/>
    <e v="#VALUE!"/>
    <n v="0"/>
  </r>
  <r>
    <s v="17RBT00315"/>
    <n v="17"/>
    <s v="RBT00315"/>
    <x v="3"/>
    <n v="250"/>
    <n v="4076"/>
    <n v="4301"/>
    <n v="4351"/>
    <s v="N/A"/>
    <x v="83"/>
    <d v="2021-08-01T00:00:00"/>
    <d v="1899-12-30T00:00:00"/>
    <s v="N/A"/>
    <d v="2021-08-01T00:00:00"/>
    <d v="2021-08-01T00:00:00"/>
    <d v="1899-12-30T00:00:00"/>
    <n v="4287"/>
    <m/>
    <m/>
    <m/>
    <e v="#DIV/0!"/>
    <e v="#VALUE!"/>
    <n v="0"/>
  </r>
  <r>
    <s v="17RBT00312"/>
    <n v="17"/>
    <s v="RBT00312"/>
    <x v="4"/>
    <n v="250"/>
    <n v="4101"/>
    <n v="4326"/>
    <n v="4376"/>
    <s v="N/A"/>
    <x v="84"/>
    <d v="2021-08-09T00:00:00"/>
    <d v="1899-12-30T00:00:00"/>
    <s v="N/A"/>
    <d v="2021-08-09T00:00:00"/>
    <d v="2021-08-09T00:00:00"/>
    <d v="1899-12-30T00:00:00"/>
    <n v="4429"/>
    <m/>
    <m/>
    <m/>
    <e v="#DIV/0!"/>
    <e v="#VALUE!"/>
    <n v="0"/>
  </r>
  <r>
    <s v="20RBT00303"/>
    <n v="20"/>
    <s v="RBT00303"/>
    <x v="1"/>
    <n v="1000"/>
    <n v="4574"/>
    <n v="4799"/>
    <n v="4849"/>
    <s v="N/A"/>
    <x v="85"/>
    <d v="2021-08-10T00:00:00"/>
    <d v="1899-12-30T00:00:00"/>
    <s v="N/A"/>
    <d v="2021-08-10T00:00:00"/>
    <d v="2021-08-10T00:00:00"/>
    <d v="1899-12-30T00:00:00"/>
    <n v="4863"/>
    <m/>
    <m/>
    <m/>
    <e v="#DIV/0!"/>
    <e v="#VALUE!"/>
    <n v="0"/>
  </r>
  <r>
    <s v="20RBT00302"/>
    <n v="20"/>
    <s v="RBT00302"/>
    <x v="0"/>
    <n v="1000"/>
    <n v="4847"/>
    <n v="5072"/>
    <n v="5122"/>
    <s v="N/A"/>
    <x v="86"/>
    <d v="2021-08-16T00:00:00"/>
    <d v="1899-12-30T00:00:00"/>
    <s v="N/A"/>
    <d v="2021-08-16T00:00:00"/>
    <d v="2021-08-16T00:00:00"/>
    <d v="1899-12-30T00:00:00"/>
    <n v="5158"/>
    <m/>
    <m/>
    <m/>
    <e v="#DIV/0!"/>
    <e v="#VALUE!"/>
    <n v="0"/>
  </r>
  <r>
    <s v="18RBT00315"/>
    <n v="18"/>
    <s v="RBT00315"/>
    <x v="3"/>
    <n v="500"/>
    <n v="4287"/>
    <n v="4512"/>
    <n v="4562"/>
    <s v="N/A"/>
    <x v="87"/>
    <d v="2021-08-17T00:00:00"/>
    <d v="1899-12-30T00:00:00"/>
    <s v="N/A"/>
    <d v="2021-08-17T00:00:00"/>
    <d v="2021-08-17T00:00:00"/>
    <d v="1899-12-30T00:00:00"/>
    <n v="4543"/>
    <m/>
    <m/>
    <m/>
    <e v="#DIV/0!"/>
    <e v="#VALUE!"/>
    <n v="1"/>
  </r>
  <r>
    <s v="18RBT00304"/>
    <n v="18"/>
    <s v="RBT00304"/>
    <x v="2"/>
    <n v="500"/>
    <n v="4127"/>
    <n v="4352"/>
    <n v="4402"/>
    <s v="N/A"/>
    <x v="88"/>
    <d v="2021-08-18T00:00:00"/>
    <d v="1899-12-30T00:00:00"/>
    <s v="N/A"/>
    <d v="2021-08-18T00:00:00"/>
    <d v="2021-08-18T00:00:00"/>
    <d v="1899-12-30T00:00:00"/>
    <n v="4417"/>
    <m/>
    <m/>
    <m/>
    <e v="#DIV/0!"/>
    <e v="#VALUE!"/>
    <n v="0"/>
  </r>
  <r>
    <s v="18RBT00312"/>
    <n v="18"/>
    <s v="RBT00312"/>
    <x v="4"/>
    <n v="500"/>
    <n v="4429"/>
    <n v="4654"/>
    <n v="4704"/>
    <s v="N/A"/>
    <x v="89"/>
    <d v="2021-08-24T00:00:00"/>
    <d v="1899-12-30T00:00:00"/>
    <s v="N/A"/>
    <d v="2021-08-24T00:00:00"/>
    <d v="2021-08-24T00:00:00"/>
    <d v="1899-12-30T00:00:00"/>
    <n v="4703"/>
    <m/>
    <m/>
    <m/>
    <e v="#DIV/0!"/>
    <e v="#VALUE!"/>
    <n v="1"/>
  </r>
  <r>
    <s v="21RBT00303"/>
    <n v="21"/>
    <s v="RBT00303"/>
    <x v="1"/>
    <n v="250"/>
    <n v="4863"/>
    <n v="5088"/>
    <n v="5138"/>
    <s v="N/A"/>
    <x v="90"/>
    <d v="2021-08-25T00:00:00"/>
    <d v="1899-12-30T00:00:00"/>
    <s v="N/A"/>
    <d v="2021-08-25T00:00:00"/>
    <d v="2021-08-25T00:00:00"/>
    <d v="1899-12-30T00:00:00"/>
    <n v="5101"/>
    <m/>
    <m/>
    <m/>
    <e v="#DIV/0!"/>
    <e v="#VALUE!"/>
    <n v="1"/>
  </r>
  <r>
    <s v="21RBT00302"/>
    <n v="21"/>
    <s v="RBT00302"/>
    <x v="0"/>
    <n v="250"/>
    <n v="5158"/>
    <n v="5383"/>
    <n v="5433"/>
    <s v="N/A"/>
    <x v="91"/>
    <d v="2021-08-31T00:00:00"/>
    <d v="1899-12-30T00:00:00"/>
    <s v="N/A"/>
    <d v="2021-08-31T00:00:00"/>
    <d v="2021-08-31T00:00:00"/>
    <d v="1899-12-30T00:00:00"/>
    <n v="5428"/>
    <m/>
    <m/>
    <m/>
    <e v="#DIV/0!"/>
    <e v="#VALUE!"/>
    <n v="1"/>
  </r>
  <r>
    <s v="19RBT00304"/>
    <n v="19"/>
    <s v="RBT00304"/>
    <x v="2"/>
    <n v="250"/>
    <n v="4417"/>
    <n v="4642"/>
    <n v="4692"/>
    <s v="N/A"/>
    <x v="91"/>
    <d v="2021-08-31T00:00:00"/>
    <d v="1899-12-30T00:00:00"/>
    <s v="N/A"/>
    <d v="2021-08-31T00:00:00"/>
    <d v="2021-08-31T00:00:00"/>
    <d v="1899-12-30T00:00:00"/>
    <n v="4623"/>
    <m/>
    <m/>
    <m/>
    <e v="#DIV/0!"/>
    <e v="#VALUE!"/>
    <n v="0"/>
  </r>
  <r>
    <s v="19RBT00315"/>
    <n v="19"/>
    <s v="RBT00315"/>
    <x v="3"/>
    <n v="250"/>
    <n v="4543"/>
    <n v="4768"/>
    <n v="4818"/>
    <s v="N/A"/>
    <x v="92"/>
    <d v="2021-09-03T00:00:00"/>
    <d v="1899-12-30T00:00:00"/>
    <s v="N/A"/>
    <d v="2021-09-03T00:00:00"/>
    <d v="2021-09-03T00:00:00"/>
    <d v="1899-12-30T00:00:00"/>
    <n v="4842"/>
    <m/>
    <m/>
    <m/>
    <e v="#DIV/0!"/>
    <e v="#VALUE!"/>
    <n v="0"/>
  </r>
  <r>
    <s v="19RBT00312"/>
    <n v="19"/>
    <s v="RBT00312"/>
    <x v="4"/>
    <n v="250"/>
    <n v="4703"/>
    <n v="4928"/>
    <n v="4978"/>
    <s v="N/A"/>
    <x v="93"/>
    <d v="2021-09-07T00:00:00"/>
    <d v="1899-12-30T00:00:00"/>
    <s v="N/A"/>
    <d v="2021-09-07T00:00:00"/>
    <d v="2021-09-07T00:00:00"/>
    <d v="1899-12-30T00:00:00"/>
    <n v="4959"/>
    <m/>
    <m/>
    <m/>
    <e v="#DIV/0!"/>
    <e v="#VALUE!"/>
    <n v="1"/>
  </r>
  <r>
    <s v="22RBT00303"/>
    <n v="22"/>
    <s v="RBT00303"/>
    <x v="1"/>
    <n v="500"/>
    <n v="5101"/>
    <n v="5326"/>
    <n v="5376"/>
    <s v="N/A"/>
    <x v="94"/>
    <d v="2021-09-08T00:00:00"/>
    <d v="1899-12-30T00:00:00"/>
    <s v="N/A"/>
    <d v="2021-09-08T00:00:00"/>
    <d v="2021-09-08T00:00:00"/>
    <d v="1899-12-30T00:00:00"/>
    <n v="5313"/>
    <m/>
    <m/>
    <m/>
    <e v="#DIV/0!"/>
    <e v="#VALUE!"/>
    <n v="0"/>
  </r>
  <r>
    <s v="22RBT00302"/>
    <n v="22"/>
    <s v="RBT00302"/>
    <x v="0"/>
    <n v="500"/>
    <n v="5428"/>
    <n v="5653"/>
    <n v="5703"/>
    <s v="N/A"/>
    <x v="95"/>
    <d v="2021-09-13T00:00:00"/>
    <d v="1899-12-30T00:00:00"/>
    <s v="N/A"/>
    <d v="2021-09-13T00:00:00"/>
    <d v="2021-09-13T00:00:00"/>
    <d v="1899-12-30T00:00:00"/>
    <n v="5600"/>
    <m/>
    <m/>
    <m/>
    <e v="#DIV/0!"/>
    <e v="#VALUE!"/>
    <n v="0"/>
  </r>
  <r>
    <s v="20RBT00304"/>
    <n v="20"/>
    <s v="RBT00304"/>
    <x v="2"/>
    <n v="1000"/>
    <n v="4623"/>
    <n v="4848"/>
    <n v="4898"/>
    <s v="N/A"/>
    <x v="95"/>
    <d v="2021-09-13T00:00:00"/>
    <d v="1899-12-30T00:00:00"/>
    <s v="N/A"/>
    <d v="2021-09-13T00:00:00"/>
    <d v="2021-09-13T00:00:00"/>
    <d v="1899-12-30T00:00:00"/>
    <n v="4861"/>
    <m/>
    <m/>
    <m/>
    <e v="#DIV/0!"/>
    <e v="#VALUE!"/>
    <n v="1"/>
  </r>
  <r>
    <s v="20RBT00315"/>
    <n v="20"/>
    <s v="RBT00315"/>
    <x v="3"/>
    <n v="1000"/>
    <n v="4842"/>
    <n v="5067"/>
    <n v="5117"/>
    <s v="N/A"/>
    <x v="96"/>
    <d v="2021-09-18T00:00:00"/>
    <d v="1899-12-30T00:00:00"/>
    <s v="N/A"/>
    <d v="2021-09-18T00:00:00"/>
    <d v="2021-09-18T00:00:00"/>
    <d v="1899-12-30T00:00:00"/>
    <n v="5072"/>
    <m/>
    <m/>
    <m/>
    <e v="#DIV/0!"/>
    <e v="#VALUE!"/>
    <n v="1"/>
  </r>
  <r>
    <s v="20RBT00312"/>
    <n v="20"/>
    <s v="RBT00312"/>
    <x v="4"/>
    <n v="1000"/>
    <n v="4959"/>
    <n v="5184"/>
    <n v="5234"/>
    <s v="N/A"/>
    <x v="97"/>
    <d v="2021-09-20T00:00:00"/>
    <d v="1899-12-30T00:00:00"/>
    <s v="N/A"/>
    <d v="2021-09-20T00:00:00"/>
    <d v="2021-09-20T00:00:00"/>
    <d v="1899-12-30T00:00:00"/>
    <n v="5196"/>
    <m/>
    <m/>
    <m/>
    <e v="#DIV/0!"/>
    <e v="#VALUE!"/>
    <n v="1"/>
  </r>
  <r>
    <s v="23RBT00303"/>
    <n v="23"/>
    <s v="RBT00303"/>
    <x v="1"/>
    <n v="250"/>
    <n v="5313"/>
    <n v="5538"/>
    <n v="5588"/>
    <s v="N/A"/>
    <x v="98"/>
    <d v="2021-09-22T00:00:00"/>
    <d v="1899-12-30T00:00:00"/>
    <s v="N/A"/>
    <d v="2021-09-22T00:00:00"/>
    <d v="2021-09-22T00:00:00"/>
    <d v="1899-12-30T00:00:00"/>
    <n v="5583"/>
    <m/>
    <m/>
    <m/>
    <e v="#DIV/0!"/>
    <e v="#VALUE!"/>
    <n v="1"/>
  </r>
  <r>
    <s v="23RBT00302"/>
    <n v="23"/>
    <s v="RBT00302"/>
    <x v="0"/>
    <n v="250"/>
    <n v="5600"/>
    <n v="5825"/>
    <n v="5875"/>
    <s v="N/A"/>
    <x v="99"/>
    <d v="2021-09-24T00:00:00"/>
    <d v="1899-12-30T00:00:00"/>
    <s v="N/A"/>
    <d v="2021-09-24T00:00:00"/>
    <d v="2021-09-24T00:00:00"/>
    <d v="1899-12-30T00:00:00"/>
    <n v="5792"/>
    <m/>
    <m/>
    <m/>
    <e v="#DIV/0!"/>
    <e v="#VALUE!"/>
    <n v="0"/>
  </r>
  <r>
    <s v="21RBT00304"/>
    <n v="21"/>
    <s v="RBT00304"/>
    <x v="2"/>
    <n v="250"/>
    <n v="4861"/>
    <n v="5086"/>
    <n v="5136"/>
    <s v="N/A"/>
    <x v="100"/>
    <d v="2021-09-28T00:00:00"/>
    <d v="1899-12-30T00:00:00"/>
    <s v="N/A"/>
    <d v="2021-09-28T00:00:00"/>
    <d v="2021-09-28T00:00:00"/>
    <d v="1899-12-30T00:00:00"/>
    <n v="5087"/>
    <m/>
    <m/>
    <m/>
    <e v="#DIV/0!"/>
    <e v="#VALUE!"/>
    <n v="1"/>
  </r>
  <r>
    <s v="21RBT00315"/>
    <n v="21"/>
    <s v="RBT00315"/>
    <x v="3"/>
    <n v="250"/>
    <n v="5072"/>
    <n v="5297"/>
    <n v="5347"/>
    <s v="N/A"/>
    <x v="101"/>
    <d v="2021-09-29T00:00:00"/>
    <d v="1899-12-30T00:00:00"/>
    <s v="N/A"/>
    <d v="2021-09-29T00:00:00"/>
    <d v="2021-09-29T00:00:00"/>
    <d v="1899-12-30T00:00:00"/>
    <n v="5251"/>
    <m/>
    <m/>
    <m/>
    <e v="#DIV/0!"/>
    <e v="#VALUE!"/>
    <n v="0"/>
  </r>
  <r>
    <s v="21RBT00312"/>
    <n v="21"/>
    <s v="RBT00312"/>
    <x v="4"/>
    <n v="250"/>
    <n v="5196"/>
    <n v="5421"/>
    <n v="5471"/>
    <s v="N/A"/>
    <x v="102"/>
    <d v="2021-10-08T00:00:00"/>
    <d v="1899-12-30T00:00:00"/>
    <s v="N/A"/>
    <d v="2021-10-08T00:00:00"/>
    <d v="2021-10-08T00:00:00"/>
    <d v="1899-12-30T00:00:00"/>
    <n v="5481"/>
    <m/>
    <m/>
    <m/>
    <e v="#DIV/0!"/>
    <e v="#VALUE!"/>
    <n v="0"/>
  </r>
  <r>
    <s v="24RBT00302"/>
    <n v="24"/>
    <s v="RBT00302"/>
    <x v="0"/>
    <n v="2000"/>
    <n v="5792"/>
    <n v="6017"/>
    <n v="6067"/>
    <s v="N/A"/>
    <x v="103"/>
    <d v="2021-10-13T00:00:00"/>
    <d v="1899-12-30T00:00:00"/>
    <s v="N/A"/>
    <d v="2021-10-13T00:00:00"/>
    <d v="2021-10-13T00:00:00"/>
    <d v="1899-12-30T00:00:00"/>
    <n v="6143"/>
    <m/>
    <m/>
    <m/>
    <e v="#DIV/0!"/>
    <e v="#VALUE!"/>
    <n v="0"/>
  </r>
  <r>
    <s v="22RBT00315"/>
    <n v="22"/>
    <s v="RBT00315"/>
    <x v="3"/>
    <n v="500"/>
    <n v="5251"/>
    <n v="5476"/>
    <n v="5526"/>
    <s v="N/A"/>
    <x v="103"/>
    <d v="2021-10-13T00:00:00"/>
    <d v="1899-12-30T00:00:00"/>
    <s v="N/A"/>
    <d v="2021-10-13T00:00:00"/>
    <d v="2021-10-13T00:00:00"/>
    <d v="1899-12-30T00:00:00"/>
    <n v="5444"/>
    <m/>
    <m/>
    <m/>
    <e v="#DIV/0!"/>
    <e v="#VALUE!"/>
    <n v="0"/>
  </r>
  <r>
    <s v="22RBT00304"/>
    <n v="22"/>
    <s v="RBT00304"/>
    <x v="2"/>
    <n v="500"/>
    <n v="5087"/>
    <n v="5312"/>
    <n v="5362"/>
    <s v="N/A"/>
    <x v="104"/>
    <d v="2021-10-15T00:00:00"/>
    <d v="1899-12-30T00:00:00"/>
    <s v="N/A"/>
    <d v="2021-10-15T00:00:00"/>
    <d v="2021-10-15T00:00:00"/>
    <d v="1899-12-30T00:00:00"/>
    <n v="5270"/>
    <m/>
    <m/>
    <m/>
    <e v="#DIV/0!"/>
    <e v="#VALUE!"/>
    <n v="0"/>
  </r>
  <r>
    <s v="24RBT00303"/>
    <n v="24"/>
    <s v="RBT00303"/>
    <x v="1"/>
    <n v="2000"/>
    <n v="5583"/>
    <n v="5808"/>
    <n v="5858"/>
    <s v="N/A"/>
    <x v="105"/>
    <d v="2021-10-19T00:00:00"/>
    <d v="1899-12-30T00:00:00"/>
    <s v="N/A"/>
    <d v="2021-10-19T00:00:00"/>
    <d v="2021-10-19T00:00:00"/>
    <d v="1899-12-30T00:00:00"/>
    <n v="5940"/>
    <m/>
    <m/>
    <m/>
    <e v="#DIV/0!"/>
    <e v="#VALUE!"/>
    <n v="0"/>
  </r>
  <r>
    <s v="22RBT00312"/>
    <n v="22"/>
    <s v="RBT00312"/>
    <x v="4"/>
    <n v="500"/>
    <n v="5481"/>
    <n v="5706"/>
    <n v="5756"/>
    <s v="N/A"/>
    <x v="106"/>
    <d v="2021-10-21T00:00:00"/>
    <d v="1899-12-30T00:00:00"/>
    <s v="N/A"/>
    <d v="2021-10-21T00:00:00"/>
    <d v="2021-10-21T00:00:00"/>
    <d v="1899-12-30T00:00:00"/>
    <n v="5709"/>
    <m/>
    <m/>
    <m/>
    <e v="#DIV/0!"/>
    <e v="#VALUE!"/>
    <n v="1"/>
  </r>
  <r>
    <s v="25RBT00303"/>
    <n v="25"/>
    <s v="RBT00303"/>
    <x v="1"/>
    <n v="250"/>
    <n v="5940"/>
    <n v="6165"/>
    <n v="6215"/>
    <s v="N/A"/>
    <x v="107"/>
    <d v="2021-10-22T00:00:00"/>
    <d v="1899-12-30T00:00:00"/>
    <s v="N/A"/>
    <d v="2021-10-22T00:00:00"/>
    <d v="2021-10-22T00:00:00"/>
    <d v="1899-12-30T00:00:00"/>
    <n v="6035"/>
    <m/>
    <m/>
    <m/>
    <e v="#DIV/0!"/>
    <e v="#VALUE!"/>
    <n v="0"/>
  </r>
  <r>
    <s v="25RBT00302"/>
    <n v="25"/>
    <s v="RBT00302"/>
    <x v="0"/>
    <n v="250"/>
    <n v="6143"/>
    <n v="6368"/>
    <n v="6418"/>
    <s v="N/A"/>
    <x v="108"/>
    <d v="2021-10-23T00:00:00"/>
    <d v="1899-12-30T00:00:00"/>
    <s v="N/A"/>
    <d v="2021-10-23T00:00:00"/>
    <d v="2021-10-23T00:00:00"/>
    <d v="1899-12-30T00:00:00"/>
    <n v="6294"/>
    <m/>
    <m/>
    <m/>
    <e v="#DIV/0!"/>
    <e v="#VALUE!"/>
    <n v="0"/>
  </r>
  <r>
    <s v="23RBT00315"/>
    <n v="23"/>
    <s v="RBT00315"/>
    <x v="3"/>
    <n v="250"/>
    <n v="5444"/>
    <n v="5669"/>
    <n v="5719"/>
    <s v="N/A"/>
    <x v="109"/>
    <d v="2021-10-28T00:00:00"/>
    <d v="1899-12-30T00:00:00"/>
    <s v="N/A"/>
    <d v="2021-10-28T00:00:00"/>
    <d v="2021-10-28T00:00:00"/>
    <d v="1899-12-30T00:00:00"/>
    <n v="5692"/>
    <m/>
    <m/>
    <m/>
    <e v="#DIV/0!"/>
    <e v="#VALUE!"/>
    <n v="1"/>
  </r>
  <r>
    <s v="23RBT00304"/>
    <n v="23"/>
    <s v="RBT00304"/>
    <x v="2"/>
    <n v="250"/>
    <n v="5270"/>
    <n v="5495"/>
    <n v="5545"/>
    <s v="N/A"/>
    <x v="110"/>
    <d v="2021-10-29T00:00:00"/>
    <d v="1899-12-30T00:00:00"/>
    <s v="N/A"/>
    <d v="2021-10-29T00:00:00"/>
    <d v="2021-10-29T00:00:00"/>
    <d v="1899-12-30T00:00:00"/>
    <n v="5511"/>
    <m/>
    <m/>
    <m/>
    <e v="#DIV/0!"/>
    <e v="#VALUE!"/>
    <n v="1"/>
  </r>
  <r>
    <s v="23RBT00312"/>
    <n v="23"/>
    <s v="RBT00312"/>
    <x v="4"/>
    <n v="250"/>
    <n v="5709"/>
    <n v="5934"/>
    <n v="5984"/>
    <s v="N/A"/>
    <x v="111"/>
    <d v="2021-11-03T00:00:00"/>
    <d v="1899-12-30T00:00:00"/>
    <s v="N/A"/>
    <d v="2021-11-03T00:00:00"/>
    <d v="2021-11-03T00:00:00"/>
    <d v="1899-12-30T00:00:00"/>
    <n v="5916"/>
    <m/>
    <m/>
    <m/>
    <e v="#DIV/0!"/>
    <e v="#VALUE!"/>
    <n v="0"/>
  </r>
  <r>
    <s v="26RBT00303"/>
    <n v="26"/>
    <s v="RBT00303"/>
    <x v="1"/>
    <n v="500"/>
    <n v="6035"/>
    <n v="6260"/>
    <n v="6310"/>
    <s v="N/A"/>
    <x v="112"/>
    <d v="2021-11-07T00:00:00"/>
    <d v="1899-12-30T00:00:00"/>
    <s v="N/A"/>
    <d v="2021-11-07T00:00:00"/>
    <d v="2021-11-07T00:00:00"/>
    <d v="1899-12-30T00:00:00"/>
    <n v="6301"/>
    <m/>
    <m/>
    <m/>
    <e v="#DIV/0!"/>
    <e v="#VALUE!"/>
    <n v="1"/>
  </r>
  <r>
    <s v="26RBT00302"/>
    <n v="26"/>
    <s v="RBT00302"/>
    <x v="0"/>
    <n v="500"/>
    <n v="6294"/>
    <n v="6519"/>
    <n v="6569"/>
    <s v="N/A"/>
    <x v="113"/>
    <d v="2021-11-08T00:00:00"/>
    <d v="1899-12-30T00:00:00"/>
    <s v="N/A"/>
    <d v="2021-11-08T00:00:00"/>
    <d v="2021-11-08T00:00:00"/>
    <d v="1899-12-30T00:00:00"/>
    <n v="6505"/>
    <m/>
    <m/>
    <m/>
    <e v="#DIV/0!"/>
    <e v="#VALUE!"/>
    <n v="0"/>
  </r>
  <r>
    <s v="24RBT00315"/>
    <n v="24"/>
    <s v="RBT00315"/>
    <x v="3"/>
    <n v="2000"/>
    <n v="5692"/>
    <n v="5917"/>
    <n v="5967"/>
    <s v="N/A"/>
    <x v="114"/>
    <d v="2021-11-13T00:00:00"/>
    <d v="1899-12-30T00:00:00"/>
    <s v="N/A"/>
    <d v="2021-11-13T00:00:00"/>
    <d v="2021-11-13T00:00:00"/>
    <d v="1899-12-30T00:00:00"/>
    <n v="5942"/>
    <m/>
    <m/>
    <m/>
    <e v="#DIV/0!"/>
    <e v="#VALUE!"/>
    <n v="1"/>
  </r>
  <r>
    <s v="24RBT00304"/>
    <n v="24"/>
    <s v="RBT00304"/>
    <x v="2"/>
    <n v="2000"/>
    <n v="5511"/>
    <n v="5736"/>
    <n v="5786"/>
    <s v="N/A"/>
    <x v="115"/>
    <d v="2021-11-19T00:00:00"/>
    <d v="1899-12-30T00:00:00"/>
    <s v="N/A"/>
    <d v="2021-11-19T00:00:00"/>
    <d v="2021-11-19T00:00:00"/>
    <d v="1899-12-30T00:00:00"/>
    <n v="5826"/>
    <m/>
    <m/>
    <m/>
    <e v="#DIV/0!"/>
    <e v="#VALUE!"/>
    <n v="0"/>
  </r>
  <r>
    <s v="24RBT00312"/>
    <n v="24"/>
    <s v="RBT00312"/>
    <x v="4"/>
    <n v="2000"/>
    <n v="5916"/>
    <n v="6141"/>
    <n v="6191"/>
    <s v="N/A"/>
    <x v="116"/>
    <d v="2021-11-20T00:00:00"/>
    <d v="1899-12-30T00:00:00"/>
    <s v="N/A"/>
    <d v="2021-11-20T00:00:00"/>
    <d v="2021-11-20T00:00:00"/>
    <d v="1899-12-30T00:00:00"/>
    <n v="6163"/>
    <m/>
    <m/>
    <m/>
    <e v="#DIV/0!"/>
    <e v="#VALUE!"/>
    <n v="1"/>
  </r>
  <r>
    <s v="27RBT00303"/>
    <n v="27"/>
    <s v="RBT00303"/>
    <x v="1"/>
    <n v="250"/>
    <n v="6301"/>
    <n v="6526"/>
    <n v="6576"/>
    <s v="N/A"/>
    <x v="117"/>
    <d v="2021-11-22T00:00:00"/>
    <d v="1899-12-30T00:00:00"/>
    <s v="N/A"/>
    <d v="2021-11-22T00:00:00"/>
    <d v="2021-11-22T00:00:00"/>
    <d v="1899-12-30T00:00:00"/>
    <n v="6527"/>
    <m/>
    <m/>
    <m/>
    <e v="#DIV/0!"/>
    <e v="#VALUE!"/>
    <n v="1"/>
  </r>
  <r>
    <s v="27RBT00302"/>
    <n v="27"/>
    <s v="RBT00302"/>
    <x v="0"/>
    <n v="250"/>
    <n v="6505"/>
    <n v="6730"/>
    <n v="6780"/>
    <s v="N/A"/>
    <x v="118"/>
    <d v="2021-11-23T00:00:00"/>
    <d v="1899-12-30T00:00:00"/>
    <s v="N/A"/>
    <d v="2021-11-23T00:00:00"/>
    <d v="2021-11-23T00:00:00"/>
    <d v="1899-12-30T00:00:00"/>
    <n v="6754"/>
    <m/>
    <m/>
    <m/>
    <e v="#DIV/0!"/>
    <e v="#VALUE!"/>
    <n v="1"/>
  </r>
  <r>
    <s v="25RBT00304"/>
    <n v="25"/>
    <s v="RBT00304"/>
    <x v="2"/>
    <n v="250"/>
    <n v="5826"/>
    <n v="6051"/>
    <n v="6101"/>
    <s v="N/A"/>
    <x v="119"/>
    <d v="2021-11-30T00:00:00"/>
    <d v="1899-12-30T00:00:00"/>
    <s v="N/A"/>
    <d v="2021-11-30T00:00:00"/>
    <d v="2021-11-30T00:00:00"/>
    <d v="1899-12-30T00:00:00"/>
    <n v="5982"/>
    <m/>
    <m/>
    <m/>
    <e v="#DIV/0!"/>
    <e v="#VALUE!"/>
    <n v="0"/>
  </r>
  <r>
    <s v="25RBT00312"/>
    <n v="25"/>
    <s v="RBT00312"/>
    <x v="4"/>
    <n v="250"/>
    <n v="6163"/>
    <n v="6388"/>
    <n v="6438"/>
    <s v="N/A"/>
    <x v="120"/>
    <d v="2021-12-02T00:00:00"/>
    <d v="1899-12-30T00:00:00"/>
    <s v="N/A"/>
    <d v="2021-12-02T00:00:00"/>
    <d v="2021-12-02T00:00:00"/>
    <d v="1899-12-30T00:00:00"/>
    <n v="6359"/>
    <m/>
    <m/>
    <m/>
    <e v="#DIV/0!"/>
    <e v="#VALUE!"/>
    <n v="0"/>
  </r>
  <r>
    <s v="28RBT00302"/>
    <n v="28"/>
    <s v="RBT00302"/>
    <x v="0"/>
    <n v="1000"/>
    <n v="6754"/>
    <n v="6979"/>
    <n v="7029"/>
    <s v="N/A"/>
    <x v="121"/>
    <d v="2021-12-09T00:00:00"/>
    <d v="1899-12-30T00:00:00"/>
    <s v="N/A"/>
    <d v="2021-12-09T00:00:00"/>
    <d v="2021-12-09T00:00:00"/>
    <d v="1899-12-30T00:00:00"/>
    <n v="6986"/>
    <m/>
    <m/>
    <m/>
    <e v="#DIV/0!"/>
    <e v="#VALUE!"/>
    <n v="1"/>
  </r>
  <r>
    <s v="28RBT00303"/>
    <n v="28"/>
    <s v="RBT00303"/>
    <x v="1"/>
    <n v="1000"/>
    <n v="6527"/>
    <n v="6752"/>
    <n v="6802"/>
    <s v="N/A"/>
    <x v="122"/>
    <d v="2021-12-10T00:00:00"/>
    <d v="1899-12-30T00:00:00"/>
    <s v="N/A"/>
    <d v="2021-12-10T00:00:00"/>
    <d v="2021-12-10T00:00:00"/>
    <d v="1899-12-30T00:00:00"/>
    <n v="6814"/>
    <m/>
    <m/>
    <m/>
    <e v="#DIV/0!"/>
    <e v="#VALUE!"/>
    <n v="0"/>
  </r>
  <r>
    <s v="25RBT00315"/>
    <n v="25"/>
    <s v="RBT00315"/>
    <x v="3"/>
    <n v="250"/>
    <n v="5942"/>
    <n v="6167"/>
    <n v="6217"/>
    <s v="N/A"/>
    <x v="123"/>
    <d v="2021-12-14T00:00:00"/>
    <d v="1899-12-30T00:00:00"/>
    <s v="N/A"/>
    <d v="2021-12-14T00:00:00"/>
    <d v="2021-12-14T00:00:00"/>
    <d v="1899-12-30T00:00:00"/>
    <n v="6425"/>
    <m/>
    <m/>
    <m/>
    <e v="#DIV/0!"/>
    <e v="#VALUE!"/>
    <n v="0"/>
  </r>
  <r>
    <s v="26RBT00315"/>
    <n v="26"/>
    <s v="RBT00315"/>
    <x v="3"/>
    <n v="500"/>
    <n v="6425"/>
    <n v="6650"/>
    <n v="6700"/>
    <s v="N/A"/>
    <x v="124"/>
    <d v="2021-12-15T00:00:00"/>
    <d v="1899-12-30T00:00:00"/>
    <s v="N/A"/>
    <d v="2021-12-15T00:00:00"/>
    <d v="2021-12-15T00:00:00"/>
    <d v="1899-12-30T00:00:00"/>
    <n v="6441"/>
    <m/>
    <m/>
    <m/>
    <e v="#DIV/0!"/>
    <e v="#VALUE!"/>
    <n v="0"/>
  </r>
  <r>
    <s v="26RBT00312"/>
    <n v="26"/>
    <s v="RBT00312"/>
    <x v="4"/>
    <n v="500"/>
    <n v="6359"/>
    <n v="6584"/>
    <n v="6634"/>
    <s v="N/A"/>
    <x v="125"/>
    <d v="2021-12-16T00:00:00"/>
    <d v="1899-12-30T00:00:00"/>
    <s v="N/A"/>
    <d v="2021-12-16T00:00:00"/>
    <d v="2021-12-16T00:00:00"/>
    <d v="1899-12-30T00:00:00"/>
    <n v="6573"/>
    <m/>
    <m/>
    <m/>
    <e v="#DIV/0!"/>
    <e v="#VALUE!"/>
    <n v="0"/>
  </r>
  <r>
    <s v="26RBT00304"/>
    <n v="26"/>
    <s v="RBT00304"/>
    <x v="2"/>
    <n v="500"/>
    <n v="5982"/>
    <n v="6207"/>
    <n v="6257"/>
    <s v="N/A"/>
    <x v="126"/>
    <d v="2021-12-24T00:00:00"/>
    <d v="1899-12-30T00:00:00"/>
    <s v="N/A"/>
    <d v="2021-12-24T00:00:00"/>
    <d v="2021-12-24T00:00:00"/>
    <d v="1899-12-30T00:00:00"/>
    <n v="6412"/>
    <m/>
    <m/>
    <m/>
    <e v="#DIV/0!"/>
    <e v="#VALUE!"/>
    <n v="0"/>
  </r>
  <r>
    <s v="29RBT00302"/>
    <n v="29"/>
    <s v="RBT00302"/>
    <x v="0"/>
    <n v="250"/>
    <n v="6986"/>
    <n v="7211"/>
    <n v="7261"/>
    <s v="N/A"/>
    <x v="127"/>
    <d v="2021-12-26T00:00:00"/>
    <d v="1899-12-30T00:00:00"/>
    <s v="N/A"/>
    <d v="2021-12-26T00:00:00"/>
    <d v="2021-12-26T00:00:00"/>
    <d v="1899-12-30T00:00:00"/>
    <n v="7259"/>
    <m/>
    <m/>
    <m/>
    <e v="#DIV/0!"/>
    <e v="#VALUE!"/>
    <n v="1"/>
  </r>
  <r>
    <s v="29RBT00303"/>
    <n v="29"/>
    <s v="RBT00303"/>
    <x v="1"/>
    <n v="250"/>
    <n v="6814"/>
    <n v="7039"/>
    <n v="7089"/>
    <s v="N/A"/>
    <x v="128"/>
    <d v="2021-12-29T00:00:00"/>
    <d v="1899-12-30T00:00:00"/>
    <s v="N/A"/>
    <d v="2021-12-29T00:00:00"/>
    <d v="2021-12-29T00:00:00"/>
    <d v="1899-12-30T00:00:00"/>
    <n v="7113"/>
    <m/>
    <m/>
    <m/>
    <e v="#DIV/0!"/>
    <e v="#VALUE!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4">
  <r>
    <s v="RBT00302"/>
    <x v="0"/>
    <n v="250"/>
    <n v="0"/>
    <n v="225"/>
    <n v="275"/>
    <s v="N/A"/>
    <d v="2020-10-01T00:00:00"/>
    <d v="2020-10-01T00:00:00"/>
    <d v="1899-12-30T00:00:00"/>
    <s v="N/A"/>
    <d v="2020-10-01T00:00:00"/>
    <d v="2020-10-01T00:00:00"/>
    <d v="1899-12-30T00:00:00"/>
    <n v="261"/>
    <m/>
    <m/>
    <m/>
    <e v="#DIV/0!"/>
    <e v="#VALUE!"/>
    <n v="1"/>
  </r>
  <r>
    <s v="RBT00303"/>
    <x v="1"/>
    <n v="250"/>
    <n v="0"/>
    <n v="225"/>
    <n v="275"/>
    <s v="N/A"/>
    <d v="2020-10-01T00:00:00"/>
    <d v="2020-10-01T00:00:00"/>
    <d v="1899-12-30T00:00:00"/>
    <s v="N/A"/>
    <d v="2020-10-01T00:00:00"/>
    <d v="2020-10-01T00:00:00"/>
    <d v="1899-12-30T00:00:00"/>
    <n v="247"/>
    <m/>
    <m/>
    <m/>
    <e v="#DIV/0!"/>
    <e v="#VALUE!"/>
    <n v="1"/>
  </r>
  <r>
    <s v="RBT00302"/>
    <x v="0"/>
    <n v="500"/>
    <n v="261"/>
    <n v="486"/>
    <n v="536"/>
    <s v="N/A"/>
    <d v="2020-10-16T00:00:00"/>
    <d v="2020-10-16T00:00:00"/>
    <d v="1899-12-30T00:00:00"/>
    <s v="N/A"/>
    <d v="2020-10-16T00:00:00"/>
    <d v="2020-10-16T00:00:00"/>
    <d v="1899-12-30T00:00:00"/>
    <n v="537"/>
    <m/>
    <m/>
    <m/>
    <e v="#DIV/0!"/>
    <e v="#VALUE!"/>
    <n v="0"/>
  </r>
  <r>
    <s v="RBT00303"/>
    <x v="1"/>
    <n v="500"/>
    <n v="247"/>
    <n v="472"/>
    <n v="522"/>
    <s v="N/A"/>
    <d v="2020-10-17T00:00:00"/>
    <d v="2020-10-17T00:00:00"/>
    <d v="1899-12-30T00:00:00"/>
    <s v="N/A"/>
    <d v="2020-10-17T00:00:00"/>
    <d v="2020-10-17T00:00:00"/>
    <d v="1899-12-30T00:00:00"/>
    <n v="553"/>
    <m/>
    <m/>
    <m/>
    <e v="#DIV/0!"/>
    <e v="#VALUE!"/>
    <n v="0"/>
  </r>
  <r>
    <s v="RBT00302"/>
    <x v="0"/>
    <n v="250"/>
    <n v="537"/>
    <n v="762"/>
    <n v="812"/>
    <s v="N/A"/>
    <d v="2020-10-29T00:00:00"/>
    <d v="2020-10-29T00:00:00"/>
    <d v="1899-12-30T00:00:00"/>
    <s v="N/A"/>
    <d v="2020-10-29T00:00:00"/>
    <d v="2020-10-29T00:00:00"/>
    <d v="1899-12-30T00:00:00"/>
    <n v="736"/>
    <m/>
    <m/>
    <m/>
    <e v="#DIV/0!"/>
    <e v="#VALUE!"/>
    <n v="0"/>
  </r>
  <r>
    <s v="RBT00303"/>
    <x v="1"/>
    <n v="250"/>
    <n v="553"/>
    <n v="778"/>
    <n v="828"/>
    <s v="N/A"/>
    <d v="2020-11-01T00:00:00"/>
    <d v="2020-11-01T00:00:00"/>
    <d v="1899-12-30T00:00:00"/>
    <s v="N/A"/>
    <d v="2020-11-01T00:00:00"/>
    <d v="2020-11-01T00:00:00"/>
    <d v="1899-12-30T00:00:00"/>
    <n v="812"/>
    <m/>
    <m/>
    <m/>
    <e v="#DIV/0!"/>
    <e v="#VALUE!"/>
    <n v="1"/>
  </r>
  <r>
    <s v="RBT00304"/>
    <x v="2"/>
    <n v="250"/>
    <n v="0"/>
    <n v="225"/>
    <n v="275"/>
    <s v="N/A"/>
    <d v="2020-11-05T00:00:00"/>
    <d v="2020-11-05T00:00:00"/>
    <d v="1899-12-30T00:00:00"/>
    <s v="N/A"/>
    <d v="2020-11-05T00:00:00"/>
    <d v="2020-11-05T00:00:00"/>
    <d v="1899-12-30T00:00:00"/>
    <n v="213"/>
    <m/>
    <m/>
    <m/>
    <e v="#DIV/0!"/>
    <e v="#VALUE!"/>
    <n v="0"/>
  </r>
  <r>
    <s v="RBT00315"/>
    <x v="3"/>
    <n v="250"/>
    <n v="0"/>
    <n v="225"/>
    <n v="275"/>
    <s v="N/A"/>
    <d v="2020-11-09T00:00:00"/>
    <d v="2020-11-09T00:00:00"/>
    <d v="1899-12-30T00:00:00"/>
    <s v="N/A"/>
    <d v="2020-11-09T00:00:00"/>
    <d v="2020-11-09T00:00:00"/>
    <d v="1899-12-30T00:00:00"/>
    <n v="226"/>
    <m/>
    <m/>
    <m/>
    <e v="#DIV/0!"/>
    <e v="#VALUE!"/>
    <n v="1"/>
  </r>
  <r>
    <s v="RBT00303"/>
    <x v="1"/>
    <n v="1000"/>
    <n v="812"/>
    <n v="1037"/>
    <n v="1087"/>
    <s v="N/A"/>
    <d v="2020-11-17T00:00:00"/>
    <d v="2020-11-17T00:00:00"/>
    <d v="1899-12-30T00:00:00"/>
    <s v="N/A"/>
    <d v="2020-11-17T00:00:00"/>
    <d v="2020-11-17T00:00:00"/>
    <d v="1899-12-30T00:00:00"/>
    <n v="1080"/>
    <m/>
    <m/>
    <m/>
    <e v="#DIV/0!"/>
    <e v="#VALUE!"/>
    <n v="1"/>
  </r>
  <r>
    <s v="RBT00302"/>
    <x v="0"/>
    <n v="1000"/>
    <n v="736"/>
    <n v="961"/>
    <n v="1011"/>
    <s v="N/A"/>
    <d v="2020-11-18T00:00:00"/>
    <d v="2020-11-18T00:00:00"/>
    <d v="1899-12-30T00:00:00"/>
    <s v="N/A"/>
    <d v="2020-11-18T00:00:00"/>
    <d v="2020-11-18T00:00:00"/>
    <d v="1899-12-30T00:00:00"/>
    <n v="1062"/>
    <m/>
    <m/>
    <m/>
    <e v="#DIV/0!"/>
    <e v="#VALUE!"/>
    <n v="0"/>
  </r>
  <r>
    <s v="RBT00312"/>
    <x v="4"/>
    <n v="250"/>
    <n v="0"/>
    <n v="225"/>
    <n v="275"/>
    <s v="N/A"/>
    <d v="2020-11-20T00:00:00"/>
    <d v="2020-11-20T00:00:00"/>
    <d v="1899-12-30T00:00:00"/>
    <s v="N/A"/>
    <d v="2020-11-20T00:00:00"/>
    <d v="2020-11-20T00:00:00"/>
    <d v="1899-12-30T00:00:00"/>
    <n v="451"/>
    <m/>
    <m/>
    <m/>
    <e v="#DIV/0!"/>
    <e v="#VALUE!"/>
    <n v="0"/>
  </r>
  <r>
    <s v="RBT00304"/>
    <x v="2"/>
    <n v="500"/>
    <n v="213"/>
    <n v="438"/>
    <n v="488"/>
    <s v="N/A"/>
    <d v="2020-11-23T00:00:00"/>
    <d v="2020-11-23T00:00:00"/>
    <d v="1899-12-30T00:00:00"/>
    <s v="N/A"/>
    <d v="2020-11-23T00:00:00"/>
    <d v="2020-11-23T00:00:00"/>
    <d v="1899-12-30T00:00:00"/>
    <n v="485"/>
    <m/>
    <m/>
    <m/>
    <e v="#DIV/0!"/>
    <e v="#VALUE!"/>
    <n v="1"/>
  </r>
  <r>
    <s v="RBT00315"/>
    <x v="3"/>
    <n v="500"/>
    <n v="226"/>
    <n v="451"/>
    <n v="501"/>
    <s v="N/A"/>
    <d v="2020-11-25T00:00:00"/>
    <d v="2020-11-25T00:00:00"/>
    <d v="1899-12-30T00:00:00"/>
    <s v="N/A"/>
    <d v="2020-11-25T00:00:00"/>
    <d v="2020-11-25T00:00:00"/>
    <d v="1899-12-30T00:00:00"/>
    <n v="447"/>
    <m/>
    <m/>
    <m/>
    <e v="#DIV/0!"/>
    <e v="#VALUE!"/>
    <n v="0"/>
  </r>
  <r>
    <s v="RBT00303"/>
    <x v="1"/>
    <n v="250"/>
    <n v="1080"/>
    <n v="1305"/>
    <n v="1355"/>
    <s v="N/A"/>
    <d v="2020-12-02T00:00:00"/>
    <d v="2020-12-02T00:00:00"/>
    <d v="1899-12-30T00:00:00"/>
    <s v="N/A"/>
    <d v="2020-12-02T00:00:00"/>
    <d v="2020-12-02T00:00:00"/>
    <d v="1899-12-30T00:00:00"/>
    <n v="1315"/>
    <m/>
    <m/>
    <m/>
    <e v="#DIV/0!"/>
    <e v="#VALUE!"/>
    <n v="1"/>
  </r>
  <r>
    <s v="RBT00312"/>
    <x v="4"/>
    <n v="500"/>
    <n v="451"/>
    <n v="676"/>
    <n v="726"/>
    <s v="N/A"/>
    <d v="2020-12-09T00:00:00"/>
    <d v="2020-12-09T00:00:00"/>
    <d v="1899-12-30T00:00:00"/>
    <s v="N/A"/>
    <d v="2020-12-09T00:00:00"/>
    <d v="2020-12-09T00:00:00"/>
    <d v="1899-12-30T00:00:00"/>
    <n v="752"/>
    <m/>
    <m/>
    <m/>
    <e v="#DIV/0!"/>
    <e v="#VALUE!"/>
    <n v="0"/>
  </r>
  <r>
    <s v="RBT00302"/>
    <x v="0"/>
    <n v="250"/>
    <n v="1062"/>
    <n v="1287"/>
    <n v="1337"/>
    <s v="N/A"/>
    <d v="2020-12-10T00:00:00"/>
    <d v="2020-12-10T00:00:00"/>
    <d v="1899-12-30T00:00:00"/>
    <s v="N/A"/>
    <d v="2020-12-04T00:00:00"/>
    <d v="2020-12-04T00:00:00"/>
    <d v="1899-12-30T00:00:00"/>
    <n v="1277"/>
    <m/>
    <m/>
    <m/>
    <e v="#DIV/0!"/>
    <e v="#VALUE!"/>
    <n v="0"/>
  </r>
  <r>
    <s v="RBT00304"/>
    <x v="2"/>
    <n v="250"/>
    <n v="485"/>
    <n v="710"/>
    <n v="760"/>
    <s v="N/A"/>
    <d v="2020-12-10T00:00:00"/>
    <d v="2020-12-10T00:00:00"/>
    <d v="1899-12-30T00:00:00"/>
    <s v="N/A"/>
    <d v="2020-12-10T00:00:00"/>
    <d v="2020-12-10T00:00:00"/>
    <d v="1899-12-30T00:00:00"/>
    <n v="664"/>
    <m/>
    <m/>
    <m/>
    <e v="#DIV/0!"/>
    <e v="#VALUE!"/>
    <n v="0"/>
  </r>
  <r>
    <s v="RBT00315"/>
    <x v="3"/>
    <n v="250"/>
    <n v="447"/>
    <n v="672"/>
    <n v="722"/>
    <s v="N/A"/>
    <d v="2020-12-11T00:00:00"/>
    <d v="2020-12-11T00:00:00"/>
    <d v="1899-12-30T00:00:00"/>
    <s v="N/A"/>
    <d v="2020-12-11T00:00:00"/>
    <d v="2020-12-11T00:00:00"/>
    <d v="1899-12-30T00:00:00"/>
    <n v="681"/>
    <m/>
    <m/>
    <m/>
    <e v="#DIV/0!"/>
    <e v="#VALUE!"/>
    <n v="1"/>
  </r>
  <r>
    <s v="RBT00303"/>
    <x v="1"/>
    <n v="500"/>
    <n v="1315"/>
    <n v="1540"/>
    <n v="1590"/>
    <s v="N/A"/>
    <d v="2020-12-16T00:00:00"/>
    <d v="2020-12-16T00:00:00"/>
    <d v="1899-12-30T00:00:00"/>
    <s v="N/A"/>
    <d v="2020-12-16T00:00:00"/>
    <d v="2020-12-16T00:00:00"/>
    <d v="1899-12-30T00:00:00"/>
    <n v="1525"/>
    <m/>
    <m/>
    <m/>
    <e v="#DIV/0!"/>
    <e v="#VALUE!"/>
    <n v="0"/>
  </r>
  <r>
    <s v="RBT00302"/>
    <x v="0"/>
    <n v="500"/>
    <n v="1277"/>
    <n v="1502"/>
    <n v="1552"/>
    <s v="N/A"/>
    <d v="2020-12-17T00:00:00"/>
    <d v="2020-12-17T00:00:00"/>
    <d v="1899-12-30T00:00:00"/>
    <s v="N/A"/>
    <d v="2020-12-17T00:00:00"/>
    <d v="2020-12-17T00:00:00"/>
    <d v="1899-12-30T00:00:00"/>
    <n v="1457"/>
    <m/>
    <m/>
    <m/>
    <e v="#DIV/0!"/>
    <e v="#VALUE!"/>
    <n v="0"/>
  </r>
  <r>
    <s v="RBT00312"/>
    <x v="4"/>
    <n v="250"/>
    <n v="752"/>
    <n v="977"/>
    <n v="1027"/>
    <s v="N/A"/>
    <d v="2020-12-28T00:00:00"/>
    <d v="2020-12-28T00:00:00"/>
    <d v="1899-12-30T00:00:00"/>
    <s v="N/A"/>
    <d v="2020-12-28T00:00:00"/>
    <d v="2020-12-28T00:00:00"/>
    <d v="1899-12-30T00:00:00"/>
    <n v="1014"/>
    <m/>
    <m/>
    <m/>
    <e v="#DIV/0!"/>
    <e v="#VALUE!"/>
    <n v="1"/>
  </r>
  <r>
    <s v="RBT00304"/>
    <x v="2"/>
    <n v="1000"/>
    <n v="664"/>
    <n v="889"/>
    <n v="939"/>
    <s v="N/A"/>
    <d v="2020-12-29T00:00:00"/>
    <d v="2020-12-29T00:00:00"/>
    <d v="1899-12-30T00:00:00"/>
    <s v="N/A"/>
    <d v="2020-12-29T00:00:00"/>
    <d v="2020-12-29T00:00:00"/>
    <d v="1899-12-30T00:00:00"/>
    <n v="939"/>
    <m/>
    <m/>
    <m/>
    <e v="#DIV/0!"/>
    <e v="#VALUE!"/>
    <n v="0"/>
  </r>
  <r>
    <s v="RBT00315"/>
    <x v="3"/>
    <n v="1000"/>
    <n v="681"/>
    <n v="906"/>
    <n v="956"/>
    <s v="N/A"/>
    <d v="2020-12-30T00:00:00"/>
    <d v="2020-12-30T00:00:00"/>
    <d v="1899-12-30T00:00:00"/>
    <s v="N/A"/>
    <d v="2020-12-30T00:00:00"/>
    <d v="2020-12-30T00:00:00"/>
    <d v="1899-12-30T00:00:00"/>
    <n v="950"/>
    <m/>
    <m/>
    <m/>
    <e v="#DIV/0!"/>
    <e v="#VALUE!"/>
    <n v="1"/>
  </r>
  <r>
    <s v="RBT00303"/>
    <x v="1"/>
    <n v="250"/>
    <n v="1525"/>
    <n v="1750"/>
    <n v="1800"/>
    <s v="N/A"/>
    <d v="2021-01-05T00:00:00"/>
    <d v="2021-01-05T00:00:00"/>
    <d v="1899-12-30T00:00:00"/>
    <s v="N/A"/>
    <d v="2021-01-05T00:00:00"/>
    <d v="2021-01-05T00:00:00"/>
    <d v="1899-12-30T00:00:00"/>
    <n v="1772"/>
    <m/>
    <m/>
    <m/>
    <e v="#DIV/0!"/>
    <e v="#VALUE!"/>
    <n v="1"/>
  </r>
  <r>
    <s v="RBT00302"/>
    <x v="0"/>
    <n v="250"/>
    <n v="1457"/>
    <n v="1682"/>
    <n v="1732"/>
    <s v="N/A"/>
    <d v="2021-01-07T00:00:00"/>
    <d v="2021-01-07T00:00:00"/>
    <d v="1899-12-30T00:00:00"/>
    <s v="N/A"/>
    <d v="2021-01-07T00:00:00"/>
    <d v="2021-01-07T00:00:00"/>
    <d v="1899-12-30T00:00:00"/>
    <n v="1721"/>
    <m/>
    <m/>
    <m/>
    <e v="#DIV/0!"/>
    <e v="#VALUE!"/>
    <n v="1"/>
  </r>
  <r>
    <s v="RBT00312"/>
    <x v="4"/>
    <n v="1000"/>
    <n v="1014"/>
    <n v="1239"/>
    <n v="1289"/>
    <s v="N/A"/>
    <d v="2021-01-11T00:00:00"/>
    <d v="2021-01-11T00:00:00"/>
    <d v="1899-12-30T00:00:00"/>
    <s v="N/A"/>
    <d v="2021-01-11T00:00:00"/>
    <d v="2021-01-11T00:00:00"/>
    <d v="1899-12-30T00:00:00"/>
    <n v="1222"/>
    <m/>
    <m/>
    <m/>
    <e v="#DIV/0!"/>
    <e v="#VALUE!"/>
    <n v="0"/>
  </r>
  <r>
    <s v="RBT00304"/>
    <x v="2"/>
    <n v="250"/>
    <n v="939"/>
    <n v="1164"/>
    <n v="1214"/>
    <s v="N/A"/>
    <d v="2021-01-12T00:00:00"/>
    <d v="2021-01-12T00:00:00"/>
    <d v="1899-12-30T00:00:00"/>
    <s v="N/A"/>
    <d v="2021-01-12T00:00:00"/>
    <d v="2021-01-12T00:00:00"/>
    <d v="1899-12-30T00:00:00"/>
    <n v="1121"/>
    <m/>
    <m/>
    <m/>
    <e v="#DIV/0!"/>
    <e v="#VALUE!"/>
    <n v="0"/>
  </r>
  <r>
    <s v="RBT00315"/>
    <x v="3"/>
    <n v="250"/>
    <n v="950"/>
    <n v="1175"/>
    <n v="1225"/>
    <s v="N/A"/>
    <d v="2021-01-13T00:00:00"/>
    <d v="2021-01-13T00:00:00"/>
    <d v="1899-12-30T00:00:00"/>
    <s v="N/A"/>
    <d v="2021-01-13T00:00:00"/>
    <d v="2021-01-13T00:00:00"/>
    <d v="1899-12-30T00:00:00"/>
    <n v="1165"/>
    <m/>
    <m/>
    <m/>
    <e v="#DIV/0!"/>
    <e v="#VALUE!"/>
    <n v="0"/>
  </r>
  <r>
    <s v="RBT00303"/>
    <x v="1"/>
    <n v="2000"/>
    <n v="1772"/>
    <n v="1997"/>
    <n v="2047"/>
    <s v="N/A"/>
    <d v="2021-01-21T00:00:00"/>
    <d v="2021-01-21T00:00:00"/>
    <d v="1899-12-30T00:00:00"/>
    <s v="N/A"/>
    <d v="2021-01-21T00:00:00"/>
    <d v="2021-01-21T00:00:00"/>
    <d v="1899-12-30T00:00:00"/>
    <n v="1980"/>
    <m/>
    <m/>
    <m/>
    <e v="#DIV/0!"/>
    <e v="#VALUE!"/>
    <n v="0"/>
  </r>
  <r>
    <s v="RBT00302"/>
    <x v="0"/>
    <n v="2000"/>
    <n v="1721"/>
    <n v="1946"/>
    <n v="1996"/>
    <s v="N/A"/>
    <d v="2021-01-26T00:00:00"/>
    <d v="2021-01-26T00:00:00"/>
    <d v="1899-12-30T00:00:00"/>
    <s v="N/A"/>
    <d v="2021-01-26T00:00:00"/>
    <d v="2021-01-26T00:00:00"/>
    <d v="1899-12-30T00:00:00"/>
    <n v="1992"/>
    <m/>
    <m/>
    <m/>
    <e v="#DIV/0!"/>
    <e v="#VALUE!"/>
    <n v="1"/>
  </r>
  <r>
    <s v="RBT00312"/>
    <x v="4"/>
    <n v="250"/>
    <n v="1222"/>
    <n v="1447"/>
    <n v="1497"/>
    <s v="N/A"/>
    <d v="2021-01-27T00:00:00"/>
    <d v="2021-01-27T00:00:00"/>
    <d v="1899-12-30T00:00:00"/>
    <s v="N/A"/>
    <d v="2021-01-27T00:00:00"/>
    <d v="2021-01-27T00:00:00"/>
    <d v="1899-12-30T00:00:00"/>
    <n v="1446"/>
    <m/>
    <m/>
    <m/>
    <e v="#DIV/0!"/>
    <e v="#VALUE!"/>
    <n v="0"/>
  </r>
  <r>
    <s v="RBT00304"/>
    <x v="2"/>
    <n v="500"/>
    <n v="1121"/>
    <n v="1346"/>
    <n v="1396"/>
    <s v="N/A"/>
    <d v="2021-01-30T00:00:00"/>
    <d v="2021-01-30T00:00:00"/>
    <d v="1899-12-30T00:00:00"/>
    <s v="N/A"/>
    <d v="2021-01-30T00:00:00"/>
    <d v="2021-01-30T00:00:00"/>
    <d v="1899-12-30T00:00:00"/>
    <n v="1370"/>
    <m/>
    <m/>
    <m/>
    <e v="#DIV/0!"/>
    <e v="#VALUE!"/>
    <n v="1"/>
  </r>
  <r>
    <s v="RBT00315"/>
    <x v="3"/>
    <n v="500"/>
    <n v="1165"/>
    <n v="1390"/>
    <n v="1440"/>
    <s v="N/A"/>
    <d v="2021-02-01T00:00:00"/>
    <d v="2021-02-01T00:00:00"/>
    <d v="1899-12-30T00:00:00"/>
    <s v="N/A"/>
    <d v="2021-02-01T00:00:00"/>
    <d v="2021-02-01T00:00:00"/>
    <d v="1899-12-30T00:00:00"/>
    <n v="1425"/>
    <m/>
    <m/>
    <m/>
    <e v="#DIV/0!"/>
    <e v="#VALUE!"/>
    <n v="1"/>
  </r>
  <r>
    <s v="RBT00303"/>
    <x v="1"/>
    <n v="250"/>
    <n v="1980"/>
    <n v="2205"/>
    <n v="2255"/>
    <s v="N/A"/>
    <d v="2021-02-05T00:00:00"/>
    <d v="2021-02-05T00:00:00"/>
    <d v="1899-12-30T00:00:00"/>
    <s v="N/A"/>
    <d v="2021-02-05T00:00:00"/>
    <d v="2021-02-05T00:00:00"/>
    <d v="1899-12-30T00:00:00"/>
    <n v="2205"/>
    <m/>
    <m/>
    <m/>
    <e v="#DIV/0!"/>
    <e v="#VALUE!"/>
    <n v="0"/>
  </r>
  <r>
    <s v="RBT00302"/>
    <x v="0"/>
    <n v="250"/>
    <n v="1992"/>
    <n v="2217"/>
    <n v="2267"/>
    <s v="N/A"/>
    <d v="2021-02-11T00:00:00"/>
    <d v="2021-02-11T00:00:00"/>
    <d v="1899-12-30T00:00:00"/>
    <s v="N/A"/>
    <d v="2021-02-11T00:00:00"/>
    <d v="2021-02-11T00:00:00"/>
    <d v="1899-12-30T00:00:00"/>
    <n v="2257"/>
    <m/>
    <m/>
    <m/>
    <e v="#DIV/0!"/>
    <e v="#VALUE!"/>
    <n v="1"/>
  </r>
  <r>
    <s v="RBT00312"/>
    <x v="4"/>
    <n v="500"/>
    <n v="1446"/>
    <n v="1671"/>
    <n v="1721"/>
    <s v="N/A"/>
    <d v="2021-02-16T00:00:00"/>
    <d v="2021-02-16T00:00:00"/>
    <d v="1899-12-30T00:00:00"/>
    <s v="N/A"/>
    <d v="2021-02-16T00:00:00"/>
    <d v="2021-02-16T00:00:00"/>
    <d v="1899-12-30T00:00:00"/>
    <n v="1735"/>
    <m/>
    <m/>
    <m/>
    <e v="#DIV/0!"/>
    <e v="#VALUE!"/>
    <n v="0"/>
  </r>
  <r>
    <s v="RBT00304"/>
    <x v="2"/>
    <n v="250"/>
    <n v="1370"/>
    <n v="1595"/>
    <n v="1645"/>
    <s v="N/A"/>
    <d v="2021-02-17T00:00:00"/>
    <d v="2021-02-17T00:00:00"/>
    <d v="1899-12-30T00:00:00"/>
    <s v="N/A"/>
    <d v="2021-02-17T00:00:00"/>
    <d v="2021-02-17T00:00:00"/>
    <d v="1899-12-30T00:00:00"/>
    <n v="1526"/>
    <m/>
    <m/>
    <m/>
    <e v="#DIV/0!"/>
    <e v="#VALUE!"/>
    <n v="0"/>
  </r>
  <r>
    <s v="RBT00315"/>
    <x v="3"/>
    <n v="250"/>
    <n v="1425"/>
    <n v="1650"/>
    <n v="1700"/>
    <s v="N/A"/>
    <d v="2021-02-18T00:00:00"/>
    <d v="2021-02-18T00:00:00"/>
    <d v="1899-12-30T00:00:00"/>
    <s v="N/A"/>
    <d v="2021-02-18T00:00:00"/>
    <d v="2021-02-18T00:00:00"/>
    <d v="1899-12-30T00:00:00"/>
    <n v="1662"/>
    <m/>
    <m/>
    <m/>
    <e v="#DIV/0!"/>
    <e v="#VALUE!"/>
    <n v="1"/>
  </r>
  <r>
    <s v="RBT00303"/>
    <x v="1"/>
    <n v="500"/>
    <n v="2205"/>
    <n v="2430"/>
    <n v="2480"/>
    <s v="N/A"/>
    <d v="2021-02-24T00:00:00"/>
    <d v="2021-02-24T00:00:00"/>
    <d v="1899-12-30T00:00:00"/>
    <s v="N/A"/>
    <d v="2021-02-24T00:00:00"/>
    <d v="2021-02-24T00:00:00"/>
    <d v="1899-12-30T00:00:00"/>
    <n v="2440"/>
    <m/>
    <m/>
    <m/>
    <e v="#DIV/0!"/>
    <e v="#VALUE!"/>
    <n v="1"/>
  </r>
  <r>
    <s v="RBT00302"/>
    <x v="0"/>
    <n v="500"/>
    <n v="2257"/>
    <n v="2482"/>
    <n v="2532"/>
    <s v="N/A"/>
    <d v="2021-02-26T00:00:00"/>
    <d v="2021-02-26T00:00:00"/>
    <d v="1899-12-30T00:00:00"/>
    <s v="N/A"/>
    <d v="2021-02-26T00:00:00"/>
    <d v="2021-02-26T00:00:00"/>
    <d v="1899-12-30T00:00:00"/>
    <n v="2419"/>
    <m/>
    <m/>
    <m/>
    <e v="#DIV/0!"/>
    <e v="#VALUE!"/>
    <n v="0"/>
  </r>
  <r>
    <s v="RBT00312"/>
    <x v="4"/>
    <n v="250"/>
    <n v="1735"/>
    <n v="1960"/>
    <n v="2010"/>
    <s v="N/A"/>
    <d v="2021-03-03T00:00:00"/>
    <d v="2021-03-03T00:00:00"/>
    <d v="1899-12-30T00:00:00"/>
    <s v="N/A"/>
    <d v="2021-03-03T00:00:00"/>
    <d v="2021-03-03T00:00:00"/>
    <d v="1899-12-30T00:00:00"/>
    <n v="1910"/>
    <m/>
    <m/>
    <m/>
    <e v="#DIV/0!"/>
    <e v="#VALUE!"/>
    <n v="0"/>
  </r>
  <r>
    <s v="RBT00304"/>
    <x v="2"/>
    <n v="2000"/>
    <n v="1526"/>
    <n v="1751"/>
    <n v="1801"/>
    <s v="N/A"/>
    <d v="2021-03-04T00:00:00"/>
    <d v="2021-03-04T00:00:00"/>
    <d v="1899-12-30T00:00:00"/>
    <s v="N/A"/>
    <d v="2021-03-04T00:00:00"/>
    <d v="2021-03-04T00:00:00"/>
    <d v="1899-12-30T00:00:00"/>
    <n v="1720"/>
    <m/>
    <m/>
    <m/>
    <e v="#DIV/0!"/>
    <e v="#VALUE!"/>
    <n v="0"/>
  </r>
  <r>
    <s v="RBT00315"/>
    <x v="3"/>
    <n v="2000"/>
    <n v="1662"/>
    <n v="1887"/>
    <n v="1937"/>
    <s v="N/A"/>
    <d v="2021-03-09T00:00:00"/>
    <d v="2021-03-09T00:00:00"/>
    <d v="1899-12-30T00:00:00"/>
    <s v="N/A"/>
    <d v="2021-03-09T00:00:00"/>
    <d v="2021-03-09T00:00:00"/>
    <d v="1899-12-30T00:00:00"/>
    <n v="1908"/>
    <m/>
    <m/>
    <m/>
    <e v="#DIV/0!"/>
    <e v="#VALUE!"/>
    <n v="1"/>
  </r>
  <r>
    <s v="RBT00303"/>
    <x v="1"/>
    <n v="250"/>
    <n v="2440"/>
    <n v="2665"/>
    <n v="2715"/>
    <s v="N/A"/>
    <d v="2021-03-16T00:00:00"/>
    <d v="2021-03-16T00:00:00"/>
    <d v="1899-12-30T00:00:00"/>
    <s v="N/A"/>
    <d v="2021-03-16T00:00:00"/>
    <d v="2021-03-16T00:00:00"/>
    <d v="1899-12-30T00:00:00"/>
    <n v="2725"/>
    <m/>
    <m/>
    <m/>
    <e v="#DIV/0!"/>
    <e v="#VALUE!"/>
    <n v="0"/>
  </r>
  <r>
    <s v="RBT00302"/>
    <x v="0"/>
    <n v="250"/>
    <n v="2419"/>
    <n v="2644"/>
    <n v="2694"/>
    <s v="N/A"/>
    <d v="2021-03-19T00:00:00"/>
    <d v="2021-03-19T00:00:00"/>
    <d v="1899-12-30T00:00:00"/>
    <s v="N/A"/>
    <d v="2021-03-19T00:00:00"/>
    <d v="2021-03-19T00:00:00"/>
    <d v="1899-12-30T00:00:00"/>
    <n v="2702"/>
    <m/>
    <m/>
    <m/>
    <e v="#DIV/0!"/>
    <e v="#VALUE!"/>
    <n v="0"/>
  </r>
  <r>
    <s v="RBT00312"/>
    <x v="4"/>
    <n v="2000"/>
    <n v="1910"/>
    <n v="2135"/>
    <n v="2185"/>
    <s v="N/A"/>
    <d v="2021-03-20T00:00:00"/>
    <d v="2021-03-20T00:00:00"/>
    <d v="1899-12-30T00:00:00"/>
    <s v="N/A"/>
    <d v="2021-03-20T00:00:00"/>
    <d v="2021-03-20T00:00:00"/>
    <d v="1899-12-30T00:00:00"/>
    <n v="2087"/>
    <m/>
    <m/>
    <m/>
    <e v="#DIV/0!"/>
    <e v="#VALUE!"/>
    <n v="0"/>
  </r>
  <r>
    <s v="RBT00304"/>
    <x v="2"/>
    <n v="250"/>
    <n v="1720"/>
    <n v="1945"/>
    <n v="1995"/>
    <s v="N/A"/>
    <d v="2021-03-22T00:00:00"/>
    <d v="2021-03-22T00:00:00"/>
    <d v="1899-12-30T00:00:00"/>
    <s v="N/A"/>
    <d v="2021-03-22T00:00:00"/>
    <d v="2021-03-22T00:00:00"/>
    <d v="1899-12-30T00:00:00"/>
    <n v="1974"/>
    <m/>
    <m/>
    <m/>
    <e v="#DIV/0!"/>
    <e v="#VALUE!"/>
    <n v="1"/>
  </r>
  <r>
    <s v="RBT00315"/>
    <x v="3"/>
    <n v="250"/>
    <n v="1908"/>
    <n v="2133"/>
    <n v="2183"/>
    <s v="N/A"/>
    <d v="2021-03-27T00:00:00"/>
    <d v="2021-03-27T00:00:00"/>
    <d v="1899-12-30T00:00:00"/>
    <s v="N/A"/>
    <d v="2021-03-27T00:00:00"/>
    <d v="2021-03-27T00:00:00"/>
    <d v="1899-12-30T00:00:00"/>
    <n v="2156"/>
    <m/>
    <m/>
    <m/>
    <e v="#DIV/0!"/>
    <e v="#VALUE!"/>
    <n v="1"/>
  </r>
  <r>
    <s v="RBT00303"/>
    <x v="1"/>
    <n v="1000"/>
    <n v="2725"/>
    <n v="2950"/>
    <n v="3000"/>
    <s v="N/A"/>
    <d v="2021-04-02T00:00:00"/>
    <d v="2021-04-02T00:00:00"/>
    <d v="1899-12-30T00:00:00"/>
    <s v="N/A"/>
    <d v="2021-04-02T00:00:00"/>
    <d v="2021-04-02T00:00:00"/>
    <d v="1899-12-30T00:00:00"/>
    <n v="2922"/>
    <m/>
    <m/>
    <m/>
    <e v="#DIV/0!"/>
    <e v="#VALUE!"/>
    <n v="0"/>
  </r>
  <r>
    <s v="RBT00302"/>
    <x v="0"/>
    <n v="1000"/>
    <n v="2702"/>
    <n v="2927"/>
    <n v="2977"/>
    <s v="N/A"/>
    <d v="2021-04-06T00:00:00"/>
    <d v="2021-04-06T00:00:00"/>
    <d v="1899-12-30T00:00:00"/>
    <s v="N/A"/>
    <d v="2021-04-06T00:00:00"/>
    <d v="2021-04-06T00:00:00"/>
    <d v="1899-12-30T00:00:00"/>
    <n v="2987"/>
    <m/>
    <m/>
    <m/>
    <e v="#DIV/0!"/>
    <e v="#VALUE!"/>
    <n v="0"/>
  </r>
  <r>
    <s v="RBT00312"/>
    <x v="4"/>
    <n v="250"/>
    <n v="2087"/>
    <n v="2312"/>
    <n v="2362"/>
    <s v="N/A"/>
    <d v="2021-04-07T00:00:00"/>
    <d v="2021-04-07T00:00:00"/>
    <d v="1899-12-30T00:00:00"/>
    <s v="N/A"/>
    <d v="2021-04-07T00:00:00"/>
    <d v="2021-04-07T00:00:00"/>
    <d v="1899-12-30T00:00:00"/>
    <n v="2349"/>
    <m/>
    <m/>
    <m/>
    <e v="#DIV/0!"/>
    <e v="#VALUE!"/>
    <n v="1"/>
  </r>
  <r>
    <s v="RBT00304"/>
    <x v="2"/>
    <n v="500"/>
    <n v="1974"/>
    <n v="2199"/>
    <n v="2249"/>
    <s v="N/A"/>
    <d v="2021-04-10T00:00:00"/>
    <d v="2021-04-10T00:00:00"/>
    <d v="1899-12-30T00:00:00"/>
    <s v="N/A"/>
    <d v="2021-04-10T00:00:00"/>
    <d v="2021-04-10T00:00:00"/>
    <d v="1899-12-30T00:00:00"/>
    <n v="2284"/>
    <m/>
    <m/>
    <m/>
    <e v="#DIV/0!"/>
    <e v="#VALUE!"/>
    <n v="0"/>
  </r>
  <r>
    <s v="RBT00315"/>
    <x v="3"/>
    <n v="500"/>
    <n v="2156"/>
    <n v="2381"/>
    <n v="2431"/>
    <s v="N/A"/>
    <d v="2021-04-14T00:00:00"/>
    <d v="2021-04-14T00:00:00"/>
    <d v="1899-12-30T00:00:00"/>
    <s v="N/A"/>
    <d v="2021-04-14T00:00:00"/>
    <d v="2021-04-14T00:00:00"/>
    <d v="1899-12-30T00:00:00"/>
    <n v="2455"/>
    <m/>
    <m/>
    <m/>
    <e v="#DIV/0!"/>
    <e v="#VALUE!"/>
    <n v="0"/>
  </r>
  <r>
    <s v="RBT00303"/>
    <x v="1"/>
    <n v="250"/>
    <n v="2922"/>
    <n v="3147"/>
    <n v="3197"/>
    <s v="N/A"/>
    <d v="2021-04-19T00:00:00"/>
    <d v="2021-04-19T00:00:00"/>
    <d v="1899-12-30T00:00:00"/>
    <s v="N/A"/>
    <d v="2021-04-19T00:00:00"/>
    <d v="2021-04-19T00:00:00"/>
    <d v="1899-12-30T00:00:00"/>
    <n v="3217"/>
    <m/>
    <m/>
    <m/>
    <e v="#DIV/0!"/>
    <e v="#VALUE!"/>
    <n v="0"/>
  </r>
  <r>
    <s v="RBT00312"/>
    <x v="4"/>
    <n v="500"/>
    <n v="2349"/>
    <n v="2574"/>
    <n v="2624"/>
    <s v="N/A"/>
    <d v="2021-04-21T00:00:00"/>
    <d v="2021-04-21T00:00:00"/>
    <d v="1899-12-30T00:00:00"/>
    <s v="N/A"/>
    <d v="2021-04-21T00:00:00"/>
    <d v="2021-04-21T00:00:00"/>
    <d v="1899-12-30T00:00:00"/>
    <n v="2587"/>
    <m/>
    <m/>
    <m/>
    <e v="#DIV/0!"/>
    <e v="#VALUE!"/>
    <n v="1"/>
  </r>
  <r>
    <s v="RBT00302"/>
    <x v="0"/>
    <n v="250"/>
    <n v="2987"/>
    <n v="3212"/>
    <n v="3262"/>
    <s v="N/A"/>
    <d v="2021-04-22T00:00:00"/>
    <d v="2021-04-22T00:00:00"/>
    <d v="1899-12-30T00:00:00"/>
    <s v="N/A"/>
    <d v="2021-04-22T00:00:00"/>
    <d v="2021-04-22T00:00:00"/>
    <d v="1899-12-30T00:00:00"/>
    <n v="3230"/>
    <m/>
    <m/>
    <m/>
    <e v="#DIV/0!"/>
    <e v="#VALUE!"/>
    <n v="1"/>
  </r>
  <r>
    <s v="RBT00304"/>
    <x v="2"/>
    <n v="250"/>
    <n v="2284"/>
    <n v="2509"/>
    <n v="2559"/>
    <s v="N/A"/>
    <d v="2021-04-26T00:00:00"/>
    <d v="2021-04-26T00:00:00"/>
    <d v="1899-12-30T00:00:00"/>
    <s v="N/A"/>
    <d v="2021-04-26T00:00:00"/>
    <d v="2021-04-26T00:00:00"/>
    <d v="1899-12-30T00:00:00"/>
    <n v="2550"/>
    <m/>
    <m/>
    <m/>
    <e v="#DIV/0!"/>
    <e v="#VALUE!"/>
    <n v="1"/>
  </r>
  <r>
    <s v="RBT00315"/>
    <x v="3"/>
    <n v="250"/>
    <n v="2455"/>
    <n v="2680"/>
    <n v="2730"/>
    <s v="N/A"/>
    <d v="2021-04-28T00:00:00"/>
    <d v="2021-04-28T00:00:00"/>
    <d v="1899-12-30T00:00:00"/>
    <s v="N/A"/>
    <d v="2021-04-28T00:00:00"/>
    <d v="2021-04-28T00:00:00"/>
    <d v="1899-12-30T00:00:00"/>
    <n v="2707"/>
    <m/>
    <m/>
    <m/>
    <e v="#DIV/0!"/>
    <e v="#VALUE!"/>
    <n v="1"/>
  </r>
  <r>
    <s v="RBT00303"/>
    <x v="1"/>
    <n v="500"/>
    <n v="3217"/>
    <n v="3442"/>
    <n v="3492"/>
    <s v="N/A"/>
    <d v="2021-05-07T00:00:00"/>
    <d v="2021-05-07T00:00:00"/>
    <d v="1899-12-30T00:00:00"/>
    <s v="N/A"/>
    <d v="2021-05-07T00:00:00"/>
    <d v="2021-05-07T00:00:00"/>
    <d v="1899-12-30T00:00:00"/>
    <n v="3507"/>
    <m/>
    <m/>
    <m/>
    <e v="#DIV/0!"/>
    <e v="#VALUE!"/>
    <n v="0"/>
  </r>
  <r>
    <s v="RBT00312"/>
    <x v="4"/>
    <n v="250"/>
    <n v="2587"/>
    <n v="2812"/>
    <n v="2862"/>
    <s v="N/A"/>
    <d v="2021-05-10T00:00:00"/>
    <d v="2021-05-10T00:00:00"/>
    <d v="1899-12-30T00:00:00"/>
    <s v="N/A"/>
    <d v="2021-05-10T00:00:00"/>
    <d v="2021-05-10T00:00:00"/>
    <d v="1899-12-30T00:00:00"/>
    <n v="2880"/>
    <m/>
    <m/>
    <m/>
    <e v="#DIV/0!"/>
    <e v="#VALUE!"/>
    <n v="0"/>
  </r>
  <r>
    <s v="RBT00302"/>
    <x v="0"/>
    <n v="500"/>
    <n v="3230"/>
    <n v="3455"/>
    <n v="3505"/>
    <s v="N/A"/>
    <d v="2021-05-11T00:00:00"/>
    <d v="2021-05-11T00:00:00"/>
    <d v="1899-12-30T00:00:00"/>
    <s v="N/A"/>
    <d v="2021-05-11T00:00:00"/>
    <d v="2021-05-11T00:00:00"/>
    <d v="1899-12-30T00:00:00"/>
    <n v="3533"/>
    <m/>
    <m/>
    <m/>
    <e v="#DIV/0!"/>
    <e v="#VALUE!"/>
    <n v="0"/>
  </r>
  <r>
    <s v="RBT00315"/>
    <x v="3"/>
    <n v="1000"/>
    <n v="2707"/>
    <n v="2932"/>
    <n v="2982"/>
    <s v="N/A"/>
    <d v="2021-05-14T00:00:00"/>
    <d v="2021-05-14T00:00:00"/>
    <d v="1899-12-30T00:00:00"/>
    <s v="N/A"/>
    <d v="2021-05-14T00:00:00"/>
    <d v="2021-05-14T00:00:00"/>
    <d v="1899-12-30T00:00:00"/>
    <n v="2940"/>
    <m/>
    <m/>
    <m/>
    <e v="#DIV/0!"/>
    <e v="#VALUE!"/>
    <n v="1"/>
  </r>
  <r>
    <s v="RBT00304"/>
    <x v="2"/>
    <n v="1000"/>
    <n v="2550"/>
    <n v="2775"/>
    <n v="2825"/>
    <s v="N/A"/>
    <d v="2021-05-16T00:00:00"/>
    <d v="2021-05-16T00:00:00"/>
    <d v="1899-12-30T00:00:00"/>
    <s v="N/A"/>
    <d v="2021-05-16T00:00:00"/>
    <d v="2021-05-16T00:00:00"/>
    <d v="1899-12-30T00:00:00"/>
    <n v="2891"/>
    <m/>
    <m/>
    <m/>
    <e v="#DIV/0!"/>
    <e v="#VALUE!"/>
    <n v="0"/>
  </r>
  <r>
    <s v="RBT00303"/>
    <x v="1"/>
    <n v="250"/>
    <n v="3507"/>
    <n v="3732"/>
    <n v="3782"/>
    <s v="N/A"/>
    <d v="2021-05-25T00:00:00"/>
    <d v="2021-05-25T00:00:00"/>
    <d v="1899-12-30T00:00:00"/>
    <s v="N/A"/>
    <d v="2021-05-25T00:00:00"/>
    <d v="2021-05-25T00:00:00"/>
    <d v="1899-12-30T00:00:00"/>
    <n v="3765"/>
    <m/>
    <m/>
    <m/>
    <e v="#DIV/0!"/>
    <e v="#VALUE!"/>
    <n v="1"/>
  </r>
  <r>
    <s v="RBT00312"/>
    <x v="4"/>
    <n v="1000"/>
    <n v="2880"/>
    <n v="3105"/>
    <n v="3155"/>
    <s v="N/A"/>
    <d v="2021-05-25T00:00:00"/>
    <d v="2021-05-25T00:00:00"/>
    <d v="1899-12-30T00:00:00"/>
    <s v="N/A"/>
    <d v="2021-05-25T00:00:00"/>
    <d v="2021-05-25T00:00:00"/>
    <d v="1899-12-30T00:00:00"/>
    <n v="3120"/>
    <m/>
    <m/>
    <m/>
    <e v="#DIV/0!"/>
    <e v="#VALUE!"/>
    <n v="1"/>
  </r>
  <r>
    <s v="RBT00304"/>
    <x v="2"/>
    <n v="250"/>
    <n v="2891"/>
    <n v="3116"/>
    <n v="3166"/>
    <s v="N/A"/>
    <d v="2021-05-28T00:00:00"/>
    <d v="2021-05-28T00:00:00"/>
    <d v="1899-12-30T00:00:00"/>
    <s v="N/A"/>
    <d v="2021-05-28T00:00:00"/>
    <d v="2021-05-28T00:00:00"/>
    <d v="1899-12-30T00:00:00"/>
    <n v="3030"/>
    <m/>
    <m/>
    <m/>
    <e v="#DIV/0!"/>
    <e v="#VALUE!"/>
    <n v="0"/>
  </r>
  <r>
    <s v="RBT00315"/>
    <x v="3"/>
    <n v="250"/>
    <n v="2940"/>
    <n v="3165"/>
    <n v="3215"/>
    <s v="N/A"/>
    <d v="2021-05-29T00:00:00"/>
    <d v="2021-05-29T00:00:00"/>
    <d v="1899-12-30T00:00:00"/>
    <s v="N/A"/>
    <d v="2021-05-29T00:00:00"/>
    <d v="2021-05-29T00:00:00"/>
    <d v="1899-12-30T00:00:00"/>
    <n v="3195"/>
    <m/>
    <m/>
    <m/>
    <e v="#DIV/0!"/>
    <e v="#VALUE!"/>
    <n v="1"/>
  </r>
  <r>
    <s v="RBT00302"/>
    <x v="0"/>
    <n v="250"/>
    <n v="3533"/>
    <n v="3758"/>
    <n v="3808"/>
    <s v="N/A"/>
    <d v="2021-05-31T00:00:00"/>
    <d v="2021-05-31T00:00:00"/>
    <d v="1899-12-30T00:00:00"/>
    <s v="N/A"/>
    <d v="2021-05-31T00:00:00"/>
    <d v="2021-05-31T00:00:00"/>
    <d v="1899-12-30T00:00:00"/>
    <n v="3878"/>
    <m/>
    <m/>
    <m/>
    <e v="#DIV/0!"/>
    <e v="#VALUE!"/>
    <n v="0"/>
  </r>
  <r>
    <s v="RBT00303"/>
    <x v="1"/>
    <n v="4000"/>
    <n v="3765"/>
    <n v="3990"/>
    <n v="4040"/>
    <s v="N/A"/>
    <d v="2021-06-08T00:00:00"/>
    <d v="2021-06-08T00:00:00"/>
    <d v="1899-12-30T00:00:00"/>
    <s v="N/A"/>
    <d v="2021-06-08T00:00:00"/>
    <d v="2021-06-08T00:00:00"/>
    <d v="1899-12-30T00:00:00"/>
    <n v="3909"/>
    <m/>
    <m/>
    <m/>
    <e v="#DIV/0!"/>
    <e v="#VALUE!"/>
    <n v="0"/>
  </r>
  <r>
    <s v="RBT00312"/>
    <x v="4"/>
    <n v="250"/>
    <n v="3120"/>
    <n v="3345"/>
    <n v="3395"/>
    <s v="N/A"/>
    <d v="2021-06-08T00:00:00"/>
    <d v="2021-06-08T00:00:00"/>
    <d v="1899-12-30T00:00:00"/>
    <s v="N/A"/>
    <d v="2021-06-08T00:00:00"/>
    <d v="2021-06-08T00:00:00"/>
    <d v="1899-12-30T00:00:00"/>
    <n v="3301"/>
    <m/>
    <m/>
    <m/>
    <e v="#DIV/0!"/>
    <e v="#VALUE!"/>
    <n v="0"/>
  </r>
  <r>
    <s v="RBT00304"/>
    <x v="2"/>
    <n v="500"/>
    <n v="3030"/>
    <n v="3255"/>
    <n v="3305"/>
    <s v="N/A"/>
    <d v="2021-06-10T00:00:00"/>
    <d v="2021-06-10T00:00:00"/>
    <d v="1899-12-30T00:00:00"/>
    <s v="N/A"/>
    <d v="2021-06-10T00:00:00"/>
    <d v="2021-06-10T00:00:00"/>
    <d v="1899-12-30T00:00:00"/>
    <n v="3245"/>
    <m/>
    <m/>
    <m/>
    <e v="#DIV/0!"/>
    <e v="#VALUE!"/>
    <n v="0"/>
  </r>
  <r>
    <s v="RBT00302"/>
    <x v="0"/>
    <n v="4000"/>
    <n v="3878"/>
    <n v="4103"/>
    <n v="4153"/>
    <s v="N/A"/>
    <d v="2021-06-12T00:00:00"/>
    <d v="2021-06-12T00:00:00"/>
    <d v="1899-12-30T00:00:00"/>
    <s v="N/A"/>
    <d v="2021-06-12T00:00:00"/>
    <d v="2021-06-12T00:00:00"/>
    <d v="1899-12-30T00:00:00"/>
    <n v="4040"/>
    <m/>
    <m/>
    <m/>
    <e v="#DIV/0!"/>
    <e v="#VALUE!"/>
    <n v="0"/>
  </r>
  <r>
    <s v="RBT00315"/>
    <x v="3"/>
    <n v="500"/>
    <n v="3195"/>
    <n v="3420"/>
    <n v="3470"/>
    <s v="N/A"/>
    <d v="2021-06-15T00:00:00"/>
    <d v="2021-06-15T00:00:00"/>
    <d v="1899-12-30T00:00:00"/>
    <s v="N/A"/>
    <d v="2021-06-15T00:00:00"/>
    <d v="2021-06-15T00:00:00"/>
    <d v="1899-12-30T00:00:00"/>
    <n v="3485"/>
    <m/>
    <m/>
    <m/>
    <e v="#DIV/0!"/>
    <e v="#VALUE!"/>
    <n v="0"/>
  </r>
  <r>
    <s v="RBT00303"/>
    <x v="1"/>
    <n v="250"/>
    <n v="3909"/>
    <n v="4134"/>
    <n v="4184"/>
    <s v="N/A"/>
    <d v="2021-06-21T00:00:00"/>
    <d v="2021-06-21T00:00:00"/>
    <d v="1899-12-30T00:00:00"/>
    <s v="N/A"/>
    <d v="2021-06-21T00:00:00"/>
    <d v="2021-06-21T00:00:00"/>
    <d v="1899-12-30T00:00:00"/>
    <n v="4068"/>
    <m/>
    <m/>
    <m/>
    <e v="#DIV/0!"/>
    <e v="#VALUE!"/>
    <n v="0"/>
  </r>
  <r>
    <s v="RBT00304"/>
    <x v="2"/>
    <n v="250"/>
    <n v="3245"/>
    <n v="3470"/>
    <n v="3520"/>
    <s v="N/A"/>
    <d v="2021-06-24T00:00:00"/>
    <d v="2021-06-24T00:00:00"/>
    <d v="1899-12-30T00:00:00"/>
    <s v="N/A"/>
    <d v="2021-06-24T00:00:00"/>
    <d v="2021-06-24T00:00:00"/>
    <d v="1899-12-30T00:00:00"/>
    <n v="3500"/>
    <m/>
    <m/>
    <m/>
    <e v="#DIV/0!"/>
    <e v="#VALUE!"/>
    <n v="1"/>
  </r>
  <r>
    <s v="RBT00302"/>
    <x v="0"/>
    <n v="250"/>
    <n v="4040"/>
    <n v="4265"/>
    <n v="4315"/>
    <s v="N/A"/>
    <d v="2021-06-28T00:00:00"/>
    <d v="2021-06-28T00:00:00"/>
    <d v="1899-12-30T00:00:00"/>
    <s v="N/A"/>
    <d v="2021-06-28T00:00:00"/>
    <d v="2021-06-28T00:00:00"/>
    <d v="1899-12-30T00:00:00"/>
    <n v="4309"/>
    <m/>
    <m/>
    <m/>
    <e v="#DIV/0!"/>
    <e v="#VALUE!"/>
    <n v="1"/>
  </r>
  <r>
    <s v="RBT00312"/>
    <x v="4"/>
    <n v="500"/>
    <n v="3301"/>
    <n v="3526"/>
    <n v="3576"/>
    <s v="N/A"/>
    <d v="2021-07-07T00:00:00"/>
    <d v="2021-07-07T00:00:00"/>
    <d v="1899-12-30T00:00:00"/>
    <s v="N/A"/>
    <d v="2021-07-07T00:00:00"/>
    <d v="2021-07-07T00:00:00"/>
    <d v="1899-12-30T00:00:00"/>
    <n v="3844"/>
    <m/>
    <m/>
    <m/>
    <e v="#DIV/0!"/>
    <e v="#VALUE!"/>
    <n v="0"/>
  </r>
  <r>
    <s v="RBT00312"/>
    <x v="4"/>
    <n v="250"/>
    <n v="3844"/>
    <n v="4069"/>
    <n v="4119"/>
    <s v="N/A"/>
    <d v="2021-07-08T00:00:00"/>
    <d v="2021-07-08T00:00:00"/>
    <d v="1899-12-30T00:00:00"/>
    <s v="N/A"/>
    <d v="2021-07-08T00:00:00"/>
    <d v="2021-07-08T00:00:00"/>
    <d v="1899-12-30T00:00:00"/>
    <n v="3844"/>
    <m/>
    <m/>
    <m/>
    <e v="#DIV/0!"/>
    <e v="#VALUE!"/>
    <n v="0"/>
  </r>
  <r>
    <s v="RBT00315"/>
    <x v="3"/>
    <n v="250"/>
    <n v="3485"/>
    <n v="3710"/>
    <n v="3760"/>
    <s v="N/A"/>
    <d v="2021-07-10T00:00:00"/>
    <d v="2021-07-10T00:00:00"/>
    <d v="1899-12-30T00:00:00"/>
    <s v="N/A"/>
    <d v="2021-07-10T00:00:00"/>
    <d v="2021-07-10T00:00:00"/>
    <d v="1899-12-30T00:00:00"/>
    <n v="3959"/>
    <m/>
    <m/>
    <m/>
    <e v="#DIV/0!"/>
    <e v="#VALUE!"/>
    <n v="0"/>
  </r>
  <r>
    <s v="RBT00303"/>
    <x v="1"/>
    <n v="500"/>
    <n v="4068"/>
    <n v="4293"/>
    <n v="4343"/>
    <s v="N/A"/>
    <d v="2021-07-13T00:00:00"/>
    <d v="2021-07-13T00:00:00"/>
    <d v="1899-12-30T00:00:00"/>
    <s v="N/A"/>
    <d v="2021-07-13T00:00:00"/>
    <d v="2021-07-13T00:00:00"/>
    <d v="1899-12-30T00:00:00"/>
    <n v="4400"/>
    <m/>
    <m/>
    <m/>
    <e v="#DIV/0!"/>
    <e v="#VALUE!"/>
    <n v="0"/>
  </r>
  <r>
    <s v="RBT00304"/>
    <x v="2"/>
    <n v="4000"/>
    <n v="3500"/>
    <n v="3725"/>
    <n v="3775"/>
    <s v="N/A"/>
    <d v="2021-07-15T00:00:00"/>
    <d v="2021-07-15T00:00:00"/>
    <d v="1899-12-30T00:00:00"/>
    <s v="N/A"/>
    <d v="2021-07-15T00:00:00"/>
    <d v="2021-07-15T00:00:00"/>
    <d v="1899-12-30T00:00:00"/>
    <n v="3848"/>
    <m/>
    <m/>
    <m/>
    <e v="#DIV/0!"/>
    <e v="#VALUE!"/>
    <n v="0"/>
  </r>
  <r>
    <s v="RBT00302"/>
    <x v="0"/>
    <n v="500"/>
    <n v="4309"/>
    <n v="4534"/>
    <n v="4584"/>
    <s v="N/A"/>
    <d v="2021-07-17T00:00:00"/>
    <d v="2021-07-17T00:00:00"/>
    <d v="1899-12-30T00:00:00"/>
    <s v="N/A"/>
    <d v="2021-07-17T00:00:00"/>
    <d v="2021-07-17T00:00:00"/>
    <d v="1899-12-30T00:00:00"/>
    <n v="4602"/>
    <m/>
    <m/>
    <m/>
    <e v="#DIV/0!"/>
    <e v="#VALUE!"/>
    <n v="0"/>
  </r>
  <r>
    <s v="RBT00315"/>
    <x v="3"/>
    <n v="4000"/>
    <n v="3959"/>
    <n v="4184"/>
    <n v="4234"/>
    <s v="N/A"/>
    <d v="2021-07-19T00:00:00"/>
    <d v="2021-07-19T00:00:00"/>
    <d v="1899-12-30T00:00:00"/>
    <s v="N/A"/>
    <d v="2021-07-19T00:00:00"/>
    <d v="2021-07-19T00:00:00"/>
    <d v="1899-12-30T00:00:00"/>
    <n v="4076"/>
    <m/>
    <m/>
    <m/>
    <e v="#DIV/0!"/>
    <e v="#VALUE!"/>
    <n v="0"/>
  </r>
  <r>
    <s v="RBT00312"/>
    <x v="4"/>
    <n v="4000"/>
    <n v="3844"/>
    <n v="4069"/>
    <n v="4119"/>
    <s v="N/A"/>
    <d v="2021-07-22T00:00:00"/>
    <d v="2021-07-22T00:00:00"/>
    <d v="1899-12-30T00:00:00"/>
    <s v="N/A"/>
    <d v="2021-07-22T00:00:00"/>
    <d v="2021-07-22T00:00:00"/>
    <d v="1899-12-30T00:00:00"/>
    <n v="4101"/>
    <m/>
    <m/>
    <m/>
    <e v="#DIV/0!"/>
    <e v="#VALUE!"/>
    <n v="1"/>
  </r>
  <r>
    <s v="RBT00303"/>
    <x v="1"/>
    <n v="250"/>
    <n v="4400"/>
    <n v="4625"/>
    <n v="4675"/>
    <s v="N/A"/>
    <d v="2021-07-25T00:00:00"/>
    <d v="2021-07-25T00:00:00"/>
    <d v="1899-12-30T00:00:00"/>
    <s v="N/A"/>
    <d v="2021-07-25T00:00:00"/>
    <d v="2021-07-25T00:00:00"/>
    <d v="1899-12-30T00:00:00"/>
    <n v="4574"/>
    <m/>
    <m/>
    <m/>
    <e v="#DIV/0!"/>
    <e v="#VALUE!"/>
    <n v="0"/>
  </r>
  <r>
    <s v="RBT00302"/>
    <x v="0"/>
    <n v="250"/>
    <n v="4602"/>
    <n v="4827"/>
    <n v="4877"/>
    <s v="N/A"/>
    <d v="2021-07-30T00:00:00"/>
    <d v="2021-07-30T00:00:00"/>
    <d v="1899-12-30T00:00:00"/>
    <s v="N/A"/>
    <d v="2021-07-30T00:00:00"/>
    <d v="2021-07-30T00:00:00"/>
    <d v="1899-12-30T00:00:00"/>
    <n v="4847"/>
    <m/>
    <m/>
    <m/>
    <e v="#DIV/0!"/>
    <e v="#VALUE!"/>
    <n v="1"/>
  </r>
  <r>
    <s v="RBT00304"/>
    <x v="2"/>
    <n v="250"/>
    <n v="3848"/>
    <n v="4073"/>
    <n v="4123"/>
    <s v="N/A"/>
    <d v="2021-07-31T00:00:00"/>
    <d v="2021-07-31T00:00:00"/>
    <d v="1899-12-30T00:00:00"/>
    <s v="N/A"/>
    <d v="2021-07-31T00:00:00"/>
    <d v="2021-07-31T00:00:00"/>
    <d v="1899-12-30T00:00:00"/>
    <n v="4127"/>
    <m/>
    <m/>
    <m/>
    <e v="#DIV/0!"/>
    <e v="#VALUE!"/>
    <n v="0"/>
  </r>
  <r>
    <s v="RBT00315"/>
    <x v="3"/>
    <n v="250"/>
    <n v="4076"/>
    <n v="4301"/>
    <n v="4351"/>
    <s v="N/A"/>
    <d v="2021-08-01T00:00:00"/>
    <d v="2021-08-01T00:00:00"/>
    <d v="1899-12-30T00:00:00"/>
    <s v="N/A"/>
    <d v="2021-08-01T00:00:00"/>
    <d v="2021-08-01T00:00:00"/>
    <d v="1899-12-30T00:00:00"/>
    <n v="4287"/>
    <m/>
    <m/>
    <m/>
    <e v="#DIV/0!"/>
    <e v="#VALUE!"/>
    <n v="0"/>
  </r>
  <r>
    <s v="RBT00312"/>
    <x v="4"/>
    <n v="250"/>
    <n v="4101"/>
    <n v="4326"/>
    <n v="4376"/>
    <s v="N/A"/>
    <d v="2021-08-09T00:00:00"/>
    <d v="2021-08-09T00:00:00"/>
    <d v="1899-12-30T00:00:00"/>
    <s v="N/A"/>
    <d v="2021-08-09T00:00:00"/>
    <d v="2021-08-09T00:00:00"/>
    <d v="1899-12-30T00:00:00"/>
    <n v="4429"/>
    <m/>
    <m/>
    <m/>
    <e v="#DIV/0!"/>
    <e v="#VALUE!"/>
    <n v="0"/>
  </r>
  <r>
    <s v="RBT00303"/>
    <x v="1"/>
    <n v="1000"/>
    <n v="4574"/>
    <n v="4799"/>
    <n v="4849"/>
    <s v="N/A"/>
    <d v="2021-08-10T00:00:00"/>
    <d v="2021-08-10T00:00:00"/>
    <d v="1899-12-30T00:00:00"/>
    <s v="N/A"/>
    <d v="2021-08-10T00:00:00"/>
    <d v="2021-08-10T00:00:00"/>
    <d v="1899-12-30T00:00:00"/>
    <n v="4863"/>
    <m/>
    <m/>
    <m/>
    <e v="#DIV/0!"/>
    <e v="#VALUE!"/>
    <n v="0"/>
  </r>
  <r>
    <s v="RBT00302"/>
    <x v="0"/>
    <n v="1000"/>
    <n v="4847"/>
    <n v="5072"/>
    <n v="5122"/>
    <s v="N/A"/>
    <d v="2021-08-16T00:00:00"/>
    <d v="2021-08-16T00:00:00"/>
    <d v="1899-12-30T00:00:00"/>
    <s v="N/A"/>
    <d v="2021-08-16T00:00:00"/>
    <d v="2021-08-16T00:00:00"/>
    <d v="1899-12-30T00:00:00"/>
    <n v="5158"/>
    <m/>
    <m/>
    <m/>
    <e v="#DIV/0!"/>
    <e v="#VALUE!"/>
    <n v="0"/>
  </r>
  <r>
    <s v="RBT00315"/>
    <x v="3"/>
    <n v="500"/>
    <n v="4287"/>
    <n v="4512"/>
    <n v="4562"/>
    <s v="N/A"/>
    <d v="2021-08-17T00:00:00"/>
    <d v="2021-08-17T00:00:00"/>
    <d v="1899-12-30T00:00:00"/>
    <s v="N/A"/>
    <d v="2021-08-17T00:00:00"/>
    <d v="2021-08-17T00:00:00"/>
    <d v="1899-12-30T00:00:00"/>
    <n v="4543"/>
    <m/>
    <m/>
    <m/>
    <e v="#DIV/0!"/>
    <e v="#VALUE!"/>
    <n v="1"/>
  </r>
  <r>
    <s v="RBT00304"/>
    <x v="2"/>
    <n v="500"/>
    <n v="4127"/>
    <n v="4352"/>
    <n v="4402"/>
    <s v="N/A"/>
    <d v="2021-08-18T00:00:00"/>
    <d v="2021-08-18T00:00:00"/>
    <d v="1899-12-30T00:00:00"/>
    <s v="N/A"/>
    <d v="2021-08-18T00:00:00"/>
    <d v="2021-08-18T00:00:00"/>
    <d v="1899-12-30T00:00:00"/>
    <n v="4417"/>
    <m/>
    <m/>
    <m/>
    <e v="#DIV/0!"/>
    <e v="#VALUE!"/>
    <n v="0"/>
  </r>
  <r>
    <s v="RBT00312"/>
    <x v="4"/>
    <n v="500"/>
    <n v="4429"/>
    <n v="4654"/>
    <n v="4704"/>
    <s v="N/A"/>
    <d v="2021-08-24T00:00:00"/>
    <d v="2021-08-24T00:00:00"/>
    <d v="1899-12-30T00:00:00"/>
    <s v="N/A"/>
    <d v="2021-08-24T00:00:00"/>
    <d v="2021-08-24T00:00:00"/>
    <d v="1899-12-30T00:00:00"/>
    <n v="4703"/>
    <m/>
    <m/>
    <m/>
    <e v="#DIV/0!"/>
    <e v="#VALUE!"/>
    <n v="1"/>
  </r>
  <r>
    <s v="RBT00303"/>
    <x v="1"/>
    <n v="250"/>
    <n v="4863"/>
    <n v="5088"/>
    <n v="5138"/>
    <s v="N/A"/>
    <d v="2021-08-25T00:00:00"/>
    <d v="2021-08-25T00:00:00"/>
    <d v="1899-12-30T00:00:00"/>
    <s v="N/A"/>
    <d v="2021-08-25T00:00:00"/>
    <d v="2021-08-25T00:00:00"/>
    <d v="1899-12-30T00:00:00"/>
    <n v="5101"/>
    <m/>
    <m/>
    <m/>
    <e v="#DIV/0!"/>
    <e v="#VALUE!"/>
    <n v="1"/>
  </r>
  <r>
    <s v="RBT00302"/>
    <x v="0"/>
    <n v="250"/>
    <n v="5158"/>
    <n v="5383"/>
    <n v="5433"/>
    <s v="N/A"/>
    <d v="2021-08-31T00:00:00"/>
    <d v="2021-08-31T00:00:00"/>
    <d v="1899-12-30T00:00:00"/>
    <s v="N/A"/>
    <d v="2021-08-31T00:00:00"/>
    <d v="2021-08-31T00:00:00"/>
    <d v="1899-12-30T00:00:00"/>
    <n v="5428"/>
    <m/>
    <m/>
    <m/>
    <e v="#DIV/0!"/>
    <e v="#VALUE!"/>
    <n v="1"/>
  </r>
  <r>
    <s v="RBT00304"/>
    <x v="2"/>
    <n v="250"/>
    <n v="4417"/>
    <n v="4642"/>
    <n v="4692"/>
    <s v="N/A"/>
    <d v="2021-08-31T00:00:00"/>
    <d v="2021-08-31T00:00:00"/>
    <d v="1899-12-30T00:00:00"/>
    <s v="N/A"/>
    <d v="2021-08-31T00:00:00"/>
    <d v="2021-08-31T00:00:00"/>
    <d v="1899-12-30T00:00:00"/>
    <n v="4623"/>
    <m/>
    <m/>
    <m/>
    <e v="#DIV/0!"/>
    <e v="#VALUE!"/>
    <n v="0"/>
  </r>
  <r>
    <s v="RBT00315"/>
    <x v="3"/>
    <n v="250"/>
    <n v="4543"/>
    <n v="4768"/>
    <n v="4818"/>
    <s v="N/A"/>
    <d v="2021-09-03T00:00:00"/>
    <d v="2021-09-03T00:00:00"/>
    <d v="1899-12-30T00:00:00"/>
    <s v="N/A"/>
    <d v="2021-09-03T00:00:00"/>
    <d v="2021-09-03T00:00:00"/>
    <d v="1899-12-30T00:00:00"/>
    <n v="4842"/>
    <m/>
    <m/>
    <m/>
    <e v="#DIV/0!"/>
    <e v="#VALUE!"/>
    <n v="0"/>
  </r>
  <r>
    <s v="RBT00312"/>
    <x v="4"/>
    <n v="250"/>
    <n v="4703"/>
    <n v="4928"/>
    <n v="4978"/>
    <s v="N/A"/>
    <d v="2021-09-07T00:00:00"/>
    <d v="2021-09-07T00:00:00"/>
    <d v="1899-12-30T00:00:00"/>
    <s v="N/A"/>
    <d v="2021-09-07T00:00:00"/>
    <d v="2021-09-07T00:00:00"/>
    <d v="1899-12-30T00:00:00"/>
    <n v="4959"/>
    <m/>
    <m/>
    <m/>
    <e v="#DIV/0!"/>
    <e v="#VALUE!"/>
    <n v="1"/>
  </r>
  <r>
    <s v="RBT00303"/>
    <x v="1"/>
    <n v="500"/>
    <n v="5101"/>
    <n v="5326"/>
    <n v="5376"/>
    <s v="N/A"/>
    <d v="2021-09-08T00:00:00"/>
    <d v="2021-09-08T00:00:00"/>
    <d v="1899-12-30T00:00:00"/>
    <s v="N/A"/>
    <d v="2021-09-08T00:00:00"/>
    <d v="2021-09-08T00:00:00"/>
    <d v="1899-12-30T00:00:00"/>
    <n v="5313"/>
    <m/>
    <m/>
    <m/>
    <e v="#DIV/0!"/>
    <e v="#VALUE!"/>
    <n v="0"/>
  </r>
  <r>
    <s v="RBT00302"/>
    <x v="0"/>
    <n v="500"/>
    <n v="5428"/>
    <n v="5653"/>
    <n v="5703"/>
    <s v="N/A"/>
    <d v="2021-09-13T00:00:00"/>
    <d v="2021-09-13T00:00:00"/>
    <d v="1899-12-30T00:00:00"/>
    <s v="N/A"/>
    <d v="2021-09-13T00:00:00"/>
    <d v="2021-09-13T00:00:00"/>
    <d v="1899-12-30T00:00:00"/>
    <n v="5600"/>
    <m/>
    <m/>
    <m/>
    <e v="#DIV/0!"/>
    <e v="#VALUE!"/>
    <n v="0"/>
  </r>
  <r>
    <s v="RBT00304"/>
    <x v="2"/>
    <n v="1000"/>
    <n v="4623"/>
    <n v="4848"/>
    <n v="4898"/>
    <s v="N/A"/>
    <d v="2021-09-13T00:00:00"/>
    <d v="2021-09-13T00:00:00"/>
    <d v="1899-12-30T00:00:00"/>
    <s v="N/A"/>
    <d v="2021-09-13T00:00:00"/>
    <d v="2021-09-13T00:00:00"/>
    <d v="1899-12-30T00:00:00"/>
    <n v="4861"/>
    <m/>
    <m/>
    <m/>
    <e v="#DIV/0!"/>
    <e v="#VALUE!"/>
    <n v="1"/>
  </r>
  <r>
    <s v="RBT00315"/>
    <x v="3"/>
    <n v="1000"/>
    <n v="4842"/>
    <n v="5067"/>
    <n v="5117"/>
    <s v="N/A"/>
    <d v="2021-09-18T00:00:00"/>
    <d v="2021-09-18T00:00:00"/>
    <d v="1899-12-30T00:00:00"/>
    <s v="N/A"/>
    <d v="2021-09-18T00:00:00"/>
    <d v="2021-09-18T00:00:00"/>
    <d v="1899-12-30T00:00:00"/>
    <n v="5072"/>
    <m/>
    <m/>
    <m/>
    <e v="#DIV/0!"/>
    <e v="#VALUE!"/>
    <n v="1"/>
  </r>
  <r>
    <s v="RBT00312"/>
    <x v="4"/>
    <n v="1000"/>
    <n v="4959"/>
    <n v="5184"/>
    <n v="5234"/>
    <s v="N/A"/>
    <d v="2021-09-20T00:00:00"/>
    <d v="2021-09-20T00:00:00"/>
    <d v="1899-12-30T00:00:00"/>
    <s v="N/A"/>
    <d v="2021-09-20T00:00:00"/>
    <d v="2021-09-20T00:00:00"/>
    <d v="1899-12-30T00:00:00"/>
    <n v="5196"/>
    <m/>
    <m/>
    <m/>
    <e v="#DIV/0!"/>
    <e v="#VALUE!"/>
    <n v="1"/>
  </r>
  <r>
    <s v="RBT00303"/>
    <x v="1"/>
    <n v="250"/>
    <n v="5313"/>
    <n v="5538"/>
    <n v="5588"/>
    <s v="N/A"/>
    <d v="2021-09-22T00:00:00"/>
    <d v="2021-09-22T00:00:00"/>
    <d v="1899-12-30T00:00:00"/>
    <s v="N/A"/>
    <d v="2021-09-22T00:00:00"/>
    <d v="2021-09-22T00:00:00"/>
    <d v="1899-12-30T00:00:00"/>
    <n v="5583"/>
    <m/>
    <m/>
    <m/>
    <e v="#DIV/0!"/>
    <e v="#VALUE!"/>
    <n v="1"/>
  </r>
  <r>
    <s v="RBT00302"/>
    <x v="0"/>
    <n v="250"/>
    <n v="5600"/>
    <n v="5825"/>
    <n v="5875"/>
    <s v="N/A"/>
    <d v="2021-09-24T00:00:00"/>
    <d v="2021-09-24T00:00:00"/>
    <d v="1899-12-30T00:00:00"/>
    <s v="N/A"/>
    <d v="2021-09-24T00:00:00"/>
    <d v="2021-09-24T00:00:00"/>
    <d v="1899-12-30T00:00:00"/>
    <n v="5792"/>
    <m/>
    <m/>
    <m/>
    <e v="#DIV/0!"/>
    <e v="#VALUE!"/>
    <n v="0"/>
  </r>
  <r>
    <s v="RBT00304"/>
    <x v="2"/>
    <n v="250"/>
    <n v="4861"/>
    <n v="5086"/>
    <n v="5136"/>
    <s v="N/A"/>
    <d v="2021-09-28T00:00:00"/>
    <d v="2021-09-28T00:00:00"/>
    <d v="1899-12-30T00:00:00"/>
    <s v="N/A"/>
    <d v="2021-09-28T00:00:00"/>
    <d v="2021-09-28T00:00:00"/>
    <d v="1899-12-30T00:00:00"/>
    <n v="5087"/>
    <m/>
    <m/>
    <m/>
    <e v="#DIV/0!"/>
    <e v="#VALUE!"/>
    <n v="1"/>
  </r>
  <r>
    <s v="RBT00315"/>
    <x v="3"/>
    <n v="250"/>
    <n v="5072"/>
    <n v="5297"/>
    <n v="5347"/>
    <s v="N/A"/>
    <d v="2021-09-29T00:00:00"/>
    <d v="2021-09-29T00:00:00"/>
    <d v="1899-12-30T00:00:00"/>
    <s v="N/A"/>
    <d v="2021-09-29T00:00:00"/>
    <d v="2021-09-29T00:00:00"/>
    <d v="1899-12-30T00:00:00"/>
    <n v="5251"/>
    <m/>
    <m/>
    <m/>
    <e v="#DIV/0!"/>
    <e v="#VALUE!"/>
    <n v="0"/>
  </r>
  <r>
    <s v="RBT00312"/>
    <x v="4"/>
    <n v="250"/>
    <n v="5196"/>
    <n v="5421"/>
    <n v="5471"/>
    <s v="N/A"/>
    <d v="2021-10-08T00:00:00"/>
    <d v="2021-10-08T00:00:00"/>
    <d v="1899-12-30T00:00:00"/>
    <s v="N/A"/>
    <d v="2021-10-08T00:00:00"/>
    <d v="2021-10-08T00:00:00"/>
    <d v="1899-12-30T00:00:00"/>
    <n v="5481"/>
    <m/>
    <m/>
    <m/>
    <e v="#DIV/0!"/>
    <e v="#VALUE!"/>
    <n v="0"/>
  </r>
  <r>
    <s v="RBT00302"/>
    <x v="0"/>
    <n v="2000"/>
    <n v="5792"/>
    <n v="6017"/>
    <n v="6067"/>
    <s v="N/A"/>
    <d v="2021-10-13T00:00:00"/>
    <d v="2021-10-13T00:00:00"/>
    <d v="1899-12-30T00:00:00"/>
    <s v="N/A"/>
    <d v="2021-10-13T00:00:00"/>
    <d v="2021-10-13T00:00:00"/>
    <d v="1899-12-30T00:00:00"/>
    <n v="6143"/>
    <m/>
    <m/>
    <m/>
    <e v="#DIV/0!"/>
    <e v="#VALUE!"/>
    <n v="0"/>
  </r>
  <r>
    <s v="RBT00315"/>
    <x v="3"/>
    <n v="500"/>
    <n v="5251"/>
    <n v="5476"/>
    <n v="5526"/>
    <s v="N/A"/>
    <d v="2021-10-13T00:00:00"/>
    <d v="2021-10-13T00:00:00"/>
    <d v="1899-12-30T00:00:00"/>
    <s v="N/A"/>
    <d v="2021-10-13T00:00:00"/>
    <d v="2021-10-13T00:00:00"/>
    <d v="1899-12-30T00:00:00"/>
    <n v="5444"/>
    <m/>
    <m/>
    <m/>
    <e v="#DIV/0!"/>
    <e v="#VALUE!"/>
    <n v="0"/>
  </r>
  <r>
    <s v="RBT00304"/>
    <x v="2"/>
    <n v="500"/>
    <n v="5087"/>
    <n v="5312"/>
    <n v="5362"/>
    <s v="N/A"/>
    <d v="2021-10-15T00:00:00"/>
    <d v="2021-10-15T00:00:00"/>
    <d v="1899-12-30T00:00:00"/>
    <s v="N/A"/>
    <d v="2021-10-15T00:00:00"/>
    <d v="2021-10-15T00:00:00"/>
    <d v="1899-12-30T00:00:00"/>
    <n v="5270"/>
    <m/>
    <m/>
    <m/>
    <e v="#DIV/0!"/>
    <e v="#VALUE!"/>
    <n v="0"/>
  </r>
  <r>
    <s v="RBT00303"/>
    <x v="1"/>
    <n v="2000"/>
    <n v="5583"/>
    <n v="5808"/>
    <n v="5858"/>
    <s v="N/A"/>
    <d v="2021-10-19T00:00:00"/>
    <d v="2021-10-19T00:00:00"/>
    <d v="1899-12-30T00:00:00"/>
    <s v="N/A"/>
    <d v="2021-10-19T00:00:00"/>
    <d v="2021-10-19T00:00:00"/>
    <d v="1899-12-30T00:00:00"/>
    <n v="5940"/>
    <m/>
    <m/>
    <m/>
    <e v="#DIV/0!"/>
    <e v="#VALUE!"/>
    <n v="0"/>
  </r>
  <r>
    <s v="RBT00312"/>
    <x v="4"/>
    <n v="500"/>
    <n v="5481"/>
    <n v="5706"/>
    <n v="5756"/>
    <s v="N/A"/>
    <d v="2021-10-21T00:00:00"/>
    <d v="2021-10-21T00:00:00"/>
    <d v="1899-12-30T00:00:00"/>
    <s v="N/A"/>
    <d v="2021-10-21T00:00:00"/>
    <d v="2021-10-21T00:00:00"/>
    <d v="1899-12-30T00:00:00"/>
    <n v="5709"/>
    <m/>
    <m/>
    <m/>
    <e v="#DIV/0!"/>
    <e v="#VALUE!"/>
    <n v="1"/>
  </r>
  <r>
    <s v="RBT00303"/>
    <x v="1"/>
    <n v="250"/>
    <n v="5940"/>
    <n v="6165"/>
    <n v="6215"/>
    <s v="N/A"/>
    <d v="2021-10-22T00:00:00"/>
    <d v="2021-10-22T00:00:00"/>
    <d v="1899-12-30T00:00:00"/>
    <s v="N/A"/>
    <d v="2021-10-22T00:00:00"/>
    <d v="2021-10-22T00:00:00"/>
    <d v="1899-12-30T00:00:00"/>
    <n v="6035"/>
    <m/>
    <m/>
    <m/>
    <e v="#DIV/0!"/>
    <e v="#VALUE!"/>
    <n v="0"/>
  </r>
  <r>
    <s v="RBT00302"/>
    <x v="0"/>
    <n v="250"/>
    <n v="6143"/>
    <n v="6368"/>
    <n v="6418"/>
    <s v="N/A"/>
    <d v="2021-10-23T00:00:00"/>
    <d v="2021-10-23T00:00:00"/>
    <d v="1899-12-30T00:00:00"/>
    <s v="N/A"/>
    <d v="2021-10-23T00:00:00"/>
    <d v="2021-10-23T00:00:00"/>
    <d v="1899-12-30T00:00:00"/>
    <n v="6294"/>
    <m/>
    <m/>
    <m/>
    <e v="#DIV/0!"/>
    <e v="#VALUE!"/>
    <n v="0"/>
  </r>
  <r>
    <s v="RBT00315"/>
    <x v="3"/>
    <n v="250"/>
    <n v="5444"/>
    <n v="5669"/>
    <n v="5719"/>
    <s v="N/A"/>
    <d v="2021-10-28T00:00:00"/>
    <d v="2021-10-28T00:00:00"/>
    <d v="1899-12-30T00:00:00"/>
    <s v="N/A"/>
    <d v="2021-10-28T00:00:00"/>
    <d v="2021-10-28T00:00:00"/>
    <d v="1899-12-30T00:00:00"/>
    <n v="5692"/>
    <m/>
    <m/>
    <m/>
    <e v="#DIV/0!"/>
    <e v="#VALUE!"/>
    <n v="1"/>
  </r>
  <r>
    <s v="RBT00304"/>
    <x v="2"/>
    <n v="250"/>
    <n v="5270"/>
    <n v="5495"/>
    <n v="5545"/>
    <s v="N/A"/>
    <d v="2021-10-29T00:00:00"/>
    <d v="2021-10-29T00:00:00"/>
    <d v="1899-12-30T00:00:00"/>
    <s v="N/A"/>
    <d v="2021-10-29T00:00:00"/>
    <d v="2021-10-29T00:00:00"/>
    <d v="1899-12-30T00:00:00"/>
    <n v="5511"/>
    <m/>
    <m/>
    <m/>
    <e v="#DIV/0!"/>
    <e v="#VALUE!"/>
    <n v="1"/>
  </r>
  <r>
    <s v="RBT00312"/>
    <x v="4"/>
    <n v="250"/>
    <n v="5709"/>
    <n v="5934"/>
    <n v="5984"/>
    <s v="N/A"/>
    <d v="2021-11-03T00:00:00"/>
    <d v="2021-11-03T00:00:00"/>
    <d v="1899-12-30T00:00:00"/>
    <s v="N/A"/>
    <d v="2021-11-03T00:00:00"/>
    <d v="2021-11-03T00:00:00"/>
    <d v="1899-12-30T00:00:00"/>
    <n v="5916"/>
    <m/>
    <m/>
    <m/>
    <e v="#DIV/0!"/>
    <e v="#VALUE!"/>
    <n v="0"/>
  </r>
  <r>
    <s v="RBT00303"/>
    <x v="1"/>
    <n v="500"/>
    <n v="6035"/>
    <n v="6260"/>
    <n v="6310"/>
    <s v="N/A"/>
    <d v="2021-11-07T00:00:00"/>
    <d v="2021-11-07T00:00:00"/>
    <d v="1899-12-30T00:00:00"/>
    <s v="N/A"/>
    <d v="2021-11-07T00:00:00"/>
    <d v="2021-11-07T00:00:00"/>
    <d v="1899-12-30T00:00:00"/>
    <n v="6301"/>
    <m/>
    <m/>
    <m/>
    <e v="#DIV/0!"/>
    <e v="#VALUE!"/>
    <n v="1"/>
  </r>
  <r>
    <s v="RBT00302"/>
    <x v="0"/>
    <n v="500"/>
    <n v="6294"/>
    <n v="6519"/>
    <n v="6569"/>
    <s v="N/A"/>
    <d v="2021-11-08T00:00:00"/>
    <d v="2021-11-08T00:00:00"/>
    <d v="1899-12-30T00:00:00"/>
    <s v="N/A"/>
    <d v="2021-11-08T00:00:00"/>
    <d v="2021-11-08T00:00:00"/>
    <d v="1899-12-30T00:00:00"/>
    <n v="6505"/>
    <m/>
    <m/>
    <m/>
    <e v="#DIV/0!"/>
    <e v="#VALUE!"/>
    <n v="0"/>
  </r>
  <r>
    <s v="RBT00315"/>
    <x v="3"/>
    <n v="2000"/>
    <n v="5692"/>
    <n v="5917"/>
    <n v="5967"/>
    <s v="N/A"/>
    <d v="2021-11-13T00:00:00"/>
    <d v="2021-11-13T00:00:00"/>
    <d v="1899-12-30T00:00:00"/>
    <s v="N/A"/>
    <d v="2021-11-13T00:00:00"/>
    <d v="2021-11-13T00:00:00"/>
    <d v="1899-12-30T00:00:00"/>
    <n v="5942"/>
    <m/>
    <m/>
    <m/>
    <e v="#DIV/0!"/>
    <e v="#VALUE!"/>
    <n v="1"/>
  </r>
  <r>
    <s v="RBT00304"/>
    <x v="2"/>
    <n v="2000"/>
    <n v="5511"/>
    <n v="5736"/>
    <n v="5786"/>
    <s v="N/A"/>
    <d v="2021-11-19T00:00:00"/>
    <d v="2021-11-19T00:00:00"/>
    <d v="1899-12-30T00:00:00"/>
    <s v="N/A"/>
    <d v="2021-11-19T00:00:00"/>
    <d v="2021-11-19T00:00:00"/>
    <d v="1899-12-30T00:00:00"/>
    <n v="5826"/>
    <m/>
    <m/>
    <m/>
    <e v="#DIV/0!"/>
    <e v="#VALUE!"/>
    <n v="0"/>
  </r>
  <r>
    <s v="RBT00312"/>
    <x v="4"/>
    <n v="2000"/>
    <n v="5916"/>
    <n v="6141"/>
    <n v="6191"/>
    <s v="N/A"/>
    <d v="2021-11-20T00:00:00"/>
    <d v="2021-11-20T00:00:00"/>
    <d v="1899-12-30T00:00:00"/>
    <s v="N/A"/>
    <d v="2021-11-20T00:00:00"/>
    <d v="2021-11-20T00:00:00"/>
    <d v="1899-12-30T00:00:00"/>
    <n v="6163"/>
    <m/>
    <m/>
    <m/>
    <e v="#DIV/0!"/>
    <e v="#VALUE!"/>
    <n v="1"/>
  </r>
  <r>
    <s v="RBT00303"/>
    <x v="1"/>
    <n v="250"/>
    <n v="6301"/>
    <n v="6526"/>
    <n v="6576"/>
    <s v="N/A"/>
    <d v="2021-11-22T00:00:00"/>
    <d v="2021-11-22T00:00:00"/>
    <d v="1899-12-30T00:00:00"/>
    <s v="N/A"/>
    <d v="2021-11-22T00:00:00"/>
    <d v="2021-11-22T00:00:00"/>
    <d v="1899-12-30T00:00:00"/>
    <n v="6527"/>
    <m/>
    <m/>
    <m/>
    <e v="#DIV/0!"/>
    <e v="#VALUE!"/>
    <n v="1"/>
  </r>
  <r>
    <s v="RBT00302"/>
    <x v="0"/>
    <n v="250"/>
    <n v="6505"/>
    <n v="6730"/>
    <n v="6780"/>
    <s v="N/A"/>
    <d v="2021-11-23T00:00:00"/>
    <d v="2021-11-23T00:00:00"/>
    <d v="1899-12-30T00:00:00"/>
    <s v="N/A"/>
    <d v="2021-11-23T00:00:00"/>
    <d v="2021-11-23T00:00:00"/>
    <d v="1899-12-30T00:00:00"/>
    <n v="6754"/>
    <m/>
    <m/>
    <m/>
    <e v="#DIV/0!"/>
    <e v="#VALUE!"/>
    <n v="1"/>
  </r>
  <r>
    <s v="RBT00304"/>
    <x v="2"/>
    <n v="250"/>
    <n v="5826"/>
    <n v="6051"/>
    <n v="6101"/>
    <s v="N/A"/>
    <d v="2021-11-30T00:00:00"/>
    <d v="2021-11-30T00:00:00"/>
    <d v="1899-12-30T00:00:00"/>
    <s v="N/A"/>
    <d v="2021-11-30T00:00:00"/>
    <d v="2021-11-30T00:00:00"/>
    <d v="1899-12-30T00:00:00"/>
    <n v="5982"/>
    <m/>
    <m/>
    <m/>
    <e v="#DIV/0!"/>
    <e v="#VALUE!"/>
    <n v="0"/>
  </r>
  <r>
    <s v="RBT00312"/>
    <x v="4"/>
    <n v="250"/>
    <n v="6163"/>
    <n v="6388"/>
    <n v="6438"/>
    <s v="N/A"/>
    <d v="2021-12-02T00:00:00"/>
    <d v="2021-12-02T00:00:00"/>
    <d v="1899-12-30T00:00:00"/>
    <s v="N/A"/>
    <d v="2021-12-02T00:00:00"/>
    <d v="2021-12-02T00:00:00"/>
    <d v="1899-12-30T00:00:00"/>
    <n v="6359"/>
    <m/>
    <m/>
    <m/>
    <e v="#DIV/0!"/>
    <e v="#VALUE!"/>
    <n v="0"/>
  </r>
  <r>
    <s v="RBT00302"/>
    <x v="0"/>
    <n v="1000"/>
    <n v="6754"/>
    <n v="6979"/>
    <n v="7029"/>
    <s v="N/A"/>
    <d v="2021-12-09T00:00:00"/>
    <d v="2021-12-09T00:00:00"/>
    <d v="1899-12-30T00:00:00"/>
    <s v="N/A"/>
    <d v="2021-12-09T00:00:00"/>
    <d v="2021-12-09T00:00:00"/>
    <d v="1899-12-30T00:00:00"/>
    <n v="6986"/>
    <m/>
    <m/>
    <m/>
    <e v="#DIV/0!"/>
    <e v="#VALUE!"/>
    <n v="1"/>
  </r>
  <r>
    <s v="RBT00303"/>
    <x v="1"/>
    <n v="1000"/>
    <n v="6527"/>
    <n v="6752"/>
    <n v="6802"/>
    <s v="N/A"/>
    <d v="2021-12-10T00:00:00"/>
    <d v="2021-12-10T00:00:00"/>
    <d v="1899-12-30T00:00:00"/>
    <s v="N/A"/>
    <d v="2021-12-10T00:00:00"/>
    <d v="2021-12-10T00:00:00"/>
    <d v="1899-12-30T00:00:00"/>
    <n v="6814"/>
    <m/>
    <m/>
    <m/>
    <e v="#DIV/0!"/>
    <e v="#VALUE!"/>
    <n v="0"/>
  </r>
  <r>
    <s v="RBT00315"/>
    <x v="3"/>
    <n v="250"/>
    <n v="5942"/>
    <n v="6167"/>
    <n v="6217"/>
    <s v="N/A"/>
    <d v="2021-12-14T00:00:00"/>
    <d v="2021-12-14T00:00:00"/>
    <d v="1899-12-30T00:00:00"/>
    <s v="N/A"/>
    <d v="2021-12-14T00:00:00"/>
    <d v="2021-12-14T00:00:00"/>
    <d v="1899-12-30T00:00:00"/>
    <n v="6425"/>
    <m/>
    <m/>
    <m/>
    <e v="#DIV/0!"/>
    <e v="#VALUE!"/>
    <n v="0"/>
  </r>
  <r>
    <s v="RBT00315"/>
    <x v="3"/>
    <n v="500"/>
    <n v="6425"/>
    <n v="6650"/>
    <n v="6700"/>
    <s v="N/A"/>
    <d v="2021-12-15T00:00:00"/>
    <d v="2021-12-15T00:00:00"/>
    <d v="1899-12-30T00:00:00"/>
    <s v="N/A"/>
    <d v="2021-12-15T00:00:00"/>
    <d v="2021-12-15T00:00:00"/>
    <d v="1899-12-30T00:00:00"/>
    <n v="6441"/>
    <m/>
    <m/>
    <m/>
    <e v="#DIV/0!"/>
    <e v="#VALUE!"/>
    <n v="0"/>
  </r>
  <r>
    <s v="RBT00312"/>
    <x v="4"/>
    <n v="500"/>
    <n v="6359"/>
    <n v="6584"/>
    <n v="6634"/>
    <s v="N/A"/>
    <d v="2021-12-16T00:00:00"/>
    <d v="2021-12-16T00:00:00"/>
    <d v="1899-12-30T00:00:00"/>
    <s v="N/A"/>
    <d v="2021-12-16T00:00:00"/>
    <d v="2021-12-16T00:00:00"/>
    <d v="1899-12-30T00:00:00"/>
    <n v="6573"/>
    <m/>
    <m/>
    <m/>
    <e v="#DIV/0!"/>
    <e v="#VALUE!"/>
    <n v="0"/>
  </r>
  <r>
    <s v="RBT00304"/>
    <x v="2"/>
    <n v="500"/>
    <n v="5982"/>
    <n v="6207"/>
    <n v="6257"/>
    <s v="N/A"/>
    <d v="2021-12-24T00:00:00"/>
    <d v="2021-12-24T00:00:00"/>
    <d v="1899-12-30T00:00:00"/>
    <s v="N/A"/>
    <d v="2021-12-24T00:00:00"/>
    <d v="2021-12-24T00:00:00"/>
    <d v="1899-12-30T00:00:00"/>
    <n v="6412"/>
    <m/>
    <m/>
    <m/>
    <e v="#DIV/0!"/>
    <e v="#VALUE!"/>
    <n v="0"/>
  </r>
  <r>
    <s v="RBT00302"/>
    <x v="0"/>
    <n v="250"/>
    <n v="6986"/>
    <n v="7211"/>
    <n v="7261"/>
    <s v="N/A"/>
    <d v="2021-12-26T00:00:00"/>
    <d v="2021-12-26T00:00:00"/>
    <d v="1899-12-30T00:00:00"/>
    <s v="N/A"/>
    <d v="2021-12-26T00:00:00"/>
    <d v="2021-12-26T00:00:00"/>
    <d v="1899-12-30T00:00:00"/>
    <n v="7259"/>
    <m/>
    <m/>
    <m/>
    <e v="#DIV/0!"/>
    <e v="#VALUE!"/>
    <n v="1"/>
  </r>
  <r>
    <s v="RBT00303"/>
    <x v="1"/>
    <n v="250"/>
    <n v="6814"/>
    <n v="7039"/>
    <n v="7089"/>
    <s v="N/A"/>
    <d v="2021-12-29T00:00:00"/>
    <d v="2021-12-29T00:00:00"/>
    <d v="1899-12-30T00:00:00"/>
    <s v="N/A"/>
    <d v="2021-12-29T00:00:00"/>
    <d v="2021-12-29T00:00:00"/>
    <d v="1899-12-30T00:00:00"/>
    <n v="7113"/>
    <m/>
    <m/>
    <m/>
    <e v="#DIV/0!"/>
    <e v="#VALUE!"/>
    <n v="0"/>
  </r>
  <r>
    <s v="RBT00315"/>
    <x v="3"/>
    <n v="250"/>
    <n v="6441"/>
    <n v="6666"/>
    <n v="6716"/>
    <s v="N/A"/>
    <d v="2022-01-03T00:00:00"/>
    <d v="2022-01-03T00:00:00"/>
    <d v="1899-12-30T00:00:00"/>
    <s v="N/A"/>
    <d v="2022-01-03T00:00:00"/>
    <d v="2022-01-03T00:00:00"/>
    <d v="1899-12-30T00:00:00"/>
    <n v="6713"/>
    <m/>
    <m/>
    <m/>
    <e v="#DIV/0!"/>
    <e v="#VALUE!"/>
    <n v="1"/>
  </r>
  <r>
    <s v="RBT00304"/>
    <x v="2"/>
    <n v="250"/>
    <n v="6412"/>
    <n v="6637"/>
    <n v="6687"/>
    <s v="N/A"/>
    <d v="2022-01-05T00:00:00"/>
    <d v="2022-01-05T00:00:00"/>
    <d v="1899-12-30T00:00:00"/>
    <s v="N/A"/>
    <d v="2022-01-05T00:00:00"/>
    <d v="2022-01-05T00:00:00"/>
    <d v="1899-12-30T00:00:00"/>
    <n v="6559"/>
    <m/>
    <m/>
    <m/>
    <e v="#DIV/0!"/>
    <e v="#VALUE!"/>
    <n v="0"/>
  </r>
  <r>
    <s v="RBT00312"/>
    <x v="4"/>
    <n v="250"/>
    <n v="6573"/>
    <n v="6798"/>
    <n v="6848"/>
    <s v="N/A"/>
    <d v="2022-01-08T00:00:00"/>
    <d v="2022-01-08T00:00:00"/>
    <d v="1899-12-30T00:00:00"/>
    <s v="N/A"/>
    <d v="2022-01-08T00:00:00"/>
    <d v="2022-01-08T00:00:00"/>
    <d v="1899-12-30T00:00:00"/>
    <n v="6936"/>
    <m/>
    <m/>
    <m/>
    <e v="#DIV/0!"/>
    <e v="#VALUE!"/>
    <n v="0"/>
  </r>
  <r>
    <s v="RBT00303"/>
    <x v="1"/>
    <n v="500"/>
    <n v="7113"/>
    <n v="7338"/>
    <n v="7388"/>
    <s v="N/A"/>
    <d v="2022-01-12T00:00:00"/>
    <d v="2022-01-12T00:00:00"/>
    <d v="1899-12-30T00:00:00"/>
    <s v="N/A"/>
    <d v="2022-01-12T00:00:00"/>
    <d v="2022-01-12T00:00:00"/>
    <d v="1899-12-30T00:00:00"/>
    <n v="7317"/>
    <m/>
    <m/>
    <m/>
    <e v="#DIV/0!"/>
    <e v="#VALUE!"/>
    <n v="0"/>
  </r>
  <r>
    <s v="RBT00302"/>
    <x v="0"/>
    <n v="500"/>
    <n v="7259"/>
    <n v="7484"/>
    <n v="7534"/>
    <s v="N/A"/>
    <d v="2022-01-17T00:00:00"/>
    <d v="2022-01-17T00:00:00"/>
    <d v="1899-12-30T00:00:00"/>
    <s v="N/A"/>
    <d v="2022-01-17T00:00:00"/>
    <d v="2022-01-17T00:00:00"/>
    <d v="1899-12-30T00:00:00"/>
    <n v="7592"/>
    <m/>
    <m/>
    <m/>
    <e v="#DIV/0!"/>
    <e v="#VALUE!"/>
    <n v="0"/>
  </r>
  <r>
    <s v="RBT00304"/>
    <x v="2"/>
    <n v="1000"/>
    <n v="6559"/>
    <n v="6784"/>
    <n v="6834"/>
    <s v="N/A"/>
    <d v="2022-01-20T00:00:00"/>
    <d v="2022-01-20T00:00:00"/>
    <d v="1899-12-30T00:00:00"/>
    <s v="N/A"/>
    <d v="2022-01-20T00:00:00"/>
    <d v="2022-01-20T00:00:00"/>
    <d v="1899-12-30T00:00:00"/>
    <n v="6787"/>
    <m/>
    <m/>
    <m/>
    <e v="#DIV/0!"/>
    <e v="#VALUE!"/>
    <n v="1"/>
  </r>
  <r>
    <s v="RBT00315"/>
    <x v="3"/>
    <n v="1000"/>
    <n v="6713"/>
    <n v="6938"/>
    <n v="6988"/>
    <s v="N/A"/>
    <d v="2022-01-21T00:00:00"/>
    <d v="2022-01-21T00:00:00"/>
    <d v="1899-12-30T00:00:00"/>
    <s v="N/A"/>
    <d v="2022-01-21T00:00:00"/>
    <d v="2022-01-21T00:00:00"/>
    <d v="1899-12-30T00:00:00"/>
    <n v="6981"/>
    <m/>
    <m/>
    <m/>
    <e v="#DIV/0!"/>
    <e v="#VALUE!"/>
    <n v="1"/>
  </r>
  <r>
    <s v="RBT00312"/>
    <x v="4"/>
    <n v="1000"/>
    <n v="6936"/>
    <n v="7161"/>
    <n v="7211"/>
    <s v="N/A"/>
    <d v="2022-01-24T00:00:00"/>
    <d v="2022-01-24T00:00:00"/>
    <d v="1899-12-30T00:00:00"/>
    <s v="N/A"/>
    <d v="2022-01-24T00:00:00"/>
    <d v="2022-01-24T00:00:00"/>
    <d v="1899-12-30T00:00:00"/>
    <n v="7216"/>
    <m/>
    <m/>
    <m/>
    <e v="#DIV/0!"/>
    <e v="#VALUE!"/>
    <n v="0"/>
  </r>
  <r>
    <s v="RBT00302"/>
    <x v="0"/>
    <n v="250"/>
    <n v="7592"/>
    <n v="7817"/>
    <n v="7867"/>
    <s v="N/A"/>
    <d v="2022-01-31T00:00:00"/>
    <d v="2022-01-31T00:00:00"/>
    <d v="1899-12-30T00:00:00"/>
    <s v="N/A"/>
    <d v="2022-01-31T00:00:00"/>
    <d v="2022-01-31T00:00:00"/>
    <d v="1899-12-30T00:00:00"/>
    <n v="7852"/>
    <m/>
    <m/>
    <m/>
    <e v="#DIV/0!"/>
    <e v="#VALUE!"/>
    <n v="1"/>
  </r>
  <r>
    <s v="RBT00303"/>
    <x v="1"/>
    <n v="250"/>
    <n v="7317"/>
    <n v="7542"/>
    <n v="7592"/>
    <s v="N/A"/>
    <d v="2022-01-31T00:00:00"/>
    <d v="2022-01-31T00:00:00"/>
    <d v="1899-12-30T00:00:00"/>
    <s v="N/A"/>
    <d v="2022-01-31T00:00:00"/>
    <d v="2022-01-31T00:00:00"/>
    <d v="1899-12-30T00:00:00"/>
    <n v="7385"/>
    <m/>
    <m/>
    <m/>
    <e v="#DIV/0!"/>
    <e v="#VALUE!"/>
    <n v="0"/>
  </r>
  <r>
    <s v="RBT00312"/>
    <x v="4"/>
    <n v="250"/>
    <n v="7216"/>
    <n v="7441"/>
    <n v="7491"/>
    <s v="N/A"/>
    <d v="2022-02-03T00:00:00"/>
    <d v="2022-02-03T00:00:00"/>
    <d v="1899-12-30T00:00:00"/>
    <s v="N/A"/>
    <d v="2022-02-03T00:00:00"/>
    <d v="2022-02-03T00:00:00"/>
    <d v="1899-12-30T00:00:00"/>
    <n v="7407"/>
    <m/>
    <m/>
    <m/>
    <e v="#DIV/0!"/>
    <e v="#VALUE!"/>
    <n v="0"/>
  </r>
  <r>
    <s v="RBT00304"/>
    <x v="2"/>
    <n v="250"/>
    <n v="6787"/>
    <n v="7012"/>
    <n v="7062"/>
    <s v="N/A"/>
    <d v="2022-02-04T00:00:00"/>
    <d v="2022-02-04T00:00:00"/>
    <d v="1899-12-30T00:00:00"/>
    <s v="N/A"/>
    <d v="2022-02-04T00:00:00"/>
    <d v="2022-02-04T00:00:00"/>
    <d v="1899-12-30T00:00:00"/>
    <n v="7049"/>
    <m/>
    <m/>
    <m/>
    <e v="#DIV/0!"/>
    <e v="#VALUE!"/>
    <n v="1"/>
  </r>
  <r>
    <s v="RBT00315"/>
    <x v="3"/>
    <n v="250"/>
    <n v="6981"/>
    <n v="7206"/>
    <n v="7256"/>
    <s v="N/A"/>
    <d v="2022-02-07T00:00:00"/>
    <d v="2022-02-07T00:00:00"/>
    <d v="1899-12-30T00:00:00"/>
    <s v="N/A"/>
    <d v="2022-02-07T00:00:00"/>
    <d v="2022-02-07T00:00:00"/>
    <d v="1899-12-30T00:00:00"/>
    <n v="7278"/>
    <m/>
    <m/>
    <m/>
    <e v="#DIV/0!"/>
    <e v="#VALUE!"/>
    <n v="0"/>
  </r>
  <r>
    <s v="RBT00302"/>
    <x v="0"/>
    <n v="8000"/>
    <n v="7852"/>
    <n v="8077"/>
    <n v="8127"/>
    <s v="N/A"/>
    <d v="2022-02-16T00:00:00"/>
    <d v="2022-02-16T00:00:00"/>
    <d v="1899-12-30T00:00:00"/>
    <s v="N/A"/>
    <d v="2022-02-16T00:00:00"/>
    <d v="2022-02-16T00:00:00"/>
    <d v="1899-12-30T00:00:00"/>
    <n v="8096"/>
    <m/>
    <m/>
    <m/>
    <e v="#DIV/0!"/>
    <e v="#VALUE!"/>
    <n v="1"/>
  </r>
  <r>
    <s v="RBT00303"/>
    <x v="1"/>
    <n v="8000"/>
    <n v="7385"/>
    <n v="7610"/>
    <n v="7660"/>
    <s v="N/A"/>
    <d v="2022-02-18T00:00:00"/>
    <d v="2022-02-18T00:00:00"/>
    <d v="1899-12-30T00:00:00"/>
    <s v="N/A"/>
    <d v="2022-02-18T00:00:00"/>
    <d v="2022-02-18T00:00:00"/>
    <d v="1899-12-30T00:00:00"/>
    <n v="7620"/>
    <m/>
    <m/>
    <m/>
    <e v="#DIV/0!"/>
    <e v="#VALUE!"/>
    <n v="1"/>
  </r>
  <r>
    <s v="RBT00312"/>
    <x v="4"/>
    <n v="500"/>
    <n v="7407"/>
    <n v="7632"/>
    <n v="7682"/>
    <s v="N/A"/>
    <d v="2022-02-21T00:00:00"/>
    <d v="2022-02-21T00:00:00"/>
    <d v="1899-12-30T00:00:00"/>
    <s v="N/A"/>
    <d v="2022-02-21T00:00:00"/>
    <d v="2022-02-21T00:00:00"/>
    <d v="1899-12-30T00:00:00"/>
    <n v="7730"/>
    <m/>
    <m/>
    <m/>
    <e v="#DIV/0!"/>
    <e v="#VALUE!"/>
    <n v="0"/>
  </r>
  <r>
    <s v="RBT00304"/>
    <x v="2"/>
    <n v="500"/>
    <n v="7049"/>
    <n v="7274"/>
    <n v="7324"/>
    <s v="N/A"/>
    <d v="2022-02-24T00:00:00"/>
    <d v="2022-02-24T00:00:00"/>
    <d v="1899-12-30T00:00:00"/>
    <s v="N/A"/>
    <d v="2022-02-24T00:00:00"/>
    <d v="2022-02-24T00:00:00"/>
    <d v="1899-12-30T00:00:00"/>
    <n v="7313"/>
    <m/>
    <m/>
    <m/>
    <e v="#DIV/0!"/>
    <e v="#VALUE!"/>
    <n v="1"/>
  </r>
  <r>
    <s v="RBT00315"/>
    <x v="3"/>
    <n v="500"/>
    <n v="7278"/>
    <n v="7503"/>
    <n v="7553"/>
    <s v="N/A"/>
    <d v="2022-02-26T00:00:00"/>
    <d v="2022-02-26T00:00:00"/>
    <d v="1899-12-30T00:00:00"/>
    <s v="N/A"/>
    <d v="2022-02-26T00:00:00"/>
    <d v="2022-02-26T00:00:00"/>
    <d v="1899-12-30T00:00:00"/>
    <n v="7593"/>
    <m/>
    <m/>
    <m/>
    <e v="#DIV/0!"/>
    <e v="#VALUE!"/>
    <n v="0"/>
  </r>
  <r>
    <s v="RBT00302"/>
    <x v="0"/>
    <n v="250"/>
    <n v="8096"/>
    <n v="8321"/>
    <n v="8371"/>
    <s v="N/A"/>
    <d v="2022-02-28T00:00:00"/>
    <d v="2022-02-28T00:00:00"/>
    <d v="1899-12-30T00:00:00"/>
    <s v="N/A"/>
    <d v="2022-02-28T00:00:00"/>
    <d v="2022-02-28T00:00:00"/>
    <d v="1899-12-30T00:00:00"/>
    <n v="8219"/>
    <m/>
    <m/>
    <m/>
    <e v="#DIV/0!"/>
    <e v="#VALUE!"/>
    <n v="0"/>
  </r>
  <r>
    <s v="RBT00304"/>
    <x v="2"/>
    <n v="250"/>
    <n v="7313"/>
    <n v="7538"/>
    <n v="7588"/>
    <s v="N/A"/>
    <d v="2022-03-07T00:00:00"/>
    <d v="2022-03-07T00:00:00"/>
    <d v="1899-12-30T00:00:00"/>
    <s v="N/A"/>
    <d v="2022-03-07T00:00:00"/>
    <d v="2022-03-07T00:00:00"/>
    <d v="1899-12-30T00:00:00"/>
    <n v="7477"/>
    <m/>
    <m/>
    <m/>
    <e v="#DIV/0!"/>
    <e v="#VALUE!"/>
    <n v="0"/>
  </r>
  <r>
    <s v="RBT00315"/>
    <x v="3"/>
    <n v="250"/>
    <n v="7593"/>
    <n v="7818"/>
    <n v="7868"/>
    <s v="N/A"/>
    <d v="2022-03-07T00:00:00"/>
    <d v="2022-03-07T00:00:00"/>
    <d v="1899-12-30T00:00:00"/>
    <s v="N/A"/>
    <d v="2022-03-07T00:00:00"/>
    <d v="2022-03-07T00:00:00"/>
    <d v="1899-12-30T00:00:00"/>
    <n v="7754"/>
    <m/>
    <m/>
    <m/>
    <e v="#DIV/0!"/>
    <e v="#VALUE!"/>
    <n v="0"/>
  </r>
  <r>
    <s v="RBT00303"/>
    <x v="1"/>
    <n v="250"/>
    <n v="7620"/>
    <n v="7845"/>
    <n v="7895"/>
    <s v="N/A"/>
    <d v="2022-03-08T00:00:00"/>
    <d v="2022-03-08T00:00:00"/>
    <d v="1899-12-30T00:00:00"/>
    <s v="N/A"/>
    <d v="2022-03-08T00:00:00"/>
    <d v="2022-03-08T00:00:00"/>
    <d v="1899-12-30T00:00:00"/>
    <n v="7911"/>
    <m/>
    <m/>
    <m/>
    <e v="#DIV/0!"/>
    <e v="#VALUE!"/>
    <n v="0"/>
  </r>
  <r>
    <s v="RBT00312"/>
    <x v="4"/>
    <n v="250"/>
    <n v="7730"/>
    <n v="7955"/>
    <n v="8005"/>
    <s v="N/A"/>
    <d v="2022-03-09T00:00:00"/>
    <d v="2022-03-09T00:00:00"/>
    <d v="1899-12-30T00:00:00"/>
    <s v="N/A"/>
    <d v="2022-03-09T00:00:00"/>
    <d v="2022-03-09T00:00:00"/>
    <d v="1899-12-30T00:00:00"/>
    <n v="7990"/>
    <m/>
    <m/>
    <m/>
    <e v="#DIV/0!"/>
    <e v="#VALUE!"/>
    <n v="1"/>
  </r>
  <r>
    <s v="RBT00312"/>
    <x v="4"/>
    <n v="8000"/>
    <n v="7990"/>
    <n v="8215"/>
    <n v="8265"/>
    <s v="N/A"/>
    <d v="2022-03-14T00:00:00"/>
    <d v="2022-03-14T00:00:00"/>
    <d v="1899-12-30T00:00:00"/>
    <s v="N/A"/>
    <d v="2022-03-14T00:00:00"/>
    <d v="2022-03-14T00:00:00"/>
    <d v="1899-12-30T00:00:00"/>
    <n v="8049"/>
    <m/>
    <m/>
    <m/>
    <e v="#DIV/0!"/>
    <e v="#VALUE!"/>
    <n v="0"/>
  </r>
  <r>
    <s v="RBT00302"/>
    <x v="0"/>
    <n v="500"/>
    <n v="8219"/>
    <n v="8444"/>
    <n v="8494"/>
    <s v="N/A"/>
    <d v="2022-03-16T00:00:00"/>
    <d v="2022-03-16T00:00:00"/>
    <d v="1899-12-30T00:00:00"/>
    <s v="N/A"/>
    <d v="2022-03-16T00:00:00"/>
    <d v="2022-03-16T00:00:00"/>
    <d v="1899-12-30T00:00:00"/>
    <n v="8492"/>
    <m/>
    <m/>
    <m/>
    <e v="#DIV/0!"/>
    <e v="#VALUE!"/>
    <n v="1"/>
  </r>
  <r>
    <s v="RBT00315"/>
    <x v="3"/>
    <n v="8000"/>
    <n v="7754"/>
    <n v="7979"/>
    <n v="8029"/>
    <s v="N/A"/>
    <d v="2022-03-18T00:00:00"/>
    <d v="2022-03-18T00:00:00"/>
    <d v="1899-12-30T00:00:00"/>
    <s v="N/A"/>
    <d v="2022-03-18T00:00:00"/>
    <d v="2022-03-18T00:00:00"/>
    <d v="1899-12-30T00:00:00"/>
    <n v="7945"/>
    <m/>
    <m/>
    <m/>
    <e v="#DIV/0!"/>
    <e v="#VALUE!"/>
    <n v="0"/>
  </r>
  <r>
    <s v="RBT00303"/>
    <x v="1"/>
    <n v="500"/>
    <n v="7911"/>
    <n v="8136"/>
    <n v="8186"/>
    <s v="N/A"/>
    <d v="2022-03-25T00:00:00"/>
    <d v="2022-03-25T00:00:00"/>
    <d v="1899-12-30T00:00:00"/>
    <s v="N/A"/>
    <d v="2022-03-25T00:00:00"/>
    <d v="2022-03-25T00:00:00"/>
    <d v="1899-12-30T00:00:00"/>
    <n v="8187"/>
    <m/>
    <m/>
    <m/>
    <e v="#DIV/0!"/>
    <e v="#VALUE!"/>
    <n v="0"/>
  </r>
  <r>
    <s v="RBT00304"/>
    <x v="2"/>
    <n v="8000"/>
    <n v="7477"/>
    <n v="7702"/>
    <n v="7752"/>
    <s v="N/A"/>
    <d v="2022-03-28T00:00:00"/>
    <d v="2022-03-28T00:00:00"/>
    <d v="1899-12-30T00:00:00"/>
    <s v="N/A"/>
    <d v="2022-03-28T00:00:00"/>
    <d v="2022-03-28T00:00:00"/>
    <d v="1899-12-30T00:00:00"/>
    <n v="7667"/>
    <m/>
    <m/>
    <m/>
    <e v="#DIV/0!"/>
    <e v="#VALUE!"/>
    <n v="0"/>
  </r>
  <r>
    <s v="RBT00302"/>
    <x v="0"/>
    <n v="250"/>
    <n v="8492"/>
    <n v="8717"/>
    <n v="8767"/>
    <s v="N/A"/>
    <d v="2022-03-31T00:00:00"/>
    <d v="2022-03-31T00:00:00"/>
    <d v="1899-12-30T00:00:00"/>
    <s v="N/A"/>
    <d v="2022-03-31T00:00:00"/>
    <d v="2022-03-31T00:00:00"/>
    <d v="1899-12-30T00:00:00"/>
    <n v="8761"/>
    <m/>
    <m/>
    <m/>
    <e v="#DIV/0!"/>
    <e v="#VALUE!"/>
    <n v="1"/>
  </r>
  <r>
    <s v="RBT00312"/>
    <x v="4"/>
    <n v="250"/>
    <n v="8049"/>
    <n v="8274"/>
    <n v="8324"/>
    <s v="N/A"/>
    <d v="2022-04-04T00:00:00"/>
    <d v="2022-04-04T00:00:00"/>
    <d v="1899-12-30T00:00:00"/>
    <s v="N/A"/>
    <d v="2022-04-04T00:00:00"/>
    <d v="2022-04-04T00:00:00"/>
    <d v="1899-12-30T00:00:00"/>
    <n v="8427"/>
    <m/>
    <m/>
    <m/>
    <e v="#DIV/0!"/>
    <e v="#VALUE!"/>
    <n v="0"/>
  </r>
  <r>
    <s v="RBT00315"/>
    <x v="3"/>
    <n v="250"/>
    <n v="7945"/>
    <n v="8170"/>
    <n v="8220"/>
    <s v="N/A"/>
    <d v="2022-04-04T00:00:00"/>
    <d v="2022-04-04T00:00:00"/>
    <d v="1899-12-30T00:00:00"/>
    <s v="N/A"/>
    <d v="2022-04-04T00:00:00"/>
    <d v="2022-04-04T00:00:00"/>
    <d v="1899-12-30T00:00:00"/>
    <n v="8193"/>
    <m/>
    <m/>
    <m/>
    <e v="#DIV/0!"/>
    <e v="#VALUE!"/>
    <n v="1"/>
  </r>
  <r>
    <s v="RBT00303"/>
    <x v="1"/>
    <n v="250"/>
    <n v="8187"/>
    <n v="8412"/>
    <n v="8462"/>
    <s v="N/A"/>
    <d v="2022-04-06T00:00:00"/>
    <d v="2022-04-06T00:00:00"/>
    <d v="1899-12-30T00:00:00"/>
    <s v="N/A"/>
    <d v="2022-04-06T00:00:00"/>
    <d v="2022-04-06T00:00:00"/>
    <d v="1899-12-30T00:00:00"/>
    <n v="8365"/>
    <m/>
    <m/>
    <m/>
    <e v="#DIV/0!"/>
    <e v="#VALUE!"/>
    <n v="0"/>
  </r>
  <r>
    <s v="RBT00302"/>
    <x v="0"/>
    <n v="1000"/>
    <n v="8761"/>
    <n v="8986"/>
    <n v="9036"/>
    <s v="N/A"/>
    <d v="2022-04-12T00:00:00"/>
    <d v="2022-04-12T00:00:00"/>
    <d v="1899-12-30T00:00:00"/>
    <s v="N/A"/>
    <d v="2022-04-12T00:00:00"/>
    <d v="2022-04-12T00:00:00"/>
    <d v="1899-12-30T00:00:00"/>
    <n v="8967"/>
    <m/>
    <m/>
    <m/>
    <e v="#DIV/0!"/>
    <e v="#VALUE!"/>
    <n v="0"/>
  </r>
  <r>
    <s v="RBT00312"/>
    <x v="4"/>
    <n v="500"/>
    <n v="8427"/>
    <n v="8652"/>
    <n v="8702"/>
    <s v="N/A"/>
    <d v="2022-04-14T00:00:00"/>
    <d v="2022-04-14T00:00:00"/>
    <d v="1899-12-30T00:00:00"/>
    <s v="N/A"/>
    <d v="2022-04-14T00:00:00"/>
    <d v="2022-04-14T00:00:00"/>
    <d v="1899-12-30T00:00:00"/>
    <n v="8585"/>
    <m/>
    <m/>
    <m/>
    <e v="#DIV/0!"/>
    <e v="#VALUE!"/>
    <n v="0"/>
  </r>
  <r>
    <s v="RBT00303"/>
    <x v="1"/>
    <n v="1000"/>
    <n v="8365"/>
    <n v="8590"/>
    <n v="8640"/>
    <s v="N/A"/>
    <d v="2022-04-21T00:00:00"/>
    <d v="2022-04-21T00:00:00"/>
    <d v="1899-12-30T00:00:00"/>
    <s v="N/A"/>
    <d v="2022-04-21T00:00:00"/>
    <d v="2022-04-21T00:00:00"/>
    <d v="1899-12-30T00:00:00"/>
    <n v="8586"/>
    <m/>
    <m/>
    <m/>
    <e v="#DIV/0!"/>
    <e v="#VALUE!"/>
    <n v="0"/>
  </r>
  <r>
    <s v="RBT00315"/>
    <x v="3"/>
    <n v="500"/>
    <n v="8193"/>
    <n v="8418"/>
    <n v="8468"/>
    <s v="N/A"/>
    <d v="2022-04-22T00:00:00"/>
    <d v="2022-04-22T00:00:00"/>
    <d v="1899-12-30T00:00:00"/>
    <s v="N/A"/>
    <d v="2022-04-22T00:00:00"/>
    <d v="2022-04-22T00:00:00"/>
    <d v="1899-12-30T00:00:00"/>
    <n v="8481"/>
    <m/>
    <m/>
    <m/>
    <e v="#DIV/0!"/>
    <e v="#VALUE!"/>
    <n v="0"/>
  </r>
  <r>
    <s v="RBT00304"/>
    <x v="2"/>
    <n v="250"/>
    <n v="7667"/>
    <n v="7892"/>
    <n v="7942"/>
    <s v="N/A"/>
    <d v="2022-04-25T00:00:00"/>
    <d v="2022-04-25T00:00:00"/>
    <d v="1899-12-30T00:00:00"/>
    <s v="N/A"/>
    <d v="2022-04-25T00:00:00"/>
    <d v="2022-04-25T00:00:00"/>
    <d v="1899-12-30T00:00:00"/>
    <n v="7987"/>
    <m/>
    <m/>
    <m/>
    <e v="#DIV/0!"/>
    <e v="#VALUE!"/>
    <n v="0"/>
  </r>
  <r>
    <s v="RBT00312"/>
    <x v="4"/>
    <n v="250"/>
    <n v="8585"/>
    <n v="8810"/>
    <n v="8860"/>
    <s v="N/A"/>
    <d v="2022-04-27T00:00:00"/>
    <d v="2022-04-27T00:00:00"/>
    <d v="1899-12-30T00:00:00"/>
    <s v="N/A"/>
    <d v="2022-04-27T00:00:00"/>
    <d v="2022-04-27T00:00:00"/>
    <d v="1899-12-30T00:00:00"/>
    <n v="8794"/>
    <m/>
    <m/>
    <m/>
    <e v="#DIV/0!"/>
    <e v="#VALUE!"/>
    <n v="0"/>
  </r>
  <r>
    <s v="RBT00302"/>
    <x v="0"/>
    <n v="250"/>
    <n v="8967"/>
    <n v="9192"/>
    <n v="9242"/>
    <s v="N/A"/>
    <d v="2022-04-29T00:00:00"/>
    <d v="2022-04-29T00:00:00"/>
    <d v="1899-12-30T00:00:00"/>
    <s v="N/A"/>
    <d v="2022-04-29T00:00:00"/>
    <d v="2022-04-29T00:00:00"/>
    <d v="1899-12-30T00:00:00"/>
    <n v="9230"/>
    <m/>
    <m/>
    <m/>
    <e v="#DIV/0!"/>
    <e v="#VALUE!"/>
    <n v="1"/>
  </r>
  <r>
    <s v="RBT00303"/>
    <x v="1"/>
    <n v="250"/>
    <n v="8586"/>
    <n v="8811"/>
    <n v="8861"/>
    <s v="N/A"/>
    <d v="2022-05-06T00:00:00"/>
    <d v="2022-05-06T00:00:00"/>
    <d v="1899-12-30T00:00:00"/>
    <s v="N/A"/>
    <d v="2022-05-06T00:00:00"/>
    <d v="2022-05-06T00:00:00"/>
    <d v="1899-12-30T00:00:00"/>
    <n v="8847"/>
    <m/>
    <m/>
    <m/>
    <e v="#DIV/0!"/>
    <e v="#VALUE!"/>
    <n v="1"/>
  </r>
  <r>
    <s v="RBT00304"/>
    <x v="2"/>
    <n v="500"/>
    <n v="7987"/>
    <n v="8212"/>
    <n v="8262"/>
    <s v="N/A"/>
    <d v="2022-05-08T00:00:00"/>
    <d v="2022-05-08T00:00:00"/>
    <d v="1899-12-30T00:00:00"/>
    <s v="N/A"/>
    <d v="2022-05-08T00:00:00"/>
    <d v="2022-05-08T00:00:00"/>
    <d v="1899-12-30T00:00:00"/>
    <n v="8123"/>
    <m/>
    <m/>
    <m/>
    <e v="#DIV/0!"/>
    <e v="#VALUE!"/>
    <n v="0"/>
  </r>
  <r>
    <s v="RBT00315"/>
    <x v="3"/>
    <n v="250"/>
    <n v="8481"/>
    <n v="8706"/>
    <n v="8756"/>
    <s v="N/A"/>
    <d v="2022-05-08T00:00:00"/>
    <d v="2022-05-08T00:00:00"/>
    <d v="1899-12-30T00:00:00"/>
    <s v="N/A"/>
    <d v="2022-05-08T00:00:00"/>
    <d v="2022-05-08T00:00:00"/>
    <d v="1899-12-30T00:00:00"/>
    <n v="8757"/>
    <m/>
    <m/>
    <m/>
    <e v="#DIV/0!"/>
    <e v="#VALUE!"/>
    <n v="0"/>
  </r>
  <r>
    <s v="RBT00312"/>
    <x v="4"/>
    <n v="1000"/>
    <n v="8794"/>
    <n v="9019"/>
    <n v="9069"/>
    <s v="N/A"/>
    <d v="2022-05-14T00:00:00"/>
    <d v="2022-05-14T00:00:00"/>
    <d v="1899-12-30T00:00:00"/>
    <s v="N/A"/>
    <d v="2022-05-14T00:00:00"/>
    <d v="2022-05-14T00:00:00"/>
    <d v="1899-12-30T00:00:00"/>
    <n v="9061"/>
    <m/>
    <m/>
    <m/>
    <e v="#DIV/0!"/>
    <e v="#VALUE!"/>
    <n v="1"/>
  </r>
  <r>
    <s v="RBT00302"/>
    <x v="0"/>
    <n v="500"/>
    <n v="9230"/>
    <n v="9455"/>
    <n v="9505"/>
    <s v="N/A"/>
    <d v="2022-05-15T00:00:00"/>
    <d v="2022-05-15T00:00:00"/>
    <d v="1899-12-30T00:00:00"/>
    <s v="N/A"/>
    <d v="2022-05-15T00:00:00"/>
    <d v="2022-05-15T00:00:00"/>
    <d v="1899-12-30T00:00:00"/>
    <n v="9461"/>
    <m/>
    <m/>
    <m/>
    <e v="#DIV/0!"/>
    <e v="#VALUE!"/>
    <n v="1"/>
  </r>
  <r>
    <s v="RBT00315"/>
    <x v="3"/>
    <n v="1000"/>
    <n v="8757"/>
    <n v="8982"/>
    <n v="9032"/>
    <s v="N/A"/>
    <d v="2022-05-19T00:00:00"/>
    <d v="2022-05-19T00:00:00"/>
    <d v="1899-12-30T00:00:00"/>
    <s v="N/A"/>
    <d v="2022-05-19T00:00:00"/>
    <d v="2022-05-19T00:00:00"/>
    <d v="1899-12-30T00:00:00"/>
    <n v="8944"/>
    <m/>
    <m/>
    <m/>
    <e v="#DIV/0!"/>
    <e v="#VALUE!"/>
    <n v="0"/>
  </r>
  <r>
    <s v="RBT00303"/>
    <x v="1"/>
    <n v="500"/>
    <n v="8847"/>
    <n v="9072"/>
    <n v="9122"/>
    <s v="N/A"/>
    <d v="2022-05-23T00:00:00"/>
    <d v="2022-05-23T00:00:00"/>
    <d v="1899-12-30T00:00:00"/>
    <s v="N/A"/>
    <d v="2022-05-23T00:00:00"/>
    <d v="2022-05-23T00:00:00"/>
    <d v="1899-12-30T00:00:00"/>
    <n v="9137"/>
    <m/>
    <m/>
    <m/>
    <e v="#DIV/0!"/>
    <e v="#VALUE!"/>
    <n v="0"/>
  </r>
  <r>
    <s v="RBT00302"/>
    <x v="0"/>
    <n v="250"/>
    <n v="9461"/>
    <n v="9686"/>
    <n v="9736"/>
    <s v="N/A"/>
    <d v="2022-05-24T00:00:00"/>
    <d v="2022-05-24T00:00:00"/>
    <d v="1899-12-30T00:00:00"/>
    <s v="N/A"/>
    <d v="2022-05-24T00:00:00"/>
    <d v="2022-05-24T00:00:00"/>
    <d v="1899-12-30T00:00:00"/>
    <n v="9638"/>
    <m/>
    <m/>
    <m/>
    <e v="#DIV/0!"/>
    <e v="#VALUE!"/>
    <n v="0"/>
  </r>
  <r>
    <s v="RBT00312"/>
    <x v="4"/>
    <n v="250"/>
    <n v="9061"/>
    <n v="9286"/>
    <n v="9336"/>
    <s v="N/A"/>
    <d v="2022-05-26T00:00:00"/>
    <d v="2022-05-26T00:00:00"/>
    <d v="1899-12-30T00:00:00"/>
    <s v="N/A"/>
    <d v="2022-05-26T00:00:00"/>
    <d v="2022-05-26T00:00:00"/>
    <d v="1899-12-30T00:00:00"/>
    <n v="9313"/>
    <m/>
    <m/>
    <m/>
    <e v="#DIV/0!"/>
    <e v="#VALUE!"/>
    <n v="1"/>
  </r>
  <r>
    <s v="RBT00315"/>
    <x v="3"/>
    <n v="250"/>
    <n v="8944"/>
    <n v="9169"/>
    <n v="9219"/>
    <s v="N/A"/>
    <d v="2022-06-01T00:00:00"/>
    <d v="2022-06-01T00:00:00"/>
    <d v="1899-12-30T00:00:00"/>
    <s v="N/A"/>
    <d v="2022-06-01T00:00:00"/>
    <d v="2022-06-01T00:00:00"/>
    <d v="1899-12-30T00:00:00"/>
    <n v="9174"/>
    <m/>
    <m/>
    <m/>
    <e v="#DIV/0!"/>
    <e v="#VALUE!"/>
    <n v="1"/>
  </r>
  <r>
    <s v="RBT00304"/>
    <x v="2"/>
    <n v="250"/>
    <n v="8123"/>
    <n v="8348"/>
    <n v="8398"/>
    <s v="N/A"/>
    <d v="2022-06-05T00:00:00"/>
    <d v="2022-06-05T00:00:00"/>
    <d v="1899-12-30T00:00:00"/>
    <s v="N/A"/>
    <d v="2022-06-05T00:00:00"/>
    <d v="2022-06-05T00:00:00"/>
    <d v="1899-12-30T00:00:00"/>
    <n v="8504"/>
    <m/>
    <m/>
    <m/>
    <e v="#DIV/0!"/>
    <e v="#VALUE!"/>
    <n v="0"/>
  </r>
  <r>
    <s v="RBT00303"/>
    <x v="1"/>
    <n v="250"/>
    <n v="9137"/>
    <n v="9362"/>
    <n v="9412"/>
    <s v="N/A"/>
    <d v="2022-06-06T00:00:00"/>
    <d v="2022-06-06T00:00:00"/>
    <d v="1899-12-30T00:00:00"/>
    <s v="N/A"/>
    <d v="2022-06-06T00:00:00"/>
    <d v="2022-06-06T00:00:00"/>
    <d v="1899-12-30T00:00:00"/>
    <n v="9312"/>
    <m/>
    <m/>
    <m/>
    <e v="#DIV/0!"/>
    <e v="#VALUE!"/>
    <n v="0"/>
  </r>
  <r>
    <s v="RBT00312"/>
    <x v="4"/>
    <n v="500"/>
    <n v="9313"/>
    <n v="9538"/>
    <n v="9588"/>
    <s v="N/A"/>
    <d v="2022-06-08T00:00:00"/>
    <d v="2022-06-08T00:00:00"/>
    <d v="1899-12-30T00:00:00"/>
    <s v="N/A"/>
    <d v="2022-06-08T00:00:00"/>
    <d v="2022-06-08T00:00:00"/>
    <d v="1899-12-30T00:00:00"/>
    <n v="9545"/>
    <m/>
    <m/>
    <m/>
    <e v="#DIV/0!"/>
    <e v="#VALUE!"/>
    <n v="1"/>
  </r>
  <r>
    <s v="RBT00304"/>
    <x v="2"/>
    <n v="1000"/>
    <n v="8504"/>
    <n v="8729"/>
    <n v="8779"/>
    <s v="N/A"/>
    <d v="2022-06-14T00:00:00"/>
    <d v="2022-06-14T00:00:00"/>
    <d v="1899-12-30T00:00:00"/>
    <s v="N/A"/>
    <d v="2022-06-14T00:00:00"/>
    <d v="2022-06-14T00:00:00"/>
    <d v="1899-12-30T00:00:00"/>
    <n v="8667"/>
    <m/>
    <m/>
    <m/>
    <e v="#DIV/0!"/>
    <e v="#VALUE!"/>
    <n v="0"/>
  </r>
  <r>
    <s v="RBT00315"/>
    <x v="3"/>
    <n v="500"/>
    <n v="9174"/>
    <n v="9399"/>
    <n v="9449"/>
    <s v="N/A"/>
    <d v="2022-06-16T00:00:00"/>
    <d v="2022-06-16T00:00:00"/>
    <d v="1899-12-30T00:00:00"/>
    <s v="N/A"/>
    <d v="2022-06-16T00:00:00"/>
    <d v="2022-06-16T00:00:00"/>
    <d v="1899-12-30T00:00:00"/>
    <n v="9431"/>
    <m/>
    <m/>
    <m/>
    <e v="#DIV/0!"/>
    <e v="#VALUE!"/>
    <n v="1"/>
  </r>
  <r>
    <s v="RBT00302"/>
    <x v="0"/>
    <n v="2000"/>
    <n v="9638"/>
    <n v="9863"/>
    <n v="9913"/>
    <s v="N/A"/>
    <d v="2022-06-18T00:00:00"/>
    <d v="2022-06-18T00:00:00"/>
    <d v="1899-12-30T00:00:00"/>
    <s v="N/A"/>
    <d v="2022-06-18T00:00:00"/>
    <d v="2022-06-18T00:00:00"/>
    <d v="1899-12-30T00:00:00"/>
    <n v="10029"/>
    <m/>
    <m/>
    <m/>
    <e v="#DIV/0!"/>
    <e v="#VALUE!"/>
    <n v="0"/>
  </r>
  <r>
    <s v="RBT00312"/>
    <x v="4"/>
    <n v="250"/>
    <n v="9545"/>
    <n v="9770"/>
    <n v="9820"/>
    <s v="N/A"/>
    <d v="2022-06-22T00:00:00"/>
    <d v="2022-06-22T00:00:00"/>
    <d v="1899-12-30T00:00:00"/>
    <s v="N/A"/>
    <d v="2022-06-22T00:00:00"/>
    <d v="2022-06-22T00:00:00"/>
    <d v="1899-12-30T00:00:00"/>
    <n v="9686"/>
    <m/>
    <m/>
    <m/>
    <e v="#DIV/0!"/>
    <e v="#VALUE!"/>
    <n v="0"/>
  </r>
  <r>
    <s v="RBT00303"/>
    <x v="1"/>
    <n v="2000"/>
    <n v="9312"/>
    <n v="9537"/>
    <n v="9587"/>
    <s v="N/A"/>
    <d v="2022-06-26T00:00:00"/>
    <d v="2022-06-26T00:00:00"/>
    <d v="1899-12-30T00:00:00"/>
    <s v="N/A"/>
    <d v="2022-06-26T00:00:00"/>
    <d v="2022-06-26T00:00:00"/>
    <d v="1899-12-30T00:00:00"/>
    <n v="9583"/>
    <m/>
    <m/>
    <m/>
    <e v="#DIV/0!"/>
    <e v="#VALUE!"/>
    <n v="1"/>
  </r>
  <r>
    <s v="RBT00302"/>
    <x v="0"/>
    <n v="250"/>
    <n v="10029"/>
    <n v="10254"/>
    <n v="10304"/>
    <s v="N/A"/>
    <d v="2022-06-28T00:00:00"/>
    <d v="2022-06-28T00:00:00"/>
    <d v="1899-12-30T00:00:00"/>
    <s v="N/A"/>
    <d v="2022-06-28T00:00:00"/>
    <d v="2022-06-28T00:00:00"/>
    <d v="1899-12-30T00:00:00"/>
    <n v="10204"/>
    <m/>
    <m/>
    <m/>
    <e v="#DIV/0!"/>
    <e v="#VALUE!"/>
    <n v="0"/>
  </r>
  <r>
    <s v="RBT00304"/>
    <x v="2"/>
    <n v="250"/>
    <n v="8667"/>
    <n v="8892"/>
    <n v="8942"/>
    <s v="N/A"/>
    <d v="2022-07-02T00:00:00"/>
    <d v="2022-07-02T00:00:00"/>
    <d v="1899-12-30T00:00:00"/>
    <s v="N/A"/>
    <d v="2022-07-02T00:00:00"/>
    <d v="2022-07-02T00:00:00"/>
    <d v="1899-12-30T00:00:00"/>
    <n v="9010"/>
    <m/>
    <m/>
    <m/>
    <e v="#DIV/0!"/>
    <e v="#VALUE!"/>
    <n v="0"/>
  </r>
  <r>
    <s v="RBT00303"/>
    <x v="1"/>
    <n v="250"/>
    <n v="9583"/>
    <n v="9808"/>
    <n v="9858"/>
    <s v="N/A"/>
    <d v="2022-07-08T00:00:00"/>
    <d v="2022-07-08T00:00:00"/>
    <d v="1899-12-30T00:00:00"/>
    <s v="N/A"/>
    <d v="2022-07-08T00:00:00"/>
    <d v="2022-07-08T00:00:00"/>
    <d v="1899-12-30T00:00:00"/>
    <n v="9800"/>
    <m/>
    <m/>
    <m/>
    <e v="#DIV/0!"/>
    <e v="#VALUE!"/>
    <n v="0"/>
  </r>
  <r>
    <s v="RBT00312"/>
    <x v="4"/>
    <n v="2000"/>
    <n v="9686"/>
    <n v="9911"/>
    <n v="9961"/>
    <s v="N/A"/>
    <d v="2022-07-09T00:00:00"/>
    <d v="2022-07-09T00:00:00"/>
    <d v="1899-12-30T00:00:00"/>
    <s v="N/A"/>
    <d v="2022-07-09T00:00:00"/>
    <d v="2022-07-09T00:00:00"/>
    <d v="1899-12-30T00:00:00"/>
    <n v="9996"/>
    <m/>
    <m/>
    <m/>
    <e v="#DIV/0!"/>
    <e v="#VALUE!"/>
    <n v="0"/>
  </r>
  <r>
    <s v="RBT00304"/>
    <x v="2"/>
    <n v="500"/>
    <n v="9010"/>
    <n v="9235"/>
    <n v="9285"/>
    <s v="N/A"/>
    <d v="2022-07-11T00:00:00"/>
    <d v="2022-07-11T00:00:00"/>
    <d v="1899-12-30T00:00:00"/>
    <s v="N/A"/>
    <d v="2022-07-11T00:00:00"/>
    <d v="2022-07-11T00:00:00"/>
    <d v="1899-12-30T00:00:00"/>
    <n v="9164"/>
    <m/>
    <m/>
    <m/>
    <e v="#DIV/0!"/>
    <e v="#VALUE!"/>
    <n v="0"/>
  </r>
  <r>
    <s v="RBT00315"/>
    <x v="3"/>
    <n v="250"/>
    <n v="9431"/>
    <n v="9656"/>
    <n v="9706"/>
    <s v="N/A"/>
    <d v="2022-07-15T00:00:00"/>
    <d v="2022-07-15T00:00:00"/>
    <d v="1899-12-30T00:00:00"/>
    <s v="N/A"/>
    <d v="2022-07-15T00:00:00"/>
    <d v="2022-07-15T00:00:00"/>
    <d v="1899-12-30T00:00:00"/>
    <n v="9941"/>
    <m/>
    <m/>
    <m/>
    <e v="#DIV/0!"/>
    <e v="#VALUE!"/>
    <n v="0"/>
  </r>
  <r>
    <s v="RBT00302"/>
    <x v="0"/>
    <n v="500"/>
    <n v="10204"/>
    <n v="10429"/>
    <n v="10479"/>
    <s v="N/A"/>
    <d v="2022-07-18T00:00:00"/>
    <d v="2022-07-18T00:00:00"/>
    <d v="1899-12-30T00:00:00"/>
    <s v="N/A"/>
    <d v="2022-07-18T00:00:00"/>
    <d v="2022-07-18T00:00:00"/>
    <d v="1899-12-30T00:00:00"/>
    <n v="10500"/>
    <m/>
    <m/>
    <m/>
    <e v="#DIV/0!"/>
    <e v="#VALUE!"/>
    <n v="0"/>
  </r>
  <r>
    <s v="RBT00312"/>
    <x v="4"/>
    <n v="250"/>
    <n v="9996"/>
    <n v="10221"/>
    <n v="10271"/>
    <s v="N/A"/>
    <d v="2022-07-25T00:00:00"/>
    <d v="2022-07-25T00:00:00"/>
    <d v="1899-12-30T00:00:00"/>
    <s v="N/A"/>
    <d v="2022-07-25T00:00:00"/>
    <d v="2022-07-25T00:00:00"/>
    <d v="1899-12-30T00:00:00"/>
    <n v="10258"/>
    <m/>
    <m/>
    <m/>
    <e v="#DIV/0!"/>
    <e v="#VALUE!"/>
    <n v="1"/>
  </r>
  <r>
    <s v="RBT00304"/>
    <x v="2"/>
    <n v="250"/>
    <n v="9164"/>
    <n v="9389"/>
    <n v="9439"/>
    <s v="N/A"/>
    <d v="2022-07-25T00:00:00"/>
    <d v="2022-07-25T00:00:00"/>
    <d v="1899-12-30T00:00:00"/>
    <s v="N/A"/>
    <d v="2022-08-11T00:00:00"/>
    <d v="2022-08-11T00:00:00"/>
    <d v="1899-12-30T00:00:00"/>
    <n v="9398"/>
    <m/>
    <m/>
    <m/>
    <e v="#DIV/0!"/>
    <e v="#VALUE!"/>
    <n v="1"/>
  </r>
  <r>
    <s v="RBT00303"/>
    <x v="1"/>
    <n v="500"/>
    <n v="9800"/>
    <n v="10025"/>
    <n v="10075"/>
    <s v="N/A"/>
    <d v="2022-07-26T00:00:00"/>
    <d v="2022-07-26T00:00:00"/>
    <d v="1899-12-30T00:00:00"/>
    <s v="N/A"/>
    <d v="2022-07-26T00:00:00"/>
    <d v="2022-07-26T00:00:00"/>
    <d v="1899-12-30T00:00:00"/>
    <n v="10084"/>
    <m/>
    <m/>
    <m/>
    <e v="#DIV/0!"/>
    <e v="#VALUE!"/>
    <n v="0"/>
  </r>
  <r>
    <s v="RBT00315"/>
    <x v="3"/>
    <n v="2000"/>
    <n v="9941"/>
    <n v="10166"/>
    <n v="10216"/>
    <s v="N/A"/>
    <d v="2022-07-30T00:00:00"/>
    <d v="2022-07-30T00:00:00"/>
    <d v="1899-12-30T00:00:00"/>
    <s v="N/A"/>
    <d v="2022-07-30T00:00:00"/>
    <d v="2022-07-30T00:00:00"/>
    <d v="1899-12-30T00:00:00"/>
    <n v="10188"/>
    <m/>
    <m/>
    <m/>
    <e v="#DIV/0!"/>
    <e v="#VALUE!"/>
    <n v="1"/>
  </r>
  <r>
    <s v="RBT00312"/>
    <x v="4"/>
    <n v="500"/>
    <n v="10258"/>
    <n v="10483"/>
    <n v="10533"/>
    <s v="N/A"/>
    <d v="2022-08-03T00:00:00"/>
    <d v="2022-08-03T00:00:00"/>
    <d v="1899-12-30T00:00:00"/>
    <s v="N/A"/>
    <d v="2022-08-03T00:00:00"/>
    <d v="2022-08-03T00:00:00"/>
    <d v="1899-12-30T00:00:00"/>
    <n v="10405"/>
    <m/>
    <m/>
    <m/>
    <e v="#DIV/0!"/>
    <e v="#VALUE!"/>
    <n v="0"/>
  </r>
  <r>
    <s v="RBT00302"/>
    <x v="0"/>
    <n v="250"/>
    <n v="10500"/>
    <n v="10725"/>
    <n v="10775"/>
    <s v="N/A"/>
    <d v="2022-08-04T00:00:00"/>
    <d v="2022-08-04T00:00:00"/>
    <d v="1899-12-30T00:00:00"/>
    <s v="N/A"/>
    <d v="2022-08-04T00:00:00"/>
    <d v="2022-08-04T00:00:00"/>
    <d v="1899-12-30T00:00:00"/>
    <n v="10782"/>
    <m/>
    <m/>
    <m/>
    <e v="#DIV/0!"/>
    <e v="#VALUE!"/>
    <n v="0"/>
  </r>
  <r>
    <s v="RBT00303"/>
    <x v="1"/>
    <n v="250"/>
    <n v="10084"/>
    <n v="10309"/>
    <n v="10359"/>
    <s v="N/A"/>
    <d v="2022-08-08T00:00:00"/>
    <d v="2022-08-08T00:00:00"/>
    <d v="1899-12-30T00:00:00"/>
    <s v="N/A"/>
    <d v="2022-08-08T00:00:00"/>
    <d v="2022-08-08T00:00:00"/>
    <d v="1899-12-30T00:00:00"/>
    <n v="10232"/>
    <m/>
    <m/>
    <m/>
    <e v="#DIV/0!"/>
    <e v="#VALUE!"/>
    <n v="0"/>
  </r>
  <r>
    <s v="RBT00304"/>
    <x v="2"/>
    <n v="2000"/>
    <n v="9398"/>
    <n v="9623"/>
    <n v="9673"/>
    <s v="N/A"/>
    <d v="2022-08-11T00:00:00"/>
    <d v="2022-08-11T00:00:00"/>
    <d v="1899-12-30T00:00:00"/>
    <s v="N/A"/>
    <d v="2022-08-25T00:00:00"/>
    <d v="2022-08-25T00:00:00"/>
    <d v="1899-12-30T00:00:00"/>
    <n v="9707"/>
    <m/>
    <m/>
    <m/>
    <e v="#DIV/0!"/>
    <e v="#VALUE!"/>
    <n v="0"/>
  </r>
  <r>
    <s v="RBT00312"/>
    <x v="4"/>
    <n v="250"/>
    <n v="10405"/>
    <n v="10630"/>
    <n v="10680"/>
    <s v="N/A"/>
    <d v="2022-08-18T00:00:00"/>
    <d v="2022-08-18T00:00:00"/>
    <d v="1899-12-30T00:00:00"/>
    <s v="N/A"/>
    <d v="2022-08-18T00:00:00"/>
    <d v="2022-08-18T00:00:00"/>
    <d v="1899-12-30T00:00:00"/>
    <n v="10673"/>
    <m/>
    <m/>
    <m/>
    <e v="#DIV/0!"/>
    <e v="#VALUE!"/>
    <n v="1"/>
  </r>
  <r>
    <s v="RBT00302"/>
    <x v="0"/>
    <n v="1000"/>
    <n v="10782"/>
    <n v="11007"/>
    <n v="11057"/>
    <s v="N/A"/>
    <d v="2022-08-19T00:00:00"/>
    <d v="2022-08-19T00:00:00"/>
    <d v="1899-12-30T00:00:00"/>
    <s v="N/A"/>
    <d v="2022-08-19T00:00:00"/>
    <d v="2022-08-19T00:00:00"/>
    <d v="1899-12-30T00:00:00"/>
    <n v="11003"/>
    <m/>
    <m/>
    <m/>
    <e v="#DIV/0!"/>
    <e v="#VALUE!"/>
    <n v="0"/>
  </r>
  <r>
    <s v="RBT00315"/>
    <x v="3"/>
    <n v="250"/>
    <n v="10188"/>
    <n v="10413"/>
    <n v="10463"/>
    <s v="N/A"/>
    <d v="2022-08-19T00:00:00"/>
    <d v="2022-08-19T00:00:00"/>
    <d v="1899-12-30T00:00:00"/>
    <s v="N/A"/>
    <d v="2022-08-19T00:00:00"/>
    <d v="2022-08-19T00:00:00"/>
    <d v="1899-12-30T00:00:00"/>
    <n v="10254"/>
    <m/>
    <m/>
    <m/>
    <e v="#DIV/0!"/>
    <e v="#VALUE!"/>
    <n v="0"/>
  </r>
  <r>
    <s v="RBT00304"/>
    <x v="2"/>
    <n v="250"/>
    <n v="9707"/>
    <n v="9932"/>
    <n v="9982"/>
    <s v="N/A"/>
    <d v="2022-08-25T00:00:00"/>
    <d v="2022-08-25T00:00:00"/>
    <d v="1899-12-30T00:00:00"/>
    <s v="N/A"/>
    <d v="2022-09-09T00:00:00"/>
    <d v="2022-09-09T00:00:00"/>
    <d v="1899-12-30T00:00:00"/>
    <n v="9900"/>
    <m/>
    <m/>
    <m/>
    <e v="#DIV/0!"/>
    <e v="#VALUE!"/>
    <n v="0"/>
  </r>
  <r>
    <s v="RBT00302"/>
    <x v="0"/>
    <n v="250"/>
    <n v="11003"/>
    <n v="11228"/>
    <n v="11278"/>
    <s v="N/A"/>
    <d v="2022-09-02T00:00:00"/>
    <d v="2022-09-02T00:00:00"/>
    <d v="1899-12-30T00:00:00"/>
    <s v="N/A"/>
    <d v="2022-09-02T00:00:00"/>
    <d v="2022-09-02T00:00:00"/>
    <d v="1899-12-30T00:00:00"/>
    <n v="11248"/>
    <m/>
    <m/>
    <m/>
    <e v="#DIV/0!"/>
    <e v="#VALUE!"/>
    <n v="1"/>
  </r>
  <r>
    <s v="RBT00312"/>
    <x v="4"/>
    <n v="1000"/>
    <n v="10673"/>
    <n v="10898"/>
    <n v="10948"/>
    <s v="N/A"/>
    <d v="2022-09-04T00:00:00"/>
    <d v="2022-09-04T00:00:00"/>
    <d v="1899-12-30T00:00:00"/>
    <s v="N/A"/>
    <d v="2022-09-04T00:00:00"/>
    <d v="2022-09-04T00:00:00"/>
    <d v="1899-12-30T00:00:00"/>
    <n v="10982"/>
    <m/>
    <m/>
    <m/>
    <e v="#DIV/0!"/>
    <e v="#VALUE!"/>
    <n v="0"/>
  </r>
  <r>
    <s v="RBT00303"/>
    <x v="1"/>
    <n v="1000"/>
    <n v="10232"/>
    <n v="10457"/>
    <n v="10507"/>
    <s v="N/A"/>
    <d v="2022-09-07T00:00:00"/>
    <d v="2022-09-07T00:00:00"/>
    <d v="1899-12-30T00:00:00"/>
    <s v="N/A"/>
    <d v="2022-09-07T00:00:00"/>
    <d v="2022-09-07T00:00:00"/>
    <d v="1899-12-30T00:00:00"/>
    <n v="10574"/>
    <m/>
    <m/>
    <m/>
    <e v="#DIV/0!"/>
    <e v="#VALUE!"/>
    <n v="0"/>
  </r>
  <r>
    <s v="RBT00303"/>
    <x v="1"/>
    <n v="250"/>
    <n v="10574"/>
    <n v="10799"/>
    <n v="10849"/>
    <s v="N/A"/>
    <d v="2022-09-09T00:00:00"/>
    <d v="2022-09-09T00:00:00"/>
    <d v="1899-12-30T00:00:00"/>
    <s v="N/A"/>
    <d v="2022-09-09T00:00:00"/>
    <d v="2022-09-09T00:00:00"/>
    <d v="1899-12-30T00:00:00"/>
    <n v="10594"/>
    <m/>
    <m/>
    <m/>
    <e v="#DIV/0!"/>
    <e v="#VALUE!"/>
    <n v="0"/>
  </r>
  <r>
    <s v="RBT00304"/>
    <x v="2"/>
    <n v="500"/>
    <n v="9900"/>
    <n v="10125"/>
    <n v="10175"/>
    <s v="N/A"/>
    <d v="2022-09-09T00:00:00"/>
    <d v="2022-09-09T00:00:00"/>
    <d v="1899-12-30T00:00:00"/>
    <s v="N/A"/>
    <d v="2022-09-26T00:00:00"/>
    <d v="2022-09-26T00:00:00"/>
    <d v="1899-12-30T00:00:00"/>
    <n v="10151"/>
    <m/>
    <m/>
    <m/>
    <e v="#DIV/0!"/>
    <e v="#VALUE!"/>
    <n v="1"/>
  </r>
  <r>
    <s v="RBT00315"/>
    <x v="3"/>
    <n v="500"/>
    <n v="10254"/>
    <n v="10479"/>
    <n v="10529"/>
    <s v="N/A"/>
    <d v="2022-09-12T00:00:00"/>
    <d v="2022-09-12T00:00:00"/>
    <d v="1899-12-30T00:00:00"/>
    <s v="N/A"/>
    <d v="2022-09-12T00:00:00"/>
    <d v="2022-09-12T00:00:00"/>
    <d v="1899-12-30T00:00:00"/>
    <n v="10664"/>
    <m/>
    <m/>
    <m/>
    <e v="#DIV/0!"/>
    <e v="#VALUE!"/>
    <n v="0"/>
  </r>
  <r>
    <s v="RBT00302"/>
    <x v="0"/>
    <n v="500"/>
    <n v="11248"/>
    <n v="11473"/>
    <n v="11523"/>
    <s v="N/A"/>
    <d v="2022-09-16T00:00:00"/>
    <d v="2022-09-16T00:00:00"/>
    <d v="1899-12-30T00:00:00"/>
    <s v="N/A"/>
    <d v="2022-09-16T00:00:00"/>
    <d v="2022-09-16T00:00:00"/>
    <d v="1899-12-30T00:00:00"/>
    <n v="11490"/>
    <m/>
    <m/>
    <m/>
    <e v="#DIV/0!"/>
    <e v="#VALUE!"/>
    <n v="1"/>
  </r>
  <r>
    <s v="RBT00312"/>
    <x v="4"/>
    <n v="250"/>
    <n v="10982"/>
    <n v="11207"/>
    <n v="11257"/>
    <s v="N/A"/>
    <d v="2022-09-17T00:00:00"/>
    <d v="2022-09-17T00:00:00"/>
    <d v="1899-12-30T00:00:00"/>
    <s v="N/A"/>
    <d v="2022-09-17T00:00:00"/>
    <d v="2022-09-17T00:00:00"/>
    <d v="1899-12-30T00:00:00"/>
    <n v="11195"/>
    <m/>
    <m/>
    <m/>
    <e v="#DIV/0!"/>
    <e v="#VALUE!"/>
    <n v="0"/>
  </r>
  <r>
    <s v="RBT00315"/>
    <x v="3"/>
    <n v="250"/>
    <n v="10664"/>
    <n v="10889"/>
    <n v="10939"/>
    <s v="N/A"/>
    <d v="2022-09-25T00:00:00"/>
    <d v="2022-09-25T00:00:00"/>
    <d v="1899-12-30T00:00:00"/>
    <s v="N/A"/>
    <d v="2022-09-25T00:00:00"/>
    <d v="2022-09-25T00:00:00"/>
    <d v="1899-12-30T00:00:00"/>
    <n v="10843"/>
    <m/>
    <m/>
    <m/>
    <e v="#DIV/0!"/>
    <e v="#VALUE!"/>
    <n v="0"/>
  </r>
  <r>
    <s v="RBT00304"/>
    <x v="2"/>
    <n v="250"/>
    <n v="10151"/>
    <n v="10376"/>
    <n v="10426"/>
    <s v="N/A"/>
    <d v="2022-09-26T00:00:00"/>
    <d v="2022-09-26T00:00:00"/>
    <d v="1899-12-30T00:00:00"/>
    <s v="N/A"/>
    <d v="2022-10-11T00:00:00"/>
    <d v="2022-10-11T00:00:00"/>
    <d v="1899-12-30T00:00:00"/>
    <n v="10437"/>
    <m/>
    <m/>
    <m/>
    <e v="#DIV/0!"/>
    <e v="#VALUE!"/>
    <n v="0"/>
  </r>
  <r>
    <s v="RBT00312"/>
    <x v="4"/>
    <n v="500"/>
    <n v="11195"/>
    <n v="11420"/>
    <n v="11470"/>
    <s v="N/A"/>
    <d v="2022-09-27T00:00:00"/>
    <d v="2022-09-27T00:00:00"/>
    <d v="1899-12-30T00:00:00"/>
    <s v="N/A"/>
    <d v="2022-09-27T00:00:00"/>
    <d v="2022-09-27T00:00:00"/>
    <d v="1899-12-30T00:00:00"/>
    <n v="11376"/>
    <m/>
    <m/>
    <m/>
    <e v="#DIV/0!"/>
    <e v="#VALUE!"/>
    <n v="0"/>
  </r>
  <r>
    <s v="RBT00302"/>
    <x v="0"/>
    <n v="250"/>
    <n v="11490"/>
    <n v="11715"/>
    <n v="11765"/>
    <s v="N/A"/>
    <d v="2022-09-28T00:00:00"/>
    <d v="2022-09-28T00:00:00"/>
    <d v="1899-12-30T00:00:00"/>
    <s v="N/A"/>
    <d v="2022-09-28T00:00:00"/>
    <d v="2022-09-28T00:00:00"/>
    <d v="1899-12-30T00:00:00"/>
    <n v="11654"/>
    <m/>
    <m/>
    <m/>
    <e v="#DIV/0!"/>
    <e v="#VALUE!"/>
    <n v="0"/>
  </r>
  <r>
    <s v="RBT00315"/>
    <x v="3"/>
    <n v="1000"/>
    <n v="10843"/>
    <n v="11068"/>
    <n v="11118"/>
    <s v="N/A"/>
    <d v="2022-10-04T00:00:00"/>
    <d v="2022-10-04T00:00:00"/>
    <d v="1899-12-30T00:00:00"/>
    <s v="N/A"/>
    <d v="2022-10-04T00:00:00"/>
    <d v="2022-10-04T00:00:00"/>
    <d v="1899-12-30T00:00:00"/>
    <n v="10983"/>
    <m/>
    <m/>
    <m/>
    <e v="#DIV/0!"/>
    <e v="#VALUE!"/>
    <n v="0"/>
  </r>
  <r>
    <s v="RBT00303"/>
    <x v="1"/>
    <n v="500"/>
    <n v="10594"/>
    <n v="10819"/>
    <n v="10869"/>
    <s v="N/A"/>
    <d v="2022-10-11T00:00:00"/>
    <d v="2022-10-11T00:00:00"/>
    <d v="1899-12-30T00:00:00"/>
    <s v="N/A"/>
    <d v="2022-10-11T00:00:00"/>
    <d v="2022-10-11T00:00:00"/>
    <d v="1899-12-30T00:00:00"/>
    <n v="10852"/>
    <m/>
    <m/>
    <m/>
    <e v="#DIV/0!"/>
    <e v="#VALUE!"/>
    <n v="1"/>
  </r>
  <r>
    <s v="RBT00304"/>
    <x v="2"/>
    <n v="1000"/>
    <n v="10437"/>
    <n v="10662"/>
    <n v="10712"/>
    <s v="N/A"/>
    <d v="2022-10-11T00:00:00"/>
    <d v="2022-10-11T00:00:00"/>
    <d v="1899-12-30T00:00:00"/>
    <s v="N/A"/>
    <d v="2022-10-26T00:00:00"/>
    <d v="2022-10-26T00:00:00"/>
    <d v="1899-12-30T00:00:00"/>
    <n v="10695"/>
    <m/>
    <m/>
    <m/>
    <e v="#DIV/0!"/>
    <e v="#VALUE!"/>
    <n v="1"/>
  </r>
  <r>
    <s v="RBT00302"/>
    <x v="0"/>
    <n v="12000"/>
    <n v="11654"/>
    <n v="11879"/>
    <n v="11929"/>
    <s v="N/A"/>
    <d v="2022-10-14T00:00:00"/>
    <d v="2022-10-14T00:00:00"/>
    <d v="1899-12-30T00:00:00"/>
    <s v="N/A"/>
    <d v="2022-10-14T00:00:00"/>
    <d v="2022-10-14T00:00:00"/>
    <d v="1899-12-30T00:00:00"/>
    <n v="11893"/>
    <m/>
    <m/>
    <m/>
    <e v="#DIV/0!"/>
    <e v="#VALUE!"/>
    <n v="1"/>
  </r>
  <r>
    <s v="RBT00312"/>
    <x v="4"/>
    <n v="250"/>
    <n v="11376"/>
    <n v="11601"/>
    <n v="11651"/>
    <s v="N/A"/>
    <d v="2022-10-21T00:00:00"/>
    <d v="2022-10-21T00:00:00"/>
    <d v="1899-12-30T00:00:00"/>
    <s v="N/A"/>
    <d v="2022-10-21T00:00:00"/>
    <d v="2022-10-21T00:00:00"/>
    <d v="1899-12-30T00:00:00"/>
    <n v="11776"/>
    <m/>
    <m/>
    <m/>
    <e v="#DIV/0!"/>
    <e v="#VALUE!"/>
    <n v="0"/>
  </r>
  <r>
    <s v="RBT00304"/>
    <x v="2"/>
    <n v="250"/>
    <n v="10695"/>
    <n v="10920"/>
    <n v="10970"/>
    <s v="N/A"/>
    <d v="2022-10-26T00:00:00"/>
    <d v="2022-10-26T00:00:00"/>
    <d v="1899-12-30T00:00:00"/>
    <s v="N/A"/>
    <d v="2022-11-09T00:00:00"/>
    <d v="2022-11-09T00:00:00"/>
    <d v="1899-12-30T00:00:00"/>
    <n v="10939"/>
    <m/>
    <m/>
    <m/>
    <e v="#DIV/0!"/>
    <e v="#VALUE!"/>
    <n v="1"/>
  </r>
  <r>
    <s v="RBT00312"/>
    <x v="4"/>
    <n v="12000"/>
    <n v="11776"/>
    <n v="12001"/>
    <n v="12051"/>
    <s v="N/A"/>
    <d v="2022-10-27T00:00:00"/>
    <d v="2022-10-27T00:00:00"/>
    <d v="1899-12-30T00:00:00"/>
    <s v="N/A"/>
    <d v="2022-10-27T00:00:00"/>
    <d v="2022-10-27T00:00:00"/>
    <d v="1899-12-30T00:00:00"/>
    <n v="11821"/>
    <m/>
    <m/>
    <m/>
    <e v="#DIV/0!"/>
    <e v="#VALUE!"/>
    <n v="0"/>
  </r>
  <r>
    <s v="RBT00315"/>
    <x v="3"/>
    <n v="250"/>
    <n v="10983"/>
    <n v="11208"/>
    <n v="11258"/>
    <s v="N/A"/>
    <d v="2022-10-27T00:00:00"/>
    <d v="2022-10-27T00:00:00"/>
    <d v="1899-12-30T00:00:00"/>
    <s v="N/A"/>
    <d v="2022-10-27T00:00:00"/>
    <d v="2022-10-27T00:00:00"/>
    <d v="1899-12-30T00:00:00"/>
    <n v="11352"/>
    <m/>
    <m/>
    <m/>
    <e v="#DIV/0!"/>
    <e v="#VALUE!"/>
    <n v="0"/>
  </r>
  <r>
    <s v="RBT00302"/>
    <x v="0"/>
    <n v="250"/>
    <n v="11893"/>
    <n v="12118"/>
    <n v="12168"/>
    <s v="N/A"/>
    <d v="2022-11-03T00:00:00"/>
    <d v="2022-11-03T00:00:00"/>
    <d v="1899-12-30T00:00:00"/>
    <s v="N/A"/>
    <d v="2022-11-03T00:00:00"/>
    <d v="2022-11-03T00:00:00"/>
    <d v="1899-12-30T00:00:00"/>
    <n v="12063"/>
    <m/>
    <m/>
    <m/>
    <e v="#DIV/0!"/>
    <e v="#VALUE!"/>
    <n v="0"/>
  </r>
  <r>
    <s v="RBT00315"/>
    <x v="3"/>
    <n v="500"/>
    <n v="11352"/>
    <n v="11577"/>
    <n v="11627"/>
    <s v="N/A"/>
    <d v="2022-11-04T00:00:00"/>
    <d v="2022-11-04T00:00:00"/>
    <d v="1899-12-30T00:00:00"/>
    <s v="N/A"/>
    <d v="2022-11-04T00:00:00"/>
    <d v="2022-11-04T00:00:00"/>
    <d v="1899-12-30T00:00:00"/>
    <n v="11497"/>
    <m/>
    <m/>
    <m/>
    <e v="#DIV/0!"/>
    <e v="#VALUE!"/>
    <n v="0"/>
  </r>
  <r>
    <s v="RBT00304"/>
    <x v="2"/>
    <n v="500"/>
    <n v="10939"/>
    <n v="11164"/>
    <n v="11214"/>
    <s v="N/A"/>
    <d v="2022-11-09T00:00:00"/>
    <d v="2022-11-09T00:00:00"/>
    <d v="1899-12-30T00:00:00"/>
    <s v="N/A"/>
    <d v="2022-11-24T00:00:00"/>
    <d v="2022-11-24T00:00:00"/>
    <d v="1899-12-30T00:00:00"/>
    <n v="11123"/>
    <m/>
    <m/>
    <m/>
    <e v="#DIV/0!"/>
    <e v="#VALUE!"/>
    <n v="0"/>
  </r>
  <r>
    <s v="RBT00303"/>
    <x v="1"/>
    <n v="250"/>
    <n v="10852"/>
    <n v="11077"/>
    <n v="11127"/>
    <s v="N/A"/>
    <d v="2022-11-12T00:00:00"/>
    <d v="2022-11-12T00:00:00"/>
    <d v="1899-12-30T00:00:00"/>
    <s v="N/A"/>
    <d v="2022-11-12T00:00:00"/>
    <d v="2022-11-12T00:00:00"/>
    <d v="1899-12-30T00:00:00"/>
    <n v="11410"/>
    <m/>
    <m/>
    <m/>
    <e v="#DIV/0!"/>
    <e v="#VALUE!"/>
    <n v="0"/>
  </r>
  <r>
    <s v="RBT00303"/>
    <x v="1"/>
    <n v="12000"/>
    <n v="11410"/>
    <n v="11635"/>
    <n v="11685"/>
    <s v="N/A"/>
    <d v="2022-11-15T00:00:00"/>
    <d v="2022-11-15T00:00:00"/>
    <d v="1899-12-30T00:00:00"/>
    <s v="N/A"/>
    <d v="2022-11-15T00:00:00"/>
    <d v="2022-11-15T00:00:00"/>
    <d v="1899-12-30T00:00:00"/>
    <n v="11437"/>
    <m/>
    <m/>
    <m/>
    <e v="#DIV/0!"/>
    <e v="#VALUE!"/>
    <n v="0"/>
  </r>
  <r>
    <s v="RBT00315"/>
    <x v="3"/>
    <n v="250"/>
    <n v="11497"/>
    <n v="11722"/>
    <n v="11772"/>
    <s v="N/A"/>
    <d v="2022-11-21T00:00:00"/>
    <d v="2022-11-21T00:00:00"/>
    <d v="1899-12-30T00:00:00"/>
    <s v="N/A"/>
    <d v="2022-11-21T00:00:00"/>
    <d v="2022-11-21T00:00:00"/>
    <d v="1899-12-30T00:00:00"/>
    <n v="11780"/>
    <m/>
    <m/>
    <m/>
    <e v="#DIV/0!"/>
    <e v="#VALUE!"/>
    <n v="0"/>
  </r>
  <r>
    <s v="RBT00304"/>
    <x v="2"/>
    <n v="250"/>
    <n v="11123"/>
    <n v="11348"/>
    <n v="11398"/>
    <s v="N/A"/>
    <d v="2022-11-24T00:00:00"/>
    <d v="2022-11-24T00:00:00"/>
    <d v="1899-12-30T00:00:00"/>
    <s v="N/A"/>
    <d v="2022-12-13T00:00:00"/>
    <d v="2022-12-13T00:00:00"/>
    <d v="1899-12-30T00:00:00"/>
    <n v="11339"/>
    <m/>
    <m/>
    <m/>
    <e v="#DIV/0!"/>
    <e v="#VALUE!"/>
    <n v="0"/>
  </r>
  <r>
    <s v="RBT00303"/>
    <x v="1"/>
    <n v="250"/>
    <n v="11437"/>
    <n v="11662"/>
    <n v="11712"/>
    <s v="N/A"/>
    <d v="2022-11-27T00:00:00"/>
    <d v="2022-11-27T00:00:00"/>
    <d v="1899-12-30T00:00:00"/>
    <s v="N/A"/>
    <d v="2022-11-27T00:00:00"/>
    <d v="2022-11-27T00:00:00"/>
    <d v="1899-12-30T00:00:00"/>
    <n v="11640"/>
    <m/>
    <m/>
    <m/>
    <e v="#DIV/0!"/>
    <e v="#VALUE!"/>
    <n v="0"/>
  </r>
  <r>
    <s v="RBT00303"/>
    <x v="1"/>
    <n v="500"/>
    <n v="11640"/>
    <n v="11865"/>
    <n v="11915"/>
    <s v="N/A"/>
    <d v="2022-12-12T00:00:00"/>
    <d v="2022-12-12T00:00:00"/>
    <d v="1899-12-30T00:00:00"/>
    <s v="N/A"/>
    <d v="2022-12-12T00:00:00"/>
    <d v="2022-12-12T00:00:00"/>
    <d v="1899-12-30T00:00:00"/>
    <n v="11861"/>
    <m/>
    <m/>
    <m/>
    <e v="#DIV/0!"/>
    <e v="#VALUE!"/>
    <n v="0"/>
  </r>
  <r>
    <s v="RBT00315"/>
    <x v="3"/>
    <n v="12000"/>
    <n v="11780"/>
    <n v="12005"/>
    <n v="12055"/>
    <s v="N/A"/>
    <d v="2022-12-12T00:00:00"/>
    <d v="2022-12-12T00:00:00"/>
    <d v="1899-12-30T00:00:00"/>
    <s v="N/A"/>
    <d v="2022-12-12T00:00:00"/>
    <d v="2022-12-12T00:00:00"/>
    <d v="1899-12-30T00:00:00"/>
    <n v="12087"/>
    <m/>
    <m/>
    <m/>
    <e v="#DIV/0!"/>
    <e v="#VALUE!"/>
    <n v="0"/>
  </r>
  <r>
    <s v="RBT00304"/>
    <x v="2"/>
    <n v="12000"/>
    <n v="11339"/>
    <n v="11564"/>
    <n v="11614"/>
    <s v="N/A"/>
    <d v="2022-12-13T00:00:00"/>
    <d v="2022-12-13T00:00:00"/>
    <d v="1899-12-30T00:00:00"/>
    <s v="N/A"/>
    <d v="2022-12-26T00:00:00"/>
    <d v="2022-12-26T00:00:00"/>
    <d v="1899-12-30T00:00:00"/>
    <n v="11591"/>
    <m/>
    <m/>
    <m/>
    <e v="#DIV/0!"/>
    <e v="#VALUE!"/>
    <n v="1"/>
  </r>
  <r>
    <s v="RBT00312"/>
    <x v="4"/>
    <n v="250"/>
    <n v="11821"/>
    <n v="12046"/>
    <n v="12096"/>
    <s v="N/A"/>
    <d v="2022-12-20T00:00:00"/>
    <d v="2022-12-20T00:00:00"/>
    <d v="1899-12-30T00:00:00"/>
    <s v="N/A"/>
    <d v="2022-12-20T00:00:00"/>
    <d v="2022-12-20T00:00:00"/>
    <d v="1899-12-30T00:00:00"/>
    <n v="12422"/>
    <m/>
    <m/>
    <m/>
    <e v="#DIV/0!"/>
    <e v="#VALUE!"/>
    <n v="0"/>
  </r>
  <r>
    <s v="RBT00303"/>
    <x v="1"/>
    <n v="250"/>
    <n v="11861"/>
    <n v="12086"/>
    <n v="12136"/>
    <s v="N/A"/>
    <d v="2022-12-26T00:00:00"/>
    <d v="2022-12-26T00:00:00"/>
    <d v="1899-12-30T00:00:00"/>
    <s v="N/A"/>
    <d v="2022-12-26T00:00:00"/>
    <d v="2022-12-26T00:00:00"/>
    <d v="1899-12-30T00:00:00"/>
    <n v="12071"/>
    <m/>
    <m/>
    <m/>
    <e v="#DIV/0!"/>
    <e v="#VALUE!"/>
    <n v="0"/>
  </r>
  <r>
    <s v="RBT00304"/>
    <x v="2"/>
    <n v="250"/>
    <n v="11591"/>
    <n v="11816"/>
    <n v="11866"/>
    <s v="N/A"/>
    <d v="2022-12-26T00:00:00"/>
    <d v="2022-12-26T00:00:00"/>
    <d v="1899-12-30T00:00:00"/>
    <s v="N/A"/>
    <d v="2023-01-13T00:00:00"/>
    <d v="2023-01-13T00:00:00"/>
    <d v="1899-12-30T00:00:00"/>
    <n v="11738"/>
    <m/>
    <m/>
    <m/>
    <e v="#DIV/0!"/>
    <e v="#VALUE!"/>
    <n v="0"/>
  </r>
  <r>
    <s v="RBT00312"/>
    <x v="4"/>
    <n v="500"/>
    <n v="12422"/>
    <n v="12647"/>
    <n v="12697"/>
    <s v="N/A"/>
    <d v="2022-12-27T00:00:00"/>
    <d v="2022-12-27T00:00:00"/>
    <d v="1899-12-30T00:00:00"/>
    <s v="N/A"/>
    <d v="2022-12-27T00:00:00"/>
    <d v="2022-12-27T00:00:00"/>
    <d v="1899-12-30T00:00:00"/>
    <n v="12520"/>
    <m/>
    <m/>
    <m/>
    <e v="#DIV/0!"/>
    <e v="#VALUE!"/>
    <n v="0"/>
  </r>
  <r>
    <s v="RBT00315"/>
    <x v="3"/>
    <n v="250"/>
    <n v="12087"/>
    <n v="12312"/>
    <n v="12362"/>
    <s v="N/A"/>
    <d v="2023-01-01T00:00:00"/>
    <d v="2023-01-01T00:00:00"/>
    <d v="1899-12-30T00:00:00"/>
    <s v="N/A"/>
    <d v="2023-01-01T00:00:00"/>
    <d v="2023-01-01T00:00:00"/>
    <d v="1899-12-30T00:00:00"/>
    <n v="12365"/>
    <m/>
    <m/>
    <m/>
    <e v="#DIV/0!"/>
    <e v="#VALUE!"/>
    <n v="0"/>
  </r>
  <r>
    <s v="RBT00315"/>
    <x v="3"/>
    <n v="500"/>
    <n v="12365"/>
    <n v="12590"/>
    <n v="12640"/>
    <s v="N/A"/>
    <d v="2023-01-02T00:00:00"/>
    <d v="2023-01-02T00:00:00"/>
    <d v="1899-12-30T00:00:00"/>
    <s v="N/A"/>
    <d v="2023-01-02T00:00:00"/>
    <d v="2023-01-02T00:00:00"/>
    <d v="1899-12-30T00:00:00"/>
    <n v="12367"/>
    <m/>
    <m/>
    <m/>
    <e v="#DIV/0!"/>
    <e v="#VALUE!"/>
    <n v="0"/>
  </r>
  <r>
    <s v="RBT00312"/>
    <x v="4"/>
    <n v="250"/>
    <n v="12520"/>
    <n v="12745"/>
    <n v="12795"/>
    <s v="N/A"/>
    <d v="2023-01-11T00:00:00"/>
    <d v="2023-01-11T00:00:00"/>
    <d v="1899-12-30T00:00:00"/>
    <s v="N/A"/>
    <d v="2023-01-11T00:00:00"/>
    <d v="2023-01-11T00:00:00"/>
    <d v="1899-12-30T00:00:00"/>
    <n v="12656"/>
    <m/>
    <m/>
    <m/>
    <e v="#DIV/0!"/>
    <e v="#VALUE!"/>
    <n v="0"/>
  </r>
  <r>
    <s v="RBT00303"/>
    <x v="1"/>
    <n v="1000"/>
    <n v="12071"/>
    <n v="12296"/>
    <n v="12346"/>
    <s v="N/A"/>
    <d v="2023-01-12T00:00:00"/>
    <d v="2023-01-12T00:00:00"/>
    <d v="1899-12-30T00:00:00"/>
    <s v="N/A"/>
    <d v="2023-01-12T00:00:00"/>
    <d v="2023-01-12T00:00:00"/>
    <d v="1899-12-30T00:00:00"/>
    <n v="12307"/>
    <m/>
    <m/>
    <m/>
    <e v="#DIV/0!"/>
    <e v="#VALUE!"/>
    <n v="1"/>
  </r>
  <r>
    <s v="RBT00304"/>
    <x v="2"/>
    <n v="500"/>
    <n v="11738"/>
    <n v="11963"/>
    <n v="12013"/>
    <s v="N/A"/>
    <d v="2023-01-13T00:00:00"/>
    <d v="2023-01-13T00:00:00"/>
    <d v="1899-12-30T00:00:00"/>
    <s v="N/A"/>
    <d v="2023-01-28T00:00:00"/>
    <d v="2023-01-28T00:00:00"/>
    <d v="1899-12-30T00:00:00"/>
    <n v="12021"/>
    <m/>
    <m/>
    <m/>
    <e v="#DIV/0!"/>
    <e v="#VALUE!"/>
    <n v="0"/>
  </r>
  <r>
    <s v="RBT00303"/>
    <x v="1"/>
    <n v="250"/>
    <n v="12307"/>
    <n v="12532"/>
    <n v="12582"/>
    <s v="N/A"/>
    <d v="2023-01-26T00:00:00"/>
    <d v="2023-01-26T00:00:00"/>
    <d v="1899-12-30T00:00:00"/>
    <s v="N/A"/>
    <d v="2023-01-26T00:00:00"/>
    <d v="2023-01-26T00:00:00"/>
    <d v="1899-12-30T00:00:00"/>
    <n v="12384"/>
    <m/>
    <m/>
    <m/>
    <e v="#DIV/0!"/>
    <e v="#VALUE!"/>
    <n v="0"/>
  </r>
  <r>
    <s v="RBT00304"/>
    <x v="2"/>
    <n v="250"/>
    <n v="12021"/>
    <n v="12246"/>
    <n v="12296"/>
    <s v="N/A"/>
    <d v="2023-01-28T00:00:00"/>
    <d v="2023-01-28T00:00:00"/>
    <d v="1899-12-30T00:00:00"/>
    <s v="N/A"/>
    <d v="2023-02-16T00:00:00"/>
    <d v="2023-02-16T00:00:00"/>
    <d v="1899-12-30T00:00:00"/>
    <n v="12204"/>
    <m/>
    <m/>
    <m/>
    <e v="#DIV/0!"/>
    <e v="#VALUE!"/>
    <n v="0"/>
  </r>
  <r>
    <s v="RBT00315"/>
    <x v="3"/>
    <n v="250"/>
    <n v="12367"/>
    <n v="12592"/>
    <n v="12642"/>
    <s v="N/A"/>
    <d v="2023-01-29T00:00:00"/>
    <d v="2023-01-29T00:00:00"/>
    <d v="1899-12-30T00:00:00"/>
    <s v="N/A"/>
    <d v="2023-01-29T00:00:00"/>
    <d v="2023-01-29T00:00:00"/>
    <d v="1899-12-30T00:00:00"/>
    <n v="12757"/>
    <m/>
    <m/>
    <m/>
    <e v="#DIV/0!"/>
    <e v="#VALUE!"/>
    <n v="0"/>
  </r>
  <r>
    <s v="RBT00302"/>
    <x v="0"/>
    <n v="500"/>
    <n v="12063"/>
    <n v="12288"/>
    <n v="12338"/>
    <s v="N/A"/>
    <d v="2023-02-09T00:00:00"/>
    <d v="2023-02-09T00:00:00"/>
    <d v="1899-12-30T00:00:00"/>
    <s v="N/A"/>
    <d v="2023-02-09T00:00:00"/>
    <d v="2023-02-09T00:00:00"/>
    <d v="1899-12-30T00:00:00"/>
    <n v="12646"/>
    <m/>
    <m/>
    <m/>
    <e v="#DIV/0!"/>
    <e v="#VALUE!"/>
    <n v="0"/>
  </r>
  <r>
    <s v="RBT00312"/>
    <x v="4"/>
    <n v="1000"/>
    <n v="12656"/>
    <n v="12881"/>
    <n v="12931"/>
    <s v="N/A"/>
    <d v="2023-02-09T00:00:00"/>
    <d v="2023-02-09T00:00:00"/>
    <d v="1899-12-30T00:00:00"/>
    <s v="N/A"/>
    <d v="2023-02-09T00:00:00"/>
    <d v="2023-02-09T00:00:00"/>
    <d v="1899-12-30T00:00:00"/>
    <n v="13089"/>
    <m/>
    <m/>
    <m/>
    <e v="#DIV/0!"/>
    <e v="#VALUE!"/>
    <n v="0"/>
  </r>
  <r>
    <s v="RBT00312"/>
    <x v="4"/>
    <n v="250"/>
    <n v="13089"/>
    <n v="13314"/>
    <n v="13364"/>
    <s v="N/A"/>
    <d v="2023-02-11T00:00:00"/>
    <d v="2023-02-11T00:00:00"/>
    <d v="1899-12-30T00:00:00"/>
    <s v="N/A"/>
    <d v="2023-02-11T00:00:00"/>
    <d v="2023-02-11T00:00:00"/>
    <d v="1899-12-30T00:00:00"/>
    <n v="13120"/>
    <m/>
    <m/>
    <m/>
    <e v="#DIV/0!"/>
    <e v="#VALUE!"/>
    <n v="0"/>
  </r>
  <r>
    <s v="RBT00315"/>
    <x v="3"/>
    <n v="1000"/>
    <n v="12757"/>
    <n v="12982"/>
    <n v="13032"/>
    <s v="N/A"/>
    <d v="2023-02-15T00:00:00"/>
    <d v="2023-02-15T00:00:00"/>
    <d v="1899-12-30T00:00:00"/>
    <s v="N/A"/>
    <d v="2023-02-15T00:00:00"/>
    <d v="2023-02-15T00:00:00"/>
    <d v="1899-12-30T00:00:00"/>
    <n v="13048"/>
    <m/>
    <m/>
    <m/>
    <e v="#DIV/0!"/>
    <e v="#VALUE!"/>
    <n v="0"/>
  </r>
  <r>
    <s v="RBT00304"/>
    <x v="2"/>
    <n v="1000"/>
    <n v="12204"/>
    <n v="12429"/>
    <n v="12479"/>
    <s v="N/A"/>
    <d v="2023-02-16T00:00:00"/>
    <d v="2023-02-16T00:00:00"/>
    <d v="1899-12-30T00:00:00"/>
    <s v="N/A"/>
    <d v="2023-03-04T00:00:00"/>
    <d v="2023-03-04T00:00:00"/>
    <d v="1899-12-30T00:00:00"/>
    <n v="12464"/>
    <m/>
    <m/>
    <m/>
    <e v="#DIV/0!"/>
    <e v="#VALUE!"/>
    <n v="1"/>
  </r>
  <r>
    <s v="RBT00302"/>
    <x v="0"/>
    <n v="250"/>
    <n v="12646"/>
    <n v="12871"/>
    <n v="12921"/>
    <s v="N/A"/>
    <d v="2023-02-23T00:00:00"/>
    <d v="2023-02-23T00:00:00"/>
    <d v="1899-12-30T00:00:00"/>
    <s v="N/A"/>
    <d v="2023-02-23T00:00:00"/>
    <d v="2023-02-23T00:00:00"/>
    <d v="1899-12-30T00:00:00"/>
    <n v="12849"/>
    <m/>
    <m/>
    <m/>
    <e v="#DIV/0!"/>
    <e v="#VALUE!"/>
    <n v="0"/>
  </r>
  <r>
    <s v="RBT00315"/>
    <x v="3"/>
    <n v="250"/>
    <n v="13048"/>
    <n v="13273"/>
    <n v="13323"/>
    <s v="N/A"/>
    <d v="2023-02-28T00:00:00"/>
    <d v="2023-02-28T00:00:00"/>
    <d v="1899-12-30T00:00:00"/>
    <s v="N/A"/>
    <d v="2023-02-28T00:00:00"/>
    <d v="2023-02-28T00:00:00"/>
    <d v="1899-12-30T00:00:00"/>
    <n v="13217"/>
    <m/>
    <m/>
    <m/>
    <e v="#DIV/0!"/>
    <e v="#VALUE!"/>
    <n v="0"/>
  </r>
  <r>
    <s v="RBT00312"/>
    <x v="4"/>
    <n v="500"/>
    <n v="13120"/>
    <n v="13345"/>
    <n v="13395"/>
    <s v="N/A"/>
    <d v="2023-03-02T00:00:00"/>
    <d v="2023-03-02T00:00:00"/>
    <d v="1899-12-30T00:00:00"/>
    <s v="N/A"/>
    <d v="2023-03-02T00:00:00"/>
    <d v="2023-03-02T00:00:00"/>
    <d v="1899-12-30T00:00:00"/>
    <n v="13369"/>
    <m/>
    <m/>
    <m/>
    <e v="#DIV/0!"/>
    <e v="#VALUE!"/>
    <n v="1"/>
  </r>
  <r>
    <s v="RBT00304"/>
    <x v="2"/>
    <n v="250"/>
    <n v="12464"/>
    <n v="12689"/>
    <n v="12739"/>
    <s v="N/A"/>
    <d v="2023-03-04T00:00:00"/>
    <d v="2023-03-04T00:00:00"/>
    <d v="1899-12-30T00:00:00"/>
    <s v="N/A"/>
    <d v="2023-03-26T00:00:00"/>
    <d v="2023-03-26T00:00:00"/>
    <d v="1899-12-30T00:00:00"/>
    <n v="12677"/>
    <m/>
    <m/>
    <m/>
    <e v="#DIV/0!"/>
    <e v="#VALUE!"/>
    <n v="0"/>
  </r>
  <r>
    <s v="RBT00302"/>
    <x v="0"/>
    <n v="1000"/>
    <n v="12849"/>
    <n v="13074"/>
    <n v="13124"/>
    <s v="N/A"/>
    <d v="2023-03-07T00:00:00"/>
    <d v="2023-03-07T00:00:00"/>
    <d v="1899-12-30T00:00:00"/>
    <s v="N/A"/>
    <d v="2023-03-07T00:00:00"/>
    <d v="2023-03-07T00:00:00"/>
    <d v="1899-12-30T00:00:00"/>
    <n v="13014"/>
    <m/>
    <m/>
    <m/>
    <e v="#DIV/0!"/>
    <e v="#VALUE!"/>
    <n v="0"/>
  </r>
  <r>
    <s v="RBT00303"/>
    <x v="1"/>
    <n v="500"/>
    <n v="12384"/>
    <n v="12609"/>
    <n v="12659"/>
    <s v="N/A"/>
    <d v="2023-03-11T00:00:00"/>
    <d v="2023-03-11T00:00:00"/>
    <d v="1899-12-30T00:00:00"/>
    <s v="N/A"/>
    <d v="2023-03-11T00:00:00"/>
    <d v="2023-03-11T00:00:00"/>
    <d v="1899-12-30T00:00:00"/>
    <n v="12723"/>
    <m/>
    <m/>
    <m/>
    <e v="#DIV/0!"/>
    <e v="#VALUE!"/>
    <n v="0"/>
  </r>
  <r>
    <s v="RBT00315"/>
    <x v="3"/>
    <n v="500"/>
    <n v="13217"/>
    <n v="13442"/>
    <n v="13492"/>
    <s v="N/A"/>
    <d v="2023-03-18T00:00:00"/>
    <d v="2023-03-18T00:00:00"/>
    <d v="1899-12-30T00:00:00"/>
    <s v="N/A"/>
    <d v="2023-03-18T00:00:00"/>
    <d v="2023-03-18T00:00:00"/>
    <d v="1899-12-30T00:00:00"/>
    <n v="13334"/>
    <m/>
    <m/>
    <m/>
    <e v="#DIV/0!"/>
    <e v="#VALUE!"/>
    <n v="0"/>
  </r>
  <r>
    <s v="RBT00312"/>
    <x v="4"/>
    <n v="250"/>
    <n v="13369"/>
    <n v="13594"/>
    <n v="13644"/>
    <s v="N/A"/>
    <d v="2023-03-19T00:00:00"/>
    <d v="2023-03-19T00:00:00"/>
    <d v="1899-12-30T00:00:00"/>
    <s v="N/A"/>
    <d v="2023-03-19T00:00:00"/>
    <d v="2023-03-19T00:00:00"/>
    <d v="1899-12-30T00:00:00"/>
    <n v="13575"/>
    <m/>
    <m/>
    <m/>
    <e v="#DIV/0!"/>
    <e v="#VALUE!"/>
    <n v="0"/>
  </r>
  <r>
    <s v="RBT00302"/>
    <x v="0"/>
    <n v="250"/>
    <n v="13014"/>
    <n v="13239"/>
    <n v="13289"/>
    <s v="N/A"/>
    <d v="2023-03-22T00:00:00"/>
    <d v="2023-03-22T00:00:00"/>
    <d v="1899-12-30T00:00:00"/>
    <s v="N/A"/>
    <d v="2023-03-22T00:00:00"/>
    <d v="2023-03-22T00:00:00"/>
    <d v="1899-12-30T00:00:00"/>
    <n v="13262"/>
    <m/>
    <m/>
    <m/>
    <e v="#DIV/0!"/>
    <e v="#VALUE!"/>
    <n v="1"/>
  </r>
  <r>
    <s v="RBT00303"/>
    <x v="1"/>
    <n v="250"/>
    <n v="12723"/>
    <n v="12948"/>
    <n v="12998"/>
    <s v="N/A"/>
    <d v="2023-03-25T00:00:00"/>
    <d v="2023-03-25T00:00:00"/>
    <d v="1899-12-30T00:00:00"/>
    <s v="N/A"/>
    <d v="2023-03-25T00:00:00"/>
    <d v="2023-03-25T00:00:00"/>
    <d v="1899-12-30T00:00:00"/>
    <n v="12890"/>
    <m/>
    <m/>
    <m/>
    <e v="#DIV/0!"/>
    <e v="#VALUE!"/>
    <n v="0"/>
  </r>
  <r>
    <s v="RBT00304"/>
    <x v="2"/>
    <n v="500"/>
    <n v="12677"/>
    <n v="12902"/>
    <n v="12952"/>
    <s v="N/A"/>
    <d v="2023-03-26T00:00:00"/>
    <d v="2023-03-26T00:00:00"/>
    <d v="1899-12-30T00:00:00"/>
    <s v="N/A"/>
    <d v="2023-04-13T00:00:00"/>
    <d v="2023-04-13T00:00:00"/>
    <d v="1899-12-30T00:00:00"/>
    <n v="12969"/>
    <m/>
    <m/>
    <m/>
    <e v="#DIV/0!"/>
    <e v="#VALUE!"/>
    <n v="0"/>
  </r>
  <r>
    <s v="RBT00302"/>
    <x v="0"/>
    <n v="500"/>
    <n v="13262"/>
    <n v="13487"/>
    <n v="13537"/>
    <s v="N/A"/>
    <d v="2023-03-31T00:00:00"/>
    <d v="2023-03-31T00:00:00"/>
    <d v="1899-12-30T00:00:00"/>
    <s v="N/A"/>
    <d v="2023-03-31T00:00:00"/>
    <d v="2023-03-31T00:00:00"/>
    <d v="1899-12-30T00:00:00"/>
    <n v="13386"/>
    <m/>
    <m/>
    <m/>
    <e v="#DIV/0!"/>
    <e v="#VALUE!"/>
    <n v="0"/>
  </r>
  <r>
    <s v="RBT00304"/>
    <x v="2"/>
    <n v="250"/>
    <n v="12969"/>
    <n v="13194"/>
    <n v="13244"/>
    <s v="N/A"/>
    <d v="2023-04-13T00:00:00"/>
    <d v="2023-04-13T00:00:00"/>
    <d v="1899-12-30T00:00:00"/>
    <s v="N/A"/>
    <d v="2023-05-13T00:00:00"/>
    <d v="2023-05-13T00:00:00"/>
    <d v="1899-12-30T00:00:00"/>
    <n v="13198"/>
    <m/>
    <m/>
    <m/>
    <e v="#DIV/0!"/>
    <e v="#VALUE!"/>
    <n v="1"/>
  </r>
  <r>
    <s v="RBT00303"/>
    <x v="1"/>
    <n v="2000"/>
    <n v="12890"/>
    <n v="13115"/>
    <n v="13165"/>
    <s v="N/A"/>
    <d v="2023-04-14T00:00:00"/>
    <d v="2023-04-14T00:00:00"/>
    <d v="1899-12-30T00:00:00"/>
    <s v="N/A"/>
    <d v="2023-04-14T00:00:00"/>
    <d v="2023-04-14T00:00:00"/>
    <d v="1899-12-30T00:00:00"/>
    <n v="13196"/>
    <m/>
    <m/>
    <m/>
    <e v="#DIV/0!"/>
    <e v="#VALUE!"/>
    <n v="0"/>
  </r>
  <r>
    <s v="RBT00312"/>
    <x v="4"/>
    <n v="2000"/>
    <n v="13575"/>
    <n v="13800"/>
    <n v="13850"/>
    <s v="N/A"/>
    <d v="2023-04-14T00:00:00"/>
    <d v="2023-04-14T00:00:00"/>
    <d v="1899-12-30T00:00:00"/>
    <s v="N/A"/>
    <d v="2023-04-14T00:00:00"/>
    <d v="2023-04-14T00:00:00"/>
    <d v="1899-12-30T00:00:00"/>
    <n v="13758"/>
    <m/>
    <m/>
    <m/>
    <e v="#DIV/0!"/>
    <e v="#VALUE!"/>
    <n v="0"/>
  </r>
  <r>
    <s v="RBT00302"/>
    <x v="0"/>
    <n v="250"/>
    <n v="13386"/>
    <n v="13611"/>
    <n v="13661"/>
    <s v="N/A"/>
    <d v="2023-04-18T00:00:00"/>
    <d v="2023-04-18T00:00:00"/>
    <d v="1899-12-30T00:00:00"/>
    <s v="N/A"/>
    <d v="2023-04-18T00:00:00"/>
    <d v="2023-04-18T00:00:00"/>
    <d v="1899-12-30T00:00:00"/>
    <n v="13633"/>
    <m/>
    <m/>
    <m/>
    <e v="#DIV/0!"/>
    <e v="#VALUE!"/>
    <n v="1"/>
  </r>
  <r>
    <s v="RBT00315"/>
    <x v="3"/>
    <n v="250"/>
    <n v="13334"/>
    <n v="13559"/>
    <n v="13609"/>
    <s v="N/A"/>
    <d v="2023-04-18T00:00:00"/>
    <d v="2023-04-18T00:00:00"/>
    <d v="1899-12-30T00:00:00"/>
    <s v="N/A"/>
    <d v="2023-04-18T00:00:00"/>
    <d v="2023-04-18T00:00:00"/>
    <d v="1899-12-30T00:00:00"/>
    <n v="13757"/>
    <m/>
    <m/>
    <m/>
    <e v="#DIV/0!"/>
    <e v="#VALUE!"/>
    <n v="0"/>
  </r>
  <r>
    <s v="RBT00303"/>
    <x v="1"/>
    <n v="250"/>
    <n v="13196"/>
    <n v="13421"/>
    <n v="13471"/>
    <s v="N/A"/>
    <d v="2023-04-25T00:00:00"/>
    <d v="2023-04-25T00:00:00"/>
    <d v="1899-12-30T00:00:00"/>
    <s v="N/A"/>
    <d v="2023-04-25T00:00:00"/>
    <d v="2023-04-25T00:00:00"/>
    <d v="1899-12-30T00:00:00"/>
    <n v="13350"/>
    <m/>
    <m/>
    <m/>
    <e v="#DIV/0!"/>
    <e v="#VALUE!"/>
    <n v="0"/>
  </r>
  <r>
    <s v="RBT00302"/>
    <x v="0"/>
    <n v="2000"/>
    <n v="13633"/>
    <n v="13858"/>
    <n v="13908"/>
    <s v="N/A"/>
    <d v="2023-04-26T00:00:00"/>
    <d v="2023-04-26T00:00:00"/>
    <d v="1899-12-30T00:00:00"/>
    <s v="N/A"/>
    <d v="2023-04-26T00:00:00"/>
    <d v="2023-04-26T00:00:00"/>
    <d v="1899-12-30T00:00:00"/>
    <n v="13752"/>
    <m/>
    <m/>
    <m/>
    <e v="#DIV/0!"/>
    <e v="#VALUE!"/>
    <n v="0"/>
  </r>
  <r>
    <s v="RBT00315"/>
    <x v="3"/>
    <n v="2000"/>
    <n v="13757"/>
    <n v="13982"/>
    <n v="14032"/>
    <s v="N/A"/>
    <d v="2023-05-02T00:00:00"/>
    <d v="2023-05-02T00:00:00"/>
    <d v="1899-12-30T00:00:00"/>
    <s v="N/A"/>
    <d v="2023-05-02T00:00:00"/>
    <d v="2023-05-02T00:00:00"/>
    <d v="1899-12-30T00:00:00"/>
    <n v="13925"/>
    <m/>
    <m/>
    <m/>
    <m/>
    <e v="#VALUE!"/>
    <n v="0"/>
  </r>
  <r>
    <s v="RBT00312"/>
    <x v="4"/>
    <n v="250"/>
    <n v="13758"/>
    <n v="13983"/>
    <n v="14033"/>
    <s v="N/A"/>
    <d v="2023-05-11T00:00:00"/>
    <d v="2023-05-11T00:00:00"/>
    <d v="1899-12-30T00:00:00"/>
    <s v="N/A"/>
    <d v="2023-05-11T00:00:00"/>
    <d v="2023-05-11T00:00:00"/>
    <d v="1899-12-30T00:00:00"/>
    <n v="13760"/>
    <m/>
    <m/>
    <m/>
    <e v="#DIV/0!"/>
    <e v="#VALUE!"/>
    <n v="0"/>
  </r>
  <r>
    <s v="RBT00303"/>
    <x v="1"/>
    <n v="500"/>
    <n v="13350"/>
    <n v="13575"/>
    <n v="13625"/>
    <s v="N/A"/>
    <d v="2023-05-12T00:00:00"/>
    <d v="2023-05-12T00:00:00"/>
    <d v="1899-12-30T00:00:00"/>
    <s v="N/A"/>
    <d v="2023-05-12T00:00:00"/>
    <d v="2023-05-12T00:00:00"/>
    <d v="1899-12-30T00:00:00"/>
    <n v="13632"/>
    <m/>
    <m/>
    <m/>
    <e v="#DIV/0!"/>
    <e v="#VALUE!"/>
    <n v="0"/>
  </r>
  <r>
    <s v="RBT00304"/>
    <x v="2"/>
    <n v="2000"/>
    <n v="13198"/>
    <n v="13423"/>
    <n v="13473"/>
    <s v="N/A"/>
    <d v="2023-05-13T00:00:00"/>
    <d v="2023-05-13T00:00:00"/>
    <d v="1899-12-30T00:00:00"/>
    <s v="N/A"/>
    <d v="2023-05-15T00:00:00"/>
    <d v="2023-05-15T00:00:00"/>
    <d v="1899-12-30T00:00:00"/>
    <n v="13442"/>
    <m/>
    <m/>
    <m/>
    <e v="#DIV/0!"/>
    <e v="#VALUE!"/>
    <n v="1"/>
  </r>
  <r>
    <s v="RBT00304"/>
    <x v="2"/>
    <n v="250"/>
    <n v="13442"/>
    <n v="13667"/>
    <n v="13717"/>
    <s v="N/A"/>
    <d v="2023-05-15T00:00:00"/>
    <d v="2023-05-15T00:00:00"/>
    <d v="1899-12-30T00:00:00"/>
    <s v="N/A"/>
    <d v="2023-07-22T00:00:00"/>
    <d v="2023-07-22T00:00:00"/>
    <d v="1899-12-30T00:00:00"/>
    <n v="13442"/>
    <m/>
    <m/>
    <m/>
    <e v="#DIV/0!"/>
    <e v="#VALUE!"/>
    <n v="0"/>
  </r>
  <r>
    <s v="RBT00302"/>
    <x v="0"/>
    <n v="250"/>
    <n v="13752"/>
    <n v="13977"/>
    <n v="14027"/>
    <s v="N/A"/>
    <d v="2023-05-17T00:00:00"/>
    <d v="2023-05-17T00:00:00"/>
    <d v="1899-12-30T00:00:00"/>
    <s v="N/A"/>
    <d v="2023-05-17T00:00:00"/>
    <d v="2023-05-17T00:00:00"/>
    <d v="1899-12-30T00:00:00"/>
    <n v="14080"/>
    <m/>
    <m/>
    <m/>
    <e v="#DIV/0!"/>
    <e v="#VALUE!"/>
    <n v="0"/>
  </r>
  <r>
    <s v="RBT00303"/>
    <x v="1"/>
    <n v="250"/>
    <n v="13632"/>
    <n v="13857"/>
    <n v="13907"/>
    <s v="N/A"/>
    <d v="2023-05-29T00:00:00"/>
    <d v="2023-05-29T00:00:00"/>
    <d v="1899-12-30T00:00:00"/>
    <s v="N/A"/>
    <d v="2023-05-29T00:00:00"/>
    <d v="2023-05-29T00:00:00"/>
    <d v="1899-12-30T00:00:00"/>
    <n v="13882"/>
    <m/>
    <m/>
    <m/>
    <e v="#DIV/0!"/>
    <e v="#VALUE!"/>
    <n v="1"/>
  </r>
  <r>
    <s v="RBT00302"/>
    <x v="0"/>
    <n v="500"/>
    <n v="14080"/>
    <n v="14305"/>
    <n v="14355"/>
    <s v="N/A"/>
    <d v="2023-06-02T00:00:00"/>
    <d v="2023-06-02T00:00:00"/>
    <d v="1899-12-30T00:00:00"/>
    <s v="N/A"/>
    <d v="2023-06-02T00:00:00"/>
    <d v="2023-06-02T00:00:00"/>
    <d v="1899-12-30T00:00:00"/>
    <n v="14272"/>
    <m/>
    <m/>
    <m/>
    <e v="#DIV/0!"/>
    <e v="#VALUE!"/>
    <n v="0"/>
  </r>
  <r>
    <s v="RBT00315"/>
    <x v="3"/>
    <n v="250"/>
    <n v="13925"/>
    <n v="14150"/>
    <n v="14200"/>
    <s v="N/A"/>
    <d v="2023-06-09T00:00:00"/>
    <d v="2023-06-09T00:00:00"/>
    <d v="1899-12-30T00:00:00"/>
    <s v="N/A"/>
    <d v="2023-06-09T00:00:00"/>
    <d v="2023-06-09T00:00:00"/>
    <d v="1899-12-30T00:00:00"/>
    <n v="14445"/>
    <m/>
    <m/>
    <m/>
    <e v="#DIV/0!"/>
    <e v="#VALUE!"/>
    <n v="0"/>
  </r>
  <r>
    <s v="RBT00303"/>
    <x v="1"/>
    <n v="1000"/>
    <n v="13882"/>
    <n v="14107"/>
    <n v="14157"/>
    <s v="N/A"/>
    <d v="2023-06-16T00:00:00"/>
    <d v="2023-06-16T00:00:00"/>
    <d v="1899-12-30T00:00:00"/>
    <s v="N/A"/>
    <d v="2023-06-16T00:00:00"/>
    <d v="2023-06-16T00:00:00"/>
    <d v="1899-12-30T00:00:00"/>
    <n v="14168"/>
    <m/>
    <m/>
    <m/>
    <e v="#DIV/0!"/>
    <e v="#VALUE!"/>
    <n v="0"/>
  </r>
  <r>
    <s v="RBT00302"/>
    <x v="0"/>
    <n v="250"/>
    <n v="14272"/>
    <n v="14497"/>
    <n v="14547"/>
    <s v="N/A"/>
    <d v="2023-06-26T00:00:00"/>
    <d v="2023-06-26T00:00:00"/>
    <d v="1899-12-30T00:00:00"/>
    <s v="N/A"/>
    <d v="2023-06-26T00:00:00"/>
    <d v="2023-06-26T00:00:00"/>
    <d v="1899-12-30T00:00:00"/>
    <n v="14579"/>
    <m/>
    <m/>
    <m/>
    <e v="#DIV/0!"/>
    <e v="#VALUE!"/>
    <n v="0"/>
  </r>
  <r>
    <s v="RBT00303"/>
    <x v="1"/>
    <n v="250"/>
    <n v="14168"/>
    <n v="14393"/>
    <n v="14443"/>
    <s v="N/A"/>
    <d v="2023-06-30T00:00:00"/>
    <d v="2023-06-30T00:00:00"/>
    <d v="1899-12-30T00:00:00"/>
    <s v="N/A"/>
    <d v="2023-06-30T00:00:00"/>
    <d v="2023-06-30T00:00:00"/>
    <d v="1899-12-30T00:00:00"/>
    <n v="14348"/>
    <m/>
    <m/>
    <m/>
    <e v="#DIV/0!"/>
    <e v="#VALUE!"/>
    <n v="0"/>
  </r>
  <r>
    <s v="RBT00315"/>
    <x v="3"/>
    <n v="500"/>
    <n v="14445"/>
    <n v="14670"/>
    <n v="14720"/>
    <s v="N/A"/>
    <d v="2023-07-06T00:00:00"/>
    <d v="2023-07-06T00:00:00"/>
    <d v="1899-12-30T00:00:00"/>
    <s v="N/A"/>
    <d v="2023-07-06T00:00:00"/>
    <d v="2023-07-06T00:00:00"/>
    <d v="1899-12-30T00:00:00"/>
    <n v="14832"/>
    <m/>
    <m/>
    <m/>
    <e v="#DIV/0!"/>
    <e v="#VALUE!"/>
    <n v="0"/>
  </r>
  <r>
    <s v="RBT00315"/>
    <x v="3"/>
    <n v="250"/>
    <n v="14832"/>
    <n v="15057"/>
    <n v="15107"/>
    <s v="N/A"/>
    <d v="2023-07-08T00:00:00"/>
    <d v="2023-07-08T00:00:00"/>
    <d v="1899-12-30T00:00:00"/>
    <s v="N/A"/>
    <d v="2023-07-08T00:00:00"/>
    <d v="2023-07-08T00:00:00"/>
    <d v="1899-12-30T00:00:00"/>
    <n v="14833"/>
    <m/>
    <m/>
    <m/>
    <e v="#DIV/0!"/>
    <e v="#VALUE!"/>
    <n v="0"/>
  </r>
  <r>
    <s v="RBT00302"/>
    <x v="0"/>
    <n v="1000"/>
    <n v="14579"/>
    <n v="14804"/>
    <n v="14854"/>
    <s v="N/A"/>
    <d v="2023-07-20T00:00:00"/>
    <d v="2023-07-20T00:00:00"/>
    <d v="1899-12-30T00:00:00"/>
    <s v="N/A"/>
    <d v="2023-07-20T00:00:00"/>
    <d v="2023-07-20T00:00:00"/>
    <d v="1899-12-30T00:00:00"/>
    <n v="14909"/>
    <m/>
    <m/>
    <m/>
    <e v="#DIV/0!"/>
    <e v="#VALUE!"/>
    <n v="0"/>
  </r>
  <r>
    <s v="RBT00304"/>
    <x v="2"/>
    <n v="500"/>
    <n v="13442"/>
    <n v="13667"/>
    <n v="13717"/>
    <s v="N/A"/>
    <d v="2023-07-22T00:00:00"/>
    <d v="2023-07-22T00:00:00"/>
    <d v="1899-12-30T00:00:00"/>
    <s v="N/A"/>
    <d v="2023-07-23T00:00:00"/>
    <d v="2023-07-23T00:00:00"/>
    <d v="1899-12-30T00:00:00"/>
    <n v="13775"/>
    <m/>
    <m/>
    <m/>
    <e v="#DIV/0!"/>
    <e v="#VALUE!"/>
    <n v="0"/>
  </r>
  <r>
    <s v="RBT00304"/>
    <x v="2"/>
    <n v="250"/>
    <n v="13775"/>
    <n v="14000"/>
    <n v="14050"/>
    <s v="N/A"/>
    <d v="2023-07-23T00:00:00"/>
    <d v="2023-07-23T00:00:00"/>
    <d v="1899-12-30T00:00:00"/>
    <s v="N/A"/>
    <d v="2023-08-17T00:00:00"/>
    <d v="2023-08-17T00:00:00"/>
    <d v="1899-12-30T00:00:00"/>
    <n v="14156"/>
    <m/>
    <m/>
    <m/>
    <e v="#DIV/0!"/>
    <e v="#VALUE!"/>
    <n v="0"/>
  </r>
  <r>
    <s v="RBT00315"/>
    <x v="3"/>
    <n v="1000"/>
    <n v="14833"/>
    <n v="15058"/>
    <n v="15108"/>
    <s v="N/A"/>
    <d v="2023-07-28T00:00:00"/>
    <d v="2023-07-28T00:00:00"/>
    <d v="1899-12-30T00:00:00"/>
    <s v="N/A"/>
    <d v="2023-07-28T00:00:00"/>
    <d v="2023-07-28T00:00:00"/>
    <d v="1899-12-30T00:00:00"/>
    <n v="15112"/>
    <m/>
    <m/>
    <m/>
    <e v="#DIV/0!"/>
    <e v="#VALUE!"/>
    <n v="0"/>
  </r>
  <r>
    <s v="RBT00302"/>
    <x v="0"/>
    <n v="250"/>
    <n v="14909"/>
    <n v="15134"/>
    <n v="15184"/>
    <s v="N/A"/>
    <d v="2023-08-04T00:00:00"/>
    <d v="2023-08-04T00:00:00"/>
    <d v="1899-12-30T00:00:00"/>
    <s v="N/A"/>
    <d v="2023-08-04T00:00:00"/>
    <d v="2023-08-04T00:00:00"/>
    <d v="1899-12-30T00:00:00"/>
    <n v="15170"/>
    <m/>
    <m/>
    <m/>
    <e v="#DIV/0!"/>
    <e v="#VALUE!"/>
    <n v="1"/>
  </r>
  <r>
    <s v="RBT00303"/>
    <x v="1"/>
    <n v="500"/>
    <n v="14348"/>
    <n v="14573"/>
    <n v="14623"/>
    <s v="N/A"/>
    <d v="2023-08-06T00:00:00"/>
    <d v="2023-08-06T00:00:00"/>
    <d v="1899-12-30T00:00:00"/>
    <s v="N/A"/>
    <d v="2023-08-06T00:00:00"/>
    <d v="2023-08-06T00:00:00"/>
    <d v="1899-12-30T00:00:00"/>
    <n v="14538"/>
    <m/>
    <m/>
    <m/>
    <e v="#DIV/0!"/>
    <e v="#VALUE!"/>
    <n v="0"/>
  </r>
  <r>
    <s v="RBT00315"/>
    <x v="3"/>
    <n v="250"/>
    <n v="15112"/>
    <n v="15337"/>
    <n v="15387"/>
    <s v="N/A"/>
    <d v="2023-08-08T00:00:00"/>
    <d v="2023-08-08T00:00:00"/>
    <d v="1899-12-30T00:00:00"/>
    <s v="N/A"/>
    <d v="2023-08-08T00:00:00"/>
    <d v="2023-08-08T00:00:00"/>
    <d v="1899-12-30T00:00:00"/>
    <n v="15271"/>
    <m/>
    <m/>
    <m/>
    <e v="#DIV/0!"/>
    <e v="#VALUE!"/>
    <n v="0"/>
  </r>
  <r>
    <s v="RBT00312"/>
    <x v="4"/>
    <n v="500"/>
    <n v="13760"/>
    <n v="13985"/>
    <n v="14035"/>
    <s v="N/A"/>
    <d v="2023-08-09T00:00:00"/>
    <d v="2023-08-09T00:00:00"/>
    <d v="1899-12-30T00:00:00"/>
    <s v="N/A"/>
    <d v="2023-08-09T00:00:00"/>
    <d v="2023-08-09T00:00:00"/>
    <d v="1899-12-30T00:00:00"/>
    <n v="14107"/>
    <m/>
    <m/>
    <m/>
    <e v="#DIV/0!"/>
    <e v="#VALUE!"/>
    <n v="0"/>
  </r>
  <r>
    <s v="RBT00304"/>
    <x v="2"/>
    <n v="1000"/>
    <n v="14156"/>
    <n v="14381"/>
    <n v="14431"/>
    <s v="N/A"/>
    <d v="2023-08-17T00:00:00"/>
    <d v="2023-08-17T00:00:00"/>
    <d v="1899-12-30T00:00:00"/>
    <s v="N/A"/>
    <d v="2023-09-01T00:00:00"/>
    <d v="2023-09-01T00:00:00"/>
    <d v="1899-12-30T00:00:00"/>
    <n v="14403"/>
    <m/>
    <m/>
    <m/>
    <e v="#DIV/0!"/>
    <e v="#VALUE!"/>
    <n v="1"/>
  </r>
  <r>
    <s v="RBT00315"/>
    <x v="3"/>
    <n v="500"/>
    <n v="15271"/>
    <n v="15496"/>
    <n v="15546"/>
    <s v="N/A"/>
    <d v="2023-08-23T00:00:00"/>
    <d v="2023-08-23T00:00:00"/>
    <d v="1899-12-30T00:00:00"/>
    <s v="N/A"/>
    <d v="2023-08-23T00:00:00"/>
    <d v="2023-08-23T00:00:00"/>
    <d v="1899-12-30T00:00:00"/>
    <n v="15453"/>
    <m/>
    <m/>
    <m/>
    <e v="#DIV/0!"/>
    <e v="#VALUE!"/>
    <n v="0"/>
  </r>
  <r>
    <s v="RBT00302"/>
    <x v="0"/>
    <n v="500"/>
    <n v="15170"/>
    <n v="15395"/>
    <n v="15445"/>
    <s v="N/A"/>
    <d v="2023-08-24T00:00:00"/>
    <d v="2023-08-24T00:00:00"/>
    <d v="1899-12-30T00:00:00"/>
    <s v="N/A"/>
    <d v="2023-08-24T00:00:00"/>
    <d v="2023-08-24T00:00:00"/>
    <d v="1899-12-30T00:00:00"/>
    <n v="15436"/>
    <m/>
    <m/>
    <m/>
    <e v="#DIV/0!"/>
    <e v="#VALUE!"/>
    <n v="1"/>
  </r>
  <r>
    <s v="RBT00312"/>
    <x v="4"/>
    <n v="250"/>
    <n v="14107"/>
    <n v="14332"/>
    <n v="14382"/>
    <s v="N/A"/>
    <d v="2023-08-31T00:00:00"/>
    <d v="2023-08-31T00:00:00"/>
    <d v="1899-12-30T00:00:00"/>
    <s v="N/A"/>
    <d v="2023-08-31T00:00:00"/>
    <d v="2023-08-31T00:00:00"/>
    <d v="1899-12-30T00:00:00"/>
    <n v="14340"/>
    <m/>
    <m/>
    <m/>
    <e v="#DIV/0!"/>
    <e v="#VALUE!"/>
    <n v="1"/>
  </r>
  <r>
    <s v="RBT00304"/>
    <x v="2"/>
    <n v="250"/>
    <n v="14403"/>
    <n v="14628"/>
    <n v="14678"/>
    <s v="N/A"/>
    <d v="2023-09-01T00:00:00"/>
    <d v="2023-09-01T00:00:00"/>
    <d v="1899-12-30T00:00:00"/>
    <s v="N/A"/>
    <d v="2023-09-01T00:00:00"/>
    <d v="2023-09-01T00:00:00"/>
    <d v="1899-12-30T00:00:00"/>
    <n v="14653"/>
    <m/>
    <m/>
    <m/>
    <e v="#DIV/0!"/>
    <e v="#VALUE!"/>
    <n v="1"/>
  </r>
  <r>
    <s v="RBT00304"/>
    <x v="2"/>
    <n v="500"/>
    <n v="14653"/>
    <n v="14878"/>
    <n v="14928"/>
    <s v="N/A"/>
    <d v="2023-09-01T00:00:00"/>
    <d v="2023-09-01T00:00:00"/>
    <d v="1899-12-30T00:00:00"/>
    <s v="N/A"/>
    <d v="2023-09-02T00:00:00"/>
    <d v="2023-09-02T00:00:00"/>
    <d v="1899-12-30T00:00:00"/>
    <n v="14653"/>
    <m/>
    <m/>
    <m/>
    <e v="#DIV/0!"/>
    <e v="#VALUE!"/>
    <n v="0"/>
  </r>
  <r>
    <s v="RBT00303"/>
    <x v="1"/>
    <n v="250"/>
    <n v="14538"/>
    <n v="14763"/>
    <n v="14813"/>
    <s v="N/A"/>
    <d v="2023-09-02T00:00:00"/>
    <d v="2023-09-02T00:00:00"/>
    <d v="1899-12-30T00:00:00"/>
    <s v="N/A"/>
    <d v="2023-09-02T00:00:00"/>
    <d v="2023-09-02T00:00:00"/>
    <d v="1899-12-30T00:00:00"/>
    <n v="14883"/>
    <m/>
    <m/>
    <m/>
    <e v="#DIV/0!"/>
    <e v="#VALUE!"/>
    <n v="0"/>
  </r>
  <r>
    <s v="RBT00304"/>
    <x v="2"/>
    <n v="250"/>
    <n v="14653"/>
    <n v="14878"/>
    <n v="14928"/>
    <s v="N/A"/>
    <d v="2023-09-02T00:00:00"/>
    <d v="2023-09-02T00:00:00"/>
    <d v="1899-12-30T00:00:00"/>
    <s v="N/A"/>
    <d v="2023-09-28T00:00:00"/>
    <d v="2023-09-28T00:00:00"/>
    <d v="1899-12-30T00:00:00"/>
    <n v="14666"/>
    <m/>
    <m/>
    <m/>
    <e v="#DIV/0!"/>
    <e v="#VALUE!"/>
    <n v="0"/>
  </r>
  <r>
    <s v="RBT00302"/>
    <x v="0"/>
    <n v="250"/>
    <n v="15436"/>
    <n v="15661"/>
    <n v="15711"/>
    <s v="N/A"/>
    <d v="2023-09-08T00:00:00"/>
    <d v="2023-09-08T00:00:00"/>
    <d v="1899-12-30T00:00:00"/>
    <s v="N/A"/>
    <d v="2023-09-08T00:00:00"/>
    <d v="2023-09-08T00:00:00"/>
    <d v="1899-12-30T00:00:00"/>
    <n v="15655"/>
    <m/>
    <m/>
    <m/>
    <e v="#DIV/0!"/>
    <e v="#VALUE!"/>
    <n v="0"/>
  </r>
  <r>
    <s v="RBT00312"/>
    <x v="4"/>
    <n v="1000"/>
    <n v="14340"/>
    <n v="14565"/>
    <n v="14615"/>
    <s v="N/A"/>
    <d v="2023-09-19T00:00:00"/>
    <d v="2023-09-19T00:00:00"/>
    <d v="1899-12-30T00:00:00"/>
    <s v="N/A"/>
    <d v="2023-09-19T00:00:00"/>
    <d v="2023-09-19T00:00:00"/>
    <d v="1899-12-30T00:00:00"/>
    <n v="14573"/>
    <m/>
    <m/>
    <m/>
    <e v="#DIV/0!"/>
    <e v="#VALUE!"/>
    <n v="1"/>
  </r>
  <r>
    <s v="RBT00315"/>
    <x v="3"/>
    <n v="250"/>
    <n v="15453"/>
    <n v="15678"/>
    <n v="15728"/>
    <s v="N/A"/>
    <d v="2023-09-22T00:00:00"/>
    <d v="2023-09-22T00:00:00"/>
    <d v="1899-12-30T00:00:00"/>
    <s v="N/A"/>
    <d v="2023-09-22T00:00:00"/>
    <d v="2023-09-22T00:00:00"/>
    <d v="1899-12-30T00:00:00"/>
    <n v="15883"/>
    <m/>
    <m/>
    <m/>
    <e v="#DIV/0!"/>
    <e v="#VALUE!"/>
    <n v="0"/>
  </r>
  <r>
    <s v="RBT00304"/>
    <x v="2"/>
    <n v="4000"/>
    <n v="14666"/>
    <n v="14891"/>
    <n v="14941"/>
    <s v="N/A"/>
    <d v="2023-09-28T00:00:00"/>
    <d v="2023-09-28T00:00:00"/>
    <d v="1899-12-30T00:00:00"/>
    <s v="N/A"/>
    <d v="2023-10-27T00:00:00"/>
    <d v="2023-10-27T00:00:00"/>
    <d v="1899-12-30T00:00:00"/>
    <n v="14900"/>
    <m/>
    <m/>
    <m/>
    <e v="#DIV/0!"/>
    <e v="#VALUE!"/>
    <n v="1"/>
  </r>
  <r>
    <s v="RBT00302"/>
    <x v="0"/>
    <n v="4000"/>
    <n v="15655"/>
    <n v="15880"/>
    <n v="15930"/>
    <s v="N/A"/>
    <d v="2023-10-03T00:00:00"/>
    <d v="2023-10-03T00:00:00"/>
    <d v="1899-12-30T00:00:00"/>
    <s v="N/A"/>
    <d v="2023-10-03T00:00:00"/>
    <d v="2023-10-03T00:00:00"/>
    <d v="1899-12-30T00:00:00"/>
    <n v="15935"/>
    <m/>
    <m/>
    <m/>
    <e v="#DIV/0!"/>
    <e v="#VALUE!"/>
    <n v="0"/>
  </r>
  <r>
    <s v="RBT00312"/>
    <x v="4"/>
    <n v="250"/>
    <n v="14573"/>
    <n v="14798"/>
    <n v="14848"/>
    <s v="N/A"/>
    <d v="2023-10-14T00:00:00"/>
    <d v="2023-10-14T00:00:00"/>
    <d v="1899-12-30T00:00:00"/>
    <s v="N/A"/>
    <d v="2023-10-14T00:00:00"/>
    <d v="2023-10-14T00:00:00"/>
    <d v="1899-12-30T00:00:00"/>
    <n v="14926"/>
    <m/>
    <m/>
    <m/>
    <e v="#DIV/0!"/>
    <e v="#VALUE!"/>
    <n v="0"/>
  </r>
  <r>
    <s v="RBT00302"/>
    <x v="0"/>
    <n v="250"/>
    <n v="15935"/>
    <n v="16160"/>
    <n v="16210"/>
    <s v="N/A"/>
    <d v="2023-10-19T00:00:00"/>
    <d v="2023-10-19T00:00:00"/>
    <d v="1899-12-30T00:00:00"/>
    <s v="N/A"/>
    <d v="2023-10-19T00:00:00"/>
    <d v="2023-10-19T00:00:00"/>
    <d v="1899-12-30T00:00:00"/>
    <n v="16198"/>
    <m/>
    <m/>
    <m/>
    <e v="#DIV/0!"/>
    <e v="#VALUE!"/>
    <n v="1"/>
  </r>
  <r>
    <s v="RBT00315"/>
    <x v="3"/>
    <n v="4000"/>
    <n v="15883"/>
    <n v="16108"/>
    <n v="16158"/>
    <s v="N/A"/>
    <d v="2023-10-19T00:00:00"/>
    <d v="2023-10-19T00:00:00"/>
    <d v="1899-12-30T00:00:00"/>
    <s v="N/A"/>
    <d v="2023-10-19T00:00:00"/>
    <d v="2023-10-19T00:00:00"/>
    <d v="1899-12-30T00:00:00"/>
    <n v="16224"/>
    <m/>
    <m/>
    <m/>
    <e v="#DIV/0!"/>
    <e v="#VALUE!"/>
    <n v="0"/>
  </r>
  <r>
    <s v="RBT00303"/>
    <x v="1"/>
    <n v="4000"/>
    <n v="14883"/>
    <n v="15108"/>
    <n v="15158"/>
    <s v="N/A"/>
    <d v="2023-10-26T00:00:00"/>
    <d v="2023-10-26T00:00:00"/>
    <d v="1899-12-30T00:00:00"/>
    <s v="N/A"/>
    <d v="2023-10-26T00:00:00"/>
    <d v="2023-10-26T00:00:00"/>
    <d v="1899-12-30T00:00:00"/>
    <n v="15202"/>
    <m/>
    <m/>
    <m/>
    <e v="#DIV/0!"/>
    <e v="#VALUE!"/>
    <n v="0"/>
  </r>
  <r>
    <s v="RBT00312"/>
    <x v="4"/>
    <n v="500"/>
    <n v="14926"/>
    <n v="15151"/>
    <n v="15201"/>
    <s v="N/A"/>
    <d v="2023-10-27T00:00:00"/>
    <d v="2023-10-27T00:00:00"/>
    <d v="1899-12-30T00:00:00"/>
    <s v="N/A"/>
    <d v="2023-10-27T00:00:00"/>
    <d v="2023-10-27T00:00:00"/>
    <d v="1899-12-30T00:00:00"/>
    <n v="15167"/>
    <m/>
    <m/>
    <m/>
    <e v="#DIV/0!"/>
    <e v="#VALUE!"/>
    <n v="1"/>
  </r>
  <r>
    <s v="RBT00304"/>
    <x v="2"/>
    <n v="250"/>
    <n v="14900"/>
    <n v="15125"/>
    <n v="15175"/>
    <s v="N/A"/>
    <d v="2023-10-27T00:00:00"/>
    <d v="2023-10-27T00:00:00"/>
    <d v="1899-12-30T00:00:00"/>
    <s v="N/A"/>
    <d v="2023-11-09T00:00:00"/>
    <d v="2023-11-09T00:00:00"/>
    <d v="1899-12-30T00:00:00"/>
    <n v="15269"/>
    <m/>
    <m/>
    <m/>
    <e v="#DIV/0!"/>
    <e v="#VALUE!"/>
    <n v="0"/>
  </r>
  <r>
    <s v="RBT00315"/>
    <x v="3"/>
    <n v="250"/>
    <n v="16224"/>
    <n v="16449"/>
    <n v="16499"/>
    <s v="N/A"/>
    <d v="2023-10-30T00:00:00"/>
    <d v="2023-10-30T00:00:00"/>
    <d v="1899-12-30T00:00:00"/>
    <s v="N/A"/>
    <d v="2023-10-30T00:00:00"/>
    <d v="2023-10-30T00:00:00"/>
    <d v="1899-12-30T00:00:00"/>
    <n v="16339"/>
    <m/>
    <m/>
    <m/>
    <e v="#DIV/0!"/>
    <e v="#VALUE!"/>
    <n v="0"/>
  </r>
  <r>
    <s v="RBT00312"/>
    <x v="4"/>
    <n v="250"/>
    <n v="15167"/>
    <n v="15392"/>
    <n v="15442"/>
    <s v="N/A"/>
    <d v="2023-11-08T00:00:00"/>
    <d v="2023-11-08T00:00:00"/>
    <d v="1899-12-30T00:00:00"/>
    <s v="N/A"/>
    <d v="2023-11-08T00:00:00"/>
    <d v="2023-11-08T00:00:00"/>
    <d v="1899-12-30T00:00:00"/>
    <n v="15318"/>
    <m/>
    <m/>
    <m/>
    <e v="#DIV/0!"/>
    <e v="#VALUE!"/>
    <n v="0"/>
  </r>
  <r>
    <s v="RBT00304"/>
    <x v="2"/>
    <n v="500"/>
    <n v="15269"/>
    <n v="15494"/>
    <n v="15544"/>
    <s v="N/A"/>
    <d v="2023-11-09T00:00:00"/>
    <d v="2023-11-09T00:00:00"/>
    <d v="1899-12-30T00:00:00"/>
    <s v="N/A"/>
    <d v="2023-11-28T00:00:00"/>
    <d v="2023-11-28T00:00:00"/>
    <d v="1899-12-30T00:00:00"/>
    <n v="15429"/>
    <m/>
    <m/>
    <m/>
    <e v="#DIV/0!"/>
    <e v="#VALUE!"/>
    <n v="0"/>
  </r>
  <r>
    <s v="RBT00303"/>
    <x v="1"/>
    <n v="250"/>
    <n v="15202"/>
    <n v="15427"/>
    <n v="15477"/>
    <s v="N/A"/>
    <d v="2023-11-14T00:00:00"/>
    <d v="2023-11-14T00:00:00"/>
    <d v="1899-12-30T00:00:00"/>
    <s v="N/A"/>
    <d v="2023-11-14T00:00:00"/>
    <d v="2023-11-14T00:00:00"/>
    <d v="1899-12-30T00:00:00"/>
    <n v="15471"/>
    <m/>
    <m/>
    <m/>
    <e v="#DIV/0!"/>
    <e v="#VALUE!"/>
    <n v="1"/>
  </r>
  <r>
    <s v="RBT00302"/>
    <x v="0"/>
    <n v="500"/>
    <n v="16198"/>
    <n v="16423"/>
    <n v="16473"/>
    <s v="N/A"/>
    <d v="2023-11-16T00:00:00"/>
    <d v="2023-11-16T00:00:00"/>
    <d v="1899-12-30T00:00:00"/>
    <s v="N/A"/>
    <d v="2023-11-16T00:00:00"/>
    <d v="2023-11-16T00:00:00"/>
    <d v="1899-12-30T00:00:00"/>
    <n v="16437"/>
    <m/>
    <m/>
    <m/>
    <e v="#DIV/0!"/>
    <e v="#VALUE!"/>
    <n v="1"/>
  </r>
  <r>
    <s v="RBT00315"/>
    <x v="3"/>
    <n v="500"/>
    <n v="16339"/>
    <n v="16564"/>
    <n v="16614"/>
    <s v="N/A"/>
    <d v="2023-11-23T00:00:00"/>
    <d v="2023-11-23T00:00:00"/>
    <d v="1899-12-30T00:00:00"/>
    <s v="N/A"/>
    <d v="2023-11-23T00:00:00"/>
    <d v="2023-11-23T00:00:00"/>
    <d v="1899-12-30T00:00:00"/>
    <n v="16637"/>
    <m/>
    <m/>
    <m/>
    <e v="#DIV/0!"/>
    <e v="#VALUE!"/>
    <n v="0"/>
  </r>
  <r>
    <s v="RBT00312"/>
    <x v="4"/>
    <n v="4000"/>
    <n v="15318"/>
    <n v="15543"/>
    <n v="15593"/>
    <s v="N/A"/>
    <d v="2023-11-24T00:00:00"/>
    <d v="2023-11-24T00:00:00"/>
    <d v="1899-12-30T00:00:00"/>
    <s v="N/A"/>
    <d v="2023-11-24T00:00:00"/>
    <d v="2023-11-24T00:00:00"/>
    <d v="1899-12-30T00:00:00"/>
    <n v="15587"/>
    <m/>
    <m/>
    <m/>
    <e v="#DIV/0!"/>
    <e v="#VALUE!"/>
    <n v="1"/>
  </r>
  <r>
    <s v="RBT00304"/>
    <x v="2"/>
    <n v="250"/>
    <n v="15429"/>
    <n v="15654"/>
    <n v="15704"/>
    <s v="N/A"/>
    <d v="2023-11-28T00:00:00"/>
    <d v="2023-11-28T00:00:00"/>
    <d v="1899-12-30T00:00:00"/>
    <s v="N/A"/>
    <d v="2023-12-20T00:00:00"/>
    <d v="2023-12-20T00:00:00"/>
    <d v="1899-12-30T00:00:00"/>
    <n v="15704"/>
    <m/>
    <m/>
    <m/>
    <e v="#DIV/0!"/>
    <e v="#VALUE!"/>
    <n v="0"/>
  </r>
  <r>
    <s v="RBT00302"/>
    <x v="0"/>
    <n v="250"/>
    <n v="16437"/>
    <n v="16662"/>
    <n v="16712"/>
    <s v="N/A"/>
    <d v="2023-12-01T00:00:00"/>
    <d v="2023-12-01T00:00:00"/>
    <d v="1899-12-30T00:00:00"/>
    <s v="N/A"/>
    <d v="2023-12-01T00:00:00"/>
    <d v="2023-12-01T00:00:00"/>
    <d v="1899-12-30T00:00:00"/>
    <n v="16681"/>
    <m/>
    <m/>
    <m/>
    <e v="#DIV/0!"/>
    <e v="#VALUE!"/>
    <n v="1"/>
  </r>
  <r>
    <s v="RBT00303"/>
    <x v="1"/>
    <n v="500"/>
    <n v="15471"/>
    <n v="15696"/>
    <n v="15746"/>
    <s v="N/A"/>
    <d v="2023-12-04T00:00:00"/>
    <d v="2023-12-04T00:00:00"/>
    <d v="1899-12-30T00:00:00"/>
    <s v="N/A"/>
    <d v="2023-12-04T00:00:00"/>
    <d v="2023-12-04T00:00:00"/>
    <d v="1899-12-30T00:00:00"/>
    <n v="15770"/>
    <m/>
    <m/>
    <m/>
    <e v="#DIV/0!"/>
    <e v="#VALUE!"/>
    <n v="0"/>
  </r>
  <r>
    <s v="RBT00315"/>
    <x v="3"/>
    <n v="250"/>
    <n v="16637"/>
    <n v="16862"/>
    <n v="16912"/>
    <s v="N/A"/>
    <d v="2023-12-13T00:00:00"/>
    <d v="2023-12-13T00:00:00"/>
    <d v="1899-12-30T00:00:00"/>
    <s v="N/A"/>
    <d v="2023-12-13T00:00:00"/>
    <d v="2023-12-13T00:00:00"/>
    <d v="1899-12-30T00:00:00"/>
    <n v="16936"/>
    <m/>
    <m/>
    <m/>
    <e v="#DIV/0!"/>
    <e v="#VALUE!"/>
    <n v="0"/>
  </r>
  <r>
    <s v="RBT00302"/>
    <x v="0"/>
    <n v="1000"/>
    <n v="16681"/>
    <n v="16906"/>
    <n v="16956"/>
    <s v="N/A"/>
    <d v="2023-12-19T00:00:00"/>
    <d v="2023-12-19T00:00:00"/>
    <d v="1899-12-30T00:00:00"/>
    <s v="N/A"/>
    <d v="2023-12-19T00:00:00"/>
    <d v="2023-12-19T00:00:00"/>
    <d v="1899-12-30T00:00:00"/>
    <n v="16942"/>
    <m/>
    <m/>
    <m/>
    <e v="#DIV/0!"/>
    <e v="#VALUE!"/>
    <n v="1"/>
  </r>
  <r>
    <s v="RBT00304"/>
    <x v="2"/>
    <n v="1000"/>
    <n v="15704"/>
    <n v="15929"/>
    <n v="15979"/>
    <s v="N/A"/>
    <d v="2023-12-20T00:00:00"/>
    <d v="2023-12-20T00:00:00"/>
    <d v="1899-12-30T00:00:00"/>
    <s v="N/A"/>
    <d v="2024-01-08T00:00:00"/>
    <d v="2024-01-08T00:00:00"/>
    <d v="1899-12-30T00:00:00"/>
    <n v="15908"/>
    <m/>
    <m/>
    <m/>
    <e v="#DIV/0!"/>
    <e v="#VALUE!"/>
    <n v="0"/>
  </r>
  <r>
    <s v="RBT00303"/>
    <x v="1"/>
    <n v="250"/>
    <n v="15770"/>
    <n v="15995"/>
    <n v="16045"/>
    <s v="N/A"/>
    <d v="2023-12-23T00:00:00"/>
    <d v="2023-12-23T00:00:00"/>
    <d v="1899-12-30T00:00:00"/>
    <s v="N/A"/>
    <d v="2023-12-23T00:00:00"/>
    <d v="2023-12-23T00:00:00"/>
    <d v="1899-12-30T00:00:00"/>
    <n v="16046"/>
    <m/>
    <m/>
    <m/>
    <e v="#DIV/0!"/>
    <e v="#VALUE!"/>
    <n v="0"/>
  </r>
  <r>
    <s v="RBT00312"/>
    <x v="4"/>
    <n v="250"/>
    <n v="15587"/>
    <n v="15812"/>
    <n v="15862"/>
    <s v="N/A"/>
    <d v="2023-12-27T00:00:00"/>
    <d v="2023-12-27T00:00:00"/>
    <d v="1899-12-30T00:00:00"/>
    <s v="N/A"/>
    <d v="2023-12-27T00:00:00"/>
    <d v="2023-12-27T00:00:00"/>
    <d v="1899-12-30T00:00:00"/>
    <n v="15826"/>
    <m/>
    <m/>
    <m/>
    <e v="#DIV/0!"/>
    <e v="#VALUE!"/>
    <n v="1"/>
  </r>
  <r>
    <s v="RBT00302"/>
    <x v="0"/>
    <n v="250"/>
    <n v="16942"/>
    <n v="17167"/>
    <n v="17217"/>
    <s v="N/A"/>
    <d v="2024-01-05T00:00:00"/>
    <d v="2024-01-05T00:00:00"/>
    <d v="1899-12-30T00:00:00"/>
    <s v="N/A"/>
    <d v="2024-01-05T00:00:00"/>
    <d v="2024-01-05T00:00:00"/>
    <d v="1899-12-30T00:00:00"/>
    <n v="17183"/>
    <m/>
    <m/>
    <m/>
    <e v="#DIV/0!"/>
    <e v="#VALUE!"/>
    <n v="1"/>
  </r>
  <r>
    <s v="RBT00315"/>
    <x v="3"/>
    <n v="1000"/>
    <n v="16936"/>
    <n v="17161"/>
    <n v="17211"/>
    <s v="N/A"/>
    <d v="2024-01-06T00:00:00"/>
    <d v="2024-01-06T00:00:00"/>
    <d v="1899-12-30T00:00:00"/>
    <s v="N/A"/>
    <d v="2024-01-06T00:00:00"/>
    <d v="2024-01-06T00:00:00"/>
    <d v="1899-12-30T00:00:00"/>
    <n v="17184"/>
    <m/>
    <m/>
    <m/>
    <e v="#DIV/0!"/>
    <e v="#VALUE!"/>
    <n v="1"/>
  </r>
  <r>
    <s v="RBT00304"/>
    <x v="2"/>
    <n v="250"/>
    <n v="15908"/>
    <n v="16133"/>
    <n v="16183"/>
    <s v="N/A"/>
    <d v="2024-01-08T00:00:00"/>
    <d v="2024-01-08T00:00:00"/>
    <d v="1899-12-30T00:00:00"/>
    <s v="N/A"/>
    <d v="2024-01-25T00:00:00"/>
    <d v="2024-01-25T00:00:00"/>
    <d v="1899-12-30T00:00:00"/>
    <n v="16167"/>
    <m/>
    <m/>
    <m/>
    <e v="#DIV/0!"/>
    <e v="#VALUE!"/>
    <n v="1"/>
  </r>
  <r>
    <s v="RBT00303"/>
    <x v="1"/>
    <n v="1000"/>
    <n v="16046"/>
    <n v="16271"/>
    <n v="16321"/>
    <s v="N/A"/>
    <d v="2024-01-10T00:00:00"/>
    <d v="2024-01-10T00:00:00"/>
    <d v="1899-12-30T00:00:00"/>
    <s v="N/A"/>
    <d v="2024-01-10T00:00:00"/>
    <d v="2024-01-10T00:00:00"/>
    <d v="1899-12-30T00:00:00"/>
    <n v="16302"/>
    <m/>
    <m/>
    <m/>
    <e v="#DIV/0!"/>
    <e v="#VALUE!"/>
    <n v="1"/>
  </r>
  <r>
    <s v="RBT00312"/>
    <x v="4"/>
    <n v="500"/>
    <n v="15826"/>
    <n v="16051"/>
    <n v="16101"/>
    <s v="N/A"/>
    <d v="2024-01-22T00:00:00"/>
    <d v="2024-01-22T00:00:00"/>
    <d v="1899-12-30T00:00:00"/>
    <s v="N/A"/>
    <d v="2024-01-22T00:00:00"/>
    <d v="2024-01-22T00:00:00"/>
    <d v="1899-12-30T00:00:00"/>
    <n v="16080"/>
    <m/>
    <m/>
    <m/>
    <e v="#DIV/0!"/>
    <e v="#VALUE!"/>
    <n v="1"/>
  </r>
  <r>
    <s v="RBT00315"/>
    <x v="3"/>
    <n v="250"/>
    <n v="17184"/>
    <n v="17409"/>
    <n v="17459"/>
    <s v="N/A"/>
    <d v="2024-01-22T00:00:00"/>
    <d v="2024-01-22T00:00:00"/>
    <d v="1899-12-30T00:00:00"/>
    <s v="N/A"/>
    <d v="2024-01-22T00:00:00"/>
    <d v="2024-01-22T00:00:00"/>
    <d v="1899-12-30T00:00:00"/>
    <n v="17453"/>
    <m/>
    <m/>
    <m/>
    <e v="#DIV/0!"/>
    <e v="#VALUE!"/>
    <n v="1"/>
  </r>
  <r>
    <s v="RBT00304"/>
    <x v="2"/>
    <n v="500"/>
    <n v="16167"/>
    <n v="16392"/>
    <n v="16442"/>
    <s v="N/A"/>
    <d v="2024-01-25T00:00:00"/>
    <d v="2024-01-25T00:00:00"/>
    <d v="1899-12-30T00:00:00"/>
    <s v="N/A"/>
    <d v="2024-02-16T00:00:00"/>
    <d v="2024-02-16T00:00:00"/>
    <d v="1899-12-30T00:00:00"/>
    <n v="16394"/>
    <m/>
    <m/>
    <m/>
    <e v="#DIV/0!"/>
    <e v="#VALUE!"/>
    <n v="1"/>
  </r>
  <r>
    <s v="RBT00303"/>
    <x v="1"/>
    <n v="250"/>
    <n v="16302"/>
    <n v="16527"/>
    <n v="16577"/>
    <s v="N/A"/>
    <d v="2024-01-27T00:00:00"/>
    <d v="2024-01-27T00:00:00"/>
    <d v="1899-12-30T00:00:00"/>
    <s v="N/A"/>
    <d v="2024-01-27T00:00:00"/>
    <d v="2024-01-27T00:00:00"/>
    <d v="1899-12-30T00:00:00"/>
    <n v="16548"/>
    <m/>
    <m/>
    <m/>
    <e v="#DIV/0!"/>
    <e v="#VALUE!"/>
    <n v="1"/>
  </r>
  <r>
    <s v="RBT00312"/>
    <x v="4"/>
    <n v="250"/>
    <n v="16080"/>
    <n v="16305"/>
    <n v="16355"/>
    <s v="N/A"/>
    <d v="2024-02-09T00:00:00"/>
    <d v="2024-02-09T00:00:00"/>
    <d v="1899-12-30T00:00:00"/>
    <s v="N/A"/>
    <d v="2024-02-09T00:00:00"/>
    <d v="2024-02-09T00:00:00"/>
    <d v="1899-12-30T00:00:00"/>
    <n v="16323"/>
    <m/>
    <m/>
    <m/>
    <e v="#DIV/0!"/>
    <e v="#VALUE!"/>
    <n v="1"/>
  </r>
  <r>
    <s v="RBT00302"/>
    <x v="0"/>
    <n v="500"/>
    <n v="17183"/>
    <n v="17408"/>
    <n v="17458"/>
    <s v="N/A"/>
    <d v="2024-02-12T00:00:00"/>
    <d v="2024-02-12T00:00:00"/>
    <d v="1899-12-30T00:00:00"/>
    <s v="N/A"/>
    <d v="2024-02-12T00:00:00"/>
    <d v="2024-02-12T00:00:00"/>
    <d v="1899-12-30T00:00:00"/>
    <n v="17420"/>
    <m/>
    <m/>
    <m/>
    <e v="#DIV/0!"/>
    <e v="#VALUE!"/>
    <n v="1"/>
  </r>
  <r>
    <s v="RBT00303"/>
    <x v="1"/>
    <n v="500"/>
    <n v="16548"/>
    <n v="16773"/>
    <n v="16823"/>
    <s v="N/A"/>
    <d v="2024-02-16T00:00:00"/>
    <d v="2024-02-16T00:00:00"/>
    <d v="1899-12-30T00:00:00"/>
    <s v="N/A"/>
    <d v="2024-02-16T00:00:00"/>
    <d v="2024-02-16T00:00:00"/>
    <d v="1899-12-30T00:00:00"/>
    <n v="16794"/>
    <m/>
    <m/>
    <m/>
    <e v="#DIV/0!"/>
    <e v="#VALUE!"/>
    <n v="1"/>
  </r>
  <r>
    <s v="RBT00304"/>
    <x v="2"/>
    <n v="250"/>
    <n v="16394"/>
    <n v="16619"/>
    <n v="16669"/>
    <s v="N/A"/>
    <d v="2024-02-16T00:00:00"/>
    <d v="2024-02-16T00:00:00"/>
    <d v="1899-12-30T00:00:00"/>
    <s v="N/A"/>
    <d v="2024-04-07T00:00:00"/>
    <d v="2024-04-07T00:00:00"/>
    <d v="1899-12-30T00:00:00"/>
    <n v="16671"/>
    <m/>
    <m/>
    <m/>
    <e v="#DIV/0!"/>
    <e v="#VALUE!"/>
    <n v="0"/>
  </r>
  <r>
    <s v="RBT00315"/>
    <x v="3"/>
    <n v="500"/>
    <n v="17453"/>
    <n v="17678"/>
    <n v="17728"/>
    <s v="N/A"/>
    <d v="2024-02-21T00:00:00"/>
    <d v="2024-02-21T00:00:00"/>
    <d v="1899-12-30T00:00:00"/>
    <s v="N/A"/>
    <d v="2024-02-21T00:00:00"/>
    <d v="2024-02-21T00:00:00"/>
    <d v="1899-12-30T00:00:00"/>
    <n v="17759"/>
    <m/>
    <m/>
    <m/>
    <e v="#DIV/0!"/>
    <e v="#VALUE!"/>
    <n v="0"/>
  </r>
  <r>
    <s v="RBT00312"/>
    <x v="4"/>
    <n v="1000"/>
    <n v="16323"/>
    <n v="16548"/>
    <n v="16598"/>
    <s v="N/A"/>
    <d v="2024-02-25T00:00:00"/>
    <d v="2024-02-25T00:00:00"/>
    <d v="1899-12-30T00:00:00"/>
    <s v="N/A"/>
    <d v="2024-02-25T00:00:00"/>
    <d v="2024-02-25T00:00:00"/>
    <d v="1899-12-30T00:00:00"/>
    <n v="16549"/>
    <m/>
    <m/>
    <m/>
    <e v="#DIV/0!"/>
    <e v="#VALUE!"/>
    <n v="1"/>
  </r>
  <r>
    <s v="RBT00303"/>
    <x v="1"/>
    <n v="250"/>
    <n v="16794"/>
    <n v="17019"/>
    <n v="17069"/>
    <s v="N/A"/>
    <d v="2024-03-06T00:00:00"/>
    <d v="2024-03-06T00:00:00"/>
    <d v="1899-12-30T00:00:00"/>
    <s v="N/A"/>
    <d v="2024-03-06T00:00:00"/>
    <d v="2024-03-06T00:00:00"/>
    <d v="1899-12-30T00:00:00"/>
    <n v="17021"/>
    <m/>
    <m/>
    <m/>
    <e v="#DIV/0!"/>
    <e v="#VALUE!"/>
    <n v="1"/>
  </r>
  <r>
    <s v="RBT00315"/>
    <x v="3"/>
    <n v="250"/>
    <n v="17759"/>
    <n v="17984"/>
    <n v="18034"/>
    <s v="N/A"/>
    <d v="2024-03-10T00:00:00"/>
    <d v="2024-03-10T00:00:00"/>
    <d v="1899-12-30T00:00:00"/>
    <s v="N/A"/>
    <d v="2024-03-10T00:00:00"/>
    <d v="2024-03-10T00:00:00"/>
    <d v="1899-12-30T00:00:00"/>
    <n v="18026"/>
    <m/>
    <m/>
    <m/>
    <e v="#DIV/0!"/>
    <e v="#VALUE!"/>
    <n v="1"/>
  </r>
  <r>
    <s v="RBT00312"/>
    <x v="4"/>
    <n v="250"/>
    <n v="16549"/>
    <n v="16774"/>
    <n v="16824"/>
    <s v="N/A"/>
    <d v="2024-03-19T00:00:00"/>
    <d v="2024-03-19T00:00:00"/>
    <d v="1899-12-30T00:00:00"/>
    <s v="N/A"/>
    <d v="2024-03-19T00:00:00"/>
    <d v="2024-03-19T00:00:00"/>
    <d v="1899-12-30T00:00:00"/>
    <n v="16768"/>
    <m/>
    <m/>
    <m/>
    <e v="#DIV/0!"/>
    <e v="#VALUE!"/>
    <n v="0"/>
  </r>
  <r>
    <s v="RBT00303"/>
    <x v="1"/>
    <n v="2000"/>
    <n v="17021"/>
    <n v="17246"/>
    <n v="17296"/>
    <s v="N/A"/>
    <d v="2024-03-23T00:00:00"/>
    <d v="2024-03-23T00:00:00"/>
    <d v="1899-12-30T00:00:00"/>
    <s v="N/A"/>
    <d v="2024-03-23T00:00:00"/>
    <d v="2024-03-23T00:00:00"/>
    <d v="1899-12-30T00:00:00"/>
    <n v="17289"/>
    <m/>
    <m/>
    <m/>
    <e v="#DIV/0!"/>
    <e v="#VALUE!"/>
    <n v="1"/>
  </r>
  <r>
    <s v="RBT00315"/>
    <x v="3"/>
    <n v="2000"/>
    <n v="18026"/>
    <n v="18251"/>
    <n v="18301"/>
    <s v="N/A"/>
    <d v="2024-03-28T00:00:00"/>
    <d v="2024-03-28T00:00:00"/>
    <d v="1899-12-30T00:00:00"/>
    <s v="N/A"/>
    <d v="2024-03-28T00:00:00"/>
    <d v="2024-03-28T00:00:00"/>
    <d v="1899-12-30T00:00:00"/>
    <n v="18312"/>
    <m/>
    <m/>
    <m/>
    <e v="#DIV/0!"/>
    <e v="#VALUE!"/>
    <n v="0"/>
  </r>
  <r>
    <s v="RBT00302"/>
    <x v="0"/>
    <n v="250"/>
    <n v="17420"/>
    <n v="17645"/>
    <n v="17695"/>
    <s v="N/A"/>
    <d v="2024-03-29T00:00:00"/>
    <d v="2024-03-29T00:00:00"/>
    <d v="1899-12-30T00:00:00"/>
    <s v="N/A"/>
    <d v="2024-03-29T00:00:00"/>
    <d v="2024-03-29T00:00:00"/>
    <d v="1899-12-30T00:00:00"/>
    <n v="17715"/>
    <m/>
    <m/>
    <m/>
    <e v="#DIV/0!"/>
    <e v="#VALUE!"/>
    <n v="0"/>
  </r>
  <r>
    <s v="RBT00312"/>
    <x v="4"/>
    <n v="500"/>
    <n v="16768"/>
    <n v="16993"/>
    <n v="17043"/>
    <s v="N/A"/>
    <d v="2024-04-06T00:00:00"/>
    <d v="2024-04-06T00:00:00"/>
    <d v="1899-12-30T00:00:00"/>
    <s v="N/A"/>
    <d v="2024-04-06T00:00:00"/>
    <d v="2024-04-06T00:00:00"/>
    <d v="1899-12-30T00:00:00"/>
    <n v="17063"/>
    <m/>
    <m/>
    <m/>
    <e v="#DIV/0!"/>
    <e v="#VALUE!"/>
    <n v="0"/>
  </r>
  <r>
    <s v="RBT00304"/>
    <x v="2"/>
    <n v="2000"/>
    <n v="16671"/>
    <n v="16896"/>
    <n v="16946"/>
    <s v="N/A"/>
    <d v="2024-04-07T00:00:00"/>
    <d v="2024-04-07T00:00:00"/>
    <d v="1899-12-30T00:00:00"/>
    <s v="N/A"/>
    <d v="2024-04-26T00:00:00"/>
    <d v="2024-04-26T00:00:00"/>
    <d v="1899-12-30T00:00:00"/>
    <n v="16923"/>
    <m/>
    <m/>
    <m/>
    <e v="#DIV/0!"/>
    <e v="#VALUE!"/>
    <n v="1"/>
  </r>
  <r>
    <s v="RBT00303"/>
    <x v="1"/>
    <n v="250"/>
    <n v="17289"/>
    <n v="17514"/>
    <n v="17564"/>
    <s v="N/A"/>
    <d v="2024-04-11T00:00:00"/>
    <d v="2024-04-11T00:00:00"/>
    <d v="1899-12-30T00:00:00"/>
    <s v="N/A"/>
    <d v="2024-04-11T00:00:00"/>
    <d v="2024-04-11T00:00:00"/>
    <d v="1899-12-30T00:00:00"/>
    <n v="17514"/>
    <m/>
    <m/>
    <m/>
    <e v="#DIV/0!"/>
    <e v="#VALUE!"/>
    <n v="0"/>
  </r>
  <r>
    <s v="RBT00315"/>
    <x v="3"/>
    <n v="250"/>
    <n v="18312"/>
    <n v="18537"/>
    <n v="18587"/>
    <s v="N/A"/>
    <d v="2024-04-17T00:00:00"/>
    <d v="2024-04-17T00:00:00"/>
    <d v="1899-12-30T00:00:00"/>
    <s v="N/A"/>
    <d v="2024-04-17T00:00:00"/>
    <d v="2024-04-17T00:00:00"/>
    <d v="1899-12-30T00:00:00"/>
    <n v="18532"/>
    <m/>
    <m/>
    <m/>
    <e v="#DIV/0!"/>
    <e v="#VALUE!"/>
    <n v="0"/>
  </r>
  <r>
    <s v="RBT00302"/>
    <x v="0"/>
    <n v="2000"/>
    <n v="17715"/>
    <n v="17940"/>
    <n v="17990"/>
    <s v="N/A"/>
    <d v="2024-04-24T00:00:00"/>
    <d v="2024-04-24T00:00:00"/>
    <d v="1899-12-30T00:00:00"/>
    <s v="N/A"/>
    <d v="2024-04-24T00:00:00"/>
    <d v="2024-04-24T00:00:00"/>
    <d v="1899-12-30T00:00:00"/>
    <n v="17918"/>
    <m/>
    <m/>
    <m/>
    <e v="#DIV/0!"/>
    <e v="#VALUE!"/>
    <n v="0"/>
  </r>
  <r>
    <s v="RBT00304"/>
    <x v="2"/>
    <n v="250"/>
    <n v="16923"/>
    <n v="17148"/>
    <n v="17198"/>
    <s v="N/A"/>
    <d v="2024-04-26T00:00:00"/>
    <d v="2024-04-26T00:00:00"/>
    <d v="1899-12-30T00:00:00"/>
    <s v="N/A"/>
    <d v="2024-05-18T00:00:00"/>
    <d v="2024-05-18T00:00:00"/>
    <d v="1899-12-30T00:00:00"/>
    <n v="17194"/>
    <m/>
    <m/>
    <m/>
    <e v="#DIV/0!"/>
    <e v="#VALUE!"/>
    <n v="1"/>
  </r>
  <r>
    <s v="RBT00312"/>
    <x v="4"/>
    <n v="250"/>
    <n v="17063"/>
    <n v="17288"/>
    <n v="17338"/>
    <s v="N/A"/>
    <d v="2024-04-28T00:00:00"/>
    <d v="2024-04-28T00:00:00"/>
    <d v="1899-12-30T00:00:00"/>
    <s v="N/A"/>
    <d v="2024-04-28T00:00:00"/>
    <d v="2024-04-28T00:00:00"/>
    <d v="1899-12-30T00:00:00"/>
    <n v="17290"/>
    <m/>
    <m/>
    <m/>
    <e v="#DIV/0!"/>
    <e v="#VALUE!"/>
    <n v="1"/>
  </r>
  <r>
    <s v="RBT00303"/>
    <x v="1"/>
    <n v="500"/>
    <n v="17514"/>
    <n v="17739"/>
    <n v="17789"/>
    <s v="N/A"/>
    <d v="2024-04-30T00:00:00"/>
    <d v="2024-04-30T00:00:00"/>
    <d v="1899-12-30T00:00:00"/>
    <s v="N/A"/>
    <d v="2024-04-30T00:00:00"/>
    <d v="2024-04-30T00:00:00"/>
    <d v="1899-12-30T00:00:00"/>
    <n v="17793"/>
    <m/>
    <m/>
    <m/>
    <e v="#DIV/0!"/>
    <e v="#VALUE!"/>
    <n v="0"/>
  </r>
  <r>
    <s v="RBT00312"/>
    <x v="4"/>
    <n v="2000"/>
    <n v="17290"/>
    <n v="17515"/>
    <n v="17565"/>
    <s v="N/A"/>
    <d v="2024-05-15T00:00:00"/>
    <d v="2024-05-15T00:00:00"/>
    <d v="1899-12-30T00:00:00"/>
    <s v="N/A"/>
    <d v="2024-05-15T00:00:00"/>
    <d v="2024-05-15T00:00:00"/>
    <d v="1899-12-30T00:00:00"/>
    <n v="17528"/>
    <m/>
    <m/>
    <m/>
    <e v="#DIV/0!"/>
    <e v="#VALUE!"/>
    <n v="1"/>
  </r>
  <r>
    <s v="RBT00304"/>
    <x v="2"/>
    <n v="500"/>
    <n v="17194"/>
    <n v="17419"/>
    <n v="17469"/>
    <s v="N/A"/>
    <d v="2024-05-18T00:00:00"/>
    <d v="2024-05-18T00:00:00"/>
    <d v="1899-12-30T00:00:00"/>
    <s v="N/A"/>
    <d v="2024-06-08T00:00:00"/>
    <d v="2024-06-08T00:00:00"/>
    <d v="1899-12-30T00:00:00"/>
    <n v="17459"/>
    <m/>
    <m/>
    <m/>
    <e v="#DIV/0!"/>
    <e v="#VALUE!"/>
    <n v="1"/>
  </r>
  <r>
    <s v="RBT00303"/>
    <x v="1"/>
    <n v="250"/>
    <n v="17793"/>
    <n v="18018"/>
    <n v="18068"/>
    <s v="N/A"/>
    <d v="2024-05-20T00:00:00"/>
    <d v="2024-05-20T00:00:00"/>
    <d v="1899-12-30T00:00:00"/>
    <s v="N/A"/>
    <d v="2024-05-20T00:00:00"/>
    <d v="2024-05-20T00:00:00"/>
    <d v="1899-12-30T00:00:00"/>
    <n v="18038"/>
    <m/>
    <m/>
    <m/>
    <e v="#DIV/0!"/>
    <e v="#VALUE!"/>
    <n v="1"/>
  </r>
  <r>
    <s v="RBT00315"/>
    <x v="3"/>
    <n v="500"/>
    <n v="18532"/>
    <n v="18757"/>
    <n v="18807"/>
    <s v="N/A"/>
    <d v="2024-05-22T00:00:00"/>
    <d v="2024-05-22T00:00:00"/>
    <d v="1899-12-30T00:00:00"/>
    <s v="N/A"/>
    <d v="2024-05-22T00:00:00"/>
    <d v="2024-05-22T00:00:00"/>
    <d v="1899-12-30T00:00:00"/>
    <n v="19006"/>
    <m/>
    <m/>
    <m/>
    <e v="#DIV/0!"/>
    <e v="#VALUE!"/>
    <n v="0"/>
  </r>
  <r>
    <s v="RBT00302"/>
    <x v="0"/>
    <n v="250"/>
    <n v="17918"/>
    <n v="18143"/>
    <n v="18193"/>
    <s v="N/A"/>
    <d v="2024-05-28T00:00:00"/>
    <d v="2024-05-28T00:00:00"/>
    <d v="1899-12-30T00:00:00"/>
    <s v="N/A"/>
    <d v="2024-05-28T00:00:00"/>
    <d v="2024-05-28T00:00:00"/>
    <d v="1899-12-30T00:00:00"/>
    <n v="18211"/>
    <m/>
    <m/>
    <m/>
    <e v="#DIV/0!"/>
    <e v="#VALUE!"/>
    <n v="0"/>
  </r>
  <r>
    <s v="RBT00312"/>
    <x v="4"/>
    <n v="250"/>
    <n v="17528"/>
    <n v="17753"/>
    <n v="17803"/>
    <s v="N/A"/>
    <d v="2024-06-05T00:00:00"/>
    <d v="2024-06-05T00:00:00"/>
    <d v="1899-12-30T00:00:00"/>
    <s v="N/A"/>
    <d v="2024-06-05T00:00:00"/>
    <d v="2024-06-05T00:00:00"/>
    <d v="1899-12-30T00:00:00"/>
    <n v="17797"/>
    <m/>
    <m/>
    <m/>
    <e v="#DIV/0!"/>
    <e v="#VALUE!"/>
    <n v="1"/>
  </r>
  <r>
    <s v="RBT00304"/>
    <x v="2"/>
    <n v="250"/>
    <n v="17459"/>
    <n v="17684"/>
    <n v="17734"/>
    <s v="N/A"/>
    <d v="2024-06-08T00:00:00"/>
    <d v="2024-06-08T00:00:00"/>
    <d v="1899-12-30T00:00:00"/>
    <s v="N/A"/>
    <d v="2024-07-09T00:00:00"/>
    <d v="2024-07-09T00:00:00"/>
    <d v="1899-12-30T00:00:00"/>
    <n v="17758"/>
    <m/>
    <m/>
    <m/>
    <e v="#DIV/0!"/>
    <e v="#VALUE!"/>
    <n v="0"/>
  </r>
  <r>
    <s v="RBT00303"/>
    <x v="1"/>
    <n v="1000"/>
    <n v="18038"/>
    <n v="18263"/>
    <n v="18313"/>
    <s v="N/A"/>
    <d v="2024-06-10T00:00:00"/>
    <d v="2024-06-10T00:00:00"/>
    <d v="1899-12-30T00:00:00"/>
    <s v="N/A"/>
    <d v="2024-06-10T00:00:00"/>
    <d v="2024-06-10T00:00:00"/>
    <d v="1899-12-30T00:00:00"/>
    <n v="18335"/>
    <m/>
    <m/>
    <m/>
    <e v="#DIV/0!"/>
    <e v="#VALUE!"/>
    <n v="0"/>
  </r>
  <r>
    <s v="RBT00315"/>
    <x v="3"/>
    <n v="250"/>
    <n v="19006"/>
    <n v="19231"/>
    <n v="19281"/>
    <s v="N/A"/>
    <d v="2024-06-13T00:00:00"/>
    <d v="2024-06-13T00:00:00"/>
    <d v="1899-12-30T00:00:00"/>
    <s v="N/A"/>
    <d v="2024-06-13T00:00:00"/>
    <d v="2024-06-13T00:00:00"/>
    <d v="1899-12-30T00:00:00"/>
    <n v="19302"/>
    <m/>
    <m/>
    <m/>
    <e v="#DIV/0!"/>
    <e v="#VALUE!"/>
    <n v="0"/>
  </r>
  <r>
    <s v="RBT00315"/>
    <x v="3"/>
    <n v="1000"/>
    <n v="19302"/>
    <n v="19527"/>
    <n v="19577"/>
    <s v="N/A"/>
    <d v="2024-06-21T00:00:00"/>
    <d v="2024-06-21T00:00:00"/>
    <d v="1899-12-30T00:00:00"/>
    <s v="N/A"/>
    <d v="2024-06-21T00:00:00"/>
    <d v="2024-06-21T00:00:00"/>
    <d v="1899-12-30T00:00:00"/>
    <n v="19505"/>
    <m/>
    <m/>
    <m/>
    <e v="#DIV/0!"/>
    <e v="#VALUE!"/>
    <n v="0"/>
  </r>
  <r>
    <s v="RBT00315"/>
    <x v="3"/>
    <n v="250"/>
    <n v="19505"/>
    <n v="19730"/>
    <n v="19780"/>
    <s v="N/A"/>
    <d v="2024-06-24T00:00:00"/>
    <d v="2024-06-24T00:00:00"/>
    <d v="1899-12-30T00:00:00"/>
    <s v="N/A"/>
    <d v="2024-06-24T00:00:00"/>
    <d v="2024-06-24T00:00:00"/>
    <d v="1899-12-30T00:00:00"/>
    <n v="19550"/>
    <m/>
    <m/>
    <m/>
    <e v="#DIV/0!"/>
    <e v="#VALUE!"/>
    <n v="0"/>
  </r>
  <r>
    <s v="RBT00303"/>
    <x v="1"/>
    <n v="250"/>
    <n v="18335"/>
    <n v="18560"/>
    <n v="18610"/>
    <s v="N/A"/>
    <d v="2024-06-25T00:00:00"/>
    <d v="2024-06-25T00:00:00"/>
    <d v="1899-12-30T00:00:00"/>
    <s v="N/A"/>
    <d v="2024-06-25T00:00:00"/>
    <d v="2024-06-25T00:00:00"/>
    <d v="1899-12-30T00:00:00"/>
    <n v="18585"/>
    <m/>
    <m/>
    <m/>
    <e v="#DIV/0!"/>
    <e v="#VALUE!"/>
    <n v="1"/>
  </r>
  <r>
    <s v="RBT00312"/>
    <x v="4"/>
    <n v="500"/>
    <n v="17797"/>
    <n v="18022"/>
    <n v="18072"/>
    <s v="N/A"/>
    <d v="2024-06-27T00:00:00"/>
    <d v="2024-06-27T00:00:00"/>
    <d v="1899-12-30T00:00:00"/>
    <s v="N/A"/>
    <d v="2024-06-27T00:00:00"/>
    <d v="2024-06-27T00:00:00"/>
    <d v="1899-12-30T00:00:00"/>
    <n v="18039"/>
    <m/>
    <m/>
    <m/>
    <e v="#DIV/0!"/>
    <e v="#VALUE!"/>
    <n v="1"/>
  </r>
  <r>
    <s v="RBT00304"/>
    <x v="2"/>
    <n v="1000"/>
    <n v="17758"/>
    <n v="17983"/>
    <n v="18033"/>
    <s v="N/A"/>
    <d v="2024-07-09T00:00:00"/>
    <d v="2024-07-09T00:00:00"/>
    <d v="1899-12-30T00:00:00"/>
    <s v="N/A"/>
    <d v="2024-07-26T00:00:00"/>
    <d v="2024-07-26T00:00:00"/>
    <d v="1899-12-30T00:00:00"/>
    <n v="18055"/>
    <m/>
    <m/>
    <m/>
    <e v="#DIV/0!"/>
    <e v="#VALUE!"/>
    <n v="0"/>
  </r>
  <r>
    <s v="RBT00315"/>
    <x v="3"/>
    <n v="500"/>
    <n v="19550"/>
    <n v="19775"/>
    <n v="19825"/>
    <s v="N/A"/>
    <d v="2024-07-14T00:00:00"/>
    <d v="2024-07-14T00:00:00"/>
    <d v="1899-12-30T00:00:00"/>
    <s v="N/A"/>
    <d v="2024-07-14T00:00:00"/>
    <d v="2024-07-14T00:00:00"/>
    <d v="1899-12-30T00:00:00"/>
    <n v="19850"/>
    <m/>
    <m/>
    <m/>
    <e v="#DIV/0!"/>
    <e v="#VALUE!"/>
    <n v="0"/>
  </r>
  <r>
    <s v="RBT00303"/>
    <x v="1"/>
    <n v="500"/>
    <n v="18585"/>
    <n v="18810"/>
    <n v="18860"/>
    <s v="N/A"/>
    <d v="2024-07-18T00:00:00"/>
    <d v="2024-07-18T00:00:00"/>
    <d v="1899-12-30T00:00:00"/>
    <s v="N/A"/>
    <d v="2024-07-18T00:00:00"/>
    <d v="2024-07-18T00:00:00"/>
    <d v="1899-12-30T00:00:00"/>
    <n v="18833"/>
    <m/>
    <m/>
    <m/>
    <e v="#DIV/0!"/>
    <e v="#VALUE!"/>
    <n v="1"/>
  </r>
  <r>
    <s v="RBT00304"/>
    <x v="2"/>
    <n v="250"/>
    <n v="18055"/>
    <n v="18280"/>
    <n v="18330"/>
    <s v="N/A"/>
    <d v="2024-07-26T00:00:00"/>
    <d v="2024-07-26T00:00:00"/>
    <d v="1899-12-30T00:00:00"/>
    <s v="N/A"/>
    <d v="2024-08-12T00:00:00"/>
    <d v="2024-08-12T00:00:00"/>
    <d v="1899-12-30T00:00:00"/>
    <n v="18343"/>
    <m/>
    <m/>
    <m/>
    <e v="#DIV/0!"/>
    <e v="#VALUE!"/>
    <n v="0"/>
  </r>
  <r>
    <s v="RBT00312"/>
    <x v="4"/>
    <n v="250"/>
    <n v="18039"/>
    <n v="18264"/>
    <n v="18314"/>
    <s v="N/A"/>
    <d v="2024-07-31T00:00:00"/>
    <d v="2024-07-31T00:00:00"/>
    <d v="1899-12-30T00:00:00"/>
    <s v="N/A"/>
    <d v="2024-07-31T00:00:00"/>
    <d v="2024-07-31T00:00:00"/>
    <d v="1899-12-30T00:00:00"/>
    <n v="18427"/>
    <m/>
    <m/>
    <m/>
    <e v="#DIV/0!"/>
    <e v="#VALUE!"/>
    <n v="0"/>
  </r>
  <r>
    <s v="RBT00312"/>
    <x v="4"/>
    <n v="1000"/>
    <n v="18427"/>
    <n v="18652"/>
    <n v="18702"/>
    <s v="N/A"/>
    <d v="2024-07-31T00:00:00"/>
    <d v="2024-07-31T00:00:00"/>
    <d v="1899-12-30T00:00:00"/>
    <s v="N/A"/>
    <d v="2024-07-31T00:00:00"/>
    <d v="2024-07-31T00:00:00"/>
    <d v="1899-12-30T00:00:00"/>
    <n v="18434"/>
    <m/>
    <m/>
    <m/>
    <e v="#DIV/0!"/>
    <e v="#VALUE!"/>
    <n v="0"/>
  </r>
  <r>
    <s v="RBT00315"/>
    <x v="3"/>
    <n v="250"/>
    <n v="19850"/>
    <n v="20075"/>
    <n v="20125"/>
    <s v="N/A"/>
    <d v="2024-08-02T00:00:00"/>
    <d v="2024-08-02T00:00:00"/>
    <d v="1899-12-30T00:00:00"/>
    <s v="N/A"/>
    <d v="2024-08-02T00:00:00"/>
    <d v="2024-08-02T00:00:00"/>
    <d v="1899-12-30T00:00:00"/>
    <n v="20011"/>
    <m/>
    <m/>
    <m/>
    <e v="#DIV/0!"/>
    <e v="#VALUE!"/>
    <n v="0"/>
  </r>
  <r>
    <s v="RBT00303"/>
    <x v="1"/>
    <n v="250"/>
    <n v="18833"/>
    <n v="19058"/>
    <n v="19108"/>
    <s v="N/A"/>
    <d v="2024-08-07T00:00:00"/>
    <d v="2024-08-07T00:00:00"/>
    <d v="1899-12-30T00:00:00"/>
    <s v="N/A"/>
    <d v="2024-08-07T00:00:00"/>
    <d v="2024-08-07T00:00:00"/>
    <d v="1899-12-30T00:00:00"/>
    <n v="19091"/>
    <m/>
    <m/>
    <m/>
    <e v="#DIV/0!"/>
    <e v="#VALUE!"/>
    <n v="1"/>
  </r>
  <r>
    <s v="RBT00315"/>
    <x v="3"/>
    <n v="8000"/>
    <n v="20011"/>
    <n v="20236"/>
    <n v="20286"/>
    <s v="N/A"/>
    <d v="2024-08-12T00:00:00"/>
    <d v="2024-08-12T00:00:00"/>
    <d v="1899-12-30T00:00:00"/>
    <s v="N/A"/>
    <d v="2024-08-12T00:00:00"/>
    <d v="2024-08-12T00:00:00"/>
    <d v="1899-12-30T00:00:00"/>
    <n v="20088"/>
    <m/>
    <m/>
    <m/>
    <e v="#DIV/0!"/>
    <e v="#VALUE!"/>
    <n v="0"/>
  </r>
  <r>
    <s v="RBT00304"/>
    <x v="2"/>
    <n v="500"/>
    <n v="18343"/>
    <n v="18568"/>
    <n v="18618"/>
    <s v="N/A"/>
    <d v="2024-08-12T00:00:00"/>
    <d v="2024-08-12T00:00:00"/>
    <d v="1899-12-30T00:00:00"/>
    <s v="N/A"/>
    <d v="2024-09-02T00:00:00"/>
    <d v="2024-09-02T00:00:00"/>
    <d v="1899-12-30T00:00:00"/>
    <n v="18574"/>
    <m/>
    <m/>
    <m/>
    <e v="#DIV/0!"/>
    <e v="#VALUE!"/>
    <n v="1"/>
  </r>
  <r>
    <s v="RBT00312"/>
    <x v="4"/>
    <n v="250"/>
    <n v="18434"/>
    <n v="18659"/>
    <n v="18709"/>
    <s v="N/A"/>
    <d v="2024-08-20T00:00:00"/>
    <d v="2024-08-20T00:00:00"/>
    <d v="1899-12-30T00:00:00"/>
    <s v="N/A"/>
    <d v="2024-08-20T00:00:00"/>
    <d v="2024-08-20T00:00:00"/>
    <d v="1899-12-30T00:00:00"/>
    <n v="18644"/>
    <m/>
    <m/>
    <m/>
    <e v="#DIV/0!"/>
    <e v="#VALUE!"/>
    <n v="0"/>
  </r>
  <r>
    <s v="RBT00304"/>
    <x v="2"/>
    <n v="250"/>
    <n v="18574"/>
    <n v="18799"/>
    <n v="18849"/>
    <s v="N/A"/>
    <d v="2024-09-02T00:00:00"/>
    <d v="2024-09-02T00:00:00"/>
    <d v="1899-12-30T00:00:00"/>
    <s v="N/A"/>
    <d v="2024-09-18T00:00:00"/>
    <d v="2024-09-18T00:00:00"/>
    <d v="1899-12-30T00:00:00"/>
    <n v="18854"/>
    <m/>
    <m/>
    <m/>
    <e v="#DIV/0!"/>
    <e v="#VALUE!"/>
    <n v="0"/>
  </r>
  <r>
    <s v="RBT00312"/>
    <x v="4"/>
    <n v="500"/>
    <n v="18644"/>
    <n v="18869"/>
    <n v="18919"/>
    <s v="N/A"/>
    <d v="2024-09-06T00:00:00"/>
    <d v="2024-09-06T00:00:00"/>
    <d v="1899-12-30T00:00:00"/>
    <s v="N/A"/>
    <d v="2024-09-06T00:00:00"/>
    <d v="2024-09-06T00:00:00"/>
    <d v="1899-12-30T00:00:00"/>
    <n v="18908"/>
    <m/>
    <m/>
    <m/>
    <e v="#DIV/0!"/>
    <e v="#VALUE!"/>
    <n v="1"/>
  </r>
  <r>
    <s v="RBT00303"/>
    <x v="1"/>
    <n v="8000"/>
    <n v="19091"/>
    <n v="19316"/>
    <n v="19366"/>
    <s v="N/A"/>
    <d v="2024-09-10T00:00:00"/>
    <d v="2024-09-10T00:00:00"/>
    <d v="1899-12-30T00:00:00"/>
    <s v="N/A"/>
    <d v="2024-09-10T00:00:00"/>
    <d v="2024-09-10T00:00:00"/>
    <d v="1899-12-30T00:00:00"/>
    <n v="19435"/>
    <m/>
    <m/>
    <m/>
    <e v="#DIV/0!"/>
    <e v="#VALUE!"/>
    <n v="0"/>
  </r>
  <r>
    <s v="RBT00303"/>
    <x v="1"/>
    <n v="250"/>
    <n v="19435"/>
    <n v="19660"/>
    <n v="19710"/>
    <s v="N/A"/>
    <d v="2024-09-10T00:00:00"/>
    <d v="2024-09-10T00:00:00"/>
    <d v="1899-12-30T00:00:00"/>
    <s v="N/A"/>
    <d v="2024-09-10T00:00:00"/>
    <d v="2024-09-10T00:00:00"/>
    <d v="1899-12-30T00:00:00"/>
    <n v="19435"/>
    <m/>
    <m/>
    <m/>
    <e v="#DIV/0!"/>
    <e v="#VALUE!"/>
    <n v="0"/>
  </r>
  <r>
    <s v="RBT00304"/>
    <x v="2"/>
    <n v="8000"/>
    <n v="18854"/>
    <n v="19079"/>
    <n v="19129"/>
    <s v="N/A"/>
    <d v="2024-09-18T00:00:00"/>
    <d v="2024-09-18T00:00:00"/>
    <d v="1899-12-30T00:00:00"/>
    <s v="N/A"/>
    <d v="2024-09-30T00:00:00"/>
    <d v="2024-09-30T00:00:00"/>
    <d v="1899-12-30T00:00:00"/>
    <n v="19066"/>
    <m/>
    <m/>
    <m/>
    <e v="#DIV/0!"/>
    <e v="#VALUE!"/>
    <n v="0"/>
  </r>
  <r>
    <s v="RBT00315"/>
    <x v="3"/>
    <n v="250"/>
    <n v="20088"/>
    <n v="20313"/>
    <n v="20363"/>
    <s v="N/A"/>
    <d v="2024-09-21T00:00:00"/>
    <d v="2024-09-21T00:00:00"/>
    <d v="1899-12-30T00:00:00"/>
    <s v="N/A"/>
    <d v="2024-09-21T00:00:00"/>
    <d v="2024-09-21T00:00:00"/>
    <d v="1899-12-30T00:00:00"/>
    <n v="20559"/>
    <m/>
    <m/>
    <m/>
    <e v="#DIV/0!"/>
    <e v="#VALUE!"/>
    <n v="0"/>
  </r>
  <r>
    <s v="RBT00315"/>
    <x v="3"/>
    <n v="500"/>
    <n v="20559"/>
    <n v="20784"/>
    <n v="20834"/>
    <s v="N/A"/>
    <d v="2024-09-24T00:00:00"/>
    <d v="2024-09-24T00:00:00"/>
    <d v="1899-12-30T00:00:00"/>
    <s v="N/A"/>
    <d v="2024-09-24T00:00:00"/>
    <d v="2024-09-24T00:00:00"/>
    <d v="1899-12-30T00:00:00"/>
    <n v="20619"/>
    <m/>
    <m/>
    <m/>
    <e v="#DIV/0!"/>
    <e v="#VALUE!"/>
    <n v="0"/>
  </r>
  <r>
    <s v="RBT00312"/>
    <x v="4"/>
    <n v="250"/>
    <n v="18908"/>
    <n v="19133"/>
    <n v="19183"/>
    <s v="N/A"/>
    <d v="2024-09-27T00:00:00"/>
    <d v="2024-09-27T00:00:00"/>
    <d v="1899-12-30T00:00:00"/>
    <s v="N/A"/>
    <d v="2024-09-27T00:00:00"/>
    <d v="2024-09-27T00:00:00"/>
    <d v="1899-12-30T00:00:00"/>
    <n v="19228"/>
    <m/>
    <m/>
    <m/>
    <e v="#DIV/0!"/>
    <e v="#VALUE!"/>
    <n v="0"/>
  </r>
  <r>
    <s v="RBT00304"/>
    <x v="2"/>
    <n v="250"/>
    <n v="19066"/>
    <n v="19291"/>
    <n v="19341"/>
    <s v="N/A"/>
    <d v="2024-09-30T00:00:00"/>
    <d v="2024-09-30T00:00:00"/>
    <d v="1899-12-30T00:00:00"/>
    <s v="N/A"/>
    <d v="2024-10-16T00:00:00"/>
    <d v="2024-10-16T00:00:00"/>
    <d v="1899-12-30T00:00:00"/>
    <n v="19285"/>
    <m/>
    <m/>
    <m/>
    <e v="#DIV/0!"/>
    <e v="#VALUE!"/>
    <n v="0"/>
  </r>
  <r>
    <s v="RBT00303"/>
    <x v="1"/>
    <n v="500"/>
    <n v="19435"/>
    <n v="19660"/>
    <n v="19710"/>
    <s v="N/A"/>
    <d v="2024-10-10T00:00:00"/>
    <d v="2024-10-10T00:00:00"/>
    <d v="1899-12-30T00:00:00"/>
    <s v="N/A"/>
    <d v="2024-10-10T00:00:00"/>
    <d v="2024-10-10T00:00:00"/>
    <d v="1899-12-30T00:00:00"/>
    <n v="19639"/>
    <m/>
    <m/>
    <m/>
    <e v="#DIV/0!"/>
    <e v="#VALUE!"/>
    <n v="0"/>
  </r>
  <r>
    <s v="RBT00304"/>
    <x v="2"/>
    <n v="500"/>
    <n v="19285"/>
    <n v="19510"/>
    <n v="19560"/>
    <s v="N/A"/>
    <d v="2024-10-16T00:00:00"/>
    <d v="2024-10-16T00:00:00"/>
    <d v="1899-12-30T00:00:00"/>
    <s v="N/A"/>
    <d v="2024-11-05T00:00:00"/>
    <d v="2024-11-05T00:00:00"/>
    <d v="1899-12-30T00:00:00"/>
    <n v="19523"/>
    <m/>
    <m/>
    <m/>
    <e v="#DIV/0!"/>
    <e v="#VALUE!"/>
    <n v="1"/>
  </r>
  <r>
    <s v="RBT00315"/>
    <x v="3"/>
    <n v="250"/>
    <n v="20619"/>
    <n v="20844"/>
    <n v="20894"/>
    <s v="N/A"/>
    <d v="2024-10-25T00:00:00"/>
    <d v="2024-10-25T00:00:00"/>
    <d v="1899-12-30T00:00:00"/>
    <s v="N/A"/>
    <d v="2024-10-25T00:00:00"/>
    <d v="2024-10-25T00:00:00"/>
    <d v="1899-12-30T00:00:00"/>
    <n v="21054"/>
    <m/>
    <m/>
    <m/>
    <e v="#DIV/0!"/>
    <e v="#VALUE!"/>
    <n v="0"/>
  </r>
  <r>
    <s v="RBT00303"/>
    <x v="1"/>
    <n v="250"/>
    <n v="19639"/>
    <n v="19864"/>
    <n v="19914"/>
    <s v="N/A"/>
    <d v="2024-10-29T00:00:00"/>
    <d v="2024-10-29T00:00:00"/>
    <d v="1899-12-30T00:00:00"/>
    <s v="N/A"/>
    <d v="2024-10-29T00:00:00"/>
    <d v="2024-10-29T00:00:00"/>
    <d v="1899-12-30T00:00:00"/>
    <n v="19941"/>
    <m/>
    <m/>
    <m/>
    <e v="#DIV/0!"/>
    <e v="#VALUE!"/>
    <n v="0"/>
  </r>
  <r>
    <s v="RBT00304"/>
    <x v="2"/>
    <n v="250"/>
    <n v="19523"/>
    <n v="19748"/>
    <n v="19798"/>
    <s v="N/A"/>
    <d v="2024-11-05T00:00:00"/>
    <d v="2024-11-05T00:00:00"/>
    <d v="1899-12-30T00:00:00"/>
    <s v="N/A"/>
    <d v="2024-11-22T00:00:00"/>
    <d v="2024-11-22T00:00:00"/>
    <d v="1899-12-30T00:00:00"/>
    <n v="19838"/>
    <m/>
    <m/>
    <m/>
    <e v="#DIV/0!"/>
    <e v="#VALUE!"/>
    <n v="0"/>
  </r>
  <r>
    <s v="RBT00312"/>
    <x v="4"/>
    <n v="8000"/>
    <n v="19228"/>
    <n v="19453"/>
    <n v="19503"/>
    <s v="N/A"/>
    <d v="2024-11-13T00:00:00"/>
    <d v="2024-11-13T00:00:00"/>
    <d v="1899-12-30T00:00:00"/>
    <s v="N/A"/>
    <d v="2024-11-13T00:00:00"/>
    <d v="2024-11-13T00:00:00"/>
    <d v="1899-12-30T00:00:00"/>
    <n v="19498"/>
    <m/>
    <m/>
    <m/>
    <e v="#DIV/0!"/>
    <e v="#VALUE!"/>
    <n v="1"/>
  </r>
  <r>
    <s v="RBT00315"/>
    <x v="3"/>
    <n v="1000"/>
    <n v="21054"/>
    <n v="21279"/>
    <n v="21329"/>
    <s v="N/A"/>
    <d v="2024-11-15T00:00:00"/>
    <d v="2024-11-15T00:00:00"/>
    <d v="1899-12-30T00:00:00"/>
    <s v="N/A"/>
    <d v="2024-11-15T00:00:00"/>
    <d v="2024-11-15T00:00:00"/>
    <d v="1899-12-30T00:00:00"/>
    <n v="21300"/>
    <m/>
    <m/>
    <m/>
    <e v="#DIV/0!"/>
    <e v="#VALUE!"/>
    <n v="1"/>
  </r>
  <r>
    <s v="RBT00303"/>
    <x v="1"/>
    <n v="1000"/>
    <n v="19941"/>
    <n v="20166"/>
    <n v="20216"/>
    <s v="N/A"/>
    <d v="2024-11-20T00:00:00"/>
    <d v="2024-11-20T00:00:00"/>
    <d v="1899-12-30T00:00:00"/>
    <s v="N/A"/>
    <d v="2024-11-20T00:00:00"/>
    <d v="2024-11-20T00:00:00"/>
    <d v="1899-12-30T00:00:00"/>
    <n v="20216"/>
    <m/>
    <m/>
    <m/>
    <e v="#DIV/0!"/>
    <e v="#VALUE!"/>
    <n v="0"/>
  </r>
  <r>
    <s v="RBT00304"/>
    <x v="2"/>
    <n v="1000"/>
    <n v="19838"/>
    <n v="20063"/>
    <n v="20113"/>
    <s v="N/A"/>
    <d v="2024-11-22T00:00:00"/>
    <d v="2024-11-22T00:00:00"/>
    <d v="1899-12-30T00:00:00"/>
    <s v="N/A"/>
    <d v="2024-12-09T00:00:00"/>
    <d v="2024-12-09T00:00:00"/>
    <d v="1899-12-30T00:00:00"/>
    <n v="20043"/>
    <m/>
    <m/>
    <m/>
    <e v="#DIV/0!"/>
    <e v="#VALUE!"/>
    <n v="0"/>
  </r>
  <r>
    <s v="RBT00312"/>
    <x v="4"/>
    <n v="250"/>
    <n v="19498"/>
    <n v="19723"/>
    <n v="19773"/>
    <s v="N/A"/>
    <d v="2024-12-04T00:00:00"/>
    <d v="2024-12-04T00:00:00"/>
    <d v="1899-12-30T00:00:00"/>
    <s v="N/A"/>
    <d v="2024-12-04T00:00:00"/>
    <d v="2024-12-04T00:00:00"/>
    <d v="1899-12-30T00:00:00"/>
    <n v="19756"/>
    <m/>
    <m/>
    <m/>
    <e v="#DIV/0!"/>
    <e v="#VALUE!"/>
    <n v="1"/>
  </r>
  <r>
    <s v="RBT00315"/>
    <x v="3"/>
    <n v="250"/>
    <n v="21300"/>
    <n v="21525"/>
    <n v="21575"/>
    <s v="N/A"/>
    <d v="2024-12-06T00:00:00"/>
    <d v="2024-12-06T00:00:00"/>
    <d v="1899-12-30T00:00:00"/>
    <s v="N/A"/>
    <d v="2024-12-06T00:00:00"/>
    <d v="2024-12-06T00:00:00"/>
    <d v="1899-12-30T00:00:00"/>
    <n v="21567"/>
    <m/>
    <m/>
    <m/>
    <e v="#DIV/0!"/>
    <e v="#VALUE!"/>
    <n v="1"/>
  </r>
  <r>
    <s v="RBT00304"/>
    <x v="2"/>
    <n v="250"/>
    <n v="20043"/>
    <n v="20268"/>
    <n v="20318"/>
    <s v="N/A"/>
    <d v="2024-12-09T00:00:00"/>
    <d v="2024-12-09T00:00:00"/>
    <d v="1899-12-30T00:00:00"/>
    <s v="N/A"/>
    <d v="2025-01-07T00:00:00"/>
    <d v="2025-01-07T00:00:00"/>
    <d v="1899-12-30T00:00:00"/>
    <n v="20292"/>
    <m/>
    <m/>
    <m/>
    <e v="#DIV/0!"/>
    <e v="#VALUE!"/>
    <n v="1"/>
  </r>
  <r>
    <s v="RBT00303"/>
    <x v="1"/>
    <n v="250"/>
    <n v="20216"/>
    <n v="20441"/>
    <n v="20491"/>
    <s v="N/A"/>
    <d v="2024-12-12T00:00:00"/>
    <d v="2024-12-12T00:00:00"/>
    <d v="1899-12-30T00:00:00"/>
    <s v="N/A"/>
    <d v="2024-12-12T00:00:00"/>
    <d v="2024-12-12T00:00:00"/>
    <d v="1899-12-30T00:00:00"/>
    <n v="20539"/>
    <m/>
    <m/>
    <m/>
    <e v="#DIV/0!"/>
    <e v="#VALUE!"/>
    <n v="0"/>
  </r>
  <r>
    <s v="RBT00312"/>
    <x v="4"/>
    <n v="500"/>
    <n v="19756"/>
    <n v="19981"/>
    <n v="20031"/>
    <s v="N/A"/>
    <d v="2024-12-25T00:00:00"/>
    <d v="2024-12-25T00:00:00"/>
    <d v="1899-12-30T00:00:00"/>
    <s v="N/A"/>
    <d v="2024-12-25T00:00:00"/>
    <d v="2024-12-25T00:00:00"/>
    <d v="1899-12-30T00:00:00"/>
    <n v="20051"/>
    <m/>
    <m/>
    <m/>
    <e v="#DIV/0!"/>
    <e v="#VALUE!"/>
    <n v="0"/>
  </r>
  <r>
    <s v="RBT00303"/>
    <x v="1"/>
    <n v="500"/>
    <n v="20539"/>
    <n v="20764"/>
    <n v="20814"/>
    <s v="N/A"/>
    <d v="2024-12-31T00:00:00"/>
    <d v="2024-12-31T00:00:00"/>
    <d v="1899-12-30T00:00:00"/>
    <s v="N/A"/>
    <d v="2024-12-31T00:00:00"/>
    <d v="2024-12-31T00:00:00"/>
    <d v="1899-12-30T00:00:00"/>
    <n v="20744"/>
    <m/>
    <m/>
    <m/>
    <e v="#DIV/0!"/>
    <e v="#VALUE!"/>
    <n v="0"/>
  </r>
  <r>
    <s v="RBT00315"/>
    <x v="3"/>
    <n v="500"/>
    <n v="21567"/>
    <n v="21792"/>
    <n v="21842"/>
    <s v="N/A"/>
    <d v="2025-01-03T00:00:00"/>
    <d v="2025-01-03T00:00:00"/>
    <d v="1899-12-30T00:00:00"/>
    <s v="N/A"/>
    <d v="2025-01-03T00:00:00"/>
    <d v="2025-01-03T00:00:00"/>
    <d v="1899-12-30T00:00:00"/>
    <n v="21928"/>
    <m/>
    <m/>
    <m/>
    <e v="#DIV/0!"/>
    <e v="#VALUE!"/>
    <n v="0"/>
  </r>
  <r>
    <s v="RBT00315"/>
    <x v="3"/>
    <n v="250"/>
    <n v="21928"/>
    <n v="22153"/>
    <n v="22203"/>
    <s v="N/A"/>
    <d v="2025-01-03T00:00:00"/>
    <d v="2025-01-03T00:00:00"/>
    <d v="1899-12-30T00:00:00"/>
    <s v="N/A"/>
    <d v="2025-01-03T00:00:00"/>
    <d v="2025-01-03T00:00:00"/>
    <d v="1899-12-30T00:00:00"/>
    <n v="20994"/>
    <m/>
    <m/>
    <m/>
    <e v="#DIV/0!"/>
    <e v="#VALUE!"/>
    <n v="0"/>
  </r>
  <r>
    <s v="RBT00315"/>
    <x v="3"/>
    <n v="2000"/>
    <n v="20994"/>
    <n v="21219"/>
    <n v="21269"/>
    <s v="N/A"/>
    <d v="2025-01-03T00:00:00"/>
    <d v="2025-01-03T00:00:00"/>
    <d v="1899-12-30T00:00:00"/>
    <s v="N/A"/>
    <d v="2025-01-03T00:00:00"/>
    <d v="2025-01-03T00:00:00"/>
    <d v="1899-12-30T00:00:00"/>
    <n v="21244"/>
    <m/>
    <m/>
    <m/>
    <e v="#DIV/0!"/>
    <e v="#VALUE!"/>
    <n v="1"/>
  </r>
  <r>
    <s v="RBT00315"/>
    <x v="3"/>
    <n v="250"/>
    <n v="21244"/>
    <n v="21469"/>
    <n v="21519"/>
    <s v="N/A"/>
    <d v="2025-01-03T00:00:00"/>
    <d v="2025-01-03T00:00:00"/>
    <d v="1899-12-30T00:00:00"/>
    <s v="N/A"/>
    <d v="2025-01-03T00:00:00"/>
    <d v="2025-01-03T00:00:00"/>
    <d v="1899-12-30T00:00:00"/>
    <n v="22067"/>
    <m/>
    <m/>
    <m/>
    <e v="#DIV/0!"/>
    <e v="#VALUE!"/>
    <n v="0"/>
  </r>
  <r>
    <s v="RBT00315"/>
    <x v="3"/>
    <n v="500"/>
    <n v="22067"/>
    <n v="22292"/>
    <n v="22342"/>
    <s v="N/A"/>
    <d v="2025-01-03T00:00:00"/>
    <d v="2025-01-03T00:00:00"/>
    <d v="1899-12-30T00:00:00"/>
    <s v="N/A"/>
    <d v="2025-01-03T00:00:00"/>
    <d v="2025-01-03T00:00:00"/>
    <d v="1899-12-30T00:00:00"/>
    <n v="22329"/>
    <m/>
    <m/>
    <m/>
    <e v="#DIV/0!"/>
    <e v="#VALUE!"/>
    <n v="1"/>
  </r>
  <r>
    <s v="RBT00312"/>
    <x v="4"/>
    <n v="250"/>
    <n v="20051"/>
    <n v="20276"/>
    <n v="20326"/>
    <s v="N/A"/>
    <d v="2025-01-07T00:00:00"/>
    <d v="2025-01-07T00:00:00"/>
    <d v="1899-12-30T00:00:00"/>
    <s v="N/A"/>
    <d v="2020-11-04T00:00:00"/>
    <d v="2020-11-04T00:00:00"/>
    <d v="1899-12-30T00:00:00"/>
    <n v="230"/>
    <m/>
    <m/>
    <m/>
    <e v="#DIV/0!"/>
    <e v="#VALUE!"/>
    <n v="0"/>
  </r>
  <r>
    <s v="RBT00304"/>
    <x v="2"/>
    <n v="500"/>
    <n v="20292"/>
    <n v="20517"/>
    <n v="20567"/>
    <s v="N/A"/>
    <d v="2025-01-07T00:00:00"/>
    <d v="2025-01-07T00:00:00"/>
    <d v="1899-12-30T00:00:00"/>
    <n v="0"/>
    <d v="2025-01-07T00:00:00"/>
    <d v="2025-01-07T00:00:00"/>
    <d v="1899-12-30T00:00:00"/>
    <n v="20566"/>
    <m/>
    <m/>
    <m/>
    <e v="#DIV/0!"/>
    <s v=""/>
    <n v="1"/>
  </r>
  <r>
    <s v="RBT00312"/>
    <x v="4"/>
    <n v="1000"/>
    <n v="230"/>
    <n v="455"/>
    <n v="505"/>
    <s v="N/A"/>
    <d v="2025-01-16T00:00:00"/>
    <d v="2025-01-16T00:00:00"/>
    <d v="1899-12-30T00:00:00"/>
    <s v="N/A"/>
    <d v="2025-01-16T00:00:00"/>
    <d v="2025-01-16T00:00:00"/>
    <d v="1899-12-30T00:00:00"/>
    <n v="20337"/>
    <m/>
    <m/>
    <m/>
    <e v="#DIV/0!"/>
    <e v="#VALUE!"/>
    <n v="0"/>
  </r>
  <r>
    <s v="RBT00303"/>
    <x v="1"/>
    <n v="250"/>
    <n v="20744"/>
    <n v="20969"/>
    <n v="21019"/>
    <s v="N/A"/>
    <d v="2025-01-17T00:00:00"/>
    <d v="2025-01-17T00:00:00"/>
    <d v="1899-12-30T00:00:00"/>
    <s v="N/A"/>
    <d v="2025-01-17T00:00:00"/>
    <d v="2025-01-17T00:00:00"/>
    <d v="1899-12-30T00:00:00"/>
    <n v="21065"/>
    <m/>
    <m/>
    <m/>
    <e v="#DIV/0!"/>
    <e v="#VALUE!"/>
    <n v="0"/>
  </r>
  <r>
    <s v="RBT00312"/>
    <x v="4"/>
    <n v="250"/>
    <n v="20337"/>
    <n v="20562"/>
    <n v="20612"/>
    <s v="N/A"/>
    <d v="2025-02-04T00:00:00"/>
    <d v="2025-02-04T00:00:00"/>
    <d v="1899-12-30T00:00:00"/>
    <s v="N/A"/>
    <d v="2025-02-04T00:00:00"/>
    <d v="2025-02-04T00:00:00"/>
    <d v="1899-12-30T00:00:00"/>
    <n v="20570"/>
    <m/>
    <m/>
    <m/>
    <e v="#DIV/0!"/>
    <e v="#VALUE!"/>
    <n v="1"/>
  </r>
  <r>
    <s v="RBT00303"/>
    <x v="1"/>
    <n v="2000"/>
    <n v="21065"/>
    <n v="21290"/>
    <n v="21340"/>
    <s v="N/A"/>
    <d v="2025-02-13T00:00:00"/>
    <d v="2025-02-13T00:00:00"/>
    <d v="1899-12-30T00:00:00"/>
    <s v="N/A"/>
    <d v="2025-02-13T00:00:00"/>
    <d v="2025-02-13T00:00:00"/>
    <d v="1899-12-30T00:00:00"/>
    <n v="21371"/>
    <m/>
    <m/>
    <m/>
    <e v="#DIV/0!"/>
    <e v="#VALUE!"/>
    <n v="0"/>
  </r>
  <r>
    <s v="RBT00312"/>
    <x v="4"/>
    <n v="500"/>
    <n v="20570"/>
    <n v="20795"/>
    <n v="20845"/>
    <s v="N/A"/>
    <d v="2025-03-05T00:00:00"/>
    <d v="2025-03-05T00:00:00"/>
    <d v="1899-12-30T00:00:00"/>
    <s v="N/A"/>
    <d v="2025-03-05T00:00:00"/>
    <d v="2025-03-05T00:00:00"/>
    <d v="1899-12-30T00:00:00"/>
    <n v="20902"/>
    <m/>
    <m/>
    <m/>
    <e v="#DIV/0!"/>
    <e v="#VALUE!"/>
    <n v="0"/>
  </r>
  <r>
    <s v="RBT00303"/>
    <x v="1"/>
    <n v="250"/>
    <n v="21371"/>
    <n v="21596"/>
    <n v="21646"/>
    <s v="N/A"/>
    <d v="2025-03-07T00:00:00"/>
    <d v="2025-03-07T00:00:00"/>
    <d v="1899-12-30T00:00:00"/>
    <s v="N/A"/>
    <d v="2025-03-07T00:00:00"/>
    <d v="2025-03-07T00:00:00"/>
    <d v="1899-12-30T00:00:00"/>
    <n v="21725"/>
    <m/>
    <m/>
    <m/>
    <e v="#DIV/0!"/>
    <e v="#VALUE!"/>
    <n v="0"/>
  </r>
  <r>
    <s v="RBT00303"/>
    <x v="1"/>
    <n v="500"/>
    <n v="21725"/>
    <n v="21950"/>
    <n v="22000"/>
    <s v="N/A"/>
    <d v="2025-03-08T00:00:00"/>
    <d v="2025-03-08T00:00:00"/>
    <d v="1899-12-30T00:00:00"/>
    <s v="N/A"/>
    <d v="2025-03-08T00:00:00"/>
    <d v="2025-03-08T00:00:00"/>
    <d v="1899-12-30T00:00:00"/>
    <n v="21963"/>
    <m/>
    <m/>
    <m/>
    <e v="#DIV/0!"/>
    <e v="#VALUE!"/>
    <n v="1"/>
  </r>
  <r>
    <s v="RBT00312"/>
    <x v="4"/>
    <n v="250"/>
    <n v="20902"/>
    <n v="21127"/>
    <n v="21177"/>
    <s v="N/A"/>
    <d v="2025-03-19T00:00:00"/>
    <d v="2025-03-19T00:00:00"/>
    <d v="1899-12-30T00:00:00"/>
    <n v="0"/>
    <d v="2025-03-19T00:00:00"/>
    <d v="2025-03-19T00:00:00"/>
    <d v="1899-12-30T00:00:00"/>
    <n v="21268"/>
    <m/>
    <m/>
    <m/>
    <e v="#DIV/0!"/>
    <s v=""/>
    <n v="0"/>
  </r>
  <r>
    <s v="RBT00303"/>
    <x v="1"/>
    <n v="250"/>
    <n v="21963"/>
    <n v="22188"/>
    <n v="22238"/>
    <n v="15"/>
    <d v="2025-04-11T08:00:00"/>
    <d v="2025-04-11T14:00:00"/>
    <d v="1899-12-30T06:00:00"/>
    <n v="0"/>
    <d v="2025-03-08T00:00:00"/>
    <d v="2025-03-08T00:00:00"/>
    <d v="1899-12-30T00:00:00"/>
    <n v="22222"/>
    <m/>
    <m/>
    <m/>
    <n v="0"/>
    <s v=""/>
    <n v="1"/>
  </r>
  <r>
    <s v="RBT00312"/>
    <x v="4"/>
    <n v="2000"/>
    <n v="21268"/>
    <n v="21493"/>
    <n v="21543"/>
    <n v="16"/>
    <d v="2025-04-14T21:00:00"/>
    <d v="2025-04-15T20:00:00"/>
    <d v="1899-12-30T23:00:00"/>
    <n v="0"/>
    <d v="2025-04-18T12:00:00"/>
    <d v="2025-04-23T04:09:00"/>
    <d v="1900-01-03T16:09:00"/>
    <n v="21620"/>
    <n v="0"/>
    <n v="0"/>
    <n v="0"/>
    <n v="4.8760869565129417"/>
    <s v=""/>
    <n v="0"/>
  </r>
  <r>
    <s v="RBT00303"/>
    <x v="1"/>
    <n v="1000"/>
    <n v="22222"/>
    <n v="22447"/>
    <n v="22497"/>
    <n v="19"/>
    <d v="2025-04-30T08:00:00"/>
    <d v="2025-05-01T05:00:00"/>
    <d v="1899-12-30T21:00:00"/>
    <n v="0"/>
    <d v="2025-05-05T16:50:00"/>
    <d v="2025-05-10T17:18:00"/>
    <d v="1900-01-04T00:28:00"/>
    <n v="22638"/>
    <n v="0"/>
    <n v="0"/>
    <n v="0"/>
    <n v="5.736507936505534"/>
    <s v=""/>
    <n v="0"/>
  </r>
  <r>
    <s v="RBT00315"/>
    <x v="3"/>
    <n v="250"/>
    <n v="22329"/>
    <n v="22554"/>
    <n v="22604"/>
    <n v="19"/>
    <d v="2025-05-07T14:00:00"/>
    <d v="2025-05-07T21:00:00"/>
    <d v="1899-12-30T07:00:00"/>
    <n v="0"/>
    <d v="2025-05-11T21:33:00"/>
    <d v="2025-05-12T05:40:00"/>
    <d v="1899-12-30T08:07:00"/>
    <n v="22604"/>
    <n v="0"/>
    <n v="0"/>
    <n v="0"/>
    <n v="1.1595238095212554"/>
    <s v=""/>
    <n v="0"/>
  </r>
  <r>
    <s v="RBT00304"/>
    <x v="2"/>
    <n v="250"/>
    <n v="20566"/>
    <n v="20791"/>
    <n v="20841"/>
    <n v="19"/>
    <d v="2025-05-08T14:00:00"/>
    <d v="2025-05-08T21:00:00"/>
    <d v="1899-12-30T07:00:00"/>
    <n v="0"/>
    <d v="2025-05-14T09:30:00"/>
    <d v="2025-05-14T17:45:00"/>
    <d v="1899-12-30T08:15:00"/>
    <n v="20942"/>
    <n v="0"/>
    <n v="0"/>
    <n v="0"/>
    <n v="1.1785714285812288"/>
    <s v=""/>
    <n v="0"/>
  </r>
  <r>
    <s v="RBT00312"/>
    <x v="4"/>
    <n v="250"/>
    <n v="21620"/>
    <n v="21845"/>
    <n v="21895"/>
    <n v="19"/>
    <d v="2025-05-09T08:00:00"/>
    <d v="2025-05-09T15:00:00"/>
    <d v="1899-12-30T07:00:00"/>
    <n v="0"/>
    <d v="2025-05-20T08:00:00"/>
    <d v="2025-05-20T12:00:00"/>
    <d v="1899-12-30T04:00:00"/>
    <n v="21918"/>
    <n v="0"/>
    <n v="0"/>
    <n v="0"/>
    <n v="0.57142857142500769"/>
    <s v=""/>
    <n v="0"/>
  </r>
  <r>
    <s v="RBT00304"/>
    <x v="2"/>
    <n v="2000"/>
    <n v="20942"/>
    <n v="21167"/>
    <n v="21217"/>
    <n v="24"/>
    <d v="2025-05-15T08:00:00"/>
    <d v="2025-05-15T18:00:00"/>
    <d v="1899-12-30T10:00:00"/>
    <n v="5"/>
    <d v="2025-06-14T20:50:00"/>
    <d v="2025-06-15T13:24:00"/>
    <d v="1899-12-30T16:34:00"/>
    <n v="21455"/>
    <n v="0"/>
    <n v="0"/>
    <n v="0"/>
    <n v="1.6566666666805783"/>
    <n v="0"/>
    <n v="0"/>
  </r>
  <r>
    <s v="RBT00315"/>
    <x v="3"/>
    <n v="1000"/>
    <n v="22604"/>
    <n v="22829"/>
    <n v="22879"/>
    <n v="21"/>
    <d v="2025-05-23T20:00:00"/>
    <d v="2025-05-24T17:00:00"/>
    <d v="1899-12-30T21:00:00"/>
    <n v="20"/>
    <d v="2025-06-20T14:40:00"/>
    <d v="2025-07-12T01:59:00"/>
    <d v="1900-01-20T11:19:00"/>
    <n v="22781"/>
    <n v="19"/>
    <n v="0"/>
    <n v="0"/>
    <n v="24.53888888889092"/>
    <n v="0.95"/>
    <n v="0"/>
  </r>
  <r>
    <s v="RBT00303"/>
    <x v="1"/>
    <n v="250"/>
    <n v="22638"/>
    <n v="22863"/>
    <n v="22913"/>
    <n v="21"/>
    <d v="2025-05-24T08:00:00"/>
    <d v="2025-05-24T15:00:00"/>
    <d v="1899-12-30T07:00:00"/>
    <n v="8"/>
    <d v="2025-05-25T23:00:00"/>
    <d v="2025-05-26T03:00:00"/>
    <d v="1899-12-30T04:00:00"/>
    <n v="22898"/>
    <n v="7"/>
    <n v="0"/>
    <n v="0"/>
    <n v="0.57142857142500769"/>
    <n v="0.875"/>
    <n v="1"/>
  </r>
  <r>
    <s v="RBT00304"/>
    <x v="2"/>
    <n v="250"/>
    <n v="21455"/>
    <n v="21680"/>
    <n v="21730"/>
    <n v="22"/>
    <d v="2025-05-27T08:00:00"/>
    <d v="2025-05-28T14:00:00"/>
    <d v="1899-12-31T06:00:00"/>
    <n v="45"/>
    <d v="2025-05-27T03:40:00"/>
    <d v="2025-05-30T18:13:00"/>
    <d v="1900-01-02T14:33:00"/>
    <n v="21166"/>
    <n v="42"/>
    <n v="0"/>
    <n v="0"/>
    <n v="2.8849999999976719"/>
    <n v="0.93333333333333335"/>
    <n v="0"/>
  </r>
  <r>
    <s v="RBT00303"/>
    <x v="1"/>
    <n v="500"/>
    <n v="22898"/>
    <n v="23123"/>
    <n v="23173"/>
    <n v="24"/>
    <d v="2025-06-09T20:00:00"/>
    <d v="2025-06-10T18:00:00"/>
    <d v="1899-12-30T22:00:00"/>
    <n v="15"/>
    <d v="2025-06-15T05:00:00"/>
    <d v="2025-06-17T05:11:00"/>
    <d v="1900-01-01T00:11:00"/>
    <n v="23225"/>
    <n v="10"/>
    <n v="0"/>
    <n v="0"/>
    <n v="2.1901515151527238"/>
    <n v="0.66666666666666663"/>
    <n v="0"/>
  </r>
  <r>
    <s v="RBT00312"/>
    <x v="4"/>
    <n v="500"/>
    <n v="21918"/>
    <n v="22143"/>
    <n v="22193"/>
    <n v="24"/>
    <d v="2025-06-20T20:00:00"/>
    <d v="2025-06-21T17:00:00"/>
    <d v="1899-12-30T21:00:00"/>
    <n v="5"/>
    <d v="2025-06-21T17:27:00"/>
    <d v="2025-06-22T17:15:00"/>
    <d v="1899-12-30T23:48:00"/>
    <n v="22199"/>
    <n v="1"/>
    <n v="0"/>
    <n v="0"/>
    <n v="1.1333333333355509"/>
    <n v="0.2"/>
    <n v="0"/>
  </r>
  <r>
    <s v="RBT00304"/>
    <x v="2"/>
    <n v="500"/>
    <n v="21166"/>
    <n v="21391"/>
    <n v="21441"/>
    <n v="26"/>
    <d v="2025-06-27T20:00:00"/>
    <d v="2025-06-28T17:00:00"/>
    <d v="1899-12-30T21:00:00"/>
    <n v="12"/>
    <d v="2025-06-29T23:20:00"/>
    <d v="2025-07-01T13:00:00"/>
    <d v="1899-12-31T13:40:00"/>
    <n v="21697"/>
    <n v="6"/>
    <n v="0"/>
    <n v="0"/>
    <n v="1.7936507936517176"/>
    <n v="0.5"/>
    <n v="0"/>
  </r>
  <r>
    <s v="RBT00303"/>
    <x v="1"/>
    <n v="250"/>
    <n v="23225"/>
    <n v="23450"/>
    <n v="23500"/>
    <n v="27"/>
    <d v="2025-07-01T14:00:00"/>
    <d v="2025-07-01T18:00:00"/>
    <d v="1899-12-30T04:00:00"/>
    <n v="1"/>
    <d v="2025-07-02T08:15:00"/>
    <d v="2025-07-03T03:15:00"/>
    <d v="1899-12-30T19:00:00"/>
    <n v="23492"/>
    <n v="1"/>
    <n v="0"/>
    <n v="0"/>
    <n v="4.7500000000545697"/>
    <n v="1"/>
    <n v="1"/>
  </r>
  <r>
    <s v="RBT00312"/>
    <x v="4"/>
    <n v="250"/>
    <n v="22199"/>
    <n v="22424"/>
    <n v="22474"/>
    <n v="28"/>
    <d v="2025-07-07T14:00:00"/>
    <d v="2025-07-07T21:00:00"/>
    <d v="1899-12-30T07:00:00"/>
    <n v="6"/>
    <d v="2025-07-25T08:00:00"/>
    <d v="2025-07-25T08:01:00"/>
    <d v="1899-12-30T00:01:00"/>
    <n v="22482"/>
    <n v="3"/>
    <n v="0"/>
    <n v="0"/>
    <n v="2.3809523637870604E-3"/>
    <n v="0.5"/>
    <n v="0"/>
  </r>
  <r>
    <s v="RBT00304"/>
    <x v="2"/>
    <n v="250"/>
    <n v="21697"/>
    <n v="21922"/>
    <n v="21972"/>
    <n v="29"/>
    <d v="2025-07-15T08:00:00"/>
    <d v="2025-07-15T14:00:00"/>
    <d v="1899-12-30T06:00:00"/>
    <n v="5"/>
    <d v="2025-07-17T16:32:00"/>
    <d v="2025-07-18T14:40:00"/>
    <d v="1899-12-30T22:08:00"/>
    <n v="21958"/>
    <n v="5"/>
    <n v="0"/>
    <n v="0"/>
    <n v="3.6888888888934162"/>
    <n v="1"/>
    <n v="1"/>
  </r>
  <r>
    <s v="RBT00303"/>
    <x v="1"/>
    <n v="12000"/>
    <n v="23492"/>
    <n v="23717"/>
    <n v="23767"/>
    <n v="29"/>
    <d v="2025-07-16T20:00:00"/>
    <d v="2025-07-17T17:00:00"/>
    <d v="1899-12-30T21:00:00"/>
    <n v="7"/>
    <d v="2025-07-21T21:15:00"/>
    <d v="2025-07-23T02:30:00"/>
    <d v="1899-12-31T05:15:00"/>
    <n v="23775"/>
    <n v="7"/>
    <n v="0"/>
    <n v="0"/>
    <n v="1.3928571428571428"/>
    <n v="1"/>
    <n v="0"/>
  </r>
  <r>
    <s v="RBT00315"/>
    <x v="3"/>
    <n v="250"/>
    <n v="22781"/>
    <n v="23006"/>
    <n v="23056"/>
    <m/>
    <d v="2025-07-26T08:00:00"/>
    <d v="2025-07-26T12:00:00"/>
    <d v="1899-12-30T04:00:00"/>
    <n v="1"/>
    <d v="2025-07-29T23:50:00"/>
    <d v="2025-07-30T05:10:00"/>
    <d v="1899-12-30T05:20:00"/>
    <n v="23064"/>
    <n v="0"/>
    <n v="0"/>
    <n v="0"/>
    <n v="1.3333333333575865"/>
    <n v="0"/>
    <n v="0"/>
  </r>
  <r>
    <s v="RBT00304"/>
    <x v="2"/>
    <n v="1000"/>
    <n v="21958"/>
    <n v="22183"/>
    <n v="22233"/>
    <n v="32"/>
    <d v="2025-08-04T20:00:00"/>
    <d v="2025-08-05T17:00:00"/>
    <d v="1899-12-30T21:00:00"/>
    <n v="8"/>
    <d v="2025-08-07T03:58:00"/>
    <d v="2025-08-08T06:00:00"/>
    <d v="1899-12-31T02:02:00"/>
    <n v="22206"/>
    <n v="5"/>
    <n v="1"/>
    <n v="0"/>
    <n v="1.23968253968217"/>
    <n v="0.625"/>
    <n v="1"/>
  </r>
  <r>
    <s v="RBT00303"/>
    <x v="1"/>
    <n v="250"/>
    <n v="23775"/>
    <n v="24000"/>
    <n v="24050"/>
    <n v="32"/>
    <d v="2025-08-06T14:00:00"/>
    <d v="2025-08-06T22:00:00"/>
    <d v="1899-12-30T08:00:00"/>
    <n v="9"/>
    <d v="2025-08-09T07:50:00"/>
    <d v="2025-08-09T18:14:00"/>
    <d v="1899-12-30T10:24:00"/>
    <n v="24010"/>
    <n v="6"/>
    <n v="1"/>
    <n v="6"/>
    <n v="1.2999999999934517"/>
    <n v="0.66666666666666663"/>
    <n v="1"/>
  </r>
  <r>
    <s v="RBT00312"/>
    <x v="4"/>
    <n v="1000"/>
    <n v="22482"/>
    <n v="22707"/>
    <n v="22757"/>
    <n v="33"/>
    <d v="2025-08-11T20:00:00"/>
    <d v="2025-08-13T05:00:00"/>
    <d v="1899-12-31T09:00:00"/>
    <n v="23"/>
    <d v="2025-08-12T22:45:00"/>
    <d v="2025-08-14T23:18:00"/>
    <d v="1900-01-01T00:33:00"/>
    <n v="22746"/>
    <n v="17"/>
    <n v="0"/>
    <n v="0"/>
    <n v="1.4712121212135323"/>
    <n v="0.73913043478260865"/>
    <n v="1"/>
  </r>
  <r>
    <s v="RBT00315"/>
    <x v="3"/>
    <n v="500"/>
    <n v="23064"/>
    <n v="23289"/>
    <n v="23339"/>
    <n v="33"/>
    <d v="2025-08-12T03:00:00"/>
    <d v="2025-08-13T02:00:00"/>
    <d v="1899-12-30T23:00:00"/>
    <n v="12"/>
    <d v="2025-08-14T07:40:00"/>
    <d v="2025-08-16T00:45:00"/>
    <d v="1899-12-31T17:05:00"/>
    <n v="23281"/>
    <n v="8"/>
    <n v="0"/>
    <n v="0"/>
    <n v="1.7862318840526068"/>
    <n v="0.66666666666666663"/>
    <n v="0"/>
  </r>
  <r>
    <s v="RBT00303"/>
    <x v="1"/>
    <n v="500"/>
    <n v="24010"/>
    <n v="24235"/>
    <n v="24285"/>
    <n v="34"/>
    <d v="2025-08-20T20:00:00"/>
    <d v="2025-08-21T23:00:00"/>
    <d v="1899-12-31T03:00:00"/>
    <n v="7"/>
    <d v="2025-08-20T01:25:00"/>
    <d v="2025-08-21T16:00:00"/>
    <d v="1899-12-31T14:35:00"/>
    <n v="24179"/>
    <n v="6"/>
    <n v="1"/>
    <n v="0"/>
    <n v="1.4290123456739821"/>
    <n v="0.8571428571428571"/>
    <n v="0"/>
  </r>
  <r>
    <s v="RBT00304"/>
    <x v="2"/>
    <n v="250"/>
    <n v="22206"/>
    <n v="22431"/>
    <n v="22481"/>
    <n v="34"/>
    <d v="2025-08-22T08:00:00"/>
    <d v="2025-08-22T19:00:00"/>
    <d v="1899-12-30T11:00:00"/>
    <n v="3"/>
    <d v="2025-08-25T16:00:00"/>
    <d v="2025-08-26T05:54:00"/>
    <d v="1899-12-30T13:54:00"/>
    <n v="22462"/>
    <n v="2"/>
    <n v="0"/>
    <n v="0"/>
    <n v="1.2636363636370853"/>
    <n v="0.66666666666666663"/>
    <n v="1"/>
  </r>
  <r>
    <s v="RBT00312"/>
    <x v="4"/>
    <n v="250"/>
    <n v="22746"/>
    <n v="22971"/>
    <n v="23021"/>
    <n v="35"/>
    <d v="2025-08-28T08:00:00"/>
    <d v="2025-08-28T14:00:00"/>
    <d v="1899-12-30T06:00:00"/>
    <n v="3"/>
    <d v="2025-09-02T12:30:00"/>
    <d v="2025-09-02T23:52:00"/>
    <d v="1899-12-30T11:22:00"/>
    <n v="22976"/>
    <n v="3"/>
    <n v="0"/>
    <n v="0"/>
    <n v="1.8944444444205146"/>
    <n v="1"/>
    <n v="1"/>
  </r>
  <r>
    <s v="RBT00312"/>
    <x v="4"/>
    <n v="500"/>
    <n v="22976"/>
    <n v="23201"/>
    <n v="23251"/>
    <n v="38"/>
    <d v="2025-09-15T20:00:00"/>
    <d v="2025-09-16T21:00:00"/>
    <d v="1899-12-31T01:00:00"/>
    <n v="19"/>
    <d v="2025-09-16T08:10:00"/>
    <d v="2025-09-18T03:00:00"/>
    <d v="1899-12-31T18:50:00"/>
    <n v="23208"/>
    <n v="15"/>
    <n v="0"/>
    <n v="5"/>
    <n v="1.713333333334218"/>
    <n v="0.78947368421052633"/>
    <n v="1"/>
  </r>
  <r>
    <s v="RBT00312"/>
    <x v="4"/>
    <n v="250"/>
    <n v="23208"/>
    <n v="23433"/>
    <n v="23483"/>
    <n v="40"/>
    <d v="2025-10-04T02:00:00"/>
    <d v="2025-10-04T08:00:00"/>
    <d v="1899-12-30T06:00:00"/>
    <n v="0"/>
    <d v="2025-10-05T09:32:00"/>
    <d v="2025-10-05T16:29:00"/>
    <d v="1899-12-30T06:57:00"/>
    <n v="23505"/>
    <n v="0"/>
    <n v="0"/>
    <n v="0"/>
    <n v="1.1583333333255723"/>
    <s v=""/>
    <n v="0"/>
  </r>
  <r>
    <s v="RBT00312"/>
    <x v="4"/>
    <n v="12000"/>
    <n v="23505"/>
    <n v="23730"/>
    <n v="23780"/>
    <n v="42"/>
    <d v="2025-10-19T20:00:00"/>
    <d v="2025-10-20T17:00:00"/>
    <d v="1899-12-30T21:00:00"/>
    <m/>
    <d v="2025-10-21T01:11:00"/>
    <d v="2025-10-24T16:43:07"/>
    <d v="1900-01-02T15:32:07"/>
    <n v="23773"/>
    <n v="2"/>
    <n v="0"/>
    <n v="0"/>
    <n v="4.16834656084289"/>
    <s v=""/>
    <n v="1"/>
  </r>
  <r>
    <s v="RBT00312"/>
    <x v="4"/>
    <n v="250"/>
    <n v="23773"/>
    <n v="23998"/>
    <n v="24048"/>
    <n v="45"/>
    <d v="2025-11-04T08:00:00"/>
    <d v="2025-11-04T14:00:00"/>
    <d v="1899-12-30T06:00:00"/>
    <n v="0"/>
    <d v="2025-11-09T02:25:00"/>
    <d v="2025-11-09T15:53:00"/>
    <d v="1899-12-30T13:28:00"/>
    <n v="24010"/>
    <n v="0"/>
    <n v="0"/>
    <n v="5"/>
    <n v="2.2444444444554392"/>
    <s v=""/>
    <n v="1"/>
  </r>
  <r>
    <s v="RBT00303"/>
    <x v="1"/>
    <n v="250"/>
    <n v="24179"/>
    <n v="24404"/>
    <n v="24454"/>
    <n v="46"/>
    <d v="2025-11-11T08:00:00"/>
    <d v="2025-11-11T12:00:00"/>
    <d v="1899-12-30T04:00:00"/>
    <n v="0"/>
    <d v="2025-11-15T07:20:00"/>
    <d v="2025-11-15T12:20:00"/>
    <d v="1899-12-30T05:00:00"/>
    <n v="24434"/>
    <n v="0"/>
    <n v="0"/>
    <n v="2"/>
    <n v="1.2500000000327418"/>
    <s v=""/>
    <n v="1"/>
  </r>
  <r>
    <s v="RBT00312"/>
    <x v="4"/>
    <n v="500"/>
    <n v="24010"/>
    <n v="24235"/>
    <n v="24285"/>
    <n v="47"/>
    <d v="2025-11-19T20:00:00"/>
    <d v="2025-11-20T17:00:00"/>
    <d v="1899-12-30T21:00:00"/>
    <n v="7"/>
    <d v="2025-11-27T05:18:04"/>
    <d v="2025-11-27T22:32:48"/>
    <d v="1899-12-30T17:14:44"/>
    <n v="24308"/>
    <n v="7"/>
    <n v="0"/>
    <n v="7"/>
    <n v="0.82121693121735007"/>
    <n v="1"/>
    <n v="0"/>
  </r>
  <r>
    <s v="RBT00315"/>
    <x v="3"/>
    <n v="250"/>
    <n v="23281"/>
    <n v="23506"/>
    <n v="23556"/>
    <n v="47"/>
    <d v="2025-11-23T20:00:00"/>
    <d v="2025-11-30T04:55:00"/>
    <d v="1900-01-05T08:55:00"/>
    <n v="0"/>
    <d v="2025-11-22T15:30:00"/>
    <d v="2025-11-30T04:55:00"/>
    <d v="1900-01-06T13:25:00"/>
    <n v="23430"/>
    <m/>
    <m/>
    <m/>
    <n v="1.1863760217984833"/>
    <s v=""/>
    <n v="0"/>
  </r>
  <r>
    <s v="RBT00303"/>
    <x v="1"/>
    <n v="1000"/>
    <n v="24434"/>
    <n v="24659"/>
    <n v="24709"/>
    <n v="48"/>
    <d v="2025-11-28T20:00:00"/>
    <d v="2025-11-29T17:00:00"/>
    <d v="1899-12-30T21:00:00"/>
    <n v="3"/>
    <d v="2025-12-07T21:35:00"/>
    <d v="2025-12-08T17:00:00"/>
    <d v="1899-12-30T19:25:00"/>
    <n v="24843"/>
    <n v="2"/>
    <n v="0"/>
    <n v="9"/>
    <n v="0.92460317460687036"/>
    <n v="0.66666666666666663"/>
    <n v="0"/>
  </r>
  <r>
    <s v="RBT00312"/>
    <x v="4"/>
    <n v="250"/>
    <n v="24308"/>
    <n v="24533"/>
    <n v="24583"/>
    <n v="50"/>
    <d v="2025-12-09T08:00:00"/>
    <d v="2025-12-09T14:00:00"/>
    <d v="1899-12-30T06:00:00"/>
    <n v="5"/>
    <d v="2025-12-12T23:55:00"/>
    <d v="2025-12-13T05:27:00"/>
    <d v="1899-12-30T05:32:00"/>
    <n v="24560"/>
    <n v="5"/>
    <n v="0"/>
    <n v="0"/>
    <n v="0.92222222220152617"/>
    <n v="1"/>
    <n v="1"/>
  </r>
  <r>
    <s v="RBT00315"/>
    <x v="3"/>
    <n v="12000"/>
    <n v="23430"/>
    <n v="23655"/>
    <n v="23705"/>
    <n v="50"/>
    <d v="2025-12-14T20:00:00"/>
    <d v="2025-12-15T17:00:00"/>
    <d v="1899-12-30T21:00:00"/>
    <n v="0"/>
    <d v="2025-12-25T17:45:00"/>
    <d v="2025-12-27T16:05:49"/>
    <d v="1899-12-31T22:20:49"/>
    <n v="23736"/>
    <n v="0"/>
    <n v="0"/>
    <n v="8"/>
    <n v="2.2069973544982662"/>
    <s v=""/>
    <n v="0"/>
  </r>
  <r>
    <s v="RBT00303"/>
    <x v="1"/>
    <n v="250"/>
    <n v="24843"/>
    <n v="25068"/>
    <n v="25118"/>
    <n v="51"/>
    <d v="2025-12-21T08:00:00"/>
    <d v="2025-12-21T12:00:00"/>
    <d v="1899-12-30T04:00:00"/>
    <n v="4"/>
    <d v="2025-12-30T12:51:00"/>
    <d v="2025-12-30T16:37:00"/>
    <d v="1899-12-30T03:46:00"/>
    <n v="25219"/>
    <n v="4"/>
    <n v="0"/>
    <n v="0"/>
    <n v="0.94166666669395149"/>
    <n v="1"/>
    <n v="0"/>
  </r>
  <r>
    <s v="RBT00312"/>
    <x v="4"/>
    <n v="1000"/>
    <n v="24560"/>
    <n v="24785"/>
    <n v="24835"/>
    <n v="52"/>
    <d v="2025-12-26T20:00:00"/>
    <d v="2025-12-27T17:00:00"/>
    <d v="1899-12-30T21:00:00"/>
    <n v="11"/>
    <d v="2026-01-11T02:47:58"/>
    <d v="2026-01-12T18:02:22"/>
    <d v="1899-12-31T15:14:24"/>
    <n v="24992"/>
    <n v="10"/>
    <n v="0"/>
    <n v="1"/>
    <n v="1.8685714285737569"/>
    <n v="0.90909090909090906"/>
    <n v="0"/>
  </r>
  <r>
    <s v="RBT00315"/>
    <x v="3"/>
    <n v="250"/>
    <n v="23736"/>
    <n v="23961"/>
    <n v="24011"/>
    <n v="2"/>
    <d v="2026-01-08T08:00:00"/>
    <d v="2026-01-08T17:00:00"/>
    <d v="1899-12-30T09:00:00"/>
    <n v="13"/>
    <d v="2026-01-19T03:32:00"/>
    <d v="2026-01-19T12:33:00"/>
    <d v="1899-12-30T09:01:00"/>
    <n v="24015"/>
    <n v="13"/>
    <n v="0"/>
    <n v="0"/>
    <n v="1.0018518518578883"/>
    <n v="1"/>
    <n v="0"/>
  </r>
  <r>
    <s v="RBT00304"/>
    <x v="2"/>
    <n v="500"/>
    <n v="22462"/>
    <n v="22687"/>
    <n v="22737"/>
    <n v="2"/>
    <d v="2026-01-09T20:00:00"/>
    <d v="2026-01-10T17:00:00"/>
    <d v="1899-12-30T21:00:00"/>
    <n v="6"/>
    <d v="2026-01-24T10:12:00"/>
    <d v="2026-01-25T09:59:00"/>
    <d v="1899-12-30T23:47:00"/>
    <n v="22741"/>
    <n v="5"/>
    <n v="6"/>
    <n v="0"/>
    <n v="1.132539682539313"/>
    <n v="0.83333333333333337"/>
    <n v="0"/>
  </r>
  <r>
    <s v="RBT00303"/>
    <x v="1"/>
    <n v="500"/>
    <n v="25219"/>
    <n v="25444"/>
    <n v="25494"/>
    <n v="3"/>
    <d v="2026-01-14T20:00:00"/>
    <d v="2026-01-15T17:00:00"/>
    <d v="1899-12-30T21:00:00"/>
    <n v="9"/>
    <d v="2026-01-18T03:55:00"/>
    <d v="2026-01-19T01:17:00"/>
    <d v="1899-12-30T21:22:00"/>
    <n v="25440"/>
    <n v="8"/>
    <n v="0"/>
    <n v="3"/>
    <n v="1.017460317459024"/>
    <n v="0.88888888888888884"/>
    <n v="0"/>
  </r>
  <r>
    <s v="RBT00312"/>
    <x v="4"/>
    <n v="250"/>
    <n v="24992"/>
    <n v="25217"/>
    <n v="25267"/>
    <n v="4"/>
    <d v="2026-01-24T08:00:00"/>
    <d v="2026-01-24T14:00:00"/>
    <d v="1899-12-30T06:00:00"/>
    <n v="4"/>
    <d v="2026-01-26T16:42:00"/>
    <d v="2026-01-26T19:24:00"/>
    <d v="1899-12-30T02:42:00"/>
    <n v="25186"/>
    <n v="4"/>
    <n v="0"/>
    <n v="0"/>
    <n v="0.45000000001164153"/>
    <n v="1"/>
    <n v="0"/>
  </r>
  <r>
    <s v="RBT00303"/>
    <x v="1"/>
    <n v="250"/>
    <n v="25440"/>
    <n v="25665"/>
    <n v="25715"/>
    <n v="5"/>
    <d v="2026-01-31T08:00:00"/>
    <d v="2026-01-31T14:00:00"/>
    <d v="1899-12-30T06:00:00"/>
    <n v="2"/>
    <d v="2026-02-02T14:25:00"/>
    <d v="2026-02-03T00:28:00"/>
    <d v="1899-12-30T10:03:00"/>
    <n v="25694"/>
    <n v="2"/>
    <n v="0"/>
    <n v="0"/>
    <n v="1.6749999999883585"/>
    <n v="1"/>
    <n v="1"/>
  </r>
  <r>
    <s v="RBT00315"/>
    <x v="3"/>
    <n v="500"/>
    <n v="24015"/>
    <n v="24240"/>
    <n v="24290"/>
    <n v="5"/>
    <d v="2026-02-01T08:00:00"/>
    <d v="2026-02-02T05:00:00"/>
    <d v="1899-12-30T21:00:00"/>
    <n v="2"/>
    <d v="2026-02-05T08:07:28"/>
    <d v="2026-02-07T12:34:00"/>
    <d v="1900-01-01T04:26:32"/>
    <n v="24273"/>
    <n v="2"/>
    <n v="0"/>
    <n v="3"/>
    <n v="2.4972486772458069"/>
    <n v="1"/>
    <n v="1"/>
  </r>
  <r>
    <s v="RBT00304"/>
    <x v="2"/>
    <n v="250"/>
    <n v="22741"/>
    <n v="22966"/>
    <n v="23016"/>
    <n v="7"/>
    <d v="2026-02-10T13:00:00"/>
    <d v="2026-02-10T22:00:00"/>
    <d v="1899-12-30T09:00:00"/>
    <n v="12"/>
    <d v="2026-02-10T11:20:00"/>
    <d v="2026-02-11T03:10:00"/>
    <d v="1899-12-30T15:50:00"/>
    <n v="22994"/>
    <n v="12"/>
    <n v="0"/>
    <n v="0"/>
    <n v="1.7592592592700385"/>
    <n v="1"/>
    <n v="1"/>
  </r>
  <r>
    <s v="RBT00312"/>
    <x v="4"/>
    <n v="500"/>
    <n v="25186"/>
    <n v="25411"/>
    <n v="25461"/>
    <n v="7"/>
    <d v="2026-02-10T20:00:00"/>
    <d v="2026-02-11T17:00:00"/>
    <d v="1899-12-30T21:00:00"/>
    <n v="8"/>
    <d v="2026-02-15T01:17:00"/>
    <d v="2026-02-16T12:55:00"/>
    <d v="1899-12-31T11:38:00"/>
    <n v="25541"/>
    <n v="6"/>
    <n v="0"/>
    <n v="0"/>
    <n v="1.6968253968266904"/>
    <n v="0.75"/>
    <n v="0"/>
  </r>
  <r>
    <s v="RBT00303"/>
    <x v="1"/>
    <n v="2000"/>
    <n v="25694"/>
    <n v="25919"/>
    <n v="25969"/>
    <n v="8"/>
    <d v="2026-02-17T20:00:00"/>
    <d v="2026-02-18T17:00:00"/>
    <d v="1899-12-30T21:00:00"/>
    <n v="3"/>
    <d v="2026-02-17T21:05:00"/>
    <d v="2026-02-19T04:27:00"/>
    <d v="1899-12-31T07:22:00"/>
    <n v="25969"/>
    <n v="4"/>
    <n v="0"/>
    <n v="0"/>
    <n v="1.4936507936550438"/>
    <n v="1.3333333333333333"/>
    <n v="0"/>
  </r>
  <r>
    <s v="RBT00315"/>
    <x v="3"/>
    <n v="250"/>
    <n v="24273"/>
    <n v="24498"/>
    <n v="24548"/>
    <n v="9"/>
    <d v="2026-03-01T08:00:00"/>
    <d v="2026-03-01T13:00:00"/>
    <d v="1899-12-30T05:00:00"/>
    <n v="10"/>
    <d v="2026-02-27T01:25:00"/>
    <d v="2026-02-27T05:20:00"/>
    <d v="1899-12-30T03:55:00"/>
    <n v="24547"/>
    <n v="10"/>
    <n v="0"/>
    <n v="0"/>
    <n v="0.78333333329317001"/>
    <n v="1"/>
    <n v="1"/>
  </r>
  <r>
    <s v="RBT00304"/>
    <x v="2"/>
    <n v="12000"/>
    <n v="22994"/>
    <n v="23219"/>
    <n v="23269"/>
    <n v="10"/>
    <d v="2026-03-03T20:00:00"/>
    <d v="2026-03-04T18:00:00"/>
    <d v="1899-12-30T22:00:00"/>
    <n v="18"/>
    <d v="2026-03-07T08:35:00"/>
    <d v="2026-03-09T05:52:00"/>
    <d v="1899-12-31T21:17:00"/>
    <n v="23351"/>
    <n v="14"/>
    <n v="1"/>
    <n v="2"/>
    <n v="2.0583333333331351"/>
    <n v="0.77777777777777779"/>
    <n v="0"/>
  </r>
  <r>
    <s v="RBT00312"/>
    <x v="4"/>
    <n v="250"/>
    <n v="25541"/>
    <n v="25766"/>
    <n v="25816"/>
    <n v="10"/>
    <d v="2026-03-06T08:00:00"/>
    <d v="2026-03-06T13:00:00"/>
    <d v="1899-12-30T05:00:00"/>
    <n v="5"/>
    <d v="2026-03-10T09:50:00"/>
    <d v="2026-03-10T14:35:00"/>
    <d v="1899-12-30T04:45:00"/>
    <n v="25906"/>
    <n v="5"/>
    <n v="0"/>
    <n v="0"/>
    <n v="0.95000000001222362"/>
    <n v="1"/>
    <n v="0"/>
  </r>
  <r>
    <s v="RBT00303"/>
    <x v="1"/>
    <n v="250"/>
    <n v="25969"/>
    <n v="26194"/>
    <n v="26244"/>
    <n v="10"/>
    <d v="2026-03-07T20:00:00"/>
    <d v="2026-03-08T00:00:00"/>
    <d v="1899-12-30T04:00:00"/>
    <n v="2"/>
    <d v="2026-03-06T15:29:00"/>
    <d v="2026-03-06T22:40:00"/>
    <d v="1899-12-30T07:11:00"/>
    <n v="26222"/>
    <n v="2"/>
    <n v="0"/>
    <n v="0"/>
    <n v="1.7958333333633467"/>
    <n v="1"/>
    <n v="1"/>
  </r>
  <r>
    <s v="RBT00304"/>
    <x v="2"/>
    <n v="250"/>
    <n v="23351"/>
    <n v="23576"/>
    <n v="23626"/>
    <n v="12"/>
    <d v="2026-03-21T08:00:00"/>
    <d v="2026-03-21T20:00:00"/>
    <d v="1899-12-30T12:00:00"/>
    <n v="16"/>
    <d v="2026-03-23T21:00:00"/>
    <d v="2026-03-24T04:23:00"/>
    <d v="1899-12-30T07:23:00"/>
    <n v="23611"/>
    <n v="8"/>
    <n v="0"/>
    <n v="0"/>
    <n v="0.61527777777519077"/>
    <n v="0.5"/>
    <n v="1"/>
  </r>
  <r>
    <s v="RBT00303"/>
    <x v="1"/>
    <n v="500"/>
    <n v="26222"/>
    <n v="26447"/>
    <n v="26497"/>
    <n v="12"/>
    <d v="2026-03-21T20:00:00"/>
    <d v="2026-03-22T19:00:00"/>
    <d v="1899-12-30T23:00:00"/>
    <n v="15"/>
    <d v="2026-03-31T02:49:00"/>
    <d v="2026-04-01T03:05:00"/>
    <d v="1899-12-31T00:16:00"/>
    <n v="26709"/>
    <n v="15"/>
    <n v="1"/>
    <n v="1"/>
    <n v="1.0550724637652771"/>
    <n v="1"/>
    <n v="0"/>
  </r>
  <r>
    <s v="RBT00312"/>
    <x v="4"/>
    <n v="2000"/>
    <n v="25906"/>
    <n v="26131"/>
    <n v="26181"/>
    <n v="13"/>
    <d v="2026-03-27T20:00:00"/>
    <d v="2026-03-28T17:00:00"/>
    <d v="1899-12-30T21:00:00"/>
    <n v="13"/>
    <d v="2026-04-04T08:55:00"/>
    <d v="2026-04-07T14:50:00"/>
    <d v="1900-01-02T05:55:00"/>
    <n v="26367"/>
    <n v="12"/>
    <n v="16"/>
    <n v="2"/>
    <n v="3.7103174603128406"/>
    <n v="0.92307692307692313"/>
    <n v="0"/>
  </r>
  <r>
    <s v="RBT00315"/>
    <x v="3"/>
    <n v="1000"/>
    <n v="24547"/>
    <n v="24772"/>
    <n v="24822"/>
    <n v="13"/>
    <d v="2026-03-29T08:00:00"/>
    <d v="2026-03-30T05:00:00"/>
    <d v="1899-12-30T21:00:00"/>
    <n v="22"/>
    <d v="2026-04-07T03:01:40"/>
    <d v="2026-04-09T23:40:08"/>
    <d v="1900-01-01T20:38:28"/>
    <n v="24776"/>
    <n v="7"/>
    <n v="0"/>
    <n v="0"/>
    <n v="3.2686243386207416"/>
    <n v="0.31818181818181818"/>
    <n v="1"/>
  </r>
  <r>
    <s v="RBT00304"/>
    <x v="2"/>
    <n v="500"/>
    <n v="23611"/>
    <n v="23836"/>
    <n v="23886"/>
    <n v="14"/>
    <d v="2026-04-05T20:00:00"/>
    <d v="2026-04-06T17:00:00"/>
    <d v="1899-12-30T21:00:00"/>
    <n v="8"/>
    <d v="2026-06-16T14:10:45"/>
    <d v="2026-06-18T01:09:47"/>
    <d v="1899-12-31T10:59:02"/>
    <n v="23885"/>
    <n v="19"/>
    <n v="3"/>
    <n v="0"/>
    <n v="1.6658994708975245"/>
    <n v="2.375"/>
    <n v="1"/>
  </r>
  <r>
    <s v="RBT00303"/>
    <x v="1"/>
    <n v="250"/>
    <n v="26709"/>
    <n v="26934"/>
    <n v="26984"/>
    <n v="16"/>
    <d v="2026-04-14T08:00:00"/>
    <d v="2026-04-14T15:00:00"/>
    <d v="1899-12-30T07:00:00"/>
    <n v="4"/>
    <d v="2026-04-14T20:29:48"/>
    <d v="2026-04-15T04:50:00"/>
    <d v="1899-12-30T08:20:12"/>
    <n v="26958"/>
    <n v="4"/>
    <n v="0"/>
    <n v="0"/>
    <n v="1.1909523809627276"/>
    <n v="1"/>
    <n v="1"/>
  </r>
  <r>
    <s v="RBT00312"/>
    <x v="4"/>
    <n v="250"/>
    <n v="26367"/>
    <n v="26592"/>
    <n v="26642"/>
    <n v="16"/>
    <d v="2026-04-17T08:00:00"/>
    <d v="2026-04-17T13:00:00"/>
    <d v="1899-12-30T05:00:00"/>
    <n v="5"/>
    <d v="2026-04-18T15:44:00"/>
    <d v="2026-04-18T22:49:00"/>
    <d v="1899-12-30T07:05:00"/>
    <n v="26567"/>
    <n v="5"/>
    <n v="0"/>
    <n v="0"/>
    <n v="1.4166666667074119"/>
    <n v="1"/>
    <n v="0"/>
  </r>
  <r>
    <s v="RBT00315"/>
    <x v="3"/>
    <n v="250"/>
    <n v="24776"/>
    <n v="25001"/>
    <n v="25051"/>
    <n v="17"/>
    <d v="2026-04-20T08:00:00"/>
    <d v="2026-04-20T12:00:00"/>
    <d v="1899-12-30T04:00:00"/>
    <n v="0"/>
    <d v="2026-04-07T03:01:40"/>
    <d v="2026-04-07T09:01:00"/>
    <d v="1899-12-30T05:59:20"/>
    <n v="24776"/>
    <n v="0"/>
    <n v="0"/>
    <n v="0"/>
    <n v="1.4972222222495071"/>
    <s v=""/>
    <n v="0"/>
  </r>
  <r>
    <s v="RBT00315"/>
    <x v="3"/>
    <n v="500"/>
    <n v="24776"/>
    <n v="25001"/>
    <n v="25051"/>
    <n v="17"/>
    <d v="2026-04-24T20:00:00"/>
    <d v="2026-04-26T02:00:00"/>
    <d v="1899-12-31T06:00:00"/>
    <n v="33"/>
    <d v="2026-04-25T03:31:48"/>
    <d v="2026-04-27T18:29:41"/>
    <d v="1900-01-01T14:57:53"/>
    <n v="25035"/>
    <n v="0"/>
    <n v="0"/>
    <n v="0"/>
    <n v="2.0988240740727635"/>
    <n v="0"/>
    <n v="1"/>
  </r>
  <r>
    <s v="RBT00312"/>
    <x v="4"/>
    <n v="500"/>
    <n v="26567"/>
    <n v="26792"/>
    <n v="26842"/>
    <n v="18"/>
    <d v="2026-04-30T20:00:00"/>
    <d v="2026-05-01T17:00:00"/>
    <d v="1899-12-30T21:00:00"/>
    <n v="15"/>
    <d v="2026-04-30T18:00:00"/>
    <d v="2026-05-02T01:27:00"/>
    <d v="1899-12-31T07:27:00"/>
    <n v="26813"/>
    <n v="9"/>
    <n v="1"/>
    <n v="0"/>
    <n v="1.4976190476196021"/>
    <n v="0.6"/>
    <n v="1"/>
  </r>
  <r>
    <s v="RBT00303"/>
    <x v="1"/>
    <n v="1000"/>
    <n v="26958"/>
    <n v="27183"/>
    <n v="27233"/>
    <n v="18"/>
    <d v="2026-05-01T20:00:00"/>
    <d v="2026-05-02T17:00:00"/>
    <d v="1899-12-30T21:00:00"/>
    <n v="0"/>
    <d v="2026-05-02T04:43:55"/>
    <d v="2026-05-03T17:50:00"/>
    <d v="1899-12-31T13:06:05"/>
    <n v="27148"/>
    <n v="4"/>
    <n v="0"/>
    <n v="1"/>
    <n v="1.7667328042277535"/>
    <s v=""/>
    <n v="0"/>
  </r>
  <r>
    <s v="RBT00315"/>
    <x v="3"/>
    <n v="250"/>
    <n v="25035"/>
    <n v="25260"/>
    <n v="25310"/>
    <n v="20"/>
    <d v="2026-05-13T08:00:00"/>
    <d v="2026-05-13T14:00:00"/>
    <d v="1899-12-30T06:00:00"/>
    <n v="0"/>
    <d v="2026-05-12T19:53:00"/>
    <d v="2026-05-12T22:55:00"/>
    <d v="1899-12-30T03:02:00"/>
    <n v="25330"/>
    <n v="0"/>
    <n v="0"/>
    <n v="0"/>
    <n v="0.50555555554456078"/>
    <s v=""/>
    <n v="0"/>
  </r>
  <r>
    <s v="RBT00312"/>
    <x v="4"/>
    <n v="250"/>
    <n v="26813"/>
    <n v="27038"/>
    <n v="27088"/>
    <n v="20"/>
    <d v="2026-05-16T08:00:00"/>
    <d v="2026-05-16T12:00:00"/>
    <d v="1899-12-30T04:00:00"/>
    <n v="0"/>
    <d v="2026-05-16T10:01:00"/>
    <d v="2026-05-17T01:00:00"/>
    <d v="1899-12-30T14:59:00"/>
    <n v="27094"/>
    <n v="0"/>
    <n v="0"/>
    <n v="0"/>
    <n v="3.7458333333742604"/>
    <s v=""/>
    <n v="0"/>
  </r>
  <r>
    <s v="RBT00303"/>
    <x v="1"/>
    <n v="250"/>
    <n v="27148"/>
    <n v="27373"/>
    <n v="27423"/>
    <n v="20"/>
    <d v="2026-05-17T08:00:00"/>
    <d v="2026-05-17T13:00:00"/>
    <d v="1899-12-30T05:00:00"/>
    <n v="7"/>
    <d v="2026-05-17T14:14:00"/>
    <d v="2026-05-17T18:12:00"/>
    <d v="1899-12-30T03:58:00"/>
    <n v="27416"/>
    <n v="7"/>
    <n v="0"/>
    <n v="0"/>
    <n v="0.79333333332564993"/>
    <n v="1"/>
    <n v="1"/>
  </r>
  <r>
    <s v="RBT00315"/>
    <x v="3"/>
    <n v="2000"/>
    <n v="25330"/>
    <n v="25555"/>
    <n v="25605"/>
    <n v="22"/>
    <d v="2026-05-28T20:00:00"/>
    <d v="2026-05-29T18:00:00"/>
    <d v="1899-12-30T22:00:00"/>
    <n v="38"/>
    <d v="2026-06-02T03:36:00"/>
    <d v="2026-06-03T12:55:00"/>
    <d v="1899-12-31T09:19:00"/>
    <n v="25637"/>
    <n v="37"/>
    <n v="3"/>
    <n v="0"/>
    <n v="1.5143939393972405"/>
    <n v="0.97368421052631582"/>
    <n v="0"/>
  </r>
  <r>
    <s v="RBT00303"/>
    <x v="1"/>
    <n v="500"/>
    <n v="27416"/>
    <n v="27641"/>
    <n v="27691"/>
    <n v="22"/>
    <d v="2026-05-30T20:00:00"/>
    <d v="2026-05-31T18:00:00"/>
    <d v="1899-12-30T22:00:00"/>
    <n v="24"/>
    <d v="2026-06-02T16:13:00"/>
    <d v="2026-06-04T02:59:00"/>
    <d v="1899-12-31T10:46:00"/>
    <n v="27702"/>
    <n v="20"/>
    <n v="1"/>
    <n v="0"/>
    <n v="1.5803030303070351"/>
    <n v="0.83333333333333337"/>
    <n v="0"/>
  </r>
  <r>
    <s v="RBT00312"/>
    <x v="4"/>
    <n v="1000"/>
    <n v="27094"/>
    <n v="27319"/>
    <n v="27369"/>
    <n v="22"/>
    <d v="2026-05-31T20:00:00"/>
    <d v="2026-06-01T18:00:00"/>
    <d v="1899-12-30T22:00:00"/>
    <n v="17"/>
    <d v="2026-05-31T01:38:00"/>
    <d v="2026-06-02T20:23:00"/>
    <d v="1900-01-01T18:45:00"/>
    <n v="27369"/>
    <n v="14"/>
    <n v="8"/>
    <n v="0"/>
    <n v="3.0340909090989365"/>
    <n v="0.82352941176470584"/>
    <n v="0"/>
  </r>
  <r>
    <s v="RBT00312"/>
    <x v="4"/>
    <n v="250"/>
    <n v="27369"/>
    <n v="27594"/>
    <n v="27644"/>
    <n v="24"/>
    <d v="2026-06-12T15:00:00"/>
    <d v="2026-06-12T19:00:00"/>
    <d v="1899-12-30T04:00:00"/>
    <n v="4"/>
    <d v="2026-06-22T08:38:00"/>
    <d v="2026-06-22T13:59:00"/>
    <d v="1899-12-30T05:21:00"/>
    <n v="27651"/>
    <n v="0"/>
    <n v="0"/>
    <n v="0"/>
    <n v="1.3375000000136423"/>
    <n v="0"/>
    <n v="0"/>
  </r>
  <r>
    <s v="RBT00315"/>
    <x v="3"/>
    <n v="250"/>
    <n v="25637"/>
    <n v="25862"/>
    <n v="25912"/>
    <n v="25"/>
    <d v="2026-06-15T08:00:00"/>
    <d v="2026-06-15T12:00:00"/>
    <d v="1899-12-30T04:00:00"/>
    <n v="3"/>
    <d v="2026-06-20T08:41:00"/>
    <d v="2026-06-20T13:23:00"/>
    <d v="1899-12-30T04:42:00"/>
    <n v="25909"/>
    <n v="2"/>
    <n v="1"/>
    <n v="0"/>
    <n v="1.175000000005457"/>
    <n v="0.66666666666666663"/>
    <n v="1"/>
  </r>
  <r>
    <s v="RBT00303"/>
    <x v="1"/>
    <n v="250"/>
    <n v="27702"/>
    <n v="27927"/>
    <n v="27977"/>
    <n v="25"/>
    <d v="2026-06-17T08:00:00"/>
    <d v="2026-06-17T13:00:00"/>
    <d v="1899-12-30T05:00:00"/>
    <n v="7"/>
    <d v="2026-06-17T12:18:00"/>
    <d v="2026-06-17T17:18:00"/>
    <d v="1899-12-30T05:00:00"/>
    <n v="27916"/>
    <n v="7"/>
    <n v="1"/>
    <n v="0"/>
    <n v="1"/>
    <n v="1"/>
    <n v="0"/>
  </r>
  <r>
    <s v="RBT00304"/>
    <x v="2"/>
    <n v="250"/>
    <n v="23885"/>
    <n v="24110"/>
    <n v="24160"/>
    <n v="27"/>
    <d v="2026-07-04T15:00:00"/>
    <d v="2026-07-04T21:00:00"/>
    <d v="1899-12-30T06:00:00"/>
    <n v="5"/>
    <d v="2026-07-02T08:27:00"/>
    <d v="2026-07-03T03:49:00"/>
    <d v="1899-12-30T19:22:00"/>
    <n v="24126"/>
    <n v="5"/>
    <n v="5"/>
    <n v="0"/>
    <n v="3.2277777777926531"/>
    <n v="1"/>
    <n v="1"/>
  </r>
  <r>
    <s v="RBT00303"/>
    <x v="1"/>
    <n v="4000"/>
    <n v="27916"/>
    <n v="28141"/>
    <n v="28191"/>
    <n v="27"/>
    <d v="2026-07-05T20:00:00"/>
    <d v="2026-07-06T21:00:00"/>
    <d v="1899-12-31T01:00:00"/>
    <n v="27"/>
    <d v="2026-07-08T11:26:00"/>
    <d v="2026-07-11T04:58:00"/>
    <d v="1900-01-01T17:32:00"/>
    <n v="28282"/>
    <n v="24"/>
    <n v="0"/>
    <n v="4"/>
    <n v="2.6213333333344697"/>
    <n v="0.88888888888888884"/>
    <n v="0"/>
  </r>
  <r>
    <s v="RBT00315"/>
    <x v="3"/>
    <n v="500"/>
    <n v="25909"/>
    <n v="26134"/>
    <n v="26184"/>
    <n v="28"/>
    <d v="2026-07-06T20:00:00"/>
    <d v="2026-07-07T22:00:00"/>
    <d v="1899-12-31T02:00:00"/>
    <n v="22"/>
    <d v="2026-07-14T09:35:00"/>
    <d v="2026-07-16T03:39:00"/>
    <d v="1899-12-31T18:04:00"/>
    <n v="26300"/>
    <m/>
    <m/>
    <m/>
    <n v="1.6179487179576042"/>
    <n v="0"/>
    <n v="0"/>
  </r>
  <r>
    <s v="RBT00312"/>
    <x v="4"/>
    <n v="500"/>
    <n v="27651"/>
    <n v="27876"/>
    <n v="27926"/>
    <n v="28"/>
    <d v="2026-07-07T20:00:00"/>
    <d v="2026-07-09T01:00:00"/>
    <d v="1899-12-31T05:00:00"/>
    <n v="35"/>
    <d v="2026-07-11T19:14:21"/>
    <d v="2026-07-14T00:39:00"/>
    <d v="1900-01-01T05:24:39"/>
    <n v="27996"/>
    <n v="21"/>
    <n v="0"/>
    <n v="5"/>
    <n v="1.8417528735724316"/>
    <n v="0.6"/>
    <n v="0"/>
  </r>
  <r>
    <s v="RBT00303"/>
    <x v="1"/>
    <n v="250"/>
    <n v="28282"/>
    <n v="28507"/>
    <n v="28557"/>
    <n v="30"/>
    <d v="2026-07-24T08:00:00"/>
    <d v="2026-07-24T12:00:00"/>
    <d v="1899-12-30T04:00:00"/>
    <n v="3"/>
    <d v="2026-07-29T03:07:00"/>
    <d v="2026-07-29T05:20:00"/>
    <d v="1899-12-30T02:13:00"/>
    <n v="28593"/>
    <n v="3"/>
    <n v="0"/>
    <n v="0"/>
    <n v="0.55416666664756731"/>
    <n v="1"/>
    <n v="0"/>
  </r>
  <r>
    <s v="RBT00312"/>
    <x v="4"/>
    <n v="250"/>
    <n v="27996"/>
    <n v="28221"/>
    <n v="28271"/>
    <n v="30"/>
    <d v="2026-07-25T08:00:00"/>
    <d v="2026-07-25T12:00:00"/>
    <d v="1899-12-30T04:00:00"/>
    <n v="0"/>
    <d v="2026-08-01T12:31:00"/>
    <d v="2026-08-01T16:43:00"/>
    <d v="1899-12-30T04:12:00"/>
    <n v="28260"/>
    <n v="0"/>
    <n v="3"/>
    <n v="0"/>
    <n v="1.0500000000327419"/>
    <s v=""/>
    <n v="1"/>
  </r>
  <r>
    <s v="RBT00315"/>
    <x v="3"/>
    <n v="250"/>
    <n v="26300"/>
    <n v="26525"/>
    <n v="26575"/>
    <n v="31"/>
    <d v="2026-07-30T08:00:00"/>
    <d v="2026-07-30T15:00:00"/>
    <d v="1899-12-30T07:00:00"/>
    <n v="5"/>
    <d v="2026-08-04T19:35:00"/>
    <d v="2026-08-05T02:38:00"/>
    <d v="1899-12-30T07:03:00"/>
    <n v="26627"/>
    <n v="5"/>
    <n v="0"/>
    <n v="0"/>
    <n v="1.0071428571661996"/>
    <n v="1"/>
    <n v="0"/>
  </r>
  <r>
    <s v="RBT00303"/>
    <x v="1"/>
    <n v="500"/>
    <n v="28593"/>
    <n v="28818"/>
    <n v="28868"/>
    <n v="33"/>
    <d v="2026-08-11T20:00:00"/>
    <d v="2026-08-13T03:00:00"/>
    <d v="1899-12-31T07:00:00"/>
    <n v="28"/>
    <d v="2026-08-23T09:26:00"/>
    <d v="2026-08-26T02:56:00"/>
    <d v="1900-01-01T17:30:00"/>
    <n v="28934"/>
    <n v="22"/>
    <n v="10"/>
    <n v="0"/>
    <n v="2.1129032258085414"/>
    <n v="0.7857142857142857"/>
    <n v="0"/>
  </r>
  <r>
    <s v="RBT00312"/>
    <x v="4"/>
    <n v="4000"/>
    <n v="28260"/>
    <n v="28485"/>
    <n v="28535"/>
    <n v="33"/>
    <d v="2026-08-14T20:00:00"/>
    <d v="2026-08-16T00:00:00"/>
    <d v="1899-12-31T04:00:00"/>
    <n v="30"/>
    <d v="2026-09-02T19:45:00"/>
    <d v="2026-09-05T11:44:00"/>
    <d v="1900-01-01T15:59:00"/>
    <n v="28645"/>
    <n v="29"/>
    <n v="3"/>
    <n v="0"/>
    <n v="2.2851190476260155"/>
    <n v="0.96666666666666667"/>
    <n v="0"/>
  </r>
  <r>
    <s v="RBT00315"/>
    <x v="3"/>
    <n v="1000"/>
    <n v="26627"/>
    <n v="26852"/>
    <n v="26902"/>
    <n v="34"/>
    <d v="2026-08-18T20:00:00"/>
    <d v="2026-08-19T23:00:00"/>
    <d v="1899-12-31T03:00:00"/>
    <n v="24"/>
    <d v="2026-09-04T12:53:00"/>
    <d v="2026-09-06T13:35:00"/>
    <d v="1900-01-01T00:42:00"/>
    <n v="27073"/>
    <n v="21"/>
    <n v="3"/>
    <n v="0"/>
    <n v="1.8037037036976673"/>
    <n v="0.875"/>
    <n v="0"/>
  </r>
  <r>
    <s v="RBT00303"/>
    <x v="1"/>
    <n v="250"/>
    <n v="28934"/>
    <n v="29159"/>
    <n v="29209"/>
    <n v="37"/>
    <d v="2026-09-07T07:00:00"/>
    <d v="2026-09-07T13:00:00"/>
    <d v="1899-12-30T06:00:00"/>
    <n v="8"/>
    <d v="2026-09-13T19:17:00"/>
    <d v="2026-09-14T03:20:00"/>
    <d v="1899-12-30T08:03:00"/>
    <n v="29255"/>
    <n v="8"/>
    <n v="2"/>
    <n v="0"/>
    <n v="1.3416666666744277"/>
    <n v="1"/>
    <n v="0"/>
  </r>
  <r>
    <s v="RBT00304"/>
    <x v="2"/>
    <n v="1000"/>
    <n v="24126"/>
    <n v="24351"/>
    <n v="24401"/>
    <n v="38"/>
    <d v="2026-09-17T20:00:00"/>
    <d v="2026-09-18T17:00:00"/>
    <d v="1899-12-30T21:00:00"/>
    <n v="15"/>
    <d v="2026-09-28T08:48:38"/>
    <d v="2026-09-30T03:30:00"/>
    <d v="1899-12-31T18:41:22"/>
    <n v="24521"/>
    <n v="14"/>
    <n v="5"/>
    <n v="1"/>
    <n v="2.0328306878301583"/>
    <n v="0.93333333333333335"/>
    <n v="0"/>
  </r>
  <r>
    <s v="RBT00312"/>
    <x v="4"/>
    <n v="250"/>
    <n v="28645"/>
    <n v="28870"/>
    <n v="28920"/>
    <n v="38"/>
    <d v="2026-09-18T07:00:00"/>
    <d v="2026-09-18T13:00:00"/>
    <d v="1899-12-30T06:00:00"/>
    <n v="8"/>
    <d v="2026-10-06T23:10:00"/>
    <d v="2026-10-07T04:29:00"/>
    <d v="1899-12-30T05:19:00"/>
    <n v="29022"/>
    <m/>
    <m/>
    <m/>
    <n v="0.88611111108912155"/>
    <n v="0"/>
    <n v="0"/>
  </r>
  <r>
    <s v="RBT00315"/>
    <x v="3"/>
    <n v="250"/>
    <n v="27073"/>
    <n v="27298"/>
    <n v="27348"/>
    <n v="38"/>
    <d v="2026-09-19T07:00:00"/>
    <d v="2026-09-19T13:00:00"/>
    <d v="1899-12-30T06:00:00"/>
    <n v="6"/>
    <d v="2026-09-28T11:27:59"/>
    <d v="2026-09-28T14:28:00"/>
    <d v="1899-12-30T03:00:01"/>
    <n v="27406"/>
    <n v="4"/>
    <n v="0"/>
    <n v="0"/>
    <n v="0.50004629630711861"/>
    <n v="0.66666666666666663"/>
    <n v="0"/>
  </r>
  <r>
    <s v="RBT00303"/>
    <x v="1"/>
    <n v="1000"/>
    <n v="29255"/>
    <n v="29480"/>
    <n v="29530"/>
    <n v="39"/>
    <d v="2026-09-27T08:00:00"/>
    <d v="2026-09-28T05:00:00"/>
    <d v="1899-12-30T21:00:00"/>
    <n v="19"/>
    <d v="2026-10-05T10:18:00"/>
    <d v="2026-10-07T04:55:00"/>
    <d v="1899-12-31T18:37:00"/>
    <n v="29620"/>
    <n v="11"/>
    <n v="4"/>
    <n v="7"/>
    <n v="2.0293650793610141"/>
    <n v="0.57894736842105265"/>
    <n v="0"/>
  </r>
  <r>
    <s v="RBT00315"/>
    <x v="3"/>
    <n v="500"/>
    <n v="27406"/>
    <n v="27631"/>
    <n v="27681"/>
    <n v="41"/>
    <d v="2026-10-11T20:00:00"/>
    <d v="2026-10-12T22:00:00"/>
    <d v="1899-12-31T02:00:00"/>
    <n v="9"/>
    <m/>
    <m/>
    <s v=""/>
    <m/>
    <m/>
    <m/>
    <m/>
    <s v=""/>
    <n v="0"/>
    <s v=""/>
  </r>
  <r>
    <s v="RBT00304"/>
    <x v="2"/>
    <n v="250"/>
    <n v="24521"/>
    <n v="24746"/>
    <n v="24796"/>
    <n v="42"/>
    <d v="2026-10-18T20:00:00"/>
    <d v="2026-10-19T02:00:00"/>
    <d v="1899-12-30T06:00:00"/>
    <n v="9"/>
    <m/>
    <m/>
    <s v=""/>
    <m/>
    <m/>
    <m/>
    <m/>
    <s v=""/>
    <n v="0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9">
  <r>
    <s v="RBT00302"/>
    <x v="0"/>
    <n v="250"/>
    <n v="0"/>
    <n v="225"/>
    <n v="275"/>
    <s v="N/A"/>
    <d v="2020-10-01T00:00:00"/>
    <d v="2020-10-01T00:00:00"/>
    <d v="1899-12-30T00:00:00"/>
    <s v="N/A"/>
    <d v="2020-10-01T00:00:00"/>
    <d v="2020-10-01T00:00:00"/>
    <d v="1899-12-30T00:00:00"/>
    <n v="261"/>
    <m/>
    <m/>
    <m/>
    <e v="#DIV/0!"/>
    <e v="#VALUE!"/>
    <n v="1"/>
  </r>
  <r>
    <s v="RBT00303"/>
    <x v="1"/>
    <n v="250"/>
    <n v="0"/>
    <n v="225"/>
    <n v="275"/>
    <s v="N/A"/>
    <d v="2020-10-01T00:00:00"/>
    <d v="2020-10-01T00:00:00"/>
    <d v="1899-12-30T00:00:00"/>
    <s v="N/A"/>
    <d v="2020-10-01T00:00:00"/>
    <d v="2020-10-01T00:00:00"/>
    <d v="1899-12-30T00:00:00"/>
    <n v="247"/>
    <m/>
    <m/>
    <m/>
    <e v="#DIV/0!"/>
    <e v="#VALUE!"/>
    <n v="1"/>
  </r>
  <r>
    <s v="RBT00302"/>
    <x v="0"/>
    <n v="500"/>
    <n v="261"/>
    <n v="486"/>
    <n v="536"/>
    <s v="N/A"/>
    <d v="2020-10-16T00:00:00"/>
    <d v="2020-10-16T00:00:00"/>
    <d v="1899-12-30T00:00:00"/>
    <s v="N/A"/>
    <d v="2020-10-16T00:00:00"/>
    <d v="2020-10-16T00:00:00"/>
    <d v="1899-12-30T00:00:00"/>
    <n v="537"/>
    <m/>
    <m/>
    <m/>
    <e v="#DIV/0!"/>
    <e v="#VALUE!"/>
    <n v="0"/>
  </r>
  <r>
    <s v="RBT00303"/>
    <x v="1"/>
    <n v="500"/>
    <n v="247"/>
    <n v="472"/>
    <n v="522"/>
    <s v="N/A"/>
    <d v="2020-10-17T00:00:00"/>
    <d v="2020-10-17T00:00:00"/>
    <d v="1899-12-30T00:00:00"/>
    <s v="N/A"/>
    <d v="2020-10-17T00:00:00"/>
    <d v="2020-10-17T00:00:00"/>
    <d v="1899-12-30T00:00:00"/>
    <n v="553"/>
    <m/>
    <m/>
    <m/>
    <e v="#DIV/0!"/>
    <e v="#VALUE!"/>
    <n v="0"/>
  </r>
  <r>
    <s v="RBT00302"/>
    <x v="0"/>
    <n v="250"/>
    <n v="537"/>
    <n v="762"/>
    <n v="812"/>
    <s v="N/A"/>
    <d v="2020-10-29T00:00:00"/>
    <d v="2020-10-29T00:00:00"/>
    <d v="1899-12-30T00:00:00"/>
    <s v="N/A"/>
    <d v="2020-10-29T00:00:00"/>
    <d v="2020-10-29T00:00:00"/>
    <d v="1899-12-30T00:00:00"/>
    <n v="736"/>
    <m/>
    <m/>
    <m/>
    <e v="#DIV/0!"/>
    <e v="#VALUE!"/>
    <n v="0"/>
  </r>
  <r>
    <s v="RBT00303"/>
    <x v="1"/>
    <n v="250"/>
    <n v="553"/>
    <n v="778"/>
    <n v="828"/>
    <s v="N/A"/>
    <d v="2020-11-01T00:00:00"/>
    <d v="2020-11-01T00:00:00"/>
    <d v="1899-12-30T00:00:00"/>
    <s v="N/A"/>
    <d v="2020-11-01T00:00:00"/>
    <d v="2020-11-01T00:00:00"/>
    <d v="1899-12-30T00:00:00"/>
    <n v="812"/>
    <m/>
    <m/>
    <m/>
    <e v="#DIV/0!"/>
    <e v="#VALUE!"/>
    <n v="1"/>
  </r>
  <r>
    <s v="RBT00304"/>
    <x v="2"/>
    <n v="250"/>
    <n v="0"/>
    <n v="225"/>
    <n v="275"/>
    <s v="N/A"/>
    <d v="2020-11-05T00:00:00"/>
    <d v="2020-11-05T00:00:00"/>
    <d v="1899-12-30T00:00:00"/>
    <s v="N/A"/>
    <d v="2020-11-05T00:00:00"/>
    <d v="2020-11-05T00:00:00"/>
    <d v="1899-12-30T00:00:00"/>
    <n v="213"/>
    <m/>
    <m/>
    <m/>
    <e v="#DIV/0!"/>
    <e v="#VALUE!"/>
    <n v="0"/>
  </r>
  <r>
    <s v="RBT00315"/>
    <x v="3"/>
    <n v="250"/>
    <n v="0"/>
    <n v="225"/>
    <n v="275"/>
    <s v="N/A"/>
    <d v="2020-11-09T00:00:00"/>
    <d v="2020-11-09T00:00:00"/>
    <d v="1899-12-30T00:00:00"/>
    <s v="N/A"/>
    <d v="2020-11-09T00:00:00"/>
    <d v="2020-11-09T00:00:00"/>
    <d v="1899-12-30T00:00:00"/>
    <n v="226"/>
    <m/>
    <m/>
    <m/>
    <e v="#DIV/0!"/>
    <e v="#VALUE!"/>
    <n v="1"/>
  </r>
  <r>
    <s v="RBT00303"/>
    <x v="1"/>
    <n v="1000"/>
    <n v="812"/>
    <n v="1037"/>
    <n v="1087"/>
    <s v="N/A"/>
    <d v="2020-11-17T00:00:00"/>
    <d v="2020-11-17T00:00:00"/>
    <d v="1899-12-30T00:00:00"/>
    <s v="N/A"/>
    <d v="2020-11-17T00:00:00"/>
    <d v="2020-11-17T00:00:00"/>
    <d v="1899-12-30T00:00:00"/>
    <n v="1080"/>
    <m/>
    <m/>
    <m/>
    <e v="#DIV/0!"/>
    <e v="#VALUE!"/>
    <n v="1"/>
  </r>
  <r>
    <s v="RBT00302"/>
    <x v="0"/>
    <n v="1000"/>
    <n v="736"/>
    <n v="961"/>
    <n v="1011"/>
    <s v="N/A"/>
    <d v="2020-11-18T00:00:00"/>
    <d v="2020-11-18T00:00:00"/>
    <d v="1899-12-30T00:00:00"/>
    <s v="N/A"/>
    <d v="2020-11-18T00:00:00"/>
    <d v="2020-11-18T00:00:00"/>
    <d v="1899-12-30T00:00:00"/>
    <n v="1062"/>
    <m/>
    <m/>
    <m/>
    <e v="#DIV/0!"/>
    <e v="#VALUE!"/>
    <n v="0"/>
  </r>
  <r>
    <s v="RBT00312"/>
    <x v="4"/>
    <n v="250"/>
    <n v="0"/>
    <n v="225"/>
    <n v="275"/>
    <s v="N/A"/>
    <d v="2020-11-20T00:00:00"/>
    <d v="2020-11-20T00:00:00"/>
    <d v="1899-12-30T00:00:00"/>
    <s v="N/A"/>
    <d v="2020-11-20T00:00:00"/>
    <d v="2020-11-20T00:00:00"/>
    <d v="1899-12-30T00:00:00"/>
    <n v="451"/>
    <m/>
    <m/>
    <m/>
    <e v="#DIV/0!"/>
    <e v="#VALUE!"/>
    <n v="0"/>
  </r>
  <r>
    <s v="RBT00304"/>
    <x v="2"/>
    <n v="500"/>
    <n v="213"/>
    <n v="438"/>
    <n v="488"/>
    <s v="N/A"/>
    <d v="2020-11-23T00:00:00"/>
    <d v="2020-11-23T00:00:00"/>
    <d v="1899-12-30T00:00:00"/>
    <s v="N/A"/>
    <d v="2020-11-23T00:00:00"/>
    <d v="2020-11-23T00:00:00"/>
    <d v="1899-12-30T00:00:00"/>
    <n v="485"/>
    <m/>
    <m/>
    <m/>
    <e v="#DIV/0!"/>
    <e v="#VALUE!"/>
    <n v="1"/>
  </r>
  <r>
    <s v="RBT00315"/>
    <x v="3"/>
    <n v="500"/>
    <n v="226"/>
    <n v="451"/>
    <n v="501"/>
    <s v="N/A"/>
    <d v="2020-11-25T00:00:00"/>
    <d v="2020-11-25T00:00:00"/>
    <d v="1899-12-30T00:00:00"/>
    <s v="N/A"/>
    <d v="2020-11-25T00:00:00"/>
    <d v="2020-11-25T00:00:00"/>
    <d v="1899-12-30T00:00:00"/>
    <n v="447"/>
    <m/>
    <m/>
    <m/>
    <e v="#DIV/0!"/>
    <e v="#VALUE!"/>
    <n v="0"/>
  </r>
  <r>
    <s v="RBT00303"/>
    <x v="1"/>
    <n v="250"/>
    <n v="1080"/>
    <n v="1305"/>
    <n v="1355"/>
    <s v="N/A"/>
    <d v="2020-12-02T00:00:00"/>
    <d v="2020-12-02T00:00:00"/>
    <d v="1899-12-30T00:00:00"/>
    <s v="N/A"/>
    <d v="2020-12-02T00:00:00"/>
    <d v="2020-12-02T00:00:00"/>
    <d v="1899-12-30T00:00:00"/>
    <n v="1315"/>
    <m/>
    <m/>
    <m/>
    <e v="#DIV/0!"/>
    <e v="#VALUE!"/>
    <n v="1"/>
  </r>
  <r>
    <s v="RBT00312"/>
    <x v="4"/>
    <n v="500"/>
    <n v="451"/>
    <n v="676"/>
    <n v="726"/>
    <s v="N/A"/>
    <d v="2020-12-09T00:00:00"/>
    <d v="2020-12-09T00:00:00"/>
    <d v="1899-12-30T00:00:00"/>
    <s v="N/A"/>
    <d v="2020-12-09T00:00:00"/>
    <d v="2020-12-09T00:00:00"/>
    <d v="1899-12-30T00:00:00"/>
    <n v="752"/>
    <m/>
    <m/>
    <m/>
    <e v="#DIV/0!"/>
    <e v="#VALUE!"/>
    <n v="0"/>
  </r>
  <r>
    <s v="RBT00302"/>
    <x v="0"/>
    <n v="250"/>
    <n v="1062"/>
    <n v="1287"/>
    <n v="1337"/>
    <s v="N/A"/>
    <d v="2020-12-10T00:00:00"/>
    <d v="2020-12-10T00:00:00"/>
    <d v="1899-12-30T00:00:00"/>
    <s v="N/A"/>
    <d v="2020-12-04T00:00:00"/>
    <d v="2020-12-04T00:00:00"/>
    <d v="1899-12-30T00:00:00"/>
    <n v="1277"/>
    <m/>
    <m/>
    <m/>
    <e v="#DIV/0!"/>
    <e v="#VALUE!"/>
    <n v="0"/>
  </r>
  <r>
    <s v="RBT00304"/>
    <x v="2"/>
    <n v="250"/>
    <n v="485"/>
    <n v="710"/>
    <n v="760"/>
    <s v="N/A"/>
    <d v="2020-12-10T00:00:00"/>
    <d v="2020-12-10T00:00:00"/>
    <d v="1899-12-30T00:00:00"/>
    <s v="N/A"/>
    <d v="2020-12-10T00:00:00"/>
    <d v="2020-12-10T00:00:00"/>
    <d v="1899-12-30T00:00:00"/>
    <n v="664"/>
    <m/>
    <m/>
    <m/>
    <e v="#DIV/0!"/>
    <e v="#VALUE!"/>
    <n v="0"/>
  </r>
  <r>
    <s v="RBT00315"/>
    <x v="3"/>
    <n v="250"/>
    <n v="447"/>
    <n v="672"/>
    <n v="722"/>
    <s v="N/A"/>
    <d v="2020-12-11T00:00:00"/>
    <d v="2020-12-11T00:00:00"/>
    <d v="1899-12-30T00:00:00"/>
    <s v="N/A"/>
    <d v="2020-12-11T00:00:00"/>
    <d v="2020-12-11T00:00:00"/>
    <d v="1899-12-30T00:00:00"/>
    <n v="681"/>
    <m/>
    <m/>
    <m/>
    <e v="#DIV/0!"/>
    <e v="#VALUE!"/>
    <n v="1"/>
  </r>
  <r>
    <s v="RBT00303"/>
    <x v="1"/>
    <n v="500"/>
    <n v="1315"/>
    <n v="1540"/>
    <n v="1590"/>
    <s v="N/A"/>
    <d v="2020-12-16T00:00:00"/>
    <d v="2020-12-16T00:00:00"/>
    <d v="1899-12-30T00:00:00"/>
    <s v="N/A"/>
    <d v="2020-12-16T00:00:00"/>
    <d v="2020-12-16T00:00:00"/>
    <d v="1899-12-30T00:00:00"/>
    <n v="1525"/>
    <m/>
    <m/>
    <m/>
    <e v="#DIV/0!"/>
    <e v="#VALUE!"/>
    <n v="0"/>
  </r>
  <r>
    <s v="RBT00302"/>
    <x v="0"/>
    <n v="500"/>
    <n v="1277"/>
    <n v="1502"/>
    <n v="1552"/>
    <s v="N/A"/>
    <d v="2020-12-17T00:00:00"/>
    <d v="2020-12-17T00:00:00"/>
    <d v="1899-12-30T00:00:00"/>
    <s v="N/A"/>
    <d v="2020-12-17T00:00:00"/>
    <d v="2020-12-17T00:00:00"/>
    <d v="1899-12-30T00:00:00"/>
    <n v="1457"/>
    <m/>
    <m/>
    <m/>
    <e v="#DIV/0!"/>
    <e v="#VALUE!"/>
    <n v="0"/>
  </r>
  <r>
    <s v="RBT00312"/>
    <x v="4"/>
    <n v="250"/>
    <n v="752"/>
    <n v="977"/>
    <n v="1027"/>
    <s v="N/A"/>
    <d v="2020-12-28T00:00:00"/>
    <d v="2020-12-28T00:00:00"/>
    <d v="1899-12-30T00:00:00"/>
    <s v="N/A"/>
    <d v="2020-12-28T00:00:00"/>
    <d v="2020-12-28T00:00:00"/>
    <d v="1899-12-30T00:00:00"/>
    <n v="1014"/>
    <m/>
    <m/>
    <m/>
    <e v="#DIV/0!"/>
    <e v="#VALUE!"/>
    <n v="1"/>
  </r>
  <r>
    <s v="RBT00304"/>
    <x v="2"/>
    <n v="1000"/>
    <n v="664"/>
    <n v="889"/>
    <n v="939"/>
    <s v="N/A"/>
    <d v="2020-12-29T00:00:00"/>
    <d v="2020-12-29T00:00:00"/>
    <d v="1899-12-30T00:00:00"/>
    <s v="N/A"/>
    <d v="2020-12-29T00:00:00"/>
    <d v="2020-12-29T00:00:00"/>
    <d v="1899-12-30T00:00:00"/>
    <n v="939"/>
    <m/>
    <m/>
    <m/>
    <e v="#DIV/0!"/>
    <e v="#VALUE!"/>
    <n v="0"/>
  </r>
  <r>
    <s v="RBT00315"/>
    <x v="3"/>
    <n v="1000"/>
    <n v="681"/>
    <n v="906"/>
    <n v="956"/>
    <s v="N/A"/>
    <d v="2020-12-30T00:00:00"/>
    <d v="2020-12-30T00:00:00"/>
    <d v="1899-12-30T00:00:00"/>
    <s v="N/A"/>
    <d v="2020-12-30T00:00:00"/>
    <d v="2020-12-30T00:00:00"/>
    <d v="1899-12-30T00:00:00"/>
    <n v="950"/>
    <m/>
    <m/>
    <m/>
    <e v="#DIV/0!"/>
    <e v="#VALUE!"/>
    <n v="1"/>
  </r>
  <r>
    <s v="RBT00303"/>
    <x v="1"/>
    <n v="250"/>
    <n v="1525"/>
    <n v="1750"/>
    <n v="1800"/>
    <s v="N/A"/>
    <d v="2021-01-05T00:00:00"/>
    <d v="2021-01-05T00:00:00"/>
    <d v="1899-12-30T00:00:00"/>
    <s v="N/A"/>
    <d v="2021-01-05T00:00:00"/>
    <d v="2021-01-05T00:00:00"/>
    <d v="1899-12-30T00:00:00"/>
    <n v="1772"/>
    <m/>
    <m/>
    <m/>
    <e v="#DIV/0!"/>
    <e v="#VALUE!"/>
    <n v="1"/>
  </r>
  <r>
    <s v="RBT00302"/>
    <x v="0"/>
    <n v="250"/>
    <n v="1457"/>
    <n v="1682"/>
    <n v="1732"/>
    <s v="N/A"/>
    <d v="2021-01-07T00:00:00"/>
    <d v="2021-01-07T00:00:00"/>
    <d v="1899-12-30T00:00:00"/>
    <s v="N/A"/>
    <d v="2021-01-07T00:00:00"/>
    <d v="2021-01-07T00:00:00"/>
    <d v="1899-12-30T00:00:00"/>
    <n v="1721"/>
    <m/>
    <m/>
    <m/>
    <e v="#DIV/0!"/>
    <e v="#VALUE!"/>
    <n v="1"/>
  </r>
  <r>
    <s v="RBT00312"/>
    <x v="4"/>
    <n v="1000"/>
    <n v="1014"/>
    <n v="1239"/>
    <n v="1289"/>
    <s v="N/A"/>
    <d v="2021-01-11T00:00:00"/>
    <d v="2021-01-11T00:00:00"/>
    <d v="1899-12-30T00:00:00"/>
    <s v="N/A"/>
    <d v="2021-01-11T00:00:00"/>
    <d v="2021-01-11T00:00:00"/>
    <d v="1899-12-30T00:00:00"/>
    <n v="1222"/>
    <m/>
    <m/>
    <m/>
    <e v="#DIV/0!"/>
    <e v="#VALUE!"/>
    <n v="0"/>
  </r>
  <r>
    <s v="RBT00304"/>
    <x v="2"/>
    <n v="250"/>
    <n v="939"/>
    <n v="1164"/>
    <n v="1214"/>
    <s v="N/A"/>
    <d v="2021-01-12T00:00:00"/>
    <d v="2021-01-12T00:00:00"/>
    <d v="1899-12-30T00:00:00"/>
    <s v="N/A"/>
    <d v="2021-01-12T00:00:00"/>
    <d v="2021-01-12T00:00:00"/>
    <d v="1899-12-30T00:00:00"/>
    <n v="1121"/>
    <m/>
    <m/>
    <m/>
    <e v="#DIV/0!"/>
    <e v="#VALUE!"/>
    <n v="0"/>
  </r>
  <r>
    <s v="RBT00315"/>
    <x v="3"/>
    <n v="250"/>
    <n v="950"/>
    <n v="1175"/>
    <n v="1225"/>
    <s v="N/A"/>
    <d v="2021-01-13T00:00:00"/>
    <d v="2021-01-13T00:00:00"/>
    <d v="1899-12-30T00:00:00"/>
    <s v="N/A"/>
    <d v="2021-01-13T00:00:00"/>
    <d v="2021-01-13T00:00:00"/>
    <d v="1899-12-30T00:00:00"/>
    <n v="1165"/>
    <m/>
    <m/>
    <m/>
    <e v="#DIV/0!"/>
    <e v="#VALUE!"/>
    <n v="0"/>
  </r>
  <r>
    <s v="RBT00303"/>
    <x v="1"/>
    <n v="2000"/>
    <n v="1772"/>
    <n v="1997"/>
    <n v="2047"/>
    <s v="N/A"/>
    <d v="2021-01-21T00:00:00"/>
    <d v="2021-01-21T00:00:00"/>
    <d v="1899-12-30T00:00:00"/>
    <s v="N/A"/>
    <d v="2021-01-21T00:00:00"/>
    <d v="2021-01-21T00:00:00"/>
    <d v="1899-12-30T00:00:00"/>
    <n v="1980"/>
    <m/>
    <m/>
    <m/>
    <e v="#DIV/0!"/>
    <e v="#VALUE!"/>
    <n v="0"/>
  </r>
  <r>
    <s v="RBT00302"/>
    <x v="0"/>
    <n v="2000"/>
    <n v="1721"/>
    <n v="1946"/>
    <n v="1996"/>
    <s v="N/A"/>
    <d v="2021-01-26T00:00:00"/>
    <d v="2021-01-26T00:00:00"/>
    <d v="1899-12-30T00:00:00"/>
    <s v="N/A"/>
    <d v="2021-01-26T00:00:00"/>
    <d v="2021-01-26T00:00:00"/>
    <d v="1899-12-30T00:00:00"/>
    <n v="1992"/>
    <m/>
    <m/>
    <m/>
    <e v="#DIV/0!"/>
    <e v="#VALUE!"/>
    <n v="1"/>
  </r>
  <r>
    <s v="RBT00312"/>
    <x v="4"/>
    <n v="250"/>
    <n v="1222"/>
    <n v="1447"/>
    <n v="1497"/>
    <s v="N/A"/>
    <d v="2021-01-27T00:00:00"/>
    <d v="2021-01-27T00:00:00"/>
    <d v="1899-12-30T00:00:00"/>
    <s v="N/A"/>
    <d v="2021-01-27T00:00:00"/>
    <d v="2021-01-27T00:00:00"/>
    <d v="1899-12-30T00:00:00"/>
    <n v="1446"/>
    <m/>
    <m/>
    <m/>
    <e v="#DIV/0!"/>
    <e v="#VALUE!"/>
    <n v="0"/>
  </r>
  <r>
    <s v="RBT00304"/>
    <x v="2"/>
    <n v="500"/>
    <n v="1121"/>
    <n v="1346"/>
    <n v="1396"/>
    <s v="N/A"/>
    <d v="2021-01-30T00:00:00"/>
    <d v="2021-01-30T00:00:00"/>
    <d v="1899-12-30T00:00:00"/>
    <s v="N/A"/>
    <d v="2021-01-30T00:00:00"/>
    <d v="2021-01-30T00:00:00"/>
    <d v="1899-12-30T00:00:00"/>
    <n v="1370"/>
    <m/>
    <m/>
    <m/>
    <e v="#DIV/0!"/>
    <e v="#VALUE!"/>
    <n v="1"/>
  </r>
  <r>
    <s v="RBT00315"/>
    <x v="3"/>
    <n v="500"/>
    <n v="1165"/>
    <n v="1390"/>
    <n v="1440"/>
    <s v="N/A"/>
    <d v="2021-02-01T00:00:00"/>
    <d v="2021-02-01T00:00:00"/>
    <d v="1899-12-30T00:00:00"/>
    <s v="N/A"/>
    <d v="2021-02-01T00:00:00"/>
    <d v="2021-02-01T00:00:00"/>
    <d v="1899-12-30T00:00:00"/>
    <n v="1425"/>
    <m/>
    <m/>
    <m/>
    <e v="#DIV/0!"/>
    <e v="#VALUE!"/>
    <n v="1"/>
  </r>
  <r>
    <s v="RBT00303"/>
    <x v="1"/>
    <n v="250"/>
    <n v="1980"/>
    <n v="2205"/>
    <n v="2255"/>
    <s v="N/A"/>
    <d v="2021-02-05T00:00:00"/>
    <d v="2021-02-05T00:00:00"/>
    <d v="1899-12-30T00:00:00"/>
    <s v="N/A"/>
    <d v="2021-02-05T00:00:00"/>
    <d v="2021-02-05T00:00:00"/>
    <d v="1899-12-30T00:00:00"/>
    <n v="2205"/>
    <m/>
    <m/>
    <m/>
    <e v="#DIV/0!"/>
    <e v="#VALUE!"/>
    <n v="0"/>
  </r>
  <r>
    <s v="RBT00302"/>
    <x v="0"/>
    <n v="250"/>
    <n v="1992"/>
    <n v="2217"/>
    <n v="2267"/>
    <s v="N/A"/>
    <d v="2021-02-11T00:00:00"/>
    <d v="2021-02-11T00:00:00"/>
    <d v="1899-12-30T00:00:00"/>
    <s v="N/A"/>
    <d v="2021-02-11T00:00:00"/>
    <d v="2021-02-11T00:00:00"/>
    <d v="1899-12-30T00:00:00"/>
    <n v="2257"/>
    <m/>
    <m/>
    <m/>
    <e v="#DIV/0!"/>
    <e v="#VALUE!"/>
    <n v="1"/>
  </r>
  <r>
    <s v="RBT00312"/>
    <x v="4"/>
    <n v="500"/>
    <n v="1446"/>
    <n v="1671"/>
    <n v="1721"/>
    <s v="N/A"/>
    <d v="2021-02-16T00:00:00"/>
    <d v="2021-02-16T00:00:00"/>
    <d v="1899-12-30T00:00:00"/>
    <s v="N/A"/>
    <d v="2021-02-16T00:00:00"/>
    <d v="2021-02-16T00:00:00"/>
    <d v="1899-12-30T00:00:00"/>
    <n v="1735"/>
    <m/>
    <m/>
    <m/>
    <e v="#DIV/0!"/>
    <e v="#VALUE!"/>
    <n v="0"/>
  </r>
  <r>
    <s v="RBT00304"/>
    <x v="2"/>
    <n v="250"/>
    <n v="1370"/>
    <n v="1595"/>
    <n v="1645"/>
    <s v="N/A"/>
    <d v="2021-02-17T00:00:00"/>
    <d v="2021-02-17T00:00:00"/>
    <d v="1899-12-30T00:00:00"/>
    <s v="N/A"/>
    <d v="2021-02-17T00:00:00"/>
    <d v="2021-02-17T00:00:00"/>
    <d v="1899-12-30T00:00:00"/>
    <n v="1526"/>
    <m/>
    <m/>
    <m/>
    <e v="#DIV/0!"/>
    <e v="#VALUE!"/>
    <n v="0"/>
  </r>
  <r>
    <s v="RBT00315"/>
    <x v="3"/>
    <n v="250"/>
    <n v="1425"/>
    <n v="1650"/>
    <n v="1700"/>
    <s v="N/A"/>
    <d v="2021-02-18T00:00:00"/>
    <d v="2021-02-18T00:00:00"/>
    <d v="1899-12-30T00:00:00"/>
    <s v="N/A"/>
    <d v="2021-02-18T00:00:00"/>
    <d v="2021-02-18T00:00:00"/>
    <d v="1899-12-30T00:00:00"/>
    <n v="1662"/>
    <m/>
    <m/>
    <m/>
    <e v="#DIV/0!"/>
    <e v="#VALUE!"/>
    <n v="1"/>
  </r>
  <r>
    <s v="RBT00303"/>
    <x v="1"/>
    <n v="500"/>
    <n v="2205"/>
    <n v="2430"/>
    <n v="2480"/>
    <s v="N/A"/>
    <d v="2021-02-24T00:00:00"/>
    <d v="2021-02-24T00:00:00"/>
    <d v="1899-12-30T00:00:00"/>
    <s v="N/A"/>
    <d v="2021-02-24T00:00:00"/>
    <d v="2021-02-24T00:00:00"/>
    <d v="1899-12-30T00:00:00"/>
    <n v="2440"/>
    <m/>
    <m/>
    <m/>
    <e v="#DIV/0!"/>
    <e v="#VALUE!"/>
    <n v="1"/>
  </r>
  <r>
    <s v="RBT00302"/>
    <x v="0"/>
    <n v="500"/>
    <n v="2257"/>
    <n v="2482"/>
    <n v="2532"/>
    <s v="N/A"/>
    <d v="2021-02-26T00:00:00"/>
    <d v="2021-02-26T00:00:00"/>
    <d v="1899-12-30T00:00:00"/>
    <s v="N/A"/>
    <d v="2021-02-26T00:00:00"/>
    <d v="2021-02-26T00:00:00"/>
    <d v="1899-12-30T00:00:00"/>
    <n v="2419"/>
    <m/>
    <m/>
    <m/>
    <e v="#DIV/0!"/>
    <e v="#VALUE!"/>
    <n v="0"/>
  </r>
  <r>
    <s v="RBT00312"/>
    <x v="4"/>
    <n v="250"/>
    <n v="1735"/>
    <n v="1960"/>
    <n v="2010"/>
    <s v="N/A"/>
    <d v="2021-03-03T00:00:00"/>
    <d v="2021-03-03T00:00:00"/>
    <d v="1899-12-30T00:00:00"/>
    <s v="N/A"/>
    <d v="2021-03-03T00:00:00"/>
    <d v="2021-03-03T00:00:00"/>
    <d v="1899-12-30T00:00:00"/>
    <n v="1910"/>
    <m/>
    <m/>
    <m/>
    <e v="#DIV/0!"/>
    <e v="#VALUE!"/>
    <n v="0"/>
  </r>
  <r>
    <s v="RBT00304"/>
    <x v="2"/>
    <n v="2000"/>
    <n v="1526"/>
    <n v="1751"/>
    <n v="1801"/>
    <s v="N/A"/>
    <d v="2021-03-04T00:00:00"/>
    <d v="2021-03-04T00:00:00"/>
    <d v="1899-12-30T00:00:00"/>
    <s v="N/A"/>
    <d v="2021-03-04T00:00:00"/>
    <d v="2021-03-04T00:00:00"/>
    <d v="1899-12-30T00:00:00"/>
    <n v="1720"/>
    <m/>
    <m/>
    <m/>
    <e v="#DIV/0!"/>
    <e v="#VALUE!"/>
    <n v="0"/>
  </r>
  <r>
    <s v="RBT00315"/>
    <x v="3"/>
    <n v="2000"/>
    <n v="1662"/>
    <n v="1887"/>
    <n v="1937"/>
    <s v="N/A"/>
    <d v="2021-03-09T00:00:00"/>
    <d v="2021-03-09T00:00:00"/>
    <d v="1899-12-30T00:00:00"/>
    <s v="N/A"/>
    <d v="2021-03-09T00:00:00"/>
    <d v="2021-03-09T00:00:00"/>
    <d v="1899-12-30T00:00:00"/>
    <n v="1908"/>
    <m/>
    <m/>
    <m/>
    <e v="#DIV/0!"/>
    <e v="#VALUE!"/>
    <n v="1"/>
  </r>
  <r>
    <s v="RBT00303"/>
    <x v="1"/>
    <n v="250"/>
    <n v="2440"/>
    <n v="2665"/>
    <n v="2715"/>
    <s v="N/A"/>
    <d v="2021-03-16T00:00:00"/>
    <d v="2021-03-16T00:00:00"/>
    <d v="1899-12-30T00:00:00"/>
    <s v="N/A"/>
    <d v="2021-03-16T00:00:00"/>
    <d v="2021-03-16T00:00:00"/>
    <d v="1899-12-30T00:00:00"/>
    <n v="2725"/>
    <m/>
    <m/>
    <m/>
    <e v="#DIV/0!"/>
    <e v="#VALUE!"/>
    <n v="0"/>
  </r>
  <r>
    <s v="RBT00302"/>
    <x v="0"/>
    <n v="250"/>
    <n v="2419"/>
    <n v="2644"/>
    <n v="2694"/>
    <s v="N/A"/>
    <d v="2021-03-19T00:00:00"/>
    <d v="2021-03-19T00:00:00"/>
    <d v="1899-12-30T00:00:00"/>
    <s v="N/A"/>
    <d v="2021-03-19T00:00:00"/>
    <d v="2021-03-19T00:00:00"/>
    <d v="1899-12-30T00:00:00"/>
    <n v="2702"/>
    <m/>
    <m/>
    <m/>
    <e v="#DIV/0!"/>
    <e v="#VALUE!"/>
    <n v="0"/>
  </r>
  <r>
    <s v="RBT00312"/>
    <x v="4"/>
    <n v="2000"/>
    <n v="1910"/>
    <n v="2135"/>
    <n v="2185"/>
    <s v="N/A"/>
    <d v="2021-03-20T00:00:00"/>
    <d v="2021-03-20T00:00:00"/>
    <d v="1899-12-30T00:00:00"/>
    <s v="N/A"/>
    <d v="2021-03-20T00:00:00"/>
    <d v="2021-03-20T00:00:00"/>
    <d v="1899-12-30T00:00:00"/>
    <n v="2087"/>
    <m/>
    <m/>
    <m/>
    <e v="#DIV/0!"/>
    <e v="#VALUE!"/>
    <n v="0"/>
  </r>
  <r>
    <s v="RBT00304"/>
    <x v="2"/>
    <n v="250"/>
    <n v="1720"/>
    <n v="1945"/>
    <n v="1995"/>
    <s v="N/A"/>
    <d v="2021-03-22T00:00:00"/>
    <d v="2021-03-22T00:00:00"/>
    <d v="1899-12-30T00:00:00"/>
    <s v="N/A"/>
    <d v="2021-03-22T00:00:00"/>
    <d v="2021-03-22T00:00:00"/>
    <d v="1899-12-30T00:00:00"/>
    <n v="1974"/>
    <m/>
    <m/>
    <m/>
    <e v="#DIV/0!"/>
    <e v="#VALUE!"/>
    <n v="1"/>
  </r>
  <r>
    <s v="RBT00315"/>
    <x v="3"/>
    <n v="250"/>
    <n v="1908"/>
    <n v="2133"/>
    <n v="2183"/>
    <s v="N/A"/>
    <d v="2021-03-27T00:00:00"/>
    <d v="2021-03-27T00:00:00"/>
    <d v="1899-12-30T00:00:00"/>
    <s v="N/A"/>
    <d v="2021-03-27T00:00:00"/>
    <d v="2021-03-27T00:00:00"/>
    <d v="1899-12-30T00:00:00"/>
    <n v="2156"/>
    <m/>
    <m/>
    <m/>
    <e v="#DIV/0!"/>
    <e v="#VALUE!"/>
    <n v="1"/>
  </r>
  <r>
    <s v="RBT00303"/>
    <x v="1"/>
    <n v="1000"/>
    <n v="2725"/>
    <n v="2950"/>
    <n v="3000"/>
    <s v="N/A"/>
    <d v="2021-04-02T00:00:00"/>
    <d v="2021-04-02T00:00:00"/>
    <d v="1899-12-30T00:00:00"/>
    <s v="N/A"/>
    <d v="2021-04-02T00:00:00"/>
    <d v="2021-04-02T00:00:00"/>
    <d v="1899-12-30T00:00:00"/>
    <n v="2922"/>
    <m/>
    <m/>
    <m/>
    <e v="#DIV/0!"/>
    <e v="#VALUE!"/>
    <n v="0"/>
  </r>
  <r>
    <s v="RBT00302"/>
    <x v="0"/>
    <n v="1000"/>
    <n v="2702"/>
    <n v="2927"/>
    <n v="2977"/>
    <s v="N/A"/>
    <d v="2021-04-06T00:00:00"/>
    <d v="2021-04-06T00:00:00"/>
    <d v="1899-12-30T00:00:00"/>
    <s v="N/A"/>
    <d v="2021-04-06T00:00:00"/>
    <d v="2021-04-06T00:00:00"/>
    <d v="1899-12-30T00:00:00"/>
    <n v="2987"/>
    <m/>
    <m/>
    <m/>
    <e v="#DIV/0!"/>
    <e v="#VALUE!"/>
    <n v="0"/>
  </r>
  <r>
    <s v="RBT00312"/>
    <x v="4"/>
    <n v="250"/>
    <n v="2087"/>
    <n v="2312"/>
    <n v="2362"/>
    <s v="N/A"/>
    <d v="2021-04-07T00:00:00"/>
    <d v="2021-04-07T00:00:00"/>
    <d v="1899-12-30T00:00:00"/>
    <s v="N/A"/>
    <d v="2021-04-07T00:00:00"/>
    <d v="2021-04-07T00:00:00"/>
    <d v="1899-12-30T00:00:00"/>
    <n v="2349"/>
    <m/>
    <m/>
    <m/>
    <e v="#DIV/0!"/>
    <e v="#VALUE!"/>
    <n v="1"/>
  </r>
  <r>
    <s v="RBT00304"/>
    <x v="2"/>
    <n v="500"/>
    <n v="1974"/>
    <n v="2199"/>
    <n v="2249"/>
    <s v="N/A"/>
    <d v="2021-04-10T00:00:00"/>
    <d v="2021-04-10T00:00:00"/>
    <d v="1899-12-30T00:00:00"/>
    <s v="N/A"/>
    <d v="2021-04-10T00:00:00"/>
    <d v="2021-04-10T00:00:00"/>
    <d v="1899-12-30T00:00:00"/>
    <n v="2284"/>
    <m/>
    <m/>
    <m/>
    <e v="#DIV/0!"/>
    <e v="#VALUE!"/>
    <n v="0"/>
  </r>
  <r>
    <s v="RBT00315"/>
    <x v="3"/>
    <n v="500"/>
    <n v="2156"/>
    <n v="2381"/>
    <n v="2431"/>
    <s v="N/A"/>
    <d v="2021-04-14T00:00:00"/>
    <d v="2021-04-14T00:00:00"/>
    <d v="1899-12-30T00:00:00"/>
    <s v="N/A"/>
    <d v="2021-04-14T00:00:00"/>
    <d v="2021-04-14T00:00:00"/>
    <d v="1899-12-30T00:00:00"/>
    <n v="2455"/>
    <m/>
    <m/>
    <m/>
    <e v="#DIV/0!"/>
    <e v="#VALUE!"/>
    <n v="0"/>
  </r>
  <r>
    <s v="RBT00303"/>
    <x v="1"/>
    <n v="250"/>
    <n v="2922"/>
    <n v="3147"/>
    <n v="3197"/>
    <s v="N/A"/>
    <d v="2021-04-19T00:00:00"/>
    <d v="2021-04-19T00:00:00"/>
    <d v="1899-12-30T00:00:00"/>
    <s v="N/A"/>
    <d v="2021-04-19T00:00:00"/>
    <d v="2021-04-19T00:00:00"/>
    <d v="1899-12-30T00:00:00"/>
    <n v="3217"/>
    <m/>
    <m/>
    <m/>
    <e v="#DIV/0!"/>
    <e v="#VALUE!"/>
    <n v="0"/>
  </r>
  <r>
    <s v="RBT00312"/>
    <x v="4"/>
    <n v="500"/>
    <n v="2349"/>
    <n v="2574"/>
    <n v="2624"/>
    <s v="N/A"/>
    <d v="2021-04-21T00:00:00"/>
    <d v="2021-04-21T00:00:00"/>
    <d v="1899-12-30T00:00:00"/>
    <s v="N/A"/>
    <d v="2021-04-21T00:00:00"/>
    <d v="2021-04-21T00:00:00"/>
    <d v="1899-12-30T00:00:00"/>
    <n v="2587"/>
    <m/>
    <m/>
    <m/>
    <e v="#DIV/0!"/>
    <e v="#VALUE!"/>
    <n v="1"/>
  </r>
  <r>
    <s v="RBT00302"/>
    <x v="0"/>
    <n v="250"/>
    <n v="2987"/>
    <n v="3212"/>
    <n v="3262"/>
    <s v="N/A"/>
    <d v="2021-04-22T00:00:00"/>
    <d v="2021-04-22T00:00:00"/>
    <d v="1899-12-30T00:00:00"/>
    <s v="N/A"/>
    <d v="2021-04-22T00:00:00"/>
    <d v="2021-04-22T00:00:00"/>
    <d v="1899-12-30T00:00:00"/>
    <n v="3230"/>
    <m/>
    <m/>
    <m/>
    <e v="#DIV/0!"/>
    <e v="#VALUE!"/>
    <n v="1"/>
  </r>
  <r>
    <s v="RBT00304"/>
    <x v="2"/>
    <n v="250"/>
    <n v="2284"/>
    <n v="2509"/>
    <n v="2559"/>
    <s v="N/A"/>
    <d v="2021-04-26T00:00:00"/>
    <d v="2021-04-26T00:00:00"/>
    <d v="1899-12-30T00:00:00"/>
    <s v="N/A"/>
    <d v="2021-04-26T00:00:00"/>
    <d v="2021-04-26T00:00:00"/>
    <d v="1899-12-30T00:00:00"/>
    <n v="2550"/>
    <m/>
    <m/>
    <m/>
    <e v="#DIV/0!"/>
    <e v="#VALUE!"/>
    <n v="1"/>
  </r>
  <r>
    <s v="RBT00315"/>
    <x v="3"/>
    <n v="250"/>
    <n v="2455"/>
    <n v="2680"/>
    <n v="2730"/>
    <s v="N/A"/>
    <d v="2021-04-28T00:00:00"/>
    <d v="2021-04-28T00:00:00"/>
    <d v="1899-12-30T00:00:00"/>
    <s v="N/A"/>
    <d v="2021-04-28T00:00:00"/>
    <d v="2021-04-28T00:00:00"/>
    <d v="1899-12-30T00:00:00"/>
    <n v="2707"/>
    <m/>
    <m/>
    <m/>
    <e v="#DIV/0!"/>
    <e v="#VALUE!"/>
    <n v="1"/>
  </r>
  <r>
    <s v="RBT00303"/>
    <x v="1"/>
    <n v="500"/>
    <n v="3217"/>
    <n v="3442"/>
    <n v="3492"/>
    <s v="N/A"/>
    <d v="2021-05-07T00:00:00"/>
    <d v="2021-05-07T00:00:00"/>
    <d v="1899-12-30T00:00:00"/>
    <s v="N/A"/>
    <d v="2021-05-07T00:00:00"/>
    <d v="2021-05-07T00:00:00"/>
    <d v="1899-12-30T00:00:00"/>
    <n v="3507"/>
    <m/>
    <m/>
    <m/>
    <e v="#DIV/0!"/>
    <e v="#VALUE!"/>
    <n v="0"/>
  </r>
  <r>
    <s v="RBT00312"/>
    <x v="4"/>
    <n v="250"/>
    <n v="2587"/>
    <n v="2812"/>
    <n v="2862"/>
    <s v="N/A"/>
    <d v="2021-05-10T00:00:00"/>
    <d v="2021-05-10T00:00:00"/>
    <d v="1899-12-30T00:00:00"/>
    <s v="N/A"/>
    <d v="2021-05-10T00:00:00"/>
    <d v="2021-05-10T00:00:00"/>
    <d v="1899-12-30T00:00:00"/>
    <n v="2880"/>
    <m/>
    <m/>
    <m/>
    <e v="#DIV/0!"/>
    <e v="#VALUE!"/>
    <n v="0"/>
  </r>
  <r>
    <s v="RBT00302"/>
    <x v="0"/>
    <n v="500"/>
    <n v="3230"/>
    <n v="3455"/>
    <n v="3505"/>
    <s v="N/A"/>
    <d v="2021-05-11T00:00:00"/>
    <d v="2021-05-11T00:00:00"/>
    <d v="1899-12-30T00:00:00"/>
    <s v="N/A"/>
    <d v="2021-05-11T00:00:00"/>
    <d v="2021-05-11T00:00:00"/>
    <d v="1899-12-30T00:00:00"/>
    <n v="3533"/>
    <m/>
    <m/>
    <m/>
    <e v="#DIV/0!"/>
    <e v="#VALUE!"/>
    <n v="0"/>
  </r>
  <r>
    <s v="RBT00315"/>
    <x v="3"/>
    <n v="1000"/>
    <n v="2707"/>
    <n v="2932"/>
    <n v="2982"/>
    <s v="N/A"/>
    <d v="2021-05-14T00:00:00"/>
    <d v="2021-05-14T00:00:00"/>
    <d v="1899-12-30T00:00:00"/>
    <s v="N/A"/>
    <d v="2021-05-14T00:00:00"/>
    <d v="2021-05-14T00:00:00"/>
    <d v="1899-12-30T00:00:00"/>
    <n v="2940"/>
    <m/>
    <m/>
    <m/>
    <e v="#DIV/0!"/>
    <e v="#VALUE!"/>
    <n v="1"/>
  </r>
  <r>
    <s v="RBT00304"/>
    <x v="2"/>
    <n v="1000"/>
    <n v="2550"/>
    <n v="2775"/>
    <n v="2825"/>
    <s v="N/A"/>
    <d v="2021-05-16T00:00:00"/>
    <d v="2021-05-16T00:00:00"/>
    <d v="1899-12-30T00:00:00"/>
    <s v="N/A"/>
    <d v="2021-05-16T00:00:00"/>
    <d v="2021-05-16T00:00:00"/>
    <d v="1899-12-30T00:00:00"/>
    <n v="2891"/>
    <m/>
    <m/>
    <m/>
    <e v="#DIV/0!"/>
    <e v="#VALUE!"/>
    <n v="0"/>
  </r>
  <r>
    <s v="RBT00303"/>
    <x v="1"/>
    <n v="250"/>
    <n v="3507"/>
    <n v="3732"/>
    <n v="3782"/>
    <s v="N/A"/>
    <d v="2021-05-25T00:00:00"/>
    <d v="2021-05-25T00:00:00"/>
    <d v="1899-12-30T00:00:00"/>
    <s v="N/A"/>
    <d v="2021-05-25T00:00:00"/>
    <d v="2021-05-25T00:00:00"/>
    <d v="1899-12-30T00:00:00"/>
    <n v="3765"/>
    <m/>
    <m/>
    <m/>
    <e v="#DIV/0!"/>
    <e v="#VALUE!"/>
    <n v="1"/>
  </r>
  <r>
    <s v="RBT00312"/>
    <x v="4"/>
    <n v="1000"/>
    <n v="2880"/>
    <n v="3105"/>
    <n v="3155"/>
    <s v="N/A"/>
    <d v="2021-05-25T00:00:00"/>
    <d v="2021-05-25T00:00:00"/>
    <d v="1899-12-30T00:00:00"/>
    <s v="N/A"/>
    <d v="2021-05-25T00:00:00"/>
    <d v="2021-05-25T00:00:00"/>
    <d v="1899-12-30T00:00:00"/>
    <n v="3120"/>
    <m/>
    <m/>
    <m/>
    <e v="#DIV/0!"/>
    <e v="#VALUE!"/>
    <n v="1"/>
  </r>
  <r>
    <s v="RBT00304"/>
    <x v="2"/>
    <n v="250"/>
    <n v="2891"/>
    <n v="3116"/>
    <n v="3166"/>
    <s v="N/A"/>
    <d v="2021-05-28T00:00:00"/>
    <d v="2021-05-28T00:00:00"/>
    <d v="1899-12-30T00:00:00"/>
    <s v="N/A"/>
    <d v="2021-05-28T00:00:00"/>
    <d v="2021-05-28T00:00:00"/>
    <d v="1899-12-30T00:00:00"/>
    <n v="3030"/>
    <m/>
    <m/>
    <m/>
    <e v="#DIV/0!"/>
    <e v="#VALUE!"/>
    <n v="0"/>
  </r>
  <r>
    <s v="RBT00315"/>
    <x v="3"/>
    <n v="250"/>
    <n v="2940"/>
    <n v="3165"/>
    <n v="3215"/>
    <s v="N/A"/>
    <d v="2021-05-29T00:00:00"/>
    <d v="2021-05-29T00:00:00"/>
    <d v="1899-12-30T00:00:00"/>
    <s v="N/A"/>
    <d v="2021-05-29T00:00:00"/>
    <d v="2021-05-29T00:00:00"/>
    <d v="1899-12-30T00:00:00"/>
    <n v="3195"/>
    <m/>
    <m/>
    <m/>
    <e v="#DIV/0!"/>
    <e v="#VALUE!"/>
    <n v="1"/>
  </r>
  <r>
    <s v="RBT00302"/>
    <x v="0"/>
    <n v="250"/>
    <n v="3533"/>
    <n v="3758"/>
    <n v="3808"/>
    <s v="N/A"/>
    <d v="2021-05-31T00:00:00"/>
    <d v="2021-05-31T00:00:00"/>
    <d v="1899-12-30T00:00:00"/>
    <s v="N/A"/>
    <d v="2021-05-31T00:00:00"/>
    <d v="2021-05-31T00:00:00"/>
    <d v="1899-12-30T00:00:00"/>
    <n v="3878"/>
    <m/>
    <m/>
    <m/>
    <e v="#DIV/0!"/>
    <e v="#VALUE!"/>
    <n v="0"/>
  </r>
  <r>
    <s v="RBT00303"/>
    <x v="1"/>
    <n v="4000"/>
    <n v="3765"/>
    <n v="3990"/>
    <n v="4040"/>
    <s v="N/A"/>
    <d v="2021-06-08T00:00:00"/>
    <d v="2021-06-08T00:00:00"/>
    <d v="1899-12-30T00:00:00"/>
    <s v="N/A"/>
    <d v="2021-06-08T00:00:00"/>
    <d v="2021-06-08T00:00:00"/>
    <d v="1899-12-30T00:00:00"/>
    <n v="3909"/>
    <m/>
    <m/>
    <m/>
    <e v="#DIV/0!"/>
    <e v="#VALUE!"/>
    <n v="0"/>
  </r>
  <r>
    <s v="RBT00312"/>
    <x v="4"/>
    <n v="250"/>
    <n v="3120"/>
    <n v="3345"/>
    <n v="3395"/>
    <s v="N/A"/>
    <d v="2021-06-08T00:00:00"/>
    <d v="2021-06-08T00:00:00"/>
    <d v="1899-12-30T00:00:00"/>
    <s v="N/A"/>
    <d v="2021-06-08T00:00:00"/>
    <d v="2021-06-08T00:00:00"/>
    <d v="1899-12-30T00:00:00"/>
    <n v="3301"/>
    <m/>
    <m/>
    <m/>
    <e v="#DIV/0!"/>
    <e v="#VALUE!"/>
    <n v="0"/>
  </r>
  <r>
    <s v="RBT00304"/>
    <x v="2"/>
    <n v="500"/>
    <n v="3030"/>
    <n v="3255"/>
    <n v="3305"/>
    <s v="N/A"/>
    <d v="2021-06-10T00:00:00"/>
    <d v="2021-06-10T00:00:00"/>
    <d v="1899-12-30T00:00:00"/>
    <s v="N/A"/>
    <d v="2021-06-10T00:00:00"/>
    <d v="2021-06-10T00:00:00"/>
    <d v="1899-12-30T00:00:00"/>
    <n v="3245"/>
    <m/>
    <m/>
    <m/>
    <e v="#DIV/0!"/>
    <e v="#VALUE!"/>
    <n v="0"/>
  </r>
  <r>
    <s v="RBT00302"/>
    <x v="0"/>
    <n v="4000"/>
    <n v="3878"/>
    <n v="4103"/>
    <n v="4153"/>
    <s v="N/A"/>
    <d v="2021-06-12T00:00:00"/>
    <d v="2021-06-12T00:00:00"/>
    <d v="1899-12-30T00:00:00"/>
    <s v="N/A"/>
    <d v="2021-06-12T00:00:00"/>
    <d v="2021-06-12T00:00:00"/>
    <d v="1899-12-30T00:00:00"/>
    <n v="4040"/>
    <m/>
    <m/>
    <m/>
    <e v="#DIV/0!"/>
    <e v="#VALUE!"/>
    <n v="0"/>
  </r>
  <r>
    <s v="RBT00315"/>
    <x v="3"/>
    <n v="500"/>
    <n v="3195"/>
    <n v="3420"/>
    <n v="3470"/>
    <s v="N/A"/>
    <d v="2021-06-15T00:00:00"/>
    <d v="2021-06-15T00:00:00"/>
    <d v="1899-12-30T00:00:00"/>
    <s v="N/A"/>
    <d v="2021-06-15T00:00:00"/>
    <d v="2021-06-15T00:00:00"/>
    <d v="1899-12-30T00:00:00"/>
    <n v="3485"/>
    <m/>
    <m/>
    <m/>
    <e v="#DIV/0!"/>
    <e v="#VALUE!"/>
    <n v="0"/>
  </r>
  <r>
    <s v="RBT00303"/>
    <x v="1"/>
    <n v="250"/>
    <n v="3909"/>
    <n v="4134"/>
    <n v="4184"/>
    <s v="N/A"/>
    <d v="2021-06-21T00:00:00"/>
    <d v="2021-06-21T00:00:00"/>
    <d v="1899-12-30T00:00:00"/>
    <s v="N/A"/>
    <d v="2021-06-21T00:00:00"/>
    <d v="2021-06-21T00:00:00"/>
    <d v="1899-12-30T00:00:00"/>
    <n v="4068"/>
    <m/>
    <m/>
    <m/>
    <e v="#DIV/0!"/>
    <e v="#VALUE!"/>
    <n v="0"/>
  </r>
  <r>
    <s v="RBT00304"/>
    <x v="2"/>
    <n v="250"/>
    <n v="3245"/>
    <n v="3470"/>
    <n v="3520"/>
    <s v="N/A"/>
    <d v="2021-06-24T00:00:00"/>
    <d v="2021-06-24T00:00:00"/>
    <d v="1899-12-30T00:00:00"/>
    <s v="N/A"/>
    <d v="2021-06-24T00:00:00"/>
    <d v="2021-06-24T00:00:00"/>
    <d v="1899-12-30T00:00:00"/>
    <n v="3500"/>
    <m/>
    <m/>
    <m/>
    <e v="#DIV/0!"/>
    <e v="#VALUE!"/>
    <n v="1"/>
  </r>
  <r>
    <s v="RBT00302"/>
    <x v="0"/>
    <n v="250"/>
    <n v="4040"/>
    <n v="4265"/>
    <n v="4315"/>
    <s v="N/A"/>
    <d v="2021-06-28T00:00:00"/>
    <d v="2021-06-28T00:00:00"/>
    <d v="1899-12-30T00:00:00"/>
    <s v="N/A"/>
    <d v="2021-06-28T00:00:00"/>
    <d v="2021-06-28T00:00:00"/>
    <d v="1899-12-30T00:00:00"/>
    <n v="4309"/>
    <m/>
    <m/>
    <m/>
    <e v="#DIV/0!"/>
    <e v="#VALUE!"/>
    <n v="1"/>
  </r>
  <r>
    <s v="RBT00312"/>
    <x v="4"/>
    <n v="500"/>
    <n v="3301"/>
    <n v="3526"/>
    <n v="3576"/>
    <s v="N/A"/>
    <d v="2021-07-07T00:00:00"/>
    <d v="2021-07-07T00:00:00"/>
    <d v="1899-12-30T00:00:00"/>
    <s v="N/A"/>
    <d v="2021-07-07T00:00:00"/>
    <d v="2021-07-07T00:00:00"/>
    <d v="1899-12-30T00:00:00"/>
    <n v="3844"/>
    <m/>
    <m/>
    <m/>
    <e v="#DIV/0!"/>
    <e v="#VALUE!"/>
    <n v="0"/>
  </r>
  <r>
    <s v="RBT00312"/>
    <x v="4"/>
    <n v="250"/>
    <n v="3844"/>
    <n v="4069"/>
    <n v="4119"/>
    <s v="N/A"/>
    <d v="2021-07-08T00:00:00"/>
    <d v="2021-07-08T00:00:00"/>
    <d v="1899-12-30T00:00:00"/>
    <s v="N/A"/>
    <d v="2021-07-08T00:00:00"/>
    <d v="2021-07-08T00:00:00"/>
    <d v="1899-12-30T00:00:00"/>
    <n v="3844"/>
    <m/>
    <m/>
    <m/>
    <e v="#DIV/0!"/>
    <e v="#VALUE!"/>
    <n v="0"/>
  </r>
  <r>
    <s v="RBT00315"/>
    <x v="3"/>
    <n v="250"/>
    <n v="3485"/>
    <n v="3710"/>
    <n v="3760"/>
    <s v="N/A"/>
    <d v="2021-07-10T00:00:00"/>
    <d v="2021-07-10T00:00:00"/>
    <d v="1899-12-30T00:00:00"/>
    <s v="N/A"/>
    <d v="2021-07-10T00:00:00"/>
    <d v="2021-07-10T00:00:00"/>
    <d v="1899-12-30T00:00:00"/>
    <n v="3959"/>
    <m/>
    <m/>
    <m/>
    <e v="#DIV/0!"/>
    <e v="#VALUE!"/>
    <n v="0"/>
  </r>
  <r>
    <s v="RBT00303"/>
    <x v="1"/>
    <n v="500"/>
    <n v="4068"/>
    <n v="4293"/>
    <n v="4343"/>
    <s v="N/A"/>
    <d v="2021-07-13T00:00:00"/>
    <d v="2021-07-13T00:00:00"/>
    <d v="1899-12-30T00:00:00"/>
    <s v="N/A"/>
    <d v="2021-07-13T00:00:00"/>
    <d v="2021-07-13T00:00:00"/>
    <d v="1899-12-30T00:00:00"/>
    <n v="4400"/>
    <m/>
    <m/>
    <m/>
    <e v="#DIV/0!"/>
    <e v="#VALUE!"/>
    <n v="0"/>
  </r>
  <r>
    <s v="RBT00304"/>
    <x v="2"/>
    <n v="4000"/>
    <n v="3500"/>
    <n v="3725"/>
    <n v="3775"/>
    <s v="N/A"/>
    <d v="2021-07-15T00:00:00"/>
    <d v="2021-07-15T00:00:00"/>
    <d v="1899-12-30T00:00:00"/>
    <s v="N/A"/>
    <d v="2021-07-15T00:00:00"/>
    <d v="2021-07-15T00:00:00"/>
    <d v="1899-12-30T00:00:00"/>
    <n v="3848"/>
    <m/>
    <m/>
    <m/>
    <e v="#DIV/0!"/>
    <e v="#VALUE!"/>
    <n v="0"/>
  </r>
  <r>
    <s v="RBT00302"/>
    <x v="0"/>
    <n v="500"/>
    <n v="4309"/>
    <n v="4534"/>
    <n v="4584"/>
    <s v="N/A"/>
    <d v="2021-07-17T00:00:00"/>
    <d v="2021-07-17T00:00:00"/>
    <d v="1899-12-30T00:00:00"/>
    <s v="N/A"/>
    <d v="2021-07-17T00:00:00"/>
    <d v="2021-07-17T00:00:00"/>
    <d v="1899-12-30T00:00:00"/>
    <n v="4602"/>
    <m/>
    <m/>
    <m/>
    <e v="#DIV/0!"/>
    <e v="#VALUE!"/>
    <n v="0"/>
  </r>
  <r>
    <s v="RBT00315"/>
    <x v="3"/>
    <n v="4000"/>
    <n v="3959"/>
    <n v="4184"/>
    <n v="4234"/>
    <s v="N/A"/>
    <d v="2021-07-19T00:00:00"/>
    <d v="2021-07-19T00:00:00"/>
    <d v="1899-12-30T00:00:00"/>
    <s v="N/A"/>
    <d v="2021-07-19T00:00:00"/>
    <d v="2021-07-19T00:00:00"/>
    <d v="1899-12-30T00:00:00"/>
    <n v="4076"/>
    <m/>
    <m/>
    <m/>
    <e v="#DIV/0!"/>
    <e v="#VALUE!"/>
    <n v="0"/>
  </r>
  <r>
    <s v="RBT00312"/>
    <x v="4"/>
    <n v="4000"/>
    <n v="3844"/>
    <n v="4069"/>
    <n v="4119"/>
    <s v="N/A"/>
    <d v="2021-07-22T00:00:00"/>
    <d v="2021-07-22T00:00:00"/>
    <d v="1899-12-30T00:00:00"/>
    <s v="N/A"/>
    <d v="2021-07-22T00:00:00"/>
    <d v="2021-07-22T00:00:00"/>
    <d v="1899-12-30T00:00:00"/>
    <n v="4101"/>
    <m/>
    <m/>
    <m/>
    <e v="#DIV/0!"/>
    <e v="#VALUE!"/>
    <n v="1"/>
  </r>
  <r>
    <s v="RBT00303"/>
    <x v="1"/>
    <n v="250"/>
    <n v="4400"/>
    <n v="4625"/>
    <n v="4675"/>
    <s v="N/A"/>
    <d v="2021-07-25T00:00:00"/>
    <d v="2021-07-25T00:00:00"/>
    <d v="1899-12-30T00:00:00"/>
    <s v="N/A"/>
    <d v="2021-07-25T00:00:00"/>
    <d v="2021-07-25T00:00:00"/>
    <d v="1899-12-30T00:00:00"/>
    <n v="4574"/>
    <m/>
    <m/>
    <m/>
    <e v="#DIV/0!"/>
    <e v="#VALUE!"/>
    <n v="0"/>
  </r>
  <r>
    <s v="RBT00302"/>
    <x v="0"/>
    <n v="250"/>
    <n v="4602"/>
    <n v="4827"/>
    <n v="4877"/>
    <s v="N/A"/>
    <d v="2021-07-30T00:00:00"/>
    <d v="2021-07-30T00:00:00"/>
    <d v="1899-12-30T00:00:00"/>
    <s v="N/A"/>
    <d v="2021-07-30T00:00:00"/>
    <d v="2021-07-30T00:00:00"/>
    <d v="1899-12-30T00:00:00"/>
    <n v="4847"/>
    <m/>
    <m/>
    <m/>
    <e v="#DIV/0!"/>
    <e v="#VALUE!"/>
    <n v="1"/>
  </r>
  <r>
    <s v="RBT00304"/>
    <x v="2"/>
    <n v="250"/>
    <n v="3848"/>
    <n v="4073"/>
    <n v="4123"/>
    <s v="N/A"/>
    <d v="2021-07-31T00:00:00"/>
    <d v="2021-07-31T00:00:00"/>
    <d v="1899-12-30T00:00:00"/>
    <s v="N/A"/>
    <d v="2021-07-31T00:00:00"/>
    <d v="2021-07-31T00:00:00"/>
    <d v="1899-12-30T00:00:00"/>
    <n v="4127"/>
    <m/>
    <m/>
    <m/>
    <e v="#DIV/0!"/>
    <e v="#VALUE!"/>
    <n v="0"/>
  </r>
  <r>
    <s v="RBT00315"/>
    <x v="3"/>
    <n v="250"/>
    <n v="4076"/>
    <n v="4301"/>
    <n v="4351"/>
    <s v="N/A"/>
    <d v="2021-08-01T00:00:00"/>
    <d v="2021-08-01T00:00:00"/>
    <d v="1899-12-30T00:00:00"/>
    <s v="N/A"/>
    <d v="2021-08-01T00:00:00"/>
    <d v="2021-08-01T00:00:00"/>
    <d v="1899-12-30T00:00:00"/>
    <n v="4287"/>
    <m/>
    <m/>
    <m/>
    <e v="#DIV/0!"/>
    <e v="#VALUE!"/>
    <n v="0"/>
  </r>
  <r>
    <s v="RBT00312"/>
    <x v="4"/>
    <n v="250"/>
    <n v="4101"/>
    <n v="4326"/>
    <n v="4376"/>
    <s v="N/A"/>
    <d v="2021-08-09T00:00:00"/>
    <d v="2021-08-09T00:00:00"/>
    <d v="1899-12-30T00:00:00"/>
    <s v="N/A"/>
    <d v="2021-08-09T00:00:00"/>
    <d v="2021-08-09T00:00:00"/>
    <d v="1899-12-30T00:00:00"/>
    <n v="4429"/>
    <m/>
    <m/>
    <m/>
    <e v="#DIV/0!"/>
    <e v="#VALUE!"/>
    <n v="0"/>
  </r>
  <r>
    <s v="RBT00303"/>
    <x v="1"/>
    <n v="1000"/>
    <n v="4574"/>
    <n v="4799"/>
    <n v="4849"/>
    <s v="N/A"/>
    <d v="2021-08-10T00:00:00"/>
    <d v="2021-08-10T00:00:00"/>
    <d v="1899-12-30T00:00:00"/>
    <s v="N/A"/>
    <d v="2021-08-10T00:00:00"/>
    <d v="2021-08-10T00:00:00"/>
    <d v="1899-12-30T00:00:00"/>
    <n v="4863"/>
    <m/>
    <m/>
    <m/>
    <e v="#DIV/0!"/>
    <e v="#VALUE!"/>
    <n v="0"/>
  </r>
  <r>
    <s v="RBT00302"/>
    <x v="0"/>
    <n v="1000"/>
    <n v="4847"/>
    <n v="5072"/>
    <n v="5122"/>
    <s v="N/A"/>
    <d v="2021-08-16T00:00:00"/>
    <d v="2021-08-16T00:00:00"/>
    <d v="1899-12-30T00:00:00"/>
    <s v="N/A"/>
    <d v="2021-08-16T00:00:00"/>
    <d v="2021-08-16T00:00:00"/>
    <d v="1899-12-30T00:00:00"/>
    <n v="5158"/>
    <m/>
    <m/>
    <m/>
    <e v="#DIV/0!"/>
    <e v="#VALUE!"/>
    <n v="0"/>
  </r>
  <r>
    <s v="RBT00315"/>
    <x v="3"/>
    <n v="500"/>
    <n v="4287"/>
    <n v="4512"/>
    <n v="4562"/>
    <s v="N/A"/>
    <d v="2021-08-17T00:00:00"/>
    <d v="2021-08-17T00:00:00"/>
    <d v="1899-12-30T00:00:00"/>
    <s v="N/A"/>
    <d v="2021-08-17T00:00:00"/>
    <d v="2021-08-17T00:00:00"/>
    <d v="1899-12-30T00:00:00"/>
    <n v="4543"/>
    <m/>
    <m/>
    <m/>
    <e v="#DIV/0!"/>
    <e v="#VALUE!"/>
    <n v="1"/>
  </r>
  <r>
    <s v="RBT00304"/>
    <x v="2"/>
    <n v="500"/>
    <n v="4127"/>
    <n v="4352"/>
    <n v="4402"/>
    <s v="N/A"/>
    <d v="2021-08-18T00:00:00"/>
    <d v="2021-08-18T00:00:00"/>
    <d v="1899-12-30T00:00:00"/>
    <s v="N/A"/>
    <d v="2021-08-18T00:00:00"/>
    <d v="2021-08-18T00:00:00"/>
    <d v="1899-12-30T00:00:00"/>
    <n v="4417"/>
    <m/>
    <m/>
    <m/>
    <e v="#DIV/0!"/>
    <e v="#VALUE!"/>
    <n v="0"/>
  </r>
  <r>
    <s v="RBT00312"/>
    <x v="4"/>
    <n v="500"/>
    <n v="4429"/>
    <n v="4654"/>
    <n v="4704"/>
    <s v="N/A"/>
    <d v="2021-08-24T00:00:00"/>
    <d v="2021-08-24T00:00:00"/>
    <d v="1899-12-30T00:00:00"/>
    <s v="N/A"/>
    <d v="2021-08-24T00:00:00"/>
    <d v="2021-08-24T00:00:00"/>
    <d v="1899-12-30T00:00:00"/>
    <n v="4703"/>
    <m/>
    <m/>
    <m/>
    <e v="#DIV/0!"/>
    <e v="#VALUE!"/>
    <n v="1"/>
  </r>
  <r>
    <s v="RBT00303"/>
    <x v="1"/>
    <n v="250"/>
    <n v="4863"/>
    <n v="5088"/>
    <n v="5138"/>
    <s v="N/A"/>
    <d v="2021-08-25T00:00:00"/>
    <d v="2021-08-25T00:00:00"/>
    <d v="1899-12-30T00:00:00"/>
    <s v="N/A"/>
    <d v="2021-08-25T00:00:00"/>
    <d v="2021-08-25T00:00:00"/>
    <d v="1899-12-30T00:00:00"/>
    <n v="5101"/>
    <m/>
    <m/>
    <m/>
    <e v="#DIV/0!"/>
    <e v="#VALUE!"/>
    <n v="1"/>
  </r>
  <r>
    <s v="RBT00302"/>
    <x v="0"/>
    <n v="250"/>
    <n v="5158"/>
    <n v="5383"/>
    <n v="5433"/>
    <s v="N/A"/>
    <d v="2021-08-31T00:00:00"/>
    <d v="2021-08-31T00:00:00"/>
    <d v="1899-12-30T00:00:00"/>
    <s v="N/A"/>
    <d v="2021-08-31T00:00:00"/>
    <d v="2021-08-31T00:00:00"/>
    <d v="1899-12-30T00:00:00"/>
    <n v="5428"/>
    <m/>
    <m/>
    <m/>
    <e v="#DIV/0!"/>
    <e v="#VALUE!"/>
    <n v="1"/>
  </r>
  <r>
    <s v="RBT00304"/>
    <x v="2"/>
    <n v="250"/>
    <n v="4417"/>
    <n v="4642"/>
    <n v="4692"/>
    <s v="N/A"/>
    <d v="2021-08-31T00:00:00"/>
    <d v="2021-08-31T00:00:00"/>
    <d v="1899-12-30T00:00:00"/>
    <s v="N/A"/>
    <d v="2021-08-31T00:00:00"/>
    <d v="2021-08-31T00:00:00"/>
    <d v="1899-12-30T00:00:00"/>
    <n v="4623"/>
    <m/>
    <m/>
    <m/>
    <e v="#DIV/0!"/>
    <e v="#VALUE!"/>
    <n v="0"/>
  </r>
  <r>
    <s v="RBT00315"/>
    <x v="3"/>
    <n v="250"/>
    <n v="4543"/>
    <n v="4768"/>
    <n v="4818"/>
    <s v="N/A"/>
    <d v="2021-09-03T00:00:00"/>
    <d v="2021-09-03T00:00:00"/>
    <d v="1899-12-30T00:00:00"/>
    <s v="N/A"/>
    <d v="2021-09-03T00:00:00"/>
    <d v="2021-09-03T00:00:00"/>
    <d v="1899-12-30T00:00:00"/>
    <n v="4842"/>
    <m/>
    <m/>
    <m/>
    <e v="#DIV/0!"/>
    <e v="#VALUE!"/>
    <n v="0"/>
  </r>
  <r>
    <s v="RBT00312"/>
    <x v="4"/>
    <n v="250"/>
    <n v="4703"/>
    <n v="4928"/>
    <n v="4978"/>
    <s v="N/A"/>
    <d v="2021-09-07T00:00:00"/>
    <d v="2021-09-07T00:00:00"/>
    <d v="1899-12-30T00:00:00"/>
    <s v="N/A"/>
    <d v="2021-09-07T00:00:00"/>
    <d v="2021-09-07T00:00:00"/>
    <d v="1899-12-30T00:00:00"/>
    <n v="4959"/>
    <m/>
    <m/>
    <m/>
    <e v="#DIV/0!"/>
    <e v="#VALUE!"/>
    <n v="1"/>
  </r>
  <r>
    <s v="RBT00303"/>
    <x v="1"/>
    <n v="500"/>
    <n v="5101"/>
    <n v="5326"/>
    <n v="5376"/>
    <s v="N/A"/>
    <d v="2021-09-08T00:00:00"/>
    <d v="2021-09-08T00:00:00"/>
    <d v="1899-12-30T00:00:00"/>
    <s v="N/A"/>
    <d v="2021-09-08T00:00:00"/>
    <d v="2021-09-08T00:00:00"/>
    <d v="1899-12-30T00:00:00"/>
    <n v="5313"/>
    <m/>
    <m/>
    <m/>
    <e v="#DIV/0!"/>
    <e v="#VALUE!"/>
    <n v="0"/>
  </r>
  <r>
    <s v="RBT00302"/>
    <x v="0"/>
    <n v="500"/>
    <n v="5428"/>
    <n v="5653"/>
    <n v="5703"/>
    <s v="N/A"/>
    <d v="2021-09-13T00:00:00"/>
    <d v="2021-09-13T00:00:00"/>
    <d v="1899-12-30T00:00:00"/>
    <s v="N/A"/>
    <d v="2021-09-13T00:00:00"/>
    <d v="2021-09-13T00:00:00"/>
    <d v="1899-12-30T00:00:00"/>
    <n v="5600"/>
    <m/>
    <m/>
    <m/>
    <e v="#DIV/0!"/>
    <e v="#VALUE!"/>
    <n v="0"/>
  </r>
  <r>
    <s v="RBT00304"/>
    <x v="2"/>
    <n v="1000"/>
    <n v="4623"/>
    <n v="4848"/>
    <n v="4898"/>
    <s v="N/A"/>
    <d v="2021-09-13T00:00:00"/>
    <d v="2021-09-13T00:00:00"/>
    <d v="1899-12-30T00:00:00"/>
    <s v="N/A"/>
    <d v="2021-09-13T00:00:00"/>
    <d v="2021-09-13T00:00:00"/>
    <d v="1899-12-30T00:00:00"/>
    <n v="4861"/>
    <m/>
    <m/>
    <m/>
    <e v="#DIV/0!"/>
    <e v="#VALUE!"/>
    <n v="1"/>
  </r>
  <r>
    <s v="RBT00315"/>
    <x v="3"/>
    <n v="1000"/>
    <n v="4842"/>
    <n v="5067"/>
    <n v="5117"/>
    <s v="N/A"/>
    <d v="2021-09-18T00:00:00"/>
    <d v="2021-09-18T00:00:00"/>
    <d v="1899-12-30T00:00:00"/>
    <s v="N/A"/>
    <d v="2021-09-18T00:00:00"/>
    <d v="2021-09-18T00:00:00"/>
    <d v="1899-12-30T00:00:00"/>
    <n v="5072"/>
    <m/>
    <m/>
    <m/>
    <e v="#DIV/0!"/>
    <e v="#VALUE!"/>
    <n v="1"/>
  </r>
  <r>
    <s v="RBT00312"/>
    <x v="4"/>
    <n v="1000"/>
    <n v="4959"/>
    <n v="5184"/>
    <n v="5234"/>
    <s v="N/A"/>
    <d v="2021-09-20T00:00:00"/>
    <d v="2021-09-20T00:00:00"/>
    <d v="1899-12-30T00:00:00"/>
    <s v="N/A"/>
    <d v="2021-09-20T00:00:00"/>
    <d v="2021-09-20T00:00:00"/>
    <d v="1899-12-30T00:00:00"/>
    <n v="5196"/>
    <m/>
    <m/>
    <m/>
    <e v="#DIV/0!"/>
    <e v="#VALUE!"/>
    <n v="1"/>
  </r>
  <r>
    <s v="RBT00303"/>
    <x v="1"/>
    <n v="250"/>
    <n v="5313"/>
    <n v="5538"/>
    <n v="5588"/>
    <s v="N/A"/>
    <d v="2021-09-22T00:00:00"/>
    <d v="2021-09-22T00:00:00"/>
    <d v="1899-12-30T00:00:00"/>
    <s v="N/A"/>
    <d v="2021-09-22T00:00:00"/>
    <d v="2021-09-22T00:00:00"/>
    <d v="1899-12-30T00:00:00"/>
    <n v="5583"/>
    <m/>
    <m/>
    <m/>
    <e v="#DIV/0!"/>
    <e v="#VALUE!"/>
    <n v="1"/>
  </r>
  <r>
    <s v="RBT00302"/>
    <x v="0"/>
    <n v="250"/>
    <n v="5600"/>
    <n v="5825"/>
    <n v="5875"/>
    <s v="N/A"/>
    <d v="2021-09-24T00:00:00"/>
    <d v="2021-09-24T00:00:00"/>
    <d v="1899-12-30T00:00:00"/>
    <s v="N/A"/>
    <d v="2021-09-24T00:00:00"/>
    <d v="2021-09-24T00:00:00"/>
    <d v="1899-12-30T00:00:00"/>
    <n v="5792"/>
    <m/>
    <m/>
    <m/>
    <e v="#DIV/0!"/>
    <e v="#VALUE!"/>
    <n v="0"/>
  </r>
  <r>
    <s v="RBT00304"/>
    <x v="2"/>
    <n v="250"/>
    <n v="4861"/>
    <n v="5086"/>
    <n v="5136"/>
    <s v="N/A"/>
    <d v="2021-09-28T00:00:00"/>
    <d v="2021-09-28T00:00:00"/>
    <d v="1899-12-30T00:00:00"/>
    <s v="N/A"/>
    <d v="2021-09-28T00:00:00"/>
    <d v="2021-09-28T00:00:00"/>
    <d v="1899-12-30T00:00:00"/>
    <n v="5087"/>
    <m/>
    <m/>
    <m/>
    <e v="#DIV/0!"/>
    <e v="#VALUE!"/>
    <n v="1"/>
  </r>
  <r>
    <s v="RBT00315"/>
    <x v="3"/>
    <n v="250"/>
    <n v="5072"/>
    <n v="5297"/>
    <n v="5347"/>
    <s v="N/A"/>
    <d v="2021-09-29T00:00:00"/>
    <d v="2021-09-29T00:00:00"/>
    <d v="1899-12-30T00:00:00"/>
    <s v="N/A"/>
    <d v="2021-09-29T00:00:00"/>
    <d v="2021-09-29T00:00:00"/>
    <d v="1899-12-30T00:00:00"/>
    <n v="5251"/>
    <m/>
    <m/>
    <m/>
    <e v="#DIV/0!"/>
    <e v="#VALUE!"/>
    <n v="0"/>
  </r>
  <r>
    <s v="RBT00312"/>
    <x v="4"/>
    <n v="250"/>
    <n v="5196"/>
    <n v="5421"/>
    <n v="5471"/>
    <s v="N/A"/>
    <d v="2021-10-08T00:00:00"/>
    <d v="2021-10-08T00:00:00"/>
    <d v="1899-12-30T00:00:00"/>
    <s v="N/A"/>
    <d v="2021-10-08T00:00:00"/>
    <d v="2021-10-08T00:00:00"/>
    <d v="1899-12-30T00:00:00"/>
    <n v="5481"/>
    <m/>
    <m/>
    <m/>
    <e v="#DIV/0!"/>
    <e v="#VALUE!"/>
    <n v="0"/>
  </r>
  <r>
    <s v="RBT00302"/>
    <x v="0"/>
    <n v="2000"/>
    <n v="5792"/>
    <n v="6017"/>
    <n v="6067"/>
    <s v="N/A"/>
    <d v="2021-10-13T00:00:00"/>
    <d v="2021-10-13T00:00:00"/>
    <d v="1899-12-30T00:00:00"/>
    <s v="N/A"/>
    <d v="2021-10-13T00:00:00"/>
    <d v="2021-10-13T00:00:00"/>
    <d v="1899-12-30T00:00:00"/>
    <n v="6143"/>
    <m/>
    <m/>
    <m/>
    <e v="#DIV/0!"/>
    <e v="#VALUE!"/>
    <n v="0"/>
  </r>
  <r>
    <s v="RBT00315"/>
    <x v="3"/>
    <n v="500"/>
    <n v="5251"/>
    <n v="5476"/>
    <n v="5526"/>
    <s v="N/A"/>
    <d v="2021-10-13T00:00:00"/>
    <d v="2021-10-13T00:00:00"/>
    <d v="1899-12-30T00:00:00"/>
    <s v="N/A"/>
    <d v="2021-10-13T00:00:00"/>
    <d v="2021-10-13T00:00:00"/>
    <d v="1899-12-30T00:00:00"/>
    <n v="5444"/>
    <m/>
    <m/>
    <m/>
    <e v="#DIV/0!"/>
    <e v="#VALUE!"/>
    <n v="0"/>
  </r>
  <r>
    <s v="RBT00304"/>
    <x v="2"/>
    <n v="500"/>
    <n v="5087"/>
    <n v="5312"/>
    <n v="5362"/>
    <s v="N/A"/>
    <d v="2021-10-15T00:00:00"/>
    <d v="2021-10-15T00:00:00"/>
    <d v="1899-12-30T00:00:00"/>
    <s v="N/A"/>
    <d v="2021-10-15T00:00:00"/>
    <d v="2021-10-15T00:00:00"/>
    <d v="1899-12-30T00:00:00"/>
    <n v="5270"/>
    <m/>
    <m/>
    <m/>
    <e v="#DIV/0!"/>
    <e v="#VALUE!"/>
    <n v="0"/>
  </r>
  <r>
    <s v="RBT00303"/>
    <x v="1"/>
    <n v="2000"/>
    <n v="5583"/>
    <n v="5808"/>
    <n v="5858"/>
    <s v="N/A"/>
    <d v="2021-10-19T00:00:00"/>
    <d v="2021-10-19T00:00:00"/>
    <d v="1899-12-30T00:00:00"/>
    <s v="N/A"/>
    <d v="2021-10-19T00:00:00"/>
    <d v="2021-10-19T00:00:00"/>
    <d v="1899-12-30T00:00:00"/>
    <n v="5940"/>
    <m/>
    <m/>
    <m/>
    <e v="#DIV/0!"/>
    <e v="#VALUE!"/>
    <n v="0"/>
  </r>
  <r>
    <s v="RBT00312"/>
    <x v="4"/>
    <n v="500"/>
    <n v="5481"/>
    <n v="5706"/>
    <n v="5756"/>
    <s v="N/A"/>
    <d v="2021-10-21T00:00:00"/>
    <d v="2021-10-21T00:00:00"/>
    <d v="1899-12-30T00:00:00"/>
    <s v="N/A"/>
    <d v="2021-10-21T00:00:00"/>
    <d v="2021-10-21T00:00:00"/>
    <d v="1899-12-30T00:00:00"/>
    <n v="5709"/>
    <m/>
    <m/>
    <m/>
    <e v="#DIV/0!"/>
    <e v="#VALUE!"/>
    <n v="1"/>
  </r>
  <r>
    <s v="RBT00303"/>
    <x v="1"/>
    <n v="250"/>
    <n v="5940"/>
    <n v="6165"/>
    <n v="6215"/>
    <s v="N/A"/>
    <d v="2021-10-22T00:00:00"/>
    <d v="2021-10-22T00:00:00"/>
    <d v="1899-12-30T00:00:00"/>
    <s v="N/A"/>
    <d v="2021-10-22T00:00:00"/>
    <d v="2021-10-22T00:00:00"/>
    <d v="1899-12-30T00:00:00"/>
    <n v="6035"/>
    <m/>
    <m/>
    <m/>
    <e v="#DIV/0!"/>
    <e v="#VALUE!"/>
    <n v="0"/>
  </r>
  <r>
    <s v="RBT00302"/>
    <x v="0"/>
    <n v="250"/>
    <n v="6143"/>
    <n v="6368"/>
    <n v="6418"/>
    <s v="N/A"/>
    <d v="2021-10-23T00:00:00"/>
    <d v="2021-10-23T00:00:00"/>
    <d v="1899-12-30T00:00:00"/>
    <s v="N/A"/>
    <d v="2021-10-23T00:00:00"/>
    <d v="2021-10-23T00:00:00"/>
    <d v="1899-12-30T00:00:00"/>
    <n v="6294"/>
    <m/>
    <m/>
    <m/>
    <e v="#DIV/0!"/>
    <e v="#VALUE!"/>
    <n v="0"/>
  </r>
  <r>
    <s v="RBT00315"/>
    <x v="3"/>
    <n v="250"/>
    <n v="5444"/>
    <n v="5669"/>
    <n v="5719"/>
    <s v="N/A"/>
    <d v="2021-10-28T00:00:00"/>
    <d v="2021-10-28T00:00:00"/>
    <d v="1899-12-30T00:00:00"/>
    <s v="N/A"/>
    <d v="2021-10-28T00:00:00"/>
    <d v="2021-10-28T00:00:00"/>
    <d v="1899-12-30T00:00:00"/>
    <n v="5692"/>
    <m/>
    <m/>
    <m/>
    <e v="#DIV/0!"/>
    <e v="#VALUE!"/>
    <n v="1"/>
  </r>
  <r>
    <s v="RBT00304"/>
    <x v="2"/>
    <n v="250"/>
    <n v="5270"/>
    <n v="5495"/>
    <n v="5545"/>
    <s v="N/A"/>
    <d v="2021-10-29T00:00:00"/>
    <d v="2021-10-29T00:00:00"/>
    <d v="1899-12-30T00:00:00"/>
    <s v="N/A"/>
    <d v="2021-10-29T00:00:00"/>
    <d v="2021-10-29T00:00:00"/>
    <d v="1899-12-30T00:00:00"/>
    <n v="5511"/>
    <m/>
    <m/>
    <m/>
    <e v="#DIV/0!"/>
    <e v="#VALUE!"/>
    <n v="1"/>
  </r>
  <r>
    <s v="RBT00312"/>
    <x v="4"/>
    <n v="250"/>
    <n v="5709"/>
    <n v="5934"/>
    <n v="5984"/>
    <s v="N/A"/>
    <d v="2021-11-03T00:00:00"/>
    <d v="2021-11-03T00:00:00"/>
    <d v="1899-12-30T00:00:00"/>
    <s v="N/A"/>
    <d v="2021-11-03T00:00:00"/>
    <d v="2021-11-03T00:00:00"/>
    <d v="1899-12-30T00:00:00"/>
    <n v="5916"/>
    <m/>
    <m/>
    <m/>
    <e v="#DIV/0!"/>
    <e v="#VALUE!"/>
    <n v="0"/>
  </r>
  <r>
    <s v="RBT00303"/>
    <x v="1"/>
    <n v="500"/>
    <n v="6035"/>
    <n v="6260"/>
    <n v="6310"/>
    <s v="N/A"/>
    <d v="2021-11-07T00:00:00"/>
    <d v="2021-11-07T00:00:00"/>
    <d v="1899-12-30T00:00:00"/>
    <s v="N/A"/>
    <d v="2021-11-07T00:00:00"/>
    <d v="2021-11-07T00:00:00"/>
    <d v="1899-12-30T00:00:00"/>
    <n v="6301"/>
    <m/>
    <m/>
    <m/>
    <e v="#DIV/0!"/>
    <e v="#VALUE!"/>
    <n v="1"/>
  </r>
  <r>
    <s v="RBT00302"/>
    <x v="0"/>
    <n v="500"/>
    <n v="6294"/>
    <n v="6519"/>
    <n v="6569"/>
    <s v="N/A"/>
    <d v="2021-11-08T00:00:00"/>
    <d v="2021-11-08T00:00:00"/>
    <d v="1899-12-30T00:00:00"/>
    <s v="N/A"/>
    <d v="2021-11-08T00:00:00"/>
    <d v="2021-11-08T00:00:00"/>
    <d v="1899-12-30T00:00:00"/>
    <n v="6505"/>
    <m/>
    <m/>
    <m/>
    <e v="#DIV/0!"/>
    <e v="#VALUE!"/>
    <n v="0"/>
  </r>
  <r>
    <s v="RBT00315"/>
    <x v="3"/>
    <n v="2000"/>
    <n v="5692"/>
    <n v="5917"/>
    <n v="5967"/>
    <s v="N/A"/>
    <d v="2021-11-13T00:00:00"/>
    <d v="2021-11-13T00:00:00"/>
    <d v="1899-12-30T00:00:00"/>
    <s v="N/A"/>
    <d v="2021-11-13T00:00:00"/>
    <d v="2021-11-13T00:00:00"/>
    <d v="1899-12-30T00:00:00"/>
    <n v="5942"/>
    <m/>
    <m/>
    <m/>
    <e v="#DIV/0!"/>
    <e v="#VALUE!"/>
    <n v="1"/>
  </r>
  <r>
    <s v="RBT00304"/>
    <x v="2"/>
    <n v="2000"/>
    <n v="5511"/>
    <n v="5736"/>
    <n v="5786"/>
    <s v="N/A"/>
    <d v="2021-11-19T00:00:00"/>
    <d v="2021-11-19T00:00:00"/>
    <d v="1899-12-30T00:00:00"/>
    <s v="N/A"/>
    <d v="2021-11-19T00:00:00"/>
    <d v="2021-11-19T00:00:00"/>
    <d v="1899-12-30T00:00:00"/>
    <n v="5826"/>
    <m/>
    <m/>
    <m/>
    <e v="#DIV/0!"/>
    <e v="#VALUE!"/>
    <n v="0"/>
  </r>
  <r>
    <s v="RBT00312"/>
    <x v="4"/>
    <n v="2000"/>
    <n v="5916"/>
    <n v="6141"/>
    <n v="6191"/>
    <s v="N/A"/>
    <d v="2021-11-20T00:00:00"/>
    <d v="2021-11-20T00:00:00"/>
    <d v="1899-12-30T00:00:00"/>
    <s v="N/A"/>
    <d v="2021-11-20T00:00:00"/>
    <d v="2021-11-20T00:00:00"/>
    <d v="1899-12-30T00:00:00"/>
    <n v="6163"/>
    <m/>
    <m/>
    <m/>
    <e v="#DIV/0!"/>
    <e v="#VALUE!"/>
    <n v="1"/>
  </r>
  <r>
    <s v="RBT00303"/>
    <x v="1"/>
    <n v="250"/>
    <n v="6301"/>
    <n v="6526"/>
    <n v="6576"/>
    <s v="N/A"/>
    <d v="2021-11-22T00:00:00"/>
    <d v="2021-11-22T00:00:00"/>
    <d v="1899-12-30T00:00:00"/>
    <s v="N/A"/>
    <d v="2021-11-22T00:00:00"/>
    <d v="2021-11-22T00:00:00"/>
    <d v="1899-12-30T00:00:00"/>
    <n v="6527"/>
    <m/>
    <m/>
    <m/>
    <e v="#DIV/0!"/>
    <e v="#VALUE!"/>
    <n v="1"/>
  </r>
  <r>
    <s v="RBT00302"/>
    <x v="0"/>
    <n v="250"/>
    <n v="6505"/>
    <n v="6730"/>
    <n v="6780"/>
    <s v="N/A"/>
    <d v="2021-11-23T00:00:00"/>
    <d v="2021-11-23T00:00:00"/>
    <d v="1899-12-30T00:00:00"/>
    <s v="N/A"/>
    <d v="2021-11-23T00:00:00"/>
    <d v="2021-11-23T00:00:00"/>
    <d v="1899-12-30T00:00:00"/>
    <n v="6754"/>
    <m/>
    <m/>
    <m/>
    <e v="#DIV/0!"/>
    <e v="#VALUE!"/>
    <n v="1"/>
  </r>
  <r>
    <s v="RBT00304"/>
    <x v="2"/>
    <n v="250"/>
    <n v="5826"/>
    <n v="6051"/>
    <n v="6101"/>
    <s v="N/A"/>
    <d v="2021-11-30T00:00:00"/>
    <d v="2021-11-30T00:00:00"/>
    <d v="1899-12-30T00:00:00"/>
    <s v="N/A"/>
    <d v="2021-11-30T00:00:00"/>
    <d v="2021-11-30T00:00:00"/>
    <d v="1899-12-30T00:00:00"/>
    <n v="5982"/>
    <m/>
    <m/>
    <m/>
    <e v="#DIV/0!"/>
    <e v="#VALUE!"/>
    <n v="0"/>
  </r>
  <r>
    <s v="RBT00312"/>
    <x v="4"/>
    <n v="250"/>
    <n v="6163"/>
    <n v="6388"/>
    <n v="6438"/>
    <s v="N/A"/>
    <d v="2021-12-02T00:00:00"/>
    <d v="2021-12-02T00:00:00"/>
    <d v="1899-12-30T00:00:00"/>
    <s v="N/A"/>
    <d v="2021-12-02T00:00:00"/>
    <d v="2021-12-02T00:00:00"/>
    <d v="1899-12-30T00:00:00"/>
    <n v="6359"/>
    <m/>
    <m/>
    <m/>
    <e v="#DIV/0!"/>
    <e v="#VALUE!"/>
    <n v="0"/>
  </r>
  <r>
    <s v="RBT00302"/>
    <x v="0"/>
    <n v="1000"/>
    <n v="6754"/>
    <n v="6979"/>
    <n v="7029"/>
    <s v="N/A"/>
    <d v="2021-12-09T00:00:00"/>
    <d v="2021-12-09T00:00:00"/>
    <d v="1899-12-30T00:00:00"/>
    <s v="N/A"/>
    <d v="2021-12-09T00:00:00"/>
    <d v="2021-12-09T00:00:00"/>
    <d v="1899-12-30T00:00:00"/>
    <n v="6986"/>
    <m/>
    <m/>
    <m/>
    <e v="#DIV/0!"/>
    <e v="#VALUE!"/>
    <n v="1"/>
  </r>
  <r>
    <s v="RBT00303"/>
    <x v="1"/>
    <n v="1000"/>
    <n v="6527"/>
    <n v="6752"/>
    <n v="6802"/>
    <s v="N/A"/>
    <d v="2021-12-10T00:00:00"/>
    <d v="2021-12-10T00:00:00"/>
    <d v="1899-12-30T00:00:00"/>
    <s v="N/A"/>
    <d v="2021-12-10T00:00:00"/>
    <d v="2021-12-10T00:00:00"/>
    <d v="1899-12-30T00:00:00"/>
    <n v="6814"/>
    <m/>
    <m/>
    <m/>
    <e v="#DIV/0!"/>
    <e v="#VALUE!"/>
    <n v="0"/>
  </r>
  <r>
    <s v="RBT00315"/>
    <x v="3"/>
    <n v="250"/>
    <n v="5942"/>
    <n v="6167"/>
    <n v="6217"/>
    <s v="N/A"/>
    <d v="2021-12-14T00:00:00"/>
    <d v="2021-12-14T00:00:00"/>
    <d v="1899-12-30T00:00:00"/>
    <s v="N/A"/>
    <d v="2021-12-14T00:00:00"/>
    <d v="2021-12-14T00:00:00"/>
    <d v="1899-12-30T00:00:00"/>
    <n v="6425"/>
    <m/>
    <m/>
    <m/>
    <e v="#DIV/0!"/>
    <e v="#VALUE!"/>
    <n v="0"/>
  </r>
  <r>
    <s v="RBT00315"/>
    <x v="3"/>
    <n v="500"/>
    <n v="6425"/>
    <n v="6650"/>
    <n v="6700"/>
    <s v="N/A"/>
    <d v="2021-12-15T00:00:00"/>
    <d v="2021-12-15T00:00:00"/>
    <d v="1899-12-30T00:00:00"/>
    <s v="N/A"/>
    <d v="2021-12-15T00:00:00"/>
    <d v="2021-12-15T00:00:00"/>
    <d v="1899-12-30T00:00:00"/>
    <n v="6441"/>
    <m/>
    <m/>
    <m/>
    <e v="#DIV/0!"/>
    <e v="#VALUE!"/>
    <n v="0"/>
  </r>
  <r>
    <s v="RBT00312"/>
    <x v="4"/>
    <n v="500"/>
    <n v="6359"/>
    <n v="6584"/>
    <n v="6634"/>
    <s v="N/A"/>
    <d v="2021-12-16T00:00:00"/>
    <d v="2021-12-16T00:00:00"/>
    <d v="1899-12-30T00:00:00"/>
    <s v="N/A"/>
    <d v="2021-12-16T00:00:00"/>
    <d v="2021-12-16T00:00:00"/>
    <d v="1899-12-30T00:00:00"/>
    <n v="6573"/>
    <m/>
    <m/>
    <m/>
    <e v="#DIV/0!"/>
    <e v="#VALUE!"/>
    <n v="0"/>
  </r>
  <r>
    <s v="RBT00304"/>
    <x v="2"/>
    <n v="500"/>
    <n v="5982"/>
    <n v="6207"/>
    <n v="6257"/>
    <s v="N/A"/>
    <d v="2021-12-24T00:00:00"/>
    <d v="2021-12-24T00:00:00"/>
    <d v="1899-12-30T00:00:00"/>
    <s v="N/A"/>
    <d v="2021-12-24T00:00:00"/>
    <d v="2021-12-24T00:00:00"/>
    <d v="1899-12-30T00:00:00"/>
    <n v="6412"/>
    <m/>
    <m/>
    <m/>
    <e v="#DIV/0!"/>
    <e v="#VALUE!"/>
    <n v="0"/>
  </r>
  <r>
    <s v="RBT00302"/>
    <x v="0"/>
    <n v="250"/>
    <n v="6986"/>
    <n v="7211"/>
    <n v="7261"/>
    <s v="N/A"/>
    <d v="2021-12-26T00:00:00"/>
    <d v="2021-12-26T00:00:00"/>
    <d v="1899-12-30T00:00:00"/>
    <s v="N/A"/>
    <d v="2021-12-26T00:00:00"/>
    <d v="2021-12-26T00:00:00"/>
    <d v="1899-12-30T00:00:00"/>
    <n v="7259"/>
    <m/>
    <m/>
    <m/>
    <e v="#DIV/0!"/>
    <e v="#VALUE!"/>
    <n v="1"/>
  </r>
  <r>
    <s v="RBT00303"/>
    <x v="1"/>
    <n v="250"/>
    <n v="6814"/>
    <n v="7039"/>
    <n v="7089"/>
    <s v="N/A"/>
    <d v="2021-12-29T00:00:00"/>
    <d v="2021-12-29T00:00:00"/>
    <d v="1899-12-30T00:00:00"/>
    <s v="N/A"/>
    <d v="2021-12-29T00:00:00"/>
    <d v="2021-12-29T00:00:00"/>
    <d v="1899-12-30T00:00:00"/>
    <n v="7113"/>
    <m/>
    <m/>
    <m/>
    <e v="#DIV/0!"/>
    <e v="#VALUE!"/>
    <n v="0"/>
  </r>
  <r>
    <s v="RBT00315"/>
    <x v="3"/>
    <n v="250"/>
    <n v="6441"/>
    <n v="6666"/>
    <n v="6716"/>
    <s v="N/A"/>
    <d v="2022-01-03T00:00:00"/>
    <d v="2022-01-03T00:00:00"/>
    <d v="1899-12-30T00:00:00"/>
    <s v="N/A"/>
    <d v="2022-01-03T00:00:00"/>
    <d v="2022-01-03T00:00:00"/>
    <d v="1899-12-30T00:00:00"/>
    <n v="6713"/>
    <m/>
    <m/>
    <m/>
    <e v="#DIV/0!"/>
    <e v="#VALUE!"/>
    <n v="1"/>
  </r>
  <r>
    <s v="RBT00304"/>
    <x v="2"/>
    <n v="250"/>
    <n v="6412"/>
    <n v="6637"/>
    <n v="6687"/>
    <s v="N/A"/>
    <d v="2022-01-05T00:00:00"/>
    <d v="2022-01-05T00:00:00"/>
    <d v="1899-12-30T00:00:00"/>
    <s v="N/A"/>
    <d v="2022-01-05T00:00:00"/>
    <d v="2022-01-05T00:00:00"/>
    <d v="1899-12-30T00:00:00"/>
    <n v="6559"/>
    <m/>
    <m/>
    <m/>
    <e v="#DIV/0!"/>
    <e v="#VALUE!"/>
    <n v="0"/>
  </r>
  <r>
    <s v="RBT00312"/>
    <x v="4"/>
    <n v="250"/>
    <n v="6573"/>
    <n v="6798"/>
    <n v="6848"/>
    <s v="N/A"/>
    <d v="2022-01-08T00:00:00"/>
    <d v="2022-01-08T00:00:00"/>
    <d v="1899-12-30T00:00:00"/>
    <s v="N/A"/>
    <d v="2022-01-08T00:00:00"/>
    <d v="2022-01-08T00:00:00"/>
    <d v="1899-12-30T00:00:00"/>
    <n v="6936"/>
    <m/>
    <m/>
    <m/>
    <e v="#DIV/0!"/>
    <e v="#VALUE!"/>
    <n v="0"/>
  </r>
  <r>
    <s v="RBT00303"/>
    <x v="1"/>
    <n v="500"/>
    <n v="7113"/>
    <n v="7338"/>
    <n v="7388"/>
    <s v="N/A"/>
    <d v="2022-01-12T00:00:00"/>
    <d v="2022-01-12T00:00:00"/>
    <d v="1899-12-30T00:00:00"/>
    <s v="N/A"/>
    <d v="2022-01-12T00:00:00"/>
    <d v="2022-01-12T00:00:00"/>
    <d v="1899-12-30T00:00:00"/>
    <n v="7317"/>
    <m/>
    <m/>
    <m/>
    <e v="#DIV/0!"/>
    <e v="#VALUE!"/>
    <n v="0"/>
  </r>
  <r>
    <s v="RBT00302"/>
    <x v="0"/>
    <n v="500"/>
    <n v="7259"/>
    <n v="7484"/>
    <n v="7534"/>
    <s v="N/A"/>
    <d v="2022-01-17T00:00:00"/>
    <d v="2022-01-17T00:00:00"/>
    <d v="1899-12-30T00:00:00"/>
    <s v="N/A"/>
    <d v="2022-01-17T00:00:00"/>
    <d v="2022-01-17T00:00:00"/>
    <d v="1899-12-30T00:00:00"/>
    <n v="7592"/>
    <m/>
    <m/>
    <m/>
    <e v="#DIV/0!"/>
    <e v="#VALUE!"/>
    <n v="0"/>
  </r>
  <r>
    <s v="RBT00304"/>
    <x v="2"/>
    <n v="1000"/>
    <n v="6559"/>
    <n v="6784"/>
    <n v="6834"/>
    <s v="N/A"/>
    <d v="2022-01-20T00:00:00"/>
    <d v="2022-01-20T00:00:00"/>
    <d v="1899-12-30T00:00:00"/>
    <s v="N/A"/>
    <d v="2022-01-20T00:00:00"/>
    <d v="2022-01-20T00:00:00"/>
    <d v="1899-12-30T00:00:00"/>
    <n v="6787"/>
    <m/>
    <m/>
    <m/>
    <e v="#DIV/0!"/>
    <e v="#VALUE!"/>
    <n v="1"/>
  </r>
  <r>
    <s v="RBT00315"/>
    <x v="3"/>
    <n v="1000"/>
    <n v="6713"/>
    <n v="6938"/>
    <n v="6988"/>
    <s v="N/A"/>
    <d v="2022-01-21T00:00:00"/>
    <d v="2022-01-21T00:00:00"/>
    <d v="1899-12-30T00:00:00"/>
    <s v="N/A"/>
    <d v="2022-01-21T00:00:00"/>
    <d v="2022-01-21T00:00:00"/>
    <d v="1899-12-30T00:00:00"/>
    <n v="6981"/>
    <m/>
    <m/>
    <m/>
    <e v="#DIV/0!"/>
    <e v="#VALUE!"/>
    <n v="1"/>
  </r>
  <r>
    <s v="RBT00312"/>
    <x v="4"/>
    <n v="1000"/>
    <n v="6936"/>
    <n v="7161"/>
    <n v="7211"/>
    <s v="N/A"/>
    <d v="2022-01-24T00:00:00"/>
    <d v="2022-01-24T00:00:00"/>
    <d v="1899-12-30T00:00:00"/>
    <s v="N/A"/>
    <d v="2022-01-24T00:00:00"/>
    <d v="2022-01-24T00:00:00"/>
    <d v="1899-12-30T00:00:00"/>
    <n v="7216"/>
    <m/>
    <m/>
    <m/>
    <e v="#DIV/0!"/>
    <e v="#VALUE!"/>
    <n v="0"/>
  </r>
  <r>
    <s v="RBT00302"/>
    <x v="0"/>
    <n v="250"/>
    <n v="7592"/>
    <n v="7817"/>
    <n v="7867"/>
    <s v="N/A"/>
    <d v="2022-01-31T00:00:00"/>
    <d v="2022-01-31T00:00:00"/>
    <d v="1899-12-30T00:00:00"/>
    <s v="N/A"/>
    <d v="2022-01-31T00:00:00"/>
    <d v="2022-01-31T00:00:00"/>
    <d v="1899-12-30T00:00:00"/>
    <n v="7852"/>
    <m/>
    <m/>
    <m/>
    <e v="#DIV/0!"/>
    <e v="#VALUE!"/>
    <n v="1"/>
  </r>
  <r>
    <s v="RBT00303"/>
    <x v="1"/>
    <n v="250"/>
    <n v="7317"/>
    <n v="7542"/>
    <n v="7592"/>
    <s v="N/A"/>
    <d v="2022-01-31T00:00:00"/>
    <d v="2022-01-31T00:00:00"/>
    <d v="1899-12-30T00:00:00"/>
    <s v="N/A"/>
    <d v="2022-01-31T00:00:00"/>
    <d v="2022-01-31T00:00:00"/>
    <d v="1899-12-30T00:00:00"/>
    <n v="7385"/>
    <m/>
    <m/>
    <m/>
    <e v="#DIV/0!"/>
    <e v="#VALUE!"/>
    <n v="0"/>
  </r>
  <r>
    <s v="RBT00312"/>
    <x v="4"/>
    <n v="250"/>
    <n v="7216"/>
    <n v="7441"/>
    <n v="7491"/>
    <s v="N/A"/>
    <d v="2022-02-03T00:00:00"/>
    <d v="2022-02-03T00:00:00"/>
    <d v="1899-12-30T00:00:00"/>
    <s v="N/A"/>
    <d v="2022-02-03T00:00:00"/>
    <d v="2022-02-03T00:00:00"/>
    <d v="1899-12-30T00:00:00"/>
    <n v="7407"/>
    <m/>
    <m/>
    <m/>
    <e v="#DIV/0!"/>
    <e v="#VALUE!"/>
    <n v="0"/>
  </r>
  <r>
    <s v="RBT00304"/>
    <x v="2"/>
    <n v="250"/>
    <n v="6787"/>
    <n v="7012"/>
    <n v="7062"/>
    <s v="N/A"/>
    <d v="2022-02-04T00:00:00"/>
    <d v="2022-02-04T00:00:00"/>
    <d v="1899-12-30T00:00:00"/>
    <s v="N/A"/>
    <d v="2022-02-04T00:00:00"/>
    <d v="2022-02-04T00:00:00"/>
    <d v="1899-12-30T00:00:00"/>
    <n v="7049"/>
    <m/>
    <m/>
    <m/>
    <e v="#DIV/0!"/>
    <e v="#VALUE!"/>
    <n v="1"/>
  </r>
  <r>
    <s v="RBT00315"/>
    <x v="3"/>
    <n v="250"/>
    <n v="6981"/>
    <n v="7206"/>
    <n v="7256"/>
    <s v="N/A"/>
    <d v="2022-02-07T00:00:00"/>
    <d v="2022-02-07T00:00:00"/>
    <d v="1899-12-30T00:00:00"/>
    <s v="N/A"/>
    <d v="2022-02-07T00:00:00"/>
    <d v="2022-02-07T00:00:00"/>
    <d v="1899-12-30T00:00:00"/>
    <n v="7278"/>
    <m/>
    <m/>
    <m/>
    <e v="#DIV/0!"/>
    <e v="#VALUE!"/>
    <n v="0"/>
  </r>
  <r>
    <s v="RBT00302"/>
    <x v="0"/>
    <n v="8000"/>
    <n v="7852"/>
    <n v="8077"/>
    <n v="8127"/>
    <s v="N/A"/>
    <d v="2022-02-16T00:00:00"/>
    <d v="2022-02-16T00:00:00"/>
    <d v="1899-12-30T00:00:00"/>
    <s v="N/A"/>
    <d v="2022-02-16T00:00:00"/>
    <d v="2022-02-16T00:00:00"/>
    <d v="1899-12-30T00:00:00"/>
    <n v="8096"/>
    <m/>
    <m/>
    <m/>
    <e v="#DIV/0!"/>
    <e v="#VALUE!"/>
    <n v="1"/>
  </r>
  <r>
    <s v="RBT00303"/>
    <x v="1"/>
    <n v="8000"/>
    <n v="7385"/>
    <n v="7610"/>
    <n v="7660"/>
    <s v="N/A"/>
    <d v="2022-02-18T00:00:00"/>
    <d v="2022-02-18T00:00:00"/>
    <d v="1899-12-30T00:00:00"/>
    <s v="N/A"/>
    <d v="2022-02-18T00:00:00"/>
    <d v="2022-02-18T00:00:00"/>
    <d v="1899-12-30T00:00:00"/>
    <n v="7620"/>
    <m/>
    <m/>
    <m/>
    <e v="#DIV/0!"/>
    <e v="#VALUE!"/>
    <n v="1"/>
  </r>
  <r>
    <s v="RBT00312"/>
    <x v="4"/>
    <n v="500"/>
    <n v="7407"/>
    <n v="7632"/>
    <n v="7682"/>
    <s v="N/A"/>
    <d v="2022-02-21T00:00:00"/>
    <d v="2022-02-21T00:00:00"/>
    <d v="1899-12-30T00:00:00"/>
    <s v="N/A"/>
    <d v="2022-02-21T00:00:00"/>
    <d v="2022-02-21T00:00:00"/>
    <d v="1899-12-30T00:00:00"/>
    <n v="7730"/>
    <m/>
    <m/>
    <m/>
    <e v="#DIV/0!"/>
    <e v="#VALUE!"/>
    <n v="0"/>
  </r>
  <r>
    <s v="RBT00304"/>
    <x v="2"/>
    <n v="500"/>
    <n v="7049"/>
    <n v="7274"/>
    <n v="7324"/>
    <s v="N/A"/>
    <d v="2022-02-24T00:00:00"/>
    <d v="2022-02-24T00:00:00"/>
    <d v="1899-12-30T00:00:00"/>
    <s v="N/A"/>
    <d v="2022-02-24T00:00:00"/>
    <d v="2022-02-24T00:00:00"/>
    <d v="1899-12-30T00:00:00"/>
    <n v="7313"/>
    <m/>
    <m/>
    <m/>
    <e v="#DIV/0!"/>
    <e v="#VALUE!"/>
    <n v="1"/>
  </r>
  <r>
    <s v="RBT00315"/>
    <x v="3"/>
    <n v="500"/>
    <n v="7278"/>
    <n v="7503"/>
    <n v="7553"/>
    <s v="N/A"/>
    <d v="2022-02-26T00:00:00"/>
    <d v="2022-02-26T00:00:00"/>
    <d v="1899-12-30T00:00:00"/>
    <s v="N/A"/>
    <d v="2022-02-26T00:00:00"/>
    <d v="2022-02-26T00:00:00"/>
    <d v="1899-12-30T00:00:00"/>
    <n v="7593"/>
    <m/>
    <m/>
    <m/>
    <e v="#DIV/0!"/>
    <e v="#VALUE!"/>
    <n v="0"/>
  </r>
  <r>
    <s v="RBT00302"/>
    <x v="0"/>
    <n v="250"/>
    <n v="8096"/>
    <n v="8321"/>
    <n v="8371"/>
    <s v="N/A"/>
    <d v="2022-02-28T00:00:00"/>
    <d v="2022-02-28T00:00:00"/>
    <d v="1899-12-30T00:00:00"/>
    <s v="N/A"/>
    <d v="2022-02-28T00:00:00"/>
    <d v="2022-02-28T00:00:00"/>
    <d v="1899-12-30T00:00:00"/>
    <n v="8219"/>
    <m/>
    <m/>
    <m/>
    <e v="#DIV/0!"/>
    <e v="#VALUE!"/>
    <n v="0"/>
  </r>
  <r>
    <s v="RBT00304"/>
    <x v="2"/>
    <n v="250"/>
    <n v="7313"/>
    <n v="7538"/>
    <n v="7588"/>
    <s v="N/A"/>
    <d v="2022-03-07T00:00:00"/>
    <d v="2022-03-07T00:00:00"/>
    <d v="1899-12-30T00:00:00"/>
    <s v="N/A"/>
    <d v="2022-03-07T00:00:00"/>
    <d v="2022-03-07T00:00:00"/>
    <d v="1899-12-30T00:00:00"/>
    <n v="7477"/>
    <m/>
    <m/>
    <m/>
    <e v="#DIV/0!"/>
    <e v="#VALUE!"/>
    <n v="0"/>
  </r>
  <r>
    <s v="RBT00315"/>
    <x v="3"/>
    <n v="250"/>
    <n v="7593"/>
    <n v="7818"/>
    <n v="7868"/>
    <s v="N/A"/>
    <d v="2022-03-07T00:00:00"/>
    <d v="2022-03-07T00:00:00"/>
    <d v="1899-12-30T00:00:00"/>
    <s v="N/A"/>
    <d v="2022-03-07T00:00:00"/>
    <d v="2022-03-07T00:00:00"/>
    <d v="1899-12-30T00:00:00"/>
    <n v="7754"/>
    <m/>
    <m/>
    <m/>
    <e v="#DIV/0!"/>
    <e v="#VALUE!"/>
    <n v="0"/>
  </r>
  <r>
    <s v="RBT00303"/>
    <x v="1"/>
    <n v="250"/>
    <n v="7620"/>
    <n v="7845"/>
    <n v="7895"/>
    <s v="N/A"/>
    <d v="2022-03-08T00:00:00"/>
    <d v="2022-03-08T00:00:00"/>
    <d v="1899-12-30T00:00:00"/>
    <s v="N/A"/>
    <d v="2022-03-08T00:00:00"/>
    <d v="2022-03-08T00:00:00"/>
    <d v="1899-12-30T00:00:00"/>
    <n v="7911"/>
    <m/>
    <m/>
    <m/>
    <e v="#DIV/0!"/>
    <e v="#VALUE!"/>
    <n v="0"/>
  </r>
  <r>
    <s v="RBT00312"/>
    <x v="4"/>
    <n v="250"/>
    <n v="7730"/>
    <n v="7955"/>
    <n v="8005"/>
    <s v="N/A"/>
    <d v="2022-03-09T00:00:00"/>
    <d v="2022-03-09T00:00:00"/>
    <d v="1899-12-30T00:00:00"/>
    <s v="N/A"/>
    <d v="2022-03-09T00:00:00"/>
    <d v="2022-03-09T00:00:00"/>
    <d v="1899-12-30T00:00:00"/>
    <n v="7990"/>
    <m/>
    <m/>
    <m/>
    <e v="#DIV/0!"/>
    <e v="#VALUE!"/>
    <n v="1"/>
  </r>
  <r>
    <s v="RBT00312"/>
    <x v="4"/>
    <n v="8000"/>
    <n v="7990"/>
    <n v="8215"/>
    <n v="8265"/>
    <s v="N/A"/>
    <d v="2022-03-14T00:00:00"/>
    <d v="2022-03-14T00:00:00"/>
    <d v="1899-12-30T00:00:00"/>
    <s v="N/A"/>
    <d v="2022-03-14T00:00:00"/>
    <d v="2022-03-14T00:00:00"/>
    <d v="1899-12-30T00:00:00"/>
    <n v="8049"/>
    <m/>
    <m/>
    <m/>
    <e v="#DIV/0!"/>
    <e v="#VALUE!"/>
    <n v="0"/>
  </r>
  <r>
    <s v="RBT00302"/>
    <x v="0"/>
    <n v="500"/>
    <n v="8219"/>
    <n v="8444"/>
    <n v="8494"/>
    <s v="N/A"/>
    <d v="2022-03-16T00:00:00"/>
    <d v="2022-03-16T00:00:00"/>
    <d v="1899-12-30T00:00:00"/>
    <s v="N/A"/>
    <d v="2022-03-16T00:00:00"/>
    <d v="2022-03-16T00:00:00"/>
    <d v="1899-12-30T00:00:00"/>
    <n v="8492"/>
    <m/>
    <m/>
    <m/>
    <e v="#DIV/0!"/>
    <e v="#VALUE!"/>
    <n v="1"/>
  </r>
  <r>
    <s v="RBT00315"/>
    <x v="3"/>
    <n v="8000"/>
    <n v="7754"/>
    <n v="7979"/>
    <n v="8029"/>
    <s v="N/A"/>
    <d v="2022-03-18T00:00:00"/>
    <d v="2022-03-18T00:00:00"/>
    <d v="1899-12-30T00:00:00"/>
    <s v="N/A"/>
    <d v="2022-03-18T00:00:00"/>
    <d v="2022-03-18T00:00:00"/>
    <d v="1899-12-30T00:00:00"/>
    <n v="7945"/>
    <m/>
    <m/>
    <m/>
    <e v="#DIV/0!"/>
    <e v="#VALUE!"/>
    <n v="0"/>
  </r>
  <r>
    <s v="RBT00303"/>
    <x v="1"/>
    <n v="500"/>
    <n v="7911"/>
    <n v="8136"/>
    <n v="8186"/>
    <s v="N/A"/>
    <d v="2022-03-25T00:00:00"/>
    <d v="2022-03-25T00:00:00"/>
    <d v="1899-12-30T00:00:00"/>
    <s v="N/A"/>
    <d v="2022-03-25T00:00:00"/>
    <d v="2022-03-25T00:00:00"/>
    <d v="1899-12-30T00:00:00"/>
    <n v="8187"/>
    <m/>
    <m/>
    <m/>
    <e v="#DIV/0!"/>
    <e v="#VALUE!"/>
    <n v="0"/>
  </r>
  <r>
    <s v="RBT00304"/>
    <x v="2"/>
    <n v="8000"/>
    <n v="7477"/>
    <n v="7702"/>
    <n v="7752"/>
    <s v="N/A"/>
    <d v="2022-03-28T00:00:00"/>
    <d v="2022-03-28T00:00:00"/>
    <d v="1899-12-30T00:00:00"/>
    <s v="N/A"/>
    <d v="2022-03-28T00:00:00"/>
    <d v="2022-03-28T00:00:00"/>
    <d v="1899-12-30T00:00:00"/>
    <n v="7667"/>
    <m/>
    <m/>
    <m/>
    <e v="#DIV/0!"/>
    <e v="#VALUE!"/>
    <n v="0"/>
  </r>
  <r>
    <s v="RBT00302"/>
    <x v="0"/>
    <n v="250"/>
    <n v="8492"/>
    <n v="8717"/>
    <n v="8767"/>
    <s v="N/A"/>
    <d v="2022-03-31T00:00:00"/>
    <d v="2022-03-31T00:00:00"/>
    <d v="1899-12-30T00:00:00"/>
    <s v="N/A"/>
    <d v="2022-03-31T00:00:00"/>
    <d v="2022-03-31T00:00:00"/>
    <d v="1899-12-30T00:00:00"/>
    <n v="8761"/>
    <m/>
    <m/>
    <m/>
    <e v="#DIV/0!"/>
    <e v="#VALUE!"/>
    <n v="1"/>
  </r>
  <r>
    <s v="RBT00312"/>
    <x v="4"/>
    <n v="250"/>
    <n v="8049"/>
    <n v="8274"/>
    <n v="8324"/>
    <s v="N/A"/>
    <d v="2022-04-04T00:00:00"/>
    <d v="2022-04-04T00:00:00"/>
    <d v="1899-12-30T00:00:00"/>
    <s v="N/A"/>
    <d v="2022-04-04T00:00:00"/>
    <d v="2022-04-04T00:00:00"/>
    <d v="1899-12-30T00:00:00"/>
    <n v="8427"/>
    <m/>
    <m/>
    <m/>
    <e v="#DIV/0!"/>
    <e v="#VALUE!"/>
    <n v="0"/>
  </r>
  <r>
    <s v="RBT00315"/>
    <x v="3"/>
    <n v="250"/>
    <n v="7945"/>
    <n v="8170"/>
    <n v="8220"/>
    <s v="N/A"/>
    <d v="2022-04-04T00:00:00"/>
    <d v="2022-04-04T00:00:00"/>
    <d v="1899-12-30T00:00:00"/>
    <s v="N/A"/>
    <d v="2022-04-04T00:00:00"/>
    <d v="2022-04-04T00:00:00"/>
    <d v="1899-12-30T00:00:00"/>
    <n v="8193"/>
    <m/>
    <m/>
    <m/>
    <e v="#DIV/0!"/>
    <e v="#VALUE!"/>
    <n v="1"/>
  </r>
  <r>
    <s v="RBT00303"/>
    <x v="1"/>
    <n v="250"/>
    <n v="8187"/>
    <n v="8412"/>
    <n v="8462"/>
    <s v="N/A"/>
    <d v="2022-04-06T00:00:00"/>
    <d v="2022-04-06T00:00:00"/>
    <d v="1899-12-30T00:00:00"/>
    <s v="N/A"/>
    <d v="2022-04-06T00:00:00"/>
    <d v="2022-04-06T00:00:00"/>
    <d v="1899-12-30T00:00:00"/>
    <n v="8365"/>
    <m/>
    <m/>
    <m/>
    <e v="#DIV/0!"/>
    <e v="#VALUE!"/>
    <n v="0"/>
  </r>
  <r>
    <s v="RBT00302"/>
    <x v="0"/>
    <n v="1000"/>
    <n v="8761"/>
    <n v="8986"/>
    <n v="9036"/>
    <s v="N/A"/>
    <d v="2022-04-12T00:00:00"/>
    <d v="2022-04-12T00:00:00"/>
    <d v="1899-12-30T00:00:00"/>
    <s v="N/A"/>
    <d v="2022-04-12T00:00:00"/>
    <d v="2022-04-12T00:00:00"/>
    <d v="1899-12-30T00:00:00"/>
    <n v="8967"/>
    <m/>
    <m/>
    <m/>
    <e v="#DIV/0!"/>
    <e v="#VALUE!"/>
    <n v="0"/>
  </r>
  <r>
    <s v="RBT00312"/>
    <x v="4"/>
    <n v="500"/>
    <n v="8427"/>
    <n v="8652"/>
    <n v="8702"/>
    <s v="N/A"/>
    <d v="2022-04-14T00:00:00"/>
    <d v="2022-04-14T00:00:00"/>
    <d v="1899-12-30T00:00:00"/>
    <s v="N/A"/>
    <d v="2022-04-14T00:00:00"/>
    <d v="2022-04-14T00:00:00"/>
    <d v="1899-12-30T00:00:00"/>
    <n v="8585"/>
    <m/>
    <m/>
    <m/>
    <e v="#DIV/0!"/>
    <e v="#VALUE!"/>
    <n v="0"/>
  </r>
  <r>
    <s v="RBT00303"/>
    <x v="1"/>
    <n v="1000"/>
    <n v="8365"/>
    <n v="8590"/>
    <n v="8640"/>
    <s v="N/A"/>
    <d v="2022-04-21T00:00:00"/>
    <d v="2022-04-21T00:00:00"/>
    <d v="1899-12-30T00:00:00"/>
    <s v="N/A"/>
    <d v="2022-04-21T00:00:00"/>
    <d v="2022-04-21T00:00:00"/>
    <d v="1899-12-30T00:00:00"/>
    <n v="8586"/>
    <m/>
    <m/>
    <m/>
    <e v="#DIV/0!"/>
    <e v="#VALUE!"/>
    <n v="0"/>
  </r>
  <r>
    <s v="RBT00315"/>
    <x v="3"/>
    <n v="500"/>
    <n v="8193"/>
    <n v="8418"/>
    <n v="8468"/>
    <s v="N/A"/>
    <d v="2022-04-22T00:00:00"/>
    <d v="2022-04-22T00:00:00"/>
    <d v="1899-12-30T00:00:00"/>
    <s v="N/A"/>
    <d v="2022-04-22T00:00:00"/>
    <d v="2022-04-22T00:00:00"/>
    <d v="1899-12-30T00:00:00"/>
    <n v="8481"/>
    <m/>
    <m/>
    <m/>
    <e v="#DIV/0!"/>
    <e v="#VALUE!"/>
    <n v="0"/>
  </r>
  <r>
    <s v="RBT00304"/>
    <x v="2"/>
    <n v="250"/>
    <n v="7667"/>
    <n v="7892"/>
    <n v="7942"/>
    <s v="N/A"/>
    <d v="2022-04-25T00:00:00"/>
    <d v="2022-04-25T00:00:00"/>
    <d v="1899-12-30T00:00:00"/>
    <s v="N/A"/>
    <d v="2022-04-25T00:00:00"/>
    <d v="2022-04-25T00:00:00"/>
    <d v="1899-12-30T00:00:00"/>
    <n v="7987"/>
    <m/>
    <m/>
    <m/>
    <e v="#DIV/0!"/>
    <e v="#VALUE!"/>
    <n v="0"/>
  </r>
  <r>
    <s v="RBT00312"/>
    <x v="4"/>
    <n v="250"/>
    <n v="8585"/>
    <n v="8810"/>
    <n v="8860"/>
    <s v="N/A"/>
    <d v="2022-04-27T00:00:00"/>
    <d v="2022-04-27T00:00:00"/>
    <d v="1899-12-30T00:00:00"/>
    <s v="N/A"/>
    <d v="2022-04-27T00:00:00"/>
    <d v="2022-04-27T00:00:00"/>
    <d v="1899-12-30T00:00:00"/>
    <n v="8794"/>
    <m/>
    <m/>
    <m/>
    <e v="#DIV/0!"/>
    <e v="#VALUE!"/>
    <n v="0"/>
  </r>
  <r>
    <s v="RBT00302"/>
    <x v="0"/>
    <n v="250"/>
    <n v="8967"/>
    <n v="9192"/>
    <n v="9242"/>
    <s v="N/A"/>
    <d v="2022-04-29T00:00:00"/>
    <d v="2022-04-29T00:00:00"/>
    <d v="1899-12-30T00:00:00"/>
    <s v="N/A"/>
    <d v="2022-04-29T00:00:00"/>
    <d v="2022-04-29T00:00:00"/>
    <d v="1899-12-30T00:00:00"/>
    <n v="9230"/>
    <m/>
    <m/>
    <m/>
    <e v="#DIV/0!"/>
    <e v="#VALUE!"/>
    <n v="1"/>
  </r>
  <r>
    <s v="RBT00303"/>
    <x v="1"/>
    <n v="250"/>
    <n v="8586"/>
    <n v="8811"/>
    <n v="8861"/>
    <s v="N/A"/>
    <d v="2022-05-06T00:00:00"/>
    <d v="2022-05-06T00:00:00"/>
    <d v="1899-12-30T00:00:00"/>
    <s v="N/A"/>
    <d v="2022-05-06T00:00:00"/>
    <d v="2022-05-06T00:00:00"/>
    <d v="1899-12-30T00:00:00"/>
    <n v="8847"/>
    <m/>
    <m/>
    <m/>
    <e v="#DIV/0!"/>
    <e v="#VALUE!"/>
    <n v="1"/>
  </r>
  <r>
    <s v="RBT00304"/>
    <x v="2"/>
    <n v="500"/>
    <n v="7987"/>
    <n v="8212"/>
    <n v="8262"/>
    <s v="N/A"/>
    <d v="2022-05-08T00:00:00"/>
    <d v="2022-05-08T00:00:00"/>
    <d v="1899-12-30T00:00:00"/>
    <s v="N/A"/>
    <d v="2022-05-08T00:00:00"/>
    <d v="2022-05-08T00:00:00"/>
    <d v="1899-12-30T00:00:00"/>
    <n v="8123"/>
    <m/>
    <m/>
    <m/>
    <e v="#DIV/0!"/>
    <e v="#VALUE!"/>
    <n v="0"/>
  </r>
  <r>
    <s v="RBT00315"/>
    <x v="3"/>
    <n v="250"/>
    <n v="8481"/>
    <n v="8706"/>
    <n v="8756"/>
    <s v="N/A"/>
    <d v="2022-05-08T00:00:00"/>
    <d v="2022-05-08T00:00:00"/>
    <d v="1899-12-30T00:00:00"/>
    <s v="N/A"/>
    <d v="2022-05-08T00:00:00"/>
    <d v="2022-05-08T00:00:00"/>
    <d v="1899-12-30T00:00:00"/>
    <n v="8757"/>
    <m/>
    <m/>
    <m/>
    <e v="#DIV/0!"/>
    <e v="#VALUE!"/>
    <n v="0"/>
  </r>
  <r>
    <s v="RBT00312"/>
    <x v="4"/>
    <n v="1000"/>
    <n v="8794"/>
    <n v="9019"/>
    <n v="9069"/>
    <s v="N/A"/>
    <d v="2022-05-14T00:00:00"/>
    <d v="2022-05-14T00:00:00"/>
    <d v="1899-12-30T00:00:00"/>
    <s v="N/A"/>
    <d v="2022-05-14T00:00:00"/>
    <d v="2022-05-14T00:00:00"/>
    <d v="1899-12-30T00:00:00"/>
    <n v="9061"/>
    <m/>
    <m/>
    <m/>
    <e v="#DIV/0!"/>
    <e v="#VALUE!"/>
    <n v="1"/>
  </r>
  <r>
    <s v="RBT00302"/>
    <x v="0"/>
    <n v="500"/>
    <n v="9230"/>
    <n v="9455"/>
    <n v="9505"/>
    <s v="N/A"/>
    <d v="2022-05-15T00:00:00"/>
    <d v="2022-05-15T00:00:00"/>
    <d v="1899-12-30T00:00:00"/>
    <s v="N/A"/>
    <d v="2022-05-15T00:00:00"/>
    <d v="2022-05-15T00:00:00"/>
    <d v="1899-12-30T00:00:00"/>
    <n v="9461"/>
    <m/>
    <m/>
    <m/>
    <e v="#DIV/0!"/>
    <e v="#VALUE!"/>
    <n v="1"/>
  </r>
  <r>
    <s v="RBT00315"/>
    <x v="3"/>
    <n v="1000"/>
    <n v="8757"/>
    <n v="8982"/>
    <n v="9032"/>
    <s v="N/A"/>
    <d v="2022-05-19T00:00:00"/>
    <d v="2022-05-19T00:00:00"/>
    <d v="1899-12-30T00:00:00"/>
    <s v="N/A"/>
    <d v="2022-05-19T00:00:00"/>
    <d v="2022-05-19T00:00:00"/>
    <d v="1899-12-30T00:00:00"/>
    <n v="8944"/>
    <m/>
    <m/>
    <m/>
    <e v="#DIV/0!"/>
    <e v="#VALUE!"/>
    <n v="0"/>
  </r>
  <r>
    <s v="RBT00303"/>
    <x v="1"/>
    <n v="500"/>
    <n v="8847"/>
    <n v="9072"/>
    <n v="9122"/>
    <s v="N/A"/>
    <d v="2022-05-23T00:00:00"/>
    <d v="2022-05-23T00:00:00"/>
    <d v="1899-12-30T00:00:00"/>
    <s v="N/A"/>
    <d v="2022-05-23T00:00:00"/>
    <d v="2022-05-23T00:00:00"/>
    <d v="1899-12-30T00:00:00"/>
    <n v="9137"/>
    <m/>
    <m/>
    <m/>
    <e v="#DIV/0!"/>
    <e v="#VALUE!"/>
    <n v="0"/>
  </r>
  <r>
    <s v="RBT00302"/>
    <x v="0"/>
    <n v="250"/>
    <n v="9461"/>
    <n v="9686"/>
    <n v="9736"/>
    <s v="N/A"/>
    <d v="2022-05-24T00:00:00"/>
    <d v="2022-05-24T00:00:00"/>
    <d v="1899-12-30T00:00:00"/>
    <s v="N/A"/>
    <d v="2022-05-24T00:00:00"/>
    <d v="2022-05-24T00:00:00"/>
    <d v="1899-12-30T00:00:00"/>
    <n v="9638"/>
    <m/>
    <m/>
    <m/>
    <e v="#DIV/0!"/>
    <e v="#VALUE!"/>
    <n v="0"/>
  </r>
  <r>
    <s v="RBT00312"/>
    <x v="4"/>
    <n v="250"/>
    <n v="9061"/>
    <n v="9286"/>
    <n v="9336"/>
    <s v="N/A"/>
    <d v="2022-05-26T00:00:00"/>
    <d v="2022-05-26T00:00:00"/>
    <d v="1899-12-30T00:00:00"/>
    <s v="N/A"/>
    <d v="2022-05-26T00:00:00"/>
    <d v="2022-05-26T00:00:00"/>
    <d v="1899-12-30T00:00:00"/>
    <n v="9313"/>
    <m/>
    <m/>
    <m/>
    <e v="#DIV/0!"/>
    <e v="#VALUE!"/>
    <n v="1"/>
  </r>
  <r>
    <s v="RBT00315"/>
    <x v="3"/>
    <n v="250"/>
    <n v="8944"/>
    <n v="9169"/>
    <n v="9219"/>
    <s v="N/A"/>
    <d v="2022-06-01T00:00:00"/>
    <d v="2022-06-01T00:00:00"/>
    <d v="1899-12-30T00:00:00"/>
    <s v="N/A"/>
    <d v="2022-06-01T00:00:00"/>
    <d v="2022-06-01T00:00:00"/>
    <d v="1899-12-30T00:00:00"/>
    <n v="9174"/>
    <m/>
    <m/>
    <m/>
    <e v="#DIV/0!"/>
    <e v="#VALUE!"/>
    <n v="1"/>
  </r>
  <r>
    <s v="RBT00304"/>
    <x v="2"/>
    <n v="250"/>
    <n v="8123"/>
    <n v="8348"/>
    <n v="8398"/>
    <s v="N/A"/>
    <d v="2022-06-05T00:00:00"/>
    <d v="2022-06-05T00:00:00"/>
    <d v="1899-12-30T00:00:00"/>
    <s v="N/A"/>
    <d v="2022-06-05T00:00:00"/>
    <d v="2022-06-05T00:00:00"/>
    <d v="1899-12-30T00:00:00"/>
    <n v="8504"/>
    <m/>
    <m/>
    <m/>
    <e v="#DIV/0!"/>
    <e v="#VALUE!"/>
    <n v="0"/>
  </r>
  <r>
    <s v="RBT00303"/>
    <x v="1"/>
    <n v="250"/>
    <n v="9137"/>
    <n v="9362"/>
    <n v="9412"/>
    <s v="N/A"/>
    <d v="2022-06-06T00:00:00"/>
    <d v="2022-06-06T00:00:00"/>
    <d v="1899-12-30T00:00:00"/>
    <s v="N/A"/>
    <d v="2022-06-06T00:00:00"/>
    <d v="2022-06-06T00:00:00"/>
    <d v="1899-12-30T00:00:00"/>
    <n v="9312"/>
    <m/>
    <m/>
    <m/>
    <e v="#DIV/0!"/>
    <e v="#VALUE!"/>
    <n v="0"/>
  </r>
  <r>
    <s v="RBT00312"/>
    <x v="4"/>
    <n v="500"/>
    <n v="9313"/>
    <n v="9538"/>
    <n v="9588"/>
    <s v="N/A"/>
    <d v="2022-06-08T00:00:00"/>
    <d v="2022-06-08T00:00:00"/>
    <d v="1899-12-30T00:00:00"/>
    <s v="N/A"/>
    <d v="2022-06-08T00:00:00"/>
    <d v="2022-06-08T00:00:00"/>
    <d v="1899-12-30T00:00:00"/>
    <n v="9545"/>
    <m/>
    <m/>
    <m/>
    <e v="#DIV/0!"/>
    <e v="#VALUE!"/>
    <n v="1"/>
  </r>
  <r>
    <s v="RBT00304"/>
    <x v="2"/>
    <n v="1000"/>
    <n v="8504"/>
    <n v="8729"/>
    <n v="8779"/>
    <s v="N/A"/>
    <d v="2022-06-14T00:00:00"/>
    <d v="2022-06-14T00:00:00"/>
    <d v="1899-12-30T00:00:00"/>
    <s v="N/A"/>
    <d v="2022-06-14T00:00:00"/>
    <d v="2022-06-14T00:00:00"/>
    <d v="1899-12-30T00:00:00"/>
    <n v="8667"/>
    <m/>
    <m/>
    <m/>
    <e v="#DIV/0!"/>
    <e v="#VALUE!"/>
    <n v="0"/>
  </r>
  <r>
    <s v="RBT00315"/>
    <x v="3"/>
    <n v="500"/>
    <n v="9174"/>
    <n v="9399"/>
    <n v="9449"/>
    <s v="N/A"/>
    <d v="2022-06-16T00:00:00"/>
    <d v="2022-06-16T00:00:00"/>
    <d v="1899-12-30T00:00:00"/>
    <s v="N/A"/>
    <d v="2022-06-16T00:00:00"/>
    <d v="2022-06-16T00:00:00"/>
    <d v="1899-12-30T00:00:00"/>
    <n v="9431"/>
    <m/>
    <m/>
    <m/>
    <e v="#DIV/0!"/>
    <e v="#VALUE!"/>
    <n v="1"/>
  </r>
  <r>
    <s v="RBT00302"/>
    <x v="0"/>
    <n v="2000"/>
    <n v="9638"/>
    <n v="9863"/>
    <n v="9913"/>
    <s v="N/A"/>
    <d v="2022-06-18T00:00:00"/>
    <d v="2022-06-18T00:00:00"/>
    <d v="1899-12-30T00:00:00"/>
    <s v="N/A"/>
    <d v="2022-06-18T00:00:00"/>
    <d v="2022-06-18T00:00:00"/>
    <d v="1899-12-30T00:00:00"/>
    <n v="10029"/>
    <m/>
    <m/>
    <m/>
    <e v="#DIV/0!"/>
    <e v="#VALUE!"/>
    <n v="0"/>
  </r>
  <r>
    <s v="RBT00312"/>
    <x v="4"/>
    <n v="250"/>
    <n v="9545"/>
    <n v="9770"/>
    <n v="9820"/>
    <s v="N/A"/>
    <d v="2022-06-22T00:00:00"/>
    <d v="2022-06-22T00:00:00"/>
    <d v="1899-12-30T00:00:00"/>
    <s v="N/A"/>
    <d v="2022-06-22T00:00:00"/>
    <d v="2022-06-22T00:00:00"/>
    <d v="1899-12-30T00:00:00"/>
    <n v="9686"/>
    <m/>
    <m/>
    <m/>
    <e v="#DIV/0!"/>
    <e v="#VALUE!"/>
    <n v="0"/>
  </r>
  <r>
    <s v="RBT00303"/>
    <x v="1"/>
    <n v="2000"/>
    <n v="9312"/>
    <n v="9537"/>
    <n v="9587"/>
    <s v="N/A"/>
    <d v="2022-06-26T00:00:00"/>
    <d v="2022-06-26T00:00:00"/>
    <d v="1899-12-30T00:00:00"/>
    <s v="N/A"/>
    <d v="2022-06-26T00:00:00"/>
    <d v="2022-06-26T00:00:00"/>
    <d v="1899-12-30T00:00:00"/>
    <n v="9583"/>
    <m/>
    <m/>
    <m/>
    <e v="#DIV/0!"/>
    <e v="#VALUE!"/>
    <n v="1"/>
  </r>
  <r>
    <s v="RBT00302"/>
    <x v="0"/>
    <n v="250"/>
    <n v="10029"/>
    <n v="10254"/>
    <n v="10304"/>
    <s v="N/A"/>
    <d v="2022-06-28T00:00:00"/>
    <d v="2022-06-28T00:00:00"/>
    <d v="1899-12-30T00:00:00"/>
    <s v="N/A"/>
    <d v="2022-06-28T00:00:00"/>
    <d v="2022-06-28T00:00:00"/>
    <d v="1899-12-30T00:00:00"/>
    <n v="10204"/>
    <m/>
    <m/>
    <m/>
    <e v="#DIV/0!"/>
    <e v="#VALUE!"/>
    <n v="0"/>
  </r>
  <r>
    <s v="RBT00304"/>
    <x v="2"/>
    <n v="250"/>
    <n v="8667"/>
    <n v="8892"/>
    <n v="8942"/>
    <s v="N/A"/>
    <d v="2022-07-02T00:00:00"/>
    <d v="2022-07-02T00:00:00"/>
    <d v="1899-12-30T00:00:00"/>
    <s v="N/A"/>
    <d v="2022-07-02T00:00:00"/>
    <d v="2022-07-02T00:00:00"/>
    <d v="1899-12-30T00:00:00"/>
    <n v="9010"/>
    <m/>
    <m/>
    <m/>
    <e v="#DIV/0!"/>
    <e v="#VALUE!"/>
    <n v="0"/>
  </r>
  <r>
    <s v="RBT00303"/>
    <x v="1"/>
    <n v="250"/>
    <n v="9583"/>
    <n v="9808"/>
    <n v="9858"/>
    <s v="N/A"/>
    <d v="2022-07-08T00:00:00"/>
    <d v="2022-07-08T00:00:00"/>
    <d v="1899-12-30T00:00:00"/>
    <s v="N/A"/>
    <d v="2022-07-08T00:00:00"/>
    <d v="2022-07-08T00:00:00"/>
    <d v="1899-12-30T00:00:00"/>
    <n v="9800"/>
    <m/>
    <m/>
    <m/>
    <e v="#DIV/0!"/>
    <e v="#VALUE!"/>
    <n v="0"/>
  </r>
  <r>
    <s v="RBT00312"/>
    <x v="4"/>
    <n v="2000"/>
    <n v="9686"/>
    <n v="9911"/>
    <n v="9961"/>
    <s v="N/A"/>
    <d v="2022-07-09T00:00:00"/>
    <d v="2022-07-09T00:00:00"/>
    <d v="1899-12-30T00:00:00"/>
    <s v="N/A"/>
    <d v="2022-07-09T00:00:00"/>
    <d v="2022-07-09T00:00:00"/>
    <d v="1899-12-30T00:00:00"/>
    <n v="9996"/>
    <m/>
    <m/>
    <m/>
    <e v="#DIV/0!"/>
    <e v="#VALUE!"/>
    <n v="0"/>
  </r>
  <r>
    <s v="RBT00304"/>
    <x v="2"/>
    <n v="500"/>
    <n v="9010"/>
    <n v="9235"/>
    <n v="9285"/>
    <s v="N/A"/>
    <d v="2022-07-11T00:00:00"/>
    <d v="2022-07-11T00:00:00"/>
    <d v="1899-12-30T00:00:00"/>
    <s v="N/A"/>
    <d v="2022-07-11T00:00:00"/>
    <d v="2022-07-11T00:00:00"/>
    <d v="1899-12-30T00:00:00"/>
    <n v="9164"/>
    <m/>
    <m/>
    <m/>
    <e v="#DIV/0!"/>
    <e v="#VALUE!"/>
    <n v="0"/>
  </r>
  <r>
    <s v="RBT00315"/>
    <x v="3"/>
    <n v="250"/>
    <n v="9431"/>
    <n v="9656"/>
    <n v="9706"/>
    <s v="N/A"/>
    <d v="2022-07-15T00:00:00"/>
    <d v="2022-07-15T00:00:00"/>
    <d v="1899-12-30T00:00:00"/>
    <s v="N/A"/>
    <d v="2022-07-15T00:00:00"/>
    <d v="2022-07-15T00:00:00"/>
    <d v="1899-12-30T00:00:00"/>
    <n v="9941"/>
    <m/>
    <m/>
    <m/>
    <e v="#DIV/0!"/>
    <e v="#VALUE!"/>
    <n v="0"/>
  </r>
  <r>
    <s v="RBT00302"/>
    <x v="0"/>
    <n v="500"/>
    <n v="10204"/>
    <n v="10429"/>
    <n v="10479"/>
    <s v="N/A"/>
    <d v="2022-07-18T00:00:00"/>
    <d v="2022-07-18T00:00:00"/>
    <d v="1899-12-30T00:00:00"/>
    <s v="N/A"/>
    <d v="2022-07-18T00:00:00"/>
    <d v="2022-07-18T00:00:00"/>
    <d v="1899-12-30T00:00:00"/>
    <n v="10500"/>
    <m/>
    <m/>
    <m/>
    <e v="#DIV/0!"/>
    <e v="#VALUE!"/>
    <n v="0"/>
  </r>
  <r>
    <s v="RBT00312"/>
    <x v="4"/>
    <n v="250"/>
    <n v="9996"/>
    <n v="10221"/>
    <n v="10271"/>
    <s v="N/A"/>
    <d v="2022-07-25T00:00:00"/>
    <d v="2022-07-25T00:00:00"/>
    <d v="1899-12-30T00:00:00"/>
    <s v="N/A"/>
    <d v="2022-07-25T00:00:00"/>
    <d v="2022-07-25T00:00:00"/>
    <d v="1899-12-30T00:00:00"/>
    <n v="10258"/>
    <m/>
    <m/>
    <m/>
    <e v="#DIV/0!"/>
    <e v="#VALUE!"/>
    <n v="1"/>
  </r>
  <r>
    <s v="RBT00304"/>
    <x v="2"/>
    <n v="250"/>
    <n v="9164"/>
    <n v="9389"/>
    <n v="9439"/>
    <s v="N/A"/>
    <d v="2022-07-25T00:00:00"/>
    <d v="2022-07-25T00:00:00"/>
    <d v="1899-12-30T00:00:00"/>
    <s v="N/A"/>
    <d v="2022-08-11T00:00:00"/>
    <d v="2022-08-11T00:00:00"/>
    <d v="1899-12-30T00:00:00"/>
    <n v="9398"/>
    <m/>
    <m/>
    <m/>
    <e v="#DIV/0!"/>
    <e v="#VALUE!"/>
    <n v="1"/>
  </r>
  <r>
    <s v="RBT00303"/>
    <x v="1"/>
    <n v="500"/>
    <n v="9800"/>
    <n v="10025"/>
    <n v="10075"/>
    <s v="N/A"/>
    <d v="2022-07-26T00:00:00"/>
    <d v="2022-07-26T00:00:00"/>
    <d v="1899-12-30T00:00:00"/>
    <s v="N/A"/>
    <d v="2022-07-26T00:00:00"/>
    <d v="2022-07-26T00:00:00"/>
    <d v="1899-12-30T00:00:00"/>
    <n v="10084"/>
    <m/>
    <m/>
    <m/>
    <e v="#DIV/0!"/>
    <e v="#VALUE!"/>
    <n v="0"/>
  </r>
  <r>
    <s v="RBT00315"/>
    <x v="3"/>
    <n v="2000"/>
    <n v="9941"/>
    <n v="10166"/>
    <n v="10216"/>
    <s v="N/A"/>
    <d v="2022-07-30T00:00:00"/>
    <d v="2022-07-30T00:00:00"/>
    <d v="1899-12-30T00:00:00"/>
    <s v="N/A"/>
    <d v="2022-07-30T00:00:00"/>
    <d v="2022-07-30T00:00:00"/>
    <d v="1899-12-30T00:00:00"/>
    <n v="10188"/>
    <m/>
    <m/>
    <m/>
    <e v="#DIV/0!"/>
    <e v="#VALUE!"/>
    <n v="1"/>
  </r>
  <r>
    <s v="RBT00312"/>
    <x v="4"/>
    <n v="500"/>
    <n v="10258"/>
    <n v="10483"/>
    <n v="10533"/>
    <s v="N/A"/>
    <d v="2022-08-03T00:00:00"/>
    <d v="2022-08-03T00:00:00"/>
    <d v="1899-12-30T00:00:00"/>
    <s v="N/A"/>
    <d v="2022-08-03T00:00:00"/>
    <d v="2022-08-03T00:00:00"/>
    <d v="1899-12-30T00:00:00"/>
    <n v="10405"/>
    <m/>
    <m/>
    <m/>
    <e v="#DIV/0!"/>
    <e v="#VALUE!"/>
    <n v="0"/>
  </r>
  <r>
    <s v="RBT00302"/>
    <x v="0"/>
    <n v="250"/>
    <n v="10500"/>
    <n v="10725"/>
    <n v="10775"/>
    <s v="N/A"/>
    <d v="2022-08-04T00:00:00"/>
    <d v="2022-08-04T00:00:00"/>
    <d v="1899-12-30T00:00:00"/>
    <s v="N/A"/>
    <d v="2022-08-04T00:00:00"/>
    <d v="2022-08-04T00:00:00"/>
    <d v="1899-12-30T00:00:00"/>
    <n v="10782"/>
    <m/>
    <m/>
    <m/>
    <e v="#DIV/0!"/>
    <e v="#VALUE!"/>
    <n v="0"/>
  </r>
  <r>
    <s v="RBT00303"/>
    <x v="1"/>
    <n v="250"/>
    <n v="10084"/>
    <n v="10309"/>
    <n v="10359"/>
    <s v="N/A"/>
    <d v="2022-08-08T00:00:00"/>
    <d v="2022-08-08T00:00:00"/>
    <d v="1899-12-30T00:00:00"/>
    <s v="N/A"/>
    <d v="2022-08-08T00:00:00"/>
    <d v="2022-08-08T00:00:00"/>
    <d v="1899-12-30T00:00:00"/>
    <n v="10232"/>
    <m/>
    <m/>
    <m/>
    <e v="#DIV/0!"/>
    <e v="#VALUE!"/>
    <n v="0"/>
  </r>
  <r>
    <s v="RBT00304"/>
    <x v="2"/>
    <n v="2000"/>
    <n v="9398"/>
    <n v="9623"/>
    <n v="9673"/>
    <s v="N/A"/>
    <d v="2022-08-11T00:00:00"/>
    <d v="2022-08-11T00:00:00"/>
    <d v="1899-12-30T00:00:00"/>
    <s v="N/A"/>
    <d v="2022-08-25T00:00:00"/>
    <d v="2022-08-25T00:00:00"/>
    <d v="1899-12-30T00:00:00"/>
    <n v="9707"/>
    <m/>
    <m/>
    <m/>
    <e v="#DIV/0!"/>
    <e v="#VALUE!"/>
    <n v="0"/>
  </r>
  <r>
    <s v="RBT00312"/>
    <x v="4"/>
    <n v="250"/>
    <n v="10405"/>
    <n v="10630"/>
    <n v="10680"/>
    <s v="N/A"/>
    <d v="2022-08-18T00:00:00"/>
    <d v="2022-08-18T00:00:00"/>
    <d v="1899-12-30T00:00:00"/>
    <s v="N/A"/>
    <d v="2022-08-18T00:00:00"/>
    <d v="2022-08-18T00:00:00"/>
    <d v="1899-12-30T00:00:00"/>
    <n v="10673"/>
    <m/>
    <m/>
    <m/>
    <e v="#DIV/0!"/>
    <e v="#VALUE!"/>
    <n v="1"/>
  </r>
  <r>
    <s v="RBT00302"/>
    <x v="0"/>
    <n v="1000"/>
    <n v="10782"/>
    <n v="11007"/>
    <n v="11057"/>
    <s v="N/A"/>
    <d v="2022-08-19T00:00:00"/>
    <d v="2022-08-19T00:00:00"/>
    <d v="1899-12-30T00:00:00"/>
    <s v="N/A"/>
    <d v="2022-08-19T00:00:00"/>
    <d v="2022-08-19T00:00:00"/>
    <d v="1899-12-30T00:00:00"/>
    <n v="11003"/>
    <m/>
    <m/>
    <m/>
    <e v="#DIV/0!"/>
    <e v="#VALUE!"/>
    <n v="0"/>
  </r>
  <r>
    <s v="RBT00315"/>
    <x v="3"/>
    <n v="250"/>
    <n v="10188"/>
    <n v="10413"/>
    <n v="10463"/>
    <s v="N/A"/>
    <d v="2022-08-19T00:00:00"/>
    <d v="2022-08-19T00:00:00"/>
    <d v="1899-12-30T00:00:00"/>
    <s v="N/A"/>
    <d v="2022-08-19T00:00:00"/>
    <d v="2022-08-19T00:00:00"/>
    <d v="1899-12-30T00:00:00"/>
    <n v="10254"/>
    <m/>
    <m/>
    <m/>
    <e v="#DIV/0!"/>
    <e v="#VALUE!"/>
    <n v="0"/>
  </r>
  <r>
    <s v="RBT00304"/>
    <x v="2"/>
    <n v="250"/>
    <n v="9707"/>
    <n v="9932"/>
    <n v="9982"/>
    <s v="N/A"/>
    <d v="2022-08-25T00:00:00"/>
    <d v="2022-08-25T00:00:00"/>
    <d v="1899-12-30T00:00:00"/>
    <s v="N/A"/>
    <d v="2022-09-09T00:00:00"/>
    <d v="2022-09-09T00:00:00"/>
    <d v="1899-12-30T00:00:00"/>
    <n v="9900"/>
    <m/>
    <m/>
    <m/>
    <e v="#DIV/0!"/>
    <e v="#VALUE!"/>
    <n v="0"/>
  </r>
  <r>
    <s v="RBT00302"/>
    <x v="0"/>
    <n v="250"/>
    <n v="11003"/>
    <n v="11228"/>
    <n v="11278"/>
    <s v="N/A"/>
    <d v="2022-09-02T00:00:00"/>
    <d v="2022-09-02T00:00:00"/>
    <d v="1899-12-30T00:00:00"/>
    <s v="N/A"/>
    <d v="2022-09-02T00:00:00"/>
    <d v="2022-09-02T00:00:00"/>
    <d v="1899-12-30T00:00:00"/>
    <n v="11248"/>
    <m/>
    <m/>
    <m/>
    <e v="#DIV/0!"/>
    <e v="#VALUE!"/>
    <n v="1"/>
  </r>
  <r>
    <s v="RBT00312"/>
    <x v="4"/>
    <n v="1000"/>
    <n v="10673"/>
    <n v="10898"/>
    <n v="10948"/>
    <s v="N/A"/>
    <d v="2022-09-04T00:00:00"/>
    <d v="2022-09-04T00:00:00"/>
    <d v="1899-12-30T00:00:00"/>
    <s v="N/A"/>
    <d v="2022-09-04T00:00:00"/>
    <d v="2022-09-04T00:00:00"/>
    <d v="1899-12-30T00:00:00"/>
    <n v="10982"/>
    <m/>
    <m/>
    <m/>
    <e v="#DIV/0!"/>
    <e v="#VALUE!"/>
    <n v="0"/>
  </r>
  <r>
    <s v="RBT00303"/>
    <x v="1"/>
    <n v="1000"/>
    <n v="10232"/>
    <n v="10457"/>
    <n v="10507"/>
    <s v="N/A"/>
    <d v="2022-09-07T00:00:00"/>
    <d v="2022-09-07T00:00:00"/>
    <d v="1899-12-30T00:00:00"/>
    <s v="N/A"/>
    <d v="2022-09-07T00:00:00"/>
    <d v="2022-09-07T00:00:00"/>
    <d v="1899-12-30T00:00:00"/>
    <n v="10574"/>
    <m/>
    <m/>
    <m/>
    <e v="#DIV/0!"/>
    <e v="#VALUE!"/>
    <n v="0"/>
  </r>
  <r>
    <s v="RBT00303"/>
    <x v="1"/>
    <n v="250"/>
    <n v="10574"/>
    <n v="10799"/>
    <n v="10849"/>
    <s v="N/A"/>
    <d v="2022-09-09T00:00:00"/>
    <d v="2022-09-09T00:00:00"/>
    <d v="1899-12-30T00:00:00"/>
    <s v="N/A"/>
    <d v="2022-09-09T00:00:00"/>
    <d v="2022-09-09T00:00:00"/>
    <d v="1899-12-30T00:00:00"/>
    <n v="10594"/>
    <m/>
    <m/>
    <m/>
    <e v="#DIV/0!"/>
    <e v="#VALUE!"/>
    <n v="0"/>
  </r>
  <r>
    <s v="RBT00304"/>
    <x v="2"/>
    <n v="500"/>
    <n v="9900"/>
    <n v="10125"/>
    <n v="10175"/>
    <s v="N/A"/>
    <d v="2022-09-09T00:00:00"/>
    <d v="2022-09-09T00:00:00"/>
    <d v="1899-12-30T00:00:00"/>
    <s v="N/A"/>
    <d v="2022-09-26T00:00:00"/>
    <d v="2022-09-26T00:00:00"/>
    <d v="1899-12-30T00:00:00"/>
    <n v="10151"/>
    <m/>
    <m/>
    <m/>
    <e v="#DIV/0!"/>
    <e v="#VALUE!"/>
    <n v="1"/>
  </r>
  <r>
    <s v="RBT00315"/>
    <x v="3"/>
    <n v="500"/>
    <n v="10254"/>
    <n v="10479"/>
    <n v="10529"/>
    <s v="N/A"/>
    <d v="2022-09-12T00:00:00"/>
    <d v="2022-09-12T00:00:00"/>
    <d v="1899-12-30T00:00:00"/>
    <s v="N/A"/>
    <d v="2022-09-12T00:00:00"/>
    <d v="2022-09-12T00:00:00"/>
    <d v="1899-12-30T00:00:00"/>
    <n v="10664"/>
    <m/>
    <m/>
    <m/>
    <e v="#DIV/0!"/>
    <e v="#VALUE!"/>
    <n v="0"/>
  </r>
  <r>
    <s v="RBT00302"/>
    <x v="0"/>
    <n v="500"/>
    <n v="11248"/>
    <n v="11473"/>
    <n v="11523"/>
    <s v="N/A"/>
    <d v="2022-09-16T00:00:00"/>
    <d v="2022-09-16T00:00:00"/>
    <d v="1899-12-30T00:00:00"/>
    <s v="N/A"/>
    <d v="2022-09-16T00:00:00"/>
    <d v="2022-09-16T00:00:00"/>
    <d v="1899-12-30T00:00:00"/>
    <n v="11490"/>
    <m/>
    <m/>
    <m/>
    <e v="#DIV/0!"/>
    <e v="#VALUE!"/>
    <n v="1"/>
  </r>
  <r>
    <s v="RBT00312"/>
    <x v="4"/>
    <n v="250"/>
    <n v="10982"/>
    <n v="11207"/>
    <n v="11257"/>
    <s v="N/A"/>
    <d v="2022-09-17T00:00:00"/>
    <d v="2022-09-17T00:00:00"/>
    <d v="1899-12-30T00:00:00"/>
    <s v="N/A"/>
    <d v="2022-09-17T00:00:00"/>
    <d v="2022-09-17T00:00:00"/>
    <d v="1899-12-30T00:00:00"/>
    <n v="11195"/>
    <m/>
    <m/>
    <m/>
    <e v="#DIV/0!"/>
    <e v="#VALUE!"/>
    <n v="0"/>
  </r>
  <r>
    <s v="RBT00315"/>
    <x v="3"/>
    <n v="250"/>
    <n v="10664"/>
    <n v="10889"/>
    <n v="10939"/>
    <s v="N/A"/>
    <d v="2022-09-25T00:00:00"/>
    <d v="2022-09-25T00:00:00"/>
    <d v="1899-12-30T00:00:00"/>
    <s v="N/A"/>
    <d v="2022-09-25T00:00:00"/>
    <d v="2022-09-25T00:00:00"/>
    <d v="1899-12-30T00:00:00"/>
    <n v="10843"/>
    <m/>
    <m/>
    <m/>
    <e v="#DIV/0!"/>
    <e v="#VALUE!"/>
    <n v="0"/>
  </r>
  <r>
    <s v="RBT00304"/>
    <x v="2"/>
    <n v="250"/>
    <n v="10151"/>
    <n v="10376"/>
    <n v="10426"/>
    <s v="N/A"/>
    <d v="2022-09-26T00:00:00"/>
    <d v="2022-09-26T00:00:00"/>
    <d v="1899-12-30T00:00:00"/>
    <s v="N/A"/>
    <d v="2022-10-11T00:00:00"/>
    <d v="2022-10-11T00:00:00"/>
    <d v="1899-12-30T00:00:00"/>
    <n v="10437"/>
    <m/>
    <m/>
    <m/>
    <e v="#DIV/0!"/>
    <e v="#VALUE!"/>
    <n v="0"/>
  </r>
  <r>
    <s v="RBT00312"/>
    <x v="4"/>
    <n v="500"/>
    <n v="11195"/>
    <n v="11420"/>
    <n v="11470"/>
    <s v="N/A"/>
    <d v="2022-09-27T00:00:00"/>
    <d v="2022-09-27T00:00:00"/>
    <d v="1899-12-30T00:00:00"/>
    <s v="N/A"/>
    <d v="2022-09-27T00:00:00"/>
    <d v="2022-09-27T00:00:00"/>
    <d v="1899-12-30T00:00:00"/>
    <n v="11376"/>
    <m/>
    <m/>
    <m/>
    <e v="#DIV/0!"/>
    <e v="#VALUE!"/>
    <n v="0"/>
  </r>
  <r>
    <s v="RBT00302"/>
    <x v="0"/>
    <n v="250"/>
    <n v="11490"/>
    <n v="11715"/>
    <n v="11765"/>
    <s v="N/A"/>
    <d v="2022-09-28T00:00:00"/>
    <d v="2022-09-28T00:00:00"/>
    <d v="1899-12-30T00:00:00"/>
    <s v="N/A"/>
    <d v="2022-09-28T00:00:00"/>
    <d v="2022-09-28T00:00:00"/>
    <d v="1899-12-30T00:00:00"/>
    <n v="11654"/>
    <m/>
    <m/>
    <m/>
    <e v="#DIV/0!"/>
    <e v="#VALUE!"/>
    <n v="0"/>
  </r>
  <r>
    <s v="RBT00315"/>
    <x v="3"/>
    <n v="1000"/>
    <n v="10843"/>
    <n v="11068"/>
    <n v="11118"/>
    <s v="N/A"/>
    <d v="2022-10-04T00:00:00"/>
    <d v="2022-10-04T00:00:00"/>
    <d v="1899-12-30T00:00:00"/>
    <s v="N/A"/>
    <d v="2022-10-04T00:00:00"/>
    <d v="2022-10-04T00:00:00"/>
    <d v="1899-12-30T00:00:00"/>
    <n v="10983"/>
    <m/>
    <m/>
    <m/>
    <e v="#DIV/0!"/>
    <e v="#VALUE!"/>
    <n v="0"/>
  </r>
  <r>
    <s v="RBT00303"/>
    <x v="1"/>
    <n v="500"/>
    <n v="10594"/>
    <n v="10819"/>
    <n v="10869"/>
    <s v="N/A"/>
    <d v="2022-10-11T00:00:00"/>
    <d v="2022-10-11T00:00:00"/>
    <d v="1899-12-30T00:00:00"/>
    <s v="N/A"/>
    <d v="2022-10-11T00:00:00"/>
    <d v="2022-10-11T00:00:00"/>
    <d v="1899-12-30T00:00:00"/>
    <n v="10852"/>
    <m/>
    <m/>
    <m/>
    <e v="#DIV/0!"/>
    <e v="#VALUE!"/>
    <n v="1"/>
  </r>
  <r>
    <s v="RBT00304"/>
    <x v="2"/>
    <n v="1000"/>
    <n v="10437"/>
    <n v="10662"/>
    <n v="10712"/>
    <s v="N/A"/>
    <d v="2022-10-11T00:00:00"/>
    <d v="2022-10-11T00:00:00"/>
    <d v="1899-12-30T00:00:00"/>
    <s v="N/A"/>
    <d v="2022-10-26T00:00:00"/>
    <d v="2022-10-26T00:00:00"/>
    <d v="1899-12-30T00:00:00"/>
    <n v="10695"/>
    <m/>
    <m/>
    <m/>
    <e v="#DIV/0!"/>
    <e v="#VALUE!"/>
    <n v="1"/>
  </r>
  <r>
    <s v="RBT00302"/>
    <x v="0"/>
    <n v="12000"/>
    <n v="11654"/>
    <n v="11879"/>
    <n v="11929"/>
    <s v="N/A"/>
    <d v="2022-10-14T00:00:00"/>
    <d v="2022-10-14T00:00:00"/>
    <d v="1899-12-30T00:00:00"/>
    <s v="N/A"/>
    <d v="2022-10-14T00:00:00"/>
    <d v="2022-10-14T00:00:00"/>
    <d v="1899-12-30T00:00:00"/>
    <n v="11893"/>
    <m/>
    <m/>
    <m/>
    <e v="#DIV/0!"/>
    <e v="#VALUE!"/>
    <n v="1"/>
  </r>
  <r>
    <s v="RBT00312"/>
    <x v="4"/>
    <n v="250"/>
    <n v="11376"/>
    <n v="11601"/>
    <n v="11651"/>
    <s v="N/A"/>
    <d v="2022-10-21T00:00:00"/>
    <d v="2022-10-21T00:00:00"/>
    <d v="1899-12-30T00:00:00"/>
    <s v="N/A"/>
    <d v="2022-10-21T00:00:00"/>
    <d v="2022-10-21T00:00:00"/>
    <d v="1899-12-30T00:00:00"/>
    <n v="11776"/>
    <m/>
    <m/>
    <m/>
    <e v="#DIV/0!"/>
    <e v="#VALUE!"/>
    <n v="0"/>
  </r>
  <r>
    <s v="RBT00304"/>
    <x v="2"/>
    <n v="250"/>
    <n v="10695"/>
    <n v="10920"/>
    <n v="10970"/>
    <s v="N/A"/>
    <d v="2022-10-26T00:00:00"/>
    <d v="2022-10-26T00:00:00"/>
    <d v="1899-12-30T00:00:00"/>
    <s v="N/A"/>
    <d v="2022-11-09T00:00:00"/>
    <d v="2022-11-09T00:00:00"/>
    <d v="1899-12-30T00:00:00"/>
    <n v="10939"/>
    <m/>
    <m/>
    <m/>
    <e v="#DIV/0!"/>
    <e v="#VALUE!"/>
    <n v="1"/>
  </r>
  <r>
    <s v="RBT00312"/>
    <x v="4"/>
    <n v="12000"/>
    <n v="11776"/>
    <n v="12001"/>
    <n v="12051"/>
    <s v="N/A"/>
    <d v="2022-10-27T00:00:00"/>
    <d v="2022-10-27T00:00:00"/>
    <d v="1899-12-30T00:00:00"/>
    <s v="N/A"/>
    <d v="2022-10-27T00:00:00"/>
    <d v="2022-10-27T00:00:00"/>
    <d v="1899-12-30T00:00:00"/>
    <n v="11821"/>
    <m/>
    <m/>
    <m/>
    <e v="#DIV/0!"/>
    <e v="#VALUE!"/>
    <n v="0"/>
  </r>
  <r>
    <s v="RBT00315"/>
    <x v="3"/>
    <n v="250"/>
    <n v="10983"/>
    <n v="11208"/>
    <n v="11258"/>
    <s v="N/A"/>
    <d v="2022-10-27T00:00:00"/>
    <d v="2022-10-27T00:00:00"/>
    <d v="1899-12-30T00:00:00"/>
    <s v="N/A"/>
    <d v="2022-10-27T00:00:00"/>
    <d v="2022-10-27T00:00:00"/>
    <d v="1899-12-30T00:00:00"/>
    <n v="11352"/>
    <m/>
    <m/>
    <m/>
    <e v="#DIV/0!"/>
    <e v="#VALUE!"/>
    <n v="0"/>
  </r>
  <r>
    <s v="RBT00302"/>
    <x v="0"/>
    <n v="250"/>
    <n v="11893"/>
    <n v="12118"/>
    <n v="12168"/>
    <s v="N/A"/>
    <d v="2022-11-03T00:00:00"/>
    <d v="2022-11-03T00:00:00"/>
    <d v="1899-12-30T00:00:00"/>
    <s v="N/A"/>
    <d v="2022-11-03T00:00:00"/>
    <d v="2022-11-03T00:00:00"/>
    <d v="1899-12-30T00:00:00"/>
    <n v="12063"/>
    <m/>
    <m/>
    <m/>
    <e v="#DIV/0!"/>
    <e v="#VALUE!"/>
    <n v="0"/>
  </r>
  <r>
    <s v="RBT00315"/>
    <x v="3"/>
    <n v="500"/>
    <n v="11352"/>
    <n v="11577"/>
    <n v="11627"/>
    <s v="N/A"/>
    <d v="2022-11-04T00:00:00"/>
    <d v="2022-11-04T00:00:00"/>
    <d v="1899-12-30T00:00:00"/>
    <s v="N/A"/>
    <d v="2022-11-04T00:00:00"/>
    <d v="2022-11-04T00:00:00"/>
    <d v="1899-12-30T00:00:00"/>
    <n v="11497"/>
    <m/>
    <m/>
    <m/>
    <e v="#DIV/0!"/>
    <e v="#VALUE!"/>
    <n v="0"/>
  </r>
  <r>
    <s v="RBT00304"/>
    <x v="2"/>
    <n v="500"/>
    <n v="10939"/>
    <n v="11164"/>
    <n v="11214"/>
    <s v="N/A"/>
    <d v="2022-11-09T00:00:00"/>
    <d v="2022-11-09T00:00:00"/>
    <d v="1899-12-30T00:00:00"/>
    <s v="N/A"/>
    <d v="2022-11-24T00:00:00"/>
    <d v="2022-11-24T00:00:00"/>
    <d v="1899-12-30T00:00:00"/>
    <n v="11123"/>
    <m/>
    <m/>
    <m/>
    <e v="#DIV/0!"/>
    <e v="#VALUE!"/>
    <n v="0"/>
  </r>
  <r>
    <s v="RBT00303"/>
    <x v="1"/>
    <n v="250"/>
    <n v="10852"/>
    <n v="11077"/>
    <n v="11127"/>
    <s v="N/A"/>
    <d v="2022-11-12T00:00:00"/>
    <d v="2022-11-12T00:00:00"/>
    <d v="1899-12-30T00:00:00"/>
    <s v="N/A"/>
    <d v="2022-11-12T00:00:00"/>
    <d v="2022-11-12T00:00:00"/>
    <d v="1899-12-30T00:00:00"/>
    <n v="11410"/>
    <m/>
    <m/>
    <m/>
    <e v="#DIV/0!"/>
    <e v="#VALUE!"/>
    <n v="0"/>
  </r>
  <r>
    <s v="RBT00303"/>
    <x v="1"/>
    <n v="12000"/>
    <n v="11410"/>
    <n v="11635"/>
    <n v="11685"/>
    <s v="N/A"/>
    <d v="2022-11-15T00:00:00"/>
    <d v="2022-11-15T00:00:00"/>
    <d v="1899-12-30T00:00:00"/>
    <s v="N/A"/>
    <d v="2022-11-15T00:00:00"/>
    <d v="2022-11-15T00:00:00"/>
    <d v="1899-12-30T00:00:00"/>
    <n v="11437"/>
    <m/>
    <m/>
    <m/>
    <e v="#DIV/0!"/>
    <e v="#VALUE!"/>
    <n v="0"/>
  </r>
  <r>
    <s v="RBT00315"/>
    <x v="3"/>
    <n v="250"/>
    <n v="11497"/>
    <n v="11722"/>
    <n v="11772"/>
    <s v="N/A"/>
    <d v="2022-11-21T00:00:00"/>
    <d v="2022-11-21T00:00:00"/>
    <d v="1899-12-30T00:00:00"/>
    <s v="N/A"/>
    <d v="2022-11-21T00:00:00"/>
    <d v="2022-11-21T00:00:00"/>
    <d v="1899-12-30T00:00:00"/>
    <n v="11780"/>
    <m/>
    <m/>
    <m/>
    <e v="#DIV/0!"/>
    <e v="#VALUE!"/>
    <n v="0"/>
  </r>
  <r>
    <s v="RBT00304"/>
    <x v="2"/>
    <n v="250"/>
    <n v="11123"/>
    <n v="11348"/>
    <n v="11398"/>
    <s v="N/A"/>
    <d v="2022-11-24T00:00:00"/>
    <d v="2022-11-24T00:00:00"/>
    <d v="1899-12-30T00:00:00"/>
    <s v="N/A"/>
    <d v="2022-12-13T00:00:00"/>
    <d v="2022-12-13T00:00:00"/>
    <d v="1899-12-30T00:00:00"/>
    <n v="11339"/>
    <m/>
    <m/>
    <m/>
    <e v="#DIV/0!"/>
    <e v="#VALUE!"/>
    <n v="0"/>
  </r>
  <r>
    <s v="RBT00303"/>
    <x v="1"/>
    <n v="250"/>
    <n v="11437"/>
    <n v="11662"/>
    <n v="11712"/>
    <s v="N/A"/>
    <d v="2022-11-27T00:00:00"/>
    <d v="2022-11-27T00:00:00"/>
    <d v="1899-12-30T00:00:00"/>
    <s v="N/A"/>
    <d v="2022-11-27T00:00:00"/>
    <d v="2022-11-27T00:00:00"/>
    <d v="1899-12-30T00:00:00"/>
    <n v="11640"/>
    <m/>
    <m/>
    <m/>
    <e v="#DIV/0!"/>
    <e v="#VALUE!"/>
    <n v="0"/>
  </r>
  <r>
    <s v="RBT00303"/>
    <x v="1"/>
    <n v="500"/>
    <n v="11640"/>
    <n v="11865"/>
    <n v="11915"/>
    <s v="N/A"/>
    <d v="2022-12-12T00:00:00"/>
    <d v="2022-12-12T00:00:00"/>
    <d v="1899-12-30T00:00:00"/>
    <s v="N/A"/>
    <d v="2022-12-12T00:00:00"/>
    <d v="2022-12-12T00:00:00"/>
    <d v="1899-12-30T00:00:00"/>
    <n v="11861"/>
    <m/>
    <m/>
    <m/>
    <e v="#DIV/0!"/>
    <e v="#VALUE!"/>
    <n v="0"/>
  </r>
  <r>
    <s v="RBT00315"/>
    <x v="3"/>
    <n v="12000"/>
    <n v="11780"/>
    <n v="12005"/>
    <n v="12055"/>
    <s v="N/A"/>
    <d v="2022-12-12T00:00:00"/>
    <d v="2022-12-12T00:00:00"/>
    <d v="1899-12-30T00:00:00"/>
    <s v="N/A"/>
    <d v="2022-12-12T00:00:00"/>
    <d v="2022-12-12T00:00:00"/>
    <d v="1899-12-30T00:00:00"/>
    <n v="12087"/>
    <m/>
    <m/>
    <m/>
    <e v="#DIV/0!"/>
    <e v="#VALUE!"/>
    <n v="0"/>
  </r>
  <r>
    <s v="RBT00304"/>
    <x v="2"/>
    <n v="12000"/>
    <n v="11339"/>
    <n v="11564"/>
    <n v="11614"/>
    <s v="N/A"/>
    <d v="2022-12-13T00:00:00"/>
    <d v="2022-12-13T00:00:00"/>
    <d v="1899-12-30T00:00:00"/>
    <s v="N/A"/>
    <d v="2022-12-26T00:00:00"/>
    <d v="2022-12-26T00:00:00"/>
    <d v="1899-12-30T00:00:00"/>
    <n v="11591"/>
    <m/>
    <m/>
    <m/>
    <e v="#DIV/0!"/>
    <e v="#VALUE!"/>
    <n v="1"/>
  </r>
  <r>
    <s v="RBT00312"/>
    <x v="4"/>
    <n v="250"/>
    <n v="11821"/>
    <n v="12046"/>
    <n v="12096"/>
    <s v="N/A"/>
    <d v="2022-12-20T00:00:00"/>
    <d v="2022-12-20T00:00:00"/>
    <d v="1899-12-30T00:00:00"/>
    <s v="N/A"/>
    <d v="2022-12-20T00:00:00"/>
    <d v="2022-12-20T00:00:00"/>
    <d v="1899-12-30T00:00:00"/>
    <n v="12422"/>
    <m/>
    <m/>
    <m/>
    <e v="#DIV/0!"/>
    <e v="#VALUE!"/>
    <n v="0"/>
  </r>
  <r>
    <s v="RBT00303"/>
    <x v="1"/>
    <n v="250"/>
    <n v="11861"/>
    <n v="12086"/>
    <n v="12136"/>
    <s v="N/A"/>
    <d v="2022-12-26T00:00:00"/>
    <d v="2022-12-26T00:00:00"/>
    <d v="1899-12-30T00:00:00"/>
    <s v="N/A"/>
    <d v="2022-12-26T00:00:00"/>
    <d v="2022-12-26T00:00:00"/>
    <d v="1899-12-30T00:00:00"/>
    <n v="12071"/>
    <m/>
    <m/>
    <m/>
    <e v="#DIV/0!"/>
    <e v="#VALUE!"/>
    <n v="0"/>
  </r>
  <r>
    <s v="RBT00304"/>
    <x v="2"/>
    <n v="250"/>
    <n v="11591"/>
    <n v="11816"/>
    <n v="11866"/>
    <s v="N/A"/>
    <d v="2022-12-26T00:00:00"/>
    <d v="2022-12-26T00:00:00"/>
    <d v="1899-12-30T00:00:00"/>
    <s v="N/A"/>
    <d v="2023-01-13T00:00:00"/>
    <d v="2023-01-13T00:00:00"/>
    <d v="1899-12-30T00:00:00"/>
    <n v="11738"/>
    <m/>
    <m/>
    <m/>
    <e v="#DIV/0!"/>
    <e v="#VALUE!"/>
    <n v="0"/>
  </r>
  <r>
    <s v="RBT00312"/>
    <x v="4"/>
    <n v="500"/>
    <n v="12422"/>
    <n v="12647"/>
    <n v="12697"/>
    <s v="N/A"/>
    <d v="2022-12-27T00:00:00"/>
    <d v="2022-12-27T00:00:00"/>
    <d v="1899-12-30T00:00:00"/>
    <s v="N/A"/>
    <d v="2022-12-27T00:00:00"/>
    <d v="2022-12-27T00:00:00"/>
    <d v="1899-12-30T00:00:00"/>
    <n v="12520"/>
    <m/>
    <m/>
    <m/>
    <e v="#DIV/0!"/>
    <e v="#VALUE!"/>
    <n v="0"/>
  </r>
  <r>
    <s v="RBT00315"/>
    <x v="3"/>
    <n v="250"/>
    <n v="12087"/>
    <n v="12312"/>
    <n v="12362"/>
    <s v="N/A"/>
    <d v="2023-01-01T00:00:00"/>
    <d v="2023-01-01T00:00:00"/>
    <d v="1899-12-30T00:00:00"/>
    <s v="N/A"/>
    <d v="2023-01-01T00:00:00"/>
    <d v="2023-01-01T00:00:00"/>
    <d v="1899-12-30T00:00:00"/>
    <n v="12365"/>
    <m/>
    <m/>
    <m/>
    <e v="#DIV/0!"/>
    <e v="#VALUE!"/>
    <n v="0"/>
  </r>
  <r>
    <s v="RBT00315"/>
    <x v="3"/>
    <n v="500"/>
    <n v="12365"/>
    <n v="12590"/>
    <n v="12640"/>
    <s v="N/A"/>
    <d v="2023-01-02T00:00:00"/>
    <d v="2023-01-02T00:00:00"/>
    <d v="1899-12-30T00:00:00"/>
    <s v="N/A"/>
    <d v="2023-01-02T00:00:00"/>
    <d v="2023-01-02T00:00:00"/>
    <d v="1899-12-30T00:00:00"/>
    <n v="12367"/>
    <m/>
    <m/>
    <m/>
    <e v="#DIV/0!"/>
    <e v="#VALUE!"/>
    <n v="0"/>
  </r>
  <r>
    <s v="RBT00312"/>
    <x v="4"/>
    <n v="250"/>
    <n v="12520"/>
    <n v="12745"/>
    <n v="12795"/>
    <s v="N/A"/>
    <d v="2023-01-11T00:00:00"/>
    <d v="2023-01-11T00:00:00"/>
    <d v="1899-12-30T00:00:00"/>
    <s v="N/A"/>
    <d v="2023-01-11T00:00:00"/>
    <d v="2023-01-11T00:00:00"/>
    <d v="1899-12-30T00:00:00"/>
    <n v="12656"/>
    <m/>
    <m/>
    <m/>
    <e v="#DIV/0!"/>
    <e v="#VALUE!"/>
    <n v="0"/>
  </r>
  <r>
    <s v="RBT00303"/>
    <x v="1"/>
    <n v="1000"/>
    <n v="12071"/>
    <n v="12296"/>
    <n v="12346"/>
    <s v="N/A"/>
    <d v="2023-01-12T00:00:00"/>
    <d v="2023-01-12T00:00:00"/>
    <d v="1899-12-30T00:00:00"/>
    <s v="N/A"/>
    <d v="2023-01-12T00:00:00"/>
    <d v="2023-01-12T00:00:00"/>
    <d v="1899-12-30T00:00:00"/>
    <n v="12307"/>
    <m/>
    <m/>
    <m/>
    <e v="#DIV/0!"/>
    <e v="#VALUE!"/>
    <n v="1"/>
  </r>
  <r>
    <s v="RBT00304"/>
    <x v="2"/>
    <n v="500"/>
    <n v="11738"/>
    <n v="11963"/>
    <n v="12013"/>
    <s v="N/A"/>
    <d v="2023-01-13T00:00:00"/>
    <d v="2023-01-13T00:00:00"/>
    <d v="1899-12-30T00:00:00"/>
    <s v="N/A"/>
    <d v="2023-01-28T00:00:00"/>
    <d v="2023-01-28T00:00:00"/>
    <d v="1899-12-30T00:00:00"/>
    <n v="12021"/>
    <m/>
    <m/>
    <m/>
    <e v="#DIV/0!"/>
    <e v="#VALUE!"/>
    <n v="0"/>
  </r>
  <r>
    <s v="RBT00303"/>
    <x v="1"/>
    <n v="250"/>
    <n v="12307"/>
    <n v="12532"/>
    <n v="12582"/>
    <s v="N/A"/>
    <d v="2023-01-26T00:00:00"/>
    <d v="2023-01-26T00:00:00"/>
    <d v="1899-12-30T00:00:00"/>
    <s v="N/A"/>
    <d v="2023-01-26T00:00:00"/>
    <d v="2023-01-26T00:00:00"/>
    <d v="1899-12-30T00:00:00"/>
    <n v="12384"/>
    <m/>
    <m/>
    <m/>
    <e v="#DIV/0!"/>
    <e v="#VALUE!"/>
    <n v="0"/>
  </r>
  <r>
    <s v="RBT00304"/>
    <x v="2"/>
    <n v="250"/>
    <n v="12021"/>
    <n v="12246"/>
    <n v="12296"/>
    <s v="N/A"/>
    <d v="2023-01-28T00:00:00"/>
    <d v="2023-01-28T00:00:00"/>
    <d v="1899-12-30T00:00:00"/>
    <s v="N/A"/>
    <d v="2023-02-16T00:00:00"/>
    <d v="2023-02-16T00:00:00"/>
    <d v="1899-12-30T00:00:00"/>
    <n v="12204"/>
    <m/>
    <m/>
    <m/>
    <e v="#DIV/0!"/>
    <e v="#VALUE!"/>
    <n v="0"/>
  </r>
  <r>
    <s v="RBT00315"/>
    <x v="3"/>
    <n v="250"/>
    <n v="12367"/>
    <n v="12592"/>
    <n v="12642"/>
    <s v="N/A"/>
    <d v="2023-01-29T00:00:00"/>
    <d v="2023-01-29T00:00:00"/>
    <d v="1899-12-30T00:00:00"/>
    <s v="N/A"/>
    <d v="2023-01-29T00:00:00"/>
    <d v="2023-01-29T00:00:00"/>
    <d v="1899-12-30T00:00:00"/>
    <n v="12757"/>
    <m/>
    <m/>
    <m/>
    <e v="#DIV/0!"/>
    <e v="#VALUE!"/>
    <n v="0"/>
  </r>
  <r>
    <s v="RBT00302"/>
    <x v="0"/>
    <n v="500"/>
    <n v="12063"/>
    <n v="12288"/>
    <n v="12338"/>
    <s v="N/A"/>
    <d v="2023-02-09T00:00:00"/>
    <d v="2023-02-09T00:00:00"/>
    <d v="1899-12-30T00:00:00"/>
    <s v="N/A"/>
    <d v="2023-02-09T00:00:00"/>
    <d v="2023-02-09T00:00:00"/>
    <d v="1899-12-30T00:00:00"/>
    <n v="12646"/>
    <m/>
    <m/>
    <m/>
    <e v="#DIV/0!"/>
    <e v="#VALUE!"/>
    <n v="0"/>
  </r>
  <r>
    <s v="RBT00312"/>
    <x v="4"/>
    <n v="1000"/>
    <n v="12656"/>
    <n v="12881"/>
    <n v="12931"/>
    <s v="N/A"/>
    <d v="2023-02-09T00:00:00"/>
    <d v="2023-02-09T00:00:00"/>
    <d v="1899-12-30T00:00:00"/>
    <s v="N/A"/>
    <d v="2023-02-09T00:00:00"/>
    <d v="2023-02-09T00:00:00"/>
    <d v="1899-12-30T00:00:00"/>
    <n v="13089"/>
    <m/>
    <m/>
    <m/>
    <e v="#DIV/0!"/>
    <e v="#VALUE!"/>
    <n v="0"/>
  </r>
  <r>
    <s v="RBT00312"/>
    <x v="4"/>
    <n v="250"/>
    <n v="13089"/>
    <n v="13314"/>
    <n v="13364"/>
    <s v="N/A"/>
    <d v="2023-02-11T00:00:00"/>
    <d v="2023-02-11T00:00:00"/>
    <d v="1899-12-30T00:00:00"/>
    <s v="N/A"/>
    <d v="2023-02-11T00:00:00"/>
    <d v="2023-02-11T00:00:00"/>
    <d v="1899-12-30T00:00:00"/>
    <n v="13120"/>
    <m/>
    <m/>
    <m/>
    <e v="#DIV/0!"/>
    <e v="#VALUE!"/>
    <n v="0"/>
  </r>
  <r>
    <s v="RBT00315"/>
    <x v="3"/>
    <n v="1000"/>
    <n v="12757"/>
    <n v="12982"/>
    <n v="13032"/>
    <s v="N/A"/>
    <d v="2023-02-15T00:00:00"/>
    <d v="2023-02-15T00:00:00"/>
    <d v="1899-12-30T00:00:00"/>
    <s v="N/A"/>
    <d v="2023-02-15T00:00:00"/>
    <d v="2023-02-15T00:00:00"/>
    <d v="1899-12-30T00:00:00"/>
    <n v="13048"/>
    <m/>
    <m/>
    <m/>
    <e v="#DIV/0!"/>
    <e v="#VALUE!"/>
    <n v="0"/>
  </r>
  <r>
    <s v="RBT00304"/>
    <x v="2"/>
    <n v="1000"/>
    <n v="12204"/>
    <n v="12429"/>
    <n v="12479"/>
    <s v="N/A"/>
    <d v="2023-02-16T00:00:00"/>
    <d v="2023-02-16T00:00:00"/>
    <d v="1899-12-30T00:00:00"/>
    <s v="N/A"/>
    <d v="2023-03-04T00:00:00"/>
    <d v="2023-03-04T00:00:00"/>
    <d v="1899-12-30T00:00:00"/>
    <n v="12464"/>
    <m/>
    <m/>
    <m/>
    <e v="#DIV/0!"/>
    <e v="#VALUE!"/>
    <n v="1"/>
  </r>
  <r>
    <s v="RBT00302"/>
    <x v="0"/>
    <n v="250"/>
    <n v="12646"/>
    <n v="12871"/>
    <n v="12921"/>
    <s v="N/A"/>
    <d v="2023-02-23T00:00:00"/>
    <d v="2023-02-23T00:00:00"/>
    <d v="1899-12-30T00:00:00"/>
    <s v="N/A"/>
    <d v="2023-02-23T00:00:00"/>
    <d v="2023-02-23T00:00:00"/>
    <d v="1899-12-30T00:00:00"/>
    <n v="12849"/>
    <m/>
    <m/>
    <m/>
    <e v="#DIV/0!"/>
    <e v="#VALUE!"/>
    <n v="0"/>
  </r>
  <r>
    <s v="RBT00315"/>
    <x v="3"/>
    <n v="250"/>
    <n v="13048"/>
    <n v="13273"/>
    <n v="13323"/>
    <s v="N/A"/>
    <d v="2023-02-28T00:00:00"/>
    <d v="2023-02-28T00:00:00"/>
    <d v="1899-12-30T00:00:00"/>
    <s v="N/A"/>
    <d v="2023-02-28T00:00:00"/>
    <d v="2023-02-28T00:00:00"/>
    <d v="1899-12-30T00:00:00"/>
    <n v="13217"/>
    <m/>
    <m/>
    <m/>
    <e v="#DIV/0!"/>
    <e v="#VALUE!"/>
    <n v="0"/>
  </r>
  <r>
    <s v="RBT00312"/>
    <x v="4"/>
    <n v="500"/>
    <n v="13120"/>
    <n v="13345"/>
    <n v="13395"/>
    <s v="N/A"/>
    <d v="2023-03-02T00:00:00"/>
    <d v="2023-03-02T00:00:00"/>
    <d v="1899-12-30T00:00:00"/>
    <s v="N/A"/>
    <d v="2023-03-02T00:00:00"/>
    <d v="2023-03-02T00:00:00"/>
    <d v="1899-12-30T00:00:00"/>
    <n v="13369"/>
    <m/>
    <m/>
    <m/>
    <e v="#DIV/0!"/>
    <e v="#VALUE!"/>
    <n v="1"/>
  </r>
  <r>
    <s v="RBT00304"/>
    <x v="2"/>
    <n v="250"/>
    <n v="12464"/>
    <n v="12689"/>
    <n v="12739"/>
    <s v="N/A"/>
    <d v="2023-03-04T00:00:00"/>
    <d v="2023-03-04T00:00:00"/>
    <d v="1899-12-30T00:00:00"/>
    <s v="N/A"/>
    <d v="2023-03-26T00:00:00"/>
    <d v="2023-03-26T00:00:00"/>
    <d v="1899-12-30T00:00:00"/>
    <n v="12677"/>
    <m/>
    <m/>
    <m/>
    <e v="#DIV/0!"/>
    <e v="#VALUE!"/>
    <n v="0"/>
  </r>
  <r>
    <s v="RBT00302"/>
    <x v="0"/>
    <n v="1000"/>
    <n v="12849"/>
    <n v="13074"/>
    <n v="13124"/>
    <s v="N/A"/>
    <d v="2023-03-07T00:00:00"/>
    <d v="2023-03-07T00:00:00"/>
    <d v="1899-12-30T00:00:00"/>
    <s v="N/A"/>
    <d v="2023-03-07T00:00:00"/>
    <d v="2023-03-07T00:00:00"/>
    <d v="1899-12-30T00:00:00"/>
    <n v="13014"/>
    <m/>
    <m/>
    <m/>
    <e v="#DIV/0!"/>
    <e v="#VALUE!"/>
    <n v="0"/>
  </r>
  <r>
    <s v="RBT00303"/>
    <x v="1"/>
    <n v="500"/>
    <n v="12384"/>
    <n v="12609"/>
    <n v="12659"/>
    <s v="N/A"/>
    <d v="2023-03-11T00:00:00"/>
    <d v="2023-03-11T00:00:00"/>
    <d v="1899-12-30T00:00:00"/>
    <s v="N/A"/>
    <d v="2023-03-11T00:00:00"/>
    <d v="2023-03-11T00:00:00"/>
    <d v="1899-12-30T00:00:00"/>
    <n v="12723"/>
    <m/>
    <m/>
    <m/>
    <e v="#DIV/0!"/>
    <e v="#VALUE!"/>
    <n v="0"/>
  </r>
  <r>
    <s v="RBT00315"/>
    <x v="3"/>
    <n v="500"/>
    <n v="13217"/>
    <n v="13442"/>
    <n v="13492"/>
    <s v="N/A"/>
    <d v="2023-03-18T00:00:00"/>
    <d v="2023-03-18T00:00:00"/>
    <d v="1899-12-30T00:00:00"/>
    <s v="N/A"/>
    <d v="2023-03-18T00:00:00"/>
    <d v="2023-03-18T00:00:00"/>
    <d v="1899-12-30T00:00:00"/>
    <n v="13334"/>
    <m/>
    <m/>
    <m/>
    <e v="#DIV/0!"/>
    <e v="#VALUE!"/>
    <n v="0"/>
  </r>
  <r>
    <s v="RBT00312"/>
    <x v="4"/>
    <n v="250"/>
    <n v="13369"/>
    <n v="13594"/>
    <n v="13644"/>
    <s v="N/A"/>
    <d v="2023-03-19T00:00:00"/>
    <d v="2023-03-19T00:00:00"/>
    <d v="1899-12-30T00:00:00"/>
    <s v="N/A"/>
    <d v="2023-03-19T00:00:00"/>
    <d v="2023-03-19T00:00:00"/>
    <d v="1899-12-30T00:00:00"/>
    <n v="13575"/>
    <m/>
    <m/>
    <m/>
    <e v="#DIV/0!"/>
    <e v="#VALUE!"/>
    <n v="0"/>
  </r>
  <r>
    <s v="RBT00302"/>
    <x v="0"/>
    <n v="250"/>
    <n v="13014"/>
    <n v="13239"/>
    <n v="13289"/>
    <s v="N/A"/>
    <d v="2023-03-22T00:00:00"/>
    <d v="2023-03-22T00:00:00"/>
    <d v="1899-12-30T00:00:00"/>
    <s v="N/A"/>
    <d v="2023-03-22T00:00:00"/>
    <d v="2023-03-22T00:00:00"/>
    <d v="1899-12-30T00:00:00"/>
    <n v="13262"/>
    <m/>
    <m/>
    <m/>
    <e v="#DIV/0!"/>
    <e v="#VALUE!"/>
    <n v="1"/>
  </r>
  <r>
    <s v="RBT00303"/>
    <x v="1"/>
    <n v="250"/>
    <n v="12723"/>
    <n v="12948"/>
    <n v="12998"/>
    <s v="N/A"/>
    <d v="2023-03-25T00:00:00"/>
    <d v="2023-03-25T00:00:00"/>
    <d v="1899-12-30T00:00:00"/>
    <s v="N/A"/>
    <d v="2023-03-25T00:00:00"/>
    <d v="2023-03-25T00:00:00"/>
    <d v="1899-12-30T00:00:00"/>
    <n v="12890"/>
    <m/>
    <m/>
    <m/>
    <e v="#DIV/0!"/>
    <e v="#VALUE!"/>
    <n v="0"/>
  </r>
  <r>
    <s v="RBT00304"/>
    <x v="2"/>
    <n v="500"/>
    <n v="12677"/>
    <n v="12902"/>
    <n v="12952"/>
    <s v="N/A"/>
    <d v="2023-03-26T00:00:00"/>
    <d v="2023-03-26T00:00:00"/>
    <d v="1899-12-30T00:00:00"/>
    <s v="N/A"/>
    <d v="2023-04-13T00:00:00"/>
    <d v="2023-04-13T00:00:00"/>
    <d v="1899-12-30T00:00:00"/>
    <n v="12969"/>
    <m/>
    <m/>
    <m/>
    <e v="#DIV/0!"/>
    <e v="#VALUE!"/>
    <n v="0"/>
  </r>
  <r>
    <s v="RBT00302"/>
    <x v="0"/>
    <n v="500"/>
    <n v="13262"/>
    <n v="13487"/>
    <n v="13537"/>
    <s v="N/A"/>
    <d v="2023-03-31T00:00:00"/>
    <d v="2023-03-31T00:00:00"/>
    <d v="1899-12-30T00:00:00"/>
    <s v="N/A"/>
    <d v="2023-03-31T00:00:00"/>
    <d v="2023-03-31T00:00:00"/>
    <d v="1899-12-30T00:00:00"/>
    <n v="13386"/>
    <m/>
    <m/>
    <m/>
    <e v="#DIV/0!"/>
    <e v="#VALUE!"/>
    <n v="0"/>
  </r>
  <r>
    <s v="RBT00304"/>
    <x v="2"/>
    <n v="250"/>
    <n v="12969"/>
    <n v="13194"/>
    <n v="13244"/>
    <s v="N/A"/>
    <d v="2023-04-13T00:00:00"/>
    <d v="2023-04-13T00:00:00"/>
    <d v="1899-12-30T00:00:00"/>
    <s v="N/A"/>
    <d v="2023-05-13T00:00:00"/>
    <d v="2023-05-13T00:00:00"/>
    <d v="1899-12-30T00:00:00"/>
    <n v="13198"/>
    <m/>
    <m/>
    <m/>
    <e v="#DIV/0!"/>
    <e v="#VALUE!"/>
    <n v="1"/>
  </r>
  <r>
    <s v="RBT00303"/>
    <x v="1"/>
    <n v="2000"/>
    <n v="12890"/>
    <n v="13115"/>
    <n v="13165"/>
    <s v="N/A"/>
    <d v="2023-04-14T00:00:00"/>
    <d v="2023-04-14T00:00:00"/>
    <d v="1899-12-30T00:00:00"/>
    <s v="N/A"/>
    <d v="2023-04-14T00:00:00"/>
    <d v="2023-04-14T00:00:00"/>
    <d v="1899-12-30T00:00:00"/>
    <n v="13196"/>
    <m/>
    <m/>
    <m/>
    <e v="#DIV/0!"/>
    <e v="#VALUE!"/>
    <n v="0"/>
  </r>
  <r>
    <s v="RBT00312"/>
    <x v="4"/>
    <n v="2000"/>
    <n v="13575"/>
    <n v="13800"/>
    <n v="13850"/>
    <s v="N/A"/>
    <d v="2023-04-14T00:00:00"/>
    <d v="2023-04-14T00:00:00"/>
    <d v="1899-12-30T00:00:00"/>
    <s v="N/A"/>
    <d v="2023-04-14T00:00:00"/>
    <d v="2023-04-14T00:00:00"/>
    <d v="1899-12-30T00:00:00"/>
    <n v="13758"/>
    <m/>
    <m/>
    <m/>
    <e v="#DIV/0!"/>
    <e v="#VALUE!"/>
    <n v="0"/>
  </r>
  <r>
    <s v="RBT00302"/>
    <x v="0"/>
    <n v="250"/>
    <n v="13386"/>
    <n v="13611"/>
    <n v="13661"/>
    <s v="N/A"/>
    <d v="2023-04-18T00:00:00"/>
    <d v="2023-04-18T00:00:00"/>
    <d v="1899-12-30T00:00:00"/>
    <s v="N/A"/>
    <d v="2023-04-18T00:00:00"/>
    <d v="2023-04-18T00:00:00"/>
    <d v="1899-12-30T00:00:00"/>
    <n v="13633"/>
    <m/>
    <m/>
    <m/>
    <e v="#DIV/0!"/>
    <e v="#VALUE!"/>
    <n v="1"/>
  </r>
  <r>
    <s v="RBT00315"/>
    <x v="3"/>
    <n v="250"/>
    <n v="13334"/>
    <n v="13559"/>
    <n v="13609"/>
    <s v="N/A"/>
    <d v="2023-04-18T00:00:00"/>
    <d v="2023-04-18T00:00:00"/>
    <d v="1899-12-30T00:00:00"/>
    <s v="N/A"/>
    <d v="2023-04-18T00:00:00"/>
    <d v="2023-04-18T00:00:00"/>
    <d v="1899-12-30T00:00:00"/>
    <n v="13757"/>
    <m/>
    <m/>
    <m/>
    <e v="#DIV/0!"/>
    <e v="#VALUE!"/>
    <n v="0"/>
  </r>
  <r>
    <s v="RBT00303"/>
    <x v="1"/>
    <n v="250"/>
    <n v="13196"/>
    <n v="13421"/>
    <n v="13471"/>
    <s v="N/A"/>
    <d v="2023-04-25T00:00:00"/>
    <d v="2023-04-25T00:00:00"/>
    <d v="1899-12-30T00:00:00"/>
    <s v="N/A"/>
    <d v="2023-04-25T00:00:00"/>
    <d v="2023-04-25T00:00:00"/>
    <d v="1899-12-30T00:00:00"/>
    <n v="13350"/>
    <m/>
    <m/>
    <m/>
    <e v="#DIV/0!"/>
    <e v="#VALUE!"/>
    <n v="0"/>
  </r>
  <r>
    <s v="RBT00302"/>
    <x v="0"/>
    <n v="2000"/>
    <n v="13633"/>
    <n v="13858"/>
    <n v="13908"/>
    <s v="N/A"/>
    <d v="2023-04-26T00:00:00"/>
    <d v="2023-04-26T00:00:00"/>
    <d v="1899-12-30T00:00:00"/>
    <s v="N/A"/>
    <d v="2023-04-26T00:00:00"/>
    <d v="2023-04-26T00:00:00"/>
    <d v="1899-12-30T00:00:00"/>
    <n v="13752"/>
    <m/>
    <m/>
    <m/>
    <e v="#DIV/0!"/>
    <e v="#VALUE!"/>
    <n v="0"/>
  </r>
  <r>
    <s v="RBT00315"/>
    <x v="3"/>
    <n v="2000"/>
    <n v="13757"/>
    <n v="13982"/>
    <n v="14032"/>
    <s v="N/A"/>
    <d v="2023-05-02T00:00:00"/>
    <d v="2023-05-02T00:00:00"/>
    <d v="1899-12-30T00:00:00"/>
    <s v="N/A"/>
    <d v="2023-05-02T00:00:00"/>
    <d v="2023-05-02T00:00:00"/>
    <d v="1899-12-30T00:00:00"/>
    <n v="13925"/>
    <m/>
    <m/>
    <m/>
    <m/>
    <e v="#VALUE!"/>
    <n v="0"/>
  </r>
  <r>
    <s v="RBT00312"/>
    <x v="4"/>
    <n v="250"/>
    <n v="13758"/>
    <n v="13983"/>
    <n v="14033"/>
    <s v="N/A"/>
    <d v="2023-05-11T00:00:00"/>
    <d v="2023-05-11T00:00:00"/>
    <d v="1899-12-30T00:00:00"/>
    <s v="N/A"/>
    <d v="2023-05-11T00:00:00"/>
    <d v="2023-05-11T00:00:00"/>
    <d v="1899-12-30T00:00:00"/>
    <n v="13760"/>
    <m/>
    <m/>
    <m/>
    <e v="#DIV/0!"/>
    <e v="#VALUE!"/>
    <n v="0"/>
  </r>
  <r>
    <s v="RBT00303"/>
    <x v="1"/>
    <n v="500"/>
    <n v="13350"/>
    <n v="13575"/>
    <n v="13625"/>
    <s v="N/A"/>
    <d v="2023-05-12T00:00:00"/>
    <d v="2023-05-12T00:00:00"/>
    <d v="1899-12-30T00:00:00"/>
    <s v="N/A"/>
    <d v="2023-05-12T00:00:00"/>
    <d v="2023-05-12T00:00:00"/>
    <d v="1899-12-30T00:00:00"/>
    <n v="13632"/>
    <m/>
    <m/>
    <m/>
    <e v="#DIV/0!"/>
    <e v="#VALUE!"/>
    <n v="0"/>
  </r>
  <r>
    <s v="RBT00304"/>
    <x v="2"/>
    <n v="2000"/>
    <n v="13198"/>
    <n v="13423"/>
    <n v="13473"/>
    <s v="N/A"/>
    <d v="2023-05-13T00:00:00"/>
    <d v="2023-05-13T00:00:00"/>
    <d v="1899-12-30T00:00:00"/>
    <s v="N/A"/>
    <d v="2023-05-15T00:00:00"/>
    <d v="2023-05-15T00:00:00"/>
    <d v="1899-12-30T00:00:00"/>
    <n v="13442"/>
    <m/>
    <m/>
    <m/>
    <e v="#DIV/0!"/>
    <e v="#VALUE!"/>
    <n v="1"/>
  </r>
  <r>
    <s v="RBT00304"/>
    <x v="2"/>
    <n v="250"/>
    <n v="13442"/>
    <n v="13667"/>
    <n v="13717"/>
    <s v="N/A"/>
    <d v="2023-05-15T00:00:00"/>
    <d v="2023-05-15T00:00:00"/>
    <d v="1899-12-30T00:00:00"/>
    <s v="N/A"/>
    <d v="2023-07-22T00:00:00"/>
    <d v="2023-07-22T00:00:00"/>
    <d v="1899-12-30T00:00:00"/>
    <n v="13442"/>
    <m/>
    <m/>
    <m/>
    <e v="#DIV/0!"/>
    <e v="#VALUE!"/>
    <n v="0"/>
  </r>
  <r>
    <s v="RBT00302"/>
    <x v="0"/>
    <n v="250"/>
    <n v="13752"/>
    <n v="13977"/>
    <n v="14027"/>
    <s v="N/A"/>
    <d v="2023-05-17T00:00:00"/>
    <d v="2023-05-17T00:00:00"/>
    <d v="1899-12-30T00:00:00"/>
    <s v="N/A"/>
    <d v="2023-05-17T00:00:00"/>
    <d v="2023-05-17T00:00:00"/>
    <d v="1899-12-30T00:00:00"/>
    <n v="14080"/>
    <m/>
    <m/>
    <m/>
    <e v="#DIV/0!"/>
    <e v="#VALUE!"/>
    <n v="0"/>
  </r>
  <r>
    <s v="RBT00303"/>
    <x v="1"/>
    <n v="250"/>
    <n v="13632"/>
    <n v="13857"/>
    <n v="13907"/>
    <s v="N/A"/>
    <d v="2023-05-29T00:00:00"/>
    <d v="2023-05-29T00:00:00"/>
    <d v="1899-12-30T00:00:00"/>
    <s v="N/A"/>
    <d v="2023-05-29T00:00:00"/>
    <d v="2023-05-29T00:00:00"/>
    <d v="1899-12-30T00:00:00"/>
    <n v="13882"/>
    <m/>
    <m/>
    <m/>
    <e v="#DIV/0!"/>
    <e v="#VALUE!"/>
    <n v="1"/>
  </r>
  <r>
    <s v="RBT00302"/>
    <x v="0"/>
    <n v="500"/>
    <n v="14080"/>
    <n v="14305"/>
    <n v="14355"/>
    <s v="N/A"/>
    <d v="2023-06-02T00:00:00"/>
    <d v="2023-06-02T00:00:00"/>
    <d v="1899-12-30T00:00:00"/>
    <s v="N/A"/>
    <d v="2023-06-02T00:00:00"/>
    <d v="2023-06-02T00:00:00"/>
    <d v="1899-12-30T00:00:00"/>
    <n v="14272"/>
    <m/>
    <m/>
    <m/>
    <e v="#DIV/0!"/>
    <e v="#VALUE!"/>
    <n v="0"/>
  </r>
  <r>
    <s v="RBT00315"/>
    <x v="3"/>
    <n v="250"/>
    <n v="13925"/>
    <n v="14150"/>
    <n v="14200"/>
    <s v="N/A"/>
    <d v="2023-06-09T00:00:00"/>
    <d v="2023-06-09T00:00:00"/>
    <d v="1899-12-30T00:00:00"/>
    <s v="N/A"/>
    <d v="2023-06-09T00:00:00"/>
    <d v="2023-06-09T00:00:00"/>
    <d v="1899-12-30T00:00:00"/>
    <n v="14445"/>
    <m/>
    <m/>
    <m/>
    <e v="#DIV/0!"/>
    <e v="#VALUE!"/>
    <n v="0"/>
  </r>
  <r>
    <s v="RBT00303"/>
    <x v="1"/>
    <n v="1000"/>
    <n v="13882"/>
    <n v="14107"/>
    <n v="14157"/>
    <s v="N/A"/>
    <d v="2023-06-16T00:00:00"/>
    <d v="2023-06-16T00:00:00"/>
    <d v="1899-12-30T00:00:00"/>
    <s v="N/A"/>
    <d v="2023-06-16T00:00:00"/>
    <d v="2023-06-16T00:00:00"/>
    <d v="1899-12-30T00:00:00"/>
    <n v="14168"/>
    <m/>
    <m/>
    <m/>
    <e v="#DIV/0!"/>
    <e v="#VALUE!"/>
    <n v="0"/>
  </r>
  <r>
    <s v="RBT00302"/>
    <x v="0"/>
    <n v="250"/>
    <n v="14272"/>
    <n v="14497"/>
    <n v="14547"/>
    <s v="N/A"/>
    <d v="2023-06-26T00:00:00"/>
    <d v="2023-06-26T00:00:00"/>
    <d v="1899-12-30T00:00:00"/>
    <s v="N/A"/>
    <d v="2023-06-26T00:00:00"/>
    <d v="2023-06-26T00:00:00"/>
    <d v="1899-12-30T00:00:00"/>
    <n v="14579"/>
    <m/>
    <m/>
    <m/>
    <e v="#DIV/0!"/>
    <e v="#VALUE!"/>
    <n v="0"/>
  </r>
  <r>
    <s v="RBT00303"/>
    <x v="1"/>
    <n v="250"/>
    <n v="14168"/>
    <n v="14393"/>
    <n v="14443"/>
    <s v="N/A"/>
    <d v="2023-06-30T00:00:00"/>
    <d v="2023-06-30T00:00:00"/>
    <d v="1899-12-30T00:00:00"/>
    <s v="N/A"/>
    <d v="2023-06-30T00:00:00"/>
    <d v="2023-06-30T00:00:00"/>
    <d v="1899-12-30T00:00:00"/>
    <n v="14348"/>
    <m/>
    <m/>
    <m/>
    <e v="#DIV/0!"/>
    <e v="#VALUE!"/>
    <n v="0"/>
  </r>
  <r>
    <s v="RBT00315"/>
    <x v="3"/>
    <n v="500"/>
    <n v="14445"/>
    <n v="14670"/>
    <n v="14720"/>
    <s v="N/A"/>
    <d v="2023-07-06T00:00:00"/>
    <d v="2023-07-06T00:00:00"/>
    <d v="1899-12-30T00:00:00"/>
    <s v="N/A"/>
    <d v="2023-07-06T00:00:00"/>
    <d v="2023-07-06T00:00:00"/>
    <d v="1899-12-30T00:00:00"/>
    <n v="14832"/>
    <m/>
    <m/>
    <m/>
    <e v="#DIV/0!"/>
    <e v="#VALUE!"/>
    <n v="0"/>
  </r>
  <r>
    <s v="RBT00315"/>
    <x v="3"/>
    <n v="250"/>
    <n v="14832"/>
    <n v="15057"/>
    <n v="15107"/>
    <s v="N/A"/>
    <d v="2023-07-08T00:00:00"/>
    <d v="2023-07-08T00:00:00"/>
    <d v="1899-12-30T00:00:00"/>
    <s v="N/A"/>
    <d v="2023-07-08T00:00:00"/>
    <d v="2023-07-08T00:00:00"/>
    <d v="1899-12-30T00:00:00"/>
    <n v="14833"/>
    <m/>
    <m/>
    <m/>
    <e v="#DIV/0!"/>
    <e v="#VALUE!"/>
    <n v="0"/>
  </r>
  <r>
    <s v="RBT00302"/>
    <x v="0"/>
    <n v="1000"/>
    <n v="14579"/>
    <n v="14804"/>
    <n v="14854"/>
    <s v="N/A"/>
    <d v="2023-07-20T00:00:00"/>
    <d v="2023-07-20T00:00:00"/>
    <d v="1899-12-30T00:00:00"/>
    <s v="N/A"/>
    <d v="2023-07-20T00:00:00"/>
    <d v="2023-07-20T00:00:00"/>
    <d v="1899-12-30T00:00:00"/>
    <n v="14909"/>
    <m/>
    <m/>
    <m/>
    <e v="#DIV/0!"/>
    <e v="#VALUE!"/>
    <n v="0"/>
  </r>
  <r>
    <s v="RBT00304"/>
    <x v="2"/>
    <n v="500"/>
    <n v="13442"/>
    <n v="13667"/>
    <n v="13717"/>
    <s v="N/A"/>
    <d v="2023-07-22T00:00:00"/>
    <d v="2023-07-22T00:00:00"/>
    <d v="1899-12-30T00:00:00"/>
    <s v="N/A"/>
    <d v="2023-07-23T00:00:00"/>
    <d v="2023-07-23T00:00:00"/>
    <d v="1899-12-30T00:00:00"/>
    <n v="13775"/>
    <m/>
    <m/>
    <m/>
    <e v="#DIV/0!"/>
    <e v="#VALUE!"/>
    <n v="0"/>
  </r>
  <r>
    <s v="RBT00304"/>
    <x v="2"/>
    <n v="250"/>
    <n v="13775"/>
    <n v="14000"/>
    <n v="14050"/>
    <s v="N/A"/>
    <d v="2023-07-23T00:00:00"/>
    <d v="2023-07-23T00:00:00"/>
    <d v="1899-12-30T00:00:00"/>
    <s v="N/A"/>
    <d v="2023-08-17T00:00:00"/>
    <d v="2023-08-17T00:00:00"/>
    <d v="1899-12-30T00:00:00"/>
    <n v="14156"/>
    <m/>
    <m/>
    <m/>
    <e v="#DIV/0!"/>
    <e v="#VALUE!"/>
    <n v="0"/>
  </r>
  <r>
    <s v="RBT00315"/>
    <x v="3"/>
    <n v="1000"/>
    <n v="14833"/>
    <n v="15058"/>
    <n v="15108"/>
    <s v="N/A"/>
    <d v="2023-07-28T00:00:00"/>
    <d v="2023-07-28T00:00:00"/>
    <d v="1899-12-30T00:00:00"/>
    <s v="N/A"/>
    <d v="2023-07-28T00:00:00"/>
    <d v="2023-07-28T00:00:00"/>
    <d v="1899-12-30T00:00:00"/>
    <n v="15112"/>
    <m/>
    <m/>
    <m/>
    <e v="#DIV/0!"/>
    <e v="#VALUE!"/>
    <n v="0"/>
  </r>
  <r>
    <s v="RBT00302"/>
    <x v="0"/>
    <n v="250"/>
    <n v="14909"/>
    <n v="15134"/>
    <n v="15184"/>
    <s v="N/A"/>
    <d v="2023-08-04T00:00:00"/>
    <d v="2023-08-04T00:00:00"/>
    <d v="1899-12-30T00:00:00"/>
    <s v="N/A"/>
    <d v="2023-08-04T00:00:00"/>
    <d v="2023-08-04T00:00:00"/>
    <d v="1899-12-30T00:00:00"/>
    <n v="15170"/>
    <m/>
    <m/>
    <m/>
    <e v="#DIV/0!"/>
    <e v="#VALUE!"/>
    <n v="1"/>
  </r>
  <r>
    <s v="RBT00303"/>
    <x v="1"/>
    <n v="500"/>
    <n v="14348"/>
    <n v="14573"/>
    <n v="14623"/>
    <s v="N/A"/>
    <d v="2023-08-06T00:00:00"/>
    <d v="2023-08-06T00:00:00"/>
    <d v="1899-12-30T00:00:00"/>
    <s v="N/A"/>
    <d v="2023-08-06T00:00:00"/>
    <d v="2023-08-06T00:00:00"/>
    <d v="1899-12-30T00:00:00"/>
    <n v="14538"/>
    <m/>
    <m/>
    <m/>
    <e v="#DIV/0!"/>
    <e v="#VALUE!"/>
    <n v="0"/>
  </r>
  <r>
    <s v="RBT00315"/>
    <x v="3"/>
    <n v="250"/>
    <n v="15112"/>
    <n v="15337"/>
    <n v="15387"/>
    <s v="N/A"/>
    <d v="2023-08-08T00:00:00"/>
    <d v="2023-08-08T00:00:00"/>
    <d v="1899-12-30T00:00:00"/>
    <s v="N/A"/>
    <d v="2023-08-08T00:00:00"/>
    <d v="2023-08-08T00:00:00"/>
    <d v="1899-12-30T00:00:00"/>
    <n v="15271"/>
    <m/>
    <m/>
    <m/>
    <e v="#DIV/0!"/>
    <e v="#VALUE!"/>
    <n v="0"/>
  </r>
  <r>
    <s v="RBT00312"/>
    <x v="4"/>
    <n v="500"/>
    <n v="13760"/>
    <n v="13985"/>
    <n v="14035"/>
    <s v="N/A"/>
    <d v="2023-08-09T00:00:00"/>
    <d v="2023-08-09T00:00:00"/>
    <d v="1899-12-30T00:00:00"/>
    <s v="N/A"/>
    <d v="2023-08-09T00:00:00"/>
    <d v="2023-08-09T00:00:00"/>
    <d v="1899-12-30T00:00:00"/>
    <n v="14107"/>
    <m/>
    <m/>
    <m/>
    <e v="#DIV/0!"/>
    <e v="#VALUE!"/>
    <n v="0"/>
  </r>
  <r>
    <s v="RBT00304"/>
    <x v="2"/>
    <n v="1000"/>
    <n v="14156"/>
    <n v="14381"/>
    <n v="14431"/>
    <s v="N/A"/>
    <d v="2023-08-17T00:00:00"/>
    <d v="2023-08-17T00:00:00"/>
    <d v="1899-12-30T00:00:00"/>
    <s v="N/A"/>
    <d v="2023-09-01T00:00:00"/>
    <d v="2023-09-01T00:00:00"/>
    <d v="1899-12-30T00:00:00"/>
    <n v="14403"/>
    <m/>
    <m/>
    <m/>
    <e v="#DIV/0!"/>
    <e v="#VALUE!"/>
    <n v="1"/>
  </r>
  <r>
    <s v="RBT00315"/>
    <x v="3"/>
    <n v="500"/>
    <n v="15271"/>
    <n v="15496"/>
    <n v="15546"/>
    <s v="N/A"/>
    <d v="2023-08-23T00:00:00"/>
    <d v="2023-08-23T00:00:00"/>
    <d v="1899-12-30T00:00:00"/>
    <s v="N/A"/>
    <d v="2023-08-23T00:00:00"/>
    <d v="2023-08-23T00:00:00"/>
    <d v="1899-12-30T00:00:00"/>
    <n v="15453"/>
    <m/>
    <m/>
    <m/>
    <e v="#DIV/0!"/>
    <e v="#VALUE!"/>
    <n v="0"/>
  </r>
  <r>
    <s v="RBT00302"/>
    <x v="0"/>
    <n v="500"/>
    <n v="15170"/>
    <n v="15395"/>
    <n v="15445"/>
    <s v="N/A"/>
    <d v="2023-08-24T00:00:00"/>
    <d v="2023-08-24T00:00:00"/>
    <d v="1899-12-30T00:00:00"/>
    <s v="N/A"/>
    <d v="2023-08-24T00:00:00"/>
    <d v="2023-08-24T00:00:00"/>
    <d v="1899-12-30T00:00:00"/>
    <n v="15436"/>
    <m/>
    <m/>
    <m/>
    <e v="#DIV/0!"/>
    <e v="#VALUE!"/>
    <n v="1"/>
  </r>
  <r>
    <s v="RBT00312"/>
    <x v="4"/>
    <n v="250"/>
    <n v="14107"/>
    <n v="14332"/>
    <n v="14382"/>
    <s v="N/A"/>
    <d v="2023-08-31T00:00:00"/>
    <d v="2023-08-31T00:00:00"/>
    <d v="1899-12-30T00:00:00"/>
    <s v="N/A"/>
    <d v="2023-08-31T00:00:00"/>
    <d v="2023-08-31T00:00:00"/>
    <d v="1899-12-30T00:00:00"/>
    <n v="14340"/>
    <m/>
    <m/>
    <m/>
    <e v="#DIV/0!"/>
    <e v="#VALUE!"/>
    <n v="1"/>
  </r>
  <r>
    <s v="RBT00304"/>
    <x v="2"/>
    <n v="250"/>
    <n v="14403"/>
    <n v="14628"/>
    <n v="14678"/>
    <s v="N/A"/>
    <d v="2023-09-01T00:00:00"/>
    <d v="2023-09-01T00:00:00"/>
    <d v="1899-12-30T00:00:00"/>
    <s v="N/A"/>
    <d v="2023-09-01T00:00:00"/>
    <d v="2023-09-01T00:00:00"/>
    <d v="1899-12-30T00:00:00"/>
    <n v="14653"/>
    <m/>
    <m/>
    <m/>
    <e v="#DIV/0!"/>
    <e v="#VALUE!"/>
    <n v="1"/>
  </r>
  <r>
    <s v="RBT00304"/>
    <x v="2"/>
    <n v="500"/>
    <n v="14653"/>
    <n v="14878"/>
    <n v="14928"/>
    <s v="N/A"/>
    <d v="2023-09-01T00:00:00"/>
    <d v="2023-09-01T00:00:00"/>
    <d v="1899-12-30T00:00:00"/>
    <s v="N/A"/>
    <d v="2023-09-02T00:00:00"/>
    <d v="2023-09-02T00:00:00"/>
    <d v="1899-12-30T00:00:00"/>
    <n v="14653"/>
    <m/>
    <m/>
    <m/>
    <e v="#DIV/0!"/>
    <e v="#VALUE!"/>
    <n v="0"/>
  </r>
  <r>
    <s v="RBT00303"/>
    <x v="1"/>
    <n v="250"/>
    <n v="14538"/>
    <n v="14763"/>
    <n v="14813"/>
    <s v="N/A"/>
    <d v="2023-09-02T00:00:00"/>
    <d v="2023-09-02T00:00:00"/>
    <d v="1899-12-30T00:00:00"/>
    <s v="N/A"/>
    <d v="2023-09-02T00:00:00"/>
    <d v="2023-09-02T00:00:00"/>
    <d v="1899-12-30T00:00:00"/>
    <n v="14883"/>
    <m/>
    <m/>
    <m/>
    <e v="#DIV/0!"/>
    <e v="#VALUE!"/>
    <n v="0"/>
  </r>
  <r>
    <s v="RBT00304"/>
    <x v="2"/>
    <n v="250"/>
    <n v="14653"/>
    <n v="14878"/>
    <n v="14928"/>
    <s v="N/A"/>
    <d v="2023-09-02T00:00:00"/>
    <d v="2023-09-02T00:00:00"/>
    <d v="1899-12-30T00:00:00"/>
    <s v="N/A"/>
    <d v="2023-09-28T00:00:00"/>
    <d v="2023-09-28T00:00:00"/>
    <d v="1899-12-30T00:00:00"/>
    <n v="14666"/>
    <m/>
    <m/>
    <m/>
    <e v="#DIV/0!"/>
    <e v="#VALUE!"/>
    <n v="0"/>
  </r>
  <r>
    <s v="RBT00302"/>
    <x v="0"/>
    <n v="250"/>
    <n v="15436"/>
    <n v="15661"/>
    <n v="15711"/>
    <s v="N/A"/>
    <d v="2023-09-08T00:00:00"/>
    <d v="2023-09-08T00:00:00"/>
    <d v="1899-12-30T00:00:00"/>
    <s v="N/A"/>
    <d v="2023-09-08T00:00:00"/>
    <d v="2023-09-08T00:00:00"/>
    <d v="1899-12-30T00:00:00"/>
    <n v="15655"/>
    <m/>
    <m/>
    <m/>
    <e v="#DIV/0!"/>
    <e v="#VALUE!"/>
    <n v="0"/>
  </r>
  <r>
    <s v="RBT00312"/>
    <x v="4"/>
    <n v="1000"/>
    <n v="14340"/>
    <n v="14565"/>
    <n v="14615"/>
    <s v="N/A"/>
    <d v="2023-09-19T00:00:00"/>
    <d v="2023-09-19T00:00:00"/>
    <d v="1899-12-30T00:00:00"/>
    <s v="N/A"/>
    <d v="2023-09-19T00:00:00"/>
    <d v="2023-09-19T00:00:00"/>
    <d v="1899-12-30T00:00:00"/>
    <n v="14573"/>
    <m/>
    <m/>
    <m/>
    <e v="#DIV/0!"/>
    <e v="#VALUE!"/>
    <n v="1"/>
  </r>
  <r>
    <s v="RBT00315"/>
    <x v="3"/>
    <n v="250"/>
    <n v="15453"/>
    <n v="15678"/>
    <n v="15728"/>
    <s v="N/A"/>
    <d v="2023-09-22T00:00:00"/>
    <d v="2023-09-22T00:00:00"/>
    <d v="1899-12-30T00:00:00"/>
    <s v="N/A"/>
    <d v="2023-09-22T00:00:00"/>
    <d v="2023-09-22T00:00:00"/>
    <d v="1899-12-30T00:00:00"/>
    <n v="15883"/>
    <m/>
    <m/>
    <m/>
    <e v="#DIV/0!"/>
    <e v="#VALUE!"/>
    <n v="0"/>
  </r>
  <r>
    <s v="RBT00304"/>
    <x v="2"/>
    <n v="4000"/>
    <n v="14666"/>
    <n v="14891"/>
    <n v="14941"/>
    <s v="N/A"/>
    <d v="2023-09-28T00:00:00"/>
    <d v="2023-09-28T00:00:00"/>
    <d v="1899-12-30T00:00:00"/>
    <s v="N/A"/>
    <d v="2023-10-27T00:00:00"/>
    <d v="2023-10-27T00:00:00"/>
    <d v="1899-12-30T00:00:00"/>
    <n v="14900"/>
    <m/>
    <m/>
    <m/>
    <e v="#DIV/0!"/>
    <e v="#VALUE!"/>
    <n v="1"/>
  </r>
  <r>
    <s v="RBT00302"/>
    <x v="0"/>
    <n v="4000"/>
    <n v="15655"/>
    <n v="15880"/>
    <n v="15930"/>
    <s v="N/A"/>
    <d v="2023-10-03T00:00:00"/>
    <d v="2023-10-03T00:00:00"/>
    <d v="1899-12-30T00:00:00"/>
    <s v="N/A"/>
    <d v="2023-10-03T00:00:00"/>
    <d v="2023-10-03T00:00:00"/>
    <d v="1899-12-30T00:00:00"/>
    <n v="15935"/>
    <m/>
    <m/>
    <m/>
    <e v="#DIV/0!"/>
    <e v="#VALUE!"/>
    <n v="0"/>
  </r>
  <r>
    <s v="RBT00312"/>
    <x v="4"/>
    <n v="250"/>
    <n v="14573"/>
    <n v="14798"/>
    <n v="14848"/>
    <s v="N/A"/>
    <d v="2023-10-14T00:00:00"/>
    <d v="2023-10-14T00:00:00"/>
    <d v="1899-12-30T00:00:00"/>
    <s v="N/A"/>
    <d v="2023-10-14T00:00:00"/>
    <d v="2023-10-14T00:00:00"/>
    <d v="1899-12-30T00:00:00"/>
    <n v="14926"/>
    <m/>
    <m/>
    <m/>
    <e v="#DIV/0!"/>
    <e v="#VALUE!"/>
    <n v="0"/>
  </r>
  <r>
    <s v="RBT00302"/>
    <x v="0"/>
    <n v="250"/>
    <n v="15935"/>
    <n v="16160"/>
    <n v="16210"/>
    <s v="N/A"/>
    <d v="2023-10-19T00:00:00"/>
    <d v="2023-10-19T00:00:00"/>
    <d v="1899-12-30T00:00:00"/>
    <s v="N/A"/>
    <d v="2023-10-19T00:00:00"/>
    <d v="2023-10-19T00:00:00"/>
    <d v="1899-12-30T00:00:00"/>
    <n v="16198"/>
    <m/>
    <m/>
    <m/>
    <e v="#DIV/0!"/>
    <e v="#VALUE!"/>
    <n v="1"/>
  </r>
  <r>
    <s v="RBT00315"/>
    <x v="3"/>
    <n v="4000"/>
    <n v="15883"/>
    <n v="16108"/>
    <n v="16158"/>
    <s v="N/A"/>
    <d v="2023-10-19T00:00:00"/>
    <d v="2023-10-19T00:00:00"/>
    <d v="1899-12-30T00:00:00"/>
    <s v="N/A"/>
    <d v="2023-10-19T00:00:00"/>
    <d v="2023-10-19T00:00:00"/>
    <d v="1899-12-30T00:00:00"/>
    <n v="16224"/>
    <m/>
    <m/>
    <m/>
    <e v="#DIV/0!"/>
    <e v="#VALUE!"/>
    <n v="0"/>
  </r>
  <r>
    <s v="RBT00303"/>
    <x v="1"/>
    <n v="4000"/>
    <n v="14883"/>
    <n v="15108"/>
    <n v="15158"/>
    <s v="N/A"/>
    <d v="2023-10-26T00:00:00"/>
    <d v="2023-10-26T00:00:00"/>
    <d v="1899-12-30T00:00:00"/>
    <s v="N/A"/>
    <d v="2023-10-26T00:00:00"/>
    <d v="2023-10-26T00:00:00"/>
    <d v="1899-12-30T00:00:00"/>
    <n v="15202"/>
    <m/>
    <m/>
    <m/>
    <e v="#DIV/0!"/>
    <e v="#VALUE!"/>
    <n v="0"/>
  </r>
  <r>
    <s v="RBT00312"/>
    <x v="4"/>
    <n v="500"/>
    <n v="14926"/>
    <n v="15151"/>
    <n v="15201"/>
    <s v="N/A"/>
    <d v="2023-10-27T00:00:00"/>
    <d v="2023-10-27T00:00:00"/>
    <d v="1899-12-30T00:00:00"/>
    <s v="N/A"/>
    <d v="2023-10-27T00:00:00"/>
    <d v="2023-10-27T00:00:00"/>
    <d v="1899-12-30T00:00:00"/>
    <n v="15167"/>
    <m/>
    <m/>
    <m/>
    <e v="#DIV/0!"/>
    <e v="#VALUE!"/>
    <n v="1"/>
  </r>
  <r>
    <s v="RBT00304"/>
    <x v="2"/>
    <n v="250"/>
    <n v="14900"/>
    <n v="15125"/>
    <n v="15175"/>
    <s v="N/A"/>
    <d v="2023-10-27T00:00:00"/>
    <d v="2023-10-27T00:00:00"/>
    <d v="1899-12-30T00:00:00"/>
    <s v="N/A"/>
    <d v="2023-11-09T00:00:00"/>
    <d v="2023-11-09T00:00:00"/>
    <d v="1899-12-30T00:00:00"/>
    <n v="15269"/>
    <m/>
    <m/>
    <m/>
    <e v="#DIV/0!"/>
    <e v="#VALUE!"/>
    <n v="0"/>
  </r>
  <r>
    <s v="RBT00315"/>
    <x v="3"/>
    <n v="250"/>
    <n v="16224"/>
    <n v="16449"/>
    <n v="16499"/>
    <s v="N/A"/>
    <d v="2023-10-30T00:00:00"/>
    <d v="2023-10-30T00:00:00"/>
    <d v="1899-12-30T00:00:00"/>
    <s v="N/A"/>
    <d v="2023-10-30T00:00:00"/>
    <d v="2023-10-30T00:00:00"/>
    <d v="1899-12-30T00:00:00"/>
    <n v="16339"/>
    <m/>
    <m/>
    <m/>
    <e v="#DIV/0!"/>
    <e v="#VALUE!"/>
    <n v="0"/>
  </r>
  <r>
    <s v="RBT00312"/>
    <x v="4"/>
    <n v="250"/>
    <n v="15167"/>
    <n v="15392"/>
    <n v="15442"/>
    <s v="N/A"/>
    <d v="2023-11-08T00:00:00"/>
    <d v="2023-11-08T00:00:00"/>
    <d v="1899-12-30T00:00:00"/>
    <s v="N/A"/>
    <d v="2023-11-08T00:00:00"/>
    <d v="2023-11-08T00:00:00"/>
    <d v="1899-12-30T00:00:00"/>
    <n v="15318"/>
    <m/>
    <m/>
    <m/>
    <e v="#DIV/0!"/>
    <e v="#VALUE!"/>
    <n v="0"/>
  </r>
  <r>
    <s v="RBT00304"/>
    <x v="2"/>
    <n v="500"/>
    <n v="15269"/>
    <n v="15494"/>
    <n v="15544"/>
    <s v="N/A"/>
    <d v="2023-11-09T00:00:00"/>
    <d v="2023-11-09T00:00:00"/>
    <d v="1899-12-30T00:00:00"/>
    <s v="N/A"/>
    <d v="2023-11-28T00:00:00"/>
    <d v="2023-11-28T00:00:00"/>
    <d v="1899-12-30T00:00:00"/>
    <n v="15429"/>
    <m/>
    <m/>
    <m/>
    <e v="#DIV/0!"/>
    <e v="#VALUE!"/>
    <n v="0"/>
  </r>
  <r>
    <s v="RBT00303"/>
    <x v="1"/>
    <n v="250"/>
    <n v="15202"/>
    <n v="15427"/>
    <n v="15477"/>
    <s v="N/A"/>
    <d v="2023-11-14T00:00:00"/>
    <d v="2023-11-14T00:00:00"/>
    <d v="1899-12-30T00:00:00"/>
    <s v="N/A"/>
    <d v="2023-11-14T00:00:00"/>
    <d v="2023-11-14T00:00:00"/>
    <d v="1899-12-30T00:00:00"/>
    <n v="15471"/>
    <m/>
    <m/>
    <m/>
    <e v="#DIV/0!"/>
    <e v="#VALUE!"/>
    <n v="1"/>
  </r>
  <r>
    <s v="RBT00302"/>
    <x v="0"/>
    <n v="500"/>
    <n v="16198"/>
    <n v="16423"/>
    <n v="16473"/>
    <s v="N/A"/>
    <d v="2023-11-16T00:00:00"/>
    <d v="2023-11-16T00:00:00"/>
    <d v="1899-12-30T00:00:00"/>
    <s v="N/A"/>
    <d v="2023-11-16T00:00:00"/>
    <d v="2023-11-16T00:00:00"/>
    <d v="1899-12-30T00:00:00"/>
    <n v="16437"/>
    <m/>
    <m/>
    <m/>
    <e v="#DIV/0!"/>
    <e v="#VALUE!"/>
    <n v="1"/>
  </r>
  <r>
    <s v="RBT00315"/>
    <x v="3"/>
    <n v="500"/>
    <n v="16339"/>
    <n v="16564"/>
    <n v="16614"/>
    <s v="N/A"/>
    <d v="2023-11-23T00:00:00"/>
    <d v="2023-11-23T00:00:00"/>
    <d v="1899-12-30T00:00:00"/>
    <s v="N/A"/>
    <d v="2023-11-23T00:00:00"/>
    <d v="2023-11-23T00:00:00"/>
    <d v="1899-12-30T00:00:00"/>
    <n v="16637"/>
    <m/>
    <m/>
    <m/>
    <e v="#DIV/0!"/>
    <e v="#VALUE!"/>
    <n v="0"/>
  </r>
  <r>
    <s v="RBT00312"/>
    <x v="4"/>
    <n v="4000"/>
    <n v="15318"/>
    <n v="15543"/>
    <n v="15593"/>
    <s v="N/A"/>
    <d v="2023-11-24T00:00:00"/>
    <d v="2023-11-24T00:00:00"/>
    <d v="1899-12-30T00:00:00"/>
    <s v="N/A"/>
    <d v="2023-11-24T00:00:00"/>
    <d v="2023-11-24T00:00:00"/>
    <d v="1899-12-30T00:00:00"/>
    <n v="15587"/>
    <m/>
    <m/>
    <m/>
    <e v="#DIV/0!"/>
    <e v="#VALUE!"/>
    <n v="1"/>
  </r>
  <r>
    <s v="RBT00304"/>
    <x v="2"/>
    <n v="250"/>
    <n v="15429"/>
    <n v="15654"/>
    <n v="15704"/>
    <s v="N/A"/>
    <d v="2023-11-28T00:00:00"/>
    <d v="2023-11-28T00:00:00"/>
    <d v="1899-12-30T00:00:00"/>
    <s v="N/A"/>
    <d v="2023-12-20T00:00:00"/>
    <d v="2023-12-20T00:00:00"/>
    <d v="1899-12-30T00:00:00"/>
    <n v="15704"/>
    <m/>
    <m/>
    <m/>
    <e v="#DIV/0!"/>
    <e v="#VALUE!"/>
    <n v="0"/>
  </r>
  <r>
    <s v="RBT00302"/>
    <x v="0"/>
    <n v="250"/>
    <n v="16437"/>
    <n v="16662"/>
    <n v="16712"/>
    <s v="N/A"/>
    <d v="2023-12-01T00:00:00"/>
    <d v="2023-12-01T00:00:00"/>
    <d v="1899-12-30T00:00:00"/>
    <s v="N/A"/>
    <d v="2023-12-01T00:00:00"/>
    <d v="2023-12-01T00:00:00"/>
    <d v="1899-12-30T00:00:00"/>
    <n v="16681"/>
    <m/>
    <m/>
    <m/>
    <e v="#DIV/0!"/>
    <e v="#VALUE!"/>
    <n v="1"/>
  </r>
  <r>
    <s v="RBT00303"/>
    <x v="1"/>
    <n v="500"/>
    <n v="15471"/>
    <n v="15696"/>
    <n v="15746"/>
    <s v="N/A"/>
    <d v="2023-12-04T00:00:00"/>
    <d v="2023-12-04T00:00:00"/>
    <d v="1899-12-30T00:00:00"/>
    <s v="N/A"/>
    <d v="2023-12-04T00:00:00"/>
    <d v="2023-12-04T00:00:00"/>
    <d v="1899-12-30T00:00:00"/>
    <n v="15770"/>
    <m/>
    <m/>
    <m/>
    <e v="#DIV/0!"/>
    <e v="#VALUE!"/>
    <n v="0"/>
  </r>
  <r>
    <s v="RBT00315"/>
    <x v="3"/>
    <n v="250"/>
    <n v="16637"/>
    <n v="16862"/>
    <n v="16912"/>
    <s v="N/A"/>
    <d v="2023-12-13T00:00:00"/>
    <d v="2023-12-13T00:00:00"/>
    <d v="1899-12-30T00:00:00"/>
    <s v="N/A"/>
    <d v="2023-12-13T00:00:00"/>
    <d v="2023-12-13T00:00:00"/>
    <d v="1899-12-30T00:00:00"/>
    <n v="16936"/>
    <m/>
    <m/>
    <m/>
    <e v="#DIV/0!"/>
    <e v="#VALUE!"/>
    <n v="0"/>
  </r>
  <r>
    <s v="RBT00302"/>
    <x v="0"/>
    <n v="1000"/>
    <n v="16681"/>
    <n v="16906"/>
    <n v="16956"/>
    <s v="N/A"/>
    <d v="2023-12-19T00:00:00"/>
    <d v="2023-12-19T00:00:00"/>
    <d v="1899-12-30T00:00:00"/>
    <s v="N/A"/>
    <d v="2023-12-19T00:00:00"/>
    <d v="2023-12-19T00:00:00"/>
    <d v="1899-12-30T00:00:00"/>
    <n v="16942"/>
    <m/>
    <m/>
    <m/>
    <e v="#DIV/0!"/>
    <e v="#VALUE!"/>
    <n v="1"/>
  </r>
  <r>
    <s v="RBT00304"/>
    <x v="2"/>
    <n v="1000"/>
    <n v="15704"/>
    <n v="15929"/>
    <n v="15979"/>
    <s v="N/A"/>
    <d v="2023-12-20T00:00:00"/>
    <d v="2023-12-20T00:00:00"/>
    <d v="1899-12-30T00:00:00"/>
    <s v="N/A"/>
    <d v="2024-01-08T00:00:00"/>
    <d v="2024-01-08T00:00:00"/>
    <d v="1899-12-30T00:00:00"/>
    <n v="15908"/>
    <m/>
    <m/>
    <m/>
    <e v="#DIV/0!"/>
    <e v="#VALUE!"/>
    <n v="0"/>
  </r>
  <r>
    <s v="RBT00303"/>
    <x v="1"/>
    <n v="250"/>
    <n v="15770"/>
    <n v="15995"/>
    <n v="16045"/>
    <s v="N/A"/>
    <d v="2023-12-23T00:00:00"/>
    <d v="2023-12-23T00:00:00"/>
    <d v="1899-12-30T00:00:00"/>
    <s v="N/A"/>
    <d v="2023-12-23T00:00:00"/>
    <d v="2023-12-23T00:00:00"/>
    <d v="1899-12-30T00:00:00"/>
    <n v="16046"/>
    <m/>
    <m/>
    <m/>
    <e v="#DIV/0!"/>
    <e v="#VALUE!"/>
    <n v="0"/>
  </r>
  <r>
    <s v="RBT00312"/>
    <x v="4"/>
    <n v="250"/>
    <n v="15587"/>
    <n v="15812"/>
    <n v="15862"/>
    <s v="N/A"/>
    <d v="2023-12-27T00:00:00"/>
    <d v="2023-12-27T00:00:00"/>
    <d v="1899-12-30T00:00:00"/>
    <s v="N/A"/>
    <d v="2023-12-27T00:00:00"/>
    <d v="2023-12-27T00:00:00"/>
    <d v="1899-12-30T00:00:00"/>
    <n v="15826"/>
    <m/>
    <m/>
    <m/>
    <e v="#DIV/0!"/>
    <e v="#VALUE!"/>
    <n v="1"/>
  </r>
  <r>
    <s v="RBT00302"/>
    <x v="0"/>
    <n v="250"/>
    <n v="16942"/>
    <n v="17167"/>
    <n v="17217"/>
    <s v="N/A"/>
    <d v="2024-01-05T00:00:00"/>
    <d v="2024-01-05T00:00:00"/>
    <d v="1899-12-30T00:00:00"/>
    <s v="N/A"/>
    <d v="2024-01-05T00:00:00"/>
    <d v="2024-01-05T00:00:00"/>
    <d v="1899-12-30T00:00:00"/>
    <n v="17183"/>
    <m/>
    <m/>
    <m/>
    <e v="#DIV/0!"/>
    <e v="#VALUE!"/>
    <n v="1"/>
  </r>
  <r>
    <s v="RBT00315"/>
    <x v="3"/>
    <n v="1000"/>
    <n v="16936"/>
    <n v="17161"/>
    <n v="17211"/>
    <s v="N/A"/>
    <d v="2024-01-06T00:00:00"/>
    <d v="2024-01-06T00:00:00"/>
    <d v="1899-12-30T00:00:00"/>
    <s v="N/A"/>
    <d v="2024-01-06T00:00:00"/>
    <d v="2024-01-06T00:00:00"/>
    <d v="1899-12-30T00:00:00"/>
    <n v="17184"/>
    <m/>
    <m/>
    <m/>
    <e v="#DIV/0!"/>
    <e v="#VALUE!"/>
    <n v="1"/>
  </r>
  <r>
    <s v="RBT00304"/>
    <x v="2"/>
    <n v="250"/>
    <n v="15908"/>
    <n v="16133"/>
    <n v="16183"/>
    <s v="N/A"/>
    <d v="2024-01-08T00:00:00"/>
    <d v="2024-01-08T00:00:00"/>
    <d v="1899-12-30T00:00:00"/>
    <s v="N/A"/>
    <d v="2024-01-25T00:00:00"/>
    <d v="2024-01-25T00:00:00"/>
    <d v="1899-12-30T00:00:00"/>
    <n v="16167"/>
    <m/>
    <m/>
    <m/>
    <e v="#DIV/0!"/>
    <e v="#VALUE!"/>
    <n v="1"/>
  </r>
  <r>
    <s v="RBT00303"/>
    <x v="1"/>
    <n v="1000"/>
    <n v="16046"/>
    <n v="16271"/>
    <n v="16321"/>
    <s v="N/A"/>
    <d v="2024-01-10T00:00:00"/>
    <d v="2024-01-10T00:00:00"/>
    <d v="1899-12-30T00:00:00"/>
    <s v="N/A"/>
    <d v="2024-01-10T00:00:00"/>
    <d v="2024-01-10T00:00:00"/>
    <d v="1899-12-30T00:00:00"/>
    <n v="16302"/>
    <m/>
    <m/>
    <m/>
    <e v="#DIV/0!"/>
    <e v="#VALUE!"/>
    <n v="1"/>
  </r>
  <r>
    <s v="RBT00312"/>
    <x v="4"/>
    <n v="500"/>
    <n v="15826"/>
    <n v="16051"/>
    <n v="16101"/>
    <s v="N/A"/>
    <d v="2024-01-22T00:00:00"/>
    <d v="2024-01-22T00:00:00"/>
    <d v="1899-12-30T00:00:00"/>
    <s v="N/A"/>
    <d v="2024-01-22T00:00:00"/>
    <d v="2024-01-22T00:00:00"/>
    <d v="1899-12-30T00:00:00"/>
    <n v="16080"/>
    <m/>
    <m/>
    <m/>
    <e v="#DIV/0!"/>
    <e v="#VALUE!"/>
    <n v="1"/>
  </r>
  <r>
    <s v="RBT00315"/>
    <x v="3"/>
    <n v="250"/>
    <n v="17184"/>
    <n v="17409"/>
    <n v="17459"/>
    <s v="N/A"/>
    <d v="2024-01-22T00:00:00"/>
    <d v="2024-01-22T00:00:00"/>
    <d v="1899-12-30T00:00:00"/>
    <s v="N/A"/>
    <d v="2024-01-22T00:00:00"/>
    <d v="2024-01-22T00:00:00"/>
    <d v="1899-12-30T00:00:00"/>
    <n v="17453"/>
    <m/>
    <m/>
    <m/>
    <e v="#DIV/0!"/>
    <e v="#VALUE!"/>
    <n v="1"/>
  </r>
  <r>
    <s v="RBT00304"/>
    <x v="2"/>
    <n v="500"/>
    <n v="16167"/>
    <n v="16392"/>
    <n v="16442"/>
    <s v="N/A"/>
    <d v="2024-01-25T00:00:00"/>
    <d v="2024-01-25T00:00:00"/>
    <d v="1899-12-30T00:00:00"/>
    <s v="N/A"/>
    <d v="2024-02-16T00:00:00"/>
    <d v="2024-02-16T00:00:00"/>
    <d v="1899-12-30T00:00:00"/>
    <n v="16394"/>
    <m/>
    <m/>
    <m/>
    <e v="#DIV/0!"/>
    <e v="#VALUE!"/>
    <n v="1"/>
  </r>
  <r>
    <s v="RBT00303"/>
    <x v="1"/>
    <n v="250"/>
    <n v="16302"/>
    <n v="16527"/>
    <n v="16577"/>
    <s v="N/A"/>
    <d v="2024-01-27T00:00:00"/>
    <d v="2024-01-27T00:00:00"/>
    <d v="1899-12-30T00:00:00"/>
    <s v="N/A"/>
    <d v="2024-01-27T00:00:00"/>
    <d v="2024-01-27T00:00:00"/>
    <d v="1899-12-30T00:00:00"/>
    <n v="16548"/>
    <m/>
    <m/>
    <m/>
    <e v="#DIV/0!"/>
    <e v="#VALUE!"/>
    <n v="1"/>
  </r>
  <r>
    <s v="RBT00312"/>
    <x v="4"/>
    <n v="250"/>
    <n v="16080"/>
    <n v="16305"/>
    <n v="16355"/>
    <s v="N/A"/>
    <d v="2024-02-09T00:00:00"/>
    <d v="2024-02-09T00:00:00"/>
    <d v="1899-12-30T00:00:00"/>
    <s v="N/A"/>
    <d v="2024-02-09T00:00:00"/>
    <d v="2024-02-09T00:00:00"/>
    <d v="1899-12-30T00:00:00"/>
    <n v="16323"/>
    <m/>
    <m/>
    <m/>
    <e v="#DIV/0!"/>
    <e v="#VALUE!"/>
    <n v="1"/>
  </r>
  <r>
    <s v="RBT00302"/>
    <x v="0"/>
    <n v="500"/>
    <n v="17183"/>
    <n v="17408"/>
    <n v="17458"/>
    <s v="N/A"/>
    <d v="2024-02-12T00:00:00"/>
    <d v="2024-02-12T00:00:00"/>
    <d v="1899-12-30T00:00:00"/>
    <s v="N/A"/>
    <d v="2024-02-12T00:00:00"/>
    <d v="2024-02-12T00:00:00"/>
    <d v="1899-12-30T00:00:00"/>
    <n v="17420"/>
    <m/>
    <m/>
    <m/>
    <e v="#DIV/0!"/>
    <e v="#VALUE!"/>
    <n v="1"/>
  </r>
  <r>
    <s v="RBT00303"/>
    <x v="1"/>
    <n v="500"/>
    <n v="16548"/>
    <n v="16773"/>
    <n v="16823"/>
    <s v="N/A"/>
    <d v="2024-02-16T00:00:00"/>
    <d v="2024-02-16T00:00:00"/>
    <d v="1899-12-30T00:00:00"/>
    <s v="N/A"/>
    <d v="2024-02-16T00:00:00"/>
    <d v="2024-02-16T00:00:00"/>
    <d v="1899-12-30T00:00:00"/>
    <n v="16794"/>
    <m/>
    <m/>
    <m/>
    <e v="#DIV/0!"/>
    <e v="#VALUE!"/>
    <n v="1"/>
  </r>
  <r>
    <s v="RBT00304"/>
    <x v="2"/>
    <n v="250"/>
    <n v="16394"/>
    <n v="16619"/>
    <n v="16669"/>
    <s v="N/A"/>
    <d v="2024-02-16T00:00:00"/>
    <d v="2024-02-16T00:00:00"/>
    <d v="1899-12-30T00:00:00"/>
    <s v="N/A"/>
    <d v="2024-04-07T00:00:00"/>
    <d v="2024-04-07T00:00:00"/>
    <d v="1899-12-30T00:00:00"/>
    <n v="16671"/>
    <m/>
    <m/>
    <m/>
    <e v="#DIV/0!"/>
    <e v="#VALUE!"/>
    <n v="0"/>
  </r>
  <r>
    <s v="RBT00315"/>
    <x v="3"/>
    <n v="500"/>
    <n v="17453"/>
    <n v="17678"/>
    <n v="17728"/>
    <s v="N/A"/>
    <d v="2024-02-21T00:00:00"/>
    <d v="2024-02-21T00:00:00"/>
    <d v="1899-12-30T00:00:00"/>
    <s v="N/A"/>
    <d v="2024-02-21T00:00:00"/>
    <d v="2024-02-21T00:00:00"/>
    <d v="1899-12-30T00:00:00"/>
    <n v="17759"/>
    <m/>
    <m/>
    <m/>
    <e v="#DIV/0!"/>
    <e v="#VALUE!"/>
    <n v="0"/>
  </r>
  <r>
    <s v="RBT00312"/>
    <x v="4"/>
    <n v="1000"/>
    <n v="16323"/>
    <n v="16548"/>
    <n v="16598"/>
    <s v="N/A"/>
    <d v="2024-02-25T00:00:00"/>
    <d v="2024-02-25T00:00:00"/>
    <d v="1899-12-30T00:00:00"/>
    <s v="N/A"/>
    <d v="2024-02-25T00:00:00"/>
    <d v="2024-02-25T00:00:00"/>
    <d v="1899-12-30T00:00:00"/>
    <n v="16549"/>
    <m/>
    <m/>
    <m/>
    <e v="#DIV/0!"/>
    <e v="#VALUE!"/>
    <n v="1"/>
  </r>
  <r>
    <s v="RBT00303"/>
    <x v="1"/>
    <n v="250"/>
    <n v="16794"/>
    <n v="17019"/>
    <n v="17069"/>
    <s v="N/A"/>
    <d v="2024-03-06T00:00:00"/>
    <d v="2024-03-06T00:00:00"/>
    <d v="1899-12-30T00:00:00"/>
    <s v="N/A"/>
    <d v="2024-03-06T00:00:00"/>
    <d v="2024-03-06T00:00:00"/>
    <d v="1899-12-30T00:00:00"/>
    <n v="17021"/>
    <m/>
    <m/>
    <m/>
    <e v="#DIV/0!"/>
    <e v="#VALUE!"/>
    <n v="1"/>
  </r>
  <r>
    <s v="RBT00315"/>
    <x v="3"/>
    <n v="250"/>
    <n v="17759"/>
    <n v="17984"/>
    <n v="18034"/>
    <s v="N/A"/>
    <d v="2024-03-10T00:00:00"/>
    <d v="2024-03-10T00:00:00"/>
    <d v="1899-12-30T00:00:00"/>
    <s v="N/A"/>
    <d v="2024-03-10T00:00:00"/>
    <d v="2024-03-10T00:00:00"/>
    <d v="1899-12-30T00:00:00"/>
    <n v="18026"/>
    <m/>
    <m/>
    <m/>
    <e v="#DIV/0!"/>
    <e v="#VALUE!"/>
    <n v="1"/>
  </r>
  <r>
    <s v="RBT00312"/>
    <x v="4"/>
    <n v="250"/>
    <n v="16549"/>
    <n v="16774"/>
    <n v="16824"/>
    <s v="N/A"/>
    <d v="2024-03-19T00:00:00"/>
    <d v="2024-03-19T00:00:00"/>
    <d v="1899-12-30T00:00:00"/>
    <s v="N/A"/>
    <d v="2024-03-19T00:00:00"/>
    <d v="2024-03-19T00:00:00"/>
    <d v="1899-12-30T00:00:00"/>
    <n v="16768"/>
    <m/>
    <m/>
    <m/>
    <e v="#DIV/0!"/>
    <e v="#VALUE!"/>
    <n v="0"/>
  </r>
  <r>
    <s v="RBT00303"/>
    <x v="1"/>
    <n v="2000"/>
    <n v="17021"/>
    <n v="17246"/>
    <n v="17296"/>
    <s v="N/A"/>
    <d v="2024-03-23T00:00:00"/>
    <d v="2024-03-23T00:00:00"/>
    <d v="1899-12-30T00:00:00"/>
    <s v="N/A"/>
    <d v="2024-03-23T00:00:00"/>
    <d v="2024-03-23T00:00:00"/>
    <d v="1899-12-30T00:00:00"/>
    <n v="17289"/>
    <m/>
    <m/>
    <m/>
    <e v="#DIV/0!"/>
    <e v="#VALUE!"/>
    <n v="1"/>
  </r>
  <r>
    <s v="RBT00315"/>
    <x v="3"/>
    <n v="2000"/>
    <n v="18026"/>
    <n v="18251"/>
    <n v="18301"/>
    <s v="N/A"/>
    <d v="2024-03-28T00:00:00"/>
    <d v="2024-03-28T00:00:00"/>
    <d v="1899-12-30T00:00:00"/>
    <s v="N/A"/>
    <d v="2024-03-28T00:00:00"/>
    <d v="2024-03-28T00:00:00"/>
    <d v="1899-12-30T00:00:00"/>
    <n v="18312"/>
    <m/>
    <m/>
    <m/>
    <e v="#DIV/0!"/>
    <e v="#VALUE!"/>
    <n v="0"/>
  </r>
  <r>
    <s v="RBT00302"/>
    <x v="0"/>
    <n v="250"/>
    <n v="17420"/>
    <n v="17645"/>
    <n v="17695"/>
    <s v="N/A"/>
    <d v="2024-03-29T00:00:00"/>
    <d v="2024-03-29T00:00:00"/>
    <d v="1899-12-30T00:00:00"/>
    <s v="N/A"/>
    <d v="2024-03-29T00:00:00"/>
    <d v="2024-03-29T00:00:00"/>
    <d v="1899-12-30T00:00:00"/>
    <n v="17715"/>
    <m/>
    <m/>
    <m/>
    <e v="#DIV/0!"/>
    <e v="#VALUE!"/>
    <n v="0"/>
  </r>
  <r>
    <s v="RBT00312"/>
    <x v="4"/>
    <n v="500"/>
    <n v="16768"/>
    <n v="16993"/>
    <n v="17043"/>
    <s v="N/A"/>
    <d v="2024-04-06T00:00:00"/>
    <d v="2024-04-06T00:00:00"/>
    <d v="1899-12-30T00:00:00"/>
    <s v="N/A"/>
    <d v="2024-04-06T00:00:00"/>
    <d v="2024-04-06T00:00:00"/>
    <d v="1899-12-30T00:00:00"/>
    <n v="17063"/>
    <m/>
    <m/>
    <m/>
    <e v="#DIV/0!"/>
    <e v="#VALUE!"/>
    <n v="0"/>
  </r>
  <r>
    <s v="RBT00304"/>
    <x v="2"/>
    <n v="2000"/>
    <n v="16671"/>
    <n v="16896"/>
    <n v="16946"/>
    <s v="N/A"/>
    <d v="2024-04-07T00:00:00"/>
    <d v="2024-04-07T00:00:00"/>
    <d v="1899-12-30T00:00:00"/>
    <s v="N/A"/>
    <d v="2024-04-26T00:00:00"/>
    <d v="2024-04-26T00:00:00"/>
    <d v="1899-12-30T00:00:00"/>
    <n v="16923"/>
    <m/>
    <m/>
    <m/>
    <e v="#DIV/0!"/>
    <e v="#VALUE!"/>
    <n v="1"/>
  </r>
  <r>
    <s v="RBT00303"/>
    <x v="1"/>
    <n v="250"/>
    <n v="17289"/>
    <n v="17514"/>
    <n v="17564"/>
    <s v="N/A"/>
    <d v="2024-04-11T00:00:00"/>
    <d v="2024-04-11T00:00:00"/>
    <d v="1899-12-30T00:00:00"/>
    <s v="N/A"/>
    <d v="2024-04-11T00:00:00"/>
    <d v="2024-04-11T00:00:00"/>
    <d v="1899-12-30T00:00:00"/>
    <n v="17514"/>
    <m/>
    <m/>
    <m/>
    <e v="#DIV/0!"/>
    <e v="#VALUE!"/>
    <n v="0"/>
  </r>
  <r>
    <s v="RBT00315"/>
    <x v="3"/>
    <n v="250"/>
    <n v="18312"/>
    <n v="18537"/>
    <n v="18587"/>
    <s v="N/A"/>
    <d v="2024-04-17T00:00:00"/>
    <d v="2024-04-17T00:00:00"/>
    <d v="1899-12-30T00:00:00"/>
    <s v="N/A"/>
    <d v="2024-04-17T00:00:00"/>
    <d v="2024-04-17T00:00:00"/>
    <d v="1899-12-30T00:00:00"/>
    <n v="18532"/>
    <m/>
    <m/>
    <m/>
    <e v="#DIV/0!"/>
    <e v="#VALUE!"/>
    <n v="0"/>
  </r>
  <r>
    <s v="RBT00302"/>
    <x v="0"/>
    <n v="2000"/>
    <n v="17715"/>
    <n v="17940"/>
    <n v="17990"/>
    <s v="N/A"/>
    <d v="2024-04-24T00:00:00"/>
    <d v="2024-04-24T00:00:00"/>
    <d v="1899-12-30T00:00:00"/>
    <s v="N/A"/>
    <d v="2024-04-24T00:00:00"/>
    <d v="2024-04-24T00:00:00"/>
    <d v="1899-12-30T00:00:00"/>
    <n v="17918"/>
    <m/>
    <m/>
    <m/>
    <e v="#DIV/0!"/>
    <e v="#VALUE!"/>
    <n v="0"/>
  </r>
  <r>
    <s v="RBT00304"/>
    <x v="2"/>
    <n v="250"/>
    <n v="16923"/>
    <n v="17148"/>
    <n v="17198"/>
    <s v="N/A"/>
    <d v="2024-04-26T00:00:00"/>
    <d v="2024-04-26T00:00:00"/>
    <d v="1899-12-30T00:00:00"/>
    <s v="N/A"/>
    <d v="2024-05-18T00:00:00"/>
    <d v="2024-05-18T00:00:00"/>
    <d v="1899-12-30T00:00:00"/>
    <n v="17194"/>
    <m/>
    <m/>
    <m/>
    <e v="#DIV/0!"/>
    <e v="#VALUE!"/>
    <n v="1"/>
  </r>
  <r>
    <s v="RBT00312"/>
    <x v="4"/>
    <n v="250"/>
    <n v="17063"/>
    <n v="17288"/>
    <n v="17338"/>
    <s v="N/A"/>
    <d v="2024-04-28T00:00:00"/>
    <d v="2024-04-28T00:00:00"/>
    <d v="1899-12-30T00:00:00"/>
    <s v="N/A"/>
    <d v="2024-04-28T00:00:00"/>
    <d v="2024-04-28T00:00:00"/>
    <d v="1899-12-30T00:00:00"/>
    <n v="17290"/>
    <m/>
    <m/>
    <m/>
    <e v="#DIV/0!"/>
    <e v="#VALUE!"/>
    <n v="1"/>
  </r>
  <r>
    <s v="RBT00303"/>
    <x v="1"/>
    <n v="500"/>
    <n v="17514"/>
    <n v="17739"/>
    <n v="17789"/>
    <s v="N/A"/>
    <d v="2024-04-30T00:00:00"/>
    <d v="2024-04-30T00:00:00"/>
    <d v="1899-12-30T00:00:00"/>
    <s v="N/A"/>
    <d v="2024-04-30T00:00:00"/>
    <d v="2024-04-30T00:00:00"/>
    <d v="1899-12-30T00:00:00"/>
    <n v="17793"/>
    <m/>
    <m/>
    <m/>
    <e v="#DIV/0!"/>
    <e v="#VALUE!"/>
    <n v="0"/>
  </r>
  <r>
    <s v="RBT00312"/>
    <x v="4"/>
    <n v="2000"/>
    <n v="17290"/>
    <n v="17515"/>
    <n v="17565"/>
    <s v="N/A"/>
    <d v="2024-05-15T00:00:00"/>
    <d v="2024-05-15T00:00:00"/>
    <d v="1899-12-30T00:00:00"/>
    <s v="N/A"/>
    <d v="2024-05-15T00:00:00"/>
    <d v="2024-05-15T00:00:00"/>
    <d v="1899-12-30T00:00:00"/>
    <n v="17528"/>
    <m/>
    <m/>
    <m/>
    <e v="#DIV/0!"/>
    <e v="#VALUE!"/>
    <n v="1"/>
  </r>
  <r>
    <s v="RBT00304"/>
    <x v="2"/>
    <n v="500"/>
    <n v="17194"/>
    <n v="17419"/>
    <n v="17469"/>
    <s v="N/A"/>
    <d v="2024-05-18T00:00:00"/>
    <d v="2024-05-18T00:00:00"/>
    <d v="1899-12-30T00:00:00"/>
    <s v="N/A"/>
    <d v="2024-06-08T00:00:00"/>
    <d v="2024-06-08T00:00:00"/>
    <d v="1899-12-30T00:00:00"/>
    <n v="17459"/>
    <m/>
    <m/>
    <m/>
    <e v="#DIV/0!"/>
    <e v="#VALUE!"/>
    <n v="1"/>
  </r>
  <r>
    <s v="RBT00303"/>
    <x v="1"/>
    <n v="250"/>
    <n v="17793"/>
    <n v="18018"/>
    <n v="18068"/>
    <s v="N/A"/>
    <d v="2024-05-20T00:00:00"/>
    <d v="2024-05-20T00:00:00"/>
    <d v="1899-12-30T00:00:00"/>
    <s v="N/A"/>
    <d v="2024-05-20T00:00:00"/>
    <d v="2024-05-20T00:00:00"/>
    <d v="1899-12-30T00:00:00"/>
    <n v="18038"/>
    <m/>
    <m/>
    <m/>
    <e v="#DIV/0!"/>
    <e v="#VALUE!"/>
    <n v="1"/>
  </r>
  <r>
    <s v="RBT00315"/>
    <x v="3"/>
    <n v="500"/>
    <n v="18532"/>
    <n v="18757"/>
    <n v="18807"/>
    <s v="N/A"/>
    <d v="2024-05-22T00:00:00"/>
    <d v="2024-05-22T00:00:00"/>
    <d v="1899-12-30T00:00:00"/>
    <s v="N/A"/>
    <d v="2024-05-22T00:00:00"/>
    <d v="2024-05-22T00:00:00"/>
    <d v="1899-12-30T00:00:00"/>
    <n v="19006"/>
    <m/>
    <m/>
    <m/>
    <e v="#DIV/0!"/>
    <e v="#VALUE!"/>
    <n v="0"/>
  </r>
  <r>
    <s v="RBT00302"/>
    <x v="0"/>
    <n v="250"/>
    <n v="17918"/>
    <n v="18143"/>
    <n v="18193"/>
    <s v="N/A"/>
    <d v="2024-05-28T00:00:00"/>
    <d v="2024-05-28T00:00:00"/>
    <d v="1899-12-30T00:00:00"/>
    <s v="N/A"/>
    <d v="2024-05-28T00:00:00"/>
    <d v="2024-05-28T00:00:00"/>
    <d v="1899-12-30T00:00:00"/>
    <n v="18211"/>
    <m/>
    <m/>
    <m/>
    <e v="#DIV/0!"/>
    <e v="#VALUE!"/>
    <n v="0"/>
  </r>
  <r>
    <s v="RBT00312"/>
    <x v="4"/>
    <n v="250"/>
    <n v="17528"/>
    <n v="17753"/>
    <n v="17803"/>
    <s v="N/A"/>
    <d v="2024-06-05T00:00:00"/>
    <d v="2024-06-05T00:00:00"/>
    <d v="1899-12-30T00:00:00"/>
    <s v="N/A"/>
    <d v="2024-06-05T00:00:00"/>
    <d v="2024-06-05T00:00:00"/>
    <d v="1899-12-30T00:00:00"/>
    <n v="17797"/>
    <m/>
    <m/>
    <m/>
    <e v="#DIV/0!"/>
    <e v="#VALUE!"/>
    <n v="1"/>
  </r>
  <r>
    <s v="RBT00304"/>
    <x v="2"/>
    <n v="250"/>
    <n v="17459"/>
    <n v="17684"/>
    <n v="17734"/>
    <s v="N/A"/>
    <d v="2024-06-08T00:00:00"/>
    <d v="2024-06-08T00:00:00"/>
    <d v="1899-12-30T00:00:00"/>
    <s v="N/A"/>
    <d v="2024-07-09T00:00:00"/>
    <d v="2024-07-09T00:00:00"/>
    <d v="1899-12-30T00:00:00"/>
    <n v="17758"/>
    <m/>
    <m/>
    <m/>
    <e v="#DIV/0!"/>
    <e v="#VALUE!"/>
    <n v="0"/>
  </r>
  <r>
    <s v="RBT00303"/>
    <x v="1"/>
    <n v="1000"/>
    <n v="18038"/>
    <n v="18263"/>
    <n v="18313"/>
    <s v="N/A"/>
    <d v="2024-06-10T00:00:00"/>
    <d v="2024-06-10T00:00:00"/>
    <d v="1899-12-30T00:00:00"/>
    <s v="N/A"/>
    <d v="2024-06-10T00:00:00"/>
    <d v="2024-06-10T00:00:00"/>
    <d v="1899-12-30T00:00:00"/>
    <n v="18335"/>
    <m/>
    <m/>
    <m/>
    <e v="#DIV/0!"/>
    <e v="#VALUE!"/>
    <n v="0"/>
  </r>
  <r>
    <s v="RBT00315"/>
    <x v="3"/>
    <n v="250"/>
    <n v="19006"/>
    <n v="19231"/>
    <n v="19281"/>
    <s v="N/A"/>
    <d v="2024-06-13T00:00:00"/>
    <d v="2024-06-13T00:00:00"/>
    <d v="1899-12-30T00:00:00"/>
    <s v="N/A"/>
    <d v="2024-06-13T00:00:00"/>
    <d v="2024-06-13T00:00:00"/>
    <d v="1899-12-30T00:00:00"/>
    <n v="19302"/>
    <m/>
    <m/>
    <m/>
    <e v="#DIV/0!"/>
    <e v="#VALUE!"/>
    <n v="0"/>
  </r>
  <r>
    <s v="RBT00315"/>
    <x v="3"/>
    <n v="1000"/>
    <n v="19302"/>
    <n v="19527"/>
    <n v="19577"/>
    <s v="N/A"/>
    <d v="2024-06-21T00:00:00"/>
    <d v="2024-06-21T00:00:00"/>
    <d v="1899-12-30T00:00:00"/>
    <s v="N/A"/>
    <d v="2024-06-21T00:00:00"/>
    <d v="2024-06-21T00:00:00"/>
    <d v="1899-12-30T00:00:00"/>
    <n v="19505"/>
    <m/>
    <m/>
    <m/>
    <e v="#DIV/0!"/>
    <e v="#VALUE!"/>
    <n v="0"/>
  </r>
  <r>
    <s v="RBT00315"/>
    <x v="3"/>
    <n v="250"/>
    <n v="19505"/>
    <n v="19730"/>
    <n v="19780"/>
    <s v="N/A"/>
    <d v="2024-06-24T00:00:00"/>
    <d v="2024-06-24T00:00:00"/>
    <d v="1899-12-30T00:00:00"/>
    <s v="N/A"/>
    <d v="2024-06-24T00:00:00"/>
    <d v="2024-06-24T00:00:00"/>
    <d v="1899-12-30T00:00:00"/>
    <n v="19550"/>
    <m/>
    <m/>
    <m/>
    <e v="#DIV/0!"/>
    <e v="#VALUE!"/>
    <n v="0"/>
  </r>
  <r>
    <s v="RBT00303"/>
    <x v="1"/>
    <n v="250"/>
    <n v="18335"/>
    <n v="18560"/>
    <n v="18610"/>
    <s v="N/A"/>
    <d v="2024-06-25T00:00:00"/>
    <d v="2024-06-25T00:00:00"/>
    <d v="1899-12-30T00:00:00"/>
    <s v="N/A"/>
    <d v="2024-06-25T00:00:00"/>
    <d v="2024-06-25T00:00:00"/>
    <d v="1899-12-30T00:00:00"/>
    <n v="18585"/>
    <m/>
    <m/>
    <m/>
    <e v="#DIV/0!"/>
    <e v="#VALUE!"/>
    <n v="1"/>
  </r>
  <r>
    <s v="RBT00312"/>
    <x v="4"/>
    <n v="500"/>
    <n v="17797"/>
    <n v="18022"/>
    <n v="18072"/>
    <s v="N/A"/>
    <d v="2024-06-27T00:00:00"/>
    <d v="2024-06-27T00:00:00"/>
    <d v="1899-12-30T00:00:00"/>
    <s v="N/A"/>
    <d v="2024-06-27T00:00:00"/>
    <d v="2024-06-27T00:00:00"/>
    <d v="1899-12-30T00:00:00"/>
    <n v="18039"/>
    <m/>
    <m/>
    <m/>
    <e v="#DIV/0!"/>
    <e v="#VALUE!"/>
    <n v="1"/>
  </r>
  <r>
    <s v="RBT00304"/>
    <x v="2"/>
    <n v="1000"/>
    <n v="17758"/>
    <n v="17983"/>
    <n v="18033"/>
    <s v="N/A"/>
    <d v="2024-07-09T00:00:00"/>
    <d v="2024-07-09T00:00:00"/>
    <d v="1899-12-30T00:00:00"/>
    <s v="N/A"/>
    <d v="2024-07-26T00:00:00"/>
    <d v="2024-07-26T00:00:00"/>
    <d v="1899-12-30T00:00:00"/>
    <n v="18055"/>
    <m/>
    <m/>
    <m/>
    <e v="#DIV/0!"/>
    <e v="#VALUE!"/>
    <n v="0"/>
  </r>
  <r>
    <s v="RBT00315"/>
    <x v="3"/>
    <n v="500"/>
    <n v="19550"/>
    <n v="19775"/>
    <n v="19825"/>
    <s v="N/A"/>
    <d v="2024-07-14T00:00:00"/>
    <d v="2024-07-14T00:00:00"/>
    <d v="1899-12-30T00:00:00"/>
    <s v="N/A"/>
    <d v="2024-07-14T00:00:00"/>
    <d v="2024-07-14T00:00:00"/>
    <d v="1899-12-30T00:00:00"/>
    <n v="19850"/>
    <m/>
    <m/>
    <m/>
    <e v="#DIV/0!"/>
    <e v="#VALUE!"/>
    <n v="0"/>
  </r>
  <r>
    <s v="RBT00303"/>
    <x v="1"/>
    <n v="500"/>
    <n v="18585"/>
    <n v="18810"/>
    <n v="18860"/>
    <s v="N/A"/>
    <d v="2024-07-18T00:00:00"/>
    <d v="2024-07-18T00:00:00"/>
    <d v="1899-12-30T00:00:00"/>
    <s v="N/A"/>
    <d v="2024-07-18T00:00:00"/>
    <d v="2024-07-18T00:00:00"/>
    <d v="1899-12-30T00:00:00"/>
    <n v="18833"/>
    <m/>
    <m/>
    <m/>
    <e v="#DIV/0!"/>
    <e v="#VALUE!"/>
    <n v="1"/>
  </r>
  <r>
    <s v="RBT00304"/>
    <x v="2"/>
    <n v="250"/>
    <n v="18055"/>
    <n v="18280"/>
    <n v="18330"/>
    <s v="N/A"/>
    <d v="2024-07-26T00:00:00"/>
    <d v="2024-07-26T00:00:00"/>
    <d v="1899-12-30T00:00:00"/>
    <s v="N/A"/>
    <d v="2024-08-12T00:00:00"/>
    <d v="2024-08-12T00:00:00"/>
    <d v="1899-12-30T00:00:00"/>
    <n v="18343"/>
    <m/>
    <m/>
    <m/>
    <e v="#DIV/0!"/>
    <e v="#VALUE!"/>
    <n v="0"/>
  </r>
  <r>
    <s v="RBT00312"/>
    <x v="4"/>
    <n v="250"/>
    <n v="18039"/>
    <n v="18264"/>
    <n v="18314"/>
    <s v="N/A"/>
    <d v="2024-07-31T00:00:00"/>
    <d v="2024-07-31T00:00:00"/>
    <d v="1899-12-30T00:00:00"/>
    <s v="N/A"/>
    <d v="2024-07-31T00:00:00"/>
    <d v="2024-07-31T00:00:00"/>
    <d v="1899-12-30T00:00:00"/>
    <n v="18427"/>
    <m/>
    <m/>
    <m/>
    <e v="#DIV/0!"/>
    <e v="#VALUE!"/>
    <n v="0"/>
  </r>
  <r>
    <s v="RBT00312"/>
    <x v="4"/>
    <n v="1000"/>
    <n v="18427"/>
    <n v="18652"/>
    <n v="18702"/>
    <s v="N/A"/>
    <d v="2024-07-31T00:00:00"/>
    <d v="2024-07-31T00:00:00"/>
    <d v="1899-12-30T00:00:00"/>
    <s v="N/A"/>
    <d v="2024-07-31T00:00:00"/>
    <d v="2024-07-31T00:00:00"/>
    <d v="1899-12-30T00:00:00"/>
    <n v="18434"/>
    <m/>
    <m/>
    <m/>
    <e v="#DIV/0!"/>
    <e v="#VALUE!"/>
    <n v="0"/>
  </r>
  <r>
    <s v="RBT00315"/>
    <x v="3"/>
    <n v="250"/>
    <n v="19850"/>
    <n v="20075"/>
    <n v="20125"/>
    <s v="N/A"/>
    <d v="2024-08-02T00:00:00"/>
    <d v="2024-08-02T00:00:00"/>
    <d v="1899-12-30T00:00:00"/>
    <s v="N/A"/>
    <d v="2024-08-02T00:00:00"/>
    <d v="2024-08-02T00:00:00"/>
    <d v="1899-12-30T00:00:00"/>
    <n v="20011"/>
    <m/>
    <m/>
    <m/>
    <e v="#DIV/0!"/>
    <e v="#VALUE!"/>
    <n v="0"/>
  </r>
  <r>
    <s v="RBT00303"/>
    <x v="1"/>
    <n v="250"/>
    <n v="18833"/>
    <n v="19058"/>
    <n v="19108"/>
    <s v="N/A"/>
    <d v="2024-08-07T00:00:00"/>
    <d v="2024-08-07T00:00:00"/>
    <d v="1899-12-30T00:00:00"/>
    <s v="N/A"/>
    <d v="2024-08-07T00:00:00"/>
    <d v="2024-08-07T00:00:00"/>
    <d v="1899-12-30T00:00:00"/>
    <n v="19091"/>
    <m/>
    <m/>
    <m/>
    <e v="#DIV/0!"/>
    <e v="#VALUE!"/>
    <n v="1"/>
  </r>
  <r>
    <s v="RBT00315"/>
    <x v="3"/>
    <n v="8000"/>
    <n v="20011"/>
    <n v="20236"/>
    <n v="20286"/>
    <s v="N/A"/>
    <d v="2024-08-12T00:00:00"/>
    <d v="2024-08-12T00:00:00"/>
    <d v="1899-12-30T00:00:00"/>
    <s v="N/A"/>
    <d v="2024-08-12T00:00:00"/>
    <d v="2024-08-12T00:00:00"/>
    <d v="1899-12-30T00:00:00"/>
    <n v="20088"/>
    <m/>
    <m/>
    <m/>
    <e v="#DIV/0!"/>
    <e v="#VALUE!"/>
    <n v="0"/>
  </r>
  <r>
    <s v="RBT00304"/>
    <x v="2"/>
    <n v="500"/>
    <n v="18343"/>
    <n v="18568"/>
    <n v="18618"/>
    <s v="N/A"/>
    <d v="2024-08-12T00:00:00"/>
    <d v="2024-08-12T00:00:00"/>
    <d v="1899-12-30T00:00:00"/>
    <s v="N/A"/>
    <d v="2024-09-02T00:00:00"/>
    <d v="2024-09-02T00:00:00"/>
    <d v="1899-12-30T00:00:00"/>
    <n v="18574"/>
    <m/>
    <m/>
    <m/>
    <e v="#DIV/0!"/>
    <e v="#VALUE!"/>
    <n v="1"/>
  </r>
  <r>
    <s v="RBT00312"/>
    <x v="4"/>
    <n v="250"/>
    <n v="18434"/>
    <n v="18659"/>
    <n v="18709"/>
    <s v="N/A"/>
    <d v="2024-08-20T00:00:00"/>
    <d v="2024-08-20T00:00:00"/>
    <d v="1899-12-30T00:00:00"/>
    <s v="N/A"/>
    <d v="2024-08-20T00:00:00"/>
    <d v="2024-08-20T00:00:00"/>
    <d v="1899-12-30T00:00:00"/>
    <n v="18644"/>
    <m/>
    <m/>
    <m/>
    <e v="#DIV/0!"/>
    <e v="#VALUE!"/>
    <n v="0"/>
  </r>
  <r>
    <s v="RBT00304"/>
    <x v="2"/>
    <n v="250"/>
    <n v="18574"/>
    <n v="18799"/>
    <n v="18849"/>
    <s v="N/A"/>
    <d v="2024-09-02T00:00:00"/>
    <d v="2024-09-02T00:00:00"/>
    <d v="1899-12-30T00:00:00"/>
    <s v="N/A"/>
    <d v="2024-09-18T00:00:00"/>
    <d v="2024-09-18T00:00:00"/>
    <d v="1899-12-30T00:00:00"/>
    <n v="18854"/>
    <m/>
    <m/>
    <m/>
    <e v="#DIV/0!"/>
    <e v="#VALUE!"/>
    <n v="0"/>
  </r>
  <r>
    <s v="RBT00312"/>
    <x v="4"/>
    <n v="500"/>
    <n v="18644"/>
    <n v="18869"/>
    <n v="18919"/>
    <s v="N/A"/>
    <d v="2024-09-06T00:00:00"/>
    <d v="2024-09-06T00:00:00"/>
    <d v="1899-12-30T00:00:00"/>
    <s v="N/A"/>
    <d v="2024-09-06T00:00:00"/>
    <d v="2024-09-06T00:00:00"/>
    <d v="1899-12-30T00:00:00"/>
    <n v="18908"/>
    <m/>
    <m/>
    <m/>
    <e v="#DIV/0!"/>
    <e v="#VALUE!"/>
    <n v="1"/>
  </r>
  <r>
    <s v="RBT00303"/>
    <x v="1"/>
    <n v="8000"/>
    <n v="19091"/>
    <n v="19316"/>
    <n v="19366"/>
    <s v="N/A"/>
    <d v="2024-09-10T00:00:00"/>
    <d v="2024-09-10T00:00:00"/>
    <d v="1899-12-30T00:00:00"/>
    <s v="N/A"/>
    <d v="2024-09-10T00:00:00"/>
    <d v="2024-09-10T00:00:00"/>
    <d v="1899-12-30T00:00:00"/>
    <n v="19435"/>
    <m/>
    <m/>
    <m/>
    <e v="#DIV/0!"/>
    <e v="#VALUE!"/>
    <n v="0"/>
  </r>
  <r>
    <s v="RBT00303"/>
    <x v="1"/>
    <n v="250"/>
    <n v="19435"/>
    <n v="19660"/>
    <n v="19710"/>
    <s v="N/A"/>
    <d v="2024-09-10T00:00:00"/>
    <d v="2024-09-10T00:00:00"/>
    <d v="1899-12-30T00:00:00"/>
    <s v="N/A"/>
    <d v="2024-09-10T00:00:00"/>
    <d v="2024-09-10T00:00:00"/>
    <d v="1899-12-30T00:00:00"/>
    <n v="19435"/>
    <m/>
    <m/>
    <m/>
    <e v="#DIV/0!"/>
    <e v="#VALUE!"/>
    <n v="0"/>
  </r>
  <r>
    <s v="RBT00304"/>
    <x v="2"/>
    <n v="8000"/>
    <n v="18854"/>
    <n v="19079"/>
    <n v="19129"/>
    <s v="N/A"/>
    <d v="2024-09-18T00:00:00"/>
    <d v="2024-09-18T00:00:00"/>
    <d v="1899-12-30T00:00:00"/>
    <s v="N/A"/>
    <d v="2024-09-30T00:00:00"/>
    <d v="2024-09-30T00:00:00"/>
    <d v="1899-12-30T00:00:00"/>
    <n v="19066"/>
    <m/>
    <m/>
    <m/>
    <e v="#DIV/0!"/>
    <e v="#VALUE!"/>
    <n v="0"/>
  </r>
  <r>
    <s v="RBT00315"/>
    <x v="3"/>
    <n v="250"/>
    <n v="20088"/>
    <n v="20313"/>
    <n v="20363"/>
    <s v="N/A"/>
    <d v="2024-09-21T00:00:00"/>
    <d v="2024-09-21T00:00:00"/>
    <d v="1899-12-30T00:00:00"/>
    <s v="N/A"/>
    <d v="2024-09-21T00:00:00"/>
    <d v="2024-09-21T00:00:00"/>
    <d v="1899-12-30T00:00:00"/>
    <n v="20559"/>
    <m/>
    <m/>
    <m/>
    <e v="#DIV/0!"/>
    <e v="#VALUE!"/>
    <n v="0"/>
  </r>
  <r>
    <s v="RBT00315"/>
    <x v="3"/>
    <n v="500"/>
    <n v="20559"/>
    <n v="20784"/>
    <n v="20834"/>
    <s v="N/A"/>
    <d v="2024-09-24T00:00:00"/>
    <d v="2024-09-24T00:00:00"/>
    <d v="1899-12-30T00:00:00"/>
    <s v="N/A"/>
    <d v="2024-09-24T00:00:00"/>
    <d v="2024-09-24T00:00:00"/>
    <d v="1899-12-30T00:00:00"/>
    <n v="20619"/>
    <m/>
    <m/>
    <m/>
    <e v="#DIV/0!"/>
    <e v="#VALUE!"/>
    <n v="0"/>
  </r>
  <r>
    <s v="RBT00312"/>
    <x v="4"/>
    <n v="250"/>
    <n v="18908"/>
    <n v="19133"/>
    <n v="19183"/>
    <s v="N/A"/>
    <d v="2024-09-27T00:00:00"/>
    <d v="2024-09-27T00:00:00"/>
    <d v="1899-12-30T00:00:00"/>
    <s v="N/A"/>
    <d v="2024-09-27T00:00:00"/>
    <d v="2024-09-27T00:00:00"/>
    <d v="1899-12-30T00:00:00"/>
    <n v="19228"/>
    <m/>
    <m/>
    <m/>
    <e v="#DIV/0!"/>
    <e v="#VALUE!"/>
    <n v="0"/>
  </r>
  <r>
    <s v="RBT00304"/>
    <x v="2"/>
    <n v="250"/>
    <n v="19066"/>
    <n v="19291"/>
    <n v="19341"/>
    <s v="N/A"/>
    <d v="2024-09-30T00:00:00"/>
    <d v="2024-09-30T00:00:00"/>
    <d v="1899-12-30T00:00:00"/>
    <s v="N/A"/>
    <d v="2024-10-16T00:00:00"/>
    <d v="2024-10-16T00:00:00"/>
    <d v="1899-12-30T00:00:00"/>
    <n v="19285"/>
    <m/>
    <m/>
    <m/>
    <e v="#DIV/0!"/>
    <e v="#VALUE!"/>
    <n v="0"/>
  </r>
  <r>
    <s v="RBT00303"/>
    <x v="1"/>
    <n v="500"/>
    <n v="19435"/>
    <n v="19660"/>
    <n v="19710"/>
    <s v="N/A"/>
    <d v="2024-10-10T00:00:00"/>
    <d v="2024-10-10T00:00:00"/>
    <d v="1899-12-30T00:00:00"/>
    <s v="N/A"/>
    <d v="2024-10-10T00:00:00"/>
    <d v="2024-10-10T00:00:00"/>
    <d v="1899-12-30T00:00:00"/>
    <n v="19639"/>
    <m/>
    <m/>
    <m/>
    <e v="#DIV/0!"/>
    <e v="#VALUE!"/>
    <n v="0"/>
  </r>
  <r>
    <s v="RBT00304"/>
    <x v="2"/>
    <n v="500"/>
    <n v="19285"/>
    <n v="19510"/>
    <n v="19560"/>
    <s v="N/A"/>
    <d v="2024-10-16T00:00:00"/>
    <d v="2024-10-16T00:00:00"/>
    <d v="1899-12-30T00:00:00"/>
    <s v="N/A"/>
    <d v="2024-11-05T00:00:00"/>
    <d v="2024-11-05T00:00:00"/>
    <d v="1899-12-30T00:00:00"/>
    <n v="19523"/>
    <m/>
    <m/>
    <m/>
    <e v="#DIV/0!"/>
    <e v="#VALUE!"/>
    <n v="1"/>
  </r>
  <r>
    <s v="RBT00315"/>
    <x v="3"/>
    <n v="250"/>
    <n v="20619"/>
    <n v="20844"/>
    <n v="20894"/>
    <s v="N/A"/>
    <d v="2024-10-25T00:00:00"/>
    <d v="2024-10-25T00:00:00"/>
    <d v="1899-12-30T00:00:00"/>
    <s v="N/A"/>
    <d v="2024-10-25T00:00:00"/>
    <d v="2024-10-25T00:00:00"/>
    <d v="1899-12-30T00:00:00"/>
    <n v="21054"/>
    <m/>
    <m/>
    <m/>
    <e v="#DIV/0!"/>
    <e v="#VALUE!"/>
    <n v="0"/>
  </r>
  <r>
    <s v="RBT00303"/>
    <x v="1"/>
    <n v="250"/>
    <n v="19639"/>
    <n v="19864"/>
    <n v="19914"/>
    <s v="N/A"/>
    <d v="2024-10-29T00:00:00"/>
    <d v="2024-10-29T00:00:00"/>
    <d v="1899-12-30T00:00:00"/>
    <s v="N/A"/>
    <d v="2024-10-29T00:00:00"/>
    <d v="2024-10-29T00:00:00"/>
    <d v="1899-12-30T00:00:00"/>
    <n v="19941"/>
    <m/>
    <m/>
    <m/>
    <e v="#DIV/0!"/>
    <e v="#VALUE!"/>
    <n v="0"/>
  </r>
  <r>
    <s v="RBT00304"/>
    <x v="2"/>
    <n v="250"/>
    <n v="19523"/>
    <n v="19748"/>
    <n v="19798"/>
    <s v="N/A"/>
    <d v="2024-11-05T00:00:00"/>
    <d v="2024-11-05T00:00:00"/>
    <d v="1899-12-30T00:00:00"/>
    <s v="N/A"/>
    <d v="2024-11-22T00:00:00"/>
    <d v="2024-11-22T00:00:00"/>
    <d v="1899-12-30T00:00:00"/>
    <n v="19838"/>
    <m/>
    <m/>
    <m/>
    <e v="#DIV/0!"/>
    <e v="#VALUE!"/>
    <n v="0"/>
  </r>
  <r>
    <s v="RBT00312"/>
    <x v="4"/>
    <n v="8000"/>
    <n v="19228"/>
    <n v="19453"/>
    <n v="19503"/>
    <s v="N/A"/>
    <d v="2024-11-13T00:00:00"/>
    <d v="2024-11-13T00:00:00"/>
    <d v="1899-12-30T00:00:00"/>
    <s v="N/A"/>
    <d v="2024-11-13T00:00:00"/>
    <d v="2024-11-13T00:00:00"/>
    <d v="1899-12-30T00:00:00"/>
    <n v="19498"/>
    <m/>
    <m/>
    <m/>
    <e v="#DIV/0!"/>
    <e v="#VALUE!"/>
    <n v="1"/>
  </r>
  <r>
    <s v="RBT00315"/>
    <x v="3"/>
    <n v="1000"/>
    <n v="21054"/>
    <n v="21279"/>
    <n v="21329"/>
    <s v="N/A"/>
    <d v="2024-11-15T00:00:00"/>
    <d v="2024-11-15T00:00:00"/>
    <d v="1899-12-30T00:00:00"/>
    <s v="N/A"/>
    <d v="2024-11-15T00:00:00"/>
    <d v="2024-11-15T00:00:00"/>
    <d v="1899-12-30T00:00:00"/>
    <n v="21300"/>
    <m/>
    <m/>
    <m/>
    <e v="#DIV/0!"/>
    <e v="#VALUE!"/>
    <n v="1"/>
  </r>
  <r>
    <s v="RBT00303"/>
    <x v="1"/>
    <n v="1000"/>
    <n v="19941"/>
    <n v="20166"/>
    <n v="20216"/>
    <s v="N/A"/>
    <d v="2024-11-20T00:00:00"/>
    <d v="2024-11-20T00:00:00"/>
    <d v="1899-12-30T00:00:00"/>
    <s v="N/A"/>
    <d v="2024-11-20T00:00:00"/>
    <d v="2024-11-20T00:00:00"/>
    <d v="1899-12-30T00:00:00"/>
    <n v="20216"/>
    <m/>
    <m/>
    <m/>
    <e v="#DIV/0!"/>
    <e v="#VALUE!"/>
    <n v="0"/>
  </r>
  <r>
    <s v="RBT00304"/>
    <x v="2"/>
    <n v="1000"/>
    <n v="19838"/>
    <n v="20063"/>
    <n v="20113"/>
    <s v="N/A"/>
    <d v="2024-11-22T00:00:00"/>
    <d v="2024-11-22T00:00:00"/>
    <d v="1899-12-30T00:00:00"/>
    <s v="N/A"/>
    <d v="2024-12-09T00:00:00"/>
    <d v="2024-12-09T00:00:00"/>
    <d v="1899-12-30T00:00:00"/>
    <n v="20043"/>
    <m/>
    <m/>
    <m/>
    <e v="#DIV/0!"/>
    <e v="#VALUE!"/>
    <n v="0"/>
  </r>
  <r>
    <s v="RBT00312"/>
    <x v="4"/>
    <n v="250"/>
    <n v="19498"/>
    <n v="19723"/>
    <n v="19773"/>
    <s v="N/A"/>
    <d v="2024-12-04T00:00:00"/>
    <d v="2024-12-04T00:00:00"/>
    <d v="1899-12-30T00:00:00"/>
    <s v="N/A"/>
    <d v="2024-12-04T00:00:00"/>
    <d v="2024-12-04T00:00:00"/>
    <d v="1899-12-30T00:00:00"/>
    <n v="19756"/>
    <m/>
    <m/>
    <m/>
    <e v="#DIV/0!"/>
    <e v="#VALUE!"/>
    <n v="1"/>
  </r>
  <r>
    <s v="RBT00315"/>
    <x v="3"/>
    <n v="250"/>
    <n v="21300"/>
    <n v="21525"/>
    <n v="21575"/>
    <s v="N/A"/>
    <d v="2024-12-06T00:00:00"/>
    <d v="2024-12-06T00:00:00"/>
    <d v="1899-12-30T00:00:00"/>
    <s v="N/A"/>
    <d v="2024-12-06T00:00:00"/>
    <d v="2024-12-06T00:00:00"/>
    <d v="1899-12-30T00:00:00"/>
    <n v="21567"/>
    <m/>
    <m/>
    <m/>
    <e v="#DIV/0!"/>
    <e v="#VALUE!"/>
    <n v="1"/>
  </r>
  <r>
    <s v="RBT00304"/>
    <x v="2"/>
    <n v="250"/>
    <n v="20043"/>
    <n v="20268"/>
    <n v="20318"/>
    <s v="N/A"/>
    <d v="2024-12-09T00:00:00"/>
    <d v="2024-12-09T00:00:00"/>
    <d v="1899-12-30T00:00:00"/>
    <s v="N/A"/>
    <d v="2025-01-07T00:00:00"/>
    <d v="2025-01-07T00:00:00"/>
    <d v="1899-12-30T00:00:00"/>
    <n v="20292"/>
    <m/>
    <m/>
    <m/>
    <e v="#DIV/0!"/>
    <e v="#VALUE!"/>
    <n v="1"/>
  </r>
  <r>
    <s v="RBT00303"/>
    <x v="1"/>
    <n v="250"/>
    <n v="20216"/>
    <n v="20441"/>
    <n v="20491"/>
    <s v="N/A"/>
    <d v="2024-12-12T00:00:00"/>
    <d v="2024-12-12T00:00:00"/>
    <d v="1899-12-30T00:00:00"/>
    <s v="N/A"/>
    <d v="2024-12-12T00:00:00"/>
    <d v="2024-12-12T00:00:00"/>
    <d v="1899-12-30T00:00:00"/>
    <n v="20539"/>
    <m/>
    <m/>
    <m/>
    <e v="#DIV/0!"/>
    <e v="#VALUE!"/>
    <n v="0"/>
  </r>
  <r>
    <s v="RBT00312"/>
    <x v="4"/>
    <n v="500"/>
    <n v="19756"/>
    <n v="19981"/>
    <n v="20031"/>
    <s v="N/A"/>
    <d v="2024-12-25T00:00:00"/>
    <d v="2024-12-25T00:00:00"/>
    <d v="1899-12-30T00:00:00"/>
    <s v="N/A"/>
    <d v="2024-12-25T00:00:00"/>
    <d v="2024-12-25T00:00:00"/>
    <d v="1899-12-30T00:00:00"/>
    <n v="20051"/>
    <m/>
    <m/>
    <m/>
    <e v="#DIV/0!"/>
    <e v="#VALUE!"/>
    <n v="0"/>
  </r>
  <r>
    <s v="RBT00303"/>
    <x v="1"/>
    <n v="500"/>
    <n v="20539"/>
    <n v="20764"/>
    <n v="20814"/>
    <s v="N/A"/>
    <d v="2024-12-31T00:00:00"/>
    <d v="2024-12-31T00:00:00"/>
    <d v="1899-12-30T00:00:00"/>
    <s v="N/A"/>
    <d v="2024-12-31T00:00:00"/>
    <d v="2024-12-31T00:00:00"/>
    <d v="1899-12-30T00:00:00"/>
    <n v="20744"/>
    <m/>
    <m/>
    <m/>
    <e v="#DIV/0!"/>
    <e v="#VALUE!"/>
    <n v="0"/>
  </r>
  <r>
    <s v="RBT00315"/>
    <x v="3"/>
    <n v="500"/>
    <n v="21567"/>
    <n v="21792"/>
    <n v="21842"/>
    <s v="N/A"/>
    <d v="2025-01-03T00:00:00"/>
    <d v="2025-01-03T00:00:00"/>
    <d v="1899-12-30T00:00:00"/>
    <s v="N/A"/>
    <d v="2025-01-03T00:00:00"/>
    <d v="2025-01-03T00:00:00"/>
    <d v="1899-12-30T00:00:00"/>
    <n v="21928"/>
    <m/>
    <m/>
    <m/>
    <e v="#DIV/0!"/>
    <e v="#VALUE!"/>
    <n v="0"/>
  </r>
  <r>
    <s v="RBT00315"/>
    <x v="3"/>
    <n v="250"/>
    <n v="21928"/>
    <n v="22153"/>
    <n v="22203"/>
    <s v="N/A"/>
    <d v="2025-01-03T00:00:00"/>
    <d v="2025-01-03T00:00:00"/>
    <d v="1899-12-30T00:00:00"/>
    <s v="N/A"/>
    <d v="2025-01-03T00:00:00"/>
    <d v="2025-01-03T00:00:00"/>
    <d v="1899-12-30T00:00:00"/>
    <n v="20994"/>
    <m/>
    <m/>
    <m/>
    <e v="#DIV/0!"/>
    <e v="#VALUE!"/>
    <n v="0"/>
  </r>
  <r>
    <s v="RBT00315"/>
    <x v="3"/>
    <n v="2000"/>
    <n v="20994"/>
    <n v="21219"/>
    <n v="21269"/>
    <s v="N/A"/>
    <d v="2025-01-03T00:00:00"/>
    <d v="2025-01-03T00:00:00"/>
    <d v="1899-12-30T00:00:00"/>
    <s v="N/A"/>
    <d v="2025-01-03T00:00:00"/>
    <d v="2025-01-03T00:00:00"/>
    <d v="1899-12-30T00:00:00"/>
    <n v="21244"/>
    <m/>
    <m/>
    <m/>
    <e v="#DIV/0!"/>
    <e v="#VALUE!"/>
    <n v="1"/>
  </r>
  <r>
    <s v="RBT00315"/>
    <x v="3"/>
    <n v="250"/>
    <n v="21244"/>
    <n v="21469"/>
    <n v="21519"/>
    <s v="N/A"/>
    <d v="2025-01-03T00:00:00"/>
    <d v="2025-01-03T00:00:00"/>
    <d v="1899-12-30T00:00:00"/>
    <s v="N/A"/>
    <d v="2025-01-03T00:00:00"/>
    <d v="2025-01-03T00:00:00"/>
    <d v="1899-12-30T00:00:00"/>
    <n v="22067"/>
    <m/>
    <m/>
    <m/>
    <e v="#DIV/0!"/>
    <e v="#VALUE!"/>
    <n v="0"/>
  </r>
  <r>
    <s v="RBT00315"/>
    <x v="3"/>
    <n v="500"/>
    <n v="22067"/>
    <n v="22292"/>
    <n v="22342"/>
    <s v="N/A"/>
    <d v="2025-01-03T00:00:00"/>
    <d v="2025-01-03T00:00:00"/>
    <d v="1899-12-30T00:00:00"/>
    <s v="N/A"/>
    <d v="2025-01-03T00:00:00"/>
    <d v="2025-01-03T00:00:00"/>
    <d v="1899-12-30T00:00:00"/>
    <n v="22329"/>
    <m/>
    <m/>
    <m/>
    <e v="#DIV/0!"/>
    <e v="#VALUE!"/>
    <n v="1"/>
  </r>
  <r>
    <s v="RBT00312"/>
    <x v="4"/>
    <n v="250"/>
    <n v="20051"/>
    <n v="20276"/>
    <n v="20326"/>
    <s v="N/A"/>
    <d v="2025-01-07T00:00:00"/>
    <d v="2025-01-07T00:00:00"/>
    <d v="1899-12-30T00:00:00"/>
    <s v="N/A"/>
    <d v="2020-11-04T00:00:00"/>
    <d v="2020-11-04T00:00:00"/>
    <d v="1899-12-30T00:00:00"/>
    <n v="230"/>
    <m/>
    <m/>
    <m/>
    <e v="#DIV/0!"/>
    <e v="#VALUE!"/>
    <n v="0"/>
  </r>
  <r>
    <s v="RBT00304"/>
    <x v="2"/>
    <n v="500"/>
    <n v="20292"/>
    <n v="20517"/>
    <n v="20567"/>
    <s v="N/A"/>
    <d v="2025-01-07T00:00:00"/>
    <d v="2025-01-07T00:00:00"/>
    <d v="1899-12-30T00:00:00"/>
    <n v="0"/>
    <d v="2025-01-07T00:00:00"/>
    <d v="2025-01-07T00:00:00"/>
    <d v="1899-12-30T00:00:00"/>
    <n v="20566"/>
    <m/>
    <m/>
    <m/>
    <e v="#DIV/0!"/>
    <s v=""/>
    <n v="1"/>
  </r>
  <r>
    <s v="RBT00312"/>
    <x v="4"/>
    <n v="1000"/>
    <n v="230"/>
    <n v="455"/>
    <n v="505"/>
    <s v="N/A"/>
    <d v="2025-01-16T00:00:00"/>
    <d v="2025-01-16T00:00:00"/>
    <d v="1899-12-30T00:00:00"/>
    <s v="N/A"/>
    <d v="2025-01-16T00:00:00"/>
    <d v="2025-01-16T00:00:00"/>
    <d v="1899-12-30T00:00:00"/>
    <n v="20337"/>
    <m/>
    <m/>
    <m/>
    <e v="#DIV/0!"/>
    <e v="#VALUE!"/>
    <n v="0"/>
  </r>
  <r>
    <s v="RBT00303"/>
    <x v="1"/>
    <n v="250"/>
    <n v="20744"/>
    <n v="20969"/>
    <n v="21019"/>
    <s v="N/A"/>
    <d v="2025-01-17T00:00:00"/>
    <d v="2025-01-17T00:00:00"/>
    <d v="1899-12-30T00:00:00"/>
    <s v="N/A"/>
    <d v="2025-01-17T00:00:00"/>
    <d v="2025-01-17T00:00:00"/>
    <d v="1899-12-30T00:00:00"/>
    <n v="21065"/>
    <m/>
    <m/>
    <m/>
    <e v="#DIV/0!"/>
    <e v="#VALUE!"/>
    <n v="0"/>
  </r>
  <r>
    <s v="RBT00312"/>
    <x v="4"/>
    <n v="250"/>
    <n v="20337"/>
    <n v="20562"/>
    <n v="20612"/>
    <s v="N/A"/>
    <d v="2025-02-04T00:00:00"/>
    <d v="2025-02-04T00:00:00"/>
    <d v="1899-12-30T00:00:00"/>
    <s v="N/A"/>
    <d v="2025-02-04T00:00:00"/>
    <d v="2025-02-04T00:00:00"/>
    <d v="1899-12-30T00:00:00"/>
    <n v="20570"/>
    <m/>
    <m/>
    <m/>
    <e v="#DIV/0!"/>
    <e v="#VALUE!"/>
    <n v="1"/>
  </r>
  <r>
    <s v="RBT00303"/>
    <x v="1"/>
    <n v="2000"/>
    <n v="21065"/>
    <n v="21290"/>
    <n v="21340"/>
    <s v="N/A"/>
    <d v="2025-02-13T00:00:00"/>
    <d v="2025-02-13T00:00:00"/>
    <d v="1899-12-30T00:00:00"/>
    <s v="N/A"/>
    <d v="2025-02-13T00:00:00"/>
    <d v="2025-02-13T00:00:00"/>
    <d v="1899-12-30T00:00:00"/>
    <n v="21371"/>
    <m/>
    <m/>
    <m/>
    <e v="#DIV/0!"/>
    <e v="#VALUE!"/>
    <n v="0"/>
  </r>
  <r>
    <s v="RBT00312"/>
    <x v="4"/>
    <n v="500"/>
    <n v="20570"/>
    <n v="20795"/>
    <n v="20845"/>
    <s v="N/A"/>
    <d v="2025-03-05T00:00:00"/>
    <d v="2025-03-05T00:00:00"/>
    <d v="1899-12-30T00:00:00"/>
    <s v="N/A"/>
    <d v="2025-03-05T00:00:00"/>
    <d v="2025-03-05T00:00:00"/>
    <d v="1899-12-30T00:00:00"/>
    <n v="20902"/>
    <m/>
    <m/>
    <m/>
    <e v="#DIV/0!"/>
    <e v="#VALUE!"/>
    <n v="0"/>
  </r>
  <r>
    <s v="RBT00303"/>
    <x v="1"/>
    <n v="250"/>
    <n v="21371"/>
    <n v="21596"/>
    <n v="21646"/>
    <s v="N/A"/>
    <d v="2025-03-07T00:00:00"/>
    <d v="2025-03-07T00:00:00"/>
    <d v="1899-12-30T00:00:00"/>
    <s v="N/A"/>
    <d v="2025-03-07T00:00:00"/>
    <d v="2025-03-07T00:00:00"/>
    <d v="1899-12-30T00:00:00"/>
    <n v="21725"/>
    <m/>
    <m/>
    <m/>
    <e v="#DIV/0!"/>
    <e v="#VALUE!"/>
    <n v="0"/>
  </r>
  <r>
    <s v="RBT00303"/>
    <x v="1"/>
    <n v="500"/>
    <n v="21725"/>
    <n v="21950"/>
    <n v="22000"/>
    <s v="N/A"/>
    <d v="2025-03-08T00:00:00"/>
    <d v="2025-03-08T00:00:00"/>
    <d v="1899-12-30T00:00:00"/>
    <s v="N/A"/>
    <d v="2025-03-08T00:00:00"/>
    <d v="2025-03-08T00:00:00"/>
    <d v="1899-12-30T00:00:00"/>
    <n v="21963"/>
    <m/>
    <m/>
    <m/>
    <e v="#DIV/0!"/>
    <e v="#VALUE!"/>
    <n v="1"/>
  </r>
  <r>
    <s v="RBT00312"/>
    <x v="4"/>
    <n v="250"/>
    <n v="20902"/>
    <n v="21127"/>
    <n v="21177"/>
    <s v="N/A"/>
    <d v="2025-03-19T00:00:00"/>
    <d v="2025-03-19T00:00:00"/>
    <d v="1899-12-30T00:00:00"/>
    <n v="0"/>
    <d v="2025-03-19T00:00:00"/>
    <d v="2025-03-19T00:00:00"/>
    <d v="1899-12-30T00:00:00"/>
    <n v="21268"/>
    <m/>
    <m/>
    <m/>
    <e v="#DIV/0!"/>
    <s v=""/>
    <n v="0"/>
  </r>
  <r>
    <s v="RBT00303"/>
    <x v="1"/>
    <n v="250"/>
    <n v="21963"/>
    <n v="22188"/>
    <n v="22238"/>
    <n v="15"/>
    <d v="2025-04-11T08:00:00"/>
    <d v="2025-04-11T14:00:00"/>
    <d v="1899-12-30T06:00:00"/>
    <n v="0"/>
    <d v="2025-03-08T00:00:00"/>
    <d v="2025-03-08T00:00:00"/>
    <d v="1899-12-30T00:00:00"/>
    <n v="22222"/>
    <m/>
    <m/>
    <m/>
    <n v="0"/>
    <s v=""/>
    <n v="1"/>
  </r>
  <r>
    <s v="RBT00312"/>
    <x v="4"/>
    <n v="2000"/>
    <n v="21268"/>
    <n v="21493"/>
    <n v="21543"/>
    <n v="16"/>
    <d v="2025-04-14T21:00:00"/>
    <d v="2025-04-15T20:00:00"/>
    <d v="1899-12-30T23:00:00"/>
    <n v="0"/>
    <d v="2025-04-18T12:00:00"/>
    <d v="2025-04-23T04:09:00"/>
    <d v="1900-01-03T16:09:00"/>
    <n v="21620"/>
    <n v="0"/>
    <n v="0"/>
    <n v="0"/>
    <n v="4.8760869565129417"/>
    <s v=""/>
    <n v="0"/>
  </r>
  <r>
    <s v="RBT00303"/>
    <x v="1"/>
    <n v="1000"/>
    <n v="22222"/>
    <n v="22447"/>
    <n v="22497"/>
    <n v="19"/>
    <d v="2025-04-30T08:00:00"/>
    <d v="2025-05-01T05:00:00"/>
    <d v="1899-12-30T21:00:00"/>
    <n v="0"/>
    <d v="2025-05-05T16:50:00"/>
    <d v="2025-05-10T17:18:00"/>
    <d v="1900-01-04T00:28:00"/>
    <n v="22638"/>
    <n v="0"/>
    <n v="0"/>
    <n v="0"/>
    <n v="5.736507936505534"/>
    <s v=""/>
    <n v="0"/>
  </r>
  <r>
    <s v="RBT00315"/>
    <x v="3"/>
    <n v="250"/>
    <n v="22329"/>
    <n v="22554"/>
    <n v="22604"/>
    <n v="19"/>
    <d v="2025-05-07T14:00:00"/>
    <d v="2025-05-07T21:00:00"/>
    <d v="1899-12-30T07:00:00"/>
    <n v="0"/>
    <d v="2025-05-11T21:33:00"/>
    <d v="2025-05-12T05:40:00"/>
    <d v="1899-12-30T08:07:00"/>
    <n v="22604"/>
    <n v="0"/>
    <n v="0"/>
    <n v="0"/>
    <n v="1.1595238095212554"/>
    <s v=""/>
    <n v="0"/>
  </r>
  <r>
    <s v="RBT00304"/>
    <x v="2"/>
    <n v="250"/>
    <n v="20566"/>
    <n v="20791"/>
    <n v="20841"/>
    <n v="19"/>
    <d v="2025-05-08T14:00:00"/>
    <d v="2025-05-08T21:00:00"/>
    <d v="1899-12-30T07:00:00"/>
    <n v="0"/>
    <d v="2025-05-14T09:30:00"/>
    <d v="2025-05-14T17:45:00"/>
    <d v="1899-12-30T08:15:00"/>
    <n v="20942"/>
    <n v="0"/>
    <n v="0"/>
    <n v="0"/>
    <n v="1.1785714285812288"/>
    <s v=""/>
    <n v="0"/>
  </r>
  <r>
    <s v="RBT00312"/>
    <x v="4"/>
    <n v="250"/>
    <n v="21620"/>
    <n v="21845"/>
    <n v="21895"/>
    <n v="19"/>
    <d v="2025-05-09T08:00:00"/>
    <d v="2025-05-09T15:00:00"/>
    <d v="1899-12-30T07:00:00"/>
    <n v="0"/>
    <d v="2025-05-20T08:00:00"/>
    <d v="2025-05-20T12:00:00"/>
    <d v="1899-12-30T04:00:00"/>
    <n v="21918"/>
    <n v="0"/>
    <n v="0"/>
    <n v="0"/>
    <n v="0.57142857142500769"/>
    <s v=""/>
    <n v="0"/>
  </r>
  <r>
    <s v="RBT00304"/>
    <x v="2"/>
    <n v="2000"/>
    <n v="20942"/>
    <n v="21167"/>
    <n v="21217"/>
    <n v="24"/>
    <d v="2025-05-15T08:00:00"/>
    <d v="2025-05-15T18:00:00"/>
    <d v="1899-12-30T10:00:00"/>
    <n v="5"/>
    <d v="2025-06-14T20:50:00"/>
    <d v="2025-06-15T13:24:00"/>
    <d v="1899-12-30T16:34:00"/>
    <n v="21455"/>
    <n v="0"/>
    <n v="0"/>
    <n v="0"/>
    <n v="1.6566666666805783"/>
    <n v="0"/>
    <n v="0"/>
  </r>
  <r>
    <s v="RBT00315"/>
    <x v="3"/>
    <n v="1000"/>
    <n v="22604"/>
    <n v="22829"/>
    <n v="22879"/>
    <n v="21"/>
    <d v="2025-05-23T20:00:00"/>
    <d v="2025-05-24T17:00:00"/>
    <d v="1899-12-30T21:00:00"/>
    <n v="20"/>
    <d v="2025-06-20T14:40:00"/>
    <d v="2025-07-12T01:59:00"/>
    <d v="1900-01-20T11:19:00"/>
    <n v="22781"/>
    <n v="19"/>
    <n v="0"/>
    <n v="0"/>
    <n v="24.53888888889092"/>
    <n v="0.95"/>
    <n v="0"/>
  </r>
  <r>
    <s v="RBT00303"/>
    <x v="1"/>
    <n v="250"/>
    <n v="22638"/>
    <n v="22863"/>
    <n v="22913"/>
    <n v="21"/>
    <d v="2025-05-24T08:00:00"/>
    <d v="2025-05-24T15:00:00"/>
    <d v="1899-12-30T07:00:00"/>
    <n v="8"/>
    <d v="2025-05-25T23:00:00"/>
    <d v="2025-05-26T03:00:00"/>
    <d v="1899-12-30T04:00:00"/>
    <n v="22898"/>
    <n v="7"/>
    <n v="0"/>
    <n v="0"/>
    <n v="0.57142857142500769"/>
    <n v="0.875"/>
    <n v="1"/>
  </r>
  <r>
    <s v="RBT00304"/>
    <x v="2"/>
    <n v="250"/>
    <n v="21455"/>
    <n v="21680"/>
    <n v="21730"/>
    <n v="22"/>
    <d v="2025-05-27T08:00:00"/>
    <d v="2025-05-28T14:00:00"/>
    <d v="1899-12-31T06:00:00"/>
    <n v="45"/>
    <d v="2025-05-27T03:40:00"/>
    <d v="2025-05-30T18:13:00"/>
    <d v="1900-01-02T14:33:00"/>
    <n v="21166"/>
    <n v="42"/>
    <n v="0"/>
    <n v="0"/>
    <n v="2.8849999999976719"/>
    <n v="0.93333333333333335"/>
    <n v="0"/>
  </r>
  <r>
    <s v="RBT00303"/>
    <x v="1"/>
    <n v="500"/>
    <n v="22898"/>
    <n v="23123"/>
    <n v="23173"/>
    <n v="24"/>
    <d v="2025-06-09T20:00:00"/>
    <d v="2025-06-10T18:00:00"/>
    <d v="1899-12-30T22:00:00"/>
    <n v="15"/>
    <d v="2025-06-15T05:00:00"/>
    <d v="2025-06-17T05:11:00"/>
    <d v="1900-01-01T00:11:00"/>
    <n v="23225"/>
    <n v="10"/>
    <n v="0"/>
    <n v="0"/>
    <n v="2.1901515151527238"/>
    <n v="0.66666666666666663"/>
    <n v="0"/>
  </r>
  <r>
    <s v="RBT00312"/>
    <x v="4"/>
    <n v="500"/>
    <n v="21918"/>
    <n v="22143"/>
    <n v="22193"/>
    <n v="24"/>
    <d v="2025-06-20T20:00:00"/>
    <d v="2025-06-21T17:00:00"/>
    <d v="1899-12-30T21:00:00"/>
    <n v="5"/>
    <d v="2025-06-21T17:27:00"/>
    <d v="2025-06-22T17:15:00"/>
    <d v="1899-12-30T23:48:00"/>
    <n v="22199"/>
    <n v="1"/>
    <n v="0"/>
    <n v="0"/>
    <n v="1.1333333333355509"/>
    <n v="0.2"/>
    <n v="0"/>
  </r>
  <r>
    <s v="RBT00304"/>
    <x v="2"/>
    <n v="500"/>
    <n v="21166"/>
    <n v="21391"/>
    <n v="21441"/>
    <n v="26"/>
    <d v="2025-06-27T20:00:00"/>
    <d v="2025-06-28T17:00:00"/>
    <d v="1899-12-30T21:00:00"/>
    <n v="12"/>
    <d v="2025-06-29T23:20:00"/>
    <d v="2025-07-01T13:00:00"/>
    <d v="1899-12-31T13:40:00"/>
    <n v="21697"/>
    <n v="6"/>
    <n v="0"/>
    <n v="0"/>
    <n v="1.7936507936517176"/>
    <n v="0.5"/>
    <n v="0"/>
  </r>
  <r>
    <s v="RBT00303"/>
    <x v="1"/>
    <n v="250"/>
    <n v="23225"/>
    <n v="23450"/>
    <n v="23500"/>
    <n v="27"/>
    <d v="2025-07-01T14:00:00"/>
    <d v="2025-07-01T18:00:00"/>
    <d v="1899-12-30T04:00:00"/>
    <n v="1"/>
    <d v="2025-07-02T08:15:00"/>
    <d v="2025-07-03T03:15:00"/>
    <d v="1899-12-30T19:00:00"/>
    <n v="23492"/>
    <n v="1"/>
    <n v="0"/>
    <n v="0"/>
    <n v="4.7500000000545697"/>
    <n v="1"/>
    <n v="1"/>
  </r>
  <r>
    <s v="RBT00312"/>
    <x v="4"/>
    <n v="250"/>
    <n v="22199"/>
    <n v="22424"/>
    <n v="22474"/>
    <n v="28"/>
    <d v="2025-07-07T14:00:00"/>
    <d v="2025-07-07T21:00:00"/>
    <d v="1899-12-30T07:00:00"/>
    <n v="6"/>
    <d v="2025-07-25T08:00:00"/>
    <d v="2025-07-25T08:01:00"/>
    <d v="1899-12-30T00:01:00"/>
    <n v="22482"/>
    <n v="3"/>
    <n v="0"/>
    <n v="0"/>
    <n v="2.3809523637870604E-3"/>
    <n v="0.5"/>
    <n v="0"/>
  </r>
  <r>
    <s v="RBT00304"/>
    <x v="2"/>
    <n v="250"/>
    <n v="21697"/>
    <n v="21922"/>
    <n v="21972"/>
    <n v="29"/>
    <d v="2025-07-15T08:00:00"/>
    <d v="2025-07-15T14:00:00"/>
    <d v="1899-12-30T06:00:00"/>
    <n v="5"/>
    <d v="2025-07-17T16:32:00"/>
    <d v="2025-07-18T14:40:00"/>
    <d v="1899-12-30T22:08:00"/>
    <n v="21958"/>
    <n v="5"/>
    <n v="0"/>
    <n v="0"/>
    <n v="3.6888888888934162"/>
    <n v="1"/>
    <n v="1"/>
  </r>
  <r>
    <s v="RBT00303"/>
    <x v="1"/>
    <n v="12000"/>
    <n v="23492"/>
    <n v="23717"/>
    <n v="23767"/>
    <n v="29"/>
    <d v="2025-07-16T20:00:00"/>
    <d v="2025-07-17T17:00:00"/>
    <d v="1899-12-30T21:00:00"/>
    <n v="7"/>
    <d v="2025-07-21T21:15:00"/>
    <d v="2025-07-23T02:30:00"/>
    <d v="1899-12-31T05:15:00"/>
    <n v="23775"/>
    <n v="7"/>
    <n v="0"/>
    <n v="0"/>
    <n v="1.3928571428571428"/>
    <n v="1"/>
    <n v="0"/>
  </r>
  <r>
    <s v="RBT00315"/>
    <x v="3"/>
    <n v="250"/>
    <n v="22781"/>
    <n v="23006"/>
    <n v="23056"/>
    <m/>
    <d v="2025-07-26T08:00:00"/>
    <d v="2025-07-26T12:00:00"/>
    <d v="1899-12-30T04:00:00"/>
    <n v="1"/>
    <d v="2025-07-29T23:50:00"/>
    <d v="2025-07-30T05:10:00"/>
    <d v="1899-12-30T05:20:00"/>
    <n v="23064"/>
    <n v="0"/>
    <n v="0"/>
    <n v="0"/>
    <n v="1.3333333333575865"/>
    <n v="0"/>
    <n v="0"/>
  </r>
  <r>
    <s v="RBT00304"/>
    <x v="2"/>
    <n v="1000"/>
    <n v="21958"/>
    <n v="22183"/>
    <n v="22233"/>
    <n v="32"/>
    <d v="2025-08-04T20:00:00"/>
    <d v="2025-08-05T17:00:00"/>
    <d v="1899-12-30T21:00:00"/>
    <n v="8"/>
    <d v="2025-08-07T03:58:00"/>
    <d v="2025-08-08T06:00:00"/>
    <d v="1899-12-31T02:02:00"/>
    <n v="22206"/>
    <n v="5"/>
    <n v="1"/>
    <n v="0"/>
    <n v="1.23968253968217"/>
    <n v="0.625"/>
    <n v="1"/>
  </r>
  <r>
    <s v="RBT00303"/>
    <x v="1"/>
    <n v="250"/>
    <n v="23775"/>
    <n v="24000"/>
    <n v="24050"/>
    <n v="32"/>
    <d v="2025-08-06T14:00:00"/>
    <d v="2025-08-06T22:00:00"/>
    <d v="1899-12-30T08:00:00"/>
    <n v="9"/>
    <d v="2025-08-09T07:50:00"/>
    <d v="2025-08-09T18:14:00"/>
    <d v="1899-12-30T10:24:00"/>
    <n v="24010"/>
    <n v="6"/>
    <n v="1"/>
    <n v="6"/>
    <n v="1.2999999999934517"/>
    <n v="0.66666666666666663"/>
    <n v="1"/>
  </r>
  <r>
    <s v="RBT00312"/>
    <x v="4"/>
    <n v="1000"/>
    <n v="22482"/>
    <n v="22707"/>
    <n v="22757"/>
    <n v="33"/>
    <d v="2025-08-11T20:00:00"/>
    <d v="2025-08-13T05:00:00"/>
    <d v="1899-12-31T09:00:00"/>
    <n v="23"/>
    <d v="2025-08-12T22:45:00"/>
    <d v="2025-08-14T23:18:00"/>
    <d v="1900-01-01T00:33:00"/>
    <n v="22746"/>
    <n v="17"/>
    <n v="0"/>
    <n v="0"/>
    <n v="1.4712121212135323"/>
    <n v="0.73913043478260865"/>
    <n v="1"/>
  </r>
  <r>
    <s v="RBT00315"/>
    <x v="3"/>
    <n v="500"/>
    <n v="23064"/>
    <n v="23289"/>
    <n v="23339"/>
    <n v="33"/>
    <d v="2025-08-12T03:00:00"/>
    <d v="2025-08-13T02:00:00"/>
    <d v="1899-12-30T23:00:00"/>
    <n v="12"/>
    <d v="2025-08-14T07:40:00"/>
    <d v="2025-08-16T00:45:00"/>
    <d v="1899-12-31T17:05:00"/>
    <n v="23281"/>
    <n v="8"/>
    <n v="0"/>
    <n v="0"/>
    <n v="1.7862318840526068"/>
    <n v="0.66666666666666663"/>
    <n v="0"/>
  </r>
  <r>
    <s v="RBT00303"/>
    <x v="1"/>
    <n v="500"/>
    <n v="24010"/>
    <n v="24235"/>
    <n v="24285"/>
    <n v="34"/>
    <d v="2025-08-20T20:00:00"/>
    <d v="2025-08-21T23:00:00"/>
    <d v="1899-12-31T03:00:00"/>
    <n v="7"/>
    <d v="2025-08-20T01:25:00"/>
    <d v="2025-08-21T16:00:00"/>
    <d v="1899-12-31T14:35:00"/>
    <n v="24179"/>
    <n v="6"/>
    <n v="1"/>
    <n v="0"/>
    <n v="1.4290123456739821"/>
    <n v="0.8571428571428571"/>
    <n v="0"/>
  </r>
  <r>
    <s v="RBT00304"/>
    <x v="2"/>
    <n v="250"/>
    <n v="22206"/>
    <n v="22431"/>
    <n v="22481"/>
    <n v="34"/>
    <d v="2025-08-22T08:00:00"/>
    <d v="2025-08-22T19:00:00"/>
    <d v="1899-12-30T11:00:00"/>
    <n v="3"/>
    <d v="2025-08-25T16:00:00"/>
    <d v="2025-08-26T05:54:00"/>
    <d v="1899-12-30T13:54:00"/>
    <n v="22462"/>
    <n v="2"/>
    <n v="0"/>
    <n v="0"/>
    <n v="1.2636363636370853"/>
    <n v="0.66666666666666663"/>
    <n v="1"/>
  </r>
  <r>
    <s v="RBT00312"/>
    <x v="4"/>
    <n v="250"/>
    <n v="22746"/>
    <n v="22971"/>
    <n v="23021"/>
    <n v="35"/>
    <d v="2025-08-28T08:00:00"/>
    <d v="2025-08-28T14:00:00"/>
    <d v="1899-12-30T06:00:00"/>
    <n v="3"/>
    <d v="2025-09-02T12:30:00"/>
    <d v="2025-09-02T23:52:00"/>
    <d v="1899-12-30T11:22:00"/>
    <n v="22976"/>
    <n v="3"/>
    <n v="0"/>
    <n v="0"/>
    <n v="1.8944444444205146"/>
    <n v="1"/>
    <n v="1"/>
  </r>
  <r>
    <s v="RBT00312"/>
    <x v="4"/>
    <n v="500"/>
    <n v="22976"/>
    <n v="23201"/>
    <n v="23251"/>
    <n v="38"/>
    <d v="2025-09-15T20:00:00"/>
    <d v="2025-09-16T21:00:00"/>
    <d v="1899-12-31T01:00:00"/>
    <n v="19"/>
    <d v="2025-09-16T08:10:00"/>
    <d v="2025-09-18T03:00:00"/>
    <d v="1899-12-31T18:50:00"/>
    <n v="23208"/>
    <n v="15"/>
    <n v="0"/>
    <n v="5"/>
    <n v="1.713333333334218"/>
    <n v="0.78947368421052633"/>
    <n v="1"/>
  </r>
  <r>
    <s v="RBT00312"/>
    <x v="4"/>
    <n v="250"/>
    <n v="23208"/>
    <n v="23433"/>
    <n v="23483"/>
    <n v="40"/>
    <d v="2025-10-04T02:00:00"/>
    <d v="2025-10-04T08:00:00"/>
    <d v="1899-12-30T06:00:00"/>
    <n v="0"/>
    <d v="2025-10-05T09:32:00"/>
    <d v="2025-10-05T16:29:00"/>
    <d v="1899-12-30T06:57:00"/>
    <n v="23505"/>
    <n v="0"/>
    <n v="0"/>
    <n v="0"/>
    <n v="1.1583333333255723"/>
    <s v=""/>
    <n v="0"/>
  </r>
  <r>
    <s v="RBT00312"/>
    <x v="4"/>
    <n v="12000"/>
    <n v="23505"/>
    <n v="23730"/>
    <n v="23780"/>
    <n v="42"/>
    <d v="2025-10-19T20:00:00"/>
    <d v="2025-10-20T17:00:00"/>
    <d v="1899-12-30T21:00:00"/>
    <m/>
    <d v="2025-10-21T01:11:00"/>
    <d v="2025-10-24T16:43:07"/>
    <d v="1900-01-02T15:32:07"/>
    <n v="23773"/>
    <n v="2"/>
    <n v="0"/>
    <n v="0"/>
    <n v="4.16834656084289"/>
    <s v=""/>
    <n v="1"/>
  </r>
  <r>
    <s v="RBT00312"/>
    <x v="4"/>
    <n v="250"/>
    <n v="23773"/>
    <n v="23998"/>
    <n v="24048"/>
    <n v="45"/>
    <d v="2025-11-04T08:00:00"/>
    <d v="2025-11-04T14:00:00"/>
    <d v="1899-12-30T06:00:00"/>
    <n v="0"/>
    <d v="2025-11-09T02:25:00"/>
    <d v="2025-11-09T15:53:00"/>
    <d v="1899-12-30T13:28:00"/>
    <n v="24010"/>
    <n v="0"/>
    <n v="0"/>
    <n v="5"/>
    <n v="2.2444444444554392"/>
    <s v=""/>
    <n v="1"/>
  </r>
  <r>
    <s v="RBT00303"/>
    <x v="1"/>
    <n v="250"/>
    <n v="24179"/>
    <n v="24404"/>
    <n v="24454"/>
    <n v="46"/>
    <d v="2025-11-11T08:00:00"/>
    <d v="2025-11-11T12:00:00"/>
    <d v="1899-12-30T04:00:00"/>
    <n v="0"/>
    <d v="2025-11-15T07:20:00"/>
    <d v="2025-11-15T12:20:00"/>
    <d v="1899-12-30T05:00:00"/>
    <n v="24434"/>
    <n v="0"/>
    <n v="0"/>
    <n v="2"/>
    <n v="1.2500000000327418"/>
    <s v=""/>
    <n v="1"/>
  </r>
  <r>
    <s v="RBT00312"/>
    <x v="4"/>
    <n v="500"/>
    <n v="24010"/>
    <n v="24235"/>
    <n v="24285"/>
    <n v="47"/>
    <d v="2025-11-19T20:00:00"/>
    <d v="2025-11-20T17:00:00"/>
    <d v="1899-12-30T21:00:00"/>
    <n v="7"/>
    <d v="2025-11-27T05:18:04"/>
    <d v="2025-11-27T22:32:48"/>
    <d v="1899-12-30T17:14:44"/>
    <n v="24308"/>
    <n v="7"/>
    <n v="0"/>
    <n v="7"/>
    <n v="0.82121693121735007"/>
    <n v="1"/>
    <n v="0"/>
  </r>
  <r>
    <s v="RBT00315"/>
    <x v="3"/>
    <n v="250"/>
    <n v="23281"/>
    <n v="23506"/>
    <n v="23556"/>
    <n v="47"/>
    <d v="2025-11-23T20:00:00"/>
    <d v="2025-11-30T04:55:00"/>
    <d v="1900-01-05T08:55:00"/>
    <n v="0"/>
    <d v="2025-11-22T15:30:00"/>
    <d v="2025-11-30T04:55:00"/>
    <d v="1900-01-06T13:25:00"/>
    <n v="23430"/>
    <m/>
    <m/>
    <m/>
    <n v="1.1863760217984833"/>
    <s v=""/>
    <n v="0"/>
  </r>
  <r>
    <s v="RBT00303"/>
    <x v="1"/>
    <n v="1000"/>
    <n v="24434"/>
    <n v="24659"/>
    <n v="24709"/>
    <n v="48"/>
    <d v="2025-11-28T20:00:00"/>
    <d v="2025-11-29T17:00:00"/>
    <d v="1899-12-30T21:00:00"/>
    <n v="3"/>
    <d v="2025-12-07T21:35:00"/>
    <d v="2025-12-08T17:00:00"/>
    <d v="1899-12-30T19:25:00"/>
    <n v="24843"/>
    <n v="2"/>
    <n v="0"/>
    <n v="9"/>
    <n v="0.92460317460687036"/>
    <n v="0.66666666666666663"/>
    <n v="0"/>
  </r>
  <r>
    <s v="RBT00312"/>
    <x v="4"/>
    <n v="250"/>
    <n v="24308"/>
    <n v="24533"/>
    <n v="24583"/>
    <n v="50"/>
    <d v="2025-12-09T08:00:00"/>
    <d v="2025-12-09T14:00:00"/>
    <d v="1899-12-30T06:00:00"/>
    <n v="5"/>
    <d v="2025-12-12T23:55:00"/>
    <d v="2025-12-13T05:27:00"/>
    <d v="1899-12-30T05:32:00"/>
    <n v="24560"/>
    <n v="5"/>
    <n v="0"/>
    <n v="0"/>
    <n v="0.92222222220152617"/>
    <n v="1"/>
    <n v="1"/>
  </r>
  <r>
    <s v="RBT00315"/>
    <x v="3"/>
    <n v="12000"/>
    <n v="23430"/>
    <n v="23655"/>
    <n v="23705"/>
    <n v="50"/>
    <d v="2025-12-14T20:00:00"/>
    <d v="2025-12-15T17:00:00"/>
    <d v="1899-12-30T21:00:00"/>
    <n v="0"/>
    <d v="2025-12-25T17:45:00"/>
    <d v="2025-12-27T16:05:49"/>
    <d v="1899-12-31T22:20:49"/>
    <n v="23736"/>
    <n v="0"/>
    <n v="0"/>
    <n v="8"/>
    <n v="2.2069973544982662"/>
    <s v=""/>
    <n v="0"/>
  </r>
  <r>
    <s v="RBT00303"/>
    <x v="1"/>
    <n v="250"/>
    <n v="24843"/>
    <n v="25068"/>
    <n v="25118"/>
    <n v="51"/>
    <d v="2025-12-21T08:00:00"/>
    <d v="2025-12-21T12:00:00"/>
    <d v="1899-12-30T04:00:00"/>
    <n v="4"/>
    <d v="2025-12-30T12:51:00"/>
    <d v="2025-12-30T16:37:00"/>
    <d v="1899-12-30T03:46:00"/>
    <n v="25219"/>
    <n v="4"/>
    <n v="0"/>
    <n v="0"/>
    <n v="0.94166666669395149"/>
    <n v="1"/>
    <n v="0"/>
  </r>
  <r>
    <s v="RBT00312"/>
    <x v="4"/>
    <n v="1000"/>
    <n v="24560"/>
    <n v="24785"/>
    <n v="24835"/>
    <n v="52"/>
    <d v="2025-12-26T20:00:00"/>
    <d v="2025-12-27T17:00:00"/>
    <d v="1899-12-30T21:00:00"/>
    <n v="11"/>
    <d v="2026-01-11T02:47:58"/>
    <d v="2026-01-12T18:02:22"/>
    <d v="1899-12-31T15:14:24"/>
    <n v="24992"/>
    <n v="10"/>
    <n v="0"/>
    <n v="1"/>
    <n v="1.8685714285737569"/>
    <n v="0.90909090909090906"/>
    <n v="0"/>
  </r>
  <r>
    <s v="RBT00315"/>
    <x v="3"/>
    <n v="250"/>
    <n v="23736"/>
    <n v="23961"/>
    <n v="24011"/>
    <n v="2"/>
    <d v="2026-01-08T08:00:00"/>
    <d v="2026-01-08T17:00:00"/>
    <d v="1899-12-30T09:00:00"/>
    <n v="13"/>
    <d v="2026-01-19T03:32:00"/>
    <d v="2026-01-19T12:33:00"/>
    <d v="1899-12-30T09:01:00"/>
    <n v="24015"/>
    <n v="13"/>
    <n v="0"/>
    <n v="0"/>
    <n v="1.0018518518578883"/>
    <n v="1"/>
    <n v="0"/>
  </r>
  <r>
    <s v="RBT00304"/>
    <x v="2"/>
    <n v="500"/>
    <n v="22462"/>
    <n v="22687"/>
    <n v="22737"/>
    <n v="2"/>
    <d v="2026-01-09T20:00:00"/>
    <d v="2026-01-10T17:00:00"/>
    <d v="1899-12-30T21:00:00"/>
    <n v="6"/>
    <d v="2026-01-24T10:12:00"/>
    <d v="2026-01-25T09:59:00"/>
    <d v="1899-12-30T23:47:00"/>
    <n v="22741"/>
    <n v="5"/>
    <n v="6"/>
    <n v="0"/>
    <n v="1.132539682539313"/>
    <n v="0.83333333333333337"/>
    <n v="0"/>
  </r>
  <r>
    <s v="RBT00303"/>
    <x v="1"/>
    <n v="500"/>
    <n v="25219"/>
    <n v="25444"/>
    <n v="25494"/>
    <n v="3"/>
    <d v="2026-01-14T20:00:00"/>
    <d v="2026-01-15T17:00:00"/>
    <d v="1899-12-30T21:00:00"/>
    <n v="9"/>
    <d v="2026-01-18T03:55:00"/>
    <d v="2026-01-19T01:17:00"/>
    <d v="1899-12-30T21:22:00"/>
    <n v="25440"/>
    <n v="8"/>
    <n v="0"/>
    <n v="3"/>
    <n v="1.017460317459024"/>
    <n v="0.88888888888888884"/>
    <n v="0"/>
  </r>
  <r>
    <s v="RBT00312"/>
    <x v="4"/>
    <n v="250"/>
    <n v="24992"/>
    <n v="25217"/>
    <n v="25267"/>
    <n v="4"/>
    <d v="2026-01-24T08:00:00"/>
    <d v="2026-01-24T14:00:00"/>
    <d v="1899-12-30T06:00:00"/>
    <n v="4"/>
    <d v="2026-01-26T16:42:00"/>
    <d v="2026-01-26T19:24:00"/>
    <d v="1899-12-30T02:42:00"/>
    <n v="25186"/>
    <n v="4"/>
    <n v="0"/>
    <n v="0"/>
    <n v="0.45000000001164153"/>
    <n v="1"/>
    <n v="0"/>
  </r>
  <r>
    <s v="RBT00303"/>
    <x v="1"/>
    <n v="250"/>
    <n v="25440"/>
    <n v="25665"/>
    <n v="25715"/>
    <n v="5"/>
    <d v="2026-01-31T08:00:00"/>
    <d v="2026-01-31T14:00:00"/>
    <d v="1899-12-30T06:00:00"/>
    <n v="2"/>
    <d v="2026-02-02T14:25:00"/>
    <d v="2026-02-03T00:28:00"/>
    <d v="1899-12-30T10:03:00"/>
    <n v="25694"/>
    <n v="2"/>
    <n v="0"/>
    <n v="0"/>
    <n v="1.6749999999883585"/>
    <n v="1"/>
    <n v="1"/>
  </r>
  <r>
    <s v="RBT00315"/>
    <x v="3"/>
    <n v="500"/>
    <n v="24015"/>
    <n v="24240"/>
    <n v="24290"/>
    <n v="5"/>
    <d v="2026-02-01T08:00:00"/>
    <d v="2026-02-02T05:00:00"/>
    <d v="1899-12-30T21:00:00"/>
    <n v="2"/>
    <d v="2026-02-05T08:07:28"/>
    <d v="2026-02-07T12:34:00"/>
    <d v="1900-01-01T04:26:32"/>
    <n v="24273"/>
    <n v="2"/>
    <n v="0"/>
    <n v="3"/>
    <n v="2.4972486772458069"/>
    <n v="1"/>
    <n v="1"/>
  </r>
  <r>
    <s v="RBT00304"/>
    <x v="2"/>
    <n v="250"/>
    <n v="22741"/>
    <n v="22966"/>
    <n v="23016"/>
    <n v="7"/>
    <d v="2026-02-10T13:00:00"/>
    <d v="2026-02-10T22:00:00"/>
    <d v="1899-12-30T09:00:00"/>
    <n v="12"/>
    <d v="2026-02-10T11:20:00"/>
    <d v="2026-02-11T03:10:00"/>
    <d v="1899-12-30T15:50:00"/>
    <n v="22994"/>
    <n v="12"/>
    <n v="0"/>
    <n v="0"/>
    <n v="1.7592592592700385"/>
    <n v="1"/>
    <n v="1"/>
  </r>
  <r>
    <s v="RBT00312"/>
    <x v="4"/>
    <n v="500"/>
    <n v="25186"/>
    <n v="25411"/>
    <n v="25461"/>
    <n v="7"/>
    <d v="2026-02-10T20:00:00"/>
    <d v="2026-02-11T17:00:00"/>
    <d v="1899-12-30T21:00:00"/>
    <n v="8"/>
    <d v="2026-02-15T01:17:00"/>
    <d v="2026-02-16T12:55:00"/>
    <d v="1899-12-31T11:38:00"/>
    <n v="25541"/>
    <n v="6"/>
    <n v="0"/>
    <n v="0"/>
    <n v="1.6968253968266904"/>
    <n v="0.75"/>
    <n v="0"/>
  </r>
  <r>
    <s v="RBT00303"/>
    <x v="1"/>
    <n v="2000"/>
    <n v="25694"/>
    <n v="25919"/>
    <n v="25969"/>
    <n v="8"/>
    <d v="2026-02-17T20:00:00"/>
    <d v="2026-02-18T17:00:00"/>
    <d v="1899-12-30T21:00:00"/>
    <n v="3"/>
    <d v="2026-02-17T21:05:00"/>
    <d v="2026-02-19T04:27:00"/>
    <d v="1899-12-31T07:22:00"/>
    <n v="25969"/>
    <n v="4"/>
    <n v="0"/>
    <n v="0"/>
    <n v="1.4936507936550438"/>
    <n v="1.3333333333333333"/>
    <n v="0"/>
  </r>
  <r>
    <s v="RBT00315"/>
    <x v="3"/>
    <n v="250"/>
    <n v="24273"/>
    <n v="24498"/>
    <n v="24548"/>
    <n v="9"/>
    <d v="2026-03-01T08:00:00"/>
    <d v="2026-03-01T13:00:00"/>
    <d v="1899-12-30T05:00:00"/>
    <n v="10"/>
    <d v="2026-02-27T01:25:00"/>
    <d v="2026-02-27T05:20:00"/>
    <d v="1899-12-30T03:55:00"/>
    <n v="24547"/>
    <n v="10"/>
    <n v="0"/>
    <n v="0"/>
    <n v="0.78333333329317001"/>
    <n v="1"/>
    <n v="1"/>
  </r>
  <r>
    <s v="RBT00304"/>
    <x v="2"/>
    <n v="12000"/>
    <n v="22994"/>
    <n v="23219"/>
    <n v="23269"/>
    <n v="10"/>
    <d v="2026-03-03T20:00:00"/>
    <d v="2026-03-04T18:00:00"/>
    <d v="1899-12-30T22:00:00"/>
    <n v="18"/>
    <d v="2026-03-07T08:35:00"/>
    <d v="2026-03-09T05:52:00"/>
    <d v="1899-12-31T21:17:00"/>
    <n v="23351"/>
    <n v="14"/>
    <n v="1"/>
    <n v="2"/>
    <n v="2.0583333333331351"/>
    <n v="0.77777777777777779"/>
    <n v="0"/>
  </r>
  <r>
    <s v="RBT00312"/>
    <x v="4"/>
    <n v="250"/>
    <n v="25541"/>
    <n v="25766"/>
    <n v="25816"/>
    <n v="10"/>
    <d v="2026-03-06T08:00:00"/>
    <d v="2026-03-06T13:00:00"/>
    <d v="1899-12-30T05:00:00"/>
    <n v="5"/>
    <d v="2026-03-10T09:50:00"/>
    <d v="2026-03-10T14:35:00"/>
    <d v="1899-12-30T04:45:00"/>
    <n v="25906"/>
    <n v="5"/>
    <n v="0"/>
    <n v="0"/>
    <n v="0.95000000001222362"/>
    <n v="1"/>
    <n v="0"/>
  </r>
  <r>
    <s v="RBT00303"/>
    <x v="1"/>
    <n v="250"/>
    <n v="25969"/>
    <n v="26194"/>
    <n v="26244"/>
    <n v="10"/>
    <d v="2026-03-07T20:00:00"/>
    <d v="2026-03-08T00:00:00"/>
    <d v="1899-12-30T04:00:00"/>
    <n v="2"/>
    <d v="2026-03-06T15:29:00"/>
    <d v="2026-03-06T22:40:00"/>
    <d v="1899-12-30T07:11:00"/>
    <n v="26222"/>
    <n v="2"/>
    <n v="0"/>
    <n v="0"/>
    <n v="1.7958333333633467"/>
    <n v="1"/>
    <n v="1"/>
  </r>
  <r>
    <s v="RBT00304"/>
    <x v="2"/>
    <n v="250"/>
    <n v="23351"/>
    <n v="23576"/>
    <n v="23626"/>
    <n v="12"/>
    <d v="2026-03-21T08:00:00"/>
    <d v="2026-03-21T20:00:00"/>
    <d v="1899-12-30T12:00:00"/>
    <n v="16"/>
    <d v="2026-03-23T21:00:00"/>
    <d v="2026-03-24T04:23:00"/>
    <d v="1899-12-30T07:23:00"/>
    <n v="23611"/>
    <n v="8"/>
    <n v="0"/>
    <n v="0"/>
    <n v="0.61527777777519077"/>
    <n v="0.5"/>
    <n v="1"/>
  </r>
  <r>
    <s v="RBT00303"/>
    <x v="1"/>
    <n v="500"/>
    <n v="26222"/>
    <n v="26447"/>
    <n v="26497"/>
    <n v="12"/>
    <d v="2026-03-21T20:00:00"/>
    <d v="2026-03-22T19:00:00"/>
    <d v="1899-12-30T23:00:00"/>
    <n v="15"/>
    <d v="2026-03-31T02:49:00"/>
    <d v="2026-04-01T03:05:00"/>
    <d v="1899-12-31T00:16:00"/>
    <n v="26709"/>
    <n v="15"/>
    <n v="1"/>
    <n v="1"/>
    <n v="1.0550724637652771"/>
    <n v="1"/>
    <n v="0"/>
  </r>
  <r>
    <s v="RBT00312"/>
    <x v="4"/>
    <n v="2000"/>
    <n v="25906"/>
    <n v="26131"/>
    <n v="26181"/>
    <n v="13"/>
    <d v="2026-03-27T20:00:00"/>
    <d v="2026-03-28T17:00:00"/>
    <d v="1899-12-30T21:00:00"/>
    <n v="13"/>
    <d v="2026-04-04T08:55:00"/>
    <d v="2026-04-07T14:50:00"/>
    <d v="1900-01-02T05:55:00"/>
    <n v="26367"/>
    <n v="12"/>
    <n v="16"/>
    <n v="2"/>
    <n v="3.7103174603128406"/>
    <n v="0.92307692307692313"/>
    <n v="0"/>
  </r>
  <r>
    <s v="RBT00315"/>
    <x v="3"/>
    <n v="1000"/>
    <n v="24547"/>
    <n v="24772"/>
    <n v="24822"/>
    <n v="13"/>
    <d v="2026-03-29T08:00:00"/>
    <d v="2026-03-30T05:00:00"/>
    <d v="1899-12-30T21:00:00"/>
    <n v="22"/>
    <d v="2026-04-07T03:01:40"/>
    <d v="2026-04-09T23:40:08"/>
    <d v="1900-01-01T20:38:28"/>
    <n v="24776"/>
    <n v="7"/>
    <n v="0"/>
    <n v="0"/>
    <n v="3.2686243386207416"/>
    <n v="0.31818181818181818"/>
    <n v="1"/>
  </r>
  <r>
    <s v="RBT00304"/>
    <x v="2"/>
    <n v="500"/>
    <n v="23611"/>
    <n v="23836"/>
    <n v="23886"/>
    <n v="14"/>
    <d v="2026-04-05T20:00:00"/>
    <d v="2026-04-06T17:00:00"/>
    <d v="1899-12-30T21:00:00"/>
    <n v="8"/>
    <d v="2026-06-16T14:10:45"/>
    <d v="2026-06-18T01:09:47"/>
    <d v="1899-12-31T10:59:02"/>
    <n v="23885"/>
    <n v="19"/>
    <n v="3"/>
    <n v="0"/>
    <n v="1.6658994708975245"/>
    <n v="2.375"/>
    <n v="1"/>
  </r>
  <r>
    <s v="RBT00303"/>
    <x v="1"/>
    <n v="250"/>
    <n v="26709"/>
    <n v="26934"/>
    <n v="26984"/>
    <n v="16"/>
    <d v="2026-04-14T08:00:00"/>
    <d v="2026-04-14T15:00:00"/>
    <d v="1899-12-30T07:00:00"/>
    <n v="4"/>
    <d v="2026-04-14T20:29:48"/>
    <d v="2026-04-15T04:50:00"/>
    <d v="1899-12-30T08:20:12"/>
    <n v="26958"/>
    <n v="4"/>
    <n v="0"/>
    <n v="0"/>
    <n v="1.1909523809627276"/>
    <n v="1"/>
    <n v="1"/>
  </r>
  <r>
    <s v="RBT00312"/>
    <x v="4"/>
    <n v="250"/>
    <n v="26367"/>
    <n v="26592"/>
    <n v="26642"/>
    <n v="16"/>
    <d v="2026-04-17T08:00:00"/>
    <d v="2026-04-17T13:00:00"/>
    <d v="1899-12-30T05:00:00"/>
    <n v="5"/>
    <d v="2026-04-18T15:44:00"/>
    <d v="2026-04-18T22:49:00"/>
    <d v="1899-12-30T07:05:00"/>
    <n v="26567"/>
    <n v="5"/>
    <n v="0"/>
    <n v="0"/>
    <n v="1.4166666667074119"/>
    <n v="1"/>
    <n v="0"/>
  </r>
  <r>
    <s v="RBT00315"/>
    <x v="3"/>
    <n v="250"/>
    <n v="24776"/>
    <n v="25001"/>
    <n v="25051"/>
    <n v="17"/>
    <d v="2026-04-20T08:00:00"/>
    <d v="2026-04-20T12:00:00"/>
    <d v="1899-12-30T04:00:00"/>
    <n v="0"/>
    <d v="2026-04-07T03:01:40"/>
    <d v="2026-04-07T09:01:00"/>
    <d v="1899-12-30T05:59:20"/>
    <n v="24776"/>
    <n v="0"/>
    <n v="0"/>
    <n v="0"/>
    <n v="1.4972222222495071"/>
    <s v=""/>
    <n v="0"/>
  </r>
  <r>
    <s v="RBT00315"/>
    <x v="3"/>
    <n v="500"/>
    <n v="24776"/>
    <n v="25001"/>
    <n v="25051"/>
    <n v="17"/>
    <d v="2026-04-24T20:00:00"/>
    <d v="2026-04-26T02:00:00"/>
    <d v="1899-12-31T06:00:00"/>
    <n v="33"/>
    <d v="2026-04-25T03:31:48"/>
    <d v="2026-04-27T18:29:41"/>
    <d v="1900-01-01T14:57:53"/>
    <n v="25035"/>
    <n v="0"/>
    <n v="0"/>
    <n v="0"/>
    <n v="2.0988240740727635"/>
    <n v="0"/>
    <n v="1"/>
  </r>
  <r>
    <s v="RBT00312"/>
    <x v="4"/>
    <n v="500"/>
    <n v="26567"/>
    <n v="26792"/>
    <n v="26842"/>
    <n v="18"/>
    <d v="2026-04-30T20:00:00"/>
    <d v="2026-05-01T17:00:00"/>
    <d v="1899-12-30T21:00:00"/>
    <n v="15"/>
    <d v="2026-04-30T18:00:00"/>
    <d v="2026-05-02T01:27:00"/>
    <d v="1899-12-31T07:27:00"/>
    <n v="26813"/>
    <n v="9"/>
    <n v="1"/>
    <n v="0"/>
    <n v="1.4976190476196021"/>
    <n v="0.6"/>
    <n v="1"/>
  </r>
  <r>
    <s v="RBT00303"/>
    <x v="1"/>
    <n v="1000"/>
    <n v="26958"/>
    <n v="27183"/>
    <n v="27233"/>
    <n v="18"/>
    <d v="2026-05-01T20:00:00"/>
    <d v="2026-05-02T17:00:00"/>
    <d v="1899-12-30T21:00:00"/>
    <n v="0"/>
    <d v="2026-05-02T04:43:55"/>
    <d v="2026-05-03T17:50:00"/>
    <d v="1899-12-31T13:06:05"/>
    <n v="27148"/>
    <n v="4"/>
    <n v="0"/>
    <n v="1"/>
    <n v="1.7667328042277535"/>
    <s v=""/>
    <n v="0"/>
  </r>
  <r>
    <s v="RBT00315"/>
    <x v="3"/>
    <n v="250"/>
    <n v="25035"/>
    <n v="25260"/>
    <n v="25310"/>
    <n v="20"/>
    <d v="2026-05-13T08:00:00"/>
    <d v="2026-05-13T14:00:00"/>
    <d v="1899-12-30T06:00:00"/>
    <n v="0"/>
    <d v="2026-05-12T19:53:00"/>
    <d v="2026-05-12T22:55:00"/>
    <d v="1899-12-30T03:02:00"/>
    <n v="25330"/>
    <n v="0"/>
    <n v="0"/>
    <n v="0"/>
    <n v="0.50555555554456078"/>
    <s v=""/>
    <n v="0"/>
  </r>
  <r>
    <s v="RBT00312"/>
    <x v="4"/>
    <n v="250"/>
    <n v="26813"/>
    <n v="27038"/>
    <n v="27088"/>
    <n v="20"/>
    <d v="2026-05-16T08:00:00"/>
    <d v="2026-05-16T12:00:00"/>
    <d v="1899-12-30T04:00:00"/>
    <n v="0"/>
    <d v="2026-05-16T10:01:00"/>
    <d v="2026-05-17T01:00:00"/>
    <d v="1899-12-30T14:59:00"/>
    <n v="27094"/>
    <n v="0"/>
    <n v="0"/>
    <n v="0"/>
    <n v="3.7458333333742604"/>
    <s v=""/>
    <n v="0"/>
  </r>
  <r>
    <s v="RBT00303"/>
    <x v="1"/>
    <n v="250"/>
    <n v="27148"/>
    <n v="27373"/>
    <n v="27423"/>
    <n v="20"/>
    <d v="2026-05-17T08:00:00"/>
    <d v="2026-05-17T13:00:00"/>
    <d v="1899-12-30T05:00:00"/>
    <n v="7"/>
    <d v="2026-05-17T14:14:00"/>
    <d v="2026-05-17T18:12:00"/>
    <d v="1899-12-30T03:58:00"/>
    <n v="27416"/>
    <n v="7"/>
    <n v="0"/>
    <n v="0"/>
    <n v="0.79333333332564993"/>
    <n v="1"/>
    <n v="1"/>
  </r>
  <r>
    <s v="RBT00315"/>
    <x v="3"/>
    <n v="2000"/>
    <n v="25330"/>
    <n v="25555"/>
    <n v="25605"/>
    <n v="22"/>
    <d v="2026-05-28T20:00:00"/>
    <d v="2026-05-29T18:00:00"/>
    <d v="1899-12-30T22:00:00"/>
    <n v="38"/>
    <d v="2026-06-02T03:36:00"/>
    <d v="2026-06-03T12:55:00"/>
    <d v="1899-12-31T09:19:00"/>
    <n v="25637"/>
    <n v="37"/>
    <n v="3"/>
    <n v="0"/>
    <n v="1.5143939393972405"/>
    <n v="0.97368421052631582"/>
    <n v="0"/>
  </r>
  <r>
    <s v="RBT00303"/>
    <x v="1"/>
    <n v="500"/>
    <n v="27416"/>
    <n v="27641"/>
    <n v="27691"/>
    <n v="22"/>
    <d v="2026-05-30T20:00:00"/>
    <d v="2026-05-31T18:00:00"/>
    <d v="1899-12-30T22:00:00"/>
    <n v="24"/>
    <d v="2026-06-02T16:13:00"/>
    <d v="2026-06-04T02:59:00"/>
    <d v="1899-12-31T10:46:00"/>
    <n v="27702"/>
    <n v="20"/>
    <n v="1"/>
    <n v="0"/>
    <n v="1.5803030303070351"/>
    <n v="0.83333333333333337"/>
    <n v="0"/>
  </r>
  <r>
    <s v="RBT00312"/>
    <x v="4"/>
    <n v="1000"/>
    <n v="27094"/>
    <n v="27319"/>
    <n v="27369"/>
    <n v="22"/>
    <d v="2026-05-31T20:00:00"/>
    <d v="2026-06-01T18:00:00"/>
    <d v="1899-12-30T22:00:00"/>
    <n v="17"/>
    <d v="2026-05-31T01:38:00"/>
    <d v="2026-06-02T20:23:00"/>
    <d v="1900-01-01T18:45:00"/>
    <n v="27369"/>
    <n v="14"/>
    <n v="8"/>
    <n v="0"/>
    <n v="3.0340909090989365"/>
    <n v="0.82352941176470584"/>
    <n v="0"/>
  </r>
  <r>
    <s v="RBT00312"/>
    <x v="4"/>
    <n v="250"/>
    <n v="27369"/>
    <n v="27594"/>
    <n v="27644"/>
    <n v="24"/>
    <d v="2026-06-12T15:00:00"/>
    <d v="2026-06-12T19:00:00"/>
    <d v="1899-12-30T04:00:00"/>
    <n v="4"/>
    <d v="2026-06-22T08:38:00"/>
    <d v="2026-06-22T13:59:00"/>
    <d v="1899-12-30T05:21:00"/>
    <n v="27651"/>
    <n v="0"/>
    <n v="0"/>
    <n v="0"/>
    <n v="1.3375000000136423"/>
    <n v="0"/>
    <n v="0"/>
  </r>
  <r>
    <s v="RBT00315"/>
    <x v="3"/>
    <n v="250"/>
    <n v="25637"/>
    <n v="25862"/>
    <n v="25912"/>
    <n v="25"/>
    <d v="2026-06-15T08:00:00"/>
    <d v="2026-06-15T12:00:00"/>
    <d v="1899-12-30T04:00:00"/>
    <n v="3"/>
    <d v="2026-06-20T08:41:00"/>
    <d v="2026-06-20T13:23:00"/>
    <d v="1899-12-30T04:42:00"/>
    <n v="25909"/>
    <n v="2"/>
    <n v="1"/>
    <n v="0"/>
    <n v="1.175000000005457"/>
    <n v="0.66666666666666663"/>
    <n v="1"/>
  </r>
  <r>
    <s v="RBT00303"/>
    <x v="1"/>
    <n v="250"/>
    <n v="27702"/>
    <n v="27927"/>
    <n v="27977"/>
    <n v="25"/>
    <d v="2026-06-17T08:00:00"/>
    <d v="2026-06-17T13:00:00"/>
    <d v="1899-12-30T05:00:00"/>
    <n v="7"/>
    <d v="2026-06-17T12:18:00"/>
    <d v="2026-06-17T17:18:00"/>
    <d v="1899-12-30T05:00:00"/>
    <n v="27916"/>
    <n v="7"/>
    <n v="1"/>
    <n v="0"/>
    <n v="1"/>
    <n v="1"/>
    <n v="0"/>
  </r>
  <r>
    <s v="RBT00304"/>
    <x v="2"/>
    <n v="250"/>
    <n v="23885"/>
    <n v="24110"/>
    <n v="24160"/>
    <n v="27"/>
    <d v="2026-07-04T15:00:00"/>
    <d v="2026-07-04T21:00:00"/>
    <d v="1899-12-30T06:00:00"/>
    <n v="5"/>
    <d v="2026-07-02T08:27:00"/>
    <d v="2026-07-03T03:49:00"/>
    <d v="1899-12-30T19:22:00"/>
    <n v="24126"/>
    <n v="5"/>
    <n v="5"/>
    <n v="0"/>
    <n v="3.2277777777926531"/>
    <n v="1"/>
    <n v="1"/>
  </r>
  <r>
    <s v="RBT00303"/>
    <x v="1"/>
    <n v="4000"/>
    <n v="27916"/>
    <n v="28141"/>
    <n v="28191"/>
    <n v="27"/>
    <d v="2026-07-05T20:00:00"/>
    <d v="2026-07-06T21:00:00"/>
    <d v="1899-12-31T01:00:00"/>
    <n v="27"/>
    <d v="2026-07-08T11:26:00"/>
    <d v="2026-07-11T04:58:00"/>
    <d v="1900-01-01T17:32:00"/>
    <n v="28282"/>
    <n v="24"/>
    <n v="0"/>
    <n v="4"/>
    <n v="2.6213333333344697"/>
    <n v="0.88888888888888884"/>
    <n v="0"/>
  </r>
  <r>
    <s v="RBT00315"/>
    <x v="3"/>
    <n v="500"/>
    <n v="25909"/>
    <n v="26134"/>
    <n v="26184"/>
    <n v="28"/>
    <d v="2026-07-06T20:00:00"/>
    <d v="2026-07-07T22:00:00"/>
    <d v="1899-12-31T02:00:00"/>
    <n v="22"/>
    <d v="2026-07-14T09:35:00"/>
    <d v="2026-07-16T03:39:00"/>
    <d v="1899-12-31T18:04:00"/>
    <n v="26300"/>
    <m/>
    <m/>
    <m/>
    <n v="1.6179487179576042"/>
    <n v="0"/>
    <n v="0"/>
  </r>
  <r>
    <s v="RBT00312"/>
    <x v="4"/>
    <n v="500"/>
    <n v="27651"/>
    <n v="27876"/>
    <n v="27926"/>
    <n v="28"/>
    <d v="2026-07-07T20:00:00"/>
    <d v="2026-07-09T01:00:00"/>
    <d v="1899-12-31T05:00:00"/>
    <n v="35"/>
    <d v="2026-07-11T19:14:21"/>
    <d v="2026-07-14T00:39:00"/>
    <d v="1900-01-01T05:24:39"/>
    <n v="27996"/>
    <n v="21"/>
    <n v="0"/>
    <n v="5"/>
    <n v="1.8417528735724316"/>
    <n v="0.6"/>
    <n v="0"/>
  </r>
  <r>
    <s v="RBT00303"/>
    <x v="1"/>
    <n v="250"/>
    <n v="28282"/>
    <n v="28507"/>
    <n v="28557"/>
    <n v="30"/>
    <d v="2026-07-24T08:00:00"/>
    <d v="2026-07-24T12:00:00"/>
    <d v="1899-12-30T04:00:00"/>
    <n v="3"/>
    <d v="2026-07-29T03:07:00"/>
    <d v="2026-07-29T05:20:00"/>
    <d v="1899-12-30T02:13:00"/>
    <n v="28593"/>
    <n v="3"/>
    <n v="0"/>
    <n v="0"/>
    <n v="0.55416666664756731"/>
    <n v="1"/>
    <n v="0"/>
  </r>
  <r>
    <s v="RBT00312"/>
    <x v="4"/>
    <n v="250"/>
    <n v="27996"/>
    <n v="28221"/>
    <n v="28271"/>
    <n v="30"/>
    <d v="2026-07-25T08:00:00"/>
    <d v="2026-07-25T12:00:00"/>
    <d v="1899-12-30T04:00:00"/>
    <n v="0"/>
    <d v="2026-08-01T12:31:00"/>
    <d v="2026-08-01T16:43:00"/>
    <d v="1899-12-30T04:12:00"/>
    <n v="28260"/>
    <n v="0"/>
    <n v="3"/>
    <n v="0"/>
    <n v="1.0500000000327419"/>
    <s v=""/>
    <n v="1"/>
  </r>
  <r>
    <s v="RBT00315"/>
    <x v="3"/>
    <n v="250"/>
    <n v="26300"/>
    <n v="26525"/>
    <n v="26575"/>
    <n v="31"/>
    <d v="2026-07-30T08:00:00"/>
    <d v="2026-07-30T15:00:00"/>
    <d v="1899-12-30T07:00:00"/>
    <n v="5"/>
    <d v="2026-08-04T19:35:00"/>
    <d v="2026-08-05T02:38:00"/>
    <d v="1899-12-30T07:03:00"/>
    <n v="26627"/>
    <n v="5"/>
    <n v="0"/>
    <n v="0"/>
    <n v="1.0071428571661996"/>
    <n v="1"/>
    <n v="0"/>
  </r>
  <r>
    <s v="RBT00303"/>
    <x v="1"/>
    <n v="500"/>
    <n v="28593"/>
    <n v="28818"/>
    <n v="28868"/>
    <n v="33"/>
    <d v="2026-08-11T20:00:00"/>
    <d v="2026-08-13T03:00:00"/>
    <d v="1899-12-31T07:00:00"/>
    <n v="28"/>
    <d v="2026-08-23T09:26:00"/>
    <d v="2026-08-26T02:56:00"/>
    <d v="1900-01-01T17:30:00"/>
    <n v="28934"/>
    <n v="22"/>
    <n v="10"/>
    <n v="0"/>
    <n v="2.1129032258085414"/>
    <n v="0.7857142857142857"/>
    <n v="0"/>
  </r>
  <r>
    <s v="RBT00312"/>
    <x v="4"/>
    <n v="4000"/>
    <n v="28260"/>
    <n v="28485"/>
    <n v="28535"/>
    <n v="33"/>
    <d v="2026-08-14T20:00:00"/>
    <d v="2026-08-16T00:00:00"/>
    <d v="1899-12-31T04:00:00"/>
    <n v="30"/>
    <d v="2026-09-02T19:45:00"/>
    <d v="2026-09-05T11:44:00"/>
    <d v="1900-01-01T15:59:00"/>
    <n v="28645"/>
    <n v="29"/>
    <n v="3"/>
    <n v="0"/>
    <n v="2.2851190476260155"/>
    <n v="0.96666666666666667"/>
    <n v="0"/>
  </r>
  <r>
    <s v="RBT00315"/>
    <x v="3"/>
    <n v="1000"/>
    <n v="26627"/>
    <n v="26852"/>
    <n v="26902"/>
    <n v="34"/>
    <d v="2026-08-18T20:00:00"/>
    <d v="2026-08-19T23:00:00"/>
    <d v="1899-12-31T03:00:00"/>
    <n v="24"/>
    <d v="2026-09-04T12:53:00"/>
    <d v="2026-09-06T13:35:00"/>
    <d v="1900-01-01T00:42:00"/>
    <n v="27073"/>
    <n v="21"/>
    <n v="3"/>
    <n v="0"/>
    <n v="1.8037037036976673"/>
    <n v="0.875"/>
    <n v="0"/>
  </r>
  <r>
    <s v="RBT00303"/>
    <x v="1"/>
    <n v="250"/>
    <n v="28934"/>
    <n v="29159"/>
    <n v="29209"/>
    <n v="37"/>
    <d v="2026-09-07T07:00:00"/>
    <d v="2026-09-07T13:00:00"/>
    <d v="1899-12-30T06:00:00"/>
    <n v="8"/>
    <d v="2026-09-13T19:17:00"/>
    <d v="2026-09-14T03:20:00"/>
    <d v="1899-12-30T08:03:00"/>
    <n v="29255"/>
    <n v="8"/>
    <n v="2"/>
    <n v="0"/>
    <n v="1.3416666666744277"/>
    <n v="1"/>
    <n v="0"/>
  </r>
  <r>
    <s v="RBT00304"/>
    <x v="2"/>
    <n v="1000"/>
    <n v="24126"/>
    <n v="24351"/>
    <n v="24401"/>
    <n v="38"/>
    <d v="2026-09-17T20:00:00"/>
    <d v="2026-09-18T17:00:00"/>
    <d v="1899-12-30T21:00:00"/>
    <n v="15"/>
    <d v="2026-09-28T08:48:38"/>
    <d v="2026-09-30T03:30:00"/>
    <d v="1899-12-31T18:41:22"/>
    <n v="24521"/>
    <n v="14"/>
    <n v="5"/>
    <n v="1"/>
    <n v="2.0328306878301583"/>
    <n v="0.93333333333333335"/>
    <n v="0"/>
  </r>
  <r>
    <s v="RBT00312"/>
    <x v="4"/>
    <n v="250"/>
    <n v="28645"/>
    <n v="28870"/>
    <n v="28920"/>
    <n v="38"/>
    <d v="2026-09-18T07:00:00"/>
    <d v="2026-09-18T13:00:00"/>
    <d v="1899-12-30T06:00:00"/>
    <n v="8"/>
    <d v="2026-10-06T23:10:00"/>
    <d v="2026-10-07T04:29:00"/>
    <d v="1899-12-30T05:19:00"/>
    <n v="29022"/>
    <m/>
    <m/>
    <m/>
    <n v="0.88611111108912155"/>
    <n v="0"/>
    <n v="0"/>
  </r>
  <r>
    <s v="RBT00315"/>
    <x v="3"/>
    <n v="250"/>
    <n v="27073"/>
    <n v="27298"/>
    <n v="27348"/>
    <n v="38"/>
    <d v="2026-09-19T07:00:00"/>
    <d v="2026-09-19T13:00:00"/>
    <d v="1899-12-30T06:00:00"/>
    <n v="6"/>
    <d v="2026-09-28T11:27:59"/>
    <d v="2026-09-28T14:28:00"/>
    <d v="1899-12-30T03:00:01"/>
    <n v="27406"/>
    <n v="4"/>
    <n v="0"/>
    <n v="0"/>
    <n v="0.50004629630711861"/>
    <n v="0.66666666666666663"/>
    <n v="0"/>
  </r>
  <r>
    <s v="RBT00303"/>
    <x v="1"/>
    <n v="1000"/>
    <n v="29255"/>
    <n v="29480"/>
    <n v="29530"/>
    <n v="39"/>
    <d v="2026-09-27T08:00:00"/>
    <d v="2026-09-28T05:00:00"/>
    <d v="1899-12-30T21:00:00"/>
    <n v="19"/>
    <d v="2026-10-05T10:18:00"/>
    <d v="2026-10-07T04:55:00"/>
    <d v="1899-12-31T18:37:00"/>
    <n v="29620"/>
    <n v="11"/>
    <n v="4"/>
    <n v="7"/>
    <n v="2.0293650793610141"/>
    <n v="0.57894736842105265"/>
    <n v="0"/>
  </r>
  <r>
    <s v="RBT00315"/>
    <x v="3"/>
    <n v="500"/>
    <n v="27406"/>
    <n v="27631"/>
    <n v="27681"/>
    <n v="41"/>
    <d v="2026-10-11T20:00:00"/>
    <d v="2026-10-12T22:00:00"/>
    <d v="1899-12-31T02:00:00"/>
    <n v="9"/>
    <m/>
    <m/>
    <s v=""/>
    <m/>
    <m/>
    <m/>
    <m/>
    <s v=""/>
    <n v="0"/>
    <s v=""/>
  </r>
  <r>
    <s v="RBT00304"/>
    <x v="2"/>
    <n v="250"/>
    <n v="24521"/>
    <n v="24746"/>
    <n v="24796"/>
    <n v="42"/>
    <d v="2026-10-18T20:00:00"/>
    <d v="2026-10-19T02:00:00"/>
    <d v="1899-12-30T06:00:00"/>
    <n v="9"/>
    <m/>
    <m/>
    <s v=""/>
    <m/>
    <m/>
    <m/>
    <m/>
    <s v=""/>
    <n v="0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  <r>
    <s v=""/>
    <x v="5"/>
    <s v=""/>
    <s v=""/>
    <s v=""/>
    <s v=""/>
    <m/>
    <m/>
    <m/>
    <s v=""/>
    <m/>
    <m/>
    <m/>
    <s v=""/>
    <m/>
    <m/>
    <m/>
    <m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07B577-9DF1-43D4-80A2-A968619E08E0}" name="Tabela dinâmica2" cacheId="2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T4:BEP18" firstHeaderRow="1" firstDataRow="2" firstDataCol="1"/>
  <pivotFields count="41">
    <pivotField showAll="0"/>
    <pivotField showAll="0"/>
    <pivotField dataField="1" showAll="0">
      <items count="2976">
        <item m="1" x="1431"/>
        <item x="813"/>
        <item m="1" x="2208"/>
        <item m="1" x="2113"/>
        <item x="864"/>
        <item m="1" x="2141"/>
        <item x="1011"/>
        <item x="141"/>
        <item x="925"/>
        <item m="1" x="1871"/>
        <item m="1" x="2679"/>
        <item x="826"/>
        <item m="1" x="2959"/>
        <item m="1" x="1946"/>
        <item m="1" x="1961"/>
        <item x="37"/>
        <item m="1" x="2716"/>
        <item x="866"/>
        <item x="811"/>
        <item x="825"/>
        <item m="1" x="2868"/>
        <item x="552"/>
        <item m="1" x="1440"/>
        <item m="1" x="2582"/>
        <item m="1" x="2703"/>
        <item m="1" x="1466"/>
        <item x="397"/>
        <item m="1" x="2808"/>
        <item m="1" x="2180"/>
        <item m="1" x="2501"/>
        <item m="1" x="2108"/>
        <item m="1" x="2157"/>
        <item m="1" x="1643"/>
        <item m="1" x="2132"/>
        <item m="1" x="1843"/>
        <item m="1" x="1683"/>
        <item m="1" x="1761"/>
        <item m="1" x="1625"/>
        <item m="1" x="2438"/>
        <item m="1" x="2196"/>
        <item m="1" x="2751"/>
        <item m="1" x="1918"/>
        <item m="1" x="2302"/>
        <item m="1" x="2057"/>
        <item m="1" x="1461"/>
        <item m="1" x="2819"/>
        <item m="1" x="2600"/>
        <item m="1" x="2384"/>
        <item m="1" x="2200"/>
        <item m="1" x="2860"/>
        <item m="1" x="2135"/>
        <item m="1" x="2702"/>
        <item m="1" x="2843"/>
        <item m="1" x="2460"/>
        <item x="696"/>
        <item x="1054"/>
        <item m="1" x="2652"/>
        <item m="1" x="1741"/>
        <item x="68"/>
        <item x="691"/>
        <item m="1" x="2594"/>
        <item m="1" x="2426"/>
        <item x="157"/>
        <item m="1" x="2663"/>
        <item m="1" x="2279"/>
        <item m="1" x="1937"/>
        <item m="1" x="1719"/>
        <item m="1" x="2741"/>
        <item x="545"/>
        <item m="1" x="2020"/>
        <item m="1" x="2788"/>
        <item x="121"/>
        <item m="1" x="2214"/>
        <item m="1" x="2919"/>
        <item x="362"/>
        <item m="1" x="2301"/>
        <item m="1" x="2259"/>
        <item x="7"/>
        <item m="1" x="1436"/>
        <item m="1" x="1986"/>
        <item x="790"/>
        <item x="923"/>
        <item m="1" x="1541"/>
        <item m="1" x="2564"/>
        <item x="147"/>
        <item m="1" x="2734"/>
        <item m="1" x="1731"/>
        <item m="1" x="2494"/>
        <item m="1" x="2854"/>
        <item m="1" x="1845"/>
        <item x="3"/>
        <item m="1" x="2887"/>
        <item m="1" x="2906"/>
        <item m="1" x="2597"/>
        <item m="1" x="2381"/>
        <item x="565"/>
        <item x="263"/>
        <item m="1" x="1900"/>
        <item m="1" x="1877"/>
        <item m="1" x="1424"/>
        <item m="1" x="1648"/>
        <item m="1" x="1921"/>
        <item x="292"/>
        <item m="1" x="2529"/>
        <item m="1" x="2668"/>
        <item x="120"/>
        <item x="704"/>
        <item x="935"/>
        <item x="433"/>
        <item m="1" x="2584"/>
        <item x="142"/>
        <item m="1" x="2257"/>
        <item x="216"/>
        <item x="9"/>
        <item m="1" x="1834"/>
        <item m="1" x="2201"/>
        <item m="1" x="2116"/>
        <item m="1" x="2692"/>
        <item m="1" x="2658"/>
        <item m="1" x="1852"/>
        <item m="1" x="2636"/>
        <item m="1" x="2307"/>
        <item x="900"/>
        <item m="1" x="1608"/>
        <item m="1" x="1580"/>
        <item m="1" x="2884"/>
        <item x="636"/>
        <item x="1037"/>
        <item m="1" x="2335"/>
        <item x="39"/>
        <item m="1" x="2270"/>
        <item m="1" x="1651"/>
        <item m="1" x="2166"/>
        <item m="1" x="2899"/>
        <item x="782"/>
        <item m="1" x="2653"/>
        <item m="1" x="1551"/>
        <item x="64"/>
        <item x="948"/>
        <item m="1" x="2713"/>
        <item m="1" x="2626"/>
        <item m="1" x="2344"/>
        <item x="1049"/>
        <item m="1" x="2753"/>
        <item m="1" x="2522"/>
        <item x="306"/>
        <item m="1" x="2817"/>
        <item m="1" x="2425"/>
        <item m="1" x="1583"/>
        <item x="303"/>
        <item m="1" x="2585"/>
        <item m="1" x="2341"/>
        <item m="1" x="2007"/>
        <item x="280"/>
        <item m="1" x="1768"/>
        <item m="1" x="1462"/>
        <item x="524"/>
        <item m="1" x="2857"/>
        <item m="1" x="2748"/>
        <item m="1" x="1493"/>
        <item x="936"/>
        <item m="1" x="1951"/>
        <item x="405"/>
        <item x="200"/>
        <item x="302"/>
        <item m="1" x="2969"/>
        <item m="1" x="2433"/>
        <item x="404"/>
        <item x="931"/>
        <item x="402"/>
        <item m="1" x="1684"/>
        <item m="1" x="1909"/>
        <item m="1" x="2212"/>
        <item x="420"/>
        <item m="1" x="1778"/>
        <item m="1" x="1499"/>
        <item x="159"/>
        <item m="1" x="1952"/>
        <item x="1065"/>
        <item x="759"/>
        <item x="614"/>
        <item m="1" x="2800"/>
        <item x="131"/>
        <item m="1" x="1586"/>
        <item x="410"/>
        <item x="217"/>
        <item m="1" x="1686"/>
        <item m="1" x="2832"/>
        <item x="367"/>
        <item m="1" x="1923"/>
        <item m="1" x="1480"/>
        <item x="201"/>
        <item m="1" x="2404"/>
        <item x="424"/>
        <item m="1" x="1511"/>
        <item x="36"/>
        <item m="1" x="1793"/>
        <item m="1" x="2149"/>
        <item x="185"/>
        <item m="1" x="2511"/>
        <item m="1" x="2262"/>
        <item x="827"/>
        <item x="1024"/>
        <item m="1" x="2367"/>
        <item m="1" x="1930"/>
        <item x="701"/>
        <item x="23"/>
        <item m="1" x="2101"/>
        <item m="1" x="2844"/>
        <item m="1" x="1796"/>
        <item m="1" x="2034"/>
        <item x="689"/>
        <item m="1" x="2078"/>
        <item m="1" x="2729"/>
        <item m="1" x="2921"/>
        <item m="1" x="2447"/>
        <item m="1" x="1698"/>
        <item m="1" x="1603"/>
        <item m="1" x="2851"/>
        <item m="1" x="1933"/>
        <item m="1" x="1447"/>
        <item x="166"/>
        <item x="24"/>
        <item m="1" x="2283"/>
        <item x="1050"/>
        <item x="684"/>
        <item x="417"/>
        <item m="1" x="2305"/>
        <item m="1" x="2317"/>
        <item x="781"/>
        <item m="1" x="1892"/>
        <item m="1" x="2649"/>
        <item m="1" x="2892"/>
        <item m="1" x="2587"/>
        <item m="1" x="2171"/>
        <item m="1" x="1675"/>
        <item m="1" x="2743"/>
        <item x="47"/>
        <item x="773"/>
        <item m="1" x="1614"/>
        <item x="535"/>
        <item m="1" x="2756"/>
        <item m="1" x="2850"/>
        <item m="1" x="2117"/>
        <item x="512"/>
        <item m="1" x="2038"/>
        <item m="1" x="1858"/>
        <item m="1" x="1494"/>
        <item m="1" x="2556"/>
        <item m="1" x="1894"/>
        <item x="1303"/>
        <item x="421"/>
        <item m="1" x="2174"/>
        <item m="1" x="2758"/>
        <item m="1" x="2289"/>
        <item x="2"/>
        <item m="1" x="2754"/>
        <item x="522"/>
        <item m="1" x="1620"/>
        <item m="1" x="1500"/>
        <item m="1" x="1715"/>
        <item x="1032"/>
        <item m="1" x="1859"/>
        <item m="1" x="2715"/>
        <item m="1" x="1875"/>
        <item x="791"/>
        <item m="1" x="2559"/>
        <item m="1" x="2140"/>
        <item m="1" x="2329"/>
        <item m="1" x="2176"/>
        <item x="518"/>
        <item m="1" x="1658"/>
        <item x="708"/>
        <item x="664"/>
        <item x="382"/>
        <item m="1" x="2354"/>
        <item m="1" x="2684"/>
        <item m="1" x="1481"/>
        <item m="1" x="1787"/>
        <item x="1031"/>
        <item x="178"/>
        <item m="1" x="2067"/>
        <item x="647"/>
        <item x="507"/>
        <item m="1" x="2513"/>
        <item x="909"/>
        <item m="1" x="1819"/>
        <item m="1" x="1540"/>
        <item m="1" x="2188"/>
        <item m="1" x="1996"/>
        <item x="517"/>
        <item x="648"/>
        <item m="1" x="2941"/>
        <item m="1" x="2607"/>
        <item x="905"/>
        <item x="136"/>
        <item m="1" x="1976"/>
        <item m="1" x="1669"/>
        <item m="1" x="1555"/>
        <item x="694"/>
        <item x="763"/>
        <item m="1" x="2624"/>
        <item x="434"/>
        <item x="298"/>
        <item m="1" x="2089"/>
        <item m="1" x="1830"/>
        <item m="1" x="2087"/>
        <item x="364"/>
        <item m="1" x="2407"/>
        <item x="712"/>
        <item x="532"/>
        <item m="1" x="2065"/>
        <item x="1245"/>
        <item x="286"/>
        <item x="620"/>
        <item m="1" x="1948"/>
        <item m="1" x="1864"/>
        <item m="1" x="1640"/>
        <item m="1" x="2265"/>
        <item m="1" x="1922"/>
        <item x="490"/>
        <item m="1" x="2248"/>
        <item m="1" x="2190"/>
        <item m="1" x="2598"/>
        <item x="816"/>
        <item m="1" x="2773"/>
        <item m="1" x="2537"/>
        <item x="563"/>
        <item x="262"/>
        <item m="1" x="2091"/>
        <item m="1" x="1789"/>
        <item x="270"/>
        <item x="1180"/>
        <item m="1" x="2763"/>
        <item x="165"/>
        <item x="667"/>
        <item m="1" x="2470"/>
        <item m="1" x="1599"/>
        <item m="1" x="2810"/>
        <item m="1" x="1444"/>
        <item x="336"/>
        <item m="1" x="2081"/>
        <item m="1" x="1716"/>
        <item m="1" x="2450"/>
        <item x="133"/>
        <item m="1" x="2000"/>
        <item m="1" x="1650"/>
        <item x="926"/>
        <item x="117"/>
        <item x="1052"/>
        <item m="1" x="1987"/>
        <item m="1" x="2507"/>
        <item x="427"/>
        <item m="1" x="2951"/>
        <item m="1" x="2827"/>
        <item x="144"/>
        <item m="1" x="2362"/>
        <item m="1" x="2041"/>
        <item m="1" x="1734"/>
        <item x="537"/>
        <item x="519"/>
        <item m="1" x="1623"/>
        <item m="1" x="2421"/>
        <item m="1" x="2925"/>
        <item x="214"/>
        <item m="1" x="1895"/>
        <item m="1" x="2746"/>
        <item x="1063"/>
        <item m="1" x="2565"/>
        <item x="520"/>
        <item m="1" x="2562"/>
        <item x="1236"/>
        <item m="1" x="2206"/>
        <item m="1" x="2142"/>
        <item m="1" x="2068"/>
        <item m="1" x="2782"/>
        <item m="1" x="2444"/>
        <item m="1" x="2616"/>
        <item x="920"/>
        <item x="44"/>
        <item m="1" x="2707"/>
        <item m="1" x="2661"/>
        <item m="1" x="2552"/>
        <item m="1" x="1543"/>
        <item x="180"/>
        <item m="1" x="2622"/>
        <item m="1" x="1477"/>
        <item x="553"/>
        <item x="1030"/>
        <item m="1" x="1899"/>
        <item x="706"/>
        <item m="1" x="2822"/>
        <item m="1" x="2538"/>
        <item m="1" x="2430"/>
        <item m="1" x="1790"/>
        <item m="1" x="2092"/>
        <item m="1" x="2348"/>
        <item m="1" x="2412"/>
        <item x="1058"/>
        <item m="1" x="1776"/>
        <item m="1" x="1665"/>
        <item m="1" x="2813"/>
        <item x="946"/>
        <item m="1" x="2812"/>
        <item x="301"/>
        <item m="1" x="2472"/>
        <item m="1" x="1707"/>
        <item m="1" x="1885"/>
        <item m="1" x="2218"/>
        <item m="1" x="2798"/>
        <item x="129"/>
        <item m="1" x="1505"/>
        <item m="1" x="2795"/>
        <item x="164"/>
        <item m="1" x="2397"/>
        <item m="1" x="2133"/>
        <item m="1" x="2003"/>
        <item m="1" x="2001"/>
        <item x="189"/>
        <item m="1" x="1487"/>
        <item x="1148"/>
        <item m="1" x="2855"/>
        <item x="806"/>
        <item m="1" x="2260"/>
        <item m="1" x="2609"/>
        <item x="181"/>
        <item m="1" x="2678"/>
        <item m="1" x="2258"/>
        <item m="1" x="2831"/>
        <item m="1" x="2953"/>
        <item m="1" x="2829"/>
        <item x="831"/>
        <item m="1" x="2530"/>
        <item m="1" x="1735"/>
        <item m="1" x="1785"/>
        <item m="1" x="1558"/>
        <item m="1" x="1523"/>
        <item x="921"/>
        <item m="1" x="1671"/>
        <item m="1" x="1956"/>
        <item m="1" x="1717"/>
        <item m="1" x="2924"/>
        <item m="1" x="1879"/>
        <item m="1" x="2207"/>
        <item x="192"/>
        <item m="1" x="1437"/>
        <item m="1" x="2121"/>
        <item m="1" x="2383"/>
        <item x="202"/>
        <item x="949"/>
        <item m="1" x="2662"/>
        <item x="213"/>
        <item m="1" x="1478"/>
        <item m="1" x="2647"/>
        <item x="649"/>
        <item m="1" x="2363"/>
        <item m="1" x="2250"/>
        <item x="1301"/>
        <item m="1" x="2583"/>
        <item x="48"/>
        <item m="1" x="1672"/>
        <item m="1" x="2875"/>
        <item m="1" x="1463"/>
        <item m="1" x="2695"/>
        <item m="1" x="2481"/>
        <item m="1" x="2150"/>
        <item x="681"/>
        <item m="1" x="1515"/>
        <item x="516"/>
        <item m="1" x="2932"/>
        <item x="645"/>
        <item m="1" x="1601"/>
        <item x="193"/>
        <item m="1" x="1950"/>
        <item m="1" x="1867"/>
        <item m="1" x="1645"/>
        <item m="1" x="2315"/>
        <item m="1" x="1989"/>
        <item m="1" x="2845"/>
        <item x="772"/>
        <item m="1" x="1765"/>
        <item m="1" x="2602"/>
        <item x="51"/>
        <item m="1" x="2326"/>
        <item m="1" x="1764"/>
        <item x="505"/>
        <item m="1" x="1849"/>
        <item m="1" x="2058"/>
        <item x="683"/>
        <item m="1" x="2371"/>
        <item m="1" x="2431"/>
        <item m="1" x="1633"/>
        <item m="1" x="2879"/>
        <item m="1" x="2532"/>
        <item m="1" x="2492"/>
        <item m="1" x="1682"/>
        <item m="1" x="2292"/>
        <item m="1" x="1838"/>
        <item x="567"/>
        <item m="1" x="1836"/>
        <item m="1" x="1737"/>
        <item m="1" x="2814"/>
        <item x="123"/>
        <item m="1" x="2765"/>
        <item m="1" x="2424"/>
        <item m="1" x="2739"/>
        <item m="1" x="2947"/>
        <item x="492"/>
        <item x="1147"/>
        <item m="1" x="2134"/>
        <item x="922"/>
        <item x="429"/>
        <item m="1" x="2807"/>
        <item m="1" x="1940"/>
        <item m="1" x="1657"/>
        <item m="1" x="2566"/>
        <item m="1" x="2261"/>
        <item m="1" x="2072"/>
        <item x="205"/>
        <item m="1" x="2548"/>
        <item m="1" x="2446"/>
        <item m="1" x="2833"/>
        <item m="1" x="2784"/>
        <item m="1" x="2051"/>
        <item m="1" x="2712"/>
        <item m="1" x="2100"/>
        <item x="182"/>
        <item m="1" x="2535"/>
        <item m="1" x="1925"/>
        <item m="1" x="1694"/>
        <item m="1" x="1693"/>
        <item x="938"/>
        <item x="792"/>
        <item m="1" x="1904"/>
        <item m="1" x="2823"/>
        <item m="1" x="1449"/>
        <item x="511"/>
        <item m="1" x="1882"/>
        <item m="1" x="1723"/>
        <item m="1" x="1779"/>
        <item x="394"/>
        <item m="1" x="2681"/>
        <item m="1" x="2575"/>
        <item m="1" x="2075"/>
        <item m="1" x="2018"/>
        <item x="560"/>
        <item m="1" x="2123"/>
        <item m="1" x="1757"/>
        <item x="55"/>
        <item x="612"/>
        <item x="832"/>
        <item m="1" x="2314"/>
        <item m="1" x="1926"/>
        <item x="566"/>
        <item x="802"/>
        <item x="853"/>
        <item m="1" x="2674"/>
        <item x="950"/>
        <item m="1" x="2006"/>
        <item m="1" x="1724"/>
        <item x="294"/>
        <item m="1" x="1659"/>
        <item x="785"/>
        <item m="1" x="1767"/>
        <item m="1" x="2972"/>
        <item m="1" x="2619"/>
        <item m="1" x="1709"/>
        <item m="1" x="1708"/>
        <item x="176"/>
        <item m="1" x="2612"/>
        <item m="1" x="2916"/>
        <item m="1" x="1939"/>
        <item m="1" x="2847"/>
        <item m="1" x="1929"/>
        <item m="1" x="2962"/>
        <item m="1" x="2549"/>
        <item m="1" x="1590"/>
        <item m="1" x="2183"/>
        <item m="1" x="2786"/>
        <item m="1" x="1856"/>
        <item m="1" x="2546"/>
        <item m="1" x="2714"/>
        <item m="1" x="1585"/>
        <item m="1" x="1802"/>
        <item m="1" x="1567"/>
        <item m="1" x="2436"/>
        <item x="430"/>
        <item m="1" x="1850"/>
        <item m="1" x="1750"/>
        <item m="1" x="2169"/>
        <item x="528"/>
        <item x="190"/>
        <item m="1" x="2642"/>
        <item m="1" x="1467"/>
        <item x="947"/>
        <item x="777"/>
        <item m="1" x="2646"/>
        <item x="625"/>
        <item m="1" x="1685"/>
        <item x="377"/>
        <item m="1" x="2342"/>
        <item m="1" x="2518"/>
        <item m="1" x="2224"/>
        <item x="168"/>
        <item m="1" x="1780"/>
        <item m="1" x="2402"/>
        <item x="830"/>
        <item m="1" x="2727"/>
        <item m="1" x="2737"/>
        <item x="496"/>
        <item x="1053"/>
        <item m="1" x="1495"/>
        <item m="1" x="2453"/>
        <item x="822"/>
        <item m="1" x="2060"/>
        <item x="163"/>
        <item m="1" x="1712"/>
        <item x="933"/>
        <item m="1" x="2859"/>
        <item x="411"/>
        <item m="1" x="2917"/>
        <item m="1" x="1646"/>
        <item m="1" x="2965"/>
        <item x="680"/>
        <item x="902"/>
        <item x="510"/>
        <item m="1" x="1928"/>
        <item m="1" x="1810"/>
        <item m="1" x="1851"/>
        <item m="1" x="2547"/>
        <item m="1" x="1538"/>
        <item m="1" x="2182"/>
        <item x="700"/>
        <item m="1" x="1913"/>
        <item m="1" x="2437"/>
        <item x="1328"/>
        <item m="1" x="2170"/>
        <item x="428"/>
        <item x="140"/>
        <item m="1" x="2099"/>
        <item x="1046"/>
        <item m="1" x="1687"/>
        <item x="818"/>
        <item m="1" x="2028"/>
        <item m="1" x="1678"/>
        <item x="899"/>
        <item m="1" x="1905"/>
        <item m="1" x="2588"/>
        <item x="1250"/>
        <item m="1" x="2641"/>
        <item m="1" x="2415"/>
        <item m="1" x="2949"/>
        <item m="1" x="2238"/>
        <item m="1" x="2236"/>
        <item m="1" x="2935"/>
        <item m="1" x="2576"/>
        <item m="1" x="1611"/>
        <item x="558"/>
        <item m="1" x="1782"/>
        <item m="1" x="2403"/>
        <item x="710"/>
        <item m="1" x="2138"/>
        <item m="1" x="2730"/>
        <item m="1" x="1554"/>
        <item m="1" x="1510"/>
        <item m="1" x="2726"/>
        <item m="1" x="2841"/>
        <item x="1138"/>
        <item m="1" x="2920"/>
        <item m="1" x="1943"/>
        <item m="1" x="2374"/>
        <item m="1" x="2905"/>
        <item x="380"/>
        <item m="1" x="1697"/>
        <item m="1" x="2263"/>
        <item x="425"/>
        <item m="1" x="2254"/>
        <item m="1" x="2543"/>
        <item m="1" x="1636"/>
        <item m="1" x="2185"/>
        <item m="1" x="2184"/>
        <item m="1" x="1915"/>
        <item m="1" x="2541"/>
        <item m="1" x="2495"/>
        <item x="403"/>
        <item m="1" x="2245"/>
        <item m="1" x="1482"/>
        <item m="1" x="2105"/>
        <item m="1" x="2720"/>
        <item x="150"/>
        <item m="1" x="2539"/>
        <item m="1" x="2172"/>
        <item m="1" x="2037"/>
        <item x="911"/>
        <item x="536"/>
        <item m="1" x="1730"/>
        <item m="1" x="1971"/>
        <item m="1" x="2294"/>
        <item m="1" x="2416"/>
        <item x="1128"/>
        <item x="504"/>
        <item m="1" x="1613"/>
        <item m="1" x="2287"/>
        <item m="1" x="2631"/>
        <item x="1143"/>
        <item m="1" x="2928"/>
        <item x="713"/>
        <item m="1" x="2569"/>
        <item m="1" x="2337"/>
        <item m="1" x="2153"/>
        <item x="29"/>
        <item m="1" x="2809"/>
        <item x="70"/>
        <item m="1" x="1661"/>
        <item x="534"/>
        <item x="549"/>
        <item x="31"/>
        <item m="1" x="1604"/>
        <item m="1" x="2271"/>
        <item m="1" x="1873"/>
        <item m="1" x="2731"/>
        <item x="702"/>
        <item m="1" x="1869"/>
        <item m="1" x="1818"/>
        <item m="1" x="1817"/>
        <item m="1" x="1772"/>
        <item x="654"/>
        <item x="1384"/>
        <item m="1" x="2790"/>
        <item m="1" x="2721"/>
        <item x="28"/>
        <item m="1" x="1770"/>
        <item x="975"/>
        <item x="509"/>
        <item x="769"/>
        <item m="1" x="2967"/>
        <item m="1" x="2321"/>
        <item m="1" x="2667"/>
        <item x="22"/>
        <item m="1" x="2908"/>
        <item x="194"/>
        <item x="901"/>
        <item x="554"/>
        <item m="1" x="2187"/>
        <item x="784"/>
        <item m="1" x="2253"/>
        <item m="1" x="2496"/>
        <item x="173"/>
        <item m="1" x="1531"/>
        <item m="1" x="1798"/>
        <item x="1025"/>
        <item m="1" x="2760"/>
        <item m="1" x="2757"/>
        <item m="1" x="1471"/>
        <item m="1" x="2755"/>
        <item x="396"/>
        <item m="1" x="1729"/>
        <item x="19"/>
        <item m="1" x="2022"/>
        <item m="1" x="1725"/>
        <item x="707"/>
        <item m="1" x="2621"/>
        <item m="1" x="2272"/>
        <item m="1" x="2922"/>
        <item m="1" x="1556"/>
        <item m="1" x="2519"/>
        <item m="1" x="2862"/>
        <item m="1" x="1947"/>
        <item m="1" x="1876"/>
        <item x="538"/>
        <item m="1" x="1594"/>
        <item m="1" x="2199"/>
        <item x="119"/>
        <item m="1" x="2449"/>
        <item x="384"/>
        <item m="1" x="2055"/>
        <item x="833"/>
        <item x="685"/>
        <item x="1041"/>
        <item x="653"/>
        <item x="690"/>
        <item x="1"/>
        <item m="1" x="2883"/>
        <item m="1" x="1972"/>
        <item m="1" x="2769"/>
        <item m="1" x="2531"/>
        <item m="1" x="2759"/>
        <item m="1" x="1564"/>
        <item m="1" x="1454"/>
        <item m="1" x="1520"/>
        <item m="1" x="1452"/>
        <item m="1" x="2939"/>
        <item x="12"/>
        <item m="1" x="1670"/>
        <item m="1" x="2405"/>
        <item m="1" x="1441"/>
        <item m="1" x="2010"/>
        <item m="1" x="2570"/>
        <item m="1" x="2332"/>
        <item m="1" x="2288"/>
        <item x="817"/>
        <item x="547"/>
        <item m="1" x="1557"/>
        <item x="186"/>
        <item m="1" x="2863"/>
        <item m="1" x="2203"/>
        <item m="1" x="1823"/>
        <item m="1" x="1821"/>
        <item m="1" x="2669"/>
        <item x="767"/>
        <item x="422"/>
        <item m="1" x="2129"/>
        <item x="125"/>
        <item m="1" x="2441"/>
        <item m="1" x="1486"/>
        <item m="1" x="1803"/>
        <item m="1" x="1485"/>
        <item m="1" x="1639"/>
        <item m="1" x="1484"/>
        <item m="1" x="2309"/>
        <item m="1" x="1629"/>
        <item m="1" x="1978"/>
        <item m="1" x="1742"/>
        <item x="774"/>
        <item m="1" x="2241"/>
        <item x="513"/>
        <item x="673"/>
        <item m="1" x="1573"/>
        <item m="1" x="2239"/>
        <item m="1" x="1833"/>
        <item m="1" x="2528"/>
        <item m="1" x="1832"/>
        <item m="1" x="2419"/>
        <item m="1" x="2467"/>
        <item m="1" x="2623"/>
        <item m="1" x="2334"/>
        <item m="1" x="1954"/>
        <item x="1059"/>
        <item m="1" x="1774"/>
        <item m="1" x="1997"/>
        <item m="1" x="1662"/>
        <item m="1" x="1598"/>
        <item m="1" x="2913"/>
        <item m="1" x="1863"/>
        <item x="944"/>
        <item m="1" x="2852"/>
        <item m="1" x="2791"/>
        <item m="1" x="2506"/>
        <item m="1" x="1760"/>
        <item x="261"/>
        <item m="1" x="1491"/>
        <item m="1" x="1886"/>
        <item x="155"/>
        <item m="1" x="2579"/>
        <item m="1" x="2442"/>
        <item m="1" x="2891"/>
        <item m="1" x="2235"/>
        <item m="1" x="2427"/>
        <item m="1" x="2358"/>
        <item m="1" x="2885"/>
        <item m="1" x="1844"/>
        <item x="942"/>
        <item m="1" x="2162"/>
        <item m="1" x="2229"/>
        <item m="1" x="2423"/>
        <item m="1" x="2477"/>
        <item x="699"/>
        <item m="1" x="2155"/>
        <item m="1" x="1521"/>
        <item m="1" x="2811"/>
        <item m="1" x="2088"/>
        <item m="1" x="1445"/>
        <item m="1" x="2408"/>
        <item x="943"/>
        <item x="379"/>
        <item m="1" x="2002"/>
        <item m="1" x="2395"/>
        <item m="1" x="1999"/>
        <item m="1" x="1434"/>
        <item x="795"/>
        <item x="198"/>
        <item x="172"/>
        <item m="1" x="2608"/>
        <item m="1" x="1595"/>
        <item x="26"/>
        <item m="1" x="2220"/>
        <item x="856"/>
        <item x="412"/>
        <item m="1" x="2044"/>
        <item m="1" x="2488"/>
        <item x="835"/>
        <item m="1" x="1745"/>
        <item m="1" x="1527"/>
        <item x="502"/>
        <item x="60"/>
        <item m="1" x="1865"/>
        <item m="1" x="2944"/>
        <item m="1" x="1862"/>
        <item m="1" x="2551"/>
        <item m="1" x="2090"/>
        <item m="1" x="2509"/>
        <item m="1" x="2903"/>
        <item m="1" x="2687"/>
        <item x="53"/>
        <item m="1" x="1721"/>
        <item x="285"/>
        <item m="1" x="2686"/>
        <item m="1" x="1720"/>
        <item m="1" x="1668"/>
        <item m="1" x="1857"/>
        <item x="506"/>
        <item m="1" x="1959"/>
        <item m="1" x="2336"/>
        <item x="562"/>
        <item x="265"/>
        <item m="1" x="2778"/>
        <item m="1" x="1582"/>
        <item m="1" x="2277"/>
        <item m="1" x="1953"/>
        <item m="1" x="2139"/>
        <item m="1" x="2361"/>
        <item x="371"/>
        <item x="363"/>
        <item m="1" x="2352"/>
        <item m="1" x="2516"/>
        <item m="1" x="1739"/>
        <item m="1" x="1868"/>
        <item x="928"/>
        <item m="1" x="1816"/>
        <item m="1" x="1771"/>
        <item x="907"/>
        <item x="493"/>
        <item m="1" x="2724"/>
        <item m="1" x="2204"/>
        <item m="1" x="2792"/>
        <item m="1" x="1812"/>
        <item x="162"/>
        <item m="1" x="1762"/>
        <item x="918"/>
        <item m="1" x="2666"/>
        <item x="393"/>
        <item m="1" x="2376"/>
        <item m="1" x="2125"/>
        <item m="1" x="1674"/>
        <item m="1" x="2524"/>
        <item x="527"/>
        <item m="1" x="2232"/>
        <item x="368"/>
        <item m="1" x="1755"/>
        <item x="128"/>
        <item m="1" x="1489"/>
        <item m="1" x="1831"/>
        <item x="199"/>
        <item m="1" x="2660"/>
        <item m="1" x="2873"/>
        <item m="1" x="2311"/>
        <item x="127"/>
        <item m="1" x="2520"/>
        <item x="820"/>
        <item m="1" x="2735"/>
        <item m="1" x="1983"/>
        <item m="1" x="2542"/>
        <item x="940"/>
        <item m="1" x="2178"/>
        <item x="551"/>
        <item m="1" x="1553"/>
        <item m="1" x="1509"/>
        <item x="1061"/>
        <item m="1" x="2733"/>
        <item m="1" x="2173"/>
        <item m="1" x="1908"/>
        <item m="1" x="1577"/>
        <item x="1137"/>
        <item m="1" x="1501"/>
        <item m="1" x="2074"/>
        <item m="1" x="2670"/>
        <item m="1" x="2165"/>
        <item x="693"/>
        <item x="934"/>
        <item x="183"/>
        <item m="1" x="2671"/>
        <item m="1" x="2821"/>
        <item m="1" x="1652"/>
        <item x="137"/>
        <item x="775"/>
        <item m="1" x="1468"/>
        <item x="273"/>
        <item m="1" x="1703"/>
        <item m="1" x="2061"/>
        <item m="1" x="2690"/>
        <item x="295"/>
        <item x="376"/>
        <item x="290"/>
        <item m="1" x="1450"/>
        <item x="780"/>
        <item x="248"/>
        <item m="1" x="1539"/>
        <item x="526"/>
        <item m="1" x="2084"/>
        <item m="1" x="1655"/>
        <item m="1" x="2015"/>
        <item x="1056"/>
        <item m="1" x="1854"/>
        <item m="1" x="2286"/>
        <item m="1" x="1605"/>
        <item x="132"/>
        <item x="33"/>
        <item x="697"/>
        <item m="1" x="2104"/>
        <item m="1" x="1660"/>
        <item x="188"/>
        <item m="1" x="1799"/>
        <item m="1" x="1874"/>
        <item x="177"/>
        <item m="1" x="2697"/>
        <item x="153"/>
        <item m="1" x="2794"/>
        <item x="939"/>
        <item m="1" x="2128"/>
        <item m="1" x="1677"/>
        <item m="1" x="2347"/>
        <item m="1" x="2293"/>
        <item x="711"/>
        <item x="910"/>
        <item x="754"/>
        <item m="1" x="2127"/>
        <item m="1" x="1676"/>
        <item x="431"/>
        <item m="1" x="2638"/>
        <item m="1" x="2195"/>
        <item m="1" x="1962"/>
        <item x="695"/>
        <item m="1" x="1490"/>
        <item m="1" x="2581"/>
        <item x="230"/>
        <item x="828"/>
        <item x="42"/>
        <item m="1" x="2961"/>
        <item x="387"/>
        <item m="1" x="2146"/>
        <item m="1" x="2654"/>
        <item m="1" x="2366"/>
        <item x="148"/>
        <item m="1" x="2274"/>
        <item m="1" x="1916"/>
        <item m="1" x="2464"/>
        <item x="170"/>
        <item m="1" x="2826"/>
        <item x="296"/>
        <item x="25"/>
        <item m="1" x="2880"/>
        <item m="1" x="2618"/>
        <item x="16"/>
        <item x="370"/>
        <item m="1" x="1496"/>
        <item m="1" x="2324"/>
        <item m="1" x="1706"/>
        <item x="561"/>
        <item x="158"/>
        <item m="1" x="2736"/>
        <item m="1" x="2907"/>
        <item m="1" x="2479"/>
        <item m="1" x="2750"/>
        <item x="300"/>
        <item x="1033"/>
        <item m="1" x="2319"/>
        <item x="1408"/>
        <item m="1" x="1519"/>
        <item x="906"/>
        <item x="807"/>
        <item m="1" x="2053"/>
        <item m="1" x="1532"/>
        <item m="1" x="1664"/>
        <item m="1" x="2700"/>
        <item m="1" x="2923"/>
        <item m="1" x="2490"/>
        <item m="1" x="1945"/>
        <item m="1" x="2804"/>
        <item x="124"/>
        <item x="810"/>
        <item x="11"/>
        <item m="1" x="1472"/>
        <item m="1" x="2558"/>
        <item m="1" x="1653"/>
        <item m="1" x="1736"/>
        <item m="1" x="2557"/>
        <item x="819"/>
        <item m="1" x="2643"/>
        <item m="1" x="2451"/>
        <item x="945"/>
        <item m="1" x="1889"/>
        <item m="1" x="2054"/>
        <item m="1" x="1692"/>
        <item m="1" x="2708"/>
        <item m="1" x="1981"/>
        <item m="1" x="1747"/>
        <item m="1" x="2865"/>
        <item m="1" x="1910"/>
        <item m="1" x="2592"/>
        <item m="1" x="1766"/>
        <item m="1" x="1498"/>
        <item m="1" x="1621"/>
        <item m="1" x="2856"/>
        <item m="1" x="2059"/>
        <item m="1" x="2476"/>
        <item x="179"/>
        <item x="52"/>
        <item m="1" x="2313"/>
        <item m="1" x="2526"/>
        <item x="539"/>
        <item x="515"/>
        <item m="1" x="1568"/>
        <item m="1" x="2605"/>
        <item x="138"/>
        <item m="1" x="1443"/>
        <item x="540"/>
        <item m="1" x="2776"/>
        <item x="195"/>
        <item x="41"/>
        <item m="1" x="2432"/>
        <item m="1" x="1718"/>
        <item x="272"/>
        <item m="1" x="2330"/>
        <item m="1" x="2005"/>
        <item x="1039"/>
        <item m="1" x="2604"/>
        <item m="1" x="2004"/>
        <item x="1060"/>
        <item m="1" x="2350"/>
        <item m="1" x="2097"/>
        <item m="1" x="1642"/>
        <item x="1048"/>
        <item m="1" x="1673"/>
        <item m="1" x="2785"/>
        <item x="674"/>
        <item m="1" x="2192"/>
        <item m="1" x="2056"/>
        <item x="167"/>
        <item m="1" x="2021"/>
        <item x="8"/>
        <item m="1" x="1958"/>
        <item m="1" x="2280"/>
        <item x="46"/>
        <item m="1" x="1883"/>
        <item x="288"/>
        <item m="1" x="1880"/>
        <item m="1" x="2867"/>
        <item m="1" x="2136"/>
        <item m="1" x="2356"/>
        <item m="1" x="1507"/>
        <item m="1" x="2394"/>
        <item m="1" x="2590"/>
        <item m="1" x="2882"/>
        <item m="1" x="2131"/>
        <item x="30"/>
        <item m="1" x="2948"/>
        <item m="1" x="1901"/>
        <item m="1" x="1679"/>
        <item x="134"/>
        <item m="1" x="2240"/>
        <item m="1" x="1896"/>
        <item x="650"/>
        <item m="1" x="2120"/>
        <item m="1" x="2752"/>
        <item x="187"/>
        <item m="1" x="2659"/>
        <item m="1" x="1752"/>
        <item x="1043"/>
        <item x="184"/>
        <item m="1" x="1920"/>
        <item m="1" x="1827"/>
        <item m="1" x="2705"/>
        <item x="692"/>
        <item x="378"/>
        <item m="1" x="2177"/>
        <item m="1" x="1628"/>
        <item m="1" x="2070"/>
        <item m="1" x="1842"/>
        <item m="1" x="2246"/>
        <item m="1" x="1773"/>
        <item m="1" x="1714"/>
        <item m="1" x="1576"/>
        <item m="1" x="2533"/>
        <item x="130"/>
        <item x="373"/>
        <item x="416"/>
        <item m="1" x="1792"/>
        <item m="1" x="2613"/>
        <item m="1" x="2554"/>
        <item m="1" x="1649"/>
        <item m="1" x="1701"/>
        <item m="1" x="1935"/>
        <item m="1" x="2093"/>
        <item m="1" x="2420"/>
        <item m="1" x="2550"/>
        <item m="1" x="1786"/>
        <item x="531"/>
        <item m="1" x="2842"/>
        <item m="1" x="2931"/>
        <item x="676"/>
        <item m="1" x="2499"/>
        <item m="1" x="2872"/>
        <item m="1" x="2443"/>
        <item m="1" x="1536"/>
        <item m="1" x="2343"/>
        <item m="1" x="1442"/>
        <item m="1" x="2628"/>
        <item x="1028"/>
        <item m="1" x="2775"/>
        <item m="1" x="2042"/>
        <item x="824"/>
        <item x="251"/>
        <item x="407"/>
        <item x="762"/>
        <item m="1" x="1977"/>
        <item m="1" x="1549"/>
        <item m="1" x="2209"/>
        <item m="1" x="2029"/>
        <item x="491"/>
        <item m="1" x="1548"/>
        <item x="805"/>
        <item x="4"/>
        <item m="1" x="2657"/>
        <item m="1" x="1615"/>
        <item m="1" x="2717"/>
        <item m="1" x="2369"/>
        <item m="1" x="2469"/>
        <item m="1" x="1754"/>
        <item m="1" x="2221"/>
        <item m="1" x="2040"/>
        <item m="1" x="2599"/>
        <item m="1" x="2401"/>
        <item m="1" x="2339"/>
        <item x="495"/>
        <item m="1" x="2890"/>
        <item x="13"/>
        <item x="555"/>
        <item x="796"/>
        <item x="257"/>
        <item m="1" x="2387"/>
        <item m="1" x="1994"/>
        <item x="917"/>
        <item m="1" x="1992"/>
        <item m="1" x="1702"/>
        <item x="821"/>
        <item m="1" x="2910"/>
        <item x="657"/>
        <item m="1" x="2555"/>
        <item m="1" x="1825"/>
        <item m="1" x="2503"/>
        <item m="1" x="2256"/>
        <item x="908"/>
        <item x="500"/>
        <item x="17"/>
        <item x="419"/>
        <item m="1" x="2544"/>
        <item x="1026"/>
        <item m="1" x="2435"/>
        <item m="1" x="1800"/>
        <item m="1" x="2498"/>
        <item m="1" x="2677"/>
        <item m="1" x="2869"/>
        <item m="1" x="2699"/>
        <item m="1" x="2217"/>
        <item m="1" x="2331"/>
        <item m="1" x="2032"/>
        <item m="1" x="2696"/>
        <item x="426"/>
        <item m="1" x="2210"/>
        <item m="1" x="1791"/>
        <item x="1038"/>
        <item m="1" x="2639"/>
        <item m="1" x="2202"/>
        <item x="1047"/>
        <item m="1" x="2345"/>
        <item x="278"/>
        <item m="1" x="2194"/>
        <item m="1" x="2711"/>
        <item m="1" x="2281"/>
        <item m="1" x="2471"/>
        <item m="1" x="2893"/>
        <item x="6"/>
        <item m="1" x="1627"/>
        <item m="1" x="2828"/>
        <item x="152"/>
        <item x="282"/>
        <item m="1" x="2164"/>
        <item m="1" x="1448"/>
        <item m="1" x="2973"/>
        <item x="395"/>
        <item m="1" x="1571"/>
        <item x="765"/>
        <item m="1" x="1988"/>
        <item m="1" x="1641"/>
        <item m="1" x="1529"/>
        <item m="1" x="2747"/>
        <item x="498"/>
        <item m="1" x="1512"/>
        <item m="1" x="2625"/>
        <item x="904"/>
        <item m="1" x="2682"/>
        <item x="388"/>
        <item m="1" x="2152"/>
        <item m="1" x="2396"/>
        <item x="812"/>
        <item m="1" x="1794"/>
        <item m="1" x="2698"/>
        <item x="1145"/>
        <item x="274"/>
        <item m="1" x="2793"/>
        <item m="1" x="1866"/>
        <item m="1" x="2346"/>
        <item m="1" x="1644"/>
        <item m="1" x="1814"/>
        <item m="1" x="2640"/>
        <item m="1" x="2118"/>
        <item m="1" x="1806"/>
        <item m="1" x="2340"/>
        <item m="1" x="2874"/>
        <item m="1" x="2413"/>
        <item m="1" x="2781"/>
        <item m="1" x="2110"/>
        <item m="1" x="1826"/>
        <item x="514"/>
        <item m="1" x="2076"/>
        <item m="1" x="2952"/>
        <item m="1" x="1504"/>
        <item x="913"/>
        <item m="1" x="2801"/>
        <item x="287"/>
        <item m="1" x="2390"/>
        <item m="1" x="2665"/>
        <item m="1" x="2237"/>
        <item m="1" x="2480"/>
        <item x="392"/>
        <item x="386"/>
        <item x="659"/>
        <item x="21"/>
        <item x="675"/>
        <item m="1" x="1617"/>
        <item m="1" x="1438"/>
        <item x="836"/>
        <item x="789"/>
        <item x="284"/>
        <item m="1" x="2300"/>
        <item m="1" x="1927"/>
        <item x="398"/>
        <item m="1" x="1957"/>
        <item m="1" x="2485"/>
        <item m="1" x="1464"/>
        <item m="1" x="1941"/>
        <item m="1" x="1631"/>
        <item x="932"/>
        <item m="1" x="2375"/>
        <item x="682"/>
        <item m="1" x="2247"/>
        <item x="497"/>
        <item m="1" x="2073"/>
        <item x="143"/>
        <item m="1" x="2749"/>
        <item m="1" x="1807"/>
        <item m="1" x="2393"/>
        <item m="1" x="1872"/>
        <item m="1" x="1476"/>
        <item m="1" x="2514"/>
        <item x="299"/>
        <item m="1" x="2521"/>
        <item m="1" x="2085"/>
        <item m="1" x="1984"/>
        <item m="1" x="2043"/>
        <item m="1" x="2290"/>
        <item m="1" x="2026"/>
        <item m="1" x="2540"/>
        <item m="1" x="1699"/>
        <item x="1036"/>
        <item x="191"/>
        <item m="1" x="1907"/>
        <item x="38"/>
        <item m="1" x="2244"/>
        <item m="1" x="2617"/>
        <item x="35"/>
        <item x="766"/>
        <item m="1" x="1612"/>
        <item m="1" x="2630"/>
        <item m="1" x="1995"/>
        <item x="786"/>
        <item m="1" x="1460"/>
        <item m="1" x="2299"/>
        <item x="5"/>
        <item x="663"/>
        <item m="1" x="2160"/>
        <item m="1" x="1663"/>
        <item m="1" x="1727"/>
        <item m="1" x="1777"/>
        <item x="564"/>
        <item x="787"/>
        <item m="1" x="2783"/>
        <item m="1" x="2491"/>
        <item x="149"/>
        <item x="15"/>
        <item m="1" x="2745"/>
        <item x="369"/>
        <item x="709"/>
        <item x="18"/>
        <item m="1" x="2738"/>
        <item m="1" x="2251"/>
        <item m="1" x="2655"/>
        <item m="1" x="2338"/>
        <item m="1" x="2834"/>
        <item m="1" x="1618"/>
        <item x="662"/>
        <item m="1" x="2818"/>
        <item m="1" x="2651"/>
        <item x="1123"/>
        <item x="1057"/>
        <item x="557"/>
        <item m="1" x="2168"/>
        <item m="1" x="2429"/>
        <item m="1" x="1890"/>
        <item m="1" x="2803"/>
        <item m="1" x="2297"/>
        <item x="937"/>
        <item m="1" x="1781"/>
        <item m="1" x="1524"/>
        <item m="1" x="2303"/>
        <item m="1" x="1455"/>
        <item m="1" x="1847"/>
        <item x="1144"/>
        <item x="919"/>
        <item m="1" x="2388"/>
        <item x="54"/>
        <item m="1" x="2500"/>
        <item m="1" x="2683"/>
        <item m="1" x="1535"/>
        <item m="1" x="2722"/>
        <item m="1" x="2144"/>
        <item m="1" x="2045"/>
        <item m="1" x="2095"/>
        <item m="1" x="1570"/>
        <item m="1" x="2465"/>
        <item m="1" x="2175"/>
        <item m="1" x="2968"/>
        <item m="1" x="2504"/>
        <item x="546"/>
        <item m="1" x="1840"/>
        <item m="1" x="2515"/>
        <item m="1" x="2351"/>
        <item m="1" x="2325"/>
        <item m="1" x="1828"/>
        <item m="1" x="1788"/>
        <item m="1" x="2130"/>
        <item m="1" x="1700"/>
        <item m="1" x="2866"/>
        <item m="1" x="2940"/>
        <item m="1" x="2234"/>
        <item m="1" x="1566"/>
        <item m="1" x="2023"/>
        <item m="1" x="1488"/>
        <item x="652"/>
        <item x="801"/>
        <item m="1" x="2114"/>
        <item m="1" x="2205"/>
        <item m="1" x="2016"/>
        <item m="1" x="1581"/>
        <item m="1" x="2137"/>
        <item m="1" x="2143"/>
        <item x="1015"/>
        <item m="1" x="2886"/>
        <item m="1" x="1960"/>
        <item x="764"/>
        <item x="304"/>
        <item x="293"/>
        <item x="1141"/>
        <item m="1" x="2861"/>
        <item m="1" x="1561"/>
        <item x="501"/>
        <item m="1" x="2268"/>
        <item m="1" x="1815"/>
        <item m="1" x="1917"/>
        <item m="1" x="2946"/>
        <item x="669"/>
        <item m="1" x="1690"/>
        <item m="1" x="2359"/>
        <item m="1" x="1479"/>
        <item m="1" x="2648"/>
        <item x="548"/>
        <item m="1" x="2936"/>
        <item m="1" x="1756"/>
        <item m="1" x="2414"/>
        <item x="365"/>
        <item x="533"/>
        <item x="794"/>
        <item m="1" x="1763"/>
        <item m="1" x="1647"/>
        <item m="1" x="2586"/>
        <item m="1" x="2098"/>
        <item m="1" x="1932"/>
        <item m="1" x="1740"/>
        <item m="1" x="2767"/>
        <item m="1" x="2933"/>
        <item m="1" x="1829"/>
        <item m="1" x="2428"/>
        <item m="1" x="1533"/>
        <item m="1" x="2911"/>
        <item x="788"/>
        <item m="1" x="1475"/>
        <item m="1" x="2106"/>
        <item m="1" x="1606"/>
        <item x="929"/>
        <item x="1042"/>
        <item m="1" x="1888"/>
        <item m="1" x="2372"/>
        <item x="914"/>
        <item m="1" x="1973"/>
        <item m="1" x="2163"/>
        <item m="1" x="2796"/>
        <item m="1" x="1853"/>
        <item x="1136"/>
        <item m="1" x="2789"/>
        <item m="1" x="1811"/>
        <item m="1" x="2815"/>
        <item m="1" x="2012"/>
        <item m="1" x="1805"/>
        <item m="1" x="2838"/>
        <item m="1" x="2148"/>
        <item m="1" x="2780"/>
        <item m="1" x="2461"/>
        <item x="670"/>
        <item m="1" x="2915"/>
        <item m="1" x="2264"/>
        <item x="771"/>
        <item x="814"/>
        <item x="559"/>
        <item m="1" x="1963"/>
        <item m="1" x="2276"/>
        <item m="1" x="1931"/>
        <item x="834"/>
        <item x="1035"/>
        <item x="1142"/>
        <item x="503"/>
        <item x="169"/>
        <item m="1" x="2955"/>
        <item m="1" x="2475"/>
        <item x="126"/>
        <item m="1" x="2632"/>
        <item m="1" x="2231"/>
        <item m="1" x="2086"/>
        <item m="1" x="1839"/>
        <item m="1" x="2385"/>
        <item m="1" x="1534"/>
        <item x="915"/>
        <item m="1" x="2463"/>
        <item m="1" x="2049"/>
        <item m="1" x="1503"/>
        <item m="1" x="2275"/>
        <item m="1" x="1743"/>
        <item m="1" x="2484"/>
        <item m="1" x="2896"/>
        <item m="1" x="2242"/>
        <item m="1" x="1919"/>
        <item m="1" x="1610"/>
        <item m="1" x="2772"/>
        <item x="32"/>
        <item x="366"/>
        <item m="1" x="2186"/>
        <item x="271"/>
        <item x="521"/>
        <item x="815"/>
        <item x="385"/>
        <item x="661"/>
        <item m="1" x="2158"/>
        <item m="1" x="2787"/>
        <item m="1" x="1964"/>
        <item x="145"/>
        <item m="1" x="1914"/>
        <item x="383"/>
        <item x="171"/>
        <item m="1" x="1626"/>
        <item x="14"/>
        <item m="1" x="2901"/>
        <item m="1" x="2672"/>
        <item x="413"/>
        <item m="1" x="2912"/>
        <item m="1" x="1569"/>
        <item m="1" x="2159"/>
        <item m="1" x="2215"/>
        <item x="1045"/>
        <item m="1" x="2122"/>
        <item m="1" x="2454"/>
        <item m="1" x="2974"/>
        <item x="798"/>
        <item x="1149"/>
        <item x="508"/>
        <item x="276"/>
        <item x="414"/>
        <item m="1" x="1459"/>
        <item m="1" x="2233"/>
        <item m="1" x="2926"/>
        <item m="1" x="2964"/>
        <item m="1" x="2876"/>
        <item m="1" x="2417"/>
        <item m="1" x="1432"/>
        <item x="423"/>
        <item m="1" x="2645"/>
        <item m="1" x="2310"/>
        <item x="256"/>
        <item m="1" x="2482"/>
        <item x="409"/>
        <item m="1" x="2222"/>
        <item m="1" x="2930"/>
        <item x="154"/>
        <item x="809"/>
        <item x="544"/>
        <item x="139"/>
        <item x="277"/>
        <item m="1" x="2048"/>
        <item m="1" x="2723"/>
        <item m="1" x="1666"/>
        <item m="1" x="2411"/>
        <item x="196"/>
        <item m="1" x="2517"/>
        <item m="1" x="2156"/>
        <item m="1" x="2963"/>
        <item m="1" x="2561"/>
        <item x="803"/>
        <item m="1" x="2455"/>
        <item m="1" x="1753"/>
        <item m="1" x="2870"/>
        <item m="1" x="1572"/>
        <item m="1" x="1970"/>
        <item m="1" x="2709"/>
        <item m="1" x="2399"/>
        <item m="1" x="2909"/>
        <item m="1" x="2373"/>
        <item m="1" x="2243"/>
        <item m="1" x="2306"/>
        <item x="291"/>
        <item m="1" x="2008"/>
        <item m="1" x="2357"/>
        <item m="1" x="2107"/>
        <item m="1" x="1801"/>
        <item m="1" x="2296"/>
        <item m="1" x="2478"/>
        <item x="375"/>
        <item m="1" x="2249"/>
        <item m="1" x="1680"/>
        <item x="1034"/>
        <item m="1" x="2382"/>
        <item m="1" x="2732"/>
        <item m="1" x="2052"/>
        <item m="1" x="2603"/>
        <item m="1" x="2894"/>
        <item x="258"/>
        <item x="705"/>
        <item m="1" x="1887"/>
        <item x="665"/>
        <item m="1" x="2945"/>
        <item m="1" x="2825"/>
        <item x="40"/>
        <item x="160"/>
        <item m="1" x="1465"/>
        <item x="27"/>
        <item x="556"/>
        <item m="1" x="2115"/>
        <item m="1" x="1711"/>
        <item m="1" x="2392"/>
        <item m="1" x="2574"/>
        <item m="1" x="2673"/>
        <item x="50"/>
        <item m="1" x="2179"/>
        <item m="1" x="2126"/>
        <item m="1" x="2742"/>
        <item m="1" x="2213"/>
        <item m="1" x="2227"/>
        <item x="660"/>
        <item m="1" x="1949"/>
        <item m="1" x="2580"/>
        <item x="1040"/>
        <item m="1" x="2024"/>
        <item m="1" x="1982"/>
        <item m="1" x="1748"/>
        <item m="1" x="2230"/>
        <item x="494"/>
        <item x="686"/>
        <item m="1" x="2019"/>
        <item x="283"/>
        <item m="1" x="1934"/>
        <item m="1" x="1808"/>
        <item x="679"/>
        <item x="49"/>
        <item m="1" x="1822"/>
        <item m="1" x="2009"/>
        <item x="541"/>
        <item x="808"/>
        <item m="1" x="2627"/>
        <item m="1" x="2764"/>
        <item x="34"/>
        <item x="658"/>
        <item m="1" x="1968"/>
        <item x="20"/>
        <item x="175"/>
        <item m="1" x="2596"/>
        <item m="1" x="2836"/>
        <item m="1" x="2077"/>
        <item m="1" x="2033"/>
        <item m="1" x="2047"/>
        <item x="804"/>
        <item m="1" x="1924"/>
        <item m="1" x="2083"/>
        <item m="1" x="2610"/>
        <item m="1" x="1530"/>
        <item m="1" x="1979"/>
        <item m="1" x="2211"/>
        <item m="1" x="1550"/>
        <item m="1" x="2036"/>
        <item m="1" x="2816"/>
        <item x="381"/>
        <item m="1" x="2457"/>
        <item m="1" x="2650"/>
        <item m="1" x="2333"/>
        <item x="43"/>
        <item x="770"/>
        <item m="1" x="2353"/>
        <item m="1" x="1783"/>
        <item m="1" x="2943"/>
        <item m="1" x="2768"/>
        <item m="1" x="1965"/>
        <item m="1" x="1616"/>
        <item m="1" x="1837"/>
        <item m="1" x="1537"/>
        <item m="1" x="1514"/>
        <item x="0"/>
        <item m="1" x="1846"/>
        <item m="1" x="1609"/>
        <item x="930"/>
        <item x="415"/>
        <item m="1" x="2830"/>
        <item m="1" x="2066"/>
        <item m="1" x="2111"/>
        <item x="793"/>
        <item m="1" x="2536"/>
        <item m="1" x="1656"/>
        <item x="927"/>
        <item m="1" x="2308"/>
        <item m="1" x="2285"/>
        <item m="1" x="2806"/>
        <item x="391"/>
        <item m="1" x="2864"/>
        <item x="677"/>
        <item m="1" x="1813"/>
        <item m="1" x="1990"/>
        <item m="1" x="2898"/>
        <item m="1" x="1795"/>
        <item m="1" x="2689"/>
        <item m="1" x="1891"/>
        <item m="1" x="1966"/>
        <item m="1" x="1574"/>
        <item m="1" x="1942"/>
        <item m="1" x="2871"/>
        <item x="916"/>
        <item x="259"/>
        <item m="1" x="1824"/>
        <item m="1" x="2197"/>
        <item m="1" x="1775"/>
        <item m="1" x="2255"/>
        <item m="1" x="1936"/>
        <item x="1051"/>
        <item x="1064"/>
        <item x="389"/>
        <item m="1" x="1456"/>
        <item m="1" x="1751"/>
        <item x="530"/>
        <item x="1062"/>
        <item m="1" x="2858"/>
        <item m="1" x="1602"/>
        <item x="122"/>
        <item m="1" x="1473"/>
        <item x="688"/>
        <item x="655"/>
        <item m="1" x="1884"/>
        <item m="1" x="1835"/>
        <item m="1" x="2266"/>
        <item m="1" x="1546"/>
        <item m="1" x="2489"/>
        <item x="275"/>
        <item m="1" x="1991"/>
        <item x="174"/>
        <item m="1" x="1985"/>
        <item x="197"/>
        <item m="1" x="1592"/>
        <item m="1" x="2685"/>
        <item m="1" x="2545"/>
        <item m="1" x="1578"/>
        <item x="542"/>
        <item m="1" x="2013"/>
        <item m="1" x="2487"/>
        <item m="1" x="2466"/>
        <item m="1" x="2468"/>
        <item x="45"/>
        <item m="1" x="1897"/>
        <item x="264"/>
        <item x="698"/>
        <item x="435"/>
        <item x="418"/>
        <item m="1" x="2740"/>
        <item m="1" x="2071"/>
        <item x="672"/>
        <item m="1" x="2593"/>
        <item m="1" x="2462"/>
        <item m="1" x="2577"/>
        <item m="1" x="1974"/>
        <item m="1" x="1713"/>
        <item m="1" x="1600"/>
        <item m="1" x="2409"/>
        <item m="1" x="2970"/>
        <item x="941"/>
        <item x="10"/>
        <item x="768"/>
        <item m="1" x="2688"/>
        <item m="1" x="1969"/>
        <item m="1" x="2124"/>
        <item x="1146"/>
        <item m="1" x="2456"/>
        <item m="1" x="2802"/>
        <item m="1" x="1758"/>
        <item m="1" x="2370"/>
        <item m="1" x="2553"/>
        <item m="1" x="1588"/>
        <item m="1" x="2147"/>
        <item m="1" x="2839"/>
        <item x="678"/>
        <item m="1" x="2226"/>
        <item x="666"/>
        <item x="361"/>
        <item x="499"/>
        <item x="783"/>
        <item m="1" x="2611"/>
        <item m="1" x="2835"/>
        <item m="1" x="1744"/>
        <item m="1" x="2762"/>
        <item x="146"/>
        <item m="1" x="1797"/>
        <item m="1" x="2025"/>
        <item m="1" x="2094"/>
        <item m="1" x="1544"/>
        <item m="1" x="1944"/>
        <item x="903"/>
        <item m="1" x="2779"/>
        <item m="1" x="2167"/>
        <item m="1" x="1439"/>
        <item m="1" x="1619"/>
        <item x="260"/>
        <item m="1" x="1607"/>
        <item m="1" x="2377"/>
        <item x="156"/>
        <item m="1" x="2635"/>
        <item m="1" x="2710"/>
        <item m="1" x="2589"/>
        <item m="1" x="2349"/>
        <item m="1" x="2406"/>
        <item m="1" x="2448"/>
        <item m="1" x="2527"/>
        <item m="1" x="2805"/>
        <item m="1" x="2079"/>
        <item m="1" x="1589"/>
        <item m="1" x="1622"/>
        <item m="1" x="2109"/>
        <item m="1" x="1591"/>
        <item m="1" x="1722"/>
        <item m="1" x="2620"/>
        <item m="1" x="2151"/>
        <item m="1" x="1632"/>
        <item x="400"/>
        <item m="1" x="2422"/>
        <item m="1" x="2063"/>
        <item m="1" x="2312"/>
        <item m="1" x="2389"/>
        <item x="118"/>
        <item m="1" x="2770"/>
        <item x="1140"/>
        <item m="1" x="1630"/>
        <item m="1" x="1809"/>
        <item x="797"/>
        <item x="56"/>
        <item m="1" x="2942"/>
        <item m="1" x="2614"/>
        <item m="1" x="2439"/>
        <item m="1" x="2853"/>
        <item m="1" x="2473"/>
        <item m="1" x="1560"/>
        <item x="1029"/>
        <item m="1" x="2950"/>
        <item m="1" x="2368"/>
        <item m="1" x="2680"/>
        <item x="399"/>
        <item m="1" x="2572"/>
        <item m="1" x="1654"/>
        <item m="1" x="2386"/>
        <item m="1" x="2391"/>
        <item m="1" x="1474"/>
        <item m="1" x="1497"/>
        <item m="1" x="1903"/>
        <item x="161"/>
        <item m="1" x="2483"/>
        <item m="1" x="2284"/>
        <item m="1" x="1710"/>
        <item m="1" x="2145"/>
        <item m="1" x="1584"/>
        <item m="1" x="2615"/>
        <item m="1" x="1738"/>
        <item m="1" x="2282"/>
        <item m="1" x="2897"/>
        <item m="1" x="2966"/>
        <item m="1" x="2400"/>
        <item m="1" x="2675"/>
        <item m="1" x="2119"/>
        <item m="1" x="1746"/>
        <item m="1" x="2718"/>
        <item m="1" x="2601"/>
        <item m="1" x="1470"/>
        <item x="823"/>
        <item x="1027"/>
        <item m="1" x="2228"/>
        <item x="651"/>
        <item m="1" x="2039"/>
        <item m="1" x="2360"/>
        <item x="432"/>
        <item m="1" x="1597"/>
        <item m="1" x="1516"/>
        <item m="1" x="2656"/>
        <item x="671"/>
        <item m="1" x="2198"/>
        <item m="1" x="1506"/>
        <item m="1" x="1624"/>
        <item m="1" x="2458"/>
        <item x="401"/>
        <item m="1" x="1733"/>
        <item m="1" x="2766"/>
        <item m="1" x="1563"/>
        <item m="1" x="1522"/>
        <item m="1" x="2316"/>
        <item x="912"/>
        <item m="1" x="2560"/>
        <item m="1" x="1587"/>
        <item x="268"/>
        <item x="1139"/>
        <item m="1" x="1513"/>
        <item x="646"/>
        <item m="1" x="2960"/>
        <item m="1" x="2777"/>
        <item m="1" x="2181"/>
        <item m="1" x="2701"/>
        <item m="1" x="2225"/>
        <item m="1" x="1820"/>
        <item x="776"/>
        <item m="1" x="1528"/>
        <item x="372"/>
        <item m="1" x="2328"/>
        <item m="1" x="1483"/>
        <item m="1" x="2644"/>
        <item m="1" x="2278"/>
        <item m="1" x="1861"/>
        <item m="1" x="1912"/>
        <item m="1" x="2837"/>
        <item m="1" x="1878"/>
        <item m="1" x="2771"/>
        <item m="1" x="2096"/>
        <item x="529"/>
        <item x="297"/>
        <item m="1" x="1691"/>
        <item m="1" x="2161"/>
        <item x="778"/>
        <item m="1" x="1938"/>
        <item m="1" x="2848"/>
        <item m="1" x="1898"/>
        <item x="714"/>
        <item m="1" x="1881"/>
        <item m="1" x="2508"/>
        <item m="1" x="2418"/>
        <item m="1" x="2318"/>
        <item x="799"/>
        <item m="1" x="2595"/>
        <item m="1" x="1526"/>
        <item m="1" x="2193"/>
        <item m="1" x="1517"/>
        <item m="1" x="2102"/>
        <item m="1" x="1980"/>
        <item m="1" x="2725"/>
        <item x="289"/>
        <item m="1" x="2799"/>
        <item m="1" x="2633"/>
        <item m="1" x="2046"/>
        <item x="924"/>
        <item m="1" x="2410"/>
        <item m="1" x="2578"/>
        <item m="1" x="2062"/>
        <item m="1" x="1695"/>
        <item m="1" x="1634"/>
        <item m="1" x="1525"/>
        <item m="1" x="2878"/>
        <item m="1" x="2719"/>
        <item m="1" x="2954"/>
        <item m="1" x="2591"/>
        <item m="1" x="1593"/>
        <item m="1" x="2534"/>
        <item m="1" x="2379"/>
        <item m="1" x="2080"/>
        <item m="1" x="2606"/>
        <item m="1" x="1975"/>
        <item m="1" x="2567"/>
        <item m="1" x="2849"/>
        <item m="1" x="1559"/>
        <item x="687"/>
        <item m="1" x="2030"/>
        <item m="1" x="2219"/>
        <item m="1" x="1638"/>
        <item x="1044"/>
        <item m="1" x="1547"/>
        <item m="1" x="1732"/>
        <item m="1" x="1704"/>
        <item x="656"/>
        <item x="116"/>
        <item m="1" x="2304"/>
        <item x="668"/>
        <item x="1055"/>
        <item m="1" x="1688"/>
        <item m="1" x="2112"/>
        <item m="1" x="1635"/>
        <item x="408"/>
        <item m="1" x="2846"/>
        <item m="1" x="2706"/>
        <item m="1" x="2223"/>
        <item m="1" x="2327"/>
        <item m="1" x="1518"/>
        <item m="1" x="2364"/>
        <item m="1" x="2103"/>
        <item m="1" x="1955"/>
        <item m="1" x="1998"/>
        <item x="267"/>
        <item m="1" x="2298"/>
        <item x="800"/>
        <item m="1" x="2937"/>
        <item m="1" x="2927"/>
        <item m="1" x="2691"/>
        <item m="1" x="2512"/>
        <item x="390"/>
        <item m="1" x="2820"/>
        <item m="1" x="2459"/>
        <item m="1" x="1911"/>
        <item m="1" x="2011"/>
        <item x="269"/>
        <item m="1" x="1681"/>
        <item m="1" x="1705"/>
        <item m="1" x="2704"/>
        <item m="1" x="2525"/>
        <item m="1" x="1726"/>
        <item m="1" x="2938"/>
        <item x="151"/>
        <item m="1" x="2380"/>
        <item x="550"/>
        <item x="135"/>
        <item m="1" x="2900"/>
        <item m="1" x="2881"/>
        <item m="1" x="2571"/>
        <item m="1" x="2694"/>
        <item x="374"/>
        <item m="1" x="2291"/>
        <item m="1" x="2895"/>
        <item x="779"/>
        <item m="1" x="1545"/>
        <item m="1" x="2082"/>
        <item m="1" x="2888"/>
        <item m="1" x="1637"/>
        <item x="279"/>
        <item m="1" x="2971"/>
        <item m="1" x="1542"/>
        <item m="1" x="2563"/>
        <item x="523"/>
        <item m="1" x="2505"/>
        <item m="1" x="2902"/>
        <item m="1" x="1841"/>
        <item m="1" x="2774"/>
        <item m="1" x="2728"/>
        <item x="266"/>
        <item m="1" x="2744"/>
        <item m="1" x="2486"/>
        <item m="1" x="2797"/>
        <item m="1" x="1492"/>
        <item m="1" x="2295"/>
        <item m="1" x="2154"/>
        <item m="1" x="2445"/>
        <item m="1" x="1848"/>
        <item m="1" x="1453"/>
        <item x="281"/>
        <item m="1" x="1855"/>
        <item m="1" x="1696"/>
        <item x="406"/>
        <item m="1" x="1804"/>
        <item m="1" x="2014"/>
        <item m="1" x="2027"/>
        <item m="1" x="2050"/>
        <item m="1" x="2934"/>
        <item m="1" x="2840"/>
        <item m="1" x="2510"/>
        <item m="1" x="2267"/>
        <item m="1" x="1749"/>
        <item m="1" x="2914"/>
        <item m="1" x="2664"/>
        <item m="1" x="2568"/>
        <item m="1" x="2189"/>
        <item m="1" x="1759"/>
        <item m="1" x="2918"/>
        <item m="1" x="2191"/>
        <item m="1" x="2877"/>
        <item m="1" x="2452"/>
        <item x="543"/>
        <item m="1" x="2889"/>
        <item m="1" x="1469"/>
        <item m="1" x="1446"/>
        <item m="1" x="2693"/>
        <item m="1" x="1565"/>
        <item m="1" x="2365"/>
        <item m="1" x="2634"/>
        <item m="1" x="1906"/>
        <item m="1" x="2434"/>
        <item m="1" x="1435"/>
        <item m="1" x="1433"/>
        <item m="1" x="1689"/>
        <item m="1" x="2017"/>
        <item m="1" x="1562"/>
        <item x="568"/>
        <item x="951"/>
        <item x="1150"/>
        <item x="1151"/>
        <item x="569"/>
        <item x="840"/>
        <item x="715"/>
        <item x="841"/>
        <item x="1066"/>
        <item x="305"/>
        <item x="716"/>
        <item x="57"/>
        <item x="842"/>
        <item x="1194"/>
        <item x="717"/>
        <item x="570"/>
        <item x="1152"/>
        <item x="1195"/>
        <item x="436"/>
        <item x="437"/>
        <item x="438"/>
        <item x="1196"/>
        <item x="1197"/>
        <item x="1198"/>
        <item x="1199"/>
        <item x="843"/>
        <item x="1200"/>
        <item x="844"/>
        <item x="307"/>
        <item x="845"/>
        <item x="846"/>
        <item x="1201"/>
        <item m="1" x="1967"/>
        <item x="308"/>
        <item m="1" x="2035"/>
        <item x="1202"/>
        <item x="847"/>
        <item m="1" x="1870"/>
        <item x="1203"/>
        <item x="1204"/>
        <item x="837"/>
        <item x="838"/>
        <item x="203"/>
        <item x="839"/>
        <item m="1" x="2269"/>
        <item x="204"/>
        <item x="206"/>
        <item x="309"/>
        <item x="439"/>
        <item x="718"/>
        <item x="952"/>
        <item x="953"/>
        <item m="1" x="2252"/>
        <item x="1067"/>
        <item x="1153"/>
        <item x="1205"/>
        <item x="1206"/>
        <item x="1207"/>
        <item x="1208"/>
        <item x="1259"/>
        <item x="703"/>
        <item x="829"/>
        <item x="1134"/>
        <item x="1135"/>
        <item x="954"/>
        <item x="966"/>
        <item x="719"/>
        <item x="571"/>
        <item x="207"/>
        <item x="1260"/>
        <item x="1261"/>
        <item x="1209"/>
        <item x="440"/>
        <item x="1262"/>
        <item x="441"/>
        <item x="59"/>
        <item x="61"/>
        <item x="62"/>
        <item x="1210"/>
        <item x="1068"/>
        <item x="572"/>
        <item x="1154"/>
        <item m="1" x="2323"/>
        <item m="1" x="1728"/>
        <item x="208"/>
        <item x="1069"/>
        <item x="955"/>
        <item x="310"/>
        <item x="311"/>
        <item m="1" x="1902"/>
        <item x="1079"/>
        <item x="956"/>
        <item m="1" x="1993"/>
        <item x="209"/>
        <item x="1155"/>
        <item x="312"/>
        <item x="1211"/>
        <item x="1156"/>
        <item x="957"/>
        <item x="245"/>
        <item x="573"/>
        <item x="1264"/>
        <item x="574"/>
        <item x="1070"/>
        <item x="848"/>
        <item x="958"/>
        <item x="575"/>
        <item x="576"/>
        <item x="577"/>
        <item x="578"/>
        <item x="210"/>
        <item x="1157"/>
        <item x="1212"/>
        <item x="63"/>
        <item x="579"/>
        <item x="580"/>
        <item x="581"/>
        <item x="582"/>
        <item x="583"/>
        <item x="584"/>
        <item x="585"/>
        <item x="1265"/>
        <item x="1213"/>
        <item x="1214"/>
        <item x="1215"/>
        <item x="1071"/>
        <item x="313"/>
        <item x="586"/>
        <item x="1266"/>
        <item x="1267"/>
        <item x="1072"/>
        <item x="1268"/>
        <item x="1073"/>
        <item x="1074"/>
        <item x="1075"/>
        <item x="211"/>
        <item x="212"/>
        <item x="1269"/>
        <item x="1076"/>
        <item m="1" x="1579"/>
        <item x="587"/>
        <item m="1" x="2958"/>
        <item x="314"/>
        <item x="588"/>
        <item m="1" x="1667"/>
        <item x="1077"/>
        <item x="315"/>
        <item x="589"/>
        <item x="590"/>
        <item x="720"/>
        <item x="1158"/>
        <item x="442"/>
        <item x="1270"/>
        <item x="721"/>
        <item x="722"/>
        <item x="723"/>
        <item x="1271"/>
        <item x="316"/>
        <item x="1272"/>
        <item x="317"/>
        <item x="959"/>
        <item x="591"/>
        <item x="960"/>
        <item x="961"/>
        <item x="962"/>
        <item x="963"/>
        <item x="724"/>
        <item x="850"/>
        <item x="1273"/>
        <item x="1317"/>
        <item x="1318"/>
        <item x="1078"/>
        <item x="964"/>
        <item x="1319"/>
        <item x="215"/>
        <item x="1274"/>
        <item x="592"/>
        <item x="1275"/>
        <item x="443"/>
        <item x="444"/>
        <item x="1320"/>
        <item x="445"/>
        <item x="1159"/>
        <item m="1" x="2502"/>
        <item x="446"/>
        <item x="1321"/>
        <item x="851"/>
        <item x="1160"/>
        <item x="593"/>
        <item x="1322"/>
        <item x="594"/>
        <item x="1372"/>
        <item x="1276"/>
        <item x="65"/>
        <item x="1373"/>
        <item x="1374"/>
        <item x="1375"/>
        <item x="1376"/>
        <item x="1216"/>
        <item x="852"/>
        <item x="1377"/>
        <item x="66"/>
        <item x="1378"/>
        <item x="318"/>
        <item x="1379"/>
        <item x="1161"/>
        <item m="1" x="1552"/>
        <item x="1380"/>
        <item x="319"/>
        <item x="218"/>
        <item x="447"/>
        <item x="448"/>
        <item x="595"/>
        <item x="596"/>
        <item x="597"/>
        <item x="725"/>
        <item x="726"/>
        <item x="727"/>
        <item x="1080"/>
        <item x="1217"/>
        <item x="1218"/>
        <item x="1219"/>
        <item x="1277"/>
        <item x="1278"/>
        <item x="1279"/>
        <item x="1381"/>
        <item m="1" x="2216"/>
        <item x="58"/>
        <item x="849"/>
        <item x="1263"/>
        <item x="1309"/>
        <item x="1310"/>
        <item x="1311"/>
        <item x="1312"/>
        <item x="1313"/>
        <item x="1314"/>
        <item x="1315"/>
        <item x="1316"/>
        <item x="1382"/>
        <item x="1220"/>
        <item x="598"/>
        <item x="449"/>
        <item x="965"/>
        <item x="599"/>
        <item x="600"/>
        <item x="450"/>
        <item x="67"/>
        <item x="1081"/>
        <item x="1280"/>
        <item x="1082"/>
        <item x="1083"/>
        <item x="1084"/>
        <item x="728"/>
        <item x="1281"/>
        <item x="1085"/>
        <item x="451"/>
        <item x="1282"/>
        <item m="1" x="1508"/>
        <item m="1" x="2929"/>
        <item x="219"/>
        <item x="220"/>
        <item x="221"/>
        <item x="1283"/>
        <item x="1284"/>
        <item x="601"/>
        <item x="452"/>
        <item x="1285"/>
        <item x="602"/>
        <item x="603"/>
        <item x="1086"/>
        <item x="729"/>
        <item x="1323"/>
        <item x="967"/>
        <item m="1" x="2824"/>
        <item x="968"/>
        <item m="1" x="2322"/>
        <item x="482"/>
        <item x="1223"/>
        <item x="320"/>
        <item x="321"/>
        <item x="1286"/>
        <item x="969"/>
        <item x="69"/>
        <item x="453"/>
        <item x="1324"/>
        <item x="1325"/>
        <item x="1326"/>
        <item x="1327"/>
        <item m="1" x="2676"/>
        <item x="322"/>
        <item x="1221"/>
        <item x="1222"/>
        <item m="1" x="2957"/>
        <item x="854"/>
        <item x="855"/>
        <item x="857"/>
        <item x="1329"/>
        <item x="604"/>
        <item x="730"/>
        <item x="1224"/>
        <item x="1225"/>
        <item x="1385"/>
        <item x="605"/>
        <item x="222"/>
        <item x="606"/>
        <item x="71"/>
        <item x="72"/>
        <item x="1226"/>
        <item x="858"/>
        <item x="73"/>
        <item x="223"/>
        <item x="454"/>
        <item x="323"/>
        <item x="74"/>
        <item x="75"/>
        <item x="76"/>
        <item x="77"/>
        <item x="78"/>
        <item x="324"/>
        <item m="1" x="2031"/>
        <item x="327"/>
        <item x="328"/>
        <item x="329"/>
        <item m="1" x="2064"/>
        <item m="1" x="2904"/>
        <item x="607"/>
        <item m="1" x="1769"/>
        <item x="731"/>
        <item x="859"/>
        <item x="970"/>
        <item m="1" x="2440"/>
        <item m="1" x="1502"/>
        <item x="1162"/>
        <item m="1" x="2523"/>
        <item x="1386"/>
        <item x="224"/>
        <item x="225"/>
        <item x="330"/>
        <item x="455"/>
        <item x="608"/>
        <item x="609"/>
        <item x="610"/>
        <item x="732"/>
        <item x="733"/>
        <item x="734"/>
        <item m="1" x="1457"/>
        <item x="860"/>
        <item x="1088"/>
        <item m="1" x="1596"/>
        <item x="1163"/>
        <item x="1164"/>
        <item x="1165"/>
        <item x="1227"/>
        <item x="1228"/>
        <item x="1331"/>
        <item x="1387"/>
        <item x="1388"/>
        <item x="1389"/>
        <item x="1390"/>
        <item m="1" x="2573"/>
        <item m="1" x="2956"/>
        <item x="226"/>
        <item x="861"/>
        <item x="1287"/>
        <item x="456"/>
        <item x="1090"/>
        <item x="1091"/>
        <item m="1" x="2320"/>
        <item x="457"/>
        <item x="1392"/>
        <item x="971"/>
        <item x="227"/>
        <item x="1288"/>
        <item x="79"/>
        <item x="1092"/>
        <item x="228"/>
        <item x="1093"/>
        <item x="1332"/>
        <item x="1333"/>
        <item x="1393"/>
        <item x="1334"/>
        <item x="1335"/>
        <item x="1394"/>
        <item x="972"/>
        <item x="973"/>
        <item x="1087"/>
        <item x="1089"/>
        <item x="1330"/>
        <item x="1371"/>
        <item x="1383"/>
        <item x="1391"/>
        <item x="325"/>
        <item x="326"/>
        <item x="735"/>
        <item x="736"/>
        <item x="331"/>
        <item x="862"/>
        <item x="1166"/>
        <item x="460"/>
        <item x="863"/>
        <item x="865"/>
        <item x="867"/>
        <item m="1" x="2474"/>
        <item x="1289"/>
        <item x="229"/>
        <item x="1167"/>
        <item x="461"/>
        <item x="462"/>
        <item x="1290"/>
        <item x="868"/>
        <item x="1291"/>
        <item x="1292"/>
        <item x="1293"/>
        <item x="332"/>
        <item x="80"/>
        <item x="869"/>
        <item x="1395"/>
        <item x="81"/>
        <item x="458"/>
        <item x="459"/>
        <item x="1336"/>
        <item x="1229"/>
        <item x="333"/>
        <item x="1094"/>
        <item x="1095"/>
        <item x="1096"/>
        <item x="334"/>
        <item x="1097"/>
        <item x="870"/>
        <item x="871"/>
        <item x="872"/>
        <item x="611"/>
        <item x="1168"/>
        <item x="1098"/>
        <item x="1169"/>
        <item x="463"/>
        <item x="1099"/>
        <item x="464"/>
        <item x="1230"/>
        <item x="1231"/>
        <item x="465"/>
        <item x="1396"/>
        <item x="873"/>
        <item x="974"/>
        <item x="466"/>
        <item x="1294"/>
        <item x="1232"/>
        <item x="737"/>
        <item x="82"/>
        <item m="1" x="1451"/>
        <item x="738"/>
        <item m="1" x="1458"/>
        <item x="467"/>
        <item m="1" x="2069"/>
        <item x="1100"/>
        <item m="1" x="2493"/>
        <item x="874"/>
        <item x="1101"/>
        <item x="231"/>
        <item x="1337"/>
        <item x="83"/>
        <item x="976"/>
        <item x="977"/>
        <item x="978"/>
        <item x="979"/>
        <item x="739"/>
        <item x="740"/>
        <item x="1397"/>
        <item x="1398"/>
        <item x="741"/>
        <item x="742"/>
        <item x="875"/>
        <item x="613"/>
        <item x="1102"/>
        <item x="1295"/>
        <item x="1296"/>
        <item x="876"/>
        <item x="877"/>
        <item x="1233"/>
        <item x="878"/>
        <item x="879"/>
        <item x="1399"/>
        <item x="1170"/>
        <item x="615"/>
        <item x="468"/>
        <item x="1235"/>
        <item x="1172"/>
        <item x="1171"/>
        <item x="882"/>
        <item x="1402"/>
        <item x="881"/>
        <item m="1" x="2637"/>
        <item x="1234"/>
        <item x="980"/>
        <item x="335"/>
        <item x="616"/>
        <item x="1401"/>
        <item x="85"/>
        <item x="1400"/>
        <item x="84"/>
        <item x="1103"/>
        <item x="1343"/>
        <item x="1342"/>
        <item x="1341"/>
        <item x="1340"/>
        <item x="1339"/>
        <item x="880"/>
        <item x="1338"/>
        <item x="86"/>
        <item x="87"/>
        <item x="88"/>
        <item x="89"/>
        <item x="232"/>
        <item x="337"/>
        <item x="338"/>
        <item x="339"/>
        <item x="469"/>
        <item x="470"/>
        <item x="471"/>
        <item x="472"/>
        <item x="617"/>
        <item x="618"/>
        <item x="619"/>
        <item x="743"/>
        <item x="744"/>
        <item x="745"/>
        <item x="746"/>
        <item x="747"/>
        <item x="883"/>
        <item x="485"/>
        <item x="884"/>
        <item x="885"/>
        <item x="886"/>
        <item x="981"/>
        <item x="982"/>
        <item x="983"/>
        <item x="984"/>
        <item x="985"/>
        <item x="986"/>
        <item x="987"/>
        <item x="1104"/>
        <item x="1105"/>
        <item x="1106"/>
        <item x="1107"/>
        <item x="1108"/>
        <item x="1173"/>
        <item x="1237"/>
        <item x="1238"/>
        <item x="1239"/>
        <item x="1240"/>
        <item x="1241"/>
        <item x="484"/>
        <item x="1297"/>
        <item x="1344"/>
        <item x="1403"/>
        <item x="1404"/>
        <item x="1405"/>
        <item x="473"/>
        <item x="1345"/>
        <item x="1346"/>
        <item x="1347"/>
        <item x="474"/>
        <item x="748"/>
        <item x="988"/>
        <item x="340"/>
        <item x="887"/>
        <item x="621"/>
        <item x="989"/>
        <item x="622"/>
        <item x="341"/>
        <item x="1242"/>
        <item x="990"/>
        <item x="90"/>
        <item x="475"/>
        <item x="749"/>
        <item m="1" x="1860"/>
        <item x="342"/>
        <item m="1" x="1784"/>
        <item x="1174"/>
        <item x="1243"/>
        <item x="1244"/>
        <item x="343"/>
        <item x="476"/>
        <item x="477"/>
        <item x="992"/>
        <item x="1109"/>
        <item x="888"/>
        <item x="623"/>
        <item x="1175"/>
        <item x="1348"/>
        <item m="1" x="2761"/>
        <item x="1349"/>
        <item x="1350"/>
        <item x="994"/>
        <item x="1110"/>
        <item x="91"/>
        <item x="478"/>
        <item m="1" x="1429"/>
        <item x="624"/>
        <item x="750"/>
        <item m="1" x="1428"/>
        <item x="344"/>
        <item m="1" x="2355"/>
        <item x="92"/>
        <item x="93"/>
        <item x="94"/>
        <item x="95"/>
        <item x="96"/>
        <item x="233"/>
        <item x="99"/>
        <item x="345"/>
        <item x="346"/>
        <item x="347"/>
        <item x="751"/>
        <item x="889"/>
        <item x="890"/>
        <item x="995"/>
        <item m="1" x="1427"/>
        <item x="998"/>
        <item m="1" x="2398"/>
        <item x="1111"/>
        <item x="1112"/>
        <item x="1113"/>
        <item x="1114"/>
        <item x="1115"/>
        <item x="1116"/>
        <item x="1117"/>
        <item x="1118"/>
        <item x="1119"/>
        <item x="1120"/>
        <item x="1177"/>
        <item x="1246"/>
        <item x="1247"/>
        <item x="1298"/>
        <item x="1299"/>
        <item x="1300"/>
        <item x="1351"/>
        <item x="1352"/>
        <item x="1353"/>
        <item x="1354"/>
        <item x="1355"/>
        <item m="1" x="1893"/>
        <item x="991"/>
        <item x="993"/>
        <item x="97"/>
        <item x="98"/>
        <item x="100"/>
        <item x="234"/>
        <item x="235"/>
        <item x="236"/>
        <item x="237"/>
        <item x="238"/>
        <item x="239"/>
        <item x="240"/>
        <item x="348"/>
        <item x="349"/>
        <item x="626"/>
        <item x="627"/>
        <item x="628"/>
        <item x="629"/>
        <item x="752"/>
        <item x="753"/>
        <item x="891"/>
        <item x="892"/>
        <item m="1" x="1425"/>
        <item x="1000"/>
        <item x="1001"/>
        <item m="1" x="1426"/>
        <item x="1003"/>
        <item x="1004"/>
        <item x="1005"/>
        <item x="1006"/>
        <item x="1007"/>
        <item x="1121"/>
        <item x="1122"/>
        <item x="1179"/>
        <item x="1181"/>
        <item x="1182"/>
        <item x="1248"/>
        <item x="1249"/>
        <item x="1356"/>
        <item x="1357"/>
        <item x="1406"/>
        <item x="1407"/>
        <item x="1409"/>
        <item x="1410"/>
        <item x="1411"/>
        <item x="1412"/>
        <item x="1413"/>
        <item x="525"/>
        <item x="101"/>
        <item x="102"/>
        <item x="103"/>
        <item x="104"/>
        <item x="241"/>
        <item x="242"/>
        <item x="243"/>
        <item x="244"/>
        <item x="350"/>
        <item x="351"/>
        <item m="1" x="2497"/>
        <item m="1" x="2273"/>
        <item m="1" x="2378"/>
        <item m="1" x="1575"/>
        <item m="1" x="2629"/>
        <item x="355"/>
        <item x="479"/>
        <item x="480"/>
        <item x="630"/>
        <item x="631"/>
        <item x="755"/>
        <item x="756"/>
        <item x="757"/>
        <item x="893"/>
        <item x="1008"/>
        <item x="1009"/>
        <item x="1010"/>
        <item x="1124"/>
        <item x="1125"/>
        <item x="1126"/>
        <item x="1127"/>
        <item x="1183"/>
        <item x="1184"/>
        <item x="1185"/>
        <item x="1186"/>
        <item x="1187"/>
        <item x="1251"/>
        <item x="1252"/>
        <item x="1253"/>
        <item x="1302"/>
        <item x="1358"/>
        <item x="1359"/>
        <item x="1360"/>
        <item x="1361"/>
        <item m="1" x="1430"/>
        <item x="1414"/>
        <item x="1415"/>
        <item x="1416"/>
        <item x="352"/>
        <item x="353"/>
        <item x="354"/>
        <item x="105"/>
        <item x="1362"/>
        <item x="1176"/>
        <item x="1178"/>
        <item x="996"/>
        <item x="997"/>
        <item x="999"/>
        <item x="1002"/>
        <item x="106"/>
        <item x="107"/>
        <item x="108"/>
        <item x="246"/>
        <item x="247"/>
        <item x="249"/>
        <item x="250"/>
        <item x="356"/>
        <item x="357"/>
        <item x="481"/>
        <item x="483"/>
        <item x="486"/>
        <item x="632"/>
        <item x="633"/>
        <item x="634"/>
        <item x="635"/>
        <item x="637"/>
        <item x="638"/>
        <item x="639"/>
        <item x="758"/>
        <item x="760"/>
        <item x="894"/>
        <item x="1012"/>
        <item x="1013"/>
        <item x="1014"/>
        <item x="1016"/>
        <item x="1017"/>
        <item x="1018"/>
        <item x="1129"/>
        <item x="1130"/>
        <item x="1188"/>
        <item x="1189"/>
        <item x="1190"/>
        <item x="1191"/>
        <item x="1192"/>
        <item x="1254"/>
        <item x="1255"/>
        <item x="1256"/>
        <item x="1257"/>
        <item x="1258"/>
        <item x="1304"/>
        <item x="1305"/>
        <item x="1306"/>
        <item m="1" x="1423"/>
        <item x="1363"/>
        <item x="1364"/>
        <item x="1365"/>
        <item x="1366"/>
        <item x="1367"/>
        <item x="1368"/>
        <item x="1417"/>
        <item x="1418"/>
        <item x="1419"/>
        <item x="1420"/>
        <item x="1421"/>
        <item x="110"/>
        <item x="109"/>
        <item x="111"/>
        <item x="112"/>
        <item x="113"/>
        <item x="114"/>
        <item x="115"/>
        <item x="252"/>
        <item x="253"/>
        <item x="254"/>
        <item x="255"/>
        <item x="358"/>
        <item x="359"/>
        <item x="360"/>
        <item x="487"/>
        <item x="488"/>
        <item x="489"/>
        <item x="640"/>
        <item x="641"/>
        <item x="642"/>
        <item x="643"/>
        <item x="644"/>
        <item x="761"/>
        <item x="895"/>
        <item x="896"/>
        <item x="897"/>
        <item x="898"/>
        <item x="1019"/>
        <item x="1020"/>
        <item x="1021"/>
        <item x="1022"/>
        <item x="1023"/>
        <item x="1131"/>
        <item x="1132"/>
        <item x="1133"/>
        <item x="1193"/>
        <item x="1307"/>
        <item x="1308"/>
        <item x="1369"/>
        <item x="1370"/>
        <item x="1422"/>
        <item t="default"/>
      </items>
    </pivotField>
    <pivotField showAll="0"/>
    <pivotField showAll="0"/>
    <pivotField showAll="0"/>
    <pivotField showAll="0"/>
    <pivotField showAll="0"/>
    <pivotField axis="axisCol" numFmtId="175" showAll="0">
      <items count="1504">
        <item x="368"/>
        <item x="0"/>
        <item x="1"/>
        <item x="118"/>
        <item x="925"/>
        <item x="499"/>
        <item x="2"/>
        <item x="782"/>
        <item x="3"/>
        <item x="926"/>
        <item x="261"/>
        <item x="927"/>
        <item x="928"/>
        <item x="262"/>
        <item x="4"/>
        <item x="929"/>
        <item x="263"/>
        <item x="264"/>
        <item x="5"/>
        <item x="265"/>
        <item x="783"/>
        <item x="6"/>
        <item x="7"/>
        <item x="266"/>
        <item x="500"/>
        <item x="119"/>
        <item x="120"/>
        <item x="501"/>
        <item x="267"/>
        <item x="502"/>
        <item x="268"/>
        <item x="503"/>
        <item x="269"/>
        <item x="369"/>
        <item x="784"/>
        <item x="370"/>
        <item x="504"/>
        <item x="505"/>
        <item x="506"/>
        <item x="270"/>
        <item x="930"/>
        <item x="657"/>
        <item x="507"/>
        <item x="371"/>
        <item x="508"/>
        <item x="271"/>
        <item x="272"/>
        <item x="8"/>
        <item x="509"/>
        <item x="510"/>
        <item x="372"/>
        <item x="511"/>
        <item x="785"/>
        <item x="931"/>
        <item x="512"/>
        <item x="786"/>
        <item x="513"/>
        <item x="787"/>
        <item x="373"/>
        <item x="374"/>
        <item x="514"/>
        <item x="121"/>
        <item x="932"/>
        <item x="515"/>
        <item x="933"/>
        <item x="516"/>
        <item x="658"/>
        <item x="517"/>
        <item x="518"/>
        <item x="519"/>
        <item x="375"/>
        <item x="376"/>
        <item x="9"/>
        <item x="10"/>
        <item x="377"/>
        <item x="659"/>
        <item x="122"/>
        <item x="378"/>
        <item x="379"/>
        <item x="660"/>
        <item x="123"/>
        <item x="124"/>
        <item x="380"/>
        <item x="381"/>
        <item x="520"/>
        <item x="788"/>
        <item x="11"/>
        <item x="521"/>
        <item x="522"/>
        <item x="125"/>
        <item x="523"/>
        <item x="1058"/>
        <item x="126"/>
        <item x="127"/>
        <item x="661"/>
        <item x="662"/>
        <item x="524"/>
        <item x="663"/>
        <item x="128"/>
        <item x="934"/>
        <item x="129"/>
        <item x="130"/>
        <item x="664"/>
        <item x="665"/>
        <item x="131"/>
        <item x="666"/>
        <item x="132"/>
        <item x="667"/>
        <item x="382"/>
        <item x="525"/>
        <item x="668"/>
        <item x="383"/>
        <item x="669"/>
        <item x="526"/>
        <item x="1059"/>
        <item x="1060"/>
        <item x="527"/>
        <item x="1061"/>
        <item x="133"/>
        <item x="134"/>
        <item x="1062"/>
        <item x="670"/>
        <item x="1063"/>
        <item x="671"/>
        <item x="789"/>
        <item x="384"/>
        <item x="672"/>
        <item x="135"/>
        <item x="136"/>
        <item x="137"/>
        <item x="673"/>
        <item x="273"/>
        <item x="12"/>
        <item x="385"/>
        <item x="13"/>
        <item x="14"/>
        <item x="674"/>
        <item x="15"/>
        <item x="790"/>
        <item x="16"/>
        <item x="138"/>
        <item x="17"/>
        <item x="18"/>
        <item x="528"/>
        <item x="19"/>
        <item x="20"/>
        <item x="1064"/>
        <item x="675"/>
        <item x="21"/>
        <item x="529"/>
        <item x="22"/>
        <item x="676"/>
        <item x="530"/>
        <item x="791"/>
        <item x="386"/>
        <item x="531"/>
        <item x="792"/>
        <item x="793"/>
        <item x="794"/>
        <item x="274"/>
        <item x="795"/>
        <item x="387"/>
        <item x="139"/>
        <item x="140"/>
        <item x="275"/>
        <item x="388"/>
        <item x="796"/>
        <item x="797"/>
        <item x="389"/>
        <item x="141"/>
        <item x="142"/>
        <item x="798"/>
        <item x="799"/>
        <item x="1065"/>
        <item x="23"/>
        <item x="800"/>
        <item x="143"/>
        <item x="276"/>
        <item x="677"/>
        <item x="390"/>
        <item x="1066"/>
        <item x="144"/>
        <item x="935"/>
        <item x="24"/>
        <item x="801"/>
        <item x="391"/>
        <item x="277"/>
        <item x="145"/>
        <item x="278"/>
        <item x="25"/>
        <item x="26"/>
        <item x="279"/>
        <item x="802"/>
        <item x="936"/>
        <item x="392"/>
        <item x="937"/>
        <item x="280"/>
        <item x="938"/>
        <item x="393"/>
        <item x="939"/>
        <item x="940"/>
        <item x="941"/>
        <item x="942"/>
        <item x="943"/>
        <item x="944"/>
        <item x="945"/>
        <item x="281"/>
        <item x="1067"/>
        <item x="803"/>
        <item x="146"/>
        <item x="147"/>
        <item x="804"/>
        <item x="678"/>
        <item x="532"/>
        <item x="27"/>
        <item x="148"/>
        <item x="282"/>
        <item x="283"/>
        <item x="946"/>
        <item x="679"/>
        <item x="284"/>
        <item x="285"/>
        <item x="1068"/>
        <item x="1069"/>
        <item x="533"/>
        <item x="534"/>
        <item x="149"/>
        <item x="394"/>
        <item x="1070"/>
        <item x="150"/>
        <item x="535"/>
        <item x="536"/>
        <item x="680"/>
        <item x="537"/>
        <item x="538"/>
        <item x="681"/>
        <item x="805"/>
        <item x="286"/>
        <item x="539"/>
        <item x="540"/>
        <item x="682"/>
        <item x="806"/>
        <item x="807"/>
        <item x="151"/>
        <item x="287"/>
        <item x="683"/>
        <item x="808"/>
        <item x="395"/>
        <item x="396"/>
        <item x="397"/>
        <item x="809"/>
        <item x="398"/>
        <item x="288"/>
        <item x="399"/>
        <item x="810"/>
        <item x="947"/>
        <item x="400"/>
        <item x="152"/>
        <item x="1071"/>
        <item x="401"/>
        <item x="28"/>
        <item x="948"/>
        <item x="949"/>
        <item x="950"/>
        <item x="1072"/>
        <item x="1073"/>
        <item x="1074"/>
        <item x="1075"/>
        <item x="541"/>
        <item x="684"/>
        <item x="1076"/>
        <item x="1077"/>
        <item x="1078"/>
        <item x="1079"/>
        <item x="542"/>
        <item x="29"/>
        <item x="30"/>
        <item x="153"/>
        <item x="31"/>
        <item x="32"/>
        <item x="33"/>
        <item x="685"/>
        <item x="34"/>
        <item x="35"/>
        <item x="811"/>
        <item x="686"/>
        <item x="687"/>
        <item x="688"/>
        <item x="812"/>
        <item x="689"/>
        <item x="690"/>
        <item x="813"/>
        <item x="691"/>
        <item x="402"/>
        <item x="692"/>
        <item x="814"/>
        <item x="693"/>
        <item x="694"/>
        <item x="695"/>
        <item x="951"/>
        <item x="696"/>
        <item x="1080"/>
        <item x="154"/>
        <item x="155"/>
        <item x="156"/>
        <item x="157"/>
        <item x="158"/>
        <item x="697"/>
        <item x="1081"/>
        <item x="159"/>
        <item x="289"/>
        <item x="403"/>
        <item x="543"/>
        <item x="36"/>
        <item x="815"/>
        <item x="816"/>
        <item x="817"/>
        <item x="290"/>
        <item x="160"/>
        <item x="818"/>
        <item x="819"/>
        <item x="820"/>
        <item x="1082"/>
        <item x="1083"/>
        <item x="544"/>
        <item x="291"/>
        <item x="821"/>
        <item x="292"/>
        <item x="822"/>
        <item x="823"/>
        <item x="37"/>
        <item x="824"/>
        <item x="825"/>
        <item x="404"/>
        <item x="1084"/>
        <item x="405"/>
        <item x="406"/>
        <item x="826"/>
        <item x="827"/>
        <item x="407"/>
        <item x="952"/>
        <item x="1085"/>
        <item x="953"/>
        <item x="38"/>
        <item x="39"/>
        <item x="1086"/>
        <item x="1087"/>
        <item x="698"/>
        <item x="408"/>
        <item x="1088"/>
        <item x="699"/>
        <item x="1089"/>
        <item x="40"/>
        <item x="161"/>
        <item x="700"/>
        <item x="1090"/>
        <item x="162"/>
        <item x="1091"/>
        <item x="293"/>
        <item x="545"/>
        <item x="294"/>
        <item x="828"/>
        <item x="295"/>
        <item x="546"/>
        <item x="829"/>
        <item x="409"/>
        <item x="701"/>
        <item x="296"/>
        <item x="954"/>
        <item x="955"/>
        <item x="163"/>
        <item x="164"/>
        <item x="956"/>
        <item x="830"/>
        <item x="165"/>
        <item x="410"/>
        <item x="547"/>
        <item x="166"/>
        <item x="411"/>
        <item x="167"/>
        <item x="548"/>
        <item x="549"/>
        <item x="550"/>
        <item x="551"/>
        <item x="552"/>
        <item x="831"/>
        <item x="412"/>
        <item x="413"/>
        <item x="553"/>
        <item x="832"/>
        <item x="168"/>
        <item x="169"/>
        <item x="41"/>
        <item x="833"/>
        <item x="834"/>
        <item x="42"/>
        <item x="1092"/>
        <item x="43"/>
        <item x="554"/>
        <item x="44"/>
        <item x="414"/>
        <item x="45"/>
        <item x="46"/>
        <item x="47"/>
        <item x="170"/>
        <item x="48"/>
        <item x="835"/>
        <item x="957"/>
        <item x="958"/>
        <item x="959"/>
        <item x="960"/>
        <item x="415"/>
        <item x="416"/>
        <item x="49"/>
        <item x="702"/>
        <item x="703"/>
        <item x="1093"/>
        <item x="1094"/>
        <item x="417"/>
        <item x="704"/>
        <item x="171"/>
        <item x="705"/>
        <item x="706"/>
        <item x="707"/>
        <item x="708"/>
        <item x="709"/>
        <item x="710"/>
        <item x="711"/>
        <item x="712"/>
        <item x="713"/>
        <item x="961"/>
        <item x="962"/>
        <item x="714"/>
        <item x="555"/>
        <item x="172"/>
        <item x="418"/>
        <item x="173"/>
        <item x="174"/>
        <item x="175"/>
        <item x="176"/>
        <item x="177"/>
        <item x="178"/>
        <item x="715"/>
        <item x="297"/>
        <item x="419"/>
        <item x="420"/>
        <item x="179"/>
        <item x="836"/>
        <item x="963"/>
        <item x="421"/>
        <item x="422"/>
        <item x="423"/>
        <item x="556"/>
        <item x="557"/>
        <item x="837"/>
        <item x="558"/>
        <item x="964"/>
        <item x="965"/>
        <item x="966"/>
        <item x="424"/>
        <item x="180"/>
        <item x="1095"/>
        <item x="181"/>
        <item x="716"/>
        <item x="50"/>
        <item x="51"/>
        <item x="717"/>
        <item x="967"/>
        <item x="968"/>
        <item x="425"/>
        <item x="426"/>
        <item x="969"/>
        <item x="718"/>
        <item x="719"/>
        <item x="838"/>
        <item x="839"/>
        <item x="840"/>
        <item x="52"/>
        <item x="841"/>
        <item x="842"/>
        <item x="559"/>
        <item x="843"/>
        <item x="844"/>
        <item x="560"/>
        <item x="1096"/>
        <item x="970"/>
        <item x="971"/>
        <item x="972"/>
        <item x="973"/>
        <item x="561"/>
        <item x="427"/>
        <item x="720"/>
        <item x="721"/>
        <item x="428"/>
        <item x="298"/>
        <item x="299"/>
        <item x="1179"/>
        <item x="182"/>
        <item x="300"/>
        <item x="183"/>
        <item x="1180"/>
        <item x="184"/>
        <item x="185"/>
        <item x="186"/>
        <item x="187"/>
        <item x="188"/>
        <item x="189"/>
        <item x="190"/>
        <item x="301"/>
        <item x="191"/>
        <item x="302"/>
        <item x="562"/>
        <item x="303"/>
        <item x="845"/>
        <item x="846"/>
        <item x="1181"/>
        <item x="304"/>
        <item x="305"/>
        <item x="306"/>
        <item x="1182"/>
        <item x="974"/>
        <item x="1183"/>
        <item x="1184"/>
        <item x="975"/>
        <item x="192"/>
        <item x="563"/>
        <item x="564"/>
        <item x="565"/>
        <item x="566"/>
        <item x="1185"/>
        <item x="567"/>
        <item x="307"/>
        <item x="568"/>
        <item x="569"/>
        <item x="429"/>
        <item x="722"/>
        <item x="430"/>
        <item x="570"/>
        <item x="1186"/>
        <item x="571"/>
        <item x="572"/>
        <item x="573"/>
        <item x="431"/>
        <item x="1187"/>
        <item x="847"/>
        <item x="193"/>
        <item x="574"/>
        <item x="53"/>
        <item x="54"/>
        <item x="55"/>
        <item x="56"/>
        <item x="848"/>
        <item x="1188"/>
        <item x="575"/>
        <item x="57"/>
        <item x="58"/>
        <item x="432"/>
        <item x="194"/>
        <item x="849"/>
        <item x="1189"/>
        <item x="1190"/>
        <item x="433"/>
        <item x="1191"/>
        <item x="434"/>
        <item x="308"/>
        <item x="576"/>
        <item x="309"/>
        <item x="850"/>
        <item x="851"/>
        <item x="852"/>
        <item x="1097"/>
        <item x="1098"/>
        <item x="1099"/>
        <item x="435"/>
        <item x="1100"/>
        <item x="1101"/>
        <item x="1192"/>
        <item x="723"/>
        <item x="1102"/>
        <item x="1103"/>
        <item x="853"/>
        <item x="1104"/>
        <item x="1193"/>
        <item x="976"/>
        <item x="977"/>
        <item x="978"/>
        <item x="724"/>
        <item x="854"/>
        <item x="725"/>
        <item x="436"/>
        <item x="577"/>
        <item x="437"/>
        <item x="438"/>
        <item x="439"/>
        <item x="440"/>
        <item x="441"/>
        <item x="726"/>
        <item x="442"/>
        <item x="727"/>
        <item x="855"/>
        <item x="728"/>
        <item x="729"/>
        <item x="730"/>
        <item x="856"/>
        <item x="443"/>
        <item x="195"/>
        <item x="444"/>
        <item x="979"/>
        <item x="1105"/>
        <item x="196"/>
        <item x="1106"/>
        <item x="980"/>
        <item x="197"/>
        <item x="198"/>
        <item x="199"/>
        <item x="200"/>
        <item x="201"/>
        <item x="578"/>
        <item x="981"/>
        <item x="1194"/>
        <item x="202"/>
        <item x="203"/>
        <item x="204"/>
        <item x="310"/>
        <item x="205"/>
        <item x="206"/>
        <item x="982"/>
        <item x="857"/>
        <item x="579"/>
        <item x="858"/>
        <item x="207"/>
        <item x="859"/>
        <item x="983"/>
        <item x="1195"/>
        <item x="1196"/>
        <item x="580"/>
        <item x="1197"/>
        <item x="860"/>
        <item x="731"/>
        <item x="861"/>
        <item x="1107"/>
        <item x="311"/>
        <item x="732"/>
        <item x="59"/>
        <item x="862"/>
        <item x="1241"/>
        <item x="733"/>
        <item x="581"/>
        <item x="1198"/>
        <item x="1242"/>
        <item x="445"/>
        <item x="446"/>
        <item x="447"/>
        <item x="312"/>
        <item x="1243"/>
        <item x="1244"/>
        <item x="1245"/>
        <item x="1246"/>
        <item x="863"/>
        <item x="1247"/>
        <item x="864"/>
        <item x="313"/>
        <item x="865"/>
        <item x="866"/>
        <item x="1248"/>
        <item x="867"/>
        <item x="314"/>
        <item x="315"/>
        <item x="1249"/>
        <item x="1250"/>
        <item x="1251"/>
        <item x="448"/>
        <item x="734"/>
        <item x="1252"/>
        <item x="1108"/>
        <item x="1253"/>
        <item x="984"/>
        <item x="985"/>
        <item x="208"/>
        <item x="209"/>
        <item x="1254"/>
        <item x="1255"/>
        <item x="1199"/>
        <item x="210"/>
        <item x="986"/>
        <item x="1310"/>
        <item x="1200"/>
        <item x="735"/>
        <item x="582"/>
        <item x="211"/>
        <item x="1311"/>
        <item x="1109"/>
        <item x="1312"/>
        <item x="1110"/>
        <item x="1256"/>
        <item x="60"/>
        <item x="449"/>
        <item x="1313"/>
        <item x="450"/>
        <item x="61"/>
        <item x="62"/>
        <item x="63"/>
        <item x="64"/>
        <item x="1257"/>
        <item x="1111"/>
        <item x="583"/>
        <item x="1314"/>
        <item x="1201"/>
        <item m="1" x="1497"/>
        <item x="1258"/>
        <item x="212"/>
        <item x="1112"/>
        <item x="987"/>
        <item x="316"/>
        <item x="317"/>
        <item x="318"/>
        <item x="1315"/>
        <item x="988"/>
        <item m="1" x="1483"/>
        <item x="213"/>
        <item x="1202"/>
        <item x="1203"/>
        <item x="989"/>
        <item x="1316"/>
        <item x="584"/>
        <item x="1317"/>
        <item x="585"/>
        <item x="1113"/>
        <item x="868"/>
        <item x="990"/>
        <item x="586"/>
        <item x="587"/>
        <item x="588"/>
        <item x="589"/>
        <item x="214"/>
        <item x="1204"/>
        <item x="1259"/>
        <item x="65"/>
        <item x="590"/>
        <item x="591"/>
        <item x="592"/>
        <item x="593"/>
        <item x="594"/>
        <item x="595"/>
        <item x="596"/>
        <item x="1318"/>
        <item x="1260"/>
        <item x="1261"/>
        <item x="1262"/>
        <item x="1114"/>
        <item x="319"/>
        <item x="597"/>
        <item x="1319"/>
        <item x="1320"/>
        <item x="1115"/>
        <item x="1321"/>
        <item x="1116"/>
        <item x="869"/>
        <item x="1117"/>
        <item x="1118"/>
        <item x="215"/>
        <item x="216"/>
        <item x="1322"/>
        <item x="1119"/>
        <item x="1120"/>
        <item x="598"/>
        <item x="1363"/>
        <item x="870"/>
        <item x="320"/>
        <item x="1364"/>
        <item x="599"/>
        <item x="1365"/>
        <item x="321"/>
        <item x="1366"/>
        <item x="1367"/>
        <item x="600"/>
        <item x="601"/>
        <item x="1368"/>
        <item x="736"/>
        <item x="1205"/>
        <item x="217"/>
        <item x="451"/>
        <item x="1323"/>
        <item x="737"/>
        <item x="738"/>
        <item x="739"/>
        <item x="218"/>
        <item x="1369"/>
        <item x="322"/>
        <item x="1324"/>
        <item x="323"/>
        <item x="991"/>
        <item x="602"/>
        <item x="992"/>
        <item x="993"/>
        <item x="994"/>
        <item x="1370"/>
        <item x="995"/>
        <item x="740"/>
        <item x="1325"/>
        <item x="1371"/>
        <item x="1372"/>
        <item x="1121"/>
        <item x="996"/>
        <item x="1373"/>
        <item x="219"/>
        <item x="1326"/>
        <item x="603"/>
        <item x="1327"/>
        <item x="452"/>
        <item x="453"/>
        <item x="871"/>
        <item x="454"/>
        <item x="1206"/>
        <item m="1" x="1487"/>
        <item x="455"/>
        <item x="1374"/>
        <item x="872"/>
        <item x="66"/>
        <item x="1207"/>
        <item x="604"/>
        <item x="1375"/>
        <item x="605"/>
        <item x="1424"/>
        <item x="1328"/>
        <item x="67"/>
        <item x="1122"/>
        <item x="1425"/>
        <item x="1426"/>
        <item x="1427"/>
        <item x="1428"/>
        <item x="1263"/>
        <item x="873"/>
        <item x="1429"/>
        <item x="68"/>
        <item x="1430"/>
        <item x="324"/>
        <item x="1431"/>
        <item x="1208"/>
        <item x="1329"/>
        <item x="1432"/>
        <item x="325"/>
        <item x="606"/>
        <item x="607"/>
        <item x="456"/>
        <item x="1123"/>
        <item x="220"/>
        <item x="221"/>
        <item x="1264"/>
        <item x="741"/>
        <item x="742"/>
        <item x="1433"/>
        <item x="608"/>
        <item x="1330"/>
        <item x="1434"/>
        <item x="222"/>
        <item x="457"/>
        <item x="743"/>
        <item x="1265"/>
        <item x="1331"/>
        <item x="1266"/>
        <item x="1267"/>
        <item x="609"/>
        <item x="458"/>
        <item x="997"/>
        <item x="610"/>
        <item x="611"/>
        <item x="459"/>
        <item x="69"/>
        <item x="1124"/>
        <item x="1332"/>
        <item x="1125"/>
        <item x="1126"/>
        <item x="1127"/>
        <item x="744"/>
        <item x="1333"/>
        <item x="1128"/>
        <item x="874"/>
        <item x="460"/>
        <item x="998"/>
        <item x="1334"/>
        <item x="1268"/>
        <item m="1" x="1488"/>
        <item x="223"/>
        <item x="224"/>
        <item x="225"/>
        <item x="1269"/>
        <item x="1335"/>
        <item x="1336"/>
        <item x="612"/>
        <item x="461"/>
        <item x="1337"/>
        <item x="613"/>
        <item x="614"/>
        <item x="1129"/>
        <item x="745"/>
        <item x="1376"/>
        <item x="999"/>
        <item x="1130"/>
        <item x="1000"/>
        <item x="70"/>
        <item x="1435"/>
        <item x="1270"/>
        <item x="1271"/>
        <item x="326"/>
        <item x="327"/>
        <item x="1338"/>
        <item x="1001"/>
        <item x="71"/>
        <item x="462"/>
        <item x="1377"/>
        <item x="1378"/>
        <item x="1379"/>
        <item x="1380"/>
        <item m="1" x="1484"/>
        <item x="328"/>
        <item x="1381"/>
        <item x="1436"/>
        <item x="875"/>
        <item x="876"/>
        <item x="877"/>
        <item x="878"/>
        <item x="1382"/>
        <item x="615"/>
        <item x="72"/>
        <item x="746"/>
        <item x="1272"/>
        <item x="1273"/>
        <item x="1437"/>
        <item x="616"/>
        <item x="226"/>
        <item x="617"/>
        <item x="73"/>
        <item x="74"/>
        <item x="1274"/>
        <item x="879"/>
        <item x="75"/>
        <item x="227"/>
        <item x="463"/>
        <item x="329"/>
        <item x="330"/>
        <item x="331"/>
        <item x="76"/>
        <item x="77"/>
        <item x="1275"/>
        <item x="747"/>
        <item x="332"/>
        <item m="1" x="1486"/>
        <item x="78"/>
        <item x="79"/>
        <item m="1" x="1494"/>
        <item x="80"/>
        <item x="1002"/>
        <item x="1438"/>
        <item x="1209"/>
        <item x="1210"/>
        <item x="333"/>
        <item x="880"/>
        <item x="334"/>
        <item x="335"/>
        <item x="618"/>
        <item x="619"/>
        <item m="1" x="1498"/>
        <item x="1276"/>
        <item x="1439"/>
        <item x="1440"/>
        <item x="228"/>
        <item x="1441"/>
        <item x="748"/>
        <item x="1211"/>
        <item x="336"/>
        <item x="1277"/>
        <item x="1442"/>
        <item x="749"/>
        <item x="464"/>
        <item x="1212"/>
        <item x="620"/>
        <item x="621"/>
        <item x="229"/>
        <item x="1443"/>
        <item m="1" x="1499"/>
        <item x="1383"/>
        <item x="1384"/>
        <item x="881"/>
        <item x="750"/>
        <item x="751"/>
        <item x="1131"/>
        <item x="1132"/>
        <item m="1" x="1495"/>
        <item x="752"/>
        <item x="230"/>
        <item x="882"/>
        <item x="1339"/>
        <item x="465"/>
        <item x="1133"/>
        <item x="1134"/>
        <item x="466"/>
        <item x="1444"/>
        <item x="1003"/>
        <item x="231"/>
        <item x="1340"/>
        <item x="81"/>
        <item x="1135"/>
        <item x="232"/>
        <item x="1136"/>
        <item x="1385"/>
        <item x="1386"/>
        <item x="1445"/>
        <item x="1387"/>
        <item x="1388"/>
        <item x="1446"/>
        <item x="1004"/>
        <item x="1005"/>
        <item x="467"/>
        <item x="468"/>
        <item x="753"/>
        <item x="337"/>
        <item x="883"/>
        <item x="1213"/>
        <item x="469"/>
        <item x="884"/>
        <item x="885"/>
        <item x="886"/>
        <item x="887"/>
        <item x="888"/>
        <item x="1389"/>
        <item x="1341"/>
        <item x="233"/>
        <item x="1214"/>
        <item x="470"/>
        <item x="471"/>
        <item x="1342"/>
        <item x="889"/>
        <item x="1343"/>
        <item x="1344"/>
        <item x="1345"/>
        <item x="338"/>
        <item x="82"/>
        <item x="890"/>
        <item x="1447"/>
        <item x="83"/>
        <item x="1278"/>
        <item x="339"/>
        <item x="1137"/>
        <item x="1138"/>
        <item x="1139"/>
        <item x="340"/>
        <item x="1140"/>
        <item x="891"/>
        <item x="892"/>
        <item x="893"/>
        <item x="622"/>
        <item x="1215"/>
        <item x="1141"/>
        <item x="1216"/>
        <item x="472"/>
        <item x="1142"/>
        <item x="234"/>
        <item x="473"/>
        <item x="1279"/>
        <item x="1280"/>
        <item x="474"/>
        <item x="1448"/>
        <item x="894"/>
        <item x="1006"/>
        <item x="475"/>
        <item x="1346"/>
        <item x="1281"/>
        <item x="754"/>
        <item x="84"/>
        <item x="1007"/>
        <item x="235"/>
        <item x="755"/>
        <item m="1" x="1492"/>
        <item x="895"/>
        <item m="1" x="1485"/>
        <item x="476"/>
        <item m="1" x="1493"/>
        <item x="1143"/>
        <item x="1144"/>
        <item x="896"/>
        <item x="1390"/>
        <item x="85"/>
        <item x="1008"/>
        <item x="1009"/>
        <item x="1010"/>
        <item x="1011"/>
        <item x="1012"/>
        <item x="756"/>
        <item x="624"/>
        <item x="757"/>
        <item x="1449"/>
        <item x="1450"/>
        <item x="758"/>
        <item x="759"/>
        <item x="897"/>
        <item x="625"/>
        <item x="1145"/>
        <item x="1347"/>
        <item x="1348"/>
        <item x="898"/>
        <item x="899"/>
        <item x="1282"/>
        <item x="900"/>
        <item x="901"/>
        <item x="1451"/>
        <item x="1217"/>
        <item x="626"/>
        <item x="627"/>
        <item x="477"/>
        <item x="1285"/>
        <item x="1284"/>
        <item x="1219"/>
        <item x="1218"/>
        <item x="904"/>
        <item x="1454"/>
        <item x="903"/>
        <item m="1" x="1501"/>
        <item x="1283"/>
        <item x="1013"/>
        <item x="341"/>
        <item x="628"/>
        <item x="1453"/>
        <item x="87"/>
        <item x="1452"/>
        <item x="86"/>
        <item x="1146"/>
        <item x="1396"/>
        <item x="1395"/>
        <item x="1394"/>
        <item x="1393"/>
        <item x="1392"/>
        <item x="902"/>
        <item x="1391"/>
        <item x="88"/>
        <item x="89"/>
        <item x="90"/>
        <item x="91"/>
        <item x="236"/>
        <item x="342"/>
        <item x="343"/>
        <item x="344"/>
        <item x="345"/>
        <item x="478"/>
        <item x="479"/>
        <item x="480"/>
        <item x="481"/>
        <item x="629"/>
        <item x="630"/>
        <item x="631"/>
        <item x="760"/>
        <item x="761"/>
        <item x="762"/>
        <item x="763"/>
        <item x="764"/>
        <item x="765"/>
        <item x="905"/>
        <item x="906"/>
        <item x="907"/>
        <item x="908"/>
        <item x="909"/>
        <item x="1014"/>
        <item x="1015"/>
        <item x="1016"/>
        <item x="1017"/>
        <item x="1018"/>
        <item x="1019"/>
        <item x="1020"/>
        <item x="1147"/>
        <item x="1148"/>
        <item x="1149"/>
        <item x="1150"/>
        <item x="1151"/>
        <item x="1220"/>
        <item x="1286"/>
        <item x="1287"/>
        <item x="1288"/>
        <item x="1289"/>
        <item x="1290"/>
        <item x="1349"/>
        <item x="1350"/>
        <item x="1397"/>
        <item x="1455"/>
        <item x="1456"/>
        <item x="1457"/>
        <item x="482"/>
        <item x="632"/>
        <item x="1398"/>
        <item x="1399"/>
        <item x="1400"/>
        <item x="483"/>
        <item x="766"/>
        <item x="1021"/>
        <item x="346"/>
        <item x="910"/>
        <item x="633"/>
        <item x="1022"/>
        <item x="634"/>
        <item x="347"/>
        <item x="1291"/>
        <item x="1023"/>
        <item x="92"/>
        <item x="484"/>
        <item x="767"/>
        <item x="1024"/>
        <item x="348"/>
        <item m="1" x="1502"/>
        <item x="1292"/>
        <item x="1221"/>
        <item x="1293"/>
        <item x="1294"/>
        <item x="349"/>
        <item x="485"/>
        <item x="486"/>
        <item x="1025"/>
        <item x="1152"/>
        <item x="911"/>
        <item x="635"/>
        <item x="1222"/>
        <item x="1401"/>
        <item x="1026"/>
        <item m="1" x="1489"/>
        <item x="1402"/>
        <item x="1403"/>
        <item x="1027"/>
        <item x="1153"/>
        <item x="93"/>
        <item x="487"/>
        <item x="1223"/>
        <item x="636"/>
        <item x="768"/>
        <item m="1" x="1481"/>
        <item x="350"/>
        <item x="1295"/>
        <item x="1296"/>
        <item x="1297"/>
        <item x="623"/>
        <item x="94"/>
        <item x="95"/>
        <item x="96"/>
        <item x="97"/>
        <item x="98"/>
        <item x="237"/>
        <item x="238"/>
        <item x="351"/>
        <item x="352"/>
        <item x="353"/>
        <item x="769"/>
        <item x="912"/>
        <item x="913"/>
        <item x="1028"/>
        <item x="1030"/>
        <item m="1" x="1480"/>
        <item x="1031"/>
        <item m="1" x="1478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224"/>
        <item x="1298"/>
        <item x="1351"/>
        <item x="1352"/>
        <item x="1353"/>
        <item x="1404"/>
        <item x="1405"/>
        <item x="1406"/>
        <item x="1407"/>
        <item x="1408"/>
        <item x="1458"/>
        <item x="99"/>
        <item x="100"/>
        <item x="101"/>
        <item x="102"/>
        <item x="239"/>
        <item x="240"/>
        <item x="241"/>
        <item x="242"/>
        <item x="243"/>
        <item x="244"/>
        <item x="245"/>
        <item x="354"/>
        <item x="355"/>
        <item x="637"/>
        <item x="638"/>
        <item x="639"/>
        <item x="640"/>
        <item x="641"/>
        <item x="770"/>
        <item x="771"/>
        <item x="914"/>
        <item x="915"/>
        <item x="916"/>
        <item x="1033"/>
        <item x="1034"/>
        <item m="1" x="1479"/>
        <item x="1036"/>
        <item x="1037"/>
        <item x="1038"/>
        <item m="1" x="1477"/>
        <item x="1039"/>
        <item x="1040"/>
        <item x="1165"/>
        <item x="1166"/>
        <item x="1226"/>
        <item x="1227"/>
        <item x="1228"/>
        <item x="1229"/>
        <item x="1299"/>
        <item x="1300"/>
        <item x="1409"/>
        <item x="1410"/>
        <item x="1459"/>
        <item x="1460"/>
        <item x="1461"/>
        <item x="1462"/>
        <item x="1463"/>
        <item x="1464"/>
        <item x="1465"/>
        <item x="1466"/>
        <item x="103"/>
        <item x="104"/>
        <item x="105"/>
        <item x="106"/>
        <item m="1" x="1482"/>
        <item x="246"/>
        <item x="247"/>
        <item x="248"/>
        <item x="249"/>
        <item x="250"/>
        <item x="356"/>
        <item x="357"/>
        <item x="358"/>
        <item m="1" x="1490"/>
        <item m="1" x="1491"/>
        <item m="1" x="1496"/>
        <item m="1" x="1500"/>
        <item x="362"/>
        <item x="488"/>
        <item x="489"/>
        <item x="642"/>
        <item x="643"/>
        <item x="772"/>
        <item x="773"/>
        <item x="774"/>
        <item x="775"/>
        <item x="917"/>
        <item x="918"/>
        <item x="1041"/>
        <item x="1042"/>
        <item x="1043"/>
        <item x="1167"/>
        <item x="1168"/>
        <item x="1169"/>
        <item x="1170"/>
        <item x="1171"/>
        <item x="1172"/>
        <item x="1230"/>
        <item x="1231"/>
        <item x="1232"/>
        <item x="1233"/>
        <item x="1234"/>
        <item x="1301"/>
        <item x="1302"/>
        <item x="1303"/>
        <item x="1304"/>
        <item x="1354"/>
        <item x="1355"/>
        <item x="1411"/>
        <item x="1412"/>
        <item x="1413"/>
        <item x="1414"/>
        <item x="1415"/>
        <item x="1467"/>
        <item x="1468"/>
        <item x="1469"/>
        <item x="359"/>
        <item x="360"/>
        <item x="361"/>
        <item x="107"/>
        <item x="1225"/>
        <item x="1029"/>
        <item x="1032"/>
        <item x="1035"/>
        <item x="108"/>
        <item x="109"/>
        <item x="110"/>
        <item x="251"/>
        <item x="252"/>
        <item x="253"/>
        <item x="254"/>
        <item x="255"/>
        <item x="363"/>
        <item x="364"/>
        <item x="490"/>
        <item x="491"/>
        <item x="492"/>
        <item x="493"/>
        <item x="494"/>
        <item x="495"/>
        <item x="644"/>
        <item x="645"/>
        <item x="646"/>
        <item x="647"/>
        <item x="648"/>
        <item x="649"/>
        <item x="650"/>
        <item x="651"/>
        <item x="776"/>
        <item x="777"/>
        <item x="778"/>
        <item x="779"/>
        <item x="919"/>
        <item x="1044"/>
        <item x="1045"/>
        <item x="1046"/>
        <item x="1047"/>
        <item x="1048"/>
        <item x="1049"/>
        <item x="1050"/>
        <item x="1051"/>
        <item x="1173"/>
        <item x="1174"/>
        <item x="1175"/>
        <item x="1235"/>
        <item x="1236"/>
        <item x="1237"/>
        <item x="1238"/>
        <item x="1239"/>
        <item x="1305"/>
        <item x="1306"/>
        <item x="1307"/>
        <item x="1308"/>
        <item x="1309"/>
        <item x="1356"/>
        <item x="1357"/>
        <item x="1358"/>
        <item x="1359"/>
        <item x="1360"/>
        <item x="1361"/>
        <item x="1416"/>
        <item x="1417"/>
        <item x="1418"/>
        <item x="1419"/>
        <item x="1420"/>
        <item x="1421"/>
        <item x="1470"/>
        <item x="1471"/>
        <item x="1472"/>
        <item x="1473"/>
        <item x="1474"/>
        <item x="1475"/>
        <item x="111"/>
        <item x="112"/>
        <item x="113"/>
        <item x="114"/>
        <item x="115"/>
        <item x="116"/>
        <item x="117"/>
        <item x="256"/>
        <item x="257"/>
        <item x="258"/>
        <item x="259"/>
        <item x="260"/>
        <item x="365"/>
        <item x="366"/>
        <item x="367"/>
        <item x="496"/>
        <item x="497"/>
        <item x="498"/>
        <item x="652"/>
        <item x="653"/>
        <item x="654"/>
        <item x="655"/>
        <item x="656"/>
        <item x="780"/>
        <item x="781"/>
        <item x="920"/>
        <item x="921"/>
        <item x="922"/>
        <item x="923"/>
        <item x="924"/>
        <item x="1052"/>
        <item x="1053"/>
        <item x="1054"/>
        <item x="1055"/>
        <item x="1056"/>
        <item x="1057"/>
        <item x="1176"/>
        <item x="1177"/>
        <item x="1178"/>
        <item x="1240"/>
        <item x="1362"/>
        <item x="1422"/>
        <item x="1423"/>
        <item x="1476"/>
        <item t="default"/>
      </items>
    </pivotField>
    <pivotField numFmtId="17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7">
        <item x="1"/>
        <item x="8"/>
        <item x="3"/>
        <item x="2"/>
        <item x="10"/>
        <item m="1" x="15"/>
        <item x="6"/>
        <item x="5"/>
        <item m="1" x="14"/>
        <item x="4"/>
        <item x="0"/>
        <item x="7"/>
        <item m="1" x="12"/>
        <item x="9"/>
        <item x="11"/>
        <item m="1" x="13"/>
        <item t="default"/>
      </items>
    </pivotField>
    <pivotField showAll="0"/>
    <pivotField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showAll="0" defaultSubtotal="0"/>
    <pivotField showAll="0">
      <items count="2373">
        <item x="0"/>
        <item x="1525"/>
        <item x="991"/>
        <item x="65"/>
        <item x="1410"/>
        <item x="652"/>
        <item x="325"/>
        <item x="1369"/>
        <item x="1205"/>
        <item x="816"/>
        <item x="1439"/>
        <item x="392"/>
        <item x="402"/>
        <item x="1320"/>
        <item x="1148"/>
        <item x="1051"/>
        <item x="417"/>
        <item x="663"/>
        <item x="303"/>
        <item x="161"/>
        <item x="1392"/>
        <item x="1141"/>
        <item x="1239"/>
        <item x="470"/>
        <item x="379"/>
        <item x="977"/>
        <item x="218"/>
        <item x="571"/>
        <item x="136"/>
        <item x="1274"/>
        <item x="186"/>
        <item x="435"/>
        <item x="675"/>
        <item x="710"/>
        <item x="1406"/>
        <item x="502"/>
        <item x="534"/>
        <item x="565"/>
        <item x="1191"/>
        <item x="273"/>
        <item x="1253"/>
        <item x="631"/>
        <item x="897"/>
        <item x="62"/>
        <item x="229"/>
        <item x="1457"/>
        <item x="257"/>
        <item x="915"/>
        <item x="745"/>
        <item x="1257"/>
        <item x="405"/>
        <item x="746"/>
        <item x="779"/>
        <item x="113"/>
        <item x="1088"/>
        <item x="1358"/>
        <item x="1119"/>
        <item x="838"/>
        <item x="24"/>
        <item x="1394"/>
        <item x="785"/>
        <item x="883"/>
        <item x="864"/>
        <item x="1340"/>
        <item x="1482"/>
        <item x="1031"/>
        <item x="438"/>
        <item x="56"/>
        <item x="156"/>
        <item x="950"/>
        <item x="1363"/>
        <item x="202"/>
        <item x="239"/>
        <item x="736"/>
        <item x="221"/>
        <item x="258"/>
        <item x="1224"/>
        <item x="1139"/>
        <item x="1237"/>
        <item x="525"/>
        <item x="1177"/>
        <item x="979"/>
        <item x="658"/>
        <item x="712"/>
        <item x="57"/>
        <item x="159"/>
        <item x="9"/>
        <item x="1045"/>
        <item x="975"/>
        <item x="800"/>
        <item x="810"/>
        <item x="1064"/>
        <item x="562"/>
        <item x="235"/>
        <item x="1201"/>
        <item x="521"/>
        <item x="1413"/>
        <item x="832"/>
        <item x="252"/>
        <item x="1251"/>
        <item x="16"/>
        <item x="845"/>
        <item x="1194"/>
        <item x="1515"/>
        <item x="856"/>
        <item x="605"/>
        <item x="131"/>
        <item x="904"/>
        <item x="580"/>
        <item x="1030"/>
        <item x="437"/>
        <item x="572"/>
        <item x="102"/>
        <item x="706"/>
        <item x="228"/>
        <item x="333"/>
        <item x="1524"/>
        <item x="1326"/>
        <item x="1034"/>
        <item x="1475"/>
        <item x="293"/>
        <item x="418"/>
        <item x="1216"/>
        <item x="1435"/>
        <item x="649"/>
        <item x="1110"/>
        <item x="236"/>
        <item x="637"/>
        <item x="50"/>
        <item x="421"/>
        <item x="1449"/>
        <item x="318"/>
        <item x="411"/>
        <item x="397"/>
        <item x="842"/>
        <item x="1090"/>
        <item x="391"/>
        <item x="1362"/>
        <item x="1116"/>
        <item x="951"/>
        <item x="1055"/>
        <item x="1461"/>
        <item x="930"/>
        <item x="1314"/>
        <item x="287"/>
        <item x="818"/>
        <item x="237"/>
        <item x="157"/>
        <item x="363"/>
        <item x="1082"/>
        <item x="826"/>
        <item x="378"/>
        <item x="1172"/>
        <item x="748"/>
        <item x="566"/>
        <item x="1210"/>
        <item x="942"/>
        <item x="1236"/>
        <item x="807"/>
        <item x="1250"/>
        <item x="238"/>
        <item x="908"/>
        <item x="335"/>
        <item x="520"/>
        <item x="1164"/>
        <item x="125"/>
        <item x="900"/>
        <item x="220"/>
        <item x="256"/>
        <item x="691"/>
        <item x="115"/>
        <item x="1182"/>
        <item x="234"/>
        <item x="874"/>
        <item x="1330"/>
        <item x="1126"/>
        <item x="120"/>
        <item x="549"/>
        <item x="794"/>
        <item x="1390"/>
        <item x="676"/>
        <item x="1098"/>
        <item x="1132"/>
        <item x="805"/>
        <item x="1001"/>
        <item x="80"/>
        <item x="1154"/>
        <item x="542"/>
        <item x="314"/>
        <item x="757"/>
        <item x="308"/>
        <item x="1496"/>
        <item x="265"/>
        <item x="723"/>
        <item x="1118"/>
        <item x="955"/>
        <item x="1058"/>
        <item x="774"/>
        <item x="514"/>
        <item x="468"/>
        <item x="1113"/>
        <item x="848"/>
        <item x="15"/>
        <item x="492"/>
        <item x="596"/>
        <item x="278"/>
        <item x="604"/>
        <item x="744"/>
        <item x="1248"/>
        <item x="343"/>
        <item x="732"/>
        <item x="53"/>
        <item x="350"/>
        <item x="87"/>
        <item x="1500"/>
        <item x="1121"/>
        <item x="1443"/>
        <item x="162"/>
        <item x="546"/>
        <item x="227"/>
        <item x="839"/>
        <item x="1146"/>
        <item x="1042"/>
        <item x="1213"/>
        <item x="148"/>
        <item x="531"/>
        <item x="1010"/>
        <item x="428"/>
        <item x="880"/>
        <item x="369"/>
        <item x="698"/>
        <item x="535"/>
        <item x="766"/>
        <item x="1209"/>
        <item x="1463"/>
        <item x="940"/>
        <item x="1511"/>
        <item x="1335"/>
        <item x="299"/>
        <item x="1454"/>
        <item x="911"/>
        <item x="721"/>
        <item x="88"/>
        <item x="223"/>
        <item x="1518"/>
        <item x="907"/>
        <item x="54"/>
        <item x="791"/>
        <item x="403"/>
        <item x="1227"/>
        <item x="1140"/>
        <item x="798"/>
        <item x="384"/>
        <item x="1490"/>
        <item x="569"/>
        <item x="804"/>
        <item x="1124"/>
        <item x="1020"/>
        <item x="372"/>
        <item x="210"/>
        <item x="742"/>
        <item x="853"/>
        <item x="152"/>
        <item x="66"/>
        <item x="198"/>
        <item x="106"/>
        <item x="970"/>
        <item x="1035"/>
        <item x="282"/>
        <item x="1130"/>
        <item x="1455"/>
        <item x="92"/>
        <item x="1003"/>
        <item x="1302"/>
        <item x="14"/>
        <item x="704"/>
        <item x="753"/>
        <item x="886"/>
        <item x="1350"/>
        <item x="443"/>
        <item x="981"/>
        <item x="689"/>
        <item x="211"/>
        <item x="489"/>
        <item x="472"/>
        <item x="680"/>
        <item x="1093"/>
        <item x="44"/>
        <item x="432"/>
        <item x="573"/>
        <item x="1184"/>
        <item x="1315"/>
        <item x="1376"/>
        <item x="808"/>
        <item x="871"/>
        <item x="1050"/>
        <item x="1436"/>
        <item x="1408"/>
        <item x="373"/>
        <item x="496"/>
        <item x="248"/>
        <item x="345"/>
        <item x="1022"/>
        <item x="1450"/>
        <item x="1343"/>
        <item x="290"/>
        <item x="1175"/>
        <item x="89"/>
        <item x="1229"/>
        <item x="1123"/>
        <item x="1425"/>
        <item x="891"/>
        <item x="737"/>
        <item x="932"/>
        <item x="353"/>
        <item x="477"/>
        <item x="722"/>
        <item x="1265"/>
        <item x="681"/>
        <item x="819"/>
        <item x="717"/>
        <item x="320"/>
        <item x="81"/>
        <item x="1217"/>
        <item x="938"/>
        <item x="1262"/>
        <item x="172"/>
        <item x="792"/>
        <item x="749"/>
        <item x="1514"/>
        <item x="1133"/>
        <item x="1189"/>
        <item x="1437"/>
        <item x="326"/>
        <item x="85"/>
        <item x="389"/>
        <item x="1483"/>
        <item x="1268"/>
        <item x="960"/>
        <item x="1168"/>
        <item x="383"/>
        <item x="1165"/>
        <item x="661"/>
        <item x="945"/>
        <item x="165"/>
        <item x="1155"/>
        <item x="875"/>
        <item x="1426"/>
        <item x="1331"/>
        <item x="933"/>
        <item x="917"/>
        <item x="1388"/>
        <item x="479"/>
        <item x="623"/>
        <item x="1445"/>
        <item x="1338"/>
        <item x="385"/>
        <item x="760"/>
        <item x="285"/>
        <item x="1429"/>
        <item x="160"/>
        <item x="1508"/>
        <item x="315"/>
        <item x="1166"/>
        <item x="294"/>
        <item x="346"/>
        <item x="45"/>
        <item x="574"/>
        <item x="1321"/>
        <item x="1494"/>
        <item x="1402"/>
        <item x="961"/>
        <item x="719"/>
        <item x="173"/>
        <item x="1300"/>
        <item x="225"/>
        <item x="614"/>
        <item x="1231"/>
        <item x="843"/>
        <item x="206"/>
        <item x="754"/>
        <item x="1498"/>
        <item x="38"/>
        <item x="724"/>
        <item x="683"/>
        <item x="822"/>
        <item x="138"/>
        <item x="46"/>
        <item x="1446"/>
        <item x="461"/>
        <item x="515"/>
        <item x="952"/>
        <item x="1"/>
        <item x="1334"/>
        <item x="1202"/>
        <item x="540"/>
        <item x="126"/>
        <item x="1095"/>
        <item x="1255"/>
        <item x="304"/>
        <item x="1444"/>
        <item x="868"/>
        <item x="1180"/>
        <item x="1458"/>
        <item x="516"/>
        <item x="789"/>
        <item x="1039"/>
        <item x="493"/>
        <item x="1220"/>
        <item x="1076"/>
        <item x="429"/>
        <item x="414"/>
        <item x="1284"/>
        <item x="1023"/>
        <item x="475"/>
        <item x="610"/>
        <item x="1046"/>
        <item x="375"/>
        <item x="861"/>
        <item x="633"/>
        <item x="1357"/>
        <item x="1506"/>
        <item x="1341"/>
        <item x="558"/>
        <item x="339"/>
        <item x="1480"/>
        <item x="368"/>
        <item x="526"/>
        <item x="1516"/>
        <item x="552"/>
        <item x="447"/>
        <item x="1233"/>
        <item x="1509"/>
        <item x="957"/>
        <item x="73"/>
        <item x="76"/>
        <item x="114"/>
        <item x="634"/>
        <item x="283"/>
        <item x="140"/>
        <item x="1433"/>
        <item x="1420"/>
        <item x="316"/>
        <item x="495"/>
        <item x="639"/>
        <item x="1025"/>
        <item x="1077"/>
        <item x="415"/>
        <item x="1127"/>
        <item x="34"/>
        <item x="196"/>
        <item x="734"/>
        <item x="656"/>
        <item x="517"/>
        <item x="1512"/>
        <item x="527"/>
        <item x="430"/>
        <item x="1398"/>
        <item x="340"/>
        <item x="863"/>
        <item x="1272"/>
        <item x="1473"/>
        <item x="726"/>
        <item x="1336"/>
        <item x="280"/>
        <item x="1120"/>
        <item x="1393"/>
        <item x="324"/>
        <item x="881"/>
        <item x="109"/>
        <item x="370"/>
        <item x="135"/>
        <item x="929"/>
        <item x="959"/>
        <item x="892"/>
        <item x="207"/>
        <item x="465"/>
        <item x="630"/>
        <item x="226"/>
        <item x="1196"/>
        <item x="1378"/>
        <item x="1089"/>
        <item x="1382"/>
        <item x="1440"/>
        <item x="999"/>
        <item x="1308"/>
        <item x="222"/>
        <item x="478"/>
        <item x="1297"/>
        <item x="499"/>
        <item x="1204"/>
        <item x="647"/>
        <item x="1040"/>
        <item x="1096"/>
        <item x="142"/>
        <item x="281"/>
        <item x="606"/>
        <item x="508"/>
        <item x="494"/>
        <item x="958"/>
        <item x="1374"/>
        <item x="178"/>
        <item x="1128"/>
        <item x="878"/>
        <item x="872"/>
        <item x="1434"/>
        <item x="899"/>
        <item x="376"/>
        <item x="133"/>
        <item x="1069"/>
        <item x="1491"/>
        <item x="1101"/>
        <item x="536"/>
        <item x="1399"/>
        <item x="1256"/>
        <item x="192"/>
        <item x="1000"/>
        <item x="1307"/>
        <item x="632"/>
        <item x="1298"/>
        <item x="752"/>
        <item x="90"/>
        <item x="924"/>
        <item x="1327"/>
        <item x="1186"/>
        <item x="532"/>
        <item x="312"/>
        <item x="1122"/>
        <item x="118"/>
        <item x="1091"/>
        <item x="990"/>
        <item x="93"/>
        <item x="77"/>
        <item x="993"/>
        <item x="1303"/>
        <item x="10"/>
        <item x="713"/>
        <item x="607"/>
        <item x="594"/>
        <item x="902"/>
        <item x="305"/>
        <item x="1459"/>
        <item x="882"/>
        <item x="1304"/>
        <item x="703"/>
        <item x="219"/>
        <item x="1167"/>
        <item x="471"/>
        <item x="1115"/>
        <item x="1383"/>
        <item x="983"/>
        <item x="344"/>
        <item x="1464"/>
        <item x="1206"/>
        <item x="982"/>
        <item x="199"/>
        <item x="995"/>
        <item x="473"/>
        <item x="619"/>
        <item x="404"/>
        <item x="1234"/>
        <item x="538"/>
        <item x="834"/>
        <item x="94"/>
        <item x="354"/>
        <item x="613"/>
        <item x="212"/>
        <item x="600"/>
        <item x="512"/>
        <item x="399"/>
        <item x="1111"/>
        <item x="1370"/>
        <item x="986"/>
        <item x="1296"/>
        <item x="1183"/>
        <item x="696"/>
        <item x="700"/>
        <item x="963"/>
        <item x="735"/>
        <item x="1279"/>
        <item x="200"/>
        <item x="388"/>
        <item x="262"/>
        <item x="1125"/>
        <item x="300"/>
        <item x="450"/>
        <item x="501"/>
        <item x="1365"/>
        <item x="166"/>
        <item x="1112"/>
        <item x="451"/>
        <item x="359"/>
        <item x="738"/>
        <item x="1493"/>
        <item x="1207"/>
        <item x="825"/>
        <item x="709"/>
        <item x="25"/>
        <item x="1161"/>
        <item x="190"/>
        <item x="1198"/>
        <item x="781"/>
        <item x="811"/>
        <item x="147"/>
        <item x="170"/>
        <item x="341"/>
        <item x="60"/>
        <item x="895"/>
        <item x="1004"/>
        <item x="401"/>
        <item x="158"/>
        <item x="1263"/>
        <item x="715"/>
        <item x="42"/>
        <item x="1448"/>
        <item x="1322"/>
        <item x="720"/>
        <item x="1438"/>
        <item x="347"/>
        <item x="1316"/>
        <item x="1344"/>
        <item x="690"/>
        <item x="1102"/>
        <item x="953"/>
        <item x="32"/>
        <item x="74"/>
        <item x="317"/>
        <item x="386"/>
        <item x="909"/>
        <item x="939"/>
        <item x="609"/>
        <item x="793"/>
        <item x="729"/>
        <item x="406"/>
        <item x="638"/>
        <item x="795"/>
        <item x="954"/>
        <item x="1371"/>
        <item x="500"/>
        <item x="1281"/>
        <item x="1075"/>
        <item x="100"/>
        <item x="1026"/>
        <item x="4"/>
        <item x="360"/>
        <item x="490"/>
        <item x="576"/>
        <item x="1152"/>
        <item x="876"/>
        <item x="1158"/>
        <item x="182"/>
        <item x="688"/>
        <item x="761"/>
        <item x="243"/>
        <item x="75"/>
        <item x="801"/>
        <item x="1060"/>
        <item x="1081"/>
        <item x="6"/>
        <item x="241"/>
        <item x="250"/>
        <item x="1282"/>
        <item x="286"/>
        <item x="1005"/>
        <item x="348"/>
        <item x="1162"/>
        <item x="885"/>
        <item x="121"/>
        <item x="673"/>
        <item x="936"/>
        <item x="279"/>
        <item x="820"/>
        <item x="539"/>
        <item x="43"/>
        <item x="509"/>
        <item x="111"/>
        <item x="129"/>
        <item x="579"/>
        <item x="595"/>
        <item x="931"/>
        <item x="253"/>
        <item x="175"/>
        <item x="780"/>
        <item x="998"/>
        <item x="331"/>
        <item x="1114"/>
        <item x="400"/>
        <item x="1243"/>
        <item x="395"/>
        <item x="1218"/>
        <item x="1235"/>
        <item x="55"/>
        <item x="740"/>
        <item x="98"/>
        <item x="21"/>
        <item x="582"/>
        <item x="941"/>
        <item x="364"/>
        <item x="859"/>
        <item x="128"/>
        <item x="448"/>
        <item x="529"/>
        <item x="254"/>
        <item x="1441"/>
        <item x="854"/>
        <item x="1163"/>
        <item x="916"/>
        <item x="26"/>
        <item x="1215"/>
        <item x="11"/>
        <item x="246"/>
        <item x="112"/>
        <item x="153"/>
        <item x="705"/>
        <item x="1225"/>
        <item x="193"/>
        <item x="41"/>
        <item x="1299"/>
        <item x="888"/>
        <item x="956"/>
        <item x="28"/>
        <item x="491"/>
        <item x="260"/>
        <item x="768"/>
        <item x="1047"/>
        <item x="337"/>
        <item x="802"/>
        <item x="830"/>
        <item x="1305"/>
        <item x="1412"/>
        <item x="1199"/>
        <item x="459"/>
        <item x="1012"/>
        <item x="815"/>
        <item x="349"/>
        <item x="840"/>
        <item x="855"/>
        <item x="592"/>
        <item x="1018"/>
        <item x="39"/>
        <item x="107"/>
        <item x="1379"/>
        <item x="464"/>
        <item x="912"/>
        <item x="485"/>
        <item x="524"/>
        <item x="295"/>
        <item x="1387"/>
        <item x="651"/>
        <item x="640"/>
        <item x="224"/>
        <item x="692"/>
        <item x="37"/>
        <item x="82"/>
        <item x="47"/>
        <item x="1084"/>
        <item x="575"/>
        <item x="1419"/>
        <item x="387"/>
        <item x="1389"/>
        <item x="1252"/>
        <item x="1495"/>
        <item x="444"/>
        <item x="203"/>
        <item x="275"/>
        <item x="755"/>
        <item x="1131"/>
        <item x="1212"/>
        <item x="1311"/>
        <item x="847"/>
        <item x="216"/>
        <item x="910"/>
        <item x="483"/>
        <item x="1195"/>
        <item x="771"/>
        <item x="727"/>
        <item x="185"/>
        <item x="1203"/>
        <item x="327"/>
        <item x="1062"/>
        <item x="554"/>
        <item x="586"/>
        <item x="934"/>
        <item x="217"/>
        <item x="425"/>
        <item x="289"/>
        <item x="1415"/>
        <item x="1478"/>
        <item x="352"/>
        <item x="1187"/>
        <item x="1159"/>
        <item x="1138"/>
        <item x="1150"/>
        <item x="1211"/>
        <item x="1467"/>
        <item x="1447"/>
        <item x="624"/>
        <item x="1427"/>
        <item x="1109"/>
        <item x="91"/>
        <item x="122"/>
        <item x="1469"/>
        <item x="862"/>
        <item x="197"/>
        <item x="790"/>
        <item x="139"/>
        <item x="146"/>
        <item x="176"/>
        <item x="928"/>
        <item x="1169"/>
        <item x="311"/>
        <item x="846"/>
        <item x="776"/>
        <item x="1367"/>
        <item x="68"/>
        <item x="541"/>
        <item x="436"/>
        <item x="1145"/>
        <item x="725"/>
        <item x="441"/>
        <item x="666"/>
        <item x="813"/>
        <item x="866"/>
        <item x="625"/>
        <item x="1059"/>
        <item x="1294"/>
        <item x="1470"/>
        <item x="667"/>
        <item x="1396"/>
        <item x="905"/>
        <item x="987"/>
        <item x="762"/>
        <item x="1242"/>
        <item x="550"/>
        <item x="1312"/>
        <item x="1044"/>
        <item x="919"/>
        <item x="1442"/>
        <item x="439"/>
        <item x="195"/>
        <item x="1178"/>
        <item x="480"/>
        <item x="31"/>
        <item x="321"/>
        <item x="1056"/>
        <item x="58"/>
        <item x="1347"/>
        <item x="230"/>
        <item x="989"/>
        <item x="1345"/>
        <item x="329"/>
        <item x="78"/>
        <item x="763"/>
        <item x="2"/>
        <item x="835"/>
        <item x="394"/>
        <item x="1484"/>
        <item x="61"/>
        <item x="454"/>
        <item x="215"/>
        <item x="678"/>
        <item x="424"/>
        <item x="1192"/>
        <item x="974"/>
        <item x="1135"/>
        <item x="1373"/>
        <item x="635"/>
        <item x="1505"/>
        <item x="63"/>
        <item x="22"/>
        <item x="1041"/>
        <item x="322"/>
        <item x="1417"/>
        <item x="1504"/>
        <item x="127"/>
        <item x="799"/>
        <item x="601"/>
        <item x="1468"/>
        <item x="547"/>
        <item x="563"/>
        <item x="1432"/>
        <item x="971"/>
        <item x="1232"/>
        <item x="103"/>
        <item x="778"/>
        <item x="1380"/>
        <item x="1230"/>
        <item x="943"/>
        <item x="988"/>
        <item x="913"/>
        <item x="1038"/>
        <item x="12"/>
        <item x="119"/>
        <item x="277"/>
        <item x="867"/>
        <item x="620"/>
        <item x="714"/>
        <item x="672"/>
        <item x="268"/>
        <item x="1019"/>
        <item x="567"/>
        <item x="149"/>
        <item x="358"/>
        <item x="817"/>
        <item x="935"/>
        <item x="1092"/>
        <item x="1079"/>
        <item x="408"/>
        <item x="1280"/>
        <item x="204"/>
        <item x="284"/>
        <item x="134"/>
        <item x="1477"/>
        <item x="486"/>
        <item x="962"/>
        <item x="380"/>
        <item x="240"/>
        <item x="7"/>
        <item x="101"/>
        <item x="49"/>
        <item x="1266"/>
        <item x="205"/>
        <item x="393"/>
        <item x="1339"/>
        <item x="1170"/>
        <item x="833"/>
        <item x="946"/>
        <item x="1474"/>
        <item x="70"/>
        <item x="1283"/>
        <item x="297"/>
        <item x="1381"/>
        <item x="276"/>
        <item x="130"/>
        <item x="964"/>
        <item x="97"/>
        <item x="1513"/>
        <item x="1171"/>
        <item x="1238"/>
        <item x="730"/>
        <item x="887"/>
        <item x="1188"/>
        <item x="171"/>
        <item x="1271"/>
        <item x="377"/>
        <item x="357"/>
        <item x="1013"/>
        <item x="269"/>
        <item x="750"/>
        <item x="1052"/>
        <item x="944"/>
        <item x="1451"/>
        <item x="1288"/>
        <item x="503"/>
        <item x="857"/>
        <item x="814"/>
        <item x="851"/>
        <item x="132"/>
        <item x="1428"/>
        <item x="1409"/>
        <item x="664"/>
        <item x="1032"/>
        <item x="1465"/>
        <item x="231"/>
        <item x="767"/>
        <item x="355"/>
        <item x="292"/>
        <item x="367"/>
        <item x="665"/>
        <item x="1401"/>
        <item x="701"/>
        <item x="985"/>
        <item x="1036"/>
        <item x="829"/>
        <item x="151"/>
        <item x="1397"/>
        <item x="208"/>
        <item x="249"/>
        <item x="922"/>
        <item x="1015"/>
        <item x="796"/>
        <item x="95"/>
        <item x="588"/>
        <item x="328"/>
        <item x="711"/>
        <item x="1016"/>
        <item x="812"/>
        <item x="1258"/>
        <item x="786"/>
        <item x="1403"/>
        <item x="556"/>
        <item x="1424"/>
        <item x="463"/>
        <item x="433"/>
        <item x="759"/>
        <item x="1486"/>
        <item x="69"/>
        <item x="330"/>
        <item x="419"/>
        <item x="416"/>
        <item x="1028"/>
        <item x="1329"/>
        <item x="366"/>
        <item x="1105"/>
        <item x="809"/>
        <item x="1083"/>
        <item x="1143"/>
        <item x="1353"/>
        <item x="577"/>
        <item x="602"/>
        <item x="925"/>
        <item x="137"/>
        <item x="920"/>
        <item x="1200"/>
        <item x="1416"/>
        <item x="488"/>
        <item x="784"/>
        <item x="626"/>
        <item x="1395"/>
        <item x="648"/>
        <item x="169"/>
        <item x="641"/>
        <item x="557"/>
        <item x="1174"/>
        <item x="803"/>
        <item x="555"/>
        <item x="342"/>
        <item x="1421"/>
        <item x="458"/>
        <item x="476"/>
        <item x="702"/>
        <item x="445"/>
        <item x="629"/>
        <item x="1103"/>
        <item x="84"/>
        <item x="869"/>
        <item x="167"/>
        <item x="3"/>
        <item x="291"/>
        <item x="1328"/>
        <item x="396"/>
        <item x="1411"/>
        <item x="426"/>
        <item x="306"/>
        <item x="270"/>
        <item x="1071"/>
        <item x="163"/>
        <item x="1422"/>
        <item x="1157"/>
        <item x="194"/>
        <item x="189"/>
        <item x="244"/>
        <item x="980"/>
        <item x="1147"/>
        <item x="884"/>
        <item x="427"/>
        <item x="655"/>
        <item x="301"/>
        <item x="660"/>
        <item x="1384"/>
        <item x="1221"/>
        <item x="1240"/>
        <item x="598"/>
        <item x="1070"/>
        <item x="144"/>
        <item x="1361"/>
        <item x="154"/>
        <item x="1462"/>
        <item x="827"/>
        <item x="1520"/>
        <item x="896"/>
        <item x="636"/>
        <item x="1407"/>
        <item x="937"/>
        <item x="213"/>
        <item x="775"/>
        <item x="1106"/>
        <item x="96"/>
        <item x="788"/>
        <item x="693"/>
        <item x="765"/>
        <item x="30"/>
        <item x="578"/>
        <item x="1179"/>
        <item x="1333"/>
        <item x="741"/>
        <item x="733"/>
        <item x="553"/>
        <item x="1097"/>
        <item x="1094"/>
        <item x="1223"/>
        <item x="972"/>
        <item x="731"/>
        <item x="232"/>
        <item x="821"/>
        <item x="1366"/>
        <item x="1214"/>
        <item x="992"/>
        <item x="302"/>
        <item x="583"/>
        <item x="1479"/>
        <item x="1219"/>
        <item x="442"/>
        <item x="707"/>
        <item x="1017"/>
        <item x="543"/>
        <item x="898"/>
        <item x="52"/>
        <item x="764"/>
        <item x="27"/>
        <item x="1337"/>
        <item x="361"/>
        <item x="568"/>
        <item x="879"/>
        <item x="669"/>
        <item x="893"/>
        <item x="1129"/>
        <item x="1405"/>
        <item x="671"/>
        <item x="1286"/>
        <item x="589"/>
        <item x="110"/>
        <item x="1289"/>
        <item x="1291"/>
        <item x="332"/>
        <item x="1117"/>
        <item x="1351"/>
        <item x="143"/>
        <item x="506"/>
        <item x="48"/>
        <item x="772"/>
        <item x="611"/>
        <item x="1453"/>
        <item x="756"/>
        <item x="1006"/>
        <item x="1053"/>
        <item x="1372"/>
        <item x="627"/>
        <item x="71"/>
        <item x="797"/>
        <item x="1285"/>
        <item x="1346"/>
        <item x="1190"/>
        <item x="1471"/>
        <item x="422"/>
        <item x="245"/>
        <item x="769"/>
        <item x="1507"/>
        <item x="1317"/>
        <item x="334"/>
        <item x="1136"/>
        <item x="1290"/>
        <item x="1377"/>
        <item x="679"/>
        <item x="374"/>
        <item x="770"/>
        <item x="783"/>
        <item x="603"/>
        <item x="351"/>
        <item x="452"/>
        <item x="654"/>
        <item x="984"/>
        <item x="1054"/>
        <item x="141"/>
        <item x="1226"/>
        <item x="616"/>
        <item x="410"/>
        <item x="233"/>
        <item x="548"/>
        <item x="1318"/>
        <item x="1073"/>
        <item x="828"/>
        <item x="599"/>
        <item x="642"/>
        <item x="1259"/>
        <item x="782"/>
        <item x="1460"/>
        <item x="967"/>
        <item x="1276"/>
        <item x="1277"/>
        <item x="787"/>
        <item x="1521"/>
        <item x="462"/>
        <item x="453"/>
        <item x="831"/>
        <item x="1430"/>
        <item x="310"/>
        <item x="150"/>
        <item x="645"/>
        <item x="1319"/>
        <item x="523"/>
        <item x="1292"/>
        <item x="117"/>
        <item x="180"/>
        <item x="336"/>
        <item x="1487"/>
        <item x="968"/>
        <item x="1134"/>
        <item x="1324"/>
        <item x="870"/>
        <item x="33"/>
        <item x="544"/>
        <item x="1375"/>
        <item x="108"/>
        <item x="1466"/>
        <item x="591"/>
        <item x="608"/>
        <item x="1260"/>
        <item x="1142"/>
        <item x="1481"/>
        <item x="67"/>
        <item x="1275"/>
        <item x="184"/>
        <item x="1293"/>
        <item x="440"/>
        <item x="484"/>
        <item x="1359"/>
        <item x="643"/>
        <item x="164"/>
        <item x="365"/>
        <item x="323"/>
        <item x="844"/>
        <item x="481"/>
        <item x="467"/>
        <item x="1100"/>
        <item x="8"/>
        <item x="560"/>
        <item x="99"/>
        <item x="1497"/>
        <item x="1264"/>
        <item x="1080"/>
        <item x="806"/>
        <item x="510"/>
        <item x="1029"/>
        <item x="650"/>
        <item x="266"/>
        <item x="674"/>
        <item x="1295"/>
        <item x="1348"/>
        <item x="587"/>
        <item x="836"/>
        <item x="1261"/>
        <item x="1011"/>
        <item x="590"/>
        <item x="72"/>
        <item x="1309"/>
        <item x="537"/>
        <item x="1254"/>
        <item x="19"/>
        <item x="296"/>
        <item x="412"/>
        <item x="1456"/>
        <item x="1501"/>
        <item x="947"/>
        <item x="1173"/>
        <item x="1033"/>
        <item x="116"/>
        <item x="858"/>
        <item x="841"/>
        <item x="409"/>
        <item x="530"/>
        <item x="513"/>
        <item x="83"/>
        <item x="1008"/>
        <item x="1078"/>
        <item x="187"/>
        <item x="914"/>
        <item x="1332"/>
        <item x="398"/>
        <item x="1301"/>
        <item x="873"/>
        <item x="1241"/>
        <item x="1510"/>
        <item x="1249"/>
        <item x="978"/>
        <item x="622"/>
        <item x="1037"/>
        <item x="1488"/>
        <item x="319"/>
        <item x="1002"/>
        <item x="522"/>
        <item x="1107"/>
        <item x="474"/>
        <item x="659"/>
        <item x="1244"/>
        <item x="865"/>
        <item x="852"/>
        <item x="1007"/>
        <item x="1193"/>
        <item x="362"/>
        <item x="1014"/>
        <item x="188"/>
        <item x="123"/>
        <item x="1072"/>
        <item x="313"/>
        <item x="1323"/>
        <item x="13"/>
        <item x="371"/>
        <item x="1043"/>
        <item x="644"/>
        <item x="528"/>
        <item x="1354"/>
        <item x="1476"/>
        <item x="446"/>
        <item x="382"/>
        <item x="1086"/>
        <item x="1385"/>
        <item x="1368"/>
        <item x="551"/>
        <item x="621"/>
        <item x="1068"/>
        <item x="1352"/>
        <item x="1342"/>
        <item x="469"/>
        <item x="407"/>
        <item x="1009"/>
        <item x="559"/>
        <item x="824"/>
        <item x="927"/>
        <item x="1061"/>
        <item x="1074"/>
        <item x="747"/>
        <item x="906"/>
        <item x="307"/>
        <item x="1057"/>
        <item x="903"/>
        <item x="890"/>
        <item x="181"/>
        <item x="1360"/>
        <item x="918"/>
        <item x="949"/>
        <item x="124"/>
        <item x="612"/>
        <item x="699"/>
        <item x="507"/>
        <item x="1472"/>
        <item x="593"/>
        <item x="1246"/>
        <item x="214"/>
        <item x="1021"/>
        <item x="298"/>
        <item x="390"/>
        <item x="274"/>
        <item x="976"/>
        <item x="585"/>
        <item x="423"/>
        <item x="1144"/>
        <item x="263"/>
        <item x="973"/>
        <item x="1349"/>
        <item x="35"/>
        <item x="1423"/>
        <item x="677"/>
        <item x="309"/>
        <item x="201"/>
        <item x="686"/>
        <item x="1048"/>
        <item x="1085"/>
        <item x="1364"/>
        <item x="570"/>
        <item x="1489"/>
        <item x="1391"/>
        <item x="823"/>
        <item x="519"/>
        <item x="251"/>
        <item x="1310"/>
        <item x="1027"/>
        <item x="1499"/>
        <item x="338"/>
        <item x="1156"/>
        <item x="1492"/>
        <item x="105"/>
        <item x="1185"/>
        <item x="773"/>
        <item x="728"/>
        <item x="860"/>
        <item x="174"/>
        <item x="104"/>
        <item x="1087"/>
        <item x="183"/>
        <item x="682"/>
        <item x="504"/>
        <item x="1160"/>
        <item x="1522"/>
        <item x="1024"/>
        <item x="1108"/>
        <item x="449"/>
        <item x="29"/>
        <item x="255"/>
        <item x="1269"/>
        <item x="1247"/>
        <item x="5"/>
        <item x="259"/>
        <item x="1502"/>
        <item x="1104"/>
        <item x="1222"/>
        <item x="247"/>
        <item x="64"/>
        <item x="1287"/>
        <item x="564"/>
        <item x="242"/>
        <item x="653"/>
        <item x="1228"/>
        <item x="849"/>
        <item x="497"/>
        <item x="487"/>
        <item x="1400"/>
        <item x="923"/>
        <item x="1208"/>
        <item x="1066"/>
        <item x="1067"/>
        <item x="965"/>
        <item x="837"/>
        <item x="209"/>
        <item x="381"/>
        <item x="505"/>
        <item x="455"/>
        <item x="1523"/>
        <item x="434"/>
        <item x="668"/>
        <item x="584"/>
        <item x="581"/>
        <item x="1355"/>
        <item x="1431"/>
        <item x="670"/>
        <item x="18"/>
        <item x="271"/>
        <item x="1356"/>
        <item x="1325"/>
        <item x="1153"/>
        <item x="850"/>
        <item x="617"/>
        <item x="1065"/>
        <item x="657"/>
        <item x="695"/>
        <item x="561"/>
        <item x="1049"/>
        <item x="1278"/>
        <item x="413"/>
        <item x="264"/>
        <item x="966"/>
        <item x="894"/>
        <item x="1149"/>
        <item x="739"/>
        <item x="1306"/>
        <item x="456"/>
        <item x="498"/>
        <item x="1452"/>
        <item x="996"/>
        <item x="51"/>
        <item x="155"/>
        <item x="545"/>
        <item x="267"/>
        <item x="1517"/>
        <item x="272"/>
        <item x="79"/>
        <item x="997"/>
        <item x="597"/>
        <item x="697"/>
        <item x="86"/>
        <item x="191"/>
        <item x="20"/>
        <item x="168"/>
        <item x="751"/>
        <item x="1245"/>
        <item x="1313"/>
        <item x="518"/>
        <item x="718"/>
        <item x="36"/>
        <item x="420"/>
        <item x="179"/>
        <item x="1386"/>
        <item x="1267"/>
        <item x="1176"/>
        <item x="1503"/>
        <item x="777"/>
        <item x="889"/>
        <item x="646"/>
        <item x="1137"/>
        <item x="533"/>
        <item x="662"/>
        <item x="1519"/>
        <item x="466"/>
        <item x="431"/>
        <item x="1273"/>
        <item x="628"/>
        <item x="921"/>
        <item x="901"/>
        <item x="618"/>
        <item x="177"/>
        <item x="994"/>
        <item x="457"/>
        <item x="460"/>
        <item x="356"/>
        <item x="926"/>
        <item x="684"/>
        <item x="694"/>
        <item x="716"/>
        <item x="59"/>
        <item x="687"/>
        <item x="1063"/>
        <item x="511"/>
        <item x="145"/>
        <item x="1270"/>
        <item x="1099"/>
        <item x="1414"/>
        <item x="877"/>
        <item x="1197"/>
        <item x="1181"/>
        <item x="743"/>
        <item x="615"/>
        <item x="1404"/>
        <item x="288"/>
        <item x="969"/>
        <item x="1151"/>
        <item x="1418"/>
        <item x="40"/>
        <item x="708"/>
        <item x="758"/>
        <item x="948"/>
        <item x="482"/>
        <item x="261"/>
        <item x="23"/>
        <item x="17"/>
        <item x="1485"/>
        <item x="68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t="default"/>
      </items>
    </pivotField>
  </pivotFields>
  <rowFields count="1">
    <field x="19"/>
  </rowFields>
  <rowItems count="13">
    <i>
      <x/>
    </i>
    <i>
      <x v="1"/>
    </i>
    <i>
      <x v="2"/>
    </i>
    <i>
      <x v="3"/>
    </i>
    <i>
      <x v="4"/>
    </i>
    <i>
      <x v="6"/>
    </i>
    <i>
      <x v="7"/>
    </i>
    <i>
      <x v="9"/>
    </i>
    <i>
      <x v="10"/>
    </i>
    <i>
      <x v="11"/>
    </i>
    <i>
      <x v="13"/>
    </i>
    <i>
      <x v="14"/>
    </i>
    <i t="grand">
      <x/>
    </i>
  </rowItems>
  <colFields count="1">
    <field x="8"/>
  </colFields>
  <colItems count="147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8"/>
    </i>
    <i>
      <x v="949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4"/>
    </i>
    <i>
      <x v="1076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3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3"/>
    </i>
    <i>
      <x v="1304"/>
    </i>
    <i>
      <x v="1305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 t="grand">
      <x/>
    </i>
  </colItems>
  <dataFields count="1">
    <dataField name="Soma de Duração 2" fld="2" baseField="19" baseItem="6" numFmtId="1"/>
  </dataFields>
  <formats count="6">
    <format dxfId="69">
      <pivotArea outline="0" collapsedLevelsAreSubtotals="1" fieldPosition="0"/>
    </format>
    <format dxfId="70">
      <pivotArea outline="0" collapsedLevelsAreSubtotals="1" fieldPosition="0"/>
    </format>
    <format dxfId="71">
      <pivotArea field="19" type="button" dataOnly="0" labelOnly="1" outline="0" axis="axisRow" fieldPosition="0"/>
    </format>
    <format dxfId="72">
      <pivotArea dataOnly="0" labelOnly="1" fieldPosition="0">
        <references count="1">
          <reference field="19" count="0"/>
        </references>
      </pivotArea>
    </format>
    <format dxfId="73">
      <pivotArea dataOnly="0" labelOnly="1" grandRow="1" outline="0" fieldPosition="0"/>
    </format>
    <format dxfId="7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CF6EE8-149D-4AA1-B220-5F37E3F72B44}" name="Tabela dinâmica3" cacheId="2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T26:U36" firstHeaderRow="1" firstDataRow="1" firstDataCol="1"/>
  <pivotFields count="51">
    <pivotField showAll="0"/>
    <pivotField showAll="0"/>
    <pivotField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numFmtId="2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x="10"/>
        <item x="11"/>
        <item x="12"/>
        <item x="13"/>
        <item t="default"/>
      </items>
    </pivotField>
  </pivotFields>
  <rowFields count="2">
    <field x="50"/>
    <field x="3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oma de HC" fld="12" baseField="0" baseItem="0"/>
  </dataFields>
  <formats count="4">
    <format dxfId="65">
      <pivotArea grandRow="1" outline="0" collapsedLevelsAreSubtotals="1" fieldPosition="0"/>
    </format>
    <format dxfId="66">
      <pivotArea collapsedLevelsAreSubtotals="1" fieldPosition="0">
        <references count="1">
          <reference field="50" count="1">
            <x v="3"/>
          </reference>
        </references>
      </pivotArea>
    </format>
    <format dxfId="67">
      <pivotArea collapsedLevelsAreSubtotals="1" fieldPosition="0">
        <references count="1">
          <reference field="50" count="1">
            <x v="4"/>
          </reference>
        </references>
      </pivotArea>
    </format>
    <format dxfId="68">
      <pivotArea collapsedLevelsAreSubtotals="1" fieldPosition="0">
        <references count="1">
          <reference field="50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0C1E7D-558D-45B6-9F9C-CE6F4BA258C8}" name="Tabela dinâmica6" cacheId="25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D3:E10" firstHeaderRow="1" firstDataRow="1" firstDataCol="1"/>
  <pivotFields count="21">
    <pivotField showAll="0"/>
    <pivotField axis="axisRow" showAll="0">
      <items count="8">
        <item m="1" x="6"/>
        <item x="0"/>
        <item x="5"/>
        <item x="1"/>
        <item x="2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Máx. de Horimetro Parada" fld="14" subtotal="max" baseField="1" baseItem="1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8C733C-AACC-4BBD-94A8-731320559562}" name="Tabela dinâmica1" cacheId="246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J5:K9" firstHeaderRow="1" firstDataRow="1" firstDataCol="1" rowPageCount="1" colPageCount="1"/>
  <pivotFields count="21">
    <pivotField showAll="0"/>
    <pivotField axis="axisRow" showAll="0">
      <items count="30"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8"/>
        <item m="1" x="27"/>
        <item x="5"/>
        <item x="0"/>
        <item x="1"/>
        <item x="2"/>
        <item x="4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multipleItemSelectionAllowed="1" showAll="0">
      <items count="478">
        <item x="476"/>
        <item h="1" x="250"/>
        <item h="1" x="256"/>
        <item h="1" x="0"/>
        <item h="1" x="1"/>
        <item h="1" x="3"/>
        <item h="1" x="8"/>
        <item h="1" x="14"/>
        <item h="1" x="18"/>
        <item h="1" x="23"/>
        <item h="1" x="28"/>
        <item h="1" x="33"/>
        <item h="1" x="38"/>
        <item h="1" x="43"/>
        <item h="1" x="48"/>
        <item h="1" x="54"/>
        <item h="1" x="59"/>
        <item h="1" x="65"/>
        <item h="1" x="68"/>
        <item h="1" x="72"/>
        <item h="1" x="78"/>
        <item h="1" x="82"/>
        <item h="1" x="87"/>
        <item h="1" x="92"/>
        <item h="1" x="96"/>
        <item h="1" x="100"/>
        <item h="1" x="104"/>
        <item h="1" x="109"/>
        <item h="1" x="114"/>
        <item h="1" x="119"/>
        <item h="1" x="122"/>
        <item h="1" x="128"/>
        <item h="1" x="134"/>
        <item h="1" x="138"/>
        <item h="1" x="142"/>
        <item h="1" x="147"/>
        <item h="1" x="152"/>
        <item h="1" x="156"/>
        <item h="1" x="159"/>
        <item h="1" x="165"/>
        <item h="1" x="169"/>
        <item h="1" x="172"/>
        <item h="1" x="180"/>
        <item h="1" x="183"/>
        <item h="1" x="189"/>
        <item h="1" x="195"/>
        <item h="1" x="199"/>
        <item h="1" x="201"/>
        <item h="1" x="206"/>
        <item h="1" x="211"/>
        <item h="1" x="214"/>
        <item h="1" x="218"/>
        <item h="1" x="251"/>
        <item h="1" x="239"/>
        <item h="1" x="243"/>
        <item h="1" x="247"/>
        <item h="1" x="254"/>
        <item h="1" x="257"/>
        <item h="1" x="259"/>
        <item h="1" x="265"/>
        <item h="1" x="267"/>
        <item h="1" x="270"/>
        <item h="1" x="274"/>
        <item h="1" x="278"/>
        <item h="1" x="284"/>
        <item h="1" x="288"/>
        <item h="1" x="292"/>
        <item h="1" x="294"/>
        <item h="1" x="301"/>
        <item h="1" x="305"/>
        <item h="1" x="308"/>
        <item h="1" x="312"/>
        <item h="1" x="320"/>
        <item h="1" x="329"/>
        <item h="1" x="334"/>
        <item h="1" x="342"/>
        <item h="1" x="2"/>
        <item h="1" x="4"/>
        <item h="1" x="7"/>
        <item h="1" x="12"/>
        <item h="1" x="17"/>
        <item h="1" x="22"/>
        <item h="1" x="27"/>
        <item h="1" x="32"/>
        <item h="1" x="37"/>
        <item h="1" x="42"/>
        <item h="1" x="47"/>
        <item h="1" x="52"/>
        <item h="1" x="57"/>
        <item h="1" x="62"/>
        <item h="1" x="66"/>
        <item h="1" x="70"/>
        <item h="1" x="76"/>
        <item h="1" x="81"/>
        <item h="1" x="86"/>
        <item h="1" x="91"/>
        <item h="1" x="95"/>
        <item h="1" x="99"/>
        <item h="1" x="106"/>
        <item h="1" x="108"/>
        <item h="1" x="113"/>
        <item h="1" x="118"/>
        <item h="1" x="123"/>
        <item h="1" x="129"/>
        <item h="1" x="133"/>
        <item h="1" x="143"/>
        <item h="1" x="149"/>
        <item h="1" x="154"/>
        <item h="1" x="158"/>
        <item h="1" x="161"/>
        <item h="1" x="166"/>
        <item h="1" x="171"/>
        <item h="1" x="176"/>
        <item h="1" x="182"/>
        <item h="1" x="185"/>
        <item h="1" x="192"/>
        <item h="1" x="196"/>
        <item h="1" x="203"/>
        <item h="1" x="200"/>
        <item h="1" x="209"/>
        <item h="1" x="221"/>
        <item h="1" x="222"/>
        <item h="1" x="225"/>
        <item h="1" x="226"/>
        <item h="1" x="227"/>
        <item h="1" x="234"/>
        <item h="1" x="236"/>
        <item h="1" x="248"/>
        <item h="1" x="252"/>
        <item h="1" x="258"/>
        <item h="1" x="262"/>
        <item h="1" x="266"/>
        <item h="1" x="269"/>
        <item h="1" x="271"/>
        <item h="1" x="279"/>
        <item h="1" x="286"/>
        <item h="1" x="295"/>
        <item h="1" x="300"/>
        <item h="1" x="306"/>
        <item h="1" x="310"/>
        <item h="1" x="315"/>
        <item h="1" x="318"/>
        <item h="1" x="317"/>
        <item h="1" x="324"/>
        <item h="1" x="327"/>
        <item h="1" x="332"/>
        <item h="1" x="337"/>
        <item h="1" x="340"/>
        <item h="1" x="345"/>
        <item h="1" x="349"/>
        <item h="1" x="353"/>
        <item h="1" x="357"/>
        <item h="1" x="362"/>
        <item h="1" x="368"/>
        <item h="1" x="371"/>
        <item h="1" x="375"/>
        <item h="1" x="380"/>
        <item h="1" x="382"/>
        <item h="1" x="386"/>
        <item h="1" x="388"/>
        <item h="1" x="390"/>
        <item h="1" x="391"/>
        <item h="1" x="5"/>
        <item h="1" x="10"/>
        <item h="1" x="15"/>
        <item h="1" x="20"/>
        <item h="1" x="25"/>
        <item h="1" x="30"/>
        <item h="1" x="35"/>
        <item h="1" x="40"/>
        <item h="1" x="45"/>
        <item h="1" x="50"/>
        <item h="1" x="55"/>
        <item h="1" x="61"/>
        <item h="1" x="63"/>
        <item h="1" x="67"/>
        <item h="1" x="71"/>
        <item h="1" x="77"/>
        <item h="1" x="83"/>
        <item h="1" x="89"/>
        <item h="1" x="101"/>
        <item h="1" x="105"/>
        <item h="1" x="111"/>
        <item h="1" x="116"/>
        <item h="1" x="120"/>
        <item h="1" x="127"/>
        <item h="1" x="131"/>
        <item h="1" x="135"/>
        <item h="1" x="140"/>
        <item h="1" x="145"/>
        <item h="1" x="148"/>
        <item h="1" x="155"/>
        <item h="1" x="163"/>
        <item h="1" x="167"/>
        <item h="1" x="175"/>
        <item h="1" x="178"/>
        <item h="1" x="184"/>
        <item h="1" x="187"/>
        <item h="1" x="190"/>
        <item h="1" x="191"/>
        <item h="1" x="197"/>
        <item h="1" x="204"/>
        <item h="1" x="213"/>
        <item h="1" x="216"/>
        <item h="1" x="220"/>
        <item h="1" x="224"/>
        <item h="1" x="229"/>
        <item h="1" x="235"/>
        <item h="1" x="237"/>
        <item h="1" x="242"/>
        <item h="1" x="246"/>
        <item h="1" x="253"/>
        <item h="1" x="255"/>
        <item h="1" x="263"/>
        <item h="1" x="264"/>
        <item h="1" x="275"/>
        <item h="1" x="276"/>
        <item h="1" x="282"/>
        <item h="1" x="287"/>
        <item h="1" x="291"/>
        <item h="1" x="296"/>
        <item h="1" x="299"/>
        <item h="1" x="304"/>
        <item h="1" x="309"/>
        <item h="1" x="314"/>
        <item h="1" x="321"/>
        <item h="1" x="331"/>
        <item h="1" x="335"/>
        <item h="1" x="339"/>
        <item h="1" x="344"/>
        <item h="1" x="351"/>
        <item h="1" x="354"/>
        <item h="1" x="358"/>
        <item h="1" x="360"/>
        <item h="1" x="363"/>
        <item h="1" x="367"/>
        <item h="1" x="369"/>
        <item h="1" x="372"/>
        <item h="1" x="376"/>
        <item h="1" x="379"/>
        <item h="1" x="384"/>
        <item h="1" x="9"/>
        <item h="1" x="13"/>
        <item h="1" x="19"/>
        <item h="1" x="24"/>
        <item h="1" x="29"/>
        <item h="1" x="34"/>
        <item h="1" x="39"/>
        <item h="1" x="44"/>
        <item h="1" x="49"/>
        <item h="1" x="53"/>
        <item h="1" x="58"/>
        <item h="1" x="73"/>
        <item h="1" x="74"/>
        <item h="1" x="80"/>
        <item h="1" x="85"/>
        <item h="1" x="90"/>
        <item h="1" x="94"/>
        <item h="1" x="98"/>
        <item h="1" x="103"/>
        <item h="1" x="107"/>
        <item h="1" x="112"/>
        <item h="1" x="117"/>
        <item h="1" x="121"/>
        <item h="1" x="126"/>
        <item h="1" x="132"/>
        <item h="1" x="137"/>
        <item h="1" x="139"/>
        <item h="1" x="144"/>
        <item h="1" x="150"/>
        <item h="1" x="151"/>
        <item h="1" x="157"/>
        <item h="1" x="160"/>
        <item h="1" x="164"/>
        <item h="1" x="168"/>
        <item h="1" x="173"/>
        <item h="1" x="177"/>
        <item h="1" x="181"/>
        <item h="1" x="186"/>
        <item h="1" x="194"/>
        <item h="1" x="198"/>
        <item h="1" x="202"/>
        <item h="1" x="207"/>
        <item h="1" x="210"/>
        <item h="1" x="215"/>
        <item h="1" x="217"/>
        <item h="1" x="261"/>
        <item h="1" x="228"/>
        <item h="1" x="230"/>
        <item h="1" x="233"/>
        <item h="1" x="240"/>
        <item h="1" x="245"/>
        <item h="1" x="281"/>
        <item h="1" x="285"/>
        <item h="1" x="289"/>
        <item h="1" x="293"/>
        <item h="1" x="298"/>
        <item h="1" x="303"/>
        <item h="1" x="311"/>
        <item h="1" x="316"/>
        <item h="1" x="319"/>
        <item h="1" x="323"/>
        <item h="1" x="326"/>
        <item h="1" x="330"/>
        <item h="1" x="336"/>
        <item h="1" x="338"/>
        <item h="1" x="343"/>
        <item h="1" x="350"/>
        <item h="1" x="355"/>
        <item h="1" x="359"/>
        <item h="1" x="361"/>
        <item h="1" x="366"/>
        <item h="1" x="373"/>
        <item h="1" x="377"/>
        <item h="1" x="381"/>
        <item h="1" x="385"/>
        <item h="1" x="387"/>
        <item h="1" x="389"/>
        <item h="1" x="6"/>
        <item h="1" x="11"/>
        <item h="1" x="16"/>
        <item h="1" x="21"/>
        <item h="1" x="26"/>
        <item h="1" x="31"/>
        <item h="1" x="36"/>
        <item h="1" x="41"/>
        <item h="1" x="46"/>
        <item h="1" x="51"/>
        <item h="1" x="56"/>
        <item h="1" x="60"/>
        <item h="1" x="64"/>
        <item h="1" x="69"/>
        <item h="1" x="75"/>
        <item h="1" x="79"/>
        <item h="1" x="84"/>
        <item h="1" x="88"/>
        <item h="1" x="93"/>
        <item h="1" x="97"/>
        <item h="1" x="102"/>
        <item h="1" x="110"/>
        <item h="1" x="115"/>
        <item h="1" x="124"/>
        <item h="1" x="125"/>
        <item h="1" x="130"/>
        <item h="1" x="136"/>
        <item h="1" x="141"/>
        <item h="1" x="146"/>
        <item h="1" x="153"/>
        <item h="1" x="162"/>
        <item h="1" x="170"/>
        <item h="1" x="174"/>
        <item h="1" x="179"/>
        <item h="1" x="188"/>
        <item h="1" x="193"/>
        <item h="1" x="205"/>
        <item h="1" x="208"/>
        <item h="1" x="212"/>
        <item h="1" x="219"/>
        <item h="1" x="223"/>
        <item h="1" x="231"/>
        <item h="1" x="232"/>
        <item h="1" x="238"/>
        <item h="1" x="241"/>
        <item h="1" x="244"/>
        <item h="1" x="249"/>
        <item h="1" x="260"/>
        <item h="1" x="280"/>
        <item h="1" x="268"/>
        <item h="1" x="272"/>
        <item h="1" x="273"/>
        <item h="1" x="277"/>
        <item h="1" x="283"/>
        <item h="1" x="290"/>
        <item h="1" x="297"/>
        <item h="1" x="302"/>
        <item h="1" x="307"/>
        <item h="1" x="313"/>
        <item h="1" x="322"/>
        <item h="1" x="325"/>
        <item h="1" x="328"/>
        <item h="1" x="333"/>
        <item h="1" x="347"/>
        <item h="1" x="341"/>
        <item h="1" x="346"/>
        <item h="1" x="348"/>
        <item h="1" x="352"/>
        <item h="1" x="356"/>
        <item h="1" x="365"/>
        <item h="1" x="364"/>
        <item h="1" x="370"/>
        <item h="1" x="374"/>
        <item h="1" x="378"/>
        <item h="1" x="383"/>
        <item h="1" x="392"/>
        <item h="1" x="393"/>
        <item h="1" x="394"/>
        <item h="1" x="395"/>
        <item h="1" x="396"/>
        <item h="1" x="397"/>
        <item h="1" x="401"/>
        <item h="1" x="400"/>
        <item h="1" x="402"/>
        <item h="1" x="398"/>
        <item h="1" x="403"/>
        <item h="1" x="404"/>
        <item h="1" x="405"/>
        <item h="1" x="407"/>
        <item h="1" x="399"/>
        <item h="1" x="408"/>
        <item h="1" x="406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31"/>
        <item h="1" x="429"/>
        <item h="1" x="430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46"/>
        <item h="1" x="459"/>
        <item h="1" x="458"/>
        <item h="1" x="460"/>
        <item h="1" x="461"/>
        <item h="1" x="462"/>
        <item h="1" x="464"/>
        <item h="1" x="463"/>
        <item h="1" x="465"/>
        <item h="1" x="466"/>
        <item h="1" x="467"/>
        <item h="1" x="468"/>
        <item h="1" x="469"/>
        <item h="1" x="470"/>
        <item h="1" x="471"/>
        <item h="1" x="472"/>
        <item h="1" x="474"/>
        <item h="1" x="475"/>
        <item h="1" x="47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23"/>
    </i>
    <i>
      <x v="26"/>
    </i>
    <i>
      <x v="28"/>
    </i>
    <i t="grand">
      <x/>
    </i>
  </rowItems>
  <colItems count="1">
    <i/>
  </colItems>
  <pageFields count="1">
    <pageField fld="11" hier="-1"/>
  </pageFields>
  <dataFields count="1">
    <dataField name="Máx. de Data Prog. Inicial" fld="7" subtotal="max" baseField="1" baseItem="0" numFmtId="14"/>
  </dataFields>
  <formats count="2">
    <format dxfId="63">
      <pivotArea outline="0" collapsedLevelsAreSubtotals="1" fieldPosition="0"/>
    </format>
    <format dxfId="6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8CB16E-B09E-47EF-BB3E-7B75D8BE34E0}" name="Tabela dinâmica2" cacheId="251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A3:B10" firstHeaderRow="1" firstDataRow="1" firstDataCol="1"/>
  <pivotFields count="21">
    <pivotField showAll="0"/>
    <pivotField axis="axisRow" showAll="0">
      <items count="30"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8"/>
        <item m="1" x="27"/>
        <item x="5"/>
        <item x="0"/>
        <item x="1"/>
        <item x="2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dataFields count="1">
    <dataField name="Máx. de Horimetro Parada" fld="14" subtotal="max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F3C7A0-9731-4315-B0A3-21023FF313CF}" name="Tabela dinâmica7" cacheId="25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G3:H10" firstHeaderRow="1" firstDataRow="1" firstDataCol="1"/>
  <pivotFields count="21">
    <pivotField showAll="0"/>
    <pivotField axis="axisRow" showAll="0">
      <items count="8">
        <item m="1" x="6"/>
        <item x="0"/>
        <item x="5"/>
        <item x="1"/>
        <item x="2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Máx. de Término Realizado" fld="12" subtotal="max" baseField="1" baseItem="0" numFmtId="16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3F8531-5325-4474-AE81-7AC1A0EFE7C7}" name="Tabela dinâmica2" cacheId="248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12">
  <location ref="F3:G9" firstHeaderRow="1" firstDataRow="1" firstDataCol="1" rowPageCount="1" colPageCount="1"/>
  <pivotFields count="23">
    <pivotField showAll="0"/>
    <pivotField showAll="0"/>
    <pivotField showAll="0"/>
    <pivotField axis="axisRow" showAll="0">
      <items count="16">
        <item m="1" x="7"/>
        <item m="1" x="6"/>
        <item m="1" x="5"/>
        <item m="1" x="8"/>
        <item m="1" x="14"/>
        <item m="1" x="9"/>
        <item m="1" x="10"/>
        <item m="1" x="11"/>
        <item m="1" x="12"/>
        <item m="1" x="13"/>
        <item x="0"/>
        <item x="1"/>
        <item x="4"/>
        <item x="2"/>
        <item x="3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53">
        <item x="0"/>
        <item x="1"/>
        <item x="3"/>
        <item x="8"/>
        <item x="17"/>
        <item x="22"/>
        <item x="27"/>
        <item x="32"/>
        <item x="37"/>
        <item x="42"/>
        <item x="47"/>
        <item x="2"/>
        <item x="4"/>
        <item m="1" x="51"/>
        <item x="5"/>
        <item x="6"/>
        <item x="7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3"/>
        <item x="24"/>
        <item x="25"/>
        <item x="26"/>
        <item x="28"/>
        <item x="29"/>
        <item x="30"/>
        <item x="31"/>
        <item x="33"/>
        <item x="34"/>
        <item x="35"/>
        <item x="36"/>
        <item x="38"/>
        <item x="39"/>
        <item x="40"/>
        <item x="41"/>
        <item x="43"/>
        <item x="44"/>
        <item x="45"/>
        <item x="46"/>
        <item x="48"/>
        <item x="49"/>
        <item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3"/>
  </rowFields>
  <rowItems count="6">
    <i>
      <x v="10"/>
    </i>
    <i>
      <x v="11"/>
    </i>
    <i>
      <x v="12"/>
    </i>
    <i>
      <x v="13"/>
    </i>
    <i>
      <x v="14"/>
    </i>
    <i t="grand">
      <x/>
    </i>
  </rowItems>
  <colItems count="1">
    <i/>
  </colItems>
  <pageFields count="1">
    <pageField fld="9" hier="-1"/>
  </pageFields>
  <dataFields count="1">
    <dataField name="Média de Aderência BL's Programado" fld="21" subtotal="average" baseField="3" baseItem="0"/>
  </dataFields>
  <formats count="1">
    <format dxfId="62">
      <pivotArea collapsedLevelsAreSubtotals="1" fieldPosition="0">
        <references count="1">
          <reference field="3" count="0"/>
        </references>
      </pivotArea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5077FA-E95B-458E-AA5D-CCDDFE5F3657}" name="Tabela dinâmica1" cacheId="249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17">
  <location ref="A3:B6" firstHeaderRow="1" firstDataRow="1" firstDataCol="1" rowPageCount="1" colPageCount="1"/>
  <pivotFields count="23">
    <pivotField showAll="0"/>
    <pivotField showAll="0"/>
    <pivotField showAll="0"/>
    <pivotField axis="axisRow" showAll="0">
      <items count="16">
        <item m="1" x="8"/>
        <item m="1" x="7"/>
        <item m="1" x="6"/>
        <item m="1" x="9"/>
        <item m="1" x="5"/>
        <item m="1" x="10"/>
        <item m="1" x="11"/>
        <item m="1" x="12"/>
        <item m="1" x="13"/>
        <item m="1" x="14"/>
        <item x="0"/>
        <item x="1"/>
        <item x="4"/>
        <item x="2"/>
        <item x="3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131">
        <item x="0"/>
        <item h="1" x="1"/>
        <item h="1" x="3"/>
        <item h="1" x="8"/>
        <item h="1" x="17"/>
        <item h="1" x="22"/>
        <item h="1" x="27"/>
        <item h="1" x="32"/>
        <item h="1" x="37"/>
        <item h="1" x="42"/>
        <item h="1" x="47"/>
        <item h="1" x="53"/>
        <item h="1" x="58"/>
        <item h="1" x="64"/>
        <item h="1" x="67"/>
        <item h="1" x="71"/>
        <item h="1" x="77"/>
        <item h="1" x="81"/>
        <item h="1" x="86"/>
        <item h="1" x="91"/>
        <item h="1" x="95"/>
        <item h="1" x="99"/>
        <item h="1" x="103"/>
        <item h="1" x="108"/>
        <item h="1" x="113"/>
        <item h="1" x="118"/>
        <item h="1" x="121"/>
        <item h="1" x="127"/>
        <item h="1" x="2"/>
        <item h="1" x="4"/>
        <item h="1" x="7"/>
        <item h="1" x="12"/>
        <item h="1" x="16"/>
        <item h="1" x="21"/>
        <item h="1" x="26"/>
        <item h="1" x="31"/>
        <item h="1" x="36"/>
        <item h="1" x="41"/>
        <item h="1" x="46"/>
        <item h="1" x="51"/>
        <item h="1" x="56"/>
        <item h="1" x="61"/>
        <item h="1" x="65"/>
        <item h="1" x="69"/>
        <item h="1" x="75"/>
        <item h="1" x="80"/>
        <item h="1" x="85"/>
        <item h="1" x="90"/>
        <item h="1" x="94"/>
        <item h="1" x="98"/>
        <item h="1" x="105"/>
        <item h="1" x="107"/>
        <item h="1" x="112"/>
        <item h="1" x="117"/>
        <item h="1" x="122"/>
        <item h="1" m="1" x="129"/>
        <item h="1" x="5"/>
        <item h="1" x="6"/>
        <item h="1" x="9"/>
        <item h="1" x="10"/>
        <item h="1" x="11"/>
        <item h="1" x="13"/>
        <item h="1" x="14"/>
        <item h="1" x="15"/>
        <item h="1" x="18"/>
        <item h="1" x="19"/>
        <item h="1" x="20"/>
        <item h="1" x="23"/>
        <item h="1" x="24"/>
        <item h="1" x="25"/>
        <item h="1" x="28"/>
        <item h="1" x="29"/>
        <item h="1" x="30"/>
        <item h="1" x="33"/>
        <item h="1" x="34"/>
        <item h="1" x="35"/>
        <item h="1" x="38"/>
        <item h="1" x="39"/>
        <item h="1" x="40"/>
        <item h="1" x="43"/>
        <item h="1" x="44"/>
        <item h="1" x="45"/>
        <item h="1" x="48"/>
        <item h="1" x="49"/>
        <item h="1" x="50"/>
        <item h="1" x="52"/>
        <item h="1" x="54"/>
        <item h="1" x="55"/>
        <item h="1" x="57"/>
        <item h="1" x="59"/>
        <item h="1" x="60"/>
        <item h="1" x="62"/>
        <item h="1" x="63"/>
        <item h="1" x="66"/>
        <item h="1" x="68"/>
        <item h="1" x="70"/>
        <item h="1" x="72"/>
        <item h="1" x="73"/>
        <item h="1" x="74"/>
        <item h="1" x="76"/>
        <item h="1" x="78"/>
        <item h="1" x="79"/>
        <item h="1" x="82"/>
        <item h="1" x="83"/>
        <item h="1" x="84"/>
        <item h="1" x="87"/>
        <item h="1" x="88"/>
        <item h="1" x="89"/>
        <item h="1" x="92"/>
        <item h="1" x="93"/>
        <item h="1" x="96"/>
        <item h="1" x="97"/>
        <item h="1" x="100"/>
        <item h="1" x="101"/>
        <item h="1" x="102"/>
        <item h="1" x="104"/>
        <item h="1" x="106"/>
        <item h="1" x="109"/>
        <item h="1" x="110"/>
        <item h="1" x="111"/>
        <item h="1" x="114"/>
        <item h="1" x="115"/>
        <item h="1" x="116"/>
        <item h="1" x="119"/>
        <item h="1" x="120"/>
        <item h="1" x="123"/>
        <item h="1" x="124"/>
        <item h="1" x="125"/>
        <item h="1" x="126"/>
        <item h="1" x="1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3">
    <i>
      <x v="10"/>
    </i>
    <i>
      <x v="11"/>
    </i>
    <i t="grand">
      <x/>
    </i>
  </rowItems>
  <colItems count="1">
    <i/>
  </colItems>
  <pageFields count="1">
    <pageField fld="9" hier="-1"/>
  </pageFields>
  <dataFields count="1">
    <dataField name="Média de Aderencia Tempo Prog." fld="20" subtotal="average" baseField="3" baseItem="0"/>
  </dataFields>
  <formats count="1">
    <format dxfId="61">
      <pivotArea collapsedLevelsAreSubtotals="1" fieldPosition="0">
        <references count="1">
          <reference field="3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886C4F-33BF-44B4-B14E-EF75C6C05D14}" name="Tabela dinâmica1" cacheId="24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20" firstHeaderRow="1" firstDataRow="1" firstDataCol="0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E9CE83-F06F-4977-8534-8381D940211B}" name="Tabela dinâmica1" cacheId="24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A5:C76" firstHeaderRow="0" firstDataRow="1" firstDataCol="1" rowPageCount="1" colPageCount="1"/>
  <pivotFields count="21">
    <pivotField showAll="0">
      <items count="21">
        <item m="1" x="14"/>
        <item m="1" x="17"/>
        <item m="1" x="15"/>
        <item m="1" x="16"/>
        <item m="1" x="19"/>
        <item m="1" x="18"/>
        <item x="3"/>
        <item x="0"/>
        <item x="8"/>
        <item x="7"/>
        <item x="6"/>
        <item x="1"/>
        <item x="5"/>
        <item x="4"/>
        <item x="2"/>
        <item x="13"/>
        <item x="9"/>
        <item x="10"/>
        <item x="11"/>
        <item x="12"/>
        <item t="default"/>
      </items>
    </pivotField>
    <pivotField showAll="0"/>
    <pivotField axis="axisRow" showAll="0">
      <items count="194">
        <item m="1" x="187"/>
        <item m="1" x="145"/>
        <item m="1" x="127"/>
        <item m="1" x="158"/>
        <item m="1" x="174"/>
        <item m="1" x="133"/>
        <item m="1" x="130"/>
        <item m="1" x="160"/>
        <item m="1" x="179"/>
        <item m="1" x="136"/>
        <item m="1" x="132"/>
        <item m="1" x="161"/>
        <item m="1" x="159"/>
        <item m="1" x="184"/>
        <item m="1" x="183"/>
        <item m="1" x="139"/>
        <item m="1" x="185"/>
        <item m="1" x="141"/>
        <item m="1" x="140"/>
        <item m="1" x="167"/>
        <item m="1" x="163"/>
        <item m="1" x="190"/>
        <item m="1" x="186"/>
        <item m="1" x="144"/>
        <item m="1" x="142"/>
        <item m="1" x="169"/>
        <item m="1" x="166"/>
        <item m="1" x="124"/>
        <item m="1" x="188"/>
        <item m="1" x="148"/>
        <item m="1" x="143"/>
        <item m="1" x="172"/>
        <item m="1" x="168"/>
        <item m="1" x="128"/>
        <item m="1" x="192"/>
        <item m="1" x="152"/>
        <item m="1" x="146"/>
        <item m="1" x="173"/>
        <item m="1" x="170"/>
        <item m="1" x="129"/>
        <item m="1" x="125"/>
        <item m="1" x="156"/>
        <item m="1" x="150"/>
        <item m="1" x="177"/>
        <item m="1" x="135"/>
        <item m="1" x="162"/>
        <item m="1" x="189"/>
        <item m="1" x="149"/>
        <item m="1" x="176"/>
        <item m="1" x="191"/>
        <item m="1" x="151"/>
        <item m="1" x="178"/>
        <item m="1" x="147"/>
        <item m="1" x="175"/>
        <item m="1" x="171"/>
        <item m="1" x="131"/>
        <item m="1" x="126"/>
        <item m="1" x="157"/>
        <item m="1" x="154"/>
        <item m="1" x="181"/>
        <item m="1" x="137"/>
        <item m="1" x="164"/>
        <item m="1" x="121"/>
        <item m="1" x="153"/>
        <item m="1" x="180"/>
        <item m="1" x="123"/>
        <item m="1" x="155"/>
        <item m="1" x="134"/>
        <item m="1" x="182"/>
        <item m="1" x="138"/>
        <item m="1" x="165"/>
        <item m="1" x="122"/>
        <item m="1" x="70"/>
        <item x="0"/>
        <item x="1"/>
        <item m="1" x="71"/>
        <item m="1" x="72"/>
        <item m="1" x="73"/>
        <item m="1" x="74"/>
        <item x="2"/>
        <item m="1" x="75"/>
        <item m="1" x="76"/>
        <item m="1" x="77"/>
        <item m="1" x="78"/>
        <item m="1" x="79"/>
        <item m="1" x="80"/>
        <item x="3"/>
        <item x="4"/>
        <item x="5"/>
        <item x="6"/>
        <item x="7"/>
        <item x="8"/>
        <item m="1" x="81"/>
        <item x="9"/>
        <item m="1" x="82"/>
        <item m="1" x="83"/>
        <item m="1" x="84"/>
        <item m="1" x="85"/>
        <item m="1" x="86"/>
        <item m="1" x="87"/>
        <item m="1" x="88"/>
        <item m="1" x="89"/>
        <item m="1" x="90"/>
        <item x="10"/>
        <item m="1" x="91"/>
        <item x="11"/>
        <item x="12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x="13"/>
        <item m="1" x="105"/>
        <item m="1" x="106"/>
        <item m="1" x="107"/>
        <item m="1" x="108"/>
        <item x="14"/>
        <item m="1" x="109"/>
        <item m="1" x="110"/>
        <item x="15"/>
        <item x="16"/>
        <item m="1" x="111"/>
        <item x="17"/>
        <item x="18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showAll="0"/>
    <pivotField showAll="0"/>
    <pivotField numFmtId="14" showAll="0"/>
    <pivotField showAll="0"/>
    <pivotField showAll="0">
      <items count="4">
        <item x="0"/>
        <item x="2"/>
        <item x="1"/>
        <item t="default"/>
      </items>
    </pivotField>
    <pivotField dataField="1" numFmtId="170" showAll="0"/>
    <pivotField showAll="0"/>
    <pivotField showAll="0"/>
    <pivotField numFmtId="171" showAll="0"/>
    <pivotField numFmtId="4" showAll="0"/>
    <pivotField numFmtId="4" showAll="0"/>
    <pivotField showAll="0"/>
    <pivotField showAll="0"/>
    <pivotField axis="axisPage" multipleItemSelectionAllowed="1" showAll="0">
      <items count="9">
        <item x="0"/>
        <item m="1" x="2"/>
        <item m="1" x="6"/>
        <item m="1" x="3"/>
        <item m="1" x="7"/>
        <item m="1" x="4"/>
        <item m="1" x="1"/>
        <item m="1" x="5"/>
        <item t="default"/>
      </items>
    </pivotField>
    <pivotField showAll="0"/>
    <pivotField showAll="0">
      <items count="4">
        <item x="0"/>
        <item h="1" m="1" x="1"/>
        <item h="1" m="1" x="2"/>
        <item t="default"/>
      </items>
    </pivotField>
    <pivotField showAll="0"/>
    <pivotField dataField="1" numFmtId="1" showAll="0"/>
  </pivotFields>
  <rowFields count="1">
    <field x="2"/>
  </rowFields>
  <rowItems count="71">
    <i>
      <x v="73"/>
    </i>
    <i>
      <x v="74"/>
    </i>
    <i>
      <x v="79"/>
    </i>
    <i>
      <x v="86"/>
    </i>
    <i>
      <x v="87"/>
    </i>
    <i>
      <x v="88"/>
    </i>
    <i>
      <x v="89"/>
    </i>
    <i>
      <x v="90"/>
    </i>
    <i>
      <x v="91"/>
    </i>
    <i>
      <x v="93"/>
    </i>
    <i>
      <x v="103"/>
    </i>
    <i>
      <x v="105"/>
    </i>
    <i>
      <x v="106"/>
    </i>
    <i>
      <x v="120"/>
    </i>
    <i>
      <x v="125"/>
    </i>
    <i>
      <x v="128"/>
    </i>
    <i>
      <x v="129"/>
    </i>
    <i>
      <x v="131"/>
    </i>
    <i>
      <x v="132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 t="grand">
      <x/>
    </i>
  </rowItems>
  <colFields count="1">
    <field x="-2"/>
  </colFields>
  <colItems count="2">
    <i>
      <x/>
    </i>
    <i i="1">
      <x v="1"/>
    </i>
  </colItems>
  <pageFields count="1">
    <pageField fld="16" hier="-1"/>
  </pageFields>
  <dataFields count="2">
    <dataField name="Máx. de Trabalho" fld="8" subtotal="max" baseField="2" baseItem="13"/>
    <dataField name="Soma de TEMPO OS" fld="20" baseField="0" baseItem="0"/>
  </dataFields>
  <formats count="25">
    <format dxfId="36">
      <pivotArea outline="0" collapsedLevelsAreSubtotals="1" fieldPosition="0"/>
    </format>
    <format dxfId="37">
      <pivotArea dataOnly="0" labelOnly="1" outline="0" fieldPosition="0">
        <references count="1">
          <reference field="16" count="0"/>
        </references>
      </pivotArea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9">
      <pivotArea outline="0" collapsedLevelsAreSubtotals="1" fieldPosition="0"/>
    </format>
    <format dxfId="40">
      <pivotArea dataOnly="0" labelOnly="1" outline="0" fieldPosition="0">
        <references count="1">
          <reference field="16" count="0"/>
        </references>
      </pivotArea>
    </format>
    <format dxfId="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2">
      <pivotArea outline="0" collapsedLevelsAreSubtotals="1" fieldPosition="0"/>
    </format>
    <format dxfId="43">
      <pivotArea dataOnly="0" labelOnly="1" outline="0" fieldPosition="0">
        <references count="1">
          <reference field="16" count="0"/>
        </references>
      </pivotArea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5">
      <pivotArea field="16" type="button" dataOnly="0" labelOnly="1" outline="0" axis="axisPage" fieldPosition="0"/>
    </format>
    <format dxfId="46">
      <pivotArea field="2" type="button" dataOnly="0" labelOnly="1" outline="0" axis="axisRow" fieldPosition="0"/>
    </format>
    <format dxfId="47">
      <pivotArea dataOnly="0" labelOnly="1" fieldPosition="0">
        <references count="1">
          <reference field="2" count="39">
            <x v="1"/>
            <x v="3"/>
            <x v="5"/>
            <x v="7"/>
            <x v="9"/>
            <x v="11"/>
            <x v="13"/>
            <x v="15"/>
            <x v="17"/>
            <x v="19"/>
            <x v="21"/>
            <x v="23"/>
            <x v="25"/>
            <x v="27"/>
            <x v="29"/>
            <x v="31"/>
            <x v="33"/>
            <x v="35"/>
            <x v="37"/>
            <x v="39"/>
            <x v="41"/>
            <x v="43"/>
            <x v="44"/>
            <x v="45"/>
            <x v="46"/>
            <x v="47"/>
            <x v="48"/>
            <x v="50"/>
            <x v="51"/>
            <x v="53"/>
            <x v="55"/>
            <x v="57"/>
            <x v="59"/>
            <x v="60"/>
            <x v="61"/>
            <x v="62"/>
            <x v="63"/>
            <x v="64"/>
            <x v="66"/>
          </reference>
        </references>
      </pivotArea>
    </format>
    <format dxfId="48">
      <pivotArea dataOnly="0" labelOnly="1" grandRow="1" outline="0" fieldPosition="0"/>
    </format>
    <format dxfId="49">
      <pivotArea field="16" type="button" dataOnly="0" labelOnly="1" outline="0" axis="axisPage" fieldPosition="0"/>
    </format>
    <format dxfId="50">
      <pivotArea field="2" type="button" dataOnly="0" labelOnly="1" outline="0" axis="axisRow" fieldPosition="0"/>
    </format>
    <format dxfId="51">
      <pivotArea dataOnly="0" labelOnly="1" fieldPosition="0">
        <references count="1">
          <reference field="2" count="39">
            <x v="1"/>
            <x v="3"/>
            <x v="5"/>
            <x v="7"/>
            <x v="9"/>
            <x v="11"/>
            <x v="13"/>
            <x v="15"/>
            <x v="17"/>
            <x v="19"/>
            <x v="21"/>
            <x v="23"/>
            <x v="25"/>
            <x v="27"/>
            <x v="29"/>
            <x v="31"/>
            <x v="33"/>
            <x v="35"/>
            <x v="37"/>
            <x v="39"/>
            <x v="41"/>
            <x v="43"/>
            <x v="44"/>
            <x v="45"/>
            <x v="46"/>
            <x v="47"/>
            <x v="48"/>
            <x v="50"/>
            <x v="51"/>
            <x v="53"/>
            <x v="55"/>
            <x v="57"/>
            <x v="59"/>
            <x v="60"/>
            <x v="61"/>
            <x v="62"/>
            <x v="63"/>
            <x v="64"/>
            <x v="66"/>
          </reference>
        </references>
      </pivotArea>
    </format>
    <format dxfId="52">
      <pivotArea dataOnly="0" labelOnly="1" grandRow="1" outline="0" fieldPosition="0"/>
    </format>
    <format dxfId="53">
      <pivotArea field="2" type="button" dataOnly="0" labelOnly="1" outline="0" axis="axisRow" fieldPosition="0"/>
    </format>
    <format dxfId="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5">
      <pivotArea field="2" type="button" dataOnly="0" labelOnly="1" outline="0" axis="axisRow" fieldPosition="0"/>
    </format>
    <format dxfId="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7">
      <pivotArea field="2" type="button" dataOnly="0" labelOnly="1" outline="0" axis="axisRow" fieldPosition="0"/>
    </format>
    <format dxfId="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9">
      <pivotArea field="2" type="button" dataOnly="0" labelOnly="1" outline="0" axis="axisRow" fieldPosition="0"/>
    </format>
    <format dxfId="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Nº_de_série" xr10:uid="{0D9599C8-3346-4BB8-BB3B-E5AD206A1F82}" sourceName="Nº de série">
  <pivotTables>
    <pivotTable tabId="14" name="Tabela dinâmica1"/>
  </pivotTables>
  <data>
    <tabular pivotCacheId="193520983">
      <items count="20">
        <i x="3" s="1"/>
        <i x="0" s="1"/>
        <i x="8" s="1"/>
        <i x="7" s="1"/>
        <i x="6" s="1"/>
        <i x="1" s="1"/>
        <i x="5" s="1"/>
        <i x="4" s="1"/>
        <i x="2" s="1"/>
        <i x="13" s="1"/>
        <i x="9" s="1"/>
        <i x="10" s="1"/>
        <i x="11" s="1"/>
        <i x="12" s="1"/>
        <i x="14" s="1" nd="1"/>
        <i x="17" s="1" nd="1"/>
        <i x="15" s="1" nd="1"/>
        <i x="16" s="1" nd="1"/>
        <i x="19" s="1" nd="1"/>
        <i x="18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ÓDIGO_ABC_CORRIGIDO" xr10:uid="{18A3799C-F13C-414D-8147-0E6595DB2157}" sourceName="CÓDIGO ABC CORRIGIDO">
  <pivotTables>
    <pivotTable tabId="14" name="Tabela dinâmica1"/>
  </pivotTables>
  <data>
    <tabular pivotCacheId="193520983">
      <items count="3">
        <i x="0" s="1"/>
        <i x="1" nd="1"/>
        <i x="2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ioridade" xr10:uid="{CA5771B0-47AC-43AA-AF80-73C7738AA456}" sourceName="Prioridade">
  <pivotTables>
    <pivotTable tabId="14" name="Tabela dinâmica1"/>
  </pivotTables>
  <data>
    <tabular pivotCacheId="193520983">
      <items count="3">
        <i x="0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º de série" xr10:uid="{9D2DB8FC-11EC-421E-8CA2-779CDC1F728E}" cache="SegmentaçãodeDados_Nº_de_série" caption="Nº de série" style="SlicerStyleLight4" rowHeight="241300"/>
  <slicer name="CÓDIGO ABC CORRIGIDO" xr10:uid="{59BF3B8D-0B55-48F3-9B79-E1F576F17998}" cache="SegmentaçãodeDados_CÓDIGO_ABC_CORRIGIDO" caption="CÓDIGO ABC CORRIGIDO" style="SlicerStyleLight4" rowHeight="241300"/>
  <slicer name="Prioridade" xr10:uid="{FC8720BD-A634-4D40-8A87-8CEF4DD2F21D}" cache="SegmentaçãodeDados_Prioridade" caption="Prioridade" style="SlicerStyleLight4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21EA44-B60E-49CE-ABB4-ACE931243A2C}" name="Tabela1" displayName="Tabela1" ref="A7:F20" totalsRowShown="0" dataDxfId="22">
  <autoFilter ref="A7:F20" xr:uid="{E321EA44-B60E-49CE-ABB4-ACE931243A2C}"/>
  <tableColumns count="6">
    <tableColumn id="1" xr3:uid="{959D24AC-7331-4F22-B7BA-41FD239FCFB4}" name="Semana" dataDxfId="21"/>
    <tableColumn id="2" xr3:uid="{C6F992A0-9573-4937-944C-206E7D368AB9}" name="Horas Programadas" dataDxfId="20"/>
    <tableColumn id="3" xr3:uid="{9D404D4F-6716-42B2-9635-CFB1E22F6D51}" name="Horas Realizadas" dataDxfId="19">
      <calculatedColumnFormula>SUMIF('Consolidação Preventiva'!I:I,'Indisponibilidade PM'!A8,'Consolidação Preventiva'!P:P)*24</calculatedColumnFormula>
    </tableColumn>
    <tableColumn id="4" xr3:uid="{EB625D67-E442-4C98-918F-CA1F97E843BD}" name="Qtd preventivas executadas" dataDxfId="18">
      <calculatedColumnFormula>COUNTIF('Consolidação Preventiva'!P:P,'Indisponibilidade PM'!A8)</calculatedColumnFormula>
    </tableColumn>
    <tableColumn id="5" xr3:uid="{1DC61E42-0D5F-4128-81CE-3EDE3CDF9DC5}" name="Indisponibilidade Programada" dataDxfId="17">
      <calculatedColumnFormula>Tabela1[[#This Row],[Horas Programadas]]/$D$2</calculatedColumnFormula>
    </tableColumn>
    <tableColumn id="6" xr3:uid="{3EF4B260-683B-4139-8ECD-62A4827BC035}" name="Indisponibilidade Realizada" dataDxfId="16">
      <calculatedColumnFormula>Tabela1[[#This Row],[Horas Realizadas]]/$D$2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C5FCC5-02A1-42A7-A14E-C5C6AF0A7424}" name="Tabela3" displayName="Tabela3" ref="A1:P815" totalsRowShown="0" headerRowDxfId="15">
  <autoFilter ref="A1:P815" xr:uid="{7AC5FCC5-02A1-42A7-A14E-C5C6AF0A7424}"/>
  <tableColumns count="16">
    <tableColumn id="1" xr3:uid="{1255DC4A-86E9-4E87-84F8-BA15DBDDC293}" name="EQUIPAMENTO" dataDxfId="14">
      <calculatedColumnFormula>'SA '!B13</calculatedColumnFormula>
    </tableColumn>
    <tableColumn id="2" xr3:uid="{F9E2C215-53FD-48BD-AA44-CB867DC8855F}" name="PM"/>
    <tableColumn id="3" xr3:uid="{8E3885BF-0D12-48B9-998C-D6C7C69002F8}" name="Execução"/>
    <tableColumn id="4" xr3:uid="{28FFD240-C636-41AC-8084-7B073BF24268}" name="Hor. Ultm."/>
    <tableColumn id="5" xr3:uid="{A728D89D-DAFB-4B37-8A32-9C717B43F92E}" name="Hor. Lim"/>
    <tableColumn id="6" xr3:uid="{58C16D15-B38C-4FF0-990F-337DF0D79FEC}" name="Hor. Executado"/>
    <tableColumn id="7" xr3:uid="{CEB9A764-D4C0-4A93-A888-396BD69FEA9C}" name="Dif."/>
    <tableColumn id="8" xr3:uid="{6E650B76-F38C-4BCD-B6E7-1C695C4A3EB3}" name="Inferior"/>
    <tableColumn id="9" xr3:uid="{D35737BF-2CD3-4136-8BEA-FFAF54D7C433}" name="Superior"/>
    <tableColumn id="10" xr3:uid="{CAD66917-8045-46EB-8F99-E4F79943F622}" name="Coluna1"/>
    <tableColumn id="11" xr3:uid="{1E6EB80D-BFCA-4E2C-A717-2B08326A14AF}" name="Data"/>
    <tableColumn id="12" xr3:uid="{046AF438-9BF7-4910-834C-1C2E5DC43B96}" name="Dif. Horimetro"/>
    <tableColumn id="13" xr3:uid="{FF39A723-C5AB-444C-93F0-0E1329DA81DE}" name="Limite Inferior"/>
    <tableColumn id="14" xr3:uid="{147AE2A5-2A87-4DBA-A1BF-76546CFEA2ED}" name="Limite Superior"/>
    <tableColumn id="15" xr3:uid="{348FEF8A-51BD-4793-9CFF-3CF421BC634E}" name="Mês Ref."/>
    <tableColumn id="16" xr3:uid="{8F7EB219-5881-4595-9F5B-0E82A0604AFD}" name="SA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1928A1-8809-4C9F-80D5-C4F552BA450A}" name="Tabela2" displayName="Tabela2" ref="B2:C3" totalsRowShown="0">
  <autoFilter ref="B2:C3" xr:uid="{2D1928A1-8809-4C9F-80D5-C4F552BA450A}"/>
  <tableColumns count="2">
    <tableColumn id="1" xr3:uid="{A66861DA-BB17-43AB-B0B2-273396FB3698}" name="MTBF"/>
    <tableColumn id="2" xr3:uid="{664F7EE7-EA58-4BD3-BF44-CF1DC04ACB08}" name="DF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7F7F7F"/>
      </a:accent1>
      <a:accent2>
        <a:srgbClr val="FFC000"/>
      </a:accent2>
      <a:accent3>
        <a:srgbClr val="7F7F7F"/>
      </a:accent3>
      <a:accent4>
        <a:srgbClr val="FFC000"/>
      </a:accent4>
      <a:accent5>
        <a:srgbClr val="ED7D31"/>
      </a:accent5>
      <a:accent6>
        <a:srgbClr val="7F7F7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2-10-31T13:31:21.80" personId="{2CEAD2E3-88D4-49DA-A10F-92C3DE71EE3C}" id="{19778F17-14E6-4D48-98FF-B4769DBD74D7}">
    <text>Não excluir essa coluna, ela leva informação ao formulário de BL</text>
  </threadedComment>
  <threadedComment ref="D3" dT="2022-10-31T13:31:47.71" personId="{2CEAD2E3-88D4-49DA-A10F-92C3DE71EE3C}" id="{CB396511-57AA-4BCE-BCA9-793B47D52A1F}">
    <text>Não excluir essa coluna, ela leva informação ao formulário de BL</text>
  </threadedComment>
  <threadedComment ref="QP5" dT="2026-04-30T05:22:05.33" personId="{96FEBCE7-DC1D-4C27-8DE9-3D930836377E}" id="{6BFE7218-48D7-40A4-BD4E-6DD5DD793C75}">
    <text>PARADO EM HMC</text>
  </threadedComment>
  <threadedComment ref="NI7" dT="2026-02-04T08:44:55.89" personId="{78A08E1D-4F20-45A1-B261-9E9D613F082D}" id="{D5918A87-E5C9-4EEF-A1B7-B10570DF58D0}">
    <text>Atualizado via operador</text>
  </threadedComment>
  <threadedComment ref="QR7" dT="2026-05-02T04:21:05.14" personId="{96FEBCE7-DC1D-4C27-8DE9-3D930836377E}" id="{F236B5DE-E52A-4479-A231-E743C6596C8A}">
    <text>equipamento em PM</text>
  </threadedComment>
  <threadedComment ref="KV8" dT="2025-12-01T05:52:45.42" personId="{96FEBCE7-DC1D-4C27-8DE9-3D930836377E}" id="{26A92C40-D65D-4522-9073-BB820F900C6F}">
    <text xml:space="preserve">equipamento disponível para operação, ag. avaliação da operação de mina para voltar pras demandas; 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54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47E3423-E48D-4A3E-BA33-C2CC247BCA2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f28527d8-6282-4c7a-b277-812dc41c4e0c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Relationship Id="rId4" Type="http://schemas.microsoft.com/office/2007/relationships/slicer" Target="../slicers/slicer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55615-8609-44BA-BDCE-E961084CFFA7}">
  <sheetPr codeName="Planilha25"/>
  <dimension ref="A1:BEP52"/>
  <sheetViews>
    <sheetView showGridLines="0" zoomScale="63" zoomScaleNormal="175" workbookViewId="0">
      <selection activeCell="T29" sqref="T27:T35"/>
    </sheetView>
  </sheetViews>
  <sheetFormatPr defaultRowHeight="14.45"/>
  <cols>
    <col min="1" max="1" width="48.42578125" customWidth="1"/>
    <col min="2" max="2" width="14.42578125" style="1" customWidth="1"/>
    <col min="3" max="3" width="14.42578125" customWidth="1"/>
    <col min="4" max="5" width="14.5703125" customWidth="1"/>
    <col min="6" max="17" width="7.42578125" customWidth="1"/>
    <col min="18" max="18" width="10.5703125" bestFit="1" customWidth="1"/>
    <col min="19" max="19" width="15.5703125" bestFit="1" customWidth="1"/>
    <col min="20" max="20" width="18" bestFit="1" customWidth="1"/>
    <col min="21" max="21" width="12.5703125" bestFit="1" customWidth="1"/>
    <col min="22" max="30" width="18.5703125" bestFit="1" customWidth="1"/>
    <col min="31" max="31" width="22.140625" customWidth="1"/>
    <col min="32" max="1497" width="18.5703125" bestFit="1" customWidth="1"/>
    <col min="1498" max="1498" width="10.5703125" bestFit="1" customWidth="1"/>
  </cols>
  <sheetData>
    <row r="1" spans="1:1498" ht="15" thickBot="1">
      <c r="B1" s="196" t="s">
        <v>0</v>
      </c>
      <c r="C1" s="197" t="s">
        <v>1</v>
      </c>
      <c r="E1" s="229" t="s">
        <v>2</v>
      </c>
      <c r="F1" s="385" t="s">
        <v>3</v>
      </c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6"/>
    </row>
    <row r="2" spans="1:1498">
      <c r="A2" s="99" t="s">
        <v>4</v>
      </c>
      <c r="B2" s="134" t="s">
        <v>5</v>
      </c>
      <c r="C2" s="134" t="s">
        <v>6</v>
      </c>
      <c r="D2" s="226" t="s">
        <v>7</v>
      </c>
      <c r="E2" s="230">
        <f>3*(C4*0.7)</f>
        <v>1315.4399999999998</v>
      </c>
      <c r="F2" s="228" t="s">
        <v>8</v>
      </c>
      <c r="G2" s="198" t="s">
        <v>9</v>
      </c>
      <c r="H2" s="198" t="s">
        <v>10</v>
      </c>
      <c r="I2" s="198" t="s">
        <v>11</v>
      </c>
      <c r="J2" s="198" t="s">
        <v>12</v>
      </c>
      <c r="K2" s="198" t="s">
        <v>13</v>
      </c>
      <c r="L2" s="198" t="s">
        <v>14</v>
      </c>
      <c r="M2" s="198" t="s">
        <v>15</v>
      </c>
      <c r="N2" s="198" t="s">
        <v>16</v>
      </c>
      <c r="O2" s="198" t="s">
        <v>17</v>
      </c>
      <c r="P2" s="198" t="s">
        <v>18</v>
      </c>
      <c r="Q2" s="199" t="s">
        <v>19</v>
      </c>
      <c r="T2" s="387" t="s">
        <v>20</v>
      </c>
      <c r="U2" s="387"/>
      <c r="V2" s="387"/>
      <c r="W2" s="387"/>
      <c r="X2" s="387"/>
      <c r="Y2" s="387"/>
    </row>
    <row r="3" spans="1:1498" ht="6.75" customHeight="1">
      <c r="B3" s="200"/>
      <c r="D3" s="224"/>
      <c r="F3" s="201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3"/>
    </row>
    <row r="4" spans="1:1498">
      <c r="A4" t="s">
        <v>21</v>
      </c>
      <c r="B4" s="204">
        <f t="shared" ref="B4:B10" si="0">C4/(VLOOKUP($C$1,$W$27:$X$38,2,0))</f>
        <v>6.0138248847926262E-2</v>
      </c>
      <c r="C4" s="205" cm="1">
        <f t="array" ref="C4">_xlfn.XLOOKUP(A4,$A$4:$A$10,_xlfn.XLOOKUP($C$1,$F$2:$Q$2,$F$4:$Q$10))</f>
        <v>626.4</v>
      </c>
      <c r="D4" s="225">
        <f>E2/J18</f>
        <v>285.96521739130435</v>
      </c>
      <c r="F4" s="206"/>
      <c r="G4" s="207"/>
      <c r="H4" s="207"/>
      <c r="I4" s="207">
        <v>328</v>
      </c>
      <c r="J4" s="207"/>
      <c r="K4" s="207">
        <v>650</v>
      </c>
      <c r="L4" s="207"/>
      <c r="M4" s="207"/>
      <c r="N4" s="207"/>
      <c r="O4" s="207">
        <f>522*1.2</f>
        <v>626.4</v>
      </c>
      <c r="P4" s="207"/>
      <c r="Q4" s="208"/>
      <c r="T4" t="s">
        <v>22</v>
      </c>
      <c r="U4" t="s">
        <v>23</v>
      </c>
    </row>
    <row r="5" spans="1:1498">
      <c r="A5" t="s">
        <v>24</v>
      </c>
      <c r="B5" s="204">
        <f t="shared" si="0"/>
        <v>0</v>
      </c>
      <c r="C5" s="205" cm="1">
        <f t="array" ref="C5">_xlfn.XLOOKUP(A5,$A$4:$A$10,_xlfn.XLOOKUP($C$1,$F$2:$Q$2,$F$4:$Q$10))</f>
        <v>0</v>
      </c>
      <c r="D5" s="225">
        <f>(C5*0.8)/$J$18</f>
        <v>0</v>
      </c>
      <c r="F5" s="206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8"/>
      <c r="T5" s="209" t="s">
        <v>25</v>
      </c>
      <c r="U5" s="210">
        <v>44927</v>
      </c>
      <c r="V5" s="210">
        <v>44927.076747685183</v>
      </c>
      <c r="W5" s="210">
        <v>44927.520925925928</v>
      </c>
      <c r="X5" s="210">
        <v>44927.626134259262</v>
      </c>
      <c r="Y5" s="210">
        <v>44927.826331018521</v>
      </c>
      <c r="Z5" s="210">
        <v>44927.916805555556</v>
      </c>
      <c r="AA5" s="210">
        <v>44927.943472222221</v>
      </c>
      <c r="AB5" s="210">
        <v>44927.999664351853</v>
      </c>
      <c r="AC5" s="210">
        <v>44928.221180555556</v>
      </c>
      <c r="AD5" s="210">
        <v>44928.531192129631</v>
      </c>
      <c r="AE5" s="210">
        <v>44928.534722222219</v>
      </c>
      <c r="AF5" s="210">
        <v>44928.60696759259</v>
      </c>
      <c r="AG5" s="210">
        <v>44928.6878125</v>
      </c>
      <c r="AH5" s="210">
        <v>44928.810416666667</v>
      </c>
      <c r="AI5" s="210">
        <v>44928.815763888888</v>
      </c>
      <c r="AJ5" s="210">
        <v>44928.896805555552</v>
      </c>
      <c r="AK5" s="210">
        <v>44928.953113425923</v>
      </c>
      <c r="AL5" s="210">
        <v>44929.270833333336</v>
      </c>
      <c r="AM5" s="210">
        <v>44929.326620370368</v>
      </c>
      <c r="AN5" s="210">
        <v>44929.333333333336</v>
      </c>
      <c r="AO5" s="210">
        <v>44929.541597222225</v>
      </c>
      <c r="AP5" s="210">
        <v>44929.573055555556</v>
      </c>
      <c r="AQ5" s="210">
        <v>44929.733067129629</v>
      </c>
      <c r="AR5" s="210">
        <v>44929.750185185185</v>
      </c>
      <c r="AS5" s="210">
        <v>44929.82135416667</v>
      </c>
      <c r="AT5" s="210">
        <v>44929.893055555556</v>
      </c>
      <c r="AU5" s="210">
        <v>44930.037256944444</v>
      </c>
      <c r="AV5" s="210">
        <v>44930.096319444441</v>
      </c>
      <c r="AW5" s="210">
        <v>44930.333437499998</v>
      </c>
      <c r="AX5" s="210">
        <v>44930.353136574071</v>
      </c>
      <c r="AY5" s="210">
        <v>44930.409722222219</v>
      </c>
      <c r="AZ5" s="210">
        <v>44930.442847222221</v>
      </c>
      <c r="BA5" s="210">
        <v>44930.594513888886</v>
      </c>
      <c r="BB5" s="210">
        <v>44930.60429398148</v>
      </c>
      <c r="BC5" s="210">
        <v>44930.800567129627</v>
      </c>
      <c r="BD5" s="210">
        <v>44930.815115740741</v>
      </c>
      <c r="BE5" s="210">
        <v>44930.947187500002</v>
      </c>
      <c r="BF5" s="210">
        <v>44931.240185185183</v>
      </c>
      <c r="BG5" s="210">
        <v>44931.30972222222</v>
      </c>
      <c r="BH5" s="210">
        <v>44931.53052083333</v>
      </c>
      <c r="BI5" s="210">
        <v>44931.537893518522</v>
      </c>
      <c r="BJ5" s="210">
        <v>44931.547291666669</v>
      </c>
      <c r="BK5" s="210">
        <v>44931.83730324074</v>
      </c>
      <c r="BL5" s="210">
        <v>44931.850925925923</v>
      </c>
      <c r="BM5" s="210">
        <v>44931.993750000001</v>
      </c>
      <c r="BN5" s="210">
        <v>44932.055011574077</v>
      </c>
      <c r="BO5" s="210">
        <v>44932.153009259258</v>
      </c>
      <c r="BP5" s="210">
        <v>44932.496099537035</v>
      </c>
      <c r="BQ5" s="210">
        <v>44932.541666666664</v>
      </c>
      <c r="BR5" s="210">
        <v>44932.645833333336</v>
      </c>
      <c r="BS5" s="210">
        <v>44932.718402777777</v>
      </c>
      <c r="BT5" s="210">
        <v>44932.791666666664</v>
      </c>
      <c r="BU5" s="210">
        <v>44932.882754629631</v>
      </c>
      <c r="BV5" s="210">
        <v>44932.918391203704</v>
      </c>
      <c r="BW5" s="210">
        <v>44933.006944444445</v>
      </c>
      <c r="BX5" s="210">
        <v>44933.064259259256</v>
      </c>
      <c r="BY5" s="210">
        <v>44933.090277777781</v>
      </c>
      <c r="BZ5" s="210">
        <v>44933.134699074071</v>
      </c>
      <c r="CA5" s="210">
        <v>44933.686076388891</v>
      </c>
      <c r="CB5" s="210">
        <v>44934.054756944446</v>
      </c>
      <c r="CC5" s="210">
        <v>44934.302430555559</v>
      </c>
      <c r="CD5" s="210">
        <v>44934.367824074077</v>
      </c>
      <c r="CE5" s="210">
        <v>44934.3906712963</v>
      </c>
      <c r="CF5" s="210">
        <v>44934.484722222223</v>
      </c>
      <c r="CG5" s="210">
        <v>44934.498263888891</v>
      </c>
      <c r="CH5" s="210">
        <v>44934.809942129628</v>
      </c>
      <c r="CI5" s="210">
        <v>44934.855682870373</v>
      </c>
      <c r="CJ5" s="210">
        <v>44935.104259259257</v>
      </c>
      <c r="CK5" s="210">
        <v>44935.188888888886</v>
      </c>
      <c r="CL5" s="210">
        <v>44935.612175925926</v>
      </c>
      <c r="CM5" s="210">
        <v>44936.139606481483</v>
      </c>
      <c r="CN5" s="210">
        <v>44936.229270833333</v>
      </c>
      <c r="CO5" s="210">
        <v>44936.322812500002</v>
      </c>
      <c r="CP5" s="210">
        <v>44936.330833333333</v>
      </c>
      <c r="CQ5" s="210">
        <v>44936.416666666664</v>
      </c>
      <c r="CR5" s="210">
        <v>44936.45045138889</v>
      </c>
      <c r="CS5" s="210">
        <v>44936.475891203707</v>
      </c>
      <c r="CT5" s="210">
        <v>44936.520833333336</v>
      </c>
      <c r="CU5" s="210">
        <v>44936.607638888891</v>
      </c>
      <c r="CV5" s="210">
        <v>44936.703715277778</v>
      </c>
      <c r="CW5" s="210">
        <v>44937.334108796298</v>
      </c>
      <c r="CX5" s="210">
        <v>44937.339131944442</v>
      </c>
      <c r="CY5" s="210">
        <v>44937.458333333336</v>
      </c>
      <c r="CZ5" s="210">
        <v>44937.590277777781</v>
      </c>
      <c r="DA5" s="210">
        <v>44937.72488425926</v>
      </c>
      <c r="DB5" s="210">
        <v>44937.818645833337</v>
      </c>
      <c r="DC5" s="210">
        <v>44937.859756944446</v>
      </c>
      <c r="DD5" s="210">
        <v>44937.892210648148</v>
      </c>
      <c r="DE5" s="210">
        <v>44938.04488425926</v>
      </c>
      <c r="DF5" s="210">
        <v>44938.096354166664</v>
      </c>
      <c r="DG5" s="210">
        <v>44938.385694444441</v>
      </c>
      <c r="DH5" s="210">
        <v>44938.621006944442</v>
      </c>
      <c r="DI5" s="210">
        <v>44938.794687499998</v>
      </c>
      <c r="DJ5" s="210">
        <v>44938.937534722223</v>
      </c>
      <c r="DK5" s="210">
        <v>44939.006157407406</v>
      </c>
      <c r="DL5" s="210">
        <v>44939.040000000001</v>
      </c>
      <c r="DM5" s="210">
        <v>44939.152719907404</v>
      </c>
      <c r="DN5" s="210">
        <v>44939.167430555557</v>
      </c>
      <c r="DO5" s="210">
        <v>44939.23028935185</v>
      </c>
      <c r="DP5" s="210">
        <v>44939.34065972222</v>
      </c>
      <c r="DQ5" s="210">
        <v>44939.719884259262</v>
      </c>
      <c r="DR5" s="210">
        <v>44939.823194444441</v>
      </c>
      <c r="DS5" s="210">
        <v>44939.895833333336</v>
      </c>
      <c r="DT5" s="210">
        <v>44940.104166666664</v>
      </c>
      <c r="DU5" s="210">
        <v>44940.11855324074</v>
      </c>
      <c r="DV5" s="210">
        <v>44940.170138888891</v>
      </c>
      <c r="DW5" s="210">
        <v>44940.220682870371</v>
      </c>
      <c r="DX5" s="210">
        <v>44940.229166666664</v>
      </c>
      <c r="DY5" s="210">
        <v>44940.416516203702</v>
      </c>
      <c r="DZ5" s="210">
        <v>44940.532962962963</v>
      </c>
      <c r="EA5" s="210">
        <v>44940.666666666664</v>
      </c>
      <c r="EB5" s="210">
        <v>44940.722407407404</v>
      </c>
      <c r="EC5" s="210">
        <v>44940.770833333336</v>
      </c>
      <c r="ED5" s="210">
        <v>44940.832175925927</v>
      </c>
      <c r="EE5" s="210">
        <v>44940.927569444444</v>
      </c>
      <c r="EF5" s="210">
        <v>44940.988993055558</v>
      </c>
      <c r="EG5" s="210">
        <v>44941.042708333334</v>
      </c>
      <c r="EH5" s="210">
        <v>44941.135601851849</v>
      </c>
      <c r="EI5" s="210">
        <v>44941.679062499999</v>
      </c>
      <c r="EJ5" s="210">
        <v>44941.691655092596</v>
      </c>
      <c r="EK5" s="210">
        <v>44941.861111111109</v>
      </c>
      <c r="EL5" s="210">
        <v>44941.861805555556</v>
      </c>
      <c r="EM5" s="210">
        <v>44941.996527777781</v>
      </c>
      <c r="EN5" s="210">
        <v>44942.006944444445</v>
      </c>
      <c r="EO5" s="210">
        <v>44942.089004629626</v>
      </c>
      <c r="EP5" s="210">
        <v>44942.666041666664</v>
      </c>
      <c r="EQ5" s="210">
        <v>44943.409687500003</v>
      </c>
      <c r="ER5" s="210">
        <v>44943.660891203705</v>
      </c>
      <c r="ES5" s="210">
        <v>44943.685381944444</v>
      </c>
      <c r="ET5" s="210">
        <v>44943.8125</v>
      </c>
      <c r="EU5" s="210">
        <v>44944.610983796294</v>
      </c>
      <c r="EV5" s="210">
        <v>44944.611157407409</v>
      </c>
      <c r="EW5" s="210">
        <v>44944.924027777779</v>
      </c>
      <c r="EX5" s="210">
        <v>44944.930115740739</v>
      </c>
      <c r="EY5" s="210">
        <v>44944.992268518516</v>
      </c>
      <c r="EZ5" s="210">
        <v>44945.134212962963</v>
      </c>
      <c r="FA5" s="210">
        <v>44945.29859953704</v>
      </c>
      <c r="FB5" s="210">
        <v>44945.39739583333</v>
      </c>
      <c r="FC5" s="210">
        <v>44945.454861111109</v>
      </c>
      <c r="FD5" s="210">
        <v>44945.583333333336</v>
      </c>
      <c r="FE5" s="210">
        <v>44945.637129629627</v>
      </c>
      <c r="FF5" s="210">
        <v>44945.6875</v>
      </c>
      <c r="FG5" s="210">
        <v>44945.833333333336</v>
      </c>
      <c r="FH5" s="210">
        <v>44945.945601851854</v>
      </c>
      <c r="FI5" s="210">
        <v>44946.020833333336</v>
      </c>
      <c r="FJ5" s="210">
        <v>44946.083333333336</v>
      </c>
      <c r="FK5" s="210">
        <v>44946.114768518521</v>
      </c>
      <c r="FL5" s="210">
        <v>44946.28025462963</v>
      </c>
      <c r="FM5" s="210">
        <v>44946.4375</v>
      </c>
      <c r="FN5" s="210">
        <v>44946.486087962963</v>
      </c>
      <c r="FO5" s="210">
        <v>44946.604166666664</v>
      </c>
      <c r="FP5" s="210">
        <v>44948.369189814817</v>
      </c>
      <c r="FQ5" s="210">
        <v>44948.423136574071</v>
      </c>
      <c r="FR5" s="210">
        <v>44948.808946759258</v>
      </c>
      <c r="FS5" s="210">
        <v>44948.826388888891</v>
      </c>
      <c r="FT5" s="210">
        <v>44949.417013888888</v>
      </c>
      <c r="FU5" s="210">
        <v>44949.539189814815</v>
      </c>
      <c r="FV5" s="210">
        <v>44949.555555555555</v>
      </c>
      <c r="FW5" s="210">
        <v>44949.628472222219</v>
      </c>
      <c r="FX5" s="210">
        <v>44949.645694444444</v>
      </c>
      <c r="FY5" s="210">
        <v>44949.722222222219</v>
      </c>
      <c r="FZ5" s="210">
        <v>44949.931805555556</v>
      </c>
      <c r="GA5" s="210">
        <v>44949.983148148145</v>
      </c>
      <c r="GB5" s="210">
        <v>44950.335706018515</v>
      </c>
      <c r="GC5" s="210">
        <v>44950.481851851851</v>
      </c>
      <c r="GD5" s="210">
        <v>44950.524224537039</v>
      </c>
      <c r="GE5" s="210">
        <v>44950.555555555555</v>
      </c>
      <c r="GF5" s="210">
        <v>44950.600694444445</v>
      </c>
      <c r="GG5" s="210">
        <v>44950.720879629633</v>
      </c>
      <c r="GH5" s="210">
        <v>44950.837442129632</v>
      </c>
      <c r="GI5" s="210">
        <v>44951.154733796298</v>
      </c>
      <c r="GJ5" s="210">
        <v>44951.5</v>
      </c>
      <c r="GK5" s="210">
        <v>44951.666666666664</v>
      </c>
      <c r="GL5" s="210">
        <v>44952.683854166666</v>
      </c>
      <c r="GM5" s="210">
        <v>44953.487523148149</v>
      </c>
      <c r="GN5" s="210">
        <v>44953.884004629632</v>
      </c>
      <c r="GO5" s="210">
        <v>44953.895624999997</v>
      </c>
      <c r="GP5" s="210">
        <v>44954.289826388886</v>
      </c>
      <c r="GQ5" s="210">
        <v>44954.376273148147</v>
      </c>
      <c r="GR5" s="210">
        <v>44954.37736111111</v>
      </c>
      <c r="GS5" s="210">
        <v>44954.377430555556</v>
      </c>
      <c r="GT5" s="210">
        <v>44954.377465277779</v>
      </c>
      <c r="GU5" s="210">
        <v>44954.377488425926</v>
      </c>
      <c r="GV5" s="210">
        <v>44954.379027777781</v>
      </c>
      <c r="GW5" s="210">
        <v>44954.466828703706</v>
      </c>
      <c r="GX5" s="210">
        <v>44954.890474537038</v>
      </c>
      <c r="GY5" s="210">
        <v>44954.928668981483</v>
      </c>
      <c r="GZ5" s="210">
        <v>44955.345081018517</v>
      </c>
      <c r="HA5" s="210">
        <v>44955.689212962963</v>
      </c>
      <c r="HB5" s="210">
        <v>44955.79246527778</v>
      </c>
      <c r="HC5" s="210">
        <v>44956.188900462963</v>
      </c>
      <c r="HD5" s="210">
        <v>44956.282685185186</v>
      </c>
      <c r="HE5" s="210">
        <v>44956.542673611111</v>
      </c>
      <c r="HF5" s="210">
        <v>44956.546180555553</v>
      </c>
      <c r="HG5" s="210">
        <v>44956.612430555557</v>
      </c>
      <c r="HH5" s="210">
        <v>44956.645833333336</v>
      </c>
      <c r="HI5" s="210">
        <v>44956.666666666664</v>
      </c>
      <c r="HJ5" s="210">
        <v>44956.70208333333</v>
      </c>
      <c r="HK5" s="210">
        <v>44957.430706018517</v>
      </c>
      <c r="HL5" s="210">
        <v>44957.5</v>
      </c>
      <c r="HM5" s="210">
        <v>44957.664583333331</v>
      </c>
      <c r="HN5" s="210">
        <v>44957.895833333336</v>
      </c>
      <c r="HO5" s="210">
        <v>44958</v>
      </c>
      <c r="HP5" s="210">
        <v>44958.25</v>
      </c>
      <c r="HQ5" s="210">
        <v>44958.354166666664</v>
      </c>
      <c r="HR5" s="210">
        <v>44958.770833333336</v>
      </c>
      <c r="HS5" s="210">
        <v>44958.987430555557</v>
      </c>
      <c r="HT5" s="210">
        <v>44959.087476851855</v>
      </c>
      <c r="HU5" s="210">
        <v>44959.281921296293</v>
      </c>
      <c r="HV5" s="210">
        <v>44960.354537037034</v>
      </c>
      <c r="HW5" s="210">
        <v>44960.380254629628</v>
      </c>
      <c r="HX5" s="210">
        <v>44960.463587962964</v>
      </c>
      <c r="HY5" s="210">
        <v>44960.825740740744</v>
      </c>
      <c r="HZ5" s="210">
        <v>44961.2340625</v>
      </c>
      <c r="IA5" s="210">
        <v>44961.362407407411</v>
      </c>
      <c r="IB5" s="210">
        <v>44961.619756944441</v>
      </c>
      <c r="IC5" s="210">
        <v>44963.41810185185</v>
      </c>
      <c r="ID5" s="210">
        <v>44963.71603009259</v>
      </c>
      <c r="IE5" s="210">
        <v>44963.871516203704</v>
      </c>
      <c r="IF5" s="210">
        <v>44963.991550925923</v>
      </c>
      <c r="IG5" s="210">
        <v>44964.002569444441</v>
      </c>
      <c r="IH5" s="210">
        <v>44964.152094907404</v>
      </c>
      <c r="II5" s="210">
        <v>44964.526643518519</v>
      </c>
      <c r="IJ5" s="210">
        <v>44964.941250000003</v>
      </c>
      <c r="IK5" s="210">
        <v>44965.449780092589</v>
      </c>
      <c r="IL5" s="210">
        <v>44965.460694444446</v>
      </c>
      <c r="IM5" s="210">
        <v>44965.714641203704</v>
      </c>
      <c r="IN5" s="210">
        <v>44965.908599537041</v>
      </c>
      <c r="IO5" s="210">
        <v>44966.410462962966</v>
      </c>
      <c r="IP5" s="210">
        <v>44966.57</v>
      </c>
      <c r="IQ5" s="210">
        <v>44966.921631944446</v>
      </c>
      <c r="IR5" s="210">
        <v>44967.017361111109</v>
      </c>
      <c r="IS5" s="210">
        <v>44967.085324074076</v>
      </c>
      <c r="IT5" s="210">
        <v>44967.106944444444</v>
      </c>
      <c r="IU5" s="210">
        <v>44967.151388888888</v>
      </c>
      <c r="IV5" s="210">
        <v>44967.177048611113</v>
      </c>
      <c r="IW5" s="210">
        <v>44967.451793981483</v>
      </c>
      <c r="IX5" s="210">
        <v>44967.666944444441</v>
      </c>
      <c r="IY5" s="210">
        <v>44968.034722222219</v>
      </c>
      <c r="IZ5" s="210">
        <v>44968.166666666664</v>
      </c>
      <c r="JA5" s="210">
        <v>44968.356481481482</v>
      </c>
      <c r="JB5" s="210">
        <v>44968.640381944446</v>
      </c>
      <c r="JC5" s="210">
        <v>44968.824803240743</v>
      </c>
      <c r="JD5" s="210">
        <v>44969.055543981478</v>
      </c>
      <c r="JE5" s="210">
        <v>44969.832546296297</v>
      </c>
      <c r="JF5" s="210">
        <v>44970.307523148149</v>
      </c>
      <c r="JG5" s="210">
        <v>44970.658321759256</v>
      </c>
      <c r="JH5" s="210">
        <v>44970.900289351855</v>
      </c>
      <c r="JI5" s="210">
        <v>44971.001875000002</v>
      </c>
      <c r="JJ5" s="210">
        <v>44971.159583333334</v>
      </c>
      <c r="JK5" s="210">
        <v>44971.41983796296</v>
      </c>
      <c r="JL5" s="210">
        <v>44971.583333333336</v>
      </c>
      <c r="JM5" s="210">
        <v>44972.341562499998</v>
      </c>
      <c r="JN5" s="210">
        <v>44972.854166666664</v>
      </c>
      <c r="JO5" s="210">
        <v>44973.054768518516</v>
      </c>
      <c r="JP5" s="210">
        <v>44973.31590277778</v>
      </c>
      <c r="JQ5" s="210">
        <v>44973.316388888888</v>
      </c>
      <c r="JR5" s="210">
        <v>44973.321099537039</v>
      </c>
      <c r="JS5" s="210">
        <v>44973.353472222225</v>
      </c>
      <c r="JT5" s="210">
        <v>44973.482638888891</v>
      </c>
      <c r="JU5" s="210">
        <v>44973.487141203703</v>
      </c>
      <c r="JV5" s="210">
        <v>44973.513888888891</v>
      </c>
      <c r="JW5" s="210">
        <v>44973.541666666664</v>
      </c>
      <c r="JX5" s="210">
        <v>44973.604166666664</v>
      </c>
      <c r="JY5" s="210">
        <v>44973.851053240738</v>
      </c>
      <c r="JZ5" s="210">
        <v>44974</v>
      </c>
      <c r="KA5" s="210">
        <v>44974.083333333336</v>
      </c>
      <c r="KB5" s="210">
        <v>44974.203472222223</v>
      </c>
      <c r="KC5" s="210">
        <v>44974.292199074072</v>
      </c>
      <c r="KD5" s="210">
        <v>44974.407349537039</v>
      </c>
      <c r="KE5" s="210">
        <v>44974.541666666664</v>
      </c>
      <c r="KF5" s="210">
        <v>44974.638888888891</v>
      </c>
      <c r="KG5" s="210">
        <v>44974.684027777781</v>
      </c>
      <c r="KH5" s="210">
        <v>44974.75</v>
      </c>
      <c r="KI5" s="210">
        <v>44975.343229166669</v>
      </c>
      <c r="KJ5" s="210">
        <v>44975.944745370369</v>
      </c>
      <c r="KK5" s="210">
        <v>44976.002696759257</v>
      </c>
      <c r="KL5" s="210">
        <v>44976.056840277779</v>
      </c>
      <c r="KM5" s="210">
        <v>44976.129236111112</v>
      </c>
      <c r="KN5" s="210">
        <v>44976.1875</v>
      </c>
      <c r="KO5" s="210">
        <v>44976.25</v>
      </c>
      <c r="KP5" s="210">
        <v>44976.433530092596</v>
      </c>
      <c r="KQ5" s="210">
        <v>44976.506944444445</v>
      </c>
      <c r="KR5" s="210">
        <v>44976.604166666664</v>
      </c>
      <c r="KS5" s="210">
        <v>44977.349062499998</v>
      </c>
      <c r="KT5" s="210">
        <v>44977.386111111111</v>
      </c>
      <c r="KU5" s="210">
        <v>44977.721550925926</v>
      </c>
      <c r="KV5" s="210">
        <v>44977.844421296293</v>
      </c>
      <c r="KW5" s="210">
        <v>44977.858055555553</v>
      </c>
      <c r="KX5" s="210">
        <v>44978.011087962965</v>
      </c>
      <c r="KY5" s="210">
        <v>44978.145833333336</v>
      </c>
      <c r="KZ5" s="210">
        <v>44978.421377314815</v>
      </c>
      <c r="LA5" s="210">
        <v>44978.548611111109</v>
      </c>
      <c r="LB5" s="210">
        <v>44978.608935185184</v>
      </c>
      <c r="LC5" s="210">
        <v>44979.086111111108</v>
      </c>
      <c r="LD5" s="210">
        <v>44979.418310185189</v>
      </c>
      <c r="LE5" s="210">
        <v>44979.430555555555</v>
      </c>
      <c r="LF5" s="210">
        <v>44979.479166666664</v>
      </c>
      <c r="LG5" s="210">
        <v>44979.513888888891</v>
      </c>
      <c r="LH5" s="210">
        <v>44979.605011574073</v>
      </c>
      <c r="LI5" s="210">
        <v>44979.6875</v>
      </c>
      <c r="LJ5" s="210">
        <v>44979.794687499998</v>
      </c>
      <c r="LK5" s="210">
        <v>44979.846979166665</v>
      </c>
      <c r="LL5" s="210">
        <v>44980</v>
      </c>
      <c r="LM5" s="210">
        <v>44980.098611111112</v>
      </c>
      <c r="LN5" s="210">
        <v>44980.381944444445</v>
      </c>
      <c r="LO5" s="210">
        <v>44980.458344907405</v>
      </c>
      <c r="LP5" s="210">
        <v>44980.613368055558</v>
      </c>
      <c r="LQ5" s="210">
        <v>44980.800104166665</v>
      </c>
      <c r="LR5" s="210">
        <v>44981.106377314813</v>
      </c>
      <c r="LS5" s="210">
        <v>44981.222673611112</v>
      </c>
      <c r="LT5" s="210">
        <v>44982.350590277776</v>
      </c>
      <c r="LU5" s="210">
        <v>44983.354166666664</v>
      </c>
      <c r="LV5" s="210">
        <v>44983.847974537035</v>
      </c>
      <c r="LW5" s="210">
        <v>44983.85732638889</v>
      </c>
      <c r="LX5" s="210">
        <v>44984</v>
      </c>
      <c r="LY5" s="210">
        <v>44984.166666666664</v>
      </c>
      <c r="LZ5" s="210">
        <v>44984.298958333333</v>
      </c>
      <c r="MA5" s="210">
        <v>44984.3591087963</v>
      </c>
      <c r="MB5" s="210">
        <v>44984.8125</v>
      </c>
      <c r="MC5" s="210">
        <v>44985.083333333336</v>
      </c>
      <c r="MD5" s="210">
        <v>44986</v>
      </c>
      <c r="ME5" s="210">
        <v>44986.466099537036</v>
      </c>
      <c r="MF5" s="210">
        <v>44986.851331018515</v>
      </c>
      <c r="MG5" s="210">
        <v>44986.886504629627</v>
      </c>
      <c r="MH5" s="210">
        <v>44986.970381944448</v>
      </c>
      <c r="MI5" s="210">
        <v>44987.25</v>
      </c>
      <c r="MJ5" s="210">
        <v>44987.448784722219</v>
      </c>
      <c r="MK5" s="210">
        <v>44987.458333333336</v>
      </c>
      <c r="ML5" s="210">
        <v>44987.5</v>
      </c>
      <c r="MM5" s="210">
        <v>44987.583333333336</v>
      </c>
      <c r="MN5" s="210">
        <v>44987.791666666664</v>
      </c>
      <c r="MO5" s="210">
        <v>44988.222071759257</v>
      </c>
      <c r="MP5" s="210">
        <v>44988.461863425924</v>
      </c>
      <c r="MQ5" s="210">
        <v>44988.463425925926</v>
      </c>
      <c r="MR5" s="210">
        <v>44988.524189814816</v>
      </c>
      <c r="MS5" s="210">
        <v>44988.535416666666</v>
      </c>
      <c r="MT5" s="210">
        <v>44988.872465277775</v>
      </c>
      <c r="MU5" s="210">
        <v>44989.377013888887</v>
      </c>
      <c r="MV5" s="210">
        <v>44989.467210648145</v>
      </c>
      <c r="MW5" s="210">
        <v>44990.137175925927</v>
      </c>
      <c r="MX5" s="210">
        <v>44990.141446759262</v>
      </c>
      <c r="MY5" s="210">
        <v>44990.142893518518</v>
      </c>
      <c r="MZ5" s="210">
        <v>44990.401134259257</v>
      </c>
      <c r="NA5" s="210">
        <v>44990.401759259257</v>
      </c>
      <c r="NB5" s="210">
        <v>44990.499988425923</v>
      </c>
      <c r="NC5" s="210">
        <v>44991.5625</v>
      </c>
      <c r="ND5" s="210">
        <v>44991.847650462965</v>
      </c>
      <c r="NE5" s="210">
        <v>44992.039467592593</v>
      </c>
      <c r="NF5" s="210">
        <v>44992.327280092592</v>
      </c>
      <c r="NG5" s="210">
        <v>44992.398888888885</v>
      </c>
      <c r="NH5" s="210">
        <v>44992.561678240738</v>
      </c>
      <c r="NI5" s="210">
        <v>44992.648518518516</v>
      </c>
      <c r="NJ5" s="210">
        <v>44992.67359953704</v>
      </c>
      <c r="NK5" s="210">
        <v>44993.465763888889</v>
      </c>
      <c r="NL5" s="210">
        <v>44994.347812499997</v>
      </c>
      <c r="NM5" s="210">
        <v>44994.856759259259</v>
      </c>
      <c r="NN5" s="210">
        <v>44995.304270833331</v>
      </c>
      <c r="NO5" s="210">
        <v>44995.585243055553</v>
      </c>
      <c r="NP5" s="210">
        <v>44995.700983796298</v>
      </c>
      <c r="NQ5" s="210">
        <v>44995.75</v>
      </c>
      <c r="NR5" s="210">
        <v>44995.846782407411</v>
      </c>
      <c r="NS5" s="210">
        <v>44995.875</v>
      </c>
      <c r="NT5" s="210">
        <v>44996.068206018521</v>
      </c>
      <c r="NU5" s="210">
        <v>44996.382152777776</v>
      </c>
      <c r="NV5" s="210">
        <v>44996.655798611115</v>
      </c>
      <c r="NW5" s="210">
        <v>44996.697222222225</v>
      </c>
      <c r="NX5" s="210">
        <v>44996.8125</v>
      </c>
      <c r="NY5" s="210">
        <v>44997.497777777775</v>
      </c>
      <c r="NZ5" s="210">
        <v>44997.498136574075</v>
      </c>
      <c r="OA5" s="210">
        <v>44998.144305555557</v>
      </c>
      <c r="OB5" s="210">
        <v>44999.230405092596</v>
      </c>
      <c r="OC5" s="210">
        <v>44999.380613425928</v>
      </c>
      <c r="OD5" s="210">
        <v>44999.436261574076</v>
      </c>
      <c r="OE5" s="210">
        <v>44999.724918981483</v>
      </c>
      <c r="OF5" s="210">
        <v>45000.60193287037</v>
      </c>
      <c r="OG5" s="210">
        <v>45000.60564814815</v>
      </c>
      <c r="OH5" s="210">
        <v>45000.651435185187</v>
      </c>
      <c r="OI5" s="210">
        <v>45000.651736111111</v>
      </c>
      <c r="OJ5" s="210">
        <v>45000.70171296296</v>
      </c>
      <c r="OK5" s="210">
        <v>45000.936064814814</v>
      </c>
      <c r="OL5" s="210">
        <v>45001.000381944446</v>
      </c>
      <c r="OM5" s="210">
        <v>45001.117291666669</v>
      </c>
      <c r="ON5" s="210">
        <v>45001.236087962963</v>
      </c>
      <c r="OO5" s="210">
        <v>45001.583333333336</v>
      </c>
      <c r="OP5" s="210">
        <v>45001.594293981485</v>
      </c>
      <c r="OQ5" s="210">
        <v>45001.624212962961</v>
      </c>
      <c r="OR5" s="210">
        <v>45001.636030092595</v>
      </c>
      <c r="OS5" s="210">
        <v>45001.645833333336</v>
      </c>
      <c r="OT5" s="210">
        <v>45002.293645833335</v>
      </c>
      <c r="OU5" s="210">
        <v>45002.599502314813</v>
      </c>
      <c r="OV5" s="210">
        <v>45002.70689814815</v>
      </c>
      <c r="OW5" s="210">
        <v>45002.823807870373</v>
      </c>
      <c r="OX5" s="210">
        <v>45003.307546296295</v>
      </c>
      <c r="OY5" s="210">
        <v>45003.310648148145</v>
      </c>
      <c r="OZ5" s="210">
        <v>45003.905381944445</v>
      </c>
      <c r="PA5" s="210">
        <v>45004.006793981483</v>
      </c>
      <c r="PB5" s="210">
        <v>45004.025000000001</v>
      </c>
      <c r="PC5" s="210">
        <v>45004.049166666664</v>
      </c>
      <c r="PD5" s="210">
        <v>45004.126388888886</v>
      </c>
      <c r="PE5" s="210">
        <v>45004.143020833333</v>
      </c>
      <c r="PF5" s="210">
        <v>45004.5</v>
      </c>
      <c r="PG5" s="210">
        <v>45004.604166666664</v>
      </c>
      <c r="PH5" s="210">
        <v>45004.631944444445</v>
      </c>
      <c r="PI5" s="210">
        <v>45004.926828703705</v>
      </c>
      <c r="PJ5" s="210">
        <v>45005.104166666664</v>
      </c>
      <c r="PK5" s="210">
        <v>45006.401064814818</v>
      </c>
      <c r="PL5" s="210">
        <v>45006.412453703706</v>
      </c>
      <c r="PM5" s="210">
        <v>45006.5</v>
      </c>
      <c r="PN5" s="210">
        <v>45006.729166666664</v>
      </c>
      <c r="PO5" s="210">
        <v>45006.791666666664</v>
      </c>
      <c r="PP5" s="210">
        <v>45006.868900462963</v>
      </c>
      <c r="PQ5" s="210">
        <v>45007.00577546296</v>
      </c>
      <c r="PR5" s="210">
        <v>45007.66134259259</v>
      </c>
      <c r="PS5" s="210">
        <v>45007.789699074077</v>
      </c>
      <c r="PT5" s="210">
        <v>45007.804629629631</v>
      </c>
      <c r="PU5" s="210">
        <v>45007.880219907405</v>
      </c>
      <c r="PV5" s="210">
        <v>45007.883842592593</v>
      </c>
      <c r="PW5" s="210">
        <v>45008.141493055555</v>
      </c>
      <c r="PX5" s="210">
        <v>45008.330370370371</v>
      </c>
      <c r="PY5" s="210">
        <v>45008.40824074074</v>
      </c>
      <c r="PZ5" s="210">
        <v>45009.02275462963</v>
      </c>
      <c r="QA5" s="210">
        <v>45009.026979166665</v>
      </c>
      <c r="QB5" s="210">
        <v>45009.156944444447</v>
      </c>
      <c r="QC5" s="210">
        <v>45009.25</v>
      </c>
      <c r="QD5" s="210">
        <v>45009.416666666664</v>
      </c>
      <c r="QE5" s="210">
        <v>45009.4375</v>
      </c>
      <c r="QF5" s="210">
        <v>45009.538194444445</v>
      </c>
      <c r="QG5" s="210">
        <v>45009.541666666664</v>
      </c>
      <c r="QH5" s="210">
        <v>45009.638888888891</v>
      </c>
      <c r="QI5" s="210">
        <v>45009.643622685187</v>
      </c>
      <c r="QJ5" s="210">
        <v>45009.679247685184</v>
      </c>
      <c r="QK5" s="210">
        <v>45009.743055555555</v>
      </c>
      <c r="QL5" s="210">
        <v>45011.290925925925</v>
      </c>
      <c r="QM5" s="210">
        <v>45011.522465277776</v>
      </c>
      <c r="QN5" s="210">
        <v>45011.607256944444</v>
      </c>
      <c r="QO5" s="210">
        <v>45011.62572916667</v>
      </c>
      <c r="QP5" s="210">
        <v>45011.888310185182</v>
      </c>
      <c r="QQ5" s="210">
        <v>45011.969444444447</v>
      </c>
      <c r="QR5" s="210">
        <v>45012.030555555553</v>
      </c>
      <c r="QS5" s="210">
        <v>45012.479166666664</v>
      </c>
      <c r="QT5" s="210">
        <v>45012.833333333336</v>
      </c>
      <c r="QU5" s="210">
        <v>45013.047893518517</v>
      </c>
      <c r="QV5" s="210">
        <v>45013.427893518521</v>
      </c>
      <c r="QW5" s="210">
        <v>45013.619386574072</v>
      </c>
      <c r="QX5" s="210">
        <v>45013.684803240743</v>
      </c>
      <c r="QY5" s="210">
        <v>45014.09611111111</v>
      </c>
      <c r="QZ5" s="210">
        <v>45014.475486111114</v>
      </c>
      <c r="RA5" s="210">
        <v>45014.482048611113</v>
      </c>
      <c r="RB5" s="210">
        <v>45014.626516203702</v>
      </c>
      <c r="RC5" s="210">
        <v>45014.947638888887</v>
      </c>
      <c r="RD5" s="210">
        <v>45015.343472222223</v>
      </c>
      <c r="RE5" s="210">
        <v>45015.377164351848</v>
      </c>
      <c r="RF5" s="210">
        <v>45015.382048611114</v>
      </c>
      <c r="RG5" s="210">
        <v>45015.642060185186</v>
      </c>
      <c r="RH5" s="210">
        <v>45015.710821759261</v>
      </c>
      <c r="RI5" s="210">
        <v>45015.861990740741</v>
      </c>
      <c r="RJ5" s="210">
        <v>45017.346215277779</v>
      </c>
      <c r="RK5" s="210">
        <v>45017.381689814814</v>
      </c>
      <c r="RL5" s="210">
        <v>45017.528182870374</v>
      </c>
      <c r="RM5" s="210">
        <v>45017.558518518519</v>
      </c>
      <c r="RN5" s="210">
        <v>45017.630902777775</v>
      </c>
      <c r="RO5" s="210">
        <v>45017.780555555553</v>
      </c>
      <c r="RP5" s="210">
        <v>45018.370740740742</v>
      </c>
      <c r="RQ5" s="210">
        <v>45019.313807870371</v>
      </c>
      <c r="RR5" s="210">
        <v>45019.347997685189</v>
      </c>
      <c r="RS5" s="210">
        <v>45019.443923611114</v>
      </c>
      <c r="RT5" s="210">
        <v>45019.635115740741</v>
      </c>
      <c r="RU5" s="210">
        <v>45019.682175925926</v>
      </c>
      <c r="RV5" s="210">
        <v>45020.415625000001</v>
      </c>
      <c r="RW5" s="210">
        <v>45020.431377314817</v>
      </c>
      <c r="RX5" s="210">
        <v>45020.439687500002</v>
      </c>
      <c r="RY5" s="210">
        <v>45020.844594907408</v>
      </c>
      <c r="RZ5" s="210">
        <v>45021.657326388886</v>
      </c>
      <c r="SA5" s="210">
        <v>45021.908449074072</v>
      </c>
      <c r="SB5" s="210">
        <v>45021.958969907406</v>
      </c>
      <c r="SC5" s="210">
        <v>45022.069444444445</v>
      </c>
      <c r="SD5" s="210">
        <v>45022.101481481484</v>
      </c>
      <c r="SE5" s="210">
        <v>45022.160416666666</v>
      </c>
      <c r="SF5" s="210">
        <v>45022.304861111108</v>
      </c>
      <c r="SG5" s="210">
        <v>45022.315011574072</v>
      </c>
      <c r="SH5" s="210">
        <v>45022.352777777778</v>
      </c>
      <c r="SI5" s="210">
        <v>45023.070335648146</v>
      </c>
      <c r="SJ5" s="210">
        <v>45023.179618055554</v>
      </c>
      <c r="SK5" s="210">
        <v>45023.509594907409</v>
      </c>
      <c r="SL5" s="210">
        <v>45023.957291666666</v>
      </c>
      <c r="SM5" s="210">
        <v>45023.99690972222</v>
      </c>
      <c r="SN5" s="210">
        <v>45024.096180555556</v>
      </c>
      <c r="SO5" s="210">
        <v>45024.187743055554</v>
      </c>
      <c r="SP5" s="210">
        <v>45025.06113425926</v>
      </c>
      <c r="SQ5" s="210">
        <v>45025.371516203704</v>
      </c>
      <c r="SR5" s="210">
        <v>45025.573414351849</v>
      </c>
      <c r="SS5" s="210">
        <v>45025.581064814818</v>
      </c>
      <c r="ST5" s="210">
        <v>45026.440092592595</v>
      </c>
      <c r="SU5" s="210">
        <v>45027.356157407405</v>
      </c>
      <c r="SV5" s="210">
        <v>45027.367731481485</v>
      </c>
      <c r="SW5" s="210">
        <v>45027.791666666664</v>
      </c>
      <c r="SX5" s="210">
        <v>45028.357754629629</v>
      </c>
      <c r="SY5" s="210">
        <v>45028.576631944445</v>
      </c>
      <c r="SZ5" s="210">
        <v>45028.695844907408</v>
      </c>
      <c r="TA5" s="210">
        <v>45028.847361111111</v>
      </c>
      <c r="TB5" s="210">
        <v>45028.976365740738</v>
      </c>
      <c r="TC5" s="210">
        <v>45029.05</v>
      </c>
      <c r="TD5" s="210">
        <v>45029.474641203706</v>
      </c>
      <c r="TE5" s="210">
        <v>45029.604166666664</v>
      </c>
      <c r="TF5" s="210">
        <v>45029.75</v>
      </c>
      <c r="TG5" s="210">
        <v>45029.763888888891</v>
      </c>
      <c r="TH5" s="210">
        <v>45029.833333333336</v>
      </c>
      <c r="TI5" s="210">
        <v>45029.930115740739</v>
      </c>
      <c r="TJ5" s="210">
        <v>45029.961805555555</v>
      </c>
      <c r="TK5" s="210">
        <v>45030.024837962963</v>
      </c>
      <c r="TL5" s="210">
        <v>45030.087407407409</v>
      </c>
      <c r="TM5" s="210">
        <v>45030.12835648148</v>
      </c>
      <c r="TN5" s="210">
        <v>45030.432951388888</v>
      </c>
      <c r="TO5" s="210">
        <v>45030.433935185189</v>
      </c>
      <c r="TP5" s="210">
        <v>45030.909108796295</v>
      </c>
      <c r="TQ5" s="210">
        <v>45031.118715277778</v>
      </c>
      <c r="TR5" s="210">
        <v>45031.191435185188</v>
      </c>
      <c r="TS5" s="210">
        <v>45031.390462962961</v>
      </c>
      <c r="TT5" s="210">
        <v>45031.404594907406</v>
      </c>
      <c r="TU5" s="210">
        <v>45031.881967592592</v>
      </c>
      <c r="TV5" s="210">
        <v>45031.915138888886</v>
      </c>
      <c r="TW5" s="210">
        <v>45032.097546296296</v>
      </c>
      <c r="TX5" s="210">
        <v>45032.304282407407</v>
      </c>
      <c r="TY5" s="210">
        <v>45032.43677083333</v>
      </c>
      <c r="TZ5" s="210">
        <v>45032.913680555554</v>
      </c>
      <c r="UA5" s="210">
        <v>45032.914722222224</v>
      </c>
      <c r="UB5" s="210">
        <v>45032.942847222221</v>
      </c>
      <c r="UC5" s="210">
        <v>45033.003263888888</v>
      </c>
      <c r="UD5" s="210">
        <v>45033.078368055554</v>
      </c>
      <c r="UE5" s="210">
        <v>45033.145833333336</v>
      </c>
      <c r="UF5" s="210">
        <v>45033.194027777776</v>
      </c>
      <c r="UG5" s="210">
        <v>45033.475972222222</v>
      </c>
      <c r="UH5" s="210">
        <v>45033.666666666664</v>
      </c>
      <c r="UI5" s="210">
        <v>45033.696168981478</v>
      </c>
      <c r="UJ5" s="210">
        <v>45033.699803240743</v>
      </c>
      <c r="UK5" s="210">
        <v>45033.713460648149</v>
      </c>
      <c r="UL5" s="210">
        <v>45033.719027777777</v>
      </c>
      <c r="UM5" s="210">
        <v>45033.95517361111</v>
      </c>
      <c r="UN5" s="210">
        <v>45033.958333333336</v>
      </c>
      <c r="UO5" s="210">
        <v>45033.999305555553</v>
      </c>
      <c r="UP5" s="210">
        <v>45034.104166666664</v>
      </c>
      <c r="UQ5" s="210">
        <v>45034.519780092596</v>
      </c>
      <c r="UR5" s="210">
        <v>45034.530185185184</v>
      </c>
      <c r="US5" s="210">
        <v>45034.69804398148</v>
      </c>
      <c r="UT5" s="210">
        <v>45034.79587962963</v>
      </c>
      <c r="UU5" s="210">
        <v>45034.957442129627</v>
      </c>
      <c r="UV5" s="210">
        <v>45034.960659722223</v>
      </c>
      <c r="UW5" s="210">
        <v>45034.99664351852</v>
      </c>
      <c r="UX5" s="210">
        <v>45035.113368055558</v>
      </c>
      <c r="UY5" s="210">
        <v>45035.197731481479</v>
      </c>
      <c r="UZ5" s="210">
        <v>45035.223414351851</v>
      </c>
      <c r="VA5" s="210">
        <v>45035.291678240741</v>
      </c>
      <c r="VB5" s="210">
        <v>45035.388425925928</v>
      </c>
      <c r="VC5" s="210">
        <v>45035.39634259259</v>
      </c>
      <c r="VD5" s="210">
        <v>45035.4375</v>
      </c>
      <c r="VE5" s="210">
        <v>45035.566134259258</v>
      </c>
      <c r="VF5" s="210">
        <v>45035.617673611108</v>
      </c>
      <c r="VG5" s="210">
        <v>45035.800138888888</v>
      </c>
      <c r="VH5" s="210">
        <v>45036.040972222225</v>
      </c>
      <c r="VI5" s="210">
        <v>45036.237627314818</v>
      </c>
      <c r="VJ5" s="210">
        <v>45036.366585648146</v>
      </c>
      <c r="VK5" s="210">
        <v>45036.397546296299</v>
      </c>
      <c r="VL5" s="210">
        <v>45036.456944444442</v>
      </c>
      <c r="VM5" s="210">
        <v>45036.574340277781</v>
      </c>
      <c r="VN5" s="210">
        <v>45036.864606481482</v>
      </c>
      <c r="VO5" s="210">
        <v>45037.347129629627</v>
      </c>
      <c r="VP5" s="210">
        <v>45037.546666666669</v>
      </c>
      <c r="VQ5" s="210">
        <v>45037.59375</v>
      </c>
      <c r="VR5" s="210">
        <v>45037.625</v>
      </c>
      <c r="VS5" s="210">
        <v>45037.920925925922</v>
      </c>
      <c r="VT5" s="210">
        <v>45037.950046296297</v>
      </c>
      <c r="VU5" s="210">
        <v>45038.024687500001</v>
      </c>
      <c r="VV5" s="210">
        <v>45038.066504629627</v>
      </c>
      <c r="VW5" s="210">
        <v>45038.145520833335</v>
      </c>
      <c r="VX5" s="210">
        <v>45038.237627314818</v>
      </c>
      <c r="VY5" s="210">
        <v>45038.335219907407</v>
      </c>
      <c r="VZ5" s="210">
        <v>45038.58630787037</v>
      </c>
      <c r="WA5" s="210">
        <v>45038.666666666664</v>
      </c>
      <c r="WB5" s="210">
        <v>45038.694444444445</v>
      </c>
      <c r="WC5" s="210">
        <v>45038.722928240742</v>
      </c>
      <c r="WD5" s="210">
        <v>45038.791666666664</v>
      </c>
      <c r="WE5" s="210">
        <v>45039.078101851854</v>
      </c>
      <c r="WF5" s="210">
        <v>45039.340879629628</v>
      </c>
      <c r="WG5" s="210">
        <v>45039.416666666664</v>
      </c>
      <c r="WH5" s="210">
        <v>45039.527777777781</v>
      </c>
      <c r="WI5" s="210">
        <v>45039.684212962966</v>
      </c>
      <c r="WJ5" s="210">
        <v>45039.884409722225</v>
      </c>
      <c r="WK5" s="210">
        <v>45040.397939814815</v>
      </c>
      <c r="WL5" s="210">
        <v>45040.529629629629</v>
      </c>
      <c r="WM5" s="210">
        <v>45040.676400462966</v>
      </c>
      <c r="WN5" s="210">
        <v>45040.794756944444</v>
      </c>
      <c r="WO5" s="210">
        <v>45040.906226851854</v>
      </c>
      <c r="WP5" s="210">
        <v>45040.950416666667</v>
      </c>
      <c r="WQ5" s="210">
        <v>45041.050312500003</v>
      </c>
      <c r="WR5" s="210">
        <v>45041.791666666664</v>
      </c>
      <c r="WS5" s="210">
        <v>45041.827546296299</v>
      </c>
      <c r="WT5" s="210">
        <v>45041.861111111109</v>
      </c>
      <c r="WU5" s="210">
        <v>45041.880312499998</v>
      </c>
      <c r="WV5" s="210">
        <v>45041.935960648145</v>
      </c>
      <c r="WW5" s="210">
        <v>45041.979861111111</v>
      </c>
      <c r="WX5" s="210">
        <v>45042.001388888886</v>
      </c>
      <c r="WY5" s="210">
        <v>45042.059074074074</v>
      </c>
      <c r="WZ5" s="210">
        <v>45042.219942129632</v>
      </c>
      <c r="XA5" s="210">
        <v>45042.486851851849</v>
      </c>
      <c r="XB5" s="210">
        <v>45042.954918981479</v>
      </c>
      <c r="XC5" s="210">
        <v>45043.085729166669</v>
      </c>
      <c r="XD5" s="210">
        <v>45043.383321759262</v>
      </c>
      <c r="XE5" s="210">
        <v>45044.095821759256</v>
      </c>
      <c r="XF5" s="210">
        <v>45044.504942129628</v>
      </c>
      <c r="XG5" s="210">
        <v>45044.685567129629</v>
      </c>
      <c r="XH5" s="210">
        <v>45044.700439814813</v>
      </c>
      <c r="XI5" s="210">
        <v>45044.922708333332</v>
      </c>
      <c r="XJ5" s="210">
        <v>45044.982638888891</v>
      </c>
      <c r="XK5" s="210">
        <v>45045.102083333331</v>
      </c>
      <c r="XL5" s="210">
        <v>45045.164583333331</v>
      </c>
      <c r="XM5" s="210">
        <v>45045.458923611113</v>
      </c>
      <c r="XN5" s="210">
        <v>45045.505243055559</v>
      </c>
      <c r="XO5" s="210">
        <v>45045.584328703706</v>
      </c>
      <c r="XP5" s="210">
        <v>45045.93408564815</v>
      </c>
      <c r="XQ5" s="210">
        <v>45045.960590277777</v>
      </c>
      <c r="XR5" s="210">
        <v>45046.041666666664</v>
      </c>
      <c r="XS5" s="210">
        <v>45046.206377314818</v>
      </c>
      <c r="XT5" s="210">
        <v>45046.293171296296</v>
      </c>
      <c r="XU5" s="210">
        <v>45046.362569444442</v>
      </c>
      <c r="XV5" s="210">
        <v>45046.427187499998</v>
      </c>
      <c r="XW5" s="210">
        <v>45046.476793981485</v>
      </c>
      <c r="XX5" s="210">
        <v>45047</v>
      </c>
      <c r="XY5" s="210">
        <v>45047.086909722224</v>
      </c>
      <c r="XZ5" s="210">
        <v>45047.555486111109</v>
      </c>
      <c r="YA5" s="210">
        <v>45047.678784722222</v>
      </c>
      <c r="YB5" s="210">
        <v>45047.687939814816</v>
      </c>
      <c r="YC5" s="210">
        <v>45048.141956018517</v>
      </c>
      <c r="YD5" s="210">
        <v>45048.370555555557</v>
      </c>
      <c r="YE5" s="210">
        <v>45048.5</v>
      </c>
      <c r="YF5" s="210">
        <v>45048.633900462963</v>
      </c>
      <c r="YG5" s="210">
        <v>45048.6875</v>
      </c>
      <c r="YH5" s="210">
        <v>45049.151226851849</v>
      </c>
      <c r="YI5" s="210">
        <v>45049.291817129626</v>
      </c>
      <c r="YJ5" s="210">
        <v>45049.295127314814</v>
      </c>
      <c r="YK5" s="210">
        <v>45049.334050925929</v>
      </c>
      <c r="YL5" s="210">
        <v>45049.597222222219</v>
      </c>
      <c r="YM5" s="210">
        <v>45049.613865740743</v>
      </c>
      <c r="YN5" s="210">
        <v>45050.374108796299</v>
      </c>
      <c r="YO5" s="210">
        <v>45050.556608796294</v>
      </c>
      <c r="YP5" s="210">
        <v>45050.567928240744</v>
      </c>
      <c r="YQ5" s="210">
        <v>45050.570949074077</v>
      </c>
      <c r="YR5" s="210">
        <v>45050.598310185182</v>
      </c>
      <c r="YS5" s="210">
        <v>45050.782083333332</v>
      </c>
      <c r="YT5" s="210">
        <v>45050.791990740741</v>
      </c>
      <c r="YU5" s="210">
        <v>45051.092812499999</v>
      </c>
      <c r="YV5" s="210">
        <v>45051.14806712963</v>
      </c>
      <c r="YW5" s="210">
        <v>45051.296666666669</v>
      </c>
      <c r="YX5" s="210">
        <v>45051.299201388887</v>
      </c>
      <c r="YY5" s="210">
        <v>45051.328726851854</v>
      </c>
      <c r="YZ5" s="210">
        <v>45051.423055555555</v>
      </c>
      <c r="ZA5" s="210">
        <v>45051.432488425926</v>
      </c>
      <c r="ZB5" s="210">
        <v>45051.670844907407</v>
      </c>
      <c r="ZC5" s="210">
        <v>45052.11314814815</v>
      </c>
      <c r="ZD5" s="210">
        <v>45052.327280092592</v>
      </c>
      <c r="ZE5" s="210">
        <v>45052.940925925926</v>
      </c>
      <c r="ZF5" s="210">
        <v>45052.963287037041</v>
      </c>
      <c r="ZG5" s="210">
        <v>45052.997847222221</v>
      </c>
      <c r="ZH5" s="210">
        <v>45053.075740740744</v>
      </c>
      <c r="ZI5" s="210">
        <v>45053.104537037034</v>
      </c>
      <c r="ZJ5" s="210">
        <v>45053.193726851852</v>
      </c>
      <c r="ZK5" s="210">
        <v>45053.339513888888</v>
      </c>
      <c r="ZL5" s="210">
        <v>45053.652777777781</v>
      </c>
      <c r="ZM5" s="210">
        <v>45053.919548611113</v>
      </c>
      <c r="ZN5" s="210">
        <v>45054.465810185182</v>
      </c>
      <c r="ZO5" s="210">
        <v>45054.901331018518</v>
      </c>
      <c r="ZP5" s="210">
        <v>45055.377627314818</v>
      </c>
      <c r="ZQ5" s="210">
        <v>45055.381585648145</v>
      </c>
      <c r="ZR5" s="210">
        <v>45055.525868055556</v>
      </c>
      <c r="ZS5" s="210">
        <v>45055.56527777778</v>
      </c>
      <c r="ZT5" s="210">
        <v>45055.663194444445</v>
      </c>
      <c r="ZU5" s="210">
        <v>45055.949004629627</v>
      </c>
      <c r="ZV5" s="210">
        <v>45055.961851851855</v>
      </c>
      <c r="ZW5" s="210">
        <v>45056.026944444442</v>
      </c>
      <c r="ZX5" s="210">
        <v>45056.095185185186</v>
      </c>
      <c r="ZY5" s="210">
        <v>45056.137962962966</v>
      </c>
      <c r="ZZ5" s="210">
        <v>45056.511122685188</v>
      </c>
      <c r="AAA5" s="210">
        <v>45056.610775462963</v>
      </c>
      <c r="AAB5" s="210">
        <v>45056.649467592593</v>
      </c>
      <c r="AAC5" s="210">
        <v>45056.70207175926</v>
      </c>
      <c r="AAD5" s="210">
        <v>45056.936874999999</v>
      </c>
      <c r="AAE5" s="210">
        <v>45057.111296296294</v>
      </c>
      <c r="AAF5" s="210">
        <v>45057.348344907405</v>
      </c>
      <c r="AAG5" s="210">
        <v>45057.403217592589</v>
      </c>
      <c r="AAH5" s="210">
        <v>45057.429756944446</v>
      </c>
      <c r="AAI5" s="210">
        <v>45057.930312500001</v>
      </c>
      <c r="AAJ5" s="210">
        <v>45058.085543981484</v>
      </c>
      <c r="AAK5" s="210">
        <v>45058.352650462963</v>
      </c>
      <c r="AAL5" s="210">
        <v>45058.864537037036</v>
      </c>
      <c r="AAM5" s="210">
        <v>45059.645358796297</v>
      </c>
      <c r="AAN5" s="210">
        <v>45060.089328703703</v>
      </c>
      <c r="AAO5" s="210">
        <v>45060.101342592592</v>
      </c>
      <c r="AAP5" s="210">
        <v>45060.405671296299</v>
      </c>
      <c r="AAQ5" s="210">
        <v>45060.668067129627</v>
      </c>
      <c r="AAR5" s="210">
        <v>45060.923796296294</v>
      </c>
      <c r="AAS5" s="210">
        <v>45061.004745370374</v>
      </c>
      <c r="AAT5" s="210">
        <v>45061.088194444441</v>
      </c>
      <c r="AAU5" s="210">
        <v>45061.179456018515</v>
      </c>
      <c r="AAV5" s="210">
        <v>45061.288090277776</v>
      </c>
      <c r="AAW5" s="210">
        <v>45061.367199074077</v>
      </c>
      <c r="AAX5" s="210">
        <v>45061.607037037036</v>
      </c>
      <c r="AAY5" s="210">
        <v>45061.695960648147</v>
      </c>
      <c r="AAZ5" s="210">
        <v>45061.798587962963</v>
      </c>
      <c r="ABA5" s="210">
        <v>45062.183206018519</v>
      </c>
      <c r="ABB5" s="210">
        <v>45062.403749999998</v>
      </c>
      <c r="ABC5" s="210">
        <v>45062.788958333331</v>
      </c>
      <c r="ABD5" s="210">
        <v>45062.846967592595</v>
      </c>
      <c r="ABE5" s="210">
        <v>45063.09952546296</v>
      </c>
      <c r="ABF5" s="210">
        <v>45063.122800925928</v>
      </c>
      <c r="ABG5" s="210">
        <v>45063.329687500001</v>
      </c>
      <c r="ABH5" s="210">
        <v>45063.482407407406</v>
      </c>
      <c r="ABI5" s="210">
        <v>45063.637060185189</v>
      </c>
      <c r="ABJ5" s="210">
        <v>45063.797777777778</v>
      </c>
      <c r="ABK5" s="210">
        <v>45063.935335648152</v>
      </c>
      <c r="ABL5" s="210">
        <v>45064.293900462966</v>
      </c>
      <c r="ABM5" s="210">
        <v>45064.435324074075</v>
      </c>
      <c r="ABN5" s="210">
        <v>45064.496192129627</v>
      </c>
      <c r="ABO5" s="210">
        <v>45064.687824074077</v>
      </c>
      <c r="ABP5" s="210">
        <v>45064.823437500003</v>
      </c>
      <c r="ABQ5" s="210">
        <v>45065.443113425928</v>
      </c>
      <c r="ABR5" s="210">
        <v>45065.608148148145</v>
      </c>
      <c r="ABS5" s="210">
        <v>45065.684664351851</v>
      </c>
      <c r="ABT5" s="210">
        <v>45065.807326388887</v>
      </c>
      <c r="ABU5" s="210">
        <v>45065.930775462963</v>
      </c>
      <c r="ABV5" s="210">
        <v>45065.99181712963</v>
      </c>
      <c r="ABW5" s="210">
        <v>45066.006122685183</v>
      </c>
      <c r="ABX5" s="210">
        <v>45066.12636574074</v>
      </c>
      <c r="ABY5" s="210">
        <v>45066.79959490741</v>
      </c>
      <c r="ABZ5" s="210">
        <v>45066.837696759256</v>
      </c>
      <c r="ACA5" s="210">
        <v>45066.852418981478</v>
      </c>
      <c r="ACB5" s="210">
        <v>45067.057083333333</v>
      </c>
      <c r="ACC5" s="210">
        <v>45067.156504629631</v>
      </c>
      <c r="ACD5" s="210">
        <v>45067.160173611112</v>
      </c>
      <c r="ACE5" s="210">
        <v>45067.166666666664</v>
      </c>
      <c r="ACF5" s="210">
        <v>45067.25</v>
      </c>
      <c r="ACG5" s="210">
        <v>45067.27511574074</v>
      </c>
      <c r="ACH5" s="210">
        <v>45067.281805555554</v>
      </c>
      <c r="ACI5" s="210">
        <v>45067.299803240741</v>
      </c>
      <c r="ACJ5" s="210">
        <v>45067.383657407408</v>
      </c>
      <c r="ACK5" s="210">
        <v>45067.663113425922</v>
      </c>
      <c r="ACL5" s="210">
        <v>45067.664421296293</v>
      </c>
      <c r="ACM5" s="210">
        <v>45067.725289351853</v>
      </c>
      <c r="ACN5" s="210">
        <v>45068.347326388888</v>
      </c>
      <c r="ACO5" s="210">
        <v>45068.622129629628</v>
      </c>
      <c r="ACP5" s="210">
        <v>45068.757453703707</v>
      </c>
      <c r="ACQ5" s="210">
        <v>45068.875358796293</v>
      </c>
      <c r="ACR5" s="210">
        <v>45068.956747685188</v>
      </c>
      <c r="ACS5" s="210">
        <v>45069.073229166665</v>
      </c>
      <c r="ACT5" s="210">
        <v>45069.086875000001</v>
      </c>
      <c r="ACU5" s="210">
        <v>45069.339918981481</v>
      </c>
      <c r="ACV5" s="210">
        <v>45069.392997685187</v>
      </c>
      <c r="ACW5" s="210">
        <v>45069.402175925927</v>
      </c>
      <c r="ACX5" s="210">
        <v>45069.460266203707</v>
      </c>
      <c r="ACY5" s="210">
        <v>45069.633356481485</v>
      </c>
      <c r="ACZ5" s="210">
        <v>45069.63726851852</v>
      </c>
      <c r="ADA5" s="210">
        <v>45069.678680555553</v>
      </c>
      <c r="ADB5" s="210">
        <v>45069.950520833336</v>
      </c>
      <c r="ADC5" s="210">
        <v>45070.081863425927</v>
      </c>
      <c r="ADD5" s="210">
        <v>45070.339953703704</v>
      </c>
      <c r="ADE5" s="210">
        <v>45070.497986111113</v>
      </c>
      <c r="ADF5" s="210">
        <v>45070.505474537036</v>
      </c>
      <c r="ADG5" s="210">
        <v>45070.577546296299</v>
      </c>
      <c r="ADH5" s="210">
        <v>45070.666446759256</v>
      </c>
      <c r="ADI5" s="210">
        <v>45070.710833333331</v>
      </c>
      <c r="ADJ5" s="210">
        <v>45070.914386574077</v>
      </c>
      <c r="ADK5" s="210">
        <v>45071.332766203705</v>
      </c>
      <c r="ADL5" s="210">
        <v>45071.343877314815</v>
      </c>
      <c r="ADM5" s="210">
        <v>45071.390393518515</v>
      </c>
      <c r="ADN5" s="210">
        <v>45071.51358796296</v>
      </c>
      <c r="ADO5" s="210">
        <v>45071.681747685187</v>
      </c>
      <c r="ADP5" s="210">
        <v>45071.840613425928</v>
      </c>
      <c r="ADQ5" s="210">
        <v>45072.290162037039</v>
      </c>
      <c r="ADR5" s="210">
        <v>45072.291064814817</v>
      </c>
      <c r="ADS5" s="210">
        <v>45072.617083333331</v>
      </c>
      <c r="ADT5" s="210">
        <v>45072.666724537034</v>
      </c>
      <c r="ADU5" s="210">
        <v>45072.691990740743</v>
      </c>
      <c r="ADV5" s="210">
        <v>45072.930972222224</v>
      </c>
      <c r="ADW5" s="210">
        <v>45072.998101851852</v>
      </c>
      <c r="ADX5" s="210">
        <v>45073.115069444444</v>
      </c>
      <c r="ADY5" s="210">
        <v>45073.293888888889</v>
      </c>
      <c r="ADZ5" s="210">
        <v>45073.341597222221</v>
      </c>
      <c r="AEA5" s="210">
        <v>45073.561168981483</v>
      </c>
      <c r="AEB5" s="210">
        <v>45073.586238425924</v>
      </c>
      <c r="AEC5" s="210">
        <v>45073.783483796295</v>
      </c>
      <c r="AED5" s="210">
        <v>45074.048587962963</v>
      </c>
      <c r="AEE5" s="210">
        <v>45074.210324074076</v>
      </c>
      <c r="AEF5" s="210">
        <v>45074.288553240738</v>
      </c>
      <c r="AEG5" s="210">
        <v>45074.314016203702</v>
      </c>
      <c r="AEH5" s="210">
        <v>45074.416932870372</v>
      </c>
      <c r="AEI5" s="210">
        <v>45074.462326388886</v>
      </c>
      <c r="AEJ5" s="210">
        <v>45074.663831018515</v>
      </c>
      <c r="AEK5" s="210">
        <v>45074.713622685187</v>
      </c>
      <c r="AEL5" s="210">
        <v>45075.311180555553</v>
      </c>
      <c r="AEM5" s="210">
        <v>45075.451273148145</v>
      </c>
      <c r="AEN5" s="210">
        <v>45075.470578703702</v>
      </c>
      <c r="AEO5" s="210">
        <v>45075.575694444444</v>
      </c>
      <c r="AEP5" s="210">
        <v>45075.612951388888</v>
      </c>
      <c r="AEQ5" s="210">
        <v>45075.656400462962</v>
      </c>
      <c r="AER5" s="210">
        <v>45076.182962962965</v>
      </c>
      <c r="AES5" s="210">
        <v>45076.414826388886</v>
      </c>
      <c r="AET5" s="210">
        <v>45076.439675925925</v>
      </c>
      <c r="AEU5" s="210">
        <v>45076.606354166666</v>
      </c>
      <c r="AEV5" s="210">
        <v>45077.429236111115</v>
      </c>
      <c r="AEW5" s="210">
        <v>45077.842951388891</v>
      </c>
      <c r="AEX5" s="210">
        <v>45078</v>
      </c>
      <c r="AEY5" s="210">
        <v>45078.004953703705</v>
      </c>
      <c r="AEZ5" s="210">
        <v>45078.038124999999</v>
      </c>
      <c r="AFA5" s="210">
        <v>45078.141585648147</v>
      </c>
      <c r="AFB5" s="210">
        <v>45078.141689814816</v>
      </c>
      <c r="AFC5" s="210">
        <v>45078.141724537039</v>
      </c>
      <c r="AFD5" s="210">
        <v>45078.391064814816</v>
      </c>
      <c r="AFE5" s="210">
        <v>45078.496168981481</v>
      </c>
      <c r="AFF5" s="210">
        <v>45078.590057870373</v>
      </c>
      <c r="AFG5" s="210">
        <v>45078.660370370373</v>
      </c>
      <c r="AFH5" s="210">
        <v>45078.787581018521</v>
      </c>
      <c r="AFI5" s="210">
        <v>45078.977268518516</v>
      </c>
      <c r="AFJ5" s="210">
        <v>45079.354351851849</v>
      </c>
      <c r="AFK5" s="210">
        <v>45079.79414351852</v>
      </c>
      <c r="AFL5" s="210">
        <v>45079.839826388888</v>
      </c>
      <c r="AFM5" s="210">
        <v>45079.965983796297</v>
      </c>
      <c r="AFN5" s="210">
        <v>45079.988333333335</v>
      </c>
      <c r="AFO5" s="210">
        <v>45079.998437499999</v>
      </c>
      <c r="AFP5" s="210">
        <v>45080.086909722224</v>
      </c>
      <c r="AFQ5" s="210">
        <v>45080.087777777779</v>
      </c>
      <c r="AFR5" s="210">
        <v>45080.63</v>
      </c>
      <c r="AFS5" s="210">
        <v>45080.657500000001</v>
      </c>
      <c r="AFT5" s="210">
        <v>45080.692303240743</v>
      </c>
      <c r="AFU5" s="210">
        <v>45080.840578703705</v>
      </c>
      <c r="AFV5" s="210">
        <v>45081.352002314816</v>
      </c>
      <c r="AFW5" s="210">
        <v>45081.448437500003</v>
      </c>
      <c r="AFX5" s="210">
        <v>45081.544872685183</v>
      </c>
      <c r="AFY5" s="210">
        <v>45081.808645833335</v>
      </c>
      <c r="AFZ5" s="210">
        <v>45081.887824074074</v>
      </c>
      <c r="AGA5" s="210">
        <v>45081.89366898148</v>
      </c>
      <c r="AGB5" s="210">
        <v>45082.021307870367</v>
      </c>
      <c r="AGC5" s="210">
        <v>45082.029004629629</v>
      </c>
      <c r="AGD5" s="210">
        <v>45082.178287037037</v>
      </c>
      <c r="AGE5" s="210">
        <v>45082.190706018519</v>
      </c>
      <c r="AGF5" s="210">
        <v>45082.314317129632</v>
      </c>
      <c r="AGG5" s="210">
        <v>45082.577974537038</v>
      </c>
      <c r="AGH5" s="210">
        <v>45082.647719907407</v>
      </c>
      <c r="AGI5" s="210">
        <v>45083.135821759257</v>
      </c>
      <c r="AGJ5" s="210">
        <v>45083.178148148145</v>
      </c>
      <c r="AGK5" s="210">
        <v>45083.218043981484</v>
      </c>
      <c r="AGL5" s="210">
        <v>45083.288090277776</v>
      </c>
      <c r="AGM5" s="210">
        <v>45083.304432870369</v>
      </c>
      <c r="AGN5" s="210">
        <v>45083.339907407404</v>
      </c>
      <c r="AGO5" s="210">
        <v>45083.519814814812</v>
      </c>
      <c r="AGP5" s="210">
        <v>45083.603541666664</v>
      </c>
      <c r="AGQ5" s="210">
        <v>45084.785775462966</v>
      </c>
      <c r="AGR5" s="210">
        <v>45084.80574074074</v>
      </c>
      <c r="AGS5" s="210">
        <v>45084.810856481483</v>
      </c>
      <c r="AGT5" s="210">
        <v>45084.969606481478</v>
      </c>
      <c r="AGU5" s="210">
        <v>45085.073819444442</v>
      </c>
      <c r="AGV5" s="210">
        <v>45085.107233796298</v>
      </c>
      <c r="AGW5" s="210">
        <v>45085.128888888888</v>
      </c>
      <c r="AGX5" s="210">
        <v>45085.166666666664</v>
      </c>
      <c r="AGY5" s="210">
        <v>45085.1872337963</v>
      </c>
      <c r="AGZ5" s="210">
        <v>45085.316053240742</v>
      </c>
      <c r="AHA5" s="210">
        <v>45085.318148148152</v>
      </c>
      <c r="AHB5" s="210">
        <v>45085.427037037036</v>
      </c>
      <c r="AHC5" s="210">
        <v>45085.489583333336</v>
      </c>
      <c r="AHD5" s="210">
        <v>45085.544548611113</v>
      </c>
      <c r="AHE5" s="210">
        <v>45085.549178240741</v>
      </c>
      <c r="AHF5" s="210">
        <v>45085.562847222223</v>
      </c>
      <c r="AHG5" s="210">
        <v>45085.576180555552</v>
      </c>
      <c r="AHH5" s="210">
        <v>45085.600115740737</v>
      </c>
      <c r="AHI5" s="210">
        <v>45085.642928240741</v>
      </c>
      <c r="AHJ5" s="210">
        <v>45085.681377314817</v>
      </c>
      <c r="AHK5" s="210">
        <v>45085.75</v>
      </c>
      <c r="AHL5" s="210">
        <v>45085.780844907407</v>
      </c>
      <c r="AHM5" s="210">
        <v>45085.791805555556</v>
      </c>
      <c r="AHN5" s="210">
        <v>45085.900555555556</v>
      </c>
      <c r="AHO5" s="210">
        <v>45085.96130787037</v>
      </c>
      <c r="AHP5" s="210">
        <v>45086.088645833333</v>
      </c>
      <c r="AHQ5" s="210">
        <v>45086.088796296295</v>
      </c>
      <c r="AHR5" s="210">
        <v>45086.10597222222</v>
      </c>
      <c r="AHS5" s="210">
        <v>45086.333333333336</v>
      </c>
      <c r="AHT5" s="210">
        <v>45086.521724537037</v>
      </c>
      <c r="AHU5" s="210">
        <v>45086.702951388892</v>
      </c>
      <c r="AHV5" s="210">
        <v>45087.276354166665</v>
      </c>
      <c r="AHW5" s="210">
        <v>45087.669976851852</v>
      </c>
      <c r="AHX5" s="210">
        <v>45087.722395833334</v>
      </c>
      <c r="AHY5" s="210">
        <v>45087.722777777781</v>
      </c>
      <c r="AHZ5" s="210">
        <v>45087.722997685189</v>
      </c>
      <c r="AIA5" s="210">
        <v>45087.910960648151</v>
      </c>
      <c r="AIB5" s="210">
        <v>45088.391759259262</v>
      </c>
      <c r="AIC5" s="210">
        <v>45088.458726851852</v>
      </c>
      <c r="AID5" s="210">
        <v>45088.54005787037</v>
      </c>
      <c r="AIE5" s="210">
        <v>45088.653136574074</v>
      </c>
      <c r="AIF5" s="210">
        <v>45088.744444444441</v>
      </c>
      <c r="AIG5" s="210">
        <v>45088.796261574076</v>
      </c>
      <c r="AIH5" s="210">
        <v>45088.809270833335</v>
      </c>
      <c r="AII5" s="210">
        <v>45089.195775462962</v>
      </c>
      <c r="AIJ5" s="210">
        <v>45089.717303240737</v>
      </c>
      <c r="AIK5" s="210">
        <v>45089.801342592589</v>
      </c>
      <c r="AIL5" s="210">
        <v>45090.311226851853</v>
      </c>
      <c r="AIM5" s="210">
        <v>45090.404270833336</v>
      </c>
      <c r="AIN5" s="210">
        <v>45090.558703703704</v>
      </c>
      <c r="AIO5" s="210">
        <v>45090.564282407409</v>
      </c>
      <c r="AIP5" s="210">
        <v>45090.684583333335</v>
      </c>
      <c r="AIQ5" s="210">
        <v>45090.838912037034</v>
      </c>
      <c r="AIR5" s="210">
        <v>45091.040509259263</v>
      </c>
      <c r="AIS5" s="210">
        <v>45091.085196759261</v>
      </c>
      <c r="AIT5" s="210">
        <v>45091.197442129633</v>
      </c>
      <c r="AIU5" s="210">
        <v>45091.347453703704</v>
      </c>
      <c r="AIV5" s="210">
        <v>45091.751354166663</v>
      </c>
      <c r="AIW5" s="210">
        <v>45092.139155092591</v>
      </c>
      <c r="AIX5" s="210">
        <v>45092.191203703704</v>
      </c>
      <c r="AIY5" s="210">
        <v>45092.191527777781</v>
      </c>
      <c r="AIZ5" s="210">
        <v>45092.33625</v>
      </c>
      <c r="AJA5" s="210">
        <v>45092.418587962966</v>
      </c>
      <c r="AJB5" s="210">
        <v>45092.600694444445</v>
      </c>
      <c r="AJC5" s="210">
        <v>45092.635347222225</v>
      </c>
      <c r="AJD5" s="210">
        <v>45092.78943287037</v>
      </c>
      <c r="AJE5" s="210">
        <v>45093.639791666668</v>
      </c>
      <c r="AJF5" s="210">
        <v>45093.644074074073</v>
      </c>
      <c r="AJG5" s="210">
        <v>45094.05840277778</v>
      </c>
      <c r="AJH5" s="210">
        <v>45094.207048611112</v>
      </c>
      <c r="AJI5" s="210">
        <v>45094.545995370368</v>
      </c>
      <c r="AJJ5" s="210">
        <v>45094.590902777774</v>
      </c>
      <c r="AJK5" s="210">
        <v>45094.814618055556</v>
      </c>
      <c r="AJL5" s="210">
        <v>45095.013310185182</v>
      </c>
      <c r="AJM5" s="210">
        <v>45095.098240740743</v>
      </c>
      <c r="AJN5" s="210">
        <v>45095.107118055559</v>
      </c>
      <c r="AJO5" s="210">
        <v>45095.124722222223</v>
      </c>
      <c r="AJP5" s="210">
        <v>45095.224189814813</v>
      </c>
      <c r="AJQ5" s="210">
        <v>45095.292939814812</v>
      </c>
      <c r="AJR5" s="210">
        <v>45095.532650462963</v>
      </c>
      <c r="AJS5" s="210">
        <v>45095.942754629628</v>
      </c>
      <c r="AJT5" s="210">
        <v>45096.007175925923</v>
      </c>
      <c r="AJU5" s="210">
        <v>45096.140902777777</v>
      </c>
      <c r="AJV5" s="210">
        <v>45096.223425925928</v>
      </c>
      <c r="AJW5" s="210">
        <v>45096.375810185185</v>
      </c>
      <c r="AJX5" s="210">
        <v>45096.476678240739</v>
      </c>
      <c r="AJY5" s="210">
        <v>45096.819479166668</v>
      </c>
      <c r="AJZ5" s="210">
        <v>45097.126689814817</v>
      </c>
      <c r="AKA5" s="210">
        <v>45097.313483796293</v>
      </c>
      <c r="AKB5" s="210">
        <v>45097.321250000001</v>
      </c>
      <c r="AKC5" s="210">
        <v>45097.823263888888</v>
      </c>
      <c r="AKD5" s="210">
        <v>45097.909131944441</v>
      </c>
      <c r="AKE5" s="210">
        <v>45097.943043981482</v>
      </c>
      <c r="AKF5" s="210">
        <v>45097.999282407407</v>
      </c>
      <c r="AKG5" s="210">
        <v>45098.014594907407</v>
      </c>
      <c r="AKH5" s="210">
        <v>45098.186319444445</v>
      </c>
      <c r="AKI5" s="210">
        <v>45098.354247685187</v>
      </c>
      <c r="AKJ5" s="210">
        <v>45098.416666666664</v>
      </c>
      <c r="AKK5" s="210">
        <v>45098.635497685187</v>
      </c>
      <c r="AKL5" s="210">
        <v>45098.804525462961</v>
      </c>
      <c r="AKM5" s="210">
        <v>45098.8283912037</v>
      </c>
      <c r="AKN5" s="210">
        <v>45099.495162037034</v>
      </c>
      <c r="AKO5" s="210">
        <v>45100.070636574077</v>
      </c>
      <c r="AKP5" s="210">
        <v>45100.081446759257</v>
      </c>
      <c r="AKQ5" s="210">
        <v>45100.361111111109</v>
      </c>
      <c r="AKR5" s="210">
        <v>45100.479814814818</v>
      </c>
      <c r="AKS5" s="210">
        <v>45100.615949074076</v>
      </c>
      <c r="AKT5" s="210">
        <v>45100.687013888892</v>
      </c>
      <c r="AKU5" s="210">
        <v>45100.727650462963</v>
      </c>
      <c r="AKV5" s="210">
        <v>45101.32303240741</v>
      </c>
      <c r="AKW5" s="210">
        <v>45101.398865740739</v>
      </c>
      <c r="AKX5" s="210">
        <v>45101.446597222224</v>
      </c>
      <c r="AKY5" s="210">
        <v>45101.638981481483</v>
      </c>
      <c r="AKZ5" s="210">
        <v>45101.673981481479</v>
      </c>
      <c r="ALA5" s="210">
        <v>45101.75</v>
      </c>
      <c r="ALB5" s="210">
        <v>45102.63385416667</v>
      </c>
      <c r="ALC5" s="210">
        <v>45103.328217592592</v>
      </c>
      <c r="ALD5" s="210">
        <v>45103.340451388889</v>
      </c>
      <c r="ALE5" s="210">
        <v>45103.708379629628</v>
      </c>
      <c r="ALF5" s="210">
        <v>45103.747141203705</v>
      </c>
      <c r="ALG5" s="210">
        <v>45103.902905092589</v>
      </c>
      <c r="ALH5" s="210">
        <v>45103.911261574074</v>
      </c>
      <c r="ALI5" s="210">
        <v>45103.912291666667</v>
      </c>
      <c r="ALJ5" s="210">
        <v>45104.035092592596</v>
      </c>
      <c r="ALK5" s="210">
        <v>45104.084768518522</v>
      </c>
      <c r="ALL5" s="210">
        <v>45104.986064814817</v>
      </c>
      <c r="ALM5" s="210">
        <v>45105.487662037034</v>
      </c>
      <c r="ALN5" s="210">
        <v>45105.491481481484</v>
      </c>
      <c r="ALO5" s="210">
        <v>45105.545486111114</v>
      </c>
      <c r="ALP5" s="210">
        <v>45105.656400462962</v>
      </c>
      <c r="ALQ5" s="210">
        <v>45105.669293981482</v>
      </c>
      <c r="ALR5" s="210">
        <v>45105.833483796298</v>
      </c>
      <c r="ALS5" s="210">
        <v>45105.957916666666</v>
      </c>
      <c r="ALT5" s="210">
        <v>45106.285775462966</v>
      </c>
      <c r="ALU5" s="210">
        <v>45106.361064814817</v>
      </c>
      <c r="ALV5" s="210">
        <v>45106.457199074073</v>
      </c>
      <c r="ALW5" s="210">
        <v>45106.670555555553</v>
      </c>
      <c r="ALX5" s="210">
        <v>45106.687164351853</v>
      </c>
      <c r="ALY5" s="210">
        <v>45106.805891203701</v>
      </c>
      <c r="ALZ5" s="210">
        <v>45106.83697916667</v>
      </c>
      <c r="AMA5" s="210">
        <v>45106.908773148149</v>
      </c>
      <c r="AMB5" s="210">
        <v>45106.939976851849</v>
      </c>
      <c r="AMC5" s="210">
        <v>45106.957187499997</v>
      </c>
      <c r="AMD5" s="210">
        <v>45106.994560185187</v>
      </c>
      <c r="AME5" s="210">
        <v>45107.004432870373</v>
      </c>
      <c r="AMF5" s="210">
        <v>45107.141898148147</v>
      </c>
      <c r="AMG5" s="210">
        <v>45107.33803240741</v>
      </c>
      <c r="AMH5" s="210">
        <v>45107.375138888892</v>
      </c>
      <c r="AMI5" s="210">
        <v>45107.379664351851</v>
      </c>
      <c r="AMJ5" s="210">
        <v>45107.476030092592</v>
      </c>
      <c r="AMK5" s="210">
        <v>45108</v>
      </c>
      <c r="AML5" s="210">
        <v>45108.312928240739</v>
      </c>
      <c r="AMM5" s="210">
        <v>45108.407719907409</v>
      </c>
      <c r="AMN5" s="210">
        <v>45108.446481481478</v>
      </c>
      <c r="AMO5" s="210">
        <v>45108.957974537036</v>
      </c>
      <c r="AMP5" s="210">
        <v>45109.348773148151</v>
      </c>
      <c r="AMQ5" s="210">
        <v>45109.401805555557</v>
      </c>
      <c r="AMR5" s="210">
        <v>45109.402488425927</v>
      </c>
      <c r="AMS5" s="210">
        <v>45109.402731481481</v>
      </c>
      <c r="AMT5" s="210">
        <v>45109.409432870372</v>
      </c>
      <c r="AMU5" s="210">
        <v>45109.411840277775</v>
      </c>
      <c r="AMV5" s="210">
        <v>45109.881747685184</v>
      </c>
      <c r="AMW5" s="210">
        <v>45109.903553240743</v>
      </c>
      <c r="AMX5" s="210">
        <v>45110.174513888887</v>
      </c>
      <c r="AMY5" s="210">
        <v>45110.339050925926</v>
      </c>
      <c r="AMZ5" s="210">
        <v>45110.798657407409</v>
      </c>
      <c r="ANA5" s="210">
        <v>45110.806805555556</v>
      </c>
      <c r="ANB5" s="210">
        <v>45110.871064814812</v>
      </c>
      <c r="ANC5" s="210">
        <v>45110.924328703702</v>
      </c>
      <c r="AND5" s="210">
        <v>45111.079502314817</v>
      </c>
      <c r="ANE5" s="210">
        <v>45111.251851851855</v>
      </c>
      <c r="ANF5" s="210">
        <v>45111.31009259259</v>
      </c>
      <c r="ANG5" s="210">
        <v>45111.488761574074</v>
      </c>
      <c r="ANH5" s="210">
        <v>45111.606770833336</v>
      </c>
      <c r="ANI5" s="210">
        <v>45112.392754629633</v>
      </c>
      <c r="ANJ5" s="210">
        <v>45112.532569444447</v>
      </c>
      <c r="ANK5" s="210">
        <v>45112.856863425928</v>
      </c>
      <c r="ANL5" s="210">
        <v>45113.047430555554</v>
      </c>
      <c r="ANM5" s="210">
        <v>45113.065555555557</v>
      </c>
      <c r="ANN5" s="210">
        <v>45113.107928240737</v>
      </c>
      <c r="ANO5" s="210">
        <v>45113.151956018519</v>
      </c>
      <c r="ANP5" s="210">
        <v>45113.350659722222</v>
      </c>
      <c r="ANQ5" s="210">
        <v>45113.403460648151</v>
      </c>
      <c r="ANR5" s="210">
        <v>45113.410717592589</v>
      </c>
      <c r="ANS5" s="210">
        <v>45113.806006944447</v>
      </c>
      <c r="ANT5" s="210">
        <v>45114.286493055559</v>
      </c>
      <c r="ANU5" s="210">
        <v>45114.524270833332</v>
      </c>
      <c r="ANV5" s="210">
        <v>45114.683715277781</v>
      </c>
      <c r="ANW5" s="210">
        <v>45115.341099537036</v>
      </c>
      <c r="ANX5" s="210">
        <v>45115.633125</v>
      </c>
      <c r="ANY5" s="210">
        <v>45115.670034722221</v>
      </c>
      <c r="ANZ5" s="210">
        <v>45115.909097222226</v>
      </c>
      <c r="AOA5" s="210">
        <v>45115.919108796297</v>
      </c>
      <c r="AOB5" s="210">
        <v>45116.392696759256</v>
      </c>
      <c r="AOC5" s="210">
        <v>45116.599583333336</v>
      </c>
      <c r="AOD5" s="210">
        <v>45116.819814814815</v>
      </c>
      <c r="AOE5" s="210">
        <v>45116.841724537036</v>
      </c>
      <c r="AOF5" s="210">
        <v>45116.871967592589</v>
      </c>
      <c r="AOG5" s="210">
        <v>45117.046979166669</v>
      </c>
      <c r="AOH5" s="210">
        <v>45117.301261574074</v>
      </c>
      <c r="AOI5" s="210">
        <v>45117.70207175926</v>
      </c>
      <c r="AOJ5" s="210">
        <v>45117.722615740742</v>
      </c>
      <c r="AOK5" s="210">
        <v>45118.048206018517</v>
      </c>
      <c r="AOL5" s="210">
        <v>45118.146018518521</v>
      </c>
      <c r="AOM5" s="210">
        <v>45118.365497685183</v>
      </c>
      <c r="AON5" s="210">
        <v>45118.630543981482</v>
      </c>
      <c r="AOO5" s="210">
        <v>45118.636469907404</v>
      </c>
      <c r="AOP5" s="210">
        <v>45118.790300925924</v>
      </c>
      <c r="AOQ5" s="210">
        <v>45118.800682870373</v>
      </c>
      <c r="AOR5" s="210">
        <v>45118.919409722221</v>
      </c>
      <c r="AOS5" s="210">
        <v>45119.041956018518</v>
      </c>
      <c r="AOT5" s="210">
        <v>45119.119004629632</v>
      </c>
      <c r="AOU5" s="210">
        <v>45119.428333333337</v>
      </c>
      <c r="AOV5" s="210">
        <v>45119.443738425929</v>
      </c>
      <c r="AOW5" s="210">
        <v>45120.056516203702</v>
      </c>
      <c r="AOX5" s="210">
        <v>45120.151076388887</v>
      </c>
      <c r="AOY5" s="210">
        <v>45120.569988425923</v>
      </c>
      <c r="AOZ5" s="210">
        <v>45120.822187500002</v>
      </c>
      <c r="APA5" s="210">
        <v>45120.835868055554</v>
      </c>
      <c r="APB5" s="210">
        <v>45120.877708333333</v>
      </c>
      <c r="APC5" s="210">
        <v>45121.000578703701</v>
      </c>
      <c r="APD5" s="210">
        <v>45122.365868055553</v>
      </c>
      <c r="APE5" s="210">
        <v>45122.392581018517</v>
      </c>
      <c r="APF5" s="210">
        <v>45122.570821759262</v>
      </c>
      <c r="APG5" s="210">
        <v>45122.605520833335</v>
      </c>
      <c r="APH5" s="210">
        <v>45122.620775462965</v>
      </c>
      <c r="API5" s="210">
        <v>45122.665763888886</v>
      </c>
      <c r="APJ5" s="210">
        <v>45122.673935185187</v>
      </c>
      <c r="APK5" s="210">
        <v>45122.805173611108</v>
      </c>
      <c r="APL5" s="210">
        <v>45123.208564814813</v>
      </c>
      <c r="APM5" s="210">
        <v>45123.725104166668</v>
      </c>
      <c r="APN5" s="210">
        <v>45123.835613425923</v>
      </c>
      <c r="APO5" s="210">
        <v>45123.900358796294</v>
      </c>
      <c r="APP5" s="210">
        <v>45124.821099537039</v>
      </c>
      <c r="APQ5" s="210">
        <v>45124.844074074077</v>
      </c>
      <c r="APR5" s="210">
        <v>45124.870949074073</v>
      </c>
      <c r="APS5" s="210">
        <v>45125.0078587963</v>
      </c>
      <c r="APT5" s="210">
        <v>45125.074756944443</v>
      </c>
      <c r="APU5" s="210">
        <v>45125.268333333333</v>
      </c>
      <c r="APV5" s="210">
        <v>45125.417395833334</v>
      </c>
      <c r="APW5" s="210">
        <v>45125.808263888888</v>
      </c>
      <c r="APX5" s="210">
        <v>45125.910312499997</v>
      </c>
      <c r="APY5" s="210">
        <v>45130.882673611108</v>
      </c>
      <c r="APZ5" s="210">
        <v>45130.283495370371</v>
      </c>
      <c r="AQA5" s="210">
        <v>45130.282962962963</v>
      </c>
      <c r="AQB5" s="210">
        <v>45130.180185185185</v>
      </c>
      <c r="AQC5" s="210">
        <v>45129.948449074072</v>
      </c>
      <c r="AQD5" s="210">
        <v>45129.750150462962</v>
      </c>
      <c r="AQE5" s="210">
        <v>45129.706620370373</v>
      </c>
      <c r="AQF5" s="210">
        <v>45129.689363425925</v>
      </c>
      <c r="AQG5" s="210">
        <v>45129.57917824074</v>
      </c>
      <c r="AQH5" s="210">
        <v>45129.089432870373</v>
      </c>
      <c r="AQI5" s="210">
        <v>45128.918506944443</v>
      </c>
      <c r="AQJ5" s="210">
        <v>45128.713148148148</v>
      </c>
      <c r="AQK5" s="210">
        <v>45128.338923611111</v>
      </c>
      <c r="AQL5" s="210">
        <v>45127.854004629633</v>
      </c>
      <c r="AQM5" s="210">
        <v>45127.828425925924</v>
      </c>
      <c r="AQN5" s="210">
        <v>45127.824224537035</v>
      </c>
      <c r="AQO5" s="210">
        <v>45127.726550925923</v>
      </c>
      <c r="AQP5" s="210">
        <v>45127.584583333337</v>
      </c>
      <c r="AQQ5" s="210">
        <v>45127.580555555556</v>
      </c>
      <c r="AQR5" s="210">
        <v>45127.435717592591</v>
      </c>
      <c r="AQS5" s="210">
        <v>45127.431828703702</v>
      </c>
      <c r="AQT5" s="210">
        <v>45127.431122685186</v>
      </c>
      <c r="AQU5" s="210">
        <v>45127.324652777781</v>
      </c>
      <c r="AQV5" s="210">
        <v>45127.315289351849</v>
      </c>
      <c r="AQW5" s="210">
        <v>45135.299444444441</v>
      </c>
      <c r="AQX5" s="210">
        <v>45135.30541666667</v>
      </c>
      <c r="AQY5" s="210">
        <v>45135.845856481479</v>
      </c>
      <c r="AQZ5" s="210">
        <v>45140.445844907408</v>
      </c>
      <c r="ARA5" s="210">
        <v>45136.619050925925</v>
      </c>
      <c r="ARB5" s="210">
        <v>45131.108634259261</v>
      </c>
      <c r="ARC5" s="210">
        <v>45131.438923611109</v>
      </c>
      <c r="ARD5" s="210">
        <v>45136.17460648148</v>
      </c>
      <c r="ARE5" s="210">
        <v>45139.388541666667</v>
      </c>
      <c r="ARF5" s="210">
        <v>45131.008263888885</v>
      </c>
      <c r="ARG5" s="210">
        <v>45131.124791666669</v>
      </c>
      <c r="ARH5" s="210">
        <v>45134.174004629633</v>
      </c>
      <c r="ARI5" s="210">
        <v>45134.196215277778</v>
      </c>
      <c r="ARJ5" s="210">
        <v>45131.939016203702</v>
      </c>
      <c r="ARK5" s="210">
        <v>45131.999895833331</v>
      </c>
      <c r="ARL5" s="210">
        <v>45132.126851851855</v>
      </c>
      <c r="ARM5" s="210">
        <v>45131.782754629632</v>
      </c>
      <c r="ARN5" s="210">
        <v>45134.793078703704</v>
      </c>
      <c r="ARO5" s="210">
        <v>45137.823958333334</v>
      </c>
      <c r="ARP5" s="210">
        <v>45137.88175925926</v>
      </c>
      <c r="ARQ5" s="210">
        <v>45138.026041666664</v>
      </c>
      <c r="ARR5" s="210">
        <v>45140.090069444443</v>
      </c>
      <c r="ARS5" s="210">
        <v>45133.65828703704</v>
      </c>
      <c r="ART5" s="210">
        <v>45136.484236111108</v>
      </c>
      <c r="ARU5" s="210">
        <v>45136.495775462965</v>
      </c>
      <c r="ARV5" s="210">
        <v>45139.385879629626</v>
      </c>
      <c r="ARW5" s="210">
        <v>45140.336585648147</v>
      </c>
      <c r="ARX5" s="210">
        <v>45131.319212962961</v>
      </c>
      <c r="ARY5" s="210">
        <v>45132.341631944444</v>
      </c>
      <c r="ARZ5" s="210">
        <v>45133.517268518517</v>
      </c>
      <c r="ASA5" s="210">
        <v>45135.34957175926</v>
      </c>
      <c r="ASB5" s="210">
        <v>45137.333101851851</v>
      </c>
      <c r="ASC5" s="210">
        <v>45138.968819444446</v>
      </c>
      <c r="ASD5" s="210">
        <v>45141.025625000002</v>
      </c>
      <c r="ASE5" s="210">
        <v>45133.361493055556</v>
      </c>
      <c r="ASF5" s="210">
        <v>45134.432569444441</v>
      </c>
      <c r="ASG5" s="210">
        <v>45134.525694444441</v>
      </c>
      <c r="ASH5" s="210">
        <v>45136.674189814818</v>
      </c>
      <c r="ASI5" s="210">
        <v>45137.922812500001</v>
      </c>
      <c r="ASJ5" s="210">
        <v>45134.050983796296</v>
      </c>
      <c r="ASK5" s="210">
        <v>45132.446192129632</v>
      </c>
      <c r="ASL5" s="210">
        <v>45133.914479166669</v>
      </c>
      <c r="ASM5" s="210">
        <v>45133.92523148148</v>
      </c>
      <c r="ASN5" s="210">
        <v>45139.629652777781</v>
      </c>
      <c r="ASO5" s="210">
        <v>45140.784780092596</v>
      </c>
      <c r="ASP5" s="210">
        <v>45139.866331018522</v>
      </c>
      <c r="ASQ5" s="210">
        <v>45139.871990740743</v>
      </c>
      <c r="ASR5" s="210">
        <v>45135.89576388889</v>
      </c>
      <c r="ASS5" s="210">
        <v>45131.380682870367</v>
      </c>
      <c r="AST5" s="210">
        <v>45132.830613425926</v>
      </c>
      <c r="ASU5" s="210">
        <v>45139.37672453704</v>
      </c>
      <c r="ASV5" s="210">
        <v>45141.434224537035</v>
      </c>
      <c r="ASW5" s="210">
        <v>45141.671319444446</v>
      </c>
      <c r="ASX5" s="210">
        <v>45141.854675925926</v>
      </c>
      <c r="ASY5" s="210">
        <v>45141.895590277774</v>
      </c>
      <c r="ASZ5" s="210">
        <v>45142.311018518521</v>
      </c>
      <c r="ATA5" s="210">
        <v>45142.400949074072</v>
      </c>
      <c r="ATB5" s="210">
        <v>45142.596562500003</v>
      </c>
      <c r="ATC5" s="210">
        <v>45142.663993055554</v>
      </c>
      <c r="ATD5" s="210">
        <v>45142.676574074074</v>
      </c>
      <c r="ATE5" s="210">
        <v>45142.797442129631</v>
      </c>
      <c r="ATF5" s="210">
        <v>45143.276620370372</v>
      </c>
      <c r="ATG5" s="210">
        <v>45143.746782407405</v>
      </c>
      <c r="ATH5" s="210">
        <v>45143.764247685183</v>
      </c>
      <c r="ATI5" s="210">
        <v>45143.768946759257</v>
      </c>
      <c r="ATJ5" s="210">
        <v>45143.88040509259</v>
      </c>
      <c r="ATK5" s="210">
        <v>45143.881249999999</v>
      </c>
      <c r="ATL5" s="210">
        <v>45144.018182870372</v>
      </c>
      <c r="ATM5" s="210">
        <v>45144.069513888891</v>
      </c>
      <c r="ATN5" s="210">
        <v>45144.145949074074</v>
      </c>
      <c r="ATO5" s="210">
        <v>45144.329571759263</v>
      </c>
      <c r="ATP5" s="210">
        <v>45144.404340277775</v>
      </c>
      <c r="ATQ5" s="210">
        <v>45144.558206018519</v>
      </c>
      <c r="ATR5" s="210">
        <v>45144.573935185188</v>
      </c>
      <c r="ATS5" s="210">
        <v>45144.657835648148</v>
      </c>
      <c r="ATT5" s="210">
        <v>45144.730787037035</v>
      </c>
      <c r="ATU5" s="210">
        <v>45144.927164351851</v>
      </c>
      <c r="ATV5" s="210">
        <v>45145.151770833334</v>
      </c>
      <c r="ATW5" s="210">
        <v>45145.21634259259</v>
      </c>
      <c r="ATX5" s="210">
        <v>45145.360937500001</v>
      </c>
      <c r="ATY5" s="210">
        <v>45145.512835648151</v>
      </c>
      <c r="ATZ5" s="210">
        <v>45145.539687500001</v>
      </c>
      <c r="AUA5" s="210">
        <v>45145.670706018522</v>
      </c>
      <c r="AUB5" s="210">
        <v>45145.747060185182</v>
      </c>
      <c r="AUC5" s="210">
        <v>45145.79478009259</v>
      </c>
      <c r="AUD5" s="210">
        <v>45145.885752314818</v>
      </c>
      <c r="AUE5" s="210">
        <v>45146.216122685182</v>
      </c>
      <c r="AUF5" s="210">
        <v>45146.358287037037</v>
      </c>
      <c r="AUG5" s="210">
        <v>45146.416631944441</v>
      </c>
      <c r="AUH5" s="210">
        <v>45146.441504629627</v>
      </c>
      <c r="AUI5" s="210">
        <v>45146.578020833331</v>
      </c>
      <c r="AUJ5" s="210">
        <v>45146.587534722225</v>
      </c>
      <c r="AUK5" s="210">
        <v>45147.327696759261</v>
      </c>
      <c r="AUL5" s="210">
        <v>45147.355034722219</v>
      </c>
      <c r="AUM5" s="210">
        <v>45147.637164351851</v>
      </c>
      <c r="AUN5" s="210">
        <v>45147.670775462961</v>
      </c>
      <c r="AUO5" s="210">
        <v>45147.867442129631</v>
      </c>
      <c r="AUP5" s="210">
        <v>45147.889166666668</v>
      </c>
      <c r="AUQ5" s="210">
        <v>45147.953750000001</v>
      </c>
      <c r="AUR5" s="210">
        <v>45119.483078703706</v>
      </c>
      <c r="AUS5" s="210">
        <v>45149.527731481481</v>
      </c>
      <c r="AUT5" s="210">
        <v>45151.569432870368</v>
      </c>
      <c r="AUU5" s="210">
        <v>45153.637245370373</v>
      </c>
      <c r="AUV5" s="210">
        <v>45154.488009259258</v>
      </c>
      <c r="AUW5" s="210">
        <v>45154.491793981484</v>
      </c>
      <c r="AUX5" s="210">
        <v>45148.580497685187</v>
      </c>
      <c r="AUY5" s="210">
        <v>45150.572511574072</v>
      </c>
      <c r="AUZ5" s="210">
        <v>45148.756712962961</v>
      </c>
      <c r="AVA5" s="210">
        <v>45154.479108796295</v>
      </c>
      <c r="AVB5" s="210">
        <v>45154.664548611108</v>
      </c>
      <c r="AVC5" s="210">
        <v>45153.386504629627</v>
      </c>
      <c r="AVD5" s="210">
        <v>45154.554201388892</v>
      </c>
      <c r="AVE5" s="210">
        <v>45154.554629629631</v>
      </c>
      <c r="AVF5" s="210">
        <v>45148.082708333335</v>
      </c>
      <c r="AVG5" s="210">
        <v>45154.023981481485</v>
      </c>
      <c r="AVH5" s="210">
        <v>45154.577847222223</v>
      </c>
      <c r="AVI5" s="210">
        <v>45148.075879629629</v>
      </c>
      <c r="AVJ5" s="210">
        <v>45148.578981481478</v>
      </c>
      <c r="AVK5" s="210">
        <v>45148.829097222224</v>
      </c>
      <c r="AVL5" s="210">
        <v>45149.068923611114</v>
      </c>
      <c r="AVM5" s="210">
        <v>45149.093900462962</v>
      </c>
      <c r="AVN5" s="210">
        <v>45149.094664351855</v>
      </c>
      <c r="AVO5" s="210">
        <v>45149.149155092593</v>
      </c>
      <c r="AVP5" s="210">
        <v>45149.323125000003</v>
      </c>
      <c r="AVQ5" s="210">
        <v>45149.639027777775</v>
      </c>
      <c r="AVR5" s="210">
        <v>45149.708854166667</v>
      </c>
      <c r="AVS5" s="210">
        <v>45151.506273148145</v>
      </c>
      <c r="AVT5" s="210">
        <v>45154.534270833334</v>
      </c>
      <c r="AVU5" s="210">
        <v>45148.75984953704</v>
      </c>
      <c r="AVV5" s="210">
        <v>45149.455092592594</v>
      </c>
      <c r="AVW5" s="210">
        <v>45151.83425925926</v>
      </c>
      <c r="AVX5" s="210">
        <v>45153.264293981483</v>
      </c>
      <c r="AVY5" s="210">
        <v>45148.47283564815</v>
      </c>
      <c r="AVZ5" s="210">
        <v>45148.521157407406</v>
      </c>
      <c r="AWA5" s="210">
        <v>45152.592534722222</v>
      </c>
      <c r="AWB5" s="210">
        <v>45154.197291666664</v>
      </c>
      <c r="AWC5" s="210">
        <v>45154.633796296293</v>
      </c>
      <c r="AWD5" s="210">
        <v>45152.963680555556</v>
      </c>
      <c r="AWE5" s="210">
        <v>45159.014664351853</v>
      </c>
      <c r="AWF5" s="210">
        <v>45159.744976851849</v>
      </c>
      <c r="AWG5" s="210">
        <v>45160.890393518515</v>
      </c>
      <c r="AWH5" s="210">
        <v>45161.624409722222</v>
      </c>
      <c r="AWI5" s="210">
        <v>45155.87300925926</v>
      </c>
      <c r="AWJ5" s="210">
        <v>45156.822025462963</v>
      </c>
      <c r="AWK5" s="210">
        <v>45156.886921296296</v>
      </c>
      <c r="AWL5" s="210">
        <v>45157.018819444442</v>
      </c>
      <c r="AWM5" s="210">
        <v>45159.407349537039</v>
      </c>
      <c r="AWN5" s="210">
        <v>45160.45925925926</v>
      </c>
      <c r="AWO5" s="210">
        <v>45160.810601851852</v>
      </c>
      <c r="AWP5" s="210">
        <v>45159.332962962966</v>
      </c>
      <c r="AWQ5" s="210">
        <v>45161.563564814816</v>
      </c>
      <c r="AWR5" s="210">
        <v>45155.506111111114</v>
      </c>
      <c r="AWS5" s="210">
        <v>45160.844976851855</v>
      </c>
      <c r="AWT5" s="210">
        <v>45160.91646990741</v>
      </c>
      <c r="AWU5" s="210">
        <v>45161.060254629629</v>
      </c>
      <c r="AWV5" s="210">
        <v>45161.204884259256</v>
      </c>
      <c r="AWW5" s="210">
        <v>45155.114768518521</v>
      </c>
      <c r="AWX5" s="210">
        <v>45156.417256944442</v>
      </c>
      <c r="AWY5" s="210">
        <v>45157.83666666667</v>
      </c>
      <c r="AWZ5" s="210">
        <v>45158.064583333333</v>
      </c>
      <c r="AXA5" s="210">
        <v>45158.157638888886</v>
      </c>
      <c r="AXB5" s="210">
        <v>45154.989583333336</v>
      </c>
      <c r="AXC5" s="210">
        <v>45155.353472222225</v>
      </c>
      <c r="AXD5" s="210">
        <v>45156.354166666664</v>
      </c>
      <c r="AXE5" s="210">
        <v>45156.645833333336</v>
      </c>
      <c r="AXF5" s="210">
        <v>45160.532210648147</v>
      </c>
      <c r="AXG5" s="210">
        <v>45161.245208333334</v>
      </c>
      <c r="AXH5" s="210">
        <v>45161.442881944444</v>
      </c>
      <c r="AXI5" s="210">
        <v>45155.863356481481</v>
      </c>
      <c r="AXJ5" s="210">
        <v>45160.254571759258</v>
      </c>
      <c r="AXK5" s="210">
        <v>45158.729004629633</v>
      </c>
      <c r="AXL5" s="210">
        <v>45161.27548611111</v>
      </c>
      <c r="AXM5" s="210">
        <v>45161.834548611114</v>
      </c>
      <c r="AXN5" s="210">
        <v>45161.911249999997</v>
      </c>
      <c r="AXO5" s="210">
        <v>45158.032013888886</v>
      </c>
      <c r="AXP5" s="210">
        <v>45160.548310185186</v>
      </c>
      <c r="AXQ5" s="210">
        <v>45156.433969907404</v>
      </c>
      <c r="AXR5" s="210">
        <v>45157.75409722222</v>
      </c>
      <c r="AXS5" s="210">
        <v>45153.129166666666</v>
      </c>
      <c r="AXT5" s="210">
        <v>45153.212500000001</v>
      </c>
      <c r="AXU5" s="210">
        <v>45153.664583333331</v>
      </c>
      <c r="AXV5" s="210">
        <v>45153.770833333336</v>
      </c>
      <c r="AXW5" s="210">
        <v>45155.657534722224</v>
      </c>
      <c r="AXX5" s="210">
        <v>45156.282233796293</v>
      </c>
      <c r="AXY5" s="210">
        <v>45157.324641203704</v>
      </c>
      <c r="AXZ5" s="210">
        <v>45159.270810185182</v>
      </c>
      <c r="AYA5" s="210">
        <v>45167.044814814813</v>
      </c>
      <c r="AYB5" s="210">
        <v>45167.556215277778</v>
      </c>
      <c r="AYC5" s="210">
        <v>45167.602175925924</v>
      </c>
      <c r="AYD5" s="210">
        <v>45167.702013888891</v>
      </c>
      <c r="AYE5" s="210">
        <v>45163.45821759259</v>
      </c>
      <c r="AYF5" s="210">
        <v>45163.78497685185</v>
      </c>
      <c r="AYG5" s="210">
        <v>45165.770833333336</v>
      </c>
      <c r="AYH5" s="210">
        <v>45167.254074074073</v>
      </c>
      <c r="AYI5" s="210">
        <v>45168.436249999999</v>
      </c>
      <c r="AYJ5" s="210">
        <v>45162.041666666664</v>
      </c>
      <c r="AYK5" s="210">
        <v>45162.422349537039</v>
      </c>
      <c r="AYL5" s="210">
        <v>45162.931967592594</v>
      </c>
      <c r="AYM5" s="210">
        <v>45167.552615740744</v>
      </c>
      <c r="AYN5" s="210">
        <v>45163.623935185184</v>
      </c>
      <c r="AYO5" s="210">
        <v>45166.191932870373</v>
      </c>
      <c r="AYP5" s="210">
        <v>45163.563692129632</v>
      </c>
      <c r="AYQ5" s="210">
        <v>45163.805138888885</v>
      </c>
      <c r="AYR5" s="210">
        <v>45162.321689814817</v>
      </c>
      <c r="AYS5" s="210">
        <v>45165.877141203702</v>
      </c>
      <c r="AYT5" s="210">
        <v>45165.884571759256</v>
      </c>
      <c r="AYU5" s="210">
        <v>45166.660949074074</v>
      </c>
      <c r="AYV5" s="210">
        <v>45166.507881944446</v>
      </c>
      <c r="AYW5" s="210">
        <v>45167.400752314818</v>
      </c>
      <c r="AYX5" s="210">
        <v>45166.107499999998</v>
      </c>
      <c r="AYY5" s="210">
        <v>45167.380196759259</v>
      </c>
      <c r="AYZ5" s="210">
        <v>45168.247129629628</v>
      </c>
      <c r="AZA5" s="210">
        <v>45162.339594907404</v>
      </c>
      <c r="AZB5" s="210">
        <v>45163.323252314818</v>
      </c>
      <c r="AZC5" s="210">
        <v>45163.513749999998</v>
      </c>
      <c r="AZD5" s="210">
        <v>45164.031608796293</v>
      </c>
      <c r="AZE5" s="210">
        <v>45166.492060185185</v>
      </c>
      <c r="AZF5" s="210">
        <v>45167.052800925929</v>
      </c>
      <c r="AZG5" s="210">
        <v>45162.103877314818</v>
      </c>
      <c r="AZH5" s="210">
        <v>45162.754166666666</v>
      </c>
      <c r="AZI5" s="210">
        <v>45162.832696759258</v>
      </c>
      <c r="AZJ5" s="210">
        <v>45163.564768518518</v>
      </c>
      <c r="AZK5" s="210">
        <v>45168.997048611112</v>
      </c>
      <c r="AZL5" s="210">
        <v>45162.326435185183</v>
      </c>
      <c r="AZM5" s="210">
        <v>45162.901701388888</v>
      </c>
      <c r="AZN5" s="210">
        <v>45163.096238425926</v>
      </c>
      <c r="AZO5" s="210">
        <v>45167.545601851853</v>
      </c>
      <c r="AZP5" s="210">
        <v>45162.519259259258</v>
      </c>
      <c r="AZQ5" s="210">
        <v>45168.541666666664</v>
      </c>
      <c r="AZR5" s="210">
        <v>45166.807152777779</v>
      </c>
      <c r="AZS5" s="210">
        <v>45166.847569444442</v>
      </c>
      <c r="AZT5" s="210">
        <v>45167.091874999998</v>
      </c>
      <c r="AZU5" s="210">
        <v>45167.139108796298</v>
      </c>
      <c r="AZV5" s="210">
        <v>45168.058599537035</v>
      </c>
      <c r="AZW5" s="210">
        <v>45162.570925925924</v>
      </c>
      <c r="AZX5" s="210">
        <v>45167.614907407406</v>
      </c>
      <c r="AZY5" s="210">
        <v>45167.61755787037</v>
      </c>
      <c r="AZZ5" s="210">
        <v>45164.041666666664</v>
      </c>
      <c r="BAA5" s="210">
        <v>45164.166666666664</v>
      </c>
      <c r="BAB5" s="210">
        <v>45164.971678240741</v>
      </c>
      <c r="BAC5" s="210">
        <v>45168.507939814815</v>
      </c>
      <c r="BAD5" s="210">
        <v>45158.612060185187</v>
      </c>
      <c r="BAE5" s="210">
        <v>45154.006377314814</v>
      </c>
      <c r="BAF5" s="210">
        <v>45154.837048611109</v>
      </c>
      <c r="BAG5" s="210">
        <v>45155.461805555555</v>
      </c>
      <c r="BAH5" s="210">
        <v>45173.416990740741</v>
      </c>
      <c r="BAI5" s="210">
        <v>45179.336631944447</v>
      </c>
      <c r="BAJ5" s="210">
        <v>45180.26798611111</v>
      </c>
      <c r="BAK5" s="210">
        <v>45171.129930555559</v>
      </c>
      <c r="BAL5" s="210">
        <v>45171.437847222223</v>
      </c>
      <c r="BAM5" s="210">
        <v>45174.714525462965</v>
      </c>
      <c r="BAN5" s="210">
        <v>45180.519583333335</v>
      </c>
      <c r="BAO5" s="210">
        <v>45180.525960648149</v>
      </c>
      <c r="BAP5" s="210">
        <v>45179.000625000001</v>
      </c>
      <c r="BAQ5" s="210">
        <v>45179.005046296297</v>
      </c>
      <c r="BAR5" s="210">
        <v>45172.857939814814</v>
      </c>
      <c r="BAS5" s="210">
        <v>45174.585694444446</v>
      </c>
      <c r="BAT5" s="210">
        <v>45177.80259259259</v>
      </c>
      <c r="BAU5" s="210">
        <v>45177.815879629627</v>
      </c>
      <c r="BAV5" s="210">
        <v>45177.821539351855</v>
      </c>
      <c r="BAW5" s="210">
        <v>45179.373148148145</v>
      </c>
      <c r="BAX5" s="210">
        <v>45170.172962962963</v>
      </c>
      <c r="BAY5" s="210">
        <v>45170.875486111108</v>
      </c>
      <c r="BAZ5" s="210">
        <v>45172.735995370371</v>
      </c>
      <c r="BBA5" s="210">
        <v>45173.342129629629</v>
      </c>
      <c r="BBB5" s="210">
        <v>45173.84101851852</v>
      </c>
      <c r="BBC5" s="210">
        <v>45173.850416666668</v>
      </c>
      <c r="BBD5" s="210">
        <v>45174.557858796295</v>
      </c>
      <c r="BBE5" s="210">
        <v>45181.866898148146</v>
      </c>
      <c r="BBF5" s="210">
        <v>45171.907094907408</v>
      </c>
      <c r="BBG5" s="210">
        <v>45181.095057870371</v>
      </c>
      <c r="BBH5" s="210">
        <v>45181.107453703706</v>
      </c>
      <c r="BBI5" s="210">
        <v>45182.586400462962</v>
      </c>
      <c r="BBJ5" s="210">
        <v>45172.375358796293</v>
      </c>
      <c r="BBK5" s="210">
        <v>45170.383449074077</v>
      </c>
      <c r="BBL5" s="210">
        <v>45170.383750000001</v>
      </c>
      <c r="BBM5" s="210">
        <v>45170.393726851849</v>
      </c>
      <c r="BBN5" s="210">
        <v>45171.081030092595</v>
      </c>
      <c r="BBO5" s="210">
        <v>45172.534212962964</v>
      </c>
      <c r="BBP5" s="210">
        <v>45173.448136574072</v>
      </c>
      <c r="BBQ5" s="210">
        <v>45174.361886574072</v>
      </c>
      <c r="BBR5" s="210">
        <v>45179.807337962964</v>
      </c>
      <c r="BBS5" s="210">
        <v>45177.0390162037</v>
      </c>
      <c r="BBT5" s="210">
        <v>45177.096250000002</v>
      </c>
      <c r="BBU5" s="210">
        <v>45180.920578703706</v>
      </c>
      <c r="BBV5" s="210">
        <v>45174.339155092595</v>
      </c>
      <c r="BBW5" s="210">
        <v>45174.519513888888</v>
      </c>
      <c r="BBX5" s="210">
        <v>45175.323530092595</v>
      </c>
      <c r="BBY5" s="210">
        <v>45176.070763888885</v>
      </c>
      <c r="BBZ5" s="210">
        <v>45179.998252314814</v>
      </c>
      <c r="BCA5" s="210">
        <v>45175.811527777776</v>
      </c>
      <c r="BCB5" s="210">
        <v>45175.907812500001</v>
      </c>
      <c r="BCC5" s="210">
        <v>45176.374305555553</v>
      </c>
      <c r="BCD5" s="210">
        <v>45177.685347222221</v>
      </c>
      <c r="BCE5" s="210">
        <v>45182.183217592596</v>
      </c>
      <c r="BCF5" s="210">
        <v>45174.508125</v>
      </c>
      <c r="BCG5" s="210">
        <v>45180.825023148151</v>
      </c>
      <c r="BCH5" s="210">
        <v>45180.842222222222</v>
      </c>
      <c r="BCI5" s="210">
        <v>45180.913888888892</v>
      </c>
      <c r="BCJ5" s="210">
        <v>45180.955949074072</v>
      </c>
      <c r="BCK5" s="210">
        <v>45181.049953703703</v>
      </c>
      <c r="BCL5" s="210">
        <v>45170</v>
      </c>
      <c r="BCM5" s="210">
        <v>45170.229247685187</v>
      </c>
      <c r="BCN5" s="210">
        <v>45172.095810185187</v>
      </c>
      <c r="BCO5" s="210">
        <v>45173.714791666665</v>
      </c>
      <c r="BCP5" s="210">
        <v>45174.273113425923</v>
      </c>
      <c r="BCQ5" s="210">
        <v>45181.498402777775</v>
      </c>
      <c r="BCR5" s="210">
        <v>45179.840370370373</v>
      </c>
      <c r="BCS5" s="210">
        <v>45179.851307870369</v>
      </c>
      <c r="BCT5" s="210">
        <v>45179.899988425925</v>
      </c>
      <c r="BCU5" s="210">
        <v>45180.010023148148</v>
      </c>
      <c r="BCV5" s="210">
        <v>45180.165821759256</v>
      </c>
      <c r="BCW5" s="210">
        <v>45181.283819444441</v>
      </c>
      <c r="BCX5" s="210">
        <v>45185.128240740742</v>
      </c>
      <c r="BCY5" s="210">
        <v>45186.809212962966</v>
      </c>
      <c r="BCZ5" s="210">
        <v>45186.864270833335</v>
      </c>
      <c r="BDA5" s="210">
        <v>45186.981481481482</v>
      </c>
      <c r="BDB5" s="210">
        <v>45187.077384259261</v>
      </c>
      <c r="BDC5" s="210">
        <v>45188.197870370372</v>
      </c>
      <c r="BDD5" s="210">
        <v>45188.544398148151</v>
      </c>
      <c r="BDE5" s="210">
        <v>45184.271979166668</v>
      </c>
      <c r="BDF5" s="210">
        <v>45184.830312500002</v>
      </c>
      <c r="BDG5" s="210">
        <v>45184.844826388886</v>
      </c>
      <c r="BDH5" s="210">
        <v>45184.91479166667</v>
      </c>
      <c r="BDI5" s="210">
        <v>45185.150648148148</v>
      </c>
      <c r="BDJ5" s="210">
        <v>45188.099699074075</v>
      </c>
      <c r="BDK5" s="210">
        <v>45188.142569444448</v>
      </c>
      <c r="BDL5" s="210">
        <v>45188.817013888889</v>
      </c>
      <c r="BDM5" s="210">
        <v>45185.285000000003</v>
      </c>
      <c r="BDN5" s="210">
        <v>45185.591631944444</v>
      </c>
      <c r="BDO5" s="210">
        <v>45189.326782407406</v>
      </c>
      <c r="BDP5" s="210">
        <v>45183.567546296297</v>
      </c>
      <c r="BDQ5" s="210">
        <v>45184.054548611108</v>
      </c>
      <c r="BDR5" s="210">
        <v>45187.853692129633</v>
      </c>
      <c r="BDS5" s="210">
        <v>45187.86509259259</v>
      </c>
      <c r="BDT5" s="210">
        <v>45188.045023148145</v>
      </c>
      <c r="BDU5" s="210">
        <v>45183.429293981484</v>
      </c>
      <c r="BDV5" s="210">
        <v>45185.285358796296</v>
      </c>
      <c r="BDW5" s="210">
        <v>45185.817719907405</v>
      </c>
      <c r="BDX5" s="210">
        <v>45185.83630787037</v>
      </c>
      <c r="BDY5" s="210">
        <v>45185.895949074074</v>
      </c>
      <c r="BDZ5" s="210">
        <v>45185.981886574074</v>
      </c>
      <c r="BEA5" s="210">
        <v>45186.080879629626</v>
      </c>
      <c r="BEB5" s="210">
        <v>45183.88175925926</v>
      </c>
      <c r="BEC5" s="210">
        <v>45183.899363425924</v>
      </c>
      <c r="BED5" s="210">
        <v>45184.079560185186</v>
      </c>
      <c r="BEE5" s="210">
        <v>45184.915497685186</v>
      </c>
      <c r="BEF5" s="210">
        <v>45188.387986111113</v>
      </c>
      <c r="BEG5" s="210">
        <v>45189.598634259259</v>
      </c>
      <c r="BEH5" s="210">
        <v>45183.173692129632</v>
      </c>
      <c r="BEI5" s="210">
        <v>45185.182349537034</v>
      </c>
      <c r="BEJ5" s="210">
        <v>45187.328240740739</v>
      </c>
      <c r="BEK5" s="210">
        <v>45189.958194444444</v>
      </c>
      <c r="BEL5" s="210">
        <v>45184.120462962965</v>
      </c>
      <c r="BEM5" s="210">
        <v>45184.457743055558</v>
      </c>
      <c r="BEN5" s="210">
        <v>45186.972731481481</v>
      </c>
      <c r="BEO5" s="210">
        <v>45189.945</v>
      </c>
      <c r="BEP5" s="211" t="s">
        <v>26</v>
      </c>
    </row>
    <row r="6" spans="1:1498">
      <c r="A6" t="s">
        <v>27</v>
      </c>
      <c r="B6" s="204">
        <f t="shared" si="0"/>
        <v>0</v>
      </c>
      <c r="C6" s="205" cm="1">
        <f t="array" ref="C6">_xlfn.XLOOKUP(A6,$A$4:$A$10,_xlfn.XLOOKUP($C$1,$F$2:$Q$2,$F$4:$Q$10))</f>
        <v>0</v>
      </c>
      <c r="D6" s="225">
        <f>(C6*0.8)/$J$18</f>
        <v>0</v>
      </c>
      <c r="F6" s="206"/>
      <c r="G6" s="207"/>
      <c r="H6" s="207"/>
      <c r="I6" s="207"/>
      <c r="J6" s="207"/>
      <c r="K6" s="207"/>
      <c r="L6" s="207"/>
      <c r="M6" s="207"/>
      <c r="N6" s="207"/>
      <c r="O6" s="207"/>
      <c r="P6" s="207"/>
      <c r="Q6" s="208"/>
      <c r="T6" s="212" t="s">
        <v>28</v>
      </c>
      <c r="U6" s="213"/>
      <c r="V6" s="213"/>
      <c r="W6" s="213">
        <v>1.5963887999999999</v>
      </c>
      <c r="X6" s="213"/>
      <c r="Y6" s="213">
        <v>1.2238896000000001</v>
      </c>
      <c r="Z6" s="213"/>
      <c r="AA6" s="213">
        <v>0.42277680000000006</v>
      </c>
      <c r="AB6" s="213"/>
      <c r="AC6" s="213">
        <v>0.15888960000000002</v>
      </c>
      <c r="AD6" s="213"/>
      <c r="AE6" s="213"/>
      <c r="AF6" s="213"/>
      <c r="AG6" s="213"/>
      <c r="AH6" s="213"/>
      <c r="AI6" s="213">
        <v>3.3197231999999999</v>
      </c>
      <c r="AJ6" s="213"/>
      <c r="AK6" s="213"/>
      <c r="AL6" s="213"/>
      <c r="AM6" s="213"/>
      <c r="AN6" s="213"/>
      <c r="AO6" s="213">
        <v>5.1227783999999996</v>
      </c>
      <c r="AP6" s="213">
        <v>3.6636119999999996</v>
      </c>
      <c r="AQ6" s="213">
        <v>0.13249920000000001</v>
      </c>
      <c r="AR6" s="213"/>
      <c r="AS6" s="213">
        <v>3.3105552</v>
      </c>
      <c r="AT6" s="213"/>
      <c r="AU6" s="213"/>
      <c r="AV6" s="213">
        <v>0.90111119999999989</v>
      </c>
      <c r="AW6" s="213"/>
      <c r="AX6" s="213"/>
      <c r="AY6" s="213"/>
      <c r="AZ6" s="213"/>
      <c r="BA6" s="213"/>
      <c r="BB6" s="213"/>
      <c r="BC6" s="213">
        <v>3.7199999999999998</v>
      </c>
      <c r="BD6" s="213"/>
      <c r="BE6" s="213">
        <v>3.4013879999999999</v>
      </c>
      <c r="BF6" s="213">
        <v>1.1366664000000002</v>
      </c>
      <c r="BG6" s="213">
        <v>4.1741664000000007</v>
      </c>
      <c r="BH6" s="213"/>
      <c r="BI6" s="213"/>
      <c r="BJ6" s="213"/>
      <c r="BK6" s="213"/>
      <c r="BL6" s="213"/>
      <c r="BM6" s="213"/>
      <c r="BN6" s="213"/>
      <c r="BO6" s="213"/>
      <c r="BP6" s="213"/>
      <c r="BQ6" s="213"/>
      <c r="BR6" s="213"/>
      <c r="BS6" s="213"/>
      <c r="BT6" s="213"/>
      <c r="BU6" s="213"/>
      <c r="BV6" s="213"/>
      <c r="BW6" s="213"/>
      <c r="BX6" s="213"/>
      <c r="BY6" s="213"/>
      <c r="BZ6" s="213"/>
      <c r="CA6" s="213"/>
      <c r="CB6" s="213">
        <v>0.31611120000000004</v>
      </c>
      <c r="CC6" s="213">
        <v>1.3752768</v>
      </c>
      <c r="CD6" s="213"/>
      <c r="CE6" s="213"/>
      <c r="CF6" s="213">
        <v>0.86777759999999993</v>
      </c>
      <c r="CG6" s="213"/>
      <c r="CH6" s="213">
        <v>2.0380560000000001</v>
      </c>
      <c r="CI6" s="213">
        <v>19.666389600000002</v>
      </c>
      <c r="CJ6" s="213">
        <v>0.4680552</v>
      </c>
      <c r="CK6" s="213">
        <v>6.5102783999999998</v>
      </c>
      <c r="CL6" s="213">
        <v>1.4224991999999999</v>
      </c>
      <c r="CM6" s="213"/>
      <c r="CN6" s="213"/>
      <c r="CO6" s="213"/>
      <c r="CP6" s="213"/>
      <c r="CQ6" s="213"/>
      <c r="CR6" s="213"/>
      <c r="CS6" s="213"/>
      <c r="CT6" s="213"/>
      <c r="CU6" s="213"/>
      <c r="CV6" s="213"/>
      <c r="CW6" s="213"/>
      <c r="CX6" s="213"/>
      <c r="CY6" s="213"/>
      <c r="CZ6" s="213"/>
      <c r="DA6" s="213"/>
      <c r="DB6" s="213"/>
      <c r="DC6" s="213"/>
      <c r="DD6" s="213">
        <v>0.96277679999999988</v>
      </c>
      <c r="DE6" s="213">
        <v>0.4022232</v>
      </c>
      <c r="DF6" s="213">
        <v>0.89611200000000002</v>
      </c>
      <c r="DG6" s="213">
        <v>1.7519448</v>
      </c>
      <c r="DH6" s="213"/>
      <c r="DI6" s="213">
        <v>2.6269439999999999</v>
      </c>
      <c r="DJ6" s="213">
        <v>1.7008344000000002</v>
      </c>
      <c r="DK6" s="213"/>
      <c r="DL6" s="213"/>
      <c r="DM6" s="213">
        <v>3.9186119999999995</v>
      </c>
      <c r="DN6" s="213"/>
      <c r="DO6" s="213">
        <v>5.9005559999999999</v>
      </c>
      <c r="DP6" s="213"/>
      <c r="DQ6" s="213">
        <v>2.1733343999999999</v>
      </c>
      <c r="DR6" s="213">
        <v>2.1530544000000003</v>
      </c>
      <c r="DS6" s="213"/>
      <c r="DT6" s="213"/>
      <c r="DU6" s="213">
        <v>0.72111120000000006</v>
      </c>
      <c r="DV6" s="213"/>
      <c r="DW6" s="213">
        <v>3.1644455999999996</v>
      </c>
      <c r="DX6" s="213"/>
      <c r="DY6" s="213"/>
      <c r="DZ6" s="213">
        <v>2.8308336000000001</v>
      </c>
      <c r="EA6" s="213"/>
      <c r="EB6" s="213"/>
      <c r="EC6" s="213"/>
      <c r="ED6" s="213">
        <v>0.84027839999999987</v>
      </c>
      <c r="EE6" s="213"/>
      <c r="EF6" s="213"/>
      <c r="EG6" s="213">
        <v>0.47666639999999999</v>
      </c>
      <c r="EH6" s="213"/>
      <c r="EI6" s="213"/>
      <c r="EJ6" s="213"/>
      <c r="EK6" s="213"/>
      <c r="EL6" s="213"/>
      <c r="EM6" s="213"/>
      <c r="EN6" s="213"/>
      <c r="EO6" s="213"/>
      <c r="EP6" s="213"/>
      <c r="EQ6" s="213"/>
      <c r="ER6" s="213"/>
      <c r="ES6" s="213"/>
      <c r="ET6" s="213"/>
      <c r="EU6" s="213"/>
      <c r="EV6" s="213"/>
      <c r="EW6" s="213"/>
      <c r="EX6" s="213"/>
      <c r="EY6" s="213"/>
      <c r="EZ6" s="213"/>
      <c r="FA6" s="213"/>
      <c r="FB6" s="213"/>
      <c r="FC6" s="213"/>
      <c r="FD6" s="213"/>
      <c r="FE6" s="213"/>
      <c r="FF6" s="213"/>
      <c r="FG6" s="213"/>
      <c r="FH6" s="213">
        <v>0.4425</v>
      </c>
      <c r="FI6" s="213"/>
      <c r="FJ6" s="213"/>
      <c r="FK6" s="213">
        <v>0.67888799999999994</v>
      </c>
      <c r="FL6" s="213"/>
      <c r="FM6" s="213"/>
      <c r="FN6" s="213"/>
      <c r="FO6" s="213"/>
      <c r="FP6" s="213"/>
      <c r="FQ6" s="213"/>
      <c r="FR6" s="213"/>
      <c r="FS6" s="213"/>
      <c r="FT6" s="213"/>
      <c r="FU6" s="213"/>
      <c r="FV6" s="213"/>
      <c r="FW6" s="213"/>
      <c r="FX6" s="213"/>
      <c r="FY6" s="213"/>
      <c r="FZ6" s="213"/>
      <c r="GA6" s="213">
        <v>2.2472232000000001</v>
      </c>
      <c r="GB6" s="213">
        <v>2.8419455999999998</v>
      </c>
      <c r="GC6" s="213"/>
      <c r="GD6" s="213"/>
      <c r="GE6" s="213"/>
      <c r="GF6" s="213"/>
      <c r="GG6" s="213"/>
      <c r="GH6" s="213">
        <v>6.8538888</v>
      </c>
      <c r="GI6" s="213">
        <v>1.2075</v>
      </c>
      <c r="GJ6" s="213"/>
      <c r="GK6" s="213"/>
      <c r="GL6" s="213">
        <v>0.45972240000000003</v>
      </c>
      <c r="GM6" s="213"/>
      <c r="GN6" s="213"/>
      <c r="GO6" s="213"/>
      <c r="GP6" s="213"/>
      <c r="GQ6" s="213">
        <v>0.44500080000000003</v>
      </c>
      <c r="GR6" s="213">
        <v>0.4458336</v>
      </c>
      <c r="GS6" s="213">
        <v>0.43027679999999996</v>
      </c>
      <c r="GT6" s="213">
        <v>0.18916560000000002</v>
      </c>
      <c r="GU6" s="213">
        <v>0.46999920000000006</v>
      </c>
      <c r="GV6" s="213">
        <v>1.1811120000000002</v>
      </c>
      <c r="GW6" s="213"/>
      <c r="GX6" s="213"/>
      <c r="GY6" s="213"/>
      <c r="GZ6" s="213"/>
      <c r="HA6" s="213"/>
      <c r="HB6" s="213"/>
      <c r="HC6" s="213"/>
      <c r="HD6" s="213"/>
      <c r="HE6" s="213"/>
      <c r="HF6" s="213"/>
      <c r="HG6" s="213"/>
      <c r="HH6" s="213"/>
      <c r="HI6" s="213"/>
      <c r="HJ6" s="213"/>
      <c r="HK6" s="213"/>
      <c r="HL6" s="213"/>
      <c r="HM6" s="213"/>
      <c r="HN6" s="213"/>
      <c r="HO6" s="213"/>
      <c r="HP6" s="213"/>
      <c r="HQ6" s="213"/>
      <c r="HR6" s="213"/>
      <c r="HS6" s="213"/>
      <c r="HT6" s="213"/>
      <c r="HU6" s="213"/>
      <c r="HV6" s="213"/>
      <c r="HW6" s="213"/>
      <c r="HX6" s="213"/>
      <c r="HY6" s="213"/>
      <c r="HZ6" s="213"/>
      <c r="IA6" s="213"/>
      <c r="IB6" s="213"/>
      <c r="IC6" s="213"/>
      <c r="ID6" s="213"/>
      <c r="IE6" s="213"/>
      <c r="IF6" s="213"/>
      <c r="IG6" s="213"/>
      <c r="IH6" s="213"/>
      <c r="II6" s="213"/>
      <c r="IJ6" s="213"/>
      <c r="IK6" s="213"/>
      <c r="IL6" s="213"/>
      <c r="IM6" s="213"/>
      <c r="IN6" s="213"/>
      <c r="IO6" s="213"/>
      <c r="IP6" s="213"/>
      <c r="IQ6" s="213"/>
      <c r="IR6" s="213"/>
      <c r="IS6" s="213"/>
      <c r="IT6" s="213"/>
      <c r="IU6" s="213"/>
      <c r="IV6" s="213"/>
      <c r="IW6" s="213"/>
      <c r="IX6" s="213"/>
      <c r="IY6" s="213"/>
      <c r="IZ6" s="213"/>
      <c r="JA6" s="213"/>
      <c r="JB6" s="213"/>
      <c r="JC6" s="213"/>
      <c r="JD6" s="213"/>
      <c r="JE6" s="213"/>
      <c r="JF6" s="213"/>
      <c r="JG6" s="213">
        <v>4.0561103999999997</v>
      </c>
      <c r="JH6" s="213"/>
      <c r="JI6" s="213"/>
      <c r="JJ6" s="213"/>
      <c r="JK6" s="213"/>
      <c r="JL6" s="213"/>
      <c r="JM6" s="213"/>
      <c r="JN6" s="213"/>
      <c r="JO6" s="213"/>
      <c r="JP6" s="213"/>
      <c r="JQ6" s="213">
        <v>3.99</v>
      </c>
      <c r="JR6" s="213"/>
      <c r="JS6" s="213"/>
      <c r="JT6" s="213">
        <v>2.1361104000000002</v>
      </c>
      <c r="JU6" s="213"/>
      <c r="JV6" s="213"/>
      <c r="JW6" s="213"/>
      <c r="JX6" s="213"/>
      <c r="JY6" s="213"/>
      <c r="JZ6" s="213"/>
      <c r="KA6" s="213"/>
      <c r="KB6" s="213"/>
      <c r="KC6" s="213"/>
      <c r="KD6" s="213"/>
      <c r="KE6" s="213"/>
      <c r="KF6" s="213"/>
      <c r="KG6" s="213"/>
      <c r="KH6" s="213"/>
      <c r="KI6" s="213"/>
      <c r="KJ6" s="213"/>
      <c r="KK6" s="213"/>
      <c r="KL6" s="213"/>
      <c r="KM6" s="213"/>
      <c r="KN6" s="213"/>
      <c r="KO6" s="213"/>
      <c r="KP6" s="213"/>
      <c r="KQ6" s="213"/>
      <c r="KR6" s="213"/>
      <c r="KS6" s="213"/>
      <c r="KT6" s="213"/>
      <c r="KU6" s="213"/>
      <c r="KV6" s="213"/>
      <c r="KW6" s="213"/>
      <c r="KX6" s="213"/>
      <c r="KY6" s="213"/>
      <c r="KZ6" s="213"/>
      <c r="LA6" s="213"/>
      <c r="LB6" s="213"/>
      <c r="LC6" s="213"/>
      <c r="LD6" s="213"/>
      <c r="LE6" s="213"/>
      <c r="LF6" s="213"/>
      <c r="LG6" s="213"/>
      <c r="LH6" s="213"/>
      <c r="LI6" s="213"/>
      <c r="LJ6" s="213"/>
      <c r="LK6" s="213"/>
      <c r="LL6" s="213"/>
      <c r="LM6" s="213"/>
      <c r="LN6" s="213"/>
      <c r="LO6" s="213"/>
      <c r="LP6" s="213"/>
      <c r="LQ6" s="213"/>
      <c r="LR6" s="213"/>
      <c r="LS6" s="213"/>
      <c r="LT6" s="213"/>
      <c r="LU6" s="213"/>
      <c r="LV6" s="213"/>
      <c r="LW6" s="213"/>
      <c r="LX6" s="213"/>
      <c r="LY6" s="213"/>
      <c r="LZ6" s="213"/>
      <c r="MA6" s="213"/>
      <c r="MB6" s="213"/>
      <c r="MC6" s="213"/>
      <c r="MD6" s="213"/>
      <c r="ME6" s="213"/>
      <c r="MF6" s="213">
        <v>1.2116663999999999</v>
      </c>
      <c r="MG6" s="213">
        <v>1.396944</v>
      </c>
      <c r="MH6" s="213"/>
      <c r="MI6" s="213"/>
      <c r="MJ6" s="213"/>
      <c r="MK6" s="213"/>
      <c r="ML6" s="213"/>
      <c r="MM6" s="213"/>
      <c r="MN6" s="213"/>
      <c r="MO6" s="213">
        <v>3.3152784</v>
      </c>
      <c r="MP6" s="213"/>
      <c r="MQ6" s="213"/>
      <c r="MR6" s="213"/>
      <c r="MS6" s="213"/>
      <c r="MT6" s="213">
        <v>0.73583280000000006</v>
      </c>
      <c r="MU6" s="213">
        <v>2.5844448</v>
      </c>
      <c r="MV6" s="213"/>
      <c r="MW6" s="213"/>
      <c r="MX6" s="213"/>
      <c r="MY6" s="213"/>
      <c r="MZ6" s="213"/>
      <c r="NA6" s="213"/>
      <c r="NB6" s="213"/>
      <c r="NC6" s="213"/>
      <c r="ND6" s="213"/>
      <c r="NE6" s="213"/>
      <c r="NF6" s="213">
        <v>0.24305520000000003</v>
      </c>
      <c r="NG6" s="213"/>
      <c r="NH6" s="213"/>
      <c r="NI6" s="213"/>
      <c r="NJ6" s="213"/>
      <c r="NK6" s="213"/>
      <c r="NL6" s="213"/>
      <c r="NM6" s="213"/>
      <c r="NN6" s="213"/>
      <c r="NO6" s="213"/>
      <c r="NP6" s="213"/>
      <c r="NQ6" s="213"/>
      <c r="NR6" s="213"/>
      <c r="NS6" s="213"/>
      <c r="NT6" s="213">
        <v>1.3525008000000001</v>
      </c>
      <c r="NU6" s="213"/>
      <c r="NV6" s="213"/>
      <c r="NW6" s="213"/>
      <c r="NX6" s="213"/>
      <c r="NY6" s="213"/>
      <c r="NZ6" s="213"/>
      <c r="OA6" s="213"/>
      <c r="OB6" s="213"/>
      <c r="OC6" s="213"/>
      <c r="OD6" s="213"/>
      <c r="OE6" s="213"/>
      <c r="OF6" s="213"/>
      <c r="OG6" s="213"/>
      <c r="OH6" s="213"/>
      <c r="OI6" s="213"/>
      <c r="OJ6" s="213"/>
      <c r="OK6" s="213"/>
      <c r="OL6" s="213"/>
      <c r="OM6" s="213"/>
      <c r="ON6" s="213"/>
      <c r="OO6" s="213"/>
      <c r="OP6" s="213"/>
      <c r="OQ6" s="213"/>
      <c r="OR6" s="213"/>
      <c r="OS6" s="213"/>
      <c r="OT6" s="213"/>
      <c r="OU6" s="213"/>
      <c r="OV6" s="213"/>
      <c r="OW6" s="213">
        <v>7.728612</v>
      </c>
      <c r="OX6" s="213"/>
      <c r="OY6" s="213"/>
      <c r="OZ6" s="213"/>
      <c r="PA6" s="213"/>
      <c r="PB6" s="213"/>
      <c r="PC6" s="213"/>
      <c r="PD6" s="213"/>
      <c r="PE6" s="213"/>
      <c r="PF6" s="213"/>
      <c r="PG6" s="213"/>
      <c r="PH6" s="213"/>
      <c r="PI6" s="213"/>
      <c r="PJ6" s="213"/>
      <c r="PK6" s="213"/>
      <c r="PL6" s="213"/>
      <c r="PM6" s="213"/>
      <c r="PN6" s="213"/>
      <c r="PO6" s="213"/>
      <c r="PP6" s="213"/>
      <c r="PQ6" s="213"/>
      <c r="PR6" s="213"/>
      <c r="PS6" s="213"/>
      <c r="PT6" s="213"/>
      <c r="PU6" s="213"/>
      <c r="PV6" s="213"/>
      <c r="PW6" s="213"/>
      <c r="PX6" s="213">
        <v>1.3305552</v>
      </c>
      <c r="PY6" s="213"/>
      <c r="PZ6" s="213"/>
      <c r="QA6" s="213"/>
      <c r="QB6" s="213"/>
      <c r="QC6" s="213"/>
      <c r="QD6" s="213"/>
      <c r="QE6" s="213"/>
      <c r="QF6" s="213"/>
      <c r="QG6" s="213"/>
      <c r="QH6" s="213"/>
      <c r="QI6" s="213"/>
      <c r="QJ6" s="213"/>
      <c r="QK6" s="213"/>
      <c r="QL6" s="213"/>
      <c r="QM6" s="213"/>
      <c r="QN6" s="213"/>
      <c r="QO6" s="213"/>
      <c r="QP6" s="213"/>
      <c r="QQ6" s="213"/>
      <c r="QR6" s="213"/>
      <c r="QS6" s="213"/>
      <c r="QT6" s="213"/>
      <c r="QU6" s="213">
        <v>1.8986112000000002</v>
      </c>
      <c r="QV6" s="213"/>
      <c r="QW6" s="213"/>
      <c r="QX6" s="213">
        <v>1.9777776</v>
      </c>
      <c r="QY6" s="213">
        <v>2.3652767999999997</v>
      </c>
      <c r="QZ6" s="213"/>
      <c r="RA6" s="213"/>
      <c r="RB6" s="213">
        <v>6.3630551999999998</v>
      </c>
      <c r="RC6" s="213">
        <v>6.5138879999999997</v>
      </c>
      <c r="RD6" s="213">
        <v>9.275277599999999</v>
      </c>
      <c r="RE6" s="213"/>
      <c r="RF6" s="213"/>
      <c r="RG6" s="213">
        <v>1.6591655999999999</v>
      </c>
      <c r="RH6" s="213"/>
      <c r="RI6" s="213"/>
      <c r="RJ6" s="213"/>
      <c r="RK6" s="213"/>
      <c r="RL6" s="213"/>
      <c r="RM6" s="213"/>
      <c r="RN6" s="213">
        <v>2.3063880000000001</v>
      </c>
      <c r="RO6" s="213"/>
      <c r="RP6" s="213">
        <v>1.1897232</v>
      </c>
      <c r="RQ6" s="213"/>
      <c r="RR6" s="213"/>
      <c r="RS6" s="213"/>
      <c r="RT6" s="213"/>
      <c r="RU6" s="213"/>
      <c r="RV6" s="213"/>
      <c r="RW6" s="213"/>
      <c r="RX6" s="213"/>
      <c r="RY6" s="213"/>
      <c r="RZ6" s="213">
        <v>1.5677783999999999</v>
      </c>
      <c r="SA6" s="213"/>
      <c r="SB6" s="213"/>
      <c r="SC6" s="213"/>
      <c r="SD6" s="213"/>
      <c r="SE6" s="213"/>
      <c r="SF6" s="213"/>
      <c r="SG6" s="213"/>
      <c r="SH6" s="213"/>
      <c r="SI6" s="213"/>
      <c r="SJ6" s="213"/>
      <c r="SK6" s="213"/>
      <c r="SL6" s="213"/>
      <c r="SM6" s="213"/>
      <c r="SN6" s="213"/>
      <c r="SO6" s="213"/>
      <c r="SP6" s="213"/>
      <c r="SQ6" s="213"/>
      <c r="SR6" s="213"/>
      <c r="SS6" s="213"/>
      <c r="ST6" s="213"/>
      <c r="SU6" s="213"/>
      <c r="SV6" s="213"/>
      <c r="SW6" s="213"/>
      <c r="SX6" s="213"/>
      <c r="SY6" s="213"/>
      <c r="SZ6" s="213"/>
      <c r="TA6" s="213">
        <v>47.248888800000003</v>
      </c>
      <c r="TB6" s="213"/>
      <c r="TC6" s="213"/>
      <c r="TD6" s="213"/>
      <c r="TE6" s="213"/>
      <c r="TF6" s="213"/>
      <c r="TG6" s="213"/>
      <c r="TH6" s="213"/>
      <c r="TI6" s="213"/>
      <c r="TJ6" s="213"/>
      <c r="TK6" s="213"/>
      <c r="TL6" s="213"/>
      <c r="TM6" s="213"/>
      <c r="TN6" s="213"/>
      <c r="TO6" s="213"/>
      <c r="TP6" s="213">
        <v>5.5755555555224419</v>
      </c>
      <c r="TQ6" s="213"/>
      <c r="TR6" s="213"/>
      <c r="TS6" s="213">
        <v>2.540556</v>
      </c>
      <c r="TT6" s="213">
        <v>2.2266666666666666</v>
      </c>
      <c r="TU6" s="213">
        <v>1.8844440000000002</v>
      </c>
      <c r="TV6" s="213">
        <v>1.2852768000000001</v>
      </c>
      <c r="TW6" s="213">
        <v>19.409445600000002</v>
      </c>
      <c r="TX6" s="213"/>
      <c r="TY6" s="213"/>
      <c r="TZ6" s="213"/>
      <c r="UA6" s="213"/>
      <c r="UB6" s="213"/>
      <c r="UC6" s="213"/>
      <c r="UD6" s="213">
        <v>15.390554400000001</v>
      </c>
      <c r="UE6" s="213"/>
      <c r="UF6" s="213">
        <v>0.71055599999999997</v>
      </c>
      <c r="UG6" s="213"/>
      <c r="UH6" s="213"/>
      <c r="UI6" s="213"/>
      <c r="UJ6" s="213"/>
      <c r="UK6" s="213"/>
      <c r="UL6" s="213"/>
      <c r="UM6" s="213"/>
      <c r="UN6" s="213"/>
      <c r="UO6" s="213"/>
      <c r="UP6" s="213"/>
      <c r="UQ6" s="213"/>
      <c r="UR6" s="213">
        <v>5.8005551999999998</v>
      </c>
      <c r="US6" s="213"/>
      <c r="UT6" s="213"/>
      <c r="UU6" s="213">
        <v>0.55055520000000002</v>
      </c>
      <c r="UV6" s="213"/>
      <c r="UW6" s="213"/>
      <c r="UX6" s="213"/>
      <c r="UY6" s="213"/>
      <c r="UZ6" s="213"/>
      <c r="VA6" s="213"/>
      <c r="VB6" s="213"/>
      <c r="VC6" s="213"/>
      <c r="VD6" s="213"/>
      <c r="VE6" s="213"/>
      <c r="VF6" s="213"/>
      <c r="VG6" s="213"/>
      <c r="VH6" s="213"/>
      <c r="VI6" s="213"/>
      <c r="VJ6" s="213">
        <v>1.3102776</v>
      </c>
      <c r="VK6" s="213"/>
      <c r="VL6" s="213">
        <v>3.5500008000000003</v>
      </c>
      <c r="VM6" s="213"/>
      <c r="VN6" s="213"/>
      <c r="VO6" s="213"/>
      <c r="VP6" s="213"/>
      <c r="VQ6" s="213"/>
      <c r="VR6" s="213"/>
      <c r="VS6" s="213"/>
      <c r="VT6" s="213"/>
      <c r="VU6" s="213"/>
      <c r="VV6" s="213"/>
      <c r="VW6" s="213"/>
      <c r="VX6" s="213"/>
      <c r="VY6" s="213"/>
      <c r="VZ6" s="213"/>
      <c r="WA6" s="213"/>
      <c r="WB6" s="213"/>
      <c r="WC6" s="213"/>
      <c r="WD6" s="213"/>
      <c r="WE6" s="213"/>
      <c r="WF6" s="213"/>
      <c r="WG6" s="213"/>
      <c r="WH6" s="213"/>
      <c r="WI6" s="213"/>
      <c r="WJ6" s="213"/>
      <c r="WK6" s="213"/>
      <c r="WL6" s="213"/>
      <c r="WM6" s="213"/>
      <c r="WN6" s="213">
        <v>0.9133344000000001</v>
      </c>
      <c r="WO6" s="213"/>
      <c r="WP6" s="213"/>
      <c r="WQ6" s="213"/>
      <c r="WR6" s="213"/>
      <c r="WS6" s="213"/>
      <c r="WT6" s="213"/>
      <c r="WU6" s="213"/>
      <c r="WV6" s="213"/>
      <c r="WW6" s="213"/>
      <c r="WX6" s="213"/>
      <c r="WY6" s="213"/>
      <c r="WZ6" s="213"/>
      <c r="XA6" s="213"/>
      <c r="XB6" s="213"/>
      <c r="XC6" s="213"/>
      <c r="XD6" s="213"/>
      <c r="XE6" s="213"/>
      <c r="XF6" s="213"/>
      <c r="XG6" s="213"/>
      <c r="XH6" s="213"/>
      <c r="XI6" s="213"/>
      <c r="XJ6" s="213"/>
      <c r="XK6" s="213"/>
      <c r="XL6" s="213"/>
      <c r="XM6" s="213"/>
      <c r="XN6" s="213"/>
      <c r="XO6" s="213"/>
      <c r="XP6" s="213"/>
      <c r="XQ6" s="213"/>
      <c r="XR6" s="213"/>
      <c r="XS6" s="213"/>
      <c r="XT6" s="213"/>
      <c r="XU6" s="213"/>
      <c r="XV6" s="213"/>
      <c r="XW6" s="213"/>
      <c r="XX6" s="213"/>
      <c r="XY6" s="213"/>
      <c r="XZ6" s="213"/>
      <c r="YA6" s="213"/>
      <c r="YB6" s="213"/>
      <c r="YC6" s="213"/>
      <c r="YD6" s="213"/>
      <c r="YE6" s="213"/>
      <c r="YF6" s="213"/>
      <c r="YG6" s="213"/>
      <c r="YH6" s="213"/>
      <c r="YI6" s="213"/>
      <c r="YJ6" s="213"/>
      <c r="YK6" s="213">
        <v>1.3813896000000001</v>
      </c>
      <c r="YL6" s="213"/>
      <c r="YM6" s="213"/>
      <c r="YN6" s="213"/>
      <c r="YO6" s="213"/>
      <c r="YP6" s="213"/>
      <c r="YQ6" s="213"/>
      <c r="YR6" s="213"/>
      <c r="YS6" s="213"/>
      <c r="YT6" s="213"/>
      <c r="YU6" s="213"/>
      <c r="YV6" s="213"/>
      <c r="YW6" s="213"/>
      <c r="YX6" s="213"/>
      <c r="YY6" s="213"/>
      <c r="YZ6" s="213"/>
      <c r="ZA6" s="213"/>
      <c r="ZB6" s="213">
        <v>9.3933336000000001</v>
      </c>
      <c r="ZC6" s="213"/>
      <c r="ZD6" s="213"/>
      <c r="ZE6" s="213"/>
      <c r="ZF6" s="213"/>
      <c r="ZG6" s="213"/>
      <c r="ZH6" s="213"/>
      <c r="ZI6" s="213"/>
      <c r="ZJ6" s="213"/>
      <c r="ZK6" s="213"/>
      <c r="ZL6" s="213"/>
      <c r="ZM6" s="213"/>
      <c r="ZN6" s="213"/>
      <c r="ZO6" s="213"/>
      <c r="ZP6" s="213"/>
      <c r="ZQ6" s="213"/>
      <c r="ZR6" s="213"/>
      <c r="ZS6" s="213"/>
      <c r="ZT6" s="213"/>
      <c r="ZU6" s="213"/>
      <c r="ZV6" s="213"/>
      <c r="ZW6" s="213">
        <v>1.4361120000000001</v>
      </c>
      <c r="ZX6" s="213">
        <v>0.92500079999999996</v>
      </c>
      <c r="ZY6" s="213"/>
      <c r="ZZ6" s="213"/>
      <c r="AAA6" s="213"/>
      <c r="AAB6" s="213">
        <v>1.3541664</v>
      </c>
      <c r="AAC6" s="213"/>
      <c r="AAD6" s="213"/>
      <c r="AAE6" s="213"/>
      <c r="AAF6" s="213"/>
      <c r="AAG6" s="213"/>
      <c r="AAH6" s="213">
        <v>0.13888799999999998</v>
      </c>
      <c r="AAI6" s="213"/>
      <c r="AAJ6" s="213">
        <v>1.4241671999999999</v>
      </c>
      <c r="AAK6" s="213"/>
      <c r="AAL6" s="213">
        <v>0.59611199999999998</v>
      </c>
      <c r="AAM6" s="213"/>
      <c r="AAN6" s="213"/>
      <c r="AAO6" s="213"/>
      <c r="AAP6" s="213">
        <v>1.916388</v>
      </c>
      <c r="AAQ6" s="213"/>
      <c r="AAR6" s="213"/>
      <c r="AAS6" s="213"/>
      <c r="AAT6" s="213"/>
      <c r="AAU6" s="213"/>
      <c r="AAV6" s="213"/>
      <c r="AAW6" s="213"/>
      <c r="AAX6" s="213"/>
      <c r="AAY6" s="213"/>
      <c r="AAZ6" s="213"/>
      <c r="ABA6" s="213"/>
      <c r="ABB6" s="213"/>
      <c r="ABC6" s="213"/>
      <c r="ABD6" s="213"/>
      <c r="ABE6" s="213"/>
      <c r="ABF6" s="213"/>
      <c r="ABG6" s="213"/>
      <c r="ABH6" s="213">
        <v>3.0716663999999998</v>
      </c>
      <c r="ABI6" s="213"/>
      <c r="ABJ6" s="213"/>
      <c r="ABK6" s="213"/>
      <c r="ABL6" s="213"/>
      <c r="ABM6" s="213"/>
      <c r="ABN6" s="213">
        <v>2.1177768000000001</v>
      </c>
      <c r="ABO6" s="213"/>
      <c r="ABP6" s="213"/>
      <c r="ABQ6" s="213"/>
      <c r="ABR6" s="213"/>
      <c r="ABS6" s="213">
        <v>1.0633344</v>
      </c>
      <c r="ABT6" s="213"/>
      <c r="ABU6" s="213"/>
      <c r="ABV6" s="213"/>
      <c r="ABW6" s="213"/>
      <c r="ABX6" s="213"/>
      <c r="ABY6" s="213"/>
      <c r="ABZ6" s="213"/>
      <c r="ACA6" s="213"/>
      <c r="ACB6" s="213"/>
      <c r="ACC6" s="213"/>
      <c r="ACD6" s="213"/>
      <c r="ACE6" s="213"/>
      <c r="ACF6" s="213"/>
      <c r="ACG6" s="213"/>
      <c r="ACH6" s="213"/>
      <c r="ACI6" s="213"/>
      <c r="ACJ6" s="213"/>
      <c r="ACK6" s="213"/>
      <c r="ACL6" s="213"/>
      <c r="ACM6" s="213"/>
      <c r="ACN6" s="213"/>
      <c r="ACO6" s="213"/>
      <c r="ACP6" s="213"/>
      <c r="ACQ6" s="213"/>
      <c r="ACR6" s="213"/>
      <c r="ACS6" s="213"/>
      <c r="ACT6" s="213"/>
      <c r="ACU6" s="213"/>
      <c r="ACV6" s="213"/>
      <c r="ACW6" s="213"/>
      <c r="ACX6" s="213"/>
      <c r="ACY6" s="213"/>
      <c r="ACZ6" s="213"/>
      <c r="ADA6" s="213"/>
      <c r="ADB6" s="213"/>
      <c r="ADC6" s="213"/>
      <c r="ADD6" s="213">
        <v>1.9108343999999999</v>
      </c>
      <c r="ADE6" s="213"/>
      <c r="ADF6" s="213"/>
      <c r="ADG6" s="213"/>
      <c r="ADH6" s="213"/>
      <c r="ADI6" s="213"/>
      <c r="ADJ6" s="213"/>
      <c r="ADK6" s="213"/>
      <c r="ADL6" s="213"/>
      <c r="ADM6" s="213"/>
      <c r="ADN6" s="213"/>
      <c r="ADO6" s="213"/>
      <c r="ADP6" s="213"/>
      <c r="ADQ6" s="213"/>
      <c r="ADR6" s="213"/>
      <c r="ADS6" s="213"/>
      <c r="ADT6" s="213"/>
      <c r="ADU6" s="213"/>
      <c r="ADV6" s="213"/>
      <c r="ADW6" s="213"/>
      <c r="ADX6" s="213"/>
      <c r="ADY6" s="213"/>
      <c r="ADZ6" s="213"/>
      <c r="AEA6" s="213"/>
      <c r="AEB6" s="213"/>
      <c r="AEC6" s="213"/>
      <c r="AED6" s="213"/>
      <c r="AEE6" s="213"/>
      <c r="AEF6" s="213"/>
      <c r="AEG6" s="213"/>
      <c r="AEH6" s="213"/>
      <c r="AEI6" s="213"/>
      <c r="AEJ6" s="213"/>
      <c r="AEK6" s="213"/>
      <c r="AEL6" s="213"/>
      <c r="AEM6" s="213">
        <v>0.46333439999999998</v>
      </c>
      <c r="AEN6" s="213">
        <v>4.4597232</v>
      </c>
      <c r="AEO6" s="213"/>
      <c r="AEP6" s="213"/>
      <c r="AEQ6" s="213">
        <v>56.246387999999996</v>
      </c>
      <c r="AER6" s="213"/>
      <c r="AES6" s="213"/>
      <c r="AET6" s="213"/>
      <c r="AEU6" s="213"/>
      <c r="AEV6" s="213"/>
      <c r="AEW6" s="213"/>
      <c r="AEX6" s="213"/>
      <c r="AEY6" s="213"/>
      <c r="AEZ6" s="213"/>
      <c r="AFA6" s="213"/>
      <c r="AFB6" s="213"/>
      <c r="AFC6" s="213"/>
      <c r="AFD6" s="213"/>
      <c r="AFE6" s="213"/>
      <c r="AFF6" s="213"/>
      <c r="AFG6" s="213"/>
      <c r="AFH6" s="213"/>
      <c r="AFI6" s="213">
        <v>23.444167199999999</v>
      </c>
      <c r="AFJ6" s="213"/>
      <c r="AFK6" s="213"/>
      <c r="AFL6" s="213"/>
      <c r="AFM6" s="213"/>
      <c r="AFN6" s="213"/>
      <c r="AFO6" s="213"/>
      <c r="AFP6" s="213"/>
      <c r="AFQ6" s="213">
        <v>1.4977776</v>
      </c>
      <c r="AFR6" s="213"/>
      <c r="AFS6" s="213"/>
      <c r="AFT6" s="213"/>
      <c r="AFU6" s="213"/>
      <c r="AFV6" s="213"/>
      <c r="AFW6" s="213"/>
      <c r="AFX6" s="213"/>
      <c r="AFY6" s="213"/>
      <c r="AFZ6" s="213"/>
      <c r="AGA6" s="213"/>
      <c r="AGB6" s="213"/>
      <c r="AGC6" s="213"/>
      <c r="AGD6" s="213"/>
      <c r="AGE6" s="213"/>
      <c r="AGF6" s="213"/>
      <c r="AGG6" s="213"/>
      <c r="AGH6" s="213"/>
      <c r="AGI6" s="213"/>
      <c r="AGJ6" s="213">
        <v>1.0863887999999999</v>
      </c>
      <c r="AGK6" s="213"/>
      <c r="AGL6" s="213">
        <v>2.2569455999999999</v>
      </c>
      <c r="AGM6" s="213">
        <v>1.5641664</v>
      </c>
      <c r="AGN6" s="213">
        <v>57.383054400000006</v>
      </c>
      <c r="AGO6" s="213"/>
      <c r="AGP6" s="213"/>
      <c r="AGQ6" s="213"/>
      <c r="AGR6" s="213"/>
      <c r="AGS6" s="213"/>
      <c r="AGT6" s="213"/>
      <c r="AGU6" s="213"/>
      <c r="AGV6" s="213">
        <v>1.0649999999999999</v>
      </c>
      <c r="AGW6" s="213">
        <v>2.1630551999999996</v>
      </c>
      <c r="AGX6" s="213"/>
      <c r="AGY6" s="213">
        <v>3.0916655999999998</v>
      </c>
      <c r="AGZ6" s="213">
        <v>1.4372232</v>
      </c>
      <c r="AHA6" s="213">
        <v>3.7041672000000005</v>
      </c>
      <c r="AHB6" s="213"/>
      <c r="AHC6" s="213">
        <v>1.4302775999999999</v>
      </c>
      <c r="AHD6" s="213">
        <v>2.3611103999999998</v>
      </c>
      <c r="AHE6" s="213">
        <v>0.32805600000000001</v>
      </c>
      <c r="AHF6" s="213">
        <v>0.31999919999999998</v>
      </c>
      <c r="AHG6" s="213">
        <v>2.5247231999999999</v>
      </c>
      <c r="AHH6" s="213"/>
      <c r="AHI6" s="213">
        <v>6.1830552000000001</v>
      </c>
      <c r="AHJ6" s="213">
        <v>5.8602768000000003</v>
      </c>
      <c r="AHK6" s="213"/>
      <c r="AHL6" s="213"/>
      <c r="AHM6" s="213"/>
      <c r="AHN6" s="213">
        <v>2.1097223999999999</v>
      </c>
      <c r="AHO6" s="213"/>
      <c r="AHP6" s="213"/>
      <c r="AHQ6" s="213"/>
      <c r="AHR6" s="213"/>
      <c r="AHS6" s="213"/>
      <c r="AHT6" s="213">
        <v>3.4352784000000001</v>
      </c>
      <c r="AHU6" s="213">
        <v>2.3761104</v>
      </c>
      <c r="AHV6" s="213"/>
      <c r="AHW6" s="213"/>
      <c r="AHX6" s="213"/>
      <c r="AHY6" s="213"/>
      <c r="AHZ6" s="213"/>
      <c r="AIA6" s="213"/>
      <c r="AIB6" s="213"/>
      <c r="AIC6" s="213"/>
      <c r="AID6" s="213"/>
      <c r="AIE6" s="213"/>
      <c r="AIF6" s="213"/>
      <c r="AIG6" s="213"/>
      <c r="AIH6" s="213"/>
      <c r="AII6" s="213">
        <v>0.62638800000000006</v>
      </c>
      <c r="AIJ6" s="213"/>
      <c r="AIK6" s="213">
        <v>0.82194480000000003</v>
      </c>
      <c r="AIL6" s="213"/>
      <c r="AIM6" s="213"/>
      <c r="AIN6" s="213">
        <v>7.6088880000000003</v>
      </c>
      <c r="AIO6" s="213">
        <v>1.6425000000000001</v>
      </c>
      <c r="AIP6" s="213"/>
      <c r="AIQ6" s="213"/>
      <c r="AIR6" s="213"/>
      <c r="AIS6" s="213"/>
      <c r="AIT6" s="213"/>
      <c r="AIU6" s="213"/>
      <c r="AIV6" s="213"/>
      <c r="AIW6" s="213">
        <v>1.4166672</v>
      </c>
      <c r="AIX6" s="213"/>
      <c r="AIY6" s="213"/>
      <c r="AIZ6" s="213"/>
      <c r="AJA6" s="213"/>
      <c r="AJB6" s="213"/>
      <c r="AJC6" s="213"/>
      <c r="AJD6" s="213">
        <v>1.3927776000000001</v>
      </c>
      <c r="AJE6" s="213"/>
      <c r="AJF6" s="213">
        <v>1.8411120000000001</v>
      </c>
      <c r="AJG6" s="213"/>
      <c r="AJH6" s="213"/>
      <c r="AJI6" s="213"/>
      <c r="AJJ6" s="213"/>
      <c r="AJK6" s="213"/>
      <c r="AJL6" s="213"/>
      <c r="AJM6" s="213"/>
      <c r="AJN6" s="213"/>
      <c r="AJO6" s="213"/>
      <c r="AJP6" s="213"/>
      <c r="AJQ6" s="213"/>
      <c r="AJR6" s="213"/>
      <c r="AJS6" s="213"/>
      <c r="AJT6" s="213"/>
      <c r="AJU6" s="213"/>
      <c r="AJV6" s="213">
        <v>2.4777768</v>
      </c>
      <c r="AJW6" s="213"/>
      <c r="AJX6" s="213"/>
      <c r="AJY6" s="213">
        <v>2.3202768000000003</v>
      </c>
      <c r="AJZ6" s="213">
        <v>24</v>
      </c>
      <c r="AKA6" s="213"/>
      <c r="AKB6" s="213"/>
      <c r="AKC6" s="213"/>
      <c r="AKD6" s="213">
        <v>1.9827767999999999</v>
      </c>
      <c r="AKE6" s="213"/>
      <c r="AKF6" s="213"/>
      <c r="AKG6" s="213"/>
      <c r="AKH6" s="213">
        <v>0.96611040000000004</v>
      </c>
      <c r="AKI6" s="213"/>
      <c r="AKJ6" s="213"/>
      <c r="AKK6" s="213">
        <v>2.6327783999999999</v>
      </c>
      <c r="AKL6" s="213"/>
      <c r="AKM6" s="213"/>
      <c r="AKN6" s="213"/>
      <c r="AKO6" s="213"/>
      <c r="AKP6" s="213"/>
      <c r="AKQ6" s="213"/>
      <c r="AKR6" s="213"/>
      <c r="AKS6" s="213"/>
      <c r="AKT6" s="213"/>
      <c r="AKU6" s="213"/>
      <c r="AKV6" s="213"/>
      <c r="AKW6" s="213"/>
      <c r="AKX6" s="213"/>
      <c r="AKY6" s="213"/>
      <c r="AKZ6" s="213"/>
      <c r="ALA6" s="213"/>
      <c r="ALB6" s="213"/>
      <c r="ALC6" s="213"/>
      <c r="ALD6" s="213"/>
      <c r="ALE6" s="213"/>
      <c r="ALF6" s="213"/>
      <c r="ALG6" s="213"/>
      <c r="ALH6" s="213"/>
      <c r="ALI6" s="213"/>
      <c r="ALJ6" s="213"/>
      <c r="ALK6" s="213"/>
      <c r="ALL6" s="213">
        <v>24</v>
      </c>
      <c r="ALM6" s="213"/>
      <c r="ALN6" s="213"/>
      <c r="ALO6" s="213"/>
      <c r="ALP6" s="213"/>
      <c r="ALQ6" s="213"/>
      <c r="ALR6" s="213"/>
      <c r="ALS6" s="213"/>
      <c r="ALT6" s="213">
        <v>2.6330544000000002</v>
      </c>
      <c r="ALU6" s="213"/>
      <c r="ALV6" s="213"/>
      <c r="ALW6" s="213"/>
      <c r="ALX6" s="213"/>
      <c r="ALY6" s="213"/>
      <c r="ALZ6" s="213">
        <v>4.7125007999999999</v>
      </c>
      <c r="AMA6" s="213"/>
      <c r="AMB6" s="213"/>
      <c r="AMC6" s="213"/>
      <c r="AMD6" s="213">
        <v>0.25888800000000001</v>
      </c>
      <c r="AME6" s="213"/>
      <c r="AMF6" s="213"/>
      <c r="AMG6" s="213"/>
      <c r="AMH6" s="213"/>
      <c r="AMI6" s="213"/>
      <c r="AMJ6" s="213"/>
      <c r="AMK6" s="213"/>
      <c r="AML6" s="213"/>
      <c r="AMM6" s="213"/>
      <c r="AMN6" s="213"/>
      <c r="AMO6" s="213">
        <v>1.7847215999999999</v>
      </c>
      <c r="AMP6" s="213"/>
      <c r="AMQ6" s="213"/>
      <c r="AMR6" s="213"/>
      <c r="AMS6" s="213"/>
      <c r="AMT6" s="213"/>
      <c r="AMU6" s="213"/>
      <c r="AMV6" s="213"/>
      <c r="AMW6" s="213"/>
      <c r="AMX6" s="213">
        <v>1.1141664</v>
      </c>
      <c r="AMY6" s="213"/>
      <c r="AMZ6" s="213"/>
      <c r="ANA6" s="213"/>
      <c r="ANB6" s="213"/>
      <c r="ANC6" s="213"/>
      <c r="AND6" s="213"/>
      <c r="ANE6" s="213"/>
      <c r="ANF6" s="213"/>
      <c r="ANG6" s="213"/>
      <c r="ANH6" s="213"/>
      <c r="ANI6" s="213">
        <v>3.7944455999999995</v>
      </c>
      <c r="ANJ6" s="213"/>
      <c r="ANK6" s="213"/>
      <c r="ANL6" s="213"/>
      <c r="ANM6" s="213"/>
      <c r="ANN6" s="213"/>
      <c r="ANO6" s="213"/>
      <c r="ANP6" s="213"/>
      <c r="ANQ6" s="213"/>
      <c r="ANR6" s="213"/>
      <c r="ANS6" s="213"/>
      <c r="ANT6" s="213"/>
      <c r="ANU6" s="213"/>
      <c r="ANV6" s="213"/>
      <c r="ANW6" s="213"/>
      <c r="ANX6" s="213"/>
      <c r="ANY6" s="213"/>
      <c r="ANZ6" s="213"/>
      <c r="AOA6" s="213"/>
      <c r="AOB6" s="213"/>
      <c r="AOC6" s="213"/>
      <c r="AOD6" s="213"/>
      <c r="AOE6" s="213"/>
      <c r="AOF6" s="213"/>
      <c r="AOG6" s="213"/>
      <c r="AOH6" s="213"/>
      <c r="AOI6" s="213"/>
      <c r="AOJ6" s="213">
        <v>0.65722320000000001</v>
      </c>
      <c r="AOK6" s="213"/>
      <c r="AOL6" s="213"/>
      <c r="AOM6" s="213"/>
      <c r="AON6" s="213"/>
      <c r="AOO6" s="213">
        <v>1.4222231999999999</v>
      </c>
      <c r="AOP6" s="213"/>
      <c r="AOQ6" s="213">
        <v>1.6172231999999997</v>
      </c>
      <c r="AOR6" s="213"/>
      <c r="AOS6" s="213"/>
      <c r="AOT6" s="213"/>
      <c r="AOU6" s="213"/>
      <c r="AOV6" s="213"/>
      <c r="AOW6" s="213"/>
      <c r="AOX6" s="213"/>
      <c r="AOY6" s="213"/>
      <c r="AOZ6" s="213"/>
      <c r="APA6" s="213"/>
      <c r="APB6" s="213"/>
      <c r="APC6" s="213"/>
      <c r="APD6" s="213"/>
      <c r="APE6" s="213"/>
      <c r="APF6" s="213"/>
      <c r="APG6" s="213"/>
      <c r="APH6" s="213"/>
      <c r="API6" s="213"/>
      <c r="APJ6" s="213"/>
      <c r="APK6" s="213"/>
      <c r="APL6" s="213"/>
      <c r="APM6" s="213"/>
      <c r="APN6" s="213"/>
      <c r="APO6" s="213"/>
      <c r="APP6" s="213"/>
      <c r="APQ6" s="213"/>
      <c r="APR6" s="213"/>
      <c r="APS6" s="213"/>
      <c r="APT6" s="213"/>
      <c r="APU6" s="213"/>
      <c r="APV6" s="213"/>
      <c r="APW6" s="213"/>
      <c r="APX6" s="213"/>
      <c r="APY6" s="213"/>
      <c r="APZ6" s="213"/>
      <c r="AQA6" s="213"/>
      <c r="AQB6" s="213"/>
      <c r="AQC6" s="213"/>
      <c r="AQD6" s="213"/>
      <c r="AQE6" s="213"/>
      <c r="AQF6" s="213"/>
      <c r="AQG6" s="213"/>
      <c r="AQH6" s="213"/>
      <c r="AQI6" s="213"/>
      <c r="AQJ6" s="213"/>
      <c r="AQK6" s="213"/>
      <c r="AQL6" s="213"/>
      <c r="AQM6" s="213">
        <v>0.85305600000000004</v>
      </c>
      <c r="AQN6" s="213"/>
      <c r="AQO6" s="213"/>
      <c r="AQP6" s="213"/>
      <c r="AQQ6" s="213"/>
      <c r="AQR6" s="213"/>
      <c r="AQS6" s="213"/>
      <c r="AQT6" s="213"/>
      <c r="AQU6" s="213"/>
      <c r="AQV6" s="213"/>
      <c r="AQW6" s="213"/>
      <c r="AQX6" s="213"/>
      <c r="AQY6" s="213"/>
      <c r="AQZ6" s="213"/>
      <c r="ARA6" s="213"/>
      <c r="ARB6" s="213"/>
      <c r="ARC6" s="213"/>
      <c r="ARD6" s="213"/>
      <c r="ARE6" s="213"/>
      <c r="ARF6" s="213"/>
      <c r="ARG6" s="213"/>
      <c r="ARH6" s="213"/>
      <c r="ARI6" s="213"/>
      <c r="ARJ6" s="213"/>
      <c r="ARK6" s="213"/>
      <c r="ARL6" s="213"/>
      <c r="ARM6" s="213">
        <v>1.1366664000000002</v>
      </c>
      <c r="ARN6" s="213"/>
      <c r="ARO6" s="213"/>
      <c r="ARP6" s="213"/>
      <c r="ARQ6" s="213"/>
      <c r="ARR6" s="213"/>
      <c r="ARS6" s="213"/>
      <c r="ART6" s="213"/>
      <c r="ARU6" s="213"/>
      <c r="ARV6" s="213"/>
      <c r="ARW6" s="213"/>
      <c r="ARX6" s="213">
        <v>1.3047215999999999</v>
      </c>
      <c r="ARY6" s="213">
        <v>3.4286112000000002</v>
      </c>
      <c r="ARZ6" s="213"/>
      <c r="ASA6" s="213"/>
      <c r="ASB6" s="213"/>
      <c r="ASC6" s="213">
        <v>3.4944456000000002</v>
      </c>
      <c r="ASD6" s="213">
        <v>4.9197215999999999</v>
      </c>
      <c r="ASE6" s="213"/>
      <c r="ASF6" s="213"/>
      <c r="ASG6" s="213"/>
      <c r="ASH6" s="213"/>
      <c r="ASI6" s="213"/>
      <c r="ASJ6" s="213"/>
      <c r="ASK6" s="213"/>
      <c r="ASL6" s="213"/>
      <c r="ASM6" s="213"/>
      <c r="ASN6" s="213"/>
      <c r="ASO6" s="213"/>
      <c r="ASP6" s="213"/>
      <c r="ASQ6" s="213"/>
      <c r="ASR6" s="213"/>
      <c r="ASS6" s="213"/>
      <c r="AST6" s="213"/>
      <c r="ASU6" s="213"/>
      <c r="ASV6" s="213"/>
      <c r="ASW6" s="213">
        <v>0.52916640000000004</v>
      </c>
      <c r="ASX6" s="213"/>
      <c r="ASY6" s="213"/>
      <c r="ASZ6" s="213"/>
      <c r="ATA6" s="213"/>
      <c r="ATB6" s="213">
        <v>2.5655543999999999</v>
      </c>
      <c r="ATC6" s="213">
        <v>18.926387999999999</v>
      </c>
      <c r="ATD6" s="213"/>
      <c r="ATE6" s="213">
        <v>1.2863880000000001</v>
      </c>
      <c r="ATF6" s="213"/>
      <c r="ATG6" s="213"/>
      <c r="ATH6" s="213"/>
      <c r="ATI6" s="213"/>
      <c r="ATJ6" s="213"/>
      <c r="ATK6" s="213">
        <v>2.3280552000000001</v>
      </c>
      <c r="ATL6" s="213"/>
      <c r="ATM6" s="213"/>
      <c r="ATN6" s="213"/>
      <c r="ATO6" s="213">
        <v>2.1358344000000002</v>
      </c>
      <c r="ATP6" s="213"/>
      <c r="ATQ6" s="213">
        <v>0.90111119999999989</v>
      </c>
      <c r="ATR6" s="213"/>
      <c r="ATS6" s="213"/>
      <c r="ATT6" s="213"/>
      <c r="ATU6" s="213"/>
      <c r="ATV6" s="213"/>
      <c r="ATW6" s="213"/>
      <c r="ATX6" s="213">
        <v>7.9813896</v>
      </c>
      <c r="ATY6" s="213"/>
      <c r="ATZ6" s="213"/>
      <c r="AUA6" s="213"/>
      <c r="AUB6" s="213"/>
      <c r="AUC6" s="213">
        <v>3.0308327999999998</v>
      </c>
      <c r="AUD6" s="213">
        <v>0.57305519999999999</v>
      </c>
      <c r="AUE6" s="213">
        <v>2.1441672000000001</v>
      </c>
      <c r="AUF6" s="213">
        <v>0.87416640000000001</v>
      </c>
      <c r="AUG6" s="213"/>
      <c r="AUH6" s="213"/>
      <c r="AUI6" s="213"/>
      <c r="AUJ6" s="213"/>
      <c r="AUK6" s="213"/>
      <c r="AUL6" s="213"/>
      <c r="AUM6" s="213">
        <v>0.60944399999999999</v>
      </c>
      <c r="AUN6" s="213"/>
      <c r="AUO6" s="213"/>
      <c r="AUP6" s="213"/>
      <c r="AUQ6" s="213"/>
      <c r="AUR6" s="213"/>
      <c r="AUS6" s="213"/>
      <c r="AUT6" s="213"/>
      <c r="AUU6" s="213"/>
      <c r="AUV6" s="213"/>
      <c r="AUW6" s="213"/>
      <c r="AUX6" s="213"/>
      <c r="AUY6" s="213"/>
      <c r="AUZ6" s="213"/>
      <c r="AVA6" s="213"/>
      <c r="AVB6" s="213"/>
      <c r="AVC6" s="213"/>
      <c r="AVD6" s="213"/>
      <c r="AVE6" s="213"/>
      <c r="AVF6" s="213">
        <v>6.8713896000000005</v>
      </c>
      <c r="AVG6" s="213">
        <v>0.57555599999999996</v>
      </c>
      <c r="AVH6" s="213"/>
      <c r="AVI6" s="213"/>
      <c r="AVJ6" s="213"/>
      <c r="AVK6" s="213"/>
      <c r="AVL6" s="213"/>
      <c r="AVM6" s="213"/>
      <c r="AVN6" s="213"/>
      <c r="AVO6" s="213"/>
      <c r="AVP6" s="213"/>
      <c r="AVQ6" s="213"/>
      <c r="AVR6" s="213"/>
      <c r="AVS6" s="213"/>
      <c r="AVT6" s="213"/>
      <c r="AVU6" s="213"/>
      <c r="AVV6" s="213"/>
      <c r="AVW6" s="213"/>
      <c r="AVX6" s="213"/>
      <c r="AVY6" s="213"/>
      <c r="AVZ6" s="213"/>
      <c r="AWA6" s="213"/>
      <c r="AWB6" s="213"/>
      <c r="AWC6" s="213"/>
      <c r="AWD6" s="213"/>
      <c r="AWE6" s="213"/>
      <c r="AWF6" s="213"/>
      <c r="AWG6" s="213"/>
      <c r="AWH6" s="213"/>
      <c r="AWI6" s="213"/>
      <c r="AWJ6" s="213"/>
      <c r="AWK6" s="213"/>
      <c r="AWL6" s="213"/>
      <c r="AWM6" s="213">
        <v>1.1119439999999998</v>
      </c>
      <c r="AWN6" s="213">
        <v>1.7777784000000001</v>
      </c>
      <c r="AWO6" s="213"/>
      <c r="AWP6" s="213"/>
      <c r="AWQ6" s="213"/>
      <c r="AWR6" s="213"/>
      <c r="AWS6" s="213"/>
      <c r="AWT6" s="213"/>
      <c r="AWU6" s="213"/>
      <c r="AWV6" s="213"/>
      <c r="AWW6" s="213"/>
      <c r="AWX6" s="213"/>
      <c r="AWY6" s="213"/>
      <c r="AWZ6" s="213"/>
      <c r="AXA6" s="213"/>
      <c r="AXB6" s="213"/>
      <c r="AXC6" s="213"/>
      <c r="AXD6" s="213"/>
      <c r="AXE6" s="213"/>
      <c r="AXF6" s="213"/>
      <c r="AXG6" s="213"/>
      <c r="AXH6" s="213"/>
      <c r="AXI6" s="213"/>
      <c r="AXJ6" s="213"/>
      <c r="AXK6" s="213">
        <v>5.3611200000000005E-2</v>
      </c>
      <c r="AXL6" s="213"/>
      <c r="AXM6" s="213"/>
      <c r="AXN6" s="213"/>
      <c r="AXO6" s="213"/>
      <c r="AXP6" s="213"/>
      <c r="AXQ6" s="213"/>
      <c r="AXR6" s="213"/>
      <c r="AXS6" s="213"/>
      <c r="AXT6" s="213"/>
      <c r="AXU6" s="213"/>
      <c r="AXV6" s="213"/>
      <c r="AXW6" s="213"/>
      <c r="AXX6" s="213">
        <v>2.5161120000000001</v>
      </c>
      <c r="AXY6" s="213"/>
      <c r="AXZ6" s="213"/>
      <c r="AYA6" s="213"/>
      <c r="AYB6" s="213"/>
      <c r="AYC6" s="213"/>
      <c r="AYD6" s="213"/>
      <c r="AYE6" s="213"/>
      <c r="AYF6" s="213"/>
      <c r="AYG6" s="213"/>
      <c r="AYH6" s="213"/>
      <c r="AYI6" s="213"/>
      <c r="AYJ6" s="213"/>
      <c r="AYK6" s="213"/>
      <c r="AYL6" s="213"/>
      <c r="AYM6" s="213"/>
      <c r="AYN6" s="213"/>
      <c r="AYO6" s="213"/>
      <c r="AYP6" s="213"/>
      <c r="AYQ6" s="213"/>
      <c r="AYR6" s="213"/>
      <c r="AYS6" s="213"/>
      <c r="AYT6" s="213"/>
      <c r="AYU6" s="213"/>
      <c r="AYV6" s="213"/>
      <c r="AYW6" s="213"/>
      <c r="AYX6" s="213"/>
      <c r="AYY6" s="213"/>
      <c r="AYZ6" s="213"/>
      <c r="AZA6" s="213"/>
      <c r="AZB6" s="213"/>
      <c r="AZC6" s="213"/>
      <c r="AZD6" s="213">
        <v>1.291944</v>
      </c>
      <c r="AZE6" s="213"/>
      <c r="AZF6" s="213"/>
      <c r="AZG6" s="213"/>
      <c r="AZH6" s="213"/>
      <c r="AZI6" s="213"/>
      <c r="AZJ6" s="213"/>
      <c r="AZK6" s="213"/>
      <c r="AZL6" s="213"/>
      <c r="AZM6" s="213"/>
      <c r="AZN6" s="213"/>
      <c r="AZO6" s="213"/>
      <c r="AZP6" s="213"/>
      <c r="AZQ6" s="213"/>
      <c r="AZR6" s="213"/>
      <c r="AZS6" s="213"/>
      <c r="AZT6" s="213"/>
      <c r="AZU6" s="213"/>
      <c r="AZV6" s="213"/>
      <c r="AZW6" s="213"/>
      <c r="AZX6" s="213"/>
      <c r="AZY6" s="213"/>
      <c r="AZZ6" s="213"/>
      <c r="BAA6" s="213"/>
      <c r="BAB6" s="213"/>
      <c r="BAC6" s="213"/>
      <c r="BAD6" s="213">
        <v>2.8066656000000001</v>
      </c>
      <c r="BAE6" s="213">
        <v>0.42250080000000001</v>
      </c>
      <c r="BAF6" s="213"/>
      <c r="BAG6" s="213"/>
      <c r="BAH6" s="213"/>
      <c r="BAI6" s="213">
        <v>1.4036112000000001</v>
      </c>
      <c r="BAJ6" s="213"/>
      <c r="BAK6" s="213">
        <v>7.3900007999999993</v>
      </c>
      <c r="BAL6" s="213"/>
      <c r="BAM6" s="213">
        <v>2.2952783999999999</v>
      </c>
      <c r="BAN6" s="213"/>
      <c r="BAO6" s="213"/>
      <c r="BAP6" s="213"/>
      <c r="BAQ6" s="213"/>
      <c r="BAR6" s="213"/>
      <c r="BAS6" s="213"/>
      <c r="BAT6" s="213"/>
      <c r="BAU6" s="213"/>
      <c r="BAV6" s="213"/>
      <c r="BAW6" s="213"/>
      <c r="BAX6" s="213">
        <v>2.8825007999999999</v>
      </c>
      <c r="BAY6" s="213"/>
      <c r="BAZ6" s="213"/>
      <c r="BBA6" s="213"/>
      <c r="BBB6" s="213"/>
      <c r="BBC6" s="213"/>
      <c r="BBD6" s="213"/>
      <c r="BBE6" s="213">
        <v>2.8688880000000001</v>
      </c>
      <c r="BBF6" s="213"/>
      <c r="BBG6" s="213"/>
      <c r="BBH6" s="213"/>
      <c r="BBI6" s="213"/>
      <c r="BBJ6" s="213"/>
      <c r="BBK6" s="213"/>
      <c r="BBL6" s="213"/>
      <c r="BBM6" s="213"/>
      <c r="BBN6" s="213"/>
      <c r="BBO6" s="213"/>
      <c r="BBP6" s="213"/>
      <c r="BBQ6" s="213"/>
      <c r="BBR6" s="213">
        <v>0.90722159999999996</v>
      </c>
      <c r="BBS6" s="213"/>
      <c r="BBT6" s="213"/>
      <c r="BBU6" s="213"/>
      <c r="BBV6" s="213"/>
      <c r="BBW6" s="213"/>
      <c r="BBX6" s="213"/>
      <c r="BBY6" s="213"/>
      <c r="BBZ6" s="213"/>
      <c r="BCA6" s="213"/>
      <c r="BCB6" s="213"/>
      <c r="BCC6" s="213"/>
      <c r="BCD6" s="213"/>
      <c r="BCE6" s="213"/>
      <c r="BCF6" s="213"/>
      <c r="BCG6" s="213"/>
      <c r="BCH6" s="213"/>
      <c r="BCI6" s="213"/>
      <c r="BCJ6" s="213"/>
      <c r="BCK6" s="213"/>
      <c r="BCL6" s="213"/>
      <c r="BCM6" s="213"/>
      <c r="BCN6" s="213">
        <v>0.37555440000000007</v>
      </c>
      <c r="BCO6" s="213"/>
      <c r="BCP6" s="213"/>
      <c r="BCQ6" s="213"/>
      <c r="BCR6" s="213"/>
      <c r="BCS6" s="213"/>
      <c r="BCT6" s="213"/>
      <c r="BCU6" s="213"/>
      <c r="BCV6" s="213"/>
      <c r="BCW6" s="213"/>
      <c r="BCX6" s="213">
        <v>1.5763896000000002</v>
      </c>
      <c r="BCY6" s="213"/>
      <c r="BCZ6" s="213"/>
      <c r="BDA6" s="213"/>
      <c r="BDB6" s="213"/>
      <c r="BDC6" s="213"/>
      <c r="BDD6" s="213"/>
      <c r="BDE6" s="213"/>
      <c r="BDF6" s="213"/>
      <c r="BDG6" s="213"/>
      <c r="BDH6" s="213"/>
      <c r="BDI6" s="213"/>
      <c r="BDJ6" s="213"/>
      <c r="BDK6" s="213"/>
      <c r="BDL6" s="213"/>
      <c r="BDM6" s="213"/>
      <c r="BDN6" s="213"/>
      <c r="BDO6" s="213"/>
      <c r="BDP6" s="213"/>
      <c r="BDQ6" s="213">
        <v>2.3313888</v>
      </c>
      <c r="BDR6" s="213"/>
      <c r="BDS6" s="213"/>
      <c r="BDT6" s="213"/>
      <c r="BDU6" s="213"/>
      <c r="BDV6" s="213"/>
      <c r="BDW6" s="213"/>
      <c r="BDX6" s="213"/>
      <c r="BDY6" s="213"/>
      <c r="BDZ6" s="213"/>
      <c r="BEA6" s="213"/>
      <c r="BEB6" s="213"/>
      <c r="BEC6" s="213"/>
      <c r="BED6" s="213"/>
      <c r="BEE6" s="213"/>
      <c r="BEF6" s="213"/>
      <c r="BEG6" s="213"/>
      <c r="BEH6" s="213"/>
      <c r="BEI6" s="213"/>
      <c r="BEJ6" s="213"/>
      <c r="BEK6" s="213"/>
      <c r="BEL6" s="213">
        <v>8.5016663999999995</v>
      </c>
      <c r="BEM6" s="213"/>
      <c r="BEN6" s="213"/>
      <c r="BEO6" s="213">
        <v>2.0541671999999997</v>
      </c>
      <c r="BEP6" s="213">
        <v>701.23861422218909</v>
      </c>
    </row>
    <row r="7" spans="1:1498">
      <c r="A7" t="s">
        <v>29</v>
      </c>
      <c r="B7" s="204">
        <f t="shared" si="0"/>
        <v>9.6006144393241167E-4</v>
      </c>
      <c r="C7" s="205" cm="1">
        <f t="array" ref="C7">_xlfn.XLOOKUP(A7,$A$4:$A$10,_xlfn.XLOOKUP($C$1,$F$2:$Q$2,$F$4:$Q$10))</f>
        <v>10</v>
      </c>
      <c r="D7" s="225">
        <f>(C7*0.8)/$J$18</f>
        <v>1.7391304347826089</v>
      </c>
      <c r="F7" s="206"/>
      <c r="G7" s="207"/>
      <c r="H7" s="207"/>
      <c r="I7" s="207">
        <v>10</v>
      </c>
      <c r="J7" s="207"/>
      <c r="K7" s="207">
        <v>10</v>
      </c>
      <c r="L7" s="207"/>
      <c r="M7" s="207"/>
      <c r="N7" s="207"/>
      <c r="O7" s="207">
        <v>10</v>
      </c>
      <c r="P7" s="207"/>
      <c r="Q7" s="208"/>
      <c r="T7" s="212" t="s">
        <v>30</v>
      </c>
      <c r="U7" s="213"/>
      <c r="V7" s="213"/>
      <c r="W7" s="213"/>
      <c r="X7" s="213"/>
      <c r="Y7" s="213"/>
      <c r="Z7" s="213"/>
      <c r="AA7" s="213"/>
      <c r="AB7" s="213"/>
      <c r="AC7" s="213"/>
      <c r="AD7" s="213"/>
      <c r="AE7" s="213"/>
      <c r="AF7" s="213"/>
      <c r="AG7" s="213"/>
      <c r="AH7" s="213"/>
      <c r="AI7" s="213"/>
      <c r="AJ7" s="213"/>
      <c r="AK7" s="213"/>
      <c r="AL7" s="213"/>
      <c r="AM7" s="213"/>
      <c r="AN7" s="213"/>
      <c r="AO7" s="213"/>
      <c r="AP7" s="213"/>
      <c r="AQ7" s="213"/>
      <c r="AR7" s="213"/>
      <c r="AS7" s="213"/>
      <c r="AT7" s="213"/>
      <c r="AU7" s="213"/>
      <c r="AV7" s="213"/>
      <c r="AW7" s="213"/>
      <c r="AX7" s="213"/>
      <c r="AY7" s="213"/>
      <c r="AZ7" s="213"/>
      <c r="BA7" s="213"/>
      <c r="BB7" s="213"/>
      <c r="BC7" s="213"/>
      <c r="BD7" s="213"/>
      <c r="BE7" s="213"/>
      <c r="BF7" s="213"/>
      <c r="BG7" s="213"/>
      <c r="BH7" s="213"/>
      <c r="BI7" s="213"/>
      <c r="BJ7" s="213"/>
      <c r="BK7" s="213"/>
      <c r="BL7" s="213"/>
      <c r="BM7" s="213"/>
      <c r="BN7" s="213"/>
      <c r="BO7" s="213"/>
      <c r="BP7" s="213"/>
      <c r="BQ7" s="213"/>
      <c r="BR7" s="213"/>
      <c r="BS7" s="213"/>
      <c r="BT7" s="213"/>
      <c r="BU7" s="213"/>
      <c r="BV7" s="213"/>
      <c r="BW7" s="213"/>
      <c r="BX7" s="213"/>
      <c r="BY7" s="213"/>
      <c r="BZ7" s="213"/>
      <c r="CA7" s="213"/>
      <c r="CB7" s="213"/>
      <c r="CC7" s="213"/>
      <c r="CD7" s="213"/>
      <c r="CE7" s="213"/>
      <c r="CF7" s="213"/>
      <c r="CG7" s="213"/>
      <c r="CH7" s="213"/>
      <c r="CI7" s="213"/>
      <c r="CJ7" s="213"/>
      <c r="CK7" s="213"/>
      <c r="CL7" s="213"/>
      <c r="CM7" s="213"/>
      <c r="CN7" s="213"/>
      <c r="CO7" s="213"/>
      <c r="CP7" s="213"/>
      <c r="CQ7" s="213"/>
      <c r="CR7" s="213"/>
      <c r="CS7" s="213"/>
      <c r="CT7" s="213"/>
      <c r="CU7" s="213"/>
      <c r="CV7" s="213"/>
      <c r="CW7" s="213"/>
      <c r="CX7" s="213"/>
      <c r="CY7" s="213"/>
      <c r="CZ7" s="213"/>
      <c r="DA7" s="213"/>
      <c r="DB7" s="213"/>
      <c r="DC7" s="213"/>
      <c r="DD7" s="213"/>
      <c r="DE7" s="213"/>
      <c r="DF7" s="213"/>
      <c r="DG7" s="213"/>
      <c r="DH7" s="213"/>
      <c r="DI7" s="213"/>
      <c r="DJ7" s="213"/>
      <c r="DK7" s="213"/>
      <c r="DL7" s="213"/>
      <c r="DM7" s="213"/>
      <c r="DN7" s="213"/>
      <c r="DO7" s="213"/>
      <c r="DP7" s="213"/>
      <c r="DQ7" s="213"/>
      <c r="DR7" s="213"/>
      <c r="DS7" s="213"/>
      <c r="DT7" s="213"/>
      <c r="DU7" s="213"/>
      <c r="DV7" s="213"/>
      <c r="DW7" s="213"/>
      <c r="DX7" s="213"/>
      <c r="DY7" s="213"/>
      <c r="DZ7" s="213"/>
      <c r="EA7" s="213"/>
      <c r="EB7" s="213"/>
      <c r="EC7" s="213"/>
      <c r="ED7" s="213"/>
      <c r="EE7" s="213"/>
      <c r="EF7" s="213"/>
      <c r="EG7" s="213"/>
      <c r="EH7" s="213"/>
      <c r="EI7" s="213"/>
      <c r="EJ7" s="213"/>
      <c r="EK7" s="213"/>
      <c r="EL7" s="213"/>
      <c r="EM7" s="213"/>
      <c r="EN7" s="213"/>
      <c r="EO7" s="213"/>
      <c r="EP7" s="213"/>
      <c r="EQ7" s="213"/>
      <c r="ER7" s="213"/>
      <c r="ES7" s="213"/>
      <c r="ET7" s="213"/>
      <c r="EU7" s="213"/>
      <c r="EV7" s="213"/>
      <c r="EW7" s="213"/>
      <c r="EX7" s="213"/>
      <c r="EY7" s="213"/>
      <c r="EZ7" s="213"/>
      <c r="FA7" s="213"/>
      <c r="FB7" s="213"/>
      <c r="FC7" s="213"/>
      <c r="FD7" s="213"/>
      <c r="FE7" s="213"/>
      <c r="FF7" s="213"/>
      <c r="FG7" s="213"/>
      <c r="FH7" s="213"/>
      <c r="FI7" s="213"/>
      <c r="FJ7" s="213"/>
      <c r="FK7" s="213"/>
      <c r="FL7" s="213"/>
      <c r="FM7" s="213"/>
      <c r="FN7" s="213"/>
      <c r="FO7" s="213"/>
      <c r="FP7" s="213"/>
      <c r="FQ7" s="213"/>
      <c r="FR7" s="213"/>
      <c r="FS7" s="213"/>
      <c r="FT7" s="213"/>
      <c r="FU7" s="213"/>
      <c r="FV7" s="213"/>
      <c r="FW7" s="213"/>
      <c r="FX7" s="213"/>
      <c r="FY7" s="213"/>
      <c r="FZ7" s="213"/>
      <c r="GA7" s="213"/>
      <c r="GB7" s="213"/>
      <c r="GC7" s="213"/>
      <c r="GD7" s="213"/>
      <c r="GE7" s="213"/>
      <c r="GF7" s="213"/>
      <c r="GG7" s="213"/>
      <c r="GH7" s="213"/>
      <c r="GI7" s="213"/>
      <c r="GJ7" s="213"/>
      <c r="GK7" s="213"/>
      <c r="GL7" s="213"/>
      <c r="GM7" s="213"/>
      <c r="GN7" s="213"/>
      <c r="GO7" s="213"/>
      <c r="GP7" s="213"/>
      <c r="GQ7" s="213"/>
      <c r="GR7" s="213"/>
      <c r="GS7" s="213"/>
      <c r="GT7" s="213"/>
      <c r="GU7" s="213"/>
      <c r="GV7" s="213"/>
      <c r="GW7" s="213"/>
      <c r="GX7" s="213"/>
      <c r="GY7" s="213"/>
      <c r="GZ7" s="213"/>
      <c r="HA7" s="213"/>
      <c r="HB7" s="213"/>
      <c r="HC7" s="213"/>
      <c r="HD7" s="213"/>
      <c r="HE7" s="213"/>
      <c r="HF7" s="213"/>
      <c r="HG7" s="213"/>
      <c r="HH7" s="213"/>
      <c r="HI7" s="213"/>
      <c r="HJ7" s="213"/>
      <c r="HK7" s="213"/>
      <c r="HL7" s="213"/>
      <c r="HM7" s="213"/>
      <c r="HN7" s="213"/>
      <c r="HO7" s="213"/>
      <c r="HP7" s="213"/>
      <c r="HQ7" s="213"/>
      <c r="HR7" s="213"/>
      <c r="HS7" s="213"/>
      <c r="HT7" s="213"/>
      <c r="HU7" s="213"/>
      <c r="HV7" s="213"/>
      <c r="HW7" s="213"/>
      <c r="HX7" s="213"/>
      <c r="HY7" s="213"/>
      <c r="HZ7" s="213">
        <v>38.034444000000001</v>
      </c>
      <c r="IA7" s="213"/>
      <c r="IB7" s="213"/>
      <c r="IC7" s="213"/>
      <c r="ID7" s="213"/>
      <c r="IE7" s="213"/>
      <c r="IF7" s="213"/>
      <c r="IG7" s="213"/>
      <c r="IH7" s="213"/>
      <c r="II7" s="213"/>
      <c r="IJ7" s="213"/>
      <c r="IK7" s="213"/>
      <c r="IL7" s="213">
        <v>27.209444444444447</v>
      </c>
      <c r="IM7" s="213"/>
      <c r="IN7" s="213"/>
      <c r="IO7" s="213"/>
      <c r="IP7" s="213"/>
      <c r="IQ7" s="213"/>
      <c r="IR7" s="213"/>
      <c r="IS7" s="213"/>
      <c r="IT7" s="213"/>
      <c r="IU7" s="213"/>
      <c r="IV7" s="213"/>
      <c r="IW7" s="213"/>
      <c r="IX7" s="213"/>
      <c r="IY7" s="213"/>
      <c r="IZ7" s="213"/>
      <c r="JA7" s="213"/>
      <c r="JB7" s="213"/>
      <c r="JC7" s="213"/>
      <c r="JD7" s="213"/>
      <c r="JE7" s="213"/>
      <c r="JF7" s="213"/>
      <c r="JG7" s="213"/>
      <c r="JH7" s="213"/>
      <c r="JI7" s="213"/>
      <c r="JJ7" s="213"/>
      <c r="JK7" s="213"/>
      <c r="JL7" s="213"/>
      <c r="JM7" s="213"/>
      <c r="JN7" s="213"/>
      <c r="JO7" s="213"/>
      <c r="JP7" s="213"/>
      <c r="JQ7" s="213"/>
      <c r="JR7" s="213"/>
      <c r="JS7" s="213"/>
      <c r="JT7" s="213"/>
      <c r="JU7" s="213"/>
      <c r="JV7" s="213"/>
      <c r="JW7" s="213"/>
      <c r="JX7" s="213"/>
      <c r="JY7" s="213"/>
      <c r="JZ7" s="213"/>
      <c r="KA7" s="213"/>
      <c r="KB7" s="213"/>
      <c r="KC7" s="213"/>
      <c r="KD7" s="213"/>
      <c r="KE7" s="213"/>
      <c r="KF7" s="213"/>
      <c r="KG7" s="213"/>
      <c r="KH7" s="213"/>
      <c r="KI7" s="213"/>
      <c r="KJ7" s="213"/>
      <c r="KK7" s="213"/>
      <c r="KL7" s="213"/>
      <c r="KM7" s="213"/>
      <c r="KN7" s="213"/>
      <c r="KO7" s="213"/>
      <c r="KP7" s="213"/>
      <c r="KQ7" s="213"/>
      <c r="KR7" s="213"/>
      <c r="KS7" s="213"/>
      <c r="KT7" s="213"/>
      <c r="KU7" s="213"/>
      <c r="KV7" s="213"/>
      <c r="KW7" s="213"/>
      <c r="KX7" s="213"/>
      <c r="KY7" s="213"/>
      <c r="KZ7" s="213"/>
      <c r="LA7" s="213"/>
      <c r="LB7" s="213"/>
      <c r="LC7" s="213"/>
      <c r="LD7" s="213"/>
      <c r="LE7" s="213"/>
      <c r="LF7" s="213"/>
      <c r="LG7" s="213"/>
      <c r="LH7" s="213"/>
      <c r="LI7" s="213"/>
      <c r="LJ7" s="213"/>
      <c r="LK7" s="213"/>
      <c r="LL7" s="213"/>
      <c r="LM7" s="213"/>
      <c r="LN7" s="213"/>
      <c r="LO7" s="213"/>
      <c r="LP7" s="213"/>
      <c r="LQ7" s="213">
        <v>25.685277599999999</v>
      </c>
      <c r="LR7" s="213"/>
      <c r="LS7" s="213"/>
      <c r="LT7" s="213"/>
      <c r="LU7" s="213"/>
      <c r="LV7" s="213"/>
      <c r="LW7" s="213"/>
      <c r="LX7" s="213"/>
      <c r="LY7" s="213"/>
      <c r="LZ7" s="213"/>
      <c r="MA7" s="213"/>
      <c r="MB7" s="213"/>
      <c r="MC7" s="213"/>
      <c r="MD7" s="213"/>
      <c r="ME7" s="213"/>
      <c r="MF7" s="213"/>
      <c r="MG7" s="213"/>
      <c r="MH7" s="213"/>
      <c r="MI7" s="213"/>
      <c r="MJ7" s="213"/>
      <c r="MK7" s="213"/>
      <c r="ML7" s="213"/>
      <c r="MM7" s="213"/>
      <c r="MN7" s="213"/>
      <c r="MO7" s="213"/>
      <c r="MP7" s="213"/>
      <c r="MQ7" s="213"/>
      <c r="MR7" s="213"/>
      <c r="MS7" s="213"/>
      <c r="MT7" s="213"/>
      <c r="MU7" s="213"/>
      <c r="MV7" s="213"/>
      <c r="MW7" s="213"/>
      <c r="MX7" s="213"/>
      <c r="MY7" s="213"/>
      <c r="MZ7" s="213"/>
      <c r="NA7" s="213"/>
      <c r="NB7" s="213"/>
      <c r="NC7" s="213"/>
      <c r="ND7" s="213"/>
      <c r="NE7" s="213"/>
      <c r="NF7" s="213"/>
      <c r="NG7" s="213"/>
      <c r="NH7" s="213"/>
      <c r="NI7" s="213"/>
      <c r="NJ7" s="213"/>
      <c r="NK7" s="213"/>
      <c r="NL7" s="213"/>
      <c r="NM7" s="213"/>
      <c r="NN7" s="213"/>
      <c r="NO7" s="213"/>
      <c r="NP7" s="213"/>
      <c r="NQ7" s="213"/>
      <c r="NR7" s="213"/>
      <c r="NS7" s="213"/>
      <c r="NT7" s="213"/>
      <c r="NU7" s="213"/>
      <c r="NV7" s="213"/>
      <c r="NW7" s="213"/>
      <c r="NX7" s="213"/>
      <c r="NY7" s="213"/>
      <c r="NZ7" s="213"/>
      <c r="OA7" s="213"/>
      <c r="OB7" s="213"/>
      <c r="OC7" s="213"/>
      <c r="OD7" s="213"/>
      <c r="OE7" s="213"/>
      <c r="OF7" s="213"/>
      <c r="OG7" s="213"/>
      <c r="OH7" s="213"/>
      <c r="OI7" s="213"/>
      <c r="OJ7" s="213"/>
      <c r="OK7" s="213"/>
      <c r="OL7" s="213"/>
      <c r="OM7" s="213"/>
      <c r="ON7" s="213"/>
      <c r="OO7" s="213"/>
      <c r="OP7" s="213"/>
      <c r="OQ7" s="213"/>
      <c r="OR7" s="213"/>
      <c r="OS7" s="213"/>
      <c r="OT7" s="213"/>
      <c r="OU7" s="213"/>
      <c r="OV7" s="213"/>
      <c r="OW7" s="213"/>
      <c r="OX7" s="213"/>
      <c r="OY7" s="213"/>
      <c r="OZ7" s="213"/>
      <c r="PA7" s="213"/>
      <c r="PB7" s="213"/>
      <c r="PC7" s="213">
        <v>145.68111119999998</v>
      </c>
      <c r="PD7" s="213"/>
      <c r="PE7" s="213"/>
      <c r="PF7" s="213"/>
      <c r="PG7" s="213"/>
      <c r="PH7" s="213"/>
      <c r="PI7" s="213"/>
      <c r="PJ7" s="213"/>
      <c r="PK7" s="213"/>
      <c r="PL7" s="213"/>
      <c r="PM7" s="213"/>
      <c r="PN7" s="213"/>
      <c r="PO7" s="213"/>
      <c r="PP7" s="213"/>
      <c r="PQ7" s="213"/>
      <c r="PR7" s="213"/>
      <c r="PS7" s="213"/>
      <c r="PT7" s="213"/>
      <c r="PU7" s="213"/>
      <c r="PV7" s="213"/>
      <c r="PW7" s="213"/>
      <c r="PX7" s="213"/>
      <c r="PY7" s="213"/>
      <c r="PZ7" s="213"/>
      <c r="QA7" s="213"/>
      <c r="QB7" s="213"/>
      <c r="QC7" s="213"/>
      <c r="QD7" s="213"/>
      <c r="QE7" s="213"/>
      <c r="QF7" s="213"/>
      <c r="QG7" s="213"/>
      <c r="QH7" s="213"/>
      <c r="QI7" s="213"/>
      <c r="QJ7" s="213"/>
      <c r="QK7" s="213"/>
      <c r="QL7" s="213"/>
      <c r="QM7" s="213"/>
      <c r="QN7" s="213"/>
      <c r="QO7" s="213"/>
      <c r="QP7" s="213"/>
      <c r="QQ7" s="213"/>
      <c r="QR7" s="213"/>
      <c r="QS7" s="213"/>
      <c r="QT7" s="213"/>
      <c r="QU7" s="213"/>
      <c r="QV7" s="213"/>
      <c r="QW7" s="213"/>
      <c r="QX7" s="213"/>
      <c r="QY7" s="213"/>
      <c r="QZ7" s="213"/>
      <c r="RA7" s="213"/>
      <c r="RB7" s="213"/>
      <c r="RC7" s="213"/>
      <c r="RD7" s="213"/>
      <c r="RE7" s="213"/>
      <c r="RF7" s="213"/>
      <c r="RG7" s="213"/>
      <c r="RH7" s="213"/>
      <c r="RI7" s="213"/>
      <c r="RJ7" s="213"/>
      <c r="RK7" s="213"/>
      <c r="RL7" s="213"/>
      <c r="RM7" s="213"/>
      <c r="RN7" s="213"/>
      <c r="RO7" s="213"/>
      <c r="RP7" s="213"/>
      <c r="RQ7" s="213"/>
      <c r="RR7" s="213"/>
      <c r="RS7" s="213"/>
      <c r="RT7" s="213"/>
      <c r="RU7" s="213"/>
      <c r="RV7" s="213"/>
      <c r="RW7" s="213"/>
      <c r="RX7" s="213"/>
      <c r="RY7" s="213"/>
      <c r="RZ7" s="213"/>
      <c r="SA7" s="213"/>
      <c r="SB7" s="213"/>
      <c r="SC7" s="213"/>
      <c r="SD7" s="213"/>
      <c r="SE7" s="213"/>
      <c r="SF7" s="213"/>
      <c r="SG7" s="213"/>
      <c r="SH7" s="213"/>
      <c r="SI7" s="213"/>
      <c r="SJ7" s="213"/>
      <c r="SK7" s="213"/>
      <c r="SL7" s="213"/>
      <c r="SM7" s="213"/>
      <c r="SN7" s="213"/>
      <c r="SO7" s="213"/>
      <c r="SP7" s="213"/>
      <c r="SQ7" s="213"/>
      <c r="SR7" s="213"/>
      <c r="SS7" s="213"/>
      <c r="ST7" s="213"/>
      <c r="SU7" s="213"/>
      <c r="SV7" s="213"/>
      <c r="SW7" s="213"/>
      <c r="SX7" s="213"/>
      <c r="SY7" s="213"/>
      <c r="SZ7" s="213"/>
      <c r="TA7" s="213"/>
      <c r="TB7" s="213"/>
      <c r="TC7" s="213"/>
      <c r="TD7" s="213"/>
      <c r="TE7" s="213"/>
      <c r="TF7" s="213"/>
      <c r="TG7" s="213"/>
      <c r="TH7" s="213"/>
      <c r="TI7" s="213"/>
      <c r="TJ7" s="213"/>
      <c r="TK7" s="213"/>
      <c r="TL7" s="213"/>
      <c r="TM7" s="213"/>
      <c r="TN7" s="213"/>
      <c r="TO7" s="213"/>
      <c r="TP7" s="213"/>
      <c r="TQ7" s="213"/>
      <c r="TR7" s="213"/>
      <c r="TS7" s="213"/>
      <c r="TT7" s="213"/>
      <c r="TU7" s="213"/>
      <c r="TV7" s="213"/>
      <c r="TW7" s="213"/>
      <c r="TX7" s="213"/>
      <c r="TY7" s="213"/>
      <c r="TZ7" s="213"/>
      <c r="UA7" s="213"/>
      <c r="UB7" s="213"/>
      <c r="UC7" s="213"/>
      <c r="UD7" s="213"/>
      <c r="UE7" s="213"/>
      <c r="UF7" s="213"/>
      <c r="UG7" s="213"/>
      <c r="UH7" s="213"/>
      <c r="UI7" s="213"/>
      <c r="UJ7" s="213"/>
      <c r="UK7" s="213"/>
      <c r="UL7" s="213"/>
      <c r="UM7" s="213"/>
      <c r="UN7" s="213"/>
      <c r="UO7" s="213"/>
      <c r="UP7" s="213"/>
      <c r="UQ7" s="213"/>
      <c r="UR7" s="213"/>
      <c r="US7" s="213"/>
      <c r="UT7" s="213"/>
      <c r="UU7" s="213"/>
      <c r="UV7" s="213"/>
      <c r="UW7" s="213"/>
      <c r="UX7" s="213"/>
      <c r="UY7" s="213"/>
      <c r="UZ7" s="213"/>
      <c r="VA7" s="213"/>
      <c r="VB7" s="213"/>
      <c r="VC7" s="213"/>
      <c r="VD7" s="213"/>
      <c r="VE7" s="213"/>
      <c r="VF7" s="213"/>
      <c r="VG7" s="213"/>
      <c r="VH7" s="213"/>
      <c r="VI7" s="213"/>
      <c r="VJ7" s="213"/>
      <c r="VK7" s="213"/>
      <c r="VL7" s="213"/>
      <c r="VM7" s="213"/>
      <c r="VN7" s="213"/>
      <c r="VO7" s="213"/>
      <c r="VP7" s="213"/>
      <c r="VQ7" s="213"/>
      <c r="VR7" s="213"/>
      <c r="VS7" s="213"/>
      <c r="VT7" s="213"/>
      <c r="VU7" s="213"/>
      <c r="VV7" s="213"/>
      <c r="VW7" s="213"/>
      <c r="VX7" s="213"/>
      <c r="VY7" s="213"/>
      <c r="VZ7" s="213"/>
      <c r="WA7" s="213"/>
      <c r="WB7" s="213"/>
      <c r="WC7" s="213"/>
      <c r="WD7" s="213"/>
      <c r="WE7" s="213"/>
      <c r="WF7" s="213"/>
      <c r="WG7" s="213"/>
      <c r="WH7" s="213"/>
      <c r="WI7" s="213"/>
      <c r="WJ7" s="213"/>
      <c r="WK7" s="213"/>
      <c r="WL7" s="213"/>
      <c r="WM7" s="213"/>
      <c r="WN7" s="213"/>
      <c r="WO7" s="213"/>
      <c r="WP7" s="213"/>
      <c r="WQ7" s="213"/>
      <c r="WR7" s="213"/>
      <c r="WS7" s="213"/>
      <c r="WT7" s="213"/>
      <c r="WU7" s="213"/>
      <c r="WV7" s="213"/>
      <c r="WW7" s="213"/>
      <c r="WX7" s="213"/>
      <c r="WY7" s="213"/>
      <c r="WZ7" s="213"/>
      <c r="XA7" s="213"/>
      <c r="XB7" s="213"/>
      <c r="XC7" s="213"/>
      <c r="XD7" s="213"/>
      <c r="XE7" s="213"/>
      <c r="XF7" s="213"/>
      <c r="XG7" s="213"/>
      <c r="XH7" s="213"/>
      <c r="XI7" s="213"/>
      <c r="XJ7" s="213"/>
      <c r="XK7" s="213"/>
      <c r="XL7" s="213"/>
      <c r="XM7" s="213"/>
      <c r="XN7" s="213"/>
      <c r="XO7" s="213"/>
      <c r="XP7" s="213"/>
      <c r="XQ7" s="213"/>
      <c r="XR7" s="213"/>
      <c r="XS7" s="213"/>
      <c r="XT7" s="213"/>
      <c r="XU7" s="213"/>
      <c r="XV7" s="213"/>
      <c r="XW7" s="213"/>
      <c r="XX7" s="213"/>
      <c r="XY7" s="213"/>
      <c r="XZ7" s="213"/>
      <c r="YA7" s="213"/>
      <c r="YB7" s="213"/>
      <c r="YC7" s="213"/>
      <c r="YD7" s="213"/>
      <c r="YE7" s="213"/>
      <c r="YF7" s="213"/>
      <c r="YG7" s="213"/>
      <c r="YH7" s="213"/>
      <c r="YI7" s="213"/>
      <c r="YJ7" s="213"/>
      <c r="YK7" s="213"/>
      <c r="YL7" s="213"/>
      <c r="YM7" s="213"/>
      <c r="YN7" s="213"/>
      <c r="YO7" s="213"/>
      <c r="YP7" s="213"/>
      <c r="YQ7" s="213"/>
      <c r="YR7" s="213"/>
      <c r="YS7" s="213"/>
      <c r="YT7" s="213"/>
      <c r="YU7" s="213"/>
      <c r="YV7" s="213"/>
      <c r="YW7" s="213"/>
      <c r="YX7" s="213"/>
      <c r="YY7" s="213"/>
      <c r="YZ7" s="213"/>
      <c r="ZA7" s="213"/>
      <c r="ZB7" s="213"/>
      <c r="ZC7" s="213"/>
      <c r="ZD7" s="213"/>
      <c r="ZE7" s="213"/>
      <c r="ZF7" s="213"/>
      <c r="ZG7" s="213"/>
      <c r="ZH7" s="213"/>
      <c r="ZI7" s="213"/>
      <c r="ZJ7" s="213"/>
      <c r="ZK7" s="213"/>
      <c r="ZL7" s="213"/>
      <c r="ZM7" s="213"/>
      <c r="ZN7" s="213"/>
      <c r="ZO7" s="213"/>
      <c r="ZP7" s="213"/>
      <c r="ZQ7" s="213"/>
      <c r="ZR7" s="213"/>
      <c r="ZS7" s="213"/>
      <c r="ZT7" s="213"/>
      <c r="ZU7" s="213"/>
      <c r="ZV7" s="213"/>
      <c r="ZW7" s="213"/>
      <c r="ZX7" s="213"/>
      <c r="ZY7" s="213"/>
      <c r="ZZ7" s="213"/>
      <c r="AAA7" s="213"/>
      <c r="AAB7" s="213"/>
      <c r="AAC7" s="213"/>
      <c r="AAD7" s="213"/>
      <c r="AAE7" s="213"/>
      <c r="AAF7" s="213"/>
      <c r="AAG7" s="213"/>
      <c r="AAH7" s="213"/>
      <c r="AAI7" s="213"/>
      <c r="AAJ7" s="213"/>
      <c r="AAK7" s="213"/>
      <c r="AAL7" s="213"/>
      <c r="AAM7" s="213"/>
      <c r="AAN7" s="213"/>
      <c r="AAO7" s="213"/>
      <c r="AAP7" s="213"/>
      <c r="AAQ7" s="213"/>
      <c r="AAR7" s="213"/>
      <c r="AAS7" s="213"/>
      <c r="AAT7" s="213"/>
      <c r="AAU7" s="213"/>
      <c r="AAV7" s="213"/>
      <c r="AAW7" s="213"/>
      <c r="AAX7" s="213"/>
      <c r="AAY7" s="213"/>
      <c r="AAZ7" s="213">
        <v>13.160277600000001</v>
      </c>
      <c r="ABA7" s="213"/>
      <c r="ABB7" s="213"/>
      <c r="ABC7" s="213"/>
      <c r="ABD7" s="213"/>
      <c r="ABE7" s="213"/>
      <c r="ABF7" s="213"/>
      <c r="ABG7" s="213"/>
      <c r="ABH7" s="213"/>
      <c r="ABI7" s="213"/>
      <c r="ABJ7" s="213"/>
      <c r="ABK7" s="213"/>
      <c r="ABL7" s="213"/>
      <c r="ABM7" s="213"/>
      <c r="ABN7" s="213"/>
      <c r="ABO7" s="213"/>
      <c r="ABP7" s="213"/>
      <c r="ABQ7" s="213"/>
      <c r="ABR7" s="213"/>
      <c r="ABS7" s="213"/>
      <c r="ABT7" s="213"/>
      <c r="ABU7" s="213"/>
      <c r="ABV7" s="213"/>
      <c r="ABW7" s="213"/>
      <c r="ABX7" s="213"/>
      <c r="ABY7" s="213"/>
      <c r="ABZ7" s="213"/>
      <c r="ACA7" s="213"/>
      <c r="ACB7" s="213"/>
      <c r="ACC7" s="213"/>
      <c r="ACD7" s="213"/>
      <c r="ACE7" s="213"/>
      <c r="ACF7" s="213"/>
      <c r="ACG7" s="213"/>
      <c r="ACH7" s="213"/>
      <c r="ACI7" s="213"/>
      <c r="ACJ7" s="213"/>
      <c r="ACK7" s="213"/>
      <c r="ACL7" s="213"/>
      <c r="ACM7" s="213"/>
      <c r="ACN7" s="213"/>
      <c r="ACO7" s="213"/>
      <c r="ACP7" s="213"/>
      <c r="ACQ7" s="213"/>
      <c r="ACR7" s="213"/>
      <c r="ACS7" s="213"/>
      <c r="ACT7" s="213"/>
      <c r="ACU7" s="213"/>
      <c r="ACV7" s="213"/>
      <c r="ACW7" s="213"/>
      <c r="ACX7" s="213"/>
      <c r="ACY7" s="213"/>
      <c r="ACZ7" s="213"/>
      <c r="ADA7" s="213"/>
      <c r="ADB7" s="213"/>
      <c r="ADC7" s="213"/>
      <c r="ADD7" s="213"/>
      <c r="ADE7" s="213"/>
      <c r="ADF7" s="213"/>
      <c r="ADG7" s="213"/>
      <c r="ADH7" s="213"/>
      <c r="ADI7" s="213"/>
      <c r="ADJ7" s="213"/>
      <c r="ADK7" s="213"/>
      <c r="ADL7" s="213"/>
      <c r="ADM7" s="213"/>
      <c r="ADN7" s="213"/>
      <c r="ADO7" s="213"/>
      <c r="ADP7" s="213"/>
      <c r="ADQ7" s="213"/>
      <c r="ADR7" s="213"/>
      <c r="ADS7" s="213"/>
      <c r="ADT7" s="213"/>
      <c r="ADU7" s="213"/>
      <c r="ADV7" s="213"/>
      <c r="ADW7" s="213"/>
      <c r="ADX7" s="213"/>
      <c r="ADY7" s="213"/>
      <c r="ADZ7" s="213"/>
      <c r="AEA7" s="213"/>
      <c r="AEB7" s="213"/>
      <c r="AEC7" s="213"/>
      <c r="AED7" s="213"/>
      <c r="AEE7" s="213"/>
      <c r="AEF7" s="213"/>
      <c r="AEG7" s="213"/>
      <c r="AEH7" s="213"/>
      <c r="AEI7" s="213"/>
      <c r="AEJ7" s="213"/>
      <c r="AEK7" s="213"/>
      <c r="AEL7" s="213"/>
      <c r="AEM7" s="213"/>
      <c r="AEN7" s="213"/>
      <c r="AEO7" s="213"/>
      <c r="AEP7" s="213"/>
      <c r="AEQ7" s="213"/>
      <c r="AER7" s="213"/>
      <c r="AES7" s="213"/>
      <c r="AET7" s="213"/>
      <c r="AEU7" s="213"/>
      <c r="AEV7" s="213"/>
      <c r="AEW7" s="213"/>
      <c r="AEX7" s="213"/>
      <c r="AEY7" s="213"/>
      <c r="AEZ7" s="213"/>
      <c r="AFA7" s="213"/>
      <c r="AFB7" s="213"/>
      <c r="AFC7" s="213"/>
      <c r="AFD7" s="213"/>
      <c r="AFE7" s="213"/>
      <c r="AFF7" s="213"/>
      <c r="AFG7" s="213"/>
      <c r="AFH7" s="213"/>
      <c r="AFI7" s="213"/>
      <c r="AFJ7" s="213"/>
      <c r="AFK7" s="213"/>
      <c r="AFL7" s="213"/>
      <c r="AFM7" s="213"/>
      <c r="AFN7" s="213"/>
      <c r="AFO7" s="213"/>
      <c r="AFP7" s="213"/>
      <c r="AFQ7" s="213"/>
      <c r="AFR7" s="213"/>
      <c r="AFS7" s="213"/>
      <c r="AFT7" s="213"/>
      <c r="AFU7" s="213"/>
      <c r="AFV7" s="213"/>
      <c r="AFW7" s="213"/>
      <c r="AFX7" s="213"/>
      <c r="AFY7" s="213"/>
      <c r="AFZ7" s="213"/>
      <c r="AGA7" s="213"/>
      <c r="AGB7" s="213"/>
      <c r="AGC7" s="213"/>
      <c r="AGD7" s="213"/>
      <c r="AGE7" s="213"/>
      <c r="AGF7" s="213"/>
      <c r="AGG7" s="213"/>
      <c r="AGH7" s="213"/>
      <c r="AGI7" s="213"/>
      <c r="AGJ7" s="213"/>
      <c r="AGK7" s="213"/>
      <c r="AGL7" s="213"/>
      <c r="AGM7" s="213"/>
      <c r="AGN7" s="213"/>
      <c r="AGO7" s="213"/>
      <c r="AGP7" s="213"/>
      <c r="AGQ7" s="213"/>
      <c r="AGR7" s="213"/>
      <c r="AGS7" s="213"/>
      <c r="AGT7" s="213"/>
      <c r="AGU7" s="213"/>
      <c r="AGV7" s="213"/>
      <c r="AGW7" s="213"/>
      <c r="AGX7" s="213"/>
      <c r="AGY7" s="213"/>
      <c r="AGZ7" s="213"/>
      <c r="AHA7" s="213"/>
      <c r="AHB7" s="213"/>
      <c r="AHC7" s="213"/>
      <c r="AHD7" s="213"/>
      <c r="AHE7" s="213"/>
      <c r="AHF7" s="213"/>
      <c r="AHG7" s="213"/>
      <c r="AHH7" s="213"/>
      <c r="AHI7" s="213"/>
      <c r="AHJ7" s="213"/>
      <c r="AHK7" s="213"/>
      <c r="AHL7" s="213"/>
      <c r="AHM7" s="213"/>
      <c r="AHN7" s="213"/>
      <c r="AHO7" s="213"/>
      <c r="AHP7" s="213"/>
      <c r="AHQ7" s="213"/>
      <c r="AHR7" s="213"/>
      <c r="AHS7" s="213"/>
      <c r="AHT7" s="213"/>
      <c r="AHU7" s="213"/>
      <c r="AHV7" s="213"/>
      <c r="AHW7" s="213"/>
      <c r="AHX7" s="213"/>
      <c r="AHY7" s="213"/>
      <c r="AHZ7" s="213"/>
      <c r="AIA7" s="213"/>
      <c r="AIB7" s="213"/>
      <c r="AIC7" s="213"/>
      <c r="AID7" s="213"/>
      <c r="AIE7" s="213"/>
      <c r="AIF7" s="213"/>
      <c r="AIG7" s="213"/>
      <c r="AIH7" s="213">
        <v>71.576666399999993</v>
      </c>
      <c r="AII7" s="213"/>
      <c r="AIJ7" s="213"/>
      <c r="AIK7" s="213"/>
      <c r="AIL7" s="213"/>
      <c r="AIM7" s="213"/>
      <c r="AIN7" s="213"/>
      <c r="AIO7" s="213"/>
      <c r="AIP7" s="213"/>
      <c r="AIQ7" s="213"/>
      <c r="AIR7" s="213"/>
      <c r="AIS7" s="213"/>
      <c r="AIT7" s="213"/>
      <c r="AIU7" s="213"/>
      <c r="AIV7" s="213"/>
      <c r="AIW7" s="213"/>
      <c r="AIX7" s="213"/>
      <c r="AIY7" s="213"/>
      <c r="AIZ7" s="213"/>
      <c r="AJA7" s="213"/>
      <c r="AJB7" s="213"/>
      <c r="AJC7" s="213"/>
      <c r="AJD7" s="213"/>
      <c r="AJE7" s="213"/>
      <c r="AJF7" s="213"/>
      <c r="AJG7" s="213"/>
      <c r="AJH7" s="213"/>
      <c r="AJI7" s="213"/>
      <c r="AJJ7" s="213"/>
      <c r="AJK7" s="213"/>
      <c r="AJL7" s="213"/>
      <c r="AJM7" s="213"/>
      <c r="AJN7" s="213"/>
      <c r="AJO7" s="213"/>
      <c r="AJP7" s="213"/>
      <c r="AJQ7" s="213"/>
      <c r="AJR7" s="213"/>
      <c r="AJS7" s="213"/>
      <c r="AJT7" s="213"/>
      <c r="AJU7" s="213"/>
      <c r="AJV7" s="213"/>
      <c r="AJW7" s="213"/>
      <c r="AJX7" s="213"/>
      <c r="AJY7" s="213"/>
      <c r="AJZ7" s="213"/>
      <c r="AKA7" s="213"/>
      <c r="AKB7" s="213"/>
      <c r="AKC7" s="213"/>
      <c r="AKD7" s="213"/>
      <c r="AKE7" s="213"/>
      <c r="AKF7" s="213"/>
      <c r="AKG7" s="213"/>
      <c r="AKH7" s="213"/>
      <c r="AKI7" s="213"/>
      <c r="AKJ7" s="213"/>
      <c r="AKK7" s="213"/>
      <c r="AKL7" s="213"/>
      <c r="AKM7" s="213"/>
      <c r="AKN7" s="213"/>
      <c r="AKO7" s="213"/>
      <c r="AKP7" s="213"/>
      <c r="AKQ7" s="213"/>
      <c r="AKR7" s="213"/>
      <c r="AKS7" s="213"/>
      <c r="AKT7" s="213"/>
      <c r="AKU7" s="213"/>
      <c r="AKV7" s="213"/>
      <c r="AKW7" s="213"/>
      <c r="AKX7" s="213"/>
      <c r="AKY7" s="213"/>
      <c r="AKZ7" s="213"/>
      <c r="ALA7" s="213"/>
      <c r="ALB7" s="213"/>
      <c r="ALC7" s="213"/>
      <c r="ALD7" s="213"/>
      <c r="ALE7" s="213"/>
      <c r="ALF7" s="213"/>
      <c r="ALG7" s="213"/>
      <c r="ALH7" s="213"/>
      <c r="ALI7" s="213"/>
      <c r="ALJ7" s="213">
        <v>1.1922216000000001</v>
      </c>
      <c r="ALK7" s="213">
        <v>19.751666400000001</v>
      </c>
      <c r="ALL7" s="213"/>
      <c r="ALM7" s="213"/>
      <c r="ALN7" s="213"/>
      <c r="ALO7" s="213"/>
      <c r="ALP7" s="213"/>
      <c r="ALQ7" s="213"/>
      <c r="ALR7" s="213"/>
      <c r="ALS7" s="213"/>
      <c r="ALT7" s="213"/>
      <c r="ALU7" s="213"/>
      <c r="ALV7" s="213"/>
      <c r="ALW7" s="213"/>
      <c r="ALX7" s="213"/>
      <c r="ALY7" s="213"/>
      <c r="ALZ7" s="213"/>
      <c r="AMA7" s="213"/>
      <c r="AMB7" s="213"/>
      <c r="AMC7" s="213"/>
      <c r="AMD7" s="213"/>
      <c r="AME7" s="213"/>
      <c r="AMF7" s="213"/>
      <c r="AMG7" s="213"/>
      <c r="AMH7" s="213"/>
      <c r="AMI7" s="213"/>
      <c r="AMJ7" s="213"/>
      <c r="AMK7" s="213"/>
      <c r="AML7" s="213"/>
      <c r="AMM7" s="213"/>
      <c r="AMN7" s="213"/>
      <c r="AMO7" s="213"/>
      <c r="AMP7" s="213"/>
      <c r="AMQ7" s="213"/>
      <c r="AMR7" s="213"/>
      <c r="AMS7" s="213"/>
      <c r="AMT7" s="213"/>
      <c r="AMU7" s="213"/>
      <c r="AMV7" s="213"/>
      <c r="AMW7" s="213"/>
      <c r="AMX7" s="213"/>
      <c r="AMY7" s="213"/>
      <c r="AMZ7" s="213"/>
      <c r="ANA7" s="213"/>
      <c r="ANB7" s="213"/>
      <c r="ANC7" s="213"/>
      <c r="AND7" s="213"/>
      <c r="ANE7" s="213"/>
      <c r="ANF7" s="213"/>
      <c r="ANG7" s="213"/>
      <c r="ANH7" s="213"/>
      <c r="ANI7" s="213"/>
      <c r="ANJ7" s="213"/>
      <c r="ANK7" s="213"/>
      <c r="ANL7" s="213"/>
      <c r="ANM7" s="213"/>
      <c r="ANN7" s="213"/>
      <c r="ANO7" s="213"/>
      <c r="ANP7" s="213"/>
      <c r="ANQ7" s="213"/>
      <c r="ANR7" s="213"/>
      <c r="ANS7" s="213"/>
      <c r="ANT7" s="213"/>
      <c r="ANU7" s="213"/>
      <c r="ANV7" s="213"/>
      <c r="ANW7" s="213"/>
      <c r="ANX7" s="213"/>
      <c r="ANY7" s="213"/>
      <c r="ANZ7" s="213"/>
      <c r="AOA7" s="213"/>
      <c r="AOB7" s="213"/>
      <c r="AOC7" s="213"/>
      <c r="AOD7" s="213"/>
      <c r="AOE7" s="213"/>
      <c r="AOF7" s="213"/>
      <c r="AOG7" s="213"/>
      <c r="AOH7" s="213"/>
      <c r="AOI7" s="213"/>
      <c r="AOJ7" s="213"/>
      <c r="AOK7" s="213"/>
      <c r="AOL7" s="213"/>
      <c r="AOM7" s="213"/>
      <c r="AON7" s="213"/>
      <c r="AOO7" s="213"/>
      <c r="AOP7" s="213"/>
      <c r="AOQ7" s="213"/>
      <c r="AOR7" s="213"/>
      <c r="AOS7" s="213"/>
      <c r="AOT7" s="213"/>
      <c r="AOU7" s="213"/>
      <c r="AOV7" s="213"/>
      <c r="AOW7" s="213">
        <v>6.6069456000000004</v>
      </c>
      <c r="AOX7" s="213"/>
      <c r="AOY7" s="213"/>
      <c r="AOZ7" s="213"/>
      <c r="APA7" s="213"/>
      <c r="APB7" s="213"/>
      <c r="APC7" s="213"/>
      <c r="APD7" s="213"/>
      <c r="APE7" s="213">
        <v>0.9886104</v>
      </c>
      <c r="APF7" s="213"/>
      <c r="APG7" s="213"/>
      <c r="APH7" s="213"/>
      <c r="API7" s="213"/>
      <c r="APJ7" s="213"/>
      <c r="APK7" s="213"/>
      <c r="APL7" s="213"/>
      <c r="APM7" s="213"/>
      <c r="APN7" s="213"/>
      <c r="APO7" s="213"/>
      <c r="APP7" s="213"/>
      <c r="APQ7" s="213"/>
      <c r="APR7" s="213"/>
      <c r="APS7" s="213"/>
      <c r="APT7" s="213"/>
      <c r="APU7" s="213"/>
      <c r="APV7" s="213"/>
      <c r="APW7" s="213"/>
      <c r="APX7" s="213"/>
      <c r="APY7" s="213"/>
      <c r="APZ7" s="213"/>
      <c r="AQA7" s="213"/>
      <c r="AQB7" s="213"/>
      <c r="AQC7" s="213"/>
      <c r="AQD7" s="213"/>
      <c r="AQE7" s="213"/>
      <c r="AQF7" s="213"/>
      <c r="AQG7" s="213"/>
      <c r="AQH7" s="213"/>
      <c r="AQI7" s="213"/>
      <c r="AQJ7" s="213"/>
      <c r="AQK7" s="213"/>
      <c r="AQL7" s="213"/>
      <c r="AQM7" s="213"/>
      <c r="AQN7" s="213"/>
      <c r="AQO7" s="213"/>
      <c r="AQP7" s="213"/>
      <c r="AQQ7" s="213"/>
      <c r="AQR7" s="213"/>
      <c r="AQS7" s="213"/>
      <c r="AQT7" s="213"/>
      <c r="AQU7" s="213"/>
      <c r="AQV7" s="213"/>
      <c r="AQW7" s="213"/>
      <c r="AQX7" s="213"/>
      <c r="AQY7" s="213"/>
      <c r="AQZ7" s="213"/>
      <c r="ARA7" s="213"/>
      <c r="ARB7" s="213"/>
      <c r="ARC7" s="213"/>
      <c r="ARD7" s="213"/>
      <c r="ARE7" s="213"/>
      <c r="ARF7" s="213"/>
      <c r="ARG7" s="213"/>
      <c r="ARH7" s="213"/>
      <c r="ARI7" s="213"/>
      <c r="ARJ7" s="213"/>
      <c r="ARK7" s="213"/>
      <c r="ARL7" s="213"/>
      <c r="ARM7" s="213"/>
      <c r="ARN7" s="213"/>
      <c r="ARO7" s="213"/>
      <c r="ARP7" s="213"/>
      <c r="ARQ7" s="213"/>
      <c r="ARR7" s="213"/>
      <c r="ARS7" s="213"/>
      <c r="ART7" s="213"/>
      <c r="ARU7" s="213"/>
      <c r="ARV7" s="213"/>
      <c r="ARW7" s="213"/>
      <c r="ARX7" s="213"/>
      <c r="ARY7" s="213"/>
      <c r="ARZ7" s="213"/>
      <c r="ASA7" s="213"/>
      <c r="ASB7" s="213"/>
      <c r="ASC7" s="213"/>
      <c r="ASD7" s="213"/>
      <c r="ASE7" s="213"/>
      <c r="ASF7" s="213"/>
      <c r="ASG7" s="213"/>
      <c r="ASH7" s="213"/>
      <c r="ASI7" s="213"/>
      <c r="ASJ7" s="213"/>
      <c r="ASK7" s="213"/>
      <c r="ASL7" s="213"/>
      <c r="ASM7" s="213"/>
      <c r="ASN7" s="213"/>
      <c r="ASO7" s="213">
        <v>4.479444</v>
      </c>
      <c r="ASP7" s="213"/>
      <c r="ASQ7" s="213"/>
      <c r="ASR7" s="213"/>
      <c r="ASS7" s="213"/>
      <c r="AST7" s="213"/>
      <c r="ASU7" s="213"/>
      <c r="ASV7" s="213"/>
      <c r="ASW7" s="213"/>
      <c r="ASX7" s="213"/>
      <c r="ASY7" s="213"/>
      <c r="ASZ7" s="213"/>
      <c r="ATA7" s="213"/>
      <c r="ATB7" s="213"/>
      <c r="ATC7" s="213"/>
      <c r="ATD7" s="213"/>
      <c r="ATE7" s="213"/>
      <c r="ATF7" s="213"/>
      <c r="ATG7" s="213"/>
      <c r="ATH7" s="213"/>
      <c r="ATI7" s="213"/>
      <c r="ATJ7" s="213"/>
      <c r="ATK7" s="213"/>
      <c r="ATL7" s="213"/>
      <c r="ATM7" s="213"/>
      <c r="ATN7" s="213"/>
      <c r="ATO7" s="213"/>
      <c r="ATP7" s="213"/>
      <c r="ATQ7" s="213"/>
      <c r="ATR7" s="213"/>
      <c r="ATS7" s="213"/>
      <c r="ATT7" s="213"/>
      <c r="ATU7" s="213"/>
      <c r="ATV7" s="213"/>
      <c r="ATW7" s="213"/>
      <c r="ATX7" s="213"/>
      <c r="ATY7" s="213"/>
      <c r="ATZ7" s="213"/>
      <c r="AUA7" s="213"/>
      <c r="AUB7" s="213"/>
      <c r="AUC7" s="213"/>
      <c r="AUD7" s="213"/>
      <c r="AUE7" s="213"/>
      <c r="AUF7" s="213"/>
      <c r="AUG7" s="213"/>
      <c r="AUH7" s="213"/>
      <c r="AUI7" s="213"/>
      <c r="AUJ7" s="213"/>
      <c r="AUK7" s="213"/>
      <c r="AUL7" s="213"/>
      <c r="AUM7" s="213"/>
      <c r="AUN7" s="213"/>
      <c r="AUO7" s="213"/>
      <c r="AUP7" s="213"/>
      <c r="AUQ7" s="213"/>
      <c r="AUR7" s="213"/>
      <c r="AUS7" s="213"/>
      <c r="AUT7" s="213"/>
      <c r="AUU7" s="213"/>
      <c r="AUV7" s="213"/>
      <c r="AUW7" s="213"/>
      <c r="AUX7" s="213"/>
      <c r="AUY7" s="213"/>
      <c r="AUZ7" s="213"/>
      <c r="AVA7" s="213"/>
      <c r="AVB7" s="213"/>
      <c r="AVC7" s="213"/>
      <c r="AVD7" s="213"/>
      <c r="AVE7" s="213"/>
      <c r="AVF7" s="213"/>
      <c r="AVG7" s="213"/>
      <c r="AVH7" s="213"/>
      <c r="AVI7" s="213"/>
      <c r="AVJ7" s="213"/>
      <c r="AVK7" s="213"/>
      <c r="AVL7" s="213"/>
      <c r="AVM7" s="213"/>
      <c r="AVN7" s="213"/>
      <c r="AVO7" s="213"/>
      <c r="AVP7" s="213"/>
      <c r="AVQ7" s="213"/>
      <c r="AVR7" s="213"/>
      <c r="AVS7" s="213"/>
      <c r="AVT7" s="213"/>
      <c r="AVU7" s="213"/>
      <c r="AVV7" s="213"/>
      <c r="AVW7" s="213"/>
      <c r="AVX7" s="213"/>
      <c r="AVY7" s="213"/>
      <c r="AVZ7" s="213"/>
      <c r="AWA7" s="213"/>
      <c r="AWB7" s="213"/>
      <c r="AWC7" s="213"/>
      <c r="AWD7" s="213"/>
      <c r="AWE7" s="213"/>
      <c r="AWF7" s="213"/>
      <c r="AWG7" s="213"/>
      <c r="AWH7" s="213"/>
      <c r="AWI7" s="213"/>
      <c r="AWJ7" s="213"/>
      <c r="AWK7" s="213"/>
      <c r="AWL7" s="213"/>
      <c r="AWM7" s="213"/>
      <c r="AWN7" s="213"/>
      <c r="AWO7" s="213">
        <v>15.158611199999999</v>
      </c>
      <c r="AWP7" s="213"/>
      <c r="AWQ7" s="213"/>
      <c r="AWR7" s="213"/>
      <c r="AWS7" s="213"/>
      <c r="AWT7" s="213"/>
      <c r="AWU7" s="213"/>
      <c r="AWV7" s="213"/>
      <c r="AWW7" s="213"/>
      <c r="AWX7" s="213"/>
      <c r="AWY7" s="213"/>
      <c r="AWZ7" s="213"/>
      <c r="AXA7" s="213"/>
      <c r="AXB7" s="213"/>
      <c r="AXC7" s="213"/>
      <c r="AXD7" s="213"/>
      <c r="AXE7" s="213"/>
      <c r="AXF7" s="213"/>
      <c r="AXG7" s="213"/>
      <c r="AXH7" s="213"/>
      <c r="AXI7" s="213"/>
      <c r="AXJ7" s="213"/>
      <c r="AXK7" s="213"/>
      <c r="AXL7" s="213"/>
      <c r="AXM7" s="213"/>
      <c r="AXN7" s="213"/>
      <c r="AXO7" s="213"/>
      <c r="AXP7" s="213"/>
      <c r="AXQ7" s="213"/>
      <c r="AXR7" s="213"/>
      <c r="AXS7" s="213"/>
      <c r="AXT7" s="213"/>
      <c r="AXU7" s="213"/>
      <c r="AXV7" s="213"/>
      <c r="AXW7" s="213"/>
      <c r="AXX7" s="213"/>
      <c r="AXY7" s="213"/>
      <c r="AXZ7" s="213"/>
      <c r="AYA7" s="213"/>
      <c r="AYB7" s="213"/>
      <c r="AYC7" s="213"/>
      <c r="AYD7" s="213"/>
      <c r="AYE7" s="213"/>
      <c r="AYF7" s="213"/>
      <c r="AYG7" s="213"/>
      <c r="AYH7" s="213"/>
      <c r="AYI7" s="213"/>
      <c r="AYJ7" s="213"/>
      <c r="AYK7" s="213"/>
      <c r="AYL7" s="213"/>
      <c r="AYM7" s="213"/>
      <c r="AYN7" s="213"/>
      <c r="AYO7" s="213"/>
      <c r="AYP7" s="213"/>
      <c r="AYQ7" s="213"/>
      <c r="AYR7" s="213"/>
      <c r="AYS7" s="213"/>
      <c r="AYT7" s="213"/>
      <c r="AYU7" s="213"/>
      <c r="AYV7" s="213"/>
      <c r="AYW7" s="213"/>
      <c r="AYX7" s="213"/>
      <c r="AYY7" s="213"/>
      <c r="AYZ7" s="213"/>
      <c r="AZA7" s="213"/>
      <c r="AZB7" s="213"/>
      <c r="AZC7" s="213"/>
      <c r="AZD7" s="213"/>
      <c r="AZE7" s="213"/>
      <c r="AZF7" s="213"/>
      <c r="AZG7" s="213"/>
      <c r="AZH7" s="213"/>
      <c r="AZI7" s="213"/>
      <c r="AZJ7" s="213"/>
      <c r="AZK7" s="213"/>
      <c r="AZL7" s="213"/>
      <c r="AZM7" s="213"/>
      <c r="AZN7" s="213"/>
      <c r="AZO7" s="213"/>
      <c r="AZP7" s="213"/>
      <c r="AZQ7" s="213"/>
      <c r="AZR7" s="213"/>
      <c r="AZS7" s="213"/>
      <c r="AZT7" s="213"/>
      <c r="AZU7" s="213"/>
      <c r="AZV7" s="213"/>
      <c r="AZW7" s="213"/>
      <c r="AZX7" s="213"/>
      <c r="AZY7" s="213"/>
      <c r="AZZ7" s="213"/>
      <c r="BAA7" s="213"/>
      <c r="BAB7" s="213"/>
      <c r="BAC7" s="213"/>
      <c r="BAD7" s="213"/>
      <c r="BAE7" s="213"/>
      <c r="BAF7" s="213"/>
      <c r="BAG7" s="213"/>
      <c r="BAH7" s="213"/>
      <c r="BAI7" s="213"/>
      <c r="BAJ7" s="213"/>
      <c r="BAK7" s="213"/>
      <c r="BAL7" s="213"/>
      <c r="BAM7" s="213"/>
      <c r="BAN7" s="213"/>
      <c r="BAO7" s="213"/>
      <c r="BAP7" s="213"/>
      <c r="BAQ7" s="213"/>
      <c r="BAR7" s="213"/>
      <c r="BAS7" s="213"/>
      <c r="BAT7" s="213"/>
      <c r="BAU7" s="213"/>
      <c r="BAV7" s="213"/>
      <c r="BAW7" s="213"/>
      <c r="BAX7" s="213"/>
      <c r="BAY7" s="213"/>
      <c r="BAZ7" s="213"/>
      <c r="BBA7" s="213"/>
      <c r="BBB7" s="213"/>
      <c r="BBC7" s="213"/>
      <c r="BBD7" s="213"/>
      <c r="BBE7" s="213"/>
      <c r="BBF7" s="213"/>
      <c r="BBG7" s="213"/>
      <c r="BBH7" s="213"/>
      <c r="BBI7" s="213"/>
      <c r="BBJ7" s="213"/>
      <c r="BBK7" s="213"/>
      <c r="BBL7" s="213"/>
      <c r="BBM7" s="213"/>
      <c r="BBN7" s="213"/>
      <c r="BBO7" s="213"/>
      <c r="BBP7" s="213"/>
      <c r="BBQ7" s="213"/>
      <c r="BBR7" s="213"/>
      <c r="BBS7" s="213"/>
      <c r="BBT7" s="213"/>
      <c r="BBU7" s="213"/>
      <c r="BBV7" s="213"/>
      <c r="BBW7" s="213"/>
      <c r="BBX7" s="213"/>
      <c r="BBY7" s="213"/>
      <c r="BBZ7" s="213"/>
      <c r="BCA7" s="213"/>
      <c r="BCB7" s="213"/>
      <c r="BCC7" s="213"/>
      <c r="BCD7" s="213"/>
      <c r="BCE7" s="213"/>
      <c r="BCF7" s="213"/>
      <c r="BCG7" s="213"/>
      <c r="BCH7" s="213"/>
      <c r="BCI7" s="213"/>
      <c r="BCJ7" s="213"/>
      <c r="BCK7" s="213"/>
      <c r="BCL7" s="213"/>
      <c r="BCM7" s="213"/>
      <c r="BCN7" s="213"/>
      <c r="BCO7" s="213"/>
      <c r="BCP7" s="213"/>
      <c r="BCQ7" s="213"/>
      <c r="BCR7" s="213"/>
      <c r="BCS7" s="213"/>
      <c r="BCT7" s="213"/>
      <c r="BCU7" s="213"/>
      <c r="BCV7" s="213"/>
      <c r="BCW7" s="213"/>
      <c r="BCX7" s="213"/>
      <c r="BCY7" s="213"/>
      <c r="BCZ7" s="213"/>
      <c r="BDA7" s="213"/>
      <c r="BDB7" s="213"/>
      <c r="BDC7" s="213"/>
      <c r="BDD7" s="213"/>
      <c r="BDE7" s="213"/>
      <c r="BDF7" s="213"/>
      <c r="BDG7" s="213"/>
      <c r="BDH7" s="213"/>
      <c r="BDI7" s="213"/>
      <c r="BDJ7" s="213"/>
      <c r="BDK7" s="213"/>
      <c r="BDL7" s="213"/>
      <c r="BDM7" s="213"/>
      <c r="BDN7" s="213"/>
      <c r="BDO7" s="213"/>
      <c r="BDP7" s="213"/>
      <c r="BDQ7" s="213"/>
      <c r="BDR7" s="213"/>
      <c r="BDS7" s="213"/>
      <c r="BDT7" s="213"/>
      <c r="BDU7" s="213"/>
      <c r="BDV7" s="213"/>
      <c r="BDW7" s="213"/>
      <c r="BDX7" s="213"/>
      <c r="BDY7" s="213"/>
      <c r="BDZ7" s="213"/>
      <c r="BEA7" s="213"/>
      <c r="BEB7" s="213"/>
      <c r="BEC7" s="213"/>
      <c r="BED7" s="213"/>
      <c r="BEE7" s="213"/>
      <c r="BEF7" s="213"/>
      <c r="BEG7" s="213"/>
      <c r="BEH7" s="213"/>
      <c r="BEI7" s="213"/>
      <c r="BEJ7" s="213"/>
      <c r="BEK7" s="213"/>
      <c r="BEL7" s="213"/>
      <c r="BEM7" s="213"/>
      <c r="BEN7" s="213"/>
      <c r="BEO7" s="213"/>
      <c r="BEP7" s="213">
        <v>369.52472044444443</v>
      </c>
    </row>
    <row r="8" spans="1:1498">
      <c r="A8" t="s">
        <v>31</v>
      </c>
      <c r="B8" s="204">
        <f t="shared" si="0"/>
        <v>1.4400921658986175E-2</v>
      </c>
      <c r="C8" s="205" cm="1">
        <f t="array" ref="C8">_xlfn.XLOOKUP(A8,$A$4:$A$10,_xlfn.XLOOKUP($C$1,$F$2:$Q$2,$F$4:$Q$10))</f>
        <v>150</v>
      </c>
      <c r="D8" s="225">
        <v>0</v>
      </c>
      <c r="F8" s="206"/>
      <c r="G8" s="207"/>
      <c r="H8" s="207"/>
      <c r="I8" s="207">
        <v>100</v>
      </c>
      <c r="J8" s="207"/>
      <c r="K8" s="207">
        <v>100</v>
      </c>
      <c r="L8" s="207"/>
      <c r="M8" s="207"/>
      <c r="N8" s="207"/>
      <c r="O8" s="207">
        <v>150</v>
      </c>
      <c r="P8" s="207"/>
      <c r="Q8" s="208"/>
      <c r="T8" s="212" t="s">
        <v>32</v>
      </c>
      <c r="U8" s="213">
        <v>13.139167200000001</v>
      </c>
      <c r="V8" s="213"/>
      <c r="W8" s="213"/>
      <c r="X8" s="213"/>
      <c r="Y8" s="213"/>
      <c r="Z8" s="213"/>
      <c r="AA8" s="213"/>
      <c r="AB8" s="213"/>
      <c r="AC8" s="213"/>
      <c r="AD8" s="213"/>
      <c r="AE8" s="213"/>
      <c r="AF8" s="213"/>
      <c r="AG8" s="213"/>
      <c r="AH8" s="213"/>
      <c r="AI8" s="213"/>
      <c r="AJ8" s="213"/>
      <c r="AK8" s="213"/>
      <c r="AL8" s="213"/>
      <c r="AM8" s="213"/>
      <c r="AN8" s="213"/>
      <c r="AO8" s="213"/>
      <c r="AP8" s="213"/>
      <c r="AQ8" s="213"/>
      <c r="AR8" s="213"/>
      <c r="AS8" s="213"/>
      <c r="AT8" s="213"/>
      <c r="AU8" s="213"/>
      <c r="AV8" s="213"/>
      <c r="AW8" s="213"/>
      <c r="AX8" s="213">
        <v>2.1074999999999999</v>
      </c>
      <c r="AY8" s="213"/>
      <c r="AZ8" s="213">
        <v>8.195834399999999</v>
      </c>
      <c r="BA8" s="213"/>
      <c r="BB8" s="213"/>
      <c r="BC8" s="213"/>
      <c r="BD8" s="213"/>
      <c r="BE8" s="213"/>
      <c r="BF8" s="213"/>
      <c r="BG8" s="213"/>
      <c r="BH8" s="213"/>
      <c r="BI8" s="213"/>
      <c r="BJ8" s="213"/>
      <c r="BK8" s="213"/>
      <c r="BL8" s="213"/>
      <c r="BM8" s="213"/>
      <c r="BN8" s="213"/>
      <c r="BO8" s="213"/>
      <c r="BP8" s="213"/>
      <c r="BQ8" s="213"/>
      <c r="BR8" s="213"/>
      <c r="BS8" s="213"/>
      <c r="BT8" s="213"/>
      <c r="BU8" s="213"/>
      <c r="BV8" s="213"/>
      <c r="BW8" s="213"/>
      <c r="BX8" s="213"/>
      <c r="BY8" s="213"/>
      <c r="BZ8" s="213"/>
      <c r="CA8" s="213"/>
      <c r="CB8" s="213"/>
      <c r="CC8" s="213"/>
      <c r="CD8" s="213"/>
      <c r="CE8" s="213"/>
      <c r="CF8" s="213"/>
      <c r="CG8" s="213"/>
      <c r="CH8" s="213"/>
      <c r="CI8" s="213"/>
      <c r="CJ8" s="213"/>
      <c r="CK8" s="213"/>
      <c r="CL8" s="213"/>
      <c r="CM8" s="213"/>
      <c r="CN8" s="213"/>
      <c r="CO8" s="213">
        <v>0.19249919999999998</v>
      </c>
      <c r="CP8" s="213">
        <v>11.9524992</v>
      </c>
      <c r="CQ8" s="213"/>
      <c r="CR8" s="213"/>
      <c r="CS8" s="213"/>
      <c r="CT8" s="213"/>
      <c r="CU8" s="213"/>
      <c r="CV8" s="213">
        <v>0.47722320000000001</v>
      </c>
      <c r="CW8" s="213">
        <v>0.12055440000000001</v>
      </c>
      <c r="CX8" s="213">
        <v>10.404444</v>
      </c>
      <c r="CY8" s="213"/>
      <c r="CZ8" s="213"/>
      <c r="DA8" s="213">
        <v>1.1733335999999999</v>
      </c>
      <c r="DB8" s="213"/>
      <c r="DC8" s="213"/>
      <c r="DD8" s="213"/>
      <c r="DE8" s="213"/>
      <c r="DF8" s="213"/>
      <c r="DG8" s="213"/>
      <c r="DH8" s="213"/>
      <c r="DI8" s="213"/>
      <c r="DJ8" s="213"/>
      <c r="DK8" s="213"/>
      <c r="DL8" s="213"/>
      <c r="DM8" s="213"/>
      <c r="DN8" s="213"/>
      <c r="DO8" s="213"/>
      <c r="DP8" s="213"/>
      <c r="DQ8" s="213"/>
      <c r="DR8" s="213"/>
      <c r="DS8" s="213"/>
      <c r="DT8" s="213"/>
      <c r="DU8" s="213"/>
      <c r="DV8" s="213"/>
      <c r="DW8" s="213"/>
      <c r="DX8" s="213"/>
      <c r="DY8" s="213"/>
      <c r="DZ8" s="213"/>
      <c r="EA8" s="213"/>
      <c r="EB8" s="213"/>
      <c r="EC8" s="213"/>
      <c r="ED8" s="213"/>
      <c r="EE8" s="213"/>
      <c r="EF8" s="213"/>
      <c r="EG8" s="213"/>
      <c r="EH8" s="213"/>
      <c r="EI8" s="213"/>
      <c r="EJ8" s="213"/>
      <c r="EK8" s="213"/>
      <c r="EL8" s="213"/>
      <c r="EM8" s="213"/>
      <c r="EN8" s="213"/>
      <c r="EO8" s="213"/>
      <c r="EP8" s="213"/>
      <c r="EQ8" s="213">
        <v>3.9949992000000001</v>
      </c>
      <c r="ER8" s="213"/>
      <c r="ES8" s="213"/>
      <c r="ET8" s="213"/>
      <c r="EU8" s="213"/>
      <c r="EV8" s="213"/>
      <c r="EW8" s="213"/>
      <c r="EX8" s="213"/>
      <c r="EY8" s="213"/>
      <c r="EZ8" s="213"/>
      <c r="FA8" s="213"/>
      <c r="FB8" s="213"/>
      <c r="FC8" s="213">
        <v>5.7333335999999999</v>
      </c>
      <c r="FD8" s="213"/>
      <c r="FE8" s="213">
        <v>0.4841664</v>
      </c>
      <c r="FF8" s="213"/>
      <c r="FG8" s="213"/>
      <c r="FH8" s="213"/>
      <c r="FI8" s="213"/>
      <c r="FJ8" s="213"/>
      <c r="FK8" s="213"/>
      <c r="FL8" s="213">
        <v>4.5508344000000003</v>
      </c>
      <c r="FM8" s="213"/>
      <c r="FN8" s="213">
        <v>0.62527679999999997</v>
      </c>
      <c r="FO8" s="213"/>
      <c r="FP8" s="213"/>
      <c r="FQ8" s="213"/>
      <c r="FR8" s="213"/>
      <c r="FS8" s="213"/>
      <c r="FT8" s="213"/>
      <c r="FU8" s="213"/>
      <c r="FV8" s="213"/>
      <c r="FW8" s="213"/>
      <c r="FX8" s="213">
        <v>19.186389599999998</v>
      </c>
      <c r="FY8" s="213"/>
      <c r="FZ8" s="213"/>
      <c r="GA8" s="213"/>
      <c r="GB8" s="213"/>
      <c r="GC8" s="213">
        <v>31.628611200000002</v>
      </c>
      <c r="GD8" s="213"/>
      <c r="GE8" s="213"/>
      <c r="GF8" s="213"/>
      <c r="GG8" s="213"/>
      <c r="GH8" s="213"/>
      <c r="GI8" s="213"/>
      <c r="GJ8" s="213"/>
      <c r="GK8" s="213"/>
      <c r="GL8" s="213"/>
      <c r="GM8" s="213"/>
      <c r="GN8" s="213"/>
      <c r="GO8" s="213"/>
      <c r="GP8" s="213"/>
      <c r="GQ8" s="213"/>
      <c r="GR8" s="213"/>
      <c r="GS8" s="213"/>
      <c r="GT8" s="213"/>
      <c r="GU8" s="213"/>
      <c r="GV8" s="213"/>
      <c r="GW8" s="213"/>
      <c r="GX8" s="213"/>
      <c r="GY8" s="213"/>
      <c r="GZ8" s="213"/>
      <c r="HA8" s="213">
        <v>2.8736112</v>
      </c>
      <c r="HB8" s="213"/>
      <c r="HC8" s="213"/>
      <c r="HD8" s="213">
        <v>2.2508328</v>
      </c>
      <c r="HE8" s="213"/>
      <c r="HF8" s="213"/>
      <c r="HG8" s="213"/>
      <c r="HH8" s="213"/>
      <c r="HI8" s="213"/>
      <c r="HJ8" s="213"/>
      <c r="HK8" s="213"/>
      <c r="HL8" s="213"/>
      <c r="HM8" s="213"/>
      <c r="HN8" s="213"/>
      <c r="HO8" s="213"/>
      <c r="HP8" s="213"/>
      <c r="HQ8" s="213"/>
      <c r="HR8" s="213"/>
      <c r="HS8" s="213">
        <v>10.6227768</v>
      </c>
      <c r="HT8" s="213"/>
      <c r="HU8" s="213"/>
      <c r="HV8" s="213"/>
      <c r="HW8" s="213"/>
      <c r="HX8" s="213"/>
      <c r="HY8" s="213"/>
      <c r="HZ8" s="213"/>
      <c r="IA8" s="213"/>
      <c r="IB8" s="213"/>
      <c r="IC8" s="213"/>
      <c r="ID8" s="213"/>
      <c r="IE8" s="213"/>
      <c r="IF8" s="213">
        <v>13.1083344</v>
      </c>
      <c r="IG8" s="213"/>
      <c r="IH8" s="213"/>
      <c r="II8" s="213">
        <v>7.4433335999999999</v>
      </c>
      <c r="IJ8" s="213"/>
      <c r="IK8" s="213">
        <v>0.2619456</v>
      </c>
      <c r="IL8" s="213"/>
      <c r="IM8" s="213">
        <v>0.1466664</v>
      </c>
      <c r="IN8" s="213"/>
      <c r="IO8" s="213"/>
      <c r="IP8" s="213"/>
      <c r="IQ8" s="213"/>
      <c r="IR8" s="213"/>
      <c r="IS8" s="213"/>
      <c r="IT8" s="213"/>
      <c r="IU8" s="213"/>
      <c r="IV8" s="213"/>
      <c r="IW8" s="213"/>
      <c r="IX8" s="213">
        <v>0.25916640000000002</v>
      </c>
      <c r="IY8" s="213"/>
      <c r="IZ8" s="213"/>
      <c r="JA8" s="213"/>
      <c r="JB8" s="213"/>
      <c r="JC8" s="213"/>
      <c r="JD8" s="213"/>
      <c r="JE8" s="213"/>
      <c r="JF8" s="213">
        <v>5.7194447999999998</v>
      </c>
      <c r="JG8" s="213"/>
      <c r="JH8" s="213"/>
      <c r="JI8" s="213"/>
      <c r="JJ8" s="213"/>
      <c r="JK8" s="213"/>
      <c r="JL8" s="213"/>
      <c r="JM8" s="213"/>
      <c r="JN8" s="213"/>
      <c r="JO8" s="213"/>
      <c r="JP8" s="213"/>
      <c r="JQ8" s="213"/>
      <c r="JR8" s="213">
        <v>1.3333344</v>
      </c>
      <c r="JS8" s="213">
        <v>0.22666560000000002</v>
      </c>
      <c r="JT8" s="213"/>
      <c r="JU8" s="213"/>
      <c r="JV8" s="213"/>
      <c r="JW8" s="213"/>
      <c r="JX8" s="213"/>
      <c r="JY8" s="213">
        <v>3.5747222222853452</v>
      </c>
      <c r="JZ8" s="213"/>
      <c r="KA8" s="213"/>
      <c r="KB8" s="213"/>
      <c r="KC8" s="213">
        <v>3.2072232000000005</v>
      </c>
      <c r="KD8" s="213"/>
      <c r="KE8" s="213"/>
      <c r="KF8" s="213"/>
      <c r="KG8" s="213"/>
      <c r="KH8" s="213"/>
      <c r="KI8" s="213"/>
      <c r="KJ8" s="213"/>
      <c r="KK8" s="213"/>
      <c r="KL8" s="213">
        <v>32.477222222252749</v>
      </c>
      <c r="KM8" s="213"/>
      <c r="KN8" s="213"/>
      <c r="KO8" s="213"/>
      <c r="KP8" s="213"/>
      <c r="KQ8" s="213"/>
      <c r="KR8" s="213"/>
      <c r="KS8" s="213"/>
      <c r="KT8" s="213"/>
      <c r="KU8" s="213"/>
      <c r="KV8" s="213"/>
      <c r="KW8" s="213"/>
      <c r="KX8" s="213"/>
      <c r="KY8" s="213"/>
      <c r="KZ8" s="213"/>
      <c r="LA8" s="213"/>
      <c r="LB8" s="213"/>
      <c r="LC8" s="213"/>
      <c r="LD8" s="213"/>
      <c r="LE8" s="213"/>
      <c r="LF8" s="213"/>
      <c r="LG8" s="213"/>
      <c r="LH8" s="213"/>
      <c r="LI8" s="213"/>
      <c r="LJ8" s="213"/>
      <c r="LK8" s="213"/>
      <c r="LL8" s="213"/>
      <c r="LM8" s="213"/>
      <c r="LN8" s="213"/>
      <c r="LO8" s="213"/>
      <c r="LP8" s="213"/>
      <c r="LQ8" s="213"/>
      <c r="LR8" s="213"/>
      <c r="LS8" s="213"/>
      <c r="LT8" s="213"/>
      <c r="LU8" s="213"/>
      <c r="LV8" s="213"/>
      <c r="LW8" s="213"/>
      <c r="LX8" s="213"/>
      <c r="LY8" s="213"/>
      <c r="LZ8" s="213"/>
      <c r="MA8" s="213">
        <v>2.5233336</v>
      </c>
      <c r="MB8" s="213"/>
      <c r="MC8" s="213"/>
      <c r="MD8" s="213"/>
      <c r="ME8" s="213">
        <v>6.4344456000000001</v>
      </c>
      <c r="MF8" s="213"/>
      <c r="MG8" s="213"/>
      <c r="MH8" s="213">
        <v>2.0286119999999999</v>
      </c>
      <c r="MI8" s="213"/>
      <c r="MJ8" s="213">
        <v>0.52888800000000002</v>
      </c>
      <c r="MK8" s="213"/>
      <c r="ML8" s="213"/>
      <c r="MM8" s="213"/>
      <c r="MN8" s="213"/>
      <c r="MO8" s="213"/>
      <c r="MP8" s="213"/>
      <c r="MQ8" s="213"/>
      <c r="MR8" s="213"/>
      <c r="MS8" s="213"/>
      <c r="MT8" s="213"/>
      <c r="MU8" s="213"/>
      <c r="MV8" s="213"/>
      <c r="MW8" s="213"/>
      <c r="MX8" s="213"/>
      <c r="MY8" s="213"/>
      <c r="MZ8" s="213"/>
      <c r="NA8" s="213"/>
      <c r="NB8" s="213"/>
      <c r="NC8" s="213"/>
      <c r="ND8" s="213"/>
      <c r="NE8" s="213">
        <v>14.939721600000002</v>
      </c>
      <c r="NF8" s="213"/>
      <c r="NG8" s="213"/>
      <c r="NH8" s="213"/>
      <c r="NI8" s="213">
        <v>0.2277768</v>
      </c>
      <c r="NJ8" s="213">
        <v>0.2933328</v>
      </c>
      <c r="NK8" s="213">
        <v>24.856943999999999</v>
      </c>
      <c r="NL8" s="213"/>
      <c r="NM8" s="213"/>
      <c r="NN8" s="213"/>
      <c r="NO8" s="213"/>
      <c r="NP8" s="213">
        <v>0.39472320000000005</v>
      </c>
      <c r="NQ8" s="213"/>
      <c r="NR8" s="213"/>
      <c r="NS8" s="213"/>
      <c r="NT8" s="213"/>
      <c r="NU8" s="213"/>
      <c r="NV8" s="213">
        <v>18.502221600000002</v>
      </c>
      <c r="NW8" s="213">
        <v>10.469167199999999</v>
      </c>
      <c r="NX8" s="213"/>
      <c r="NY8" s="213">
        <v>8.6111999999999994E-3</v>
      </c>
      <c r="NZ8" s="213">
        <v>1.1894448</v>
      </c>
      <c r="OA8" s="213"/>
      <c r="OB8" s="213"/>
      <c r="OC8" s="213">
        <v>9.4183344000000009</v>
      </c>
      <c r="OD8" s="213"/>
      <c r="OE8" s="213">
        <v>1.1522231999999999</v>
      </c>
      <c r="OF8" s="213"/>
      <c r="OG8" s="213">
        <v>0.62500080000000002</v>
      </c>
      <c r="OH8" s="213"/>
      <c r="OI8" s="213"/>
      <c r="OJ8" s="213"/>
      <c r="OK8" s="213"/>
      <c r="OL8" s="213"/>
      <c r="OM8" s="213"/>
      <c r="ON8" s="213"/>
      <c r="OO8" s="213"/>
      <c r="OP8" s="213"/>
      <c r="OQ8" s="213"/>
      <c r="OR8" s="213">
        <v>0.27333360000000001</v>
      </c>
      <c r="OS8" s="213"/>
      <c r="OT8" s="213">
        <v>3.8072232000000001</v>
      </c>
      <c r="OU8" s="213">
        <v>0.36972240000000001</v>
      </c>
      <c r="OV8" s="213"/>
      <c r="OW8" s="213"/>
      <c r="OX8" s="213"/>
      <c r="OY8" s="213"/>
      <c r="OZ8" s="213"/>
      <c r="PA8" s="213"/>
      <c r="PB8" s="213"/>
      <c r="PC8" s="213"/>
      <c r="PD8" s="213"/>
      <c r="PE8" s="213"/>
      <c r="PF8" s="213"/>
      <c r="PG8" s="213"/>
      <c r="PH8" s="213"/>
      <c r="PI8" s="213"/>
      <c r="PJ8" s="213"/>
      <c r="PK8" s="213"/>
      <c r="PL8" s="213"/>
      <c r="PM8" s="213"/>
      <c r="PN8" s="213"/>
      <c r="PO8" s="213"/>
      <c r="PP8" s="213"/>
      <c r="PQ8" s="213"/>
      <c r="PR8" s="213"/>
      <c r="PS8" s="213"/>
      <c r="PT8" s="213"/>
      <c r="PU8" s="213"/>
      <c r="PV8" s="213"/>
      <c r="PW8" s="213">
        <v>6.7291656</v>
      </c>
      <c r="PX8" s="213"/>
      <c r="PY8" s="213">
        <v>5.8805543999999994</v>
      </c>
      <c r="PZ8" s="213">
        <v>0.10138800000000001</v>
      </c>
      <c r="QA8" s="213"/>
      <c r="QB8" s="213"/>
      <c r="QC8" s="213"/>
      <c r="QD8" s="213"/>
      <c r="QE8" s="213"/>
      <c r="QF8" s="213"/>
      <c r="QG8" s="213"/>
      <c r="QH8" s="213"/>
      <c r="QI8" s="213"/>
      <c r="QJ8" s="213"/>
      <c r="QK8" s="213"/>
      <c r="QL8" s="213">
        <v>6.8441664000000006</v>
      </c>
      <c r="QM8" s="213"/>
      <c r="QN8" s="213">
        <v>0.30305519999999997</v>
      </c>
      <c r="QO8" s="213"/>
      <c r="QP8" s="213"/>
      <c r="QQ8" s="213"/>
      <c r="QR8" s="213"/>
      <c r="QS8" s="213"/>
      <c r="QT8" s="213"/>
      <c r="QU8" s="213"/>
      <c r="QV8" s="213"/>
      <c r="QW8" s="213">
        <v>1.1627784000000001</v>
      </c>
      <c r="QX8" s="213"/>
      <c r="QY8" s="213"/>
      <c r="QZ8" s="213"/>
      <c r="RA8" s="213"/>
      <c r="RB8" s="213"/>
      <c r="RC8" s="213"/>
      <c r="RD8" s="213"/>
      <c r="RE8" s="213"/>
      <c r="RF8" s="213"/>
      <c r="RG8" s="213"/>
      <c r="RH8" s="213">
        <v>1.6658328</v>
      </c>
      <c r="RI8" s="213"/>
      <c r="RJ8" s="213"/>
      <c r="RK8" s="213"/>
      <c r="RL8" s="213"/>
      <c r="RM8" s="213"/>
      <c r="RN8" s="213"/>
      <c r="RO8" s="213"/>
      <c r="RP8" s="213"/>
      <c r="RQ8" s="213"/>
      <c r="RR8" s="213"/>
      <c r="RS8" s="213">
        <v>0.34333333333333338</v>
      </c>
      <c r="RT8" s="213"/>
      <c r="RU8" s="213"/>
      <c r="RV8" s="213"/>
      <c r="RW8" s="213"/>
      <c r="RX8" s="213">
        <v>3.7199999999999998</v>
      </c>
      <c r="RY8" s="213"/>
      <c r="RZ8" s="213"/>
      <c r="SA8" s="213"/>
      <c r="SB8" s="213"/>
      <c r="SC8" s="213"/>
      <c r="SD8" s="213"/>
      <c r="SE8" s="213"/>
      <c r="SF8" s="213"/>
      <c r="SG8" s="213"/>
      <c r="SH8" s="213"/>
      <c r="SI8" s="213"/>
      <c r="SJ8" s="213"/>
      <c r="SK8" s="213"/>
      <c r="SL8" s="213"/>
      <c r="SM8" s="213"/>
      <c r="SN8" s="213"/>
      <c r="SO8" s="213"/>
      <c r="SP8" s="213">
        <v>33.19361111111111</v>
      </c>
      <c r="SQ8" s="213"/>
      <c r="SR8" s="213"/>
      <c r="SS8" s="213"/>
      <c r="ST8" s="213">
        <v>0.29138888888888892</v>
      </c>
      <c r="SU8" s="213">
        <v>0.18083333333333332</v>
      </c>
      <c r="SV8" s="213">
        <v>5.1308333333333334</v>
      </c>
      <c r="SW8" s="213"/>
      <c r="SX8" s="213"/>
      <c r="SY8" s="213">
        <v>1.0072224000000001</v>
      </c>
      <c r="SZ8" s="213"/>
      <c r="TA8" s="213"/>
      <c r="TB8" s="213"/>
      <c r="TC8" s="213"/>
      <c r="TD8" s="213"/>
      <c r="TE8" s="213"/>
      <c r="TF8" s="213"/>
      <c r="TG8" s="213"/>
      <c r="TH8" s="213"/>
      <c r="TI8" s="213"/>
      <c r="TJ8" s="213"/>
      <c r="TK8" s="213"/>
      <c r="TL8" s="213"/>
      <c r="TM8" s="213"/>
      <c r="TN8" s="213">
        <v>2.3611199999999999E-2</v>
      </c>
      <c r="TO8" s="213">
        <v>1.0833600000000001E-2</v>
      </c>
      <c r="TP8" s="213"/>
      <c r="TQ8" s="213"/>
      <c r="TR8" s="213">
        <v>4.2136104000000003</v>
      </c>
      <c r="TS8" s="213"/>
      <c r="TT8" s="213"/>
      <c r="TU8" s="213"/>
      <c r="TV8" s="213"/>
      <c r="TW8" s="213"/>
      <c r="TX8" s="213"/>
      <c r="TY8" s="213"/>
      <c r="TZ8" s="213"/>
      <c r="UA8" s="213"/>
      <c r="UB8" s="213"/>
      <c r="UC8" s="213"/>
      <c r="UD8" s="213"/>
      <c r="UE8" s="213"/>
      <c r="UF8" s="213"/>
      <c r="UG8" s="213"/>
      <c r="UH8" s="213"/>
      <c r="UI8" s="213">
        <v>0.4150008</v>
      </c>
      <c r="UJ8" s="213">
        <v>0.68333279999999996</v>
      </c>
      <c r="UK8" s="213">
        <v>1.6919447999999999</v>
      </c>
      <c r="UL8" s="213"/>
      <c r="UM8" s="213"/>
      <c r="UN8" s="213"/>
      <c r="UO8" s="213"/>
      <c r="UP8" s="213"/>
      <c r="UQ8" s="213">
        <v>6.6141672000000007</v>
      </c>
      <c r="UR8" s="213"/>
      <c r="US8" s="213"/>
      <c r="UT8" s="213">
        <v>1.0747224000000002</v>
      </c>
      <c r="UU8" s="213"/>
      <c r="UV8" s="213"/>
      <c r="UW8" s="213"/>
      <c r="UX8" s="213"/>
      <c r="UY8" s="213"/>
      <c r="UZ8" s="213"/>
      <c r="VA8" s="213"/>
      <c r="VB8" s="213">
        <v>4.4250000000000007</v>
      </c>
      <c r="VC8" s="213"/>
      <c r="VD8" s="213"/>
      <c r="VE8" s="213">
        <v>0.32333279999999998</v>
      </c>
      <c r="VF8" s="213"/>
      <c r="VG8" s="213">
        <v>4.9736111999999997</v>
      </c>
      <c r="VH8" s="213"/>
      <c r="VI8" s="213"/>
      <c r="VJ8" s="213"/>
      <c r="VK8" s="213"/>
      <c r="VL8" s="213"/>
      <c r="VM8" s="213"/>
      <c r="VN8" s="213"/>
      <c r="VO8" s="213"/>
      <c r="VP8" s="213"/>
      <c r="VQ8" s="213"/>
      <c r="VR8" s="213"/>
      <c r="VS8" s="213"/>
      <c r="VT8" s="213"/>
      <c r="VU8" s="213"/>
      <c r="VV8" s="213"/>
      <c r="VW8" s="213"/>
      <c r="VX8" s="213"/>
      <c r="VY8" s="213"/>
      <c r="VZ8" s="213"/>
      <c r="WA8" s="213"/>
      <c r="WB8" s="213"/>
      <c r="WC8" s="213"/>
      <c r="WD8" s="213"/>
      <c r="WE8" s="213"/>
      <c r="WF8" s="213"/>
      <c r="WG8" s="213"/>
      <c r="WH8" s="213"/>
      <c r="WI8" s="213"/>
      <c r="WJ8" s="213"/>
      <c r="WK8" s="213">
        <v>4.4977776</v>
      </c>
      <c r="WL8" s="213">
        <v>1.2030552000000001</v>
      </c>
      <c r="WM8" s="213"/>
      <c r="WN8" s="213"/>
      <c r="WO8" s="213"/>
      <c r="WP8" s="213"/>
      <c r="WQ8" s="213"/>
      <c r="WR8" s="213"/>
      <c r="WS8" s="213"/>
      <c r="WT8" s="213"/>
      <c r="WU8" s="213"/>
      <c r="WV8" s="213"/>
      <c r="WW8" s="213"/>
      <c r="WX8" s="213"/>
      <c r="WY8" s="213"/>
      <c r="WZ8" s="213"/>
      <c r="XA8" s="213">
        <v>0.50222160000000005</v>
      </c>
      <c r="XB8" s="213"/>
      <c r="XC8" s="213">
        <v>11.403611999999999</v>
      </c>
      <c r="XD8" s="213"/>
      <c r="XE8" s="213"/>
      <c r="XF8" s="213">
        <v>0.85083360000000008</v>
      </c>
      <c r="XG8" s="213">
        <v>0.29611199999999999</v>
      </c>
      <c r="XH8" s="213">
        <v>0.23638800000000001</v>
      </c>
      <c r="XI8" s="213"/>
      <c r="XJ8" s="213"/>
      <c r="XK8" s="213"/>
      <c r="XL8" s="213"/>
      <c r="XM8" s="213"/>
      <c r="XN8" s="213"/>
      <c r="XO8" s="213"/>
      <c r="XP8" s="213"/>
      <c r="XQ8" s="213"/>
      <c r="XR8" s="213"/>
      <c r="XS8" s="213"/>
      <c r="XT8" s="213"/>
      <c r="XU8" s="213"/>
      <c r="XV8" s="213"/>
      <c r="XW8" s="213"/>
      <c r="XX8" s="213"/>
      <c r="XY8" s="213"/>
      <c r="XZ8" s="213"/>
      <c r="YA8" s="213"/>
      <c r="YB8" s="213"/>
      <c r="YC8" s="213"/>
      <c r="YD8" s="213"/>
      <c r="YE8" s="213"/>
      <c r="YF8" s="213"/>
      <c r="YG8" s="213"/>
      <c r="YH8" s="213"/>
      <c r="YI8" s="213"/>
      <c r="YJ8" s="213"/>
      <c r="YK8" s="213"/>
      <c r="YL8" s="213"/>
      <c r="YM8" s="213"/>
      <c r="YN8" s="213"/>
      <c r="YO8" s="213"/>
      <c r="YP8" s="213"/>
      <c r="YQ8" s="213"/>
      <c r="YR8" s="213"/>
      <c r="YS8" s="213"/>
      <c r="YT8" s="213"/>
      <c r="YU8" s="213"/>
      <c r="YV8" s="213"/>
      <c r="YW8" s="213"/>
      <c r="YX8" s="213"/>
      <c r="YY8" s="213"/>
      <c r="YZ8" s="213"/>
      <c r="ZA8" s="213"/>
      <c r="ZB8" s="213"/>
      <c r="ZC8" s="213"/>
      <c r="ZD8" s="213"/>
      <c r="ZE8" s="213"/>
      <c r="ZF8" s="213"/>
      <c r="ZG8" s="213"/>
      <c r="ZH8" s="213"/>
      <c r="ZI8" s="213"/>
      <c r="ZJ8" s="213"/>
      <c r="ZK8" s="213"/>
      <c r="ZL8" s="213"/>
      <c r="ZM8" s="213"/>
      <c r="ZN8" s="213"/>
      <c r="ZO8" s="213"/>
      <c r="ZP8" s="213">
        <v>6.9824999999999999</v>
      </c>
      <c r="ZQ8" s="213"/>
      <c r="ZR8" s="213"/>
      <c r="ZS8" s="213"/>
      <c r="ZT8" s="213"/>
      <c r="ZU8" s="213"/>
      <c r="ZV8" s="213"/>
      <c r="ZW8" s="213"/>
      <c r="ZX8" s="213"/>
      <c r="ZY8" s="213"/>
      <c r="ZZ8" s="213"/>
      <c r="AAA8" s="213"/>
      <c r="AAB8" s="213"/>
      <c r="AAC8" s="213"/>
      <c r="AAD8" s="213"/>
      <c r="AAE8" s="213"/>
      <c r="AAF8" s="213"/>
      <c r="AAG8" s="213">
        <v>2.5249991999999999</v>
      </c>
      <c r="AAH8" s="213"/>
      <c r="AAI8" s="213"/>
      <c r="AAJ8" s="213"/>
      <c r="AAK8" s="213"/>
      <c r="AAL8" s="213"/>
      <c r="AAM8" s="213"/>
      <c r="AAN8" s="213"/>
      <c r="AAO8" s="213"/>
      <c r="AAP8" s="213"/>
      <c r="AAQ8" s="213"/>
      <c r="AAR8" s="213"/>
      <c r="AAS8" s="213"/>
      <c r="AAT8" s="213"/>
      <c r="AAU8" s="213"/>
      <c r="AAV8" s="213"/>
      <c r="AAW8" s="213"/>
      <c r="AAX8" s="213"/>
      <c r="AAY8" s="213"/>
      <c r="AAZ8" s="213"/>
      <c r="ABA8" s="213"/>
      <c r="ABB8" s="213">
        <v>7.6930560000000003</v>
      </c>
      <c r="ABC8" s="213"/>
      <c r="ABD8" s="213"/>
      <c r="ABE8" s="213"/>
      <c r="ABF8" s="213"/>
      <c r="ABG8" s="213"/>
      <c r="ABH8" s="213"/>
      <c r="ABI8" s="213"/>
      <c r="ABJ8" s="213"/>
      <c r="ABK8" s="213"/>
      <c r="ABL8" s="213"/>
      <c r="ABM8" s="213"/>
      <c r="ABN8" s="213"/>
      <c r="ABO8" s="213">
        <v>0.25361040000000001</v>
      </c>
      <c r="ABP8" s="213"/>
      <c r="ABQ8" s="213"/>
      <c r="ABR8" s="213">
        <v>5.8894439999999992</v>
      </c>
      <c r="ABS8" s="213"/>
      <c r="ABT8" s="213"/>
      <c r="ABU8" s="213"/>
      <c r="ABV8" s="213"/>
      <c r="ABW8" s="213"/>
      <c r="ABX8" s="213"/>
      <c r="ABY8" s="213"/>
      <c r="ABZ8" s="213"/>
      <c r="ACA8" s="213"/>
      <c r="ACB8" s="213"/>
      <c r="ACC8" s="213"/>
      <c r="ACD8" s="213"/>
      <c r="ACE8" s="213"/>
      <c r="ACF8" s="213"/>
      <c r="ACG8" s="213"/>
      <c r="ACH8" s="213"/>
      <c r="ACI8" s="213"/>
      <c r="ACJ8" s="213"/>
      <c r="ACK8" s="213"/>
      <c r="ACL8" s="213"/>
      <c r="ACM8" s="213"/>
      <c r="ACN8" s="213"/>
      <c r="ACO8" s="213"/>
      <c r="ACP8" s="213"/>
      <c r="ACQ8" s="213"/>
      <c r="ACR8" s="213"/>
      <c r="ACS8" s="213"/>
      <c r="ACT8" s="213"/>
      <c r="ACU8" s="213"/>
      <c r="ACV8" s="213"/>
      <c r="ACW8" s="213"/>
      <c r="ACX8" s="213"/>
      <c r="ACY8" s="213"/>
      <c r="ACZ8" s="213"/>
      <c r="ADA8" s="213"/>
      <c r="ADB8" s="213"/>
      <c r="ADC8" s="213"/>
      <c r="ADD8" s="213"/>
      <c r="ADE8" s="213"/>
      <c r="ADF8" s="213"/>
      <c r="ADG8" s="213"/>
      <c r="ADH8" s="213"/>
      <c r="ADI8" s="213"/>
      <c r="ADJ8" s="213"/>
      <c r="ADK8" s="213"/>
      <c r="ADL8" s="213"/>
      <c r="ADM8" s="213"/>
      <c r="ADN8" s="213"/>
      <c r="ADO8" s="213">
        <v>0.42055439999999999</v>
      </c>
      <c r="ADP8" s="213"/>
      <c r="ADQ8" s="213">
        <v>2.4227783999999999</v>
      </c>
      <c r="ADR8" s="213"/>
      <c r="ADS8" s="213"/>
      <c r="ADT8" s="213">
        <v>1.1405544000000001</v>
      </c>
      <c r="ADU8" s="213"/>
      <c r="ADV8" s="213"/>
      <c r="ADW8" s="213"/>
      <c r="ADX8" s="213"/>
      <c r="ADY8" s="213"/>
      <c r="ADZ8" s="213"/>
      <c r="AEA8" s="213"/>
      <c r="AEB8" s="213"/>
      <c r="AEC8" s="213"/>
      <c r="AED8" s="213"/>
      <c r="AEE8" s="213">
        <v>5.6305560000000003</v>
      </c>
      <c r="AEF8" s="213"/>
      <c r="AEG8" s="213"/>
      <c r="AEH8" s="213"/>
      <c r="AEI8" s="213"/>
      <c r="AEJ8" s="213"/>
      <c r="AEK8" s="213"/>
      <c r="AEL8" s="213"/>
      <c r="AEM8" s="213"/>
      <c r="AEN8" s="213"/>
      <c r="AEO8" s="213"/>
      <c r="AEP8" s="213"/>
      <c r="AEQ8" s="213"/>
      <c r="AER8" s="213"/>
      <c r="AES8" s="213"/>
      <c r="AET8" s="213">
        <v>0.65333279999999994</v>
      </c>
      <c r="AEU8" s="213"/>
      <c r="AEV8" s="213">
        <v>8.2666655999999996</v>
      </c>
      <c r="AEW8" s="213"/>
      <c r="AEX8" s="213"/>
      <c r="AEY8" s="213"/>
      <c r="AEZ8" s="213"/>
      <c r="AFA8" s="213"/>
      <c r="AFB8" s="213"/>
      <c r="AFC8" s="213"/>
      <c r="AFD8" s="213"/>
      <c r="AFE8" s="213"/>
      <c r="AFF8" s="213">
        <v>1.3533336</v>
      </c>
      <c r="AFG8" s="213"/>
      <c r="AFH8" s="213">
        <v>5.0980559999999997</v>
      </c>
      <c r="AFI8" s="213"/>
      <c r="AFJ8" s="213"/>
      <c r="AFK8" s="213"/>
      <c r="AFL8" s="213"/>
      <c r="AFM8" s="213"/>
      <c r="AFN8" s="213"/>
      <c r="AFO8" s="213"/>
      <c r="AFP8" s="213"/>
      <c r="AFQ8" s="213"/>
      <c r="AFR8" s="213"/>
      <c r="AFS8" s="213"/>
      <c r="AFT8" s="213"/>
      <c r="AFU8" s="213"/>
      <c r="AFV8" s="213"/>
      <c r="AFW8" s="213"/>
      <c r="AFX8" s="213"/>
      <c r="AFY8" s="213">
        <v>14.599444800000001</v>
      </c>
      <c r="AFZ8" s="213"/>
      <c r="AGA8" s="213"/>
      <c r="AGB8" s="213"/>
      <c r="AGC8" s="213"/>
      <c r="AGD8" s="213">
        <v>7.1405543999999992</v>
      </c>
      <c r="AGE8" s="213"/>
      <c r="AGF8" s="213"/>
      <c r="AGG8" s="213"/>
      <c r="AGH8" s="213"/>
      <c r="AGI8" s="213"/>
      <c r="AGJ8" s="213"/>
      <c r="AGK8" s="213"/>
      <c r="AGL8" s="213"/>
      <c r="AGM8" s="213"/>
      <c r="AGN8" s="213"/>
      <c r="AGO8" s="213"/>
      <c r="AGP8" s="213"/>
      <c r="AGQ8" s="213"/>
      <c r="AGR8" s="213"/>
      <c r="AGS8" s="213"/>
      <c r="AGT8" s="213"/>
      <c r="AGU8" s="213"/>
      <c r="AGV8" s="213"/>
      <c r="AGW8" s="213"/>
      <c r="AGX8" s="213"/>
      <c r="AGY8" s="213"/>
      <c r="AGZ8" s="213"/>
      <c r="AHA8" s="213"/>
      <c r="AHB8" s="213"/>
      <c r="AHC8" s="213"/>
      <c r="AHD8" s="213"/>
      <c r="AHE8" s="213"/>
      <c r="AHF8" s="213"/>
      <c r="AHG8" s="213"/>
      <c r="AHH8" s="213"/>
      <c r="AHI8" s="213"/>
      <c r="AHJ8" s="213"/>
      <c r="AHK8" s="213">
        <v>1.0000008</v>
      </c>
      <c r="AHL8" s="213"/>
      <c r="AHM8" s="213">
        <v>1.1047224</v>
      </c>
      <c r="AHN8" s="213"/>
      <c r="AHO8" s="213"/>
      <c r="AHP8" s="213"/>
      <c r="AHQ8" s="213"/>
      <c r="AHR8" s="213"/>
      <c r="AHS8" s="213"/>
      <c r="AHT8" s="213"/>
      <c r="AHU8" s="213"/>
      <c r="AHV8" s="213">
        <v>1.8975</v>
      </c>
      <c r="AHW8" s="213"/>
      <c r="AHX8" s="213"/>
      <c r="AHY8" s="213"/>
      <c r="AHZ8" s="213"/>
      <c r="AIA8" s="213"/>
      <c r="AIB8" s="213"/>
      <c r="AIC8" s="213"/>
      <c r="AID8" s="213"/>
      <c r="AIE8" s="213"/>
      <c r="AIF8" s="213"/>
      <c r="AIG8" s="213">
        <v>9.9443999999999991E-2</v>
      </c>
      <c r="AIH8" s="213"/>
      <c r="AII8" s="213"/>
      <c r="AIJ8" s="213"/>
      <c r="AIK8" s="213"/>
      <c r="AIL8" s="213"/>
      <c r="AIM8" s="213"/>
      <c r="AIN8" s="213"/>
      <c r="AIO8" s="213"/>
      <c r="AIP8" s="213"/>
      <c r="AIQ8" s="213"/>
      <c r="AIR8" s="213"/>
      <c r="AIS8" s="213"/>
      <c r="AIT8" s="213"/>
      <c r="AIU8" s="213"/>
      <c r="AIV8" s="213"/>
      <c r="AIW8" s="213"/>
      <c r="AIX8" s="213"/>
      <c r="AIY8" s="213"/>
      <c r="AIZ8" s="213"/>
      <c r="AJA8" s="213"/>
      <c r="AJB8" s="213"/>
      <c r="AJC8" s="213"/>
      <c r="AJD8" s="213"/>
      <c r="AJE8" s="213"/>
      <c r="AJF8" s="213"/>
      <c r="AJG8" s="213"/>
      <c r="AJH8" s="213"/>
      <c r="AJI8" s="213"/>
      <c r="AJJ8" s="213"/>
      <c r="AJK8" s="213"/>
      <c r="AJL8" s="213"/>
      <c r="AJM8" s="213"/>
      <c r="AJN8" s="213"/>
      <c r="AJO8" s="213"/>
      <c r="AJP8" s="213"/>
      <c r="AJQ8" s="213"/>
      <c r="AJR8" s="213"/>
      <c r="AJS8" s="213"/>
      <c r="AJT8" s="213"/>
      <c r="AJU8" s="213"/>
      <c r="AJV8" s="213"/>
      <c r="AJW8" s="213">
        <v>0.38444400000000001</v>
      </c>
      <c r="AJX8" s="213"/>
      <c r="AJY8" s="213"/>
      <c r="AJZ8" s="213"/>
      <c r="AKA8" s="213">
        <v>0.18638879999999999</v>
      </c>
      <c r="AKB8" s="213">
        <v>11.257221599999999</v>
      </c>
      <c r="AKC8" s="213"/>
      <c r="AKD8" s="213"/>
      <c r="AKE8" s="213"/>
      <c r="AKF8" s="213"/>
      <c r="AKG8" s="213"/>
      <c r="AKH8" s="213"/>
      <c r="AKI8" s="213"/>
      <c r="AKJ8" s="213">
        <v>4.6569456000000002</v>
      </c>
      <c r="AKK8" s="213"/>
      <c r="AKL8" s="213"/>
      <c r="AKM8" s="213"/>
      <c r="AKN8" s="213"/>
      <c r="AKO8" s="213"/>
      <c r="AKP8" s="213"/>
      <c r="AKQ8" s="213">
        <v>4.0247232000000004</v>
      </c>
      <c r="AKR8" s="213"/>
      <c r="AKS8" s="213"/>
      <c r="AKT8" s="213"/>
      <c r="AKU8" s="213"/>
      <c r="AKV8" s="213"/>
      <c r="AKW8" s="213">
        <v>1.3895999999999999E-3</v>
      </c>
      <c r="AKX8" s="213"/>
      <c r="AKY8" s="213"/>
      <c r="AKZ8" s="213"/>
      <c r="ALA8" s="213"/>
      <c r="ALB8" s="213"/>
      <c r="ALC8" s="213"/>
      <c r="ALD8" s="213"/>
      <c r="ALE8" s="213"/>
      <c r="ALF8" s="213"/>
      <c r="ALG8" s="213"/>
      <c r="ALH8" s="213"/>
      <c r="ALI8" s="213"/>
      <c r="ALJ8" s="213"/>
      <c r="ALK8" s="213"/>
      <c r="ALL8" s="213"/>
      <c r="ALM8" s="213"/>
      <c r="ALN8" s="213"/>
      <c r="ALO8" s="213"/>
      <c r="ALP8" s="213"/>
      <c r="ALQ8" s="213"/>
      <c r="ALR8" s="213"/>
      <c r="ALS8" s="213"/>
      <c r="ALT8" s="213"/>
      <c r="ALU8" s="213"/>
      <c r="ALV8" s="213">
        <v>7.7905560000000005</v>
      </c>
      <c r="ALW8" s="213"/>
      <c r="ALX8" s="213">
        <v>0.39555600000000002</v>
      </c>
      <c r="ALY8" s="213"/>
      <c r="ALZ8" s="213"/>
      <c r="AMA8" s="213"/>
      <c r="AMB8" s="213"/>
      <c r="AMC8" s="213"/>
      <c r="AMD8" s="213"/>
      <c r="AME8" s="213"/>
      <c r="AMF8" s="213"/>
      <c r="AMG8" s="213"/>
      <c r="AMH8" s="213">
        <v>0.108612</v>
      </c>
      <c r="AMI8" s="213">
        <v>5.0547216000000006</v>
      </c>
      <c r="AMJ8" s="213"/>
      <c r="AMK8" s="213"/>
      <c r="AML8" s="213">
        <v>6.1044456</v>
      </c>
      <c r="AMM8" s="213"/>
      <c r="AMN8" s="213"/>
      <c r="AMO8" s="213"/>
      <c r="AMP8" s="213"/>
      <c r="AMQ8" s="213"/>
      <c r="AMR8" s="213"/>
      <c r="AMS8" s="213"/>
      <c r="AMT8" s="213"/>
      <c r="AMU8" s="213"/>
      <c r="AMV8" s="213"/>
      <c r="AMW8" s="213"/>
      <c r="AMX8" s="213"/>
      <c r="AMY8" s="213"/>
      <c r="AMZ8" s="213"/>
      <c r="ANA8" s="213"/>
      <c r="ANB8" s="213"/>
      <c r="ANC8" s="213">
        <v>12.936945599999998</v>
      </c>
      <c r="AND8" s="213"/>
      <c r="ANE8" s="213"/>
      <c r="ANF8" s="213"/>
      <c r="ANG8" s="213">
        <v>2.6491655999999999</v>
      </c>
      <c r="ANH8" s="213"/>
      <c r="ANI8" s="213"/>
      <c r="ANJ8" s="213">
        <v>3.5613888</v>
      </c>
      <c r="ANK8" s="213"/>
      <c r="ANL8" s="213"/>
      <c r="ANM8" s="213">
        <v>8.1097224000000008</v>
      </c>
      <c r="ANN8" s="213"/>
      <c r="ANO8" s="213"/>
      <c r="ANP8" s="213"/>
      <c r="ANQ8" s="213"/>
      <c r="ANR8" s="213"/>
      <c r="ANS8" s="213"/>
      <c r="ANT8" s="213">
        <v>3.3586104000000003</v>
      </c>
      <c r="ANU8" s="213"/>
      <c r="ANV8" s="213"/>
      <c r="ANW8" s="213"/>
      <c r="ANX8" s="213"/>
      <c r="ANY8" s="213"/>
      <c r="ANZ8" s="213"/>
      <c r="AOA8" s="213"/>
      <c r="AOB8" s="213"/>
      <c r="AOC8" s="213"/>
      <c r="AOD8" s="213"/>
      <c r="AOE8" s="213"/>
      <c r="AOF8" s="213"/>
      <c r="AOG8" s="213">
        <v>8.995833600000001</v>
      </c>
      <c r="AOH8" s="213">
        <v>0.57250080000000003</v>
      </c>
      <c r="AOI8" s="213"/>
      <c r="AOJ8" s="213"/>
      <c r="AOK8" s="213"/>
      <c r="AOL8" s="213"/>
      <c r="AOM8" s="213">
        <v>8.5661111999999999</v>
      </c>
      <c r="AON8" s="213"/>
      <c r="AOO8" s="213"/>
      <c r="AOP8" s="213"/>
      <c r="AOQ8" s="213"/>
      <c r="AOR8" s="213"/>
      <c r="AOS8" s="213"/>
      <c r="AOT8" s="213"/>
      <c r="AOU8" s="213"/>
      <c r="AOV8" s="213"/>
      <c r="AOW8" s="213"/>
      <c r="AOX8" s="213">
        <v>6.9344447999999996</v>
      </c>
      <c r="AOY8" s="213"/>
      <c r="AOZ8" s="213"/>
      <c r="APA8" s="213"/>
      <c r="APB8" s="213"/>
      <c r="APC8" s="213"/>
      <c r="APD8" s="213"/>
      <c r="APE8" s="213"/>
      <c r="APF8" s="213"/>
      <c r="APG8" s="213"/>
      <c r="APH8" s="213"/>
      <c r="API8" s="213"/>
      <c r="APJ8" s="213"/>
      <c r="APK8" s="213">
        <v>1.2486120000000001</v>
      </c>
      <c r="APL8" s="213"/>
      <c r="APM8" s="213">
        <v>0.53805600000000009</v>
      </c>
      <c r="APN8" s="213"/>
      <c r="APO8" s="213"/>
      <c r="APP8" s="213"/>
      <c r="APQ8" s="213"/>
      <c r="APR8" s="213"/>
      <c r="APS8" s="213"/>
      <c r="APT8" s="213"/>
      <c r="APU8" s="213"/>
      <c r="APV8" s="213"/>
      <c r="APW8" s="213"/>
      <c r="APX8" s="213"/>
      <c r="APY8" s="213"/>
      <c r="APZ8" s="213"/>
      <c r="AQA8" s="213"/>
      <c r="AQB8" s="213"/>
      <c r="AQC8" s="213"/>
      <c r="AQD8" s="213"/>
      <c r="AQE8" s="213"/>
      <c r="AQF8" s="213"/>
      <c r="AQG8" s="213"/>
      <c r="AQH8" s="213"/>
      <c r="AQI8" s="213"/>
      <c r="AQJ8" s="213"/>
      <c r="AQK8" s="213"/>
      <c r="AQL8" s="213"/>
      <c r="AQM8" s="213"/>
      <c r="AQN8" s="213"/>
      <c r="AQO8" s="213"/>
      <c r="AQP8" s="213"/>
      <c r="AQQ8" s="213"/>
      <c r="AQR8" s="213"/>
      <c r="AQS8" s="213"/>
      <c r="AQT8" s="213"/>
      <c r="AQU8" s="213"/>
      <c r="AQV8" s="213"/>
      <c r="AQW8" s="213">
        <v>0.14333280000000001</v>
      </c>
      <c r="AQX8" s="213">
        <v>0.50777760000000005</v>
      </c>
      <c r="AQY8" s="213">
        <v>17.91</v>
      </c>
      <c r="AQZ8" s="213">
        <v>3.3155543999999999</v>
      </c>
      <c r="ARA8" s="213"/>
      <c r="ARB8" s="213"/>
      <c r="ARC8" s="213"/>
      <c r="ARD8" s="213"/>
      <c r="ARE8" s="213">
        <v>5.6683344</v>
      </c>
      <c r="ARF8" s="213"/>
      <c r="ARG8" s="213"/>
      <c r="ARH8" s="213"/>
      <c r="ARI8" s="213"/>
      <c r="ARJ8" s="213"/>
      <c r="ARK8" s="213"/>
      <c r="ARL8" s="213"/>
      <c r="ARM8" s="213"/>
      <c r="ARN8" s="213">
        <v>24.025555199999999</v>
      </c>
      <c r="ARO8" s="213"/>
      <c r="ARP8" s="213"/>
      <c r="ARQ8" s="213"/>
      <c r="ARR8" s="213"/>
      <c r="ARS8" s="213">
        <v>20.6083344</v>
      </c>
      <c r="ART8" s="213">
        <v>0.21027839999999998</v>
      </c>
      <c r="ARU8" s="213">
        <v>1.5502775999999998</v>
      </c>
      <c r="ARV8" s="213"/>
      <c r="ARW8" s="213"/>
      <c r="ARX8" s="213"/>
      <c r="ARY8" s="213"/>
      <c r="ARZ8" s="213"/>
      <c r="ASA8" s="213"/>
      <c r="ASB8" s="213"/>
      <c r="ASC8" s="213"/>
      <c r="ASD8" s="213"/>
      <c r="ASE8" s="213"/>
      <c r="ASF8" s="213"/>
      <c r="ASG8" s="213">
        <v>23.314999199999999</v>
      </c>
      <c r="ASH8" s="213">
        <v>0.7352784</v>
      </c>
      <c r="ASI8" s="213">
        <v>12.4052784</v>
      </c>
      <c r="ASJ8" s="213"/>
      <c r="ASK8" s="213"/>
      <c r="ASL8" s="213"/>
      <c r="ASM8" s="213"/>
      <c r="ASN8" s="213">
        <v>0.2711112</v>
      </c>
      <c r="ASO8" s="213"/>
      <c r="ASP8" s="213"/>
      <c r="ASQ8" s="213"/>
      <c r="ASR8" s="213">
        <v>13.7255544</v>
      </c>
      <c r="ASS8" s="213"/>
      <c r="AST8" s="213"/>
      <c r="ASU8" s="213"/>
      <c r="ASV8" s="213">
        <v>0.1708344</v>
      </c>
      <c r="ASW8" s="213"/>
      <c r="ASX8" s="213"/>
      <c r="ASY8" s="213"/>
      <c r="ASZ8" s="213"/>
      <c r="ATA8" s="213">
        <v>5.2216655999999997</v>
      </c>
      <c r="ATB8" s="213"/>
      <c r="ATC8" s="213"/>
      <c r="ATD8" s="213">
        <v>0.4586112</v>
      </c>
      <c r="ATE8" s="213"/>
      <c r="ATF8" s="213">
        <v>7.1441663999999996</v>
      </c>
      <c r="ATG8" s="213"/>
      <c r="ATH8" s="213">
        <v>5.97216E-2</v>
      </c>
      <c r="ATI8" s="213"/>
      <c r="ATJ8" s="213"/>
      <c r="ATK8" s="213"/>
      <c r="ATL8" s="213"/>
      <c r="ATM8" s="213">
        <v>6.1422215999999992</v>
      </c>
      <c r="ATN8" s="213"/>
      <c r="ATO8" s="213"/>
      <c r="ATP8" s="213">
        <v>11.0541672</v>
      </c>
      <c r="ATQ8" s="213"/>
      <c r="ATR8" s="213"/>
      <c r="ATS8" s="213">
        <v>0.8822232000000001</v>
      </c>
      <c r="ATT8" s="213"/>
      <c r="ATU8" s="213"/>
      <c r="ATV8" s="213"/>
      <c r="ATW8" s="213"/>
      <c r="ATX8" s="213"/>
      <c r="ATY8" s="213">
        <v>6.6667199999999996E-2</v>
      </c>
      <c r="ATZ8" s="213"/>
      <c r="AUA8" s="213">
        <v>0.55777679999999996</v>
      </c>
      <c r="AUB8" s="213"/>
      <c r="AUC8" s="213"/>
      <c r="AUD8" s="213"/>
      <c r="AUE8" s="213"/>
      <c r="AUF8" s="213"/>
      <c r="AUG8" s="213"/>
      <c r="AUH8" s="213">
        <v>4.8836111999999998</v>
      </c>
      <c r="AUI8" s="213"/>
      <c r="AUJ8" s="213"/>
      <c r="AUK8" s="213">
        <v>13.499167199999999</v>
      </c>
      <c r="AUL8" s="213"/>
      <c r="AUM8" s="213"/>
      <c r="AUN8" s="213"/>
      <c r="AUO8" s="213"/>
      <c r="AUP8" s="213"/>
      <c r="AUQ8" s="213"/>
      <c r="AUR8" s="213"/>
      <c r="AUS8" s="213"/>
      <c r="AUT8" s="213">
        <v>1.4749992000000001</v>
      </c>
      <c r="AUU8" s="213"/>
      <c r="AUV8" s="213"/>
      <c r="AUW8" s="213"/>
      <c r="AUX8" s="213"/>
      <c r="AUY8" s="213"/>
      <c r="AUZ8" s="213"/>
      <c r="AVA8" s="213"/>
      <c r="AVB8" s="213"/>
      <c r="AVC8" s="213"/>
      <c r="AVD8" s="213"/>
      <c r="AVE8" s="213"/>
      <c r="AVF8" s="213"/>
      <c r="AVG8" s="213"/>
      <c r="AVH8" s="213"/>
      <c r="AVI8" s="213">
        <v>9.1050000000000004</v>
      </c>
      <c r="AVJ8" s="213"/>
      <c r="AVK8" s="213"/>
      <c r="AVL8" s="213"/>
      <c r="AVM8" s="213"/>
      <c r="AVN8" s="213"/>
      <c r="AVO8" s="213"/>
      <c r="AVP8" s="213"/>
      <c r="AVQ8" s="213"/>
      <c r="AVR8" s="213"/>
      <c r="AVS8" s="213">
        <v>0.63888959999999995</v>
      </c>
      <c r="AVT8" s="213"/>
      <c r="AVU8" s="213"/>
      <c r="AVV8" s="213">
        <v>4.248888</v>
      </c>
      <c r="AVW8" s="213"/>
      <c r="AVX8" s="213">
        <v>1.9302768000000001</v>
      </c>
      <c r="AVY8" s="213">
        <v>1.1597232</v>
      </c>
      <c r="AVZ8" s="213">
        <v>2.6152775999999998</v>
      </c>
      <c r="AWA8" s="213">
        <v>1.9652784000000001</v>
      </c>
      <c r="AWB8" s="213"/>
      <c r="AWC8" s="213"/>
      <c r="AWD8" s="213"/>
      <c r="AWE8" s="213"/>
      <c r="AWF8" s="213"/>
      <c r="AWG8" s="213"/>
      <c r="AWH8" s="213"/>
      <c r="AWI8" s="213"/>
      <c r="AWJ8" s="213"/>
      <c r="AWK8" s="213"/>
      <c r="AWL8" s="213"/>
      <c r="AWM8" s="213"/>
      <c r="AWN8" s="213"/>
      <c r="AWO8" s="213"/>
      <c r="AWP8" s="213"/>
      <c r="AWQ8" s="213"/>
      <c r="AWR8" s="213"/>
      <c r="AWS8" s="213"/>
      <c r="AWT8" s="213"/>
      <c r="AWU8" s="213"/>
      <c r="AWV8" s="213"/>
      <c r="AWW8" s="213"/>
      <c r="AWX8" s="213"/>
      <c r="AWY8" s="213"/>
      <c r="AWZ8" s="213"/>
      <c r="AXA8" s="213"/>
      <c r="AXB8" s="213"/>
      <c r="AXC8" s="213"/>
      <c r="AXD8" s="213"/>
      <c r="AXE8" s="213"/>
      <c r="AXF8" s="213"/>
      <c r="AXG8" s="213">
        <v>4.7141663999999999</v>
      </c>
      <c r="AXH8" s="213">
        <v>5.5600008000000001</v>
      </c>
      <c r="AXI8" s="213"/>
      <c r="AXJ8" s="213">
        <v>11.290276800000001</v>
      </c>
      <c r="AXK8" s="213"/>
      <c r="AXL8" s="213"/>
      <c r="AXM8" s="213"/>
      <c r="AXN8" s="213"/>
      <c r="AXO8" s="213"/>
      <c r="AXP8" s="213"/>
      <c r="AXQ8" s="213"/>
      <c r="AXR8" s="213"/>
      <c r="AXS8" s="213"/>
      <c r="AXT8" s="213"/>
      <c r="AXU8" s="213"/>
      <c r="AXV8" s="213"/>
      <c r="AXW8" s="213">
        <v>0.35027759999999997</v>
      </c>
      <c r="AXX8" s="213"/>
      <c r="AXY8" s="213"/>
      <c r="AXZ8" s="213"/>
      <c r="AYA8" s="213"/>
      <c r="AYB8" s="213"/>
      <c r="AYC8" s="213"/>
      <c r="AYD8" s="213"/>
      <c r="AYE8" s="213"/>
      <c r="AYF8" s="213"/>
      <c r="AYG8" s="213"/>
      <c r="AYH8" s="213"/>
      <c r="AYI8" s="213"/>
      <c r="AYJ8" s="213"/>
      <c r="AYK8" s="213">
        <v>3.1380551999999997</v>
      </c>
      <c r="AYL8" s="213"/>
      <c r="AYM8" s="213"/>
      <c r="AYN8" s="213"/>
      <c r="AYO8" s="213"/>
      <c r="AYP8" s="213"/>
      <c r="AYQ8" s="213"/>
      <c r="AYR8" s="213">
        <v>2.3938896000000001</v>
      </c>
      <c r="AYS8" s="213"/>
      <c r="AYT8" s="213"/>
      <c r="AYU8" s="213"/>
      <c r="AYV8" s="213"/>
      <c r="AYW8" s="213">
        <v>4.3994448000000004</v>
      </c>
      <c r="AYX8" s="213"/>
      <c r="AYY8" s="213"/>
      <c r="AYZ8" s="213"/>
      <c r="AZA8" s="213"/>
      <c r="AZB8" s="213"/>
      <c r="AZC8" s="213"/>
      <c r="AZD8" s="213"/>
      <c r="AZE8" s="213">
        <v>9.6891672</v>
      </c>
      <c r="AZF8" s="213"/>
      <c r="AZG8" s="213"/>
      <c r="AZH8" s="213"/>
      <c r="AZI8" s="213"/>
      <c r="AZJ8" s="213"/>
      <c r="AZK8" s="213"/>
      <c r="AZL8" s="213"/>
      <c r="AZM8" s="213"/>
      <c r="AZN8" s="213"/>
      <c r="AZO8" s="213"/>
      <c r="AZP8" s="213"/>
      <c r="AZQ8" s="213"/>
      <c r="AZR8" s="213"/>
      <c r="AZS8" s="213"/>
      <c r="AZT8" s="213"/>
      <c r="AZU8" s="213"/>
      <c r="AZV8" s="213"/>
      <c r="AZW8" s="213"/>
      <c r="AZX8" s="213"/>
      <c r="AZY8" s="213"/>
      <c r="AZZ8" s="213"/>
      <c r="BAA8" s="213"/>
      <c r="BAB8" s="213"/>
      <c r="BAC8" s="213"/>
      <c r="BAD8" s="213"/>
      <c r="BAE8" s="213"/>
      <c r="BAF8" s="213"/>
      <c r="BAG8" s="213"/>
      <c r="BAH8" s="213"/>
      <c r="BAI8" s="213"/>
      <c r="BAJ8" s="213"/>
      <c r="BAK8" s="213"/>
      <c r="BAL8" s="213"/>
      <c r="BAM8" s="213"/>
      <c r="BAN8" s="213"/>
      <c r="BAO8" s="213"/>
      <c r="BAP8" s="213"/>
      <c r="BAQ8" s="213"/>
      <c r="BAR8" s="213"/>
      <c r="BAS8" s="213"/>
      <c r="BAT8" s="213"/>
      <c r="BAU8" s="213"/>
      <c r="BAV8" s="213"/>
      <c r="BAW8" s="213"/>
      <c r="BAX8" s="213"/>
      <c r="BAY8" s="213"/>
      <c r="BAZ8" s="213"/>
      <c r="BBA8" s="213"/>
      <c r="BBB8" s="213"/>
      <c r="BBC8" s="213"/>
      <c r="BBD8" s="213">
        <v>2.3758344</v>
      </c>
      <c r="BBE8" s="213"/>
      <c r="BBF8" s="213"/>
      <c r="BBG8" s="213"/>
      <c r="BBH8" s="213"/>
      <c r="BBI8" s="213">
        <v>0.65722320000000001</v>
      </c>
      <c r="BBJ8" s="213"/>
      <c r="BBK8" s="213"/>
      <c r="BBL8" s="213"/>
      <c r="BBM8" s="213"/>
      <c r="BBN8" s="213"/>
      <c r="BBO8" s="213"/>
      <c r="BBP8" s="213"/>
      <c r="BBQ8" s="213"/>
      <c r="BBR8" s="213"/>
      <c r="BBS8" s="213"/>
      <c r="BBT8" s="213"/>
      <c r="BBU8" s="213"/>
      <c r="BBV8" s="213">
        <v>4.1361119999999998</v>
      </c>
      <c r="BBW8" s="213">
        <v>0.97972320000000002</v>
      </c>
      <c r="BBX8" s="213"/>
      <c r="BBY8" s="213"/>
      <c r="BBZ8" s="213"/>
      <c r="BCA8" s="213"/>
      <c r="BCB8" s="213"/>
      <c r="BCC8" s="213"/>
      <c r="BCD8" s="213"/>
      <c r="BCE8" s="213"/>
      <c r="BCF8" s="213"/>
      <c r="BCG8" s="213"/>
      <c r="BCH8" s="213"/>
      <c r="BCI8" s="213"/>
      <c r="BCJ8" s="213"/>
      <c r="BCK8" s="213"/>
      <c r="BCL8" s="213"/>
      <c r="BCM8" s="213"/>
      <c r="BCN8" s="213"/>
      <c r="BCO8" s="213"/>
      <c r="BCP8" s="213"/>
      <c r="BCQ8" s="213"/>
      <c r="BCR8" s="213"/>
      <c r="BCS8" s="213"/>
      <c r="BCT8" s="213"/>
      <c r="BCU8" s="213"/>
      <c r="BCV8" s="213"/>
      <c r="BCW8" s="213"/>
      <c r="BCX8" s="213"/>
      <c r="BCY8" s="213"/>
      <c r="BCZ8" s="213"/>
      <c r="BDA8" s="213"/>
      <c r="BDB8" s="213"/>
      <c r="BDC8" s="213"/>
      <c r="BDD8" s="213"/>
      <c r="BDE8" s="213">
        <v>3.2752775999999999</v>
      </c>
      <c r="BDF8" s="213"/>
      <c r="BDG8" s="213"/>
      <c r="BDH8" s="213"/>
      <c r="BDI8" s="213"/>
      <c r="BDJ8" s="213"/>
      <c r="BDK8" s="213"/>
      <c r="BDL8" s="213"/>
      <c r="BDM8" s="213"/>
      <c r="BDN8" s="213">
        <v>20.527778400000003</v>
      </c>
      <c r="BDO8" s="213"/>
      <c r="BDP8" s="213"/>
      <c r="BDQ8" s="213"/>
      <c r="BDR8" s="213"/>
      <c r="BDS8" s="213"/>
      <c r="BDT8" s="213"/>
      <c r="BDU8" s="213"/>
      <c r="BDV8" s="213"/>
      <c r="BDW8" s="213"/>
      <c r="BDX8" s="213"/>
      <c r="BDY8" s="213"/>
      <c r="BDZ8" s="213"/>
      <c r="BEA8" s="213"/>
      <c r="BEB8" s="213"/>
      <c r="BEC8" s="213"/>
      <c r="BED8" s="213"/>
      <c r="BEE8" s="213"/>
      <c r="BEF8" s="213"/>
      <c r="BEG8" s="213">
        <v>1.7308344</v>
      </c>
      <c r="BEH8" s="213"/>
      <c r="BEI8" s="213"/>
      <c r="BEJ8" s="213"/>
      <c r="BEK8" s="213"/>
      <c r="BEL8" s="213"/>
      <c r="BEM8" s="213"/>
      <c r="BEN8" s="213"/>
      <c r="BEO8" s="213"/>
      <c r="BEP8" s="213">
        <v>850.00473324453776</v>
      </c>
    </row>
    <row r="9" spans="1:1498">
      <c r="A9" t="s">
        <v>33</v>
      </c>
      <c r="B9" s="204">
        <f t="shared" si="0"/>
        <v>0</v>
      </c>
      <c r="C9" s="205" cm="1">
        <f t="array" ref="C9">_xlfn.XLOOKUP(A9,$A$4:$A$10,_xlfn.XLOOKUP($C$1,$F$2:$Q$2,$F$4:$Q$10))</f>
        <v>0</v>
      </c>
      <c r="D9" s="225">
        <f>(C9*0.8)/$J$18</f>
        <v>0</v>
      </c>
      <c r="F9" s="206"/>
      <c r="G9" s="207"/>
      <c r="H9" s="207"/>
      <c r="I9" s="207">
        <v>60</v>
      </c>
      <c r="J9" s="207"/>
      <c r="K9" s="207">
        <v>50</v>
      </c>
      <c r="L9" s="207"/>
      <c r="M9" s="207"/>
      <c r="N9" s="207"/>
      <c r="O9" s="207"/>
      <c r="P9" s="207"/>
      <c r="Q9" s="208"/>
      <c r="T9" s="212" t="s">
        <v>34</v>
      </c>
      <c r="U9" s="213"/>
      <c r="V9" s="213"/>
      <c r="W9" s="213"/>
      <c r="X9" s="213">
        <v>26.321388000000002</v>
      </c>
      <c r="Y9" s="213"/>
      <c r="Z9" s="213">
        <v>0.53500080000000005</v>
      </c>
      <c r="AA9" s="213"/>
      <c r="AB9" s="213">
        <v>0.50166719999999998</v>
      </c>
      <c r="AC9" s="213"/>
      <c r="AD9" s="213">
        <v>0.2038896</v>
      </c>
      <c r="AE9" s="213"/>
      <c r="AF9" s="213">
        <v>1.4411111999999999</v>
      </c>
      <c r="AG9" s="213">
        <v>1.168056</v>
      </c>
      <c r="AH9" s="213"/>
      <c r="AI9" s="213"/>
      <c r="AJ9" s="213">
        <v>13.555276799999998</v>
      </c>
      <c r="AK9" s="213"/>
      <c r="AL9" s="213"/>
      <c r="AM9" s="213">
        <v>4.4011104000000003</v>
      </c>
      <c r="AN9" s="213"/>
      <c r="AO9" s="213"/>
      <c r="AP9" s="213"/>
      <c r="AQ9" s="213"/>
      <c r="AR9" s="213"/>
      <c r="AS9" s="213"/>
      <c r="AT9" s="213"/>
      <c r="AU9" s="213">
        <v>15.263889599999999</v>
      </c>
      <c r="AV9" s="213"/>
      <c r="AW9" s="213"/>
      <c r="AX9" s="213"/>
      <c r="AY9" s="213"/>
      <c r="AZ9" s="213"/>
      <c r="BA9" s="213"/>
      <c r="BB9" s="213"/>
      <c r="BC9" s="213"/>
      <c r="BD9" s="213">
        <v>2.085</v>
      </c>
      <c r="BE9" s="213"/>
      <c r="BF9" s="213"/>
      <c r="BG9" s="213"/>
      <c r="BH9" s="213">
        <v>11.3463888</v>
      </c>
      <c r="BI9" s="213">
        <v>3.7772231999999999</v>
      </c>
      <c r="BJ9" s="213"/>
      <c r="BK9" s="213"/>
      <c r="BL9" s="213">
        <v>0.5152776</v>
      </c>
      <c r="BM9" s="213"/>
      <c r="BN9" s="213">
        <v>2.0580552000000001</v>
      </c>
      <c r="BO9" s="213">
        <v>42.461112</v>
      </c>
      <c r="BP9" s="213">
        <v>2.9608344</v>
      </c>
      <c r="BQ9" s="213"/>
      <c r="BR9" s="213"/>
      <c r="BS9" s="213">
        <v>5.2569455999999999</v>
      </c>
      <c r="BT9" s="213"/>
      <c r="BU9" s="213"/>
      <c r="BV9" s="213">
        <v>0.48250079999999995</v>
      </c>
      <c r="BW9" s="213"/>
      <c r="BX9" s="213"/>
      <c r="BY9" s="213"/>
      <c r="BZ9" s="213"/>
      <c r="CA9" s="213">
        <v>6.1844447999999996</v>
      </c>
      <c r="CB9" s="213"/>
      <c r="CC9" s="213"/>
      <c r="CD9" s="213">
        <v>1.5555552000000001</v>
      </c>
      <c r="CE9" s="213">
        <v>2.5822224</v>
      </c>
      <c r="CF9" s="213"/>
      <c r="CG9" s="213">
        <v>2.1061103999999999</v>
      </c>
      <c r="CH9" s="213"/>
      <c r="CI9" s="213"/>
      <c r="CJ9" s="213"/>
      <c r="CK9" s="213"/>
      <c r="CL9" s="213"/>
      <c r="CM9" s="213"/>
      <c r="CN9" s="213"/>
      <c r="CO9" s="213"/>
      <c r="CP9" s="213"/>
      <c r="CQ9" s="213"/>
      <c r="CR9" s="213"/>
      <c r="CS9" s="213"/>
      <c r="CT9" s="213"/>
      <c r="CU9" s="213"/>
      <c r="CV9" s="213"/>
      <c r="CW9" s="213"/>
      <c r="CX9" s="213"/>
      <c r="CY9" s="213"/>
      <c r="CZ9" s="213"/>
      <c r="DA9" s="213"/>
      <c r="DB9" s="213">
        <v>1.4241671999999999</v>
      </c>
      <c r="DC9" s="213">
        <v>2.6324999999999998</v>
      </c>
      <c r="DD9" s="213"/>
      <c r="DE9" s="213"/>
      <c r="DF9" s="213"/>
      <c r="DG9" s="213"/>
      <c r="DH9" s="213"/>
      <c r="DI9" s="213"/>
      <c r="DJ9" s="213"/>
      <c r="DK9" s="213"/>
      <c r="DL9" s="213"/>
      <c r="DM9" s="213"/>
      <c r="DN9" s="213"/>
      <c r="DO9" s="213"/>
      <c r="DP9" s="213"/>
      <c r="DQ9" s="213"/>
      <c r="DR9" s="213"/>
      <c r="DS9" s="213"/>
      <c r="DT9" s="213"/>
      <c r="DU9" s="213"/>
      <c r="DV9" s="213"/>
      <c r="DW9" s="213"/>
      <c r="DX9" s="213"/>
      <c r="DY9" s="213">
        <v>7.3413887999999989</v>
      </c>
      <c r="DZ9" s="213"/>
      <c r="EA9" s="213"/>
      <c r="EB9" s="213">
        <v>2.2747223999999999</v>
      </c>
      <c r="EC9" s="213"/>
      <c r="ED9" s="213"/>
      <c r="EE9" s="213"/>
      <c r="EF9" s="213"/>
      <c r="EG9" s="213"/>
      <c r="EH9" s="213"/>
      <c r="EI9" s="213"/>
      <c r="EJ9" s="213"/>
      <c r="EK9" s="213"/>
      <c r="EL9" s="213"/>
      <c r="EM9" s="213"/>
      <c r="EN9" s="213"/>
      <c r="EO9" s="213">
        <v>8.9672231999999994</v>
      </c>
      <c r="EP9" s="213">
        <v>1.0916664</v>
      </c>
      <c r="EQ9" s="213"/>
      <c r="ER9" s="213"/>
      <c r="ES9" s="213"/>
      <c r="ET9" s="213"/>
      <c r="EU9" s="213">
        <v>8.0344440000000006</v>
      </c>
      <c r="EV9" s="213"/>
      <c r="EW9" s="213"/>
      <c r="EX9" s="213">
        <v>3.1233336</v>
      </c>
      <c r="EY9" s="213"/>
      <c r="EZ9" s="213"/>
      <c r="FA9" s="213"/>
      <c r="FB9" s="213"/>
      <c r="FC9" s="213"/>
      <c r="FD9" s="213"/>
      <c r="FE9" s="213"/>
      <c r="FF9" s="213"/>
      <c r="FG9" s="213"/>
      <c r="FH9" s="213"/>
      <c r="FI9" s="213"/>
      <c r="FJ9" s="213"/>
      <c r="FK9" s="213"/>
      <c r="FL9" s="213"/>
      <c r="FM9" s="213"/>
      <c r="FN9" s="213"/>
      <c r="FO9" s="213"/>
      <c r="FP9" s="213"/>
      <c r="FQ9" s="213">
        <v>0.64722239999999998</v>
      </c>
      <c r="FR9" s="213">
        <v>0.8591664</v>
      </c>
      <c r="FS9" s="213">
        <v>1.9219439999999999</v>
      </c>
      <c r="FT9" s="213">
        <v>6.2272224000000005</v>
      </c>
      <c r="FU9" s="213"/>
      <c r="FV9" s="213"/>
      <c r="FW9" s="213"/>
      <c r="FX9" s="213"/>
      <c r="FY9" s="213"/>
      <c r="FZ9" s="213">
        <v>1.3038888</v>
      </c>
      <c r="GA9" s="213"/>
      <c r="GB9" s="213"/>
      <c r="GC9" s="213"/>
      <c r="GD9" s="213">
        <v>0.25916640000000002</v>
      </c>
      <c r="GE9" s="213"/>
      <c r="GF9" s="213"/>
      <c r="GG9" s="213">
        <v>8.8283328000000001</v>
      </c>
      <c r="GH9" s="213"/>
      <c r="GI9" s="213"/>
      <c r="GJ9" s="213"/>
      <c r="GK9" s="213"/>
      <c r="GL9" s="213"/>
      <c r="GM9" s="213"/>
      <c r="GN9" s="213">
        <v>2.2908336</v>
      </c>
      <c r="GO9" s="213"/>
      <c r="GP9" s="213">
        <v>0.56055599999999994</v>
      </c>
      <c r="GQ9" s="213"/>
      <c r="GR9" s="213"/>
      <c r="GS9" s="213"/>
      <c r="GT9" s="213"/>
      <c r="GU9" s="213"/>
      <c r="GV9" s="213"/>
      <c r="GW9" s="213">
        <v>0.23138880000000001</v>
      </c>
      <c r="GX9" s="213"/>
      <c r="GY9" s="213">
        <v>6.2149991999999994</v>
      </c>
      <c r="GZ9" s="213"/>
      <c r="HA9" s="213"/>
      <c r="HB9" s="213">
        <v>2.4944448000000001</v>
      </c>
      <c r="HC9" s="213">
        <v>1.9663896000000001</v>
      </c>
      <c r="HD9" s="213"/>
      <c r="HE9" s="213">
        <v>13.192499999999999</v>
      </c>
      <c r="HF9" s="213"/>
      <c r="HG9" s="213">
        <v>1.5597216</v>
      </c>
      <c r="HH9" s="213"/>
      <c r="HI9" s="213">
        <v>3.8383343999999999</v>
      </c>
      <c r="HJ9" s="213"/>
      <c r="HK9" s="213">
        <v>6.2380560000000003</v>
      </c>
      <c r="HL9" s="213"/>
      <c r="HM9" s="213"/>
      <c r="HN9" s="213"/>
      <c r="HO9" s="213"/>
      <c r="HP9" s="213"/>
      <c r="HQ9" s="213"/>
      <c r="HR9" s="213"/>
      <c r="HS9" s="213"/>
      <c r="HT9" s="213"/>
      <c r="HU9" s="213">
        <v>1.4533344000000001</v>
      </c>
      <c r="HV9" s="213"/>
      <c r="HW9" s="213"/>
      <c r="HX9" s="213">
        <v>1.0099992</v>
      </c>
      <c r="HY9" s="213"/>
      <c r="HZ9" s="213"/>
      <c r="IA9" s="213"/>
      <c r="IB9" s="213"/>
      <c r="IC9" s="213">
        <v>6.5136120000000002</v>
      </c>
      <c r="ID9" s="213"/>
      <c r="IE9" s="213">
        <v>2.1338880000000002</v>
      </c>
      <c r="IF9" s="213"/>
      <c r="IG9" s="213"/>
      <c r="IH9" s="213"/>
      <c r="II9" s="213"/>
      <c r="IJ9" s="213">
        <v>5.7983328000000007</v>
      </c>
      <c r="IK9" s="213"/>
      <c r="IL9" s="213"/>
      <c r="IM9" s="213"/>
      <c r="IN9" s="213">
        <v>3.9922224000000002</v>
      </c>
      <c r="IO9" s="213">
        <v>4.3083336000000001</v>
      </c>
      <c r="IP9" s="213">
        <v>2.4538896000000001</v>
      </c>
      <c r="IQ9" s="213"/>
      <c r="IR9" s="213"/>
      <c r="IS9" s="213">
        <v>0.57361200000000001</v>
      </c>
      <c r="IT9" s="213"/>
      <c r="IU9" s="213"/>
      <c r="IV9" s="213">
        <v>26.521111111098435</v>
      </c>
      <c r="IW9" s="213"/>
      <c r="IX9" s="213"/>
      <c r="IY9" s="213"/>
      <c r="IZ9" s="213"/>
      <c r="JA9" s="213">
        <v>5.2077768000000004</v>
      </c>
      <c r="JB9" s="213"/>
      <c r="JC9" s="213"/>
      <c r="JD9" s="213">
        <v>4.4577768000000004</v>
      </c>
      <c r="JE9" s="213">
        <v>57.482500799999997</v>
      </c>
      <c r="JF9" s="213"/>
      <c r="JG9" s="213"/>
      <c r="JH9" s="213"/>
      <c r="JI9" s="213"/>
      <c r="JJ9" s="213"/>
      <c r="JK9" s="213"/>
      <c r="JL9" s="213"/>
      <c r="JM9" s="213">
        <v>3.6799992000000001</v>
      </c>
      <c r="JN9" s="213"/>
      <c r="JO9" s="213">
        <v>0.43416719999999998</v>
      </c>
      <c r="JP9" s="213"/>
      <c r="JQ9" s="213"/>
      <c r="JR9" s="213"/>
      <c r="JS9" s="213"/>
      <c r="JT9" s="213"/>
      <c r="JU9" s="213">
        <v>1.4183327999999999</v>
      </c>
      <c r="JV9" s="213"/>
      <c r="JW9" s="213"/>
      <c r="JX9" s="213"/>
      <c r="JY9" s="213"/>
      <c r="JZ9" s="213"/>
      <c r="KA9" s="213"/>
      <c r="KB9" s="213"/>
      <c r="KC9" s="213"/>
      <c r="KD9" s="213">
        <v>18.083054400000002</v>
      </c>
      <c r="KE9" s="213"/>
      <c r="KF9" s="213"/>
      <c r="KG9" s="213"/>
      <c r="KH9" s="213"/>
      <c r="KI9" s="213">
        <v>0.51944400000000002</v>
      </c>
      <c r="KJ9" s="213"/>
      <c r="KK9" s="213"/>
      <c r="KL9" s="213"/>
      <c r="KM9" s="213"/>
      <c r="KN9" s="213"/>
      <c r="KO9" s="213"/>
      <c r="KP9" s="213">
        <v>11.4791664</v>
      </c>
      <c r="KQ9" s="213"/>
      <c r="KR9" s="213"/>
      <c r="KS9" s="213">
        <v>0.95250000000000001</v>
      </c>
      <c r="KT9" s="213">
        <v>1.7530559999999999</v>
      </c>
      <c r="KU9" s="213">
        <v>2.9488896000000002</v>
      </c>
      <c r="KV9" s="213"/>
      <c r="KW9" s="213">
        <v>9.3258333333651535</v>
      </c>
      <c r="KX9" s="213"/>
      <c r="KY9" s="213"/>
      <c r="KZ9" s="213">
        <v>5.2988879999999998</v>
      </c>
      <c r="LA9" s="213"/>
      <c r="LB9" s="213">
        <v>0.97611120000000007</v>
      </c>
      <c r="LC9" s="213"/>
      <c r="LD9" s="213">
        <v>1.9405559999999999</v>
      </c>
      <c r="LE9" s="213"/>
      <c r="LF9" s="213"/>
      <c r="LG9" s="213"/>
      <c r="LH9" s="213">
        <v>0.91111199999999992</v>
      </c>
      <c r="LI9" s="213"/>
      <c r="LJ9" s="213">
        <v>3.1027775999999996</v>
      </c>
      <c r="LK9" s="213"/>
      <c r="LL9" s="213"/>
      <c r="LM9" s="213"/>
      <c r="LN9" s="213"/>
      <c r="LO9" s="213"/>
      <c r="LP9" s="213">
        <v>0.37472159999999999</v>
      </c>
      <c r="LQ9" s="213"/>
      <c r="LR9" s="213"/>
      <c r="LS9" s="213">
        <v>8.2286111999999996</v>
      </c>
      <c r="LT9" s="213"/>
      <c r="LU9" s="213"/>
      <c r="LV9" s="213">
        <v>4.3494456000000001</v>
      </c>
      <c r="LW9" s="213"/>
      <c r="LX9" s="213"/>
      <c r="LY9" s="213"/>
      <c r="LZ9" s="213">
        <v>4.0588896000000005</v>
      </c>
      <c r="MA9" s="213"/>
      <c r="MB9" s="213"/>
      <c r="MC9" s="213"/>
      <c r="MD9" s="213"/>
      <c r="ME9" s="213"/>
      <c r="MF9" s="213"/>
      <c r="MG9" s="213"/>
      <c r="MH9" s="213"/>
      <c r="MI9" s="213"/>
      <c r="MJ9" s="213"/>
      <c r="MK9" s="213"/>
      <c r="ML9" s="213"/>
      <c r="MM9" s="213"/>
      <c r="MN9" s="213"/>
      <c r="MO9" s="213"/>
      <c r="MP9" s="213"/>
      <c r="MQ9" s="213"/>
      <c r="MR9" s="213"/>
      <c r="MS9" s="213"/>
      <c r="MT9" s="213"/>
      <c r="MU9" s="213"/>
      <c r="MV9" s="213">
        <v>16.168334399999999</v>
      </c>
      <c r="MW9" s="213"/>
      <c r="MX9" s="213"/>
      <c r="MY9" s="213"/>
      <c r="MZ9" s="213"/>
      <c r="NA9" s="213"/>
      <c r="NB9" s="213"/>
      <c r="NC9" s="213"/>
      <c r="ND9" s="213">
        <v>1.5813888</v>
      </c>
      <c r="NE9" s="213"/>
      <c r="NF9" s="213"/>
      <c r="NG9" s="213"/>
      <c r="NH9" s="213"/>
      <c r="NI9" s="213"/>
      <c r="NJ9" s="213"/>
      <c r="NK9" s="213"/>
      <c r="NL9" s="213"/>
      <c r="NM9" s="213"/>
      <c r="NN9" s="213"/>
      <c r="NO9" s="213"/>
      <c r="NP9" s="213"/>
      <c r="NQ9" s="213"/>
      <c r="NR9" s="213">
        <v>8.3691671999999997</v>
      </c>
      <c r="NS9" s="213"/>
      <c r="NT9" s="213"/>
      <c r="NU9" s="213">
        <v>6.8252784000000002</v>
      </c>
      <c r="NV9" s="213"/>
      <c r="NW9" s="213"/>
      <c r="NX9" s="213"/>
      <c r="NY9" s="213"/>
      <c r="NZ9" s="213"/>
      <c r="OA9" s="213">
        <v>16.537500000000001</v>
      </c>
      <c r="OB9" s="213">
        <v>2.1272232</v>
      </c>
      <c r="OC9" s="213"/>
      <c r="OD9" s="213">
        <v>2.6313887999999999</v>
      </c>
      <c r="OE9" s="213"/>
      <c r="OF9" s="213"/>
      <c r="OG9" s="213"/>
      <c r="OH9" s="213">
        <v>0.72250080000000005</v>
      </c>
      <c r="OI9" s="213">
        <v>1.3305552</v>
      </c>
      <c r="OJ9" s="213">
        <v>0.56805600000000001</v>
      </c>
      <c r="OK9" s="213"/>
      <c r="OL9" s="213"/>
      <c r="OM9" s="213"/>
      <c r="ON9" s="213"/>
      <c r="OO9" s="213"/>
      <c r="OP9" s="213"/>
      <c r="OQ9" s="213"/>
      <c r="OR9" s="213"/>
      <c r="OS9" s="213"/>
      <c r="OT9" s="213"/>
      <c r="OU9" s="213"/>
      <c r="OV9" s="213">
        <v>2.9575008</v>
      </c>
      <c r="OW9" s="213"/>
      <c r="OX9" s="213"/>
      <c r="OY9" s="213"/>
      <c r="OZ9" s="213"/>
      <c r="PA9" s="213">
        <v>1.1374992000000002</v>
      </c>
      <c r="PB9" s="213"/>
      <c r="PC9" s="213"/>
      <c r="PD9" s="213"/>
      <c r="PE9" s="213">
        <v>65.421111111111117</v>
      </c>
      <c r="PF9" s="213"/>
      <c r="PG9" s="213"/>
      <c r="PH9" s="213"/>
      <c r="PI9" s="213">
        <v>1.1266655999999999</v>
      </c>
      <c r="PJ9" s="213"/>
      <c r="PK9" s="213"/>
      <c r="PL9" s="213"/>
      <c r="PM9" s="213"/>
      <c r="PN9" s="213"/>
      <c r="PO9" s="213"/>
      <c r="PP9" s="213"/>
      <c r="PQ9" s="213"/>
      <c r="PR9" s="213">
        <v>0.39250079999999998</v>
      </c>
      <c r="PS9" s="213"/>
      <c r="PT9" s="213"/>
      <c r="PU9" s="213"/>
      <c r="PV9" s="213"/>
      <c r="PW9" s="213"/>
      <c r="PX9" s="213"/>
      <c r="PY9" s="213"/>
      <c r="PZ9" s="213"/>
      <c r="QA9" s="213"/>
      <c r="QB9" s="213"/>
      <c r="QC9" s="213"/>
      <c r="QD9" s="213"/>
      <c r="QE9" s="213"/>
      <c r="QF9" s="213"/>
      <c r="QG9" s="213"/>
      <c r="QH9" s="213"/>
      <c r="QI9" s="213">
        <v>0.28444560000000002</v>
      </c>
      <c r="QJ9" s="213">
        <v>4.1638896000000001</v>
      </c>
      <c r="QK9" s="213"/>
      <c r="QL9" s="213"/>
      <c r="QM9" s="213"/>
      <c r="QN9" s="213"/>
      <c r="QO9" s="213"/>
      <c r="QP9" s="213"/>
      <c r="QQ9" s="213"/>
      <c r="QR9" s="213"/>
      <c r="QS9" s="213"/>
      <c r="QT9" s="213"/>
      <c r="QU9" s="213"/>
      <c r="QV9" s="213"/>
      <c r="QW9" s="213"/>
      <c r="QX9" s="213"/>
      <c r="QY9" s="213"/>
      <c r="QZ9" s="213">
        <v>0.5408328</v>
      </c>
      <c r="RA9" s="213">
        <v>1.1527776000000001</v>
      </c>
      <c r="RB9" s="213"/>
      <c r="RC9" s="213"/>
      <c r="RD9" s="213"/>
      <c r="RE9" s="213"/>
      <c r="RF9" s="213"/>
      <c r="RG9" s="213"/>
      <c r="RH9" s="213"/>
      <c r="RI9" s="213">
        <v>2.2333343999999999</v>
      </c>
      <c r="RJ9" s="213"/>
      <c r="RK9" s="213"/>
      <c r="RL9" s="213">
        <v>3.1727784000000003</v>
      </c>
      <c r="RM9" s="213"/>
      <c r="RN9" s="213"/>
      <c r="RO9" s="213">
        <v>2.7983327999999998</v>
      </c>
      <c r="RP9" s="213"/>
      <c r="RQ9" s="213"/>
      <c r="RR9" s="213"/>
      <c r="RS9" s="213"/>
      <c r="RT9" s="213">
        <v>0.26750000000000002</v>
      </c>
      <c r="RU9" s="213">
        <v>4.6480555555555556</v>
      </c>
      <c r="RV9" s="213"/>
      <c r="RW9" s="213"/>
      <c r="RX9" s="213"/>
      <c r="RY9" s="213">
        <v>1.4083333333333332</v>
      </c>
      <c r="RZ9" s="213"/>
      <c r="SA9" s="213"/>
      <c r="SB9" s="213"/>
      <c r="SC9" s="213"/>
      <c r="SD9" s="213">
        <v>7.9533333333333331</v>
      </c>
      <c r="SE9" s="213"/>
      <c r="SF9" s="213"/>
      <c r="SG9" s="213">
        <v>5.2413888888888884</v>
      </c>
      <c r="SH9" s="213"/>
      <c r="SI9" s="213"/>
      <c r="SJ9" s="213">
        <v>1.3977777777777778</v>
      </c>
      <c r="SK9" s="213"/>
      <c r="SL9" s="213"/>
      <c r="SM9" s="213"/>
      <c r="SN9" s="213"/>
      <c r="SO9" s="213"/>
      <c r="SP9" s="213"/>
      <c r="SQ9" s="213"/>
      <c r="SR9" s="213"/>
      <c r="SS9" s="213"/>
      <c r="ST9" s="213"/>
      <c r="SU9" s="213"/>
      <c r="SV9" s="213"/>
      <c r="SW9" s="213">
        <v>23.672776800000001</v>
      </c>
      <c r="SX9" s="213">
        <v>0.67277759999999998</v>
      </c>
      <c r="SY9" s="213"/>
      <c r="SZ9" s="213">
        <v>0.74027759999999998</v>
      </c>
      <c r="TA9" s="213"/>
      <c r="TB9" s="213">
        <v>0.94055519999999992</v>
      </c>
      <c r="TC9" s="213"/>
      <c r="TD9" s="213"/>
      <c r="TE9" s="213"/>
      <c r="TF9" s="213"/>
      <c r="TG9" s="213"/>
      <c r="TH9" s="213"/>
      <c r="TI9" s="213"/>
      <c r="TJ9" s="213"/>
      <c r="TK9" s="213"/>
      <c r="TL9" s="213"/>
      <c r="TM9" s="213"/>
      <c r="TN9" s="213"/>
      <c r="TO9" s="213"/>
      <c r="TP9" s="213"/>
      <c r="TQ9" s="213">
        <v>0.50333280000000002</v>
      </c>
      <c r="TR9" s="213"/>
      <c r="TS9" s="213"/>
      <c r="TT9" s="213"/>
      <c r="TU9" s="213"/>
      <c r="TV9" s="213"/>
      <c r="TW9" s="213"/>
      <c r="TX9" s="213">
        <v>1.9208327999999999</v>
      </c>
      <c r="TY9" s="213">
        <v>0.73277760000000003</v>
      </c>
      <c r="TZ9" s="213"/>
      <c r="UA9" s="213"/>
      <c r="UB9" s="213"/>
      <c r="UC9" s="213"/>
      <c r="UD9" s="213"/>
      <c r="UE9" s="213"/>
      <c r="UF9" s="213"/>
      <c r="UG9" s="213"/>
      <c r="UH9" s="213"/>
      <c r="UI9" s="213"/>
      <c r="UJ9" s="213"/>
      <c r="UK9" s="213"/>
      <c r="UL9" s="213"/>
      <c r="UM9" s="213">
        <v>5.1316655999999998</v>
      </c>
      <c r="UN9" s="213"/>
      <c r="UO9" s="213"/>
      <c r="UP9" s="213"/>
      <c r="UQ9" s="213"/>
      <c r="UR9" s="213"/>
      <c r="US9" s="213">
        <v>0.33722160000000001</v>
      </c>
      <c r="UT9" s="213"/>
      <c r="UU9" s="213"/>
      <c r="UV9" s="213"/>
      <c r="UW9" s="213"/>
      <c r="UX9" s="213"/>
      <c r="UY9" s="213"/>
      <c r="UZ9" s="213">
        <v>2.4311112000000001</v>
      </c>
      <c r="VA9" s="213">
        <v>1.3822224000000001</v>
      </c>
      <c r="VB9" s="213"/>
      <c r="VC9" s="213"/>
      <c r="VD9" s="213"/>
      <c r="VE9" s="213"/>
      <c r="VF9" s="213">
        <v>4.3230551999999998</v>
      </c>
      <c r="VG9" s="213"/>
      <c r="VH9" s="213"/>
      <c r="VI9" s="213"/>
      <c r="VJ9" s="213"/>
      <c r="VK9" s="213"/>
      <c r="VL9" s="213"/>
      <c r="VM9" s="213"/>
      <c r="VN9" s="213">
        <v>0.16972319999999999</v>
      </c>
      <c r="VO9" s="213">
        <v>0.253056</v>
      </c>
      <c r="VP9" s="213"/>
      <c r="VQ9" s="213"/>
      <c r="VR9" s="213"/>
      <c r="VS9" s="213"/>
      <c r="VT9" s="213"/>
      <c r="VU9" s="213"/>
      <c r="VV9" s="213">
        <v>0.61083359999999998</v>
      </c>
      <c r="VW9" s="213"/>
      <c r="VX9" s="213"/>
      <c r="VY9" s="213">
        <v>0.90583440000000004</v>
      </c>
      <c r="VZ9" s="213">
        <v>1.5180552</v>
      </c>
      <c r="WA9" s="213"/>
      <c r="WB9" s="213"/>
      <c r="WC9" s="213">
        <v>1.5694439999999998</v>
      </c>
      <c r="WD9" s="213"/>
      <c r="WE9" s="213">
        <v>0.73444560000000003</v>
      </c>
      <c r="WF9" s="213"/>
      <c r="WG9" s="213"/>
      <c r="WH9" s="213"/>
      <c r="WI9" s="213">
        <v>0.4438896</v>
      </c>
      <c r="WJ9" s="213">
        <v>5.7888887999999996</v>
      </c>
      <c r="WK9" s="213"/>
      <c r="WL9" s="213"/>
      <c r="WM9" s="213">
        <v>0.9958343999999999</v>
      </c>
      <c r="WN9" s="213"/>
      <c r="WO9" s="213"/>
      <c r="WP9" s="213"/>
      <c r="WQ9" s="213"/>
      <c r="WR9" s="213"/>
      <c r="WS9" s="213"/>
      <c r="WT9" s="213"/>
      <c r="WU9" s="213"/>
      <c r="WV9" s="213">
        <v>1.9977768</v>
      </c>
      <c r="WW9" s="213"/>
      <c r="WX9" s="213"/>
      <c r="WY9" s="213"/>
      <c r="WZ9" s="213">
        <v>4.0527768000000002</v>
      </c>
      <c r="XA9" s="213"/>
      <c r="XB9" s="213">
        <v>0.78944400000000003</v>
      </c>
      <c r="XC9" s="213"/>
      <c r="XD9" s="213">
        <v>1.081944</v>
      </c>
      <c r="XE9" s="213">
        <v>10.141943999999999</v>
      </c>
      <c r="XF9" s="213"/>
      <c r="XG9" s="213"/>
      <c r="XH9" s="213"/>
      <c r="XI9" s="213"/>
      <c r="XJ9" s="213"/>
      <c r="XK9" s="213"/>
      <c r="XL9" s="213"/>
      <c r="XM9" s="213"/>
      <c r="XN9" s="213">
        <v>0.89333279999999993</v>
      </c>
      <c r="XO9" s="213">
        <v>0.80194559999999993</v>
      </c>
      <c r="XP9" s="213">
        <v>6.5063879999999994</v>
      </c>
      <c r="XQ9" s="213"/>
      <c r="XR9" s="213"/>
      <c r="XS9" s="213"/>
      <c r="XT9" s="213"/>
      <c r="XU9" s="213"/>
      <c r="XV9" s="213">
        <v>0.80055599999999993</v>
      </c>
      <c r="XW9" s="213">
        <v>1.0044455999999999</v>
      </c>
      <c r="XX9" s="213">
        <v>13.3316664</v>
      </c>
      <c r="XY9" s="213">
        <v>1.0633333333333332</v>
      </c>
      <c r="XZ9" s="213">
        <v>0.11527679999999998</v>
      </c>
      <c r="YA9" s="213">
        <v>171.0569448</v>
      </c>
      <c r="YB9" s="213">
        <v>1.1297231999999999</v>
      </c>
      <c r="YC9" s="213">
        <v>11.236944000000001</v>
      </c>
      <c r="YD9" s="213"/>
      <c r="YE9" s="213"/>
      <c r="YF9" s="213">
        <v>5.2222223999999997</v>
      </c>
      <c r="YG9" s="213"/>
      <c r="YH9" s="213">
        <v>0.99916559999999999</v>
      </c>
      <c r="YI9" s="213">
        <v>1.593888</v>
      </c>
      <c r="YJ9" s="213">
        <v>3.5572224000000001</v>
      </c>
      <c r="YK9" s="213"/>
      <c r="YL9" s="213">
        <v>0.85555440000000005</v>
      </c>
      <c r="YM9" s="213">
        <v>6.5575007999999997</v>
      </c>
      <c r="YN9" s="213"/>
      <c r="YO9" s="213">
        <v>0.99333359999999993</v>
      </c>
      <c r="YP9" s="213"/>
      <c r="YQ9" s="213">
        <v>0.8791656000000001</v>
      </c>
      <c r="YR9" s="213"/>
      <c r="YS9" s="213">
        <v>15.567223200000001</v>
      </c>
      <c r="YT9" s="213"/>
      <c r="YU9" s="213"/>
      <c r="YV9" s="213"/>
      <c r="YW9" s="213"/>
      <c r="YX9" s="213">
        <v>0.24611039999999998</v>
      </c>
      <c r="YY9" s="213"/>
      <c r="YZ9" s="213"/>
      <c r="ZA9" s="213"/>
      <c r="ZB9" s="213"/>
      <c r="ZC9" s="213">
        <v>0.83805599999999991</v>
      </c>
      <c r="ZD9" s="213"/>
      <c r="ZE9" s="213"/>
      <c r="ZF9" s="213">
        <v>2.0627784</v>
      </c>
      <c r="ZG9" s="213"/>
      <c r="ZH9" s="213"/>
      <c r="ZI9" s="213"/>
      <c r="ZJ9" s="213"/>
      <c r="ZK9" s="213">
        <v>0.99833280000000002</v>
      </c>
      <c r="ZL9" s="213">
        <v>72.347222400000007</v>
      </c>
      <c r="ZM9" s="213"/>
      <c r="ZN9" s="213"/>
      <c r="ZO9" s="213"/>
      <c r="ZP9" s="213"/>
      <c r="ZQ9" s="213">
        <v>0.159444</v>
      </c>
      <c r="ZR9" s="213"/>
      <c r="ZS9" s="213"/>
      <c r="ZT9" s="213"/>
      <c r="ZU9" s="213"/>
      <c r="ZV9" s="213"/>
      <c r="ZW9" s="213"/>
      <c r="ZX9" s="213"/>
      <c r="ZY9" s="213"/>
      <c r="ZZ9" s="213"/>
      <c r="AAA9" s="213">
        <v>0.58999919999999995</v>
      </c>
      <c r="AAB9" s="213"/>
      <c r="AAC9" s="213"/>
      <c r="AAD9" s="213"/>
      <c r="AAE9" s="213">
        <v>1.1047224</v>
      </c>
      <c r="AAF9" s="213"/>
      <c r="AAG9" s="213"/>
      <c r="AAH9" s="213"/>
      <c r="AAI9" s="213"/>
      <c r="AAJ9" s="213"/>
      <c r="AAK9" s="213"/>
      <c r="AAL9" s="213"/>
      <c r="AAM9" s="213"/>
      <c r="AAN9" s="213">
        <v>10.2049992</v>
      </c>
      <c r="AAO9" s="213">
        <v>1.2736103999999999</v>
      </c>
      <c r="AAP9" s="213"/>
      <c r="AAQ9" s="213"/>
      <c r="AAR9" s="213"/>
      <c r="AAS9" s="213"/>
      <c r="AAT9" s="213"/>
      <c r="AAU9" s="213"/>
      <c r="AAV9" s="213"/>
      <c r="AAW9" s="213">
        <v>2.0636112</v>
      </c>
      <c r="AAX9" s="213">
        <v>9.3472223999999997</v>
      </c>
      <c r="AAY9" s="213"/>
      <c r="AAZ9" s="213"/>
      <c r="ABA9" s="213"/>
      <c r="ABB9" s="213"/>
      <c r="ABC9" s="213">
        <v>24.425277599999998</v>
      </c>
      <c r="ABD9" s="213">
        <v>1.2933336</v>
      </c>
      <c r="ABE9" s="213"/>
      <c r="ABF9" s="213"/>
      <c r="ABG9" s="213"/>
      <c r="ABH9" s="213"/>
      <c r="ABI9" s="213">
        <v>5.8136112000000004</v>
      </c>
      <c r="ABJ9" s="213">
        <v>0.49055520000000002</v>
      </c>
      <c r="ABK9" s="213"/>
      <c r="ABL9" s="213"/>
      <c r="ABM9" s="213">
        <v>0.79555439999999999</v>
      </c>
      <c r="ABN9" s="213"/>
      <c r="ABO9" s="213"/>
      <c r="ABP9" s="213"/>
      <c r="ABQ9" s="213">
        <v>0.53083440000000004</v>
      </c>
      <c r="ABR9" s="213"/>
      <c r="ABS9" s="213"/>
      <c r="ABT9" s="213">
        <v>1.0738896</v>
      </c>
      <c r="ABU9" s="213"/>
      <c r="ABV9" s="213"/>
      <c r="ABW9" s="213"/>
      <c r="ABX9" s="213"/>
      <c r="ABY9" s="213">
        <v>8.4325007999999997</v>
      </c>
      <c r="ABZ9" s="213">
        <v>2.2755552000000003</v>
      </c>
      <c r="ACA9" s="213"/>
      <c r="ACB9" s="213">
        <v>7.1147232000000002</v>
      </c>
      <c r="ACC9" s="213"/>
      <c r="ACD9" s="213"/>
      <c r="ACE9" s="213"/>
      <c r="ACF9" s="213"/>
      <c r="ACG9" s="213"/>
      <c r="ACH9" s="213"/>
      <c r="ACI9" s="213"/>
      <c r="ACJ9" s="213"/>
      <c r="ACK9" s="213"/>
      <c r="ACL9" s="213"/>
      <c r="ACM9" s="213"/>
      <c r="ACN9" s="213">
        <v>4.7663880000000001</v>
      </c>
      <c r="ACO9" s="213">
        <v>7.2972216000000003</v>
      </c>
      <c r="ACP9" s="213">
        <v>9.2452775999999997</v>
      </c>
      <c r="ACQ9" s="213"/>
      <c r="ACR9" s="213"/>
      <c r="ACS9" s="213">
        <v>6.3966671999999996</v>
      </c>
      <c r="ACT9" s="213"/>
      <c r="ACU9" s="213"/>
      <c r="ACV9" s="213"/>
      <c r="ACW9" s="213"/>
      <c r="ACX9" s="213"/>
      <c r="ACY9" s="213"/>
      <c r="ACZ9" s="213"/>
      <c r="ADA9" s="213">
        <v>18.648887999999999</v>
      </c>
      <c r="ADB9" s="213"/>
      <c r="ADC9" s="213"/>
      <c r="ADD9" s="213"/>
      <c r="ADE9" s="213"/>
      <c r="ADF9" s="213">
        <v>179.86861199999998</v>
      </c>
      <c r="ADG9" s="213">
        <v>1.9450007999999999</v>
      </c>
      <c r="ADH9" s="213"/>
      <c r="ADI9" s="213">
        <v>2.1330552000000003</v>
      </c>
      <c r="ADJ9" s="213"/>
      <c r="ADK9" s="213"/>
      <c r="ADL9" s="213"/>
      <c r="ADM9" s="213"/>
      <c r="ADN9" s="213">
        <v>2.7166655999999998</v>
      </c>
      <c r="ADO9" s="213"/>
      <c r="ADP9" s="213"/>
      <c r="ADQ9" s="213"/>
      <c r="ADR9" s="213">
        <v>2.915556</v>
      </c>
      <c r="ADS9" s="213">
        <v>0.80416559999999992</v>
      </c>
      <c r="ADT9" s="213"/>
      <c r="ADU9" s="213"/>
      <c r="ADV9" s="213"/>
      <c r="ADW9" s="213"/>
      <c r="ADX9" s="213"/>
      <c r="ADY9" s="213">
        <v>0.63749999999999996</v>
      </c>
      <c r="ADZ9" s="213"/>
      <c r="AEA9" s="213">
        <v>2.5988879999999996</v>
      </c>
      <c r="AEB9" s="213"/>
      <c r="AEC9" s="213">
        <v>5.1347231999999998</v>
      </c>
      <c r="AED9" s="213">
        <v>0.71888879999999999</v>
      </c>
      <c r="AEE9" s="213"/>
      <c r="AEF9" s="213"/>
      <c r="AEG9" s="213"/>
      <c r="AEH9" s="213"/>
      <c r="AEI9" s="213"/>
      <c r="AEJ9" s="213"/>
      <c r="AEK9" s="213">
        <v>1.7974991999999999</v>
      </c>
      <c r="AEL9" s="213">
        <v>1.7113896</v>
      </c>
      <c r="AEM9" s="213"/>
      <c r="AEN9" s="213"/>
      <c r="AEO9" s="213">
        <v>1.0880543999999999</v>
      </c>
      <c r="AEP9" s="213">
        <v>12.313056000000001</v>
      </c>
      <c r="AEQ9" s="213"/>
      <c r="AER9" s="213"/>
      <c r="AES9" s="213">
        <v>0.90083279999999988</v>
      </c>
      <c r="AET9" s="213"/>
      <c r="AEU9" s="213">
        <v>2.6086103999999999</v>
      </c>
      <c r="AEV9" s="213"/>
      <c r="AEW9" s="213"/>
      <c r="AEX9" s="213">
        <v>19.2049992</v>
      </c>
      <c r="AEY9" s="213"/>
      <c r="AEZ9" s="213">
        <v>0.73888799999999999</v>
      </c>
      <c r="AFA9" s="213"/>
      <c r="AFB9" s="213"/>
      <c r="AFC9" s="213">
        <v>12.6891672</v>
      </c>
      <c r="AFD9" s="213"/>
      <c r="AFE9" s="213">
        <v>3.9136103999999996</v>
      </c>
      <c r="AFF9" s="213"/>
      <c r="AFG9" s="213"/>
      <c r="AFH9" s="213"/>
      <c r="AFI9" s="213"/>
      <c r="AFJ9" s="213">
        <v>8.0533344000000007</v>
      </c>
      <c r="AFK9" s="213">
        <v>21.548889599999999</v>
      </c>
      <c r="AFL9" s="213">
        <v>3.0716663999999998</v>
      </c>
      <c r="AFM9" s="213"/>
      <c r="AFN9" s="213"/>
      <c r="AFO9" s="213"/>
      <c r="AFP9" s="213"/>
      <c r="AFQ9" s="213"/>
      <c r="AFR9" s="213"/>
      <c r="AFS9" s="213"/>
      <c r="AFT9" s="213"/>
      <c r="AFU9" s="213"/>
      <c r="AFV9" s="213"/>
      <c r="AFW9" s="213"/>
      <c r="AFX9" s="213"/>
      <c r="AFY9" s="213"/>
      <c r="AFZ9" s="213"/>
      <c r="AGA9" s="213">
        <v>1.4058336</v>
      </c>
      <c r="AGB9" s="213"/>
      <c r="AGC9" s="213"/>
      <c r="AGD9" s="213"/>
      <c r="AGE9" s="213">
        <v>61.747778400000001</v>
      </c>
      <c r="AGF9" s="213">
        <v>0.19222320000000001</v>
      </c>
      <c r="AGG9" s="213"/>
      <c r="AGH9" s="213">
        <v>12.348611999999999</v>
      </c>
      <c r="AGI9" s="213">
        <v>1.0158336000000001</v>
      </c>
      <c r="AGJ9" s="213"/>
      <c r="AGK9" s="213"/>
      <c r="AGL9" s="213"/>
      <c r="AGM9" s="213"/>
      <c r="AGN9" s="213"/>
      <c r="AGO9" s="213"/>
      <c r="AGP9" s="213"/>
      <c r="AGQ9" s="213">
        <v>0.72777840000000005</v>
      </c>
      <c r="AGR9" s="213"/>
      <c r="AGS9" s="213">
        <v>0.45361200000000002</v>
      </c>
      <c r="AGT9" s="213"/>
      <c r="AGU9" s="213"/>
      <c r="AGV9" s="213"/>
      <c r="AGW9" s="213"/>
      <c r="AGX9" s="213">
        <v>6.2022215999999997</v>
      </c>
      <c r="AGY9" s="213"/>
      <c r="AGZ9" s="213"/>
      <c r="AHA9" s="213"/>
      <c r="AHB9" s="213">
        <v>0.39277680000000004</v>
      </c>
      <c r="AHC9" s="213"/>
      <c r="AHD9" s="213"/>
      <c r="AHE9" s="213"/>
      <c r="AHF9" s="213"/>
      <c r="AHG9" s="213"/>
      <c r="AHH9" s="213">
        <v>2.0463887999999999</v>
      </c>
      <c r="AHI9" s="213"/>
      <c r="AHJ9" s="213"/>
      <c r="AHK9" s="213"/>
      <c r="AHL9" s="213">
        <v>10.620832800000001</v>
      </c>
      <c r="AHM9" s="213"/>
      <c r="AHN9" s="213"/>
      <c r="AHO9" s="213"/>
      <c r="AHP9" s="213"/>
      <c r="AHQ9" s="213"/>
      <c r="AHR9" s="213"/>
      <c r="AHS9" s="213"/>
      <c r="AHT9" s="213"/>
      <c r="AHU9" s="213"/>
      <c r="AHV9" s="213"/>
      <c r="AHW9" s="213">
        <v>12.4358328</v>
      </c>
      <c r="AHX9" s="213">
        <v>3.1433328000000005</v>
      </c>
      <c r="AHY9" s="213">
        <v>5.2776000000000003E-3</v>
      </c>
      <c r="AHZ9" s="213">
        <v>0.3841656</v>
      </c>
      <c r="AIA9" s="213">
        <v>0.91750080000000001</v>
      </c>
      <c r="AIB9" s="213"/>
      <c r="AIC9" s="213">
        <v>0.99611040000000006</v>
      </c>
      <c r="AID9" s="213"/>
      <c r="AIE9" s="213"/>
      <c r="AIF9" s="213"/>
      <c r="AIG9" s="213"/>
      <c r="AIH9" s="213"/>
      <c r="AII9" s="213"/>
      <c r="AIJ9" s="213">
        <v>0.27166560000000001</v>
      </c>
      <c r="AIK9" s="213"/>
      <c r="AIL9" s="213">
        <v>8.2200000000000006</v>
      </c>
      <c r="AIM9" s="213"/>
      <c r="AIN9" s="213"/>
      <c r="AIO9" s="213"/>
      <c r="AIP9" s="213"/>
      <c r="AIQ9" s="213">
        <v>1.4077776</v>
      </c>
      <c r="AIR9" s="213"/>
      <c r="AIS9" s="213"/>
      <c r="AIT9" s="213"/>
      <c r="AIU9" s="213">
        <v>6.8863895999999993</v>
      </c>
      <c r="AIV9" s="213"/>
      <c r="AIW9" s="213"/>
      <c r="AIX9" s="213"/>
      <c r="AIY9" s="213"/>
      <c r="AIZ9" s="213"/>
      <c r="AJA9" s="213"/>
      <c r="AJB9" s="213">
        <v>0.73388880000000001</v>
      </c>
      <c r="AJC9" s="213"/>
      <c r="AJD9" s="213"/>
      <c r="AJE9" s="213"/>
      <c r="AJF9" s="213"/>
      <c r="AJG9" s="213">
        <v>1.2550008000000001</v>
      </c>
      <c r="AJH9" s="213">
        <v>5.2066656</v>
      </c>
      <c r="AJI9" s="213"/>
      <c r="AJJ9" s="213"/>
      <c r="AJK9" s="213">
        <v>4.2550007999999995</v>
      </c>
      <c r="AJL9" s="213"/>
      <c r="AJM9" s="213"/>
      <c r="AJN9" s="213">
        <v>6.0511104000000007</v>
      </c>
      <c r="AJO9" s="213">
        <v>5.8397231999999999</v>
      </c>
      <c r="AJP9" s="213"/>
      <c r="AJQ9" s="213">
        <v>0.75194399999999995</v>
      </c>
      <c r="AJR9" s="213"/>
      <c r="AJS9" s="213"/>
      <c r="AJT9" s="213"/>
      <c r="AJU9" s="213"/>
      <c r="AJV9" s="213"/>
      <c r="AJW9" s="213"/>
      <c r="AJX9" s="213"/>
      <c r="AJY9" s="213"/>
      <c r="AJZ9" s="213"/>
      <c r="AKA9" s="213"/>
      <c r="AKB9" s="213"/>
      <c r="AKC9" s="213">
        <v>2.3908344000000001</v>
      </c>
      <c r="AKD9" s="213"/>
      <c r="AKE9" s="213">
        <v>15.540554400000001</v>
      </c>
      <c r="AKF9" s="213"/>
      <c r="AKG9" s="213"/>
      <c r="AKH9" s="213"/>
      <c r="AKI9" s="213">
        <v>0.56777759999999999</v>
      </c>
      <c r="AKJ9" s="213"/>
      <c r="AKK9" s="213"/>
      <c r="AKL9" s="213"/>
      <c r="AKM9" s="213"/>
      <c r="AKN9" s="213">
        <v>1.0969439999999999</v>
      </c>
      <c r="AKO9" s="213"/>
      <c r="AKP9" s="213"/>
      <c r="AKQ9" s="213"/>
      <c r="AKR9" s="213"/>
      <c r="AKS9" s="213">
        <v>0.80805599999999989</v>
      </c>
      <c r="AKT9" s="213">
        <v>2.4975000000000001</v>
      </c>
      <c r="AKU9" s="213">
        <v>3.9802776</v>
      </c>
      <c r="AKV9" s="213"/>
      <c r="AKW9" s="213"/>
      <c r="AKX9" s="213">
        <v>1.1413896000000001</v>
      </c>
      <c r="AKY9" s="213">
        <v>0.79916639999999994</v>
      </c>
      <c r="AKZ9" s="213">
        <v>1.351944</v>
      </c>
      <c r="ALA9" s="213">
        <v>1.7916672</v>
      </c>
      <c r="ALB9" s="213">
        <v>0.48138959999999997</v>
      </c>
      <c r="ALC9" s="213">
        <v>0.81972240000000007</v>
      </c>
      <c r="ALD9" s="213">
        <v>8.2727784</v>
      </c>
      <c r="ALE9" s="213">
        <v>0.93027839999999995</v>
      </c>
      <c r="ALF9" s="213">
        <v>4.3519439999999996</v>
      </c>
      <c r="ALG9" s="213">
        <v>0.61638959999999998</v>
      </c>
      <c r="ALH9" s="213"/>
      <c r="ALI9" s="213"/>
      <c r="ALJ9" s="213"/>
      <c r="ALK9" s="213"/>
      <c r="ALL9" s="213"/>
      <c r="ALM9" s="213">
        <v>2.52</v>
      </c>
      <c r="ALN9" s="213"/>
      <c r="ALO9" s="213"/>
      <c r="ALP9" s="213"/>
      <c r="ALQ9" s="213">
        <v>0.95305439999999997</v>
      </c>
      <c r="ALR9" s="213">
        <v>4.2483336000000005</v>
      </c>
      <c r="ALS9" s="213">
        <v>15.155277600000002</v>
      </c>
      <c r="ALT9" s="213"/>
      <c r="ALU9" s="213"/>
      <c r="ALV9" s="213"/>
      <c r="ALW9" s="213"/>
      <c r="ALX9" s="213"/>
      <c r="ALY9" s="213">
        <v>0.45638880000000004</v>
      </c>
      <c r="ALZ9" s="213"/>
      <c r="AMA9" s="213">
        <v>1.2372215999999998</v>
      </c>
      <c r="AMB9" s="213"/>
      <c r="AMC9" s="213"/>
      <c r="AMD9" s="213"/>
      <c r="AME9" s="213"/>
      <c r="AMF9" s="213"/>
      <c r="AMG9" s="213">
        <v>0.60694559999999997</v>
      </c>
      <c r="AMH9" s="213"/>
      <c r="AMI9" s="213"/>
      <c r="AMJ9" s="213">
        <v>12.575277777796146</v>
      </c>
      <c r="AMK9" s="213">
        <v>11.586388888943475</v>
      </c>
      <c r="AML9" s="213"/>
      <c r="AMM9" s="213">
        <v>0.12638880000000002</v>
      </c>
      <c r="AMN9" s="213">
        <v>0.56166720000000003</v>
      </c>
      <c r="AMO9" s="213"/>
      <c r="AMP9" s="213">
        <v>7.2602783999999998</v>
      </c>
      <c r="AMQ9" s="213"/>
      <c r="AMR9" s="213"/>
      <c r="AMS9" s="213"/>
      <c r="AMT9" s="213"/>
      <c r="AMU9" s="213"/>
      <c r="AMV9" s="213">
        <v>94.630833600000003</v>
      </c>
      <c r="AMW9" s="213">
        <v>3.1591655999999997</v>
      </c>
      <c r="AMX9" s="213"/>
      <c r="AMY9" s="213">
        <v>6.1152768000000002</v>
      </c>
      <c r="AMZ9" s="213"/>
      <c r="ANA9" s="213"/>
      <c r="ANB9" s="213">
        <v>0.54</v>
      </c>
      <c r="ANC9" s="213"/>
      <c r="AND9" s="213">
        <v>1.4552784000000001</v>
      </c>
      <c r="ANE9" s="213">
        <v>1.2222216000000001</v>
      </c>
      <c r="ANF9" s="213">
        <v>16.458888000000002</v>
      </c>
      <c r="ANG9" s="213"/>
      <c r="ANH9" s="213">
        <v>2.5722216000000002</v>
      </c>
      <c r="ANI9" s="213"/>
      <c r="ANJ9" s="213"/>
      <c r="ANK9" s="213"/>
      <c r="ANL9" s="213">
        <v>31.376387999999999</v>
      </c>
      <c r="ANM9" s="213"/>
      <c r="ANN9" s="213"/>
      <c r="ANO9" s="213"/>
      <c r="ANP9" s="213"/>
      <c r="ANQ9" s="213"/>
      <c r="ANR9" s="213"/>
      <c r="ANS9" s="213">
        <v>3.9975000000000001</v>
      </c>
      <c r="ANT9" s="213"/>
      <c r="ANU9" s="213"/>
      <c r="ANV9" s="213"/>
      <c r="ANW9" s="213"/>
      <c r="ANX9" s="213"/>
      <c r="ANY9" s="213"/>
      <c r="ANZ9" s="213">
        <v>7.6344455999999994</v>
      </c>
      <c r="AOA9" s="213">
        <v>3.9405551999999999</v>
      </c>
      <c r="AOB9" s="213">
        <v>2.4263879999999998</v>
      </c>
      <c r="AOC9" s="213">
        <v>3.7569455999999999</v>
      </c>
      <c r="AOD9" s="213"/>
      <c r="AOE9" s="213"/>
      <c r="AOF9" s="213">
        <v>13.395278399999999</v>
      </c>
      <c r="AOG9" s="213"/>
      <c r="AOH9" s="213"/>
      <c r="AOI9" s="213">
        <v>13.287499199999999</v>
      </c>
      <c r="AOJ9" s="213"/>
      <c r="AOK9" s="213">
        <v>2.6383344000000002</v>
      </c>
      <c r="AOL9" s="213">
        <v>5.3758344000000005</v>
      </c>
      <c r="AOM9" s="213"/>
      <c r="AON9" s="213"/>
      <c r="AOO9" s="213"/>
      <c r="AOP9" s="213"/>
      <c r="AOQ9" s="213"/>
      <c r="AOR9" s="213">
        <v>1.6919447999999999</v>
      </c>
      <c r="AOS9" s="213">
        <v>4.1780544000000006</v>
      </c>
      <c r="AOT9" s="213">
        <v>1.3549992</v>
      </c>
      <c r="AOU9" s="213">
        <v>30.1063896</v>
      </c>
      <c r="AOV9" s="213">
        <v>5.8122216</v>
      </c>
      <c r="AOW9" s="213"/>
      <c r="AOX9" s="213"/>
      <c r="AOY9" s="213"/>
      <c r="AOZ9" s="213"/>
      <c r="APA9" s="213"/>
      <c r="APB9" s="213"/>
      <c r="APC9" s="213"/>
      <c r="APD9" s="213"/>
      <c r="APE9" s="213"/>
      <c r="APF9" s="213"/>
      <c r="APG9" s="213"/>
      <c r="APH9" s="213"/>
      <c r="API9" s="213"/>
      <c r="APJ9" s="213"/>
      <c r="APK9" s="213"/>
      <c r="APL9" s="213">
        <v>3.2169455999999998</v>
      </c>
      <c r="APM9" s="213"/>
      <c r="APN9" s="213"/>
      <c r="APO9" s="213"/>
      <c r="APP9" s="213"/>
      <c r="APQ9" s="213"/>
      <c r="APR9" s="213">
        <v>2.771388</v>
      </c>
      <c r="APS9" s="213"/>
      <c r="APT9" s="213"/>
      <c r="APU9" s="213">
        <v>3.3608328000000003</v>
      </c>
      <c r="APV9" s="213">
        <v>1.5499991999999998</v>
      </c>
      <c r="APW9" s="213">
        <v>0.29888880000000001</v>
      </c>
      <c r="APX9" s="213">
        <v>3.7561103999999998</v>
      </c>
      <c r="APY9" s="213"/>
      <c r="APZ9" s="213">
        <v>0.65083439999999992</v>
      </c>
      <c r="AQA9" s="213"/>
      <c r="AQB9" s="213"/>
      <c r="AQC9" s="213"/>
      <c r="AQD9" s="213">
        <v>1.7641656000000001</v>
      </c>
      <c r="AQE9" s="213"/>
      <c r="AQF9" s="213">
        <v>0.46472159999999996</v>
      </c>
      <c r="AQG9" s="213"/>
      <c r="AQH9" s="213">
        <v>1.1541672000000001</v>
      </c>
      <c r="AQI9" s="213"/>
      <c r="AQJ9" s="213">
        <v>0.94333440000000013</v>
      </c>
      <c r="AQK9" s="213">
        <v>5.1913895999999999</v>
      </c>
      <c r="AQL9" s="213"/>
      <c r="AQM9" s="213"/>
      <c r="AQN9" s="213"/>
      <c r="AQO9" s="213">
        <v>1.9538880000000001</v>
      </c>
      <c r="AQP9" s="213"/>
      <c r="AQQ9" s="213"/>
      <c r="AQR9" s="213"/>
      <c r="AQS9" s="213"/>
      <c r="AQT9" s="213"/>
      <c r="AQU9" s="213"/>
      <c r="AQV9" s="213"/>
      <c r="AQW9" s="213"/>
      <c r="AQX9" s="213"/>
      <c r="AQY9" s="213"/>
      <c r="AQZ9" s="213"/>
      <c r="ARA9" s="213"/>
      <c r="ARB9" s="213">
        <v>0.58444560000000001</v>
      </c>
      <c r="ARC9" s="213">
        <v>1.0647215999999999</v>
      </c>
      <c r="ARD9" s="213">
        <v>8.0938895999999989</v>
      </c>
      <c r="ARE9" s="213"/>
      <c r="ARF9" s="213"/>
      <c r="ARG9" s="213"/>
      <c r="ARH9" s="213"/>
      <c r="ARI9" s="213"/>
      <c r="ARJ9" s="213"/>
      <c r="ARK9" s="213"/>
      <c r="ARL9" s="213"/>
      <c r="ARM9" s="213"/>
      <c r="ARN9" s="213"/>
      <c r="ARO9" s="213"/>
      <c r="ARP9" s="213"/>
      <c r="ARQ9" s="213"/>
      <c r="ARR9" s="213">
        <v>11.6800008</v>
      </c>
      <c r="ARS9" s="213"/>
      <c r="ART9" s="213"/>
      <c r="ARU9" s="213"/>
      <c r="ARV9" s="213"/>
      <c r="ARW9" s="213"/>
      <c r="ARX9" s="213"/>
      <c r="ARY9" s="213"/>
      <c r="ARZ9" s="213">
        <v>1.021944</v>
      </c>
      <c r="ASA9" s="213">
        <v>5.8611120000000003</v>
      </c>
      <c r="ASB9" s="213"/>
      <c r="ASC9" s="213"/>
      <c r="ASD9" s="213"/>
      <c r="ASE9" s="213"/>
      <c r="ASF9" s="213"/>
      <c r="ASG9" s="213"/>
      <c r="ASH9" s="213"/>
      <c r="ASI9" s="213"/>
      <c r="ASJ9" s="213">
        <v>4.1822232000000001</v>
      </c>
      <c r="ASK9" s="213"/>
      <c r="ASL9" s="213"/>
      <c r="ASM9" s="213"/>
      <c r="ASN9" s="213"/>
      <c r="ASO9" s="213"/>
      <c r="ASP9" s="213"/>
      <c r="ASQ9" s="213"/>
      <c r="ASR9" s="213"/>
      <c r="ASS9" s="213">
        <v>8.6558328000000007</v>
      </c>
      <c r="AST9" s="213">
        <v>3.6025007999999996</v>
      </c>
      <c r="ASU9" s="213"/>
      <c r="ASV9" s="213"/>
      <c r="ASW9" s="213"/>
      <c r="ASX9" s="213"/>
      <c r="ASY9" s="213"/>
      <c r="ASZ9" s="213"/>
      <c r="ATA9" s="213"/>
      <c r="ATB9" s="213"/>
      <c r="ATC9" s="213"/>
      <c r="ATD9" s="213"/>
      <c r="ATE9" s="213"/>
      <c r="ATF9" s="213"/>
      <c r="ATG9" s="213"/>
      <c r="ATH9" s="213"/>
      <c r="ATI9" s="213">
        <v>1.7766672000000001</v>
      </c>
      <c r="ATJ9" s="213">
        <v>2.2369439999999998</v>
      </c>
      <c r="ATK9" s="213"/>
      <c r="ATL9" s="213"/>
      <c r="ATM9" s="213"/>
      <c r="ATN9" s="213">
        <v>23.1044448</v>
      </c>
      <c r="ATO9" s="213"/>
      <c r="ATP9" s="213"/>
      <c r="ATQ9" s="213"/>
      <c r="ATR9" s="213"/>
      <c r="ATS9" s="213"/>
      <c r="ATT9" s="213">
        <v>5.1922224000000003</v>
      </c>
      <c r="ATU9" s="213">
        <v>5.1930551999999999</v>
      </c>
      <c r="ATV9" s="213"/>
      <c r="ATW9" s="213"/>
      <c r="ATX9" s="213"/>
      <c r="ATY9" s="213"/>
      <c r="ATZ9" s="213">
        <v>1.4933327999999999</v>
      </c>
      <c r="AUA9" s="213"/>
      <c r="AUB9" s="213"/>
      <c r="AUC9" s="213"/>
      <c r="AUD9" s="213"/>
      <c r="AUE9" s="213"/>
      <c r="AUF9" s="213"/>
      <c r="AUG9" s="213"/>
      <c r="AUH9" s="213"/>
      <c r="AUI9" s="213">
        <v>12.328610399999999</v>
      </c>
      <c r="AUJ9" s="213"/>
      <c r="AUK9" s="213"/>
      <c r="AUL9" s="213"/>
      <c r="AUM9" s="213"/>
      <c r="AUN9" s="213"/>
      <c r="AUO9" s="213"/>
      <c r="AUP9" s="213"/>
      <c r="AUQ9" s="213"/>
      <c r="AUR9" s="213"/>
      <c r="AUS9" s="213"/>
      <c r="AUT9" s="213"/>
      <c r="AUU9" s="213">
        <v>5.7152783999999999</v>
      </c>
      <c r="AUV9" s="213"/>
      <c r="AUW9" s="213"/>
      <c r="AUX9" s="213"/>
      <c r="AUY9" s="213"/>
      <c r="AUZ9" s="213"/>
      <c r="AVA9" s="213"/>
      <c r="AVB9" s="213">
        <v>1.3936104</v>
      </c>
      <c r="AVC9" s="213"/>
      <c r="AVD9" s="213"/>
      <c r="AVE9" s="213"/>
      <c r="AVF9" s="213"/>
      <c r="AVG9" s="213"/>
      <c r="AVH9" s="213">
        <v>3.3663888000000002</v>
      </c>
      <c r="AVI9" s="213"/>
      <c r="AVJ9" s="213"/>
      <c r="AVK9" s="213">
        <v>3.0058343999999999</v>
      </c>
      <c r="AVL9" s="213"/>
      <c r="AVM9" s="213"/>
      <c r="AVN9" s="213"/>
      <c r="AVO9" s="213"/>
      <c r="AVP9" s="213"/>
      <c r="AVQ9" s="213"/>
      <c r="AVR9" s="213"/>
      <c r="AVS9" s="213"/>
      <c r="AVT9" s="213">
        <v>2.9341656</v>
      </c>
      <c r="AVU9" s="213"/>
      <c r="AVV9" s="213"/>
      <c r="AVW9" s="213"/>
      <c r="AVX9" s="213"/>
      <c r="AVY9" s="213"/>
      <c r="AVZ9" s="213"/>
      <c r="AWA9" s="213"/>
      <c r="AWB9" s="213">
        <v>10.459166399999999</v>
      </c>
      <c r="AWC9" s="213"/>
      <c r="AWD9" s="213"/>
      <c r="AWE9" s="213"/>
      <c r="AWF9" s="213"/>
      <c r="AWG9" s="213"/>
      <c r="AWH9" s="213">
        <v>0.41250000000000003</v>
      </c>
      <c r="AWI9" s="213">
        <v>1.3747224</v>
      </c>
      <c r="AWJ9" s="213"/>
      <c r="AWK9" s="213"/>
      <c r="AWL9" s="213"/>
      <c r="AWM9" s="213"/>
      <c r="AWN9" s="213"/>
      <c r="AWO9" s="213"/>
      <c r="AWP9" s="213">
        <v>0.63277680000000003</v>
      </c>
      <c r="AWQ9" s="213"/>
      <c r="AWR9" s="213"/>
      <c r="AWS9" s="213"/>
      <c r="AWT9" s="213"/>
      <c r="AWU9" s="213"/>
      <c r="AWV9" s="213"/>
      <c r="AWW9" s="213">
        <v>4.5547224000000002</v>
      </c>
      <c r="AWX9" s="213">
        <v>0.61972319999999992</v>
      </c>
      <c r="AWY9" s="213"/>
      <c r="AWZ9" s="213"/>
      <c r="AXA9" s="213"/>
      <c r="AXB9" s="213"/>
      <c r="AXC9" s="213"/>
      <c r="AXD9" s="213"/>
      <c r="AXE9" s="213"/>
      <c r="AXF9" s="213">
        <v>0.29805599999999999</v>
      </c>
      <c r="AXG9" s="213"/>
      <c r="AXH9" s="213"/>
      <c r="AXI9" s="213">
        <v>3.1705559999999995</v>
      </c>
      <c r="AXJ9" s="213"/>
      <c r="AXK9" s="213"/>
      <c r="AXL9" s="213">
        <v>0.56111040000000001</v>
      </c>
      <c r="AXM9" s="213"/>
      <c r="AXN9" s="213"/>
      <c r="AXO9" s="213">
        <v>2.5316663999999998</v>
      </c>
      <c r="AXP9" s="213">
        <v>4.1888880000000004</v>
      </c>
      <c r="AXQ9" s="213">
        <v>0.66416640000000005</v>
      </c>
      <c r="AXR9" s="213">
        <v>3.5622216</v>
      </c>
      <c r="AXS9" s="213"/>
      <c r="AXT9" s="213"/>
      <c r="AXU9" s="213"/>
      <c r="AXV9" s="213"/>
      <c r="AXW9" s="213"/>
      <c r="AXX9" s="213"/>
      <c r="AXY9" s="213">
        <v>1.2558336000000001</v>
      </c>
      <c r="AXZ9" s="213">
        <v>1.2594456000000001</v>
      </c>
      <c r="AYA9" s="213">
        <v>1.4358336</v>
      </c>
      <c r="AYB9" s="213"/>
      <c r="AYC9" s="213">
        <v>2.0061119999999999</v>
      </c>
      <c r="AYD9" s="213"/>
      <c r="AYE9" s="213">
        <v>0.77611199999999991</v>
      </c>
      <c r="AYF9" s="213">
        <v>2.6202768000000001</v>
      </c>
      <c r="AYG9" s="213">
        <v>4.9880544000000002</v>
      </c>
      <c r="AYH9" s="213">
        <v>0.90555600000000003</v>
      </c>
      <c r="AYI9" s="213">
        <v>2.1177768000000001</v>
      </c>
      <c r="AYJ9" s="213"/>
      <c r="AYK9" s="213"/>
      <c r="AYL9" s="213"/>
      <c r="AYM9" s="213"/>
      <c r="AYN9" s="213"/>
      <c r="AYO9" s="213">
        <v>0.96222239999999992</v>
      </c>
      <c r="AYP9" s="213"/>
      <c r="AYQ9" s="213"/>
      <c r="AYR9" s="213"/>
      <c r="AYS9" s="213"/>
      <c r="AYT9" s="213"/>
      <c r="AYU9" s="213"/>
      <c r="AYV9" s="213"/>
      <c r="AYW9" s="213"/>
      <c r="AYX9" s="213">
        <v>5.2563887999999999</v>
      </c>
      <c r="AYY9" s="213">
        <v>10.725832800000001</v>
      </c>
      <c r="AYZ9" s="213">
        <v>2.2125000000000004</v>
      </c>
      <c r="AZA9" s="213"/>
      <c r="AZB9" s="213"/>
      <c r="AZC9" s="213"/>
      <c r="AZD9" s="213"/>
      <c r="AZE9" s="213"/>
      <c r="AZF9" s="213">
        <v>3.9761112000000001</v>
      </c>
      <c r="AZG9" s="213"/>
      <c r="AZH9" s="213"/>
      <c r="AZI9" s="213"/>
      <c r="AZJ9" s="213"/>
      <c r="AZK9" s="213">
        <v>1.8458327999999999</v>
      </c>
      <c r="AZL9" s="213">
        <v>1.2255552000000001</v>
      </c>
      <c r="AZM9" s="213"/>
      <c r="AZN9" s="213"/>
      <c r="AZO9" s="213"/>
      <c r="AZP9" s="213"/>
      <c r="AZQ9" s="213"/>
      <c r="AZR9" s="213"/>
      <c r="AZS9" s="213"/>
      <c r="AZT9" s="213"/>
      <c r="AZU9" s="213"/>
      <c r="AZV9" s="213"/>
      <c r="AZW9" s="213"/>
      <c r="AZX9" s="213"/>
      <c r="AZY9" s="213"/>
      <c r="AZZ9" s="213"/>
      <c r="BAA9" s="213"/>
      <c r="BAB9" s="213"/>
      <c r="BAC9" s="213"/>
      <c r="BAD9" s="213"/>
      <c r="BAE9" s="213"/>
      <c r="BAF9" s="213"/>
      <c r="BAG9" s="213"/>
      <c r="BAH9" s="213"/>
      <c r="BAI9" s="213"/>
      <c r="BAJ9" s="213">
        <v>6.4086120000000006</v>
      </c>
      <c r="BAK9" s="213"/>
      <c r="BAL9" s="213"/>
      <c r="BAM9" s="213"/>
      <c r="BAN9" s="213"/>
      <c r="BAO9" s="213"/>
      <c r="BAP9" s="213"/>
      <c r="BAQ9" s="213"/>
      <c r="BAR9" s="213">
        <v>1.8424992</v>
      </c>
      <c r="BAS9" s="213">
        <v>0.62638800000000006</v>
      </c>
      <c r="BAT9" s="213"/>
      <c r="BAU9" s="213"/>
      <c r="BAV9" s="213"/>
      <c r="BAW9" s="213"/>
      <c r="BAX9" s="213"/>
      <c r="BAY9" s="213">
        <v>1.0488887999999998</v>
      </c>
      <c r="BAZ9" s="213">
        <v>4.7733336</v>
      </c>
      <c r="BBA9" s="213">
        <v>11.9733336</v>
      </c>
      <c r="BBB9" s="213"/>
      <c r="BBC9" s="213"/>
      <c r="BBD9" s="213"/>
      <c r="BBE9" s="213"/>
      <c r="BBF9" s="213">
        <v>14.900556000000002</v>
      </c>
      <c r="BBG9" s="213"/>
      <c r="BBH9" s="213"/>
      <c r="BBI9" s="213"/>
      <c r="BBJ9" s="213"/>
      <c r="BBK9" s="213"/>
      <c r="BBL9" s="213"/>
      <c r="BBM9" s="213"/>
      <c r="BBN9" s="213">
        <v>1.1875008</v>
      </c>
      <c r="BBO9" s="213">
        <v>5.0780544000000001</v>
      </c>
      <c r="BBP9" s="213">
        <v>0.61166640000000005</v>
      </c>
      <c r="BBQ9" s="213"/>
      <c r="BBR9" s="213"/>
      <c r="BBS9" s="213"/>
      <c r="BBT9" s="213"/>
      <c r="BBU9" s="213">
        <v>2.2144440000000003</v>
      </c>
      <c r="BBV9" s="213"/>
      <c r="BBW9" s="213"/>
      <c r="BBX9" s="213"/>
      <c r="BBY9" s="213"/>
      <c r="BBZ9" s="213">
        <v>3.1613879999999996</v>
      </c>
      <c r="BCA9" s="213"/>
      <c r="BCB9" s="213"/>
      <c r="BCC9" s="213"/>
      <c r="BCD9" s="213">
        <v>1.0377768000000001</v>
      </c>
      <c r="BCE9" s="213">
        <v>1.239444</v>
      </c>
      <c r="BCF9" s="213"/>
      <c r="BCG9" s="213"/>
      <c r="BCH9" s="213"/>
      <c r="BCI9" s="213"/>
      <c r="BCJ9" s="213"/>
      <c r="BCK9" s="213"/>
      <c r="BCL9" s="213"/>
      <c r="BCM9" s="213"/>
      <c r="BCN9" s="213"/>
      <c r="BCO9" s="213">
        <v>3.3994439999999999</v>
      </c>
      <c r="BCP9" s="213">
        <v>0.691944</v>
      </c>
      <c r="BCQ9" s="213"/>
      <c r="BCR9" s="213"/>
      <c r="BCS9" s="213"/>
      <c r="BCT9" s="213"/>
      <c r="BCU9" s="213"/>
      <c r="BCV9" s="213"/>
      <c r="BCW9" s="213"/>
      <c r="BCX9" s="213"/>
      <c r="BCY9" s="213"/>
      <c r="BCZ9" s="213"/>
      <c r="BDA9" s="213"/>
      <c r="BDB9" s="213"/>
      <c r="BDC9" s="213">
        <v>0.95027760000000006</v>
      </c>
      <c r="BDD9" s="213"/>
      <c r="BDE9" s="213"/>
      <c r="BDF9" s="213"/>
      <c r="BDG9" s="213"/>
      <c r="BDH9" s="213"/>
      <c r="BDI9" s="213"/>
      <c r="BDJ9" s="213"/>
      <c r="BDK9" s="213">
        <v>1.0308336</v>
      </c>
      <c r="BDL9" s="213">
        <v>8.0266655999999994</v>
      </c>
      <c r="BDM9" s="213"/>
      <c r="BDN9" s="213"/>
      <c r="BDO9" s="213">
        <v>1.8316656</v>
      </c>
      <c r="BDP9" s="213"/>
      <c r="BDQ9" s="213"/>
      <c r="BDR9" s="213"/>
      <c r="BDS9" s="213"/>
      <c r="BDT9" s="213"/>
      <c r="BDU9" s="213">
        <v>7.1233344000000001</v>
      </c>
      <c r="BDV9" s="213">
        <v>3.3019440000000002</v>
      </c>
      <c r="BDW9" s="213"/>
      <c r="BDX9" s="213"/>
      <c r="BDY9" s="213"/>
      <c r="BDZ9" s="213"/>
      <c r="BEA9" s="213"/>
      <c r="BEB9" s="213"/>
      <c r="BEC9" s="213"/>
      <c r="BED9" s="213"/>
      <c r="BEE9" s="213"/>
      <c r="BEF9" s="213"/>
      <c r="BEG9" s="213"/>
      <c r="BEH9" s="213">
        <v>5.9544455999999997</v>
      </c>
      <c r="BEI9" s="213">
        <v>0.51250079999999998</v>
      </c>
      <c r="BEJ9" s="213">
        <v>6.1361112000000002</v>
      </c>
      <c r="BEK9" s="213"/>
      <c r="BEL9" s="213"/>
      <c r="BEM9" s="213"/>
      <c r="BEN9" s="213">
        <v>0.83833439999999992</v>
      </c>
      <c r="BEO9" s="213"/>
      <c r="BEP9" s="213">
        <v>2241.978611644538</v>
      </c>
    </row>
    <row r="10" spans="1:1498">
      <c r="A10" t="s">
        <v>35</v>
      </c>
      <c r="B10" s="204">
        <f t="shared" si="0"/>
        <v>1.9201228878648235E-2</v>
      </c>
      <c r="C10" s="205" cm="1">
        <f t="array" ref="C10">_xlfn.XLOOKUP(A10,$A$4:$A$10,_xlfn.XLOOKUP($C$1,$F$2:$Q$2,$F$4:$Q$10))</f>
        <v>200</v>
      </c>
      <c r="D10" s="225">
        <f>(C10*0.8)/$J$18</f>
        <v>34.782608695652179</v>
      </c>
      <c r="F10" s="214"/>
      <c r="G10" s="215"/>
      <c r="H10" s="215"/>
      <c r="I10" s="215">
        <v>150</v>
      </c>
      <c r="J10" s="215"/>
      <c r="K10" s="215">
        <v>300</v>
      </c>
      <c r="L10" s="215"/>
      <c r="M10" s="215"/>
      <c r="N10" s="215"/>
      <c r="O10" s="215">
        <v>200</v>
      </c>
      <c r="P10" s="215"/>
      <c r="Q10" s="216"/>
      <c r="T10" s="212" t="s">
        <v>36</v>
      </c>
      <c r="U10" s="213"/>
      <c r="V10" s="213"/>
      <c r="W10" s="213"/>
      <c r="X10" s="213"/>
      <c r="Y10" s="213"/>
      <c r="Z10" s="213"/>
      <c r="AA10" s="213"/>
      <c r="AB10" s="213"/>
      <c r="AC10" s="213"/>
      <c r="AD10" s="213"/>
      <c r="AE10" s="213"/>
      <c r="AF10" s="213"/>
      <c r="AG10" s="213"/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213"/>
      <c r="AS10" s="213"/>
      <c r="AT10" s="213"/>
      <c r="AU10" s="213"/>
      <c r="AV10" s="213"/>
      <c r="AW10" s="213"/>
      <c r="AX10" s="213"/>
      <c r="AY10" s="213"/>
      <c r="AZ10" s="213"/>
      <c r="BA10" s="213"/>
      <c r="BB10" s="213"/>
      <c r="BC10" s="213"/>
      <c r="BD10" s="213"/>
      <c r="BE10" s="213"/>
      <c r="BF10" s="213"/>
      <c r="BG10" s="213"/>
      <c r="BH10" s="213"/>
      <c r="BI10" s="213"/>
      <c r="BJ10" s="213"/>
      <c r="BK10" s="213"/>
      <c r="BL10" s="213"/>
      <c r="BM10" s="213"/>
      <c r="BN10" s="213"/>
      <c r="BO10" s="213"/>
      <c r="BP10" s="213"/>
      <c r="BQ10" s="213"/>
      <c r="BR10" s="213"/>
      <c r="BS10" s="213"/>
      <c r="BT10" s="213"/>
      <c r="BU10" s="213"/>
      <c r="BV10" s="213"/>
      <c r="BW10" s="213"/>
      <c r="BX10" s="213"/>
      <c r="BY10" s="213"/>
      <c r="BZ10" s="213"/>
      <c r="CA10" s="213"/>
      <c r="CB10" s="213"/>
      <c r="CC10" s="213"/>
      <c r="CD10" s="213"/>
      <c r="CE10" s="213"/>
      <c r="CF10" s="213"/>
      <c r="CG10" s="213"/>
      <c r="CH10" s="213"/>
      <c r="CI10" s="213"/>
      <c r="CJ10" s="213"/>
      <c r="CK10" s="213"/>
      <c r="CL10" s="213"/>
      <c r="CM10" s="213"/>
      <c r="CN10" s="213"/>
      <c r="CO10" s="213"/>
      <c r="CP10" s="213"/>
      <c r="CQ10" s="213"/>
      <c r="CR10" s="213"/>
      <c r="CS10" s="213"/>
      <c r="CT10" s="213"/>
      <c r="CU10" s="213"/>
      <c r="CV10" s="213"/>
      <c r="CW10" s="213"/>
      <c r="CX10" s="213"/>
      <c r="CY10" s="213"/>
      <c r="CZ10" s="213"/>
      <c r="DA10" s="213"/>
      <c r="DB10" s="213"/>
      <c r="DC10" s="213"/>
      <c r="DD10" s="213"/>
      <c r="DE10" s="213"/>
      <c r="DF10" s="213"/>
      <c r="DG10" s="213"/>
      <c r="DH10" s="213"/>
      <c r="DI10" s="213"/>
      <c r="DJ10" s="213"/>
      <c r="DK10" s="213"/>
      <c r="DL10" s="213"/>
      <c r="DM10" s="213"/>
      <c r="DN10" s="213"/>
      <c r="DO10" s="213"/>
      <c r="DP10" s="213"/>
      <c r="DQ10" s="213"/>
      <c r="DR10" s="213"/>
      <c r="DS10" s="213"/>
      <c r="DT10" s="213"/>
      <c r="DU10" s="213"/>
      <c r="DV10" s="213"/>
      <c r="DW10" s="213"/>
      <c r="DX10" s="213"/>
      <c r="DY10" s="213"/>
      <c r="DZ10" s="213"/>
      <c r="EA10" s="213"/>
      <c r="EB10" s="213"/>
      <c r="EC10" s="213"/>
      <c r="ED10" s="213"/>
      <c r="EE10" s="213"/>
      <c r="EF10" s="213"/>
      <c r="EG10" s="213"/>
      <c r="EH10" s="213"/>
      <c r="EI10" s="213"/>
      <c r="EJ10" s="213"/>
      <c r="EK10" s="213"/>
      <c r="EL10" s="213"/>
      <c r="EM10" s="213"/>
      <c r="EN10" s="213"/>
      <c r="EO10" s="213"/>
      <c r="EP10" s="213"/>
      <c r="EQ10" s="213"/>
      <c r="ER10" s="213"/>
      <c r="ES10" s="213"/>
      <c r="ET10" s="213"/>
      <c r="EU10" s="213"/>
      <c r="EV10" s="213"/>
      <c r="EW10" s="213"/>
      <c r="EX10" s="213"/>
      <c r="EY10" s="213"/>
      <c r="EZ10" s="213"/>
      <c r="FA10" s="213"/>
      <c r="FB10" s="213"/>
      <c r="FC10" s="213"/>
      <c r="FD10" s="213"/>
      <c r="FE10" s="213"/>
      <c r="FF10" s="213"/>
      <c r="FG10" s="213"/>
      <c r="FH10" s="213"/>
      <c r="FI10" s="213"/>
      <c r="FJ10" s="213"/>
      <c r="FK10" s="213"/>
      <c r="FL10" s="213"/>
      <c r="FM10" s="213"/>
      <c r="FN10" s="213"/>
      <c r="FO10" s="213"/>
      <c r="FP10" s="213"/>
      <c r="FQ10" s="213"/>
      <c r="FR10" s="213"/>
      <c r="FS10" s="213"/>
      <c r="FT10" s="213"/>
      <c r="FU10" s="213"/>
      <c r="FV10" s="213"/>
      <c r="FW10" s="213"/>
      <c r="FX10" s="213"/>
      <c r="FY10" s="213"/>
      <c r="FZ10" s="213"/>
      <c r="GA10" s="213"/>
      <c r="GB10" s="213"/>
      <c r="GC10" s="213"/>
      <c r="GD10" s="213"/>
      <c r="GE10" s="213"/>
      <c r="GF10" s="213"/>
      <c r="GG10" s="213"/>
      <c r="GH10" s="213"/>
      <c r="GI10" s="213"/>
      <c r="GJ10" s="213"/>
      <c r="GK10" s="213"/>
      <c r="GL10" s="213"/>
      <c r="GM10" s="213"/>
      <c r="GN10" s="213"/>
      <c r="GO10" s="213"/>
      <c r="GP10" s="213"/>
      <c r="GQ10" s="213"/>
      <c r="GR10" s="213"/>
      <c r="GS10" s="213"/>
      <c r="GT10" s="213"/>
      <c r="GU10" s="213"/>
      <c r="GV10" s="213"/>
      <c r="GW10" s="213"/>
      <c r="GX10" s="213"/>
      <c r="GY10" s="213"/>
      <c r="GZ10" s="213"/>
      <c r="HA10" s="213"/>
      <c r="HB10" s="213"/>
      <c r="HC10" s="213"/>
      <c r="HD10" s="213"/>
      <c r="HE10" s="213"/>
      <c r="HF10" s="213"/>
      <c r="HG10" s="213"/>
      <c r="HH10" s="213"/>
      <c r="HI10" s="213"/>
      <c r="HJ10" s="213"/>
      <c r="HK10" s="213"/>
      <c r="HL10" s="213"/>
      <c r="HM10" s="213"/>
      <c r="HN10" s="213"/>
      <c r="HO10" s="213"/>
      <c r="HP10" s="213"/>
      <c r="HQ10" s="213"/>
      <c r="HR10" s="213"/>
      <c r="HS10" s="213"/>
      <c r="HT10" s="213"/>
      <c r="HU10" s="213"/>
      <c r="HV10" s="213"/>
      <c r="HW10" s="213"/>
      <c r="HX10" s="213"/>
      <c r="HY10" s="213"/>
      <c r="HZ10" s="213"/>
      <c r="IA10" s="213"/>
      <c r="IB10" s="213"/>
      <c r="IC10" s="213"/>
      <c r="ID10" s="213"/>
      <c r="IE10" s="213"/>
      <c r="IF10" s="213"/>
      <c r="IG10" s="213"/>
      <c r="IH10" s="213"/>
      <c r="II10" s="213"/>
      <c r="IJ10" s="213"/>
      <c r="IK10" s="213"/>
      <c r="IL10" s="213"/>
      <c r="IM10" s="213"/>
      <c r="IN10" s="213"/>
      <c r="IO10" s="213"/>
      <c r="IP10" s="213"/>
      <c r="IQ10" s="213"/>
      <c r="IR10" s="213"/>
      <c r="IS10" s="213"/>
      <c r="IT10" s="213"/>
      <c r="IU10" s="213"/>
      <c r="IV10" s="213"/>
      <c r="IW10" s="213"/>
      <c r="IX10" s="213"/>
      <c r="IY10" s="213"/>
      <c r="IZ10" s="213"/>
      <c r="JA10" s="213"/>
      <c r="JB10" s="213"/>
      <c r="JC10" s="213"/>
      <c r="JD10" s="213"/>
      <c r="JE10" s="213"/>
      <c r="JF10" s="213"/>
      <c r="JG10" s="213"/>
      <c r="JH10" s="213"/>
      <c r="JI10" s="213"/>
      <c r="JJ10" s="213"/>
      <c r="JK10" s="213"/>
      <c r="JL10" s="213"/>
      <c r="JM10" s="213"/>
      <c r="JN10" s="213"/>
      <c r="JO10" s="213"/>
      <c r="JP10" s="213"/>
      <c r="JQ10" s="213"/>
      <c r="JR10" s="213"/>
      <c r="JS10" s="213"/>
      <c r="JT10" s="213"/>
      <c r="JU10" s="213"/>
      <c r="JV10" s="213"/>
      <c r="JW10" s="213"/>
      <c r="JX10" s="213"/>
      <c r="JY10" s="213"/>
      <c r="JZ10" s="213"/>
      <c r="KA10" s="213"/>
      <c r="KB10" s="213"/>
      <c r="KC10" s="213"/>
      <c r="KD10" s="213"/>
      <c r="KE10" s="213"/>
      <c r="KF10" s="213"/>
      <c r="KG10" s="213"/>
      <c r="KH10" s="213"/>
      <c r="KI10" s="213"/>
      <c r="KJ10" s="213"/>
      <c r="KK10" s="213"/>
      <c r="KL10" s="213"/>
      <c r="KM10" s="213"/>
      <c r="KN10" s="213"/>
      <c r="KO10" s="213"/>
      <c r="KP10" s="213"/>
      <c r="KQ10" s="213"/>
      <c r="KR10" s="213"/>
      <c r="KS10" s="213"/>
      <c r="KT10" s="213"/>
      <c r="KU10" s="213"/>
      <c r="KV10" s="213"/>
      <c r="KW10" s="213"/>
      <c r="KX10" s="213"/>
      <c r="KY10" s="213"/>
      <c r="KZ10" s="213"/>
      <c r="LA10" s="213"/>
      <c r="LB10" s="213"/>
      <c r="LC10" s="213"/>
      <c r="LD10" s="213"/>
      <c r="LE10" s="213"/>
      <c r="LF10" s="213"/>
      <c r="LG10" s="213"/>
      <c r="LH10" s="213"/>
      <c r="LI10" s="213"/>
      <c r="LJ10" s="213"/>
      <c r="LK10" s="213"/>
      <c r="LL10" s="213"/>
      <c r="LM10" s="213"/>
      <c r="LN10" s="213"/>
      <c r="LO10" s="213"/>
      <c r="LP10" s="213"/>
      <c r="LQ10" s="213"/>
      <c r="LR10" s="213"/>
      <c r="LS10" s="213"/>
      <c r="LT10" s="213"/>
      <c r="LU10" s="213"/>
      <c r="LV10" s="213"/>
      <c r="LW10" s="213"/>
      <c r="LX10" s="213"/>
      <c r="LY10" s="213"/>
      <c r="LZ10" s="213"/>
      <c r="MA10" s="213"/>
      <c r="MB10" s="213"/>
      <c r="MC10" s="213"/>
      <c r="MD10" s="213"/>
      <c r="ME10" s="213"/>
      <c r="MF10" s="213"/>
      <c r="MG10" s="213"/>
      <c r="MH10" s="213"/>
      <c r="MI10" s="213"/>
      <c r="MJ10" s="213"/>
      <c r="MK10" s="213"/>
      <c r="ML10" s="213"/>
      <c r="MM10" s="213"/>
      <c r="MN10" s="213"/>
      <c r="MO10" s="213"/>
      <c r="MP10" s="213"/>
      <c r="MQ10" s="213"/>
      <c r="MR10" s="213"/>
      <c r="MS10" s="213"/>
      <c r="MT10" s="213"/>
      <c r="MU10" s="213"/>
      <c r="MV10" s="213"/>
      <c r="MW10" s="213"/>
      <c r="MX10" s="213"/>
      <c r="MY10" s="213"/>
      <c r="MZ10" s="213"/>
      <c r="NA10" s="213"/>
      <c r="NB10" s="213"/>
      <c r="NC10" s="213"/>
      <c r="ND10" s="213"/>
      <c r="NE10" s="213"/>
      <c r="NF10" s="213"/>
      <c r="NG10" s="213"/>
      <c r="NH10" s="213"/>
      <c r="NI10" s="213"/>
      <c r="NJ10" s="213"/>
      <c r="NK10" s="213"/>
      <c r="NL10" s="213"/>
      <c r="NM10" s="213"/>
      <c r="NN10" s="213"/>
      <c r="NO10" s="213"/>
      <c r="NP10" s="213"/>
      <c r="NQ10" s="213"/>
      <c r="NR10" s="213"/>
      <c r="NS10" s="213"/>
      <c r="NT10" s="213"/>
      <c r="NU10" s="213"/>
      <c r="NV10" s="213"/>
      <c r="NW10" s="213"/>
      <c r="NX10" s="213"/>
      <c r="NY10" s="213"/>
      <c r="NZ10" s="213"/>
      <c r="OA10" s="213"/>
      <c r="OB10" s="213"/>
      <c r="OC10" s="213"/>
      <c r="OD10" s="213"/>
      <c r="OE10" s="213"/>
      <c r="OF10" s="213"/>
      <c r="OG10" s="213"/>
      <c r="OH10" s="213"/>
      <c r="OI10" s="213"/>
      <c r="OJ10" s="213"/>
      <c r="OK10" s="213"/>
      <c r="OL10" s="213"/>
      <c r="OM10" s="213"/>
      <c r="ON10" s="213"/>
      <c r="OO10" s="213"/>
      <c r="OP10" s="213"/>
      <c r="OQ10" s="213"/>
      <c r="OR10" s="213"/>
      <c r="OS10" s="213"/>
      <c r="OT10" s="213"/>
      <c r="OU10" s="213"/>
      <c r="OV10" s="213"/>
      <c r="OW10" s="213"/>
      <c r="OX10" s="213"/>
      <c r="OY10" s="213"/>
      <c r="OZ10" s="213"/>
      <c r="PA10" s="213"/>
      <c r="PB10" s="213"/>
      <c r="PC10" s="213"/>
      <c r="PD10" s="213"/>
      <c r="PE10" s="213"/>
      <c r="PF10" s="213"/>
      <c r="PG10" s="213"/>
      <c r="PH10" s="213"/>
      <c r="PI10" s="213"/>
      <c r="PJ10" s="213"/>
      <c r="PK10" s="213"/>
      <c r="PL10" s="213"/>
      <c r="PM10" s="213"/>
      <c r="PN10" s="213"/>
      <c r="PO10" s="213"/>
      <c r="PP10" s="213"/>
      <c r="PQ10" s="213"/>
      <c r="PR10" s="213"/>
      <c r="PS10" s="213"/>
      <c r="PT10" s="213"/>
      <c r="PU10" s="213"/>
      <c r="PV10" s="213"/>
      <c r="PW10" s="213"/>
      <c r="PX10" s="213"/>
      <c r="PY10" s="213"/>
      <c r="PZ10" s="213"/>
      <c r="QA10" s="213"/>
      <c r="QB10" s="213"/>
      <c r="QC10" s="213"/>
      <c r="QD10" s="213"/>
      <c r="QE10" s="213"/>
      <c r="QF10" s="213"/>
      <c r="QG10" s="213"/>
      <c r="QH10" s="213"/>
      <c r="QI10" s="213"/>
      <c r="QJ10" s="213"/>
      <c r="QK10" s="213"/>
      <c r="QL10" s="213"/>
      <c r="QM10" s="213"/>
      <c r="QN10" s="213"/>
      <c r="QO10" s="213"/>
      <c r="QP10" s="213"/>
      <c r="QQ10" s="213"/>
      <c r="QR10" s="213"/>
      <c r="QS10" s="213"/>
      <c r="QT10" s="213"/>
      <c r="QU10" s="213"/>
      <c r="QV10" s="213"/>
      <c r="QW10" s="213"/>
      <c r="QX10" s="213"/>
      <c r="QY10" s="213"/>
      <c r="QZ10" s="213"/>
      <c r="RA10" s="213"/>
      <c r="RB10" s="213"/>
      <c r="RC10" s="213"/>
      <c r="RD10" s="213"/>
      <c r="RE10" s="213"/>
      <c r="RF10" s="213"/>
      <c r="RG10" s="213"/>
      <c r="RH10" s="213"/>
      <c r="RI10" s="213"/>
      <c r="RJ10" s="213"/>
      <c r="RK10" s="213"/>
      <c r="RL10" s="213"/>
      <c r="RM10" s="213"/>
      <c r="RN10" s="213"/>
      <c r="RO10" s="213"/>
      <c r="RP10" s="213"/>
      <c r="RQ10" s="213"/>
      <c r="RR10" s="213"/>
      <c r="RS10" s="213"/>
      <c r="RT10" s="213"/>
      <c r="RU10" s="213"/>
      <c r="RV10" s="213"/>
      <c r="RW10" s="213"/>
      <c r="RX10" s="213"/>
      <c r="RY10" s="213"/>
      <c r="RZ10" s="213"/>
      <c r="SA10" s="213"/>
      <c r="SB10" s="213"/>
      <c r="SC10" s="213"/>
      <c r="SD10" s="213"/>
      <c r="SE10" s="213"/>
      <c r="SF10" s="213"/>
      <c r="SG10" s="213"/>
      <c r="SH10" s="213"/>
      <c r="SI10" s="213"/>
      <c r="SJ10" s="213"/>
      <c r="SK10" s="213"/>
      <c r="SL10" s="213"/>
      <c r="SM10" s="213"/>
      <c r="SN10" s="213"/>
      <c r="SO10" s="213"/>
      <c r="SP10" s="213"/>
      <c r="SQ10" s="213"/>
      <c r="SR10" s="213"/>
      <c r="SS10" s="213"/>
      <c r="ST10" s="213"/>
      <c r="SU10" s="213"/>
      <c r="SV10" s="213"/>
      <c r="SW10" s="213"/>
      <c r="SX10" s="213"/>
      <c r="SY10" s="213"/>
      <c r="SZ10" s="213"/>
      <c r="TA10" s="213"/>
      <c r="TB10" s="213"/>
      <c r="TC10" s="213"/>
      <c r="TD10" s="213"/>
      <c r="TE10" s="213"/>
      <c r="TF10" s="213"/>
      <c r="TG10" s="213"/>
      <c r="TH10" s="213"/>
      <c r="TI10" s="213"/>
      <c r="TJ10" s="213"/>
      <c r="TK10" s="213"/>
      <c r="TL10" s="213"/>
      <c r="TM10" s="213"/>
      <c r="TN10" s="213"/>
      <c r="TO10" s="213"/>
      <c r="TP10" s="213"/>
      <c r="TQ10" s="213"/>
      <c r="TR10" s="213"/>
      <c r="TS10" s="213"/>
      <c r="TT10" s="213"/>
      <c r="TU10" s="213"/>
      <c r="TV10" s="213"/>
      <c r="TW10" s="213"/>
      <c r="TX10" s="213"/>
      <c r="TY10" s="213"/>
      <c r="TZ10" s="213"/>
      <c r="UA10" s="213"/>
      <c r="UB10" s="213"/>
      <c r="UC10" s="213"/>
      <c r="UD10" s="213"/>
      <c r="UE10" s="213"/>
      <c r="UF10" s="213"/>
      <c r="UG10" s="213"/>
      <c r="UH10" s="213"/>
      <c r="UI10" s="213"/>
      <c r="UJ10" s="213"/>
      <c r="UK10" s="213"/>
      <c r="UL10" s="213"/>
      <c r="UM10" s="213"/>
      <c r="UN10" s="213"/>
      <c r="UO10" s="213"/>
      <c r="UP10" s="213"/>
      <c r="UQ10" s="213"/>
      <c r="UR10" s="213"/>
      <c r="US10" s="213"/>
      <c r="UT10" s="213"/>
      <c r="UU10" s="213"/>
      <c r="UV10" s="213"/>
      <c r="UW10" s="213"/>
      <c r="UX10" s="213"/>
      <c r="UY10" s="213"/>
      <c r="UZ10" s="213"/>
      <c r="VA10" s="213"/>
      <c r="VB10" s="213"/>
      <c r="VC10" s="213"/>
      <c r="VD10" s="213"/>
      <c r="VE10" s="213"/>
      <c r="VF10" s="213"/>
      <c r="VG10" s="213"/>
      <c r="VH10" s="213"/>
      <c r="VI10" s="213"/>
      <c r="VJ10" s="213"/>
      <c r="VK10" s="213"/>
      <c r="VL10" s="213"/>
      <c r="VM10" s="213"/>
      <c r="VN10" s="213"/>
      <c r="VO10" s="213"/>
      <c r="VP10" s="213"/>
      <c r="VQ10" s="213"/>
      <c r="VR10" s="213"/>
      <c r="VS10" s="213"/>
      <c r="VT10" s="213"/>
      <c r="VU10" s="213"/>
      <c r="VV10" s="213"/>
      <c r="VW10" s="213"/>
      <c r="VX10" s="213"/>
      <c r="VY10" s="213"/>
      <c r="VZ10" s="213"/>
      <c r="WA10" s="213"/>
      <c r="WB10" s="213"/>
      <c r="WC10" s="213"/>
      <c r="WD10" s="213"/>
      <c r="WE10" s="213"/>
      <c r="WF10" s="213"/>
      <c r="WG10" s="213"/>
      <c r="WH10" s="213"/>
      <c r="WI10" s="213"/>
      <c r="WJ10" s="213"/>
      <c r="WK10" s="213"/>
      <c r="WL10" s="213"/>
      <c r="WM10" s="213"/>
      <c r="WN10" s="213"/>
      <c r="WO10" s="213"/>
      <c r="WP10" s="213"/>
      <c r="WQ10" s="213"/>
      <c r="WR10" s="213"/>
      <c r="WS10" s="213"/>
      <c r="WT10" s="213"/>
      <c r="WU10" s="213"/>
      <c r="WV10" s="213"/>
      <c r="WW10" s="213"/>
      <c r="WX10" s="213"/>
      <c r="WY10" s="213"/>
      <c r="WZ10" s="213"/>
      <c r="XA10" s="213"/>
      <c r="XB10" s="213"/>
      <c r="XC10" s="213"/>
      <c r="XD10" s="213"/>
      <c r="XE10" s="213"/>
      <c r="XF10" s="213"/>
      <c r="XG10" s="213"/>
      <c r="XH10" s="213"/>
      <c r="XI10" s="213"/>
      <c r="XJ10" s="213"/>
      <c r="XK10" s="213"/>
      <c r="XL10" s="213"/>
      <c r="XM10" s="213"/>
      <c r="XN10" s="213"/>
      <c r="XO10" s="213"/>
      <c r="XP10" s="213"/>
      <c r="XQ10" s="213"/>
      <c r="XR10" s="213"/>
      <c r="XS10" s="213"/>
      <c r="XT10" s="213"/>
      <c r="XU10" s="213"/>
      <c r="XV10" s="213"/>
      <c r="XW10" s="213"/>
      <c r="XX10" s="213"/>
      <c r="XY10" s="213"/>
      <c r="XZ10" s="213"/>
      <c r="YA10" s="213"/>
      <c r="YB10" s="213"/>
      <c r="YC10" s="213"/>
      <c r="YD10" s="213"/>
      <c r="YE10" s="213"/>
      <c r="YF10" s="213"/>
      <c r="YG10" s="213"/>
      <c r="YH10" s="213"/>
      <c r="YI10" s="213"/>
      <c r="YJ10" s="213"/>
      <c r="YK10" s="213"/>
      <c r="YL10" s="213"/>
      <c r="YM10" s="213"/>
      <c r="YN10" s="213"/>
      <c r="YO10" s="213"/>
      <c r="YP10" s="213"/>
      <c r="YQ10" s="213"/>
      <c r="YR10" s="213"/>
      <c r="YS10" s="213"/>
      <c r="YT10" s="213"/>
      <c r="YU10" s="213"/>
      <c r="YV10" s="213"/>
      <c r="YW10" s="213"/>
      <c r="YX10" s="213"/>
      <c r="YY10" s="213"/>
      <c r="YZ10" s="213"/>
      <c r="ZA10" s="213"/>
      <c r="ZB10" s="213"/>
      <c r="ZC10" s="213"/>
      <c r="ZD10" s="213"/>
      <c r="ZE10" s="213"/>
      <c r="ZF10" s="213"/>
      <c r="ZG10" s="213"/>
      <c r="ZH10" s="213"/>
      <c r="ZI10" s="213"/>
      <c r="ZJ10" s="213"/>
      <c r="ZK10" s="213"/>
      <c r="ZL10" s="213"/>
      <c r="ZM10" s="213"/>
      <c r="ZN10" s="213"/>
      <c r="ZO10" s="213"/>
      <c r="ZP10" s="213"/>
      <c r="ZQ10" s="213"/>
      <c r="ZR10" s="213"/>
      <c r="ZS10" s="213"/>
      <c r="ZT10" s="213"/>
      <c r="ZU10" s="213"/>
      <c r="ZV10" s="213"/>
      <c r="ZW10" s="213"/>
      <c r="ZX10" s="213"/>
      <c r="ZY10" s="213"/>
      <c r="ZZ10" s="213"/>
      <c r="AAA10" s="213"/>
      <c r="AAB10" s="213"/>
      <c r="AAC10" s="213"/>
      <c r="AAD10" s="213"/>
      <c r="AAE10" s="213"/>
      <c r="AAF10" s="213"/>
      <c r="AAG10" s="213"/>
      <c r="AAH10" s="213"/>
      <c r="AAI10" s="213"/>
      <c r="AAJ10" s="213"/>
      <c r="AAK10" s="213"/>
      <c r="AAL10" s="213"/>
      <c r="AAM10" s="213"/>
      <c r="AAN10" s="213"/>
      <c r="AAO10" s="213"/>
      <c r="AAP10" s="213"/>
      <c r="AAQ10" s="213"/>
      <c r="AAR10" s="213"/>
      <c r="AAS10" s="213"/>
      <c r="AAT10" s="213"/>
      <c r="AAU10" s="213"/>
      <c r="AAV10" s="213"/>
      <c r="AAW10" s="213"/>
      <c r="AAX10" s="213"/>
      <c r="AAY10" s="213"/>
      <c r="AAZ10" s="213"/>
      <c r="ABA10" s="213"/>
      <c r="ABB10" s="213"/>
      <c r="ABC10" s="213"/>
      <c r="ABD10" s="213"/>
      <c r="ABE10" s="213"/>
      <c r="ABF10" s="213"/>
      <c r="ABG10" s="213"/>
      <c r="ABH10" s="213"/>
      <c r="ABI10" s="213"/>
      <c r="ABJ10" s="213"/>
      <c r="ABK10" s="213"/>
      <c r="ABL10" s="213"/>
      <c r="ABM10" s="213"/>
      <c r="ABN10" s="213"/>
      <c r="ABO10" s="213"/>
      <c r="ABP10" s="213"/>
      <c r="ABQ10" s="213"/>
      <c r="ABR10" s="213"/>
      <c r="ABS10" s="213"/>
      <c r="ABT10" s="213"/>
      <c r="ABU10" s="213"/>
      <c r="ABV10" s="213"/>
      <c r="ABW10" s="213"/>
      <c r="ABX10" s="213"/>
      <c r="ABY10" s="213"/>
      <c r="ABZ10" s="213"/>
      <c r="ACA10" s="213"/>
      <c r="ACB10" s="213"/>
      <c r="ACC10" s="213"/>
      <c r="ACD10" s="213"/>
      <c r="ACE10" s="213"/>
      <c r="ACF10" s="213"/>
      <c r="ACG10" s="213"/>
      <c r="ACH10" s="213"/>
      <c r="ACI10" s="213"/>
      <c r="ACJ10" s="213"/>
      <c r="ACK10" s="213"/>
      <c r="ACL10" s="213"/>
      <c r="ACM10" s="213"/>
      <c r="ACN10" s="213"/>
      <c r="ACO10" s="213"/>
      <c r="ACP10" s="213"/>
      <c r="ACQ10" s="213"/>
      <c r="ACR10" s="213"/>
      <c r="ACS10" s="213"/>
      <c r="ACT10" s="213"/>
      <c r="ACU10" s="213"/>
      <c r="ACV10" s="213"/>
      <c r="ACW10" s="213"/>
      <c r="ACX10" s="213"/>
      <c r="ACY10" s="213"/>
      <c r="ACZ10" s="213"/>
      <c r="ADA10" s="213"/>
      <c r="ADB10" s="213"/>
      <c r="ADC10" s="213"/>
      <c r="ADD10" s="213"/>
      <c r="ADE10" s="213"/>
      <c r="ADF10" s="213"/>
      <c r="ADG10" s="213"/>
      <c r="ADH10" s="213"/>
      <c r="ADI10" s="213"/>
      <c r="ADJ10" s="213"/>
      <c r="ADK10" s="213"/>
      <c r="ADL10" s="213"/>
      <c r="ADM10" s="213"/>
      <c r="ADN10" s="213"/>
      <c r="ADO10" s="213"/>
      <c r="ADP10" s="213"/>
      <c r="ADQ10" s="213"/>
      <c r="ADR10" s="213"/>
      <c r="ADS10" s="213"/>
      <c r="ADT10" s="213"/>
      <c r="ADU10" s="213"/>
      <c r="ADV10" s="213"/>
      <c r="ADW10" s="213"/>
      <c r="ADX10" s="213"/>
      <c r="ADY10" s="213"/>
      <c r="ADZ10" s="213"/>
      <c r="AEA10" s="213"/>
      <c r="AEB10" s="213"/>
      <c r="AEC10" s="213"/>
      <c r="AED10" s="213"/>
      <c r="AEE10" s="213"/>
      <c r="AEF10" s="213"/>
      <c r="AEG10" s="213"/>
      <c r="AEH10" s="213"/>
      <c r="AEI10" s="213"/>
      <c r="AEJ10" s="213"/>
      <c r="AEK10" s="213"/>
      <c r="AEL10" s="213"/>
      <c r="AEM10" s="213"/>
      <c r="AEN10" s="213"/>
      <c r="AEO10" s="213"/>
      <c r="AEP10" s="213"/>
      <c r="AEQ10" s="213"/>
      <c r="AER10" s="213"/>
      <c r="AES10" s="213"/>
      <c r="AET10" s="213"/>
      <c r="AEU10" s="213"/>
      <c r="AEV10" s="213"/>
      <c r="AEW10" s="213"/>
      <c r="AEX10" s="213"/>
      <c r="AEY10" s="213"/>
      <c r="AEZ10" s="213"/>
      <c r="AFA10" s="213"/>
      <c r="AFB10" s="213"/>
      <c r="AFC10" s="213"/>
      <c r="AFD10" s="213"/>
      <c r="AFE10" s="213"/>
      <c r="AFF10" s="213"/>
      <c r="AFG10" s="213"/>
      <c r="AFH10" s="213"/>
      <c r="AFI10" s="213"/>
      <c r="AFJ10" s="213"/>
      <c r="AFK10" s="213"/>
      <c r="AFL10" s="213"/>
      <c r="AFM10" s="213"/>
      <c r="AFN10" s="213"/>
      <c r="AFO10" s="213"/>
      <c r="AFP10" s="213"/>
      <c r="AFQ10" s="213"/>
      <c r="AFR10" s="213"/>
      <c r="AFS10" s="213"/>
      <c r="AFT10" s="213"/>
      <c r="AFU10" s="213"/>
      <c r="AFV10" s="213"/>
      <c r="AFW10" s="213"/>
      <c r="AFX10" s="213"/>
      <c r="AFY10" s="213"/>
      <c r="AFZ10" s="213"/>
      <c r="AGA10" s="213"/>
      <c r="AGB10" s="213"/>
      <c r="AGC10" s="213"/>
      <c r="AGD10" s="213"/>
      <c r="AGE10" s="213"/>
      <c r="AGF10" s="213"/>
      <c r="AGG10" s="213"/>
      <c r="AGH10" s="213"/>
      <c r="AGI10" s="213"/>
      <c r="AGJ10" s="213"/>
      <c r="AGK10" s="213"/>
      <c r="AGL10" s="213"/>
      <c r="AGM10" s="213"/>
      <c r="AGN10" s="213"/>
      <c r="AGO10" s="213"/>
      <c r="AGP10" s="213"/>
      <c r="AGQ10" s="213"/>
      <c r="AGR10" s="213"/>
      <c r="AGS10" s="213"/>
      <c r="AGT10" s="213"/>
      <c r="AGU10" s="213"/>
      <c r="AGV10" s="213"/>
      <c r="AGW10" s="213"/>
      <c r="AGX10" s="213"/>
      <c r="AGY10" s="213"/>
      <c r="AGZ10" s="213"/>
      <c r="AHA10" s="213"/>
      <c r="AHB10" s="213"/>
      <c r="AHC10" s="213"/>
      <c r="AHD10" s="213"/>
      <c r="AHE10" s="213"/>
      <c r="AHF10" s="213"/>
      <c r="AHG10" s="213"/>
      <c r="AHH10" s="213"/>
      <c r="AHI10" s="213"/>
      <c r="AHJ10" s="213"/>
      <c r="AHK10" s="213"/>
      <c r="AHL10" s="213"/>
      <c r="AHM10" s="213"/>
      <c r="AHN10" s="213"/>
      <c r="AHO10" s="213"/>
      <c r="AHP10" s="213"/>
      <c r="AHQ10" s="213"/>
      <c r="AHR10" s="213"/>
      <c r="AHS10" s="213"/>
      <c r="AHT10" s="213"/>
      <c r="AHU10" s="213"/>
      <c r="AHV10" s="213"/>
      <c r="AHW10" s="213"/>
      <c r="AHX10" s="213"/>
      <c r="AHY10" s="213"/>
      <c r="AHZ10" s="213"/>
      <c r="AIA10" s="213"/>
      <c r="AIB10" s="213"/>
      <c r="AIC10" s="213"/>
      <c r="AID10" s="213"/>
      <c r="AIE10" s="213">
        <v>247.69611120000002</v>
      </c>
      <c r="AIF10" s="213"/>
      <c r="AIG10" s="213"/>
      <c r="AIH10" s="213"/>
      <c r="AII10" s="213"/>
      <c r="AIJ10" s="213"/>
      <c r="AIK10" s="213"/>
      <c r="AIL10" s="213"/>
      <c r="AIM10" s="213"/>
      <c r="AIN10" s="213"/>
      <c r="AIO10" s="213"/>
      <c r="AIP10" s="213"/>
      <c r="AIQ10" s="213"/>
      <c r="AIR10" s="213"/>
      <c r="AIS10" s="213"/>
      <c r="AIT10" s="213"/>
      <c r="AIU10" s="213"/>
      <c r="AIV10" s="213"/>
      <c r="AIW10" s="213"/>
      <c r="AIX10" s="213"/>
      <c r="AIY10" s="213"/>
      <c r="AIZ10" s="213"/>
      <c r="AJA10" s="213"/>
      <c r="AJB10" s="213"/>
      <c r="AJC10" s="213"/>
      <c r="AJD10" s="213"/>
      <c r="AJE10" s="213"/>
      <c r="AJF10" s="213"/>
      <c r="AJG10" s="213"/>
      <c r="AJH10" s="213"/>
      <c r="AJI10" s="213"/>
      <c r="AJJ10" s="213"/>
      <c r="AJK10" s="213"/>
      <c r="AJL10" s="213"/>
      <c r="AJM10" s="213"/>
      <c r="AJN10" s="213"/>
      <c r="AJO10" s="213"/>
      <c r="AJP10" s="213"/>
      <c r="AJQ10" s="213"/>
      <c r="AJR10" s="213"/>
      <c r="AJS10" s="213"/>
      <c r="AJT10" s="213"/>
      <c r="AJU10" s="213"/>
      <c r="AJV10" s="213"/>
      <c r="AJW10" s="213"/>
      <c r="AJX10" s="213"/>
      <c r="AJY10" s="213"/>
      <c r="AJZ10" s="213"/>
      <c r="AKA10" s="213"/>
      <c r="AKB10" s="213"/>
      <c r="AKC10" s="213"/>
      <c r="AKD10" s="213"/>
      <c r="AKE10" s="213"/>
      <c r="AKF10" s="213"/>
      <c r="AKG10" s="213"/>
      <c r="AKH10" s="213"/>
      <c r="AKI10" s="213"/>
      <c r="AKJ10" s="213"/>
      <c r="AKK10" s="213"/>
      <c r="AKL10" s="213"/>
      <c r="AKM10" s="213"/>
      <c r="AKN10" s="213"/>
      <c r="AKO10" s="213"/>
      <c r="AKP10" s="213"/>
      <c r="AKQ10" s="213"/>
      <c r="AKR10" s="213"/>
      <c r="AKS10" s="213"/>
      <c r="AKT10" s="213"/>
      <c r="AKU10" s="213"/>
      <c r="AKV10" s="213"/>
      <c r="AKW10" s="213"/>
      <c r="AKX10" s="213"/>
      <c r="AKY10" s="213"/>
      <c r="AKZ10" s="213"/>
      <c r="ALA10" s="213"/>
      <c r="ALB10" s="213"/>
      <c r="ALC10" s="213"/>
      <c r="ALD10" s="213"/>
      <c r="ALE10" s="213"/>
      <c r="ALF10" s="213"/>
      <c r="ALG10" s="213"/>
      <c r="ALH10" s="213"/>
      <c r="ALI10" s="213"/>
      <c r="ALJ10" s="213"/>
      <c r="ALK10" s="213"/>
      <c r="ALL10" s="213"/>
      <c r="ALM10" s="213"/>
      <c r="ALN10" s="213"/>
      <c r="ALO10" s="213"/>
      <c r="ALP10" s="213"/>
      <c r="ALQ10" s="213"/>
      <c r="ALR10" s="213"/>
      <c r="ALS10" s="213"/>
      <c r="ALT10" s="213"/>
      <c r="ALU10" s="213"/>
      <c r="ALV10" s="213"/>
      <c r="ALW10" s="213"/>
      <c r="ALX10" s="213"/>
      <c r="ALY10" s="213"/>
      <c r="ALZ10" s="213"/>
      <c r="AMA10" s="213"/>
      <c r="AMB10" s="213"/>
      <c r="AMC10" s="213"/>
      <c r="AMD10" s="213"/>
      <c r="AME10" s="213"/>
      <c r="AMF10" s="213"/>
      <c r="AMG10" s="213"/>
      <c r="AMH10" s="213"/>
      <c r="AMI10" s="213"/>
      <c r="AMJ10" s="213"/>
      <c r="AMK10" s="213"/>
      <c r="AML10" s="213"/>
      <c r="AMM10" s="213"/>
      <c r="AMN10" s="213"/>
      <c r="AMO10" s="213"/>
      <c r="AMP10" s="213"/>
      <c r="AMQ10" s="213"/>
      <c r="AMR10" s="213"/>
      <c r="AMS10" s="213"/>
      <c r="AMT10" s="213"/>
      <c r="AMU10" s="213"/>
      <c r="AMV10" s="213"/>
      <c r="AMW10" s="213"/>
      <c r="AMX10" s="213"/>
      <c r="AMY10" s="213"/>
      <c r="AMZ10" s="213"/>
      <c r="ANA10" s="213"/>
      <c r="ANB10" s="213"/>
      <c r="ANC10" s="213"/>
      <c r="AND10" s="213"/>
      <c r="ANE10" s="213"/>
      <c r="ANF10" s="213"/>
      <c r="ANG10" s="213"/>
      <c r="ANH10" s="213"/>
      <c r="ANI10" s="213"/>
      <c r="ANJ10" s="213"/>
      <c r="ANK10" s="213"/>
      <c r="ANL10" s="213"/>
      <c r="ANM10" s="213"/>
      <c r="ANN10" s="213"/>
      <c r="ANO10" s="213"/>
      <c r="ANP10" s="213"/>
      <c r="ANQ10" s="213"/>
      <c r="ANR10" s="213"/>
      <c r="ANS10" s="213"/>
      <c r="ANT10" s="213"/>
      <c r="ANU10" s="213"/>
      <c r="ANV10" s="213"/>
      <c r="ANW10" s="213"/>
      <c r="ANX10" s="213"/>
      <c r="ANY10" s="213"/>
      <c r="ANZ10" s="213"/>
      <c r="AOA10" s="213"/>
      <c r="AOB10" s="213"/>
      <c r="AOC10" s="213"/>
      <c r="AOD10" s="213"/>
      <c r="AOE10" s="213"/>
      <c r="AOF10" s="213"/>
      <c r="AOG10" s="213"/>
      <c r="AOH10" s="213"/>
      <c r="AOI10" s="213"/>
      <c r="AOJ10" s="213"/>
      <c r="AOK10" s="213"/>
      <c r="AOL10" s="213"/>
      <c r="AOM10" s="213"/>
      <c r="AON10" s="213"/>
      <c r="AOO10" s="213"/>
      <c r="AOP10" s="213"/>
      <c r="AOQ10" s="213"/>
      <c r="AOR10" s="213"/>
      <c r="AOS10" s="213"/>
      <c r="AOT10" s="213"/>
      <c r="AOU10" s="213"/>
      <c r="AOV10" s="213"/>
      <c r="AOW10" s="213"/>
      <c r="AOX10" s="213"/>
      <c r="AOY10" s="213"/>
      <c r="AOZ10" s="213"/>
      <c r="APA10" s="213"/>
      <c r="APB10" s="213"/>
      <c r="APC10" s="213"/>
      <c r="APD10" s="213"/>
      <c r="APE10" s="213"/>
      <c r="APF10" s="213"/>
      <c r="APG10" s="213"/>
      <c r="APH10" s="213"/>
      <c r="API10" s="213"/>
      <c r="APJ10" s="213"/>
      <c r="APK10" s="213"/>
      <c r="APL10" s="213"/>
      <c r="APM10" s="213"/>
      <c r="APN10" s="213"/>
      <c r="APO10" s="213"/>
      <c r="APP10" s="213"/>
      <c r="APQ10" s="213"/>
      <c r="APR10" s="213"/>
      <c r="APS10" s="213"/>
      <c r="APT10" s="213"/>
      <c r="APU10" s="213"/>
      <c r="APV10" s="213"/>
      <c r="APW10" s="213"/>
      <c r="APX10" s="213"/>
      <c r="APY10" s="213"/>
      <c r="APZ10" s="213"/>
      <c r="AQA10" s="213"/>
      <c r="AQB10" s="213"/>
      <c r="AQC10" s="213"/>
      <c r="AQD10" s="213"/>
      <c r="AQE10" s="213"/>
      <c r="AQF10" s="213"/>
      <c r="AQG10" s="213"/>
      <c r="AQH10" s="213"/>
      <c r="AQI10" s="213"/>
      <c r="AQJ10" s="213"/>
      <c r="AQK10" s="213"/>
      <c r="AQL10" s="213"/>
      <c r="AQM10" s="213"/>
      <c r="AQN10" s="213"/>
      <c r="AQO10" s="213"/>
      <c r="AQP10" s="213"/>
      <c r="AQQ10" s="213"/>
      <c r="AQR10" s="213"/>
      <c r="AQS10" s="213"/>
      <c r="AQT10" s="213"/>
      <c r="AQU10" s="213"/>
      <c r="AQV10" s="213"/>
      <c r="AQW10" s="213"/>
      <c r="AQX10" s="213"/>
      <c r="AQY10" s="213"/>
      <c r="AQZ10" s="213"/>
      <c r="ARA10" s="213"/>
      <c r="ARB10" s="213"/>
      <c r="ARC10" s="213"/>
      <c r="ARD10" s="213"/>
      <c r="ARE10" s="213"/>
      <c r="ARF10" s="213"/>
      <c r="ARG10" s="213"/>
      <c r="ARH10" s="213"/>
      <c r="ARI10" s="213"/>
      <c r="ARJ10" s="213"/>
      <c r="ARK10" s="213"/>
      <c r="ARL10" s="213"/>
      <c r="ARM10" s="213"/>
      <c r="ARN10" s="213"/>
      <c r="ARO10" s="213"/>
      <c r="ARP10" s="213"/>
      <c r="ARQ10" s="213"/>
      <c r="ARR10" s="213"/>
      <c r="ARS10" s="213"/>
      <c r="ART10" s="213"/>
      <c r="ARU10" s="213"/>
      <c r="ARV10" s="213"/>
      <c r="ARW10" s="213"/>
      <c r="ARX10" s="213"/>
      <c r="ARY10" s="213"/>
      <c r="ARZ10" s="213"/>
      <c r="ASA10" s="213"/>
      <c r="ASB10" s="213"/>
      <c r="ASC10" s="213"/>
      <c r="ASD10" s="213"/>
      <c r="ASE10" s="213"/>
      <c r="ASF10" s="213"/>
      <c r="ASG10" s="213"/>
      <c r="ASH10" s="213"/>
      <c r="ASI10" s="213"/>
      <c r="ASJ10" s="213"/>
      <c r="ASK10" s="213"/>
      <c r="ASL10" s="213"/>
      <c r="ASM10" s="213"/>
      <c r="ASN10" s="213"/>
      <c r="ASO10" s="213"/>
      <c r="ASP10" s="213"/>
      <c r="ASQ10" s="213"/>
      <c r="ASR10" s="213"/>
      <c r="ASS10" s="213"/>
      <c r="AST10" s="213"/>
      <c r="ASU10" s="213"/>
      <c r="ASV10" s="213"/>
      <c r="ASW10" s="213"/>
      <c r="ASX10" s="213"/>
      <c r="ASY10" s="213"/>
      <c r="ASZ10" s="213"/>
      <c r="ATA10" s="213"/>
      <c r="ATB10" s="213"/>
      <c r="ATC10" s="213"/>
      <c r="ATD10" s="213"/>
      <c r="ATE10" s="213"/>
      <c r="ATF10" s="213"/>
      <c r="ATG10" s="213"/>
      <c r="ATH10" s="213"/>
      <c r="ATI10" s="213"/>
      <c r="ATJ10" s="213"/>
      <c r="ATK10" s="213"/>
      <c r="ATL10" s="213"/>
      <c r="ATM10" s="213"/>
      <c r="ATN10" s="213"/>
      <c r="ATO10" s="213"/>
      <c r="ATP10" s="213"/>
      <c r="ATQ10" s="213"/>
      <c r="ATR10" s="213"/>
      <c r="ATS10" s="213"/>
      <c r="ATT10" s="213"/>
      <c r="ATU10" s="213"/>
      <c r="ATV10" s="213"/>
      <c r="ATW10" s="213"/>
      <c r="ATX10" s="213"/>
      <c r="ATY10" s="213"/>
      <c r="ATZ10" s="213"/>
      <c r="AUA10" s="213"/>
      <c r="AUB10" s="213"/>
      <c r="AUC10" s="213"/>
      <c r="AUD10" s="213"/>
      <c r="AUE10" s="213"/>
      <c r="AUF10" s="213"/>
      <c r="AUG10" s="213"/>
      <c r="AUH10" s="213"/>
      <c r="AUI10" s="213"/>
      <c r="AUJ10" s="213"/>
      <c r="AUK10" s="213"/>
      <c r="AUL10" s="213"/>
      <c r="AUM10" s="213"/>
      <c r="AUN10" s="213"/>
      <c r="AUO10" s="213"/>
      <c r="AUP10" s="213"/>
      <c r="AUQ10" s="213"/>
      <c r="AUR10" s="213"/>
      <c r="AUS10" s="213"/>
      <c r="AUT10" s="213"/>
      <c r="AUU10" s="213"/>
      <c r="AUV10" s="213"/>
      <c r="AUW10" s="213"/>
      <c r="AUX10" s="213"/>
      <c r="AUY10" s="213"/>
      <c r="AUZ10" s="213"/>
      <c r="AVA10" s="213"/>
      <c r="AVB10" s="213"/>
      <c r="AVC10" s="213"/>
      <c r="AVD10" s="213"/>
      <c r="AVE10" s="213"/>
      <c r="AVF10" s="213"/>
      <c r="AVG10" s="213"/>
      <c r="AVH10" s="213"/>
      <c r="AVI10" s="213"/>
      <c r="AVJ10" s="213"/>
      <c r="AVK10" s="213"/>
      <c r="AVL10" s="213"/>
      <c r="AVM10" s="213"/>
      <c r="AVN10" s="213"/>
      <c r="AVO10" s="213"/>
      <c r="AVP10" s="213"/>
      <c r="AVQ10" s="213"/>
      <c r="AVR10" s="213"/>
      <c r="AVS10" s="213"/>
      <c r="AVT10" s="213"/>
      <c r="AVU10" s="213"/>
      <c r="AVV10" s="213"/>
      <c r="AVW10" s="213"/>
      <c r="AVX10" s="213"/>
      <c r="AVY10" s="213"/>
      <c r="AVZ10" s="213"/>
      <c r="AWA10" s="213"/>
      <c r="AWB10" s="213"/>
      <c r="AWC10" s="213"/>
      <c r="AWD10" s="213"/>
      <c r="AWE10" s="213"/>
      <c r="AWF10" s="213"/>
      <c r="AWG10" s="213"/>
      <c r="AWH10" s="213"/>
      <c r="AWI10" s="213"/>
      <c r="AWJ10" s="213"/>
      <c r="AWK10" s="213"/>
      <c r="AWL10" s="213"/>
      <c r="AWM10" s="213"/>
      <c r="AWN10" s="213"/>
      <c r="AWO10" s="213"/>
      <c r="AWP10" s="213"/>
      <c r="AWQ10" s="213"/>
      <c r="AWR10" s="213"/>
      <c r="AWS10" s="213"/>
      <c r="AWT10" s="213"/>
      <c r="AWU10" s="213"/>
      <c r="AWV10" s="213"/>
      <c r="AWW10" s="213"/>
      <c r="AWX10" s="213"/>
      <c r="AWY10" s="213"/>
      <c r="AWZ10" s="213"/>
      <c r="AXA10" s="213"/>
      <c r="AXB10" s="213"/>
      <c r="AXC10" s="213"/>
      <c r="AXD10" s="213"/>
      <c r="AXE10" s="213"/>
      <c r="AXF10" s="213"/>
      <c r="AXG10" s="213"/>
      <c r="AXH10" s="213"/>
      <c r="AXI10" s="213"/>
      <c r="AXJ10" s="213"/>
      <c r="AXK10" s="213"/>
      <c r="AXL10" s="213"/>
      <c r="AXM10" s="213"/>
      <c r="AXN10" s="213"/>
      <c r="AXO10" s="213"/>
      <c r="AXP10" s="213"/>
      <c r="AXQ10" s="213"/>
      <c r="AXR10" s="213"/>
      <c r="AXS10" s="213"/>
      <c r="AXT10" s="213"/>
      <c r="AXU10" s="213"/>
      <c r="AXV10" s="213"/>
      <c r="AXW10" s="213"/>
      <c r="AXX10" s="213"/>
      <c r="AXY10" s="213"/>
      <c r="AXZ10" s="213"/>
      <c r="AYA10" s="213"/>
      <c r="AYB10" s="213"/>
      <c r="AYC10" s="213"/>
      <c r="AYD10" s="213"/>
      <c r="AYE10" s="213"/>
      <c r="AYF10" s="213"/>
      <c r="AYG10" s="213"/>
      <c r="AYH10" s="213"/>
      <c r="AYI10" s="213"/>
      <c r="AYJ10" s="213"/>
      <c r="AYK10" s="213"/>
      <c r="AYL10" s="213"/>
      <c r="AYM10" s="213"/>
      <c r="AYN10" s="213"/>
      <c r="AYO10" s="213"/>
      <c r="AYP10" s="213"/>
      <c r="AYQ10" s="213"/>
      <c r="AYR10" s="213"/>
      <c r="AYS10" s="213"/>
      <c r="AYT10" s="213"/>
      <c r="AYU10" s="213"/>
      <c r="AYV10" s="213"/>
      <c r="AYW10" s="213"/>
      <c r="AYX10" s="213"/>
      <c r="AYY10" s="213"/>
      <c r="AYZ10" s="213"/>
      <c r="AZA10" s="213"/>
      <c r="AZB10" s="213"/>
      <c r="AZC10" s="213"/>
      <c r="AZD10" s="213"/>
      <c r="AZE10" s="213"/>
      <c r="AZF10" s="213"/>
      <c r="AZG10" s="213"/>
      <c r="AZH10" s="213"/>
      <c r="AZI10" s="213"/>
      <c r="AZJ10" s="213"/>
      <c r="AZK10" s="213"/>
      <c r="AZL10" s="213"/>
      <c r="AZM10" s="213"/>
      <c r="AZN10" s="213"/>
      <c r="AZO10" s="213"/>
      <c r="AZP10" s="213"/>
      <c r="AZQ10" s="213"/>
      <c r="AZR10" s="213"/>
      <c r="AZS10" s="213"/>
      <c r="AZT10" s="213"/>
      <c r="AZU10" s="213"/>
      <c r="AZV10" s="213"/>
      <c r="AZW10" s="213"/>
      <c r="AZX10" s="213"/>
      <c r="AZY10" s="213"/>
      <c r="AZZ10" s="213"/>
      <c r="BAA10" s="213"/>
      <c r="BAB10" s="213"/>
      <c r="BAC10" s="213"/>
      <c r="BAD10" s="213"/>
      <c r="BAE10" s="213"/>
      <c r="BAF10" s="213"/>
      <c r="BAG10" s="213"/>
      <c r="BAH10" s="213"/>
      <c r="BAI10" s="213"/>
      <c r="BAJ10" s="213"/>
      <c r="BAK10" s="213"/>
      <c r="BAL10" s="213"/>
      <c r="BAM10" s="213"/>
      <c r="BAN10" s="213"/>
      <c r="BAO10" s="213"/>
      <c r="BAP10" s="213"/>
      <c r="BAQ10" s="213"/>
      <c r="BAR10" s="213"/>
      <c r="BAS10" s="213"/>
      <c r="BAT10" s="213"/>
      <c r="BAU10" s="213"/>
      <c r="BAV10" s="213"/>
      <c r="BAW10" s="213"/>
      <c r="BAX10" s="213"/>
      <c r="BAY10" s="213"/>
      <c r="BAZ10" s="213"/>
      <c r="BBA10" s="213"/>
      <c r="BBB10" s="213"/>
      <c r="BBC10" s="213"/>
      <c r="BBD10" s="213"/>
      <c r="BBE10" s="213"/>
      <c r="BBF10" s="213"/>
      <c r="BBG10" s="213"/>
      <c r="BBH10" s="213"/>
      <c r="BBI10" s="213"/>
      <c r="BBJ10" s="213"/>
      <c r="BBK10" s="213"/>
      <c r="BBL10" s="213"/>
      <c r="BBM10" s="213"/>
      <c r="BBN10" s="213"/>
      <c r="BBO10" s="213"/>
      <c r="BBP10" s="213"/>
      <c r="BBQ10" s="213"/>
      <c r="BBR10" s="213"/>
      <c r="BBS10" s="213"/>
      <c r="BBT10" s="213"/>
      <c r="BBU10" s="213"/>
      <c r="BBV10" s="213"/>
      <c r="BBW10" s="213"/>
      <c r="BBX10" s="213"/>
      <c r="BBY10" s="213"/>
      <c r="BBZ10" s="213"/>
      <c r="BCA10" s="213"/>
      <c r="BCB10" s="213"/>
      <c r="BCC10" s="213"/>
      <c r="BCD10" s="213"/>
      <c r="BCE10" s="213"/>
      <c r="BCF10" s="213"/>
      <c r="BCG10" s="213"/>
      <c r="BCH10" s="213"/>
      <c r="BCI10" s="213"/>
      <c r="BCJ10" s="213"/>
      <c r="BCK10" s="213"/>
      <c r="BCL10" s="213"/>
      <c r="BCM10" s="213"/>
      <c r="BCN10" s="213"/>
      <c r="BCO10" s="213"/>
      <c r="BCP10" s="213"/>
      <c r="BCQ10" s="213"/>
      <c r="BCR10" s="213"/>
      <c r="BCS10" s="213"/>
      <c r="BCT10" s="213"/>
      <c r="BCU10" s="213"/>
      <c r="BCV10" s="213"/>
      <c r="BCW10" s="213"/>
      <c r="BCX10" s="213"/>
      <c r="BCY10" s="213"/>
      <c r="BCZ10" s="213"/>
      <c r="BDA10" s="213"/>
      <c r="BDB10" s="213"/>
      <c r="BDC10" s="213"/>
      <c r="BDD10" s="213"/>
      <c r="BDE10" s="213"/>
      <c r="BDF10" s="213"/>
      <c r="BDG10" s="213"/>
      <c r="BDH10" s="213"/>
      <c r="BDI10" s="213"/>
      <c r="BDJ10" s="213"/>
      <c r="BDK10" s="213"/>
      <c r="BDL10" s="213"/>
      <c r="BDM10" s="213"/>
      <c r="BDN10" s="213"/>
      <c r="BDO10" s="213"/>
      <c r="BDP10" s="213"/>
      <c r="BDQ10" s="213"/>
      <c r="BDR10" s="213"/>
      <c r="BDS10" s="213"/>
      <c r="BDT10" s="213"/>
      <c r="BDU10" s="213"/>
      <c r="BDV10" s="213"/>
      <c r="BDW10" s="213"/>
      <c r="BDX10" s="213"/>
      <c r="BDY10" s="213"/>
      <c r="BDZ10" s="213"/>
      <c r="BEA10" s="213"/>
      <c r="BEB10" s="213"/>
      <c r="BEC10" s="213"/>
      <c r="BED10" s="213"/>
      <c r="BEE10" s="213"/>
      <c r="BEF10" s="213"/>
      <c r="BEG10" s="213"/>
      <c r="BEH10" s="213"/>
      <c r="BEI10" s="213"/>
      <c r="BEJ10" s="213"/>
      <c r="BEK10" s="213"/>
      <c r="BEL10" s="213"/>
      <c r="BEM10" s="213"/>
      <c r="BEN10" s="213"/>
      <c r="BEO10" s="213"/>
      <c r="BEP10" s="213">
        <v>247.69611120000002</v>
      </c>
    </row>
    <row r="11" spans="1:1498">
      <c r="B11" s="217"/>
      <c r="C11" s="134"/>
      <c r="D11" s="227">
        <f>SUM(D4:D10)</f>
        <v>322.48695652173916</v>
      </c>
      <c r="T11" s="212" t="s">
        <v>37</v>
      </c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  <c r="AN11" s="213"/>
      <c r="AO11" s="213"/>
      <c r="AP11" s="213"/>
      <c r="AQ11" s="213"/>
      <c r="AR11" s="213"/>
      <c r="AS11" s="213"/>
      <c r="AT11" s="213">
        <v>0.59611199999999998</v>
      </c>
      <c r="AU11" s="213"/>
      <c r="AV11" s="213"/>
      <c r="AW11" s="213"/>
      <c r="AX11" s="213"/>
      <c r="AY11" s="213"/>
      <c r="AZ11" s="213"/>
      <c r="BA11" s="213"/>
      <c r="BB11" s="213"/>
      <c r="BC11" s="213"/>
      <c r="BD11" s="213"/>
      <c r="BE11" s="213"/>
      <c r="BF11" s="213"/>
      <c r="BG11" s="213"/>
      <c r="BH11" s="213"/>
      <c r="BI11" s="213"/>
      <c r="BJ11" s="213"/>
      <c r="BK11" s="213"/>
      <c r="BL11" s="213"/>
      <c r="BM11" s="213"/>
      <c r="BN11" s="213"/>
      <c r="BO11" s="213"/>
      <c r="BP11" s="213"/>
      <c r="BQ11" s="213"/>
      <c r="BR11" s="213"/>
      <c r="BS11" s="213"/>
      <c r="BT11" s="213"/>
      <c r="BU11" s="213"/>
      <c r="BV11" s="213"/>
      <c r="BW11" s="213"/>
      <c r="BX11" s="213"/>
      <c r="BY11" s="213"/>
      <c r="BZ11" s="213"/>
      <c r="CA11" s="213"/>
      <c r="CB11" s="213"/>
      <c r="CC11" s="213"/>
      <c r="CD11" s="213"/>
      <c r="CE11" s="213"/>
      <c r="CF11" s="213"/>
      <c r="CG11" s="213"/>
      <c r="CH11" s="213"/>
      <c r="CI11" s="213"/>
      <c r="CJ11" s="213"/>
      <c r="CK11" s="213"/>
      <c r="CL11" s="213"/>
      <c r="CM11" s="213"/>
      <c r="CN11" s="213"/>
      <c r="CO11" s="213"/>
      <c r="CP11" s="213"/>
      <c r="CQ11" s="213"/>
      <c r="CR11" s="213"/>
      <c r="CS11" s="213"/>
      <c r="CT11" s="213"/>
      <c r="CU11" s="213"/>
      <c r="CV11" s="213"/>
      <c r="CW11" s="213"/>
      <c r="CX11" s="213"/>
      <c r="CY11" s="213"/>
      <c r="CZ11" s="213"/>
      <c r="DA11" s="213"/>
      <c r="DB11" s="213"/>
      <c r="DC11" s="213"/>
      <c r="DD11" s="213"/>
      <c r="DE11" s="213"/>
      <c r="DF11" s="213"/>
      <c r="DG11" s="213"/>
      <c r="DH11" s="213"/>
      <c r="DI11" s="213"/>
      <c r="DJ11" s="213"/>
      <c r="DK11" s="213"/>
      <c r="DL11" s="213"/>
      <c r="DM11" s="213"/>
      <c r="DN11" s="213"/>
      <c r="DO11" s="213"/>
      <c r="DP11" s="213"/>
      <c r="DQ11" s="213"/>
      <c r="DR11" s="213"/>
      <c r="DS11" s="213"/>
      <c r="DT11" s="213"/>
      <c r="DU11" s="213"/>
      <c r="DV11" s="213"/>
      <c r="DW11" s="213"/>
      <c r="DX11" s="213"/>
      <c r="DY11" s="213"/>
      <c r="DZ11" s="213"/>
      <c r="EA11" s="213"/>
      <c r="EB11" s="213"/>
      <c r="EC11" s="213"/>
      <c r="ED11" s="213"/>
      <c r="EE11" s="213"/>
      <c r="EF11" s="213"/>
      <c r="EG11" s="213"/>
      <c r="EH11" s="213"/>
      <c r="EI11" s="213"/>
      <c r="EJ11" s="213"/>
      <c r="EK11" s="213"/>
      <c r="EL11" s="213"/>
      <c r="EM11" s="213"/>
      <c r="EN11" s="213"/>
      <c r="EO11" s="213"/>
      <c r="EP11" s="213"/>
      <c r="EQ11" s="213"/>
      <c r="ER11" s="213"/>
      <c r="ES11" s="213"/>
      <c r="ET11" s="213"/>
      <c r="EU11" s="213"/>
      <c r="EV11" s="213"/>
      <c r="EW11" s="213"/>
      <c r="EX11" s="213"/>
      <c r="EY11" s="213"/>
      <c r="EZ11" s="213"/>
      <c r="FA11" s="213"/>
      <c r="FB11" s="213"/>
      <c r="FC11" s="213"/>
      <c r="FD11" s="213"/>
      <c r="FE11" s="213"/>
      <c r="FF11" s="213"/>
      <c r="FG11" s="213"/>
      <c r="FH11" s="213"/>
      <c r="FI11" s="213"/>
      <c r="FJ11" s="213"/>
      <c r="FK11" s="213"/>
      <c r="FL11" s="213"/>
      <c r="FM11" s="213"/>
      <c r="FN11" s="213"/>
      <c r="FO11" s="213"/>
      <c r="FP11" s="213"/>
      <c r="FQ11" s="213"/>
      <c r="FR11" s="213"/>
      <c r="FS11" s="213"/>
      <c r="FT11" s="213"/>
      <c r="FU11" s="213"/>
      <c r="FV11" s="213"/>
      <c r="FW11" s="213"/>
      <c r="FX11" s="213"/>
      <c r="FY11" s="213"/>
      <c r="FZ11" s="213"/>
      <c r="GA11" s="213"/>
      <c r="GB11" s="213"/>
      <c r="GC11" s="213"/>
      <c r="GD11" s="213"/>
      <c r="GE11" s="213"/>
      <c r="GF11" s="213"/>
      <c r="GG11" s="213"/>
      <c r="GH11" s="213"/>
      <c r="GI11" s="213"/>
      <c r="GJ11" s="213"/>
      <c r="GK11" s="213"/>
      <c r="GL11" s="213"/>
      <c r="GM11" s="213"/>
      <c r="GN11" s="213"/>
      <c r="GO11" s="213"/>
      <c r="GP11" s="213"/>
      <c r="GQ11" s="213"/>
      <c r="GR11" s="213"/>
      <c r="GS11" s="213"/>
      <c r="GT11" s="213"/>
      <c r="GU11" s="213"/>
      <c r="GV11" s="213"/>
      <c r="GW11" s="213"/>
      <c r="GX11" s="213"/>
      <c r="GY11" s="213"/>
      <c r="GZ11" s="213"/>
      <c r="HA11" s="213"/>
      <c r="HB11" s="213"/>
      <c r="HC11" s="213"/>
      <c r="HD11" s="213"/>
      <c r="HE11" s="213"/>
      <c r="HF11" s="213"/>
      <c r="HG11" s="213"/>
      <c r="HH11" s="213"/>
      <c r="HI11" s="213"/>
      <c r="HJ11" s="213"/>
      <c r="HK11" s="213"/>
      <c r="HL11" s="213"/>
      <c r="HM11" s="213"/>
      <c r="HN11" s="213"/>
      <c r="HO11" s="213"/>
      <c r="HP11" s="213"/>
      <c r="HQ11" s="213"/>
      <c r="HR11" s="213"/>
      <c r="HS11" s="213"/>
      <c r="HT11" s="213"/>
      <c r="HU11" s="213"/>
      <c r="HV11" s="213"/>
      <c r="HW11" s="213"/>
      <c r="HX11" s="213"/>
      <c r="HY11" s="213"/>
      <c r="HZ11" s="213"/>
      <c r="IA11" s="213"/>
      <c r="IB11" s="213"/>
      <c r="IC11" s="213"/>
      <c r="ID11" s="213"/>
      <c r="IE11" s="213"/>
      <c r="IF11" s="213"/>
      <c r="IG11" s="213"/>
      <c r="IH11" s="213"/>
      <c r="II11" s="213"/>
      <c r="IJ11" s="213"/>
      <c r="IK11" s="213"/>
      <c r="IL11" s="213"/>
      <c r="IM11" s="213"/>
      <c r="IN11" s="213"/>
      <c r="IO11" s="213"/>
      <c r="IP11" s="213"/>
      <c r="IQ11" s="213"/>
      <c r="IR11" s="213"/>
      <c r="IS11" s="213"/>
      <c r="IT11" s="213"/>
      <c r="IU11" s="213"/>
      <c r="IV11" s="213"/>
      <c r="IW11" s="213"/>
      <c r="IX11" s="213"/>
      <c r="IY11" s="213"/>
      <c r="IZ11" s="213"/>
      <c r="JA11" s="213"/>
      <c r="JB11" s="213"/>
      <c r="JC11" s="213"/>
      <c r="JD11" s="213"/>
      <c r="JE11" s="213"/>
      <c r="JF11" s="213"/>
      <c r="JG11" s="213"/>
      <c r="JH11" s="213"/>
      <c r="JI11" s="213"/>
      <c r="JJ11" s="213"/>
      <c r="JK11" s="213"/>
      <c r="JL11" s="213"/>
      <c r="JM11" s="213"/>
      <c r="JN11" s="213"/>
      <c r="JO11" s="213"/>
      <c r="JP11" s="213"/>
      <c r="JQ11" s="213"/>
      <c r="JR11" s="213"/>
      <c r="JS11" s="213"/>
      <c r="JT11" s="213"/>
      <c r="JU11" s="213"/>
      <c r="JV11" s="213"/>
      <c r="JW11" s="213"/>
      <c r="JX11" s="213"/>
      <c r="JY11" s="213"/>
      <c r="JZ11" s="213"/>
      <c r="KA11" s="213"/>
      <c r="KB11" s="213"/>
      <c r="KC11" s="213"/>
      <c r="KD11" s="213"/>
      <c r="KE11" s="213"/>
      <c r="KF11" s="213"/>
      <c r="KG11" s="213"/>
      <c r="KH11" s="213"/>
      <c r="KI11" s="213"/>
      <c r="KJ11" s="213"/>
      <c r="KK11" s="213"/>
      <c r="KL11" s="213"/>
      <c r="KM11" s="213"/>
      <c r="KN11" s="213"/>
      <c r="KO11" s="213"/>
      <c r="KP11" s="213"/>
      <c r="KQ11" s="213"/>
      <c r="KR11" s="213"/>
      <c r="KS11" s="213"/>
      <c r="KT11" s="213"/>
      <c r="KU11" s="213"/>
      <c r="KV11" s="213"/>
      <c r="KW11" s="213"/>
      <c r="KX11" s="213"/>
      <c r="KY11" s="213"/>
      <c r="KZ11" s="213"/>
      <c r="LA11" s="213"/>
      <c r="LB11" s="213"/>
      <c r="LC11" s="213"/>
      <c r="LD11" s="213"/>
      <c r="LE11" s="213"/>
      <c r="LF11" s="213"/>
      <c r="LG11" s="213"/>
      <c r="LH11" s="213"/>
      <c r="LI11" s="213"/>
      <c r="LJ11" s="213"/>
      <c r="LK11" s="213"/>
      <c r="LL11" s="213"/>
      <c r="LM11" s="213"/>
      <c r="LN11" s="213"/>
      <c r="LO11" s="213"/>
      <c r="LP11" s="213"/>
      <c r="LQ11" s="213"/>
      <c r="LR11" s="213"/>
      <c r="LS11" s="213"/>
      <c r="LT11" s="213"/>
      <c r="LU11" s="213"/>
      <c r="LV11" s="213"/>
      <c r="LW11" s="213"/>
      <c r="LX11" s="213"/>
      <c r="LY11" s="213"/>
      <c r="LZ11" s="213"/>
      <c r="MA11" s="213"/>
      <c r="MB11" s="213"/>
      <c r="MC11" s="213"/>
      <c r="MD11" s="213"/>
      <c r="ME11" s="213"/>
      <c r="MF11" s="213"/>
      <c r="MG11" s="213"/>
      <c r="MH11" s="213"/>
      <c r="MI11" s="213"/>
      <c r="MJ11" s="213"/>
      <c r="MK11" s="213"/>
      <c r="ML11" s="213"/>
      <c r="MM11" s="213"/>
      <c r="MN11" s="213"/>
      <c r="MO11" s="213"/>
      <c r="MP11" s="213"/>
      <c r="MQ11" s="213">
        <v>0.19222320000000001</v>
      </c>
      <c r="MR11" s="213"/>
      <c r="MS11" s="213"/>
      <c r="MT11" s="213"/>
      <c r="MU11" s="213"/>
      <c r="MV11" s="213"/>
      <c r="MW11" s="213"/>
      <c r="MX11" s="213"/>
      <c r="MY11" s="213"/>
      <c r="MZ11" s="213"/>
      <c r="NA11" s="213"/>
      <c r="NB11" s="213">
        <v>3.5858328000000004</v>
      </c>
      <c r="NC11" s="213"/>
      <c r="ND11" s="213"/>
      <c r="NE11" s="213"/>
      <c r="NF11" s="213"/>
      <c r="NG11" s="213"/>
      <c r="NH11" s="213"/>
      <c r="NI11" s="213"/>
      <c r="NJ11" s="213"/>
      <c r="NK11" s="213"/>
      <c r="NL11" s="213"/>
      <c r="NM11" s="213"/>
      <c r="NN11" s="213">
        <v>0.59861039999999999</v>
      </c>
      <c r="NO11" s="213"/>
      <c r="NP11" s="213"/>
      <c r="NQ11" s="213"/>
      <c r="NR11" s="213"/>
      <c r="NS11" s="213"/>
      <c r="NT11" s="213"/>
      <c r="NU11" s="213"/>
      <c r="NV11" s="213"/>
      <c r="NW11" s="213"/>
      <c r="NX11" s="213"/>
      <c r="NY11" s="213"/>
      <c r="NZ11" s="213"/>
      <c r="OA11" s="213"/>
      <c r="OB11" s="213"/>
      <c r="OC11" s="213"/>
      <c r="OD11" s="213"/>
      <c r="OE11" s="213"/>
      <c r="OF11" s="213"/>
      <c r="OG11" s="213"/>
      <c r="OH11" s="213"/>
      <c r="OI11" s="213"/>
      <c r="OJ11" s="213"/>
      <c r="OK11" s="213"/>
      <c r="OL11" s="213"/>
      <c r="OM11" s="213"/>
      <c r="ON11" s="213"/>
      <c r="OO11" s="213"/>
      <c r="OP11" s="213"/>
      <c r="OQ11" s="213"/>
      <c r="OR11" s="213"/>
      <c r="OS11" s="213"/>
      <c r="OT11" s="213"/>
      <c r="OU11" s="213"/>
      <c r="OV11" s="213"/>
      <c r="OW11" s="213"/>
      <c r="OX11" s="213"/>
      <c r="OY11" s="213"/>
      <c r="OZ11" s="213"/>
      <c r="PA11" s="213"/>
      <c r="PB11" s="213"/>
      <c r="PC11" s="213"/>
      <c r="PD11" s="213"/>
      <c r="PE11" s="213"/>
      <c r="PF11" s="213"/>
      <c r="PG11" s="213"/>
      <c r="PH11" s="213"/>
      <c r="PI11" s="213"/>
      <c r="PJ11" s="213"/>
      <c r="PK11" s="213"/>
      <c r="PL11" s="213"/>
      <c r="PM11" s="213"/>
      <c r="PN11" s="213"/>
      <c r="PO11" s="213"/>
      <c r="PP11" s="213"/>
      <c r="PQ11" s="213"/>
      <c r="PR11" s="213"/>
      <c r="PS11" s="213"/>
      <c r="PT11" s="213">
        <v>1.5838896</v>
      </c>
      <c r="PU11" s="213"/>
      <c r="PV11" s="213"/>
      <c r="PW11" s="213"/>
      <c r="PX11" s="213"/>
      <c r="PY11" s="213"/>
      <c r="PZ11" s="213"/>
      <c r="QA11" s="213"/>
      <c r="QB11" s="213"/>
      <c r="QC11" s="213"/>
      <c r="QD11" s="213"/>
      <c r="QE11" s="213"/>
      <c r="QF11" s="213"/>
      <c r="QG11" s="213"/>
      <c r="QH11" s="213"/>
      <c r="QI11" s="213"/>
      <c r="QJ11" s="213"/>
      <c r="QK11" s="213"/>
      <c r="QL11" s="213"/>
      <c r="QM11" s="213"/>
      <c r="QN11" s="213"/>
      <c r="QO11" s="213"/>
      <c r="QP11" s="213"/>
      <c r="QQ11" s="213"/>
      <c r="QR11" s="213"/>
      <c r="QS11" s="213"/>
      <c r="QT11" s="213"/>
      <c r="QU11" s="213"/>
      <c r="QV11" s="213"/>
      <c r="QW11" s="213"/>
      <c r="QX11" s="213"/>
      <c r="QY11" s="213"/>
      <c r="QZ11" s="213"/>
      <c r="RA11" s="213"/>
      <c r="RB11" s="213"/>
      <c r="RC11" s="213"/>
      <c r="RD11" s="213"/>
      <c r="RE11" s="213"/>
      <c r="RF11" s="213"/>
      <c r="RG11" s="213"/>
      <c r="RH11" s="213"/>
      <c r="RI11" s="213"/>
      <c r="RJ11" s="213"/>
      <c r="RK11" s="213"/>
      <c r="RL11" s="213"/>
      <c r="RM11" s="213"/>
      <c r="RN11" s="213"/>
      <c r="RO11" s="213"/>
      <c r="RP11" s="213"/>
      <c r="RQ11" s="213"/>
      <c r="RR11" s="213"/>
      <c r="RS11" s="213"/>
      <c r="RT11" s="213"/>
      <c r="RU11" s="213"/>
      <c r="RV11" s="213"/>
      <c r="RW11" s="213"/>
      <c r="RX11" s="213"/>
      <c r="RY11" s="213"/>
      <c r="RZ11" s="213"/>
      <c r="SA11" s="213"/>
      <c r="SB11" s="213"/>
      <c r="SC11" s="213"/>
      <c r="SD11" s="213"/>
      <c r="SE11" s="213"/>
      <c r="SF11" s="213"/>
      <c r="SG11" s="213"/>
      <c r="SH11" s="213"/>
      <c r="SI11" s="213"/>
      <c r="SJ11" s="213"/>
      <c r="SK11" s="213"/>
      <c r="SL11" s="213"/>
      <c r="SM11" s="213"/>
      <c r="SN11" s="213"/>
      <c r="SO11" s="213"/>
      <c r="SP11" s="213"/>
      <c r="SQ11" s="213"/>
      <c r="SR11" s="213"/>
      <c r="SS11" s="213"/>
      <c r="ST11" s="213"/>
      <c r="SU11" s="213"/>
      <c r="SV11" s="213"/>
      <c r="SW11" s="213"/>
      <c r="SX11" s="213"/>
      <c r="SY11" s="213"/>
      <c r="SZ11" s="213"/>
      <c r="TA11" s="213"/>
      <c r="TB11" s="213"/>
      <c r="TC11" s="213"/>
      <c r="TD11" s="213"/>
      <c r="TE11" s="213"/>
      <c r="TF11" s="213"/>
      <c r="TG11" s="213"/>
      <c r="TH11" s="213"/>
      <c r="TI11" s="213"/>
      <c r="TJ11" s="213"/>
      <c r="TK11" s="213"/>
      <c r="TL11" s="213"/>
      <c r="TM11" s="213"/>
      <c r="TN11" s="213"/>
      <c r="TO11" s="213"/>
      <c r="TP11" s="213"/>
      <c r="TQ11" s="213"/>
      <c r="TR11" s="213"/>
      <c r="TS11" s="213"/>
      <c r="TT11" s="213"/>
      <c r="TU11" s="213"/>
      <c r="TV11" s="213"/>
      <c r="TW11" s="213"/>
      <c r="TX11" s="213"/>
      <c r="TY11" s="213"/>
      <c r="TZ11" s="213"/>
      <c r="UA11" s="213"/>
      <c r="UB11" s="213"/>
      <c r="UC11" s="213"/>
      <c r="UD11" s="213"/>
      <c r="UE11" s="213"/>
      <c r="UF11" s="213"/>
      <c r="UG11" s="213"/>
      <c r="UH11" s="213"/>
      <c r="UI11" s="213"/>
      <c r="UJ11" s="213"/>
      <c r="UK11" s="213"/>
      <c r="UL11" s="213"/>
      <c r="UM11" s="213"/>
      <c r="UN11" s="213"/>
      <c r="UO11" s="213"/>
      <c r="UP11" s="213"/>
      <c r="UQ11" s="213"/>
      <c r="UR11" s="213"/>
      <c r="US11" s="213"/>
      <c r="UT11" s="213"/>
      <c r="UU11" s="213"/>
      <c r="UV11" s="213"/>
      <c r="UW11" s="213"/>
      <c r="UX11" s="213"/>
      <c r="UY11" s="213"/>
      <c r="UZ11" s="213"/>
      <c r="VA11" s="213"/>
      <c r="VB11" s="213"/>
      <c r="VC11" s="213"/>
      <c r="VD11" s="213"/>
      <c r="VE11" s="213"/>
      <c r="VF11" s="213"/>
      <c r="VG11" s="213"/>
      <c r="VH11" s="213"/>
      <c r="VI11" s="213"/>
      <c r="VJ11" s="213"/>
      <c r="VK11" s="213"/>
      <c r="VL11" s="213"/>
      <c r="VM11" s="213"/>
      <c r="VN11" s="213"/>
      <c r="VO11" s="213"/>
      <c r="VP11" s="213"/>
      <c r="VQ11" s="213"/>
      <c r="VR11" s="213"/>
      <c r="VS11" s="213"/>
      <c r="VT11" s="213"/>
      <c r="VU11" s="213"/>
      <c r="VV11" s="213"/>
      <c r="VW11" s="213"/>
      <c r="VX11" s="213"/>
      <c r="VY11" s="213"/>
      <c r="VZ11" s="213"/>
      <c r="WA11" s="213"/>
      <c r="WB11" s="213"/>
      <c r="WC11" s="213"/>
      <c r="WD11" s="213"/>
      <c r="WE11" s="213"/>
      <c r="WF11" s="213"/>
      <c r="WG11" s="213"/>
      <c r="WH11" s="213"/>
      <c r="WI11" s="213"/>
      <c r="WJ11" s="213"/>
      <c r="WK11" s="213"/>
      <c r="WL11" s="213"/>
      <c r="WM11" s="213"/>
      <c r="WN11" s="213"/>
      <c r="WO11" s="213"/>
      <c r="WP11" s="213"/>
      <c r="WQ11" s="213"/>
      <c r="WR11" s="213"/>
      <c r="WS11" s="213"/>
      <c r="WT11" s="213"/>
      <c r="WU11" s="213"/>
      <c r="WV11" s="213"/>
      <c r="WW11" s="213"/>
      <c r="WX11" s="213"/>
      <c r="WY11" s="213"/>
      <c r="WZ11" s="213"/>
      <c r="XA11" s="213"/>
      <c r="XB11" s="213"/>
      <c r="XC11" s="213"/>
      <c r="XD11" s="213"/>
      <c r="XE11" s="213"/>
      <c r="XF11" s="213"/>
      <c r="XG11" s="213"/>
      <c r="XH11" s="213"/>
      <c r="XI11" s="213"/>
      <c r="XJ11" s="213"/>
      <c r="XK11" s="213"/>
      <c r="XL11" s="213"/>
      <c r="XM11" s="213"/>
      <c r="XN11" s="213"/>
      <c r="XO11" s="213"/>
      <c r="XP11" s="213"/>
      <c r="XQ11" s="213"/>
      <c r="XR11" s="213"/>
      <c r="XS11" s="213"/>
      <c r="XT11" s="213"/>
      <c r="XU11" s="213"/>
      <c r="XV11" s="213"/>
      <c r="XW11" s="213"/>
      <c r="XX11" s="213"/>
      <c r="XY11" s="213"/>
      <c r="XZ11" s="213"/>
      <c r="YA11" s="213"/>
      <c r="YB11" s="213"/>
      <c r="YC11" s="213"/>
      <c r="YD11" s="213"/>
      <c r="YE11" s="213"/>
      <c r="YF11" s="213"/>
      <c r="YG11" s="213"/>
      <c r="YH11" s="213"/>
      <c r="YI11" s="213"/>
      <c r="YJ11" s="213"/>
      <c r="YK11" s="213"/>
      <c r="YL11" s="213"/>
      <c r="YM11" s="213"/>
      <c r="YN11" s="213"/>
      <c r="YO11" s="213"/>
      <c r="YP11" s="213"/>
      <c r="YQ11" s="213"/>
      <c r="YR11" s="213"/>
      <c r="YS11" s="213"/>
      <c r="YT11" s="213"/>
      <c r="YU11" s="213"/>
      <c r="YV11" s="213"/>
      <c r="YW11" s="213"/>
      <c r="YX11" s="213"/>
      <c r="YY11" s="213"/>
      <c r="YZ11" s="213"/>
      <c r="ZA11" s="213"/>
      <c r="ZB11" s="213"/>
      <c r="ZC11" s="213"/>
      <c r="ZD11" s="213"/>
      <c r="ZE11" s="213"/>
      <c r="ZF11" s="213"/>
      <c r="ZG11" s="213"/>
      <c r="ZH11" s="213"/>
      <c r="ZI11" s="213"/>
      <c r="ZJ11" s="213"/>
      <c r="ZK11" s="213"/>
      <c r="ZL11" s="213"/>
      <c r="ZM11" s="213"/>
      <c r="ZN11" s="213"/>
      <c r="ZO11" s="213"/>
      <c r="ZP11" s="213"/>
      <c r="ZQ11" s="213"/>
      <c r="ZR11" s="213"/>
      <c r="ZS11" s="213"/>
      <c r="ZT11" s="213"/>
      <c r="ZU11" s="213"/>
      <c r="ZV11" s="213"/>
      <c r="ZW11" s="213"/>
      <c r="ZX11" s="213"/>
      <c r="ZY11" s="213"/>
      <c r="ZZ11" s="213"/>
      <c r="AAA11" s="213"/>
      <c r="AAB11" s="213"/>
      <c r="AAC11" s="213"/>
      <c r="AAD11" s="213"/>
      <c r="AAE11" s="213"/>
      <c r="AAF11" s="213"/>
      <c r="AAG11" s="213"/>
      <c r="AAH11" s="213"/>
      <c r="AAI11" s="213"/>
      <c r="AAJ11" s="213"/>
      <c r="AAK11" s="213"/>
      <c r="AAL11" s="213"/>
      <c r="AAM11" s="213"/>
      <c r="AAN11" s="213"/>
      <c r="AAO11" s="213"/>
      <c r="AAP11" s="213"/>
      <c r="AAQ11" s="213"/>
      <c r="AAR11" s="213"/>
      <c r="AAS11" s="213"/>
      <c r="AAT11" s="213"/>
      <c r="AAU11" s="213"/>
      <c r="AAV11" s="213"/>
      <c r="AAW11" s="213"/>
      <c r="AAX11" s="213"/>
      <c r="AAY11" s="213"/>
      <c r="AAZ11" s="213"/>
      <c r="ABA11" s="213"/>
      <c r="ABB11" s="213"/>
      <c r="ABC11" s="213"/>
      <c r="ABD11" s="213"/>
      <c r="ABE11" s="213"/>
      <c r="ABF11" s="213"/>
      <c r="ABG11" s="213"/>
      <c r="ABH11" s="213"/>
      <c r="ABI11" s="213"/>
      <c r="ABJ11" s="213"/>
      <c r="ABK11" s="213"/>
      <c r="ABL11" s="213"/>
      <c r="ABM11" s="213"/>
      <c r="ABN11" s="213"/>
      <c r="ABO11" s="213"/>
      <c r="ABP11" s="213"/>
      <c r="ABQ11" s="213"/>
      <c r="ABR11" s="213"/>
      <c r="ABS11" s="213"/>
      <c r="ABT11" s="213"/>
      <c r="ABU11" s="213"/>
      <c r="ABV11" s="213"/>
      <c r="ABW11" s="213"/>
      <c r="ABX11" s="213"/>
      <c r="ABY11" s="213"/>
      <c r="ABZ11" s="213"/>
      <c r="ACA11" s="213"/>
      <c r="ACB11" s="213"/>
      <c r="ACC11" s="213"/>
      <c r="ACD11" s="213"/>
      <c r="ACE11" s="213"/>
      <c r="ACF11" s="213"/>
      <c r="ACG11" s="213"/>
      <c r="ACH11" s="213"/>
      <c r="ACI11" s="213"/>
      <c r="ACJ11" s="213"/>
      <c r="ACK11" s="213"/>
      <c r="ACL11" s="213"/>
      <c r="ACM11" s="213"/>
      <c r="ACN11" s="213"/>
      <c r="ACO11" s="213"/>
      <c r="ACP11" s="213"/>
      <c r="ACQ11" s="213"/>
      <c r="ACR11" s="213"/>
      <c r="ACS11" s="213"/>
      <c r="ACT11" s="213"/>
      <c r="ACU11" s="213"/>
      <c r="ACV11" s="213"/>
      <c r="ACW11" s="213"/>
      <c r="ACX11" s="213"/>
      <c r="ACY11" s="213"/>
      <c r="ACZ11" s="213"/>
      <c r="ADA11" s="213"/>
      <c r="ADB11" s="213"/>
      <c r="ADC11" s="213"/>
      <c r="ADD11" s="213"/>
      <c r="ADE11" s="213"/>
      <c r="ADF11" s="213"/>
      <c r="ADG11" s="213"/>
      <c r="ADH11" s="213"/>
      <c r="ADI11" s="213"/>
      <c r="ADJ11" s="213"/>
      <c r="ADK11" s="213">
        <v>1.5455543999999999</v>
      </c>
      <c r="ADL11" s="213"/>
      <c r="ADM11" s="213"/>
      <c r="ADN11" s="213"/>
      <c r="ADO11" s="213"/>
      <c r="ADP11" s="213"/>
      <c r="ADQ11" s="213"/>
      <c r="ADR11" s="213"/>
      <c r="ADS11" s="213"/>
      <c r="ADT11" s="213"/>
      <c r="ADU11" s="213"/>
      <c r="ADV11" s="213"/>
      <c r="ADW11" s="213"/>
      <c r="ADX11" s="213"/>
      <c r="ADY11" s="213"/>
      <c r="ADZ11" s="213"/>
      <c r="AEA11" s="213"/>
      <c r="AEB11" s="213"/>
      <c r="AEC11" s="213"/>
      <c r="AED11" s="213"/>
      <c r="AEE11" s="213"/>
      <c r="AEF11" s="213"/>
      <c r="AEG11" s="213"/>
      <c r="AEH11" s="213"/>
      <c r="AEI11" s="213"/>
      <c r="AEJ11" s="213"/>
      <c r="AEK11" s="213"/>
      <c r="AEL11" s="213"/>
      <c r="AEM11" s="213"/>
      <c r="AEN11" s="213"/>
      <c r="AEO11" s="213"/>
      <c r="AEP11" s="213"/>
      <c r="AEQ11" s="213"/>
      <c r="AER11" s="213"/>
      <c r="AES11" s="213"/>
      <c r="AET11" s="213"/>
      <c r="AEU11" s="213"/>
      <c r="AEV11" s="213"/>
      <c r="AEW11" s="213"/>
      <c r="AEX11" s="213"/>
      <c r="AEY11" s="213"/>
      <c r="AEZ11" s="213"/>
      <c r="AFA11" s="213"/>
      <c r="AFB11" s="213"/>
      <c r="AFC11" s="213"/>
      <c r="AFD11" s="213"/>
      <c r="AFE11" s="213"/>
      <c r="AFF11" s="213"/>
      <c r="AFG11" s="213"/>
      <c r="AFH11" s="213"/>
      <c r="AFI11" s="213"/>
      <c r="AFJ11" s="213"/>
      <c r="AFK11" s="213"/>
      <c r="AFL11" s="213"/>
      <c r="AFM11" s="213"/>
      <c r="AFN11" s="213"/>
      <c r="AFO11" s="213"/>
      <c r="AFP11" s="213"/>
      <c r="AFQ11" s="213"/>
      <c r="AFR11" s="213">
        <v>0.22416719999999998</v>
      </c>
      <c r="AFS11" s="213"/>
      <c r="AFT11" s="213"/>
      <c r="AFU11" s="213"/>
      <c r="AFV11" s="213"/>
      <c r="AFW11" s="213"/>
      <c r="AFX11" s="213"/>
      <c r="AFY11" s="213"/>
      <c r="AFZ11" s="213"/>
      <c r="AGA11" s="213"/>
      <c r="AGB11" s="213"/>
      <c r="AGC11" s="213"/>
      <c r="AGD11" s="213"/>
      <c r="AGE11" s="213"/>
      <c r="AGF11" s="213"/>
      <c r="AGG11" s="213"/>
      <c r="AGH11" s="213"/>
      <c r="AGI11" s="213"/>
      <c r="AGJ11" s="213"/>
      <c r="AGK11" s="213"/>
      <c r="AGL11" s="213"/>
      <c r="AGM11" s="213"/>
      <c r="AGN11" s="213"/>
      <c r="AGO11" s="213"/>
      <c r="AGP11" s="213"/>
      <c r="AGQ11" s="213"/>
      <c r="AGR11" s="213"/>
      <c r="AGS11" s="213"/>
      <c r="AGT11" s="213"/>
      <c r="AGU11" s="213"/>
      <c r="AGV11" s="213"/>
      <c r="AGW11" s="213"/>
      <c r="AGX11" s="213"/>
      <c r="AGY11" s="213"/>
      <c r="AGZ11" s="213"/>
      <c r="AHA11" s="213"/>
      <c r="AHB11" s="213"/>
      <c r="AHC11" s="213"/>
      <c r="AHD11" s="213"/>
      <c r="AHE11" s="213"/>
      <c r="AHF11" s="213"/>
      <c r="AHG11" s="213"/>
      <c r="AHH11" s="213"/>
      <c r="AHI11" s="213"/>
      <c r="AHJ11" s="213"/>
      <c r="AHK11" s="213"/>
      <c r="AHL11" s="213"/>
      <c r="AHM11" s="213"/>
      <c r="AHN11" s="213"/>
      <c r="AHO11" s="213"/>
      <c r="AHP11" s="213"/>
      <c r="AHQ11" s="213"/>
      <c r="AHR11" s="213"/>
      <c r="AHS11" s="213"/>
      <c r="AHT11" s="213"/>
      <c r="AHU11" s="213"/>
      <c r="AHV11" s="213"/>
      <c r="AHW11" s="213"/>
      <c r="AHX11" s="213"/>
      <c r="AHY11" s="213"/>
      <c r="AHZ11" s="213"/>
      <c r="AIA11" s="213"/>
      <c r="AIB11" s="213"/>
      <c r="AIC11" s="213"/>
      <c r="AID11" s="213"/>
      <c r="AIE11" s="213"/>
      <c r="AIF11" s="213"/>
      <c r="AIG11" s="213"/>
      <c r="AIH11" s="213"/>
      <c r="AII11" s="213"/>
      <c r="AIJ11" s="213"/>
      <c r="AIK11" s="213"/>
      <c r="AIL11" s="213"/>
      <c r="AIM11" s="213"/>
      <c r="AIN11" s="213"/>
      <c r="AIO11" s="213"/>
      <c r="AIP11" s="213"/>
      <c r="AIQ11" s="213"/>
      <c r="AIR11" s="213"/>
      <c r="AIS11" s="213"/>
      <c r="AIT11" s="213"/>
      <c r="AIU11" s="213"/>
      <c r="AIV11" s="213"/>
      <c r="AIW11" s="213"/>
      <c r="AIX11" s="213"/>
      <c r="AIY11" s="213"/>
      <c r="AIZ11" s="213"/>
      <c r="AJA11" s="213"/>
      <c r="AJB11" s="213"/>
      <c r="AJC11" s="213"/>
      <c r="AJD11" s="213"/>
      <c r="AJE11" s="213"/>
      <c r="AJF11" s="213"/>
      <c r="AJG11" s="213"/>
      <c r="AJH11" s="213"/>
      <c r="AJI11" s="213"/>
      <c r="AJJ11" s="213"/>
      <c r="AJK11" s="213"/>
      <c r="AJL11" s="213"/>
      <c r="AJM11" s="213"/>
      <c r="AJN11" s="213"/>
      <c r="AJO11" s="213"/>
      <c r="AJP11" s="213"/>
      <c r="AJQ11" s="213"/>
      <c r="AJR11" s="213"/>
      <c r="AJS11" s="213"/>
      <c r="AJT11" s="213"/>
      <c r="AJU11" s="213"/>
      <c r="AJV11" s="213"/>
      <c r="AJW11" s="213"/>
      <c r="AJX11" s="213"/>
      <c r="AJY11" s="213"/>
      <c r="AJZ11" s="213"/>
      <c r="AKA11" s="213"/>
      <c r="AKB11" s="213"/>
      <c r="AKC11" s="213"/>
      <c r="AKD11" s="213"/>
      <c r="AKE11" s="213"/>
      <c r="AKF11" s="213"/>
      <c r="AKG11" s="213"/>
      <c r="AKH11" s="213"/>
      <c r="AKI11" s="213"/>
      <c r="AKJ11" s="213"/>
      <c r="AKK11" s="213"/>
      <c r="AKL11" s="213"/>
      <c r="AKM11" s="213"/>
      <c r="AKN11" s="213"/>
      <c r="AKO11" s="213"/>
      <c r="AKP11" s="213"/>
      <c r="AKQ11" s="213"/>
      <c r="AKR11" s="213"/>
      <c r="AKS11" s="213"/>
      <c r="AKT11" s="213"/>
      <c r="AKU11" s="213"/>
      <c r="AKV11" s="213"/>
      <c r="AKW11" s="213"/>
      <c r="AKX11" s="213"/>
      <c r="AKY11" s="213"/>
      <c r="AKZ11" s="213"/>
      <c r="ALA11" s="213"/>
      <c r="ALB11" s="213"/>
      <c r="ALC11" s="213"/>
      <c r="ALD11" s="213"/>
      <c r="ALE11" s="213"/>
      <c r="ALF11" s="213"/>
      <c r="ALG11" s="213"/>
      <c r="ALH11" s="213"/>
      <c r="ALI11" s="213"/>
      <c r="ALJ11" s="213"/>
      <c r="ALK11" s="213"/>
      <c r="ALL11" s="213"/>
      <c r="ALM11" s="213"/>
      <c r="ALN11" s="213"/>
      <c r="ALO11" s="213"/>
      <c r="ALP11" s="213"/>
      <c r="ALQ11" s="213"/>
      <c r="ALR11" s="213"/>
      <c r="ALS11" s="213"/>
      <c r="ALT11" s="213"/>
      <c r="ALU11" s="213"/>
      <c r="ALV11" s="213"/>
      <c r="ALW11" s="213"/>
      <c r="ALX11" s="213"/>
      <c r="ALY11" s="213"/>
      <c r="ALZ11" s="213"/>
      <c r="AMA11" s="213"/>
      <c r="AMB11" s="213"/>
      <c r="AMC11" s="213"/>
      <c r="AMD11" s="213"/>
      <c r="AME11" s="213"/>
      <c r="AMF11" s="213"/>
      <c r="AMG11" s="213"/>
      <c r="AMH11" s="213"/>
      <c r="AMI11" s="213"/>
      <c r="AMJ11" s="213"/>
      <c r="AMK11" s="213"/>
      <c r="AML11" s="213"/>
      <c r="AMM11" s="213"/>
      <c r="AMN11" s="213"/>
      <c r="AMO11" s="213"/>
      <c r="AMP11" s="213"/>
      <c r="AMQ11" s="213"/>
      <c r="AMR11" s="213"/>
      <c r="AMS11" s="213"/>
      <c r="AMT11" s="213"/>
      <c r="AMU11" s="213"/>
      <c r="AMV11" s="213"/>
      <c r="AMW11" s="213"/>
      <c r="AMX11" s="213"/>
      <c r="AMY11" s="213"/>
      <c r="AMZ11" s="213"/>
      <c r="ANA11" s="213"/>
      <c r="ANB11" s="213"/>
      <c r="ANC11" s="213"/>
      <c r="AND11" s="213"/>
      <c r="ANE11" s="213"/>
      <c r="ANF11" s="213"/>
      <c r="ANG11" s="213"/>
      <c r="ANH11" s="213"/>
      <c r="ANI11" s="213"/>
      <c r="ANJ11" s="213"/>
      <c r="ANK11" s="213"/>
      <c r="ANL11" s="213"/>
      <c r="ANM11" s="213"/>
      <c r="ANN11" s="213"/>
      <c r="ANO11" s="213"/>
      <c r="ANP11" s="213"/>
      <c r="ANQ11" s="213"/>
      <c r="ANR11" s="213"/>
      <c r="ANS11" s="213"/>
      <c r="ANT11" s="213"/>
      <c r="ANU11" s="213"/>
      <c r="ANV11" s="213"/>
      <c r="ANW11" s="213"/>
      <c r="ANX11" s="213"/>
      <c r="ANY11" s="213"/>
      <c r="ANZ11" s="213"/>
      <c r="AOA11" s="213"/>
      <c r="AOB11" s="213"/>
      <c r="AOC11" s="213"/>
      <c r="AOD11" s="213"/>
      <c r="AOE11" s="213"/>
      <c r="AOF11" s="213"/>
      <c r="AOG11" s="213"/>
      <c r="AOH11" s="213"/>
      <c r="AOI11" s="213"/>
      <c r="AOJ11" s="213"/>
      <c r="AOK11" s="213"/>
      <c r="AOL11" s="213"/>
      <c r="AOM11" s="213"/>
      <c r="AON11" s="213"/>
      <c r="AOO11" s="213"/>
      <c r="AOP11" s="213"/>
      <c r="AOQ11" s="213"/>
      <c r="AOR11" s="213"/>
      <c r="AOS11" s="213"/>
      <c r="AOT11" s="213"/>
      <c r="AOU11" s="213"/>
      <c r="AOV11" s="213"/>
      <c r="AOW11" s="213"/>
      <c r="AOX11" s="213"/>
      <c r="AOY11" s="213"/>
      <c r="AOZ11" s="213"/>
      <c r="APA11" s="213"/>
      <c r="APB11" s="213"/>
      <c r="APC11" s="213"/>
      <c r="APD11" s="213"/>
      <c r="APE11" s="213"/>
      <c r="APF11" s="213"/>
      <c r="APG11" s="213"/>
      <c r="APH11" s="213"/>
      <c r="API11" s="213"/>
      <c r="APJ11" s="213"/>
      <c r="APK11" s="213"/>
      <c r="APL11" s="213"/>
      <c r="APM11" s="213"/>
      <c r="APN11" s="213"/>
      <c r="APO11" s="213"/>
      <c r="APP11" s="213"/>
      <c r="APQ11" s="213"/>
      <c r="APR11" s="213"/>
      <c r="APS11" s="213"/>
      <c r="APT11" s="213"/>
      <c r="APU11" s="213"/>
      <c r="APV11" s="213"/>
      <c r="APW11" s="213"/>
      <c r="APX11" s="213"/>
      <c r="APY11" s="213"/>
      <c r="APZ11" s="213"/>
      <c r="AQA11" s="213"/>
      <c r="AQB11" s="213"/>
      <c r="AQC11" s="213"/>
      <c r="AQD11" s="213"/>
      <c r="AQE11" s="213"/>
      <c r="AQF11" s="213"/>
      <c r="AQG11" s="213"/>
      <c r="AQH11" s="213"/>
      <c r="AQI11" s="213"/>
      <c r="AQJ11" s="213"/>
      <c r="AQK11" s="213"/>
      <c r="AQL11" s="213"/>
      <c r="AQM11" s="213"/>
      <c r="AQN11" s="213"/>
      <c r="AQO11" s="213"/>
      <c r="AQP11" s="213"/>
      <c r="AQQ11" s="213"/>
      <c r="AQR11" s="213"/>
      <c r="AQS11" s="213"/>
      <c r="AQT11" s="213"/>
      <c r="AQU11" s="213"/>
      <c r="AQV11" s="213"/>
      <c r="AQW11" s="213"/>
      <c r="AQX11" s="213"/>
      <c r="AQY11" s="213"/>
      <c r="AQZ11" s="213"/>
      <c r="ARA11" s="213"/>
      <c r="ARB11" s="213"/>
      <c r="ARC11" s="213"/>
      <c r="ARD11" s="213"/>
      <c r="ARE11" s="213"/>
      <c r="ARF11" s="213"/>
      <c r="ARG11" s="213"/>
      <c r="ARH11" s="213"/>
      <c r="ARI11" s="213"/>
      <c r="ARJ11" s="213"/>
      <c r="ARK11" s="213"/>
      <c r="ARL11" s="213"/>
      <c r="ARM11" s="213"/>
      <c r="ARN11" s="213"/>
      <c r="ARO11" s="213"/>
      <c r="ARP11" s="213"/>
      <c r="ARQ11" s="213"/>
      <c r="ARR11" s="213"/>
      <c r="ARS11" s="213"/>
      <c r="ART11" s="213"/>
      <c r="ARU11" s="213"/>
      <c r="ARV11" s="213"/>
      <c r="ARW11" s="213"/>
      <c r="ARX11" s="213"/>
      <c r="ARY11" s="213"/>
      <c r="ARZ11" s="213"/>
      <c r="ASA11" s="213"/>
      <c r="ASB11" s="213"/>
      <c r="ASC11" s="213"/>
      <c r="ASD11" s="213"/>
      <c r="ASE11" s="213"/>
      <c r="ASF11" s="213"/>
      <c r="ASG11" s="213"/>
      <c r="ASH11" s="213"/>
      <c r="ASI11" s="213"/>
      <c r="ASJ11" s="213"/>
      <c r="ASK11" s="213"/>
      <c r="ASL11" s="213"/>
      <c r="ASM11" s="213"/>
      <c r="ASN11" s="213"/>
      <c r="ASO11" s="213"/>
      <c r="ASP11" s="213"/>
      <c r="ASQ11" s="213"/>
      <c r="ASR11" s="213"/>
      <c r="ASS11" s="213"/>
      <c r="AST11" s="213"/>
      <c r="ASU11" s="213"/>
      <c r="ASV11" s="213"/>
      <c r="ASW11" s="213"/>
      <c r="ASX11" s="213"/>
      <c r="ASY11" s="213"/>
      <c r="ASZ11" s="213"/>
      <c r="ATA11" s="213"/>
      <c r="ATB11" s="213"/>
      <c r="ATC11" s="213"/>
      <c r="ATD11" s="213"/>
      <c r="ATE11" s="213"/>
      <c r="ATF11" s="213"/>
      <c r="ATG11" s="213">
        <v>3.2272223999999996</v>
      </c>
      <c r="ATH11" s="213"/>
      <c r="ATI11" s="213"/>
      <c r="ATJ11" s="213"/>
      <c r="ATK11" s="213"/>
      <c r="ATL11" s="213"/>
      <c r="ATM11" s="213"/>
      <c r="ATN11" s="213"/>
      <c r="ATO11" s="213"/>
      <c r="ATP11" s="213"/>
      <c r="ATQ11" s="213"/>
      <c r="ATR11" s="213"/>
      <c r="ATS11" s="213"/>
      <c r="ATT11" s="213"/>
      <c r="ATU11" s="213"/>
      <c r="ATV11" s="213"/>
      <c r="ATW11" s="213"/>
      <c r="ATX11" s="213"/>
      <c r="ATY11" s="213"/>
      <c r="ATZ11" s="213"/>
      <c r="AUA11" s="213"/>
      <c r="AUB11" s="213"/>
      <c r="AUC11" s="213"/>
      <c r="AUD11" s="213"/>
      <c r="AUE11" s="213"/>
      <c r="AUF11" s="213"/>
      <c r="AUG11" s="213"/>
      <c r="AUH11" s="213"/>
      <c r="AUI11" s="213"/>
      <c r="AUJ11" s="213"/>
      <c r="AUK11" s="213"/>
      <c r="AUL11" s="213"/>
      <c r="AUM11" s="213"/>
      <c r="AUN11" s="213"/>
      <c r="AUO11" s="213"/>
      <c r="AUP11" s="213"/>
      <c r="AUQ11" s="213"/>
      <c r="AUR11" s="213"/>
      <c r="AUS11" s="213"/>
      <c r="AUT11" s="213"/>
      <c r="AUU11" s="213"/>
      <c r="AUV11" s="213"/>
      <c r="AUW11" s="213"/>
      <c r="AUX11" s="213"/>
      <c r="AUY11" s="213"/>
      <c r="AUZ11" s="213"/>
      <c r="AVA11" s="213"/>
      <c r="AVB11" s="213"/>
      <c r="AVC11" s="213"/>
      <c r="AVD11" s="213"/>
      <c r="AVE11" s="213"/>
      <c r="AVF11" s="213"/>
      <c r="AVG11" s="213"/>
      <c r="AVH11" s="213"/>
      <c r="AVI11" s="213"/>
      <c r="AVJ11" s="213"/>
      <c r="AVK11" s="213"/>
      <c r="AVL11" s="213"/>
      <c r="AVM11" s="213"/>
      <c r="AVN11" s="213"/>
      <c r="AVO11" s="213"/>
      <c r="AVP11" s="213"/>
      <c r="AVQ11" s="213"/>
      <c r="AVR11" s="213"/>
      <c r="AVS11" s="213"/>
      <c r="AVT11" s="213"/>
      <c r="AVU11" s="213"/>
      <c r="AVV11" s="213"/>
      <c r="AVW11" s="213"/>
      <c r="AVX11" s="213"/>
      <c r="AVY11" s="213"/>
      <c r="AVZ11" s="213"/>
      <c r="AWA11" s="213"/>
      <c r="AWB11" s="213"/>
      <c r="AWC11" s="213"/>
      <c r="AWD11" s="213"/>
      <c r="AWE11" s="213"/>
      <c r="AWF11" s="213"/>
      <c r="AWG11" s="213"/>
      <c r="AWH11" s="213"/>
      <c r="AWI11" s="213"/>
      <c r="AWJ11" s="213"/>
      <c r="AWK11" s="213"/>
      <c r="AWL11" s="213"/>
      <c r="AWM11" s="213"/>
      <c r="AWN11" s="213"/>
      <c r="AWO11" s="213"/>
      <c r="AWP11" s="213"/>
      <c r="AWQ11" s="213"/>
      <c r="AWR11" s="213"/>
      <c r="AWS11" s="213"/>
      <c r="AWT11" s="213"/>
      <c r="AWU11" s="213"/>
      <c r="AWV11" s="213"/>
      <c r="AWW11" s="213"/>
      <c r="AWX11" s="213"/>
      <c r="AWY11" s="213"/>
      <c r="AWZ11" s="213"/>
      <c r="AXA11" s="213"/>
      <c r="AXB11" s="213"/>
      <c r="AXC11" s="213"/>
      <c r="AXD11" s="213"/>
      <c r="AXE11" s="213"/>
      <c r="AXF11" s="213"/>
      <c r="AXG11" s="213"/>
      <c r="AXH11" s="213"/>
      <c r="AXI11" s="213"/>
      <c r="AXJ11" s="213"/>
      <c r="AXK11" s="213"/>
      <c r="AXL11" s="213"/>
      <c r="AXM11" s="213"/>
      <c r="AXN11" s="213"/>
      <c r="AXO11" s="213"/>
      <c r="AXP11" s="213"/>
      <c r="AXQ11" s="213"/>
      <c r="AXR11" s="213"/>
      <c r="AXS11" s="213"/>
      <c r="AXT11" s="213"/>
      <c r="AXU11" s="213"/>
      <c r="AXV11" s="213"/>
      <c r="AXW11" s="213"/>
      <c r="AXX11" s="213"/>
      <c r="AXY11" s="213"/>
      <c r="AXZ11" s="213"/>
      <c r="AYA11" s="213"/>
      <c r="AYB11" s="213"/>
      <c r="AYC11" s="213"/>
      <c r="AYD11" s="213"/>
      <c r="AYE11" s="213"/>
      <c r="AYF11" s="213"/>
      <c r="AYG11" s="213"/>
      <c r="AYH11" s="213"/>
      <c r="AYI11" s="213"/>
      <c r="AYJ11" s="213"/>
      <c r="AYK11" s="213"/>
      <c r="AYL11" s="213"/>
      <c r="AYM11" s="213"/>
      <c r="AYN11" s="213"/>
      <c r="AYO11" s="213"/>
      <c r="AYP11" s="213"/>
      <c r="AYQ11" s="213"/>
      <c r="AYR11" s="213"/>
      <c r="AYS11" s="213"/>
      <c r="AYT11" s="213"/>
      <c r="AYU11" s="213"/>
      <c r="AYV11" s="213"/>
      <c r="AYW11" s="213"/>
      <c r="AYX11" s="213"/>
      <c r="AYY11" s="213"/>
      <c r="AYZ11" s="213"/>
      <c r="AZA11" s="213"/>
      <c r="AZB11" s="213"/>
      <c r="AZC11" s="213"/>
      <c r="AZD11" s="213"/>
      <c r="AZE11" s="213"/>
      <c r="AZF11" s="213"/>
      <c r="AZG11" s="213"/>
      <c r="AZH11" s="213"/>
      <c r="AZI11" s="213"/>
      <c r="AZJ11" s="213"/>
      <c r="AZK11" s="213"/>
      <c r="AZL11" s="213"/>
      <c r="AZM11" s="213"/>
      <c r="AZN11" s="213"/>
      <c r="AZO11" s="213"/>
      <c r="AZP11" s="213"/>
      <c r="AZQ11" s="213"/>
      <c r="AZR11" s="213"/>
      <c r="AZS11" s="213"/>
      <c r="AZT11" s="213"/>
      <c r="AZU11" s="213"/>
      <c r="AZV11" s="213"/>
      <c r="AZW11" s="213"/>
      <c r="AZX11" s="213"/>
      <c r="AZY11" s="213"/>
      <c r="AZZ11" s="213"/>
      <c r="BAA11" s="213"/>
      <c r="BAB11" s="213"/>
      <c r="BAC11" s="213"/>
      <c r="BAD11" s="213"/>
      <c r="BAE11" s="213"/>
      <c r="BAF11" s="213"/>
      <c r="BAG11" s="213"/>
      <c r="BAH11" s="213"/>
      <c r="BAI11" s="213"/>
      <c r="BAJ11" s="213"/>
      <c r="BAK11" s="213"/>
      <c r="BAL11" s="213"/>
      <c r="BAM11" s="213"/>
      <c r="BAN11" s="213"/>
      <c r="BAO11" s="213"/>
      <c r="BAP11" s="213"/>
      <c r="BAQ11" s="213"/>
      <c r="BAR11" s="213"/>
      <c r="BAS11" s="213"/>
      <c r="BAT11" s="213"/>
      <c r="BAU11" s="213"/>
      <c r="BAV11" s="213"/>
      <c r="BAW11" s="213"/>
      <c r="BAX11" s="213"/>
      <c r="BAY11" s="213"/>
      <c r="BAZ11" s="213"/>
      <c r="BBA11" s="213"/>
      <c r="BBB11" s="213"/>
      <c r="BBC11" s="213"/>
      <c r="BBD11" s="213"/>
      <c r="BBE11" s="213"/>
      <c r="BBF11" s="213"/>
      <c r="BBG11" s="213"/>
      <c r="BBH11" s="213"/>
      <c r="BBI11" s="213"/>
      <c r="BBJ11" s="213"/>
      <c r="BBK11" s="213"/>
      <c r="BBL11" s="213"/>
      <c r="BBM11" s="213"/>
      <c r="BBN11" s="213"/>
      <c r="BBO11" s="213"/>
      <c r="BBP11" s="213"/>
      <c r="BBQ11" s="213"/>
      <c r="BBR11" s="213"/>
      <c r="BBS11" s="213"/>
      <c r="BBT11" s="213"/>
      <c r="BBU11" s="213"/>
      <c r="BBV11" s="213"/>
      <c r="BBW11" s="213"/>
      <c r="BBX11" s="213"/>
      <c r="BBY11" s="213"/>
      <c r="BBZ11" s="213"/>
      <c r="BCA11" s="213"/>
      <c r="BCB11" s="213"/>
      <c r="BCC11" s="213"/>
      <c r="BCD11" s="213"/>
      <c r="BCE11" s="213"/>
      <c r="BCF11" s="213"/>
      <c r="BCG11" s="213"/>
      <c r="BCH11" s="213"/>
      <c r="BCI11" s="213"/>
      <c r="BCJ11" s="213"/>
      <c r="BCK11" s="213"/>
      <c r="BCL11" s="213"/>
      <c r="BCM11" s="213"/>
      <c r="BCN11" s="213"/>
      <c r="BCO11" s="213"/>
      <c r="BCP11" s="213"/>
      <c r="BCQ11" s="213"/>
      <c r="BCR11" s="213"/>
      <c r="BCS11" s="213"/>
      <c r="BCT11" s="213"/>
      <c r="BCU11" s="213"/>
      <c r="BCV11" s="213"/>
      <c r="BCW11" s="213"/>
      <c r="BCX11" s="213"/>
      <c r="BCY11" s="213"/>
      <c r="BCZ11" s="213"/>
      <c r="BDA11" s="213"/>
      <c r="BDB11" s="213"/>
      <c r="BDC11" s="213"/>
      <c r="BDD11" s="213"/>
      <c r="BDE11" s="213"/>
      <c r="BDF11" s="213"/>
      <c r="BDG11" s="213"/>
      <c r="BDH11" s="213"/>
      <c r="BDI11" s="213"/>
      <c r="BDJ11" s="213"/>
      <c r="BDK11" s="213"/>
      <c r="BDL11" s="213"/>
      <c r="BDM11" s="213"/>
      <c r="BDN11" s="213"/>
      <c r="BDO11" s="213"/>
      <c r="BDP11" s="213"/>
      <c r="BDQ11" s="213"/>
      <c r="BDR11" s="213"/>
      <c r="BDS11" s="213"/>
      <c r="BDT11" s="213"/>
      <c r="BDU11" s="213"/>
      <c r="BDV11" s="213"/>
      <c r="BDW11" s="213"/>
      <c r="BDX11" s="213"/>
      <c r="BDY11" s="213"/>
      <c r="BDZ11" s="213"/>
      <c r="BEA11" s="213"/>
      <c r="BEB11" s="213"/>
      <c r="BEC11" s="213"/>
      <c r="BED11" s="213"/>
      <c r="BEE11" s="213"/>
      <c r="BEF11" s="213"/>
      <c r="BEG11" s="213"/>
      <c r="BEH11" s="213"/>
      <c r="BEI11" s="213"/>
      <c r="BEJ11" s="213"/>
      <c r="BEK11" s="213"/>
      <c r="BEL11" s="213"/>
      <c r="BEM11" s="213"/>
      <c r="BEN11" s="213"/>
      <c r="BEO11" s="213"/>
      <c r="BEP11" s="213">
        <v>11.553612000000001</v>
      </c>
    </row>
    <row r="12" spans="1:1498">
      <c r="A12" s="99" t="s">
        <v>38</v>
      </c>
      <c r="B12" s="218">
        <f>SUM(B4:B10)</f>
        <v>9.4700460829493086E-2</v>
      </c>
      <c r="C12" s="219">
        <f>SUM(C4:C10)</f>
        <v>986.4</v>
      </c>
      <c r="T12" s="212" t="s">
        <v>39</v>
      </c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  <c r="AN12" s="213"/>
      <c r="AO12" s="213"/>
      <c r="AP12" s="213"/>
      <c r="AQ12" s="213"/>
      <c r="AR12" s="213"/>
      <c r="AS12" s="213"/>
      <c r="AT12" s="213"/>
      <c r="AU12" s="213"/>
      <c r="AV12" s="213"/>
      <c r="AW12" s="213"/>
      <c r="AX12" s="213"/>
      <c r="AY12" s="213"/>
      <c r="AZ12" s="213"/>
      <c r="BA12" s="213"/>
      <c r="BB12" s="213"/>
      <c r="BC12" s="213"/>
      <c r="BD12" s="213"/>
      <c r="BE12" s="213"/>
      <c r="BF12" s="213"/>
      <c r="BG12" s="213"/>
      <c r="BH12" s="213"/>
      <c r="BI12" s="213"/>
      <c r="BJ12" s="213">
        <v>0.8480544000000001</v>
      </c>
      <c r="BK12" s="213"/>
      <c r="BL12" s="213"/>
      <c r="BM12" s="213"/>
      <c r="BN12" s="213"/>
      <c r="BO12" s="213"/>
      <c r="BP12" s="213"/>
      <c r="BQ12" s="213"/>
      <c r="BR12" s="213"/>
      <c r="BS12" s="213"/>
      <c r="BT12" s="213"/>
      <c r="BU12" s="213"/>
      <c r="BV12" s="213"/>
      <c r="BW12" s="213"/>
      <c r="BX12" s="213"/>
      <c r="BY12" s="213"/>
      <c r="BZ12" s="213"/>
      <c r="CA12" s="213"/>
      <c r="CB12" s="213"/>
      <c r="CC12" s="213"/>
      <c r="CD12" s="213"/>
      <c r="CE12" s="213"/>
      <c r="CF12" s="213"/>
      <c r="CG12" s="213"/>
      <c r="CH12" s="213"/>
      <c r="CI12" s="213"/>
      <c r="CJ12" s="213"/>
      <c r="CK12" s="213"/>
      <c r="CL12" s="213"/>
      <c r="CM12" s="213"/>
      <c r="CN12" s="213"/>
      <c r="CO12" s="213"/>
      <c r="CP12" s="213"/>
      <c r="CQ12" s="213"/>
      <c r="CR12" s="213"/>
      <c r="CS12" s="213"/>
      <c r="CT12" s="213"/>
      <c r="CU12" s="213"/>
      <c r="CV12" s="213"/>
      <c r="CW12" s="213"/>
      <c r="CX12" s="213"/>
      <c r="CY12" s="213"/>
      <c r="CZ12" s="213"/>
      <c r="DA12" s="213"/>
      <c r="DB12" s="213"/>
      <c r="DC12" s="213"/>
      <c r="DD12" s="213"/>
      <c r="DE12" s="213"/>
      <c r="DF12" s="213"/>
      <c r="DG12" s="213"/>
      <c r="DH12" s="213">
        <v>0.34111199999999997</v>
      </c>
      <c r="DI12" s="213"/>
      <c r="DJ12" s="213"/>
      <c r="DK12" s="213"/>
      <c r="DL12" s="213"/>
      <c r="DM12" s="213"/>
      <c r="DN12" s="213"/>
      <c r="DO12" s="213"/>
      <c r="DP12" s="213"/>
      <c r="DQ12" s="213"/>
      <c r="DR12" s="213"/>
      <c r="DS12" s="213"/>
      <c r="DT12" s="213"/>
      <c r="DU12" s="213"/>
      <c r="DV12" s="213"/>
      <c r="DW12" s="213"/>
      <c r="DX12" s="213"/>
      <c r="DY12" s="213"/>
      <c r="DZ12" s="213"/>
      <c r="EA12" s="213"/>
      <c r="EB12" s="213"/>
      <c r="EC12" s="213"/>
      <c r="ED12" s="213"/>
      <c r="EE12" s="213"/>
      <c r="EF12" s="213"/>
      <c r="EG12" s="213"/>
      <c r="EH12" s="213"/>
      <c r="EI12" s="213">
        <v>0.3022224</v>
      </c>
      <c r="EJ12" s="213">
        <v>2.3330544</v>
      </c>
      <c r="EK12" s="213"/>
      <c r="EL12" s="213"/>
      <c r="EM12" s="213"/>
      <c r="EN12" s="213"/>
      <c r="EO12" s="213"/>
      <c r="EP12" s="213"/>
      <c r="EQ12" s="213"/>
      <c r="ER12" s="213"/>
      <c r="ES12" s="213"/>
      <c r="ET12" s="213"/>
      <c r="EU12" s="213"/>
      <c r="EV12" s="213"/>
      <c r="EW12" s="213"/>
      <c r="EX12" s="213"/>
      <c r="EY12" s="213"/>
      <c r="EZ12" s="213"/>
      <c r="FA12" s="213"/>
      <c r="FB12" s="213"/>
      <c r="FC12" s="213"/>
      <c r="FD12" s="213"/>
      <c r="FE12" s="213"/>
      <c r="FF12" s="213"/>
      <c r="FG12" s="213"/>
      <c r="FH12" s="213"/>
      <c r="FI12" s="213"/>
      <c r="FJ12" s="213"/>
      <c r="FK12" s="213"/>
      <c r="FL12" s="213"/>
      <c r="FM12" s="213"/>
      <c r="FN12" s="213"/>
      <c r="FO12" s="213"/>
      <c r="FP12" s="213"/>
      <c r="FQ12" s="213"/>
      <c r="FR12" s="213"/>
      <c r="FS12" s="213"/>
      <c r="FT12" s="213"/>
      <c r="FU12" s="213"/>
      <c r="FV12" s="213"/>
      <c r="FW12" s="213"/>
      <c r="FX12" s="213"/>
      <c r="FY12" s="213"/>
      <c r="FZ12" s="213"/>
      <c r="GA12" s="213"/>
      <c r="GB12" s="213"/>
      <c r="GC12" s="213"/>
      <c r="GD12" s="213"/>
      <c r="GE12" s="213"/>
      <c r="GF12" s="213"/>
      <c r="GG12" s="213"/>
      <c r="GH12" s="213"/>
      <c r="GI12" s="213"/>
      <c r="GJ12" s="213"/>
      <c r="GK12" s="213"/>
      <c r="GL12" s="213"/>
      <c r="GM12" s="213"/>
      <c r="GN12" s="213"/>
      <c r="GO12" s="213"/>
      <c r="GP12" s="213"/>
      <c r="GQ12" s="213"/>
      <c r="GR12" s="213"/>
      <c r="GS12" s="213"/>
      <c r="GT12" s="213"/>
      <c r="GU12" s="213"/>
      <c r="GV12" s="213"/>
      <c r="GW12" s="213"/>
      <c r="GX12" s="213"/>
      <c r="GY12" s="213"/>
      <c r="GZ12" s="213"/>
      <c r="HA12" s="213"/>
      <c r="HB12" s="213"/>
      <c r="HC12" s="213"/>
      <c r="HD12" s="213"/>
      <c r="HE12" s="213"/>
      <c r="HF12" s="213"/>
      <c r="HG12" s="213"/>
      <c r="HH12" s="213"/>
      <c r="HI12" s="213"/>
      <c r="HJ12" s="213"/>
      <c r="HK12" s="213"/>
      <c r="HL12" s="213"/>
      <c r="HM12" s="213"/>
      <c r="HN12" s="213"/>
      <c r="HO12" s="213"/>
      <c r="HP12" s="213"/>
      <c r="HQ12" s="213"/>
      <c r="HR12" s="213"/>
      <c r="HS12" s="213"/>
      <c r="HT12" s="213"/>
      <c r="HU12" s="213"/>
      <c r="HV12" s="213"/>
      <c r="HW12" s="213"/>
      <c r="HX12" s="213"/>
      <c r="HY12" s="213"/>
      <c r="HZ12" s="213"/>
      <c r="IA12" s="213"/>
      <c r="IB12" s="213"/>
      <c r="IC12" s="213"/>
      <c r="ID12" s="213"/>
      <c r="IE12" s="213"/>
      <c r="IF12" s="213"/>
      <c r="IG12" s="213"/>
      <c r="IH12" s="213"/>
      <c r="II12" s="213"/>
      <c r="IJ12" s="213"/>
      <c r="IK12" s="213"/>
      <c r="IL12" s="213"/>
      <c r="IM12" s="213"/>
      <c r="IN12" s="213"/>
      <c r="IO12" s="213"/>
      <c r="IP12" s="213"/>
      <c r="IQ12" s="213"/>
      <c r="IR12" s="213"/>
      <c r="IS12" s="213"/>
      <c r="IT12" s="213"/>
      <c r="IU12" s="213"/>
      <c r="IV12" s="213"/>
      <c r="IW12" s="213"/>
      <c r="IX12" s="213"/>
      <c r="IY12" s="213"/>
      <c r="IZ12" s="213"/>
      <c r="JA12" s="213"/>
      <c r="JB12" s="213"/>
      <c r="JC12" s="213"/>
      <c r="JD12" s="213"/>
      <c r="JE12" s="213"/>
      <c r="JF12" s="213"/>
      <c r="JG12" s="213"/>
      <c r="JH12" s="213"/>
      <c r="JI12" s="213"/>
      <c r="JJ12" s="213"/>
      <c r="JK12" s="213"/>
      <c r="JL12" s="213"/>
      <c r="JM12" s="213"/>
      <c r="JN12" s="213"/>
      <c r="JO12" s="213"/>
      <c r="JP12" s="213"/>
      <c r="JQ12" s="213"/>
      <c r="JR12" s="213"/>
      <c r="JS12" s="213"/>
      <c r="JT12" s="213"/>
      <c r="JU12" s="213"/>
      <c r="JV12" s="213"/>
      <c r="JW12" s="213"/>
      <c r="JX12" s="213"/>
      <c r="JY12" s="213"/>
      <c r="JZ12" s="213"/>
      <c r="KA12" s="213"/>
      <c r="KB12" s="213"/>
      <c r="KC12" s="213"/>
      <c r="KD12" s="213"/>
      <c r="KE12" s="213"/>
      <c r="KF12" s="213"/>
      <c r="KG12" s="213"/>
      <c r="KH12" s="213"/>
      <c r="KI12" s="213"/>
      <c r="KJ12" s="213"/>
      <c r="KK12" s="213"/>
      <c r="KL12" s="213"/>
      <c r="KM12" s="213"/>
      <c r="KN12" s="213"/>
      <c r="KO12" s="213"/>
      <c r="KP12" s="213"/>
      <c r="KQ12" s="213"/>
      <c r="KR12" s="213"/>
      <c r="KS12" s="213"/>
      <c r="KT12" s="213"/>
      <c r="KU12" s="213"/>
      <c r="KV12" s="213"/>
      <c r="KW12" s="213"/>
      <c r="KX12" s="213"/>
      <c r="KY12" s="213"/>
      <c r="KZ12" s="213"/>
      <c r="LA12" s="213"/>
      <c r="LB12" s="213"/>
      <c r="LC12" s="213"/>
      <c r="LD12" s="213"/>
      <c r="LE12" s="213"/>
      <c r="LF12" s="213"/>
      <c r="LG12" s="213"/>
      <c r="LH12" s="213"/>
      <c r="LI12" s="213"/>
      <c r="LJ12" s="213"/>
      <c r="LK12" s="213"/>
      <c r="LL12" s="213"/>
      <c r="LM12" s="213"/>
      <c r="LN12" s="213"/>
      <c r="LO12" s="213"/>
      <c r="LP12" s="213"/>
      <c r="LQ12" s="213"/>
      <c r="LR12" s="213"/>
      <c r="LS12" s="213"/>
      <c r="LT12" s="213"/>
      <c r="LU12" s="213"/>
      <c r="LV12" s="213"/>
      <c r="LW12" s="213"/>
      <c r="LX12" s="213"/>
      <c r="LY12" s="213"/>
      <c r="LZ12" s="213"/>
      <c r="MA12" s="213"/>
      <c r="MB12" s="213"/>
      <c r="MC12" s="213"/>
      <c r="MD12" s="213"/>
      <c r="ME12" s="213"/>
      <c r="MF12" s="213"/>
      <c r="MG12" s="213"/>
      <c r="MH12" s="213"/>
      <c r="MI12" s="213"/>
      <c r="MJ12" s="213"/>
      <c r="MK12" s="213"/>
      <c r="ML12" s="213"/>
      <c r="MM12" s="213"/>
      <c r="MN12" s="213"/>
      <c r="MO12" s="213"/>
      <c r="MP12" s="213"/>
      <c r="MQ12" s="213"/>
      <c r="MR12" s="213"/>
      <c r="MS12" s="213"/>
      <c r="MT12" s="213"/>
      <c r="MU12" s="213"/>
      <c r="MV12" s="213"/>
      <c r="MW12" s="213"/>
      <c r="MX12" s="213"/>
      <c r="MY12" s="213"/>
      <c r="MZ12" s="213"/>
      <c r="NA12" s="213"/>
      <c r="NB12" s="213"/>
      <c r="NC12" s="213"/>
      <c r="ND12" s="213"/>
      <c r="NE12" s="213"/>
      <c r="NF12" s="213"/>
      <c r="NG12" s="213"/>
      <c r="NH12" s="213"/>
      <c r="NI12" s="213"/>
      <c r="NJ12" s="213"/>
      <c r="NK12" s="213"/>
      <c r="NL12" s="213"/>
      <c r="NM12" s="213"/>
      <c r="NN12" s="213"/>
      <c r="NO12" s="213"/>
      <c r="NP12" s="213"/>
      <c r="NQ12" s="213"/>
      <c r="NR12" s="213"/>
      <c r="NS12" s="213"/>
      <c r="NT12" s="213"/>
      <c r="NU12" s="213"/>
      <c r="NV12" s="213"/>
      <c r="NW12" s="213"/>
      <c r="NX12" s="213"/>
      <c r="NY12" s="213"/>
      <c r="NZ12" s="213"/>
      <c r="OA12" s="213"/>
      <c r="OB12" s="213"/>
      <c r="OC12" s="213"/>
      <c r="OD12" s="213"/>
      <c r="OE12" s="213"/>
      <c r="OF12" s="213">
        <v>0.28694399999999998</v>
      </c>
      <c r="OG12" s="213"/>
      <c r="OH12" s="213"/>
      <c r="OI12" s="213"/>
      <c r="OJ12" s="213"/>
      <c r="OK12" s="213"/>
      <c r="OL12" s="213"/>
      <c r="OM12" s="213"/>
      <c r="ON12" s="213"/>
      <c r="OO12" s="213"/>
      <c r="OP12" s="213">
        <v>2.02776E-2</v>
      </c>
      <c r="OQ12" s="213">
        <v>0.28361040000000004</v>
      </c>
      <c r="OR12" s="213"/>
      <c r="OS12" s="213"/>
      <c r="OT12" s="213"/>
      <c r="OU12" s="213"/>
      <c r="OV12" s="213"/>
      <c r="OW12" s="213"/>
      <c r="OX12" s="213"/>
      <c r="OY12" s="213"/>
      <c r="OZ12" s="213"/>
      <c r="PA12" s="213"/>
      <c r="PB12" s="213"/>
      <c r="PC12" s="213"/>
      <c r="PD12" s="213"/>
      <c r="PE12" s="213"/>
      <c r="PF12" s="213"/>
      <c r="PG12" s="213"/>
      <c r="PH12" s="213"/>
      <c r="PI12" s="213"/>
      <c r="PJ12" s="213"/>
      <c r="PK12" s="213"/>
      <c r="PL12" s="213"/>
      <c r="PM12" s="213"/>
      <c r="PN12" s="213"/>
      <c r="PO12" s="213"/>
      <c r="PP12" s="213"/>
      <c r="PQ12" s="213"/>
      <c r="PR12" s="213"/>
      <c r="PS12" s="213"/>
      <c r="PT12" s="213"/>
      <c r="PU12" s="213"/>
      <c r="PV12" s="213"/>
      <c r="PW12" s="213"/>
      <c r="PX12" s="213"/>
      <c r="PY12" s="213"/>
      <c r="PZ12" s="213"/>
      <c r="QA12" s="213"/>
      <c r="QB12" s="213"/>
      <c r="QC12" s="213"/>
      <c r="QD12" s="213"/>
      <c r="QE12" s="213"/>
      <c r="QF12" s="213"/>
      <c r="QG12" s="213"/>
      <c r="QH12" s="213"/>
      <c r="QI12" s="213"/>
      <c r="QJ12" s="213"/>
      <c r="QK12" s="213"/>
      <c r="QL12" s="213"/>
      <c r="QM12" s="213"/>
      <c r="QN12" s="213"/>
      <c r="QO12" s="213"/>
      <c r="QP12" s="213"/>
      <c r="QQ12" s="213"/>
      <c r="QR12" s="213"/>
      <c r="QS12" s="213"/>
      <c r="QT12" s="213"/>
      <c r="QU12" s="213"/>
      <c r="QV12" s="213"/>
      <c r="QW12" s="213"/>
      <c r="QX12" s="213"/>
      <c r="QY12" s="213"/>
      <c r="QZ12" s="213"/>
      <c r="RA12" s="213"/>
      <c r="RB12" s="213"/>
      <c r="RC12" s="213"/>
      <c r="RD12" s="213"/>
      <c r="RE12" s="213"/>
      <c r="RF12" s="213"/>
      <c r="RG12" s="213"/>
      <c r="RH12" s="213"/>
      <c r="RI12" s="213"/>
      <c r="RJ12" s="213"/>
      <c r="RK12" s="213"/>
      <c r="RL12" s="213"/>
      <c r="RM12" s="213"/>
      <c r="RN12" s="213"/>
      <c r="RO12" s="213"/>
      <c r="RP12" s="213"/>
      <c r="RQ12" s="213"/>
      <c r="RR12" s="213"/>
      <c r="RS12" s="213"/>
      <c r="RT12" s="213"/>
      <c r="RU12" s="213"/>
      <c r="RV12" s="213"/>
      <c r="RW12" s="213"/>
      <c r="RX12" s="213"/>
      <c r="RY12" s="213"/>
      <c r="RZ12" s="213"/>
      <c r="SA12" s="213"/>
      <c r="SB12" s="213"/>
      <c r="SC12" s="213"/>
      <c r="SD12" s="213"/>
      <c r="SE12" s="213"/>
      <c r="SF12" s="213"/>
      <c r="SG12" s="213"/>
      <c r="SH12" s="213"/>
      <c r="SI12" s="213"/>
      <c r="SJ12" s="213"/>
      <c r="SK12" s="213"/>
      <c r="SL12" s="213"/>
      <c r="SM12" s="213"/>
      <c r="SN12" s="213"/>
      <c r="SO12" s="213"/>
      <c r="SP12" s="213"/>
      <c r="SQ12" s="213"/>
      <c r="SR12" s="213"/>
      <c r="SS12" s="213"/>
      <c r="ST12" s="213"/>
      <c r="SU12" s="213"/>
      <c r="SV12" s="213"/>
      <c r="SW12" s="213"/>
      <c r="SX12" s="213"/>
      <c r="SY12" s="213"/>
      <c r="SZ12" s="213"/>
      <c r="TA12" s="213"/>
      <c r="TB12" s="213"/>
      <c r="TC12" s="213"/>
      <c r="TD12" s="213"/>
      <c r="TE12" s="213"/>
      <c r="TF12" s="213"/>
      <c r="TG12" s="213"/>
      <c r="TH12" s="213"/>
      <c r="TI12" s="213"/>
      <c r="TJ12" s="213"/>
      <c r="TK12" s="213"/>
      <c r="TL12" s="213"/>
      <c r="TM12" s="213"/>
      <c r="TN12" s="213"/>
      <c r="TO12" s="213"/>
      <c r="TP12" s="213"/>
      <c r="TQ12" s="213"/>
      <c r="TR12" s="213"/>
      <c r="TS12" s="213"/>
      <c r="TT12" s="213"/>
      <c r="TU12" s="213"/>
      <c r="TV12" s="213"/>
      <c r="TW12" s="213"/>
      <c r="TX12" s="213"/>
      <c r="TY12" s="213"/>
      <c r="TZ12" s="213"/>
      <c r="UA12" s="213"/>
      <c r="UB12" s="213"/>
      <c r="UC12" s="213"/>
      <c r="UD12" s="213"/>
      <c r="UE12" s="213"/>
      <c r="UF12" s="213"/>
      <c r="UG12" s="213"/>
      <c r="UH12" s="213"/>
      <c r="UI12" s="213"/>
      <c r="UJ12" s="213"/>
      <c r="UK12" s="213"/>
      <c r="UL12" s="213"/>
      <c r="UM12" s="213"/>
      <c r="UN12" s="213"/>
      <c r="UO12" s="213"/>
      <c r="UP12" s="213"/>
      <c r="UQ12" s="213"/>
      <c r="UR12" s="213"/>
      <c r="US12" s="213"/>
      <c r="UT12" s="213"/>
      <c r="UU12" s="213"/>
      <c r="UV12" s="213"/>
      <c r="UW12" s="213"/>
      <c r="UX12" s="213"/>
      <c r="UY12" s="213"/>
      <c r="UZ12" s="213"/>
      <c r="VA12" s="213"/>
      <c r="VB12" s="213"/>
      <c r="VC12" s="213"/>
      <c r="VD12" s="213"/>
      <c r="VE12" s="213"/>
      <c r="VF12" s="213"/>
      <c r="VG12" s="213"/>
      <c r="VH12" s="213"/>
      <c r="VI12" s="213"/>
      <c r="VJ12" s="213"/>
      <c r="VK12" s="213"/>
      <c r="VL12" s="213"/>
      <c r="VM12" s="213"/>
      <c r="VN12" s="213"/>
      <c r="VO12" s="213"/>
      <c r="VP12" s="213"/>
      <c r="VQ12" s="213"/>
      <c r="VR12" s="213"/>
      <c r="VS12" s="213"/>
      <c r="VT12" s="213"/>
      <c r="VU12" s="213"/>
      <c r="VV12" s="213"/>
      <c r="VW12" s="213"/>
      <c r="VX12" s="213"/>
      <c r="VY12" s="213"/>
      <c r="VZ12" s="213"/>
      <c r="WA12" s="213"/>
      <c r="WB12" s="213"/>
      <c r="WC12" s="213"/>
      <c r="WD12" s="213"/>
      <c r="WE12" s="213"/>
      <c r="WF12" s="213"/>
      <c r="WG12" s="213"/>
      <c r="WH12" s="213"/>
      <c r="WI12" s="213"/>
      <c r="WJ12" s="213"/>
      <c r="WK12" s="213"/>
      <c r="WL12" s="213"/>
      <c r="WM12" s="213"/>
      <c r="WN12" s="213"/>
      <c r="WO12" s="213"/>
      <c r="WP12" s="213"/>
      <c r="WQ12" s="213"/>
      <c r="WR12" s="213"/>
      <c r="WS12" s="213"/>
      <c r="WT12" s="213"/>
      <c r="WU12" s="213"/>
      <c r="WV12" s="213"/>
      <c r="WW12" s="213"/>
      <c r="WX12" s="213"/>
      <c r="WY12" s="213"/>
      <c r="WZ12" s="213"/>
      <c r="XA12" s="213"/>
      <c r="XB12" s="213"/>
      <c r="XC12" s="213"/>
      <c r="XD12" s="213"/>
      <c r="XE12" s="213"/>
      <c r="XF12" s="213"/>
      <c r="XG12" s="213"/>
      <c r="XH12" s="213"/>
      <c r="XI12" s="213"/>
      <c r="XJ12" s="213"/>
      <c r="XK12" s="213"/>
      <c r="XL12" s="213"/>
      <c r="XM12" s="213"/>
      <c r="XN12" s="213"/>
      <c r="XO12" s="213"/>
      <c r="XP12" s="213"/>
      <c r="XQ12" s="213"/>
      <c r="XR12" s="213"/>
      <c r="XS12" s="213"/>
      <c r="XT12" s="213"/>
      <c r="XU12" s="213"/>
      <c r="XV12" s="213"/>
      <c r="XW12" s="213"/>
      <c r="XX12" s="213"/>
      <c r="XY12" s="213"/>
      <c r="XZ12" s="213"/>
      <c r="YA12" s="213"/>
      <c r="YB12" s="213"/>
      <c r="YC12" s="213"/>
      <c r="YD12" s="213"/>
      <c r="YE12" s="213"/>
      <c r="YF12" s="213"/>
      <c r="YG12" s="213"/>
      <c r="YH12" s="213"/>
      <c r="YI12" s="213"/>
      <c r="YJ12" s="213"/>
      <c r="YK12" s="213"/>
      <c r="YL12" s="213"/>
      <c r="YM12" s="213"/>
      <c r="YN12" s="213"/>
      <c r="YO12" s="213"/>
      <c r="YP12" s="213"/>
      <c r="YQ12" s="213"/>
      <c r="YR12" s="213"/>
      <c r="YS12" s="213"/>
      <c r="YT12" s="213"/>
      <c r="YU12" s="213"/>
      <c r="YV12" s="213"/>
      <c r="YW12" s="213"/>
      <c r="YX12" s="213"/>
      <c r="YY12" s="213"/>
      <c r="YZ12" s="213"/>
      <c r="ZA12" s="213"/>
      <c r="ZB12" s="213"/>
      <c r="ZC12" s="213"/>
      <c r="ZD12" s="213"/>
      <c r="ZE12" s="213"/>
      <c r="ZF12" s="213"/>
      <c r="ZG12" s="213"/>
      <c r="ZH12" s="213"/>
      <c r="ZI12" s="213"/>
      <c r="ZJ12" s="213"/>
      <c r="ZK12" s="213"/>
      <c r="ZL12" s="213"/>
      <c r="ZM12" s="213"/>
      <c r="ZN12" s="213"/>
      <c r="ZO12" s="213"/>
      <c r="ZP12" s="213"/>
      <c r="ZQ12" s="213"/>
      <c r="ZR12" s="213"/>
      <c r="ZS12" s="213"/>
      <c r="ZT12" s="213"/>
      <c r="ZU12" s="213"/>
      <c r="ZV12" s="213"/>
      <c r="ZW12" s="213"/>
      <c r="ZX12" s="213"/>
      <c r="ZY12" s="213"/>
      <c r="ZZ12" s="213"/>
      <c r="AAA12" s="213"/>
      <c r="AAB12" s="213"/>
      <c r="AAC12" s="213"/>
      <c r="AAD12" s="213"/>
      <c r="AAE12" s="213"/>
      <c r="AAF12" s="213"/>
      <c r="AAG12" s="213"/>
      <c r="AAH12" s="213"/>
      <c r="AAI12" s="213"/>
      <c r="AAJ12" s="213"/>
      <c r="AAK12" s="213"/>
      <c r="AAL12" s="213"/>
      <c r="AAM12" s="213"/>
      <c r="AAN12" s="213"/>
      <c r="AAO12" s="213"/>
      <c r="AAP12" s="213"/>
      <c r="AAQ12" s="213"/>
      <c r="AAR12" s="213"/>
      <c r="AAS12" s="213"/>
      <c r="AAT12" s="213"/>
      <c r="AAU12" s="213"/>
      <c r="AAV12" s="213"/>
      <c r="AAW12" s="213"/>
      <c r="AAX12" s="213"/>
      <c r="AAY12" s="213"/>
      <c r="AAZ12" s="213"/>
      <c r="ABA12" s="213"/>
      <c r="ABB12" s="213"/>
      <c r="ABC12" s="213"/>
      <c r="ABD12" s="213"/>
      <c r="ABE12" s="213"/>
      <c r="ABF12" s="213"/>
      <c r="ABG12" s="213"/>
      <c r="ABH12" s="213"/>
      <c r="ABI12" s="213"/>
      <c r="ABJ12" s="213"/>
      <c r="ABK12" s="213"/>
      <c r="ABL12" s="213"/>
      <c r="ABM12" s="213"/>
      <c r="ABN12" s="213"/>
      <c r="ABO12" s="213"/>
      <c r="ABP12" s="213"/>
      <c r="ABQ12" s="213"/>
      <c r="ABR12" s="213"/>
      <c r="ABS12" s="213"/>
      <c r="ABT12" s="213"/>
      <c r="ABU12" s="213"/>
      <c r="ABV12" s="213"/>
      <c r="ABW12" s="213"/>
      <c r="ABX12" s="213"/>
      <c r="ABY12" s="213"/>
      <c r="ABZ12" s="213"/>
      <c r="ACA12" s="213"/>
      <c r="ACB12" s="213"/>
      <c r="ACC12" s="213"/>
      <c r="ACD12" s="213"/>
      <c r="ACE12" s="213"/>
      <c r="ACF12" s="213"/>
      <c r="ACG12" s="213"/>
      <c r="ACH12" s="213"/>
      <c r="ACI12" s="213"/>
      <c r="ACJ12" s="213"/>
      <c r="ACK12" s="213"/>
      <c r="ACL12" s="213"/>
      <c r="ACM12" s="213"/>
      <c r="ACN12" s="213"/>
      <c r="ACO12" s="213"/>
      <c r="ACP12" s="213"/>
      <c r="ACQ12" s="213"/>
      <c r="ACR12" s="213"/>
      <c r="ACS12" s="213"/>
      <c r="ACT12" s="213"/>
      <c r="ACU12" s="213"/>
      <c r="ACV12" s="213"/>
      <c r="ACW12" s="213"/>
      <c r="ACX12" s="213"/>
      <c r="ACY12" s="213"/>
      <c r="ACZ12" s="213"/>
      <c r="ADA12" s="213"/>
      <c r="ADB12" s="213"/>
      <c r="ADC12" s="213"/>
      <c r="ADD12" s="213"/>
      <c r="ADE12" s="213"/>
      <c r="ADF12" s="213"/>
      <c r="ADG12" s="213"/>
      <c r="ADH12" s="213"/>
      <c r="ADI12" s="213"/>
      <c r="ADJ12" s="213"/>
      <c r="ADK12" s="213"/>
      <c r="ADL12" s="213"/>
      <c r="ADM12" s="213"/>
      <c r="ADN12" s="213"/>
      <c r="ADO12" s="213"/>
      <c r="ADP12" s="213"/>
      <c r="ADQ12" s="213"/>
      <c r="ADR12" s="213"/>
      <c r="ADS12" s="213"/>
      <c r="ADT12" s="213"/>
      <c r="ADU12" s="213"/>
      <c r="ADV12" s="213"/>
      <c r="ADW12" s="213"/>
      <c r="ADX12" s="213"/>
      <c r="ADY12" s="213"/>
      <c r="ADZ12" s="213"/>
      <c r="AEA12" s="213"/>
      <c r="AEB12" s="213"/>
      <c r="AEC12" s="213"/>
      <c r="AED12" s="213"/>
      <c r="AEE12" s="213"/>
      <c r="AEF12" s="213"/>
      <c r="AEG12" s="213"/>
      <c r="AEH12" s="213"/>
      <c r="AEI12" s="213"/>
      <c r="AEJ12" s="213"/>
      <c r="AEK12" s="213"/>
      <c r="AEL12" s="213"/>
      <c r="AEM12" s="213"/>
      <c r="AEN12" s="213"/>
      <c r="AEO12" s="213"/>
      <c r="AEP12" s="213"/>
      <c r="AEQ12" s="213"/>
      <c r="AER12" s="213"/>
      <c r="AES12" s="213"/>
      <c r="AET12" s="213"/>
      <c r="AEU12" s="213"/>
      <c r="AEV12" s="213"/>
      <c r="AEW12" s="213"/>
      <c r="AEX12" s="213"/>
      <c r="AEY12" s="213"/>
      <c r="AEZ12" s="213"/>
      <c r="AFA12" s="213"/>
      <c r="AFB12" s="213"/>
      <c r="AFC12" s="213"/>
      <c r="AFD12" s="213"/>
      <c r="AFE12" s="213"/>
      <c r="AFF12" s="213"/>
      <c r="AFG12" s="213"/>
      <c r="AFH12" s="213"/>
      <c r="AFI12" s="213"/>
      <c r="AFJ12" s="213"/>
      <c r="AFK12" s="213"/>
      <c r="AFL12" s="213"/>
      <c r="AFM12" s="213"/>
      <c r="AFN12" s="213"/>
      <c r="AFO12" s="213"/>
      <c r="AFP12" s="213"/>
      <c r="AFQ12" s="213"/>
      <c r="AFR12" s="213"/>
      <c r="AFS12" s="213"/>
      <c r="AFT12" s="213">
        <v>1.0247231999999999</v>
      </c>
      <c r="AFU12" s="213"/>
      <c r="AFV12" s="213"/>
      <c r="AFW12" s="213"/>
      <c r="AFX12" s="213"/>
      <c r="AFY12" s="213"/>
      <c r="AFZ12" s="213"/>
      <c r="AGA12" s="213"/>
      <c r="AGB12" s="213"/>
      <c r="AGC12" s="213"/>
      <c r="AGD12" s="213"/>
      <c r="AGE12" s="213"/>
      <c r="AGF12" s="213"/>
      <c r="AGG12" s="213">
        <v>0.30388799999999999</v>
      </c>
      <c r="AGH12" s="213"/>
      <c r="AGI12" s="213"/>
      <c r="AGJ12" s="213"/>
      <c r="AGK12" s="213"/>
      <c r="AGL12" s="213"/>
      <c r="AGM12" s="213"/>
      <c r="AGN12" s="213"/>
      <c r="AGO12" s="213">
        <v>0.1474992</v>
      </c>
      <c r="AGP12" s="213"/>
      <c r="AGQ12" s="213"/>
      <c r="AGR12" s="213"/>
      <c r="AGS12" s="213"/>
      <c r="AGT12" s="213"/>
      <c r="AGU12" s="213"/>
      <c r="AGV12" s="213"/>
      <c r="AGW12" s="213"/>
      <c r="AGX12" s="213"/>
      <c r="AGY12" s="213"/>
      <c r="AGZ12" s="213"/>
      <c r="AHA12" s="213"/>
      <c r="AHB12" s="213"/>
      <c r="AHC12" s="213"/>
      <c r="AHD12" s="213"/>
      <c r="AHE12" s="213"/>
      <c r="AHF12" s="213"/>
      <c r="AHG12" s="213"/>
      <c r="AHH12" s="213"/>
      <c r="AHI12" s="213"/>
      <c r="AHJ12" s="213"/>
      <c r="AHK12" s="213"/>
      <c r="AHL12" s="213"/>
      <c r="AHM12" s="213"/>
      <c r="AHN12" s="213"/>
      <c r="AHO12" s="213"/>
      <c r="AHP12" s="213"/>
      <c r="AHQ12" s="213"/>
      <c r="AHR12" s="213"/>
      <c r="AHS12" s="213"/>
      <c r="AHT12" s="213"/>
      <c r="AHU12" s="213"/>
      <c r="AHV12" s="213"/>
      <c r="AHW12" s="213"/>
      <c r="AHX12" s="213"/>
      <c r="AHY12" s="213"/>
      <c r="AHZ12" s="213"/>
      <c r="AIA12" s="213"/>
      <c r="AIB12" s="213"/>
      <c r="AIC12" s="213"/>
      <c r="AID12" s="213"/>
      <c r="AIE12" s="213"/>
      <c r="AIF12" s="213"/>
      <c r="AIG12" s="213"/>
      <c r="AIH12" s="213"/>
      <c r="AII12" s="213"/>
      <c r="AIJ12" s="213"/>
      <c r="AIK12" s="213"/>
      <c r="AIL12" s="213"/>
      <c r="AIM12" s="213"/>
      <c r="AIN12" s="213"/>
      <c r="AIO12" s="213"/>
      <c r="AIP12" s="213"/>
      <c r="AIQ12" s="213"/>
      <c r="AIR12" s="213"/>
      <c r="AIS12" s="213"/>
      <c r="AIT12" s="213"/>
      <c r="AIU12" s="213"/>
      <c r="AIV12" s="213"/>
      <c r="AIW12" s="213"/>
      <c r="AIX12" s="213"/>
      <c r="AIY12" s="213"/>
      <c r="AIZ12" s="213"/>
      <c r="AJA12" s="213"/>
      <c r="AJB12" s="213"/>
      <c r="AJC12" s="213"/>
      <c r="AJD12" s="213"/>
      <c r="AJE12" s="213"/>
      <c r="AJF12" s="213"/>
      <c r="AJG12" s="213"/>
      <c r="AJH12" s="213"/>
      <c r="AJI12" s="213"/>
      <c r="AJJ12" s="213"/>
      <c r="AJK12" s="213"/>
      <c r="AJL12" s="213"/>
      <c r="AJM12" s="213"/>
      <c r="AJN12" s="213"/>
      <c r="AJO12" s="213"/>
      <c r="AJP12" s="213"/>
      <c r="AJQ12" s="213"/>
      <c r="AJR12" s="213"/>
      <c r="AJS12" s="213"/>
      <c r="AJT12" s="213"/>
      <c r="AJU12" s="213"/>
      <c r="AJV12" s="213"/>
      <c r="AJW12" s="213"/>
      <c r="AJX12" s="213">
        <v>8.3280000000000008E-4</v>
      </c>
      <c r="AJY12" s="213"/>
      <c r="AJZ12" s="213"/>
      <c r="AKA12" s="213"/>
      <c r="AKB12" s="213"/>
      <c r="AKC12" s="213"/>
      <c r="AKD12" s="213"/>
      <c r="AKE12" s="213"/>
      <c r="AKF12" s="213"/>
      <c r="AKG12" s="213"/>
      <c r="AKH12" s="213"/>
      <c r="AKI12" s="213"/>
      <c r="AKJ12" s="213"/>
      <c r="AKK12" s="213"/>
      <c r="AKL12" s="213"/>
      <c r="AKM12" s="213"/>
      <c r="AKN12" s="213"/>
      <c r="AKO12" s="213"/>
      <c r="AKP12" s="213"/>
      <c r="AKQ12" s="213"/>
      <c r="AKR12" s="213"/>
      <c r="AKS12" s="213"/>
      <c r="AKT12" s="213"/>
      <c r="AKU12" s="213"/>
      <c r="AKV12" s="213"/>
      <c r="AKW12" s="213"/>
      <c r="AKX12" s="213"/>
      <c r="AKY12" s="213"/>
      <c r="AKZ12" s="213"/>
      <c r="ALA12" s="213"/>
      <c r="ALB12" s="213"/>
      <c r="ALC12" s="213"/>
      <c r="ALD12" s="213"/>
      <c r="ALE12" s="213"/>
      <c r="ALF12" s="213"/>
      <c r="ALG12" s="213"/>
      <c r="ALH12" s="213"/>
      <c r="ALI12" s="213"/>
      <c r="ALJ12" s="213"/>
      <c r="ALK12" s="213"/>
      <c r="ALL12" s="213"/>
      <c r="ALM12" s="213"/>
      <c r="ALN12" s="213"/>
      <c r="ALO12" s="213">
        <v>0.36555599999999999</v>
      </c>
      <c r="ALP12" s="213"/>
      <c r="ALQ12" s="213"/>
      <c r="ALR12" s="213"/>
      <c r="ALS12" s="213"/>
      <c r="ALT12" s="213"/>
      <c r="ALU12" s="213"/>
      <c r="ALV12" s="213"/>
      <c r="ALW12" s="213"/>
      <c r="ALX12" s="213"/>
      <c r="ALY12" s="213"/>
      <c r="ALZ12" s="213"/>
      <c r="AMA12" s="213"/>
      <c r="AMB12" s="213"/>
      <c r="AMC12" s="213"/>
      <c r="AMD12" s="213"/>
      <c r="AME12" s="213"/>
      <c r="AMF12" s="213"/>
      <c r="AMG12" s="213"/>
      <c r="AMH12" s="213"/>
      <c r="AMI12" s="213"/>
      <c r="AMJ12" s="213"/>
      <c r="AMK12" s="213"/>
      <c r="AML12" s="213"/>
      <c r="AMM12" s="213"/>
      <c r="AMN12" s="213"/>
      <c r="AMO12" s="213"/>
      <c r="AMP12" s="213"/>
      <c r="AMQ12" s="213"/>
      <c r="AMR12" s="213"/>
      <c r="AMS12" s="213"/>
      <c r="AMT12" s="213"/>
      <c r="AMU12" s="213"/>
      <c r="AMV12" s="213"/>
      <c r="AMW12" s="213"/>
      <c r="AMX12" s="213"/>
      <c r="AMY12" s="213"/>
      <c r="AMZ12" s="213"/>
      <c r="ANA12" s="213"/>
      <c r="ANB12" s="213"/>
      <c r="ANC12" s="213"/>
      <c r="AND12" s="213"/>
      <c r="ANE12" s="213"/>
      <c r="ANF12" s="213"/>
      <c r="ANG12" s="213"/>
      <c r="ANH12" s="213"/>
      <c r="ANI12" s="213"/>
      <c r="ANJ12" s="213"/>
      <c r="ANK12" s="213"/>
      <c r="ANL12" s="213"/>
      <c r="ANM12" s="213"/>
      <c r="ANN12" s="213"/>
      <c r="ANO12" s="213"/>
      <c r="ANP12" s="213"/>
      <c r="ANQ12" s="213"/>
      <c r="ANR12" s="213"/>
      <c r="ANS12" s="213"/>
      <c r="ANT12" s="213"/>
      <c r="ANU12" s="213"/>
      <c r="ANV12" s="213"/>
      <c r="ANW12" s="213"/>
      <c r="ANX12" s="213"/>
      <c r="ANY12" s="213">
        <v>0.2858328</v>
      </c>
      <c r="ANZ12" s="213"/>
      <c r="AOA12" s="213"/>
      <c r="AOB12" s="213"/>
      <c r="AOC12" s="213"/>
      <c r="AOD12" s="213"/>
      <c r="AOE12" s="213"/>
      <c r="AOF12" s="213"/>
      <c r="AOG12" s="213"/>
      <c r="AOH12" s="213"/>
      <c r="AOI12" s="213"/>
      <c r="AOJ12" s="213"/>
      <c r="AOK12" s="213"/>
      <c r="AOL12" s="213"/>
      <c r="AOM12" s="213"/>
      <c r="AON12" s="213"/>
      <c r="AOO12" s="213"/>
      <c r="AOP12" s="213"/>
      <c r="AOQ12" s="213"/>
      <c r="AOR12" s="213"/>
      <c r="AOS12" s="213"/>
      <c r="AOT12" s="213"/>
      <c r="AOU12" s="213"/>
      <c r="AOV12" s="213"/>
      <c r="AOW12" s="213"/>
      <c r="AOX12" s="213"/>
      <c r="AOY12" s="213">
        <v>1.5833328</v>
      </c>
      <c r="AOZ12" s="213"/>
      <c r="APA12" s="213"/>
      <c r="APB12" s="213"/>
      <c r="APC12" s="213"/>
      <c r="APD12" s="213"/>
      <c r="APE12" s="213"/>
      <c r="APF12" s="213"/>
      <c r="APG12" s="213"/>
      <c r="APH12" s="213"/>
      <c r="API12" s="213"/>
      <c r="APJ12" s="213"/>
      <c r="APK12" s="213"/>
      <c r="APL12" s="213"/>
      <c r="APM12" s="213"/>
      <c r="APN12" s="213"/>
      <c r="APO12" s="213"/>
      <c r="APP12" s="213"/>
      <c r="APQ12" s="213"/>
      <c r="APR12" s="213"/>
      <c r="APS12" s="213"/>
      <c r="APT12" s="213"/>
      <c r="APU12" s="213"/>
      <c r="APV12" s="213"/>
      <c r="APW12" s="213"/>
      <c r="APX12" s="213"/>
      <c r="APY12" s="213"/>
      <c r="APZ12" s="213"/>
      <c r="AQA12" s="213"/>
      <c r="AQB12" s="213"/>
      <c r="AQC12" s="213"/>
      <c r="AQD12" s="213"/>
      <c r="AQE12" s="213"/>
      <c r="AQF12" s="213"/>
      <c r="AQG12" s="213"/>
      <c r="AQH12" s="213"/>
      <c r="AQI12" s="213"/>
      <c r="AQJ12" s="213"/>
      <c r="AQK12" s="213"/>
      <c r="AQL12" s="213"/>
      <c r="AQM12" s="213"/>
      <c r="AQN12" s="213"/>
      <c r="AQO12" s="213"/>
      <c r="AQP12" s="213"/>
      <c r="AQQ12" s="213"/>
      <c r="AQR12" s="213"/>
      <c r="AQS12" s="213"/>
      <c r="AQT12" s="213"/>
      <c r="AQU12" s="213"/>
      <c r="AQV12" s="213"/>
      <c r="AQW12" s="213"/>
      <c r="AQX12" s="213"/>
      <c r="AQY12" s="213"/>
      <c r="AQZ12" s="213"/>
      <c r="ARA12" s="213"/>
      <c r="ARB12" s="213"/>
      <c r="ARC12" s="213"/>
      <c r="ARD12" s="213"/>
      <c r="ARE12" s="213"/>
      <c r="ARF12" s="213"/>
      <c r="ARG12" s="213"/>
      <c r="ARH12" s="213"/>
      <c r="ARI12" s="213"/>
      <c r="ARJ12" s="213"/>
      <c r="ARK12" s="213"/>
      <c r="ARL12" s="213"/>
      <c r="ARM12" s="213"/>
      <c r="ARN12" s="213"/>
      <c r="ARO12" s="213"/>
      <c r="ARP12" s="213"/>
      <c r="ARQ12" s="213"/>
      <c r="ARR12" s="213"/>
      <c r="ARS12" s="213"/>
      <c r="ART12" s="213"/>
      <c r="ARU12" s="213"/>
      <c r="ARV12" s="213">
        <v>0.17805599999999999</v>
      </c>
      <c r="ARW12" s="213"/>
      <c r="ARX12" s="213"/>
      <c r="ARY12" s="213"/>
      <c r="ARZ12" s="213"/>
      <c r="ASA12" s="213"/>
      <c r="ASB12" s="213"/>
      <c r="ASC12" s="213"/>
      <c r="ASD12" s="213"/>
      <c r="ASE12" s="213"/>
      <c r="ASF12" s="213"/>
      <c r="ASG12" s="213"/>
      <c r="ASH12" s="213"/>
      <c r="ASI12" s="213"/>
      <c r="ASJ12" s="213"/>
      <c r="ASK12" s="213"/>
      <c r="ASL12" s="213"/>
      <c r="ASM12" s="213"/>
      <c r="ASN12" s="213"/>
      <c r="ASO12" s="213"/>
      <c r="ASP12" s="213"/>
      <c r="ASQ12" s="213"/>
      <c r="ASR12" s="213"/>
      <c r="ASS12" s="213"/>
      <c r="AST12" s="213"/>
      <c r="ASU12" s="213"/>
      <c r="ASV12" s="213"/>
      <c r="ASW12" s="213"/>
      <c r="ASX12" s="213"/>
      <c r="ASY12" s="213"/>
      <c r="ASZ12" s="213"/>
      <c r="ATA12" s="213"/>
      <c r="ATB12" s="213"/>
      <c r="ATC12" s="213"/>
      <c r="ATD12" s="213"/>
      <c r="ATE12" s="213"/>
      <c r="ATF12" s="213"/>
      <c r="ATG12" s="213"/>
      <c r="ATH12" s="213"/>
      <c r="ATI12" s="213"/>
      <c r="ATJ12" s="213"/>
      <c r="ATK12" s="213"/>
      <c r="ATL12" s="213">
        <v>5.5116671999999998</v>
      </c>
      <c r="ATM12" s="213"/>
      <c r="ATN12" s="213"/>
      <c r="ATO12" s="213"/>
      <c r="ATP12" s="213"/>
      <c r="ATQ12" s="213"/>
      <c r="ATR12" s="213"/>
      <c r="ATS12" s="213"/>
      <c r="ATT12" s="213"/>
      <c r="ATU12" s="213"/>
      <c r="ATV12" s="213"/>
      <c r="ATW12" s="213"/>
      <c r="ATX12" s="213"/>
      <c r="ATY12" s="213"/>
      <c r="ATZ12" s="213"/>
      <c r="AUA12" s="213"/>
      <c r="AUB12" s="213"/>
      <c r="AUC12" s="213"/>
      <c r="AUD12" s="213"/>
      <c r="AUE12" s="213"/>
      <c r="AUF12" s="213"/>
      <c r="AUG12" s="213"/>
      <c r="AUH12" s="213"/>
      <c r="AUI12" s="213"/>
      <c r="AUJ12" s="213"/>
      <c r="AUK12" s="213"/>
      <c r="AUL12" s="213"/>
      <c r="AUM12" s="213"/>
      <c r="AUN12" s="213"/>
      <c r="AUO12" s="213"/>
      <c r="AUP12" s="213"/>
      <c r="AUQ12" s="213"/>
      <c r="AUR12" s="213"/>
      <c r="AUS12" s="213"/>
      <c r="AUT12" s="213"/>
      <c r="AUU12" s="213"/>
      <c r="AUV12" s="213">
        <v>8.889600000000001E-3</v>
      </c>
      <c r="AUW12" s="213">
        <v>5.7777599999999998E-2</v>
      </c>
      <c r="AUX12" s="213">
        <v>0.20055599999999998</v>
      </c>
      <c r="AUY12" s="213"/>
      <c r="AUZ12" s="213"/>
      <c r="AVA12" s="213">
        <v>0.16916639999999999</v>
      </c>
      <c r="AVB12" s="213"/>
      <c r="AVC12" s="213"/>
      <c r="AVD12" s="213">
        <v>1.0276799999999999E-2</v>
      </c>
      <c r="AVE12" s="213">
        <v>0.2066664</v>
      </c>
      <c r="AVF12" s="213"/>
      <c r="AVG12" s="213"/>
      <c r="AVH12" s="213"/>
      <c r="AVI12" s="213"/>
      <c r="AVJ12" s="213">
        <v>0.68166719999999992</v>
      </c>
      <c r="AVK12" s="213"/>
      <c r="AVL12" s="213"/>
      <c r="AVM12" s="213"/>
      <c r="AVN12" s="213">
        <v>1.3077768000000001</v>
      </c>
      <c r="AVO12" s="213"/>
      <c r="AVP12" s="213"/>
      <c r="AVQ12" s="213"/>
      <c r="AVR12" s="213"/>
      <c r="AVS12" s="213"/>
      <c r="AVT12" s="213"/>
      <c r="AVU12" s="213"/>
      <c r="AVV12" s="213"/>
      <c r="AVW12" s="213"/>
      <c r="AVX12" s="213"/>
      <c r="AVY12" s="213"/>
      <c r="AVZ12" s="213"/>
      <c r="AWA12" s="213"/>
      <c r="AWB12" s="213"/>
      <c r="AWC12" s="213"/>
      <c r="AWD12" s="213"/>
      <c r="AWE12" s="213"/>
      <c r="AWF12" s="213"/>
      <c r="AWG12" s="213"/>
      <c r="AWH12" s="213"/>
      <c r="AWI12" s="213"/>
      <c r="AWJ12" s="213"/>
      <c r="AWK12" s="213"/>
      <c r="AWL12" s="213"/>
      <c r="AWM12" s="213"/>
      <c r="AWN12" s="213"/>
      <c r="AWO12" s="213"/>
      <c r="AWP12" s="213"/>
      <c r="AWQ12" s="213"/>
      <c r="AWR12" s="213">
        <v>1.0844448</v>
      </c>
      <c r="AWS12" s="213"/>
      <c r="AWT12" s="213"/>
      <c r="AWU12" s="213"/>
      <c r="AWV12" s="213"/>
      <c r="AWW12" s="213"/>
      <c r="AWX12" s="213"/>
      <c r="AWY12" s="213"/>
      <c r="AWZ12" s="213"/>
      <c r="AXA12" s="213"/>
      <c r="AXB12" s="213"/>
      <c r="AXC12" s="213"/>
      <c r="AXD12" s="213"/>
      <c r="AXE12" s="213"/>
      <c r="AXF12" s="213"/>
      <c r="AXG12" s="213"/>
      <c r="AXH12" s="213"/>
      <c r="AXI12" s="213"/>
      <c r="AXJ12" s="213"/>
      <c r="AXK12" s="213"/>
      <c r="AXL12" s="213"/>
      <c r="AXM12" s="213"/>
      <c r="AXN12" s="213"/>
      <c r="AXO12" s="213"/>
      <c r="AXP12" s="213"/>
      <c r="AXQ12" s="213"/>
      <c r="AXR12" s="213"/>
      <c r="AXS12" s="213"/>
      <c r="AXT12" s="213"/>
      <c r="AXU12" s="213"/>
      <c r="AXV12" s="213"/>
      <c r="AXW12" s="213"/>
      <c r="AXX12" s="213"/>
      <c r="AXY12" s="213"/>
      <c r="AXZ12" s="213"/>
      <c r="AYA12" s="213"/>
      <c r="AYB12" s="213">
        <v>1.1030544</v>
      </c>
      <c r="AYC12" s="213"/>
      <c r="AYD12" s="213"/>
      <c r="AYE12" s="213"/>
      <c r="AYF12" s="213"/>
      <c r="AYG12" s="213"/>
      <c r="AYH12" s="213"/>
      <c r="AYI12" s="213"/>
      <c r="AYJ12" s="213"/>
      <c r="AYK12" s="213"/>
      <c r="AYL12" s="213"/>
      <c r="AYM12" s="213">
        <v>1.5036119999999999</v>
      </c>
      <c r="AYN12" s="213">
        <v>2.8022231999999998</v>
      </c>
      <c r="AYO12" s="213"/>
      <c r="AYP12" s="213">
        <v>0.25555440000000001</v>
      </c>
      <c r="AYQ12" s="213">
        <v>1.0638888</v>
      </c>
      <c r="AYR12" s="213"/>
      <c r="AYS12" s="213"/>
      <c r="AYT12" s="213"/>
      <c r="AYU12" s="213"/>
      <c r="AYV12" s="213">
        <v>0.90555600000000003</v>
      </c>
      <c r="AYW12" s="213"/>
      <c r="AYX12" s="213"/>
      <c r="AYY12" s="213"/>
      <c r="AYZ12" s="213"/>
      <c r="AZA12" s="213"/>
      <c r="AZB12" s="213"/>
      <c r="AZC12" s="213"/>
      <c r="AZD12" s="213"/>
      <c r="AZE12" s="213"/>
      <c r="AZF12" s="213"/>
      <c r="AZG12" s="213"/>
      <c r="AZH12" s="213"/>
      <c r="AZI12" s="213"/>
      <c r="AZJ12" s="213">
        <v>0.47305440000000004</v>
      </c>
      <c r="AZK12" s="213"/>
      <c r="AZL12" s="213"/>
      <c r="AZM12" s="213"/>
      <c r="AZN12" s="213"/>
      <c r="AZO12" s="213">
        <v>9.0554400000000007E-2</v>
      </c>
      <c r="AZP12" s="213">
        <v>0.81611040000000012</v>
      </c>
      <c r="AZQ12" s="213"/>
      <c r="AZR12" s="213"/>
      <c r="AZS12" s="213"/>
      <c r="AZT12" s="213"/>
      <c r="AZU12" s="213"/>
      <c r="AZV12" s="213"/>
      <c r="AZW12" s="213">
        <v>0.41972160000000003</v>
      </c>
      <c r="AZX12" s="213"/>
      <c r="AZY12" s="213"/>
      <c r="AZZ12" s="213"/>
      <c r="BAA12" s="213"/>
      <c r="BAB12" s="213"/>
      <c r="BAC12" s="213">
        <v>1.1927777777309529</v>
      </c>
      <c r="BAD12" s="213"/>
      <c r="BAE12" s="213"/>
      <c r="BAF12" s="213"/>
      <c r="BAG12" s="213"/>
      <c r="BAH12" s="213"/>
      <c r="BAI12" s="213"/>
      <c r="BAJ12" s="213"/>
      <c r="BAK12" s="213"/>
      <c r="BAL12" s="213"/>
      <c r="BAM12" s="213"/>
      <c r="BAN12" s="213">
        <v>0.1530552</v>
      </c>
      <c r="BAO12" s="213">
        <v>1.8477767999999999</v>
      </c>
      <c r="BAP12" s="213"/>
      <c r="BAQ12" s="213"/>
      <c r="BAR12" s="213"/>
      <c r="BAS12" s="213"/>
      <c r="BAT12" s="213"/>
      <c r="BAU12" s="213"/>
      <c r="BAV12" s="213"/>
      <c r="BAW12" s="213"/>
      <c r="BAX12" s="213"/>
      <c r="BAY12" s="213"/>
      <c r="BAZ12" s="213"/>
      <c r="BBA12" s="213"/>
      <c r="BBB12" s="213"/>
      <c r="BBC12" s="213"/>
      <c r="BBD12" s="213"/>
      <c r="BBE12" s="213"/>
      <c r="BBF12" s="213"/>
      <c r="BBG12" s="213"/>
      <c r="BBH12" s="213"/>
      <c r="BBI12" s="213"/>
      <c r="BBJ12" s="213"/>
      <c r="BBK12" s="213">
        <v>7.2215999999999999E-3</v>
      </c>
      <c r="BBL12" s="213"/>
      <c r="BBM12" s="213"/>
      <c r="BBN12" s="213"/>
      <c r="BBO12" s="213"/>
      <c r="BBP12" s="213"/>
      <c r="BBQ12" s="213"/>
      <c r="BBR12" s="213"/>
      <c r="BBS12" s="213"/>
      <c r="BBT12" s="213"/>
      <c r="BBU12" s="213"/>
      <c r="BBV12" s="213"/>
      <c r="BBW12" s="213"/>
      <c r="BBX12" s="213"/>
      <c r="BBY12" s="213"/>
      <c r="BBZ12" s="213"/>
      <c r="BCA12" s="213"/>
      <c r="BCB12" s="213"/>
      <c r="BCC12" s="213"/>
      <c r="BCD12" s="213"/>
      <c r="BCE12" s="213"/>
      <c r="BCF12" s="213">
        <v>1.0747224000000002</v>
      </c>
      <c r="BCG12" s="213"/>
      <c r="BCH12" s="213"/>
      <c r="BCI12" s="213"/>
      <c r="BCJ12" s="213"/>
      <c r="BCK12" s="213"/>
      <c r="BCL12" s="213"/>
      <c r="BCM12" s="213"/>
      <c r="BCN12" s="213"/>
      <c r="BCO12" s="213"/>
      <c r="BCP12" s="213"/>
      <c r="BCQ12" s="213">
        <v>1.1116655999999998</v>
      </c>
      <c r="BCR12" s="213"/>
      <c r="BCS12" s="213"/>
      <c r="BCT12" s="213"/>
      <c r="BCU12" s="213"/>
      <c r="BCV12" s="213"/>
      <c r="BCW12" s="213"/>
      <c r="BCX12" s="213"/>
      <c r="BCY12" s="213"/>
      <c r="BCZ12" s="213"/>
      <c r="BDA12" s="213"/>
      <c r="BDB12" s="213"/>
      <c r="BDC12" s="213"/>
      <c r="BDD12" s="213">
        <v>1.1605559999999999</v>
      </c>
      <c r="BDE12" s="213"/>
      <c r="BDF12" s="213"/>
      <c r="BDG12" s="213"/>
      <c r="BDH12" s="213"/>
      <c r="BDI12" s="213"/>
      <c r="BDJ12" s="213"/>
      <c r="BDK12" s="213"/>
      <c r="BDL12" s="213"/>
      <c r="BDM12" s="213">
        <v>0.64333439999999997</v>
      </c>
      <c r="BDN12" s="213"/>
      <c r="BDO12" s="213"/>
      <c r="BDP12" s="213">
        <v>0.3297216</v>
      </c>
      <c r="BDQ12" s="213"/>
      <c r="BDR12" s="213"/>
      <c r="BDS12" s="213"/>
      <c r="BDT12" s="213"/>
      <c r="BDU12" s="213"/>
      <c r="BDV12" s="213"/>
      <c r="BDW12" s="213"/>
      <c r="BDX12" s="213"/>
      <c r="BDY12" s="213"/>
      <c r="BDZ12" s="213"/>
      <c r="BEA12" s="213"/>
      <c r="BEB12" s="213"/>
      <c r="BEC12" s="213"/>
      <c r="BED12" s="213"/>
      <c r="BEE12" s="213"/>
      <c r="BEF12" s="213"/>
      <c r="BEG12" s="213"/>
      <c r="BEH12" s="213"/>
      <c r="BEI12" s="213"/>
      <c r="BEJ12" s="213"/>
      <c r="BEK12" s="213"/>
      <c r="BEL12" s="213"/>
      <c r="BEM12" s="213"/>
      <c r="BEN12" s="213"/>
      <c r="BEO12" s="213"/>
      <c r="BEP12" s="213">
        <v>34.498045777730951</v>
      </c>
    </row>
    <row r="13" spans="1:1498">
      <c r="A13" s="99"/>
      <c r="B13" s="217"/>
      <c r="C13" s="134"/>
      <c r="O13">
        <f>O4*0.2</f>
        <v>125.28</v>
      </c>
      <c r="T13" s="212" t="s">
        <v>40</v>
      </c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>
        <v>0.17333280000000001</v>
      </c>
      <c r="BB13" s="213">
        <v>0.131388</v>
      </c>
      <c r="BC13" s="213"/>
      <c r="BD13" s="213"/>
      <c r="BE13" s="213"/>
      <c r="BF13" s="213"/>
      <c r="BG13" s="213"/>
      <c r="BH13" s="213"/>
      <c r="BI13" s="213"/>
      <c r="BJ13" s="213"/>
      <c r="BK13" s="213"/>
      <c r="BL13" s="213"/>
      <c r="BM13" s="213"/>
      <c r="BN13" s="213"/>
      <c r="BO13" s="213"/>
      <c r="BP13" s="213"/>
      <c r="BQ13" s="213"/>
      <c r="BR13" s="213"/>
      <c r="BS13" s="213"/>
      <c r="BT13" s="213"/>
      <c r="BU13" s="213"/>
      <c r="BV13" s="213"/>
      <c r="BW13" s="213"/>
      <c r="BX13" s="213"/>
      <c r="BY13" s="213"/>
      <c r="BZ13" s="213"/>
      <c r="CA13" s="213"/>
      <c r="CB13" s="213"/>
      <c r="CC13" s="213"/>
      <c r="CD13" s="213"/>
      <c r="CE13" s="213"/>
      <c r="CF13" s="213"/>
      <c r="CG13" s="213"/>
      <c r="CH13" s="213"/>
      <c r="CI13" s="213"/>
      <c r="CJ13" s="213"/>
      <c r="CK13" s="213"/>
      <c r="CL13" s="213"/>
      <c r="CM13" s="213"/>
      <c r="CN13" s="213"/>
      <c r="CO13" s="213"/>
      <c r="CP13" s="213"/>
      <c r="CQ13" s="213"/>
      <c r="CR13" s="213">
        <v>0.46499999999999997</v>
      </c>
      <c r="CS13" s="213">
        <v>0.1830552</v>
      </c>
      <c r="CT13" s="213"/>
      <c r="CU13" s="213"/>
      <c r="CV13" s="213"/>
      <c r="CW13" s="213"/>
      <c r="CX13" s="213"/>
      <c r="CY13" s="213"/>
      <c r="CZ13" s="213"/>
      <c r="DA13" s="213"/>
      <c r="DB13" s="213"/>
      <c r="DC13" s="213"/>
      <c r="DD13" s="213"/>
      <c r="DE13" s="213"/>
      <c r="DF13" s="213"/>
      <c r="DG13" s="213"/>
      <c r="DH13" s="213"/>
      <c r="DI13" s="213"/>
      <c r="DJ13" s="213"/>
      <c r="DK13" s="213"/>
      <c r="DL13" s="213"/>
      <c r="DM13" s="213"/>
      <c r="DN13" s="213"/>
      <c r="DO13" s="213"/>
      <c r="DP13" s="213"/>
      <c r="DQ13" s="213"/>
      <c r="DR13" s="213"/>
      <c r="DS13" s="213"/>
      <c r="DT13" s="213"/>
      <c r="DU13" s="213"/>
      <c r="DV13" s="213"/>
      <c r="DW13" s="213"/>
      <c r="DX13" s="213"/>
      <c r="DY13" s="213"/>
      <c r="DZ13" s="213"/>
      <c r="EA13" s="213"/>
      <c r="EB13" s="213"/>
      <c r="EC13" s="213"/>
      <c r="ED13" s="213"/>
      <c r="EE13" s="213"/>
      <c r="EF13" s="213"/>
      <c r="EG13" s="213"/>
      <c r="EH13" s="213"/>
      <c r="EI13" s="213"/>
      <c r="EJ13" s="213"/>
      <c r="EK13" s="213"/>
      <c r="EL13" s="213"/>
      <c r="EM13" s="213"/>
      <c r="EN13" s="213"/>
      <c r="EO13" s="213"/>
      <c r="EP13" s="213"/>
      <c r="EQ13" s="213"/>
      <c r="ER13" s="213"/>
      <c r="ES13" s="213"/>
      <c r="ET13" s="213"/>
      <c r="EU13" s="213"/>
      <c r="EV13" s="213"/>
      <c r="EW13" s="213"/>
      <c r="EX13" s="213"/>
      <c r="EY13" s="213"/>
      <c r="EZ13" s="213"/>
      <c r="FA13" s="213"/>
      <c r="FB13" s="213"/>
      <c r="FC13" s="213"/>
      <c r="FD13" s="213"/>
      <c r="FE13" s="213"/>
      <c r="FF13" s="213"/>
      <c r="FG13" s="213"/>
      <c r="FH13" s="213"/>
      <c r="FI13" s="213"/>
      <c r="FJ13" s="213"/>
      <c r="FK13" s="213"/>
      <c r="FL13" s="213"/>
      <c r="FM13" s="213"/>
      <c r="FN13" s="213"/>
      <c r="FO13" s="213"/>
      <c r="FP13" s="213"/>
      <c r="FQ13" s="213"/>
      <c r="FR13" s="213"/>
      <c r="FS13" s="213"/>
      <c r="FT13" s="213"/>
      <c r="FU13" s="213"/>
      <c r="FV13" s="213"/>
      <c r="FW13" s="213"/>
      <c r="FX13" s="213"/>
      <c r="FY13" s="213"/>
      <c r="FZ13" s="213"/>
      <c r="GA13" s="213"/>
      <c r="GB13" s="213"/>
      <c r="GC13" s="213"/>
      <c r="GD13" s="213"/>
      <c r="GE13" s="213"/>
      <c r="GF13" s="213"/>
      <c r="GG13" s="213"/>
      <c r="GH13" s="213"/>
      <c r="GI13" s="213"/>
      <c r="GJ13" s="213"/>
      <c r="GK13" s="213"/>
      <c r="GL13" s="213"/>
      <c r="GM13" s="213">
        <v>0.34388879999999999</v>
      </c>
      <c r="GN13" s="213"/>
      <c r="GO13" s="213"/>
      <c r="GP13" s="213"/>
      <c r="GQ13" s="213"/>
      <c r="GR13" s="213"/>
      <c r="GS13" s="213"/>
      <c r="GT13" s="213"/>
      <c r="GU13" s="213"/>
      <c r="GV13" s="213"/>
      <c r="GW13" s="213"/>
      <c r="GX13" s="213"/>
      <c r="GY13" s="213"/>
      <c r="GZ13" s="213"/>
      <c r="HA13" s="213"/>
      <c r="HB13" s="213"/>
      <c r="HC13" s="213"/>
      <c r="HD13" s="213"/>
      <c r="HE13" s="213"/>
      <c r="HF13" s="213"/>
      <c r="HG13" s="213"/>
      <c r="HH13" s="213"/>
      <c r="HI13" s="213"/>
      <c r="HJ13" s="213"/>
      <c r="HK13" s="213"/>
      <c r="HL13" s="213"/>
      <c r="HM13" s="213"/>
      <c r="HN13" s="213"/>
      <c r="HO13" s="213"/>
      <c r="HP13" s="213"/>
      <c r="HQ13" s="213"/>
      <c r="HR13" s="213"/>
      <c r="HS13" s="213"/>
      <c r="HT13" s="213"/>
      <c r="HU13" s="213"/>
      <c r="HV13" s="213"/>
      <c r="HW13" s="213"/>
      <c r="HX13" s="213"/>
      <c r="HY13" s="213"/>
      <c r="HZ13" s="213"/>
      <c r="IA13" s="213"/>
      <c r="IB13" s="213"/>
      <c r="IC13" s="213"/>
      <c r="ID13" s="213"/>
      <c r="IE13" s="213"/>
      <c r="IF13" s="213"/>
      <c r="IG13" s="213"/>
      <c r="IH13" s="213"/>
      <c r="II13" s="213"/>
      <c r="IJ13" s="213"/>
      <c r="IK13" s="213"/>
      <c r="IL13" s="213"/>
      <c r="IM13" s="213"/>
      <c r="IN13" s="213"/>
      <c r="IO13" s="213"/>
      <c r="IP13" s="213"/>
      <c r="IQ13" s="213"/>
      <c r="IR13" s="213"/>
      <c r="IS13" s="213"/>
      <c r="IT13" s="213"/>
      <c r="IU13" s="213"/>
      <c r="IV13" s="213"/>
      <c r="IW13" s="213"/>
      <c r="IX13" s="213"/>
      <c r="IY13" s="213"/>
      <c r="IZ13" s="213"/>
      <c r="JA13" s="213"/>
      <c r="JB13" s="213"/>
      <c r="JC13" s="213"/>
      <c r="JD13" s="213"/>
      <c r="JE13" s="213"/>
      <c r="JF13" s="213"/>
      <c r="JG13" s="213"/>
      <c r="JH13" s="213"/>
      <c r="JI13" s="213"/>
      <c r="JJ13" s="213"/>
      <c r="JK13" s="213"/>
      <c r="JL13" s="213"/>
      <c r="JM13" s="213"/>
      <c r="JN13" s="213"/>
      <c r="JO13" s="213"/>
      <c r="JP13" s="213"/>
      <c r="JQ13" s="213"/>
      <c r="JR13" s="213"/>
      <c r="JS13" s="213"/>
      <c r="JT13" s="213"/>
      <c r="JU13" s="213"/>
      <c r="JV13" s="213"/>
      <c r="JW13" s="213"/>
      <c r="JX13" s="213"/>
      <c r="JY13" s="213"/>
      <c r="JZ13" s="213"/>
      <c r="KA13" s="213"/>
      <c r="KB13" s="213"/>
      <c r="KC13" s="213"/>
      <c r="KD13" s="213"/>
      <c r="KE13" s="213"/>
      <c r="KF13" s="213"/>
      <c r="KG13" s="213"/>
      <c r="KH13" s="213"/>
      <c r="KI13" s="213"/>
      <c r="KJ13" s="213"/>
      <c r="KK13" s="213"/>
      <c r="KL13" s="213"/>
      <c r="KM13" s="213"/>
      <c r="KN13" s="213"/>
      <c r="KO13" s="213"/>
      <c r="KP13" s="213"/>
      <c r="KQ13" s="213"/>
      <c r="KR13" s="213"/>
      <c r="KS13" s="213"/>
      <c r="KT13" s="213"/>
      <c r="KU13" s="213"/>
      <c r="KV13" s="213"/>
      <c r="KW13" s="213"/>
      <c r="KX13" s="213"/>
      <c r="KY13" s="213"/>
      <c r="KZ13" s="213"/>
      <c r="LA13" s="213"/>
      <c r="LB13" s="213"/>
      <c r="LC13" s="213"/>
      <c r="LD13" s="213"/>
      <c r="LE13" s="213"/>
      <c r="LF13" s="213"/>
      <c r="LG13" s="213"/>
      <c r="LH13" s="213"/>
      <c r="LI13" s="213"/>
      <c r="LJ13" s="213"/>
      <c r="LK13" s="213"/>
      <c r="LL13" s="213"/>
      <c r="LM13" s="213"/>
      <c r="LN13" s="213"/>
      <c r="LO13" s="213"/>
      <c r="LP13" s="213"/>
      <c r="LQ13" s="213"/>
      <c r="LR13" s="213"/>
      <c r="LS13" s="213"/>
      <c r="LT13" s="213"/>
      <c r="LU13" s="213"/>
      <c r="LV13" s="213"/>
      <c r="LW13" s="213"/>
      <c r="LX13" s="213"/>
      <c r="LY13" s="213"/>
      <c r="LZ13" s="213"/>
      <c r="MA13" s="213"/>
      <c r="MB13" s="213"/>
      <c r="MC13" s="213"/>
      <c r="MD13" s="213"/>
      <c r="ME13" s="213"/>
      <c r="MF13" s="213"/>
      <c r="MG13" s="213"/>
      <c r="MH13" s="213"/>
      <c r="MI13" s="213"/>
      <c r="MJ13" s="213"/>
      <c r="MK13" s="213"/>
      <c r="ML13" s="213"/>
      <c r="MM13" s="213"/>
      <c r="MN13" s="213"/>
      <c r="MO13" s="213"/>
      <c r="MP13" s="213"/>
      <c r="MQ13" s="213"/>
      <c r="MR13" s="213"/>
      <c r="MS13" s="213"/>
      <c r="MT13" s="213"/>
      <c r="MU13" s="213"/>
      <c r="MV13" s="213"/>
      <c r="MW13" s="213"/>
      <c r="MX13" s="213"/>
      <c r="MY13" s="213"/>
      <c r="MZ13" s="213"/>
      <c r="NA13" s="213"/>
      <c r="NB13" s="213"/>
      <c r="NC13" s="213"/>
      <c r="ND13" s="213"/>
      <c r="NE13" s="213"/>
      <c r="NF13" s="213"/>
      <c r="NG13" s="213"/>
      <c r="NH13" s="213"/>
      <c r="NI13" s="213"/>
      <c r="NJ13" s="213"/>
      <c r="NK13" s="213"/>
      <c r="NL13" s="213"/>
      <c r="NM13" s="213"/>
      <c r="NN13" s="213"/>
      <c r="NO13" s="213"/>
      <c r="NP13" s="213"/>
      <c r="NQ13" s="213"/>
      <c r="NR13" s="213"/>
      <c r="NS13" s="213"/>
      <c r="NT13" s="213"/>
      <c r="NU13" s="213"/>
      <c r="NV13" s="213"/>
      <c r="NW13" s="213"/>
      <c r="NX13" s="213"/>
      <c r="NY13" s="213"/>
      <c r="NZ13" s="213"/>
      <c r="OA13" s="213"/>
      <c r="OB13" s="213"/>
      <c r="OC13" s="213"/>
      <c r="OD13" s="213"/>
      <c r="OE13" s="213"/>
      <c r="OF13" s="213"/>
      <c r="OG13" s="213"/>
      <c r="OH13" s="213"/>
      <c r="OI13" s="213"/>
      <c r="OJ13" s="213"/>
      <c r="OK13" s="213"/>
      <c r="OL13" s="213"/>
      <c r="OM13" s="213"/>
      <c r="ON13" s="213"/>
      <c r="OO13" s="213"/>
      <c r="OP13" s="213"/>
      <c r="OQ13" s="213"/>
      <c r="OR13" s="213"/>
      <c r="OS13" s="213"/>
      <c r="OT13" s="213"/>
      <c r="OU13" s="213"/>
      <c r="OV13" s="213"/>
      <c r="OW13" s="213"/>
      <c r="OX13" s="213"/>
      <c r="OY13" s="213"/>
      <c r="OZ13" s="213"/>
      <c r="PA13" s="213"/>
      <c r="PB13" s="213"/>
      <c r="PC13" s="213"/>
      <c r="PD13" s="213"/>
      <c r="PE13" s="213"/>
      <c r="PF13" s="213"/>
      <c r="PG13" s="213"/>
      <c r="PH13" s="213"/>
      <c r="PI13" s="213"/>
      <c r="PJ13" s="213"/>
      <c r="PK13" s="213"/>
      <c r="PL13" s="213"/>
      <c r="PM13" s="213"/>
      <c r="PN13" s="213"/>
      <c r="PO13" s="213"/>
      <c r="PP13" s="213"/>
      <c r="PQ13" s="213"/>
      <c r="PR13" s="213"/>
      <c r="PS13" s="213"/>
      <c r="PT13" s="213"/>
      <c r="PU13" s="213"/>
      <c r="PV13" s="213"/>
      <c r="PW13" s="213"/>
      <c r="PX13" s="213"/>
      <c r="PY13" s="213"/>
      <c r="PZ13" s="213"/>
      <c r="QA13" s="213"/>
      <c r="QB13" s="213"/>
      <c r="QC13" s="213"/>
      <c r="QD13" s="213"/>
      <c r="QE13" s="213"/>
      <c r="QF13" s="213"/>
      <c r="QG13" s="213"/>
      <c r="QH13" s="213"/>
      <c r="QI13" s="213"/>
      <c r="QJ13" s="213"/>
      <c r="QK13" s="213"/>
      <c r="QL13" s="213"/>
      <c r="QM13" s="213"/>
      <c r="QN13" s="213"/>
      <c r="QO13" s="213"/>
      <c r="QP13" s="213"/>
      <c r="QQ13" s="213"/>
      <c r="QR13" s="213"/>
      <c r="QS13" s="213"/>
      <c r="QT13" s="213"/>
      <c r="QU13" s="213"/>
      <c r="QV13" s="213"/>
      <c r="QW13" s="213"/>
      <c r="QX13" s="213"/>
      <c r="QY13" s="213"/>
      <c r="QZ13" s="213"/>
      <c r="RA13" s="213"/>
      <c r="RB13" s="213"/>
      <c r="RC13" s="213"/>
      <c r="RD13" s="213"/>
      <c r="RE13" s="213"/>
      <c r="RF13" s="213"/>
      <c r="RG13" s="213"/>
      <c r="RH13" s="213"/>
      <c r="RI13" s="213"/>
      <c r="RJ13" s="213"/>
      <c r="RK13" s="213"/>
      <c r="RL13" s="213"/>
      <c r="RM13" s="213"/>
      <c r="RN13" s="213"/>
      <c r="RO13" s="213"/>
      <c r="RP13" s="213"/>
      <c r="RQ13" s="213"/>
      <c r="RR13" s="213"/>
      <c r="RS13" s="213"/>
      <c r="RT13" s="213"/>
      <c r="RU13" s="213"/>
      <c r="RV13" s="213"/>
      <c r="RW13" s="213"/>
      <c r="RX13" s="213"/>
      <c r="RY13" s="213"/>
      <c r="RZ13" s="213"/>
      <c r="SA13" s="213"/>
      <c r="SB13" s="213"/>
      <c r="SC13" s="213"/>
      <c r="SD13" s="213"/>
      <c r="SE13" s="213"/>
      <c r="SF13" s="213"/>
      <c r="SG13" s="213"/>
      <c r="SH13" s="213"/>
      <c r="SI13" s="213"/>
      <c r="SJ13" s="213"/>
      <c r="SK13" s="213"/>
      <c r="SL13" s="213"/>
      <c r="SM13" s="213"/>
      <c r="SN13" s="213"/>
      <c r="SO13" s="213"/>
      <c r="SP13" s="213"/>
      <c r="SQ13" s="213"/>
      <c r="SR13" s="213"/>
      <c r="SS13" s="213"/>
      <c r="ST13" s="213"/>
      <c r="SU13" s="213"/>
      <c r="SV13" s="213"/>
      <c r="SW13" s="213"/>
      <c r="SX13" s="213"/>
      <c r="SY13" s="213"/>
      <c r="SZ13" s="213"/>
      <c r="TA13" s="213"/>
      <c r="TB13" s="213"/>
      <c r="TC13" s="213"/>
      <c r="TD13" s="213"/>
      <c r="TE13" s="213"/>
      <c r="TF13" s="213"/>
      <c r="TG13" s="213"/>
      <c r="TH13" s="213"/>
      <c r="TI13" s="213"/>
      <c r="TJ13" s="213"/>
      <c r="TK13" s="213"/>
      <c r="TL13" s="213"/>
      <c r="TM13" s="213"/>
      <c r="TN13" s="213"/>
      <c r="TO13" s="213"/>
      <c r="TP13" s="213"/>
      <c r="TQ13" s="213"/>
      <c r="TR13" s="213"/>
      <c r="TS13" s="213"/>
      <c r="TT13" s="213"/>
      <c r="TU13" s="213"/>
      <c r="TV13" s="213"/>
      <c r="TW13" s="213"/>
      <c r="TX13" s="213"/>
      <c r="TY13" s="213"/>
      <c r="TZ13" s="213"/>
      <c r="UA13" s="213"/>
      <c r="UB13" s="213"/>
      <c r="UC13" s="213"/>
      <c r="UD13" s="213"/>
      <c r="UE13" s="213"/>
      <c r="UF13" s="213"/>
      <c r="UG13" s="213"/>
      <c r="UH13" s="213"/>
      <c r="UI13" s="213"/>
      <c r="UJ13" s="213"/>
      <c r="UK13" s="213"/>
      <c r="UL13" s="213"/>
      <c r="UM13" s="213"/>
      <c r="UN13" s="213"/>
      <c r="UO13" s="213"/>
      <c r="UP13" s="213"/>
      <c r="UQ13" s="213"/>
      <c r="UR13" s="213"/>
      <c r="US13" s="213"/>
      <c r="UT13" s="213"/>
      <c r="UU13" s="213"/>
      <c r="UV13" s="213"/>
      <c r="UW13" s="213"/>
      <c r="UX13" s="213"/>
      <c r="UY13" s="213"/>
      <c r="UZ13" s="213"/>
      <c r="VA13" s="213"/>
      <c r="VB13" s="213"/>
      <c r="VC13" s="213"/>
      <c r="VD13" s="213"/>
      <c r="VE13" s="213"/>
      <c r="VF13" s="213"/>
      <c r="VG13" s="213"/>
      <c r="VH13" s="213"/>
      <c r="VI13" s="213"/>
      <c r="VJ13" s="213"/>
      <c r="VK13" s="213"/>
      <c r="VL13" s="213"/>
      <c r="VM13" s="213">
        <v>0.27722159999999996</v>
      </c>
      <c r="VN13" s="213"/>
      <c r="VO13" s="213"/>
      <c r="VP13" s="213"/>
      <c r="VQ13" s="213"/>
      <c r="VR13" s="213"/>
      <c r="VS13" s="213"/>
      <c r="VT13" s="213"/>
      <c r="VU13" s="213"/>
      <c r="VV13" s="213"/>
      <c r="VW13" s="213"/>
      <c r="VX13" s="213"/>
      <c r="VY13" s="213"/>
      <c r="VZ13" s="213"/>
      <c r="WA13" s="213"/>
      <c r="WB13" s="213"/>
      <c r="WC13" s="213"/>
      <c r="WD13" s="213"/>
      <c r="WE13" s="213"/>
      <c r="WF13" s="213"/>
      <c r="WG13" s="213"/>
      <c r="WH13" s="213"/>
      <c r="WI13" s="213"/>
      <c r="WJ13" s="213"/>
      <c r="WK13" s="213"/>
      <c r="WL13" s="213"/>
      <c r="WM13" s="213"/>
      <c r="WN13" s="213"/>
      <c r="WO13" s="213"/>
      <c r="WP13" s="213"/>
      <c r="WQ13" s="213"/>
      <c r="WR13" s="213"/>
      <c r="WS13" s="213"/>
      <c r="WT13" s="213"/>
      <c r="WU13" s="213"/>
      <c r="WV13" s="213"/>
      <c r="WW13" s="213"/>
      <c r="WX13" s="213"/>
      <c r="WY13" s="213"/>
      <c r="WZ13" s="213"/>
      <c r="XA13" s="213"/>
      <c r="XB13" s="213"/>
      <c r="XC13" s="213"/>
      <c r="XD13" s="213"/>
      <c r="XE13" s="213"/>
      <c r="XF13" s="213"/>
      <c r="XG13" s="213"/>
      <c r="XH13" s="213"/>
      <c r="XI13" s="213"/>
      <c r="XJ13" s="213"/>
      <c r="XK13" s="213"/>
      <c r="XL13" s="213"/>
      <c r="XM13" s="213"/>
      <c r="XN13" s="213"/>
      <c r="XO13" s="213"/>
      <c r="XP13" s="213"/>
      <c r="XQ13" s="213"/>
      <c r="XR13" s="213"/>
      <c r="XS13" s="213"/>
      <c r="XT13" s="213"/>
      <c r="XU13" s="213"/>
      <c r="XV13" s="213"/>
      <c r="XW13" s="213"/>
      <c r="XX13" s="213"/>
      <c r="XY13" s="213"/>
      <c r="XZ13" s="213"/>
      <c r="YA13" s="213"/>
      <c r="YB13" s="213"/>
      <c r="YC13" s="213"/>
      <c r="YD13" s="213"/>
      <c r="YE13" s="213"/>
      <c r="YF13" s="213"/>
      <c r="YG13" s="213"/>
      <c r="YH13" s="213"/>
      <c r="YI13" s="213"/>
      <c r="YJ13" s="213"/>
      <c r="YK13" s="213"/>
      <c r="YL13" s="213"/>
      <c r="YM13" s="213"/>
      <c r="YN13" s="213"/>
      <c r="YO13" s="213"/>
      <c r="YP13" s="213"/>
      <c r="YQ13" s="213"/>
      <c r="YR13" s="213"/>
      <c r="YS13" s="213"/>
      <c r="YT13" s="213"/>
      <c r="YU13" s="213"/>
      <c r="YV13" s="213"/>
      <c r="YW13" s="213"/>
      <c r="YX13" s="213"/>
      <c r="YY13" s="213"/>
      <c r="YZ13" s="213"/>
      <c r="ZA13" s="213"/>
      <c r="ZB13" s="213"/>
      <c r="ZC13" s="213"/>
      <c r="ZD13" s="213"/>
      <c r="ZE13" s="213"/>
      <c r="ZF13" s="213"/>
      <c r="ZG13" s="213"/>
      <c r="ZH13" s="213"/>
      <c r="ZI13" s="213"/>
      <c r="ZJ13" s="213"/>
      <c r="ZK13" s="213"/>
      <c r="ZL13" s="213"/>
      <c r="ZM13" s="213"/>
      <c r="ZN13" s="213"/>
      <c r="ZO13" s="213"/>
      <c r="ZP13" s="213"/>
      <c r="ZQ13" s="213"/>
      <c r="ZR13" s="213"/>
      <c r="ZS13" s="213"/>
      <c r="ZT13" s="213"/>
      <c r="ZU13" s="213"/>
      <c r="ZV13" s="213"/>
      <c r="ZW13" s="213"/>
      <c r="ZX13" s="213"/>
      <c r="ZY13" s="213"/>
      <c r="ZZ13" s="213"/>
      <c r="AAA13" s="213"/>
      <c r="AAB13" s="213"/>
      <c r="AAC13" s="213"/>
      <c r="AAD13" s="213"/>
      <c r="AAE13" s="213"/>
      <c r="AAF13" s="213"/>
      <c r="AAG13" s="213"/>
      <c r="AAH13" s="213"/>
      <c r="AAI13" s="213"/>
      <c r="AAJ13" s="213"/>
      <c r="AAK13" s="213"/>
      <c r="AAL13" s="213"/>
      <c r="AAM13" s="213"/>
      <c r="AAN13" s="213"/>
      <c r="AAO13" s="213"/>
      <c r="AAP13" s="213"/>
      <c r="AAQ13" s="213"/>
      <c r="AAR13" s="213"/>
      <c r="AAS13" s="213"/>
      <c r="AAT13" s="213"/>
      <c r="AAU13" s="213"/>
      <c r="AAV13" s="213"/>
      <c r="AAW13" s="213"/>
      <c r="AAX13" s="213"/>
      <c r="AAY13" s="213"/>
      <c r="AAZ13" s="213"/>
      <c r="ABA13" s="213"/>
      <c r="ABB13" s="213"/>
      <c r="ABC13" s="213"/>
      <c r="ABD13" s="213"/>
      <c r="ABE13" s="213"/>
      <c r="ABF13" s="213"/>
      <c r="ABG13" s="213"/>
      <c r="ABH13" s="213"/>
      <c r="ABI13" s="213"/>
      <c r="ABJ13" s="213"/>
      <c r="ABK13" s="213"/>
      <c r="ABL13" s="213"/>
      <c r="ABM13" s="213"/>
      <c r="ABN13" s="213"/>
      <c r="ABO13" s="213"/>
      <c r="ABP13" s="213"/>
      <c r="ABQ13" s="213"/>
      <c r="ABR13" s="213"/>
      <c r="ABS13" s="213"/>
      <c r="ABT13" s="213"/>
      <c r="ABU13" s="213"/>
      <c r="ABV13" s="213"/>
      <c r="ABW13" s="213"/>
      <c r="ABX13" s="213"/>
      <c r="ABY13" s="213"/>
      <c r="ABZ13" s="213"/>
      <c r="ACA13" s="213"/>
      <c r="ACB13" s="213"/>
      <c r="ACC13" s="213"/>
      <c r="ACD13" s="213"/>
      <c r="ACE13" s="213"/>
      <c r="ACF13" s="213"/>
      <c r="ACG13" s="213"/>
      <c r="ACH13" s="213"/>
      <c r="ACI13" s="213"/>
      <c r="ACJ13" s="213"/>
      <c r="ACK13" s="213"/>
      <c r="ACL13" s="213"/>
      <c r="ACM13" s="213"/>
      <c r="ACN13" s="213"/>
      <c r="ACO13" s="213"/>
      <c r="ACP13" s="213"/>
      <c r="ACQ13" s="213"/>
      <c r="ACR13" s="213"/>
      <c r="ACS13" s="213"/>
      <c r="ACT13" s="213"/>
      <c r="ACU13" s="213"/>
      <c r="ACV13" s="213"/>
      <c r="ACW13" s="213"/>
      <c r="ACX13" s="213"/>
      <c r="ACY13" s="213"/>
      <c r="ACZ13" s="213"/>
      <c r="ADA13" s="213"/>
      <c r="ADB13" s="213"/>
      <c r="ADC13" s="213"/>
      <c r="ADD13" s="213"/>
      <c r="ADE13" s="213"/>
      <c r="ADF13" s="213"/>
      <c r="ADG13" s="213"/>
      <c r="ADH13" s="213"/>
      <c r="ADI13" s="213"/>
      <c r="ADJ13" s="213"/>
      <c r="ADK13" s="213"/>
      <c r="ADL13" s="213"/>
      <c r="ADM13" s="213"/>
      <c r="ADN13" s="213"/>
      <c r="ADO13" s="213"/>
      <c r="ADP13" s="213"/>
      <c r="ADQ13" s="213"/>
      <c r="ADR13" s="213"/>
      <c r="ADS13" s="213"/>
      <c r="ADT13" s="213"/>
      <c r="ADU13" s="213"/>
      <c r="ADV13" s="213"/>
      <c r="ADW13" s="213"/>
      <c r="ADX13" s="213"/>
      <c r="ADY13" s="213"/>
      <c r="ADZ13" s="213"/>
      <c r="AEA13" s="213"/>
      <c r="AEB13" s="213"/>
      <c r="AEC13" s="213"/>
      <c r="AED13" s="213"/>
      <c r="AEE13" s="213"/>
      <c r="AEF13" s="213"/>
      <c r="AEG13" s="213"/>
      <c r="AEH13" s="213"/>
      <c r="AEI13" s="213"/>
      <c r="AEJ13" s="213"/>
      <c r="AEK13" s="213"/>
      <c r="AEL13" s="213"/>
      <c r="AEM13" s="213"/>
      <c r="AEN13" s="213"/>
      <c r="AEO13" s="213"/>
      <c r="AEP13" s="213"/>
      <c r="AEQ13" s="213"/>
      <c r="AER13" s="213"/>
      <c r="AES13" s="213"/>
      <c r="AET13" s="213"/>
      <c r="AEU13" s="213"/>
      <c r="AEV13" s="213"/>
      <c r="AEW13" s="213"/>
      <c r="AEX13" s="213"/>
      <c r="AEY13" s="213"/>
      <c r="AEZ13" s="213"/>
      <c r="AFA13" s="213"/>
      <c r="AFB13" s="213"/>
      <c r="AFC13" s="213"/>
      <c r="AFD13" s="213"/>
      <c r="AFE13" s="213"/>
      <c r="AFF13" s="213"/>
      <c r="AFG13" s="213"/>
      <c r="AFH13" s="213"/>
      <c r="AFI13" s="213"/>
      <c r="AFJ13" s="213"/>
      <c r="AFK13" s="213"/>
      <c r="AFL13" s="213"/>
      <c r="AFM13" s="213"/>
      <c r="AFN13" s="213"/>
      <c r="AFO13" s="213"/>
      <c r="AFP13" s="213"/>
      <c r="AFQ13" s="213"/>
      <c r="AFR13" s="213"/>
      <c r="AFS13" s="213"/>
      <c r="AFT13" s="213"/>
      <c r="AFU13" s="213"/>
      <c r="AFV13" s="213"/>
      <c r="AFW13" s="213"/>
      <c r="AFX13" s="213"/>
      <c r="AFY13" s="213"/>
      <c r="AFZ13" s="213"/>
      <c r="AGA13" s="213"/>
      <c r="AGB13" s="213"/>
      <c r="AGC13" s="213"/>
      <c r="AGD13" s="213"/>
      <c r="AGE13" s="213"/>
      <c r="AGF13" s="213"/>
      <c r="AGG13" s="213"/>
      <c r="AGH13" s="213"/>
      <c r="AGI13" s="213"/>
      <c r="AGJ13" s="213"/>
      <c r="AGK13" s="213"/>
      <c r="AGL13" s="213"/>
      <c r="AGM13" s="213"/>
      <c r="AGN13" s="213"/>
      <c r="AGO13" s="213"/>
      <c r="AGP13" s="213"/>
      <c r="AGQ13" s="213"/>
      <c r="AGR13" s="213"/>
      <c r="AGS13" s="213"/>
      <c r="AGT13" s="213"/>
      <c r="AGU13" s="213"/>
      <c r="AGV13" s="213"/>
      <c r="AGW13" s="213"/>
      <c r="AGX13" s="213"/>
      <c r="AGY13" s="213"/>
      <c r="AGZ13" s="213"/>
      <c r="AHA13" s="213"/>
      <c r="AHB13" s="213"/>
      <c r="AHC13" s="213"/>
      <c r="AHD13" s="213"/>
      <c r="AHE13" s="213"/>
      <c r="AHF13" s="213"/>
      <c r="AHG13" s="213"/>
      <c r="AHH13" s="213"/>
      <c r="AHI13" s="213"/>
      <c r="AHJ13" s="213"/>
      <c r="AHK13" s="213"/>
      <c r="AHL13" s="213"/>
      <c r="AHM13" s="213"/>
      <c r="AHN13" s="213"/>
      <c r="AHO13" s="213"/>
      <c r="AHP13" s="213"/>
      <c r="AHQ13" s="213"/>
      <c r="AHR13" s="213"/>
      <c r="AHS13" s="213"/>
      <c r="AHT13" s="213"/>
      <c r="AHU13" s="213"/>
      <c r="AHV13" s="213"/>
      <c r="AHW13" s="213"/>
      <c r="AHX13" s="213"/>
      <c r="AHY13" s="213"/>
      <c r="AHZ13" s="213"/>
      <c r="AIA13" s="213"/>
      <c r="AIB13" s="213"/>
      <c r="AIC13" s="213"/>
      <c r="AID13" s="213"/>
      <c r="AIE13" s="213"/>
      <c r="AIF13" s="213"/>
      <c r="AIG13" s="213"/>
      <c r="AIH13" s="213"/>
      <c r="AII13" s="213"/>
      <c r="AIJ13" s="213"/>
      <c r="AIK13" s="213"/>
      <c r="AIL13" s="213"/>
      <c r="AIM13" s="213"/>
      <c r="AIN13" s="213"/>
      <c r="AIO13" s="213"/>
      <c r="AIP13" s="213"/>
      <c r="AIQ13" s="213"/>
      <c r="AIR13" s="213"/>
      <c r="AIS13" s="213"/>
      <c r="AIT13" s="213"/>
      <c r="AIU13" s="213"/>
      <c r="AIV13" s="213"/>
      <c r="AIW13" s="213"/>
      <c r="AIX13" s="213"/>
      <c r="AIY13" s="213"/>
      <c r="AIZ13" s="213"/>
      <c r="AJA13" s="213"/>
      <c r="AJB13" s="213"/>
      <c r="AJC13" s="213"/>
      <c r="AJD13" s="213"/>
      <c r="AJE13" s="213"/>
      <c r="AJF13" s="213"/>
      <c r="AJG13" s="213"/>
      <c r="AJH13" s="213"/>
      <c r="AJI13" s="213"/>
      <c r="AJJ13" s="213"/>
      <c r="AJK13" s="213"/>
      <c r="AJL13" s="213"/>
      <c r="AJM13" s="213"/>
      <c r="AJN13" s="213"/>
      <c r="AJO13" s="213"/>
      <c r="AJP13" s="213"/>
      <c r="AJQ13" s="213"/>
      <c r="AJR13" s="213"/>
      <c r="AJS13" s="213"/>
      <c r="AJT13" s="213"/>
      <c r="AJU13" s="213"/>
      <c r="AJV13" s="213"/>
      <c r="AJW13" s="213"/>
      <c r="AJX13" s="213"/>
      <c r="AJY13" s="213"/>
      <c r="AJZ13" s="213"/>
      <c r="AKA13" s="213"/>
      <c r="AKB13" s="213"/>
      <c r="AKC13" s="213"/>
      <c r="AKD13" s="213"/>
      <c r="AKE13" s="213"/>
      <c r="AKF13" s="213"/>
      <c r="AKG13" s="213"/>
      <c r="AKH13" s="213"/>
      <c r="AKI13" s="213"/>
      <c r="AKJ13" s="213"/>
      <c r="AKK13" s="213"/>
      <c r="AKL13" s="213"/>
      <c r="AKM13" s="213"/>
      <c r="AKN13" s="213"/>
      <c r="AKO13" s="213"/>
      <c r="AKP13" s="213"/>
      <c r="AKQ13" s="213"/>
      <c r="AKR13" s="213"/>
      <c r="AKS13" s="213"/>
      <c r="AKT13" s="213"/>
      <c r="AKU13" s="213"/>
      <c r="AKV13" s="213"/>
      <c r="AKW13" s="213"/>
      <c r="AKX13" s="213"/>
      <c r="AKY13" s="213"/>
      <c r="AKZ13" s="213"/>
      <c r="ALA13" s="213"/>
      <c r="ALB13" s="213"/>
      <c r="ALC13" s="213"/>
      <c r="ALD13" s="213"/>
      <c r="ALE13" s="213"/>
      <c r="ALF13" s="213"/>
      <c r="ALG13" s="213"/>
      <c r="ALH13" s="213"/>
      <c r="ALI13" s="213"/>
      <c r="ALJ13" s="213"/>
      <c r="ALK13" s="213"/>
      <c r="ALL13" s="213"/>
      <c r="ALM13" s="213"/>
      <c r="ALN13" s="213"/>
      <c r="ALO13" s="213"/>
      <c r="ALP13" s="213"/>
      <c r="ALQ13" s="213"/>
      <c r="ALR13" s="213"/>
      <c r="ALS13" s="213"/>
      <c r="ALT13" s="213"/>
      <c r="ALU13" s="213"/>
      <c r="ALV13" s="213"/>
      <c r="ALW13" s="213"/>
      <c r="ALX13" s="213"/>
      <c r="ALY13" s="213"/>
      <c r="ALZ13" s="213"/>
      <c r="AMA13" s="213"/>
      <c r="AMB13" s="213"/>
      <c r="AMC13" s="213"/>
      <c r="AMD13" s="213"/>
      <c r="AME13" s="213"/>
      <c r="AMF13" s="213"/>
      <c r="AMG13" s="213"/>
      <c r="AMH13" s="213"/>
      <c r="AMI13" s="213"/>
      <c r="AMJ13" s="213"/>
      <c r="AMK13" s="213"/>
      <c r="AML13" s="213"/>
      <c r="AMM13" s="213"/>
      <c r="AMN13" s="213"/>
      <c r="AMO13" s="213"/>
      <c r="AMP13" s="213"/>
      <c r="AMQ13" s="213"/>
      <c r="AMR13" s="213"/>
      <c r="AMS13" s="213"/>
      <c r="AMT13" s="213"/>
      <c r="AMU13" s="213"/>
      <c r="AMV13" s="213"/>
      <c r="AMW13" s="213"/>
      <c r="AMX13" s="213"/>
      <c r="AMY13" s="213"/>
      <c r="AMZ13" s="213"/>
      <c r="ANA13" s="213"/>
      <c r="ANB13" s="213"/>
      <c r="ANC13" s="213"/>
      <c r="AND13" s="213"/>
      <c r="ANE13" s="213"/>
      <c r="ANF13" s="213"/>
      <c r="ANG13" s="213"/>
      <c r="ANH13" s="213"/>
      <c r="ANI13" s="213"/>
      <c r="ANJ13" s="213"/>
      <c r="ANK13" s="213"/>
      <c r="ANL13" s="213"/>
      <c r="ANM13" s="213"/>
      <c r="ANN13" s="213"/>
      <c r="ANO13" s="213"/>
      <c r="ANP13" s="213"/>
      <c r="ANQ13" s="213"/>
      <c r="ANR13" s="213"/>
      <c r="ANS13" s="213"/>
      <c r="ANT13" s="213"/>
      <c r="ANU13" s="213"/>
      <c r="ANV13" s="213"/>
      <c r="ANW13" s="213"/>
      <c r="ANX13" s="213"/>
      <c r="ANY13" s="213"/>
      <c r="ANZ13" s="213"/>
      <c r="AOA13" s="213"/>
      <c r="AOB13" s="213"/>
      <c r="AOC13" s="213"/>
      <c r="AOD13" s="213"/>
      <c r="AOE13" s="213"/>
      <c r="AOF13" s="213"/>
      <c r="AOG13" s="213"/>
      <c r="AOH13" s="213"/>
      <c r="AOI13" s="213"/>
      <c r="AOJ13" s="213"/>
      <c r="AOK13" s="213"/>
      <c r="AOL13" s="213"/>
      <c r="AOM13" s="213"/>
      <c r="AON13" s="213"/>
      <c r="AOO13" s="213"/>
      <c r="AOP13" s="213"/>
      <c r="AOQ13" s="213"/>
      <c r="AOR13" s="213"/>
      <c r="AOS13" s="213"/>
      <c r="AOT13" s="213"/>
      <c r="AOU13" s="213"/>
      <c r="AOV13" s="213"/>
      <c r="AOW13" s="213"/>
      <c r="AOX13" s="213"/>
      <c r="AOY13" s="213"/>
      <c r="AOZ13" s="213"/>
      <c r="APA13" s="213"/>
      <c r="APB13" s="213"/>
      <c r="APC13" s="213"/>
      <c r="APD13" s="213"/>
      <c r="APE13" s="213"/>
      <c r="APF13" s="213"/>
      <c r="APG13" s="213"/>
      <c r="APH13" s="213"/>
      <c r="API13" s="213"/>
      <c r="APJ13" s="213"/>
      <c r="APK13" s="213"/>
      <c r="APL13" s="213"/>
      <c r="APM13" s="213"/>
      <c r="APN13" s="213"/>
      <c r="APO13" s="213"/>
      <c r="APP13" s="213"/>
      <c r="APQ13" s="213"/>
      <c r="APR13" s="213"/>
      <c r="APS13" s="213"/>
      <c r="APT13" s="213"/>
      <c r="APU13" s="213"/>
      <c r="APV13" s="213"/>
      <c r="APW13" s="213"/>
      <c r="APX13" s="213"/>
      <c r="APY13" s="213"/>
      <c r="APZ13" s="213"/>
      <c r="AQA13" s="213"/>
      <c r="AQB13" s="213"/>
      <c r="AQC13" s="213"/>
      <c r="AQD13" s="213"/>
      <c r="AQE13" s="213"/>
      <c r="AQF13" s="213"/>
      <c r="AQG13" s="213"/>
      <c r="AQH13" s="213"/>
      <c r="AQI13" s="213"/>
      <c r="AQJ13" s="213"/>
      <c r="AQK13" s="213"/>
      <c r="AQL13" s="213"/>
      <c r="AQM13" s="213"/>
      <c r="AQN13" s="213"/>
      <c r="AQO13" s="213"/>
      <c r="AQP13" s="213"/>
      <c r="AQQ13" s="213"/>
      <c r="AQR13" s="213"/>
      <c r="AQS13" s="213"/>
      <c r="AQT13" s="213"/>
      <c r="AQU13" s="213"/>
      <c r="AQV13" s="213"/>
      <c r="AQW13" s="213"/>
      <c r="AQX13" s="213"/>
      <c r="AQY13" s="213"/>
      <c r="AQZ13" s="213"/>
      <c r="ARA13" s="213"/>
      <c r="ARB13" s="213"/>
      <c r="ARC13" s="213"/>
      <c r="ARD13" s="213"/>
      <c r="ARE13" s="213"/>
      <c r="ARF13" s="213"/>
      <c r="ARG13" s="213"/>
      <c r="ARH13" s="213"/>
      <c r="ARI13" s="213"/>
      <c r="ARJ13" s="213"/>
      <c r="ARK13" s="213"/>
      <c r="ARL13" s="213"/>
      <c r="ARM13" s="213"/>
      <c r="ARN13" s="213"/>
      <c r="ARO13" s="213"/>
      <c r="ARP13" s="213"/>
      <c r="ARQ13" s="213"/>
      <c r="ARR13" s="213"/>
      <c r="ARS13" s="213"/>
      <c r="ART13" s="213"/>
      <c r="ARU13" s="213"/>
      <c r="ARV13" s="213"/>
      <c r="ARW13" s="213"/>
      <c r="ARX13" s="213"/>
      <c r="ARY13" s="213"/>
      <c r="ARZ13" s="213"/>
      <c r="ASA13" s="213"/>
      <c r="ASB13" s="213"/>
      <c r="ASC13" s="213"/>
      <c r="ASD13" s="213"/>
      <c r="ASE13" s="213"/>
      <c r="ASF13" s="213"/>
      <c r="ASG13" s="213"/>
      <c r="ASH13" s="213"/>
      <c r="ASI13" s="213"/>
      <c r="ASJ13" s="213"/>
      <c r="ASK13" s="213"/>
      <c r="ASL13" s="213"/>
      <c r="ASM13" s="213"/>
      <c r="ASN13" s="213"/>
      <c r="ASO13" s="213"/>
      <c r="ASP13" s="213"/>
      <c r="ASQ13" s="213"/>
      <c r="ASR13" s="213"/>
      <c r="ASS13" s="213"/>
      <c r="AST13" s="213"/>
      <c r="ASU13" s="213"/>
      <c r="ASV13" s="213"/>
      <c r="ASW13" s="213"/>
      <c r="ASX13" s="213"/>
      <c r="ASY13" s="213"/>
      <c r="ASZ13" s="213"/>
      <c r="ATA13" s="213"/>
      <c r="ATB13" s="213"/>
      <c r="ATC13" s="213"/>
      <c r="ATD13" s="213"/>
      <c r="ATE13" s="213"/>
      <c r="ATF13" s="213"/>
      <c r="ATG13" s="213"/>
      <c r="ATH13" s="213"/>
      <c r="ATI13" s="213"/>
      <c r="ATJ13" s="213"/>
      <c r="ATK13" s="213"/>
      <c r="ATL13" s="213"/>
      <c r="ATM13" s="213"/>
      <c r="ATN13" s="213"/>
      <c r="ATO13" s="213"/>
      <c r="ATP13" s="213"/>
      <c r="ATQ13" s="213"/>
      <c r="ATR13" s="213"/>
      <c r="ATS13" s="213"/>
      <c r="ATT13" s="213"/>
      <c r="ATU13" s="213"/>
      <c r="ATV13" s="213"/>
      <c r="ATW13" s="213"/>
      <c r="ATX13" s="213"/>
      <c r="ATY13" s="213"/>
      <c r="ATZ13" s="213"/>
      <c r="AUA13" s="213"/>
      <c r="AUB13" s="213"/>
      <c r="AUC13" s="213"/>
      <c r="AUD13" s="213"/>
      <c r="AUE13" s="213"/>
      <c r="AUF13" s="213"/>
      <c r="AUG13" s="213"/>
      <c r="AUH13" s="213"/>
      <c r="AUI13" s="213"/>
      <c r="AUJ13" s="213"/>
      <c r="AUK13" s="213"/>
      <c r="AUL13" s="213"/>
      <c r="AUM13" s="213"/>
      <c r="AUN13" s="213"/>
      <c r="AUO13" s="213"/>
      <c r="AUP13" s="213"/>
      <c r="AUQ13" s="213"/>
      <c r="AUR13" s="213"/>
      <c r="AUS13" s="213"/>
      <c r="AUT13" s="213"/>
      <c r="AUU13" s="213"/>
      <c r="AUV13" s="213"/>
      <c r="AUW13" s="213"/>
      <c r="AUX13" s="213"/>
      <c r="AUY13" s="213"/>
      <c r="AUZ13" s="213"/>
      <c r="AVA13" s="213"/>
      <c r="AVB13" s="213"/>
      <c r="AVC13" s="213"/>
      <c r="AVD13" s="213"/>
      <c r="AVE13" s="213"/>
      <c r="AVF13" s="213"/>
      <c r="AVG13" s="213"/>
      <c r="AVH13" s="213"/>
      <c r="AVI13" s="213"/>
      <c r="AVJ13" s="213"/>
      <c r="AVK13" s="213"/>
      <c r="AVL13" s="213"/>
      <c r="AVM13" s="213"/>
      <c r="AVN13" s="213"/>
      <c r="AVO13" s="213"/>
      <c r="AVP13" s="213"/>
      <c r="AVQ13" s="213"/>
      <c r="AVR13" s="213"/>
      <c r="AVS13" s="213"/>
      <c r="AVT13" s="213"/>
      <c r="AVU13" s="213"/>
      <c r="AVV13" s="213"/>
      <c r="AVW13" s="213"/>
      <c r="AVX13" s="213"/>
      <c r="AVY13" s="213"/>
      <c r="AVZ13" s="213"/>
      <c r="AWA13" s="213"/>
      <c r="AWB13" s="213"/>
      <c r="AWC13" s="213"/>
      <c r="AWD13" s="213"/>
      <c r="AWE13" s="213"/>
      <c r="AWF13" s="213"/>
      <c r="AWG13" s="213"/>
      <c r="AWH13" s="213"/>
      <c r="AWI13" s="213"/>
      <c r="AWJ13" s="213"/>
      <c r="AWK13" s="213"/>
      <c r="AWL13" s="213"/>
      <c r="AWM13" s="213"/>
      <c r="AWN13" s="213"/>
      <c r="AWO13" s="213"/>
      <c r="AWP13" s="213"/>
      <c r="AWQ13" s="213"/>
      <c r="AWR13" s="213"/>
      <c r="AWS13" s="213"/>
      <c r="AWT13" s="213"/>
      <c r="AWU13" s="213"/>
      <c r="AWV13" s="213"/>
      <c r="AWW13" s="213"/>
      <c r="AWX13" s="213"/>
      <c r="AWY13" s="213"/>
      <c r="AWZ13" s="213"/>
      <c r="AXA13" s="213"/>
      <c r="AXB13" s="213"/>
      <c r="AXC13" s="213"/>
      <c r="AXD13" s="213"/>
      <c r="AXE13" s="213"/>
      <c r="AXF13" s="213"/>
      <c r="AXG13" s="213"/>
      <c r="AXH13" s="213"/>
      <c r="AXI13" s="213"/>
      <c r="AXJ13" s="213"/>
      <c r="AXK13" s="213"/>
      <c r="AXL13" s="213"/>
      <c r="AXM13" s="213"/>
      <c r="AXN13" s="213"/>
      <c r="AXO13" s="213"/>
      <c r="AXP13" s="213"/>
      <c r="AXQ13" s="213"/>
      <c r="AXR13" s="213"/>
      <c r="AXS13" s="213"/>
      <c r="AXT13" s="213"/>
      <c r="AXU13" s="213"/>
      <c r="AXV13" s="213"/>
      <c r="AXW13" s="213"/>
      <c r="AXX13" s="213"/>
      <c r="AXY13" s="213"/>
      <c r="AXZ13" s="213"/>
      <c r="AYA13" s="213"/>
      <c r="AYB13" s="213"/>
      <c r="AYC13" s="213"/>
      <c r="AYD13" s="213"/>
      <c r="AYE13" s="213"/>
      <c r="AYF13" s="213"/>
      <c r="AYG13" s="213"/>
      <c r="AYH13" s="213"/>
      <c r="AYI13" s="213"/>
      <c r="AYJ13" s="213"/>
      <c r="AYK13" s="213"/>
      <c r="AYL13" s="213"/>
      <c r="AYM13" s="213"/>
      <c r="AYN13" s="213"/>
      <c r="AYO13" s="213"/>
      <c r="AYP13" s="213"/>
      <c r="AYQ13" s="213"/>
      <c r="AYR13" s="213"/>
      <c r="AYS13" s="213"/>
      <c r="AYT13" s="213"/>
      <c r="AYU13" s="213"/>
      <c r="AYV13" s="213"/>
      <c r="AYW13" s="213"/>
      <c r="AYX13" s="213"/>
      <c r="AYY13" s="213"/>
      <c r="AYZ13" s="213"/>
      <c r="AZA13" s="213"/>
      <c r="AZB13" s="213"/>
      <c r="AZC13" s="213"/>
      <c r="AZD13" s="213"/>
      <c r="AZE13" s="213"/>
      <c r="AZF13" s="213"/>
      <c r="AZG13" s="213"/>
      <c r="AZH13" s="213"/>
      <c r="AZI13" s="213"/>
      <c r="AZJ13" s="213"/>
      <c r="AZK13" s="213"/>
      <c r="AZL13" s="213"/>
      <c r="AZM13" s="213"/>
      <c r="AZN13" s="213"/>
      <c r="AZO13" s="213"/>
      <c r="AZP13" s="213"/>
      <c r="AZQ13" s="213"/>
      <c r="AZR13" s="213"/>
      <c r="AZS13" s="213"/>
      <c r="AZT13" s="213"/>
      <c r="AZU13" s="213"/>
      <c r="AZV13" s="213"/>
      <c r="AZW13" s="213"/>
      <c r="AZX13" s="213"/>
      <c r="AZY13" s="213"/>
      <c r="AZZ13" s="213"/>
      <c r="BAA13" s="213"/>
      <c r="BAB13" s="213"/>
      <c r="BAC13" s="213"/>
      <c r="BAD13" s="213"/>
      <c r="BAE13" s="213"/>
      <c r="BAF13" s="213"/>
      <c r="BAG13" s="213"/>
      <c r="BAH13" s="213"/>
      <c r="BAI13" s="213"/>
      <c r="BAJ13" s="213"/>
      <c r="BAK13" s="213"/>
      <c r="BAL13" s="213"/>
      <c r="BAM13" s="213"/>
      <c r="BAN13" s="213"/>
      <c r="BAO13" s="213"/>
      <c r="BAP13" s="213"/>
      <c r="BAQ13" s="213"/>
      <c r="BAR13" s="213"/>
      <c r="BAS13" s="213"/>
      <c r="BAT13" s="213"/>
      <c r="BAU13" s="213"/>
      <c r="BAV13" s="213"/>
      <c r="BAW13" s="213"/>
      <c r="BAX13" s="213"/>
      <c r="BAY13" s="213"/>
      <c r="BAZ13" s="213"/>
      <c r="BBA13" s="213"/>
      <c r="BBB13" s="213"/>
      <c r="BBC13" s="213"/>
      <c r="BBD13" s="213"/>
      <c r="BBE13" s="213"/>
      <c r="BBF13" s="213"/>
      <c r="BBG13" s="213"/>
      <c r="BBH13" s="213"/>
      <c r="BBI13" s="213"/>
      <c r="BBJ13" s="213"/>
      <c r="BBK13" s="213"/>
      <c r="BBL13" s="213"/>
      <c r="BBM13" s="213"/>
      <c r="BBN13" s="213"/>
      <c r="BBO13" s="213"/>
      <c r="BBP13" s="213"/>
      <c r="BBQ13" s="213"/>
      <c r="BBR13" s="213"/>
      <c r="BBS13" s="213"/>
      <c r="BBT13" s="213"/>
      <c r="BBU13" s="213"/>
      <c r="BBV13" s="213"/>
      <c r="BBW13" s="213"/>
      <c r="BBX13" s="213"/>
      <c r="BBY13" s="213"/>
      <c r="BBZ13" s="213"/>
      <c r="BCA13" s="213"/>
      <c r="BCB13" s="213"/>
      <c r="BCC13" s="213"/>
      <c r="BCD13" s="213"/>
      <c r="BCE13" s="213"/>
      <c r="BCF13" s="213"/>
      <c r="BCG13" s="213"/>
      <c r="BCH13" s="213"/>
      <c r="BCI13" s="213"/>
      <c r="BCJ13" s="213"/>
      <c r="BCK13" s="213"/>
      <c r="BCL13" s="213"/>
      <c r="BCM13" s="213"/>
      <c r="BCN13" s="213"/>
      <c r="BCO13" s="213"/>
      <c r="BCP13" s="213"/>
      <c r="BCQ13" s="213"/>
      <c r="BCR13" s="213"/>
      <c r="BCS13" s="213"/>
      <c r="BCT13" s="213"/>
      <c r="BCU13" s="213"/>
      <c r="BCV13" s="213"/>
      <c r="BCW13" s="213"/>
      <c r="BCX13" s="213"/>
      <c r="BCY13" s="213"/>
      <c r="BCZ13" s="213"/>
      <c r="BDA13" s="213"/>
      <c r="BDB13" s="213"/>
      <c r="BDC13" s="213"/>
      <c r="BDD13" s="213"/>
      <c r="BDE13" s="213"/>
      <c r="BDF13" s="213"/>
      <c r="BDG13" s="213"/>
      <c r="BDH13" s="213"/>
      <c r="BDI13" s="213"/>
      <c r="BDJ13" s="213"/>
      <c r="BDK13" s="213"/>
      <c r="BDL13" s="213"/>
      <c r="BDM13" s="213"/>
      <c r="BDN13" s="213"/>
      <c r="BDO13" s="213"/>
      <c r="BDP13" s="213"/>
      <c r="BDQ13" s="213"/>
      <c r="BDR13" s="213"/>
      <c r="BDS13" s="213"/>
      <c r="BDT13" s="213"/>
      <c r="BDU13" s="213"/>
      <c r="BDV13" s="213"/>
      <c r="BDW13" s="213"/>
      <c r="BDX13" s="213"/>
      <c r="BDY13" s="213"/>
      <c r="BDZ13" s="213"/>
      <c r="BEA13" s="213"/>
      <c r="BEB13" s="213"/>
      <c r="BEC13" s="213"/>
      <c r="BED13" s="213"/>
      <c r="BEE13" s="213"/>
      <c r="BEF13" s="213"/>
      <c r="BEG13" s="213"/>
      <c r="BEH13" s="213"/>
      <c r="BEI13" s="213"/>
      <c r="BEJ13" s="213"/>
      <c r="BEK13" s="213"/>
      <c r="BEL13" s="213"/>
      <c r="BEM13" s="213"/>
      <c r="BEN13" s="213"/>
      <c r="BEO13" s="213"/>
      <c r="BEP13" s="213">
        <v>1.5738863999999997</v>
      </c>
    </row>
    <row r="14" spans="1:1498">
      <c r="A14" s="99" t="s">
        <v>41</v>
      </c>
      <c r="B14" s="236">
        <f>IF(B12=0,1,1-B12)</f>
        <v>0.90529953917050687</v>
      </c>
      <c r="C14" s="219"/>
      <c r="F14" s="221" t="s">
        <v>42</v>
      </c>
      <c r="G14" s="222"/>
      <c r="H14" s="222"/>
      <c r="I14" s="222"/>
      <c r="J14" s="63">
        <v>535</v>
      </c>
      <c r="T14" s="212" t="s">
        <v>43</v>
      </c>
      <c r="U14" s="213"/>
      <c r="V14" s="213">
        <v>9.1769448000000011</v>
      </c>
      <c r="W14" s="213"/>
      <c r="X14" s="213"/>
      <c r="Y14" s="213"/>
      <c r="Z14" s="213"/>
      <c r="AA14" s="213"/>
      <c r="AB14" s="213"/>
      <c r="AC14" s="213"/>
      <c r="AD14" s="213"/>
      <c r="AE14" s="213">
        <v>6.6166666667559184</v>
      </c>
      <c r="AF14" s="213"/>
      <c r="AG14" s="213"/>
      <c r="AH14" s="213">
        <v>3.4247222221456468</v>
      </c>
      <c r="AI14" s="213"/>
      <c r="AJ14" s="213"/>
      <c r="AK14" s="213">
        <v>7.6252777779009193</v>
      </c>
      <c r="AL14" s="213">
        <v>1.5</v>
      </c>
      <c r="AM14" s="213"/>
      <c r="AN14" s="213">
        <v>10.004444444377441</v>
      </c>
      <c r="AO14" s="213"/>
      <c r="AP14" s="213"/>
      <c r="AQ14" s="213"/>
      <c r="AR14" s="213">
        <v>13.998055555508472</v>
      </c>
      <c r="AS14" s="213"/>
      <c r="AT14" s="213"/>
      <c r="AU14" s="213"/>
      <c r="AV14" s="213"/>
      <c r="AW14" s="213">
        <v>1.8308333333116025</v>
      </c>
      <c r="AX14" s="213"/>
      <c r="AY14" s="213">
        <v>0.5525000001071021</v>
      </c>
      <c r="AZ14" s="213"/>
      <c r="BA14" s="213"/>
      <c r="BB14" s="213"/>
      <c r="BC14" s="213"/>
      <c r="BD14" s="213"/>
      <c r="BE14" s="213"/>
      <c r="BF14" s="213"/>
      <c r="BG14" s="213"/>
      <c r="BH14" s="213"/>
      <c r="BI14" s="213"/>
      <c r="BJ14" s="213"/>
      <c r="BK14" s="213">
        <v>3.7547222222783603</v>
      </c>
      <c r="BL14" s="213"/>
      <c r="BM14" s="213">
        <v>13.149999999906868</v>
      </c>
      <c r="BN14" s="213"/>
      <c r="BO14" s="213"/>
      <c r="BP14" s="213"/>
      <c r="BQ14" s="213">
        <v>2.5000000001164153</v>
      </c>
      <c r="BR14" s="213">
        <v>3.4999999998835847</v>
      </c>
      <c r="BS14" s="213"/>
      <c r="BT14" s="213">
        <v>5.1666666667442769</v>
      </c>
      <c r="BU14" s="213">
        <v>4.3561103999999995</v>
      </c>
      <c r="BV14" s="213"/>
      <c r="BW14" s="213">
        <v>2.0000000000582077</v>
      </c>
      <c r="BX14" s="213">
        <v>1.6905551999999999</v>
      </c>
      <c r="BY14" s="213">
        <v>5.8347222221782431</v>
      </c>
      <c r="BZ14" s="213">
        <v>11.9677776</v>
      </c>
      <c r="CA14" s="213"/>
      <c r="CB14" s="213"/>
      <c r="CC14" s="213"/>
      <c r="CD14" s="213"/>
      <c r="CE14" s="213"/>
      <c r="CF14" s="213"/>
      <c r="CG14" s="213"/>
      <c r="CH14" s="213"/>
      <c r="CI14" s="213"/>
      <c r="CJ14" s="213"/>
      <c r="CK14" s="213"/>
      <c r="CL14" s="213"/>
      <c r="CM14" s="213">
        <v>2.1519444443983957</v>
      </c>
      <c r="CN14" s="213">
        <v>4.497499999939464</v>
      </c>
      <c r="CO14" s="213"/>
      <c r="CP14" s="213"/>
      <c r="CQ14" s="213">
        <v>2.5000000001164153</v>
      </c>
      <c r="CR14" s="213"/>
      <c r="CS14" s="213"/>
      <c r="CT14" s="213">
        <v>2.0833333333139308</v>
      </c>
      <c r="CU14" s="213">
        <v>20.416666666686069</v>
      </c>
      <c r="CV14" s="213"/>
      <c r="CW14" s="213"/>
      <c r="CX14" s="213"/>
      <c r="CY14" s="213">
        <v>3.1666666666860692</v>
      </c>
      <c r="CZ14" s="213">
        <v>34.746388888859656</v>
      </c>
      <c r="DA14" s="213"/>
      <c r="DB14" s="213"/>
      <c r="DC14" s="213"/>
      <c r="DD14" s="213"/>
      <c r="DE14" s="213"/>
      <c r="DF14" s="213"/>
      <c r="DG14" s="213"/>
      <c r="DH14" s="213"/>
      <c r="DI14" s="213"/>
      <c r="DJ14" s="213"/>
      <c r="DK14" s="213">
        <v>0.81222222227370366</v>
      </c>
      <c r="DL14" s="213">
        <v>3.0583333333488554</v>
      </c>
      <c r="DM14" s="213"/>
      <c r="DN14" s="213">
        <v>17.481666666688398</v>
      </c>
      <c r="DO14" s="213"/>
      <c r="DP14" s="213">
        <v>3.4999992</v>
      </c>
      <c r="DQ14" s="213"/>
      <c r="DR14" s="213"/>
      <c r="DS14" s="213">
        <v>4.9999999998835847</v>
      </c>
      <c r="DT14" s="213">
        <v>1.5833333334303461</v>
      </c>
      <c r="DU14" s="213"/>
      <c r="DV14" s="213">
        <v>1.4166666665696539</v>
      </c>
      <c r="DW14" s="213"/>
      <c r="DX14" s="213">
        <v>10.5</v>
      </c>
      <c r="DY14" s="213"/>
      <c r="DZ14" s="213"/>
      <c r="EA14" s="213">
        <v>2.5000000001164153</v>
      </c>
      <c r="EB14" s="213"/>
      <c r="EC14" s="213">
        <v>26.183333333290648</v>
      </c>
      <c r="ED14" s="213"/>
      <c r="EE14" s="213">
        <v>1.4741666667396203</v>
      </c>
      <c r="EF14" s="213">
        <v>3.5186111109796911</v>
      </c>
      <c r="EG14" s="213"/>
      <c r="EH14" s="213">
        <v>17.412222222250421</v>
      </c>
      <c r="EI14" s="213"/>
      <c r="EJ14" s="213"/>
      <c r="EK14" s="213">
        <v>3.2500000001164153</v>
      </c>
      <c r="EL14" s="213">
        <v>3.4833333333372138</v>
      </c>
      <c r="EM14" s="213">
        <v>15.92861111095408</v>
      </c>
      <c r="EN14" s="213">
        <v>8.4452777776750736</v>
      </c>
      <c r="EO14" s="213"/>
      <c r="EP14" s="213"/>
      <c r="EQ14" s="213"/>
      <c r="ER14" s="213">
        <v>0.58777679999999999</v>
      </c>
      <c r="ES14" s="213">
        <v>3.0508333333418705</v>
      </c>
      <c r="ET14" s="213">
        <v>33.4097222223063</v>
      </c>
      <c r="EU14" s="213"/>
      <c r="EV14" s="213">
        <v>29.282222400000002</v>
      </c>
      <c r="EW14" s="213">
        <v>1.6377777776797302</v>
      </c>
      <c r="EX14" s="213"/>
      <c r="EY14" s="213">
        <v>3.4066666667349637</v>
      </c>
      <c r="EZ14" s="213">
        <v>6.316388888808433</v>
      </c>
      <c r="FA14" s="213"/>
      <c r="FB14" s="213">
        <v>4.4625000001396984</v>
      </c>
      <c r="FC14" s="213"/>
      <c r="FD14" s="213">
        <v>2.4999999999417923</v>
      </c>
      <c r="FE14" s="213"/>
      <c r="FF14" s="213">
        <v>3.5000000000582077</v>
      </c>
      <c r="FG14" s="213">
        <v>4.5</v>
      </c>
      <c r="FH14" s="213"/>
      <c r="FI14" s="213">
        <v>1.5</v>
      </c>
      <c r="FJ14" s="213">
        <v>8.4999999999417923</v>
      </c>
      <c r="FK14" s="213"/>
      <c r="FL14" s="213"/>
      <c r="FM14" s="213">
        <v>3.9999999999417923</v>
      </c>
      <c r="FN14" s="213"/>
      <c r="FO14" s="213">
        <v>1.433055555622559</v>
      </c>
      <c r="FP14" s="213">
        <v>4.4022215999999998</v>
      </c>
      <c r="FQ14" s="213"/>
      <c r="FR14" s="213"/>
      <c r="FS14" s="213"/>
      <c r="FT14" s="213"/>
      <c r="FU14" s="213">
        <v>0.39277777774259448</v>
      </c>
      <c r="FV14" s="213">
        <v>1.7499999999417923</v>
      </c>
      <c r="FW14" s="213">
        <v>2.25</v>
      </c>
      <c r="FX14" s="213"/>
      <c r="FY14" s="213">
        <v>20.000000000058208</v>
      </c>
      <c r="FZ14" s="213"/>
      <c r="GA14" s="213"/>
      <c r="GB14" s="213"/>
      <c r="GC14" s="213"/>
      <c r="GD14" s="213"/>
      <c r="GE14" s="213">
        <v>1.0833333333721384</v>
      </c>
      <c r="GF14" s="213">
        <v>21.583333333313931</v>
      </c>
      <c r="GG14" s="213"/>
      <c r="GH14" s="213"/>
      <c r="GI14" s="213"/>
      <c r="GJ14" s="213">
        <v>3.9999999999417923</v>
      </c>
      <c r="GK14" s="213">
        <v>35.550555555615574</v>
      </c>
      <c r="GL14" s="213"/>
      <c r="GM14" s="213"/>
      <c r="GN14" s="213"/>
      <c r="GO14" s="213">
        <v>8.3327999999999996E-3</v>
      </c>
      <c r="GP14" s="213"/>
      <c r="GQ14" s="213"/>
      <c r="GR14" s="213"/>
      <c r="GS14" s="213"/>
      <c r="GT14" s="213"/>
      <c r="GU14" s="213"/>
      <c r="GV14" s="213"/>
      <c r="GW14" s="213"/>
      <c r="GX14" s="213">
        <v>6.2980560000000008</v>
      </c>
      <c r="GY14" s="213"/>
      <c r="GZ14" s="213">
        <v>4.1794440000000002</v>
      </c>
      <c r="HA14" s="213"/>
      <c r="HB14" s="213"/>
      <c r="HC14" s="213"/>
      <c r="HD14" s="213"/>
      <c r="HE14" s="213"/>
      <c r="HF14" s="213">
        <v>2.3916666667792015</v>
      </c>
      <c r="HG14" s="213"/>
      <c r="HH14" s="213">
        <v>1.3499999998603016</v>
      </c>
      <c r="HI14" s="213"/>
      <c r="HJ14" s="213">
        <v>19.150000000081491</v>
      </c>
      <c r="HK14" s="213"/>
      <c r="HL14" s="213">
        <v>3.9499999999534339</v>
      </c>
      <c r="HM14" s="213">
        <v>5.5500000001047738</v>
      </c>
      <c r="HN14" s="213">
        <v>2.4999999999417923</v>
      </c>
      <c r="HO14" s="213">
        <v>6</v>
      </c>
      <c r="HP14" s="213">
        <v>2.4999999999417923</v>
      </c>
      <c r="HQ14" s="213">
        <v>10.000000000116415</v>
      </c>
      <c r="HR14" s="213">
        <v>3.4491666665417142</v>
      </c>
      <c r="HS14" s="213"/>
      <c r="HT14" s="213">
        <v>2.5416672</v>
      </c>
      <c r="HU14" s="213"/>
      <c r="HV14" s="213">
        <v>0.61722239999999995</v>
      </c>
      <c r="HW14" s="213">
        <v>6.2877768000000005</v>
      </c>
      <c r="HX14" s="213"/>
      <c r="HY14" s="213">
        <v>7.6938887999999999</v>
      </c>
      <c r="HZ14" s="213"/>
      <c r="IA14" s="213">
        <v>7.8638880000000002</v>
      </c>
      <c r="IB14" s="213">
        <v>13.345276800000001</v>
      </c>
      <c r="IC14" s="213"/>
      <c r="ID14" s="213">
        <v>6.8769456</v>
      </c>
      <c r="IE14" s="213"/>
      <c r="IF14" s="213"/>
      <c r="IG14" s="213">
        <v>3.5886120000000004</v>
      </c>
      <c r="IH14" s="213">
        <v>37.005554400000001</v>
      </c>
      <c r="II14" s="213"/>
      <c r="IJ14" s="213"/>
      <c r="IK14" s="213"/>
      <c r="IL14" s="213"/>
      <c r="IM14" s="213"/>
      <c r="IN14" s="213"/>
      <c r="IO14" s="213"/>
      <c r="IP14" s="213"/>
      <c r="IQ14" s="213">
        <v>2.2974999999278225</v>
      </c>
      <c r="IR14" s="213">
        <v>2.1500000000232831</v>
      </c>
      <c r="IS14" s="213"/>
      <c r="IT14" s="213">
        <v>1.0666666666511446</v>
      </c>
      <c r="IU14" s="213">
        <v>21.199999999953434</v>
      </c>
      <c r="IV14" s="213"/>
      <c r="IW14" s="213">
        <v>4.3905552000000005</v>
      </c>
      <c r="IX14" s="213"/>
      <c r="IY14" s="213">
        <v>3.1666666666860692</v>
      </c>
      <c r="IZ14" s="213">
        <v>10.268055555643514</v>
      </c>
      <c r="JA14" s="213"/>
      <c r="JB14" s="213">
        <v>4.4261112000000002</v>
      </c>
      <c r="JC14" s="213">
        <v>5.4775007999999996</v>
      </c>
      <c r="JD14" s="213"/>
      <c r="JE14" s="213"/>
      <c r="JF14" s="213"/>
      <c r="JG14" s="213"/>
      <c r="JH14" s="213">
        <v>2.4380544</v>
      </c>
      <c r="JI14" s="213">
        <v>3.7849991999999997</v>
      </c>
      <c r="JJ14" s="213">
        <v>10.17000000004191</v>
      </c>
      <c r="JK14" s="213">
        <v>0.13361040000000002</v>
      </c>
      <c r="JL14" s="213">
        <v>30.499999999883585</v>
      </c>
      <c r="JM14" s="213"/>
      <c r="JN14" s="213">
        <v>9.5847222223528661</v>
      </c>
      <c r="JO14" s="213"/>
      <c r="JP14" s="213">
        <v>4.7516666666488163</v>
      </c>
      <c r="JQ14" s="213"/>
      <c r="JR14" s="213"/>
      <c r="JS14" s="213"/>
      <c r="JT14" s="213"/>
      <c r="JU14" s="213"/>
      <c r="JV14" s="213">
        <v>0.6666666665696539</v>
      </c>
      <c r="JW14" s="213">
        <v>1.5</v>
      </c>
      <c r="JX14" s="213">
        <v>0.76555555569939315</v>
      </c>
      <c r="JY14" s="213"/>
      <c r="JZ14" s="213">
        <v>2.0000000000582077</v>
      </c>
      <c r="KA14" s="213">
        <v>2.8833333333022892</v>
      </c>
      <c r="KB14" s="213">
        <v>8.1166666665812954</v>
      </c>
      <c r="KC14" s="213"/>
      <c r="KD14" s="213"/>
      <c r="KE14" s="213">
        <v>2.3333333334303461</v>
      </c>
      <c r="KF14" s="213">
        <v>1.0833333333721384</v>
      </c>
      <c r="KG14" s="213">
        <v>1.5833333332557231</v>
      </c>
      <c r="KH14" s="213">
        <v>5.5066666665952653</v>
      </c>
      <c r="KI14" s="213"/>
      <c r="KJ14" s="213">
        <v>1.3908336000000001</v>
      </c>
      <c r="KK14" s="213">
        <v>3.0369444445241243</v>
      </c>
      <c r="KL14" s="213"/>
      <c r="KM14" s="213">
        <v>1.3983333333162591</v>
      </c>
      <c r="KN14" s="213">
        <v>1.5</v>
      </c>
      <c r="KO14" s="213">
        <v>6.1666666666860692</v>
      </c>
      <c r="KP14" s="213"/>
      <c r="KQ14" s="213">
        <v>2.3333333332557231</v>
      </c>
      <c r="KR14" s="213">
        <v>8.435833333467599</v>
      </c>
      <c r="KS14" s="213"/>
      <c r="KT14" s="213"/>
      <c r="KU14" s="213"/>
      <c r="KV14" s="213">
        <v>4.0000000001164153</v>
      </c>
      <c r="KW14" s="213"/>
      <c r="KX14" s="213">
        <v>3.2338888889062218</v>
      </c>
      <c r="KY14" s="213">
        <v>9.6666666665696539</v>
      </c>
      <c r="KZ14" s="213"/>
      <c r="LA14" s="213">
        <v>12.899999999965075</v>
      </c>
      <c r="LB14" s="213"/>
      <c r="LC14" s="213">
        <v>8.2666666667209938</v>
      </c>
      <c r="LD14" s="213"/>
      <c r="LE14" s="213">
        <v>1.1666666666278616</v>
      </c>
      <c r="LF14" s="213">
        <v>0.8333333334303461</v>
      </c>
      <c r="LG14" s="213">
        <v>4.1666666666278616</v>
      </c>
      <c r="LH14" s="213"/>
      <c r="LI14" s="213">
        <v>0.86888888891553506</v>
      </c>
      <c r="LJ14" s="213"/>
      <c r="LK14" s="213">
        <v>3.6725000000442378</v>
      </c>
      <c r="LL14" s="213">
        <v>2.3666666666977108</v>
      </c>
      <c r="LM14" s="213">
        <v>6.7999999999883585</v>
      </c>
      <c r="LN14" s="213">
        <v>1.8336111110402271</v>
      </c>
      <c r="LO14" s="213">
        <v>14.063055555685423</v>
      </c>
      <c r="LP14" s="213"/>
      <c r="LQ14" s="213"/>
      <c r="LR14" s="213"/>
      <c r="LS14" s="213"/>
      <c r="LT14" s="213">
        <v>3.6988895999999998</v>
      </c>
      <c r="LU14" s="213">
        <v>5.2677768</v>
      </c>
      <c r="LV14" s="213"/>
      <c r="LW14" s="213">
        <v>3.4241666666348465</v>
      </c>
      <c r="LX14" s="213">
        <v>3.9999999999417923</v>
      </c>
      <c r="LY14" s="213">
        <v>15.500000000058208</v>
      </c>
      <c r="LZ14" s="213"/>
      <c r="MA14" s="213"/>
      <c r="MB14" s="213">
        <v>6.5000000000582077</v>
      </c>
      <c r="MC14" s="213">
        <v>21.999999999941792</v>
      </c>
      <c r="MD14" s="213">
        <v>30</v>
      </c>
      <c r="ME14" s="213"/>
      <c r="MF14" s="213"/>
      <c r="MG14" s="213"/>
      <c r="MH14" s="213"/>
      <c r="MI14" s="213">
        <v>5.0000000000582077</v>
      </c>
      <c r="MJ14" s="213"/>
      <c r="MK14" s="213">
        <v>0.99999999994179234</v>
      </c>
      <c r="ML14" s="213">
        <v>6.9999999999417923</v>
      </c>
      <c r="MM14" s="213">
        <v>0.32611199999999996</v>
      </c>
      <c r="MN14" s="213">
        <v>8.532500000030268</v>
      </c>
      <c r="MO14" s="213"/>
      <c r="MP14" s="213">
        <v>1.4958335999999999</v>
      </c>
      <c r="MQ14" s="213"/>
      <c r="MR14" s="213">
        <v>3.1111199999999999E-2</v>
      </c>
      <c r="MS14" s="213">
        <v>4.0911119999999999</v>
      </c>
      <c r="MT14" s="213"/>
      <c r="MU14" s="213"/>
      <c r="MV14" s="213"/>
      <c r="MW14" s="213">
        <v>0.13722239999999999</v>
      </c>
      <c r="MX14" s="213">
        <v>7.2215999999999999E-3</v>
      </c>
      <c r="MY14" s="213">
        <v>22.823611200000002</v>
      </c>
      <c r="MZ14" s="213">
        <v>1.4999999999999999E-2</v>
      </c>
      <c r="NA14" s="213">
        <v>4.3277783999999997</v>
      </c>
      <c r="NB14" s="213"/>
      <c r="NC14" s="213">
        <v>2.9422223999999999</v>
      </c>
      <c r="ND14" s="213"/>
      <c r="NE14" s="213"/>
      <c r="NF14" s="213"/>
      <c r="NG14" s="213">
        <v>8.2011120000000002</v>
      </c>
      <c r="NH14" s="213">
        <v>0.37388879999999997</v>
      </c>
      <c r="NI14" s="213"/>
      <c r="NJ14" s="213"/>
      <c r="NK14" s="213"/>
      <c r="NL14" s="213">
        <v>10.125</v>
      </c>
      <c r="NM14" s="213">
        <v>7.7633327999999997</v>
      </c>
      <c r="NN14" s="213"/>
      <c r="NO14" s="213">
        <v>3.9541666667209938</v>
      </c>
      <c r="NP14" s="213"/>
      <c r="NQ14" s="213">
        <v>3</v>
      </c>
      <c r="NR14" s="213"/>
      <c r="NS14" s="213">
        <v>22.5</v>
      </c>
      <c r="NT14" s="213"/>
      <c r="NU14" s="213"/>
      <c r="NV14" s="213"/>
      <c r="NW14" s="213"/>
      <c r="NX14" s="213">
        <v>2.2758333332603797</v>
      </c>
      <c r="NY14" s="213">
        <v>8.6111999999999994E-3</v>
      </c>
      <c r="NZ14" s="213"/>
      <c r="OA14" s="213"/>
      <c r="OB14" s="213"/>
      <c r="OC14" s="213"/>
      <c r="OD14" s="213"/>
      <c r="OE14" s="213"/>
      <c r="OF14" s="213"/>
      <c r="OG14" s="213"/>
      <c r="OH14" s="213"/>
      <c r="OI14" s="213"/>
      <c r="OJ14" s="213"/>
      <c r="OK14" s="213">
        <v>1.5436103999999999</v>
      </c>
      <c r="OL14" s="213">
        <v>2.8058328000000001</v>
      </c>
      <c r="OM14" s="213">
        <v>2.8511112000000001</v>
      </c>
      <c r="ON14" s="213">
        <v>8.3338888889411464</v>
      </c>
      <c r="OO14" s="213">
        <v>1.5</v>
      </c>
      <c r="OP14" s="213"/>
      <c r="OQ14" s="213"/>
      <c r="OR14" s="213"/>
      <c r="OS14" s="213">
        <v>11.053611111128703</v>
      </c>
      <c r="OT14" s="213"/>
      <c r="OU14" s="213"/>
      <c r="OV14" s="213"/>
      <c r="OW14" s="213"/>
      <c r="OX14" s="213">
        <v>8.3280000000000008E-4</v>
      </c>
      <c r="OY14" s="213">
        <v>5.7349992000000007</v>
      </c>
      <c r="OZ14" s="213">
        <v>2.8708333333488554</v>
      </c>
      <c r="PA14" s="213"/>
      <c r="PB14" s="213">
        <v>2.4333333332324401</v>
      </c>
      <c r="PC14" s="213"/>
      <c r="PD14" s="213">
        <v>8.9666666667326353</v>
      </c>
      <c r="PE14" s="213"/>
      <c r="PF14" s="213">
        <v>2.4999999999417923</v>
      </c>
      <c r="PG14" s="213">
        <v>0.66666666674427688</v>
      </c>
      <c r="PH14" s="213">
        <v>11.333333333255723</v>
      </c>
      <c r="PI14" s="213"/>
      <c r="PJ14" s="213">
        <v>2.9902777777751908</v>
      </c>
      <c r="PK14" s="213">
        <v>6.2333328000000003</v>
      </c>
      <c r="PL14" s="213">
        <v>2.1011111110565253</v>
      </c>
      <c r="PM14" s="213">
        <v>5.4999999999417923</v>
      </c>
      <c r="PN14" s="213">
        <v>1.5</v>
      </c>
      <c r="PO14" s="213">
        <v>9.2463888890342787</v>
      </c>
      <c r="PP14" s="213">
        <v>3.2850000000000001</v>
      </c>
      <c r="PQ14" s="213">
        <v>27.2572224</v>
      </c>
      <c r="PR14" s="213"/>
      <c r="PS14" s="213">
        <v>0.3583344</v>
      </c>
      <c r="PT14" s="213"/>
      <c r="PU14" s="213">
        <v>8.6944800000000003E-2</v>
      </c>
      <c r="PV14" s="213">
        <v>26.654721600000002</v>
      </c>
      <c r="PW14" s="213"/>
      <c r="PX14" s="213"/>
      <c r="PY14" s="213"/>
      <c r="PZ14" s="213"/>
      <c r="QA14" s="213">
        <v>3.1191666667582467</v>
      </c>
      <c r="QB14" s="213">
        <v>2.2333333332790062</v>
      </c>
      <c r="QC14" s="213">
        <v>3.9999999999417923</v>
      </c>
      <c r="QD14" s="213">
        <v>0.50000000005820766</v>
      </c>
      <c r="QE14" s="213">
        <v>2.4166666666860692</v>
      </c>
      <c r="QF14" s="213">
        <v>8.3333333255723119E-2</v>
      </c>
      <c r="QG14" s="213">
        <v>2.3333333334303461</v>
      </c>
      <c r="QH14" s="213">
        <v>2.4999999999417923</v>
      </c>
      <c r="QI14" s="213"/>
      <c r="QJ14" s="213"/>
      <c r="QK14" s="213">
        <v>11.384999999951106</v>
      </c>
      <c r="QL14" s="213"/>
      <c r="QM14" s="213">
        <v>2.4783333334489726</v>
      </c>
      <c r="QN14" s="213"/>
      <c r="QO14" s="213">
        <v>6.3019444443052635</v>
      </c>
      <c r="QP14" s="213">
        <v>1.9472222223412246</v>
      </c>
      <c r="QQ14" s="213">
        <v>1.4666666665580124</v>
      </c>
      <c r="QR14" s="213">
        <v>10.766666666662786</v>
      </c>
      <c r="QS14" s="213">
        <v>8.5000000001164153</v>
      </c>
      <c r="QT14" s="213">
        <v>1.0224999999627471</v>
      </c>
      <c r="QU14" s="213"/>
      <c r="QV14" s="213">
        <v>7.1727768000000003</v>
      </c>
      <c r="QW14" s="213"/>
      <c r="QX14" s="213"/>
      <c r="QY14" s="213"/>
      <c r="QZ14" s="213"/>
      <c r="RA14" s="213"/>
      <c r="RB14" s="213"/>
      <c r="RC14" s="213"/>
      <c r="RD14" s="213"/>
      <c r="RE14" s="213">
        <v>0.1172232</v>
      </c>
      <c r="RF14" s="213">
        <v>4.854444</v>
      </c>
      <c r="RG14" s="213"/>
      <c r="RH14" s="213"/>
      <c r="RI14" s="213"/>
      <c r="RJ14" s="213">
        <v>0.183612</v>
      </c>
      <c r="RK14" s="213">
        <v>6.8769456</v>
      </c>
      <c r="RL14" s="213"/>
      <c r="RM14" s="213">
        <v>0.46166639999999998</v>
      </c>
      <c r="RN14" s="213"/>
      <c r="RO14" s="213"/>
      <c r="RP14" s="213"/>
      <c r="RQ14" s="213">
        <v>0.8205555555555557</v>
      </c>
      <c r="RR14" s="213">
        <v>8.280555555555555</v>
      </c>
      <c r="RS14" s="213"/>
      <c r="RT14" s="213"/>
      <c r="RU14" s="213"/>
      <c r="RV14" s="213">
        <v>0.37805555555555548</v>
      </c>
      <c r="RW14" s="213">
        <v>11.43</v>
      </c>
      <c r="RX14" s="213"/>
      <c r="RY14" s="213"/>
      <c r="RZ14" s="213"/>
      <c r="SA14" s="213">
        <v>1.2124999999999999</v>
      </c>
      <c r="SB14" s="213">
        <v>2.651388888888889</v>
      </c>
      <c r="SC14" s="213">
        <v>2.1833333333333331</v>
      </c>
      <c r="SD14" s="213"/>
      <c r="SE14" s="213">
        <v>3.4666666666666668</v>
      </c>
      <c r="SF14" s="213">
        <v>1.1499999999999999</v>
      </c>
      <c r="SG14" s="213"/>
      <c r="SH14" s="213">
        <v>17.221388888888889</v>
      </c>
      <c r="SI14" s="213">
        <v>3.2719444444444443</v>
      </c>
      <c r="SJ14" s="213"/>
      <c r="SK14" s="213">
        <v>4.5741666666666667</v>
      </c>
      <c r="SL14" s="213">
        <v>0.9508333333333332</v>
      </c>
      <c r="SM14" s="213">
        <v>2.3824999999999998</v>
      </c>
      <c r="SN14" s="213">
        <v>2.1974999999999998</v>
      </c>
      <c r="SO14" s="213">
        <v>11.874444444444444</v>
      </c>
      <c r="SP14" s="213"/>
      <c r="SQ14" s="213">
        <v>3.5072222222222225</v>
      </c>
      <c r="SR14" s="213">
        <v>0.18361111111111111</v>
      </c>
      <c r="SS14" s="213">
        <v>7.6300000000000008</v>
      </c>
      <c r="ST14" s="213"/>
      <c r="SU14" s="213"/>
      <c r="SV14" s="213"/>
      <c r="SW14" s="213"/>
      <c r="SX14" s="213"/>
      <c r="SY14" s="213"/>
      <c r="SZ14" s="213"/>
      <c r="TA14" s="213"/>
      <c r="TB14" s="213"/>
      <c r="TC14" s="213">
        <v>2.2355543999999998</v>
      </c>
      <c r="TD14" s="213">
        <v>3.1086111110053025</v>
      </c>
      <c r="TE14" s="213">
        <v>3.5000000000582077</v>
      </c>
      <c r="TF14" s="213">
        <v>0.33333333337213844</v>
      </c>
      <c r="TG14" s="213">
        <v>1.6666666666860692</v>
      </c>
      <c r="TH14" s="213">
        <v>3.0833333332557231</v>
      </c>
      <c r="TI14" s="213">
        <v>2.2733328000000004</v>
      </c>
      <c r="TJ14" s="213">
        <v>2.340000000083819</v>
      </c>
      <c r="TK14" s="213">
        <v>2.4844439999999999</v>
      </c>
      <c r="TL14" s="213">
        <v>2.2066656</v>
      </c>
      <c r="TM14" s="213">
        <v>21.259166399999998</v>
      </c>
      <c r="TN14" s="213"/>
      <c r="TO14" s="213"/>
      <c r="TP14" s="213"/>
      <c r="TQ14" s="213"/>
      <c r="TR14" s="213"/>
      <c r="TS14" s="213"/>
      <c r="TT14" s="213"/>
      <c r="TU14" s="213"/>
      <c r="TV14" s="213"/>
      <c r="TW14" s="213"/>
      <c r="TX14" s="213"/>
      <c r="TY14" s="213"/>
      <c r="TZ14" s="213">
        <v>2.50008E-2</v>
      </c>
      <c r="UA14" s="213">
        <v>0.67500000000000004</v>
      </c>
      <c r="UB14" s="213">
        <v>1.4500000000116415</v>
      </c>
      <c r="UC14" s="213">
        <v>3.4216666667489335</v>
      </c>
      <c r="UD14" s="213"/>
      <c r="UE14" s="213">
        <v>7.8894444443285465</v>
      </c>
      <c r="UF14" s="213"/>
      <c r="UG14" s="213">
        <v>4.5766666666022502</v>
      </c>
      <c r="UH14" s="213">
        <v>1.2566666667116806</v>
      </c>
      <c r="UI14" s="213"/>
      <c r="UJ14" s="213"/>
      <c r="UK14" s="213"/>
      <c r="UL14" s="213">
        <v>5.7433333334047347</v>
      </c>
      <c r="UM14" s="213"/>
      <c r="UN14" s="213">
        <v>0.98333333322079852</v>
      </c>
      <c r="UO14" s="213">
        <v>2.5166666666627862</v>
      </c>
      <c r="UP14" s="213">
        <v>2.057500000053551</v>
      </c>
      <c r="UQ14" s="213"/>
      <c r="UR14" s="213"/>
      <c r="US14" s="213"/>
      <c r="UT14" s="213"/>
      <c r="UU14" s="213"/>
      <c r="UV14" s="213">
        <v>0.86361120000000002</v>
      </c>
      <c r="UW14" s="213">
        <v>2.8013879999999998</v>
      </c>
      <c r="UX14" s="213">
        <v>2.0247216000000003</v>
      </c>
      <c r="UY14" s="213">
        <v>4.7666666666627862</v>
      </c>
      <c r="UZ14" s="213"/>
      <c r="VA14" s="213"/>
      <c r="VB14" s="213"/>
      <c r="VC14" s="213">
        <v>0.98777777783107013</v>
      </c>
      <c r="VD14" s="213">
        <v>15.59305555553874</v>
      </c>
      <c r="VE14" s="213"/>
      <c r="VF14" s="213"/>
      <c r="VG14" s="213"/>
      <c r="VH14" s="213">
        <v>4.7197222222222219</v>
      </c>
      <c r="VI14" s="213">
        <v>3.8380559999999999</v>
      </c>
      <c r="VJ14" s="213"/>
      <c r="VK14" s="213">
        <v>12.027223200000002</v>
      </c>
      <c r="VL14" s="213"/>
      <c r="VM14" s="213"/>
      <c r="VN14" s="213"/>
      <c r="VO14" s="213"/>
      <c r="VP14" s="213">
        <v>1.129999999946449</v>
      </c>
      <c r="VQ14" s="213">
        <v>0.75</v>
      </c>
      <c r="VR14" s="213">
        <v>0.9911111110704951</v>
      </c>
      <c r="VS14" s="213">
        <v>0.6988896</v>
      </c>
      <c r="VT14" s="213">
        <v>1.7913888</v>
      </c>
      <c r="VU14" s="213">
        <v>2.9000000000232831</v>
      </c>
      <c r="VV14" s="213"/>
      <c r="VW14" s="213">
        <v>2.2105555555899628</v>
      </c>
      <c r="VX14" s="213">
        <v>10.296944444300607</v>
      </c>
      <c r="VY14" s="213"/>
      <c r="VZ14" s="213"/>
      <c r="WA14" s="213">
        <v>0.66666666674427688</v>
      </c>
      <c r="WB14" s="213">
        <v>2.3333333332557231</v>
      </c>
      <c r="WC14" s="213"/>
      <c r="WD14" s="213">
        <v>0.6458333334303461</v>
      </c>
      <c r="WE14" s="213"/>
      <c r="WF14" s="213">
        <v>1.8188888888689689</v>
      </c>
      <c r="WG14" s="213">
        <v>2.6666666668024845</v>
      </c>
      <c r="WH14" s="213">
        <v>0.70805555552942678</v>
      </c>
      <c r="WI14" s="213"/>
      <c r="WJ14" s="213"/>
      <c r="WK14" s="213"/>
      <c r="WL14" s="213"/>
      <c r="WM14" s="213"/>
      <c r="WN14" s="213"/>
      <c r="WO14" s="213">
        <v>1.0605552</v>
      </c>
      <c r="WP14" s="213">
        <v>2.3974992000000004</v>
      </c>
      <c r="WQ14" s="213">
        <v>17.792499999864958</v>
      </c>
      <c r="WR14" s="213">
        <v>1.6666666666860692</v>
      </c>
      <c r="WS14" s="213">
        <v>1.2663888000000001</v>
      </c>
      <c r="WT14" s="213">
        <v>0.18500000011408702</v>
      </c>
      <c r="WU14" s="213">
        <v>2.3891666667186655</v>
      </c>
      <c r="WV14" s="213"/>
      <c r="WW14" s="213">
        <v>0.5166666666045785</v>
      </c>
      <c r="WX14" s="213">
        <v>1.3844444444985129</v>
      </c>
      <c r="WY14" s="213">
        <v>21.753333600000001</v>
      </c>
      <c r="WZ14" s="213"/>
      <c r="XA14" s="213"/>
      <c r="XB14" s="213"/>
      <c r="XC14" s="213"/>
      <c r="XD14" s="213"/>
      <c r="XE14" s="213"/>
      <c r="XF14" s="213"/>
      <c r="XG14" s="213"/>
      <c r="XH14" s="213"/>
      <c r="XI14" s="213">
        <v>1.4383333334117197</v>
      </c>
      <c r="XJ14" s="213">
        <v>2.8666666665812954</v>
      </c>
      <c r="XK14" s="213">
        <v>1.5</v>
      </c>
      <c r="XL14" s="213">
        <v>6.9613888888852671</v>
      </c>
      <c r="XM14" s="213">
        <v>10.801111200000001</v>
      </c>
      <c r="XN14" s="213"/>
      <c r="XO14" s="213"/>
      <c r="XP14" s="213"/>
      <c r="XQ14" s="213">
        <v>1.9458333333022892</v>
      </c>
      <c r="XR14" s="213">
        <v>2.1655555555480532</v>
      </c>
      <c r="XS14" s="213">
        <v>0.27555600000000002</v>
      </c>
      <c r="XT14" s="213">
        <v>5.1305543999999994</v>
      </c>
      <c r="XU14" s="213">
        <v>0.3219456</v>
      </c>
      <c r="XV14" s="213"/>
      <c r="XW14" s="213"/>
      <c r="XX14" s="213"/>
      <c r="XY14" s="213"/>
      <c r="XZ14" s="213"/>
      <c r="YA14" s="213"/>
      <c r="YB14" s="213"/>
      <c r="YC14" s="213"/>
      <c r="YD14" s="213">
        <v>3.1066666666301899</v>
      </c>
      <c r="YE14" s="213">
        <v>4.5</v>
      </c>
      <c r="YF14" s="213"/>
      <c r="YG14" s="213">
        <v>0.22972222213866189</v>
      </c>
      <c r="YH14" s="213"/>
      <c r="YI14" s="213"/>
      <c r="YJ14" s="213"/>
      <c r="YK14" s="213"/>
      <c r="YL14" s="213"/>
      <c r="YM14" s="213"/>
      <c r="YN14" s="213">
        <v>3.7219439999999997</v>
      </c>
      <c r="YO14" s="213"/>
      <c r="YP14" s="213"/>
      <c r="YQ14" s="213"/>
      <c r="YR14" s="213">
        <v>2.2888896000000001</v>
      </c>
      <c r="YS14" s="213"/>
      <c r="YT14" s="213"/>
      <c r="YU14" s="213">
        <v>1.3261104000000001</v>
      </c>
      <c r="YV14" s="213">
        <v>3.5663879999999999</v>
      </c>
      <c r="YW14" s="213">
        <v>34.306111200000004</v>
      </c>
      <c r="YX14" s="213"/>
      <c r="YY14" s="213"/>
      <c r="YZ14" s="213"/>
      <c r="ZA14" s="213"/>
      <c r="ZB14" s="213"/>
      <c r="ZC14" s="213"/>
      <c r="ZD14" s="213"/>
      <c r="ZE14" s="213">
        <v>1.3661112</v>
      </c>
      <c r="ZF14" s="213"/>
      <c r="ZG14" s="213">
        <v>1.8694440000000001</v>
      </c>
      <c r="ZH14" s="213">
        <v>2.8316664</v>
      </c>
      <c r="ZI14" s="213"/>
      <c r="ZJ14" s="213">
        <v>38.575276799999997</v>
      </c>
      <c r="ZK14" s="213"/>
      <c r="ZL14" s="213"/>
      <c r="ZM14" s="213"/>
      <c r="ZN14" s="213"/>
      <c r="ZO14" s="213">
        <v>4.7549999999999999</v>
      </c>
      <c r="ZP14" s="213"/>
      <c r="ZQ14" s="213"/>
      <c r="ZR14" s="213"/>
      <c r="ZS14" s="213">
        <v>5.0408327999999996</v>
      </c>
      <c r="ZT14" s="213"/>
      <c r="ZU14" s="213">
        <v>0.30833279999999996</v>
      </c>
      <c r="ZV14" s="213">
        <v>17.765277600000001</v>
      </c>
      <c r="ZW14" s="213"/>
      <c r="ZX14" s="213"/>
      <c r="ZY14" s="213"/>
      <c r="ZZ14" s="213"/>
      <c r="AAA14" s="213"/>
      <c r="AAB14" s="213"/>
      <c r="AAC14" s="213">
        <v>20.530276799999999</v>
      </c>
      <c r="AAD14" s="213"/>
      <c r="AAE14" s="213"/>
      <c r="AAF14" s="213">
        <v>3.1838880000000001</v>
      </c>
      <c r="AAG14" s="213"/>
      <c r="AAH14" s="213"/>
      <c r="AAI14" s="213"/>
      <c r="AAJ14" s="213"/>
      <c r="AAK14" s="213">
        <v>13.921389600000001</v>
      </c>
      <c r="AAL14" s="213"/>
      <c r="AAM14" s="213"/>
      <c r="AAN14" s="213"/>
      <c r="AAO14" s="213"/>
      <c r="AAP14" s="213"/>
      <c r="AAQ14" s="213">
        <v>2.1466656</v>
      </c>
      <c r="AAR14" s="213">
        <v>1.9427783999999999</v>
      </c>
      <c r="AAS14" s="213">
        <v>2.0027784</v>
      </c>
      <c r="AAT14" s="213">
        <v>2.1902784</v>
      </c>
      <c r="AAU14" s="213">
        <v>52.185000000000002</v>
      </c>
      <c r="AAV14" s="213"/>
      <c r="AAW14" s="213"/>
      <c r="AAX14" s="213"/>
      <c r="AAY14" s="213"/>
      <c r="AAZ14" s="213"/>
      <c r="ABA14" s="213"/>
      <c r="ABB14" s="213"/>
      <c r="ABC14" s="213"/>
      <c r="ABD14" s="213"/>
      <c r="ABE14" s="213">
        <v>0.558612</v>
      </c>
      <c r="ABF14" s="213">
        <v>4.9652783999999999</v>
      </c>
      <c r="ABG14" s="213">
        <v>45.216110399999998</v>
      </c>
      <c r="ABH14" s="213"/>
      <c r="ABI14" s="213"/>
      <c r="ABJ14" s="213"/>
      <c r="ABK14" s="213">
        <v>8.6055552000000013</v>
      </c>
      <c r="ABL14" s="213">
        <v>34.722223200000002</v>
      </c>
      <c r="ABM14" s="213"/>
      <c r="ABN14" s="213"/>
      <c r="ABO14" s="213"/>
      <c r="ABP14" s="213"/>
      <c r="ABQ14" s="213"/>
      <c r="ABR14" s="213"/>
      <c r="ABS14" s="213"/>
      <c r="ABT14" s="213"/>
      <c r="ABU14" s="213">
        <v>1.4650007999999999</v>
      </c>
      <c r="ABV14" s="213">
        <v>0.34333439999999998</v>
      </c>
      <c r="ABW14" s="213">
        <v>2.8858344000000002</v>
      </c>
      <c r="ABX14" s="213">
        <v>24.723333600000004</v>
      </c>
      <c r="ABY14" s="213"/>
      <c r="ABZ14" s="213"/>
      <c r="ACA14" s="213"/>
      <c r="ACB14" s="213"/>
      <c r="ACC14" s="213">
        <v>8.8055999999999995E-2</v>
      </c>
      <c r="ACD14" s="213">
        <v>0.15583439999999998</v>
      </c>
      <c r="ACE14" s="213">
        <v>1.9999992</v>
      </c>
      <c r="ACF14" s="213">
        <v>0.6027768</v>
      </c>
      <c r="ACG14" s="213">
        <v>0.16055520000000001</v>
      </c>
      <c r="ACH14" s="213">
        <v>0.43194479999999996</v>
      </c>
      <c r="ACI14" s="213">
        <v>0.95777760000000001</v>
      </c>
      <c r="ACJ14" s="213"/>
      <c r="ACK14" s="213">
        <v>3.1389600000000004E-2</v>
      </c>
      <c r="ACL14" s="213">
        <v>1.4608344</v>
      </c>
      <c r="ACM14" s="213">
        <v>21.782776800000001</v>
      </c>
      <c r="ACN14" s="213"/>
      <c r="ACO14" s="213"/>
      <c r="ACP14" s="213"/>
      <c r="ACQ14" s="213">
        <v>0.95972159999999995</v>
      </c>
      <c r="ACR14" s="213">
        <v>2.6855544</v>
      </c>
      <c r="ACS14" s="213"/>
      <c r="ACT14" s="213"/>
      <c r="ACU14" s="213">
        <v>1.0827768</v>
      </c>
      <c r="ACV14" s="213">
        <v>4.8030552000000002</v>
      </c>
      <c r="ACW14" s="213">
        <v>8.7223200000000001E-2</v>
      </c>
      <c r="ACX14" s="213">
        <v>11.766110399999999</v>
      </c>
      <c r="ACY14" s="213">
        <v>9.3887999999999999E-2</v>
      </c>
      <c r="ACZ14" s="213">
        <v>2.1847224000000001</v>
      </c>
      <c r="ADA14" s="213"/>
      <c r="ADB14" s="213">
        <v>0.78138960000000002</v>
      </c>
      <c r="ADC14" s="213">
        <v>62.217499199999992</v>
      </c>
      <c r="ADD14" s="213"/>
      <c r="ADE14" s="213"/>
      <c r="ADF14" s="213"/>
      <c r="ADG14" s="213"/>
      <c r="ADH14" s="213"/>
      <c r="ADI14" s="213"/>
      <c r="ADJ14" s="213"/>
      <c r="ADK14" s="213"/>
      <c r="ADL14" s="213"/>
      <c r="ADM14" s="213"/>
      <c r="ADN14" s="213"/>
      <c r="ADO14" s="213"/>
      <c r="ADP14" s="213"/>
      <c r="ADQ14" s="213"/>
      <c r="ADR14" s="213"/>
      <c r="ADS14" s="213"/>
      <c r="ADT14" s="213"/>
      <c r="ADU14" s="213">
        <v>12.949723200000001</v>
      </c>
      <c r="ADV14" s="213">
        <v>1.6111103999999998</v>
      </c>
      <c r="ADW14" s="213">
        <v>2.8072224000000001</v>
      </c>
      <c r="ADX14" s="213">
        <v>27.018612000000001</v>
      </c>
      <c r="ADY14" s="213">
        <v>0.1366656</v>
      </c>
      <c r="ADZ14" s="213"/>
      <c r="AEA14" s="213"/>
      <c r="AEB14" s="213">
        <v>1.8519455999999999</v>
      </c>
      <c r="AEC14" s="213"/>
      <c r="AED14" s="213"/>
      <c r="AEE14" s="213"/>
      <c r="AEF14" s="213">
        <v>0.44972159999999994</v>
      </c>
      <c r="AEG14" s="213">
        <v>2.4700008000000002</v>
      </c>
      <c r="AEH14" s="213">
        <v>3.4752767999999996</v>
      </c>
      <c r="AEI14" s="213"/>
      <c r="AEJ14" s="213">
        <v>0.72555600000000009</v>
      </c>
      <c r="AEK14" s="213"/>
      <c r="AEL14" s="213"/>
      <c r="AEM14" s="213"/>
      <c r="AEN14" s="213"/>
      <c r="AEO14" s="213"/>
      <c r="AEP14" s="213"/>
      <c r="AEQ14" s="213"/>
      <c r="AER14" s="213">
        <v>4.5527784000000002</v>
      </c>
      <c r="AES14" s="213"/>
      <c r="AET14" s="213"/>
      <c r="AEU14" s="213"/>
      <c r="AEV14" s="213"/>
      <c r="AEW14" s="213">
        <v>3.8880551999999997</v>
      </c>
      <c r="AEX14" s="213">
        <v>3.4005552000000003</v>
      </c>
      <c r="AEY14" s="213">
        <v>3.2791655999999998</v>
      </c>
      <c r="AEZ14" s="213"/>
      <c r="AFA14" s="213">
        <v>78.787499999999994</v>
      </c>
      <c r="AFB14" s="213">
        <v>1.2675000000000001</v>
      </c>
      <c r="AFC14" s="213"/>
      <c r="AFD14" s="213">
        <v>0.23583360000000003</v>
      </c>
      <c r="AFE14" s="213"/>
      <c r="AFF14" s="213"/>
      <c r="AFG14" s="213"/>
      <c r="AFH14" s="213"/>
      <c r="AFI14" s="213"/>
      <c r="AFJ14" s="213"/>
      <c r="AFK14" s="213"/>
      <c r="AFL14" s="213"/>
      <c r="AFM14" s="213"/>
      <c r="AFN14" s="213"/>
      <c r="AFO14" s="213"/>
      <c r="AFP14" s="213"/>
      <c r="AFQ14" s="213"/>
      <c r="AFR14" s="213"/>
      <c r="AFS14" s="213"/>
      <c r="AFT14" s="213"/>
      <c r="AFU14" s="213"/>
      <c r="AFV14" s="213">
        <v>4.0722215999999998</v>
      </c>
      <c r="AFW14" s="213"/>
      <c r="AFX14" s="213">
        <v>6.3519456000000005</v>
      </c>
      <c r="AFY14" s="213"/>
      <c r="AFZ14" s="213"/>
      <c r="AGA14" s="213"/>
      <c r="AGB14" s="213">
        <v>0.1847232</v>
      </c>
      <c r="AGC14" s="213">
        <v>15.688888800000001</v>
      </c>
      <c r="AGD14" s="213"/>
      <c r="AGE14" s="213"/>
      <c r="AGF14" s="213"/>
      <c r="AGG14" s="213"/>
      <c r="AGH14" s="213"/>
      <c r="AGI14" s="213"/>
      <c r="AGJ14" s="213"/>
      <c r="AGK14" s="213">
        <v>2.9247215999999998</v>
      </c>
      <c r="AGL14" s="213"/>
      <c r="AGM14" s="213"/>
      <c r="AGN14" s="213"/>
      <c r="AGO14" s="213"/>
      <c r="AGP14" s="213">
        <v>9.3402767999999998</v>
      </c>
      <c r="AGQ14" s="213"/>
      <c r="AGR14" s="213">
        <v>3.9327768000000001</v>
      </c>
      <c r="AGS14" s="213"/>
      <c r="AGT14" s="213">
        <v>2.501112</v>
      </c>
      <c r="AGU14" s="213">
        <v>21.299721599999998</v>
      </c>
      <c r="AGV14" s="213"/>
      <c r="AGW14" s="213"/>
      <c r="AGX14" s="213"/>
      <c r="AGY14" s="213"/>
      <c r="AGZ14" s="213"/>
      <c r="AHA14" s="213"/>
      <c r="AHB14" s="213"/>
      <c r="AHC14" s="213"/>
      <c r="AHD14" s="213"/>
      <c r="AHE14" s="213"/>
      <c r="AHF14" s="213"/>
      <c r="AHG14" s="213"/>
      <c r="AHH14" s="213"/>
      <c r="AHI14" s="213"/>
      <c r="AHJ14" s="213"/>
      <c r="AHK14" s="213"/>
      <c r="AHL14" s="213"/>
      <c r="AHM14" s="213"/>
      <c r="AHN14" s="213"/>
      <c r="AHO14" s="213">
        <v>8.9286111111869104</v>
      </c>
      <c r="AHP14" s="213">
        <v>3.6119999999999998E-3</v>
      </c>
      <c r="AHQ14" s="213">
        <v>0.41222160000000002</v>
      </c>
      <c r="AHR14" s="213">
        <v>39.391111199999997</v>
      </c>
      <c r="AHS14" s="213">
        <v>4.3805555555736646</v>
      </c>
      <c r="AHT14" s="213"/>
      <c r="AHU14" s="213"/>
      <c r="AHV14" s="213"/>
      <c r="AHW14" s="213"/>
      <c r="AHX14" s="213"/>
      <c r="AHY14" s="213"/>
      <c r="AHZ14" s="213"/>
      <c r="AIA14" s="213"/>
      <c r="AIB14" s="213">
        <v>4.0916664000000003</v>
      </c>
      <c r="AIC14" s="213"/>
      <c r="AID14" s="213">
        <v>4.9052784000000003</v>
      </c>
      <c r="AIE14" s="213"/>
      <c r="AIF14" s="213">
        <v>32.314723200000003</v>
      </c>
      <c r="AIG14" s="213"/>
      <c r="AIH14" s="213"/>
      <c r="AII14" s="213"/>
      <c r="AIJ14" s="213"/>
      <c r="AIK14" s="213"/>
      <c r="AIL14" s="213"/>
      <c r="AIM14" s="213">
        <v>16.345000800000001</v>
      </c>
      <c r="AIN14" s="213"/>
      <c r="AIO14" s="213"/>
      <c r="AIP14" s="213">
        <v>0.1983336</v>
      </c>
      <c r="AIQ14" s="213"/>
      <c r="AIR14" s="213">
        <v>1.0725</v>
      </c>
      <c r="AIS14" s="213">
        <v>2.6938895999999999</v>
      </c>
      <c r="AIT14" s="213">
        <v>13.261944</v>
      </c>
      <c r="AIU14" s="213"/>
      <c r="AIV14" s="213">
        <v>1.198056</v>
      </c>
      <c r="AIW14" s="213"/>
      <c r="AIX14" s="213">
        <v>7.7784000000000004E-3</v>
      </c>
      <c r="AIY14" s="213">
        <v>9.4444799999999995E-2</v>
      </c>
      <c r="AIZ14" s="213">
        <v>1.9761119999999999</v>
      </c>
      <c r="AJA14" s="213">
        <v>59.8530552</v>
      </c>
      <c r="AJB14" s="213"/>
      <c r="AJC14" s="213">
        <v>5.5397232000000001</v>
      </c>
      <c r="AJD14" s="213"/>
      <c r="AJE14" s="213">
        <v>7.9194456000000004</v>
      </c>
      <c r="AJF14" s="213"/>
      <c r="AJG14" s="213"/>
      <c r="AJH14" s="213"/>
      <c r="AJI14" s="213">
        <v>0.25027680000000002</v>
      </c>
      <c r="AJJ14" s="213">
        <v>6.3036120000000002</v>
      </c>
      <c r="AJK14" s="213"/>
      <c r="AJL14" s="213">
        <v>2.0383344000000001</v>
      </c>
      <c r="AJM14" s="213">
        <v>3.0227784</v>
      </c>
      <c r="AJN14" s="213"/>
      <c r="AJO14" s="213"/>
      <c r="AJP14" s="213">
        <v>22.716110400000002</v>
      </c>
      <c r="AJQ14" s="213"/>
      <c r="AJR14" s="213">
        <v>6.7455552000000001</v>
      </c>
      <c r="AJS14" s="213">
        <v>1.5461111999999999</v>
      </c>
      <c r="AJT14" s="213">
        <v>3.2094456000000005</v>
      </c>
      <c r="AJU14" s="213">
        <v>23.658888888952788</v>
      </c>
      <c r="AJV14" s="213"/>
      <c r="AJW14" s="213"/>
      <c r="AJX14" s="213"/>
      <c r="AJY14" s="213"/>
      <c r="AJZ14" s="213"/>
      <c r="AKA14" s="213"/>
      <c r="AKB14" s="213"/>
      <c r="AKC14" s="213"/>
      <c r="AKD14" s="213"/>
      <c r="AKE14" s="213"/>
      <c r="AKF14" s="213">
        <v>0.36749999999999999</v>
      </c>
      <c r="AKG14" s="213">
        <v>37.6597224</v>
      </c>
      <c r="AKH14" s="213"/>
      <c r="AKI14" s="213"/>
      <c r="AKJ14" s="213"/>
      <c r="AKK14" s="213"/>
      <c r="AKL14" s="213">
        <v>0.57277679999999997</v>
      </c>
      <c r="AKM14" s="213">
        <v>33.953611199999997</v>
      </c>
      <c r="AKN14" s="213"/>
      <c r="AKO14" s="213">
        <v>0.25944480000000003</v>
      </c>
      <c r="AKP14" s="213">
        <v>9.560834400000001</v>
      </c>
      <c r="AKQ14" s="213"/>
      <c r="AKR14" s="213">
        <v>17.039445600000001</v>
      </c>
      <c r="AKS14" s="213"/>
      <c r="AKT14" s="213"/>
      <c r="AKU14" s="213"/>
      <c r="AKV14" s="213">
        <v>3.9980544</v>
      </c>
      <c r="AKW14" s="213"/>
      <c r="AKX14" s="213"/>
      <c r="AKY14" s="213"/>
      <c r="AKZ14" s="213"/>
      <c r="ALA14" s="213"/>
      <c r="ALB14" s="213"/>
      <c r="ALC14" s="213"/>
      <c r="ALD14" s="213"/>
      <c r="ALE14" s="213"/>
      <c r="ALF14" s="213"/>
      <c r="ALG14" s="213"/>
      <c r="ALH14" s="213">
        <v>2.4722399999999999E-2</v>
      </c>
      <c r="ALI14" s="213">
        <v>25.770555555587634</v>
      </c>
      <c r="ALJ14" s="213"/>
      <c r="ALK14" s="213"/>
      <c r="ALL14" s="213"/>
      <c r="ALM14" s="213"/>
      <c r="ALN14" s="213">
        <v>6.9150000000000009</v>
      </c>
      <c r="ALO14" s="213"/>
      <c r="ALP14" s="213">
        <v>2.0094456000000003</v>
      </c>
      <c r="ALQ14" s="213"/>
      <c r="ALR14" s="213"/>
      <c r="ALS14" s="213"/>
      <c r="ALT14" s="213"/>
      <c r="ALU14" s="213">
        <v>3.7002767999999997</v>
      </c>
      <c r="ALV14" s="213"/>
      <c r="ALW14" s="213">
        <v>6.090278399999999</v>
      </c>
      <c r="ALX14" s="213"/>
      <c r="ALY14" s="213"/>
      <c r="ALZ14" s="213"/>
      <c r="AMA14" s="213"/>
      <c r="AMB14" s="213">
        <v>0.2466672</v>
      </c>
      <c r="AMC14" s="213">
        <v>1.1294448000000001</v>
      </c>
      <c r="AMD14" s="213"/>
      <c r="AME14" s="213">
        <v>3.2927783999999996</v>
      </c>
      <c r="AMF14" s="213">
        <v>18.430555200000001</v>
      </c>
      <c r="AMG14" s="213"/>
      <c r="AMH14" s="213"/>
      <c r="AMI14" s="213"/>
      <c r="AMJ14" s="213"/>
      <c r="AMK14" s="213"/>
      <c r="AML14" s="213"/>
      <c r="AMM14" s="213"/>
      <c r="AMN14" s="213"/>
      <c r="AMO14" s="213"/>
      <c r="AMP14" s="213"/>
      <c r="AMQ14" s="213">
        <v>1.6389599999999997E-2</v>
      </c>
      <c r="AMR14" s="213">
        <v>5.8344E-3</v>
      </c>
      <c r="AMS14" s="213">
        <v>0.16083359999999999</v>
      </c>
      <c r="AMT14" s="213">
        <v>1.8333599999999999E-2</v>
      </c>
      <c r="AMU14" s="213">
        <v>7.8144456</v>
      </c>
      <c r="AMV14" s="213"/>
      <c r="AMW14" s="213"/>
      <c r="AMX14" s="213"/>
      <c r="AMY14" s="213"/>
      <c r="AMZ14" s="213">
        <v>0.18777840000000001</v>
      </c>
      <c r="ANA14" s="213">
        <v>44.731665599999999</v>
      </c>
      <c r="ANB14" s="213"/>
      <c r="ANC14" s="213"/>
      <c r="AND14" s="213"/>
      <c r="ANE14" s="213"/>
      <c r="ANF14" s="213"/>
      <c r="ANG14" s="213"/>
      <c r="ANH14" s="213"/>
      <c r="ANI14" s="213"/>
      <c r="ANJ14" s="213"/>
      <c r="ANK14" s="213">
        <v>3.7827767999999997</v>
      </c>
      <c r="ANL14" s="213"/>
      <c r="ANM14" s="213"/>
      <c r="ANN14" s="213">
        <v>1.0566671999999999</v>
      </c>
      <c r="ANO14" s="213">
        <v>4.7688888</v>
      </c>
      <c r="ANP14" s="213">
        <v>1.4413895999999999</v>
      </c>
      <c r="ANQ14" s="213">
        <v>1.4113896000000001</v>
      </c>
      <c r="ANR14" s="213">
        <v>43.229721599999998</v>
      </c>
      <c r="ANS14" s="213"/>
      <c r="ANT14" s="213"/>
      <c r="ANU14" s="213">
        <v>1.9130544</v>
      </c>
      <c r="ANV14" s="213">
        <v>99.20916720000001</v>
      </c>
      <c r="ANW14" s="213">
        <v>7.8830543999999998</v>
      </c>
      <c r="ANX14" s="213">
        <v>4.1591664000000002</v>
      </c>
      <c r="ANY14" s="213"/>
      <c r="ANZ14" s="213"/>
      <c r="AOA14" s="213"/>
      <c r="AOB14" s="213"/>
      <c r="AOC14" s="213"/>
      <c r="AOD14" s="213">
        <v>0.52583279999999999</v>
      </c>
      <c r="AOE14" s="213">
        <v>27.708612000000002</v>
      </c>
      <c r="AOF14" s="213"/>
      <c r="AOG14" s="213"/>
      <c r="AOH14" s="213"/>
      <c r="AOI14" s="213"/>
      <c r="AOJ14" s="213"/>
      <c r="AOK14" s="213"/>
      <c r="AOL14" s="213"/>
      <c r="AOM14" s="213"/>
      <c r="AON14" s="213">
        <v>8.1113879999999998</v>
      </c>
      <c r="AOO14" s="213"/>
      <c r="AOP14" s="213">
        <v>33.958055999999999</v>
      </c>
      <c r="AOQ14" s="213"/>
      <c r="AOR14" s="213"/>
      <c r="AOS14" s="213"/>
      <c r="AOT14" s="213"/>
      <c r="AOU14" s="213"/>
      <c r="AOV14" s="213"/>
      <c r="AOW14" s="213"/>
      <c r="AOX14" s="213"/>
      <c r="AOY14" s="213"/>
      <c r="AOZ14" s="213">
        <v>0.32833439999999997</v>
      </c>
      <c r="APA14" s="213">
        <v>1.0041671999999999</v>
      </c>
      <c r="APB14" s="213">
        <v>2.9488896000000002</v>
      </c>
      <c r="APC14" s="213">
        <v>25.468888800000002</v>
      </c>
      <c r="APD14" s="213">
        <v>4.9072224000000002</v>
      </c>
      <c r="APE14" s="213"/>
      <c r="APF14" s="213">
        <v>0.60722160000000003</v>
      </c>
      <c r="APG14" s="213">
        <v>0.3661104</v>
      </c>
      <c r="APH14" s="213">
        <v>26.635833599999998</v>
      </c>
      <c r="API14" s="213">
        <v>0.19583280000000003</v>
      </c>
      <c r="APJ14" s="213">
        <v>0.40916640000000004</v>
      </c>
      <c r="APK14" s="213"/>
      <c r="APL14" s="213"/>
      <c r="APM14" s="213"/>
      <c r="APN14" s="213">
        <v>1.5538895999999998</v>
      </c>
      <c r="APO14" s="213">
        <v>22.595555999999998</v>
      </c>
      <c r="APP14" s="213">
        <v>0.55138799999999999</v>
      </c>
      <c r="APQ14" s="213">
        <v>2.1905543999999999</v>
      </c>
      <c r="APR14" s="213"/>
      <c r="APS14" s="213">
        <v>1.6055543999999999</v>
      </c>
      <c r="APT14" s="213">
        <v>21.230556</v>
      </c>
      <c r="APU14" s="213"/>
      <c r="APV14" s="213"/>
      <c r="APW14" s="213"/>
      <c r="APX14" s="213"/>
      <c r="APY14" s="213">
        <v>3.0141671999999997</v>
      </c>
      <c r="APZ14" s="213"/>
      <c r="AQA14" s="213">
        <v>1.27776E-2</v>
      </c>
      <c r="AQB14" s="213">
        <v>20.531666399999999</v>
      </c>
      <c r="AQC14" s="213">
        <v>5.5616664</v>
      </c>
      <c r="AQD14" s="213"/>
      <c r="AQE14" s="213">
        <v>0.20500079999999998</v>
      </c>
      <c r="AQF14" s="213"/>
      <c r="AQG14" s="213">
        <v>1.5338879999999999</v>
      </c>
      <c r="AQH14" s="213"/>
      <c r="AQI14" s="213">
        <v>30.979723200000002</v>
      </c>
      <c r="AQJ14" s="213"/>
      <c r="AQK14" s="213"/>
      <c r="AQL14" s="213">
        <v>30.981110399999999</v>
      </c>
      <c r="AQM14" s="213"/>
      <c r="AQN14" s="213">
        <v>0.71472239999999998</v>
      </c>
      <c r="AQO14" s="213"/>
      <c r="AQP14" s="213">
        <v>0.78361199999999998</v>
      </c>
      <c r="AQQ14" s="213">
        <v>9.6667199999999995E-2</v>
      </c>
      <c r="AQR14" s="213">
        <v>0.72138959999999996</v>
      </c>
      <c r="AQS14" s="213">
        <v>9.1943999999999998E-2</v>
      </c>
      <c r="AQT14" s="213">
        <v>1.6944000000000001E-2</v>
      </c>
      <c r="AQU14" s="213">
        <v>11.4208344</v>
      </c>
      <c r="AQV14" s="213">
        <v>0.16111200000000001</v>
      </c>
      <c r="AQW14" s="213"/>
      <c r="AQX14" s="213"/>
      <c r="AQY14" s="213"/>
      <c r="AQZ14" s="213"/>
      <c r="ARA14" s="213">
        <v>4.7661119999999997</v>
      </c>
      <c r="ARB14" s="213"/>
      <c r="ARC14" s="213"/>
      <c r="ARD14" s="213"/>
      <c r="ARE14" s="213"/>
      <c r="ARF14" s="213">
        <v>2.7966671999999999</v>
      </c>
      <c r="ARG14" s="213">
        <v>11.508611999999999</v>
      </c>
      <c r="ARH14" s="213">
        <v>0.53305440000000004</v>
      </c>
      <c r="ARI14" s="213">
        <v>49.032223200000004</v>
      </c>
      <c r="ARJ14" s="213">
        <v>1.4611103999999999</v>
      </c>
      <c r="ARK14" s="213">
        <v>3.0469440000000003</v>
      </c>
      <c r="ARL14" s="213">
        <v>20.942776800000001</v>
      </c>
      <c r="ARM14" s="213"/>
      <c r="ARN14" s="213"/>
      <c r="ARO14" s="213">
        <v>1.3872216000000002</v>
      </c>
      <c r="ARP14" s="213">
        <v>3.4627775999999999</v>
      </c>
      <c r="ARQ14" s="213">
        <v>22.407223200000001</v>
      </c>
      <c r="ARR14" s="213"/>
      <c r="ARS14" s="213"/>
      <c r="ART14" s="213"/>
      <c r="ARU14" s="213"/>
      <c r="ARV14" s="213"/>
      <c r="ARW14" s="213">
        <v>9.8622215999999998</v>
      </c>
      <c r="ARX14" s="213"/>
      <c r="ARY14" s="213"/>
      <c r="ARZ14" s="213"/>
      <c r="ASA14" s="213"/>
      <c r="ASB14" s="213">
        <v>3.9447215999999998</v>
      </c>
      <c r="ASC14" s="213"/>
      <c r="ASD14" s="213"/>
      <c r="ASE14" s="213">
        <v>8.8780560000000008</v>
      </c>
      <c r="ASF14" s="213">
        <v>1.4516664000000001</v>
      </c>
      <c r="ASG14" s="213"/>
      <c r="ASH14" s="213"/>
      <c r="ASI14" s="213"/>
      <c r="ASJ14" s="213"/>
      <c r="ASK14" s="213">
        <v>5.2450007999999997</v>
      </c>
      <c r="ASL14" s="213">
        <v>0.25805519999999998</v>
      </c>
      <c r="ASM14" s="213">
        <v>5.6524992000000003</v>
      </c>
      <c r="ASN14" s="213"/>
      <c r="ASO14" s="213"/>
      <c r="ASP14" s="213">
        <v>0.1358328</v>
      </c>
      <c r="ASQ14" s="213">
        <v>2.7958343999999999</v>
      </c>
      <c r="ASR14" s="213"/>
      <c r="ASS14" s="213"/>
      <c r="AST14" s="213"/>
      <c r="ASU14" s="213">
        <v>7.8986111999999995</v>
      </c>
      <c r="ASV14" s="213"/>
      <c r="ASW14" s="213"/>
      <c r="ASX14" s="213">
        <v>0.98194559999999997</v>
      </c>
      <c r="ASY14" s="213">
        <v>9.9702768000000006</v>
      </c>
      <c r="ASZ14" s="213">
        <v>10.219166400000001</v>
      </c>
      <c r="ATA14" s="213"/>
      <c r="ATB14" s="213"/>
      <c r="ATC14" s="213"/>
      <c r="ATD14" s="213"/>
      <c r="ATE14" s="213"/>
      <c r="ATF14" s="213"/>
      <c r="ATG14" s="213"/>
      <c r="ATH14" s="213"/>
      <c r="ATI14" s="213"/>
      <c r="ATJ14" s="213"/>
      <c r="ATK14" s="213"/>
      <c r="ATL14" s="213"/>
      <c r="ATM14" s="213"/>
      <c r="ATN14" s="213"/>
      <c r="ATO14" s="213"/>
      <c r="ATP14" s="213"/>
      <c r="ATQ14" s="213"/>
      <c r="ATR14" s="213">
        <v>2.3255544000000001</v>
      </c>
      <c r="ATS14" s="213"/>
      <c r="ATT14" s="213"/>
      <c r="ATU14" s="213"/>
      <c r="ATV14" s="213">
        <v>1.5497231999999999</v>
      </c>
      <c r="ATW14" s="213">
        <v>32.908610400000001</v>
      </c>
      <c r="ATX14" s="213"/>
      <c r="ATY14" s="213"/>
      <c r="ATZ14" s="213"/>
      <c r="AUA14" s="213"/>
      <c r="AUB14" s="213">
        <v>0.85611120000000007</v>
      </c>
      <c r="AUC14" s="213"/>
      <c r="AUD14" s="213"/>
      <c r="AUE14" s="213"/>
      <c r="AUF14" s="213"/>
      <c r="AUG14" s="213">
        <v>11.2602768</v>
      </c>
      <c r="AUH14" s="213"/>
      <c r="AUI14" s="213"/>
      <c r="AUJ14" s="213">
        <v>11.341944</v>
      </c>
      <c r="AUK14" s="213"/>
      <c r="AUL14" s="213">
        <v>5.5305552000000002</v>
      </c>
      <c r="AUM14" s="213"/>
      <c r="AUN14" s="213">
        <v>26.0625</v>
      </c>
      <c r="AUO14" s="213">
        <v>0.52138799999999996</v>
      </c>
      <c r="AUP14" s="213">
        <v>1.5499991999999998</v>
      </c>
      <c r="AUQ14" s="213">
        <v>19.346387999999997</v>
      </c>
      <c r="AUR14" s="213"/>
      <c r="AUS14" s="213">
        <v>1.1372232</v>
      </c>
      <c r="AUT14" s="213"/>
      <c r="AUU14" s="213"/>
      <c r="AUV14" s="213"/>
      <c r="AUW14" s="213"/>
      <c r="AUX14" s="213"/>
      <c r="AUY14" s="213">
        <v>1.0538879999999999</v>
      </c>
      <c r="AUZ14" s="213">
        <v>71.633332800000005</v>
      </c>
      <c r="AVA14" s="213"/>
      <c r="AVB14" s="213"/>
      <c r="AVC14" s="213">
        <v>5.3650008000000007</v>
      </c>
      <c r="AVD14" s="213"/>
      <c r="AVE14" s="213"/>
      <c r="AVF14" s="213"/>
      <c r="AVG14" s="213"/>
      <c r="AVH14" s="213"/>
      <c r="AVI14" s="213"/>
      <c r="AVJ14" s="213"/>
      <c r="AVK14" s="213"/>
      <c r="AVL14" s="213">
        <v>0.59944560000000002</v>
      </c>
      <c r="AVM14" s="213">
        <v>1.8333599999999999E-2</v>
      </c>
      <c r="AVN14" s="213"/>
      <c r="AVO14" s="213">
        <v>4.1752776000000003</v>
      </c>
      <c r="AVP14" s="213">
        <v>7.5816672000000001</v>
      </c>
      <c r="AVQ14" s="213">
        <v>0.94500000000000006</v>
      </c>
      <c r="AVR14" s="213">
        <v>24.471667199999999</v>
      </c>
      <c r="AVS14" s="213"/>
      <c r="AVT14" s="213"/>
      <c r="AVU14" s="213">
        <v>6.3494448000000006</v>
      </c>
      <c r="AVV14" s="213"/>
      <c r="AVW14" s="213">
        <v>31.771389599999999</v>
      </c>
      <c r="AVX14" s="213"/>
      <c r="AVY14" s="213"/>
      <c r="AVZ14" s="213"/>
      <c r="AWA14" s="213"/>
      <c r="AWB14" s="213"/>
      <c r="AWC14" s="213">
        <v>1.2811104</v>
      </c>
      <c r="AWD14" s="213">
        <v>3.9716666666208766</v>
      </c>
      <c r="AWE14" s="213">
        <v>17.5275</v>
      </c>
      <c r="AWF14" s="213">
        <v>27.343334399999996</v>
      </c>
      <c r="AWG14" s="213">
        <v>1.0538879999999999</v>
      </c>
      <c r="AWH14" s="213"/>
      <c r="AWI14" s="213"/>
      <c r="AWJ14" s="213">
        <v>1.5574992000000001</v>
      </c>
      <c r="AWK14" s="213">
        <v>3.1655543999999995</v>
      </c>
      <c r="AWL14" s="213">
        <v>32.559722399999998</v>
      </c>
      <c r="AWM14" s="213"/>
      <c r="AWN14" s="213"/>
      <c r="AWO14" s="213"/>
      <c r="AWP14" s="213"/>
      <c r="AWQ14" s="213">
        <v>1.0486103999999998</v>
      </c>
      <c r="AWR14" s="213"/>
      <c r="AWS14" s="213">
        <v>1.7158344000000001</v>
      </c>
      <c r="AWT14" s="213">
        <v>3.4508327999999997</v>
      </c>
      <c r="AWU14" s="213">
        <v>3.4711103999999997</v>
      </c>
      <c r="AWV14" s="213">
        <v>21.2077776</v>
      </c>
      <c r="AWW14" s="213"/>
      <c r="AWX14" s="213"/>
      <c r="AWY14" s="213">
        <v>5.4699999999138527</v>
      </c>
      <c r="AWZ14" s="213">
        <v>2.2333333332790062</v>
      </c>
      <c r="AXA14" s="213">
        <v>37.386111111205537</v>
      </c>
      <c r="AXB14" s="213">
        <v>8.7333333333372138</v>
      </c>
      <c r="AXC14" s="213">
        <v>2.5999999999185093</v>
      </c>
      <c r="AXD14" s="213">
        <v>7.0000000001164153</v>
      </c>
      <c r="AXE14" s="213">
        <v>23.066388888750225</v>
      </c>
      <c r="AXF14" s="213"/>
      <c r="AXG14" s="213"/>
      <c r="AXH14" s="213"/>
      <c r="AXI14" s="213"/>
      <c r="AXJ14" s="213"/>
      <c r="AXK14" s="213"/>
      <c r="AXL14" s="213"/>
      <c r="AXM14" s="213">
        <v>1.8408336000000001</v>
      </c>
      <c r="AXN14" s="213">
        <v>4.6230551999999996</v>
      </c>
      <c r="AXO14" s="213"/>
      <c r="AXP14" s="213"/>
      <c r="AXQ14" s="213"/>
      <c r="AXR14" s="213"/>
      <c r="AXS14" s="213">
        <v>2.0000000000582077</v>
      </c>
      <c r="AXT14" s="213">
        <v>10.849999999918509</v>
      </c>
      <c r="AXU14" s="213">
        <v>2.5500000001047738</v>
      </c>
      <c r="AXV14" s="213">
        <v>25.157499999913853</v>
      </c>
      <c r="AXW14" s="213"/>
      <c r="AXX14" s="213"/>
      <c r="AXY14" s="213"/>
      <c r="AXZ14" s="213"/>
      <c r="AYA14" s="213"/>
      <c r="AYB14" s="213"/>
      <c r="AYC14" s="213"/>
      <c r="AYD14" s="213">
        <v>2.8277784000000001</v>
      </c>
      <c r="AYE14" s="213"/>
      <c r="AYF14" s="213"/>
      <c r="AYG14" s="213"/>
      <c r="AYH14" s="213"/>
      <c r="AYI14" s="213"/>
      <c r="AYJ14" s="213">
        <v>3.1863888</v>
      </c>
      <c r="AYK14" s="213"/>
      <c r="AYL14" s="213">
        <v>26.632777777675074</v>
      </c>
      <c r="AYM14" s="213"/>
      <c r="AYN14" s="213"/>
      <c r="AYO14" s="213"/>
      <c r="AYP14" s="213"/>
      <c r="AYQ14" s="213"/>
      <c r="AYR14" s="213"/>
      <c r="AYS14" s="213">
        <v>0.1783344</v>
      </c>
      <c r="AYT14" s="213">
        <v>18.633055200000001</v>
      </c>
      <c r="AYU14" s="213">
        <v>7.3483344000000006</v>
      </c>
      <c r="AYV14" s="213"/>
      <c r="AYW14" s="213"/>
      <c r="AYX14" s="213"/>
      <c r="AYY14" s="213"/>
      <c r="AYZ14" s="213"/>
      <c r="AZA14" s="213">
        <v>0.2038896</v>
      </c>
      <c r="AZB14" s="213">
        <v>4.5719447999999998</v>
      </c>
      <c r="AZC14" s="213">
        <v>2.4077783999999998</v>
      </c>
      <c r="AZD14" s="213"/>
      <c r="AZE14" s="213"/>
      <c r="AZF14" s="213"/>
      <c r="AZG14" s="213">
        <v>15.599721600000001</v>
      </c>
      <c r="AZH14" s="213">
        <v>1.3375007999999999</v>
      </c>
      <c r="AZI14" s="213">
        <v>0.97805520000000001</v>
      </c>
      <c r="AZJ14" s="213"/>
      <c r="AZK14" s="213"/>
      <c r="AZL14" s="213"/>
      <c r="AZM14" s="213">
        <v>0.2638896</v>
      </c>
      <c r="AZN14" s="213">
        <v>2.3880552000000002</v>
      </c>
      <c r="AZO14" s="213"/>
      <c r="AZP14" s="213"/>
      <c r="AZQ14" s="213">
        <v>2.7055560000000001</v>
      </c>
      <c r="AZR14" s="213">
        <v>0.9700008</v>
      </c>
      <c r="AZS14" s="213">
        <v>5.8633344000000003</v>
      </c>
      <c r="AZT14" s="213">
        <v>1.1336112</v>
      </c>
      <c r="AZU14" s="213">
        <v>22.067776800000001</v>
      </c>
      <c r="AZV14" s="213">
        <v>46.593612</v>
      </c>
      <c r="AZW14" s="213"/>
      <c r="AZX14" s="213">
        <v>3.3612000000000003E-2</v>
      </c>
      <c r="AZY14" s="213">
        <v>2.5697231999999999</v>
      </c>
      <c r="AZZ14" s="213">
        <v>3</v>
      </c>
      <c r="BAA14" s="213">
        <v>19.320277777849697</v>
      </c>
      <c r="BAB14" s="213">
        <v>12.150833333318587</v>
      </c>
      <c r="BAC14" s="213"/>
      <c r="BAD14" s="213"/>
      <c r="BAE14" s="213"/>
      <c r="BAF14" s="213">
        <v>3.6608333334443159</v>
      </c>
      <c r="BAG14" s="213">
        <v>21.416666666627862</v>
      </c>
      <c r="BAH14" s="213">
        <v>5.0588879999999996</v>
      </c>
      <c r="BAI14" s="213"/>
      <c r="BAJ14" s="213"/>
      <c r="BAK14" s="213"/>
      <c r="BAL14" s="213">
        <v>4.3622232000000007</v>
      </c>
      <c r="BAM14" s="213"/>
      <c r="BAN14" s="213"/>
      <c r="BAO14" s="213"/>
      <c r="BAP14" s="213">
        <v>0.10611120000000002</v>
      </c>
      <c r="BAQ14" s="213">
        <v>4.9855560000000008</v>
      </c>
      <c r="BAR14" s="213"/>
      <c r="BAS14" s="213"/>
      <c r="BAT14" s="213">
        <v>0.318888</v>
      </c>
      <c r="BAU14" s="213">
        <v>0.1358328</v>
      </c>
      <c r="BAV14" s="213">
        <v>0.21027839999999998</v>
      </c>
      <c r="BAW14" s="213">
        <v>17.3411112</v>
      </c>
      <c r="BAX14" s="213"/>
      <c r="BAY14" s="213"/>
      <c r="BAZ14" s="213"/>
      <c r="BBA14" s="213"/>
      <c r="BBB14" s="213">
        <v>0.22555439999999999</v>
      </c>
      <c r="BBC14" s="213">
        <v>8.1005544</v>
      </c>
      <c r="BBD14" s="213"/>
      <c r="BBE14" s="213"/>
      <c r="BBF14" s="213"/>
      <c r="BBG14" s="213">
        <v>0.29749920000000002</v>
      </c>
      <c r="BBH14" s="213">
        <v>2.4066672000000002</v>
      </c>
      <c r="BBI14" s="213"/>
      <c r="BBJ14" s="213">
        <v>5.6469456000000005</v>
      </c>
      <c r="BBK14" s="213"/>
      <c r="BBL14" s="213">
        <v>0.23944560000000001</v>
      </c>
      <c r="BBM14" s="213">
        <v>11.665833600000001</v>
      </c>
      <c r="BBN14" s="213"/>
      <c r="BBO14" s="213"/>
      <c r="BBP14" s="213"/>
      <c r="BBQ14" s="213">
        <v>11.943887999999999</v>
      </c>
      <c r="BBR14" s="213"/>
      <c r="BBS14" s="213">
        <v>1.3736112</v>
      </c>
      <c r="BBT14" s="213">
        <v>42.680834400000002</v>
      </c>
      <c r="BBU14" s="213"/>
      <c r="BBV14" s="213"/>
      <c r="BBW14" s="213"/>
      <c r="BBX14" s="213">
        <v>5.9727768000000001</v>
      </c>
      <c r="BBY14" s="213">
        <v>6.9388895999999995</v>
      </c>
      <c r="BBZ14" s="213"/>
      <c r="BCA14" s="213">
        <v>1.5827784</v>
      </c>
      <c r="BCB14" s="213">
        <v>11.195834399999999</v>
      </c>
      <c r="BCC14" s="213">
        <v>20.006112000000002</v>
      </c>
      <c r="BCD14" s="213"/>
      <c r="BCE14" s="213"/>
      <c r="BCF14" s="213"/>
      <c r="BCG14" s="213">
        <v>0.41277839999999999</v>
      </c>
      <c r="BCH14" s="213">
        <v>1.7200008</v>
      </c>
      <c r="BCI14" s="213">
        <v>1.0094448</v>
      </c>
      <c r="BCJ14" s="213">
        <v>2.2561103999999998</v>
      </c>
      <c r="BCK14" s="213">
        <v>73.422223199999991</v>
      </c>
      <c r="BCL14" s="213">
        <v>5.5019448000000004</v>
      </c>
      <c r="BCM14" s="213">
        <v>13.283889599999998</v>
      </c>
      <c r="BCN14" s="213"/>
      <c r="BCO14" s="213"/>
      <c r="BCP14" s="213"/>
      <c r="BCQ14" s="213"/>
      <c r="BCR14" s="213">
        <v>0.26249999999999996</v>
      </c>
      <c r="BCS14" s="213">
        <v>1.1683344</v>
      </c>
      <c r="BCT14" s="213">
        <v>2.6408328000000001</v>
      </c>
      <c r="BCU14" s="213">
        <v>3.7391664000000002</v>
      </c>
      <c r="BCV14" s="213">
        <v>21.450554400000001</v>
      </c>
      <c r="BCW14" s="213">
        <v>1.3213896000000001</v>
      </c>
      <c r="BCX14" s="213"/>
      <c r="BCY14" s="213">
        <v>1.3213896000000001</v>
      </c>
      <c r="BCZ14" s="213">
        <v>2.8130544</v>
      </c>
      <c r="BDA14" s="213">
        <v>2.3016671999999998</v>
      </c>
      <c r="BDB14" s="213">
        <v>23.0524992</v>
      </c>
      <c r="BDC14" s="213"/>
      <c r="BDD14" s="213"/>
      <c r="BDE14" s="213"/>
      <c r="BDF14" s="213">
        <v>0.17972160000000001</v>
      </c>
      <c r="BDG14" s="213">
        <v>1.6791671999999997</v>
      </c>
      <c r="BDH14" s="213">
        <v>5.6605559999999997</v>
      </c>
      <c r="BDI14" s="213">
        <v>30.213888000000001</v>
      </c>
      <c r="BDJ14" s="213">
        <v>0.88333440000000008</v>
      </c>
      <c r="BDK14" s="213"/>
      <c r="BDL14" s="213"/>
      <c r="BDM14" s="213"/>
      <c r="BDN14" s="213"/>
      <c r="BDO14" s="213"/>
      <c r="BDP14" s="213"/>
      <c r="BDQ14" s="213"/>
      <c r="BDR14" s="213">
        <v>0.27361199999999997</v>
      </c>
      <c r="BDS14" s="213">
        <v>3.9291672000000002</v>
      </c>
      <c r="BDT14" s="213">
        <v>38.343055200000002</v>
      </c>
      <c r="BDU14" s="213"/>
      <c r="BDV14" s="213"/>
      <c r="BDW14" s="213">
        <v>0.44611200000000001</v>
      </c>
      <c r="BDX14" s="213">
        <v>1.4313887999999999</v>
      </c>
      <c r="BDY14" s="213">
        <v>2.0625</v>
      </c>
      <c r="BDZ14" s="213">
        <v>2.3758344</v>
      </c>
      <c r="BEA14" s="213">
        <v>25.381389599999999</v>
      </c>
      <c r="BEB14" s="213">
        <v>0.42250080000000001</v>
      </c>
      <c r="BEC14" s="213">
        <v>4.3247231999999993</v>
      </c>
      <c r="BED14" s="213">
        <v>20.0625</v>
      </c>
      <c r="BEE14" s="213">
        <v>17.488610399999999</v>
      </c>
      <c r="BEF14" s="213">
        <v>3.9619439999999999</v>
      </c>
      <c r="BEG14" s="213"/>
      <c r="BEH14" s="213"/>
      <c r="BEI14" s="213"/>
      <c r="BEJ14" s="213"/>
      <c r="BEK14" s="213">
        <v>10.3316664</v>
      </c>
      <c r="BEL14" s="213"/>
      <c r="BEM14" s="213">
        <v>3.3238895999999998</v>
      </c>
      <c r="BEN14" s="213"/>
      <c r="BEO14" s="213"/>
      <c r="BEP14" s="213">
        <v>4717.162516711458</v>
      </c>
    </row>
    <row r="15" spans="1:1498">
      <c r="A15" s="99" t="s">
        <v>44</v>
      </c>
      <c r="B15" s="220"/>
      <c r="C15" s="219">
        <f>(VLOOKUP($C$1,$W$27:$X$38,2,0))-C16</f>
        <v>1041.6000000000004</v>
      </c>
      <c r="F15" s="221" t="s">
        <v>45</v>
      </c>
      <c r="G15" s="222"/>
      <c r="H15" s="222"/>
      <c r="I15" s="222"/>
      <c r="J15" s="63">
        <v>170</v>
      </c>
      <c r="M15">
        <f>250/4</f>
        <v>62.5</v>
      </c>
      <c r="T15" s="212" t="s">
        <v>46</v>
      </c>
      <c r="U15" s="213"/>
      <c r="V15" s="213"/>
      <c r="W15" s="213"/>
      <c r="X15" s="213"/>
      <c r="Y15" s="213"/>
      <c r="Z15" s="213"/>
      <c r="AA15" s="213"/>
      <c r="AB15" s="213"/>
      <c r="AC15" s="213"/>
      <c r="AD15" s="213"/>
      <c r="AE15" s="213"/>
      <c r="AF15" s="213"/>
      <c r="AG15" s="213"/>
      <c r="AH15" s="213"/>
      <c r="AI15" s="213"/>
      <c r="AJ15" s="213"/>
      <c r="AK15" s="213"/>
      <c r="AL15" s="213"/>
      <c r="AM15" s="213"/>
      <c r="AN15" s="213"/>
      <c r="AO15" s="213"/>
      <c r="AP15" s="213"/>
      <c r="AQ15" s="213"/>
      <c r="AR15" s="213"/>
      <c r="AS15" s="213"/>
      <c r="AT15" s="213"/>
      <c r="AU15" s="213"/>
      <c r="AV15" s="213"/>
      <c r="AW15" s="213"/>
      <c r="AX15" s="213"/>
      <c r="AY15" s="213"/>
      <c r="AZ15" s="213"/>
      <c r="BA15" s="213"/>
      <c r="BB15" s="213"/>
      <c r="BC15" s="213"/>
      <c r="BD15" s="213"/>
      <c r="BE15" s="213"/>
      <c r="BF15" s="213"/>
      <c r="BG15" s="213"/>
      <c r="BH15" s="213"/>
      <c r="BI15" s="213"/>
      <c r="BJ15" s="213"/>
      <c r="BK15" s="213"/>
      <c r="BL15" s="213"/>
      <c r="BM15" s="213"/>
      <c r="BN15" s="213"/>
      <c r="BO15" s="213"/>
      <c r="BP15" s="213"/>
      <c r="BQ15" s="213"/>
      <c r="BR15" s="213"/>
      <c r="BS15" s="213"/>
      <c r="BT15" s="213"/>
      <c r="BU15" s="213"/>
      <c r="BV15" s="213"/>
      <c r="BW15" s="213"/>
      <c r="BX15" s="213"/>
      <c r="BY15" s="213"/>
      <c r="BZ15" s="213"/>
      <c r="CA15" s="213"/>
      <c r="CB15" s="213"/>
      <c r="CC15" s="213"/>
      <c r="CD15" s="213"/>
      <c r="CE15" s="213"/>
      <c r="CF15" s="213"/>
      <c r="CG15" s="213"/>
      <c r="CH15" s="213"/>
      <c r="CI15" s="213"/>
      <c r="CJ15" s="213"/>
      <c r="CK15" s="213"/>
      <c r="CL15" s="213"/>
      <c r="CM15" s="213"/>
      <c r="CN15" s="213"/>
      <c r="CO15" s="213"/>
      <c r="CP15" s="213"/>
      <c r="CQ15" s="213"/>
      <c r="CR15" s="213"/>
      <c r="CS15" s="213"/>
      <c r="CT15" s="213"/>
      <c r="CU15" s="213"/>
      <c r="CV15" s="213"/>
      <c r="CW15" s="213"/>
      <c r="CX15" s="213"/>
      <c r="CY15" s="213"/>
      <c r="CZ15" s="213"/>
      <c r="DA15" s="213"/>
      <c r="DB15" s="213"/>
      <c r="DC15" s="213"/>
      <c r="DD15" s="213"/>
      <c r="DE15" s="213"/>
      <c r="DF15" s="213"/>
      <c r="DG15" s="213"/>
      <c r="DH15" s="213"/>
      <c r="DI15" s="213"/>
      <c r="DJ15" s="213"/>
      <c r="DK15" s="213"/>
      <c r="DL15" s="213"/>
      <c r="DM15" s="213"/>
      <c r="DN15" s="213"/>
      <c r="DO15" s="213"/>
      <c r="DP15" s="213"/>
      <c r="DQ15" s="213"/>
      <c r="DR15" s="213"/>
      <c r="DS15" s="213"/>
      <c r="DT15" s="213"/>
      <c r="DU15" s="213"/>
      <c r="DV15" s="213"/>
      <c r="DW15" s="213"/>
      <c r="DX15" s="213"/>
      <c r="DY15" s="213"/>
      <c r="DZ15" s="213"/>
      <c r="EA15" s="213"/>
      <c r="EB15" s="213"/>
      <c r="EC15" s="213"/>
      <c r="ED15" s="213"/>
      <c r="EE15" s="213"/>
      <c r="EF15" s="213"/>
      <c r="EG15" s="213"/>
      <c r="EH15" s="213"/>
      <c r="EI15" s="213"/>
      <c r="EJ15" s="213"/>
      <c r="EK15" s="213"/>
      <c r="EL15" s="213"/>
      <c r="EM15" s="213"/>
      <c r="EN15" s="213"/>
      <c r="EO15" s="213"/>
      <c r="EP15" s="213"/>
      <c r="EQ15" s="213"/>
      <c r="ER15" s="213"/>
      <c r="ES15" s="213"/>
      <c r="ET15" s="213"/>
      <c r="EU15" s="213"/>
      <c r="EV15" s="213"/>
      <c r="EW15" s="213"/>
      <c r="EX15" s="213"/>
      <c r="EY15" s="213"/>
      <c r="EZ15" s="213"/>
      <c r="FA15" s="213"/>
      <c r="FB15" s="213"/>
      <c r="FC15" s="213"/>
      <c r="FD15" s="213"/>
      <c r="FE15" s="213"/>
      <c r="FF15" s="213"/>
      <c r="FG15" s="213"/>
      <c r="FH15" s="213"/>
      <c r="FI15" s="213"/>
      <c r="FJ15" s="213"/>
      <c r="FK15" s="213"/>
      <c r="FL15" s="213"/>
      <c r="FM15" s="213"/>
      <c r="FN15" s="213"/>
      <c r="FO15" s="213"/>
      <c r="FP15" s="213"/>
      <c r="FQ15" s="213"/>
      <c r="FR15" s="213"/>
      <c r="FS15" s="213"/>
      <c r="FT15" s="213"/>
      <c r="FU15" s="213"/>
      <c r="FV15" s="213"/>
      <c r="FW15" s="213"/>
      <c r="FX15" s="213"/>
      <c r="FY15" s="213"/>
      <c r="FZ15" s="213"/>
      <c r="GA15" s="213"/>
      <c r="GB15" s="213"/>
      <c r="GC15" s="213"/>
      <c r="GD15" s="213"/>
      <c r="GE15" s="213"/>
      <c r="GF15" s="213"/>
      <c r="GG15" s="213"/>
      <c r="GH15" s="213"/>
      <c r="GI15" s="213"/>
      <c r="GJ15" s="213"/>
      <c r="GK15" s="213"/>
      <c r="GL15" s="213"/>
      <c r="GM15" s="213"/>
      <c r="GN15" s="213"/>
      <c r="GO15" s="213"/>
      <c r="GP15" s="213"/>
      <c r="GQ15" s="213"/>
      <c r="GR15" s="213"/>
      <c r="GS15" s="213"/>
      <c r="GT15" s="213"/>
      <c r="GU15" s="213"/>
      <c r="GV15" s="213"/>
      <c r="GW15" s="213"/>
      <c r="GX15" s="213"/>
      <c r="GY15" s="213"/>
      <c r="GZ15" s="213"/>
      <c r="HA15" s="213"/>
      <c r="HB15" s="213"/>
      <c r="HC15" s="213"/>
      <c r="HD15" s="213"/>
      <c r="HE15" s="213"/>
      <c r="HF15" s="213"/>
      <c r="HG15" s="213"/>
      <c r="HH15" s="213"/>
      <c r="HI15" s="213"/>
      <c r="HJ15" s="213"/>
      <c r="HK15" s="213"/>
      <c r="HL15" s="213"/>
      <c r="HM15" s="213"/>
      <c r="HN15" s="213"/>
      <c r="HO15" s="213"/>
      <c r="HP15" s="213"/>
      <c r="HQ15" s="213"/>
      <c r="HR15" s="213"/>
      <c r="HS15" s="213"/>
      <c r="HT15" s="213"/>
      <c r="HU15" s="213"/>
      <c r="HV15" s="213"/>
      <c r="HW15" s="213"/>
      <c r="HX15" s="213"/>
      <c r="HY15" s="213"/>
      <c r="HZ15" s="213"/>
      <c r="IA15" s="213"/>
      <c r="IB15" s="213"/>
      <c r="IC15" s="213"/>
      <c r="ID15" s="213"/>
      <c r="IE15" s="213"/>
      <c r="IF15" s="213"/>
      <c r="IG15" s="213"/>
      <c r="IH15" s="213"/>
      <c r="II15" s="213"/>
      <c r="IJ15" s="213"/>
      <c r="IK15" s="213"/>
      <c r="IL15" s="213"/>
      <c r="IM15" s="213"/>
      <c r="IN15" s="213"/>
      <c r="IO15" s="213"/>
      <c r="IP15" s="213"/>
      <c r="IQ15" s="213"/>
      <c r="IR15" s="213"/>
      <c r="IS15" s="213"/>
      <c r="IT15" s="213"/>
      <c r="IU15" s="213"/>
      <c r="IV15" s="213"/>
      <c r="IW15" s="213"/>
      <c r="IX15" s="213"/>
      <c r="IY15" s="213"/>
      <c r="IZ15" s="213"/>
      <c r="JA15" s="213"/>
      <c r="JB15" s="213"/>
      <c r="JC15" s="213"/>
      <c r="JD15" s="213"/>
      <c r="JE15" s="213"/>
      <c r="JF15" s="213"/>
      <c r="JG15" s="213"/>
      <c r="JH15" s="213"/>
      <c r="JI15" s="213"/>
      <c r="JJ15" s="213"/>
      <c r="JK15" s="213"/>
      <c r="JL15" s="213"/>
      <c r="JM15" s="213"/>
      <c r="JN15" s="213"/>
      <c r="JO15" s="213"/>
      <c r="JP15" s="213"/>
      <c r="JQ15" s="213"/>
      <c r="JR15" s="213"/>
      <c r="JS15" s="213"/>
      <c r="JT15" s="213"/>
      <c r="JU15" s="213"/>
      <c r="JV15" s="213"/>
      <c r="JW15" s="213"/>
      <c r="JX15" s="213"/>
      <c r="JY15" s="213"/>
      <c r="JZ15" s="213"/>
      <c r="KA15" s="213"/>
      <c r="KB15" s="213"/>
      <c r="KC15" s="213"/>
      <c r="KD15" s="213"/>
      <c r="KE15" s="213"/>
      <c r="KF15" s="213"/>
      <c r="KG15" s="213"/>
      <c r="KH15" s="213"/>
      <c r="KI15" s="213"/>
      <c r="KJ15" s="213"/>
      <c r="KK15" s="213"/>
      <c r="KL15" s="213"/>
      <c r="KM15" s="213"/>
      <c r="KN15" s="213"/>
      <c r="KO15" s="213"/>
      <c r="KP15" s="213"/>
      <c r="KQ15" s="213"/>
      <c r="KR15" s="213"/>
      <c r="KS15" s="213"/>
      <c r="KT15" s="213"/>
      <c r="KU15" s="213"/>
      <c r="KV15" s="213"/>
      <c r="KW15" s="213"/>
      <c r="KX15" s="213"/>
      <c r="KY15" s="213"/>
      <c r="KZ15" s="213"/>
      <c r="LA15" s="213"/>
      <c r="LB15" s="213"/>
      <c r="LC15" s="213"/>
      <c r="LD15" s="213"/>
      <c r="LE15" s="213"/>
      <c r="LF15" s="213"/>
      <c r="LG15" s="213"/>
      <c r="LH15" s="213"/>
      <c r="LI15" s="213"/>
      <c r="LJ15" s="213"/>
      <c r="LK15" s="213"/>
      <c r="LL15" s="213"/>
      <c r="LM15" s="213"/>
      <c r="LN15" s="213"/>
      <c r="LO15" s="213"/>
      <c r="LP15" s="213"/>
      <c r="LQ15" s="213"/>
      <c r="LR15" s="213">
        <v>0.10777680000000001</v>
      </c>
      <c r="LS15" s="213"/>
      <c r="LT15" s="213"/>
      <c r="LU15" s="213"/>
      <c r="LV15" s="213"/>
      <c r="LW15" s="213"/>
      <c r="LX15" s="213"/>
      <c r="LY15" s="213"/>
      <c r="LZ15" s="213"/>
      <c r="MA15" s="213"/>
      <c r="MB15" s="213"/>
      <c r="MC15" s="213"/>
      <c r="MD15" s="213"/>
      <c r="ME15" s="213"/>
      <c r="MF15" s="213"/>
      <c r="MG15" s="213"/>
      <c r="MH15" s="213"/>
      <c r="MI15" s="213"/>
      <c r="MJ15" s="213"/>
      <c r="MK15" s="213"/>
      <c r="ML15" s="213"/>
      <c r="MM15" s="213"/>
      <c r="MN15" s="213"/>
      <c r="MO15" s="213"/>
      <c r="MP15" s="213"/>
      <c r="MQ15" s="213"/>
      <c r="MR15" s="213"/>
      <c r="MS15" s="213"/>
      <c r="MT15" s="213"/>
      <c r="MU15" s="213"/>
      <c r="MV15" s="213"/>
      <c r="MW15" s="213"/>
      <c r="MX15" s="213"/>
      <c r="MY15" s="213"/>
      <c r="MZ15" s="213"/>
      <c r="NA15" s="213"/>
      <c r="NB15" s="213"/>
      <c r="NC15" s="213"/>
      <c r="ND15" s="213"/>
      <c r="NE15" s="213"/>
      <c r="NF15" s="213"/>
      <c r="NG15" s="213"/>
      <c r="NH15" s="213"/>
      <c r="NI15" s="213"/>
      <c r="NJ15" s="213"/>
      <c r="NK15" s="213"/>
      <c r="NL15" s="213"/>
      <c r="NM15" s="213"/>
      <c r="NN15" s="213"/>
      <c r="NO15" s="213"/>
      <c r="NP15" s="213"/>
      <c r="NQ15" s="213"/>
      <c r="NR15" s="213"/>
      <c r="NS15" s="213"/>
      <c r="NT15" s="213"/>
      <c r="NU15" s="213"/>
      <c r="NV15" s="213"/>
      <c r="NW15" s="213"/>
      <c r="NX15" s="213"/>
      <c r="NY15" s="213"/>
      <c r="NZ15" s="213"/>
      <c r="OA15" s="213"/>
      <c r="OB15" s="213"/>
      <c r="OC15" s="213"/>
      <c r="OD15" s="213"/>
      <c r="OE15" s="213"/>
      <c r="OF15" s="213"/>
      <c r="OG15" s="213"/>
      <c r="OH15" s="213"/>
      <c r="OI15" s="213"/>
      <c r="OJ15" s="213"/>
      <c r="OK15" s="213"/>
      <c r="OL15" s="213"/>
      <c r="OM15" s="213"/>
      <c r="ON15" s="213"/>
      <c r="OO15" s="213"/>
      <c r="OP15" s="213"/>
      <c r="OQ15" s="213"/>
      <c r="OR15" s="213"/>
      <c r="OS15" s="213"/>
      <c r="OT15" s="213"/>
      <c r="OU15" s="213"/>
      <c r="OV15" s="213"/>
      <c r="OW15" s="213"/>
      <c r="OX15" s="213"/>
      <c r="OY15" s="213"/>
      <c r="OZ15" s="213"/>
      <c r="PA15" s="213"/>
      <c r="PB15" s="213"/>
      <c r="PC15" s="213"/>
      <c r="PD15" s="213"/>
      <c r="PE15" s="213"/>
      <c r="PF15" s="213"/>
      <c r="PG15" s="213"/>
      <c r="PH15" s="213"/>
      <c r="PI15" s="213"/>
      <c r="PJ15" s="213"/>
      <c r="PK15" s="213"/>
      <c r="PL15" s="213"/>
      <c r="PM15" s="213"/>
      <c r="PN15" s="213"/>
      <c r="PO15" s="213"/>
      <c r="PP15" s="213"/>
      <c r="PQ15" s="213"/>
      <c r="PR15" s="213"/>
      <c r="PS15" s="213"/>
      <c r="PT15" s="213"/>
      <c r="PU15" s="213"/>
      <c r="PV15" s="213"/>
      <c r="PW15" s="213"/>
      <c r="PX15" s="213"/>
      <c r="PY15" s="213"/>
      <c r="PZ15" s="213"/>
      <c r="QA15" s="213"/>
      <c r="QB15" s="213"/>
      <c r="QC15" s="213"/>
      <c r="QD15" s="213"/>
      <c r="QE15" s="213"/>
      <c r="QF15" s="213"/>
      <c r="QG15" s="213"/>
      <c r="QH15" s="213"/>
      <c r="QI15" s="213"/>
      <c r="QJ15" s="213"/>
      <c r="QK15" s="213"/>
      <c r="QL15" s="213"/>
      <c r="QM15" s="213"/>
      <c r="QN15" s="213"/>
      <c r="QO15" s="213"/>
      <c r="QP15" s="213"/>
      <c r="QQ15" s="213"/>
      <c r="QR15" s="213"/>
      <c r="QS15" s="213"/>
      <c r="QT15" s="213"/>
      <c r="QU15" s="213"/>
      <c r="QV15" s="213"/>
      <c r="QW15" s="213"/>
      <c r="QX15" s="213"/>
      <c r="QY15" s="213"/>
      <c r="QZ15" s="213"/>
      <c r="RA15" s="213"/>
      <c r="RB15" s="213"/>
      <c r="RC15" s="213"/>
      <c r="RD15" s="213"/>
      <c r="RE15" s="213"/>
      <c r="RF15" s="213"/>
      <c r="RG15" s="213"/>
      <c r="RH15" s="213"/>
      <c r="RI15" s="213"/>
      <c r="RJ15" s="213"/>
      <c r="RK15" s="213"/>
      <c r="RL15" s="213"/>
      <c r="RM15" s="213"/>
      <c r="RN15" s="213"/>
      <c r="RO15" s="213"/>
      <c r="RP15" s="213"/>
      <c r="RQ15" s="213"/>
      <c r="RR15" s="213"/>
      <c r="RS15" s="213"/>
      <c r="RT15" s="213"/>
      <c r="RU15" s="213"/>
      <c r="RV15" s="213"/>
      <c r="RW15" s="213"/>
      <c r="RX15" s="213"/>
      <c r="RY15" s="213"/>
      <c r="RZ15" s="213"/>
      <c r="SA15" s="213"/>
      <c r="SB15" s="213"/>
      <c r="SC15" s="213"/>
      <c r="SD15" s="213"/>
      <c r="SE15" s="213"/>
      <c r="SF15" s="213"/>
      <c r="SG15" s="213"/>
      <c r="SH15" s="213"/>
      <c r="SI15" s="213"/>
      <c r="SJ15" s="213"/>
      <c r="SK15" s="213"/>
      <c r="SL15" s="213"/>
      <c r="SM15" s="213"/>
      <c r="SN15" s="213"/>
      <c r="SO15" s="213"/>
      <c r="SP15" s="213"/>
      <c r="SQ15" s="213"/>
      <c r="SR15" s="213"/>
      <c r="SS15" s="213"/>
      <c r="ST15" s="213"/>
      <c r="SU15" s="213"/>
      <c r="SV15" s="213"/>
      <c r="SW15" s="213"/>
      <c r="SX15" s="213"/>
      <c r="SY15" s="213"/>
      <c r="SZ15" s="213"/>
      <c r="TA15" s="213"/>
      <c r="TB15" s="213"/>
      <c r="TC15" s="213"/>
      <c r="TD15" s="213"/>
      <c r="TE15" s="213"/>
      <c r="TF15" s="213"/>
      <c r="TG15" s="213"/>
      <c r="TH15" s="213"/>
      <c r="TI15" s="213"/>
      <c r="TJ15" s="213"/>
      <c r="TK15" s="213"/>
      <c r="TL15" s="213"/>
      <c r="TM15" s="213"/>
      <c r="TN15" s="213"/>
      <c r="TO15" s="213"/>
      <c r="TP15" s="213"/>
      <c r="TQ15" s="213"/>
      <c r="TR15" s="213"/>
      <c r="TS15" s="213"/>
      <c r="TT15" s="213"/>
      <c r="TU15" s="213"/>
      <c r="TV15" s="213"/>
      <c r="TW15" s="213"/>
      <c r="TX15" s="213"/>
      <c r="TY15" s="213"/>
      <c r="TZ15" s="213"/>
      <c r="UA15" s="213"/>
      <c r="UB15" s="213"/>
      <c r="UC15" s="213"/>
      <c r="UD15" s="213"/>
      <c r="UE15" s="213"/>
      <c r="UF15" s="213"/>
      <c r="UG15" s="213"/>
      <c r="UH15" s="213"/>
      <c r="UI15" s="213"/>
      <c r="UJ15" s="213"/>
      <c r="UK15" s="213"/>
      <c r="UL15" s="213"/>
      <c r="UM15" s="213"/>
      <c r="UN15" s="213"/>
      <c r="UO15" s="213"/>
      <c r="UP15" s="213"/>
      <c r="UQ15" s="213"/>
      <c r="UR15" s="213"/>
      <c r="US15" s="213"/>
      <c r="UT15" s="213"/>
      <c r="UU15" s="213"/>
      <c r="UV15" s="213"/>
      <c r="UW15" s="213"/>
      <c r="UX15" s="213"/>
      <c r="UY15" s="213"/>
      <c r="UZ15" s="213"/>
      <c r="VA15" s="213"/>
      <c r="VB15" s="213"/>
      <c r="VC15" s="213"/>
      <c r="VD15" s="213"/>
      <c r="VE15" s="213"/>
      <c r="VF15" s="213"/>
      <c r="VG15" s="213"/>
      <c r="VH15" s="213"/>
      <c r="VI15" s="213"/>
      <c r="VJ15" s="213"/>
      <c r="VK15" s="213"/>
      <c r="VL15" s="213"/>
      <c r="VM15" s="213"/>
      <c r="VN15" s="213"/>
      <c r="VO15" s="213"/>
      <c r="VP15" s="213"/>
      <c r="VQ15" s="213"/>
      <c r="VR15" s="213"/>
      <c r="VS15" s="213"/>
      <c r="VT15" s="213"/>
      <c r="VU15" s="213"/>
      <c r="VV15" s="213"/>
      <c r="VW15" s="213"/>
      <c r="VX15" s="213"/>
      <c r="VY15" s="213"/>
      <c r="VZ15" s="213"/>
      <c r="WA15" s="213"/>
      <c r="WB15" s="213"/>
      <c r="WC15" s="213"/>
      <c r="WD15" s="213"/>
      <c r="WE15" s="213"/>
      <c r="WF15" s="213"/>
      <c r="WG15" s="213"/>
      <c r="WH15" s="213"/>
      <c r="WI15" s="213"/>
      <c r="WJ15" s="213"/>
      <c r="WK15" s="213"/>
      <c r="WL15" s="213"/>
      <c r="WM15" s="213"/>
      <c r="WN15" s="213"/>
      <c r="WO15" s="213"/>
      <c r="WP15" s="213"/>
      <c r="WQ15" s="213"/>
      <c r="WR15" s="213"/>
      <c r="WS15" s="213"/>
      <c r="WT15" s="213"/>
      <c r="WU15" s="213"/>
      <c r="WV15" s="213"/>
      <c r="WW15" s="213"/>
      <c r="WX15" s="213"/>
      <c r="WY15" s="213"/>
      <c r="WZ15" s="213"/>
      <c r="XA15" s="213"/>
      <c r="XB15" s="213"/>
      <c r="XC15" s="213"/>
      <c r="XD15" s="213"/>
      <c r="XE15" s="213"/>
      <c r="XF15" s="213"/>
      <c r="XG15" s="213"/>
      <c r="XH15" s="213"/>
      <c r="XI15" s="213"/>
      <c r="XJ15" s="213"/>
      <c r="XK15" s="213"/>
      <c r="XL15" s="213"/>
      <c r="XM15" s="213"/>
      <c r="XN15" s="213"/>
      <c r="XO15" s="213"/>
      <c r="XP15" s="213"/>
      <c r="XQ15" s="213"/>
      <c r="XR15" s="213"/>
      <c r="XS15" s="213"/>
      <c r="XT15" s="213"/>
      <c r="XU15" s="213"/>
      <c r="XV15" s="213"/>
      <c r="XW15" s="213"/>
      <c r="XX15" s="213"/>
      <c r="XY15" s="213"/>
      <c r="XZ15" s="213"/>
      <c r="YA15" s="213"/>
      <c r="YB15" s="213"/>
      <c r="YC15" s="213"/>
      <c r="YD15" s="213"/>
      <c r="YE15" s="213"/>
      <c r="YF15" s="213"/>
      <c r="YG15" s="213"/>
      <c r="YH15" s="213"/>
      <c r="YI15" s="213"/>
      <c r="YJ15" s="213"/>
      <c r="YK15" s="213"/>
      <c r="YL15" s="213"/>
      <c r="YM15" s="213"/>
      <c r="YN15" s="213"/>
      <c r="YO15" s="213"/>
      <c r="YP15" s="213"/>
      <c r="YQ15" s="213"/>
      <c r="YR15" s="213"/>
      <c r="YS15" s="213"/>
      <c r="YT15" s="213"/>
      <c r="YU15" s="213"/>
      <c r="YV15" s="213"/>
      <c r="YW15" s="213"/>
      <c r="YX15" s="213"/>
      <c r="YY15" s="213"/>
      <c r="YZ15" s="213"/>
      <c r="ZA15" s="213"/>
      <c r="ZB15" s="213"/>
      <c r="ZC15" s="213"/>
      <c r="ZD15" s="213"/>
      <c r="ZE15" s="213"/>
      <c r="ZF15" s="213"/>
      <c r="ZG15" s="213"/>
      <c r="ZH15" s="213"/>
      <c r="ZI15" s="213"/>
      <c r="ZJ15" s="213"/>
      <c r="ZK15" s="213"/>
      <c r="ZL15" s="213"/>
      <c r="ZM15" s="213"/>
      <c r="ZN15" s="213"/>
      <c r="ZO15" s="213"/>
      <c r="ZP15" s="213"/>
      <c r="ZQ15" s="213"/>
      <c r="ZR15" s="213"/>
      <c r="ZS15" s="213"/>
      <c r="ZT15" s="213"/>
      <c r="ZU15" s="213"/>
      <c r="ZV15" s="213"/>
      <c r="ZW15" s="213"/>
      <c r="ZX15" s="213"/>
      <c r="ZY15" s="213"/>
      <c r="ZZ15" s="213"/>
      <c r="AAA15" s="213"/>
      <c r="AAB15" s="213"/>
      <c r="AAC15" s="213"/>
      <c r="AAD15" s="213"/>
      <c r="AAE15" s="213"/>
      <c r="AAF15" s="213"/>
      <c r="AAG15" s="213"/>
      <c r="AAH15" s="213"/>
      <c r="AAI15" s="213"/>
      <c r="AAJ15" s="213"/>
      <c r="AAK15" s="213"/>
      <c r="AAL15" s="213"/>
      <c r="AAM15" s="213"/>
      <c r="AAN15" s="213"/>
      <c r="AAO15" s="213"/>
      <c r="AAP15" s="213"/>
      <c r="AAQ15" s="213"/>
      <c r="AAR15" s="213"/>
      <c r="AAS15" s="213"/>
      <c r="AAT15" s="213"/>
      <c r="AAU15" s="213"/>
      <c r="AAV15" s="213"/>
      <c r="AAW15" s="213"/>
      <c r="AAX15" s="213"/>
      <c r="AAY15" s="213"/>
      <c r="AAZ15" s="213"/>
      <c r="ABA15" s="213"/>
      <c r="ABB15" s="213"/>
      <c r="ABC15" s="213"/>
      <c r="ABD15" s="213"/>
      <c r="ABE15" s="213"/>
      <c r="ABF15" s="213"/>
      <c r="ABG15" s="213"/>
      <c r="ABH15" s="213"/>
      <c r="ABI15" s="213"/>
      <c r="ABJ15" s="213"/>
      <c r="ABK15" s="213"/>
      <c r="ABL15" s="213"/>
      <c r="ABM15" s="213"/>
      <c r="ABN15" s="213"/>
      <c r="ABO15" s="213"/>
      <c r="ABP15" s="213"/>
      <c r="ABQ15" s="213"/>
      <c r="ABR15" s="213"/>
      <c r="ABS15" s="213"/>
      <c r="ABT15" s="213"/>
      <c r="ABU15" s="213"/>
      <c r="ABV15" s="213"/>
      <c r="ABW15" s="213"/>
      <c r="ABX15" s="213"/>
      <c r="ABY15" s="213"/>
      <c r="ABZ15" s="213"/>
      <c r="ACA15" s="213"/>
      <c r="ACB15" s="213"/>
      <c r="ACC15" s="213"/>
      <c r="ACD15" s="213"/>
      <c r="ACE15" s="213"/>
      <c r="ACF15" s="213"/>
      <c r="ACG15" s="213"/>
      <c r="ACH15" s="213"/>
      <c r="ACI15" s="213"/>
      <c r="ACJ15" s="213"/>
      <c r="ACK15" s="213"/>
      <c r="ACL15" s="213"/>
      <c r="ACM15" s="213"/>
      <c r="ACN15" s="213"/>
      <c r="ACO15" s="213"/>
      <c r="ACP15" s="213"/>
      <c r="ACQ15" s="213"/>
      <c r="ACR15" s="213"/>
      <c r="ACS15" s="213"/>
      <c r="ACT15" s="213"/>
      <c r="ACU15" s="213"/>
      <c r="ACV15" s="213"/>
      <c r="ACW15" s="213"/>
      <c r="ACX15" s="213"/>
      <c r="ACY15" s="213"/>
      <c r="ACZ15" s="213"/>
      <c r="ADA15" s="213"/>
      <c r="ADB15" s="213"/>
      <c r="ADC15" s="213"/>
      <c r="ADD15" s="213"/>
      <c r="ADE15" s="213"/>
      <c r="ADF15" s="213"/>
      <c r="ADG15" s="213"/>
      <c r="ADH15" s="213"/>
      <c r="ADI15" s="213"/>
      <c r="ADJ15" s="213"/>
      <c r="ADK15" s="213"/>
      <c r="ADL15" s="213"/>
      <c r="ADM15" s="213"/>
      <c r="ADN15" s="213"/>
      <c r="ADO15" s="213"/>
      <c r="ADP15" s="213"/>
      <c r="ADQ15" s="213"/>
      <c r="ADR15" s="213"/>
      <c r="ADS15" s="213"/>
      <c r="ADT15" s="213"/>
      <c r="ADU15" s="213"/>
      <c r="ADV15" s="213"/>
      <c r="ADW15" s="213"/>
      <c r="ADX15" s="213"/>
      <c r="ADY15" s="213"/>
      <c r="ADZ15" s="213"/>
      <c r="AEA15" s="213"/>
      <c r="AEB15" s="213"/>
      <c r="AEC15" s="213"/>
      <c r="AED15" s="213"/>
      <c r="AEE15" s="213"/>
      <c r="AEF15" s="213"/>
      <c r="AEG15" s="213"/>
      <c r="AEH15" s="213"/>
      <c r="AEI15" s="213"/>
      <c r="AEJ15" s="213"/>
      <c r="AEK15" s="213"/>
      <c r="AEL15" s="213"/>
      <c r="AEM15" s="213"/>
      <c r="AEN15" s="213"/>
      <c r="AEO15" s="213"/>
      <c r="AEP15" s="213"/>
      <c r="AEQ15" s="213"/>
      <c r="AER15" s="213"/>
      <c r="AES15" s="213"/>
      <c r="AET15" s="213"/>
      <c r="AEU15" s="213"/>
      <c r="AEV15" s="213"/>
      <c r="AEW15" s="213"/>
      <c r="AEX15" s="213"/>
      <c r="AEY15" s="213"/>
      <c r="AEZ15" s="213"/>
      <c r="AFA15" s="213"/>
      <c r="AFB15" s="213"/>
      <c r="AFC15" s="213"/>
      <c r="AFD15" s="213"/>
      <c r="AFE15" s="213"/>
      <c r="AFF15" s="213"/>
      <c r="AFG15" s="213"/>
      <c r="AFH15" s="213"/>
      <c r="AFI15" s="213"/>
      <c r="AFJ15" s="213"/>
      <c r="AFK15" s="213"/>
      <c r="AFL15" s="213"/>
      <c r="AFM15" s="213"/>
      <c r="AFN15" s="213"/>
      <c r="AFO15" s="213"/>
      <c r="AFP15" s="213"/>
      <c r="AFQ15" s="213"/>
      <c r="AFR15" s="213"/>
      <c r="AFS15" s="213"/>
      <c r="AFT15" s="213"/>
      <c r="AFU15" s="213"/>
      <c r="AFV15" s="213"/>
      <c r="AFW15" s="213"/>
      <c r="AFX15" s="213"/>
      <c r="AFY15" s="213"/>
      <c r="AFZ15" s="213"/>
      <c r="AGA15" s="213"/>
      <c r="AGB15" s="213"/>
      <c r="AGC15" s="213"/>
      <c r="AGD15" s="213"/>
      <c r="AGE15" s="213"/>
      <c r="AGF15" s="213"/>
      <c r="AGG15" s="213"/>
      <c r="AGH15" s="213"/>
      <c r="AGI15" s="213"/>
      <c r="AGJ15" s="213"/>
      <c r="AGK15" s="213"/>
      <c r="AGL15" s="213"/>
      <c r="AGM15" s="213"/>
      <c r="AGN15" s="213"/>
      <c r="AGO15" s="213"/>
      <c r="AGP15" s="213"/>
      <c r="AGQ15" s="213"/>
      <c r="AGR15" s="213"/>
      <c r="AGS15" s="213"/>
      <c r="AGT15" s="213"/>
      <c r="AGU15" s="213"/>
      <c r="AGV15" s="213"/>
      <c r="AGW15" s="213"/>
      <c r="AGX15" s="213"/>
      <c r="AGY15" s="213"/>
      <c r="AGZ15" s="213"/>
      <c r="AHA15" s="213"/>
      <c r="AHB15" s="213"/>
      <c r="AHC15" s="213"/>
      <c r="AHD15" s="213"/>
      <c r="AHE15" s="213"/>
      <c r="AHF15" s="213"/>
      <c r="AHG15" s="213"/>
      <c r="AHH15" s="213"/>
      <c r="AHI15" s="213"/>
      <c r="AHJ15" s="213"/>
      <c r="AHK15" s="213"/>
      <c r="AHL15" s="213"/>
      <c r="AHM15" s="213"/>
      <c r="AHN15" s="213"/>
      <c r="AHO15" s="213"/>
      <c r="AHP15" s="213"/>
      <c r="AHQ15" s="213"/>
      <c r="AHR15" s="213"/>
      <c r="AHS15" s="213"/>
      <c r="AHT15" s="213"/>
      <c r="AHU15" s="213"/>
      <c r="AHV15" s="213"/>
      <c r="AHW15" s="213"/>
      <c r="AHX15" s="213"/>
      <c r="AHY15" s="213"/>
      <c r="AHZ15" s="213"/>
      <c r="AIA15" s="213"/>
      <c r="AIB15" s="213"/>
      <c r="AIC15" s="213"/>
      <c r="AID15" s="213"/>
      <c r="AIE15" s="213"/>
      <c r="AIF15" s="213"/>
      <c r="AIG15" s="213"/>
      <c r="AIH15" s="213"/>
      <c r="AII15" s="213"/>
      <c r="AIJ15" s="213"/>
      <c r="AIK15" s="213"/>
      <c r="AIL15" s="213"/>
      <c r="AIM15" s="213"/>
      <c r="AIN15" s="213"/>
      <c r="AIO15" s="213"/>
      <c r="AIP15" s="213"/>
      <c r="AIQ15" s="213"/>
      <c r="AIR15" s="213"/>
      <c r="AIS15" s="213"/>
      <c r="AIT15" s="213"/>
      <c r="AIU15" s="213"/>
      <c r="AIV15" s="213"/>
      <c r="AIW15" s="213"/>
      <c r="AIX15" s="213"/>
      <c r="AIY15" s="213"/>
      <c r="AIZ15" s="213"/>
      <c r="AJA15" s="213"/>
      <c r="AJB15" s="213"/>
      <c r="AJC15" s="213"/>
      <c r="AJD15" s="213"/>
      <c r="AJE15" s="213"/>
      <c r="AJF15" s="213"/>
      <c r="AJG15" s="213"/>
      <c r="AJH15" s="213"/>
      <c r="AJI15" s="213"/>
      <c r="AJJ15" s="213"/>
      <c r="AJK15" s="213"/>
      <c r="AJL15" s="213"/>
      <c r="AJM15" s="213"/>
      <c r="AJN15" s="213"/>
      <c r="AJO15" s="213"/>
      <c r="AJP15" s="213"/>
      <c r="AJQ15" s="213"/>
      <c r="AJR15" s="213"/>
      <c r="AJS15" s="213"/>
      <c r="AJT15" s="213"/>
      <c r="AJU15" s="213"/>
      <c r="AJV15" s="213"/>
      <c r="AJW15" s="213"/>
      <c r="AJX15" s="213"/>
      <c r="AJY15" s="213"/>
      <c r="AJZ15" s="213"/>
      <c r="AKA15" s="213"/>
      <c r="AKB15" s="213"/>
      <c r="AKC15" s="213"/>
      <c r="AKD15" s="213"/>
      <c r="AKE15" s="213"/>
      <c r="AKF15" s="213"/>
      <c r="AKG15" s="213"/>
      <c r="AKH15" s="213"/>
      <c r="AKI15" s="213"/>
      <c r="AKJ15" s="213"/>
      <c r="AKK15" s="213"/>
      <c r="AKL15" s="213"/>
      <c r="AKM15" s="213"/>
      <c r="AKN15" s="213"/>
      <c r="AKO15" s="213"/>
      <c r="AKP15" s="213"/>
      <c r="AKQ15" s="213"/>
      <c r="AKR15" s="213"/>
      <c r="AKS15" s="213"/>
      <c r="AKT15" s="213"/>
      <c r="AKU15" s="213"/>
      <c r="AKV15" s="213"/>
      <c r="AKW15" s="213"/>
      <c r="AKX15" s="213"/>
      <c r="AKY15" s="213"/>
      <c r="AKZ15" s="213"/>
      <c r="ALA15" s="213"/>
      <c r="ALB15" s="213"/>
      <c r="ALC15" s="213"/>
      <c r="ALD15" s="213"/>
      <c r="ALE15" s="213"/>
      <c r="ALF15" s="213"/>
      <c r="ALG15" s="213"/>
      <c r="ALH15" s="213"/>
      <c r="ALI15" s="213"/>
      <c r="ALJ15" s="213"/>
      <c r="ALK15" s="213"/>
      <c r="ALL15" s="213"/>
      <c r="ALM15" s="213"/>
      <c r="ALN15" s="213"/>
      <c r="ALO15" s="213"/>
      <c r="ALP15" s="213"/>
      <c r="ALQ15" s="213"/>
      <c r="ALR15" s="213"/>
      <c r="ALS15" s="213"/>
      <c r="ALT15" s="213"/>
      <c r="ALU15" s="213"/>
      <c r="ALV15" s="213"/>
      <c r="ALW15" s="213"/>
      <c r="ALX15" s="213"/>
      <c r="ALY15" s="213"/>
      <c r="ALZ15" s="213"/>
      <c r="AMA15" s="213"/>
      <c r="AMB15" s="213"/>
      <c r="AMC15" s="213"/>
      <c r="AMD15" s="213"/>
      <c r="AME15" s="213"/>
      <c r="AMF15" s="213"/>
      <c r="AMG15" s="213"/>
      <c r="AMH15" s="213"/>
      <c r="AMI15" s="213"/>
      <c r="AMJ15" s="213"/>
      <c r="AMK15" s="213"/>
      <c r="AML15" s="213"/>
      <c r="AMM15" s="213"/>
      <c r="AMN15" s="213"/>
      <c r="AMO15" s="213"/>
      <c r="AMP15" s="213"/>
      <c r="AMQ15" s="213"/>
      <c r="AMR15" s="213"/>
      <c r="AMS15" s="213"/>
      <c r="AMT15" s="213"/>
      <c r="AMU15" s="213"/>
      <c r="AMV15" s="213"/>
      <c r="AMW15" s="213"/>
      <c r="AMX15" s="213"/>
      <c r="AMY15" s="213"/>
      <c r="AMZ15" s="213"/>
      <c r="ANA15" s="213"/>
      <c r="ANB15" s="213"/>
      <c r="ANC15" s="213"/>
      <c r="AND15" s="213"/>
      <c r="ANE15" s="213"/>
      <c r="ANF15" s="213"/>
      <c r="ANG15" s="213"/>
      <c r="ANH15" s="213"/>
      <c r="ANI15" s="213"/>
      <c r="ANJ15" s="213"/>
      <c r="ANK15" s="213"/>
      <c r="ANL15" s="213"/>
      <c r="ANM15" s="213"/>
      <c r="ANN15" s="213"/>
      <c r="ANO15" s="213"/>
      <c r="ANP15" s="213"/>
      <c r="ANQ15" s="213"/>
      <c r="ANR15" s="213"/>
      <c r="ANS15" s="213"/>
      <c r="ANT15" s="213"/>
      <c r="ANU15" s="213"/>
      <c r="ANV15" s="213"/>
      <c r="ANW15" s="213"/>
      <c r="ANX15" s="213"/>
      <c r="ANY15" s="213"/>
      <c r="ANZ15" s="213"/>
      <c r="AOA15" s="213"/>
      <c r="AOB15" s="213"/>
      <c r="AOC15" s="213"/>
      <c r="AOD15" s="213"/>
      <c r="AOE15" s="213"/>
      <c r="AOF15" s="213"/>
      <c r="AOG15" s="213"/>
      <c r="AOH15" s="213"/>
      <c r="AOI15" s="213"/>
      <c r="AOJ15" s="213"/>
      <c r="AOK15" s="213"/>
      <c r="AOL15" s="213"/>
      <c r="AOM15" s="213"/>
      <c r="AON15" s="213"/>
      <c r="AOO15" s="213"/>
      <c r="AOP15" s="213"/>
      <c r="AOQ15" s="213"/>
      <c r="AOR15" s="213"/>
      <c r="AOS15" s="213"/>
      <c r="AOT15" s="213"/>
      <c r="AOU15" s="213"/>
      <c r="AOV15" s="213"/>
      <c r="AOW15" s="213"/>
      <c r="AOX15" s="213"/>
      <c r="AOY15" s="213"/>
      <c r="AOZ15" s="213"/>
      <c r="APA15" s="213"/>
      <c r="APB15" s="213"/>
      <c r="APC15" s="213"/>
      <c r="APD15" s="213"/>
      <c r="APE15" s="213"/>
      <c r="APF15" s="213"/>
      <c r="APG15" s="213"/>
      <c r="APH15" s="213"/>
      <c r="API15" s="213"/>
      <c r="APJ15" s="213"/>
      <c r="APK15" s="213"/>
      <c r="APL15" s="213"/>
      <c r="APM15" s="213"/>
      <c r="APN15" s="213"/>
      <c r="APO15" s="213"/>
      <c r="APP15" s="213"/>
      <c r="APQ15" s="213"/>
      <c r="APR15" s="213"/>
      <c r="APS15" s="213"/>
      <c r="APT15" s="213"/>
      <c r="APU15" s="213"/>
      <c r="APV15" s="213"/>
      <c r="APW15" s="213"/>
      <c r="APX15" s="213"/>
      <c r="APY15" s="213"/>
      <c r="APZ15" s="213"/>
      <c r="AQA15" s="213"/>
      <c r="AQB15" s="213"/>
      <c r="AQC15" s="213"/>
      <c r="AQD15" s="213"/>
      <c r="AQE15" s="213"/>
      <c r="AQF15" s="213"/>
      <c r="AQG15" s="213"/>
      <c r="AQH15" s="213"/>
      <c r="AQI15" s="213"/>
      <c r="AQJ15" s="213"/>
      <c r="AQK15" s="213"/>
      <c r="AQL15" s="213"/>
      <c r="AQM15" s="213"/>
      <c r="AQN15" s="213"/>
      <c r="AQO15" s="213"/>
      <c r="AQP15" s="213"/>
      <c r="AQQ15" s="213"/>
      <c r="AQR15" s="213"/>
      <c r="AQS15" s="213"/>
      <c r="AQT15" s="213"/>
      <c r="AQU15" s="213"/>
      <c r="AQV15" s="213"/>
      <c r="AQW15" s="213"/>
      <c r="AQX15" s="213"/>
      <c r="AQY15" s="213"/>
      <c r="AQZ15" s="213"/>
      <c r="ARA15" s="213"/>
      <c r="ARB15" s="213"/>
      <c r="ARC15" s="213"/>
      <c r="ARD15" s="213"/>
      <c r="ARE15" s="213"/>
      <c r="ARF15" s="213"/>
      <c r="ARG15" s="213"/>
      <c r="ARH15" s="213"/>
      <c r="ARI15" s="213"/>
      <c r="ARJ15" s="213"/>
      <c r="ARK15" s="213"/>
      <c r="ARL15" s="213"/>
      <c r="ARM15" s="213"/>
      <c r="ARN15" s="213"/>
      <c r="ARO15" s="213"/>
      <c r="ARP15" s="213"/>
      <c r="ARQ15" s="213"/>
      <c r="ARR15" s="213"/>
      <c r="ARS15" s="213"/>
      <c r="ART15" s="213"/>
      <c r="ARU15" s="213"/>
      <c r="ARV15" s="213"/>
      <c r="ARW15" s="213"/>
      <c r="ARX15" s="213"/>
      <c r="ARY15" s="213"/>
      <c r="ARZ15" s="213"/>
      <c r="ASA15" s="213"/>
      <c r="ASB15" s="213"/>
      <c r="ASC15" s="213"/>
      <c r="ASD15" s="213"/>
      <c r="ASE15" s="213"/>
      <c r="ASF15" s="213"/>
      <c r="ASG15" s="213"/>
      <c r="ASH15" s="213"/>
      <c r="ASI15" s="213"/>
      <c r="ASJ15" s="213"/>
      <c r="ASK15" s="213"/>
      <c r="ASL15" s="213"/>
      <c r="ASM15" s="213"/>
      <c r="ASN15" s="213"/>
      <c r="ASO15" s="213"/>
      <c r="ASP15" s="213"/>
      <c r="ASQ15" s="213"/>
      <c r="ASR15" s="213"/>
      <c r="ASS15" s="213"/>
      <c r="AST15" s="213"/>
      <c r="ASU15" s="213"/>
      <c r="ASV15" s="213"/>
      <c r="ASW15" s="213"/>
      <c r="ASX15" s="213"/>
      <c r="ASY15" s="213"/>
      <c r="ASZ15" s="213"/>
      <c r="ATA15" s="213"/>
      <c r="ATB15" s="213"/>
      <c r="ATC15" s="213"/>
      <c r="ATD15" s="213"/>
      <c r="ATE15" s="213"/>
      <c r="ATF15" s="213"/>
      <c r="ATG15" s="213"/>
      <c r="ATH15" s="213"/>
      <c r="ATI15" s="213"/>
      <c r="ATJ15" s="213"/>
      <c r="ATK15" s="213"/>
      <c r="ATL15" s="213"/>
      <c r="ATM15" s="213"/>
      <c r="ATN15" s="213"/>
      <c r="ATO15" s="213"/>
      <c r="ATP15" s="213"/>
      <c r="ATQ15" s="213"/>
      <c r="ATR15" s="213"/>
      <c r="ATS15" s="213"/>
      <c r="ATT15" s="213"/>
      <c r="ATU15" s="213"/>
      <c r="ATV15" s="213"/>
      <c r="ATW15" s="213"/>
      <c r="ATX15" s="213"/>
      <c r="ATY15" s="213"/>
      <c r="ATZ15" s="213"/>
      <c r="AUA15" s="213"/>
      <c r="AUB15" s="213"/>
      <c r="AUC15" s="213"/>
      <c r="AUD15" s="213"/>
      <c r="AUE15" s="213"/>
      <c r="AUF15" s="213"/>
      <c r="AUG15" s="213"/>
      <c r="AUH15" s="213"/>
      <c r="AUI15" s="213"/>
      <c r="AUJ15" s="213"/>
      <c r="AUK15" s="213"/>
      <c r="AUL15" s="213"/>
      <c r="AUM15" s="213"/>
      <c r="AUN15" s="213"/>
      <c r="AUO15" s="213"/>
      <c r="AUP15" s="213"/>
      <c r="AUQ15" s="213"/>
      <c r="AUR15" s="213"/>
      <c r="AUS15" s="213"/>
      <c r="AUT15" s="213"/>
      <c r="AUU15" s="213"/>
      <c r="AUV15" s="213"/>
      <c r="AUW15" s="213"/>
      <c r="AUX15" s="213"/>
      <c r="AUY15" s="213"/>
      <c r="AUZ15" s="213"/>
      <c r="AVA15" s="213"/>
      <c r="AVB15" s="213"/>
      <c r="AVC15" s="213"/>
      <c r="AVD15" s="213"/>
      <c r="AVE15" s="213"/>
      <c r="AVF15" s="213"/>
      <c r="AVG15" s="213"/>
      <c r="AVH15" s="213"/>
      <c r="AVI15" s="213"/>
      <c r="AVJ15" s="213"/>
      <c r="AVK15" s="213"/>
      <c r="AVL15" s="213"/>
      <c r="AVM15" s="213"/>
      <c r="AVN15" s="213"/>
      <c r="AVO15" s="213"/>
      <c r="AVP15" s="213"/>
      <c r="AVQ15" s="213"/>
      <c r="AVR15" s="213"/>
      <c r="AVS15" s="213"/>
      <c r="AVT15" s="213"/>
      <c r="AVU15" s="213"/>
      <c r="AVV15" s="213"/>
      <c r="AVW15" s="213"/>
      <c r="AVX15" s="213"/>
      <c r="AVY15" s="213"/>
      <c r="AVZ15" s="213"/>
      <c r="AWA15" s="213"/>
      <c r="AWB15" s="213"/>
      <c r="AWC15" s="213"/>
      <c r="AWD15" s="213"/>
      <c r="AWE15" s="213"/>
      <c r="AWF15" s="213"/>
      <c r="AWG15" s="213"/>
      <c r="AWH15" s="213"/>
      <c r="AWI15" s="213"/>
      <c r="AWJ15" s="213"/>
      <c r="AWK15" s="213"/>
      <c r="AWL15" s="213"/>
      <c r="AWM15" s="213"/>
      <c r="AWN15" s="213"/>
      <c r="AWO15" s="213"/>
      <c r="AWP15" s="213"/>
      <c r="AWQ15" s="213"/>
      <c r="AWR15" s="213"/>
      <c r="AWS15" s="213"/>
      <c r="AWT15" s="213"/>
      <c r="AWU15" s="213"/>
      <c r="AWV15" s="213"/>
      <c r="AWW15" s="213"/>
      <c r="AWX15" s="213"/>
      <c r="AWY15" s="213"/>
      <c r="AWZ15" s="213"/>
      <c r="AXA15" s="213"/>
      <c r="AXB15" s="213"/>
      <c r="AXC15" s="213"/>
      <c r="AXD15" s="213"/>
      <c r="AXE15" s="213"/>
      <c r="AXF15" s="213"/>
      <c r="AXG15" s="213"/>
      <c r="AXH15" s="213"/>
      <c r="AXI15" s="213"/>
      <c r="AXJ15" s="213"/>
      <c r="AXK15" s="213"/>
      <c r="AXL15" s="213"/>
      <c r="AXM15" s="213"/>
      <c r="AXN15" s="213"/>
      <c r="AXO15" s="213"/>
      <c r="AXP15" s="213"/>
      <c r="AXQ15" s="213"/>
      <c r="AXR15" s="213"/>
      <c r="AXS15" s="213"/>
      <c r="AXT15" s="213"/>
      <c r="AXU15" s="213"/>
      <c r="AXV15" s="213"/>
      <c r="AXW15" s="213"/>
      <c r="AXX15" s="213"/>
      <c r="AXY15" s="213"/>
      <c r="AXZ15" s="213"/>
      <c r="AYA15" s="213"/>
      <c r="AYB15" s="213"/>
      <c r="AYC15" s="213"/>
      <c r="AYD15" s="213"/>
      <c r="AYE15" s="213"/>
      <c r="AYF15" s="213"/>
      <c r="AYG15" s="213"/>
      <c r="AYH15" s="213"/>
      <c r="AYI15" s="213"/>
      <c r="AYJ15" s="213"/>
      <c r="AYK15" s="213"/>
      <c r="AYL15" s="213"/>
      <c r="AYM15" s="213"/>
      <c r="AYN15" s="213"/>
      <c r="AYO15" s="213"/>
      <c r="AYP15" s="213"/>
      <c r="AYQ15" s="213"/>
      <c r="AYR15" s="213"/>
      <c r="AYS15" s="213"/>
      <c r="AYT15" s="213"/>
      <c r="AYU15" s="213"/>
      <c r="AYV15" s="213"/>
      <c r="AYW15" s="213"/>
      <c r="AYX15" s="213"/>
      <c r="AYY15" s="213"/>
      <c r="AYZ15" s="213"/>
      <c r="AZA15" s="213"/>
      <c r="AZB15" s="213"/>
      <c r="AZC15" s="213"/>
      <c r="AZD15" s="213"/>
      <c r="AZE15" s="213"/>
      <c r="AZF15" s="213"/>
      <c r="AZG15" s="213"/>
      <c r="AZH15" s="213"/>
      <c r="AZI15" s="213"/>
      <c r="AZJ15" s="213"/>
      <c r="AZK15" s="213"/>
      <c r="AZL15" s="213"/>
      <c r="AZM15" s="213"/>
      <c r="AZN15" s="213"/>
      <c r="AZO15" s="213"/>
      <c r="AZP15" s="213"/>
      <c r="AZQ15" s="213"/>
      <c r="AZR15" s="213"/>
      <c r="AZS15" s="213"/>
      <c r="AZT15" s="213"/>
      <c r="AZU15" s="213"/>
      <c r="AZV15" s="213"/>
      <c r="AZW15" s="213"/>
      <c r="AZX15" s="213"/>
      <c r="AZY15" s="213"/>
      <c r="AZZ15" s="213"/>
      <c r="BAA15" s="213"/>
      <c r="BAB15" s="213"/>
      <c r="BAC15" s="213"/>
      <c r="BAD15" s="213"/>
      <c r="BAE15" s="213"/>
      <c r="BAF15" s="213"/>
      <c r="BAG15" s="213"/>
      <c r="BAH15" s="213"/>
      <c r="BAI15" s="213"/>
      <c r="BAJ15" s="213"/>
      <c r="BAK15" s="213"/>
      <c r="BAL15" s="213"/>
      <c r="BAM15" s="213"/>
      <c r="BAN15" s="213"/>
      <c r="BAO15" s="213"/>
      <c r="BAP15" s="213"/>
      <c r="BAQ15" s="213"/>
      <c r="BAR15" s="213"/>
      <c r="BAS15" s="213"/>
      <c r="BAT15" s="213"/>
      <c r="BAU15" s="213"/>
      <c r="BAV15" s="213"/>
      <c r="BAW15" s="213"/>
      <c r="BAX15" s="213"/>
      <c r="BAY15" s="213"/>
      <c r="BAZ15" s="213"/>
      <c r="BBA15" s="213"/>
      <c r="BBB15" s="213"/>
      <c r="BBC15" s="213"/>
      <c r="BBD15" s="213"/>
      <c r="BBE15" s="213"/>
      <c r="BBF15" s="213"/>
      <c r="BBG15" s="213"/>
      <c r="BBH15" s="213"/>
      <c r="BBI15" s="213"/>
      <c r="BBJ15" s="213"/>
      <c r="BBK15" s="213"/>
      <c r="BBL15" s="213"/>
      <c r="BBM15" s="213"/>
      <c r="BBN15" s="213"/>
      <c r="BBO15" s="213"/>
      <c r="BBP15" s="213"/>
      <c r="BBQ15" s="213"/>
      <c r="BBR15" s="213"/>
      <c r="BBS15" s="213"/>
      <c r="BBT15" s="213"/>
      <c r="BBU15" s="213"/>
      <c r="BBV15" s="213"/>
      <c r="BBW15" s="213"/>
      <c r="BBX15" s="213"/>
      <c r="BBY15" s="213"/>
      <c r="BBZ15" s="213"/>
      <c r="BCA15" s="213"/>
      <c r="BCB15" s="213"/>
      <c r="BCC15" s="213"/>
      <c r="BCD15" s="213"/>
      <c r="BCE15" s="213"/>
      <c r="BCF15" s="213"/>
      <c r="BCG15" s="213"/>
      <c r="BCH15" s="213"/>
      <c r="BCI15" s="213"/>
      <c r="BCJ15" s="213"/>
      <c r="BCK15" s="213"/>
      <c r="BCL15" s="213"/>
      <c r="BCM15" s="213"/>
      <c r="BCN15" s="213"/>
      <c r="BCO15" s="213"/>
      <c r="BCP15" s="213"/>
      <c r="BCQ15" s="213"/>
      <c r="BCR15" s="213"/>
      <c r="BCS15" s="213"/>
      <c r="BCT15" s="213"/>
      <c r="BCU15" s="213"/>
      <c r="BCV15" s="213"/>
      <c r="BCW15" s="213"/>
      <c r="BCX15" s="213"/>
      <c r="BCY15" s="213"/>
      <c r="BCZ15" s="213"/>
      <c r="BDA15" s="213"/>
      <c r="BDB15" s="213"/>
      <c r="BDC15" s="213"/>
      <c r="BDD15" s="213"/>
      <c r="BDE15" s="213"/>
      <c r="BDF15" s="213"/>
      <c r="BDG15" s="213"/>
      <c r="BDH15" s="213"/>
      <c r="BDI15" s="213"/>
      <c r="BDJ15" s="213"/>
      <c r="BDK15" s="213"/>
      <c r="BDL15" s="213"/>
      <c r="BDM15" s="213"/>
      <c r="BDN15" s="213"/>
      <c r="BDO15" s="213"/>
      <c r="BDP15" s="213"/>
      <c r="BDQ15" s="213"/>
      <c r="BDR15" s="213"/>
      <c r="BDS15" s="213"/>
      <c r="BDT15" s="213"/>
      <c r="BDU15" s="213"/>
      <c r="BDV15" s="213"/>
      <c r="BDW15" s="213"/>
      <c r="BDX15" s="213"/>
      <c r="BDY15" s="213"/>
      <c r="BDZ15" s="213"/>
      <c r="BEA15" s="213"/>
      <c r="BEB15" s="213"/>
      <c r="BEC15" s="213"/>
      <c r="BED15" s="213"/>
      <c r="BEE15" s="213"/>
      <c r="BEF15" s="213"/>
      <c r="BEG15" s="213"/>
      <c r="BEH15" s="213"/>
      <c r="BEI15" s="213"/>
      <c r="BEJ15" s="213"/>
      <c r="BEK15" s="213"/>
      <c r="BEL15" s="213"/>
      <c r="BEM15" s="213"/>
      <c r="BEN15" s="213"/>
      <c r="BEO15" s="213"/>
      <c r="BEP15" s="213">
        <v>0.10777680000000001</v>
      </c>
    </row>
    <row r="16" spans="1:1498">
      <c r="A16" s="99" t="s">
        <v>47</v>
      </c>
      <c r="B16" s="218">
        <v>0.9</v>
      </c>
      <c r="C16" s="219">
        <f>B16*(VLOOKUP($C$1,$W$27:$X$38,2,0))</f>
        <v>9374.4</v>
      </c>
      <c r="F16" s="221" t="s">
        <v>48</v>
      </c>
      <c r="G16" s="222"/>
      <c r="H16" s="222"/>
      <c r="I16" s="222"/>
      <c r="J16" s="63">
        <f>14*10</f>
        <v>140</v>
      </c>
      <c r="T16" s="212" t="s">
        <v>49</v>
      </c>
      <c r="U16" s="213"/>
      <c r="V16" s="213"/>
      <c r="W16" s="213"/>
      <c r="X16" s="213"/>
      <c r="Y16" s="213"/>
      <c r="Z16" s="213"/>
      <c r="AA16" s="213"/>
      <c r="AB16" s="213"/>
      <c r="AC16" s="213"/>
      <c r="AD16" s="213"/>
      <c r="AE16" s="213"/>
      <c r="AF16" s="213"/>
      <c r="AG16" s="213"/>
      <c r="AH16" s="213"/>
      <c r="AI16" s="213"/>
      <c r="AJ16" s="213"/>
      <c r="AK16" s="213"/>
      <c r="AL16" s="213"/>
      <c r="AM16" s="213"/>
      <c r="AN16" s="213"/>
      <c r="AO16" s="213"/>
      <c r="AP16" s="213"/>
      <c r="AQ16" s="213"/>
      <c r="AR16" s="213"/>
      <c r="AS16" s="213"/>
      <c r="AT16" s="213"/>
      <c r="AU16" s="213"/>
      <c r="AV16" s="213"/>
      <c r="AW16" s="213"/>
      <c r="AX16" s="213"/>
      <c r="AY16" s="213"/>
      <c r="AZ16" s="213"/>
      <c r="BA16" s="213"/>
      <c r="BB16" s="213"/>
      <c r="BC16" s="213"/>
      <c r="BD16" s="213"/>
      <c r="BE16" s="213"/>
      <c r="BF16" s="213"/>
      <c r="BG16" s="213"/>
      <c r="BH16" s="213"/>
      <c r="BI16" s="213"/>
      <c r="BJ16" s="213"/>
      <c r="BK16" s="213"/>
      <c r="BL16" s="213"/>
      <c r="BM16" s="213"/>
      <c r="BN16" s="213"/>
      <c r="BO16" s="213"/>
      <c r="BP16" s="213"/>
      <c r="BQ16" s="213"/>
      <c r="BR16" s="213"/>
      <c r="BS16" s="213"/>
      <c r="BT16" s="213"/>
      <c r="BU16" s="213"/>
      <c r="BV16" s="213"/>
      <c r="BW16" s="213"/>
      <c r="BX16" s="213"/>
      <c r="BY16" s="213"/>
      <c r="BZ16" s="213"/>
      <c r="CA16" s="213"/>
      <c r="CB16" s="213"/>
      <c r="CC16" s="213"/>
      <c r="CD16" s="213"/>
      <c r="CE16" s="213"/>
      <c r="CF16" s="213"/>
      <c r="CG16" s="213"/>
      <c r="CH16" s="213"/>
      <c r="CI16" s="213"/>
      <c r="CJ16" s="213"/>
      <c r="CK16" s="213"/>
      <c r="CL16" s="213"/>
      <c r="CM16" s="213"/>
      <c r="CN16" s="213"/>
      <c r="CO16" s="213"/>
      <c r="CP16" s="213"/>
      <c r="CQ16" s="213"/>
      <c r="CR16" s="213"/>
      <c r="CS16" s="213"/>
      <c r="CT16" s="213"/>
      <c r="CU16" s="213"/>
      <c r="CV16" s="213"/>
      <c r="CW16" s="213"/>
      <c r="CX16" s="213"/>
      <c r="CY16" s="213"/>
      <c r="CZ16" s="213"/>
      <c r="DA16" s="213"/>
      <c r="DB16" s="213"/>
      <c r="DC16" s="213"/>
      <c r="DD16" s="213"/>
      <c r="DE16" s="213"/>
      <c r="DF16" s="213"/>
      <c r="DG16" s="213"/>
      <c r="DH16" s="213"/>
      <c r="DI16" s="213"/>
      <c r="DJ16" s="213"/>
      <c r="DK16" s="213"/>
      <c r="DL16" s="213"/>
      <c r="DM16" s="213"/>
      <c r="DN16" s="213"/>
      <c r="DO16" s="213"/>
      <c r="DP16" s="213"/>
      <c r="DQ16" s="213"/>
      <c r="DR16" s="213"/>
      <c r="DS16" s="213"/>
      <c r="DT16" s="213"/>
      <c r="DU16" s="213"/>
      <c r="DV16" s="213"/>
      <c r="DW16" s="213"/>
      <c r="DX16" s="213"/>
      <c r="DY16" s="213"/>
      <c r="DZ16" s="213"/>
      <c r="EA16" s="213"/>
      <c r="EB16" s="213"/>
      <c r="EC16" s="213"/>
      <c r="ED16" s="213"/>
      <c r="EE16" s="213"/>
      <c r="EF16" s="213"/>
      <c r="EG16" s="213"/>
      <c r="EH16" s="213"/>
      <c r="EI16" s="213"/>
      <c r="EJ16" s="213"/>
      <c r="EK16" s="213"/>
      <c r="EL16" s="213"/>
      <c r="EM16" s="213"/>
      <c r="EN16" s="213"/>
      <c r="EO16" s="213"/>
      <c r="EP16" s="213"/>
      <c r="EQ16" s="213"/>
      <c r="ER16" s="213"/>
      <c r="ES16" s="213"/>
      <c r="ET16" s="213"/>
      <c r="EU16" s="213"/>
      <c r="EV16" s="213"/>
      <c r="EW16" s="213"/>
      <c r="EX16" s="213"/>
      <c r="EY16" s="213"/>
      <c r="EZ16" s="213"/>
      <c r="FA16" s="213">
        <v>6.27</v>
      </c>
      <c r="FB16" s="213"/>
      <c r="FC16" s="213"/>
      <c r="FD16" s="213"/>
      <c r="FE16" s="213"/>
      <c r="FF16" s="213"/>
      <c r="FG16" s="213"/>
      <c r="FH16" s="213"/>
      <c r="FI16" s="213"/>
      <c r="FJ16" s="213"/>
      <c r="FK16" s="213"/>
      <c r="FL16" s="213"/>
      <c r="FM16" s="213"/>
      <c r="FN16" s="213"/>
      <c r="FO16" s="213"/>
      <c r="FP16" s="213"/>
      <c r="FQ16" s="213"/>
      <c r="FR16" s="213"/>
      <c r="FS16" s="213"/>
      <c r="FT16" s="213"/>
      <c r="FU16" s="213"/>
      <c r="FV16" s="213"/>
      <c r="FW16" s="213"/>
      <c r="FX16" s="213"/>
      <c r="FY16" s="213"/>
      <c r="FZ16" s="213"/>
      <c r="GA16" s="213"/>
      <c r="GB16" s="213"/>
      <c r="GC16" s="213"/>
      <c r="GD16" s="213"/>
      <c r="GE16" s="213"/>
      <c r="GF16" s="213"/>
      <c r="GG16" s="213"/>
      <c r="GH16" s="213"/>
      <c r="GI16" s="213"/>
      <c r="GJ16" s="213"/>
      <c r="GK16" s="213"/>
      <c r="GL16" s="213"/>
      <c r="GM16" s="213"/>
      <c r="GN16" s="213"/>
      <c r="GO16" s="213"/>
      <c r="GP16" s="213"/>
      <c r="GQ16" s="213"/>
      <c r="GR16" s="213"/>
      <c r="GS16" s="213"/>
      <c r="GT16" s="213"/>
      <c r="GU16" s="213"/>
      <c r="GV16" s="213"/>
      <c r="GW16" s="213"/>
      <c r="GX16" s="213"/>
      <c r="GY16" s="213"/>
      <c r="GZ16" s="213"/>
      <c r="HA16" s="213"/>
      <c r="HB16" s="213"/>
      <c r="HC16" s="213"/>
      <c r="HD16" s="213"/>
      <c r="HE16" s="213"/>
      <c r="HF16" s="213"/>
      <c r="HG16" s="213"/>
      <c r="HH16" s="213"/>
      <c r="HI16" s="213"/>
      <c r="HJ16" s="213"/>
      <c r="HK16" s="213"/>
      <c r="HL16" s="213"/>
      <c r="HM16" s="213"/>
      <c r="HN16" s="213"/>
      <c r="HO16" s="213"/>
      <c r="HP16" s="213"/>
      <c r="HQ16" s="213"/>
      <c r="HR16" s="213"/>
      <c r="HS16" s="213"/>
      <c r="HT16" s="213"/>
      <c r="HU16" s="213"/>
      <c r="HV16" s="213"/>
      <c r="HW16" s="213"/>
      <c r="HX16" s="213"/>
      <c r="HY16" s="213"/>
      <c r="HZ16" s="213"/>
      <c r="IA16" s="213"/>
      <c r="IB16" s="213"/>
      <c r="IC16" s="213"/>
      <c r="ID16" s="213"/>
      <c r="IE16" s="213"/>
      <c r="IF16" s="213"/>
      <c r="IG16" s="213"/>
      <c r="IH16" s="213"/>
      <c r="II16" s="213"/>
      <c r="IJ16" s="213"/>
      <c r="IK16" s="213"/>
      <c r="IL16" s="213"/>
      <c r="IM16" s="213"/>
      <c r="IN16" s="213"/>
      <c r="IO16" s="213"/>
      <c r="IP16" s="213"/>
      <c r="IQ16" s="213"/>
      <c r="IR16" s="213"/>
      <c r="IS16" s="213"/>
      <c r="IT16" s="213"/>
      <c r="IU16" s="213"/>
      <c r="IV16" s="213"/>
      <c r="IW16" s="213"/>
      <c r="IX16" s="213"/>
      <c r="IY16" s="213"/>
      <c r="IZ16" s="213"/>
      <c r="JA16" s="213"/>
      <c r="JB16" s="213"/>
      <c r="JC16" s="213"/>
      <c r="JD16" s="213"/>
      <c r="JE16" s="213"/>
      <c r="JF16" s="213"/>
      <c r="JG16" s="213"/>
      <c r="JH16" s="213"/>
      <c r="JI16" s="213"/>
      <c r="JJ16" s="213"/>
      <c r="JK16" s="213"/>
      <c r="JL16" s="213"/>
      <c r="JM16" s="213"/>
      <c r="JN16" s="213"/>
      <c r="JO16" s="213"/>
      <c r="JP16" s="213"/>
      <c r="JQ16" s="213"/>
      <c r="JR16" s="213"/>
      <c r="JS16" s="213"/>
      <c r="JT16" s="213"/>
      <c r="JU16" s="213"/>
      <c r="JV16" s="213"/>
      <c r="JW16" s="213"/>
      <c r="JX16" s="213"/>
      <c r="JY16" s="213"/>
      <c r="JZ16" s="213"/>
      <c r="KA16" s="213"/>
      <c r="KB16" s="213"/>
      <c r="KC16" s="213"/>
      <c r="KD16" s="213"/>
      <c r="KE16" s="213"/>
      <c r="KF16" s="213"/>
      <c r="KG16" s="213"/>
      <c r="KH16" s="213"/>
      <c r="KI16" s="213"/>
      <c r="KJ16" s="213"/>
      <c r="KK16" s="213"/>
      <c r="KL16" s="213"/>
      <c r="KM16" s="213"/>
      <c r="KN16" s="213"/>
      <c r="KO16" s="213"/>
      <c r="KP16" s="213"/>
      <c r="KQ16" s="213"/>
      <c r="KR16" s="213"/>
      <c r="KS16" s="213"/>
      <c r="KT16" s="213"/>
      <c r="KU16" s="213"/>
      <c r="KV16" s="213"/>
      <c r="KW16" s="213"/>
      <c r="KX16" s="213"/>
      <c r="KY16" s="213"/>
      <c r="KZ16" s="213"/>
      <c r="LA16" s="213"/>
      <c r="LB16" s="213"/>
      <c r="LC16" s="213"/>
      <c r="LD16" s="213"/>
      <c r="LE16" s="213"/>
      <c r="LF16" s="213"/>
      <c r="LG16" s="213"/>
      <c r="LH16" s="213"/>
      <c r="LI16" s="213"/>
      <c r="LJ16" s="213"/>
      <c r="LK16" s="213"/>
      <c r="LL16" s="213"/>
      <c r="LM16" s="213"/>
      <c r="LN16" s="213"/>
      <c r="LO16" s="213"/>
      <c r="LP16" s="213"/>
      <c r="LQ16" s="213"/>
      <c r="LR16" s="213"/>
      <c r="LS16" s="213"/>
      <c r="LT16" s="213"/>
      <c r="LU16" s="213"/>
      <c r="LV16" s="213"/>
      <c r="LW16" s="213"/>
      <c r="LX16" s="213"/>
      <c r="LY16" s="213"/>
      <c r="LZ16" s="213"/>
      <c r="MA16" s="213"/>
      <c r="MB16" s="213"/>
      <c r="MC16" s="213"/>
      <c r="MD16" s="213"/>
      <c r="ME16" s="213"/>
      <c r="MF16" s="213"/>
      <c r="MG16" s="213"/>
      <c r="MH16" s="213"/>
      <c r="MI16" s="213"/>
      <c r="MJ16" s="213"/>
      <c r="MK16" s="213"/>
      <c r="ML16" s="213"/>
      <c r="MM16" s="213"/>
      <c r="MN16" s="213"/>
      <c r="MO16" s="213"/>
      <c r="MP16" s="213"/>
      <c r="MQ16" s="213"/>
      <c r="MR16" s="213"/>
      <c r="MS16" s="213"/>
      <c r="MT16" s="213"/>
      <c r="MU16" s="213"/>
      <c r="MV16" s="213"/>
      <c r="MW16" s="213"/>
      <c r="MX16" s="213"/>
      <c r="MY16" s="213"/>
      <c r="MZ16" s="213"/>
      <c r="NA16" s="213"/>
      <c r="NB16" s="213"/>
      <c r="NC16" s="213"/>
      <c r="ND16" s="213"/>
      <c r="NE16" s="213"/>
      <c r="NF16" s="213"/>
      <c r="NG16" s="213"/>
      <c r="NH16" s="213"/>
      <c r="NI16" s="213"/>
      <c r="NJ16" s="213"/>
      <c r="NK16" s="213"/>
      <c r="NL16" s="213"/>
      <c r="NM16" s="213"/>
      <c r="NN16" s="213"/>
      <c r="NO16" s="213"/>
      <c r="NP16" s="213"/>
      <c r="NQ16" s="213"/>
      <c r="NR16" s="213"/>
      <c r="NS16" s="213"/>
      <c r="NT16" s="213"/>
      <c r="NU16" s="213"/>
      <c r="NV16" s="213"/>
      <c r="NW16" s="213"/>
      <c r="NX16" s="213"/>
      <c r="NY16" s="213"/>
      <c r="NZ16" s="213"/>
      <c r="OA16" s="213"/>
      <c r="OB16" s="213"/>
      <c r="OC16" s="213"/>
      <c r="OD16" s="213"/>
      <c r="OE16" s="213"/>
      <c r="OF16" s="213"/>
      <c r="OG16" s="213"/>
      <c r="OH16" s="213"/>
      <c r="OI16" s="213"/>
      <c r="OJ16" s="213"/>
      <c r="OK16" s="213"/>
      <c r="OL16" s="213"/>
      <c r="OM16" s="213"/>
      <c r="ON16" s="213"/>
      <c r="OO16" s="213"/>
      <c r="OP16" s="213"/>
      <c r="OQ16" s="213"/>
      <c r="OR16" s="213"/>
      <c r="OS16" s="213"/>
      <c r="OT16" s="213"/>
      <c r="OU16" s="213"/>
      <c r="OV16" s="213"/>
      <c r="OW16" s="213"/>
      <c r="OX16" s="213"/>
      <c r="OY16" s="213"/>
      <c r="OZ16" s="213"/>
      <c r="PA16" s="213"/>
      <c r="PB16" s="213"/>
      <c r="PC16" s="213"/>
      <c r="PD16" s="213"/>
      <c r="PE16" s="213"/>
      <c r="PF16" s="213"/>
      <c r="PG16" s="213"/>
      <c r="PH16" s="213"/>
      <c r="PI16" s="213"/>
      <c r="PJ16" s="213"/>
      <c r="PK16" s="213"/>
      <c r="PL16" s="213"/>
      <c r="PM16" s="213"/>
      <c r="PN16" s="213"/>
      <c r="PO16" s="213"/>
      <c r="PP16" s="213"/>
      <c r="PQ16" s="213"/>
      <c r="PR16" s="213"/>
      <c r="PS16" s="213"/>
      <c r="PT16" s="213"/>
      <c r="PU16" s="213"/>
      <c r="PV16" s="213"/>
      <c r="PW16" s="213"/>
      <c r="PX16" s="213"/>
      <c r="PY16" s="213"/>
      <c r="PZ16" s="213"/>
      <c r="QA16" s="213"/>
      <c r="QB16" s="213"/>
      <c r="QC16" s="213"/>
      <c r="QD16" s="213"/>
      <c r="QE16" s="213"/>
      <c r="QF16" s="213"/>
      <c r="QG16" s="213"/>
      <c r="QH16" s="213"/>
      <c r="QI16" s="213"/>
      <c r="QJ16" s="213"/>
      <c r="QK16" s="213"/>
      <c r="QL16" s="213"/>
      <c r="QM16" s="213"/>
      <c r="QN16" s="213"/>
      <c r="QO16" s="213"/>
      <c r="QP16" s="213"/>
      <c r="QQ16" s="213"/>
      <c r="QR16" s="213"/>
      <c r="QS16" s="213"/>
      <c r="QT16" s="213"/>
      <c r="QU16" s="213"/>
      <c r="QV16" s="213"/>
      <c r="QW16" s="213"/>
      <c r="QX16" s="213"/>
      <c r="QY16" s="213"/>
      <c r="QZ16" s="213"/>
      <c r="RA16" s="213"/>
      <c r="RB16" s="213"/>
      <c r="RC16" s="213"/>
      <c r="RD16" s="213"/>
      <c r="RE16" s="213"/>
      <c r="RF16" s="213"/>
      <c r="RG16" s="213"/>
      <c r="RH16" s="213"/>
      <c r="RI16" s="213"/>
      <c r="RJ16" s="213"/>
      <c r="RK16" s="213"/>
      <c r="RL16" s="213"/>
      <c r="RM16" s="213"/>
      <c r="RN16" s="213"/>
      <c r="RO16" s="213"/>
      <c r="RP16" s="213"/>
      <c r="RQ16" s="213"/>
      <c r="RR16" s="213"/>
      <c r="RS16" s="213"/>
      <c r="RT16" s="213"/>
      <c r="RU16" s="213"/>
      <c r="RV16" s="213"/>
      <c r="RW16" s="213"/>
      <c r="RX16" s="213"/>
      <c r="RY16" s="213"/>
      <c r="RZ16" s="213"/>
      <c r="SA16" s="213"/>
      <c r="SB16" s="213"/>
      <c r="SC16" s="213"/>
      <c r="SD16" s="213"/>
      <c r="SE16" s="213"/>
      <c r="SF16" s="213"/>
      <c r="SG16" s="213"/>
      <c r="SH16" s="213"/>
      <c r="SI16" s="213"/>
      <c r="SJ16" s="213"/>
      <c r="SK16" s="213"/>
      <c r="SL16" s="213"/>
      <c r="SM16" s="213"/>
      <c r="SN16" s="213"/>
      <c r="SO16" s="213"/>
      <c r="SP16" s="213"/>
      <c r="SQ16" s="213"/>
      <c r="SR16" s="213"/>
      <c r="SS16" s="213"/>
      <c r="ST16" s="213"/>
      <c r="SU16" s="213"/>
      <c r="SV16" s="213"/>
      <c r="SW16" s="213"/>
      <c r="SX16" s="213"/>
      <c r="SY16" s="213"/>
      <c r="SZ16" s="213"/>
      <c r="TA16" s="213"/>
      <c r="TB16" s="213"/>
      <c r="TC16" s="213"/>
      <c r="TD16" s="213"/>
      <c r="TE16" s="213"/>
      <c r="TF16" s="213"/>
      <c r="TG16" s="213"/>
      <c r="TH16" s="213"/>
      <c r="TI16" s="213"/>
      <c r="TJ16" s="213"/>
      <c r="TK16" s="213"/>
      <c r="TL16" s="213"/>
      <c r="TM16" s="213"/>
      <c r="TN16" s="213"/>
      <c r="TO16" s="213"/>
      <c r="TP16" s="213"/>
      <c r="TQ16" s="213"/>
      <c r="TR16" s="213"/>
      <c r="TS16" s="213"/>
      <c r="TT16" s="213"/>
      <c r="TU16" s="213"/>
      <c r="TV16" s="213"/>
      <c r="TW16" s="213"/>
      <c r="TX16" s="213"/>
      <c r="TY16" s="213"/>
      <c r="TZ16" s="213"/>
      <c r="UA16" s="213"/>
      <c r="UB16" s="213"/>
      <c r="UC16" s="213"/>
      <c r="UD16" s="213"/>
      <c r="UE16" s="213"/>
      <c r="UF16" s="213"/>
      <c r="UG16" s="213"/>
      <c r="UH16" s="213"/>
      <c r="UI16" s="213"/>
      <c r="UJ16" s="213"/>
      <c r="UK16" s="213"/>
      <c r="UL16" s="213"/>
      <c r="UM16" s="213"/>
      <c r="UN16" s="213"/>
      <c r="UO16" s="213"/>
      <c r="UP16" s="213"/>
      <c r="UQ16" s="213"/>
      <c r="UR16" s="213"/>
      <c r="US16" s="213"/>
      <c r="UT16" s="213"/>
      <c r="UU16" s="213"/>
      <c r="UV16" s="213"/>
      <c r="UW16" s="213"/>
      <c r="UX16" s="213"/>
      <c r="UY16" s="213"/>
      <c r="UZ16" s="213"/>
      <c r="VA16" s="213"/>
      <c r="VB16" s="213"/>
      <c r="VC16" s="213"/>
      <c r="VD16" s="213"/>
      <c r="VE16" s="213"/>
      <c r="VF16" s="213"/>
      <c r="VG16" s="213"/>
      <c r="VH16" s="213"/>
      <c r="VI16" s="213"/>
      <c r="VJ16" s="213"/>
      <c r="VK16" s="213"/>
      <c r="VL16" s="213"/>
      <c r="VM16" s="213"/>
      <c r="VN16" s="213"/>
      <c r="VO16" s="213"/>
      <c r="VP16" s="213"/>
      <c r="VQ16" s="213"/>
      <c r="VR16" s="213"/>
      <c r="VS16" s="213"/>
      <c r="VT16" s="213"/>
      <c r="VU16" s="213"/>
      <c r="VV16" s="213"/>
      <c r="VW16" s="213"/>
      <c r="VX16" s="213"/>
      <c r="VY16" s="213"/>
      <c r="VZ16" s="213"/>
      <c r="WA16" s="213"/>
      <c r="WB16" s="213"/>
      <c r="WC16" s="213"/>
      <c r="WD16" s="213"/>
      <c r="WE16" s="213"/>
      <c r="WF16" s="213"/>
      <c r="WG16" s="213"/>
      <c r="WH16" s="213"/>
      <c r="WI16" s="213"/>
      <c r="WJ16" s="213"/>
      <c r="WK16" s="213"/>
      <c r="WL16" s="213"/>
      <c r="WM16" s="213"/>
      <c r="WN16" s="213"/>
      <c r="WO16" s="213"/>
      <c r="WP16" s="213"/>
      <c r="WQ16" s="213"/>
      <c r="WR16" s="213"/>
      <c r="WS16" s="213"/>
      <c r="WT16" s="213"/>
      <c r="WU16" s="213"/>
      <c r="WV16" s="213"/>
      <c r="WW16" s="213"/>
      <c r="WX16" s="213"/>
      <c r="WY16" s="213"/>
      <c r="WZ16" s="213"/>
      <c r="XA16" s="213"/>
      <c r="XB16" s="213"/>
      <c r="XC16" s="213"/>
      <c r="XD16" s="213"/>
      <c r="XE16" s="213"/>
      <c r="XF16" s="213"/>
      <c r="XG16" s="213"/>
      <c r="XH16" s="213"/>
      <c r="XI16" s="213"/>
      <c r="XJ16" s="213"/>
      <c r="XK16" s="213"/>
      <c r="XL16" s="213"/>
      <c r="XM16" s="213"/>
      <c r="XN16" s="213"/>
      <c r="XO16" s="213"/>
      <c r="XP16" s="213"/>
      <c r="XQ16" s="213"/>
      <c r="XR16" s="213"/>
      <c r="XS16" s="213"/>
      <c r="XT16" s="213"/>
      <c r="XU16" s="213"/>
      <c r="XV16" s="213"/>
      <c r="XW16" s="213"/>
      <c r="XX16" s="213"/>
      <c r="XY16" s="213"/>
      <c r="XZ16" s="213"/>
      <c r="YA16" s="213"/>
      <c r="YB16" s="213"/>
      <c r="YC16" s="213"/>
      <c r="YD16" s="213"/>
      <c r="YE16" s="213"/>
      <c r="YF16" s="213"/>
      <c r="YG16" s="213"/>
      <c r="YH16" s="213"/>
      <c r="YI16" s="213"/>
      <c r="YJ16" s="213"/>
      <c r="YK16" s="213"/>
      <c r="YL16" s="213"/>
      <c r="YM16" s="213"/>
      <c r="YN16" s="213"/>
      <c r="YO16" s="213"/>
      <c r="YP16" s="213"/>
      <c r="YQ16" s="213"/>
      <c r="YR16" s="213"/>
      <c r="YS16" s="213"/>
      <c r="YT16" s="213"/>
      <c r="YU16" s="213"/>
      <c r="YV16" s="213"/>
      <c r="YW16" s="213"/>
      <c r="YX16" s="213"/>
      <c r="YY16" s="213"/>
      <c r="YZ16" s="213"/>
      <c r="ZA16" s="213"/>
      <c r="ZB16" s="213"/>
      <c r="ZC16" s="213"/>
      <c r="ZD16" s="213"/>
      <c r="ZE16" s="213"/>
      <c r="ZF16" s="213"/>
      <c r="ZG16" s="213"/>
      <c r="ZH16" s="213"/>
      <c r="ZI16" s="213"/>
      <c r="ZJ16" s="213"/>
      <c r="ZK16" s="213"/>
      <c r="ZL16" s="213"/>
      <c r="ZM16" s="213"/>
      <c r="ZN16" s="213"/>
      <c r="ZO16" s="213"/>
      <c r="ZP16" s="213"/>
      <c r="ZQ16" s="213"/>
      <c r="ZR16" s="213"/>
      <c r="ZS16" s="213"/>
      <c r="ZT16" s="213"/>
      <c r="ZU16" s="213"/>
      <c r="ZV16" s="213"/>
      <c r="ZW16" s="213"/>
      <c r="ZX16" s="213"/>
      <c r="ZY16" s="213"/>
      <c r="ZZ16" s="213"/>
      <c r="AAA16" s="213"/>
      <c r="AAB16" s="213"/>
      <c r="AAC16" s="213"/>
      <c r="AAD16" s="213"/>
      <c r="AAE16" s="213"/>
      <c r="AAF16" s="213"/>
      <c r="AAG16" s="213"/>
      <c r="AAH16" s="213"/>
      <c r="AAI16" s="213"/>
      <c r="AAJ16" s="213"/>
      <c r="AAK16" s="213"/>
      <c r="AAL16" s="213"/>
      <c r="AAM16" s="213"/>
      <c r="AAN16" s="213"/>
      <c r="AAO16" s="213"/>
      <c r="AAP16" s="213"/>
      <c r="AAQ16" s="213"/>
      <c r="AAR16" s="213"/>
      <c r="AAS16" s="213"/>
      <c r="AAT16" s="213"/>
      <c r="AAU16" s="213"/>
      <c r="AAV16" s="213"/>
      <c r="AAW16" s="213"/>
      <c r="AAX16" s="213"/>
      <c r="AAY16" s="213"/>
      <c r="AAZ16" s="213"/>
      <c r="ABA16" s="213"/>
      <c r="ABB16" s="213"/>
      <c r="ABC16" s="213"/>
      <c r="ABD16" s="213"/>
      <c r="ABE16" s="213"/>
      <c r="ABF16" s="213"/>
      <c r="ABG16" s="213"/>
      <c r="ABH16" s="213"/>
      <c r="ABI16" s="213"/>
      <c r="ABJ16" s="213"/>
      <c r="ABK16" s="213"/>
      <c r="ABL16" s="213"/>
      <c r="ABM16" s="213"/>
      <c r="ABN16" s="213"/>
      <c r="ABO16" s="213"/>
      <c r="ABP16" s="213"/>
      <c r="ABQ16" s="213"/>
      <c r="ABR16" s="213"/>
      <c r="ABS16" s="213"/>
      <c r="ABT16" s="213"/>
      <c r="ABU16" s="213"/>
      <c r="ABV16" s="213"/>
      <c r="ABW16" s="213"/>
      <c r="ABX16" s="213"/>
      <c r="ABY16" s="213"/>
      <c r="ABZ16" s="213"/>
      <c r="ACA16" s="213"/>
      <c r="ACB16" s="213"/>
      <c r="ACC16" s="213"/>
      <c r="ACD16" s="213"/>
      <c r="ACE16" s="213"/>
      <c r="ACF16" s="213"/>
      <c r="ACG16" s="213"/>
      <c r="ACH16" s="213"/>
      <c r="ACI16" s="213"/>
      <c r="ACJ16" s="213"/>
      <c r="ACK16" s="213"/>
      <c r="ACL16" s="213"/>
      <c r="ACM16" s="213"/>
      <c r="ACN16" s="213"/>
      <c r="ACO16" s="213"/>
      <c r="ACP16" s="213"/>
      <c r="ACQ16" s="213"/>
      <c r="ACR16" s="213"/>
      <c r="ACS16" s="213"/>
      <c r="ACT16" s="213"/>
      <c r="ACU16" s="213"/>
      <c r="ACV16" s="213"/>
      <c r="ACW16" s="213"/>
      <c r="ACX16" s="213"/>
      <c r="ACY16" s="213"/>
      <c r="ACZ16" s="213"/>
      <c r="ADA16" s="213"/>
      <c r="ADB16" s="213"/>
      <c r="ADC16" s="213"/>
      <c r="ADD16" s="213"/>
      <c r="ADE16" s="213"/>
      <c r="ADF16" s="213"/>
      <c r="ADG16" s="213"/>
      <c r="ADH16" s="213"/>
      <c r="ADI16" s="213"/>
      <c r="ADJ16" s="213"/>
      <c r="ADK16" s="213"/>
      <c r="ADL16" s="213"/>
      <c r="ADM16" s="213"/>
      <c r="ADN16" s="213"/>
      <c r="ADO16" s="213"/>
      <c r="ADP16" s="213"/>
      <c r="ADQ16" s="213"/>
      <c r="ADR16" s="213"/>
      <c r="ADS16" s="213"/>
      <c r="ADT16" s="213"/>
      <c r="ADU16" s="213"/>
      <c r="ADV16" s="213"/>
      <c r="ADW16" s="213"/>
      <c r="ADX16" s="213"/>
      <c r="ADY16" s="213"/>
      <c r="ADZ16" s="213"/>
      <c r="AEA16" s="213"/>
      <c r="AEB16" s="213"/>
      <c r="AEC16" s="213"/>
      <c r="AED16" s="213"/>
      <c r="AEE16" s="213"/>
      <c r="AEF16" s="213"/>
      <c r="AEG16" s="213"/>
      <c r="AEH16" s="213"/>
      <c r="AEI16" s="213"/>
      <c r="AEJ16" s="213"/>
      <c r="AEK16" s="213"/>
      <c r="AEL16" s="213"/>
      <c r="AEM16" s="213"/>
      <c r="AEN16" s="213"/>
      <c r="AEO16" s="213"/>
      <c r="AEP16" s="213"/>
      <c r="AEQ16" s="213"/>
      <c r="AER16" s="213"/>
      <c r="AES16" s="213"/>
      <c r="AET16" s="213"/>
      <c r="AEU16" s="213"/>
      <c r="AEV16" s="213"/>
      <c r="AEW16" s="213"/>
      <c r="AEX16" s="213"/>
      <c r="AEY16" s="213"/>
      <c r="AEZ16" s="213"/>
      <c r="AFA16" s="213"/>
      <c r="AFB16" s="213"/>
      <c r="AFC16" s="213"/>
      <c r="AFD16" s="213"/>
      <c r="AFE16" s="213"/>
      <c r="AFF16" s="213"/>
      <c r="AFG16" s="213"/>
      <c r="AFH16" s="213"/>
      <c r="AFI16" s="213"/>
      <c r="AFJ16" s="213"/>
      <c r="AFK16" s="213"/>
      <c r="AFL16" s="213"/>
      <c r="AFM16" s="213"/>
      <c r="AFN16" s="213"/>
      <c r="AFO16" s="213"/>
      <c r="AFP16" s="213"/>
      <c r="AFQ16" s="213"/>
      <c r="AFR16" s="213"/>
      <c r="AFS16" s="213"/>
      <c r="AFT16" s="213"/>
      <c r="AFU16" s="213"/>
      <c r="AFV16" s="213"/>
      <c r="AFW16" s="213"/>
      <c r="AFX16" s="213"/>
      <c r="AFY16" s="213"/>
      <c r="AFZ16" s="213"/>
      <c r="AGA16" s="213"/>
      <c r="AGB16" s="213"/>
      <c r="AGC16" s="213"/>
      <c r="AGD16" s="213"/>
      <c r="AGE16" s="213"/>
      <c r="AGF16" s="213"/>
      <c r="AGG16" s="213"/>
      <c r="AGH16" s="213"/>
      <c r="AGI16" s="213"/>
      <c r="AGJ16" s="213"/>
      <c r="AGK16" s="213"/>
      <c r="AGL16" s="213"/>
      <c r="AGM16" s="213"/>
      <c r="AGN16" s="213"/>
      <c r="AGO16" s="213"/>
      <c r="AGP16" s="213"/>
      <c r="AGQ16" s="213"/>
      <c r="AGR16" s="213"/>
      <c r="AGS16" s="213"/>
      <c r="AGT16" s="213"/>
      <c r="AGU16" s="213"/>
      <c r="AGV16" s="213"/>
      <c r="AGW16" s="213"/>
      <c r="AGX16" s="213"/>
      <c r="AGY16" s="213"/>
      <c r="AGZ16" s="213"/>
      <c r="AHA16" s="213"/>
      <c r="AHB16" s="213"/>
      <c r="AHC16" s="213"/>
      <c r="AHD16" s="213"/>
      <c r="AHE16" s="213"/>
      <c r="AHF16" s="213"/>
      <c r="AHG16" s="213"/>
      <c r="AHH16" s="213"/>
      <c r="AHI16" s="213"/>
      <c r="AHJ16" s="213"/>
      <c r="AHK16" s="213"/>
      <c r="AHL16" s="213"/>
      <c r="AHM16" s="213"/>
      <c r="AHN16" s="213"/>
      <c r="AHO16" s="213"/>
      <c r="AHP16" s="213"/>
      <c r="AHQ16" s="213"/>
      <c r="AHR16" s="213"/>
      <c r="AHS16" s="213"/>
      <c r="AHT16" s="213"/>
      <c r="AHU16" s="213"/>
      <c r="AHV16" s="213"/>
      <c r="AHW16" s="213"/>
      <c r="AHX16" s="213"/>
      <c r="AHY16" s="213"/>
      <c r="AHZ16" s="213"/>
      <c r="AIA16" s="213"/>
      <c r="AIB16" s="213"/>
      <c r="AIC16" s="213"/>
      <c r="AID16" s="213"/>
      <c r="AIE16" s="213"/>
      <c r="AIF16" s="213"/>
      <c r="AIG16" s="213"/>
      <c r="AIH16" s="213"/>
      <c r="AII16" s="213"/>
      <c r="AIJ16" s="213"/>
      <c r="AIK16" s="213"/>
      <c r="AIL16" s="213"/>
      <c r="AIM16" s="213"/>
      <c r="AIN16" s="213"/>
      <c r="AIO16" s="213"/>
      <c r="AIP16" s="213"/>
      <c r="AIQ16" s="213"/>
      <c r="AIR16" s="213"/>
      <c r="AIS16" s="213"/>
      <c r="AIT16" s="213"/>
      <c r="AIU16" s="213"/>
      <c r="AIV16" s="213"/>
      <c r="AIW16" s="213"/>
      <c r="AIX16" s="213"/>
      <c r="AIY16" s="213"/>
      <c r="AIZ16" s="213"/>
      <c r="AJA16" s="213"/>
      <c r="AJB16" s="213"/>
      <c r="AJC16" s="213"/>
      <c r="AJD16" s="213"/>
      <c r="AJE16" s="213"/>
      <c r="AJF16" s="213"/>
      <c r="AJG16" s="213"/>
      <c r="AJH16" s="213"/>
      <c r="AJI16" s="213"/>
      <c r="AJJ16" s="213"/>
      <c r="AJK16" s="213"/>
      <c r="AJL16" s="213"/>
      <c r="AJM16" s="213"/>
      <c r="AJN16" s="213"/>
      <c r="AJO16" s="213"/>
      <c r="AJP16" s="213"/>
      <c r="AJQ16" s="213"/>
      <c r="AJR16" s="213"/>
      <c r="AJS16" s="213"/>
      <c r="AJT16" s="213"/>
      <c r="AJU16" s="213"/>
      <c r="AJV16" s="213"/>
      <c r="AJW16" s="213"/>
      <c r="AJX16" s="213"/>
      <c r="AJY16" s="213"/>
      <c r="AJZ16" s="213"/>
      <c r="AKA16" s="213"/>
      <c r="AKB16" s="213"/>
      <c r="AKC16" s="213"/>
      <c r="AKD16" s="213"/>
      <c r="AKE16" s="213"/>
      <c r="AKF16" s="213"/>
      <c r="AKG16" s="213"/>
      <c r="AKH16" s="213"/>
      <c r="AKI16" s="213"/>
      <c r="AKJ16" s="213"/>
      <c r="AKK16" s="213"/>
      <c r="AKL16" s="213"/>
      <c r="AKM16" s="213"/>
      <c r="AKN16" s="213"/>
      <c r="AKO16" s="213"/>
      <c r="AKP16" s="213"/>
      <c r="AKQ16" s="213"/>
      <c r="AKR16" s="213"/>
      <c r="AKS16" s="213"/>
      <c r="AKT16" s="213"/>
      <c r="AKU16" s="213"/>
      <c r="AKV16" s="213"/>
      <c r="AKW16" s="213"/>
      <c r="AKX16" s="213"/>
      <c r="AKY16" s="213"/>
      <c r="AKZ16" s="213"/>
      <c r="ALA16" s="213"/>
      <c r="ALB16" s="213"/>
      <c r="ALC16" s="213"/>
      <c r="ALD16" s="213"/>
      <c r="ALE16" s="213"/>
      <c r="ALF16" s="213"/>
      <c r="ALG16" s="213"/>
      <c r="ALH16" s="213"/>
      <c r="ALI16" s="213"/>
      <c r="ALJ16" s="213"/>
      <c r="ALK16" s="213"/>
      <c r="ALL16" s="213"/>
      <c r="ALM16" s="213"/>
      <c r="ALN16" s="213"/>
      <c r="ALO16" s="213"/>
      <c r="ALP16" s="213"/>
      <c r="ALQ16" s="213"/>
      <c r="ALR16" s="213"/>
      <c r="ALS16" s="213"/>
      <c r="ALT16" s="213"/>
      <c r="ALU16" s="213"/>
      <c r="ALV16" s="213"/>
      <c r="ALW16" s="213"/>
      <c r="ALX16" s="213"/>
      <c r="ALY16" s="213"/>
      <c r="ALZ16" s="213"/>
      <c r="AMA16" s="213"/>
      <c r="AMB16" s="213"/>
      <c r="AMC16" s="213"/>
      <c r="AMD16" s="213"/>
      <c r="AME16" s="213"/>
      <c r="AMF16" s="213"/>
      <c r="AMG16" s="213"/>
      <c r="AMH16" s="213"/>
      <c r="AMI16" s="213"/>
      <c r="AMJ16" s="213"/>
      <c r="AMK16" s="213"/>
      <c r="AML16" s="213"/>
      <c r="AMM16" s="213"/>
      <c r="AMN16" s="213"/>
      <c r="AMO16" s="213"/>
      <c r="AMP16" s="213"/>
      <c r="AMQ16" s="213"/>
      <c r="AMR16" s="213"/>
      <c r="AMS16" s="213"/>
      <c r="AMT16" s="213"/>
      <c r="AMU16" s="213"/>
      <c r="AMV16" s="213"/>
      <c r="AMW16" s="213"/>
      <c r="AMX16" s="213"/>
      <c r="AMY16" s="213"/>
      <c r="AMZ16" s="213"/>
      <c r="ANA16" s="213"/>
      <c r="ANB16" s="213"/>
      <c r="ANC16" s="213"/>
      <c r="AND16" s="213"/>
      <c r="ANE16" s="213"/>
      <c r="ANF16" s="213"/>
      <c r="ANG16" s="213"/>
      <c r="ANH16" s="213"/>
      <c r="ANI16" s="213"/>
      <c r="ANJ16" s="213"/>
      <c r="ANK16" s="213"/>
      <c r="ANL16" s="213"/>
      <c r="ANM16" s="213"/>
      <c r="ANN16" s="213"/>
      <c r="ANO16" s="213"/>
      <c r="ANP16" s="213"/>
      <c r="ANQ16" s="213"/>
      <c r="ANR16" s="213"/>
      <c r="ANS16" s="213"/>
      <c r="ANT16" s="213"/>
      <c r="ANU16" s="213"/>
      <c r="ANV16" s="213"/>
      <c r="ANW16" s="213"/>
      <c r="ANX16" s="213"/>
      <c r="ANY16" s="213"/>
      <c r="ANZ16" s="213"/>
      <c r="AOA16" s="213"/>
      <c r="AOB16" s="213"/>
      <c r="AOC16" s="213"/>
      <c r="AOD16" s="213"/>
      <c r="AOE16" s="213"/>
      <c r="AOF16" s="213"/>
      <c r="AOG16" s="213"/>
      <c r="AOH16" s="213"/>
      <c r="AOI16" s="213"/>
      <c r="AOJ16" s="213"/>
      <c r="AOK16" s="213"/>
      <c r="AOL16" s="213"/>
      <c r="AOM16" s="213"/>
      <c r="AON16" s="213"/>
      <c r="AOO16" s="213"/>
      <c r="AOP16" s="213"/>
      <c r="AOQ16" s="213"/>
      <c r="AOR16" s="213"/>
      <c r="AOS16" s="213"/>
      <c r="AOT16" s="213"/>
      <c r="AOU16" s="213"/>
      <c r="AOV16" s="213"/>
      <c r="AOW16" s="213"/>
      <c r="AOX16" s="213"/>
      <c r="AOY16" s="213"/>
      <c r="AOZ16" s="213"/>
      <c r="APA16" s="213"/>
      <c r="APB16" s="213"/>
      <c r="APC16" s="213"/>
      <c r="APD16" s="213"/>
      <c r="APE16" s="213"/>
      <c r="APF16" s="213"/>
      <c r="APG16" s="213"/>
      <c r="APH16" s="213"/>
      <c r="API16" s="213"/>
      <c r="APJ16" s="213"/>
      <c r="APK16" s="213"/>
      <c r="APL16" s="213"/>
      <c r="APM16" s="213"/>
      <c r="APN16" s="213"/>
      <c r="APO16" s="213"/>
      <c r="APP16" s="213"/>
      <c r="APQ16" s="213"/>
      <c r="APR16" s="213"/>
      <c r="APS16" s="213"/>
      <c r="APT16" s="213"/>
      <c r="APU16" s="213"/>
      <c r="APV16" s="213"/>
      <c r="APW16" s="213"/>
      <c r="APX16" s="213"/>
      <c r="APY16" s="213"/>
      <c r="APZ16" s="213"/>
      <c r="AQA16" s="213"/>
      <c r="AQB16" s="213"/>
      <c r="AQC16" s="213"/>
      <c r="AQD16" s="213"/>
      <c r="AQE16" s="213"/>
      <c r="AQF16" s="213"/>
      <c r="AQG16" s="213"/>
      <c r="AQH16" s="213"/>
      <c r="AQI16" s="213"/>
      <c r="AQJ16" s="213"/>
      <c r="AQK16" s="213"/>
      <c r="AQL16" s="213"/>
      <c r="AQM16" s="213"/>
      <c r="AQN16" s="213"/>
      <c r="AQO16" s="213"/>
      <c r="AQP16" s="213"/>
      <c r="AQQ16" s="213"/>
      <c r="AQR16" s="213"/>
      <c r="AQS16" s="213"/>
      <c r="AQT16" s="213"/>
      <c r="AQU16" s="213"/>
      <c r="AQV16" s="213"/>
      <c r="AQW16" s="213"/>
      <c r="AQX16" s="213"/>
      <c r="AQY16" s="213"/>
      <c r="AQZ16" s="213"/>
      <c r="ARA16" s="213"/>
      <c r="ARB16" s="213"/>
      <c r="ARC16" s="213"/>
      <c r="ARD16" s="213"/>
      <c r="ARE16" s="213"/>
      <c r="ARF16" s="213"/>
      <c r="ARG16" s="213"/>
      <c r="ARH16" s="213"/>
      <c r="ARI16" s="213"/>
      <c r="ARJ16" s="213"/>
      <c r="ARK16" s="213"/>
      <c r="ARL16" s="213"/>
      <c r="ARM16" s="213"/>
      <c r="ARN16" s="213"/>
      <c r="ARO16" s="213"/>
      <c r="ARP16" s="213"/>
      <c r="ARQ16" s="213"/>
      <c r="ARR16" s="213"/>
      <c r="ARS16" s="213"/>
      <c r="ART16" s="213"/>
      <c r="ARU16" s="213"/>
      <c r="ARV16" s="213"/>
      <c r="ARW16" s="213"/>
      <c r="ARX16" s="213"/>
      <c r="ARY16" s="213"/>
      <c r="ARZ16" s="213"/>
      <c r="ASA16" s="213"/>
      <c r="ASB16" s="213"/>
      <c r="ASC16" s="213"/>
      <c r="ASD16" s="213"/>
      <c r="ASE16" s="213"/>
      <c r="ASF16" s="213"/>
      <c r="ASG16" s="213"/>
      <c r="ASH16" s="213"/>
      <c r="ASI16" s="213"/>
      <c r="ASJ16" s="213"/>
      <c r="ASK16" s="213"/>
      <c r="ASL16" s="213"/>
      <c r="ASM16" s="213"/>
      <c r="ASN16" s="213"/>
      <c r="ASO16" s="213"/>
      <c r="ASP16" s="213"/>
      <c r="ASQ16" s="213"/>
      <c r="ASR16" s="213"/>
      <c r="ASS16" s="213"/>
      <c r="AST16" s="213"/>
      <c r="ASU16" s="213"/>
      <c r="ASV16" s="213"/>
      <c r="ASW16" s="213"/>
      <c r="ASX16" s="213"/>
      <c r="ASY16" s="213"/>
      <c r="ASZ16" s="213"/>
      <c r="ATA16" s="213"/>
      <c r="ATB16" s="213"/>
      <c r="ATC16" s="213"/>
      <c r="ATD16" s="213"/>
      <c r="ATE16" s="213"/>
      <c r="ATF16" s="213"/>
      <c r="ATG16" s="213"/>
      <c r="ATH16" s="213"/>
      <c r="ATI16" s="213"/>
      <c r="ATJ16" s="213"/>
      <c r="ATK16" s="213"/>
      <c r="ATL16" s="213"/>
      <c r="ATM16" s="213"/>
      <c r="ATN16" s="213"/>
      <c r="ATO16" s="213"/>
      <c r="ATP16" s="213"/>
      <c r="ATQ16" s="213"/>
      <c r="ATR16" s="213"/>
      <c r="ATS16" s="213"/>
      <c r="ATT16" s="213"/>
      <c r="ATU16" s="213"/>
      <c r="ATV16" s="213"/>
      <c r="ATW16" s="213"/>
      <c r="ATX16" s="213"/>
      <c r="ATY16" s="213"/>
      <c r="ATZ16" s="213"/>
      <c r="AUA16" s="213"/>
      <c r="AUB16" s="213"/>
      <c r="AUC16" s="213"/>
      <c r="AUD16" s="213"/>
      <c r="AUE16" s="213"/>
      <c r="AUF16" s="213"/>
      <c r="AUG16" s="213"/>
      <c r="AUH16" s="213"/>
      <c r="AUI16" s="213"/>
      <c r="AUJ16" s="213"/>
      <c r="AUK16" s="213"/>
      <c r="AUL16" s="213"/>
      <c r="AUM16" s="213"/>
      <c r="AUN16" s="213"/>
      <c r="AUO16" s="213"/>
      <c r="AUP16" s="213"/>
      <c r="AUQ16" s="213"/>
      <c r="AUR16" s="213">
        <v>1.0649999999999999</v>
      </c>
      <c r="AUS16" s="213"/>
      <c r="AUT16" s="213"/>
      <c r="AUU16" s="213"/>
      <c r="AUV16" s="213"/>
      <c r="AUW16" s="213"/>
      <c r="AUX16" s="213"/>
      <c r="AUY16" s="213"/>
      <c r="AUZ16" s="213"/>
      <c r="AVA16" s="213"/>
      <c r="AVB16" s="213"/>
      <c r="AVC16" s="213"/>
      <c r="AVD16" s="213"/>
      <c r="AVE16" s="213"/>
      <c r="AVF16" s="213"/>
      <c r="AVG16" s="213"/>
      <c r="AVH16" s="213"/>
      <c r="AVI16" s="213"/>
      <c r="AVJ16" s="213"/>
      <c r="AVK16" s="213"/>
      <c r="AVL16" s="213"/>
      <c r="AVM16" s="213"/>
      <c r="AVN16" s="213"/>
      <c r="AVO16" s="213"/>
      <c r="AVP16" s="213"/>
      <c r="AVQ16" s="213"/>
      <c r="AVR16" s="213"/>
      <c r="AVS16" s="213"/>
      <c r="AVT16" s="213"/>
      <c r="AVU16" s="213"/>
      <c r="AVV16" s="213"/>
      <c r="AVW16" s="213"/>
      <c r="AVX16" s="213"/>
      <c r="AVY16" s="213"/>
      <c r="AVZ16" s="213"/>
      <c r="AWA16" s="213"/>
      <c r="AWB16" s="213"/>
      <c r="AWC16" s="213"/>
      <c r="AWD16" s="213"/>
      <c r="AWE16" s="213"/>
      <c r="AWF16" s="213"/>
      <c r="AWG16" s="213"/>
      <c r="AWH16" s="213"/>
      <c r="AWI16" s="213"/>
      <c r="AWJ16" s="213"/>
      <c r="AWK16" s="213"/>
      <c r="AWL16" s="213"/>
      <c r="AWM16" s="213"/>
      <c r="AWN16" s="213"/>
      <c r="AWO16" s="213"/>
      <c r="AWP16" s="213"/>
      <c r="AWQ16" s="213"/>
      <c r="AWR16" s="213"/>
      <c r="AWS16" s="213"/>
      <c r="AWT16" s="213"/>
      <c r="AWU16" s="213"/>
      <c r="AWV16" s="213"/>
      <c r="AWW16" s="213"/>
      <c r="AWX16" s="213"/>
      <c r="AWY16" s="213"/>
      <c r="AWZ16" s="213"/>
      <c r="AXA16" s="213"/>
      <c r="AXB16" s="213"/>
      <c r="AXC16" s="213"/>
      <c r="AXD16" s="213"/>
      <c r="AXE16" s="213"/>
      <c r="AXF16" s="213"/>
      <c r="AXG16" s="213"/>
      <c r="AXH16" s="213"/>
      <c r="AXI16" s="213"/>
      <c r="AXJ16" s="213"/>
      <c r="AXK16" s="213"/>
      <c r="AXL16" s="213"/>
      <c r="AXM16" s="213"/>
      <c r="AXN16" s="213"/>
      <c r="AXO16" s="213"/>
      <c r="AXP16" s="213"/>
      <c r="AXQ16" s="213"/>
      <c r="AXR16" s="213"/>
      <c r="AXS16" s="213"/>
      <c r="AXT16" s="213"/>
      <c r="AXU16" s="213"/>
      <c r="AXV16" s="213"/>
      <c r="AXW16" s="213"/>
      <c r="AXX16" s="213"/>
      <c r="AXY16" s="213"/>
      <c r="AXZ16" s="213"/>
      <c r="AYA16" s="213"/>
      <c r="AYB16" s="213"/>
      <c r="AYC16" s="213"/>
      <c r="AYD16" s="213"/>
      <c r="AYE16" s="213"/>
      <c r="AYF16" s="213"/>
      <c r="AYG16" s="213"/>
      <c r="AYH16" s="213"/>
      <c r="AYI16" s="213"/>
      <c r="AYJ16" s="213"/>
      <c r="AYK16" s="213"/>
      <c r="AYL16" s="213"/>
      <c r="AYM16" s="213"/>
      <c r="AYN16" s="213"/>
      <c r="AYO16" s="213"/>
      <c r="AYP16" s="213"/>
      <c r="AYQ16" s="213"/>
      <c r="AYR16" s="213"/>
      <c r="AYS16" s="213"/>
      <c r="AYT16" s="213"/>
      <c r="AYU16" s="213"/>
      <c r="AYV16" s="213"/>
      <c r="AYW16" s="213"/>
      <c r="AYX16" s="213"/>
      <c r="AYY16" s="213"/>
      <c r="AYZ16" s="213"/>
      <c r="AZA16" s="213"/>
      <c r="AZB16" s="213"/>
      <c r="AZC16" s="213"/>
      <c r="AZD16" s="213"/>
      <c r="AZE16" s="213"/>
      <c r="AZF16" s="213"/>
      <c r="AZG16" s="213"/>
      <c r="AZH16" s="213"/>
      <c r="AZI16" s="213"/>
      <c r="AZJ16" s="213"/>
      <c r="AZK16" s="213"/>
      <c r="AZL16" s="213"/>
      <c r="AZM16" s="213"/>
      <c r="AZN16" s="213"/>
      <c r="AZO16" s="213"/>
      <c r="AZP16" s="213"/>
      <c r="AZQ16" s="213"/>
      <c r="AZR16" s="213"/>
      <c r="AZS16" s="213"/>
      <c r="AZT16" s="213"/>
      <c r="AZU16" s="213"/>
      <c r="AZV16" s="213"/>
      <c r="AZW16" s="213"/>
      <c r="AZX16" s="213"/>
      <c r="AZY16" s="213"/>
      <c r="AZZ16" s="213"/>
      <c r="BAA16" s="213"/>
      <c r="BAB16" s="213"/>
      <c r="BAC16" s="213"/>
      <c r="BAD16" s="213"/>
      <c r="BAE16" s="213"/>
      <c r="BAF16" s="213"/>
      <c r="BAG16" s="213"/>
      <c r="BAH16" s="213"/>
      <c r="BAI16" s="213"/>
      <c r="BAJ16" s="213"/>
      <c r="BAK16" s="213"/>
      <c r="BAL16" s="213"/>
      <c r="BAM16" s="213"/>
      <c r="BAN16" s="213"/>
      <c r="BAO16" s="213"/>
      <c r="BAP16" s="213"/>
      <c r="BAQ16" s="213"/>
      <c r="BAR16" s="213"/>
      <c r="BAS16" s="213"/>
      <c r="BAT16" s="213"/>
      <c r="BAU16" s="213"/>
      <c r="BAV16" s="213"/>
      <c r="BAW16" s="213"/>
      <c r="BAX16" s="213"/>
      <c r="BAY16" s="213"/>
      <c r="BAZ16" s="213"/>
      <c r="BBA16" s="213"/>
      <c r="BBB16" s="213"/>
      <c r="BBC16" s="213"/>
      <c r="BBD16" s="213"/>
      <c r="BBE16" s="213"/>
      <c r="BBF16" s="213"/>
      <c r="BBG16" s="213"/>
      <c r="BBH16" s="213"/>
      <c r="BBI16" s="213"/>
      <c r="BBJ16" s="213"/>
      <c r="BBK16" s="213"/>
      <c r="BBL16" s="213"/>
      <c r="BBM16" s="213"/>
      <c r="BBN16" s="213"/>
      <c r="BBO16" s="213"/>
      <c r="BBP16" s="213"/>
      <c r="BBQ16" s="213"/>
      <c r="BBR16" s="213"/>
      <c r="BBS16" s="213"/>
      <c r="BBT16" s="213"/>
      <c r="BBU16" s="213"/>
      <c r="BBV16" s="213"/>
      <c r="BBW16" s="213"/>
      <c r="BBX16" s="213"/>
      <c r="BBY16" s="213"/>
      <c r="BBZ16" s="213"/>
      <c r="BCA16" s="213"/>
      <c r="BCB16" s="213"/>
      <c r="BCC16" s="213"/>
      <c r="BCD16" s="213"/>
      <c r="BCE16" s="213"/>
      <c r="BCF16" s="213"/>
      <c r="BCG16" s="213"/>
      <c r="BCH16" s="213"/>
      <c r="BCI16" s="213"/>
      <c r="BCJ16" s="213"/>
      <c r="BCK16" s="213"/>
      <c r="BCL16" s="213"/>
      <c r="BCM16" s="213"/>
      <c r="BCN16" s="213"/>
      <c r="BCO16" s="213"/>
      <c r="BCP16" s="213"/>
      <c r="BCQ16" s="213"/>
      <c r="BCR16" s="213"/>
      <c r="BCS16" s="213"/>
      <c r="BCT16" s="213"/>
      <c r="BCU16" s="213"/>
      <c r="BCV16" s="213"/>
      <c r="BCW16" s="213"/>
      <c r="BCX16" s="213"/>
      <c r="BCY16" s="213"/>
      <c r="BCZ16" s="213"/>
      <c r="BDA16" s="213"/>
      <c r="BDB16" s="213"/>
      <c r="BDC16" s="213"/>
      <c r="BDD16" s="213"/>
      <c r="BDE16" s="213"/>
      <c r="BDF16" s="213"/>
      <c r="BDG16" s="213"/>
      <c r="BDH16" s="213"/>
      <c r="BDI16" s="213"/>
      <c r="BDJ16" s="213"/>
      <c r="BDK16" s="213"/>
      <c r="BDL16" s="213"/>
      <c r="BDM16" s="213"/>
      <c r="BDN16" s="213"/>
      <c r="BDO16" s="213"/>
      <c r="BDP16" s="213"/>
      <c r="BDQ16" s="213"/>
      <c r="BDR16" s="213"/>
      <c r="BDS16" s="213"/>
      <c r="BDT16" s="213"/>
      <c r="BDU16" s="213"/>
      <c r="BDV16" s="213"/>
      <c r="BDW16" s="213"/>
      <c r="BDX16" s="213"/>
      <c r="BDY16" s="213"/>
      <c r="BDZ16" s="213"/>
      <c r="BEA16" s="213"/>
      <c r="BEB16" s="213"/>
      <c r="BEC16" s="213"/>
      <c r="BED16" s="213"/>
      <c r="BEE16" s="213"/>
      <c r="BEF16" s="213"/>
      <c r="BEG16" s="213"/>
      <c r="BEH16" s="213"/>
      <c r="BEI16" s="213"/>
      <c r="BEJ16" s="213"/>
      <c r="BEK16" s="213"/>
      <c r="BEL16" s="213"/>
      <c r="BEM16" s="213"/>
      <c r="BEN16" s="213"/>
      <c r="BEO16" s="213"/>
      <c r="BEP16" s="213">
        <v>7.3349999999999991</v>
      </c>
    </row>
    <row r="17" spans="1:1498">
      <c r="F17" s="388" t="s">
        <v>50</v>
      </c>
      <c r="G17" s="389"/>
      <c r="H17" s="389"/>
      <c r="I17" s="390"/>
      <c r="J17" s="223">
        <f>J14+J15-J16</f>
        <v>565</v>
      </c>
      <c r="T17" s="212" t="s">
        <v>51</v>
      </c>
      <c r="U17" s="213"/>
      <c r="V17" s="213"/>
      <c r="W17" s="213"/>
      <c r="X17" s="213"/>
      <c r="Y17" s="213"/>
      <c r="Z17" s="213"/>
      <c r="AA17" s="213"/>
      <c r="AB17" s="213"/>
      <c r="AC17" s="213"/>
      <c r="AD17" s="213"/>
      <c r="AE17" s="213"/>
      <c r="AF17" s="213"/>
      <c r="AG17" s="213"/>
      <c r="AH17" s="213"/>
      <c r="AI17" s="213"/>
      <c r="AJ17" s="213"/>
      <c r="AK17" s="213"/>
      <c r="AL17" s="213"/>
      <c r="AM17" s="213"/>
      <c r="AN17" s="213"/>
      <c r="AO17" s="213"/>
      <c r="AP17" s="213"/>
      <c r="AQ17" s="213"/>
      <c r="AR17" s="213"/>
      <c r="AS17" s="213"/>
      <c r="AT17" s="213"/>
      <c r="AU17" s="213"/>
      <c r="AV17" s="213"/>
      <c r="AW17" s="213"/>
      <c r="AX17" s="213"/>
      <c r="AY17" s="213"/>
      <c r="AZ17" s="213"/>
      <c r="BA17" s="213"/>
      <c r="BB17" s="213"/>
      <c r="BC17" s="213"/>
      <c r="BD17" s="213"/>
      <c r="BE17" s="213"/>
      <c r="BF17" s="213"/>
      <c r="BG17" s="213"/>
      <c r="BH17" s="213"/>
      <c r="BI17" s="213"/>
      <c r="BJ17" s="213"/>
      <c r="BK17" s="213"/>
      <c r="BL17" s="213"/>
      <c r="BM17" s="213"/>
      <c r="BN17" s="213"/>
      <c r="BO17" s="213"/>
      <c r="BP17" s="213"/>
      <c r="BQ17" s="213"/>
      <c r="BR17" s="213"/>
      <c r="BS17" s="213"/>
      <c r="BT17" s="213"/>
      <c r="BU17" s="213"/>
      <c r="BV17" s="213"/>
      <c r="BW17" s="213"/>
      <c r="BX17" s="213"/>
      <c r="BY17" s="213"/>
      <c r="BZ17" s="213"/>
      <c r="CA17" s="213"/>
      <c r="CB17" s="213"/>
      <c r="CC17" s="213"/>
      <c r="CD17" s="213"/>
      <c r="CE17" s="213"/>
      <c r="CF17" s="213"/>
      <c r="CG17" s="213"/>
      <c r="CH17" s="213"/>
      <c r="CI17" s="213"/>
      <c r="CJ17" s="213"/>
      <c r="CK17" s="213"/>
      <c r="CL17" s="213"/>
      <c r="CM17" s="213"/>
      <c r="CN17" s="213"/>
      <c r="CO17" s="213"/>
      <c r="CP17" s="213"/>
      <c r="CQ17" s="213"/>
      <c r="CR17" s="213"/>
      <c r="CS17" s="213"/>
      <c r="CT17" s="213"/>
      <c r="CU17" s="213"/>
      <c r="CV17" s="213"/>
      <c r="CW17" s="213"/>
      <c r="CX17" s="213"/>
      <c r="CY17" s="213"/>
      <c r="CZ17" s="213"/>
      <c r="DA17" s="213"/>
      <c r="DB17" s="213"/>
      <c r="DC17" s="213"/>
      <c r="DD17" s="213"/>
      <c r="DE17" s="213"/>
      <c r="DF17" s="213"/>
      <c r="DG17" s="213"/>
      <c r="DH17" s="213"/>
      <c r="DI17" s="213"/>
      <c r="DJ17" s="213"/>
      <c r="DK17" s="213"/>
      <c r="DL17" s="213"/>
      <c r="DM17" s="213"/>
      <c r="DN17" s="213"/>
      <c r="DO17" s="213"/>
      <c r="DP17" s="213"/>
      <c r="DQ17" s="213"/>
      <c r="DR17" s="213"/>
      <c r="DS17" s="213"/>
      <c r="DT17" s="213"/>
      <c r="DU17" s="213"/>
      <c r="DV17" s="213"/>
      <c r="DW17" s="213"/>
      <c r="DX17" s="213"/>
      <c r="DY17" s="213"/>
      <c r="DZ17" s="213"/>
      <c r="EA17" s="213"/>
      <c r="EB17" s="213"/>
      <c r="EC17" s="213"/>
      <c r="ED17" s="213"/>
      <c r="EE17" s="213"/>
      <c r="EF17" s="213"/>
      <c r="EG17" s="213"/>
      <c r="EH17" s="213"/>
      <c r="EI17" s="213"/>
      <c r="EJ17" s="213"/>
      <c r="EK17" s="213"/>
      <c r="EL17" s="213"/>
      <c r="EM17" s="213"/>
      <c r="EN17" s="213"/>
      <c r="EO17" s="213"/>
      <c r="EP17" s="213"/>
      <c r="EQ17" s="213"/>
      <c r="ER17" s="213"/>
      <c r="ES17" s="213"/>
      <c r="ET17" s="213"/>
      <c r="EU17" s="213"/>
      <c r="EV17" s="213"/>
      <c r="EW17" s="213"/>
      <c r="EX17" s="213"/>
      <c r="EY17" s="213"/>
      <c r="EZ17" s="213"/>
      <c r="FA17" s="213"/>
      <c r="FB17" s="213"/>
      <c r="FC17" s="213"/>
      <c r="FD17" s="213"/>
      <c r="FE17" s="213"/>
      <c r="FF17" s="213"/>
      <c r="FG17" s="213"/>
      <c r="FH17" s="213"/>
      <c r="FI17" s="213"/>
      <c r="FJ17" s="213"/>
      <c r="FK17" s="213"/>
      <c r="FL17" s="213"/>
      <c r="FM17" s="213"/>
      <c r="FN17" s="213"/>
      <c r="FO17" s="213"/>
      <c r="FP17" s="213"/>
      <c r="FQ17" s="213"/>
      <c r="FR17" s="213"/>
      <c r="FS17" s="213"/>
      <c r="FT17" s="213"/>
      <c r="FU17" s="213"/>
      <c r="FV17" s="213"/>
      <c r="FW17" s="213"/>
      <c r="FX17" s="213"/>
      <c r="FY17" s="213"/>
      <c r="FZ17" s="213"/>
      <c r="GA17" s="213"/>
      <c r="GB17" s="213"/>
      <c r="GC17" s="213"/>
      <c r="GD17" s="213"/>
      <c r="GE17" s="213"/>
      <c r="GF17" s="213"/>
      <c r="GG17" s="213"/>
      <c r="GH17" s="213"/>
      <c r="GI17" s="213"/>
      <c r="GJ17" s="213"/>
      <c r="GK17" s="213"/>
      <c r="GL17" s="213"/>
      <c r="GM17" s="213"/>
      <c r="GN17" s="213"/>
      <c r="GO17" s="213"/>
      <c r="GP17" s="213"/>
      <c r="GQ17" s="213"/>
      <c r="GR17" s="213"/>
      <c r="GS17" s="213"/>
      <c r="GT17" s="213"/>
      <c r="GU17" s="213"/>
      <c r="GV17" s="213"/>
      <c r="GW17" s="213"/>
      <c r="GX17" s="213"/>
      <c r="GY17" s="213"/>
      <c r="GZ17" s="213"/>
      <c r="HA17" s="213"/>
      <c r="HB17" s="213"/>
      <c r="HC17" s="213"/>
      <c r="HD17" s="213"/>
      <c r="HE17" s="213"/>
      <c r="HF17" s="213"/>
      <c r="HG17" s="213"/>
      <c r="HH17" s="213"/>
      <c r="HI17" s="213"/>
      <c r="HJ17" s="213"/>
      <c r="HK17" s="213"/>
      <c r="HL17" s="213"/>
      <c r="HM17" s="213"/>
      <c r="HN17" s="213"/>
      <c r="HO17" s="213"/>
      <c r="HP17" s="213"/>
      <c r="HQ17" s="213"/>
      <c r="HR17" s="213"/>
      <c r="HS17" s="213"/>
      <c r="HT17" s="213"/>
      <c r="HU17" s="213"/>
      <c r="HV17" s="213"/>
      <c r="HW17" s="213"/>
      <c r="HX17" s="213"/>
      <c r="HY17" s="213"/>
      <c r="HZ17" s="213"/>
      <c r="IA17" s="213"/>
      <c r="IB17" s="213"/>
      <c r="IC17" s="213"/>
      <c r="ID17" s="213"/>
      <c r="IE17" s="213"/>
      <c r="IF17" s="213"/>
      <c r="IG17" s="213"/>
      <c r="IH17" s="213"/>
      <c r="II17" s="213"/>
      <c r="IJ17" s="213"/>
      <c r="IK17" s="213"/>
      <c r="IL17" s="213"/>
      <c r="IM17" s="213"/>
      <c r="IN17" s="213"/>
      <c r="IO17" s="213"/>
      <c r="IP17" s="213"/>
      <c r="IQ17" s="213"/>
      <c r="IR17" s="213"/>
      <c r="IS17" s="213"/>
      <c r="IT17" s="213"/>
      <c r="IU17" s="213"/>
      <c r="IV17" s="213"/>
      <c r="IW17" s="213"/>
      <c r="IX17" s="213"/>
      <c r="IY17" s="213"/>
      <c r="IZ17" s="213"/>
      <c r="JA17" s="213"/>
      <c r="JB17" s="213"/>
      <c r="JC17" s="213"/>
      <c r="JD17" s="213"/>
      <c r="JE17" s="213"/>
      <c r="JF17" s="213"/>
      <c r="JG17" s="213"/>
      <c r="JH17" s="213"/>
      <c r="JI17" s="213"/>
      <c r="JJ17" s="213"/>
      <c r="JK17" s="213"/>
      <c r="JL17" s="213"/>
      <c r="JM17" s="213"/>
      <c r="JN17" s="213"/>
      <c r="JO17" s="213"/>
      <c r="JP17" s="213"/>
      <c r="JQ17" s="213"/>
      <c r="JR17" s="213"/>
      <c r="JS17" s="213"/>
      <c r="JT17" s="213"/>
      <c r="JU17" s="213"/>
      <c r="JV17" s="213"/>
      <c r="JW17" s="213"/>
      <c r="JX17" s="213"/>
      <c r="JY17" s="213"/>
      <c r="JZ17" s="213"/>
      <c r="KA17" s="213"/>
      <c r="KB17" s="213"/>
      <c r="KC17" s="213"/>
      <c r="KD17" s="213"/>
      <c r="KE17" s="213"/>
      <c r="KF17" s="213"/>
      <c r="KG17" s="213"/>
      <c r="KH17" s="213"/>
      <c r="KI17" s="213"/>
      <c r="KJ17" s="213"/>
      <c r="KK17" s="213"/>
      <c r="KL17" s="213"/>
      <c r="KM17" s="213"/>
      <c r="KN17" s="213"/>
      <c r="KO17" s="213"/>
      <c r="KP17" s="213"/>
      <c r="KQ17" s="213"/>
      <c r="KR17" s="213"/>
      <c r="KS17" s="213"/>
      <c r="KT17" s="213"/>
      <c r="KU17" s="213"/>
      <c r="KV17" s="213"/>
      <c r="KW17" s="213"/>
      <c r="KX17" s="213"/>
      <c r="KY17" s="213"/>
      <c r="KZ17" s="213"/>
      <c r="LA17" s="213"/>
      <c r="LB17" s="213"/>
      <c r="LC17" s="213"/>
      <c r="LD17" s="213"/>
      <c r="LE17" s="213"/>
      <c r="LF17" s="213"/>
      <c r="LG17" s="213"/>
      <c r="LH17" s="213"/>
      <c r="LI17" s="213"/>
      <c r="LJ17" s="213"/>
      <c r="LK17" s="213"/>
      <c r="LL17" s="213"/>
      <c r="LM17" s="213"/>
      <c r="LN17" s="213"/>
      <c r="LO17" s="213"/>
      <c r="LP17" s="213"/>
      <c r="LQ17" s="213"/>
      <c r="LR17" s="213"/>
      <c r="LS17" s="213"/>
      <c r="LT17" s="213"/>
      <c r="LU17" s="213"/>
      <c r="LV17" s="213"/>
      <c r="LW17" s="213"/>
      <c r="LX17" s="213"/>
      <c r="LY17" s="213"/>
      <c r="LZ17" s="213"/>
      <c r="MA17" s="213"/>
      <c r="MB17" s="213"/>
      <c r="MC17" s="213"/>
      <c r="MD17" s="213"/>
      <c r="ME17" s="213"/>
      <c r="MF17" s="213"/>
      <c r="MG17" s="213"/>
      <c r="MH17" s="213"/>
      <c r="MI17" s="213"/>
      <c r="MJ17" s="213"/>
      <c r="MK17" s="213"/>
      <c r="ML17" s="213"/>
      <c r="MM17" s="213"/>
      <c r="MN17" s="213"/>
      <c r="MO17" s="213"/>
      <c r="MP17" s="213"/>
      <c r="MQ17" s="213"/>
      <c r="MR17" s="213"/>
      <c r="MS17" s="213"/>
      <c r="MT17" s="213"/>
      <c r="MU17" s="213"/>
      <c r="MV17" s="213"/>
      <c r="MW17" s="213"/>
      <c r="MX17" s="213"/>
      <c r="MY17" s="213"/>
      <c r="MZ17" s="213"/>
      <c r="NA17" s="213"/>
      <c r="NB17" s="213"/>
      <c r="NC17" s="213"/>
      <c r="ND17" s="213"/>
      <c r="NE17" s="213"/>
      <c r="NF17" s="213"/>
      <c r="NG17" s="213"/>
      <c r="NH17" s="213"/>
      <c r="NI17" s="213"/>
      <c r="NJ17" s="213"/>
      <c r="NK17" s="213"/>
      <c r="NL17" s="213"/>
      <c r="NM17" s="213"/>
      <c r="NN17" s="213"/>
      <c r="NO17" s="213"/>
      <c r="NP17" s="213"/>
      <c r="NQ17" s="213"/>
      <c r="NR17" s="213"/>
      <c r="NS17" s="213"/>
      <c r="NT17" s="213"/>
      <c r="NU17" s="213"/>
      <c r="NV17" s="213"/>
      <c r="NW17" s="213"/>
      <c r="NX17" s="213"/>
      <c r="NY17" s="213"/>
      <c r="NZ17" s="213"/>
      <c r="OA17" s="213"/>
      <c r="OB17" s="213"/>
      <c r="OC17" s="213"/>
      <c r="OD17" s="213"/>
      <c r="OE17" s="213"/>
      <c r="OF17" s="213"/>
      <c r="OG17" s="213"/>
      <c r="OH17" s="213"/>
      <c r="OI17" s="213"/>
      <c r="OJ17" s="213"/>
      <c r="OK17" s="213"/>
      <c r="OL17" s="213"/>
      <c r="OM17" s="213"/>
      <c r="ON17" s="213"/>
      <c r="OO17" s="213"/>
      <c r="OP17" s="213"/>
      <c r="OQ17" s="213"/>
      <c r="OR17" s="213"/>
      <c r="OS17" s="213"/>
      <c r="OT17" s="213"/>
      <c r="OU17" s="213"/>
      <c r="OV17" s="213"/>
      <c r="OW17" s="213"/>
      <c r="OX17" s="213"/>
      <c r="OY17" s="213"/>
      <c r="OZ17" s="213"/>
      <c r="PA17" s="213"/>
      <c r="PB17" s="213"/>
      <c r="PC17" s="213"/>
      <c r="PD17" s="213"/>
      <c r="PE17" s="213"/>
      <c r="PF17" s="213"/>
      <c r="PG17" s="213"/>
      <c r="PH17" s="213"/>
      <c r="PI17" s="213"/>
      <c r="PJ17" s="213"/>
      <c r="PK17" s="213"/>
      <c r="PL17" s="213"/>
      <c r="PM17" s="213"/>
      <c r="PN17" s="213"/>
      <c r="PO17" s="213"/>
      <c r="PP17" s="213"/>
      <c r="PQ17" s="213"/>
      <c r="PR17" s="213"/>
      <c r="PS17" s="213"/>
      <c r="PT17" s="213"/>
      <c r="PU17" s="213"/>
      <c r="PV17" s="213"/>
      <c r="PW17" s="213"/>
      <c r="PX17" s="213"/>
      <c r="PY17" s="213"/>
      <c r="PZ17" s="213"/>
      <c r="QA17" s="213"/>
      <c r="QB17" s="213"/>
      <c r="QC17" s="213"/>
      <c r="QD17" s="213"/>
      <c r="QE17" s="213"/>
      <c r="QF17" s="213"/>
      <c r="QG17" s="213"/>
      <c r="QH17" s="213"/>
      <c r="QI17" s="213"/>
      <c r="QJ17" s="213"/>
      <c r="QK17" s="213"/>
      <c r="QL17" s="213"/>
      <c r="QM17" s="213"/>
      <c r="QN17" s="213"/>
      <c r="QO17" s="213"/>
      <c r="QP17" s="213"/>
      <c r="QQ17" s="213"/>
      <c r="QR17" s="213"/>
      <c r="QS17" s="213"/>
      <c r="QT17" s="213"/>
      <c r="QU17" s="213"/>
      <c r="QV17" s="213"/>
      <c r="QW17" s="213"/>
      <c r="QX17" s="213"/>
      <c r="QY17" s="213"/>
      <c r="QZ17" s="213"/>
      <c r="RA17" s="213"/>
      <c r="RB17" s="213"/>
      <c r="RC17" s="213"/>
      <c r="RD17" s="213"/>
      <c r="RE17" s="213"/>
      <c r="RF17" s="213"/>
      <c r="RG17" s="213"/>
      <c r="RH17" s="213"/>
      <c r="RI17" s="213"/>
      <c r="RJ17" s="213"/>
      <c r="RK17" s="213"/>
      <c r="RL17" s="213"/>
      <c r="RM17" s="213"/>
      <c r="RN17" s="213"/>
      <c r="RO17" s="213"/>
      <c r="RP17" s="213"/>
      <c r="RQ17" s="213"/>
      <c r="RR17" s="213"/>
      <c r="RS17" s="213"/>
      <c r="RT17" s="213"/>
      <c r="RU17" s="213"/>
      <c r="RV17" s="213"/>
      <c r="RW17" s="213"/>
      <c r="RX17" s="213"/>
      <c r="RY17" s="213"/>
      <c r="RZ17" s="213"/>
      <c r="SA17" s="213"/>
      <c r="SB17" s="213"/>
      <c r="SC17" s="213"/>
      <c r="SD17" s="213"/>
      <c r="SE17" s="213"/>
      <c r="SF17" s="213"/>
      <c r="SG17" s="213"/>
      <c r="SH17" s="213"/>
      <c r="SI17" s="213"/>
      <c r="SJ17" s="213"/>
      <c r="SK17" s="213"/>
      <c r="SL17" s="213"/>
      <c r="SM17" s="213"/>
      <c r="SN17" s="213"/>
      <c r="SO17" s="213"/>
      <c r="SP17" s="213"/>
      <c r="SQ17" s="213"/>
      <c r="SR17" s="213"/>
      <c r="SS17" s="213"/>
      <c r="ST17" s="213"/>
      <c r="SU17" s="213"/>
      <c r="SV17" s="213"/>
      <c r="SW17" s="213"/>
      <c r="SX17" s="213"/>
      <c r="SY17" s="213"/>
      <c r="SZ17" s="213"/>
      <c r="TA17" s="213"/>
      <c r="TB17" s="213"/>
      <c r="TC17" s="213"/>
      <c r="TD17" s="213"/>
      <c r="TE17" s="213"/>
      <c r="TF17" s="213"/>
      <c r="TG17" s="213"/>
      <c r="TH17" s="213"/>
      <c r="TI17" s="213"/>
      <c r="TJ17" s="213"/>
      <c r="TK17" s="213"/>
      <c r="TL17" s="213"/>
      <c r="TM17" s="213"/>
      <c r="TN17" s="213"/>
      <c r="TO17" s="213"/>
      <c r="TP17" s="213"/>
      <c r="TQ17" s="213"/>
      <c r="TR17" s="213"/>
      <c r="TS17" s="213"/>
      <c r="TT17" s="213"/>
      <c r="TU17" s="213"/>
      <c r="TV17" s="213"/>
      <c r="TW17" s="213"/>
      <c r="TX17" s="213"/>
      <c r="TY17" s="213"/>
      <c r="TZ17" s="213"/>
      <c r="UA17" s="213"/>
      <c r="UB17" s="213"/>
      <c r="UC17" s="213"/>
      <c r="UD17" s="213"/>
      <c r="UE17" s="213"/>
      <c r="UF17" s="213"/>
      <c r="UG17" s="213"/>
      <c r="UH17" s="213"/>
      <c r="UI17" s="213"/>
      <c r="UJ17" s="213"/>
      <c r="UK17" s="213"/>
      <c r="UL17" s="213"/>
      <c r="UM17" s="213"/>
      <c r="UN17" s="213"/>
      <c r="UO17" s="213"/>
      <c r="UP17" s="213"/>
      <c r="UQ17" s="213"/>
      <c r="UR17" s="213"/>
      <c r="US17" s="213"/>
      <c r="UT17" s="213"/>
      <c r="UU17" s="213"/>
      <c r="UV17" s="213"/>
      <c r="UW17" s="213"/>
      <c r="UX17" s="213"/>
      <c r="UY17" s="213"/>
      <c r="UZ17" s="213"/>
      <c r="VA17" s="213"/>
      <c r="VB17" s="213"/>
      <c r="VC17" s="213"/>
      <c r="VD17" s="213"/>
      <c r="VE17" s="213"/>
      <c r="VF17" s="213"/>
      <c r="VG17" s="213"/>
      <c r="VH17" s="213"/>
      <c r="VI17" s="213"/>
      <c r="VJ17" s="213"/>
      <c r="VK17" s="213"/>
      <c r="VL17" s="213"/>
      <c r="VM17" s="213"/>
      <c r="VN17" s="213"/>
      <c r="VO17" s="213"/>
      <c r="VP17" s="213"/>
      <c r="VQ17" s="213"/>
      <c r="VR17" s="213"/>
      <c r="VS17" s="213"/>
      <c r="VT17" s="213"/>
      <c r="VU17" s="213"/>
      <c r="VV17" s="213"/>
      <c r="VW17" s="213"/>
      <c r="VX17" s="213"/>
      <c r="VY17" s="213"/>
      <c r="VZ17" s="213"/>
      <c r="WA17" s="213"/>
      <c r="WB17" s="213"/>
      <c r="WC17" s="213"/>
      <c r="WD17" s="213"/>
      <c r="WE17" s="213"/>
      <c r="WF17" s="213"/>
      <c r="WG17" s="213"/>
      <c r="WH17" s="213"/>
      <c r="WI17" s="213"/>
      <c r="WJ17" s="213"/>
      <c r="WK17" s="213"/>
      <c r="WL17" s="213"/>
      <c r="WM17" s="213"/>
      <c r="WN17" s="213"/>
      <c r="WO17" s="213"/>
      <c r="WP17" s="213"/>
      <c r="WQ17" s="213"/>
      <c r="WR17" s="213"/>
      <c r="WS17" s="213"/>
      <c r="WT17" s="213"/>
      <c r="WU17" s="213"/>
      <c r="WV17" s="213"/>
      <c r="WW17" s="213"/>
      <c r="WX17" s="213"/>
      <c r="WY17" s="213"/>
      <c r="WZ17" s="213"/>
      <c r="XA17" s="213"/>
      <c r="XB17" s="213"/>
      <c r="XC17" s="213"/>
      <c r="XD17" s="213"/>
      <c r="XE17" s="213"/>
      <c r="XF17" s="213"/>
      <c r="XG17" s="213"/>
      <c r="XH17" s="213"/>
      <c r="XI17" s="213"/>
      <c r="XJ17" s="213"/>
      <c r="XK17" s="213"/>
      <c r="XL17" s="213"/>
      <c r="XM17" s="213"/>
      <c r="XN17" s="213"/>
      <c r="XO17" s="213"/>
      <c r="XP17" s="213"/>
      <c r="XQ17" s="213"/>
      <c r="XR17" s="213"/>
      <c r="XS17" s="213"/>
      <c r="XT17" s="213"/>
      <c r="XU17" s="213"/>
      <c r="XV17" s="213"/>
      <c r="XW17" s="213"/>
      <c r="XX17" s="213"/>
      <c r="XY17" s="213"/>
      <c r="XZ17" s="213"/>
      <c r="YA17" s="213"/>
      <c r="YB17" s="213"/>
      <c r="YC17" s="213"/>
      <c r="YD17" s="213"/>
      <c r="YE17" s="213"/>
      <c r="YF17" s="213"/>
      <c r="YG17" s="213"/>
      <c r="YH17" s="213"/>
      <c r="YI17" s="213"/>
      <c r="YJ17" s="213"/>
      <c r="YK17" s="213"/>
      <c r="YL17" s="213"/>
      <c r="YM17" s="213"/>
      <c r="YN17" s="213"/>
      <c r="YO17" s="213"/>
      <c r="YP17" s="213">
        <v>3.4813896</v>
      </c>
      <c r="YQ17" s="213"/>
      <c r="YR17" s="213"/>
      <c r="YS17" s="213"/>
      <c r="YT17" s="213">
        <v>2.9483328000000002</v>
      </c>
      <c r="YU17" s="213"/>
      <c r="YV17" s="213"/>
      <c r="YW17" s="213"/>
      <c r="YX17" s="213"/>
      <c r="YY17" s="213">
        <v>2.2638888000000001</v>
      </c>
      <c r="YZ17" s="213">
        <v>0.22638959999999997</v>
      </c>
      <c r="ZA17" s="213">
        <v>5.688612</v>
      </c>
      <c r="ZB17" s="213"/>
      <c r="ZC17" s="213"/>
      <c r="ZD17" s="213">
        <v>7.3150008</v>
      </c>
      <c r="ZE17" s="213"/>
      <c r="ZF17" s="213"/>
      <c r="ZG17" s="213"/>
      <c r="ZH17" s="213"/>
      <c r="ZI17" s="213">
        <v>0.81694559999999994</v>
      </c>
      <c r="ZJ17" s="213"/>
      <c r="ZK17" s="213"/>
      <c r="ZL17" s="213"/>
      <c r="ZM17" s="213">
        <v>3.2708328</v>
      </c>
      <c r="ZN17" s="213">
        <v>3.2230559999999997</v>
      </c>
      <c r="ZO17" s="213"/>
      <c r="ZP17" s="213"/>
      <c r="ZQ17" s="213"/>
      <c r="ZR17" s="213">
        <v>1.353612</v>
      </c>
      <c r="ZS17" s="213"/>
      <c r="ZT17" s="213">
        <v>1.0052784000000001</v>
      </c>
      <c r="ZU17" s="213"/>
      <c r="ZV17" s="213"/>
      <c r="ZW17" s="213"/>
      <c r="ZX17" s="213"/>
      <c r="ZY17" s="213">
        <v>4.4316671999999997</v>
      </c>
      <c r="ZZ17" s="213">
        <v>0.27944399999999997</v>
      </c>
      <c r="AAA17" s="213"/>
      <c r="AAB17" s="213"/>
      <c r="AAC17" s="213"/>
      <c r="AAD17" s="213">
        <v>6.7450007999999997</v>
      </c>
      <c r="AAE17" s="213"/>
      <c r="AAF17" s="213"/>
      <c r="AAG17" s="213"/>
      <c r="AAH17" s="213"/>
      <c r="AAI17" s="213">
        <v>2.9769455999999996</v>
      </c>
      <c r="AAJ17" s="213"/>
      <c r="AAK17" s="213"/>
      <c r="AAL17" s="213"/>
      <c r="AAM17" s="213">
        <v>1.4391672</v>
      </c>
      <c r="AAN17" s="213"/>
      <c r="AAO17" s="213"/>
      <c r="AAP17" s="213"/>
      <c r="AAQ17" s="213"/>
      <c r="AAR17" s="213"/>
      <c r="AAS17" s="213"/>
      <c r="AAT17" s="213"/>
      <c r="AAU17" s="213"/>
      <c r="AAV17" s="213">
        <v>1.1944440000000001</v>
      </c>
      <c r="AAW17" s="213"/>
      <c r="AAX17" s="213"/>
      <c r="AAY17" s="213">
        <v>8.2577777778496966</v>
      </c>
      <c r="AAZ17" s="213"/>
      <c r="ABA17" s="213">
        <v>101.62527839999998</v>
      </c>
      <c r="ABB17" s="213"/>
      <c r="ABC17" s="213"/>
      <c r="ABD17" s="213"/>
      <c r="ABE17" s="213"/>
      <c r="ABF17" s="213"/>
      <c r="ABG17" s="213"/>
      <c r="ABH17" s="213"/>
      <c r="ABI17" s="213"/>
      <c r="ABJ17" s="213"/>
      <c r="ABK17" s="213"/>
      <c r="ABL17" s="213"/>
      <c r="ABM17" s="213"/>
      <c r="ABN17" s="213"/>
      <c r="ABO17" s="213"/>
      <c r="ABP17" s="213">
        <v>4.0086119999999994</v>
      </c>
      <c r="ABQ17" s="213"/>
      <c r="ABR17" s="213"/>
      <c r="ABS17" s="213"/>
      <c r="ABT17" s="213"/>
      <c r="ABU17" s="213"/>
      <c r="ABV17" s="213"/>
      <c r="ABW17" s="213"/>
      <c r="ABX17" s="213"/>
      <c r="ABY17" s="213"/>
      <c r="ABZ17" s="213"/>
      <c r="ACA17" s="213">
        <v>0.53361120000000006</v>
      </c>
      <c r="ACB17" s="213"/>
      <c r="ACC17" s="213"/>
      <c r="ACD17" s="213"/>
      <c r="ACE17" s="213"/>
      <c r="ACF17" s="213"/>
      <c r="ACG17" s="213"/>
      <c r="ACH17" s="213"/>
      <c r="ACI17" s="213"/>
      <c r="ACJ17" s="213">
        <v>5.0847216</v>
      </c>
      <c r="ACK17" s="213"/>
      <c r="ACL17" s="213"/>
      <c r="ACM17" s="213"/>
      <c r="ACN17" s="213"/>
      <c r="ACO17" s="213"/>
      <c r="ACP17" s="213"/>
      <c r="ACQ17" s="213"/>
      <c r="ACR17" s="213"/>
      <c r="ACS17" s="213"/>
      <c r="ACT17" s="213">
        <v>8.4674999999999994</v>
      </c>
      <c r="ACU17" s="213"/>
      <c r="ACV17" s="213"/>
      <c r="ACW17" s="213"/>
      <c r="ACX17" s="213"/>
      <c r="ACY17" s="213"/>
      <c r="ACZ17" s="213"/>
      <c r="ADA17" s="213"/>
      <c r="ADB17" s="213"/>
      <c r="ADC17" s="213"/>
      <c r="ADD17" s="213"/>
      <c r="ADE17" s="213">
        <v>2.3708328000000001</v>
      </c>
      <c r="ADF17" s="213"/>
      <c r="ADG17" s="213"/>
      <c r="ADH17" s="213">
        <v>1.7436120000000002</v>
      </c>
      <c r="ADI17" s="213"/>
      <c r="ADJ17" s="213">
        <v>6.1286111999999999</v>
      </c>
      <c r="ADK17" s="213"/>
      <c r="ADL17" s="213">
        <v>0.77194560000000001</v>
      </c>
      <c r="ADM17" s="213">
        <v>7.3861103999999997</v>
      </c>
      <c r="ADN17" s="213"/>
      <c r="ADO17" s="213"/>
      <c r="ADP17" s="213">
        <v>4.3650000000000002</v>
      </c>
      <c r="ADQ17" s="213"/>
      <c r="ADR17" s="213"/>
      <c r="ADS17" s="213"/>
      <c r="ADT17" s="213"/>
      <c r="ADU17" s="213"/>
      <c r="ADV17" s="213"/>
      <c r="ADW17" s="213"/>
      <c r="ADX17" s="213"/>
      <c r="ADY17" s="213"/>
      <c r="ADZ17" s="213">
        <v>9.6124992000000002</v>
      </c>
      <c r="AEA17" s="213"/>
      <c r="AEB17" s="213"/>
      <c r="AEC17" s="213"/>
      <c r="AED17" s="213"/>
      <c r="AEE17" s="213"/>
      <c r="AEF17" s="213"/>
      <c r="AEG17" s="213"/>
      <c r="AEH17" s="213"/>
      <c r="AEI17" s="213">
        <v>3.4377768</v>
      </c>
      <c r="AEJ17" s="213"/>
      <c r="AEK17" s="213"/>
      <c r="AEL17" s="213"/>
      <c r="AEM17" s="213"/>
      <c r="AEN17" s="213"/>
      <c r="AEO17" s="213"/>
      <c r="AEP17" s="213"/>
      <c r="AEQ17" s="213"/>
      <c r="AER17" s="213"/>
      <c r="AES17" s="213"/>
      <c r="AET17" s="213"/>
      <c r="AEU17" s="213"/>
      <c r="AEV17" s="213"/>
      <c r="AEW17" s="213"/>
      <c r="AEX17" s="213"/>
      <c r="AEY17" s="213"/>
      <c r="AEZ17" s="213"/>
      <c r="AFA17" s="213"/>
      <c r="AFB17" s="213"/>
      <c r="AFC17" s="213"/>
      <c r="AFD17" s="213"/>
      <c r="AFE17" s="213"/>
      <c r="AFF17" s="213"/>
      <c r="AFG17" s="213">
        <v>0.47916719999999996</v>
      </c>
      <c r="AFH17" s="213"/>
      <c r="AFI17" s="213"/>
      <c r="AFJ17" s="213"/>
      <c r="AFK17" s="213"/>
      <c r="AFL17" s="213"/>
      <c r="AFM17" s="213">
        <v>0.53638800000000009</v>
      </c>
      <c r="AFN17" s="213">
        <v>7.24992E-2</v>
      </c>
      <c r="AFO17" s="213">
        <v>1.3194456000000001</v>
      </c>
      <c r="AFP17" s="213">
        <v>7.5258335999999995</v>
      </c>
      <c r="AFQ17" s="213"/>
      <c r="AFR17" s="213"/>
      <c r="AFS17" s="213">
        <v>0.75416640000000013</v>
      </c>
      <c r="AFT17" s="213"/>
      <c r="AFU17" s="213">
        <v>11.098334400000001</v>
      </c>
      <c r="AFV17" s="213"/>
      <c r="AFW17" s="213">
        <v>0.2563896</v>
      </c>
      <c r="AFX17" s="213"/>
      <c r="AFY17" s="213"/>
      <c r="AFZ17" s="213">
        <v>0.67055520000000002</v>
      </c>
      <c r="AGA17" s="213"/>
      <c r="AGB17" s="213"/>
      <c r="AGC17" s="213"/>
      <c r="AGD17" s="213"/>
      <c r="AGE17" s="213"/>
      <c r="AGF17" s="213"/>
      <c r="AGG17" s="213"/>
      <c r="AGH17" s="213"/>
      <c r="AGI17" s="213"/>
      <c r="AGJ17" s="213"/>
      <c r="AGK17" s="213"/>
      <c r="AGL17" s="213"/>
      <c r="AGM17" s="213"/>
      <c r="AGN17" s="213"/>
      <c r="AGO17" s="213"/>
      <c r="AGP17" s="213"/>
      <c r="AGQ17" s="213"/>
      <c r="AGR17" s="213"/>
      <c r="AGS17" s="213"/>
      <c r="AGT17" s="213"/>
      <c r="AGU17" s="213"/>
      <c r="AGV17" s="213"/>
      <c r="AGW17" s="213"/>
      <c r="AGX17" s="213"/>
      <c r="AGY17" s="213"/>
      <c r="AGZ17" s="213"/>
      <c r="AHA17" s="213"/>
      <c r="AHB17" s="213"/>
      <c r="AHC17" s="213"/>
      <c r="AHD17" s="213"/>
      <c r="AHE17" s="213"/>
      <c r="AHF17" s="213"/>
      <c r="AHG17" s="213"/>
      <c r="AHH17" s="213"/>
      <c r="AHI17" s="213"/>
      <c r="AHJ17" s="213"/>
      <c r="AHK17" s="213"/>
      <c r="AHL17" s="213"/>
      <c r="AHM17" s="213"/>
      <c r="AHN17" s="213"/>
      <c r="AHO17" s="213"/>
      <c r="AHP17" s="213"/>
      <c r="AHQ17" s="213"/>
      <c r="AHR17" s="213"/>
      <c r="AHS17" s="213"/>
      <c r="AHT17" s="213"/>
      <c r="AHU17" s="213"/>
      <c r="AHV17" s="213"/>
      <c r="AHW17" s="213"/>
      <c r="AHX17" s="213"/>
      <c r="AHY17" s="213"/>
      <c r="AHZ17" s="213"/>
      <c r="AIA17" s="213"/>
      <c r="AIB17" s="213"/>
      <c r="AIC17" s="213"/>
      <c r="AID17" s="213"/>
      <c r="AIE17" s="213"/>
      <c r="AIF17" s="213"/>
      <c r="AIG17" s="213"/>
      <c r="AIH17" s="213"/>
      <c r="AII17" s="213"/>
      <c r="AIJ17" s="213"/>
      <c r="AIK17" s="213"/>
      <c r="AIL17" s="213"/>
      <c r="AIM17" s="213"/>
      <c r="AIN17" s="213"/>
      <c r="AIO17" s="213"/>
      <c r="AIP17" s="213"/>
      <c r="AIQ17" s="213"/>
      <c r="AIR17" s="213"/>
      <c r="AIS17" s="213"/>
      <c r="AIT17" s="213"/>
      <c r="AIU17" s="213"/>
      <c r="AIV17" s="213"/>
      <c r="AIW17" s="213"/>
      <c r="AIX17" s="213"/>
      <c r="AIY17" s="213"/>
      <c r="AIZ17" s="213"/>
      <c r="AJA17" s="213"/>
      <c r="AJB17" s="213"/>
      <c r="AJC17" s="213"/>
      <c r="AJD17" s="213"/>
      <c r="AJE17" s="213"/>
      <c r="AJF17" s="213"/>
      <c r="AJG17" s="213"/>
      <c r="AJH17" s="213"/>
      <c r="AJI17" s="213"/>
      <c r="AJJ17" s="213"/>
      <c r="AJK17" s="213"/>
      <c r="AJL17" s="213"/>
      <c r="AJM17" s="213"/>
      <c r="AJN17" s="213"/>
      <c r="AJO17" s="213"/>
      <c r="AJP17" s="213"/>
      <c r="AJQ17" s="213"/>
      <c r="AJR17" s="213"/>
      <c r="AJS17" s="213"/>
      <c r="AJT17" s="213"/>
      <c r="AJU17" s="213"/>
      <c r="AJV17" s="213"/>
      <c r="AJW17" s="213"/>
      <c r="AJX17" s="213"/>
      <c r="AJY17" s="213"/>
      <c r="AJZ17" s="213"/>
      <c r="AKA17" s="213"/>
      <c r="AKB17" s="213"/>
      <c r="AKC17" s="213"/>
      <c r="AKD17" s="213"/>
      <c r="AKE17" s="213"/>
      <c r="AKF17" s="213"/>
      <c r="AKG17" s="213"/>
      <c r="AKH17" s="213"/>
      <c r="AKI17" s="213"/>
      <c r="AKJ17" s="213"/>
      <c r="AKK17" s="213"/>
      <c r="AKL17" s="213"/>
      <c r="AKM17" s="213"/>
      <c r="AKN17" s="213"/>
      <c r="AKO17" s="213"/>
      <c r="AKP17" s="213"/>
      <c r="AKQ17" s="213"/>
      <c r="AKR17" s="213"/>
      <c r="AKS17" s="213"/>
      <c r="AKT17" s="213"/>
      <c r="AKU17" s="213"/>
      <c r="AKV17" s="213"/>
      <c r="AKW17" s="213"/>
      <c r="AKX17" s="213"/>
      <c r="AKY17" s="213"/>
      <c r="AKZ17" s="213"/>
      <c r="ALA17" s="213"/>
      <c r="ALB17" s="213"/>
      <c r="ALC17" s="213"/>
      <c r="ALD17" s="213"/>
      <c r="ALE17" s="213"/>
      <c r="ALF17" s="213"/>
      <c r="ALG17" s="213"/>
      <c r="ALH17" s="213"/>
      <c r="ALI17" s="213"/>
      <c r="ALJ17" s="213"/>
      <c r="ALK17" s="213"/>
      <c r="ALL17" s="213"/>
      <c r="ALM17" s="213"/>
      <c r="ALN17" s="213"/>
      <c r="ALO17" s="213"/>
      <c r="ALP17" s="213"/>
      <c r="ALQ17" s="213"/>
      <c r="ALR17" s="213"/>
      <c r="ALS17" s="213"/>
      <c r="ALT17" s="213"/>
      <c r="ALU17" s="213"/>
      <c r="ALV17" s="213"/>
      <c r="ALW17" s="213"/>
      <c r="ALX17" s="213"/>
      <c r="ALY17" s="213"/>
      <c r="ALZ17" s="213"/>
      <c r="AMA17" s="213"/>
      <c r="AMB17" s="213"/>
      <c r="AMC17" s="213"/>
      <c r="AMD17" s="213"/>
      <c r="AME17" s="213"/>
      <c r="AMF17" s="213"/>
      <c r="AMG17" s="213"/>
      <c r="AMH17" s="213"/>
      <c r="AMI17" s="213"/>
      <c r="AMJ17" s="213"/>
      <c r="AMK17" s="213"/>
      <c r="AML17" s="213"/>
      <c r="AMM17" s="213"/>
      <c r="AMN17" s="213"/>
      <c r="AMO17" s="213"/>
      <c r="AMP17" s="213"/>
      <c r="AMQ17" s="213"/>
      <c r="AMR17" s="213"/>
      <c r="AMS17" s="213"/>
      <c r="AMT17" s="213"/>
      <c r="AMU17" s="213"/>
      <c r="AMV17" s="213"/>
      <c r="AMW17" s="213"/>
      <c r="AMX17" s="213"/>
      <c r="AMY17" s="213"/>
      <c r="AMZ17" s="213"/>
      <c r="ANA17" s="213"/>
      <c r="ANB17" s="213"/>
      <c r="ANC17" s="213"/>
      <c r="AND17" s="213"/>
      <c r="ANE17" s="213"/>
      <c r="ANF17" s="213"/>
      <c r="ANG17" s="213"/>
      <c r="ANH17" s="213"/>
      <c r="ANI17" s="213"/>
      <c r="ANJ17" s="213"/>
      <c r="ANK17" s="213"/>
      <c r="ANL17" s="213"/>
      <c r="ANM17" s="213"/>
      <c r="ANN17" s="213"/>
      <c r="ANO17" s="213"/>
      <c r="ANP17" s="213"/>
      <c r="ANQ17" s="213"/>
      <c r="ANR17" s="213"/>
      <c r="ANS17" s="213"/>
      <c r="ANT17" s="213"/>
      <c r="ANU17" s="213"/>
      <c r="ANV17" s="213"/>
      <c r="ANW17" s="213"/>
      <c r="ANX17" s="213"/>
      <c r="ANY17" s="213"/>
      <c r="ANZ17" s="213"/>
      <c r="AOA17" s="213"/>
      <c r="AOB17" s="213"/>
      <c r="AOC17" s="213"/>
      <c r="AOD17" s="213"/>
      <c r="AOE17" s="213"/>
      <c r="AOF17" s="213"/>
      <c r="AOG17" s="213"/>
      <c r="AOH17" s="213"/>
      <c r="AOI17" s="213"/>
      <c r="AOJ17" s="213"/>
      <c r="AOK17" s="213"/>
      <c r="AOL17" s="213"/>
      <c r="AOM17" s="213"/>
      <c r="AON17" s="213"/>
      <c r="AOO17" s="213"/>
      <c r="AOP17" s="213"/>
      <c r="AOQ17" s="213"/>
      <c r="AOR17" s="213"/>
      <c r="AOS17" s="213"/>
      <c r="AOT17" s="213"/>
      <c r="AOU17" s="213"/>
      <c r="AOV17" s="213"/>
      <c r="AOW17" s="213"/>
      <c r="AOX17" s="213"/>
      <c r="AOY17" s="213"/>
      <c r="AOZ17" s="213"/>
      <c r="APA17" s="213"/>
      <c r="APB17" s="213"/>
      <c r="APC17" s="213"/>
      <c r="APD17" s="213"/>
      <c r="APE17" s="213"/>
      <c r="APF17" s="213"/>
      <c r="APG17" s="213"/>
      <c r="APH17" s="213"/>
      <c r="API17" s="213"/>
      <c r="APJ17" s="213"/>
      <c r="APK17" s="213"/>
      <c r="APL17" s="213"/>
      <c r="APM17" s="213"/>
      <c r="APN17" s="213"/>
      <c r="APO17" s="213"/>
      <c r="APP17" s="213"/>
      <c r="APQ17" s="213"/>
      <c r="APR17" s="213"/>
      <c r="APS17" s="213"/>
      <c r="APT17" s="213"/>
      <c r="APU17" s="213"/>
      <c r="APV17" s="213"/>
      <c r="APW17" s="213"/>
      <c r="APX17" s="213"/>
      <c r="APY17" s="213"/>
      <c r="APZ17" s="213"/>
      <c r="AQA17" s="213"/>
      <c r="AQB17" s="213"/>
      <c r="AQC17" s="213"/>
      <c r="AQD17" s="213"/>
      <c r="AQE17" s="213"/>
      <c r="AQF17" s="213"/>
      <c r="AQG17" s="213"/>
      <c r="AQH17" s="213"/>
      <c r="AQI17" s="213"/>
      <c r="AQJ17" s="213"/>
      <c r="AQK17" s="213"/>
      <c r="AQL17" s="213"/>
      <c r="AQM17" s="213"/>
      <c r="AQN17" s="213"/>
      <c r="AQO17" s="213"/>
      <c r="AQP17" s="213"/>
      <c r="AQQ17" s="213"/>
      <c r="AQR17" s="213"/>
      <c r="AQS17" s="213"/>
      <c r="AQT17" s="213"/>
      <c r="AQU17" s="213"/>
      <c r="AQV17" s="213"/>
      <c r="AQW17" s="213"/>
      <c r="AQX17" s="213"/>
      <c r="AQY17" s="213"/>
      <c r="AQZ17" s="213"/>
      <c r="ARA17" s="213"/>
      <c r="ARB17" s="213"/>
      <c r="ARC17" s="213"/>
      <c r="ARD17" s="213"/>
      <c r="ARE17" s="213"/>
      <c r="ARF17" s="213"/>
      <c r="ARG17" s="213"/>
      <c r="ARH17" s="213"/>
      <c r="ARI17" s="213"/>
      <c r="ARJ17" s="213"/>
      <c r="ARK17" s="213"/>
      <c r="ARL17" s="213"/>
      <c r="ARM17" s="213"/>
      <c r="ARN17" s="213"/>
      <c r="ARO17" s="213"/>
      <c r="ARP17" s="213"/>
      <c r="ARQ17" s="213"/>
      <c r="ARR17" s="213"/>
      <c r="ARS17" s="213"/>
      <c r="ART17" s="213"/>
      <c r="ARU17" s="213"/>
      <c r="ARV17" s="213"/>
      <c r="ARW17" s="213"/>
      <c r="ARX17" s="213"/>
      <c r="ARY17" s="213"/>
      <c r="ARZ17" s="213"/>
      <c r="ASA17" s="213"/>
      <c r="ASB17" s="213"/>
      <c r="ASC17" s="213"/>
      <c r="ASD17" s="213"/>
      <c r="ASE17" s="213"/>
      <c r="ASF17" s="213"/>
      <c r="ASG17" s="213"/>
      <c r="ASH17" s="213"/>
      <c r="ASI17" s="213"/>
      <c r="ASJ17" s="213"/>
      <c r="ASK17" s="213"/>
      <c r="ASL17" s="213"/>
      <c r="ASM17" s="213"/>
      <c r="ASN17" s="213"/>
      <c r="ASO17" s="213"/>
      <c r="ASP17" s="213"/>
      <c r="ASQ17" s="213"/>
      <c r="ASR17" s="213"/>
      <c r="ASS17" s="213"/>
      <c r="AST17" s="213"/>
      <c r="ASU17" s="213"/>
      <c r="ASV17" s="213"/>
      <c r="ASW17" s="213"/>
      <c r="ASX17" s="213"/>
      <c r="ASY17" s="213"/>
      <c r="ASZ17" s="213"/>
      <c r="ATA17" s="213"/>
      <c r="ATB17" s="213"/>
      <c r="ATC17" s="213"/>
      <c r="ATD17" s="213"/>
      <c r="ATE17" s="213"/>
      <c r="ATF17" s="213"/>
      <c r="ATG17" s="213"/>
      <c r="ATH17" s="213"/>
      <c r="ATI17" s="213"/>
      <c r="ATJ17" s="213"/>
      <c r="ATK17" s="213"/>
      <c r="ATL17" s="213"/>
      <c r="ATM17" s="213"/>
      <c r="ATN17" s="213"/>
      <c r="ATO17" s="213"/>
      <c r="ATP17" s="213"/>
      <c r="ATQ17" s="213"/>
      <c r="ATR17" s="213"/>
      <c r="ATS17" s="213"/>
      <c r="ATT17" s="213"/>
      <c r="ATU17" s="213"/>
      <c r="ATV17" s="213"/>
      <c r="ATW17" s="213"/>
      <c r="ATX17" s="213"/>
      <c r="ATY17" s="213"/>
      <c r="ATZ17" s="213"/>
      <c r="AUA17" s="213"/>
      <c r="AUB17" s="213"/>
      <c r="AUC17" s="213"/>
      <c r="AUD17" s="213"/>
      <c r="AUE17" s="213"/>
      <c r="AUF17" s="213"/>
      <c r="AUG17" s="213"/>
      <c r="AUH17" s="213"/>
      <c r="AUI17" s="213"/>
      <c r="AUJ17" s="213"/>
      <c r="AUK17" s="213"/>
      <c r="AUL17" s="213"/>
      <c r="AUM17" s="213"/>
      <c r="AUN17" s="213"/>
      <c r="AUO17" s="213"/>
      <c r="AUP17" s="213"/>
      <c r="AUQ17" s="213"/>
      <c r="AUR17" s="213"/>
      <c r="AUS17" s="213"/>
      <c r="AUT17" s="213"/>
      <c r="AUU17" s="213"/>
      <c r="AUV17" s="213"/>
      <c r="AUW17" s="213"/>
      <c r="AUX17" s="213"/>
      <c r="AUY17" s="213"/>
      <c r="AUZ17" s="213"/>
      <c r="AVA17" s="213"/>
      <c r="AVB17" s="213"/>
      <c r="AVC17" s="213"/>
      <c r="AVD17" s="213"/>
      <c r="AVE17" s="213"/>
      <c r="AVF17" s="213"/>
      <c r="AVG17" s="213"/>
      <c r="AVH17" s="213"/>
      <c r="AVI17" s="213"/>
      <c r="AVJ17" s="213"/>
      <c r="AVK17" s="213"/>
      <c r="AVL17" s="213"/>
      <c r="AVM17" s="213"/>
      <c r="AVN17" s="213"/>
      <c r="AVO17" s="213"/>
      <c r="AVP17" s="213"/>
      <c r="AVQ17" s="213"/>
      <c r="AVR17" s="213"/>
      <c r="AVS17" s="213"/>
      <c r="AVT17" s="213"/>
      <c r="AVU17" s="213"/>
      <c r="AVV17" s="213"/>
      <c r="AVW17" s="213"/>
      <c r="AVX17" s="213"/>
      <c r="AVY17" s="213"/>
      <c r="AVZ17" s="213"/>
      <c r="AWA17" s="213"/>
      <c r="AWB17" s="213"/>
      <c r="AWC17" s="213"/>
      <c r="AWD17" s="213"/>
      <c r="AWE17" s="213"/>
      <c r="AWF17" s="213"/>
      <c r="AWG17" s="213"/>
      <c r="AWH17" s="213"/>
      <c r="AWI17" s="213"/>
      <c r="AWJ17" s="213"/>
      <c r="AWK17" s="213"/>
      <c r="AWL17" s="213"/>
      <c r="AWM17" s="213"/>
      <c r="AWN17" s="213"/>
      <c r="AWO17" s="213"/>
      <c r="AWP17" s="213"/>
      <c r="AWQ17" s="213"/>
      <c r="AWR17" s="213"/>
      <c r="AWS17" s="213"/>
      <c r="AWT17" s="213"/>
      <c r="AWU17" s="213"/>
      <c r="AWV17" s="213"/>
      <c r="AWW17" s="213"/>
      <c r="AWX17" s="213"/>
      <c r="AWY17" s="213"/>
      <c r="AWZ17" s="213"/>
      <c r="AXA17" s="213"/>
      <c r="AXB17" s="213"/>
      <c r="AXC17" s="213"/>
      <c r="AXD17" s="213"/>
      <c r="AXE17" s="213"/>
      <c r="AXF17" s="213"/>
      <c r="AXG17" s="213"/>
      <c r="AXH17" s="213"/>
      <c r="AXI17" s="213"/>
      <c r="AXJ17" s="213"/>
      <c r="AXK17" s="213"/>
      <c r="AXL17" s="213"/>
      <c r="AXM17" s="213"/>
      <c r="AXN17" s="213"/>
      <c r="AXO17" s="213"/>
      <c r="AXP17" s="213"/>
      <c r="AXQ17" s="213"/>
      <c r="AXR17" s="213"/>
      <c r="AXS17" s="213"/>
      <c r="AXT17" s="213"/>
      <c r="AXU17" s="213"/>
      <c r="AXV17" s="213"/>
      <c r="AXW17" s="213"/>
      <c r="AXX17" s="213"/>
      <c r="AXY17" s="213"/>
      <c r="AXZ17" s="213"/>
      <c r="AYA17" s="213"/>
      <c r="AYB17" s="213"/>
      <c r="AYC17" s="213"/>
      <c r="AYD17" s="213"/>
      <c r="AYE17" s="213"/>
      <c r="AYF17" s="213"/>
      <c r="AYG17" s="213"/>
      <c r="AYH17" s="213"/>
      <c r="AYI17" s="213"/>
      <c r="AYJ17" s="213"/>
      <c r="AYK17" s="213"/>
      <c r="AYL17" s="213"/>
      <c r="AYM17" s="213"/>
      <c r="AYN17" s="213"/>
      <c r="AYO17" s="213"/>
      <c r="AYP17" s="213"/>
      <c r="AYQ17" s="213"/>
      <c r="AYR17" s="213"/>
      <c r="AYS17" s="213"/>
      <c r="AYT17" s="213"/>
      <c r="AYU17" s="213"/>
      <c r="AYV17" s="213"/>
      <c r="AYW17" s="213"/>
      <c r="AYX17" s="213"/>
      <c r="AYY17" s="213"/>
      <c r="AYZ17" s="213"/>
      <c r="AZA17" s="213"/>
      <c r="AZB17" s="213"/>
      <c r="AZC17" s="213"/>
      <c r="AZD17" s="213"/>
      <c r="AZE17" s="213"/>
      <c r="AZF17" s="213"/>
      <c r="AZG17" s="213"/>
      <c r="AZH17" s="213"/>
      <c r="AZI17" s="213"/>
      <c r="AZJ17" s="213"/>
      <c r="AZK17" s="213"/>
      <c r="AZL17" s="213"/>
      <c r="AZM17" s="213"/>
      <c r="AZN17" s="213"/>
      <c r="AZO17" s="213"/>
      <c r="AZP17" s="213"/>
      <c r="AZQ17" s="213"/>
      <c r="AZR17" s="213"/>
      <c r="AZS17" s="213"/>
      <c r="AZT17" s="213"/>
      <c r="AZU17" s="213"/>
      <c r="AZV17" s="213"/>
      <c r="AZW17" s="213"/>
      <c r="AZX17" s="213"/>
      <c r="AZY17" s="213"/>
      <c r="AZZ17" s="213"/>
      <c r="BAA17" s="213"/>
      <c r="BAB17" s="213"/>
      <c r="BAC17" s="213"/>
      <c r="BAD17" s="213"/>
      <c r="BAE17" s="213"/>
      <c r="BAF17" s="213"/>
      <c r="BAG17" s="213"/>
      <c r="BAH17" s="213"/>
      <c r="BAI17" s="213"/>
      <c r="BAJ17" s="213"/>
      <c r="BAK17" s="213"/>
      <c r="BAL17" s="213"/>
      <c r="BAM17" s="213"/>
      <c r="BAN17" s="213"/>
      <c r="BAO17" s="213"/>
      <c r="BAP17" s="213"/>
      <c r="BAQ17" s="213"/>
      <c r="BAR17" s="213"/>
      <c r="BAS17" s="213"/>
      <c r="BAT17" s="213"/>
      <c r="BAU17" s="213"/>
      <c r="BAV17" s="213"/>
      <c r="BAW17" s="213"/>
      <c r="BAX17" s="213"/>
      <c r="BAY17" s="213"/>
      <c r="BAZ17" s="213"/>
      <c r="BBA17" s="213"/>
      <c r="BBB17" s="213"/>
      <c r="BBC17" s="213"/>
      <c r="BBD17" s="213"/>
      <c r="BBE17" s="213"/>
      <c r="BBF17" s="213"/>
      <c r="BBG17" s="213"/>
      <c r="BBH17" s="213"/>
      <c r="BBI17" s="213"/>
      <c r="BBJ17" s="213"/>
      <c r="BBK17" s="213"/>
      <c r="BBL17" s="213"/>
      <c r="BBM17" s="213"/>
      <c r="BBN17" s="213"/>
      <c r="BBO17" s="213"/>
      <c r="BBP17" s="213"/>
      <c r="BBQ17" s="213"/>
      <c r="BBR17" s="213"/>
      <c r="BBS17" s="213"/>
      <c r="BBT17" s="213"/>
      <c r="BBU17" s="213"/>
      <c r="BBV17" s="213"/>
      <c r="BBW17" s="213"/>
      <c r="BBX17" s="213"/>
      <c r="BBY17" s="213"/>
      <c r="BBZ17" s="213"/>
      <c r="BCA17" s="213"/>
      <c r="BCB17" s="213"/>
      <c r="BCC17" s="213"/>
      <c r="BCD17" s="213"/>
      <c r="BCE17" s="213"/>
      <c r="BCF17" s="213"/>
      <c r="BCG17" s="213"/>
      <c r="BCH17" s="213"/>
      <c r="BCI17" s="213"/>
      <c r="BCJ17" s="213"/>
      <c r="BCK17" s="213"/>
      <c r="BCL17" s="213"/>
      <c r="BCM17" s="213"/>
      <c r="BCN17" s="213"/>
      <c r="BCO17" s="213"/>
      <c r="BCP17" s="213"/>
      <c r="BCQ17" s="213"/>
      <c r="BCR17" s="213"/>
      <c r="BCS17" s="213"/>
      <c r="BCT17" s="213"/>
      <c r="BCU17" s="213"/>
      <c r="BCV17" s="213"/>
      <c r="BCW17" s="213"/>
      <c r="BCX17" s="213"/>
      <c r="BCY17" s="213"/>
      <c r="BCZ17" s="213"/>
      <c r="BDA17" s="213"/>
      <c r="BDB17" s="213"/>
      <c r="BDC17" s="213"/>
      <c r="BDD17" s="213"/>
      <c r="BDE17" s="213"/>
      <c r="BDF17" s="213"/>
      <c r="BDG17" s="213"/>
      <c r="BDH17" s="213"/>
      <c r="BDI17" s="213"/>
      <c r="BDJ17" s="213"/>
      <c r="BDK17" s="213"/>
      <c r="BDL17" s="213"/>
      <c r="BDM17" s="213"/>
      <c r="BDN17" s="213"/>
      <c r="BDO17" s="213"/>
      <c r="BDP17" s="213"/>
      <c r="BDQ17" s="213"/>
      <c r="BDR17" s="213"/>
      <c r="BDS17" s="213"/>
      <c r="BDT17" s="213"/>
      <c r="BDU17" s="213"/>
      <c r="BDV17" s="213"/>
      <c r="BDW17" s="213"/>
      <c r="BDX17" s="213"/>
      <c r="BDY17" s="213"/>
      <c r="BDZ17" s="213"/>
      <c r="BEA17" s="213"/>
      <c r="BEB17" s="213"/>
      <c r="BEC17" s="213"/>
      <c r="BED17" s="213"/>
      <c r="BEE17" s="213"/>
      <c r="BEF17" s="213"/>
      <c r="BEG17" s="213"/>
      <c r="BEH17" s="213"/>
      <c r="BEI17" s="213"/>
      <c r="BEJ17" s="213"/>
      <c r="BEK17" s="213"/>
      <c r="BEL17" s="213"/>
      <c r="BEM17" s="213"/>
      <c r="BEN17" s="213"/>
      <c r="BEO17" s="213"/>
      <c r="BEP17" s="213">
        <v>235.16667537784969</v>
      </c>
    </row>
    <row r="18" spans="1:1498">
      <c r="F18" s="391" t="s">
        <v>52</v>
      </c>
      <c r="G18" s="391"/>
      <c r="H18" s="391"/>
      <c r="I18" s="391"/>
      <c r="J18" s="223">
        <v>4.5999999999999996</v>
      </c>
      <c r="T18" s="212" t="s">
        <v>26</v>
      </c>
      <c r="U18" s="213">
        <v>13.139167200000001</v>
      </c>
      <c r="V18" s="213">
        <v>9.1769448000000011</v>
      </c>
      <c r="W18" s="213">
        <v>1.5963887999999999</v>
      </c>
      <c r="X18" s="213">
        <v>26.321388000000002</v>
      </c>
      <c r="Y18" s="213">
        <v>1.2238896000000001</v>
      </c>
      <c r="Z18" s="213">
        <v>0.53500080000000005</v>
      </c>
      <c r="AA18" s="213">
        <v>0.42277680000000006</v>
      </c>
      <c r="AB18" s="213">
        <v>0.50166719999999998</v>
      </c>
      <c r="AC18" s="213">
        <v>0.15888960000000002</v>
      </c>
      <c r="AD18" s="213">
        <v>0.2038896</v>
      </c>
      <c r="AE18" s="213">
        <v>6.6166666667559184</v>
      </c>
      <c r="AF18" s="213">
        <v>1.4411111999999999</v>
      </c>
      <c r="AG18" s="213">
        <v>1.168056</v>
      </c>
      <c r="AH18" s="213">
        <v>3.4247222221456468</v>
      </c>
      <c r="AI18" s="213">
        <v>3.3197231999999999</v>
      </c>
      <c r="AJ18" s="213">
        <v>13.555276799999998</v>
      </c>
      <c r="AK18" s="213">
        <v>7.6252777779009193</v>
      </c>
      <c r="AL18" s="213">
        <v>1.5</v>
      </c>
      <c r="AM18" s="213">
        <v>4.4011104000000003</v>
      </c>
      <c r="AN18" s="213">
        <v>10.004444444377441</v>
      </c>
      <c r="AO18" s="213">
        <v>5.1227783999999996</v>
      </c>
      <c r="AP18" s="213">
        <v>3.6636119999999996</v>
      </c>
      <c r="AQ18" s="213">
        <v>0.13249920000000001</v>
      </c>
      <c r="AR18" s="213">
        <v>13.998055555508472</v>
      </c>
      <c r="AS18" s="213">
        <v>3.3105552</v>
      </c>
      <c r="AT18" s="213">
        <v>0.59611199999999998</v>
      </c>
      <c r="AU18" s="213">
        <v>15.263889599999999</v>
      </c>
      <c r="AV18" s="213">
        <v>0.90111119999999989</v>
      </c>
      <c r="AW18" s="213">
        <v>1.8308333333116025</v>
      </c>
      <c r="AX18" s="213">
        <v>2.1074999999999999</v>
      </c>
      <c r="AY18" s="213">
        <v>0.5525000001071021</v>
      </c>
      <c r="AZ18" s="213">
        <v>8.195834399999999</v>
      </c>
      <c r="BA18" s="213">
        <v>0.17333280000000001</v>
      </c>
      <c r="BB18" s="213">
        <v>0.131388</v>
      </c>
      <c r="BC18" s="213">
        <v>3.7199999999999998</v>
      </c>
      <c r="BD18" s="213">
        <v>2.085</v>
      </c>
      <c r="BE18" s="213">
        <v>3.4013879999999999</v>
      </c>
      <c r="BF18" s="213">
        <v>1.1366664000000002</v>
      </c>
      <c r="BG18" s="213">
        <v>4.1741664000000007</v>
      </c>
      <c r="BH18" s="213">
        <v>11.3463888</v>
      </c>
      <c r="BI18" s="213">
        <v>3.7772231999999999</v>
      </c>
      <c r="BJ18" s="213">
        <v>0.8480544000000001</v>
      </c>
      <c r="BK18" s="213">
        <v>3.7547222222783603</v>
      </c>
      <c r="BL18" s="213">
        <v>0.5152776</v>
      </c>
      <c r="BM18" s="213">
        <v>13.149999999906868</v>
      </c>
      <c r="BN18" s="213">
        <v>2.0580552000000001</v>
      </c>
      <c r="BO18" s="213">
        <v>42.461112</v>
      </c>
      <c r="BP18" s="213">
        <v>2.9608344</v>
      </c>
      <c r="BQ18" s="213">
        <v>2.5000000001164153</v>
      </c>
      <c r="BR18" s="213">
        <v>3.4999999998835847</v>
      </c>
      <c r="BS18" s="213">
        <v>5.2569455999999999</v>
      </c>
      <c r="BT18" s="213">
        <v>5.1666666667442769</v>
      </c>
      <c r="BU18" s="213">
        <v>4.3561103999999995</v>
      </c>
      <c r="BV18" s="213">
        <v>0.48250079999999995</v>
      </c>
      <c r="BW18" s="213">
        <v>2.0000000000582077</v>
      </c>
      <c r="BX18" s="213">
        <v>1.6905551999999999</v>
      </c>
      <c r="BY18" s="213">
        <v>5.8347222221782431</v>
      </c>
      <c r="BZ18" s="213">
        <v>11.9677776</v>
      </c>
      <c r="CA18" s="213">
        <v>6.1844447999999996</v>
      </c>
      <c r="CB18" s="213">
        <v>0.31611120000000004</v>
      </c>
      <c r="CC18" s="213">
        <v>1.3752768</v>
      </c>
      <c r="CD18" s="213">
        <v>1.5555552000000001</v>
      </c>
      <c r="CE18" s="213">
        <v>2.5822224</v>
      </c>
      <c r="CF18" s="213">
        <v>0.86777759999999993</v>
      </c>
      <c r="CG18" s="213">
        <v>2.1061103999999999</v>
      </c>
      <c r="CH18" s="213">
        <v>2.0380560000000001</v>
      </c>
      <c r="CI18" s="213">
        <v>19.666389600000002</v>
      </c>
      <c r="CJ18" s="213">
        <v>0.4680552</v>
      </c>
      <c r="CK18" s="213">
        <v>6.5102783999999998</v>
      </c>
      <c r="CL18" s="213">
        <v>1.4224991999999999</v>
      </c>
      <c r="CM18" s="213">
        <v>2.1519444443983957</v>
      </c>
      <c r="CN18" s="213">
        <v>4.497499999939464</v>
      </c>
      <c r="CO18" s="213">
        <v>0.19249919999999998</v>
      </c>
      <c r="CP18" s="213">
        <v>11.9524992</v>
      </c>
      <c r="CQ18" s="213">
        <v>2.5000000001164153</v>
      </c>
      <c r="CR18" s="213">
        <v>0.46499999999999997</v>
      </c>
      <c r="CS18" s="213">
        <v>0.1830552</v>
      </c>
      <c r="CT18" s="213">
        <v>2.0833333333139308</v>
      </c>
      <c r="CU18" s="213">
        <v>20.416666666686069</v>
      </c>
      <c r="CV18" s="213">
        <v>0.47722320000000001</v>
      </c>
      <c r="CW18" s="213">
        <v>0.12055440000000001</v>
      </c>
      <c r="CX18" s="213">
        <v>10.404444</v>
      </c>
      <c r="CY18" s="213">
        <v>3.1666666666860692</v>
      </c>
      <c r="CZ18" s="213">
        <v>34.746388888859656</v>
      </c>
      <c r="DA18" s="213">
        <v>1.1733335999999999</v>
      </c>
      <c r="DB18" s="213">
        <v>1.4241671999999999</v>
      </c>
      <c r="DC18" s="213">
        <v>2.6324999999999998</v>
      </c>
      <c r="DD18" s="213">
        <v>0.96277679999999988</v>
      </c>
      <c r="DE18" s="213">
        <v>0.4022232</v>
      </c>
      <c r="DF18" s="213">
        <v>0.89611200000000002</v>
      </c>
      <c r="DG18" s="213">
        <v>1.7519448</v>
      </c>
      <c r="DH18" s="213">
        <v>0.34111199999999997</v>
      </c>
      <c r="DI18" s="213">
        <v>2.6269439999999999</v>
      </c>
      <c r="DJ18" s="213">
        <v>1.7008344000000002</v>
      </c>
      <c r="DK18" s="213">
        <v>0.81222222227370366</v>
      </c>
      <c r="DL18" s="213">
        <v>3.0583333333488554</v>
      </c>
      <c r="DM18" s="213">
        <v>3.9186119999999995</v>
      </c>
      <c r="DN18" s="213">
        <v>17.481666666688398</v>
      </c>
      <c r="DO18" s="213">
        <v>5.9005559999999999</v>
      </c>
      <c r="DP18" s="213">
        <v>3.4999992</v>
      </c>
      <c r="DQ18" s="213">
        <v>2.1733343999999999</v>
      </c>
      <c r="DR18" s="213">
        <v>2.1530544000000003</v>
      </c>
      <c r="DS18" s="213">
        <v>4.9999999998835847</v>
      </c>
      <c r="DT18" s="213">
        <v>1.5833333334303461</v>
      </c>
      <c r="DU18" s="213">
        <v>0.72111120000000006</v>
      </c>
      <c r="DV18" s="213">
        <v>1.4166666665696539</v>
      </c>
      <c r="DW18" s="213">
        <v>3.1644455999999996</v>
      </c>
      <c r="DX18" s="213">
        <v>10.5</v>
      </c>
      <c r="DY18" s="213">
        <v>7.3413887999999989</v>
      </c>
      <c r="DZ18" s="213">
        <v>2.8308336000000001</v>
      </c>
      <c r="EA18" s="213">
        <v>2.5000000001164153</v>
      </c>
      <c r="EB18" s="213">
        <v>2.2747223999999999</v>
      </c>
      <c r="EC18" s="213">
        <v>26.183333333290648</v>
      </c>
      <c r="ED18" s="213">
        <v>0.84027839999999987</v>
      </c>
      <c r="EE18" s="213">
        <v>1.4741666667396203</v>
      </c>
      <c r="EF18" s="213">
        <v>3.5186111109796911</v>
      </c>
      <c r="EG18" s="213">
        <v>0.47666639999999999</v>
      </c>
      <c r="EH18" s="213">
        <v>17.412222222250421</v>
      </c>
      <c r="EI18" s="213">
        <v>0.3022224</v>
      </c>
      <c r="EJ18" s="213">
        <v>2.3330544</v>
      </c>
      <c r="EK18" s="213">
        <v>3.2500000001164153</v>
      </c>
      <c r="EL18" s="213">
        <v>3.4833333333372138</v>
      </c>
      <c r="EM18" s="213">
        <v>15.92861111095408</v>
      </c>
      <c r="EN18" s="213">
        <v>8.4452777776750736</v>
      </c>
      <c r="EO18" s="213">
        <v>8.9672231999999994</v>
      </c>
      <c r="EP18" s="213">
        <v>1.0916664</v>
      </c>
      <c r="EQ18" s="213">
        <v>3.9949992000000001</v>
      </c>
      <c r="ER18" s="213">
        <v>0.58777679999999999</v>
      </c>
      <c r="ES18" s="213">
        <v>3.0508333333418705</v>
      </c>
      <c r="ET18" s="213">
        <v>33.4097222223063</v>
      </c>
      <c r="EU18" s="213">
        <v>8.0344440000000006</v>
      </c>
      <c r="EV18" s="213">
        <v>29.282222400000002</v>
      </c>
      <c r="EW18" s="213">
        <v>1.6377777776797302</v>
      </c>
      <c r="EX18" s="213">
        <v>3.1233336</v>
      </c>
      <c r="EY18" s="213">
        <v>3.4066666667349637</v>
      </c>
      <c r="EZ18" s="213">
        <v>6.316388888808433</v>
      </c>
      <c r="FA18" s="213">
        <v>6.27</v>
      </c>
      <c r="FB18" s="213">
        <v>4.4625000001396984</v>
      </c>
      <c r="FC18" s="213">
        <v>5.7333335999999999</v>
      </c>
      <c r="FD18" s="213">
        <v>2.4999999999417923</v>
      </c>
      <c r="FE18" s="213">
        <v>0.4841664</v>
      </c>
      <c r="FF18" s="213">
        <v>3.5000000000582077</v>
      </c>
      <c r="FG18" s="213">
        <v>4.5</v>
      </c>
      <c r="FH18" s="213">
        <v>0.4425</v>
      </c>
      <c r="FI18" s="213">
        <v>1.5</v>
      </c>
      <c r="FJ18" s="213">
        <v>8.4999999999417923</v>
      </c>
      <c r="FK18" s="213">
        <v>0.67888799999999994</v>
      </c>
      <c r="FL18" s="213">
        <v>4.5508344000000003</v>
      </c>
      <c r="FM18" s="213">
        <v>3.9999999999417923</v>
      </c>
      <c r="FN18" s="213">
        <v>0.62527679999999997</v>
      </c>
      <c r="FO18" s="213">
        <v>1.433055555622559</v>
      </c>
      <c r="FP18" s="213">
        <v>4.4022215999999998</v>
      </c>
      <c r="FQ18" s="213">
        <v>0.64722239999999998</v>
      </c>
      <c r="FR18" s="213">
        <v>0.8591664</v>
      </c>
      <c r="FS18" s="213">
        <v>1.9219439999999999</v>
      </c>
      <c r="FT18" s="213">
        <v>6.2272224000000005</v>
      </c>
      <c r="FU18" s="213">
        <v>0.39277777774259448</v>
      </c>
      <c r="FV18" s="213">
        <v>1.7499999999417923</v>
      </c>
      <c r="FW18" s="213">
        <v>2.25</v>
      </c>
      <c r="FX18" s="213">
        <v>19.186389599999998</v>
      </c>
      <c r="FY18" s="213">
        <v>20.000000000058208</v>
      </c>
      <c r="FZ18" s="213">
        <v>1.3038888</v>
      </c>
      <c r="GA18" s="213">
        <v>2.2472232000000001</v>
      </c>
      <c r="GB18" s="213">
        <v>2.8419455999999998</v>
      </c>
      <c r="GC18" s="213">
        <v>31.628611200000002</v>
      </c>
      <c r="GD18" s="213">
        <v>0.25916640000000002</v>
      </c>
      <c r="GE18" s="213">
        <v>1.0833333333721384</v>
      </c>
      <c r="GF18" s="213">
        <v>21.583333333313931</v>
      </c>
      <c r="GG18" s="213">
        <v>8.8283328000000001</v>
      </c>
      <c r="GH18" s="213">
        <v>6.8538888</v>
      </c>
      <c r="GI18" s="213">
        <v>1.2075</v>
      </c>
      <c r="GJ18" s="213">
        <v>3.9999999999417923</v>
      </c>
      <c r="GK18" s="213">
        <v>35.550555555615574</v>
      </c>
      <c r="GL18" s="213">
        <v>0.45972240000000003</v>
      </c>
      <c r="GM18" s="213">
        <v>0.34388879999999999</v>
      </c>
      <c r="GN18" s="213">
        <v>2.2908336</v>
      </c>
      <c r="GO18" s="213">
        <v>8.3327999999999996E-3</v>
      </c>
      <c r="GP18" s="213">
        <v>0.56055599999999994</v>
      </c>
      <c r="GQ18" s="213">
        <v>0.44500080000000003</v>
      </c>
      <c r="GR18" s="213">
        <v>0.4458336</v>
      </c>
      <c r="GS18" s="213">
        <v>0.43027679999999996</v>
      </c>
      <c r="GT18" s="213">
        <v>0.18916560000000002</v>
      </c>
      <c r="GU18" s="213">
        <v>0.46999920000000006</v>
      </c>
      <c r="GV18" s="213">
        <v>1.1811120000000002</v>
      </c>
      <c r="GW18" s="213">
        <v>0.23138880000000001</v>
      </c>
      <c r="GX18" s="213">
        <v>6.2980560000000008</v>
      </c>
      <c r="GY18" s="213">
        <v>6.2149991999999994</v>
      </c>
      <c r="GZ18" s="213">
        <v>4.1794440000000002</v>
      </c>
      <c r="HA18" s="213">
        <v>2.8736112</v>
      </c>
      <c r="HB18" s="213">
        <v>2.4944448000000001</v>
      </c>
      <c r="HC18" s="213">
        <v>1.9663896000000001</v>
      </c>
      <c r="HD18" s="213">
        <v>2.2508328</v>
      </c>
      <c r="HE18" s="213">
        <v>13.192499999999999</v>
      </c>
      <c r="HF18" s="213">
        <v>2.3916666667792015</v>
      </c>
      <c r="HG18" s="213">
        <v>1.5597216</v>
      </c>
      <c r="HH18" s="213">
        <v>1.3499999998603016</v>
      </c>
      <c r="HI18" s="213">
        <v>3.8383343999999999</v>
      </c>
      <c r="HJ18" s="213">
        <v>19.150000000081491</v>
      </c>
      <c r="HK18" s="213">
        <v>6.2380560000000003</v>
      </c>
      <c r="HL18" s="213">
        <v>3.9499999999534339</v>
      </c>
      <c r="HM18" s="213">
        <v>5.5500000001047738</v>
      </c>
      <c r="HN18" s="213">
        <v>2.4999999999417923</v>
      </c>
      <c r="HO18" s="213">
        <v>6</v>
      </c>
      <c r="HP18" s="213">
        <v>2.4999999999417923</v>
      </c>
      <c r="HQ18" s="213">
        <v>10.000000000116415</v>
      </c>
      <c r="HR18" s="213">
        <v>3.4491666665417142</v>
      </c>
      <c r="HS18" s="213">
        <v>10.6227768</v>
      </c>
      <c r="HT18" s="213">
        <v>2.5416672</v>
      </c>
      <c r="HU18" s="213">
        <v>1.4533344000000001</v>
      </c>
      <c r="HV18" s="213">
        <v>0.61722239999999995</v>
      </c>
      <c r="HW18" s="213">
        <v>6.2877768000000005</v>
      </c>
      <c r="HX18" s="213">
        <v>1.0099992</v>
      </c>
      <c r="HY18" s="213">
        <v>7.6938887999999999</v>
      </c>
      <c r="HZ18" s="213">
        <v>38.034444000000001</v>
      </c>
      <c r="IA18" s="213">
        <v>7.8638880000000002</v>
      </c>
      <c r="IB18" s="213">
        <v>13.345276800000001</v>
      </c>
      <c r="IC18" s="213">
        <v>6.5136120000000002</v>
      </c>
      <c r="ID18" s="213">
        <v>6.8769456</v>
      </c>
      <c r="IE18" s="213">
        <v>2.1338880000000002</v>
      </c>
      <c r="IF18" s="213">
        <v>13.1083344</v>
      </c>
      <c r="IG18" s="213">
        <v>3.5886120000000004</v>
      </c>
      <c r="IH18" s="213">
        <v>37.005554400000001</v>
      </c>
      <c r="II18" s="213">
        <v>7.4433335999999999</v>
      </c>
      <c r="IJ18" s="213">
        <v>5.7983328000000007</v>
      </c>
      <c r="IK18" s="213">
        <v>0.2619456</v>
      </c>
      <c r="IL18" s="213">
        <v>27.209444444444447</v>
      </c>
      <c r="IM18" s="213">
        <v>0.1466664</v>
      </c>
      <c r="IN18" s="213">
        <v>3.9922224000000002</v>
      </c>
      <c r="IO18" s="213">
        <v>4.3083336000000001</v>
      </c>
      <c r="IP18" s="213">
        <v>2.4538896000000001</v>
      </c>
      <c r="IQ18" s="213">
        <v>2.2974999999278225</v>
      </c>
      <c r="IR18" s="213">
        <v>2.1500000000232831</v>
      </c>
      <c r="IS18" s="213">
        <v>0.57361200000000001</v>
      </c>
      <c r="IT18" s="213">
        <v>1.0666666666511446</v>
      </c>
      <c r="IU18" s="213">
        <v>21.199999999953434</v>
      </c>
      <c r="IV18" s="213">
        <v>26.521111111098435</v>
      </c>
      <c r="IW18" s="213">
        <v>4.3905552000000005</v>
      </c>
      <c r="IX18" s="213">
        <v>0.25916640000000002</v>
      </c>
      <c r="IY18" s="213">
        <v>3.1666666666860692</v>
      </c>
      <c r="IZ18" s="213">
        <v>10.268055555643514</v>
      </c>
      <c r="JA18" s="213">
        <v>5.2077768000000004</v>
      </c>
      <c r="JB18" s="213">
        <v>4.4261112000000002</v>
      </c>
      <c r="JC18" s="213">
        <v>5.4775007999999996</v>
      </c>
      <c r="JD18" s="213">
        <v>4.4577768000000004</v>
      </c>
      <c r="JE18" s="213">
        <v>57.482500799999997</v>
      </c>
      <c r="JF18" s="213">
        <v>5.7194447999999998</v>
      </c>
      <c r="JG18" s="213">
        <v>4.0561103999999997</v>
      </c>
      <c r="JH18" s="213">
        <v>2.4380544</v>
      </c>
      <c r="JI18" s="213">
        <v>3.7849991999999997</v>
      </c>
      <c r="JJ18" s="213">
        <v>10.17000000004191</v>
      </c>
      <c r="JK18" s="213">
        <v>0.13361040000000002</v>
      </c>
      <c r="JL18" s="213">
        <v>30.499999999883585</v>
      </c>
      <c r="JM18" s="213">
        <v>3.6799992000000001</v>
      </c>
      <c r="JN18" s="213">
        <v>9.5847222223528661</v>
      </c>
      <c r="JO18" s="213">
        <v>0.43416719999999998</v>
      </c>
      <c r="JP18" s="213">
        <v>4.7516666666488163</v>
      </c>
      <c r="JQ18" s="213">
        <v>3.99</v>
      </c>
      <c r="JR18" s="213">
        <v>1.3333344</v>
      </c>
      <c r="JS18" s="213">
        <v>0.22666560000000002</v>
      </c>
      <c r="JT18" s="213">
        <v>2.1361104000000002</v>
      </c>
      <c r="JU18" s="213">
        <v>1.4183327999999999</v>
      </c>
      <c r="JV18" s="213">
        <v>0.6666666665696539</v>
      </c>
      <c r="JW18" s="213">
        <v>1.5</v>
      </c>
      <c r="JX18" s="213">
        <v>0.76555555569939315</v>
      </c>
      <c r="JY18" s="213">
        <v>3.5747222222853452</v>
      </c>
      <c r="JZ18" s="213">
        <v>2.0000000000582077</v>
      </c>
      <c r="KA18" s="213">
        <v>2.8833333333022892</v>
      </c>
      <c r="KB18" s="213">
        <v>8.1166666665812954</v>
      </c>
      <c r="KC18" s="213">
        <v>3.2072232000000005</v>
      </c>
      <c r="KD18" s="213">
        <v>18.083054400000002</v>
      </c>
      <c r="KE18" s="213">
        <v>2.3333333334303461</v>
      </c>
      <c r="KF18" s="213">
        <v>1.0833333333721384</v>
      </c>
      <c r="KG18" s="213">
        <v>1.5833333332557231</v>
      </c>
      <c r="KH18" s="213">
        <v>5.5066666665952653</v>
      </c>
      <c r="KI18" s="213">
        <v>0.51944400000000002</v>
      </c>
      <c r="KJ18" s="213">
        <v>1.3908336000000001</v>
      </c>
      <c r="KK18" s="213">
        <v>3.0369444445241243</v>
      </c>
      <c r="KL18" s="213">
        <v>32.477222222252749</v>
      </c>
      <c r="KM18" s="213">
        <v>1.3983333333162591</v>
      </c>
      <c r="KN18" s="213">
        <v>1.5</v>
      </c>
      <c r="KO18" s="213">
        <v>6.1666666666860692</v>
      </c>
      <c r="KP18" s="213">
        <v>11.4791664</v>
      </c>
      <c r="KQ18" s="213">
        <v>2.3333333332557231</v>
      </c>
      <c r="KR18" s="213">
        <v>8.435833333467599</v>
      </c>
      <c r="KS18" s="213">
        <v>0.95250000000000001</v>
      </c>
      <c r="KT18" s="213">
        <v>1.7530559999999999</v>
      </c>
      <c r="KU18" s="213">
        <v>2.9488896000000002</v>
      </c>
      <c r="KV18" s="213">
        <v>4.0000000001164153</v>
      </c>
      <c r="KW18" s="213">
        <v>9.3258333333651535</v>
      </c>
      <c r="KX18" s="213">
        <v>3.2338888889062218</v>
      </c>
      <c r="KY18" s="213">
        <v>9.6666666665696539</v>
      </c>
      <c r="KZ18" s="213">
        <v>5.2988879999999998</v>
      </c>
      <c r="LA18" s="213">
        <v>12.899999999965075</v>
      </c>
      <c r="LB18" s="213">
        <v>0.97611120000000007</v>
      </c>
      <c r="LC18" s="213">
        <v>8.2666666667209938</v>
      </c>
      <c r="LD18" s="213">
        <v>1.9405559999999999</v>
      </c>
      <c r="LE18" s="213">
        <v>1.1666666666278616</v>
      </c>
      <c r="LF18" s="213">
        <v>0.8333333334303461</v>
      </c>
      <c r="LG18" s="213">
        <v>4.1666666666278616</v>
      </c>
      <c r="LH18" s="213">
        <v>0.91111199999999992</v>
      </c>
      <c r="LI18" s="213">
        <v>0.86888888891553506</v>
      </c>
      <c r="LJ18" s="213">
        <v>3.1027775999999996</v>
      </c>
      <c r="LK18" s="213">
        <v>3.6725000000442378</v>
      </c>
      <c r="LL18" s="213">
        <v>2.3666666666977108</v>
      </c>
      <c r="LM18" s="213">
        <v>6.7999999999883585</v>
      </c>
      <c r="LN18" s="213">
        <v>1.8336111110402271</v>
      </c>
      <c r="LO18" s="213">
        <v>14.063055555685423</v>
      </c>
      <c r="LP18" s="213">
        <v>0.37472159999999999</v>
      </c>
      <c r="LQ18" s="213">
        <v>25.685277599999999</v>
      </c>
      <c r="LR18" s="213">
        <v>0.10777680000000001</v>
      </c>
      <c r="LS18" s="213">
        <v>8.2286111999999996</v>
      </c>
      <c r="LT18" s="213">
        <v>3.6988895999999998</v>
      </c>
      <c r="LU18" s="213">
        <v>5.2677768</v>
      </c>
      <c r="LV18" s="213">
        <v>4.3494456000000001</v>
      </c>
      <c r="LW18" s="213">
        <v>3.4241666666348465</v>
      </c>
      <c r="LX18" s="213">
        <v>3.9999999999417923</v>
      </c>
      <c r="LY18" s="213">
        <v>15.500000000058208</v>
      </c>
      <c r="LZ18" s="213">
        <v>4.0588896000000005</v>
      </c>
      <c r="MA18" s="213">
        <v>2.5233336</v>
      </c>
      <c r="MB18" s="213">
        <v>6.5000000000582077</v>
      </c>
      <c r="MC18" s="213">
        <v>21.999999999941792</v>
      </c>
      <c r="MD18" s="213">
        <v>30</v>
      </c>
      <c r="ME18" s="213">
        <v>6.4344456000000001</v>
      </c>
      <c r="MF18" s="213">
        <v>1.2116663999999999</v>
      </c>
      <c r="MG18" s="213">
        <v>1.396944</v>
      </c>
      <c r="MH18" s="213">
        <v>2.0286119999999999</v>
      </c>
      <c r="MI18" s="213">
        <v>5.0000000000582077</v>
      </c>
      <c r="MJ18" s="213">
        <v>0.52888800000000002</v>
      </c>
      <c r="MK18" s="213">
        <v>0.99999999994179234</v>
      </c>
      <c r="ML18" s="213">
        <v>6.9999999999417923</v>
      </c>
      <c r="MM18" s="213">
        <v>0.32611199999999996</v>
      </c>
      <c r="MN18" s="213">
        <v>8.532500000030268</v>
      </c>
      <c r="MO18" s="213">
        <v>3.3152784</v>
      </c>
      <c r="MP18" s="213">
        <v>1.4958335999999999</v>
      </c>
      <c r="MQ18" s="213">
        <v>0.19222320000000001</v>
      </c>
      <c r="MR18" s="213">
        <v>3.1111199999999999E-2</v>
      </c>
      <c r="MS18" s="213">
        <v>4.0911119999999999</v>
      </c>
      <c r="MT18" s="213">
        <v>0.73583280000000006</v>
      </c>
      <c r="MU18" s="213">
        <v>2.5844448</v>
      </c>
      <c r="MV18" s="213">
        <v>16.168334399999999</v>
      </c>
      <c r="MW18" s="213">
        <v>0.13722239999999999</v>
      </c>
      <c r="MX18" s="213">
        <v>7.2215999999999999E-3</v>
      </c>
      <c r="MY18" s="213">
        <v>22.823611200000002</v>
      </c>
      <c r="MZ18" s="213">
        <v>1.4999999999999999E-2</v>
      </c>
      <c r="NA18" s="213">
        <v>4.3277783999999997</v>
      </c>
      <c r="NB18" s="213">
        <v>3.5858328000000004</v>
      </c>
      <c r="NC18" s="213">
        <v>2.9422223999999999</v>
      </c>
      <c r="ND18" s="213">
        <v>1.5813888</v>
      </c>
      <c r="NE18" s="213">
        <v>14.939721600000002</v>
      </c>
      <c r="NF18" s="213">
        <v>0.24305520000000003</v>
      </c>
      <c r="NG18" s="213">
        <v>8.2011120000000002</v>
      </c>
      <c r="NH18" s="213">
        <v>0.37388879999999997</v>
      </c>
      <c r="NI18" s="213">
        <v>0.2277768</v>
      </c>
      <c r="NJ18" s="213">
        <v>0.2933328</v>
      </c>
      <c r="NK18" s="213">
        <v>24.856943999999999</v>
      </c>
      <c r="NL18" s="213">
        <v>10.125</v>
      </c>
      <c r="NM18" s="213">
        <v>7.7633327999999997</v>
      </c>
      <c r="NN18" s="213">
        <v>0.59861039999999999</v>
      </c>
      <c r="NO18" s="213">
        <v>3.9541666667209938</v>
      </c>
      <c r="NP18" s="213">
        <v>0.39472320000000005</v>
      </c>
      <c r="NQ18" s="213">
        <v>3</v>
      </c>
      <c r="NR18" s="213">
        <v>8.3691671999999997</v>
      </c>
      <c r="NS18" s="213">
        <v>22.5</v>
      </c>
      <c r="NT18" s="213">
        <v>1.3525008000000001</v>
      </c>
      <c r="NU18" s="213">
        <v>6.8252784000000002</v>
      </c>
      <c r="NV18" s="213">
        <v>18.502221600000002</v>
      </c>
      <c r="NW18" s="213">
        <v>10.469167199999999</v>
      </c>
      <c r="NX18" s="213">
        <v>2.2758333332603797</v>
      </c>
      <c r="NY18" s="213">
        <v>1.7222399999999999E-2</v>
      </c>
      <c r="NZ18" s="213">
        <v>1.1894448</v>
      </c>
      <c r="OA18" s="213">
        <v>16.537500000000001</v>
      </c>
      <c r="OB18" s="213">
        <v>2.1272232</v>
      </c>
      <c r="OC18" s="213">
        <v>9.4183344000000009</v>
      </c>
      <c r="OD18" s="213">
        <v>2.6313887999999999</v>
      </c>
      <c r="OE18" s="213">
        <v>1.1522231999999999</v>
      </c>
      <c r="OF18" s="213">
        <v>0.28694399999999998</v>
      </c>
      <c r="OG18" s="213">
        <v>0.62500080000000002</v>
      </c>
      <c r="OH18" s="213">
        <v>0.72250080000000005</v>
      </c>
      <c r="OI18" s="213">
        <v>1.3305552</v>
      </c>
      <c r="OJ18" s="213">
        <v>0.56805600000000001</v>
      </c>
      <c r="OK18" s="213">
        <v>1.5436103999999999</v>
      </c>
      <c r="OL18" s="213">
        <v>2.8058328000000001</v>
      </c>
      <c r="OM18" s="213">
        <v>2.8511112000000001</v>
      </c>
      <c r="ON18" s="213">
        <v>8.3338888889411464</v>
      </c>
      <c r="OO18" s="213">
        <v>1.5</v>
      </c>
      <c r="OP18" s="213">
        <v>2.02776E-2</v>
      </c>
      <c r="OQ18" s="213">
        <v>0.28361040000000004</v>
      </c>
      <c r="OR18" s="213">
        <v>0.27333360000000001</v>
      </c>
      <c r="OS18" s="213">
        <v>11.053611111128703</v>
      </c>
      <c r="OT18" s="213">
        <v>3.8072232000000001</v>
      </c>
      <c r="OU18" s="213">
        <v>0.36972240000000001</v>
      </c>
      <c r="OV18" s="213">
        <v>2.9575008</v>
      </c>
      <c r="OW18" s="213">
        <v>7.728612</v>
      </c>
      <c r="OX18" s="213">
        <v>8.3280000000000008E-4</v>
      </c>
      <c r="OY18" s="213">
        <v>5.7349992000000007</v>
      </c>
      <c r="OZ18" s="213">
        <v>2.8708333333488554</v>
      </c>
      <c r="PA18" s="213">
        <v>1.1374992000000002</v>
      </c>
      <c r="PB18" s="213">
        <v>2.4333333332324401</v>
      </c>
      <c r="PC18" s="213">
        <v>145.68111119999998</v>
      </c>
      <c r="PD18" s="213">
        <v>8.9666666667326353</v>
      </c>
      <c r="PE18" s="213">
        <v>65.421111111111117</v>
      </c>
      <c r="PF18" s="213">
        <v>2.4999999999417923</v>
      </c>
      <c r="PG18" s="213">
        <v>0.66666666674427688</v>
      </c>
      <c r="PH18" s="213">
        <v>11.333333333255723</v>
      </c>
      <c r="PI18" s="213">
        <v>1.1266655999999999</v>
      </c>
      <c r="PJ18" s="213">
        <v>2.9902777777751908</v>
      </c>
      <c r="PK18" s="213">
        <v>6.2333328000000003</v>
      </c>
      <c r="PL18" s="213">
        <v>2.1011111110565253</v>
      </c>
      <c r="PM18" s="213">
        <v>5.4999999999417923</v>
      </c>
      <c r="PN18" s="213">
        <v>1.5</v>
      </c>
      <c r="PO18" s="213">
        <v>9.2463888890342787</v>
      </c>
      <c r="PP18" s="213">
        <v>3.2850000000000001</v>
      </c>
      <c r="PQ18" s="213">
        <v>27.2572224</v>
      </c>
      <c r="PR18" s="213">
        <v>0.39250079999999998</v>
      </c>
      <c r="PS18" s="213">
        <v>0.3583344</v>
      </c>
      <c r="PT18" s="213">
        <v>1.5838896</v>
      </c>
      <c r="PU18" s="213">
        <v>8.6944800000000003E-2</v>
      </c>
      <c r="PV18" s="213">
        <v>26.654721600000002</v>
      </c>
      <c r="PW18" s="213">
        <v>6.7291656</v>
      </c>
      <c r="PX18" s="213">
        <v>1.3305552</v>
      </c>
      <c r="PY18" s="213">
        <v>5.8805543999999994</v>
      </c>
      <c r="PZ18" s="213">
        <v>0.10138800000000001</v>
      </c>
      <c r="QA18" s="213">
        <v>3.1191666667582467</v>
      </c>
      <c r="QB18" s="213">
        <v>2.2333333332790062</v>
      </c>
      <c r="QC18" s="213">
        <v>3.9999999999417923</v>
      </c>
      <c r="QD18" s="213">
        <v>0.50000000005820766</v>
      </c>
      <c r="QE18" s="213">
        <v>2.4166666666860692</v>
      </c>
      <c r="QF18" s="213">
        <v>8.3333333255723119E-2</v>
      </c>
      <c r="QG18" s="213">
        <v>2.3333333334303461</v>
      </c>
      <c r="QH18" s="213">
        <v>2.4999999999417923</v>
      </c>
      <c r="QI18" s="213">
        <v>0.28444560000000002</v>
      </c>
      <c r="QJ18" s="213">
        <v>4.1638896000000001</v>
      </c>
      <c r="QK18" s="213">
        <v>11.384999999951106</v>
      </c>
      <c r="QL18" s="213">
        <v>6.8441664000000006</v>
      </c>
      <c r="QM18" s="213">
        <v>2.4783333334489726</v>
      </c>
      <c r="QN18" s="213">
        <v>0.30305519999999997</v>
      </c>
      <c r="QO18" s="213">
        <v>6.3019444443052635</v>
      </c>
      <c r="QP18" s="213">
        <v>1.9472222223412246</v>
      </c>
      <c r="QQ18" s="213">
        <v>1.4666666665580124</v>
      </c>
      <c r="QR18" s="213">
        <v>10.766666666662786</v>
      </c>
      <c r="QS18" s="213">
        <v>8.5000000001164153</v>
      </c>
      <c r="QT18" s="213">
        <v>1.0224999999627471</v>
      </c>
      <c r="QU18" s="213">
        <v>1.8986112000000002</v>
      </c>
      <c r="QV18" s="213">
        <v>7.1727768000000003</v>
      </c>
      <c r="QW18" s="213">
        <v>1.1627784000000001</v>
      </c>
      <c r="QX18" s="213">
        <v>1.9777776</v>
      </c>
      <c r="QY18" s="213">
        <v>2.3652767999999997</v>
      </c>
      <c r="QZ18" s="213">
        <v>0.5408328</v>
      </c>
      <c r="RA18" s="213">
        <v>1.1527776000000001</v>
      </c>
      <c r="RB18" s="213">
        <v>6.3630551999999998</v>
      </c>
      <c r="RC18" s="213">
        <v>6.5138879999999997</v>
      </c>
      <c r="RD18" s="213">
        <v>9.275277599999999</v>
      </c>
      <c r="RE18" s="213">
        <v>0.1172232</v>
      </c>
      <c r="RF18" s="213">
        <v>4.854444</v>
      </c>
      <c r="RG18" s="213">
        <v>1.6591655999999999</v>
      </c>
      <c r="RH18" s="213">
        <v>1.6658328</v>
      </c>
      <c r="RI18" s="213">
        <v>2.2333343999999999</v>
      </c>
      <c r="RJ18" s="213">
        <v>0.183612</v>
      </c>
      <c r="RK18" s="213">
        <v>6.8769456</v>
      </c>
      <c r="RL18" s="213">
        <v>3.1727784000000003</v>
      </c>
      <c r="RM18" s="213">
        <v>0.46166639999999998</v>
      </c>
      <c r="RN18" s="213">
        <v>2.3063880000000001</v>
      </c>
      <c r="RO18" s="213">
        <v>2.7983327999999998</v>
      </c>
      <c r="RP18" s="213">
        <v>1.1897232</v>
      </c>
      <c r="RQ18" s="213">
        <v>0.8205555555555557</v>
      </c>
      <c r="RR18" s="213">
        <v>8.280555555555555</v>
      </c>
      <c r="RS18" s="213">
        <v>0.34333333333333338</v>
      </c>
      <c r="RT18" s="213">
        <v>0.26750000000000002</v>
      </c>
      <c r="RU18" s="213">
        <v>4.6480555555555556</v>
      </c>
      <c r="RV18" s="213">
        <v>0.37805555555555548</v>
      </c>
      <c r="RW18" s="213">
        <v>11.43</v>
      </c>
      <c r="RX18" s="213">
        <v>3.7199999999999998</v>
      </c>
      <c r="RY18" s="213">
        <v>1.4083333333333332</v>
      </c>
      <c r="RZ18" s="213">
        <v>1.5677783999999999</v>
      </c>
      <c r="SA18" s="213">
        <v>1.2124999999999999</v>
      </c>
      <c r="SB18" s="213">
        <v>2.651388888888889</v>
      </c>
      <c r="SC18" s="213">
        <v>2.1833333333333331</v>
      </c>
      <c r="SD18" s="213">
        <v>7.9533333333333331</v>
      </c>
      <c r="SE18" s="213">
        <v>3.4666666666666668</v>
      </c>
      <c r="SF18" s="213">
        <v>1.1499999999999999</v>
      </c>
      <c r="SG18" s="213">
        <v>5.2413888888888884</v>
      </c>
      <c r="SH18" s="213">
        <v>17.221388888888889</v>
      </c>
      <c r="SI18" s="213">
        <v>3.2719444444444443</v>
      </c>
      <c r="SJ18" s="213">
        <v>1.3977777777777778</v>
      </c>
      <c r="SK18" s="213">
        <v>4.5741666666666667</v>
      </c>
      <c r="SL18" s="213">
        <v>0.9508333333333332</v>
      </c>
      <c r="SM18" s="213">
        <v>2.3824999999999998</v>
      </c>
      <c r="SN18" s="213">
        <v>2.1974999999999998</v>
      </c>
      <c r="SO18" s="213">
        <v>11.874444444444444</v>
      </c>
      <c r="SP18" s="213">
        <v>33.19361111111111</v>
      </c>
      <c r="SQ18" s="213">
        <v>3.5072222222222225</v>
      </c>
      <c r="SR18" s="213">
        <v>0.18361111111111111</v>
      </c>
      <c r="SS18" s="213">
        <v>7.6300000000000008</v>
      </c>
      <c r="ST18" s="213">
        <v>0.29138888888888892</v>
      </c>
      <c r="SU18" s="213">
        <v>0.18083333333333332</v>
      </c>
      <c r="SV18" s="213">
        <v>5.1308333333333334</v>
      </c>
      <c r="SW18" s="213">
        <v>23.672776800000001</v>
      </c>
      <c r="SX18" s="213">
        <v>0.67277759999999998</v>
      </c>
      <c r="SY18" s="213">
        <v>1.0072224000000001</v>
      </c>
      <c r="SZ18" s="213">
        <v>0.74027759999999998</v>
      </c>
      <c r="TA18" s="213">
        <v>47.248888800000003</v>
      </c>
      <c r="TB18" s="213">
        <v>0.94055519999999992</v>
      </c>
      <c r="TC18" s="213">
        <v>2.2355543999999998</v>
      </c>
      <c r="TD18" s="213">
        <v>3.1086111110053025</v>
      </c>
      <c r="TE18" s="213">
        <v>3.5000000000582077</v>
      </c>
      <c r="TF18" s="213">
        <v>0.33333333337213844</v>
      </c>
      <c r="TG18" s="213">
        <v>1.6666666666860692</v>
      </c>
      <c r="TH18" s="213">
        <v>3.0833333332557231</v>
      </c>
      <c r="TI18" s="213">
        <v>2.2733328000000004</v>
      </c>
      <c r="TJ18" s="213">
        <v>2.340000000083819</v>
      </c>
      <c r="TK18" s="213">
        <v>2.4844439999999999</v>
      </c>
      <c r="TL18" s="213">
        <v>2.2066656</v>
      </c>
      <c r="TM18" s="213">
        <v>21.259166399999998</v>
      </c>
      <c r="TN18" s="213">
        <v>2.3611199999999999E-2</v>
      </c>
      <c r="TO18" s="213">
        <v>1.0833600000000001E-2</v>
      </c>
      <c r="TP18" s="213">
        <v>5.5755555555224419</v>
      </c>
      <c r="TQ18" s="213">
        <v>0.50333280000000002</v>
      </c>
      <c r="TR18" s="213">
        <v>4.2136104000000003</v>
      </c>
      <c r="TS18" s="213">
        <v>2.540556</v>
      </c>
      <c r="TT18" s="213">
        <v>2.2266666666666666</v>
      </c>
      <c r="TU18" s="213">
        <v>1.8844440000000002</v>
      </c>
      <c r="TV18" s="213">
        <v>1.2852768000000001</v>
      </c>
      <c r="TW18" s="213">
        <v>19.409445600000002</v>
      </c>
      <c r="TX18" s="213">
        <v>1.9208327999999999</v>
      </c>
      <c r="TY18" s="213">
        <v>0.73277760000000003</v>
      </c>
      <c r="TZ18" s="213">
        <v>2.50008E-2</v>
      </c>
      <c r="UA18" s="213">
        <v>0.67500000000000004</v>
      </c>
      <c r="UB18" s="213">
        <v>1.4500000000116415</v>
      </c>
      <c r="UC18" s="213">
        <v>3.4216666667489335</v>
      </c>
      <c r="UD18" s="213">
        <v>15.390554400000001</v>
      </c>
      <c r="UE18" s="213">
        <v>7.8894444443285465</v>
      </c>
      <c r="UF18" s="213">
        <v>0.71055599999999997</v>
      </c>
      <c r="UG18" s="213">
        <v>4.5766666666022502</v>
      </c>
      <c r="UH18" s="213">
        <v>1.2566666667116806</v>
      </c>
      <c r="UI18" s="213">
        <v>0.4150008</v>
      </c>
      <c r="UJ18" s="213">
        <v>0.68333279999999996</v>
      </c>
      <c r="UK18" s="213">
        <v>1.6919447999999999</v>
      </c>
      <c r="UL18" s="213">
        <v>5.7433333334047347</v>
      </c>
      <c r="UM18" s="213">
        <v>5.1316655999999998</v>
      </c>
      <c r="UN18" s="213">
        <v>0.98333333322079852</v>
      </c>
      <c r="UO18" s="213">
        <v>2.5166666666627862</v>
      </c>
      <c r="UP18" s="213">
        <v>2.057500000053551</v>
      </c>
      <c r="UQ18" s="213">
        <v>6.6141672000000007</v>
      </c>
      <c r="UR18" s="213">
        <v>5.8005551999999998</v>
      </c>
      <c r="US18" s="213">
        <v>0.33722160000000001</v>
      </c>
      <c r="UT18" s="213">
        <v>1.0747224000000002</v>
      </c>
      <c r="UU18" s="213">
        <v>0.55055520000000002</v>
      </c>
      <c r="UV18" s="213">
        <v>0.86361120000000002</v>
      </c>
      <c r="UW18" s="213">
        <v>2.8013879999999998</v>
      </c>
      <c r="UX18" s="213">
        <v>2.0247216000000003</v>
      </c>
      <c r="UY18" s="213">
        <v>4.7666666666627862</v>
      </c>
      <c r="UZ18" s="213">
        <v>2.4311112000000001</v>
      </c>
      <c r="VA18" s="213">
        <v>1.3822224000000001</v>
      </c>
      <c r="VB18" s="213">
        <v>4.4250000000000007</v>
      </c>
      <c r="VC18" s="213">
        <v>0.98777777783107013</v>
      </c>
      <c r="VD18" s="213">
        <v>15.59305555553874</v>
      </c>
      <c r="VE18" s="213">
        <v>0.32333279999999998</v>
      </c>
      <c r="VF18" s="213">
        <v>4.3230551999999998</v>
      </c>
      <c r="VG18" s="213">
        <v>4.9736111999999997</v>
      </c>
      <c r="VH18" s="213">
        <v>4.7197222222222219</v>
      </c>
      <c r="VI18" s="213">
        <v>3.8380559999999999</v>
      </c>
      <c r="VJ18" s="213">
        <v>1.3102776</v>
      </c>
      <c r="VK18" s="213">
        <v>12.027223200000002</v>
      </c>
      <c r="VL18" s="213">
        <v>3.5500008000000003</v>
      </c>
      <c r="VM18" s="213">
        <v>0.27722159999999996</v>
      </c>
      <c r="VN18" s="213">
        <v>0.16972319999999999</v>
      </c>
      <c r="VO18" s="213">
        <v>0.253056</v>
      </c>
      <c r="VP18" s="213">
        <v>1.129999999946449</v>
      </c>
      <c r="VQ18" s="213">
        <v>0.75</v>
      </c>
      <c r="VR18" s="213">
        <v>0.9911111110704951</v>
      </c>
      <c r="VS18" s="213">
        <v>0.6988896</v>
      </c>
      <c r="VT18" s="213">
        <v>1.7913888</v>
      </c>
      <c r="VU18" s="213">
        <v>2.9000000000232831</v>
      </c>
      <c r="VV18" s="213">
        <v>0.61083359999999998</v>
      </c>
      <c r="VW18" s="213">
        <v>2.2105555555899628</v>
      </c>
      <c r="VX18" s="213">
        <v>10.296944444300607</v>
      </c>
      <c r="VY18" s="213">
        <v>0.90583440000000004</v>
      </c>
      <c r="VZ18" s="213">
        <v>1.5180552</v>
      </c>
      <c r="WA18" s="213">
        <v>0.66666666674427688</v>
      </c>
      <c r="WB18" s="213">
        <v>2.3333333332557231</v>
      </c>
      <c r="WC18" s="213">
        <v>1.5694439999999998</v>
      </c>
      <c r="WD18" s="213">
        <v>0.6458333334303461</v>
      </c>
      <c r="WE18" s="213">
        <v>0.73444560000000003</v>
      </c>
      <c r="WF18" s="213">
        <v>1.8188888888689689</v>
      </c>
      <c r="WG18" s="213">
        <v>2.6666666668024845</v>
      </c>
      <c r="WH18" s="213">
        <v>0.70805555552942678</v>
      </c>
      <c r="WI18" s="213">
        <v>0.4438896</v>
      </c>
      <c r="WJ18" s="213">
        <v>5.7888887999999996</v>
      </c>
      <c r="WK18" s="213">
        <v>4.4977776</v>
      </c>
      <c r="WL18" s="213">
        <v>1.2030552000000001</v>
      </c>
      <c r="WM18" s="213">
        <v>0.9958343999999999</v>
      </c>
      <c r="WN18" s="213">
        <v>0.9133344000000001</v>
      </c>
      <c r="WO18" s="213">
        <v>1.0605552</v>
      </c>
      <c r="WP18" s="213">
        <v>2.3974992000000004</v>
      </c>
      <c r="WQ18" s="213">
        <v>17.792499999864958</v>
      </c>
      <c r="WR18" s="213">
        <v>1.6666666666860692</v>
      </c>
      <c r="WS18" s="213">
        <v>1.2663888000000001</v>
      </c>
      <c r="WT18" s="213">
        <v>0.18500000011408702</v>
      </c>
      <c r="WU18" s="213">
        <v>2.3891666667186655</v>
      </c>
      <c r="WV18" s="213">
        <v>1.9977768</v>
      </c>
      <c r="WW18" s="213">
        <v>0.5166666666045785</v>
      </c>
      <c r="WX18" s="213">
        <v>1.3844444444985129</v>
      </c>
      <c r="WY18" s="213">
        <v>21.753333600000001</v>
      </c>
      <c r="WZ18" s="213">
        <v>4.0527768000000002</v>
      </c>
      <c r="XA18" s="213">
        <v>0.50222160000000005</v>
      </c>
      <c r="XB18" s="213">
        <v>0.78944400000000003</v>
      </c>
      <c r="XC18" s="213">
        <v>11.403611999999999</v>
      </c>
      <c r="XD18" s="213">
        <v>1.081944</v>
      </c>
      <c r="XE18" s="213">
        <v>10.141943999999999</v>
      </c>
      <c r="XF18" s="213">
        <v>0.85083360000000008</v>
      </c>
      <c r="XG18" s="213">
        <v>0.29611199999999999</v>
      </c>
      <c r="XH18" s="213">
        <v>0.23638800000000001</v>
      </c>
      <c r="XI18" s="213">
        <v>1.4383333334117197</v>
      </c>
      <c r="XJ18" s="213">
        <v>2.8666666665812954</v>
      </c>
      <c r="XK18" s="213">
        <v>1.5</v>
      </c>
      <c r="XL18" s="213">
        <v>6.9613888888852671</v>
      </c>
      <c r="XM18" s="213">
        <v>10.801111200000001</v>
      </c>
      <c r="XN18" s="213">
        <v>0.89333279999999993</v>
      </c>
      <c r="XO18" s="213">
        <v>0.80194559999999993</v>
      </c>
      <c r="XP18" s="213">
        <v>6.5063879999999994</v>
      </c>
      <c r="XQ18" s="213">
        <v>1.9458333333022892</v>
      </c>
      <c r="XR18" s="213">
        <v>2.1655555555480532</v>
      </c>
      <c r="XS18" s="213">
        <v>0.27555600000000002</v>
      </c>
      <c r="XT18" s="213">
        <v>5.1305543999999994</v>
      </c>
      <c r="XU18" s="213">
        <v>0.3219456</v>
      </c>
      <c r="XV18" s="213">
        <v>0.80055599999999993</v>
      </c>
      <c r="XW18" s="213">
        <v>1.0044455999999999</v>
      </c>
      <c r="XX18" s="213">
        <v>13.3316664</v>
      </c>
      <c r="XY18" s="213">
        <v>1.0633333333333332</v>
      </c>
      <c r="XZ18" s="213">
        <v>0.11527679999999998</v>
      </c>
      <c r="YA18" s="213">
        <v>171.0569448</v>
      </c>
      <c r="YB18" s="213">
        <v>1.1297231999999999</v>
      </c>
      <c r="YC18" s="213">
        <v>11.236944000000001</v>
      </c>
      <c r="YD18" s="213">
        <v>3.1066666666301899</v>
      </c>
      <c r="YE18" s="213">
        <v>4.5</v>
      </c>
      <c r="YF18" s="213">
        <v>5.2222223999999997</v>
      </c>
      <c r="YG18" s="213">
        <v>0.22972222213866189</v>
      </c>
      <c r="YH18" s="213">
        <v>0.99916559999999999</v>
      </c>
      <c r="YI18" s="213">
        <v>1.593888</v>
      </c>
      <c r="YJ18" s="213">
        <v>3.5572224000000001</v>
      </c>
      <c r="YK18" s="213">
        <v>1.3813896000000001</v>
      </c>
      <c r="YL18" s="213">
        <v>0.85555440000000005</v>
      </c>
      <c r="YM18" s="213">
        <v>6.5575007999999997</v>
      </c>
      <c r="YN18" s="213">
        <v>3.7219439999999997</v>
      </c>
      <c r="YO18" s="213">
        <v>0.99333359999999993</v>
      </c>
      <c r="YP18" s="213">
        <v>3.4813896</v>
      </c>
      <c r="YQ18" s="213">
        <v>0.8791656000000001</v>
      </c>
      <c r="YR18" s="213">
        <v>2.2888896000000001</v>
      </c>
      <c r="YS18" s="213">
        <v>15.567223200000001</v>
      </c>
      <c r="YT18" s="213">
        <v>2.9483328000000002</v>
      </c>
      <c r="YU18" s="213">
        <v>1.3261104000000001</v>
      </c>
      <c r="YV18" s="213">
        <v>3.5663879999999999</v>
      </c>
      <c r="YW18" s="213">
        <v>34.306111200000004</v>
      </c>
      <c r="YX18" s="213">
        <v>0.24611039999999998</v>
      </c>
      <c r="YY18" s="213">
        <v>2.2638888000000001</v>
      </c>
      <c r="YZ18" s="213">
        <v>0.22638959999999997</v>
      </c>
      <c r="ZA18" s="213">
        <v>5.688612</v>
      </c>
      <c r="ZB18" s="213">
        <v>9.3933336000000001</v>
      </c>
      <c r="ZC18" s="213">
        <v>0.83805599999999991</v>
      </c>
      <c r="ZD18" s="213">
        <v>7.3150008</v>
      </c>
      <c r="ZE18" s="213">
        <v>1.3661112</v>
      </c>
      <c r="ZF18" s="213">
        <v>2.0627784</v>
      </c>
      <c r="ZG18" s="213">
        <v>1.8694440000000001</v>
      </c>
      <c r="ZH18" s="213">
        <v>2.8316664</v>
      </c>
      <c r="ZI18" s="213">
        <v>0.81694559999999994</v>
      </c>
      <c r="ZJ18" s="213">
        <v>38.575276799999997</v>
      </c>
      <c r="ZK18" s="213">
        <v>0.99833280000000002</v>
      </c>
      <c r="ZL18" s="213">
        <v>72.347222400000007</v>
      </c>
      <c r="ZM18" s="213">
        <v>3.2708328</v>
      </c>
      <c r="ZN18" s="213">
        <v>3.2230559999999997</v>
      </c>
      <c r="ZO18" s="213">
        <v>4.7549999999999999</v>
      </c>
      <c r="ZP18" s="213">
        <v>6.9824999999999999</v>
      </c>
      <c r="ZQ18" s="213">
        <v>0.159444</v>
      </c>
      <c r="ZR18" s="213">
        <v>1.353612</v>
      </c>
      <c r="ZS18" s="213">
        <v>5.0408327999999996</v>
      </c>
      <c r="ZT18" s="213">
        <v>1.0052784000000001</v>
      </c>
      <c r="ZU18" s="213">
        <v>0.30833279999999996</v>
      </c>
      <c r="ZV18" s="213">
        <v>17.765277600000001</v>
      </c>
      <c r="ZW18" s="213">
        <v>1.4361120000000001</v>
      </c>
      <c r="ZX18" s="213">
        <v>0.92500079999999996</v>
      </c>
      <c r="ZY18" s="213">
        <v>4.4316671999999997</v>
      </c>
      <c r="ZZ18" s="213">
        <v>0.27944399999999997</v>
      </c>
      <c r="AAA18" s="213">
        <v>0.58999919999999995</v>
      </c>
      <c r="AAB18" s="213">
        <v>1.3541664</v>
      </c>
      <c r="AAC18" s="213">
        <v>20.530276799999999</v>
      </c>
      <c r="AAD18" s="213">
        <v>6.7450007999999997</v>
      </c>
      <c r="AAE18" s="213">
        <v>1.1047224</v>
      </c>
      <c r="AAF18" s="213">
        <v>3.1838880000000001</v>
      </c>
      <c r="AAG18" s="213">
        <v>2.5249991999999999</v>
      </c>
      <c r="AAH18" s="213">
        <v>0.13888799999999998</v>
      </c>
      <c r="AAI18" s="213">
        <v>2.9769455999999996</v>
      </c>
      <c r="AAJ18" s="213">
        <v>1.4241671999999999</v>
      </c>
      <c r="AAK18" s="213">
        <v>13.921389600000001</v>
      </c>
      <c r="AAL18" s="213">
        <v>0.59611199999999998</v>
      </c>
      <c r="AAM18" s="213">
        <v>1.4391672</v>
      </c>
      <c r="AAN18" s="213">
        <v>10.2049992</v>
      </c>
      <c r="AAO18" s="213">
        <v>1.2736103999999999</v>
      </c>
      <c r="AAP18" s="213">
        <v>1.916388</v>
      </c>
      <c r="AAQ18" s="213">
        <v>2.1466656</v>
      </c>
      <c r="AAR18" s="213">
        <v>1.9427783999999999</v>
      </c>
      <c r="AAS18" s="213">
        <v>2.0027784</v>
      </c>
      <c r="AAT18" s="213">
        <v>2.1902784</v>
      </c>
      <c r="AAU18" s="213">
        <v>52.185000000000002</v>
      </c>
      <c r="AAV18" s="213">
        <v>1.1944440000000001</v>
      </c>
      <c r="AAW18" s="213">
        <v>2.0636112</v>
      </c>
      <c r="AAX18" s="213">
        <v>9.3472223999999997</v>
      </c>
      <c r="AAY18" s="213">
        <v>8.2577777778496966</v>
      </c>
      <c r="AAZ18" s="213">
        <v>13.160277600000001</v>
      </c>
      <c r="ABA18" s="213">
        <v>101.62527839999998</v>
      </c>
      <c r="ABB18" s="213">
        <v>7.6930560000000003</v>
      </c>
      <c r="ABC18" s="213">
        <v>24.425277599999998</v>
      </c>
      <c r="ABD18" s="213">
        <v>1.2933336</v>
      </c>
      <c r="ABE18" s="213">
        <v>0.558612</v>
      </c>
      <c r="ABF18" s="213">
        <v>4.9652783999999999</v>
      </c>
      <c r="ABG18" s="213">
        <v>45.216110399999998</v>
      </c>
      <c r="ABH18" s="213">
        <v>3.0716663999999998</v>
      </c>
      <c r="ABI18" s="213">
        <v>5.8136112000000004</v>
      </c>
      <c r="ABJ18" s="213">
        <v>0.49055520000000002</v>
      </c>
      <c r="ABK18" s="213">
        <v>8.6055552000000013</v>
      </c>
      <c r="ABL18" s="213">
        <v>34.722223200000002</v>
      </c>
      <c r="ABM18" s="213">
        <v>0.79555439999999999</v>
      </c>
      <c r="ABN18" s="213">
        <v>2.1177768000000001</v>
      </c>
      <c r="ABO18" s="213">
        <v>0.25361040000000001</v>
      </c>
      <c r="ABP18" s="213">
        <v>4.0086119999999994</v>
      </c>
      <c r="ABQ18" s="213">
        <v>0.53083440000000004</v>
      </c>
      <c r="ABR18" s="213">
        <v>5.8894439999999992</v>
      </c>
      <c r="ABS18" s="213">
        <v>1.0633344</v>
      </c>
      <c r="ABT18" s="213">
        <v>1.0738896</v>
      </c>
      <c r="ABU18" s="213">
        <v>1.4650007999999999</v>
      </c>
      <c r="ABV18" s="213">
        <v>0.34333439999999998</v>
      </c>
      <c r="ABW18" s="213">
        <v>2.8858344000000002</v>
      </c>
      <c r="ABX18" s="213">
        <v>24.723333600000004</v>
      </c>
      <c r="ABY18" s="213">
        <v>8.4325007999999997</v>
      </c>
      <c r="ABZ18" s="213">
        <v>2.2755552000000003</v>
      </c>
      <c r="ACA18" s="213">
        <v>0.53361120000000006</v>
      </c>
      <c r="ACB18" s="213">
        <v>7.1147232000000002</v>
      </c>
      <c r="ACC18" s="213">
        <v>8.8055999999999995E-2</v>
      </c>
      <c r="ACD18" s="213">
        <v>0.15583439999999998</v>
      </c>
      <c r="ACE18" s="213">
        <v>1.9999992</v>
      </c>
      <c r="ACF18" s="213">
        <v>0.6027768</v>
      </c>
      <c r="ACG18" s="213">
        <v>0.16055520000000001</v>
      </c>
      <c r="ACH18" s="213">
        <v>0.43194479999999996</v>
      </c>
      <c r="ACI18" s="213">
        <v>0.95777760000000001</v>
      </c>
      <c r="ACJ18" s="213">
        <v>5.0847216</v>
      </c>
      <c r="ACK18" s="213">
        <v>3.1389600000000004E-2</v>
      </c>
      <c r="ACL18" s="213">
        <v>1.4608344</v>
      </c>
      <c r="ACM18" s="213">
        <v>21.782776800000001</v>
      </c>
      <c r="ACN18" s="213">
        <v>4.7663880000000001</v>
      </c>
      <c r="ACO18" s="213">
        <v>7.2972216000000003</v>
      </c>
      <c r="ACP18" s="213">
        <v>9.2452775999999997</v>
      </c>
      <c r="ACQ18" s="213">
        <v>0.95972159999999995</v>
      </c>
      <c r="ACR18" s="213">
        <v>2.6855544</v>
      </c>
      <c r="ACS18" s="213">
        <v>6.3966671999999996</v>
      </c>
      <c r="ACT18" s="213">
        <v>8.4674999999999994</v>
      </c>
      <c r="ACU18" s="213">
        <v>1.0827768</v>
      </c>
      <c r="ACV18" s="213">
        <v>4.8030552000000002</v>
      </c>
      <c r="ACW18" s="213">
        <v>8.7223200000000001E-2</v>
      </c>
      <c r="ACX18" s="213">
        <v>11.766110399999999</v>
      </c>
      <c r="ACY18" s="213">
        <v>9.3887999999999999E-2</v>
      </c>
      <c r="ACZ18" s="213">
        <v>2.1847224000000001</v>
      </c>
      <c r="ADA18" s="213">
        <v>18.648887999999999</v>
      </c>
      <c r="ADB18" s="213">
        <v>0.78138960000000002</v>
      </c>
      <c r="ADC18" s="213">
        <v>62.217499199999992</v>
      </c>
      <c r="ADD18" s="213">
        <v>1.9108343999999999</v>
      </c>
      <c r="ADE18" s="213">
        <v>2.3708328000000001</v>
      </c>
      <c r="ADF18" s="213">
        <v>179.86861199999998</v>
      </c>
      <c r="ADG18" s="213">
        <v>1.9450007999999999</v>
      </c>
      <c r="ADH18" s="213">
        <v>1.7436120000000002</v>
      </c>
      <c r="ADI18" s="213">
        <v>2.1330552000000003</v>
      </c>
      <c r="ADJ18" s="213">
        <v>6.1286111999999999</v>
      </c>
      <c r="ADK18" s="213">
        <v>1.5455543999999999</v>
      </c>
      <c r="ADL18" s="213">
        <v>0.77194560000000001</v>
      </c>
      <c r="ADM18" s="213">
        <v>7.3861103999999997</v>
      </c>
      <c r="ADN18" s="213">
        <v>2.7166655999999998</v>
      </c>
      <c r="ADO18" s="213">
        <v>0.42055439999999999</v>
      </c>
      <c r="ADP18" s="213">
        <v>4.3650000000000002</v>
      </c>
      <c r="ADQ18" s="213">
        <v>2.4227783999999999</v>
      </c>
      <c r="ADR18" s="213">
        <v>2.915556</v>
      </c>
      <c r="ADS18" s="213">
        <v>0.80416559999999992</v>
      </c>
      <c r="ADT18" s="213">
        <v>1.1405544000000001</v>
      </c>
      <c r="ADU18" s="213">
        <v>12.949723200000001</v>
      </c>
      <c r="ADV18" s="213">
        <v>1.6111103999999998</v>
      </c>
      <c r="ADW18" s="213">
        <v>2.8072224000000001</v>
      </c>
      <c r="ADX18" s="213">
        <v>27.018612000000001</v>
      </c>
      <c r="ADY18" s="213">
        <v>0.7741655999999999</v>
      </c>
      <c r="ADZ18" s="213">
        <v>9.6124992000000002</v>
      </c>
      <c r="AEA18" s="213">
        <v>2.5988879999999996</v>
      </c>
      <c r="AEB18" s="213">
        <v>1.8519455999999999</v>
      </c>
      <c r="AEC18" s="213">
        <v>5.1347231999999998</v>
      </c>
      <c r="AED18" s="213">
        <v>0.71888879999999999</v>
      </c>
      <c r="AEE18" s="213">
        <v>5.6305560000000003</v>
      </c>
      <c r="AEF18" s="213">
        <v>0.44972159999999994</v>
      </c>
      <c r="AEG18" s="213">
        <v>2.4700008000000002</v>
      </c>
      <c r="AEH18" s="213">
        <v>3.4752767999999996</v>
      </c>
      <c r="AEI18" s="213">
        <v>3.4377768</v>
      </c>
      <c r="AEJ18" s="213">
        <v>0.72555600000000009</v>
      </c>
      <c r="AEK18" s="213">
        <v>1.7974991999999999</v>
      </c>
      <c r="AEL18" s="213">
        <v>1.7113896</v>
      </c>
      <c r="AEM18" s="213">
        <v>0.46333439999999998</v>
      </c>
      <c r="AEN18" s="213">
        <v>4.4597232</v>
      </c>
      <c r="AEO18" s="213">
        <v>1.0880543999999999</v>
      </c>
      <c r="AEP18" s="213">
        <v>12.313056000000001</v>
      </c>
      <c r="AEQ18" s="213">
        <v>56.246387999999996</v>
      </c>
      <c r="AER18" s="213">
        <v>4.5527784000000002</v>
      </c>
      <c r="AES18" s="213">
        <v>0.90083279999999988</v>
      </c>
      <c r="AET18" s="213">
        <v>0.65333279999999994</v>
      </c>
      <c r="AEU18" s="213">
        <v>2.6086103999999999</v>
      </c>
      <c r="AEV18" s="213">
        <v>8.2666655999999996</v>
      </c>
      <c r="AEW18" s="213">
        <v>3.8880551999999997</v>
      </c>
      <c r="AEX18" s="213">
        <v>22.605554399999999</v>
      </c>
      <c r="AEY18" s="213">
        <v>3.2791655999999998</v>
      </c>
      <c r="AEZ18" s="213">
        <v>0.73888799999999999</v>
      </c>
      <c r="AFA18" s="213">
        <v>78.787499999999994</v>
      </c>
      <c r="AFB18" s="213">
        <v>1.2675000000000001</v>
      </c>
      <c r="AFC18" s="213">
        <v>12.6891672</v>
      </c>
      <c r="AFD18" s="213">
        <v>0.23583360000000003</v>
      </c>
      <c r="AFE18" s="213">
        <v>3.9136103999999996</v>
      </c>
      <c r="AFF18" s="213">
        <v>1.3533336</v>
      </c>
      <c r="AFG18" s="213">
        <v>0.47916719999999996</v>
      </c>
      <c r="AFH18" s="213">
        <v>5.0980559999999997</v>
      </c>
      <c r="AFI18" s="213">
        <v>23.444167199999999</v>
      </c>
      <c r="AFJ18" s="213">
        <v>8.0533344000000007</v>
      </c>
      <c r="AFK18" s="213">
        <v>21.548889599999999</v>
      </c>
      <c r="AFL18" s="213">
        <v>3.0716663999999998</v>
      </c>
      <c r="AFM18" s="213">
        <v>0.53638800000000009</v>
      </c>
      <c r="AFN18" s="213">
        <v>7.24992E-2</v>
      </c>
      <c r="AFO18" s="213">
        <v>1.3194456000000001</v>
      </c>
      <c r="AFP18" s="213">
        <v>7.5258335999999995</v>
      </c>
      <c r="AFQ18" s="213">
        <v>1.4977776</v>
      </c>
      <c r="AFR18" s="213">
        <v>0.22416719999999998</v>
      </c>
      <c r="AFS18" s="213">
        <v>0.75416640000000013</v>
      </c>
      <c r="AFT18" s="213">
        <v>1.0247231999999999</v>
      </c>
      <c r="AFU18" s="213">
        <v>11.098334400000001</v>
      </c>
      <c r="AFV18" s="213">
        <v>4.0722215999999998</v>
      </c>
      <c r="AFW18" s="213">
        <v>0.2563896</v>
      </c>
      <c r="AFX18" s="213">
        <v>6.3519456000000005</v>
      </c>
      <c r="AFY18" s="213">
        <v>14.599444800000001</v>
      </c>
      <c r="AFZ18" s="213">
        <v>0.67055520000000002</v>
      </c>
      <c r="AGA18" s="213">
        <v>1.4058336</v>
      </c>
      <c r="AGB18" s="213">
        <v>0.1847232</v>
      </c>
      <c r="AGC18" s="213">
        <v>15.688888800000001</v>
      </c>
      <c r="AGD18" s="213">
        <v>7.1405543999999992</v>
      </c>
      <c r="AGE18" s="213">
        <v>61.747778400000001</v>
      </c>
      <c r="AGF18" s="213">
        <v>0.19222320000000001</v>
      </c>
      <c r="AGG18" s="213">
        <v>0.30388799999999999</v>
      </c>
      <c r="AGH18" s="213">
        <v>12.348611999999999</v>
      </c>
      <c r="AGI18" s="213">
        <v>1.0158336000000001</v>
      </c>
      <c r="AGJ18" s="213">
        <v>1.0863887999999999</v>
      </c>
      <c r="AGK18" s="213">
        <v>2.9247215999999998</v>
      </c>
      <c r="AGL18" s="213">
        <v>2.2569455999999999</v>
      </c>
      <c r="AGM18" s="213">
        <v>1.5641664</v>
      </c>
      <c r="AGN18" s="213">
        <v>57.383054400000006</v>
      </c>
      <c r="AGO18" s="213">
        <v>0.1474992</v>
      </c>
      <c r="AGP18" s="213">
        <v>9.3402767999999998</v>
      </c>
      <c r="AGQ18" s="213">
        <v>0.72777840000000005</v>
      </c>
      <c r="AGR18" s="213">
        <v>3.9327768000000001</v>
      </c>
      <c r="AGS18" s="213">
        <v>0.45361200000000002</v>
      </c>
      <c r="AGT18" s="213">
        <v>2.501112</v>
      </c>
      <c r="AGU18" s="213">
        <v>21.299721599999998</v>
      </c>
      <c r="AGV18" s="213">
        <v>1.0649999999999999</v>
      </c>
      <c r="AGW18" s="213">
        <v>2.1630551999999996</v>
      </c>
      <c r="AGX18" s="213">
        <v>6.2022215999999997</v>
      </c>
      <c r="AGY18" s="213">
        <v>3.0916655999999998</v>
      </c>
      <c r="AGZ18" s="213">
        <v>1.4372232</v>
      </c>
      <c r="AHA18" s="213">
        <v>3.7041672000000005</v>
      </c>
      <c r="AHB18" s="213">
        <v>0.39277680000000004</v>
      </c>
      <c r="AHC18" s="213">
        <v>1.4302775999999999</v>
      </c>
      <c r="AHD18" s="213">
        <v>2.3611103999999998</v>
      </c>
      <c r="AHE18" s="213">
        <v>0.32805600000000001</v>
      </c>
      <c r="AHF18" s="213">
        <v>0.31999919999999998</v>
      </c>
      <c r="AHG18" s="213">
        <v>2.5247231999999999</v>
      </c>
      <c r="AHH18" s="213">
        <v>2.0463887999999999</v>
      </c>
      <c r="AHI18" s="213">
        <v>6.1830552000000001</v>
      </c>
      <c r="AHJ18" s="213">
        <v>5.8602768000000003</v>
      </c>
      <c r="AHK18" s="213">
        <v>1.0000008</v>
      </c>
      <c r="AHL18" s="213">
        <v>10.620832800000001</v>
      </c>
      <c r="AHM18" s="213">
        <v>1.1047224</v>
      </c>
      <c r="AHN18" s="213">
        <v>2.1097223999999999</v>
      </c>
      <c r="AHO18" s="213">
        <v>8.9286111111869104</v>
      </c>
      <c r="AHP18" s="213">
        <v>3.6119999999999998E-3</v>
      </c>
      <c r="AHQ18" s="213">
        <v>0.41222160000000002</v>
      </c>
      <c r="AHR18" s="213">
        <v>39.391111199999997</v>
      </c>
      <c r="AHS18" s="213">
        <v>4.3805555555736646</v>
      </c>
      <c r="AHT18" s="213">
        <v>3.4352784000000001</v>
      </c>
      <c r="AHU18" s="213">
        <v>2.3761104</v>
      </c>
      <c r="AHV18" s="213">
        <v>1.8975</v>
      </c>
      <c r="AHW18" s="213">
        <v>12.4358328</v>
      </c>
      <c r="AHX18" s="213">
        <v>3.1433328000000005</v>
      </c>
      <c r="AHY18" s="213">
        <v>5.2776000000000003E-3</v>
      </c>
      <c r="AHZ18" s="213">
        <v>0.3841656</v>
      </c>
      <c r="AIA18" s="213">
        <v>0.91750080000000001</v>
      </c>
      <c r="AIB18" s="213">
        <v>4.0916664000000003</v>
      </c>
      <c r="AIC18" s="213">
        <v>0.99611040000000006</v>
      </c>
      <c r="AID18" s="213">
        <v>4.9052784000000003</v>
      </c>
      <c r="AIE18" s="213">
        <v>247.69611120000002</v>
      </c>
      <c r="AIF18" s="213">
        <v>32.314723200000003</v>
      </c>
      <c r="AIG18" s="213">
        <v>9.9443999999999991E-2</v>
      </c>
      <c r="AIH18" s="213">
        <v>71.576666399999993</v>
      </c>
      <c r="AII18" s="213">
        <v>0.62638800000000006</v>
      </c>
      <c r="AIJ18" s="213">
        <v>0.27166560000000001</v>
      </c>
      <c r="AIK18" s="213">
        <v>0.82194480000000003</v>
      </c>
      <c r="AIL18" s="213">
        <v>8.2200000000000006</v>
      </c>
      <c r="AIM18" s="213">
        <v>16.345000800000001</v>
      </c>
      <c r="AIN18" s="213">
        <v>7.6088880000000003</v>
      </c>
      <c r="AIO18" s="213">
        <v>1.6425000000000001</v>
      </c>
      <c r="AIP18" s="213">
        <v>0.1983336</v>
      </c>
      <c r="AIQ18" s="213">
        <v>1.4077776</v>
      </c>
      <c r="AIR18" s="213">
        <v>1.0725</v>
      </c>
      <c r="AIS18" s="213">
        <v>2.6938895999999999</v>
      </c>
      <c r="AIT18" s="213">
        <v>13.261944</v>
      </c>
      <c r="AIU18" s="213">
        <v>6.8863895999999993</v>
      </c>
      <c r="AIV18" s="213">
        <v>1.198056</v>
      </c>
      <c r="AIW18" s="213">
        <v>1.4166672</v>
      </c>
      <c r="AIX18" s="213">
        <v>7.7784000000000004E-3</v>
      </c>
      <c r="AIY18" s="213">
        <v>9.4444799999999995E-2</v>
      </c>
      <c r="AIZ18" s="213">
        <v>1.9761119999999999</v>
      </c>
      <c r="AJA18" s="213">
        <v>59.8530552</v>
      </c>
      <c r="AJB18" s="213">
        <v>0.73388880000000001</v>
      </c>
      <c r="AJC18" s="213">
        <v>5.5397232000000001</v>
      </c>
      <c r="AJD18" s="213">
        <v>1.3927776000000001</v>
      </c>
      <c r="AJE18" s="213">
        <v>7.9194456000000004</v>
      </c>
      <c r="AJF18" s="213">
        <v>1.8411120000000001</v>
      </c>
      <c r="AJG18" s="213">
        <v>1.2550008000000001</v>
      </c>
      <c r="AJH18" s="213">
        <v>5.2066656</v>
      </c>
      <c r="AJI18" s="213">
        <v>0.25027680000000002</v>
      </c>
      <c r="AJJ18" s="213">
        <v>6.3036120000000002</v>
      </c>
      <c r="AJK18" s="213">
        <v>4.2550007999999995</v>
      </c>
      <c r="AJL18" s="213">
        <v>2.0383344000000001</v>
      </c>
      <c r="AJM18" s="213">
        <v>3.0227784</v>
      </c>
      <c r="AJN18" s="213">
        <v>6.0511104000000007</v>
      </c>
      <c r="AJO18" s="213">
        <v>5.8397231999999999</v>
      </c>
      <c r="AJP18" s="213">
        <v>22.716110400000002</v>
      </c>
      <c r="AJQ18" s="213">
        <v>0.75194399999999995</v>
      </c>
      <c r="AJR18" s="213">
        <v>6.7455552000000001</v>
      </c>
      <c r="AJS18" s="213">
        <v>1.5461111999999999</v>
      </c>
      <c r="AJT18" s="213">
        <v>3.2094456000000005</v>
      </c>
      <c r="AJU18" s="213">
        <v>23.658888888952788</v>
      </c>
      <c r="AJV18" s="213">
        <v>2.4777768</v>
      </c>
      <c r="AJW18" s="213">
        <v>0.38444400000000001</v>
      </c>
      <c r="AJX18" s="213">
        <v>8.3280000000000008E-4</v>
      </c>
      <c r="AJY18" s="213">
        <v>2.3202768000000003</v>
      </c>
      <c r="AJZ18" s="213">
        <v>24</v>
      </c>
      <c r="AKA18" s="213">
        <v>0.18638879999999999</v>
      </c>
      <c r="AKB18" s="213">
        <v>11.257221599999999</v>
      </c>
      <c r="AKC18" s="213">
        <v>2.3908344000000001</v>
      </c>
      <c r="AKD18" s="213">
        <v>1.9827767999999999</v>
      </c>
      <c r="AKE18" s="213">
        <v>15.540554400000001</v>
      </c>
      <c r="AKF18" s="213">
        <v>0.36749999999999999</v>
      </c>
      <c r="AKG18" s="213">
        <v>37.6597224</v>
      </c>
      <c r="AKH18" s="213">
        <v>0.96611040000000004</v>
      </c>
      <c r="AKI18" s="213">
        <v>0.56777759999999999</v>
      </c>
      <c r="AKJ18" s="213">
        <v>4.6569456000000002</v>
      </c>
      <c r="AKK18" s="213">
        <v>2.6327783999999999</v>
      </c>
      <c r="AKL18" s="213">
        <v>0.57277679999999997</v>
      </c>
      <c r="AKM18" s="213">
        <v>33.953611199999997</v>
      </c>
      <c r="AKN18" s="213">
        <v>1.0969439999999999</v>
      </c>
      <c r="AKO18" s="213">
        <v>0.25944480000000003</v>
      </c>
      <c r="AKP18" s="213">
        <v>9.560834400000001</v>
      </c>
      <c r="AKQ18" s="213">
        <v>4.0247232000000004</v>
      </c>
      <c r="AKR18" s="213">
        <v>17.039445600000001</v>
      </c>
      <c r="AKS18" s="213">
        <v>0.80805599999999989</v>
      </c>
      <c r="AKT18" s="213">
        <v>2.4975000000000001</v>
      </c>
      <c r="AKU18" s="213">
        <v>3.9802776</v>
      </c>
      <c r="AKV18" s="213">
        <v>3.9980544</v>
      </c>
      <c r="AKW18" s="213">
        <v>1.3895999999999999E-3</v>
      </c>
      <c r="AKX18" s="213">
        <v>1.1413896000000001</v>
      </c>
      <c r="AKY18" s="213">
        <v>0.79916639999999994</v>
      </c>
      <c r="AKZ18" s="213">
        <v>1.351944</v>
      </c>
      <c r="ALA18" s="213">
        <v>1.7916672</v>
      </c>
      <c r="ALB18" s="213">
        <v>0.48138959999999997</v>
      </c>
      <c r="ALC18" s="213">
        <v>0.81972240000000007</v>
      </c>
      <c r="ALD18" s="213">
        <v>8.2727784</v>
      </c>
      <c r="ALE18" s="213">
        <v>0.93027839999999995</v>
      </c>
      <c r="ALF18" s="213">
        <v>4.3519439999999996</v>
      </c>
      <c r="ALG18" s="213">
        <v>0.61638959999999998</v>
      </c>
      <c r="ALH18" s="213">
        <v>2.4722399999999999E-2</v>
      </c>
      <c r="ALI18" s="213">
        <v>25.770555555587634</v>
      </c>
      <c r="ALJ18" s="213">
        <v>1.1922216000000001</v>
      </c>
      <c r="ALK18" s="213">
        <v>19.751666400000001</v>
      </c>
      <c r="ALL18" s="213">
        <v>24</v>
      </c>
      <c r="ALM18" s="213">
        <v>2.52</v>
      </c>
      <c r="ALN18" s="213">
        <v>6.9150000000000009</v>
      </c>
      <c r="ALO18" s="213">
        <v>0.36555599999999999</v>
      </c>
      <c r="ALP18" s="213">
        <v>2.0094456000000003</v>
      </c>
      <c r="ALQ18" s="213">
        <v>0.95305439999999997</v>
      </c>
      <c r="ALR18" s="213">
        <v>4.2483336000000005</v>
      </c>
      <c r="ALS18" s="213">
        <v>15.155277600000002</v>
      </c>
      <c r="ALT18" s="213">
        <v>2.6330544000000002</v>
      </c>
      <c r="ALU18" s="213">
        <v>3.7002767999999997</v>
      </c>
      <c r="ALV18" s="213">
        <v>7.7905560000000005</v>
      </c>
      <c r="ALW18" s="213">
        <v>6.090278399999999</v>
      </c>
      <c r="ALX18" s="213">
        <v>0.39555600000000002</v>
      </c>
      <c r="ALY18" s="213">
        <v>0.45638880000000004</v>
      </c>
      <c r="ALZ18" s="213">
        <v>4.7125007999999999</v>
      </c>
      <c r="AMA18" s="213">
        <v>1.2372215999999998</v>
      </c>
      <c r="AMB18" s="213">
        <v>0.2466672</v>
      </c>
      <c r="AMC18" s="213">
        <v>1.1294448000000001</v>
      </c>
      <c r="AMD18" s="213">
        <v>0.25888800000000001</v>
      </c>
      <c r="AME18" s="213">
        <v>3.2927783999999996</v>
      </c>
      <c r="AMF18" s="213">
        <v>18.430555200000001</v>
      </c>
      <c r="AMG18" s="213">
        <v>0.60694559999999997</v>
      </c>
      <c r="AMH18" s="213">
        <v>0.108612</v>
      </c>
      <c r="AMI18" s="213">
        <v>5.0547216000000006</v>
      </c>
      <c r="AMJ18" s="213">
        <v>12.575277777796146</v>
      </c>
      <c r="AMK18" s="213">
        <v>11.586388888943475</v>
      </c>
      <c r="AML18" s="213">
        <v>6.1044456</v>
      </c>
      <c r="AMM18" s="213">
        <v>0.12638880000000002</v>
      </c>
      <c r="AMN18" s="213">
        <v>0.56166720000000003</v>
      </c>
      <c r="AMO18" s="213">
        <v>1.7847215999999999</v>
      </c>
      <c r="AMP18" s="213">
        <v>7.2602783999999998</v>
      </c>
      <c r="AMQ18" s="213">
        <v>1.6389599999999997E-2</v>
      </c>
      <c r="AMR18" s="213">
        <v>5.8344E-3</v>
      </c>
      <c r="AMS18" s="213">
        <v>0.16083359999999999</v>
      </c>
      <c r="AMT18" s="213">
        <v>1.8333599999999999E-2</v>
      </c>
      <c r="AMU18" s="213">
        <v>7.8144456</v>
      </c>
      <c r="AMV18" s="213">
        <v>94.630833600000003</v>
      </c>
      <c r="AMW18" s="213">
        <v>3.1591655999999997</v>
      </c>
      <c r="AMX18" s="213">
        <v>1.1141664</v>
      </c>
      <c r="AMY18" s="213">
        <v>6.1152768000000002</v>
      </c>
      <c r="AMZ18" s="213">
        <v>0.18777840000000001</v>
      </c>
      <c r="ANA18" s="213">
        <v>44.731665599999999</v>
      </c>
      <c r="ANB18" s="213">
        <v>0.54</v>
      </c>
      <c r="ANC18" s="213">
        <v>12.936945599999998</v>
      </c>
      <c r="AND18" s="213">
        <v>1.4552784000000001</v>
      </c>
      <c r="ANE18" s="213">
        <v>1.2222216000000001</v>
      </c>
      <c r="ANF18" s="213">
        <v>16.458888000000002</v>
      </c>
      <c r="ANG18" s="213">
        <v>2.6491655999999999</v>
      </c>
      <c r="ANH18" s="213">
        <v>2.5722216000000002</v>
      </c>
      <c r="ANI18" s="213">
        <v>3.7944455999999995</v>
      </c>
      <c r="ANJ18" s="213">
        <v>3.5613888</v>
      </c>
      <c r="ANK18" s="213">
        <v>3.7827767999999997</v>
      </c>
      <c r="ANL18" s="213">
        <v>31.376387999999999</v>
      </c>
      <c r="ANM18" s="213">
        <v>8.1097224000000008</v>
      </c>
      <c r="ANN18" s="213">
        <v>1.0566671999999999</v>
      </c>
      <c r="ANO18" s="213">
        <v>4.7688888</v>
      </c>
      <c r="ANP18" s="213">
        <v>1.4413895999999999</v>
      </c>
      <c r="ANQ18" s="213">
        <v>1.4113896000000001</v>
      </c>
      <c r="ANR18" s="213">
        <v>43.229721599999998</v>
      </c>
      <c r="ANS18" s="213">
        <v>3.9975000000000001</v>
      </c>
      <c r="ANT18" s="213">
        <v>3.3586104000000003</v>
      </c>
      <c r="ANU18" s="213">
        <v>1.9130544</v>
      </c>
      <c r="ANV18" s="213">
        <v>99.20916720000001</v>
      </c>
      <c r="ANW18" s="213">
        <v>7.8830543999999998</v>
      </c>
      <c r="ANX18" s="213">
        <v>4.1591664000000002</v>
      </c>
      <c r="ANY18" s="213">
        <v>0.2858328</v>
      </c>
      <c r="ANZ18" s="213">
        <v>7.6344455999999994</v>
      </c>
      <c r="AOA18" s="213">
        <v>3.9405551999999999</v>
      </c>
      <c r="AOB18" s="213">
        <v>2.4263879999999998</v>
      </c>
      <c r="AOC18" s="213">
        <v>3.7569455999999999</v>
      </c>
      <c r="AOD18" s="213">
        <v>0.52583279999999999</v>
      </c>
      <c r="AOE18" s="213">
        <v>27.708612000000002</v>
      </c>
      <c r="AOF18" s="213">
        <v>13.395278399999999</v>
      </c>
      <c r="AOG18" s="213">
        <v>8.995833600000001</v>
      </c>
      <c r="AOH18" s="213">
        <v>0.57250080000000003</v>
      </c>
      <c r="AOI18" s="213">
        <v>13.287499199999999</v>
      </c>
      <c r="AOJ18" s="213">
        <v>0.65722320000000001</v>
      </c>
      <c r="AOK18" s="213">
        <v>2.6383344000000002</v>
      </c>
      <c r="AOL18" s="213">
        <v>5.3758344000000005</v>
      </c>
      <c r="AOM18" s="213">
        <v>8.5661111999999999</v>
      </c>
      <c r="AON18" s="213">
        <v>8.1113879999999998</v>
      </c>
      <c r="AOO18" s="213">
        <v>1.4222231999999999</v>
      </c>
      <c r="AOP18" s="213">
        <v>33.958055999999999</v>
      </c>
      <c r="AOQ18" s="213">
        <v>1.6172231999999997</v>
      </c>
      <c r="AOR18" s="213">
        <v>1.6919447999999999</v>
      </c>
      <c r="AOS18" s="213">
        <v>4.1780544000000006</v>
      </c>
      <c r="AOT18" s="213">
        <v>1.3549992</v>
      </c>
      <c r="AOU18" s="213">
        <v>30.1063896</v>
      </c>
      <c r="AOV18" s="213">
        <v>5.8122216</v>
      </c>
      <c r="AOW18" s="213">
        <v>6.6069456000000004</v>
      </c>
      <c r="AOX18" s="213">
        <v>6.9344447999999996</v>
      </c>
      <c r="AOY18" s="213">
        <v>1.5833328</v>
      </c>
      <c r="AOZ18" s="213">
        <v>0.32833439999999997</v>
      </c>
      <c r="APA18" s="213">
        <v>1.0041671999999999</v>
      </c>
      <c r="APB18" s="213">
        <v>2.9488896000000002</v>
      </c>
      <c r="APC18" s="213">
        <v>25.468888800000002</v>
      </c>
      <c r="APD18" s="213">
        <v>4.9072224000000002</v>
      </c>
      <c r="APE18" s="213">
        <v>0.9886104</v>
      </c>
      <c r="APF18" s="213">
        <v>0.60722160000000003</v>
      </c>
      <c r="APG18" s="213">
        <v>0.3661104</v>
      </c>
      <c r="APH18" s="213">
        <v>26.635833599999998</v>
      </c>
      <c r="API18" s="213">
        <v>0.19583280000000003</v>
      </c>
      <c r="APJ18" s="213">
        <v>0.40916640000000004</v>
      </c>
      <c r="APK18" s="213">
        <v>1.2486120000000001</v>
      </c>
      <c r="APL18" s="213">
        <v>3.2169455999999998</v>
      </c>
      <c r="APM18" s="213">
        <v>0.53805600000000009</v>
      </c>
      <c r="APN18" s="213">
        <v>1.5538895999999998</v>
      </c>
      <c r="APO18" s="213">
        <v>22.595555999999998</v>
      </c>
      <c r="APP18" s="213">
        <v>0.55138799999999999</v>
      </c>
      <c r="APQ18" s="213">
        <v>2.1905543999999999</v>
      </c>
      <c r="APR18" s="213">
        <v>2.771388</v>
      </c>
      <c r="APS18" s="213">
        <v>1.6055543999999999</v>
      </c>
      <c r="APT18" s="213">
        <v>21.230556</v>
      </c>
      <c r="APU18" s="213">
        <v>3.3608328000000003</v>
      </c>
      <c r="APV18" s="213">
        <v>1.5499991999999998</v>
      </c>
      <c r="APW18" s="213">
        <v>0.29888880000000001</v>
      </c>
      <c r="APX18" s="213">
        <v>3.7561103999999998</v>
      </c>
      <c r="APY18" s="213">
        <v>3.0141671999999997</v>
      </c>
      <c r="APZ18" s="213">
        <v>0.65083439999999992</v>
      </c>
      <c r="AQA18" s="213">
        <v>1.27776E-2</v>
      </c>
      <c r="AQB18" s="213">
        <v>20.531666399999999</v>
      </c>
      <c r="AQC18" s="213">
        <v>5.5616664</v>
      </c>
      <c r="AQD18" s="213">
        <v>1.7641656000000001</v>
      </c>
      <c r="AQE18" s="213">
        <v>0.20500079999999998</v>
      </c>
      <c r="AQF18" s="213">
        <v>0.46472159999999996</v>
      </c>
      <c r="AQG18" s="213">
        <v>1.5338879999999999</v>
      </c>
      <c r="AQH18" s="213">
        <v>1.1541672000000001</v>
      </c>
      <c r="AQI18" s="213">
        <v>30.979723200000002</v>
      </c>
      <c r="AQJ18" s="213">
        <v>0.94333440000000013</v>
      </c>
      <c r="AQK18" s="213">
        <v>5.1913895999999999</v>
      </c>
      <c r="AQL18" s="213">
        <v>30.981110399999999</v>
      </c>
      <c r="AQM18" s="213">
        <v>0.85305600000000004</v>
      </c>
      <c r="AQN18" s="213">
        <v>0.71472239999999998</v>
      </c>
      <c r="AQO18" s="213">
        <v>1.9538880000000001</v>
      </c>
      <c r="AQP18" s="213">
        <v>0.78361199999999998</v>
      </c>
      <c r="AQQ18" s="213">
        <v>9.6667199999999995E-2</v>
      </c>
      <c r="AQR18" s="213">
        <v>0.72138959999999996</v>
      </c>
      <c r="AQS18" s="213">
        <v>9.1943999999999998E-2</v>
      </c>
      <c r="AQT18" s="213">
        <v>1.6944000000000001E-2</v>
      </c>
      <c r="AQU18" s="213">
        <v>11.4208344</v>
      </c>
      <c r="AQV18" s="213">
        <v>0.16111200000000001</v>
      </c>
      <c r="AQW18" s="213">
        <v>0.14333280000000001</v>
      </c>
      <c r="AQX18" s="213">
        <v>0.50777760000000005</v>
      </c>
      <c r="AQY18" s="213">
        <v>17.91</v>
      </c>
      <c r="AQZ18" s="213">
        <v>3.3155543999999999</v>
      </c>
      <c r="ARA18" s="213">
        <v>4.7661119999999997</v>
      </c>
      <c r="ARB18" s="213">
        <v>0.58444560000000001</v>
      </c>
      <c r="ARC18" s="213">
        <v>1.0647215999999999</v>
      </c>
      <c r="ARD18" s="213">
        <v>8.0938895999999989</v>
      </c>
      <c r="ARE18" s="213">
        <v>5.6683344</v>
      </c>
      <c r="ARF18" s="213">
        <v>2.7966671999999999</v>
      </c>
      <c r="ARG18" s="213">
        <v>11.508611999999999</v>
      </c>
      <c r="ARH18" s="213">
        <v>0.53305440000000004</v>
      </c>
      <c r="ARI18" s="213">
        <v>49.032223200000004</v>
      </c>
      <c r="ARJ18" s="213">
        <v>1.4611103999999999</v>
      </c>
      <c r="ARK18" s="213">
        <v>3.0469440000000003</v>
      </c>
      <c r="ARL18" s="213">
        <v>20.942776800000001</v>
      </c>
      <c r="ARM18" s="213">
        <v>1.1366664000000002</v>
      </c>
      <c r="ARN18" s="213">
        <v>24.025555199999999</v>
      </c>
      <c r="ARO18" s="213">
        <v>1.3872216000000002</v>
      </c>
      <c r="ARP18" s="213">
        <v>3.4627775999999999</v>
      </c>
      <c r="ARQ18" s="213">
        <v>22.407223200000001</v>
      </c>
      <c r="ARR18" s="213">
        <v>11.6800008</v>
      </c>
      <c r="ARS18" s="213">
        <v>20.6083344</v>
      </c>
      <c r="ART18" s="213">
        <v>0.21027839999999998</v>
      </c>
      <c r="ARU18" s="213">
        <v>1.5502775999999998</v>
      </c>
      <c r="ARV18" s="213">
        <v>0.17805599999999999</v>
      </c>
      <c r="ARW18" s="213">
        <v>9.8622215999999998</v>
      </c>
      <c r="ARX18" s="213">
        <v>1.3047215999999999</v>
      </c>
      <c r="ARY18" s="213">
        <v>3.4286112000000002</v>
      </c>
      <c r="ARZ18" s="213">
        <v>1.021944</v>
      </c>
      <c r="ASA18" s="213">
        <v>5.8611120000000003</v>
      </c>
      <c r="ASB18" s="213">
        <v>3.9447215999999998</v>
      </c>
      <c r="ASC18" s="213">
        <v>3.4944456000000002</v>
      </c>
      <c r="ASD18" s="213">
        <v>4.9197215999999999</v>
      </c>
      <c r="ASE18" s="213">
        <v>8.8780560000000008</v>
      </c>
      <c r="ASF18" s="213">
        <v>1.4516664000000001</v>
      </c>
      <c r="ASG18" s="213">
        <v>23.314999199999999</v>
      </c>
      <c r="ASH18" s="213">
        <v>0.7352784</v>
      </c>
      <c r="ASI18" s="213">
        <v>12.4052784</v>
      </c>
      <c r="ASJ18" s="213">
        <v>4.1822232000000001</v>
      </c>
      <c r="ASK18" s="213">
        <v>5.2450007999999997</v>
      </c>
      <c r="ASL18" s="213">
        <v>0.25805519999999998</v>
      </c>
      <c r="ASM18" s="213">
        <v>5.6524992000000003</v>
      </c>
      <c r="ASN18" s="213">
        <v>0.2711112</v>
      </c>
      <c r="ASO18" s="213">
        <v>4.479444</v>
      </c>
      <c r="ASP18" s="213">
        <v>0.1358328</v>
      </c>
      <c r="ASQ18" s="213">
        <v>2.7958343999999999</v>
      </c>
      <c r="ASR18" s="213">
        <v>13.7255544</v>
      </c>
      <c r="ASS18" s="213">
        <v>8.6558328000000007</v>
      </c>
      <c r="AST18" s="213">
        <v>3.6025007999999996</v>
      </c>
      <c r="ASU18" s="213">
        <v>7.8986111999999995</v>
      </c>
      <c r="ASV18" s="213">
        <v>0.1708344</v>
      </c>
      <c r="ASW18" s="213">
        <v>0.52916640000000004</v>
      </c>
      <c r="ASX18" s="213">
        <v>0.98194559999999997</v>
      </c>
      <c r="ASY18" s="213">
        <v>9.9702768000000006</v>
      </c>
      <c r="ASZ18" s="213">
        <v>10.219166400000001</v>
      </c>
      <c r="ATA18" s="213">
        <v>5.2216655999999997</v>
      </c>
      <c r="ATB18" s="213">
        <v>2.5655543999999999</v>
      </c>
      <c r="ATC18" s="213">
        <v>18.926387999999999</v>
      </c>
      <c r="ATD18" s="213">
        <v>0.4586112</v>
      </c>
      <c r="ATE18" s="213">
        <v>1.2863880000000001</v>
      </c>
      <c r="ATF18" s="213">
        <v>7.1441663999999996</v>
      </c>
      <c r="ATG18" s="213">
        <v>3.2272223999999996</v>
      </c>
      <c r="ATH18" s="213">
        <v>5.97216E-2</v>
      </c>
      <c r="ATI18" s="213">
        <v>1.7766672000000001</v>
      </c>
      <c r="ATJ18" s="213">
        <v>2.2369439999999998</v>
      </c>
      <c r="ATK18" s="213">
        <v>2.3280552000000001</v>
      </c>
      <c r="ATL18" s="213">
        <v>5.5116671999999998</v>
      </c>
      <c r="ATM18" s="213">
        <v>6.1422215999999992</v>
      </c>
      <c r="ATN18" s="213">
        <v>23.1044448</v>
      </c>
      <c r="ATO18" s="213">
        <v>2.1358344000000002</v>
      </c>
      <c r="ATP18" s="213">
        <v>11.0541672</v>
      </c>
      <c r="ATQ18" s="213">
        <v>0.90111119999999989</v>
      </c>
      <c r="ATR18" s="213">
        <v>2.3255544000000001</v>
      </c>
      <c r="ATS18" s="213">
        <v>0.8822232000000001</v>
      </c>
      <c r="ATT18" s="213">
        <v>5.1922224000000003</v>
      </c>
      <c r="ATU18" s="213">
        <v>5.1930551999999999</v>
      </c>
      <c r="ATV18" s="213">
        <v>1.5497231999999999</v>
      </c>
      <c r="ATW18" s="213">
        <v>32.908610400000001</v>
      </c>
      <c r="ATX18" s="213">
        <v>7.9813896</v>
      </c>
      <c r="ATY18" s="213">
        <v>6.6667199999999996E-2</v>
      </c>
      <c r="ATZ18" s="213">
        <v>1.4933327999999999</v>
      </c>
      <c r="AUA18" s="213">
        <v>0.55777679999999996</v>
      </c>
      <c r="AUB18" s="213">
        <v>0.85611120000000007</v>
      </c>
      <c r="AUC18" s="213">
        <v>3.0308327999999998</v>
      </c>
      <c r="AUD18" s="213">
        <v>0.57305519999999999</v>
      </c>
      <c r="AUE18" s="213">
        <v>2.1441672000000001</v>
      </c>
      <c r="AUF18" s="213">
        <v>0.87416640000000001</v>
      </c>
      <c r="AUG18" s="213">
        <v>11.2602768</v>
      </c>
      <c r="AUH18" s="213">
        <v>4.8836111999999998</v>
      </c>
      <c r="AUI18" s="213">
        <v>12.328610399999999</v>
      </c>
      <c r="AUJ18" s="213">
        <v>11.341944</v>
      </c>
      <c r="AUK18" s="213">
        <v>13.499167199999999</v>
      </c>
      <c r="AUL18" s="213">
        <v>5.5305552000000002</v>
      </c>
      <c r="AUM18" s="213">
        <v>0.60944399999999999</v>
      </c>
      <c r="AUN18" s="213">
        <v>26.0625</v>
      </c>
      <c r="AUO18" s="213">
        <v>0.52138799999999996</v>
      </c>
      <c r="AUP18" s="213">
        <v>1.5499991999999998</v>
      </c>
      <c r="AUQ18" s="213">
        <v>19.346387999999997</v>
      </c>
      <c r="AUR18" s="213">
        <v>1.0649999999999999</v>
      </c>
      <c r="AUS18" s="213">
        <v>1.1372232</v>
      </c>
      <c r="AUT18" s="213">
        <v>1.4749992000000001</v>
      </c>
      <c r="AUU18" s="213">
        <v>5.7152783999999999</v>
      </c>
      <c r="AUV18" s="213">
        <v>8.889600000000001E-3</v>
      </c>
      <c r="AUW18" s="213">
        <v>5.7777599999999998E-2</v>
      </c>
      <c r="AUX18" s="213">
        <v>0.20055599999999998</v>
      </c>
      <c r="AUY18" s="213">
        <v>1.0538879999999999</v>
      </c>
      <c r="AUZ18" s="213">
        <v>71.633332800000005</v>
      </c>
      <c r="AVA18" s="213">
        <v>0.16916639999999999</v>
      </c>
      <c r="AVB18" s="213">
        <v>1.3936104</v>
      </c>
      <c r="AVC18" s="213">
        <v>5.3650008000000007</v>
      </c>
      <c r="AVD18" s="213">
        <v>1.0276799999999999E-2</v>
      </c>
      <c r="AVE18" s="213">
        <v>0.2066664</v>
      </c>
      <c r="AVF18" s="213">
        <v>6.8713896000000005</v>
      </c>
      <c r="AVG18" s="213">
        <v>0.57555599999999996</v>
      </c>
      <c r="AVH18" s="213">
        <v>3.3663888000000002</v>
      </c>
      <c r="AVI18" s="213">
        <v>9.1050000000000004</v>
      </c>
      <c r="AVJ18" s="213">
        <v>0.68166719999999992</v>
      </c>
      <c r="AVK18" s="213">
        <v>3.0058343999999999</v>
      </c>
      <c r="AVL18" s="213">
        <v>0.59944560000000002</v>
      </c>
      <c r="AVM18" s="213">
        <v>1.8333599999999999E-2</v>
      </c>
      <c r="AVN18" s="213">
        <v>1.3077768000000001</v>
      </c>
      <c r="AVO18" s="213">
        <v>4.1752776000000003</v>
      </c>
      <c r="AVP18" s="213">
        <v>7.5816672000000001</v>
      </c>
      <c r="AVQ18" s="213">
        <v>0.94500000000000006</v>
      </c>
      <c r="AVR18" s="213">
        <v>24.471667199999999</v>
      </c>
      <c r="AVS18" s="213">
        <v>0.63888959999999995</v>
      </c>
      <c r="AVT18" s="213">
        <v>2.9341656</v>
      </c>
      <c r="AVU18" s="213">
        <v>6.3494448000000006</v>
      </c>
      <c r="AVV18" s="213">
        <v>4.248888</v>
      </c>
      <c r="AVW18" s="213">
        <v>31.771389599999999</v>
      </c>
      <c r="AVX18" s="213">
        <v>1.9302768000000001</v>
      </c>
      <c r="AVY18" s="213">
        <v>1.1597232</v>
      </c>
      <c r="AVZ18" s="213">
        <v>2.6152775999999998</v>
      </c>
      <c r="AWA18" s="213">
        <v>1.9652784000000001</v>
      </c>
      <c r="AWB18" s="213">
        <v>10.459166399999999</v>
      </c>
      <c r="AWC18" s="213">
        <v>1.2811104</v>
      </c>
      <c r="AWD18" s="213">
        <v>3.9716666666208766</v>
      </c>
      <c r="AWE18" s="213">
        <v>17.5275</v>
      </c>
      <c r="AWF18" s="213">
        <v>27.343334399999996</v>
      </c>
      <c r="AWG18" s="213">
        <v>1.0538879999999999</v>
      </c>
      <c r="AWH18" s="213">
        <v>0.41250000000000003</v>
      </c>
      <c r="AWI18" s="213">
        <v>1.3747224</v>
      </c>
      <c r="AWJ18" s="213">
        <v>1.5574992000000001</v>
      </c>
      <c r="AWK18" s="213">
        <v>3.1655543999999995</v>
      </c>
      <c r="AWL18" s="213">
        <v>32.559722399999998</v>
      </c>
      <c r="AWM18" s="213">
        <v>1.1119439999999998</v>
      </c>
      <c r="AWN18" s="213">
        <v>1.7777784000000001</v>
      </c>
      <c r="AWO18" s="213">
        <v>15.158611199999999</v>
      </c>
      <c r="AWP18" s="213">
        <v>0.63277680000000003</v>
      </c>
      <c r="AWQ18" s="213">
        <v>1.0486103999999998</v>
      </c>
      <c r="AWR18" s="213">
        <v>1.0844448</v>
      </c>
      <c r="AWS18" s="213">
        <v>1.7158344000000001</v>
      </c>
      <c r="AWT18" s="213">
        <v>3.4508327999999997</v>
      </c>
      <c r="AWU18" s="213">
        <v>3.4711103999999997</v>
      </c>
      <c r="AWV18" s="213">
        <v>21.2077776</v>
      </c>
      <c r="AWW18" s="213">
        <v>4.5547224000000002</v>
      </c>
      <c r="AWX18" s="213">
        <v>0.61972319999999992</v>
      </c>
      <c r="AWY18" s="213">
        <v>5.4699999999138527</v>
      </c>
      <c r="AWZ18" s="213">
        <v>2.2333333332790062</v>
      </c>
      <c r="AXA18" s="213">
        <v>37.386111111205537</v>
      </c>
      <c r="AXB18" s="213">
        <v>8.7333333333372138</v>
      </c>
      <c r="AXC18" s="213">
        <v>2.5999999999185093</v>
      </c>
      <c r="AXD18" s="213">
        <v>7.0000000001164153</v>
      </c>
      <c r="AXE18" s="213">
        <v>23.066388888750225</v>
      </c>
      <c r="AXF18" s="213">
        <v>0.29805599999999999</v>
      </c>
      <c r="AXG18" s="213">
        <v>4.7141663999999999</v>
      </c>
      <c r="AXH18" s="213">
        <v>5.5600008000000001</v>
      </c>
      <c r="AXI18" s="213">
        <v>3.1705559999999995</v>
      </c>
      <c r="AXJ18" s="213">
        <v>11.290276800000001</v>
      </c>
      <c r="AXK18" s="213">
        <v>5.3611200000000005E-2</v>
      </c>
      <c r="AXL18" s="213">
        <v>0.56111040000000001</v>
      </c>
      <c r="AXM18" s="213">
        <v>1.8408336000000001</v>
      </c>
      <c r="AXN18" s="213">
        <v>4.6230551999999996</v>
      </c>
      <c r="AXO18" s="213">
        <v>2.5316663999999998</v>
      </c>
      <c r="AXP18" s="213">
        <v>4.1888880000000004</v>
      </c>
      <c r="AXQ18" s="213">
        <v>0.66416640000000005</v>
      </c>
      <c r="AXR18" s="213">
        <v>3.5622216</v>
      </c>
      <c r="AXS18" s="213">
        <v>2.0000000000582077</v>
      </c>
      <c r="AXT18" s="213">
        <v>10.849999999918509</v>
      </c>
      <c r="AXU18" s="213">
        <v>2.5500000001047738</v>
      </c>
      <c r="AXV18" s="213">
        <v>25.157499999913853</v>
      </c>
      <c r="AXW18" s="213">
        <v>0.35027759999999997</v>
      </c>
      <c r="AXX18" s="213">
        <v>2.5161120000000001</v>
      </c>
      <c r="AXY18" s="213">
        <v>1.2558336000000001</v>
      </c>
      <c r="AXZ18" s="213">
        <v>1.2594456000000001</v>
      </c>
      <c r="AYA18" s="213">
        <v>1.4358336</v>
      </c>
      <c r="AYB18" s="213">
        <v>1.1030544</v>
      </c>
      <c r="AYC18" s="213">
        <v>2.0061119999999999</v>
      </c>
      <c r="AYD18" s="213">
        <v>2.8277784000000001</v>
      </c>
      <c r="AYE18" s="213">
        <v>0.77611199999999991</v>
      </c>
      <c r="AYF18" s="213">
        <v>2.6202768000000001</v>
      </c>
      <c r="AYG18" s="213">
        <v>4.9880544000000002</v>
      </c>
      <c r="AYH18" s="213">
        <v>0.90555600000000003</v>
      </c>
      <c r="AYI18" s="213">
        <v>2.1177768000000001</v>
      </c>
      <c r="AYJ18" s="213">
        <v>3.1863888</v>
      </c>
      <c r="AYK18" s="213">
        <v>3.1380551999999997</v>
      </c>
      <c r="AYL18" s="213">
        <v>26.632777777675074</v>
      </c>
      <c r="AYM18" s="213">
        <v>1.5036119999999999</v>
      </c>
      <c r="AYN18" s="213">
        <v>2.8022231999999998</v>
      </c>
      <c r="AYO18" s="213">
        <v>0.96222239999999992</v>
      </c>
      <c r="AYP18" s="213">
        <v>0.25555440000000001</v>
      </c>
      <c r="AYQ18" s="213">
        <v>1.0638888</v>
      </c>
      <c r="AYR18" s="213">
        <v>2.3938896000000001</v>
      </c>
      <c r="AYS18" s="213">
        <v>0.1783344</v>
      </c>
      <c r="AYT18" s="213">
        <v>18.633055200000001</v>
      </c>
      <c r="AYU18" s="213">
        <v>7.3483344000000006</v>
      </c>
      <c r="AYV18" s="213">
        <v>0.90555600000000003</v>
      </c>
      <c r="AYW18" s="213">
        <v>4.3994448000000004</v>
      </c>
      <c r="AYX18" s="213">
        <v>5.2563887999999999</v>
      </c>
      <c r="AYY18" s="213">
        <v>10.725832800000001</v>
      </c>
      <c r="AYZ18" s="213">
        <v>2.2125000000000004</v>
      </c>
      <c r="AZA18" s="213">
        <v>0.2038896</v>
      </c>
      <c r="AZB18" s="213">
        <v>4.5719447999999998</v>
      </c>
      <c r="AZC18" s="213">
        <v>2.4077783999999998</v>
      </c>
      <c r="AZD18" s="213">
        <v>1.291944</v>
      </c>
      <c r="AZE18" s="213">
        <v>9.6891672</v>
      </c>
      <c r="AZF18" s="213">
        <v>3.9761112000000001</v>
      </c>
      <c r="AZG18" s="213">
        <v>15.599721600000001</v>
      </c>
      <c r="AZH18" s="213">
        <v>1.3375007999999999</v>
      </c>
      <c r="AZI18" s="213">
        <v>0.97805520000000001</v>
      </c>
      <c r="AZJ18" s="213">
        <v>0.47305440000000004</v>
      </c>
      <c r="AZK18" s="213">
        <v>1.8458327999999999</v>
      </c>
      <c r="AZL18" s="213">
        <v>1.2255552000000001</v>
      </c>
      <c r="AZM18" s="213">
        <v>0.2638896</v>
      </c>
      <c r="AZN18" s="213">
        <v>2.3880552000000002</v>
      </c>
      <c r="AZO18" s="213">
        <v>9.0554400000000007E-2</v>
      </c>
      <c r="AZP18" s="213">
        <v>0.81611040000000012</v>
      </c>
      <c r="AZQ18" s="213">
        <v>2.7055560000000001</v>
      </c>
      <c r="AZR18" s="213">
        <v>0.9700008</v>
      </c>
      <c r="AZS18" s="213">
        <v>5.8633344000000003</v>
      </c>
      <c r="AZT18" s="213">
        <v>1.1336112</v>
      </c>
      <c r="AZU18" s="213">
        <v>22.067776800000001</v>
      </c>
      <c r="AZV18" s="213">
        <v>46.593612</v>
      </c>
      <c r="AZW18" s="213">
        <v>0.41972160000000003</v>
      </c>
      <c r="AZX18" s="213">
        <v>3.3612000000000003E-2</v>
      </c>
      <c r="AZY18" s="213">
        <v>2.5697231999999999</v>
      </c>
      <c r="AZZ18" s="213">
        <v>3</v>
      </c>
      <c r="BAA18" s="213">
        <v>19.320277777849697</v>
      </c>
      <c r="BAB18" s="213">
        <v>12.150833333318587</v>
      </c>
      <c r="BAC18" s="213">
        <v>1.1927777777309529</v>
      </c>
      <c r="BAD18" s="213">
        <v>2.8066656000000001</v>
      </c>
      <c r="BAE18" s="213">
        <v>0.42250080000000001</v>
      </c>
      <c r="BAF18" s="213">
        <v>3.6608333334443159</v>
      </c>
      <c r="BAG18" s="213">
        <v>21.416666666627862</v>
      </c>
      <c r="BAH18" s="213">
        <v>5.0588879999999996</v>
      </c>
      <c r="BAI18" s="213">
        <v>1.4036112000000001</v>
      </c>
      <c r="BAJ18" s="213">
        <v>6.4086120000000006</v>
      </c>
      <c r="BAK18" s="213">
        <v>7.3900007999999993</v>
      </c>
      <c r="BAL18" s="213">
        <v>4.3622232000000007</v>
      </c>
      <c r="BAM18" s="213">
        <v>2.2952783999999999</v>
      </c>
      <c r="BAN18" s="213">
        <v>0.1530552</v>
      </c>
      <c r="BAO18" s="213">
        <v>1.8477767999999999</v>
      </c>
      <c r="BAP18" s="213">
        <v>0.10611120000000002</v>
      </c>
      <c r="BAQ18" s="213">
        <v>4.9855560000000008</v>
      </c>
      <c r="BAR18" s="213">
        <v>1.8424992</v>
      </c>
      <c r="BAS18" s="213">
        <v>0.62638800000000006</v>
      </c>
      <c r="BAT18" s="213">
        <v>0.318888</v>
      </c>
      <c r="BAU18" s="213">
        <v>0.1358328</v>
      </c>
      <c r="BAV18" s="213">
        <v>0.21027839999999998</v>
      </c>
      <c r="BAW18" s="213">
        <v>17.3411112</v>
      </c>
      <c r="BAX18" s="213">
        <v>2.8825007999999999</v>
      </c>
      <c r="BAY18" s="213">
        <v>1.0488887999999998</v>
      </c>
      <c r="BAZ18" s="213">
        <v>4.7733336</v>
      </c>
      <c r="BBA18" s="213">
        <v>11.9733336</v>
      </c>
      <c r="BBB18" s="213">
        <v>0.22555439999999999</v>
      </c>
      <c r="BBC18" s="213">
        <v>8.1005544</v>
      </c>
      <c r="BBD18" s="213">
        <v>2.3758344</v>
      </c>
      <c r="BBE18" s="213">
        <v>2.8688880000000001</v>
      </c>
      <c r="BBF18" s="213">
        <v>14.900556000000002</v>
      </c>
      <c r="BBG18" s="213">
        <v>0.29749920000000002</v>
      </c>
      <c r="BBH18" s="213">
        <v>2.4066672000000002</v>
      </c>
      <c r="BBI18" s="213">
        <v>0.65722320000000001</v>
      </c>
      <c r="BBJ18" s="213">
        <v>5.6469456000000005</v>
      </c>
      <c r="BBK18" s="213">
        <v>7.2215999999999999E-3</v>
      </c>
      <c r="BBL18" s="213">
        <v>0.23944560000000001</v>
      </c>
      <c r="BBM18" s="213">
        <v>11.665833600000001</v>
      </c>
      <c r="BBN18" s="213">
        <v>1.1875008</v>
      </c>
      <c r="BBO18" s="213">
        <v>5.0780544000000001</v>
      </c>
      <c r="BBP18" s="213">
        <v>0.61166640000000005</v>
      </c>
      <c r="BBQ18" s="213">
        <v>11.943887999999999</v>
      </c>
      <c r="BBR18" s="213">
        <v>0.90722159999999996</v>
      </c>
      <c r="BBS18" s="213">
        <v>1.3736112</v>
      </c>
      <c r="BBT18" s="213">
        <v>42.680834400000002</v>
      </c>
      <c r="BBU18" s="213">
        <v>2.2144440000000003</v>
      </c>
      <c r="BBV18" s="213">
        <v>4.1361119999999998</v>
      </c>
      <c r="BBW18" s="213">
        <v>0.97972320000000002</v>
      </c>
      <c r="BBX18" s="213">
        <v>5.9727768000000001</v>
      </c>
      <c r="BBY18" s="213">
        <v>6.9388895999999995</v>
      </c>
      <c r="BBZ18" s="213">
        <v>3.1613879999999996</v>
      </c>
      <c r="BCA18" s="213">
        <v>1.5827784</v>
      </c>
      <c r="BCB18" s="213">
        <v>11.195834399999999</v>
      </c>
      <c r="BCC18" s="213">
        <v>20.006112000000002</v>
      </c>
      <c r="BCD18" s="213">
        <v>1.0377768000000001</v>
      </c>
      <c r="BCE18" s="213">
        <v>1.239444</v>
      </c>
      <c r="BCF18" s="213">
        <v>1.0747224000000002</v>
      </c>
      <c r="BCG18" s="213">
        <v>0.41277839999999999</v>
      </c>
      <c r="BCH18" s="213">
        <v>1.7200008</v>
      </c>
      <c r="BCI18" s="213">
        <v>1.0094448</v>
      </c>
      <c r="BCJ18" s="213">
        <v>2.2561103999999998</v>
      </c>
      <c r="BCK18" s="213">
        <v>73.422223199999991</v>
      </c>
      <c r="BCL18" s="213">
        <v>5.5019448000000004</v>
      </c>
      <c r="BCM18" s="213">
        <v>13.283889599999998</v>
      </c>
      <c r="BCN18" s="213">
        <v>0.37555440000000007</v>
      </c>
      <c r="BCO18" s="213">
        <v>3.3994439999999999</v>
      </c>
      <c r="BCP18" s="213">
        <v>0.691944</v>
      </c>
      <c r="BCQ18" s="213">
        <v>1.1116655999999998</v>
      </c>
      <c r="BCR18" s="213">
        <v>0.26249999999999996</v>
      </c>
      <c r="BCS18" s="213">
        <v>1.1683344</v>
      </c>
      <c r="BCT18" s="213">
        <v>2.6408328000000001</v>
      </c>
      <c r="BCU18" s="213">
        <v>3.7391664000000002</v>
      </c>
      <c r="BCV18" s="213">
        <v>21.450554400000001</v>
      </c>
      <c r="BCW18" s="213">
        <v>1.3213896000000001</v>
      </c>
      <c r="BCX18" s="213">
        <v>1.5763896000000002</v>
      </c>
      <c r="BCY18" s="213">
        <v>1.3213896000000001</v>
      </c>
      <c r="BCZ18" s="213">
        <v>2.8130544</v>
      </c>
      <c r="BDA18" s="213">
        <v>2.3016671999999998</v>
      </c>
      <c r="BDB18" s="213">
        <v>23.0524992</v>
      </c>
      <c r="BDC18" s="213">
        <v>0.95027760000000006</v>
      </c>
      <c r="BDD18" s="213">
        <v>1.1605559999999999</v>
      </c>
      <c r="BDE18" s="213">
        <v>3.2752775999999999</v>
      </c>
      <c r="BDF18" s="213">
        <v>0.17972160000000001</v>
      </c>
      <c r="BDG18" s="213">
        <v>1.6791671999999997</v>
      </c>
      <c r="BDH18" s="213">
        <v>5.6605559999999997</v>
      </c>
      <c r="BDI18" s="213">
        <v>30.213888000000001</v>
      </c>
      <c r="BDJ18" s="213">
        <v>0.88333440000000008</v>
      </c>
      <c r="BDK18" s="213">
        <v>1.0308336</v>
      </c>
      <c r="BDL18" s="213">
        <v>8.0266655999999994</v>
      </c>
      <c r="BDM18" s="213">
        <v>0.64333439999999997</v>
      </c>
      <c r="BDN18" s="213">
        <v>20.527778400000003</v>
      </c>
      <c r="BDO18" s="213">
        <v>1.8316656</v>
      </c>
      <c r="BDP18" s="213">
        <v>0.3297216</v>
      </c>
      <c r="BDQ18" s="213">
        <v>2.3313888</v>
      </c>
      <c r="BDR18" s="213">
        <v>0.27361199999999997</v>
      </c>
      <c r="BDS18" s="213">
        <v>3.9291672000000002</v>
      </c>
      <c r="BDT18" s="213">
        <v>38.343055200000002</v>
      </c>
      <c r="BDU18" s="213">
        <v>7.1233344000000001</v>
      </c>
      <c r="BDV18" s="213">
        <v>3.3019440000000002</v>
      </c>
      <c r="BDW18" s="213">
        <v>0.44611200000000001</v>
      </c>
      <c r="BDX18" s="213">
        <v>1.4313887999999999</v>
      </c>
      <c r="BDY18" s="213">
        <v>2.0625</v>
      </c>
      <c r="BDZ18" s="213">
        <v>2.3758344</v>
      </c>
      <c r="BEA18" s="213">
        <v>25.381389599999999</v>
      </c>
      <c r="BEB18" s="213">
        <v>0.42250080000000001</v>
      </c>
      <c r="BEC18" s="213">
        <v>4.3247231999999993</v>
      </c>
      <c r="BED18" s="213">
        <v>20.0625</v>
      </c>
      <c r="BEE18" s="213">
        <v>17.488610399999999</v>
      </c>
      <c r="BEF18" s="213">
        <v>3.9619439999999999</v>
      </c>
      <c r="BEG18" s="213">
        <v>1.7308344</v>
      </c>
      <c r="BEH18" s="213">
        <v>5.9544455999999997</v>
      </c>
      <c r="BEI18" s="213">
        <v>0.51250079999999998</v>
      </c>
      <c r="BEJ18" s="213">
        <v>6.1361112000000002</v>
      </c>
      <c r="BEK18" s="213">
        <v>10.3316664</v>
      </c>
      <c r="BEL18" s="213">
        <v>8.5016663999999995</v>
      </c>
      <c r="BEM18" s="213">
        <v>3.3238895999999998</v>
      </c>
      <c r="BEN18" s="213">
        <v>0.83833439999999992</v>
      </c>
      <c r="BEO18" s="213">
        <v>2.0541671999999997</v>
      </c>
      <c r="BEP18" s="213">
        <v>9417.8403038227461</v>
      </c>
    </row>
    <row r="20" spans="1:1498">
      <c r="T20" s="13"/>
      <c r="U20" s="158"/>
      <c r="V20" s="158"/>
      <c r="W20" s="158"/>
      <c r="X20" s="158"/>
      <c r="Y20" s="158"/>
      <c r="Z20" s="158"/>
      <c r="AA20" s="158"/>
      <c r="AB20" s="158"/>
      <c r="AC20" s="158"/>
      <c r="AD20" s="158"/>
      <c r="AE20" s="158"/>
      <c r="AF20" s="158"/>
      <c r="AG20" s="158"/>
      <c r="AH20" s="158"/>
      <c r="AI20" s="158"/>
      <c r="AJ20" s="158"/>
      <c r="AK20" s="158"/>
      <c r="AL20" s="158"/>
      <c r="AM20" s="158"/>
      <c r="AN20" s="158"/>
      <c r="AO20" s="158"/>
      <c r="AP20" s="158"/>
      <c r="AQ20" s="158"/>
      <c r="AR20" s="158"/>
      <c r="AS20" s="158"/>
      <c r="AT20" s="158"/>
      <c r="AU20" s="158"/>
      <c r="AV20" s="158"/>
      <c r="AW20" s="158"/>
      <c r="AX20" s="158"/>
      <c r="AY20" s="158"/>
      <c r="AZ20" s="158"/>
      <c r="BA20" s="158"/>
      <c r="BB20" s="158"/>
      <c r="BC20" s="158"/>
      <c r="BD20" s="158"/>
      <c r="BE20" s="158"/>
      <c r="BF20" s="158"/>
      <c r="BG20" s="158"/>
      <c r="BH20" s="158"/>
      <c r="BI20" s="158"/>
      <c r="BJ20" s="158"/>
      <c r="BK20" s="158"/>
      <c r="BL20" s="158"/>
      <c r="BM20" s="158"/>
      <c r="BN20" s="158"/>
      <c r="BO20" s="158"/>
      <c r="BP20" s="158"/>
      <c r="BQ20" s="158"/>
      <c r="BR20" s="158"/>
      <c r="BS20" s="158"/>
      <c r="BT20" s="158"/>
      <c r="BU20" s="158"/>
      <c r="BV20" s="158"/>
      <c r="BW20" s="158"/>
      <c r="BX20" s="158"/>
      <c r="BY20" s="158"/>
      <c r="BZ20" s="158"/>
      <c r="CA20" s="158"/>
      <c r="CB20" s="158"/>
      <c r="CC20" s="158"/>
      <c r="CD20" s="158"/>
      <c r="CE20" s="158"/>
      <c r="CF20" s="158"/>
      <c r="CG20" s="158"/>
      <c r="CH20" s="158"/>
      <c r="CI20" s="158"/>
      <c r="CJ20" s="158"/>
      <c r="CK20" s="158"/>
      <c r="CL20" s="158"/>
      <c r="CM20" s="158"/>
      <c r="CN20" s="158"/>
      <c r="CO20" s="158"/>
      <c r="CP20" s="158"/>
      <c r="CQ20" s="158"/>
      <c r="CR20" s="158"/>
      <c r="CS20" s="158"/>
      <c r="CT20" s="158"/>
      <c r="CU20" s="158"/>
      <c r="CV20" s="158"/>
      <c r="CW20" s="158"/>
      <c r="CX20" s="158"/>
      <c r="CY20" s="158"/>
      <c r="CZ20" s="158"/>
      <c r="DA20" s="158"/>
      <c r="DB20" s="158"/>
      <c r="DC20" s="158"/>
      <c r="DD20" s="158"/>
      <c r="DE20" s="158"/>
      <c r="DF20" s="158"/>
      <c r="DG20" s="158"/>
      <c r="DH20" s="158"/>
      <c r="DI20" s="158"/>
      <c r="DJ20" s="158"/>
      <c r="DK20" s="158"/>
      <c r="DL20" s="158"/>
      <c r="DM20" s="158"/>
      <c r="DN20" s="158"/>
      <c r="DO20" s="158"/>
      <c r="DP20" s="158"/>
      <c r="DQ20" s="158"/>
      <c r="DR20" s="158"/>
      <c r="DS20" s="158"/>
      <c r="DT20" s="158"/>
      <c r="DU20" s="158"/>
      <c r="DV20" s="158"/>
      <c r="DW20" s="158"/>
      <c r="DX20" s="158"/>
      <c r="DY20" s="158"/>
      <c r="DZ20" s="158"/>
      <c r="EA20" s="158"/>
      <c r="EB20" s="158"/>
      <c r="EC20" s="158"/>
      <c r="ED20" s="158"/>
      <c r="EE20" s="158"/>
      <c r="EF20" s="158"/>
      <c r="EG20" s="158"/>
      <c r="EH20" s="158"/>
      <c r="EI20" s="158"/>
      <c r="EJ20" s="158"/>
      <c r="EK20" s="158"/>
      <c r="EL20" s="158"/>
      <c r="EM20" s="158"/>
      <c r="EN20" s="158"/>
      <c r="EO20" s="158"/>
      <c r="EP20" s="158"/>
      <c r="EQ20" s="158"/>
      <c r="ER20" s="158"/>
      <c r="ES20" s="158"/>
      <c r="ET20" s="158"/>
      <c r="EU20" s="158"/>
      <c r="EV20" s="158"/>
      <c r="EW20" s="158"/>
      <c r="EX20" s="158"/>
      <c r="EY20" s="158"/>
      <c r="EZ20" s="158"/>
      <c r="FA20" s="158"/>
      <c r="FB20" s="158"/>
      <c r="FC20" s="158"/>
      <c r="FD20" s="158"/>
      <c r="FE20" s="158"/>
      <c r="FF20" s="158"/>
      <c r="FG20" s="158"/>
      <c r="FH20" s="158"/>
      <c r="FI20" s="158"/>
      <c r="FJ20" s="158"/>
      <c r="FK20" s="158"/>
      <c r="FL20" s="158"/>
      <c r="FM20" s="158"/>
      <c r="FN20" s="158"/>
      <c r="FO20" s="158"/>
      <c r="FP20" s="158"/>
      <c r="FQ20" s="158"/>
      <c r="FR20" s="158"/>
      <c r="FS20" s="158"/>
      <c r="FT20" s="158"/>
      <c r="FU20" s="158"/>
      <c r="FV20" s="158"/>
      <c r="FW20" s="158"/>
      <c r="FX20" s="158"/>
      <c r="FY20" s="158"/>
      <c r="FZ20" s="158"/>
      <c r="GA20" s="158"/>
      <c r="GB20" s="158"/>
      <c r="GC20" s="158"/>
      <c r="GD20" s="158"/>
      <c r="GE20" s="158"/>
      <c r="GF20" s="158"/>
      <c r="GG20" s="158"/>
      <c r="GH20" s="158"/>
      <c r="GI20" s="158"/>
      <c r="GJ20" s="158"/>
      <c r="GK20" s="158"/>
      <c r="GL20" s="158"/>
      <c r="GM20" s="158"/>
      <c r="GN20" s="158"/>
      <c r="GO20" s="158"/>
      <c r="GP20" s="158"/>
      <c r="GQ20" s="158"/>
      <c r="GR20" s="158"/>
      <c r="GS20" s="158"/>
      <c r="GT20" s="158"/>
      <c r="GU20" s="158"/>
      <c r="GV20" s="158"/>
      <c r="GW20" s="158"/>
      <c r="GX20" s="158"/>
      <c r="GY20" s="158"/>
      <c r="GZ20" s="158"/>
      <c r="HA20" s="158"/>
      <c r="HB20" s="158"/>
      <c r="HC20" s="158"/>
      <c r="HD20" s="158"/>
      <c r="HE20" s="158"/>
      <c r="HF20" s="158"/>
      <c r="HG20" s="158"/>
      <c r="HH20" s="158"/>
      <c r="HI20" s="158"/>
      <c r="HJ20" s="158"/>
      <c r="HK20" s="158"/>
      <c r="HL20" s="158"/>
      <c r="HM20" s="158"/>
      <c r="HN20" s="158"/>
      <c r="HO20" s="158"/>
      <c r="HP20" s="158"/>
      <c r="HQ20" s="158"/>
      <c r="HR20" s="158"/>
      <c r="HS20" s="158"/>
      <c r="HT20" s="158"/>
      <c r="HU20" s="158"/>
      <c r="HV20" s="158"/>
      <c r="HW20" s="158"/>
      <c r="HX20" s="158"/>
      <c r="HY20" s="158"/>
      <c r="HZ20" s="158"/>
      <c r="IA20" s="158"/>
      <c r="IB20" s="158"/>
      <c r="IC20" s="158"/>
      <c r="ID20" s="158"/>
      <c r="IE20" s="158"/>
      <c r="IF20" s="158"/>
      <c r="IG20" s="158"/>
      <c r="IH20" s="158"/>
      <c r="II20" s="158"/>
      <c r="IJ20" s="158"/>
      <c r="IK20" s="158"/>
      <c r="IL20" s="158"/>
      <c r="IM20" s="158"/>
      <c r="IN20" s="158"/>
      <c r="IO20" s="158"/>
      <c r="IP20" s="158"/>
      <c r="IQ20" s="158"/>
      <c r="IR20" s="158"/>
      <c r="IS20" s="158"/>
      <c r="IT20" s="158"/>
      <c r="IU20" s="158"/>
      <c r="IV20" s="158"/>
      <c r="IW20" s="158"/>
      <c r="IX20" s="158"/>
      <c r="IY20" s="158"/>
      <c r="IZ20" s="158"/>
      <c r="JA20" s="158"/>
      <c r="JB20" s="158"/>
      <c r="JC20" s="158"/>
      <c r="JD20" s="158"/>
      <c r="JE20" s="158"/>
      <c r="JF20" s="158"/>
      <c r="JG20" s="158"/>
      <c r="JH20" s="158"/>
      <c r="JI20" s="158"/>
      <c r="JJ20" s="158"/>
      <c r="JK20" s="158"/>
      <c r="JL20" s="158"/>
      <c r="JM20" s="158"/>
      <c r="JN20" s="158"/>
      <c r="JO20" s="158"/>
      <c r="JP20" s="158"/>
      <c r="JQ20" s="158"/>
      <c r="JR20" s="158"/>
      <c r="JS20" s="158"/>
      <c r="JT20" s="158"/>
      <c r="JU20" s="158"/>
      <c r="JV20" s="158"/>
      <c r="JW20" s="158"/>
      <c r="JX20" s="158"/>
      <c r="JY20" s="158"/>
      <c r="JZ20" s="158"/>
      <c r="KA20" s="158"/>
      <c r="KB20" s="158"/>
      <c r="KC20" s="158"/>
      <c r="KD20" s="158"/>
      <c r="KE20" s="158"/>
      <c r="KF20" s="158"/>
      <c r="KG20" s="158"/>
      <c r="KH20" s="158"/>
      <c r="KI20" s="158"/>
      <c r="KJ20" s="158"/>
      <c r="KK20" s="158"/>
      <c r="KL20" s="158"/>
      <c r="KM20" s="158"/>
      <c r="KN20" s="158"/>
      <c r="KO20" s="158"/>
      <c r="KP20" s="158"/>
      <c r="KQ20" s="158"/>
      <c r="KR20" s="158"/>
      <c r="KS20" s="158"/>
      <c r="KT20" s="158"/>
      <c r="KU20" s="158"/>
      <c r="KV20" s="158"/>
      <c r="KW20" s="158"/>
      <c r="KX20" s="158"/>
      <c r="KY20" s="158"/>
      <c r="KZ20" s="158"/>
      <c r="LA20" s="158"/>
      <c r="LB20" s="158"/>
      <c r="LC20" s="158"/>
      <c r="LD20" s="158"/>
      <c r="LE20" s="158"/>
      <c r="LF20" s="158"/>
      <c r="LG20" s="158"/>
      <c r="LH20" s="158"/>
      <c r="LI20" s="158"/>
      <c r="LJ20" s="158"/>
      <c r="LK20" s="158"/>
      <c r="LL20" s="158"/>
      <c r="LM20" s="158"/>
      <c r="LN20" s="158"/>
      <c r="LO20" s="158"/>
      <c r="LP20" s="158"/>
      <c r="LQ20" s="158"/>
      <c r="LR20" s="158"/>
      <c r="LS20" s="158"/>
      <c r="LT20" s="158"/>
      <c r="LU20" s="158"/>
      <c r="LV20" s="158"/>
      <c r="LW20" s="158"/>
      <c r="LX20" s="158"/>
      <c r="LY20" s="158"/>
      <c r="LZ20" s="158"/>
      <c r="MA20" s="158"/>
      <c r="MB20" s="158"/>
      <c r="MC20" s="158"/>
      <c r="MD20" s="158"/>
      <c r="ME20" s="158"/>
      <c r="MF20" s="158"/>
      <c r="MG20" s="158"/>
      <c r="MH20" s="158"/>
      <c r="MI20" s="158"/>
      <c r="MJ20" s="158"/>
      <c r="MK20" s="158"/>
      <c r="ML20" s="158"/>
      <c r="MM20" s="158"/>
      <c r="MN20" s="158"/>
      <c r="MO20" s="158"/>
      <c r="MP20" s="158"/>
      <c r="MQ20" s="158"/>
      <c r="MR20" s="158"/>
      <c r="MS20" s="158"/>
      <c r="MT20" s="158"/>
      <c r="MU20" s="158"/>
      <c r="MV20" s="158"/>
      <c r="MW20" s="158"/>
      <c r="MX20" s="158"/>
      <c r="MY20" s="158"/>
      <c r="MZ20" s="158"/>
      <c r="NA20" s="158"/>
      <c r="NB20" s="158"/>
      <c r="NC20" s="158"/>
      <c r="ND20" s="158"/>
      <c r="NE20" s="158"/>
      <c r="NF20" s="158"/>
      <c r="NG20" s="158"/>
      <c r="NH20" s="158"/>
      <c r="NI20" s="158"/>
      <c r="NJ20" s="158"/>
      <c r="NK20" s="158"/>
      <c r="NL20" s="158"/>
      <c r="NM20" s="158"/>
      <c r="NN20" s="158"/>
      <c r="NO20" s="158"/>
      <c r="NP20" s="158"/>
      <c r="NQ20" s="158"/>
      <c r="NR20" s="158"/>
      <c r="NS20" s="158"/>
      <c r="NT20" s="158"/>
      <c r="NU20" s="158"/>
      <c r="NV20" s="158"/>
      <c r="NW20" s="158"/>
      <c r="NX20" s="158"/>
      <c r="NY20" s="158"/>
      <c r="NZ20" s="158"/>
      <c r="OA20" s="158"/>
      <c r="OB20" s="158"/>
      <c r="OC20" s="158"/>
      <c r="OD20" s="158"/>
      <c r="OE20" s="158"/>
      <c r="OF20" s="158"/>
      <c r="OG20" s="158"/>
      <c r="OH20" s="158"/>
      <c r="OI20" s="158"/>
      <c r="OJ20" s="158"/>
      <c r="OK20" s="158"/>
      <c r="OL20" s="158"/>
      <c r="OM20" s="158"/>
      <c r="ON20" s="158"/>
      <c r="OO20" s="158"/>
      <c r="OP20" s="158"/>
      <c r="OQ20" s="158"/>
      <c r="OR20" s="158"/>
      <c r="OS20" s="158"/>
      <c r="OT20" s="158"/>
      <c r="OU20" s="158"/>
      <c r="OV20" s="158"/>
      <c r="OW20" s="158"/>
      <c r="OX20" s="158"/>
      <c r="OY20" s="158"/>
      <c r="OZ20" s="158"/>
      <c r="PA20" s="158"/>
      <c r="PB20" s="158"/>
      <c r="PC20" s="158"/>
      <c r="PD20" s="158"/>
      <c r="PE20" s="158"/>
      <c r="PF20" s="158"/>
      <c r="PG20" s="158"/>
      <c r="PH20" s="158"/>
      <c r="PI20" s="158"/>
      <c r="PJ20" s="158"/>
      <c r="PK20" s="158"/>
      <c r="PL20" s="158"/>
      <c r="PM20" s="158"/>
      <c r="PN20" s="158"/>
      <c r="PO20" s="158"/>
      <c r="PP20" s="158"/>
      <c r="PQ20" s="158"/>
      <c r="PR20" s="158"/>
      <c r="PS20" s="158"/>
      <c r="PT20" s="158"/>
      <c r="PU20" s="158"/>
      <c r="PV20" s="158"/>
      <c r="PW20" s="158"/>
      <c r="PX20" s="158"/>
      <c r="PY20" s="158"/>
      <c r="PZ20" s="158"/>
      <c r="QA20" s="158"/>
      <c r="QB20" s="158"/>
      <c r="QC20" s="158"/>
      <c r="QD20" s="158"/>
      <c r="QE20" s="158"/>
      <c r="QF20" s="158"/>
      <c r="QG20" s="158"/>
      <c r="QH20" s="158"/>
      <c r="QI20" s="158"/>
      <c r="QJ20" s="158"/>
      <c r="QK20" s="158"/>
      <c r="QL20" s="158"/>
      <c r="QM20" s="158"/>
      <c r="QN20" s="158"/>
      <c r="QO20" s="158"/>
      <c r="QP20" s="158"/>
      <c r="QQ20" s="158"/>
      <c r="QR20" s="158"/>
      <c r="QS20" s="158"/>
      <c r="QT20" s="158"/>
      <c r="QU20" s="158"/>
      <c r="QV20" s="158"/>
      <c r="QW20" s="158"/>
      <c r="QX20" s="158"/>
      <c r="QY20" s="158"/>
      <c r="QZ20" s="158"/>
      <c r="RA20" s="158"/>
      <c r="RB20" s="158"/>
      <c r="RC20" s="158"/>
      <c r="RD20" s="158"/>
      <c r="RE20" s="158"/>
      <c r="RF20" s="158"/>
      <c r="RG20" s="158"/>
      <c r="RH20" s="158"/>
      <c r="RI20" s="158"/>
      <c r="RJ20" s="158"/>
      <c r="RK20" s="158"/>
      <c r="RL20" s="158"/>
      <c r="RM20" s="158"/>
      <c r="RN20" s="158"/>
      <c r="RO20" s="158"/>
      <c r="RP20" s="158"/>
      <c r="RQ20" s="158"/>
      <c r="RR20" s="158"/>
      <c r="RS20" s="158"/>
      <c r="RT20" s="158"/>
      <c r="RU20" s="158"/>
      <c r="RV20" s="158"/>
      <c r="RW20" s="158"/>
      <c r="RX20" s="158"/>
      <c r="RY20" s="158"/>
      <c r="RZ20" s="158"/>
      <c r="SA20" s="158"/>
      <c r="SB20" s="158"/>
      <c r="SC20" s="158"/>
      <c r="SD20" s="158"/>
      <c r="SE20" s="158"/>
      <c r="SF20" s="158"/>
      <c r="SG20" s="158"/>
      <c r="SH20" s="158"/>
      <c r="SI20" s="158"/>
      <c r="SJ20" s="158"/>
      <c r="SK20" s="158"/>
      <c r="SL20" s="158"/>
      <c r="SM20" s="158"/>
      <c r="SN20" s="158"/>
      <c r="SO20" s="158"/>
      <c r="SP20" s="158"/>
      <c r="SQ20" s="158"/>
      <c r="SR20" s="158"/>
      <c r="SS20" s="158"/>
      <c r="ST20" s="158"/>
      <c r="SU20" s="158"/>
      <c r="SV20" s="158"/>
      <c r="SW20" s="158"/>
      <c r="SX20" s="158"/>
      <c r="SY20" s="158"/>
      <c r="SZ20" s="158"/>
      <c r="TA20" s="158"/>
      <c r="TB20" s="158"/>
      <c r="TC20" s="158"/>
      <c r="TD20" s="158"/>
      <c r="TE20" s="158"/>
      <c r="TF20" s="158"/>
      <c r="TG20" s="158"/>
      <c r="TH20" s="158"/>
      <c r="TI20" s="158"/>
      <c r="TJ20" s="158"/>
      <c r="TK20" s="158"/>
      <c r="TL20" s="158"/>
      <c r="TM20" s="158"/>
      <c r="TN20" s="158"/>
      <c r="TO20" s="158"/>
      <c r="TP20" s="158"/>
      <c r="TQ20" s="158"/>
      <c r="TR20" s="158"/>
      <c r="TS20" s="158"/>
      <c r="TT20" s="158"/>
      <c r="TU20" s="158"/>
      <c r="TV20" s="158"/>
      <c r="TW20" s="158"/>
      <c r="TX20" s="158"/>
      <c r="TY20" s="158"/>
      <c r="TZ20" s="158"/>
      <c r="UA20" s="158"/>
      <c r="UB20" s="158"/>
      <c r="UC20" s="158"/>
      <c r="UD20" s="158"/>
      <c r="UE20" s="158"/>
      <c r="UF20" s="158"/>
      <c r="UG20" s="158"/>
      <c r="UH20" s="158"/>
      <c r="UI20" s="158"/>
      <c r="UJ20" s="158"/>
      <c r="UK20" s="158"/>
      <c r="UL20" s="158"/>
      <c r="UM20" s="158"/>
      <c r="UN20" s="158"/>
      <c r="UO20" s="158"/>
      <c r="UP20" s="158"/>
      <c r="UQ20" s="158"/>
      <c r="UR20" s="158"/>
      <c r="US20" s="158"/>
      <c r="UT20" s="158"/>
      <c r="UU20" s="158"/>
      <c r="UV20" s="158"/>
      <c r="UW20" s="158"/>
      <c r="UX20" s="158"/>
      <c r="UY20" s="158"/>
      <c r="UZ20" s="158"/>
      <c r="VA20" s="158"/>
      <c r="VB20" s="158"/>
      <c r="VC20" s="158"/>
      <c r="VD20" s="158"/>
      <c r="VE20" s="158"/>
      <c r="VF20" s="158"/>
      <c r="VG20" s="158"/>
      <c r="VH20" s="158"/>
      <c r="VI20" s="158"/>
      <c r="VJ20" s="158"/>
      <c r="VK20" s="158"/>
      <c r="VL20" s="158"/>
      <c r="VM20" s="158"/>
      <c r="VN20" s="158"/>
      <c r="VO20" s="158"/>
      <c r="VP20" s="158"/>
      <c r="VQ20" s="158"/>
      <c r="VR20" s="158"/>
      <c r="VS20" s="158"/>
      <c r="VT20" s="158"/>
      <c r="VU20" s="158"/>
      <c r="VV20" s="158"/>
      <c r="VW20" s="158"/>
      <c r="VX20" s="158"/>
      <c r="VY20" s="158"/>
      <c r="VZ20" s="158"/>
      <c r="WA20" s="158"/>
      <c r="WB20" s="158"/>
      <c r="WC20" s="158"/>
      <c r="WD20" s="158"/>
      <c r="WE20" s="158"/>
      <c r="WF20" s="158"/>
      <c r="WG20" s="158"/>
      <c r="WH20" s="158"/>
      <c r="WI20" s="158"/>
      <c r="WJ20" s="158"/>
      <c r="WK20" s="158"/>
      <c r="WL20" s="158"/>
      <c r="WM20" s="158"/>
      <c r="WN20" s="158"/>
      <c r="WO20" s="158"/>
      <c r="WP20" s="158"/>
      <c r="WQ20" s="158"/>
      <c r="WR20" s="158"/>
      <c r="WS20" s="158"/>
      <c r="WT20" s="158"/>
      <c r="WU20" s="158"/>
      <c r="WV20" s="158"/>
      <c r="WW20" s="158"/>
      <c r="WX20" s="158"/>
      <c r="WY20" s="158"/>
      <c r="WZ20" s="158"/>
      <c r="XA20" s="158"/>
      <c r="XB20" s="158"/>
      <c r="XC20" s="158"/>
      <c r="XD20" s="158"/>
      <c r="XE20" s="158"/>
      <c r="XF20" s="158"/>
      <c r="XG20" s="158"/>
      <c r="XH20" s="158"/>
      <c r="XI20" s="158"/>
      <c r="XJ20" s="158"/>
      <c r="XK20" s="158"/>
      <c r="XL20" s="158"/>
      <c r="XM20" s="158"/>
      <c r="XN20" s="158"/>
      <c r="XO20" s="158"/>
      <c r="XP20" s="158"/>
      <c r="XQ20" s="158"/>
      <c r="XR20" s="158"/>
      <c r="XS20" s="158"/>
      <c r="XT20" s="158"/>
      <c r="XU20" s="158"/>
      <c r="XV20" s="158"/>
      <c r="XW20" s="158"/>
      <c r="XX20" s="158"/>
      <c r="XY20" s="158"/>
      <c r="XZ20" s="158"/>
      <c r="YA20" s="158"/>
      <c r="YB20" s="158"/>
      <c r="YC20" s="158"/>
      <c r="YD20" s="158"/>
      <c r="YE20" s="158"/>
      <c r="YF20" s="158"/>
      <c r="YG20" s="158"/>
      <c r="YH20" s="158"/>
      <c r="YI20" s="158"/>
      <c r="YJ20" s="158"/>
      <c r="YK20" s="158"/>
      <c r="YL20" s="158"/>
      <c r="YM20" s="158"/>
      <c r="YN20" s="158"/>
      <c r="YO20" s="158"/>
      <c r="YP20" s="158"/>
      <c r="YQ20" s="158"/>
      <c r="YR20" s="158"/>
      <c r="YS20" s="158"/>
      <c r="YT20" s="158"/>
      <c r="YU20" s="158"/>
      <c r="YV20" s="158"/>
      <c r="YW20" s="158"/>
      <c r="YX20" s="158"/>
      <c r="YY20" s="158"/>
      <c r="YZ20" s="158"/>
      <c r="ZA20" s="158"/>
      <c r="ZB20" s="158"/>
      <c r="ZC20" s="158"/>
      <c r="ZD20" s="158"/>
      <c r="ZE20" s="158"/>
      <c r="ZF20" s="158"/>
      <c r="ZG20" s="158"/>
      <c r="ZH20" s="158"/>
      <c r="ZI20" s="158"/>
      <c r="ZJ20" s="158"/>
      <c r="ZK20" s="158"/>
      <c r="ZL20" s="158"/>
      <c r="ZM20" s="158"/>
      <c r="ZN20" s="158"/>
      <c r="ZO20" s="158"/>
      <c r="ZP20" s="158"/>
      <c r="ZQ20" s="158"/>
      <c r="ZR20" s="158"/>
      <c r="ZS20" s="158"/>
      <c r="ZT20" s="158"/>
      <c r="ZU20" s="158"/>
      <c r="ZV20" s="158"/>
      <c r="ZW20" s="158"/>
      <c r="ZX20" s="158"/>
      <c r="ZY20" s="158"/>
      <c r="ZZ20" s="158"/>
      <c r="AAA20" s="158"/>
      <c r="AAB20" s="158"/>
      <c r="AAC20" s="158"/>
      <c r="AAD20" s="158"/>
      <c r="AAE20" s="158"/>
      <c r="AAF20" s="158"/>
      <c r="AAG20" s="158"/>
      <c r="AAH20" s="158"/>
      <c r="AAI20" s="158"/>
      <c r="AAJ20" s="158"/>
      <c r="AAK20" s="158"/>
      <c r="AAL20" s="158"/>
      <c r="AAM20" s="158"/>
      <c r="AAN20" s="158"/>
      <c r="AAO20" s="158"/>
      <c r="AAP20" s="158"/>
      <c r="AAQ20" s="158"/>
      <c r="AAR20" s="158"/>
      <c r="AAS20" s="158"/>
      <c r="AAT20" s="158"/>
      <c r="AAU20" s="158"/>
      <c r="AAV20" s="158"/>
      <c r="AAW20" s="158"/>
      <c r="AAX20" s="158"/>
      <c r="AAY20" s="158"/>
      <c r="AAZ20" s="158"/>
      <c r="ABA20" s="158"/>
      <c r="ABB20" s="158"/>
      <c r="ABC20" s="158"/>
      <c r="ABD20" s="158"/>
      <c r="ABE20" s="158"/>
      <c r="ABF20" s="158"/>
      <c r="ABG20" s="158"/>
      <c r="ABH20" s="158"/>
      <c r="ABI20" s="158"/>
      <c r="ABJ20" s="158"/>
      <c r="ABK20" s="158"/>
      <c r="ABL20" s="158"/>
      <c r="ABM20" s="158"/>
      <c r="ABN20" s="158"/>
      <c r="ABO20" s="158"/>
      <c r="ABP20" s="158"/>
      <c r="ABQ20" s="158"/>
      <c r="ABR20" s="158"/>
      <c r="ABS20" s="158"/>
      <c r="ABT20" s="158"/>
      <c r="ABU20" s="158"/>
      <c r="ABV20" s="158"/>
      <c r="ABW20" s="158"/>
      <c r="ABX20" s="158"/>
      <c r="ABY20" s="158"/>
      <c r="ABZ20" s="158"/>
      <c r="ACA20" s="158"/>
      <c r="ACB20" s="158"/>
      <c r="ACC20" s="158"/>
      <c r="ACD20" s="158"/>
      <c r="ACE20" s="158"/>
      <c r="ACF20" s="158"/>
      <c r="ACG20" s="158"/>
      <c r="ACH20" s="158"/>
      <c r="ACI20" s="158"/>
      <c r="ACJ20" s="158"/>
      <c r="ACK20" s="158"/>
      <c r="ACL20" s="158"/>
      <c r="ACM20" s="158"/>
      <c r="ACN20" s="158"/>
      <c r="ACO20" s="158"/>
      <c r="ACP20" s="158"/>
      <c r="ACQ20" s="158"/>
      <c r="ACR20" s="158"/>
      <c r="ACS20" s="158"/>
      <c r="ACT20" s="158"/>
      <c r="ACU20" s="158"/>
      <c r="ACV20" s="158"/>
      <c r="ACW20" s="158"/>
      <c r="ACX20" s="158"/>
      <c r="ACY20" s="158"/>
      <c r="ACZ20" s="158"/>
      <c r="ADA20" s="158"/>
      <c r="ADB20" s="158"/>
      <c r="ADC20" s="158"/>
      <c r="ADD20" s="158"/>
      <c r="ADE20" s="158"/>
      <c r="ADF20" s="158"/>
      <c r="ADG20" s="158"/>
      <c r="ADH20" s="158"/>
      <c r="ADI20" s="158"/>
      <c r="ADJ20" s="158"/>
      <c r="ADK20" s="158"/>
      <c r="ADL20" s="158"/>
      <c r="ADM20" s="158"/>
      <c r="ADN20" s="158"/>
      <c r="ADO20" s="158"/>
      <c r="ADP20" s="158"/>
      <c r="ADQ20" s="158"/>
      <c r="ADR20" s="158"/>
      <c r="ADS20" s="158"/>
      <c r="ADT20" s="158"/>
      <c r="ADU20" s="158"/>
      <c r="ADV20" s="158"/>
      <c r="ADW20" s="158"/>
      <c r="ADX20" s="158"/>
      <c r="ADY20" s="158"/>
      <c r="ADZ20" s="158"/>
      <c r="AEA20" s="158"/>
      <c r="AEB20" s="158"/>
      <c r="AEC20" s="158"/>
      <c r="AED20" s="158"/>
      <c r="AEE20" s="158"/>
      <c r="AEF20" s="158"/>
      <c r="AEG20" s="158"/>
      <c r="AEH20" s="158"/>
      <c r="AEI20" s="158"/>
      <c r="AEJ20" s="158"/>
      <c r="AEK20" s="158"/>
      <c r="AEL20" s="158"/>
      <c r="AEM20" s="158"/>
      <c r="AEN20" s="158"/>
      <c r="AEO20" s="158"/>
      <c r="AEP20" s="158"/>
      <c r="AEQ20" s="158"/>
      <c r="AER20" s="158"/>
      <c r="AES20" s="158"/>
      <c r="AET20" s="158"/>
      <c r="AEU20" s="158"/>
      <c r="AEV20" s="158"/>
      <c r="AEW20" s="158"/>
      <c r="AEX20" s="158"/>
      <c r="AEY20" s="158"/>
      <c r="AEZ20" s="158"/>
      <c r="AFA20" s="158"/>
      <c r="AFB20" s="158"/>
      <c r="AFC20" s="158"/>
      <c r="AFD20" s="158"/>
      <c r="AFE20" s="158"/>
      <c r="AFF20" s="158"/>
      <c r="AFG20" s="158"/>
      <c r="AFH20" s="158"/>
      <c r="AFI20" s="158"/>
      <c r="AFJ20" s="158"/>
      <c r="AFK20" s="158"/>
      <c r="AFL20" s="158"/>
      <c r="AFM20" s="158"/>
      <c r="AFN20" s="158"/>
      <c r="AFO20" s="158"/>
      <c r="AFP20" s="158"/>
      <c r="AFQ20" s="158"/>
      <c r="AFR20" s="158"/>
      <c r="AFS20" s="158"/>
      <c r="AFT20" s="158"/>
      <c r="AFU20" s="158"/>
      <c r="AFV20" s="158"/>
      <c r="AFW20" s="158"/>
      <c r="AFX20" s="158"/>
      <c r="AFY20" s="158"/>
      <c r="AFZ20" s="158"/>
      <c r="AGA20" s="158"/>
      <c r="AGB20" s="158"/>
      <c r="AGC20" s="158"/>
      <c r="AGD20" s="158"/>
      <c r="AGE20" s="158"/>
      <c r="AGF20" s="158"/>
      <c r="AGG20" s="158"/>
      <c r="AGH20" s="158"/>
      <c r="AGI20" s="158"/>
      <c r="AGJ20" s="158"/>
      <c r="AGK20" s="158"/>
      <c r="AGL20" s="158"/>
      <c r="AGM20" s="158"/>
      <c r="AGN20" s="158"/>
      <c r="AGO20" s="158"/>
      <c r="AGP20" s="158"/>
      <c r="AGQ20" s="158"/>
      <c r="AGR20" s="158"/>
      <c r="AGS20" s="158"/>
      <c r="AGT20" s="158"/>
      <c r="AGU20" s="158"/>
      <c r="AGV20" s="158"/>
      <c r="AGW20" s="158"/>
      <c r="AGX20" s="158"/>
      <c r="AGY20" s="158"/>
      <c r="AGZ20" s="158"/>
      <c r="AHA20" s="158"/>
      <c r="AHB20" s="158"/>
      <c r="AHC20" s="158"/>
      <c r="AHD20" s="158"/>
      <c r="AHE20" s="158"/>
      <c r="AHF20" s="158"/>
      <c r="AHG20" s="158"/>
      <c r="AHH20" s="158"/>
      <c r="AHI20" s="158"/>
      <c r="AHJ20" s="158"/>
      <c r="AHK20" s="158"/>
      <c r="AHL20" s="158"/>
      <c r="AHM20" s="158"/>
      <c r="AHN20" s="158"/>
      <c r="AHO20" s="158"/>
      <c r="AHP20" s="158"/>
      <c r="AHQ20" s="158"/>
      <c r="AHR20" s="158"/>
      <c r="AHS20" s="158"/>
      <c r="AHT20" s="158"/>
      <c r="AHU20" s="158"/>
      <c r="AHV20" s="158"/>
      <c r="AHW20" s="158"/>
      <c r="AHX20" s="158"/>
      <c r="AHY20" s="158"/>
      <c r="AHZ20" s="158"/>
      <c r="AIA20" s="158"/>
      <c r="AIB20" s="158"/>
      <c r="AIC20" s="158"/>
      <c r="AID20" s="158"/>
      <c r="AIE20" s="158"/>
      <c r="AIF20" s="158"/>
      <c r="AIG20" s="158"/>
      <c r="AIH20" s="158"/>
      <c r="AII20" s="158"/>
      <c r="AIJ20" s="158"/>
      <c r="AIK20" s="158"/>
      <c r="AIL20" s="158"/>
      <c r="AIM20" s="158"/>
      <c r="AIN20" s="158"/>
      <c r="AIO20" s="158"/>
      <c r="AIP20" s="158"/>
      <c r="AIQ20" s="158"/>
      <c r="AIR20" s="158"/>
      <c r="AIS20" s="158"/>
      <c r="AIT20" s="158"/>
      <c r="AIU20" s="158"/>
      <c r="AIV20" s="158"/>
      <c r="AIW20" s="158"/>
      <c r="AIX20" s="158"/>
      <c r="AIY20" s="158"/>
    </row>
    <row r="21" spans="1:1498">
      <c r="A21" s="195" t="s">
        <v>53</v>
      </c>
      <c r="B21" s="195" t="s">
        <v>54</v>
      </c>
      <c r="C21" s="195" t="s">
        <v>55</v>
      </c>
      <c r="D21" s="195" t="s">
        <v>56</v>
      </c>
      <c r="E21" s="195"/>
      <c r="F21" s="195" t="s">
        <v>57</v>
      </c>
      <c r="T21" s="13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8"/>
      <c r="AH21" s="158"/>
      <c r="AI21" s="158"/>
      <c r="AJ21" s="158"/>
      <c r="AK21" s="158"/>
      <c r="AL21" s="158"/>
      <c r="AM21" s="158"/>
      <c r="AN21" s="158"/>
      <c r="AO21" s="158"/>
      <c r="AP21" s="158"/>
      <c r="AQ21" s="158"/>
      <c r="AR21" s="158"/>
      <c r="AS21" s="158"/>
      <c r="AT21" s="158"/>
      <c r="AU21" s="158"/>
      <c r="AV21" s="158"/>
      <c r="AW21" s="158"/>
      <c r="AX21" s="158"/>
      <c r="AY21" s="158"/>
      <c r="AZ21" s="158"/>
      <c r="BA21" s="158"/>
      <c r="BB21" s="158"/>
      <c r="BC21" s="158"/>
      <c r="BD21" s="158"/>
      <c r="BE21" s="158"/>
      <c r="BF21" s="158"/>
      <c r="BG21" s="158"/>
      <c r="BH21" s="158"/>
      <c r="BI21" s="158"/>
      <c r="BJ21" s="158"/>
      <c r="BK21" s="158"/>
      <c r="BL21" s="158"/>
      <c r="BM21" s="158"/>
      <c r="BN21" s="158"/>
      <c r="BO21" s="158"/>
      <c r="BP21" s="158"/>
      <c r="BQ21" s="158"/>
      <c r="BR21" s="158"/>
      <c r="BS21" s="158"/>
      <c r="BT21" s="158"/>
      <c r="BU21" s="158"/>
      <c r="BV21" s="158"/>
      <c r="BW21" s="158"/>
      <c r="BX21" s="158"/>
      <c r="BY21" s="158"/>
      <c r="BZ21" s="158"/>
      <c r="CA21" s="158"/>
      <c r="CB21" s="158"/>
      <c r="CC21" s="158"/>
      <c r="CD21" s="158"/>
      <c r="CE21" s="158"/>
      <c r="CF21" s="158"/>
      <c r="CG21" s="158"/>
      <c r="CH21" s="158"/>
      <c r="CI21" s="158"/>
      <c r="CJ21" s="158"/>
      <c r="CK21" s="158"/>
      <c r="CL21" s="158"/>
      <c r="CM21" s="158"/>
      <c r="CN21" s="158"/>
      <c r="CO21" s="158"/>
      <c r="CP21" s="158"/>
      <c r="CQ21" s="158"/>
      <c r="CR21" s="158"/>
      <c r="CS21" s="158"/>
      <c r="CT21" s="158"/>
      <c r="CU21" s="158"/>
      <c r="CV21" s="158"/>
      <c r="CW21" s="158"/>
      <c r="CX21" s="158"/>
      <c r="CY21" s="158"/>
      <c r="CZ21" s="158"/>
      <c r="DA21" s="158"/>
      <c r="DB21" s="158"/>
      <c r="DC21" s="158"/>
      <c r="DD21" s="158"/>
      <c r="DE21" s="158"/>
      <c r="DF21" s="158"/>
      <c r="DG21" s="158"/>
      <c r="DH21" s="158"/>
      <c r="DI21" s="158"/>
      <c r="DJ21" s="158"/>
      <c r="DK21" s="158"/>
      <c r="DL21" s="158"/>
      <c r="DM21" s="158"/>
      <c r="DN21" s="158"/>
      <c r="DO21" s="158"/>
      <c r="DP21" s="158"/>
      <c r="DQ21" s="158"/>
      <c r="DR21" s="158"/>
      <c r="DS21" s="158"/>
      <c r="DT21" s="158"/>
      <c r="DU21" s="158"/>
      <c r="DV21" s="158"/>
      <c r="DW21" s="158"/>
      <c r="DX21" s="158"/>
      <c r="DY21" s="158"/>
      <c r="DZ21" s="158"/>
      <c r="EA21" s="158"/>
      <c r="EB21" s="158"/>
      <c r="EC21" s="158"/>
      <c r="ED21" s="158"/>
      <c r="EE21" s="158"/>
      <c r="EF21" s="158"/>
      <c r="EG21" s="158"/>
      <c r="EH21" s="158"/>
      <c r="EI21" s="158"/>
      <c r="EJ21" s="158"/>
      <c r="EK21" s="158"/>
      <c r="EL21" s="158"/>
      <c r="EM21" s="158"/>
      <c r="EN21" s="158"/>
      <c r="EO21" s="158"/>
      <c r="EP21" s="158"/>
      <c r="EQ21" s="158"/>
      <c r="ER21" s="158"/>
      <c r="ES21" s="158"/>
      <c r="ET21" s="158"/>
      <c r="EU21" s="158"/>
      <c r="EV21" s="158"/>
      <c r="EW21" s="158"/>
      <c r="EX21" s="158"/>
      <c r="EY21" s="158"/>
      <c r="EZ21" s="158"/>
      <c r="FA21" s="158"/>
      <c r="FB21" s="158"/>
      <c r="FC21" s="158"/>
      <c r="FD21" s="158"/>
      <c r="FE21" s="158"/>
      <c r="FF21" s="158"/>
      <c r="FG21" s="158"/>
      <c r="FH21" s="158"/>
      <c r="FI21" s="158"/>
      <c r="FJ21" s="158"/>
      <c r="FK21" s="158"/>
      <c r="FL21" s="158"/>
      <c r="FM21" s="158"/>
      <c r="FN21" s="158"/>
      <c r="FO21" s="158"/>
      <c r="FP21" s="158"/>
      <c r="FQ21" s="158"/>
      <c r="FR21" s="158"/>
      <c r="FS21" s="158"/>
      <c r="FT21" s="158"/>
      <c r="FU21" s="158"/>
      <c r="FV21" s="158"/>
      <c r="FW21" s="158"/>
      <c r="FX21" s="158"/>
      <c r="FY21" s="158"/>
      <c r="FZ21" s="158"/>
      <c r="GA21" s="158"/>
      <c r="GB21" s="158"/>
      <c r="GC21" s="158"/>
      <c r="GD21" s="158"/>
      <c r="GE21" s="158"/>
      <c r="GF21" s="158"/>
      <c r="GG21" s="158"/>
      <c r="GH21" s="158"/>
      <c r="GI21" s="158"/>
      <c r="GJ21" s="158"/>
      <c r="GK21" s="158"/>
      <c r="GL21" s="158"/>
      <c r="GM21" s="158"/>
      <c r="GN21" s="158"/>
      <c r="GO21" s="158"/>
      <c r="GP21" s="158"/>
      <c r="GQ21" s="158"/>
      <c r="GR21" s="158"/>
      <c r="GS21" s="158"/>
      <c r="GT21" s="158"/>
      <c r="GU21" s="158"/>
      <c r="GV21" s="158"/>
      <c r="GW21" s="158"/>
      <c r="GX21" s="158"/>
      <c r="GY21" s="158"/>
      <c r="GZ21" s="158"/>
      <c r="HA21" s="158"/>
      <c r="HB21" s="158"/>
      <c r="HC21" s="158"/>
      <c r="HD21" s="158"/>
      <c r="HE21" s="158"/>
      <c r="HF21" s="158"/>
      <c r="HG21" s="158"/>
      <c r="HH21" s="158"/>
      <c r="HI21" s="158"/>
      <c r="HJ21" s="158"/>
      <c r="HK21" s="158"/>
      <c r="HL21" s="158"/>
      <c r="HM21" s="158"/>
      <c r="HN21" s="158"/>
      <c r="HO21" s="158"/>
      <c r="HP21" s="158"/>
      <c r="HQ21" s="158"/>
      <c r="HR21" s="158"/>
      <c r="HS21" s="158"/>
      <c r="HT21" s="158"/>
      <c r="HU21" s="158"/>
      <c r="HV21" s="158"/>
      <c r="HW21" s="158"/>
      <c r="HX21" s="158"/>
      <c r="HY21" s="158"/>
      <c r="HZ21" s="158"/>
      <c r="IA21" s="158"/>
      <c r="IB21" s="158"/>
      <c r="IC21" s="158"/>
      <c r="ID21" s="158"/>
      <c r="IE21" s="158"/>
      <c r="IF21" s="158"/>
      <c r="IG21" s="158"/>
      <c r="IH21" s="158"/>
      <c r="II21" s="158"/>
      <c r="IJ21" s="158"/>
      <c r="IK21" s="158"/>
      <c r="IL21" s="158"/>
      <c r="IM21" s="158"/>
      <c r="IN21" s="158"/>
      <c r="IO21" s="158"/>
      <c r="IP21" s="158"/>
      <c r="IQ21" s="158"/>
      <c r="IR21" s="158"/>
      <c r="IS21" s="158"/>
      <c r="IT21" s="158"/>
      <c r="IU21" s="158"/>
      <c r="IV21" s="158"/>
      <c r="IW21" s="158"/>
      <c r="IX21" s="158"/>
      <c r="IY21" s="158"/>
      <c r="IZ21" s="158"/>
      <c r="JA21" s="158"/>
      <c r="JB21" s="158"/>
      <c r="JC21" s="158"/>
      <c r="JD21" s="158"/>
      <c r="JE21" s="158"/>
      <c r="JF21" s="158"/>
      <c r="JG21" s="158"/>
      <c r="JH21" s="158"/>
      <c r="JI21" s="158"/>
      <c r="JJ21" s="158"/>
      <c r="JK21" s="158"/>
      <c r="JL21" s="158"/>
      <c r="JM21" s="158"/>
      <c r="JN21" s="158"/>
      <c r="JO21" s="158"/>
      <c r="JP21" s="158"/>
      <c r="JQ21" s="158"/>
      <c r="JR21" s="158"/>
      <c r="JS21" s="158"/>
      <c r="JT21" s="158"/>
      <c r="JU21" s="158"/>
      <c r="JV21" s="158"/>
      <c r="JW21" s="158"/>
      <c r="JX21" s="158"/>
      <c r="JY21" s="158"/>
      <c r="JZ21" s="158"/>
      <c r="KA21" s="158"/>
      <c r="KB21" s="158"/>
      <c r="KC21" s="158"/>
      <c r="KD21" s="158"/>
      <c r="KE21" s="158"/>
      <c r="KF21" s="158"/>
      <c r="KG21" s="158"/>
      <c r="KH21" s="158"/>
      <c r="KI21" s="158"/>
      <c r="KJ21" s="158"/>
      <c r="KK21" s="158"/>
      <c r="KL21" s="158"/>
      <c r="KM21" s="158"/>
      <c r="KN21" s="158"/>
      <c r="KO21" s="158"/>
      <c r="KP21" s="158"/>
      <c r="KQ21" s="158"/>
      <c r="KR21" s="158"/>
      <c r="KS21" s="158"/>
      <c r="KT21" s="158"/>
      <c r="KU21" s="158"/>
      <c r="KV21" s="158"/>
      <c r="KW21" s="158"/>
      <c r="KX21" s="158"/>
      <c r="KY21" s="158"/>
      <c r="KZ21" s="158"/>
      <c r="LA21" s="158"/>
      <c r="LB21" s="158"/>
      <c r="LC21" s="158"/>
      <c r="LD21" s="158"/>
      <c r="LE21" s="158"/>
      <c r="LF21" s="158"/>
      <c r="LG21" s="158"/>
      <c r="LH21" s="158"/>
      <c r="LI21" s="158"/>
      <c r="LJ21" s="158"/>
      <c r="LK21" s="158"/>
      <c r="LL21" s="158"/>
      <c r="LM21" s="158"/>
      <c r="LN21" s="158"/>
      <c r="LO21" s="158"/>
      <c r="LP21" s="158"/>
      <c r="LQ21" s="158"/>
      <c r="LR21" s="158"/>
      <c r="LS21" s="158"/>
      <c r="LT21" s="158"/>
      <c r="LU21" s="158"/>
      <c r="LV21" s="158"/>
      <c r="LW21" s="158"/>
      <c r="LX21" s="158"/>
      <c r="LY21" s="158"/>
      <c r="LZ21" s="158"/>
      <c r="MA21" s="158"/>
      <c r="MB21" s="158"/>
      <c r="MC21" s="158"/>
      <c r="MD21" s="158"/>
      <c r="ME21" s="158"/>
      <c r="MF21" s="158"/>
      <c r="MG21" s="158"/>
      <c r="MH21" s="158"/>
      <c r="MI21" s="158"/>
      <c r="MJ21" s="158"/>
      <c r="MK21" s="158"/>
      <c r="ML21" s="158"/>
      <c r="MM21" s="158"/>
      <c r="MN21" s="158"/>
      <c r="MO21" s="158"/>
      <c r="MP21" s="158"/>
      <c r="MQ21" s="158"/>
      <c r="MR21" s="158"/>
      <c r="MS21" s="158"/>
      <c r="MT21" s="158"/>
      <c r="MU21" s="158"/>
      <c r="MV21" s="158"/>
      <c r="MW21" s="158"/>
      <c r="MX21" s="158"/>
      <c r="MY21" s="158"/>
      <c r="MZ21" s="158"/>
      <c r="NA21" s="158"/>
      <c r="NB21" s="158"/>
      <c r="NC21" s="158"/>
      <c r="ND21" s="158"/>
      <c r="NE21" s="158"/>
      <c r="NF21" s="158"/>
      <c r="NG21" s="158"/>
      <c r="NH21" s="158"/>
      <c r="NI21" s="158"/>
      <c r="NJ21" s="158"/>
      <c r="NK21" s="158"/>
      <c r="NL21" s="158"/>
      <c r="NM21" s="158"/>
      <c r="NN21" s="158"/>
      <c r="NO21" s="158"/>
      <c r="NP21" s="158"/>
      <c r="NQ21" s="158"/>
      <c r="NR21" s="158"/>
      <c r="NS21" s="158"/>
      <c r="NT21" s="158"/>
      <c r="NU21" s="158"/>
      <c r="NV21" s="158"/>
      <c r="NW21" s="158"/>
      <c r="NX21" s="158"/>
      <c r="NY21" s="158"/>
      <c r="NZ21" s="158"/>
      <c r="OA21" s="158"/>
      <c r="OB21" s="158"/>
      <c r="OC21" s="158"/>
      <c r="OD21" s="158"/>
      <c r="OE21" s="158"/>
      <c r="OF21" s="158"/>
      <c r="OG21" s="158"/>
      <c r="OH21" s="158"/>
      <c r="OI21" s="158"/>
      <c r="OJ21" s="158"/>
      <c r="OK21" s="158"/>
      <c r="OL21" s="158"/>
      <c r="OM21" s="158"/>
      <c r="ON21" s="158"/>
      <c r="OO21" s="158"/>
      <c r="OP21" s="158"/>
      <c r="OQ21" s="158"/>
      <c r="OR21" s="158"/>
      <c r="OS21" s="158"/>
      <c r="OT21" s="158"/>
      <c r="OU21" s="158"/>
      <c r="OV21" s="158"/>
      <c r="OW21" s="158"/>
      <c r="OX21" s="158"/>
      <c r="OY21" s="158"/>
      <c r="OZ21" s="158"/>
      <c r="PA21" s="158"/>
      <c r="PB21" s="158"/>
      <c r="PC21" s="158"/>
      <c r="PD21" s="158"/>
      <c r="PE21" s="158"/>
      <c r="PF21" s="158"/>
      <c r="PG21" s="158"/>
      <c r="PH21" s="158"/>
      <c r="PI21" s="158"/>
      <c r="PJ21" s="158"/>
      <c r="PK21" s="158"/>
      <c r="PL21" s="158"/>
      <c r="PM21" s="158"/>
      <c r="PN21" s="158"/>
      <c r="PO21" s="158"/>
      <c r="PP21" s="158"/>
      <c r="PQ21" s="158"/>
      <c r="PR21" s="158"/>
      <c r="PS21" s="158"/>
      <c r="PT21" s="158"/>
      <c r="PU21" s="158"/>
      <c r="PV21" s="158"/>
      <c r="PW21" s="158"/>
      <c r="PX21" s="158"/>
      <c r="PY21" s="158"/>
      <c r="PZ21" s="158"/>
      <c r="QA21" s="158"/>
      <c r="QB21" s="158"/>
      <c r="QC21" s="158"/>
      <c r="QD21" s="158"/>
      <c r="QE21" s="158"/>
      <c r="QF21" s="158"/>
      <c r="QG21" s="158"/>
      <c r="QH21" s="158"/>
      <c r="QI21" s="158"/>
      <c r="QJ21" s="158"/>
      <c r="QK21" s="158"/>
      <c r="QL21" s="158"/>
      <c r="QM21" s="158"/>
      <c r="QN21" s="158"/>
      <c r="QO21" s="158"/>
      <c r="QP21" s="158"/>
      <c r="QQ21" s="158"/>
      <c r="QR21" s="158"/>
      <c r="QS21" s="158"/>
      <c r="QT21" s="158"/>
      <c r="QU21" s="158"/>
      <c r="QV21" s="158"/>
      <c r="QW21" s="158"/>
      <c r="QX21" s="158"/>
      <c r="QY21" s="158"/>
      <c r="QZ21" s="158"/>
      <c r="RA21" s="158"/>
      <c r="RB21" s="158"/>
      <c r="RC21" s="158"/>
      <c r="RD21" s="158"/>
      <c r="RE21" s="158"/>
      <c r="RF21" s="158"/>
      <c r="RG21" s="158"/>
      <c r="RH21" s="158"/>
      <c r="RI21" s="158"/>
      <c r="RJ21" s="158"/>
      <c r="RK21" s="158"/>
      <c r="RL21" s="158"/>
      <c r="RM21" s="158"/>
      <c r="RN21" s="158"/>
      <c r="RO21" s="158"/>
      <c r="RP21" s="158"/>
      <c r="RQ21" s="158"/>
      <c r="RR21" s="158"/>
      <c r="RS21" s="158"/>
      <c r="RT21" s="158"/>
      <c r="RU21" s="158"/>
      <c r="RV21" s="158"/>
      <c r="RW21" s="158"/>
      <c r="RX21" s="158"/>
      <c r="RY21" s="158"/>
      <c r="RZ21" s="158"/>
      <c r="SA21" s="158"/>
      <c r="SB21" s="158"/>
      <c r="SC21" s="158"/>
      <c r="SD21" s="158"/>
      <c r="SE21" s="158"/>
      <c r="SF21" s="158"/>
      <c r="SG21" s="158"/>
      <c r="SH21" s="158"/>
      <c r="SI21" s="158"/>
      <c r="SJ21" s="158"/>
      <c r="SK21" s="158"/>
      <c r="SL21" s="158"/>
      <c r="SM21" s="158"/>
      <c r="SN21" s="158"/>
      <c r="SO21" s="158"/>
      <c r="SP21" s="158"/>
      <c r="SQ21" s="158"/>
      <c r="SR21" s="158"/>
      <c r="SS21" s="158"/>
      <c r="ST21" s="158"/>
      <c r="SU21" s="158"/>
      <c r="SV21" s="158"/>
      <c r="SW21" s="158"/>
      <c r="SX21" s="158"/>
      <c r="SY21" s="158"/>
      <c r="SZ21" s="158"/>
      <c r="TA21" s="158"/>
      <c r="TB21" s="158"/>
      <c r="TC21" s="158"/>
      <c r="TD21" s="158"/>
      <c r="TE21" s="158"/>
      <c r="TF21" s="158"/>
      <c r="TG21" s="158"/>
      <c r="TH21" s="158"/>
      <c r="TI21" s="158"/>
      <c r="TJ21" s="158"/>
      <c r="TK21" s="158"/>
      <c r="TL21" s="158"/>
      <c r="TM21" s="158"/>
      <c r="TN21" s="158"/>
      <c r="TO21" s="158"/>
      <c r="TP21" s="158"/>
      <c r="TQ21" s="158"/>
      <c r="TR21" s="158"/>
      <c r="TS21" s="158"/>
      <c r="TT21" s="158"/>
      <c r="TU21" s="158"/>
      <c r="TV21" s="158"/>
      <c r="TW21" s="158"/>
      <c r="TX21" s="158"/>
      <c r="TY21" s="158"/>
      <c r="TZ21" s="158"/>
      <c r="UA21" s="158"/>
      <c r="UB21" s="158"/>
      <c r="UC21" s="158"/>
      <c r="UD21" s="158"/>
      <c r="UE21" s="158"/>
      <c r="UF21" s="158"/>
      <c r="UG21" s="158"/>
      <c r="UH21" s="158"/>
      <c r="UI21" s="158"/>
      <c r="UJ21" s="158"/>
      <c r="UK21" s="158"/>
      <c r="UL21" s="158"/>
      <c r="UM21" s="158"/>
      <c r="UN21" s="158"/>
      <c r="UO21" s="158"/>
      <c r="UP21" s="158"/>
      <c r="UQ21" s="158"/>
      <c r="UR21" s="158"/>
      <c r="US21" s="158"/>
      <c r="UT21" s="158"/>
      <c r="UU21" s="158"/>
      <c r="UV21" s="158"/>
      <c r="UW21" s="158"/>
      <c r="UX21" s="158"/>
      <c r="UY21" s="158"/>
      <c r="UZ21" s="158"/>
      <c r="VA21" s="158"/>
      <c r="VB21" s="158"/>
      <c r="VC21" s="158"/>
      <c r="VD21" s="158"/>
      <c r="VE21" s="158"/>
      <c r="VF21" s="158"/>
      <c r="VG21" s="158"/>
      <c r="VH21" s="158"/>
      <c r="VI21" s="158"/>
      <c r="VJ21" s="158"/>
      <c r="VK21" s="158"/>
      <c r="VL21" s="158"/>
      <c r="VM21" s="158"/>
      <c r="VN21" s="158"/>
      <c r="VO21" s="158"/>
      <c r="VP21" s="158"/>
      <c r="VQ21" s="158"/>
      <c r="VR21" s="158"/>
      <c r="VS21" s="158"/>
      <c r="VT21" s="158"/>
      <c r="VU21" s="158"/>
      <c r="VV21" s="158"/>
      <c r="VW21" s="158"/>
      <c r="VX21" s="158"/>
      <c r="VY21" s="158"/>
      <c r="VZ21" s="158"/>
      <c r="WA21" s="158"/>
      <c r="WB21" s="158"/>
      <c r="WC21" s="158"/>
      <c r="WD21" s="158"/>
      <c r="WE21" s="158"/>
      <c r="WF21" s="158"/>
      <c r="WG21" s="158"/>
      <c r="WH21" s="158"/>
      <c r="WI21" s="158"/>
      <c r="WJ21" s="158"/>
      <c r="WK21" s="158"/>
      <c r="WL21" s="158"/>
      <c r="WM21" s="158"/>
      <c r="WN21" s="158"/>
      <c r="WO21" s="158"/>
      <c r="WP21" s="158"/>
      <c r="WQ21" s="158"/>
      <c r="WR21" s="158"/>
      <c r="WS21" s="158"/>
      <c r="WT21" s="158"/>
      <c r="WU21" s="158"/>
      <c r="WV21" s="158"/>
      <c r="WW21" s="158"/>
      <c r="WX21" s="158"/>
      <c r="WY21" s="158"/>
      <c r="WZ21" s="158"/>
      <c r="XA21" s="158"/>
      <c r="XB21" s="158"/>
      <c r="XC21" s="158"/>
      <c r="XD21" s="158"/>
      <c r="XE21" s="158"/>
      <c r="XF21" s="158"/>
      <c r="XG21" s="158"/>
      <c r="XH21" s="158"/>
      <c r="XI21" s="158"/>
      <c r="XJ21" s="158"/>
      <c r="XK21" s="158"/>
      <c r="XL21" s="158"/>
      <c r="XM21" s="158"/>
      <c r="XN21" s="158"/>
      <c r="XO21" s="158"/>
      <c r="XP21" s="158"/>
      <c r="XQ21" s="158"/>
      <c r="XR21" s="158"/>
      <c r="XS21" s="158"/>
      <c r="XT21" s="158"/>
      <c r="XU21" s="158"/>
      <c r="XV21" s="158"/>
      <c r="XW21" s="158"/>
      <c r="XX21" s="158"/>
      <c r="XY21" s="158"/>
      <c r="XZ21" s="158"/>
      <c r="YA21" s="158"/>
      <c r="YB21" s="158"/>
      <c r="YC21" s="158"/>
      <c r="YD21" s="158"/>
      <c r="YE21" s="158"/>
      <c r="YF21" s="158"/>
      <c r="YG21" s="158"/>
      <c r="YH21" s="158"/>
      <c r="YI21" s="158"/>
      <c r="YJ21" s="158"/>
      <c r="YK21" s="158"/>
      <c r="YL21" s="158"/>
      <c r="YM21" s="158"/>
      <c r="YN21" s="158"/>
      <c r="YO21" s="158"/>
      <c r="YP21" s="158"/>
      <c r="YQ21" s="158"/>
      <c r="YR21" s="158"/>
      <c r="YS21" s="158"/>
      <c r="YT21" s="158"/>
      <c r="YU21" s="158"/>
      <c r="YV21" s="158"/>
      <c r="YW21" s="158"/>
      <c r="YX21" s="158"/>
      <c r="YY21" s="158"/>
      <c r="YZ21" s="158"/>
      <c r="ZA21" s="158"/>
      <c r="ZB21" s="158"/>
      <c r="ZC21" s="158"/>
      <c r="ZD21" s="158"/>
      <c r="ZE21" s="158"/>
      <c r="ZF21" s="158"/>
      <c r="ZG21" s="158"/>
      <c r="ZH21" s="158"/>
      <c r="ZI21" s="158"/>
      <c r="ZJ21" s="158"/>
      <c r="ZK21" s="158"/>
      <c r="ZL21" s="158"/>
      <c r="ZM21" s="158"/>
      <c r="ZN21" s="158"/>
      <c r="ZO21" s="158"/>
      <c r="ZP21" s="158"/>
      <c r="ZQ21" s="158"/>
      <c r="ZR21" s="158"/>
      <c r="ZS21" s="158"/>
      <c r="ZT21" s="158"/>
      <c r="ZU21" s="158"/>
      <c r="ZV21" s="158"/>
      <c r="ZW21" s="158"/>
      <c r="ZX21" s="158"/>
      <c r="ZY21" s="158"/>
      <c r="ZZ21" s="158"/>
      <c r="AAA21" s="158"/>
      <c r="AAB21" s="158"/>
      <c r="AAC21" s="158"/>
      <c r="AAD21" s="158"/>
      <c r="AAE21" s="158"/>
      <c r="AAF21" s="158"/>
      <c r="AAG21" s="158"/>
      <c r="AAH21" s="158"/>
      <c r="AAI21" s="158"/>
      <c r="AAJ21" s="158"/>
      <c r="AAK21" s="158"/>
      <c r="AAL21" s="158"/>
      <c r="AAM21" s="158"/>
      <c r="AAN21" s="158"/>
      <c r="AAO21" s="158"/>
      <c r="AAP21" s="158"/>
      <c r="AAQ21" s="158"/>
      <c r="AAR21" s="158"/>
      <c r="AAS21" s="158"/>
      <c r="AAT21" s="158"/>
      <c r="AAU21" s="158"/>
      <c r="AAV21" s="158"/>
      <c r="AAW21" s="158"/>
      <c r="AAX21" s="158"/>
      <c r="AAY21" s="158"/>
      <c r="AAZ21" s="158"/>
      <c r="ABA21" s="158"/>
      <c r="ABB21" s="158"/>
      <c r="ABC21" s="158"/>
      <c r="ABD21" s="158"/>
      <c r="ABE21" s="158"/>
      <c r="ABF21" s="158"/>
      <c r="ABG21" s="158"/>
      <c r="ABH21" s="158"/>
      <c r="ABI21" s="158"/>
      <c r="ABJ21" s="158"/>
      <c r="ABK21" s="158"/>
      <c r="ABL21" s="158"/>
      <c r="ABM21" s="158"/>
      <c r="ABN21" s="158"/>
      <c r="ABO21" s="158"/>
      <c r="ABP21" s="158"/>
      <c r="ABQ21" s="158"/>
      <c r="ABR21" s="158"/>
      <c r="ABS21" s="158"/>
      <c r="ABT21" s="158"/>
      <c r="ABU21" s="158"/>
      <c r="ABV21" s="158"/>
      <c r="ABW21" s="158"/>
      <c r="ABX21" s="158"/>
      <c r="ABY21" s="158"/>
      <c r="ABZ21" s="158"/>
      <c r="ACA21" s="158"/>
      <c r="ACB21" s="158"/>
      <c r="ACC21" s="158"/>
      <c r="ACD21" s="158"/>
      <c r="ACE21" s="158"/>
      <c r="ACF21" s="158"/>
      <c r="ACG21" s="158"/>
      <c r="ACH21" s="158"/>
      <c r="ACI21" s="158"/>
      <c r="ACJ21" s="158"/>
      <c r="ACK21" s="158"/>
      <c r="ACL21" s="158"/>
      <c r="ACM21" s="158"/>
      <c r="ACN21" s="158"/>
      <c r="ACO21" s="158"/>
      <c r="ACP21" s="158"/>
      <c r="ACQ21" s="158"/>
      <c r="ACR21" s="158"/>
      <c r="ACS21" s="158"/>
      <c r="ACT21" s="158"/>
      <c r="ACU21" s="158"/>
      <c r="ACV21" s="158"/>
      <c r="ACW21" s="158"/>
      <c r="ACX21" s="158"/>
      <c r="ACY21" s="158"/>
      <c r="ACZ21" s="158"/>
      <c r="ADA21" s="158"/>
      <c r="ADB21" s="158"/>
      <c r="ADC21" s="158"/>
      <c r="ADD21" s="158"/>
      <c r="ADE21" s="158"/>
      <c r="ADF21" s="158"/>
      <c r="ADG21" s="158"/>
      <c r="ADH21" s="158"/>
      <c r="ADI21" s="158"/>
      <c r="ADJ21" s="158"/>
      <c r="ADK21" s="158"/>
      <c r="ADL21" s="158"/>
      <c r="ADM21" s="158"/>
      <c r="ADN21" s="158"/>
      <c r="ADO21" s="158"/>
      <c r="ADP21" s="158"/>
      <c r="ADQ21" s="158"/>
      <c r="ADR21" s="158"/>
      <c r="ADS21" s="158"/>
      <c r="ADT21" s="158"/>
      <c r="ADU21" s="158"/>
      <c r="ADV21" s="158"/>
      <c r="ADW21" s="158"/>
      <c r="ADX21" s="158"/>
      <c r="ADY21" s="158"/>
      <c r="ADZ21" s="158"/>
      <c r="AEA21" s="158"/>
      <c r="AEB21" s="158"/>
      <c r="AEC21" s="158"/>
      <c r="AED21" s="158"/>
      <c r="AEE21" s="158"/>
      <c r="AEF21" s="158"/>
      <c r="AEG21" s="158"/>
      <c r="AEH21" s="158"/>
      <c r="AEI21" s="158"/>
      <c r="AEJ21" s="158"/>
      <c r="AEK21" s="158"/>
      <c r="AEL21" s="158"/>
      <c r="AEM21" s="158"/>
      <c r="AEN21" s="158"/>
      <c r="AEO21" s="158"/>
      <c r="AEP21" s="158"/>
      <c r="AEQ21" s="158"/>
      <c r="AER21" s="158"/>
      <c r="AES21" s="158"/>
      <c r="AET21" s="158"/>
      <c r="AEU21" s="158"/>
      <c r="AEV21" s="158"/>
      <c r="AEW21" s="158"/>
      <c r="AEX21" s="158"/>
      <c r="AEY21" s="158"/>
      <c r="AEZ21" s="158"/>
      <c r="AFA21" s="158"/>
      <c r="AFB21" s="158"/>
      <c r="AFC21" s="158"/>
      <c r="AFD21" s="158"/>
      <c r="AFE21" s="158"/>
      <c r="AFF21" s="158"/>
      <c r="AFG21" s="158"/>
      <c r="AFH21" s="158"/>
      <c r="AFI21" s="158"/>
      <c r="AFJ21" s="158"/>
      <c r="AFK21" s="158"/>
      <c r="AFL21" s="158"/>
      <c r="AFM21" s="158"/>
      <c r="AFN21" s="158"/>
      <c r="AFO21" s="158"/>
      <c r="AFP21" s="158"/>
      <c r="AFQ21" s="158"/>
      <c r="AFR21" s="158"/>
      <c r="AFS21" s="158"/>
      <c r="AFT21" s="158"/>
      <c r="AFU21" s="158"/>
      <c r="AFV21" s="158"/>
      <c r="AFW21" s="158"/>
      <c r="AFX21" s="158"/>
      <c r="AFY21" s="158"/>
      <c r="AFZ21" s="158"/>
      <c r="AGA21" s="158"/>
      <c r="AGB21" s="158"/>
      <c r="AGC21" s="158"/>
      <c r="AGD21" s="158"/>
      <c r="AGE21" s="158"/>
      <c r="AGF21" s="158"/>
      <c r="AGG21" s="158"/>
      <c r="AGH21" s="158"/>
      <c r="AGI21" s="158"/>
      <c r="AGJ21" s="158"/>
      <c r="AGK21" s="158"/>
      <c r="AGL21" s="158"/>
      <c r="AGM21" s="158"/>
      <c r="AGN21" s="158"/>
      <c r="AGO21" s="158"/>
      <c r="AGP21" s="158"/>
      <c r="AGQ21" s="158"/>
      <c r="AGR21" s="158"/>
      <c r="AGS21" s="158"/>
      <c r="AGT21" s="158"/>
      <c r="AGU21" s="158"/>
      <c r="AGV21" s="158"/>
      <c r="AGW21" s="158"/>
      <c r="AGX21" s="158"/>
      <c r="AGY21" s="158"/>
      <c r="AGZ21" s="158"/>
      <c r="AHA21" s="158"/>
      <c r="AHB21" s="158"/>
      <c r="AHC21" s="158"/>
      <c r="AHD21" s="158"/>
      <c r="AHE21" s="158"/>
      <c r="AHF21" s="158"/>
      <c r="AHG21" s="158"/>
      <c r="AHH21" s="158"/>
      <c r="AHI21" s="158"/>
      <c r="AHJ21" s="158"/>
      <c r="AHK21" s="158"/>
      <c r="AHL21" s="158"/>
      <c r="AHM21" s="158"/>
      <c r="AHN21" s="158"/>
      <c r="AHO21" s="158"/>
      <c r="AHP21" s="158"/>
      <c r="AHQ21" s="158"/>
      <c r="AHR21" s="158"/>
      <c r="AHS21" s="158"/>
      <c r="AHT21" s="158"/>
      <c r="AHU21" s="158"/>
      <c r="AHV21" s="158"/>
      <c r="AHW21" s="158"/>
      <c r="AHX21" s="158"/>
      <c r="AHY21" s="158"/>
      <c r="AHZ21" s="158"/>
      <c r="AIA21" s="158"/>
      <c r="AIB21" s="158"/>
      <c r="AIC21" s="158"/>
      <c r="AID21" s="158"/>
      <c r="AIE21" s="158"/>
      <c r="AIF21" s="158"/>
      <c r="AIG21" s="158"/>
      <c r="AIH21" s="158"/>
      <c r="AII21" s="158"/>
      <c r="AIJ21" s="158"/>
      <c r="AIK21" s="158"/>
      <c r="AIL21" s="158"/>
      <c r="AIM21" s="158"/>
      <c r="AIN21" s="158"/>
      <c r="AIO21" s="158"/>
      <c r="AIP21" s="158"/>
      <c r="AIQ21" s="158"/>
      <c r="AIR21" s="158"/>
      <c r="AIS21" s="158"/>
      <c r="AIT21" s="158"/>
      <c r="AIU21" s="158"/>
      <c r="AIV21" s="158"/>
      <c r="AIW21" s="158"/>
      <c r="AIX21" s="158"/>
      <c r="AIY21" s="158"/>
    </row>
    <row r="22" spans="1:1498">
      <c r="A22" s="1" t="s">
        <v>58</v>
      </c>
      <c r="B22" t="s">
        <v>59</v>
      </c>
      <c r="C22" s="59">
        <v>45212</v>
      </c>
      <c r="D22">
        <v>1500</v>
      </c>
      <c r="F22">
        <v>48</v>
      </c>
      <c r="T22" s="13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158"/>
      <c r="AM22" s="158"/>
      <c r="AN22" s="158"/>
      <c r="AO22" s="158"/>
      <c r="AP22" s="158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58"/>
      <c r="BM22" s="158"/>
      <c r="BN22" s="158"/>
      <c r="BO22" s="158"/>
      <c r="BP22" s="158"/>
      <c r="BQ22" s="158"/>
      <c r="BR22" s="158"/>
      <c r="BS22" s="158"/>
      <c r="BT22" s="158"/>
      <c r="BU22" s="158"/>
      <c r="BV22" s="158"/>
      <c r="BW22" s="158"/>
      <c r="BX22" s="158"/>
      <c r="BY22" s="158"/>
      <c r="BZ22" s="158"/>
      <c r="CA22" s="158"/>
      <c r="CB22" s="158"/>
      <c r="CC22" s="158"/>
      <c r="CD22" s="158"/>
      <c r="CE22" s="158"/>
      <c r="CF22" s="158"/>
      <c r="CG22" s="158"/>
      <c r="CH22" s="158"/>
      <c r="CI22" s="158"/>
      <c r="CJ22" s="158"/>
      <c r="CK22" s="158"/>
      <c r="CL22" s="158"/>
      <c r="CM22" s="158"/>
      <c r="CN22" s="158"/>
      <c r="CO22" s="158"/>
      <c r="CP22" s="158"/>
      <c r="CQ22" s="158"/>
      <c r="CR22" s="158"/>
      <c r="CS22" s="158"/>
      <c r="CT22" s="158"/>
      <c r="CU22" s="158"/>
      <c r="CV22" s="158"/>
      <c r="CW22" s="158"/>
      <c r="CX22" s="158"/>
      <c r="CY22" s="158"/>
      <c r="CZ22" s="158"/>
      <c r="DA22" s="158"/>
      <c r="DB22" s="158"/>
      <c r="DC22" s="158"/>
      <c r="DD22" s="158"/>
      <c r="DE22" s="158"/>
      <c r="DF22" s="158"/>
      <c r="DG22" s="158"/>
      <c r="DH22" s="158"/>
      <c r="DI22" s="158"/>
      <c r="DJ22" s="158"/>
      <c r="DK22" s="158"/>
      <c r="DL22" s="158"/>
      <c r="DM22" s="158"/>
      <c r="DN22" s="158"/>
      <c r="DO22" s="158"/>
      <c r="DP22" s="158"/>
      <c r="DQ22" s="158"/>
      <c r="DR22" s="158"/>
      <c r="DS22" s="158"/>
      <c r="DT22" s="158"/>
      <c r="DU22" s="158"/>
      <c r="DV22" s="158"/>
      <c r="DW22" s="158"/>
      <c r="DX22" s="158"/>
      <c r="DY22" s="158"/>
      <c r="DZ22" s="158"/>
      <c r="EA22" s="158"/>
      <c r="EB22" s="158"/>
      <c r="EC22" s="158"/>
      <c r="ED22" s="158"/>
      <c r="EE22" s="158"/>
      <c r="EF22" s="158"/>
      <c r="EG22" s="158"/>
      <c r="EH22" s="158"/>
      <c r="EI22" s="158"/>
      <c r="EJ22" s="158"/>
      <c r="EK22" s="158"/>
      <c r="EL22" s="158"/>
      <c r="EM22" s="158"/>
      <c r="EN22" s="158"/>
      <c r="EO22" s="158"/>
      <c r="EP22" s="158"/>
      <c r="EQ22" s="158"/>
      <c r="ER22" s="158"/>
      <c r="ES22" s="158"/>
      <c r="ET22" s="158"/>
      <c r="EU22" s="158"/>
      <c r="EV22" s="158"/>
      <c r="EW22" s="158"/>
      <c r="EX22" s="158"/>
      <c r="EY22" s="158"/>
      <c r="EZ22" s="158"/>
      <c r="FA22" s="158"/>
      <c r="FB22" s="158"/>
      <c r="FC22" s="158"/>
      <c r="FD22" s="158"/>
      <c r="FE22" s="158"/>
      <c r="FF22" s="158"/>
      <c r="FG22" s="158"/>
      <c r="FH22" s="158"/>
      <c r="FI22" s="158"/>
      <c r="FJ22" s="158"/>
      <c r="FK22" s="158"/>
      <c r="FL22" s="158"/>
      <c r="FM22" s="158"/>
      <c r="FN22" s="158"/>
      <c r="FO22" s="158"/>
      <c r="FP22" s="158"/>
      <c r="FQ22" s="158"/>
      <c r="FR22" s="158"/>
      <c r="FS22" s="158"/>
      <c r="FT22" s="158"/>
      <c r="FU22" s="158"/>
      <c r="FV22" s="158"/>
      <c r="FW22" s="158"/>
      <c r="FX22" s="158"/>
      <c r="FY22" s="158"/>
      <c r="FZ22" s="158"/>
      <c r="GA22" s="158"/>
      <c r="GB22" s="158"/>
      <c r="GC22" s="158"/>
      <c r="GD22" s="158"/>
      <c r="GE22" s="158"/>
      <c r="GF22" s="158"/>
      <c r="GG22" s="158"/>
      <c r="GH22" s="158"/>
      <c r="GI22" s="158"/>
      <c r="GJ22" s="158"/>
      <c r="GK22" s="158"/>
      <c r="GL22" s="158"/>
      <c r="GM22" s="158"/>
      <c r="GN22" s="158"/>
      <c r="GO22" s="158"/>
      <c r="GP22" s="158"/>
      <c r="GQ22" s="158"/>
      <c r="GR22" s="158"/>
      <c r="GS22" s="158"/>
      <c r="GT22" s="158"/>
      <c r="GU22" s="158"/>
      <c r="GV22" s="158"/>
      <c r="GW22" s="158"/>
      <c r="GX22" s="158"/>
      <c r="GY22" s="158"/>
      <c r="GZ22" s="158"/>
      <c r="HA22" s="158"/>
      <c r="HB22" s="158"/>
      <c r="HC22" s="158"/>
      <c r="HD22" s="158"/>
      <c r="HE22" s="158"/>
      <c r="HF22" s="158"/>
      <c r="HG22" s="158"/>
      <c r="HH22" s="158"/>
      <c r="HI22" s="158"/>
      <c r="HJ22" s="158"/>
      <c r="HK22" s="158"/>
      <c r="HL22" s="158"/>
      <c r="HM22" s="158"/>
      <c r="HN22" s="158"/>
      <c r="HO22" s="158"/>
      <c r="HP22" s="158"/>
      <c r="HQ22" s="158"/>
      <c r="HR22" s="158"/>
      <c r="HS22" s="158"/>
      <c r="HT22" s="158"/>
      <c r="HU22" s="158"/>
      <c r="HV22" s="158"/>
      <c r="HW22" s="158"/>
      <c r="HX22" s="158"/>
      <c r="HY22" s="158"/>
      <c r="HZ22" s="158"/>
      <c r="IA22" s="158"/>
      <c r="IB22" s="158"/>
      <c r="IC22" s="158"/>
      <c r="ID22" s="158"/>
      <c r="IE22" s="158"/>
      <c r="IF22" s="158"/>
      <c r="IG22" s="158"/>
      <c r="IH22" s="158"/>
      <c r="II22" s="158"/>
      <c r="IJ22" s="158"/>
      <c r="IK22" s="158"/>
      <c r="IL22" s="158"/>
      <c r="IM22" s="158"/>
      <c r="IN22" s="158"/>
      <c r="IO22" s="158"/>
      <c r="IP22" s="158"/>
      <c r="IQ22" s="158"/>
      <c r="IR22" s="158"/>
      <c r="IS22" s="158"/>
      <c r="IT22" s="158"/>
      <c r="IU22" s="158"/>
      <c r="IV22" s="158"/>
      <c r="IW22" s="158"/>
      <c r="IX22" s="158"/>
      <c r="IY22" s="158"/>
      <c r="IZ22" s="158"/>
      <c r="JA22" s="158"/>
      <c r="JB22" s="158"/>
      <c r="JC22" s="158"/>
      <c r="JD22" s="158"/>
      <c r="JE22" s="158"/>
      <c r="JF22" s="158"/>
      <c r="JG22" s="158"/>
      <c r="JH22" s="158"/>
      <c r="JI22" s="158"/>
      <c r="JJ22" s="158"/>
      <c r="JK22" s="158"/>
      <c r="JL22" s="158"/>
      <c r="JM22" s="158"/>
      <c r="JN22" s="158"/>
      <c r="JO22" s="158"/>
      <c r="JP22" s="158"/>
      <c r="JQ22" s="158"/>
      <c r="JR22" s="158"/>
      <c r="JS22" s="158"/>
      <c r="JT22" s="158"/>
      <c r="JU22" s="158"/>
      <c r="JV22" s="158"/>
      <c r="JW22" s="158"/>
      <c r="JX22" s="158"/>
      <c r="JY22" s="158"/>
      <c r="JZ22" s="158"/>
      <c r="KA22" s="158"/>
      <c r="KB22" s="158"/>
      <c r="KC22" s="158"/>
      <c r="KD22" s="158"/>
      <c r="KE22" s="158"/>
      <c r="KF22" s="158"/>
      <c r="KG22" s="158"/>
      <c r="KH22" s="158"/>
      <c r="KI22" s="158"/>
      <c r="KJ22" s="158"/>
      <c r="KK22" s="158"/>
      <c r="KL22" s="158"/>
      <c r="KM22" s="158"/>
      <c r="KN22" s="158"/>
      <c r="KO22" s="158"/>
      <c r="KP22" s="158"/>
      <c r="KQ22" s="158"/>
      <c r="KR22" s="158"/>
      <c r="KS22" s="158"/>
      <c r="KT22" s="158"/>
      <c r="KU22" s="158"/>
      <c r="KV22" s="158"/>
      <c r="KW22" s="158"/>
      <c r="KX22" s="158"/>
      <c r="KY22" s="158"/>
      <c r="KZ22" s="158"/>
      <c r="LA22" s="158"/>
      <c r="LB22" s="158"/>
      <c r="LC22" s="158"/>
      <c r="LD22" s="158"/>
      <c r="LE22" s="158"/>
      <c r="LF22" s="158"/>
      <c r="LG22" s="158"/>
      <c r="LH22" s="158"/>
      <c r="LI22" s="158"/>
      <c r="LJ22" s="158"/>
      <c r="LK22" s="158"/>
      <c r="LL22" s="158"/>
      <c r="LM22" s="158"/>
      <c r="LN22" s="158"/>
      <c r="LO22" s="158"/>
      <c r="LP22" s="158"/>
      <c r="LQ22" s="158"/>
      <c r="LR22" s="158"/>
      <c r="LS22" s="158"/>
      <c r="LT22" s="158"/>
      <c r="LU22" s="158"/>
      <c r="LV22" s="158"/>
      <c r="LW22" s="158"/>
      <c r="LX22" s="158"/>
      <c r="LY22" s="158"/>
      <c r="LZ22" s="158"/>
      <c r="MA22" s="158"/>
      <c r="MB22" s="158"/>
      <c r="MC22" s="158"/>
      <c r="MD22" s="158"/>
      <c r="ME22" s="158"/>
      <c r="MF22" s="158"/>
      <c r="MG22" s="158"/>
      <c r="MH22" s="158"/>
      <c r="MI22" s="158"/>
      <c r="MJ22" s="158"/>
      <c r="MK22" s="158"/>
      <c r="ML22" s="158"/>
      <c r="MM22" s="158"/>
      <c r="MN22" s="158"/>
      <c r="MO22" s="158"/>
      <c r="MP22" s="158"/>
      <c r="MQ22" s="158"/>
      <c r="MR22" s="158"/>
      <c r="MS22" s="158"/>
      <c r="MT22" s="158"/>
      <c r="MU22" s="158"/>
      <c r="MV22" s="158"/>
      <c r="MW22" s="158"/>
      <c r="MX22" s="158"/>
      <c r="MY22" s="158"/>
      <c r="MZ22" s="158"/>
      <c r="NA22" s="158"/>
      <c r="NB22" s="158"/>
      <c r="NC22" s="158"/>
      <c r="ND22" s="158"/>
      <c r="NE22" s="158"/>
      <c r="NF22" s="158"/>
      <c r="NG22" s="158"/>
      <c r="NH22" s="158"/>
      <c r="NI22" s="158"/>
      <c r="NJ22" s="158"/>
      <c r="NK22" s="158"/>
      <c r="NL22" s="158"/>
      <c r="NM22" s="158"/>
      <c r="NN22" s="158"/>
      <c r="NO22" s="158"/>
      <c r="NP22" s="158"/>
      <c r="NQ22" s="158"/>
      <c r="NR22" s="158"/>
      <c r="NS22" s="158"/>
      <c r="NT22" s="158"/>
      <c r="NU22" s="158"/>
      <c r="NV22" s="158"/>
      <c r="NW22" s="158"/>
      <c r="NX22" s="158"/>
      <c r="NY22" s="158"/>
      <c r="NZ22" s="158"/>
      <c r="OA22" s="158"/>
      <c r="OB22" s="158"/>
      <c r="OC22" s="158"/>
      <c r="OD22" s="158"/>
      <c r="OE22" s="158"/>
      <c r="OF22" s="158"/>
      <c r="OG22" s="158"/>
      <c r="OH22" s="158"/>
      <c r="OI22" s="158"/>
      <c r="OJ22" s="158"/>
      <c r="OK22" s="158"/>
      <c r="OL22" s="158"/>
      <c r="OM22" s="158"/>
      <c r="ON22" s="158"/>
      <c r="OO22" s="158"/>
      <c r="OP22" s="158"/>
      <c r="OQ22" s="158"/>
      <c r="OR22" s="158"/>
      <c r="OS22" s="158"/>
      <c r="OT22" s="158"/>
      <c r="OU22" s="158"/>
      <c r="OV22" s="158"/>
      <c r="OW22" s="158"/>
      <c r="OX22" s="158"/>
      <c r="OY22" s="158"/>
      <c r="OZ22" s="158"/>
      <c r="PA22" s="158"/>
      <c r="PB22" s="158"/>
      <c r="PC22" s="158"/>
      <c r="PD22" s="158"/>
      <c r="PE22" s="158"/>
      <c r="PF22" s="158"/>
      <c r="PG22" s="158"/>
      <c r="PH22" s="158"/>
      <c r="PI22" s="158"/>
      <c r="PJ22" s="158"/>
      <c r="PK22" s="158"/>
      <c r="PL22" s="158"/>
      <c r="PM22" s="158"/>
      <c r="PN22" s="158"/>
      <c r="PO22" s="158"/>
      <c r="PP22" s="158"/>
      <c r="PQ22" s="158"/>
      <c r="PR22" s="158"/>
      <c r="PS22" s="158"/>
      <c r="PT22" s="158"/>
      <c r="PU22" s="158"/>
      <c r="PV22" s="158"/>
      <c r="PW22" s="158"/>
      <c r="PX22" s="158"/>
      <c r="PY22" s="158"/>
      <c r="PZ22" s="158"/>
      <c r="QA22" s="158"/>
      <c r="QB22" s="158"/>
      <c r="QC22" s="158"/>
      <c r="QD22" s="158"/>
      <c r="QE22" s="158"/>
      <c r="QF22" s="158"/>
      <c r="QG22" s="158"/>
      <c r="QH22" s="158"/>
      <c r="QI22" s="158"/>
      <c r="QJ22" s="158"/>
      <c r="QK22" s="158"/>
      <c r="QL22" s="158"/>
      <c r="QM22" s="158"/>
      <c r="QN22" s="158"/>
      <c r="QO22" s="158"/>
      <c r="QP22" s="158"/>
      <c r="QQ22" s="158"/>
      <c r="QR22" s="158"/>
      <c r="QS22" s="158"/>
      <c r="QT22" s="158"/>
      <c r="QU22" s="158"/>
      <c r="QV22" s="158"/>
      <c r="QW22" s="158"/>
      <c r="QX22" s="158"/>
      <c r="QY22" s="158"/>
      <c r="QZ22" s="158"/>
      <c r="RA22" s="158"/>
      <c r="RB22" s="158"/>
      <c r="RC22" s="158"/>
      <c r="RD22" s="158"/>
      <c r="RE22" s="158"/>
      <c r="RF22" s="158"/>
      <c r="RG22" s="158"/>
      <c r="RH22" s="158"/>
      <c r="RI22" s="158"/>
      <c r="RJ22" s="158"/>
      <c r="RK22" s="158"/>
      <c r="RL22" s="158"/>
      <c r="RM22" s="158"/>
      <c r="RN22" s="158"/>
      <c r="RO22" s="158"/>
      <c r="RP22" s="158"/>
      <c r="RQ22" s="158"/>
      <c r="RR22" s="158"/>
      <c r="RS22" s="158"/>
      <c r="RT22" s="158"/>
      <c r="RU22" s="158"/>
      <c r="RV22" s="158"/>
      <c r="RW22" s="158"/>
      <c r="RX22" s="158"/>
      <c r="RY22" s="158"/>
      <c r="RZ22" s="158"/>
      <c r="SA22" s="158"/>
      <c r="SB22" s="158"/>
      <c r="SC22" s="158"/>
      <c r="SD22" s="158"/>
      <c r="SE22" s="158"/>
      <c r="SF22" s="158"/>
      <c r="SG22" s="158"/>
      <c r="SH22" s="158"/>
      <c r="SI22" s="158"/>
      <c r="SJ22" s="158"/>
      <c r="SK22" s="158"/>
      <c r="SL22" s="158"/>
      <c r="SM22" s="158"/>
      <c r="SN22" s="158"/>
      <c r="SO22" s="158"/>
      <c r="SP22" s="158"/>
      <c r="SQ22" s="158"/>
      <c r="SR22" s="158"/>
      <c r="SS22" s="158"/>
      <c r="ST22" s="158"/>
      <c r="SU22" s="158"/>
      <c r="SV22" s="158"/>
      <c r="SW22" s="158"/>
      <c r="SX22" s="158"/>
      <c r="SY22" s="158"/>
      <c r="SZ22" s="158"/>
      <c r="TA22" s="158"/>
      <c r="TB22" s="158"/>
      <c r="TC22" s="158"/>
      <c r="TD22" s="158"/>
      <c r="TE22" s="158"/>
      <c r="TF22" s="158"/>
      <c r="TG22" s="158"/>
      <c r="TH22" s="158"/>
      <c r="TI22" s="158"/>
      <c r="TJ22" s="158"/>
      <c r="TK22" s="158"/>
      <c r="TL22" s="158"/>
      <c r="TM22" s="158"/>
      <c r="TN22" s="158"/>
      <c r="TO22" s="158"/>
      <c r="TP22" s="158"/>
      <c r="TQ22" s="158"/>
      <c r="TR22" s="158"/>
      <c r="TS22" s="158"/>
      <c r="TT22" s="158"/>
      <c r="TU22" s="158"/>
      <c r="TV22" s="158"/>
      <c r="TW22" s="158"/>
      <c r="TX22" s="158"/>
      <c r="TY22" s="158"/>
      <c r="TZ22" s="158"/>
      <c r="UA22" s="158"/>
      <c r="UB22" s="158"/>
      <c r="UC22" s="158"/>
      <c r="UD22" s="158"/>
      <c r="UE22" s="158"/>
      <c r="UF22" s="158"/>
      <c r="UG22" s="158"/>
      <c r="UH22" s="158"/>
      <c r="UI22" s="158"/>
      <c r="UJ22" s="158"/>
      <c r="UK22" s="158"/>
      <c r="UL22" s="158"/>
      <c r="UM22" s="158"/>
      <c r="UN22" s="158"/>
      <c r="UO22" s="158"/>
      <c r="UP22" s="158"/>
      <c r="UQ22" s="158"/>
      <c r="UR22" s="158"/>
      <c r="US22" s="158"/>
      <c r="UT22" s="158"/>
      <c r="UU22" s="158"/>
      <c r="UV22" s="158"/>
      <c r="UW22" s="158"/>
      <c r="UX22" s="158"/>
      <c r="UY22" s="158"/>
      <c r="UZ22" s="158"/>
      <c r="VA22" s="158"/>
      <c r="VB22" s="158"/>
      <c r="VC22" s="158"/>
      <c r="VD22" s="158"/>
      <c r="VE22" s="158"/>
      <c r="VF22" s="158"/>
      <c r="VG22" s="158"/>
      <c r="VH22" s="158"/>
      <c r="VI22" s="158"/>
      <c r="VJ22" s="158"/>
      <c r="VK22" s="158"/>
      <c r="VL22" s="158"/>
      <c r="VM22" s="158"/>
      <c r="VN22" s="158"/>
      <c r="VO22" s="158"/>
      <c r="VP22" s="158"/>
      <c r="VQ22" s="158"/>
      <c r="VR22" s="158"/>
      <c r="VS22" s="158"/>
      <c r="VT22" s="158"/>
      <c r="VU22" s="158"/>
      <c r="VV22" s="158"/>
      <c r="VW22" s="158"/>
      <c r="VX22" s="158"/>
      <c r="VY22" s="158"/>
      <c r="VZ22" s="158"/>
      <c r="WA22" s="158"/>
      <c r="WB22" s="158"/>
      <c r="WC22" s="158"/>
      <c r="WD22" s="158"/>
      <c r="WE22" s="158"/>
      <c r="WF22" s="158"/>
      <c r="WG22" s="158"/>
      <c r="WH22" s="158"/>
      <c r="WI22" s="158"/>
      <c r="WJ22" s="158"/>
      <c r="WK22" s="158"/>
      <c r="WL22" s="158"/>
      <c r="WM22" s="158"/>
      <c r="WN22" s="158"/>
      <c r="WO22" s="158"/>
      <c r="WP22" s="158"/>
      <c r="WQ22" s="158"/>
      <c r="WR22" s="158"/>
      <c r="WS22" s="158"/>
      <c r="WT22" s="158"/>
      <c r="WU22" s="158"/>
      <c r="WV22" s="158"/>
      <c r="WW22" s="158"/>
      <c r="WX22" s="158"/>
      <c r="WY22" s="158"/>
      <c r="WZ22" s="158"/>
      <c r="XA22" s="158"/>
      <c r="XB22" s="158"/>
      <c r="XC22" s="158"/>
      <c r="XD22" s="158"/>
      <c r="XE22" s="158"/>
      <c r="XF22" s="158"/>
      <c r="XG22" s="158"/>
      <c r="XH22" s="158"/>
      <c r="XI22" s="158"/>
      <c r="XJ22" s="158"/>
      <c r="XK22" s="158"/>
      <c r="XL22" s="158"/>
      <c r="XM22" s="158"/>
      <c r="XN22" s="158"/>
      <c r="XO22" s="158"/>
      <c r="XP22" s="158"/>
      <c r="XQ22" s="158"/>
      <c r="XR22" s="158"/>
      <c r="XS22" s="158"/>
      <c r="XT22" s="158"/>
      <c r="XU22" s="158"/>
      <c r="XV22" s="158"/>
      <c r="XW22" s="158"/>
      <c r="XX22" s="158"/>
      <c r="XY22" s="158"/>
      <c r="XZ22" s="158"/>
      <c r="YA22" s="158"/>
      <c r="YB22" s="158"/>
      <c r="YC22" s="158"/>
      <c r="YD22" s="158"/>
      <c r="YE22" s="158"/>
      <c r="YF22" s="158"/>
      <c r="YG22" s="158"/>
      <c r="YH22" s="158"/>
      <c r="YI22" s="158"/>
      <c r="YJ22" s="158"/>
      <c r="YK22" s="158"/>
      <c r="YL22" s="158"/>
      <c r="YM22" s="158"/>
      <c r="YN22" s="158"/>
      <c r="YO22" s="158"/>
      <c r="YP22" s="158"/>
      <c r="YQ22" s="158"/>
      <c r="YR22" s="158"/>
      <c r="YS22" s="158"/>
      <c r="YT22" s="158"/>
      <c r="YU22" s="158"/>
      <c r="YV22" s="158"/>
      <c r="YW22" s="158"/>
      <c r="YX22" s="158"/>
      <c r="YY22" s="158"/>
      <c r="YZ22" s="158"/>
      <c r="ZA22" s="158"/>
      <c r="ZB22" s="158"/>
      <c r="ZC22" s="158"/>
      <c r="ZD22" s="158"/>
      <c r="ZE22" s="158"/>
      <c r="ZF22" s="158"/>
      <c r="ZG22" s="158"/>
      <c r="ZH22" s="158"/>
      <c r="ZI22" s="158"/>
      <c r="ZJ22" s="158"/>
      <c r="ZK22" s="158"/>
      <c r="ZL22" s="158"/>
      <c r="ZM22" s="158"/>
      <c r="ZN22" s="158"/>
      <c r="ZO22" s="158"/>
      <c r="ZP22" s="158"/>
      <c r="ZQ22" s="158"/>
      <c r="ZR22" s="158"/>
      <c r="ZS22" s="158"/>
      <c r="ZT22" s="158"/>
      <c r="ZU22" s="158"/>
      <c r="ZV22" s="158"/>
      <c r="ZW22" s="158"/>
      <c r="ZX22" s="158"/>
      <c r="ZY22" s="158"/>
      <c r="ZZ22" s="158"/>
      <c r="AAA22" s="158"/>
      <c r="AAB22" s="158"/>
      <c r="AAC22" s="158"/>
      <c r="AAD22" s="158"/>
      <c r="AAE22" s="158"/>
      <c r="AAF22" s="158"/>
      <c r="AAG22" s="158"/>
      <c r="AAH22" s="158"/>
      <c r="AAI22" s="158"/>
      <c r="AAJ22" s="158"/>
      <c r="AAK22" s="158"/>
      <c r="AAL22" s="158"/>
      <c r="AAM22" s="158"/>
      <c r="AAN22" s="158"/>
      <c r="AAO22" s="158"/>
      <c r="AAP22" s="158"/>
      <c r="AAQ22" s="158"/>
      <c r="AAR22" s="158"/>
      <c r="AAS22" s="158"/>
      <c r="AAT22" s="158"/>
      <c r="AAU22" s="158"/>
      <c r="AAV22" s="158"/>
      <c r="AAW22" s="158"/>
      <c r="AAX22" s="158"/>
      <c r="AAY22" s="158"/>
      <c r="AAZ22" s="158"/>
      <c r="ABA22" s="158"/>
      <c r="ABB22" s="158"/>
      <c r="ABC22" s="158"/>
      <c r="ABD22" s="158"/>
      <c r="ABE22" s="158"/>
      <c r="ABF22" s="158"/>
      <c r="ABG22" s="158"/>
      <c r="ABH22" s="158"/>
      <c r="ABI22" s="158"/>
      <c r="ABJ22" s="158"/>
      <c r="ABK22" s="158"/>
      <c r="ABL22" s="158"/>
      <c r="ABM22" s="158"/>
      <c r="ABN22" s="158"/>
      <c r="ABO22" s="158"/>
      <c r="ABP22" s="158"/>
      <c r="ABQ22" s="158"/>
      <c r="ABR22" s="158"/>
      <c r="ABS22" s="158"/>
      <c r="ABT22" s="158"/>
      <c r="ABU22" s="158"/>
      <c r="ABV22" s="158"/>
      <c r="ABW22" s="158"/>
      <c r="ABX22" s="158"/>
      <c r="ABY22" s="158"/>
      <c r="ABZ22" s="158"/>
      <c r="ACA22" s="158"/>
      <c r="ACB22" s="158"/>
      <c r="ACC22" s="158"/>
      <c r="ACD22" s="158"/>
      <c r="ACE22" s="158"/>
      <c r="ACF22" s="158"/>
      <c r="ACG22" s="158"/>
      <c r="ACH22" s="158"/>
      <c r="ACI22" s="158"/>
      <c r="ACJ22" s="158"/>
      <c r="ACK22" s="158"/>
      <c r="ACL22" s="158"/>
      <c r="ACM22" s="158"/>
      <c r="ACN22" s="158"/>
      <c r="ACO22" s="158"/>
      <c r="ACP22" s="158"/>
      <c r="ACQ22" s="158"/>
      <c r="ACR22" s="158"/>
      <c r="ACS22" s="158"/>
      <c r="ACT22" s="158"/>
      <c r="ACU22" s="158"/>
      <c r="ACV22" s="158"/>
      <c r="ACW22" s="158"/>
      <c r="ACX22" s="158"/>
      <c r="ACY22" s="158"/>
      <c r="ACZ22" s="158"/>
      <c r="ADA22" s="158"/>
      <c r="ADB22" s="158"/>
      <c r="ADC22" s="158"/>
      <c r="ADD22" s="158"/>
      <c r="ADE22" s="158"/>
      <c r="ADF22" s="158"/>
      <c r="ADG22" s="158"/>
      <c r="ADH22" s="158"/>
      <c r="ADI22" s="158"/>
      <c r="ADJ22" s="158"/>
      <c r="ADK22" s="158"/>
      <c r="ADL22" s="158"/>
      <c r="ADM22" s="158"/>
      <c r="ADN22" s="158"/>
      <c r="ADO22" s="158"/>
      <c r="ADP22" s="158"/>
      <c r="ADQ22" s="158"/>
      <c r="ADR22" s="158"/>
      <c r="ADS22" s="158"/>
      <c r="ADT22" s="158"/>
      <c r="ADU22" s="158"/>
      <c r="ADV22" s="158"/>
      <c r="ADW22" s="158"/>
      <c r="ADX22" s="158"/>
      <c r="ADY22" s="158"/>
      <c r="ADZ22" s="158"/>
      <c r="AEA22" s="158"/>
      <c r="AEB22" s="158"/>
      <c r="AEC22" s="158"/>
      <c r="AED22" s="158"/>
      <c r="AEE22" s="158"/>
      <c r="AEF22" s="158"/>
      <c r="AEG22" s="158"/>
      <c r="AEH22" s="158"/>
      <c r="AEI22" s="158"/>
      <c r="AEJ22" s="158"/>
      <c r="AEK22" s="158"/>
      <c r="AEL22" s="158"/>
      <c r="AEM22" s="158"/>
      <c r="AEN22" s="158"/>
      <c r="AEO22" s="158"/>
      <c r="AEP22" s="158"/>
      <c r="AEQ22" s="158"/>
      <c r="AER22" s="158"/>
      <c r="AES22" s="158"/>
      <c r="AET22" s="158"/>
      <c r="AEU22" s="158"/>
      <c r="AEV22" s="158"/>
      <c r="AEW22" s="158"/>
      <c r="AEX22" s="158"/>
      <c r="AEY22" s="158"/>
      <c r="AEZ22" s="158"/>
      <c r="AFA22" s="158"/>
      <c r="AFB22" s="158"/>
      <c r="AFC22" s="158"/>
      <c r="AFD22" s="158"/>
      <c r="AFE22" s="158"/>
      <c r="AFF22" s="158"/>
      <c r="AFG22" s="158"/>
      <c r="AFH22" s="158"/>
      <c r="AFI22" s="158"/>
      <c r="AFJ22" s="158"/>
      <c r="AFK22" s="158"/>
      <c r="AFL22" s="158"/>
      <c r="AFM22" s="158"/>
      <c r="AFN22" s="158"/>
      <c r="AFO22" s="158"/>
      <c r="AFP22" s="158"/>
      <c r="AFQ22" s="158"/>
      <c r="AFR22" s="158"/>
      <c r="AFS22" s="158"/>
      <c r="AFT22" s="158"/>
      <c r="AFU22" s="158"/>
      <c r="AFV22" s="158"/>
      <c r="AFW22" s="158"/>
      <c r="AFX22" s="158"/>
      <c r="AFY22" s="158"/>
      <c r="AFZ22" s="158"/>
      <c r="AGA22" s="158"/>
      <c r="AGB22" s="158"/>
      <c r="AGC22" s="158"/>
      <c r="AGD22" s="158"/>
      <c r="AGE22" s="158"/>
      <c r="AGF22" s="158"/>
      <c r="AGG22" s="158"/>
      <c r="AGH22" s="158"/>
      <c r="AGI22" s="158"/>
      <c r="AGJ22" s="158"/>
      <c r="AGK22" s="158"/>
      <c r="AGL22" s="158"/>
      <c r="AGM22" s="158"/>
      <c r="AGN22" s="158"/>
      <c r="AGO22" s="158"/>
      <c r="AGP22" s="158"/>
      <c r="AGQ22" s="158"/>
      <c r="AGR22" s="158"/>
      <c r="AGS22" s="158"/>
      <c r="AGT22" s="158"/>
      <c r="AGU22" s="158"/>
      <c r="AGV22" s="158"/>
      <c r="AGW22" s="158"/>
      <c r="AGX22" s="158"/>
      <c r="AGY22" s="158"/>
      <c r="AGZ22" s="158"/>
      <c r="AHA22" s="158"/>
      <c r="AHB22" s="158"/>
      <c r="AHC22" s="158"/>
      <c r="AHD22" s="158"/>
      <c r="AHE22" s="158"/>
      <c r="AHF22" s="158"/>
      <c r="AHG22" s="158"/>
      <c r="AHH22" s="158"/>
      <c r="AHI22" s="158"/>
      <c r="AHJ22" s="158"/>
      <c r="AHK22" s="158"/>
      <c r="AHL22" s="158"/>
      <c r="AHM22" s="158"/>
      <c r="AHN22" s="158"/>
      <c r="AHO22" s="158"/>
      <c r="AHP22" s="158"/>
      <c r="AHQ22" s="158"/>
      <c r="AHR22" s="158"/>
      <c r="AHS22" s="158"/>
      <c r="AHT22" s="158"/>
      <c r="AHU22" s="158"/>
      <c r="AHV22" s="158"/>
      <c r="AHW22" s="158"/>
      <c r="AHX22" s="158"/>
      <c r="AHY22" s="158"/>
      <c r="AHZ22" s="158"/>
      <c r="AIA22" s="158"/>
      <c r="AIB22" s="158"/>
      <c r="AIC22" s="158"/>
      <c r="AID22" s="158"/>
      <c r="AIE22" s="158"/>
      <c r="AIF22" s="158"/>
      <c r="AIG22" s="158"/>
      <c r="AIH22" s="158"/>
      <c r="AII22" s="158"/>
      <c r="AIJ22" s="158"/>
      <c r="AIK22" s="158"/>
      <c r="AIL22" s="158"/>
      <c r="AIM22" s="158"/>
      <c r="AIN22" s="158"/>
      <c r="AIO22" s="158"/>
      <c r="AIP22" s="158"/>
      <c r="AIQ22" s="158"/>
      <c r="AIR22" s="158"/>
      <c r="AIS22" s="158"/>
      <c r="AIT22" s="158"/>
      <c r="AIU22" s="158"/>
      <c r="AIV22" s="158"/>
      <c r="AIW22" s="158"/>
      <c r="AIX22" s="158"/>
      <c r="AIY22" s="158"/>
    </row>
    <row r="23" spans="1:1498">
      <c r="A23" s="1" t="s">
        <v>58</v>
      </c>
      <c r="B23" t="s">
        <v>59</v>
      </c>
      <c r="C23" s="59">
        <v>45226</v>
      </c>
      <c r="D23">
        <v>250</v>
      </c>
      <c r="F23">
        <v>23</v>
      </c>
      <c r="T23" s="13"/>
      <c r="U23" s="158"/>
      <c r="V23" s="158"/>
      <c r="W23" s="158"/>
      <c r="X23" s="158"/>
      <c r="Y23" s="158"/>
      <c r="Z23" s="158"/>
      <c r="AA23" s="158"/>
      <c r="AB23" s="158"/>
      <c r="AC23" s="158"/>
      <c r="AD23" s="158"/>
      <c r="AE23" s="158"/>
      <c r="AF23" s="158"/>
      <c r="AG23" s="158"/>
      <c r="AH23" s="158"/>
      <c r="AI23" s="158"/>
      <c r="AJ23" s="158"/>
      <c r="AK23" s="158"/>
      <c r="AL23" s="158"/>
      <c r="AM23" s="158"/>
      <c r="AN23" s="158"/>
      <c r="AO23" s="158"/>
      <c r="AP23" s="158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58"/>
      <c r="BM23" s="158"/>
      <c r="BN23" s="158"/>
      <c r="BO23" s="158"/>
      <c r="BP23" s="158"/>
      <c r="BQ23" s="158"/>
      <c r="BR23" s="158"/>
      <c r="BS23" s="158"/>
      <c r="BT23" s="158"/>
      <c r="BU23" s="158"/>
      <c r="BV23" s="158"/>
      <c r="BW23" s="158"/>
      <c r="BX23" s="158"/>
      <c r="BY23" s="158"/>
      <c r="BZ23" s="158"/>
      <c r="CA23" s="158"/>
      <c r="CB23" s="158"/>
      <c r="CC23" s="158"/>
      <c r="CD23" s="158"/>
      <c r="CE23" s="158"/>
      <c r="CF23" s="158"/>
      <c r="CG23" s="158"/>
      <c r="CH23" s="158"/>
      <c r="CI23" s="158"/>
      <c r="CJ23" s="158"/>
      <c r="CK23" s="158"/>
      <c r="CL23" s="158"/>
      <c r="CM23" s="158"/>
      <c r="CN23" s="158"/>
      <c r="CO23" s="158"/>
      <c r="CP23" s="158"/>
      <c r="CQ23" s="158"/>
      <c r="CR23" s="158"/>
      <c r="CS23" s="158"/>
      <c r="CT23" s="158"/>
      <c r="CU23" s="158"/>
      <c r="CV23" s="158"/>
      <c r="CW23" s="158"/>
      <c r="CX23" s="158"/>
      <c r="CY23" s="158"/>
      <c r="CZ23" s="158"/>
      <c r="DA23" s="158"/>
      <c r="DB23" s="158"/>
      <c r="DC23" s="158"/>
      <c r="DD23" s="158"/>
      <c r="DE23" s="158"/>
      <c r="DF23" s="158"/>
      <c r="DG23" s="158"/>
      <c r="DH23" s="158"/>
      <c r="DI23" s="158"/>
      <c r="DJ23" s="158"/>
      <c r="DK23" s="158"/>
      <c r="DL23" s="158"/>
      <c r="DM23" s="158"/>
      <c r="DN23" s="158"/>
      <c r="DO23" s="158"/>
      <c r="DP23" s="158"/>
      <c r="DQ23" s="158"/>
      <c r="DR23" s="158"/>
      <c r="DS23" s="158"/>
      <c r="DT23" s="158"/>
      <c r="DU23" s="158"/>
      <c r="DV23" s="158"/>
      <c r="DW23" s="158"/>
      <c r="DX23" s="158"/>
      <c r="DY23" s="158"/>
      <c r="DZ23" s="158"/>
      <c r="EA23" s="158"/>
      <c r="EB23" s="158"/>
      <c r="EC23" s="158"/>
      <c r="ED23" s="158"/>
      <c r="EE23" s="158"/>
      <c r="EF23" s="158"/>
      <c r="EG23" s="158"/>
      <c r="EH23" s="158"/>
      <c r="EI23" s="158"/>
      <c r="EJ23" s="158"/>
      <c r="EK23" s="158"/>
      <c r="EL23" s="158"/>
      <c r="EM23" s="158"/>
      <c r="EN23" s="158"/>
      <c r="EO23" s="158"/>
      <c r="EP23" s="158"/>
      <c r="EQ23" s="158"/>
      <c r="ER23" s="158"/>
      <c r="ES23" s="158"/>
      <c r="ET23" s="158"/>
      <c r="EU23" s="158"/>
      <c r="EV23" s="158"/>
      <c r="EW23" s="158"/>
      <c r="EX23" s="158"/>
      <c r="EY23" s="158"/>
      <c r="EZ23" s="158"/>
      <c r="FA23" s="158"/>
      <c r="FB23" s="158"/>
      <c r="FC23" s="158"/>
      <c r="FD23" s="158"/>
      <c r="FE23" s="158"/>
      <c r="FF23" s="158"/>
      <c r="FG23" s="158"/>
      <c r="FH23" s="158"/>
      <c r="FI23" s="158"/>
      <c r="FJ23" s="158"/>
      <c r="FK23" s="158"/>
      <c r="FL23" s="158"/>
      <c r="FM23" s="158"/>
      <c r="FN23" s="158"/>
      <c r="FO23" s="158"/>
      <c r="FP23" s="158"/>
      <c r="FQ23" s="158"/>
      <c r="FR23" s="158"/>
      <c r="FS23" s="158"/>
      <c r="FT23" s="158"/>
      <c r="FU23" s="158"/>
      <c r="FV23" s="158"/>
      <c r="FW23" s="158"/>
      <c r="FX23" s="158"/>
      <c r="FY23" s="158"/>
      <c r="FZ23" s="158"/>
      <c r="GA23" s="158"/>
      <c r="GB23" s="158"/>
      <c r="GC23" s="158"/>
      <c r="GD23" s="158"/>
      <c r="GE23" s="158"/>
      <c r="GF23" s="158"/>
      <c r="GG23" s="158"/>
      <c r="GH23" s="158"/>
      <c r="GI23" s="158"/>
      <c r="GJ23" s="158"/>
      <c r="GK23" s="158"/>
      <c r="GL23" s="158"/>
      <c r="GM23" s="158"/>
      <c r="GN23" s="158"/>
      <c r="GO23" s="158"/>
      <c r="GP23" s="158"/>
      <c r="GQ23" s="158"/>
      <c r="GR23" s="158"/>
      <c r="GS23" s="158"/>
      <c r="GT23" s="158"/>
      <c r="GU23" s="158"/>
      <c r="GV23" s="158"/>
      <c r="GW23" s="158"/>
      <c r="GX23" s="158"/>
      <c r="GY23" s="158"/>
      <c r="GZ23" s="158"/>
      <c r="HA23" s="158"/>
      <c r="HB23" s="158"/>
      <c r="HC23" s="158"/>
      <c r="HD23" s="158"/>
      <c r="HE23" s="158"/>
      <c r="HF23" s="158"/>
      <c r="HG23" s="158"/>
      <c r="HH23" s="158"/>
      <c r="HI23" s="158"/>
      <c r="HJ23" s="158"/>
      <c r="HK23" s="158"/>
      <c r="HL23" s="158"/>
      <c r="HM23" s="158"/>
      <c r="HN23" s="158"/>
      <c r="HO23" s="158"/>
      <c r="HP23" s="158"/>
      <c r="HQ23" s="158"/>
      <c r="HR23" s="158"/>
      <c r="HS23" s="158"/>
      <c r="HT23" s="158"/>
      <c r="HU23" s="158"/>
      <c r="HV23" s="158"/>
      <c r="HW23" s="158"/>
      <c r="HX23" s="158"/>
      <c r="HY23" s="158"/>
      <c r="HZ23" s="158"/>
      <c r="IA23" s="158"/>
      <c r="IB23" s="158"/>
      <c r="IC23" s="158"/>
      <c r="ID23" s="158"/>
      <c r="IE23" s="158"/>
      <c r="IF23" s="158"/>
      <c r="IG23" s="158"/>
      <c r="IH23" s="158"/>
      <c r="II23" s="158"/>
      <c r="IJ23" s="158"/>
      <c r="IK23" s="158"/>
      <c r="IL23" s="158"/>
      <c r="IM23" s="158"/>
      <c r="IN23" s="158"/>
      <c r="IO23" s="158"/>
      <c r="IP23" s="158"/>
      <c r="IQ23" s="158"/>
      <c r="IR23" s="158"/>
      <c r="IS23" s="158"/>
      <c r="IT23" s="158"/>
      <c r="IU23" s="158"/>
      <c r="IV23" s="158"/>
      <c r="IW23" s="158"/>
      <c r="IX23" s="158"/>
      <c r="IY23" s="158"/>
      <c r="IZ23" s="158"/>
      <c r="JA23" s="158"/>
      <c r="JB23" s="158"/>
      <c r="JC23" s="158"/>
      <c r="JD23" s="158"/>
      <c r="JE23" s="158"/>
      <c r="JF23" s="158"/>
      <c r="JG23" s="158"/>
      <c r="JH23" s="158"/>
      <c r="JI23" s="158"/>
      <c r="JJ23" s="158"/>
      <c r="JK23" s="158"/>
      <c r="JL23" s="158"/>
      <c r="JM23" s="158"/>
      <c r="JN23" s="158"/>
      <c r="JO23" s="158"/>
      <c r="JP23" s="158"/>
      <c r="JQ23" s="158"/>
      <c r="JR23" s="158"/>
      <c r="JS23" s="158"/>
      <c r="JT23" s="158"/>
      <c r="JU23" s="158"/>
      <c r="JV23" s="158"/>
      <c r="JW23" s="158"/>
      <c r="JX23" s="158"/>
      <c r="JY23" s="158"/>
      <c r="JZ23" s="158"/>
      <c r="KA23" s="158"/>
      <c r="KB23" s="158"/>
      <c r="KC23" s="158"/>
      <c r="KD23" s="158"/>
      <c r="KE23" s="158"/>
      <c r="KF23" s="158"/>
      <c r="KG23" s="158"/>
      <c r="KH23" s="158"/>
      <c r="KI23" s="158"/>
      <c r="KJ23" s="158"/>
      <c r="KK23" s="158"/>
      <c r="KL23" s="158"/>
      <c r="KM23" s="158"/>
      <c r="KN23" s="158"/>
      <c r="KO23" s="158"/>
      <c r="KP23" s="158"/>
      <c r="KQ23" s="158"/>
      <c r="KR23" s="158"/>
      <c r="KS23" s="158"/>
      <c r="KT23" s="158"/>
      <c r="KU23" s="158"/>
      <c r="KV23" s="158"/>
      <c r="KW23" s="158"/>
      <c r="KX23" s="158"/>
      <c r="KY23" s="158"/>
      <c r="KZ23" s="158"/>
      <c r="LA23" s="158"/>
      <c r="LB23" s="158"/>
      <c r="LC23" s="158"/>
      <c r="LD23" s="158"/>
      <c r="LE23" s="158"/>
      <c r="LF23" s="158"/>
      <c r="LG23" s="158"/>
      <c r="LH23" s="158"/>
      <c r="LI23" s="158"/>
      <c r="LJ23" s="158"/>
      <c r="LK23" s="158"/>
      <c r="LL23" s="158"/>
      <c r="LM23" s="158"/>
      <c r="LN23" s="158"/>
      <c r="LO23" s="158"/>
      <c r="LP23" s="158"/>
      <c r="LQ23" s="158"/>
      <c r="LR23" s="158"/>
      <c r="LS23" s="158"/>
      <c r="LT23" s="158"/>
      <c r="LU23" s="158"/>
      <c r="LV23" s="158"/>
      <c r="LW23" s="158"/>
      <c r="LX23" s="158"/>
      <c r="LY23" s="158"/>
      <c r="LZ23" s="158"/>
      <c r="MA23" s="158"/>
      <c r="MB23" s="158"/>
      <c r="MC23" s="158"/>
      <c r="MD23" s="158"/>
      <c r="ME23" s="158"/>
      <c r="MF23" s="158"/>
      <c r="MG23" s="158"/>
      <c r="MH23" s="158"/>
      <c r="MI23" s="158"/>
      <c r="MJ23" s="158"/>
      <c r="MK23" s="158"/>
      <c r="ML23" s="158"/>
      <c r="MM23" s="158"/>
      <c r="MN23" s="158"/>
      <c r="MO23" s="158"/>
      <c r="MP23" s="158"/>
      <c r="MQ23" s="158"/>
      <c r="MR23" s="158"/>
      <c r="MS23" s="158"/>
      <c r="MT23" s="158"/>
      <c r="MU23" s="158"/>
      <c r="MV23" s="158"/>
      <c r="MW23" s="158"/>
      <c r="MX23" s="158"/>
      <c r="MY23" s="158"/>
      <c r="MZ23" s="158"/>
      <c r="NA23" s="158"/>
      <c r="NB23" s="158"/>
      <c r="NC23" s="158"/>
      <c r="ND23" s="158"/>
      <c r="NE23" s="158"/>
      <c r="NF23" s="158"/>
      <c r="NG23" s="158"/>
      <c r="NH23" s="158"/>
      <c r="NI23" s="158"/>
      <c r="NJ23" s="158"/>
      <c r="NK23" s="158"/>
      <c r="NL23" s="158"/>
      <c r="NM23" s="158"/>
      <c r="NN23" s="158"/>
      <c r="NO23" s="158"/>
      <c r="NP23" s="158"/>
      <c r="NQ23" s="158"/>
      <c r="NR23" s="158"/>
      <c r="NS23" s="158"/>
      <c r="NT23" s="158"/>
      <c r="NU23" s="158"/>
      <c r="NV23" s="158"/>
      <c r="NW23" s="158"/>
      <c r="NX23" s="158"/>
      <c r="NY23" s="158"/>
      <c r="NZ23" s="158"/>
      <c r="OA23" s="158"/>
      <c r="OB23" s="158"/>
      <c r="OC23" s="158"/>
      <c r="OD23" s="158"/>
      <c r="OE23" s="158"/>
      <c r="OF23" s="158"/>
      <c r="OG23" s="158"/>
      <c r="OH23" s="158"/>
      <c r="OI23" s="158"/>
      <c r="OJ23" s="158"/>
      <c r="OK23" s="158"/>
      <c r="OL23" s="158"/>
      <c r="OM23" s="158"/>
      <c r="ON23" s="158"/>
      <c r="OO23" s="158"/>
      <c r="OP23" s="158"/>
      <c r="OQ23" s="158"/>
      <c r="OR23" s="158"/>
      <c r="OS23" s="158"/>
      <c r="OT23" s="158"/>
      <c r="OU23" s="158"/>
      <c r="OV23" s="158"/>
      <c r="OW23" s="158"/>
      <c r="OX23" s="158"/>
      <c r="OY23" s="158"/>
      <c r="OZ23" s="158"/>
      <c r="PA23" s="158"/>
      <c r="PB23" s="158"/>
      <c r="PC23" s="158"/>
      <c r="PD23" s="158"/>
      <c r="PE23" s="158"/>
      <c r="PF23" s="158"/>
      <c r="PG23" s="158"/>
      <c r="PH23" s="158"/>
      <c r="PI23" s="158"/>
      <c r="PJ23" s="158"/>
      <c r="PK23" s="158"/>
      <c r="PL23" s="158"/>
      <c r="PM23" s="158"/>
      <c r="PN23" s="158"/>
      <c r="PO23" s="158"/>
      <c r="PP23" s="158"/>
      <c r="PQ23" s="158"/>
      <c r="PR23" s="158"/>
      <c r="PS23" s="158"/>
      <c r="PT23" s="158"/>
      <c r="PU23" s="158"/>
      <c r="PV23" s="158"/>
      <c r="PW23" s="158"/>
      <c r="PX23" s="158"/>
      <c r="PY23" s="158"/>
      <c r="PZ23" s="158"/>
      <c r="QA23" s="158"/>
      <c r="QB23" s="158"/>
      <c r="QC23" s="158"/>
      <c r="QD23" s="158"/>
      <c r="QE23" s="158"/>
      <c r="QF23" s="158"/>
      <c r="QG23" s="158"/>
      <c r="QH23" s="158"/>
      <c r="QI23" s="158"/>
      <c r="QJ23" s="158"/>
      <c r="QK23" s="158"/>
      <c r="QL23" s="158"/>
      <c r="QM23" s="158"/>
      <c r="QN23" s="158"/>
      <c r="QO23" s="158"/>
      <c r="QP23" s="158"/>
      <c r="QQ23" s="158"/>
      <c r="QR23" s="158"/>
      <c r="QS23" s="158"/>
      <c r="QT23" s="158"/>
      <c r="QU23" s="158"/>
      <c r="QV23" s="158"/>
      <c r="QW23" s="158"/>
      <c r="QX23" s="158"/>
      <c r="QY23" s="158"/>
      <c r="QZ23" s="158"/>
      <c r="RA23" s="158"/>
      <c r="RB23" s="158"/>
      <c r="RC23" s="158"/>
      <c r="RD23" s="158"/>
      <c r="RE23" s="158"/>
      <c r="RF23" s="158"/>
      <c r="RG23" s="158"/>
      <c r="RH23" s="158"/>
      <c r="RI23" s="158"/>
      <c r="RJ23" s="158"/>
      <c r="RK23" s="158"/>
      <c r="RL23" s="158"/>
      <c r="RM23" s="158"/>
      <c r="RN23" s="158"/>
      <c r="RO23" s="158"/>
      <c r="RP23" s="158"/>
      <c r="RQ23" s="158"/>
      <c r="RR23" s="158"/>
      <c r="RS23" s="158"/>
      <c r="RT23" s="158"/>
      <c r="RU23" s="158"/>
      <c r="RV23" s="158"/>
      <c r="RW23" s="158"/>
      <c r="RX23" s="158"/>
      <c r="RY23" s="158"/>
      <c r="RZ23" s="158"/>
      <c r="SA23" s="158"/>
      <c r="SB23" s="158"/>
      <c r="SC23" s="158"/>
      <c r="SD23" s="158"/>
      <c r="SE23" s="158"/>
      <c r="SF23" s="158"/>
      <c r="SG23" s="158"/>
      <c r="SH23" s="158"/>
      <c r="SI23" s="158"/>
      <c r="SJ23" s="158"/>
      <c r="SK23" s="158"/>
      <c r="SL23" s="158"/>
      <c r="SM23" s="158"/>
      <c r="SN23" s="158"/>
      <c r="SO23" s="158"/>
      <c r="SP23" s="158"/>
      <c r="SQ23" s="158"/>
      <c r="SR23" s="158"/>
      <c r="SS23" s="158"/>
      <c r="ST23" s="158"/>
      <c r="SU23" s="158"/>
      <c r="SV23" s="158"/>
      <c r="SW23" s="158"/>
      <c r="SX23" s="158"/>
      <c r="SY23" s="158"/>
      <c r="SZ23" s="158"/>
      <c r="TA23" s="158"/>
      <c r="TB23" s="158"/>
      <c r="TC23" s="158"/>
      <c r="TD23" s="158"/>
      <c r="TE23" s="158"/>
      <c r="TF23" s="158"/>
      <c r="TG23" s="158"/>
      <c r="TH23" s="158"/>
      <c r="TI23" s="158"/>
      <c r="TJ23" s="158"/>
      <c r="TK23" s="158"/>
      <c r="TL23" s="158"/>
      <c r="TM23" s="158"/>
      <c r="TN23" s="158"/>
      <c r="TO23" s="158"/>
      <c r="TP23" s="158"/>
      <c r="TQ23" s="158"/>
      <c r="TR23" s="158"/>
      <c r="TS23" s="158"/>
      <c r="TT23" s="158"/>
      <c r="TU23" s="158"/>
      <c r="TV23" s="158"/>
      <c r="TW23" s="158"/>
      <c r="TX23" s="158"/>
      <c r="TY23" s="158"/>
      <c r="TZ23" s="158"/>
      <c r="UA23" s="158"/>
      <c r="UB23" s="158"/>
      <c r="UC23" s="158"/>
      <c r="UD23" s="158"/>
      <c r="UE23" s="158"/>
      <c r="UF23" s="158"/>
      <c r="UG23" s="158"/>
      <c r="UH23" s="158"/>
      <c r="UI23" s="158"/>
      <c r="UJ23" s="158"/>
      <c r="UK23" s="158"/>
      <c r="UL23" s="158"/>
      <c r="UM23" s="158"/>
      <c r="UN23" s="158"/>
      <c r="UO23" s="158"/>
      <c r="UP23" s="158"/>
      <c r="UQ23" s="158"/>
      <c r="UR23" s="158"/>
      <c r="US23" s="158"/>
      <c r="UT23" s="158"/>
      <c r="UU23" s="158"/>
      <c r="UV23" s="158"/>
      <c r="UW23" s="158"/>
      <c r="UX23" s="158"/>
      <c r="UY23" s="158"/>
      <c r="UZ23" s="158"/>
      <c r="VA23" s="158"/>
      <c r="VB23" s="158"/>
      <c r="VC23" s="158"/>
      <c r="VD23" s="158"/>
      <c r="VE23" s="158"/>
      <c r="VF23" s="158"/>
      <c r="VG23" s="158"/>
      <c r="VH23" s="158"/>
      <c r="VI23" s="158"/>
      <c r="VJ23" s="158"/>
      <c r="VK23" s="158"/>
      <c r="VL23" s="158"/>
      <c r="VM23" s="158"/>
      <c r="VN23" s="158"/>
      <c r="VO23" s="158"/>
      <c r="VP23" s="158"/>
      <c r="VQ23" s="158"/>
      <c r="VR23" s="158"/>
      <c r="VS23" s="158"/>
      <c r="VT23" s="158"/>
      <c r="VU23" s="158"/>
      <c r="VV23" s="158"/>
      <c r="VW23" s="158"/>
      <c r="VX23" s="158"/>
      <c r="VY23" s="158"/>
      <c r="VZ23" s="158"/>
      <c r="WA23" s="158"/>
      <c r="WB23" s="158"/>
      <c r="WC23" s="158"/>
      <c r="WD23" s="158"/>
      <c r="WE23" s="158"/>
      <c r="WF23" s="158"/>
      <c r="WG23" s="158"/>
      <c r="WH23" s="158"/>
      <c r="WI23" s="158"/>
      <c r="WJ23" s="158"/>
      <c r="WK23" s="158"/>
      <c r="WL23" s="158"/>
      <c r="WM23" s="158"/>
      <c r="WN23" s="158"/>
      <c r="WO23" s="158"/>
      <c r="WP23" s="158"/>
      <c r="WQ23" s="158"/>
      <c r="WR23" s="158"/>
      <c r="WS23" s="158"/>
      <c r="WT23" s="158"/>
      <c r="WU23" s="158"/>
      <c r="WV23" s="158"/>
      <c r="WW23" s="158"/>
      <c r="WX23" s="158"/>
      <c r="WY23" s="158"/>
      <c r="WZ23" s="158"/>
      <c r="XA23" s="158"/>
      <c r="XB23" s="158"/>
      <c r="XC23" s="158"/>
      <c r="XD23" s="158"/>
      <c r="XE23" s="158"/>
      <c r="XF23" s="158"/>
      <c r="XG23" s="158"/>
      <c r="XH23" s="158"/>
      <c r="XI23" s="158"/>
      <c r="XJ23" s="158"/>
      <c r="XK23" s="158"/>
      <c r="XL23" s="158"/>
      <c r="XM23" s="158"/>
      <c r="XN23" s="158"/>
      <c r="XO23" s="158"/>
      <c r="XP23" s="158"/>
      <c r="XQ23" s="158"/>
      <c r="XR23" s="158"/>
      <c r="XS23" s="158"/>
      <c r="XT23" s="158"/>
      <c r="XU23" s="158"/>
      <c r="XV23" s="158"/>
      <c r="XW23" s="158"/>
      <c r="XX23" s="158"/>
      <c r="XY23" s="158"/>
      <c r="XZ23" s="158"/>
      <c r="YA23" s="158"/>
      <c r="YB23" s="158"/>
      <c r="YC23" s="158"/>
      <c r="YD23" s="158"/>
      <c r="YE23" s="158"/>
      <c r="YF23" s="158"/>
      <c r="YG23" s="158"/>
      <c r="YH23" s="158"/>
      <c r="YI23" s="158"/>
      <c r="YJ23" s="158"/>
      <c r="YK23" s="158"/>
      <c r="YL23" s="158"/>
      <c r="YM23" s="158"/>
      <c r="YN23" s="158"/>
      <c r="YO23" s="158"/>
      <c r="YP23" s="158"/>
      <c r="YQ23" s="158"/>
      <c r="YR23" s="158"/>
      <c r="YS23" s="158"/>
      <c r="YT23" s="158"/>
      <c r="YU23" s="158"/>
      <c r="YV23" s="158"/>
      <c r="YW23" s="158"/>
      <c r="YX23" s="158"/>
      <c r="YY23" s="158"/>
      <c r="YZ23" s="158"/>
      <c r="ZA23" s="158"/>
      <c r="ZB23" s="158"/>
      <c r="ZC23" s="158"/>
      <c r="ZD23" s="158"/>
      <c r="ZE23" s="158"/>
      <c r="ZF23" s="158"/>
      <c r="ZG23" s="158"/>
      <c r="ZH23" s="158"/>
      <c r="ZI23" s="158"/>
      <c r="ZJ23" s="158"/>
      <c r="ZK23" s="158"/>
      <c r="ZL23" s="158"/>
      <c r="ZM23" s="158"/>
      <c r="ZN23" s="158"/>
      <c r="ZO23" s="158"/>
      <c r="ZP23" s="158"/>
      <c r="ZQ23" s="158"/>
      <c r="ZR23" s="158"/>
      <c r="ZS23" s="158"/>
      <c r="ZT23" s="158"/>
      <c r="ZU23" s="158"/>
      <c r="ZV23" s="158"/>
      <c r="ZW23" s="158"/>
      <c r="ZX23" s="158"/>
      <c r="ZY23" s="158"/>
      <c r="ZZ23" s="158"/>
      <c r="AAA23" s="158"/>
      <c r="AAB23" s="158"/>
      <c r="AAC23" s="158"/>
      <c r="AAD23" s="158"/>
      <c r="AAE23" s="158"/>
      <c r="AAF23" s="158"/>
      <c r="AAG23" s="158"/>
      <c r="AAH23" s="158"/>
      <c r="AAI23" s="158"/>
      <c r="AAJ23" s="158"/>
      <c r="AAK23" s="158"/>
      <c r="AAL23" s="158"/>
      <c r="AAM23" s="158"/>
      <c r="AAN23" s="158"/>
      <c r="AAO23" s="158"/>
      <c r="AAP23" s="158"/>
      <c r="AAQ23" s="158"/>
      <c r="AAR23" s="158"/>
      <c r="AAS23" s="158"/>
      <c r="AAT23" s="158"/>
      <c r="AAU23" s="158"/>
      <c r="AAV23" s="158"/>
      <c r="AAW23" s="158"/>
      <c r="AAX23" s="158"/>
      <c r="AAY23" s="158"/>
      <c r="AAZ23" s="158"/>
      <c r="ABA23" s="158"/>
      <c r="ABB23" s="158"/>
      <c r="ABC23" s="158"/>
      <c r="ABD23" s="158"/>
      <c r="ABE23" s="158"/>
      <c r="ABF23" s="158"/>
      <c r="ABG23" s="158"/>
      <c r="ABH23" s="158"/>
      <c r="ABI23" s="158"/>
      <c r="ABJ23" s="158"/>
      <c r="ABK23" s="158"/>
      <c r="ABL23" s="158"/>
      <c r="ABM23" s="158"/>
      <c r="ABN23" s="158"/>
      <c r="ABO23" s="158"/>
      <c r="ABP23" s="158"/>
      <c r="ABQ23" s="158"/>
      <c r="ABR23" s="158"/>
      <c r="ABS23" s="158"/>
      <c r="ABT23" s="158"/>
      <c r="ABU23" s="158"/>
      <c r="ABV23" s="158"/>
      <c r="ABW23" s="158"/>
      <c r="ABX23" s="158"/>
      <c r="ABY23" s="158"/>
      <c r="ABZ23" s="158"/>
      <c r="ACA23" s="158"/>
      <c r="ACB23" s="158"/>
      <c r="ACC23" s="158"/>
      <c r="ACD23" s="158"/>
      <c r="ACE23" s="158"/>
      <c r="ACF23" s="158"/>
      <c r="ACG23" s="158"/>
      <c r="ACH23" s="158"/>
      <c r="ACI23" s="158"/>
      <c r="ACJ23" s="158"/>
      <c r="ACK23" s="158"/>
      <c r="ACL23" s="158"/>
      <c r="ACM23" s="158"/>
      <c r="ACN23" s="158"/>
      <c r="ACO23" s="158"/>
      <c r="ACP23" s="158"/>
      <c r="ACQ23" s="158"/>
      <c r="ACR23" s="158"/>
      <c r="ACS23" s="158"/>
      <c r="ACT23" s="158"/>
      <c r="ACU23" s="158"/>
      <c r="ACV23" s="158"/>
      <c r="ACW23" s="158"/>
      <c r="ACX23" s="158"/>
      <c r="ACY23" s="158"/>
      <c r="ACZ23" s="158"/>
      <c r="ADA23" s="158"/>
      <c r="ADB23" s="158"/>
      <c r="ADC23" s="158"/>
      <c r="ADD23" s="158"/>
      <c r="ADE23" s="158"/>
      <c r="ADF23" s="158"/>
      <c r="ADG23" s="158"/>
      <c r="ADH23" s="158"/>
      <c r="ADI23" s="158"/>
      <c r="ADJ23" s="158"/>
      <c r="ADK23" s="158"/>
      <c r="ADL23" s="158"/>
      <c r="ADM23" s="158"/>
      <c r="ADN23" s="158"/>
      <c r="ADO23" s="158"/>
      <c r="ADP23" s="158"/>
      <c r="ADQ23" s="158"/>
      <c r="ADR23" s="158"/>
      <c r="ADS23" s="158"/>
      <c r="ADT23" s="158"/>
      <c r="ADU23" s="158"/>
      <c r="ADV23" s="158"/>
      <c r="ADW23" s="158"/>
      <c r="ADX23" s="158"/>
      <c r="ADY23" s="158"/>
      <c r="ADZ23" s="158"/>
      <c r="AEA23" s="158"/>
      <c r="AEB23" s="158"/>
      <c r="AEC23" s="158"/>
      <c r="AED23" s="158"/>
      <c r="AEE23" s="158"/>
      <c r="AEF23" s="158"/>
      <c r="AEG23" s="158"/>
      <c r="AEH23" s="158"/>
      <c r="AEI23" s="158"/>
      <c r="AEJ23" s="158"/>
      <c r="AEK23" s="158"/>
      <c r="AEL23" s="158"/>
      <c r="AEM23" s="158"/>
      <c r="AEN23" s="158"/>
      <c r="AEO23" s="158"/>
      <c r="AEP23" s="158"/>
      <c r="AEQ23" s="158"/>
      <c r="AER23" s="158"/>
      <c r="AES23" s="158"/>
      <c r="AET23" s="158"/>
      <c r="AEU23" s="158"/>
      <c r="AEV23" s="158"/>
      <c r="AEW23" s="158"/>
      <c r="AEX23" s="158"/>
      <c r="AEY23" s="158"/>
      <c r="AEZ23" s="158"/>
      <c r="AFA23" s="158"/>
      <c r="AFB23" s="158"/>
      <c r="AFC23" s="158"/>
      <c r="AFD23" s="158"/>
      <c r="AFE23" s="158"/>
      <c r="AFF23" s="158"/>
      <c r="AFG23" s="158"/>
      <c r="AFH23" s="158"/>
      <c r="AFI23" s="158"/>
      <c r="AFJ23" s="158"/>
      <c r="AFK23" s="158"/>
      <c r="AFL23" s="158"/>
      <c r="AFM23" s="158"/>
      <c r="AFN23" s="158"/>
      <c r="AFO23" s="158"/>
      <c r="AFP23" s="158"/>
      <c r="AFQ23" s="158"/>
      <c r="AFR23" s="158"/>
      <c r="AFS23" s="158"/>
      <c r="AFT23" s="158"/>
      <c r="AFU23" s="158"/>
      <c r="AFV23" s="158"/>
      <c r="AFW23" s="158"/>
      <c r="AFX23" s="158"/>
      <c r="AFY23" s="158"/>
      <c r="AFZ23" s="158"/>
      <c r="AGA23" s="158"/>
      <c r="AGB23" s="158"/>
      <c r="AGC23" s="158"/>
      <c r="AGD23" s="158"/>
      <c r="AGE23" s="158"/>
      <c r="AGF23" s="158"/>
      <c r="AGG23" s="158"/>
      <c r="AGH23" s="158"/>
      <c r="AGI23" s="158"/>
      <c r="AGJ23" s="158"/>
      <c r="AGK23" s="158"/>
      <c r="AGL23" s="158"/>
      <c r="AGM23" s="158"/>
      <c r="AGN23" s="158"/>
      <c r="AGO23" s="158"/>
      <c r="AGP23" s="158"/>
      <c r="AGQ23" s="158"/>
      <c r="AGR23" s="158"/>
      <c r="AGS23" s="158"/>
      <c r="AGT23" s="158"/>
      <c r="AGU23" s="158"/>
      <c r="AGV23" s="158"/>
      <c r="AGW23" s="158"/>
      <c r="AGX23" s="158"/>
      <c r="AGY23" s="158"/>
      <c r="AGZ23" s="158"/>
      <c r="AHA23" s="158"/>
      <c r="AHB23" s="158"/>
      <c r="AHC23" s="158"/>
      <c r="AHD23" s="158"/>
      <c r="AHE23" s="158"/>
      <c r="AHF23" s="158"/>
      <c r="AHG23" s="158"/>
      <c r="AHH23" s="158"/>
      <c r="AHI23" s="158"/>
      <c r="AHJ23" s="158"/>
      <c r="AHK23" s="158"/>
      <c r="AHL23" s="158"/>
      <c r="AHM23" s="158"/>
      <c r="AHN23" s="158"/>
      <c r="AHO23" s="158"/>
      <c r="AHP23" s="158"/>
      <c r="AHQ23" s="158"/>
      <c r="AHR23" s="158"/>
      <c r="AHS23" s="158"/>
      <c r="AHT23" s="158"/>
      <c r="AHU23" s="158"/>
      <c r="AHV23" s="158"/>
      <c r="AHW23" s="158"/>
      <c r="AHX23" s="158"/>
      <c r="AHY23" s="158"/>
      <c r="AHZ23" s="158"/>
      <c r="AIA23" s="158"/>
      <c r="AIB23" s="158"/>
      <c r="AIC23" s="158"/>
      <c r="AID23" s="158"/>
      <c r="AIE23" s="158"/>
      <c r="AIF23" s="158"/>
      <c r="AIG23" s="158"/>
      <c r="AIH23" s="158"/>
      <c r="AII23" s="158"/>
      <c r="AIJ23" s="158"/>
      <c r="AIK23" s="158"/>
      <c r="AIL23" s="158"/>
      <c r="AIM23" s="158"/>
      <c r="AIN23" s="158"/>
      <c r="AIO23" s="158"/>
      <c r="AIP23" s="158"/>
      <c r="AIQ23" s="158"/>
      <c r="AIR23" s="158"/>
      <c r="AIS23" s="158"/>
      <c r="AIT23" s="158"/>
      <c r="AIU23" s="158"/>
      <c r="AIV23" s="158"/>
      <c r="AIW23" s="158"/>
      <c r="AIX23" s="158"/>
      <c r="AIY23" s="158"/>
    </row>
    <row r="24" spans="1:1498">
      <c r="A24" s="1" t="s">
        <v>60</v>
      </c>
      <c r="B24" t="s">
        <v>61</v>
      </c>
      <c r="C24" s="59">
        <v>45210</v>
      </c>
      <c r="D24">
        <v>1000</v>
      </c>
      <c r="F24">
        <v>23</v>
      </c>
      <c r="T24" s="13"/>
      <c r="U24" s="158"/>
      <c r="V24" s="158"/>
      <c r="W24" s="158"/>
      <c r="X24" s="158"/>
      <c r="Y24" s="158"/>
      <c r="Z24" s="158"/>
      <c r="AA24" s="158"/>
      <c r="AB24" s="158"/>
      <c r="AC24" s="158"/>
      <c r="AD24" s="158"/>
      <c r="AE24" s="158"/>
      <c r="AF24" s="158"/>
      <c r="AG24" s="158"/>
      <c r="AH24" s="158"/>
      <c r="AI24" s="158"/>
      <c r="AJ24" s="158"/>
      <c r="AK24" s="158"/>
      <c r="AL24" s="158"/>
      <c r="AM24" s="158"/>
      <c r="AN24" s="158"/>
      <c r="AO24" s="158"/>
      <c r="AP24" s="158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58"/>
      <c r="BM24" s="158"/>
      <c r="BN24" s="158"/>
      <c r="BO24" s="158"/>
      <c r="BP24" s="158"/>
      <c r="BQ24" s="158"/>
      <c r="BR24" s="158"/>
      <c r="BS24" s="158"/>
      <c r="BT24" s="158"/>
      <c r="BU24" s="158"/>
      <c r="BV24" s="158"/>
      <c r="BW24" s="158"/>
      <c r="BX24" s="158"/>
      <c r="BY24" s="158"/>
      <c r="BZ24" s="158"/>
      <c r="CA24" s="158"/>
      <c r="CB24" s="158"/>
      <c r="CC24" s="158"/>
      <c r="CD24" s="158"/>
      <c r="CE24" s="158"/>
      <c r="CF24" s="158"/>
      <c r="CG24" s="158"/>
      <c r="CH24" s="158"/>
      <c r="CI24" s="158"/>
      <c r="CJ24" s="158"/>
      <c r="CK24" s="158"/>
      <c r="CL24" s="158"/>
      <c r="CM24" s="158"/>
      <c r="CN24" s="158"/>
      <c r="CO24" s="158"/>
      <c r="CP24" s="158"/>
      <c r="CQ24" s="158"/>
      <c r="CR24" s="158"/>
      <c r="CS24" s="158"/>
      <c r="CT24" s="158"/>
      <c r="CU24" s="158"/>
      <c r="CV24" s="158"/>
      <c r="CW24" s="158"/>
      <c r="CX24" s="158"/>
      <c r="CY24" s="158"/>
      <c r="CZ24" s="158"/>
      <c r="DA24" s="158"/>
      <c r="DB24" s="158"/>
      <c r="DC24" s="158"/>
      <c r="DD24" s="158"/>
      <c r="DE24" s="158"/>
      <c r="DF24" s="158"/>
      <c r="DG24" s="158"/>
      <c r="DH24" s="158"/>
      <c r="DI24" s="158"/>
      <c r="DJ24" s="158"/>
      <c r="DK24" s="158"/>
      <c r="DL24" s="158"/>
      <c r="DM24" s="158"/>
      <c r="DN24" s="158"/>
      <c r="DO24" s="158"/>
      <c r="DP24" s="158"/>
      <c r="DQ24" s="158"/>
      <c r="DR24" s="158"/>
      <c r="DS24" s="158"/>
      <c r="DT24" s="158"/>
      <c r="DU24" s="158"/>
      <c r="DV24" s="158"/>
      <c r="DW24" s="158"/>
      <c r="DX24" s="158"/>
      <c r="DY24" s="158"/>
      <c r="DZ24" s="158"/>
      <c r="EA24" s="158"/>
      <c r="EB24" s="158"/>
      <c r="EC24" s="158"/>
      <c r="ED24" s="158"/>
      <c r="EE24" s="158"/>
      <c r="EF24" s="158"/>
      <c r="EG24" s="158"/>
      <c r="EH24" s="158"/>
      <c r="EI24" s="158"/>
      <c r="EJ24" s="158"/>
      <c r="EK24" s="158"/>
      <c r="EL24" s="158"/>
      <c r="EM24" s="158"/>
      <c r="EN24" s="158"/>
      <c r="EO24" s="158"/>
      <c r="EP24" s="158"/>
      <c r="EQ24" s="158"/>
      <c r="ER24" s="158"/>
      <c r="ES24" s="158"/>
      <c r="ET24" s="158"/>
      <c r="EU24" s="158"/>
      <c r="EV24" s="158"/>
      <c r="EW24" s="158"/>
      <c r="EX24" s="158"/>
      <c r="EY24" s="158"/>
      <c r="EZ24" s="158"/>
      <c r="FA24" s="158"/>
      <c r="FB24" s="158"/>
      <c r="FC24" s="158"/>
      <c r="FD24" s="158"/>
      <c r="FE24" s="158"/>
      <c r="FF24" s="158"/>
      <c r="FG24" s="158"/>
      <c r="FH24" s="158"/>
      <c r="FI24" s="158"/>
      <c r="FJ24" s="158"/>
      <c r="FK24" s="158"/>
      <c r="FL24" s="158"/>
      <c r="FM24" s="158"/>
      <c r="FN24" s="158"/>
      <c r="FO24" s="158"/>
      <c r="FP24" s="158"/>
      <c r="FQ24" s="158"/>
      <c r="FR24" s="158"/>
      <c r="FS24" s="158"/>
      <c r="FT24" s="158"/>
      <c r="FU24" s="158"/>
      <c r="FV24" s="158"/>
      <c r="FW24" s="158"/>
      <c r="FX24" s="158"/>
      <c r="FY24" s="158"/>
      <c r="FZ24" s="158"/>
      <c r="GA24" s="158"/>
      <c r="GB24" s="158"/>
      <c r="GC24" s="158"/>
      <c r="GD24" s="158"/>
      <c r="GE24" s="158"/>
      <c r="GF24" s="158"/>
      <c r="GG24" s="158"/>
      <c r="GH24" s="158"/>
      <c r="GI24" s="158"/>
      <c r="GJ24" s="158"/>
      <c r="GK24" s="158"/>
      <c r="GL24" s="158"/>
      <c r="GM24" s="158"/>
      <c r="GN24" s="158"/>
      <c r="GO24" s="158"/>
      <c r="GP24" s="158"/>
      <c r="GQ24" s="158"/>
      <c r="GR24" s="158"/>
      <c r="GS24" s="158"/>
      <c r="GT24" s="158"/>
      <c r="GU24" s="158"/>
      <c r="GV24" s="158"/>
      <c r="GW24" s="158"/>
      <c r="GX24" s="158"/>
      <c r="GY24" s="158"/>
      <c r="GZ24" s="158"/>
      <c r="HA24" s="158"/>
      <c r="HB24" s="158"/>
      <c r="HC24" s="158"/>
      <c r="HD24" s="158"/>
      <c r="HE24" s="158"/>
      <c r="HF24" s="158"/>
      <c r="HG24" s="158"/>
      <c r="HH24" s="158"/>
      <c r="HI24" s="158"/>
      <c r="HJ24" s="158"/>
      <c r="HK24" s="158"/>
      <c r="HL24" s="158"/>
      <c r="HM24" s="158"/>
      <c r="HN24" s="158"/>
      <c r="HO24" s="158"/>
      <c r="HP24" s="158"/>
      <c r="HQ24" s="158"/>
      <c r="HR24" s="158"/>
      <c r="HS24" s="158"/>
      <c r="HT24" s="158"/>
      <c r="HU24" s="158"/>
      <c r="HV24" s="158"/>
      <c r="HW24" s="158"/>
      <c r="HX24" s="158"/>
      <c r="HY24" s="158"/>
      <c r="HZ24" s="158"/>
      <c r="IA24" s="158"/>
      <c r="IB24" s="158"/>
      <c r="IC24" s="158"/>
      <c r="ID24" s="158"/>
      <c r="IE24" s="158"/>
      <c r="IF24" s="158"/>
      <c r="IG24" s="158"/>
      <c r="IH24" s="158"/>
      <c r="II24" s="158"/>
      <c r="IJ24" s="158"/>
      <c r="IK24" s="158"/>
      <c r="IL24" s="158"/>
      <c r="IM24" s="158"/>
      <c r="IN24" s="158"/>
      <c r="IO24" s="158"/>
      <c r="IP24" s="158"/>
      <c r="IQ24" s="158"/>
      <c r="IR24" s="158"/>
      <c r="IS24" s="158"/>
      <c r="IT24" s="158"/>
      <c r="IU24" s="158"/>
      <c r="IV24" s="158"/>
      <c r="IW24" s="158"/>
      <c r="IX24" s="158"/>
      <c r="IY24" s="158"/>
      <c r="IZ24" s="158"/>
      <c r="JA24" s="158"/>
      <c r="JB24" s="158"/>
      <c r="JC24" s="158"/>
      <c r="JD24" s="158"/>
      <c r="JE24" s="158"/>
      <c r="JF24" s="158"/>
      <c r="JG24" s="158"/>
      <c r="JH24" s="158"/>
      <c r="JI24" s="158"/>
      <c r="JJ24" s="158"/>
      <c r="JK24" s="158"/>
      <c r="JL24" s="158"/>
      <c r="JM24" s="158"/>
      <c r="JN24" s="158"/>
      <c r="JO24" s="158"/>
      <c r="JP24" s="158"/>
      <c r="JQ24" s="158"/>
      <c r="JR24" s="158"/>
      <c r="JS24" s="158"/>
      <c r="JT24" s="158"/>
      <c r="JU24" s="158"/>
      <c r="JV24" s="158"/>
      <c r="JW24" s="158"/>
      <c r="JX24" s="158"/>
      <c r="JY24" s="158"/>
      <c r="JZ24" s="158"/>
      <c r="KA24" s="158"/>
      <c r="KB24" s="158"/>
      <c r="KC24" s="158"/>
      <c r="KD24" s="158"/>
      <c r="KE24" s="158"/>
      <c r="KF24" s="158"/>
      <c r="KG24" s="158"/>
      <c r="KH24" s="158"/>
      <c r="KI24" s="158"/>
      <c r="KJ24" s="158"/>
      <c r="KK24" s="158"/>
      <c r="KL24" s="158"/>
      <c r="KM24" s="158"/>
      <c r="KN24" s="158"/>
      <c r="KO24" s="158"/>
      <c r="KP24" s="158"/>
      <c r="KQ24" s="158"/>
      <c r="KR24" s="158"/>
      <c r="KS24" s="158"/>
      <c r="KT24" s="158"/>
      <c r="KU24" s="158"/>
      <c r="KV24" s="158"/>
      <c r="KW24" s="158"/>
      <c r="KX24" s="158"/>
      <c r="KY24" s="158"/>
      <c r="KZ24" s="158"/>
      <c r="LA24" s="158"/>
      <c r="LB24" s="158"/>
      <c r="LC24" s="158"/>
      <c r="LD24" s="158"/>
      <c r="LE24" s="158"/>
      <c r="LF24" s="158"/>
      <c r="LG24" s="158"/>
      <c r="LH24" s="158"/>
      <c r="LI24" s="158"/>
      <c r="LJ24" s="158"/>
      <c r="LK24" s="158"/>
      <c r="LL24" s="158"/>
      <c r="LM24" s="158"/>
      <c r="LN24" s="158"/>
      <c r="LO24" s="158"/>
      <c r="LP24" s="158"/>
      <c r="LQ24" s="158"/>
      <c r="LR24" s="158"/>
      <c r="LS24" s="158"/>
      <c r="LT24" s="158"/>
      <c r="LU24" s="158"/>
      <c r="LV24" s="158"/>
      <c r="LW24" s="158"/>
      <c r="LX24" s="158"/>
      <c r="LY24" s="158"/>
      <c r="LZ24" s="158"/>
      <c r="MA24" s="158"/>
      <c r="MB24" s="158"/>
      <c r="MC24" s="158"/>
      <c r="MD24" s="158"/>
      <c r="ME24" s="158"/>
      <c r="MF24" s="158"/>
      <c r="MG24" s="158"/>
      <c r="MH24" s="158"/>
      <c r="MI24" s="158"/>
      <c r="MJ24" s="158"/>
      <c r="MK24" s="158"/>
      <c r="ML24" s="158"/>
      <c r="MM24" s="158"/>
      <c r="MN24" s="158"/>
      <c r="MO24" s="158"/>
      <c r="MP24" s="158"/>
      <c r="MQ24" s="158"/>
      <c r="MR24" s="158"/>
      <c r="MS24" s="158"/>
      <c r="MT24" s="158"/>
      <c r="MU24" s="158"/>
      <c r="MV24" s="158"/>
      <c r="MW24" s="158"/>
      <c r="MX24" s="158"/>
      <c r="MY24" s="158"/>
      <c r="MZ24" s="158"/>
      <c r="NA24" s="158"/>
      <c r="NB24" s="158"/>
      <c r="NC24" s="158"/>
      <c r="ND24" s="158"/>
      <c r="NE24" s="158"/>
      <c r="NF24" s="158"/>
      <c r="NG24" s="158"/>
      <c r="NH24" s="158"/>
      <c r="NI24" s="158"/>
      <c r="NJ24" s="158"/>
      <c r="NK24" s="158"/>
      <c r="NL24" s="158"/>
      <c r="NM24" s="158"/>
      <c r="NN24" s="158"/>
      <c r="NO24" s="158"/>
      <c r="NP24" s="158"/>
      <c r="NQ24" s="158"/>
      <c r="NR24" s="158"/>
      <c r="NS24" s="158"/>
      <c r="NT24" s="158"/>
      <c r="NU24" s="158"/>
      <c r="NV24" s="158"/>
      <c r="NW24" s="158"/>
      <c r="NX24" s="158"/>
      <c r="NY24" s="158"/>
      <c r="NZ24" s="158"/>
      <c r="OA24" s="158"/>
      <c r="OB24" s="158"/>
      <c r="OC24" s="158"/>
      <c r="OD24" s="158"/>
      <c r="OE24" s="158"/>
      <c r="OF24" s="158"/>
      <c r="OG24" s="158"/>
      <c r="OH24" s="158"/>
      <c r="OI24" s="158"/>
      <c r="OJ24" s="158"/>
      <c r="OK24" s="158"/>
      <c r="OL24" s="158"/>
      <c r="OM24" s="158"/>
      <c r="ON24" s="158"/>
      <c r="OO24" s="158"/>
      <c r="OP24" s="158"/>
      <c r="OQ24" s="158"/>
      <c r="OR24" s="158"/>
      <c r="OS24" s="158"/>
      <c r="OT24" s="158"/>
      <c r="OU24" s="158"/>
      <c r="OV24" s="158"/>
      <c r="OW24" s="158"/>
      <c r="OX24" s="158"/>
      <c r="OY24" s="158"/>
      <c r="OZ24" s="158"/>
      <c r="PA24" s="158"/>
      <c r="PB24" s="158"/>
      <c r="PC24" s="158"/>
      <c r="PD24" s="158"/>
      <c r="PE24" s="158"/>
      <c r="PF24" s="158"/>
      <c r="PG24" s="158"/>
      <c r="PH24" s="158"/>
      <c r="PI24" s="158"/>
      <c r="PJ24" s="158"/>
      <c r="PK24" s="158"/>
      <c r="PL24" s="158"/>
      <c r="PM24" s="158"/>
      <c r="PN24" s="158"/>
      <c r="PO24" s="158"/>
      <c r="PP24" s="158"/>
      <c r="PQ24" s="158"/>
      <c r="PR24" s="158"/>
      <c r="PS24" s="158"/>
      <c r="PT24" s="158"/>
      <c r="PU24" s="158"/>
      <c r="PV24" s="158"/>
      <c r="PW24" s="158"/>
      <c r="PX24" s="158"/>
      <c r="PY24" s="158"/>
      <c r="PZ24" s="158"/>
      <c r="QA24" s="158"/>
      <c r="QB24" s="158"/>
      <c r="QC24" s="158"/>
      <c r="QD24" s="158"/>
      <c r="QE24" s="158"/>
      <c r="QF24" s="158"/>
      <c r="QG24" s="158"/>
      <c r="QH24" s="158"/>
      <c r="QI24" s="158"/>
      <c r="QJ24" s="158"/>
      <c r="QK24" s="158"/>
      <c r="QL24" s="158"/>
      <c r="QM24" s="158"/>
      <c r="QN24" s="158"/>
      <c r="QO24" s="158"/>
      <c r="QP24" s="158"/>
      <c r="QQ24" s="158"/>
      <c r="QR24" s="158"/>
      <c r="QS24" s="158"/>
      <c r="QT24" s="158"/>
      <c r="QU24" s="158"/>
      <c r="QV24" s="158"/>
      <c r="QW24" s="158"/>
      <c r="QX24" s="158"/>
      <c r="QY24" s="158"/>
      <c r="QZ24" s="158"/>
      <c r="RA24" s="158"/>
      <c r="RB24" s="158"/>
      <c r="RC24" s="158"/>
      <c r="RD24" s="158"/>
      <c r="RE24" s="158"/>
      <c r="RF24" s="158"/>
      <c r="RG24" s="158"/>
      <c r="RH24" s="158"/>
      <c r="RI24" s="158"/>
      <c r="RJ24" s="158"/>
      <c r="RK24" s="158"/>
      <c r="RL24" s="158"/>
      <c r="RM24" s="158"/>
      <c r="RN24" s="158"/>
      <c r="RO24" s="158"/>
      <c r="RP24" s="158"/>
      <c r="RQ24" s="158"/>
      <c r="RR24" s="158"/>
      <c r="RS24" s="158"/>
      <c r="RT24" s="158"/>
      <c r="RU24" s="158"/>
      <c r="RV24" s="158"/>
      <c r="RW24" s="158"/>
      <c r="RX24" s="158"/>
      <c r="RY24" s="158"/>
      <c r="RZ24" s="158"/>
      <c r="SA24" s="158"/>
      <c r="SB24" s="158"/>
      <c r="SC24" s="158"/>
      <c r="SD24" s="158"/>
      <c r="SE24" s="158"/>
      <c r="SF24" s="158"/>
      <c r="SG24" s="158"/>
      <c r="SH24" s="158"/>
      <c r="SI24" s="158"/>
      <c r="SJ24" s="158"/>
      <c r="SK24" s="158"/>
      <c r="SL24" s="158"/>
      <c r="SM24" s="158"/>
      <c r="SN24" s="158"/>
      <c r="SO24" s="158"/>
      <c r="SP24" s="158"/>
      <c r="SQ24" s="158"/>
      <c r="SR24" s="158"/>
      <c r="SS24" s="158"/>
      <c r="ST24" s="158"/>
      <c r="SU24" s="158"/>
      <c r="SV24" s="158"/>
      <c r="SW24" s="158"/>
      <c r="SX24" s="158"/>
      <c r="SY24" s="158"/>
      <c r="SZ24" s="158"/>
      <c r="TA24" s="158"/>
      <c r="TB24" s="158"/>
      <c r="TC24" s="158"/>
      <c r="TD24" s="158"/>
      <c r="TE24" s="158"/>
      <c r="TF24" s="158"/>
      <c r="TG24" s="158"/>
      <c r="TH24" s="158"/>
      <c r="TI24" s="158"/>
      <c r="TJ24" s="158"/>
      <c r="TK24" s="158"/>
      <c r="TL24" s="158"/>
      <c r="TM24" s="158"/>
      <c r="TN24" s="158"/>
      <c r="TO24" s="158"/>
      <c r="TP24" s="158"/>
      <c r="TQ24" s="158"/>
      <c r="TR24" s="158"/>
      <c r="TS24" s="158"/>
      <c r="TT24" s="158"/>
      <c r="TU24" s="158"/>
      <c r="TV24" s="158"/>
      <c r="TW24" s="158"/>
      <c r="TX24" s="158"/>
      <c r="TY24" s="158"/>
      <c r="TZ24" s="158"/>
      <c r="UA24" s="158"/>
      <c r="UB24" s="158"/>
      <c r="UC24" s="158"/>
      <c r="UD24" s="158"/>
      <c r="UE24" s="158"/>
      <c r="UF24" s="158"/>
      <c r="UG24" s="158"/>
      <c r="UH24" s="158"/>
      <c r="UI24" s="158"/>
      <c r="UJ24" s="158"/>
      <c r="UK24" s="158"/>
      <c r="UL24" s="158"/>
      <c r="UM24" s="158"/>
      <c r="UN24" s="158"/>
      <c r="UO24" s="158"/>
      <c r="UP24" s="158"/>
      <c r="UQ24" s="158"/>
      <c r="UR24" s="158"/>
      <c r="US24" s="158"/>
      <c r="UT24" s="158"/>
      <c r="UU24" s="158"/>
      <c r="UV24" s="158"/>
      <c r="UW24" s="158"/>
      <c r="UX24" s="158"/>
      <c r="UY24" s="158"/>
      <c r="UZ24" s="158"/>
      <c r="VA24" s="158"/>
      <c r="VB24" s="158"/>
      <c r="VC24" s="158"/>
      <c r="VD24" s="158"/>
      <c r="VE24" s="158"/>
      <c r="VF24" s="158"/>
      <c r="VG24" s="158"/>
      <c r="VH24" s="158"/>
      <c r="VI24" s="158"/>
      <c r="VJ24" s="158"/>
      <c r="VK24" s="158"/>
      <c r="VL24" s="158"/>
      <c r="VM24" s="158"/>
      <c r="VN24" s="158"/>
      <c r="VO24" s="158"/>
      <c r="VP24" s="158"/>
      <c r="VQ24" s="158"/>
      <c r="VR24" s="158"/>
      <c r="VS24" s="158"/>
      <c r="VT24" s="158"/>
      <c r="VU24" s="158"/>
      <c r="VV24" s="158"/>
      <c r="VW24" s="158"/>
      <c r="VX24" s="158"/>
      <c r="VY24" s="158"/>
      <c r="VZ24" s="158"/>
      <c r="WA24" s="158"/>
      <c r="WB24" s="158"/>
      <c r="WC24" s="158"/>
      <c r="WD24" s="158"/>
      <c r="WE24" s="158"/>
      <c r="WF24" s="158"/>
      <c r="WG24" s="158"/>
      <c r="WH24" s="158"/>
      <c r="WI24" s="158"/>
      <c r="WJ24" s="158"/>
      <c r="WK24" s="158"/>
      <c r="WL24" s="158"/>
      <c r="WM24" s="158"/>
      <c r="WN24" s="158"/>
      <c r="WO24" s="158"/>
      <c r="WP24" s="158"/>
      <c r="WQ24" s="158"/>
      <c r="WR24" s="158"/>
      <c r="WS24" s="158"/>
      <c r="WT24" s="158"/>
      <c r="WU24" s="158"/>
      <c r="WV24" s="158"/>
      <c r="WW24" s="158"/>
      <c r="WX24" s="158"/>
      <c r="WY24" s="158"/>
      <c r="WZ24" s="158"/>
      <c r="XA24" s="158"/>
      <c r="XB24" s="158"/>
      <c r="XC24" s="158"/>
      <c r="XD24" s="158"/>
      <c r="XE24" s="158"/>
      <c r="XF24" s="158"/>
      <c r="XG24" s="158"/>
      <c r="XH24" s="158"/>
      <c r="XI24" s="158"/>
      <c r="XJ24" s="158"/>
      <c r="XK24" s="158"/>
      <c r="XL24" s="158"/>
      <c r="XM24" s="158"/>
      <c r="XN24" s="158"/>
      <c r="XO24" s="158"/>
      <c r="XP24" s="158"/>
      <c r="XQ24" s="158"/>
      <c r="XR24" s="158"/>
      <c r="XS24" s="158"/>
      <c r="XT24" s="158"/>
      <c r="XU24" s="158"/>
      <c r="XV24" s="158"/>
      <c r="XW24" s="158"/>
      <c r="XX24" s="158"/>
      <c r="XY24" s="158"/>
      <c r="XZ24" s="158"/>
      <c r="YA24" s="158"/>
      <c r="YB24" s="158"/>
      <c r="YC24" s="158"/>
      <c r="YD24" s="158"/>
      <c r="YE24" s="158"/>
      <c r="YF24" s="158"/>
      <c r="YG24" s="158"/>
      <c r="YH24" s="158"/>
      <c r="YI24" s="158"/>
      <c r="YJ24" s="158"/>
      <c r="YK24" s="158"/>
      <c r="YL24" s="158"/>
      <c r="YM24" s="158"/>
      <c r="YN24" s="158"/>
      <c r="YO24" s="158"/>
      <c r="YP24" s="158"/>
      <c r="YQ24" s="158"/>
      <c r="YR24" s="158"/>
      <c r="YS24" s="158"/>
      <c r="YT24" s="158"/>
      <c r="YU24" s="158"/>
      <c r="YV24" s="158"/>
      <c r="YW24" s="158"/>
      <c r="YX24" s="158"/>
      <c r="YY24" s="158"/>
      <c r="YZ24" s="158"/>
      <c r="ZA24" s="158"/>
      <c r="ZB24" s="158"/>
      <c r="ZC24" s="158"/>
      <c r="ZD24" s="158"/>
      <c r="ZE24" s="158"/>
      <c r="ZF24" s="158"/>
      <c r="ZG24" s="158"/>
      <c r="ZH24" s="158"/>
      <c r="ZI24" s="158"/>
      <c r="ZJ24" s="158"/>
      <c r="ZK24" s="158"/>
      <c r="ZL24" s="158"/>
      <c r="ZM24" s="158"/>
      <c r="ZN24" s="158"/>
      <c r="ZO24" s="158"/>
      <c r="ZP24" s="158"/>
      <c r="ZQ24" s="158"/>
      <c r="ZR24" s="158"/>
      <c r="ZS24" s="158"/>
      <c r="ZT24" s="158"/>
      <c r="ZU24" s="158"/>
      <c r="ZV24" s="158"/>
      <c r="ZW24" s="158"/>
      <c r="ZX24" s="158"/>
      <c r="ZY24" s="158"/>
      <c r="ZZ24" s="158"/>
      <c r="AAA24" s="158"/>
      <c r="AAB24" s="158"/>
      <c r="AAC24" s="158"/>
      <c r="AAD24" s="158"/>
      <c r="AAE24" s="158"/>
      <c r="AAF24" s="158"/>
      <c r="AAG24" s="158"/>
      <c r="AAH24" s="158"/>
      <c r="AAI24" s="158"/>
      <c r="AAJ24" s="158"/>
      <c r="AAK24" s="158"/>
      <c r="AAL24" s="158"/>
      <c r="AAM24" s="158"/>
      <c r="AAN24" s="158"/>
      <c r="AAO24" s="158"/>
      <c r="AAP24" s="158"/>
      <c r="AAQ24" s="158"/>
      <c r="AAR24" s="158"/>
      <c r="AAS24" s="158"/>
      <c r="AAT24" s="158"/>
      <c r="AAU24" s="158"/>
      <c r="AAV24" s="158"/>
      <c r="AAW24" s="158"/>
      <c r="AAX24" s="158"/>
      <c r="AAY24" s="158"/>
      <c r="AAZ24" s="158"/>
      <c r="ABA24" s="158"/>
      <c r="ABB24" s="158"/>
      <c r="ABC24" s="158"/>
      <c r="ABD24" s="158"/>
      <c r="ABE24" s="158"/>
      <c r="ABF24" s="158"/>
      <c r="ABG24" s="158"/>
      <c r="ABH24" s="158"/>
      <c r="ABI24" s="158"/>
      <c r="ABJ24" s="158"/>
      <c r="ABK24" s="158"/>
      <c r="ABL24" s="158"/>
      <c r="ABM24" s="158"/>
      <c r="ABN24" s="158"/>
      <c r="ABO24" s="158"/>
      <c r="ABP24" s="158"/>
      <c r="ABQ24" s="158"/>
      <c r="ABR24" s="158"/>
      <c r="ABS24" s="158"/>
      <c r="ABT24" s="158"/>
      <c r="ABU24" s="158"/>
      <c r="ABV24" s="158"/>
      <c r="ABW24" s="158"/>
      <c r="ABX24" s="158"/>
      <c r="ABY24" s="158"/>
      <c r="ABZ24" s="158"/>
      <c r="ACA24" s="158"/>
      <c r="ACB24" s="158"/>
      <c r="ACC24" s="158"/>
      <c r="ACD24" s="158"/>
      <c r="ACE24" s="158"/>
      <c r="ACF24" s="158"/>
      <c r="ACG24" s="158"/>
      <c r="ACH24" s="158"/>
      <c r="ACI24" s="158"/>
      <c r="ACJ24" s="158"/>
      <c r="ACK24" s="158"/>
      <c r="ACL24" s="158"/>
      <c r="ACM24" s="158"/>
      <c r="ACN24" s="158"/>
      <c r="ACO24" s="158"/>
      <c r="ACP24" s="158"/>
      <c r="ACQ24" s="158"/>
      <c r="ACR24" s="158"/>
      <c r="ACS24" s="158"/>
      <c r="ACT24" s="158"/>
      <c r="ACU24" s="158"/>
      <c r="ACV24" s="158"/>
      <c r="ACW24" s="158"/>
      <c r="ACX24" s="158"/>
      <c r="ACY24" s="158"/>
      <c r="ACZ24" s="158"/>
      <c r="ADA24" s="158"/>
      <c r="ADB24" s="158"/>
      <c r="ADC24" s="158"/>
      <c r="ADD24" s="158"/>
      <c r="ADE24" s="158"/>
      <c r="ADF24" s="158"/>
      <c r="ADG24" s="158"/>
      <c r="ADH24" s="158"/>
      <c r="ADI24" s="158"/>
      <c r="ADJ24" s="158"/>
      <c r="ADK24" s="158"/>
      <c r="ADL24" s="158"/>
      <c r="ADM24" s="158"/>
      <c r="ADN24" s="158"/>
      <c r="ADO24" s="158"/>
      <c r="ADP24" s="158"/>
      <c r="ADQ24" s="158"/>
      <c r="ADR24" s="158"/>
      <c r="ADS24" s="158"/>
      <c r="ADT24" s="158"/>
      <c r="ADU24" s="158"/>
      <c r="ADV24" s="158"/>
      <c r="ADW24" s="158"/>
      <c r="ADX24" s="158"/>
      <c r="ADY24" s="158"/>
      <c r="ADZ24" s="158"/>
      <c r="AEA24" s="158"/>
      <c r="AEB24" s="158"/>
      <c r="AEC24" s="158"/>
      <c r="AED24" s="158"/>
      <c r="AEE24" s="158"/>
      <c r="AEF24" s="158"/>
      <c r="AEG24" s="158"/>
      <c r="AEH24" s="158"/>
      <c r="AEI24" s="158"/>
      <c r="AEJ24" s="158"/>
      <c r="AEK24" s="158"/>
      <c r="AEL24" s="158"/>
      <c r="AEM24" s="158"/>
      <c r="AEN24" s="158"/>
      <c r="AEO24" s="158"/>
      <c r="AEP24" s="158"/>
      <c r="AEQ24" s="158"/>
      <c r="AER24" s="158"/>
      <c r="AES24" s="158"/>
      <c r="AET24" s="158"/>
      <c r="AEU24" s="158"/>
      <c r="AEV24" s="158"/>
      <c r="AEW24" s="158"/>
      <c r="AEX24" s="158"/>
      <c r="AEY24" s="158"/>
      <c r="AEZ24" s="158"/>
      <c r="AFA24" s="158"/>
      <c r="AFB24" s="158"/>
      <c r="AFC24" s="158"/>
      <c r="AFD24" s="158"/>
      <c r="AFE24" s="158"/>
      <c r="AFF24" s="158"/>
      <c r="AFG24" s="158"/>
      <c r="AFH24" s="158"/>
      <c r="AFI24" s="158"/>
      <c r="AFJ24" s="158"/>
      <c r="AFK24" s="158"/>
      <c r="AFL24" s="158"/>
      <c r="AFM24" s="158"/>
      <c r="AFN24" s="158"/>
      <c r="AFO24" s="158"/>
      <c r="AFP24" s="158"/>
      <c r="AFQ24" s="158"/>
      <c r="AFR24" s="158"/>
      <c r="AFS24" s="158"/>
      <c r="AFT24" s="158"/>
      <c r="AFU24" s="158"/>
      <c r="AFV24" s="158"/>
      <c r="AFW24" s="158"/>
      <c r="AFX24" s="158"/>
      <c r="AFY24" s="158"/>
      <c r="AFZ24" s="158"/>
      <c r="AGA24" s="158"/>
      <c r="AGB24" s="158"/>
      <c r="AGC24" s="158"/>
      <c r="AGD24" s="158"/>
      <c r="AGE24" s="158"/>
      <c r="AGF24" s="158"/>
      <c r="AGG24" s="158"/>
      <c r="AGH24" s="158"/>
      <c r="AGI24" s="158"/>
      <c r="AGJ24" s="158"/>
      <c r="AGK24" s="158"/>
      <c r="AGL24" s="158"/>
      <c r="AGM24" s="158"/>
      <c r="AGN24" s="158"/>
      <c r="AGO24" s="158"/>
      <c r="AGP24" s="158"/>
      <c r="AGQ24" s="158"/>
      <c r="AGR24" s="158"/>
      <c r="AGS24" s="158"/>
      <c r="AGT24" s="158"/>
      <c r="AGU24" s="158"/>
      <c r="AGV24" s="158"/>
      <c r="AGW24" s="158"/>
      <c r="AGX24" s="158"/>
      <c r="AGY24" s="158"/>
      <c r="AGZ24" s="158"/>
      <c r="AHA24" s="158"/>
      <c r="AHB24" s="158"/>
      <c r="AHC24" s="158"/>
      <c r="AHD24" s="158"/>
      <c r="AHE24" s="158"/>
      <c r="AHF24" s="158"/>
      <c r="AHG24" s="158"/>
      <c r="AHH24" s="158"/>
      <c r="AHI24" s="158"/>
      <c r="AHJ24" s="158"/>
      <c r="AHK24" s="158"/>
      <c r="AHL24" s="158"/>
      <c r="AHM24" s="158"/>
      <c r="AHN24" s="158"/>
      <c r="AHO24" s="158"/>
      <c r="AHP24" s="158"/>
      <c r="AHQ24" s="158"/>
      <c r="AHR24" s="158"/>
      <c r="AHS24" s="158"/>
      <c r="AHT24" s="158"/>
      <c r="AHU24" s="158"/>
      <c r="AHV24" s="158"/>
      <c r="AHW24" s="158"/>
      <c r="AHX24" s="158"/>
      <c r="AHY24" s="158"/>
      <c r="AHZ24" s="158"/>
      <c r="AIA24" s="158"/>
      <c r="AIB24" s="158"/>
      <c r="AIC24" s="158"/>
      <c r="AID24" s="158"/>
      <c r="AIE24" s="158"/>
      <c r="AIF24" s="158"/>
      <c r="AIG24" s="158"/>
      <c r="AIH24" s="158"/>
      <c r="AII24" s="158"/>
      <c r="AIJ24" s="158"/>
      <c r="AIK24" s="158"/>
      <c r="AIL24" s="158"/>
      <c r="AIM24" s="158"/>
      <c r="AIN24" s="158"/>
      <c r="AIO24" s="158"/>
      <c r="AIP24" s="158"/>
      <c r="AIQ24" s="158"/>
      <c r="AIR24" s="158"/>
      <c r="AIS24" s="158"/>
      <c r="AIT24" s="158"/>
      <c r="AIU24" s="158"/>
      <c r="AIV24" s="158"/>
      <c r="AIW24" s="158"/>
      <c r="AIX24" s="158"/>
      <c r="AIY24" s="158"/>
    </row>
    <row r="25" spans="1:1498">
      <c r="A25" s="1" t="s">
        <v>60</v>
      </c>
      <c r="B25" t="s">
        <v>61</v>
      </c>
      <c r="C25" s="59">
        <v>45224</v>
      </c>
      <c r="D25">
        <v>250</v>
      </c>
      <c r="F25">
        <v>4</v>
      </c>
      <c r="T25" s="13"/>
      <c r="U25" s="158"/>
      <c r="V25" s="158"/>
      <c r="W25" s="158"/>
      <c r="X25" s="158"/>
      <c r="Y25" s="158"/>
      <c r="Z25" s="158"/>
      <c r="AA25" s="158"/>
      <c r="AB25" s="158"/>
      <c r="AC25" s="158"/>
      <c r="AD25" s="158"/>
      <c r="AE25" s="158"/>
      <c r="AF25" s="158"/>
      <c r="AG25" s="158"/>
      <c r="AH25" s="158"/>
      <c r="AI25" s="158"/>
      <c r="AJ25" s="158"/>
      <c r="AK25" s="158"/>
      <c r="AL25" s="158"/>
      <c r="AM25" s="158"/>
      <c r="AN25" s="158"/>
      <c r="AO25" s="158"/>
      <c r="AP25" s="158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58"/>
      <c r="BM25" s="158"/>
      <c r="BN25" s="158"/>
      <c r="BO25" s="158"/>
      <c r="BP25" s="158"/>
      <c r="BQ25" s="158"/>
      <c r="BR25" s="158"/>
      <c r="BS25" s="158"/>
      <c r="BT25" s="158"/>
      <c r="BU25" s="158"/>
      <c r="BV25" s="158"/>
      <c r="BW25" s="158"/>
      <c r="BX25" s="158"/>
      <c r="BY25" s="158"/>
      <c r="BZ25" s="158"/>
      <c r="CA25" s="158"/>
      <c r="CB25" s="158"/>
      <c r="CC25" s="158"/>
      <c r="CD25" s="158"/>
      <c r="CE25" s="158"/>
      <c r="CF25" s="158"/>
      <c r="CG25" s="158"/>
      <c r="CH25" s="158"/>
      <c r="CI25" s="158"/>
      <c r="CJ25" s="158"/>
      <c r="CK25" s="158"/>
      <c r="CL25" s="158"/>
      <c r="CM25" s="158"/>
      <c r="CN25" s="158"/>
      <c r="CO25" s="158"/>
      <c r="CP25" s="158"/>
      <c r="CQ25" s="158"/>
      <c r="CR25" s="158"/>
      <c r="CS25" s="158"/>
      <c r="CT25" s="158"/>
      <c r="CU25" s="158"/>
      <c r="CV25" s="158"/>
      <c r="CW25" s="158"/>
      <c r="CX25" s="158"/>
      <c r="CY25" s="158"/>
      <c r="CZ25" s="158"/>
      <c r="DA25" s="158"/>
      <c r="DB25" s="158"/>
      <c r="DC25" s="158"/>
      <c r="DD25" s="158"/>
      <c r="DE25" s="158"/>
      <c r="DF25" s="158"/>
      <c r="DG25" s="158"/>
      <c r="DH25" s="158"/>
      <c r="DI25" s="158"/>
      <c r="DJ25" s="158"/>
      <c r="DK25" s="158"/>
      <c r="DL25" s="158"/>
      <c r="DM25" s="158"/>
      <c r="DN25" s="158"/>
      <c r="DO25" s="158"/>
      <c r="DP25" s="158"/>
      <c r="DQ25" s="158"/>
      <c r="DR25" s="158"/>
      <c r="DS25" s="158"/>
      <c r="DT25" s="158"/>
      <c r="DU25" s="158"/>
      <c r="DV25" s="158"/>
      <c r="DW25" s="158"/>
      <c r="DX25" s="158"/>
      <c r="DY25" s="158"/>
      <c r="DZ25" s="158"/>
      <c r="EA25" s="158"/>
      <c r="EB25" s="158"/>
      <c r="EC25" s="158"/>
      <c r="ED25" s="158"/>
      <c r="EE25" s="158"/>
      <c r="EF25" s="158"/>
      <c r="EG25" s="158"/>
      <c r="EH25" s="158"/>
      <c r="EI25" s="158"/>
      <c r="EJ25" s="158"/>
      <c r="EK25" s="158"/>
      <c r="EL25" s="158"/>
      <c r="EM25" s="158"/>
      <c r="EN25" s="158"/>
      <c r="EO25" s="158"/>
      <c r="EP25" s="158"/>
      <c r="EQ25" s="158"/>
      <c r="ER25" s="158"/>
      <c r="ES25" s="158"/>
      <c r="ET25" s="158"/>
      <c r="EU25" s="158"/>
      <c r="EV25" s="158"/>
      <c r="EW25" s="158"/>
      <c r="EX25" s="158"/>
      <c r="EY25" s="158"/>
      <c r="EZ25" s="158"/>
      <c r="FA25" s="158"/>
      <c r="FB25" s="158"/>
      <c r="FC25" s="158"/>
      <c r="FD25" s="158"/>
      <c r="FE25" s="158"/>
      <c r="FF25" s="158"/>
      <c r="FG25" s="158"/>
      <c r="FH25" s="158"/>
      <c r="FI25" s="158"/>
      <c r="FJ25" s="158"/>
      <c r="FK25" s="158"/>
      <c r="FL25" s="158"/>
      <c r="FM25" s="158"/>
      <c r="FN25" s="158"/>
      <c r="FO25" s="158"/>
      <c r="FP25" s="158"/>
      <c r="FQ25" s="158"/>
      <c r="FR25" s="158"/>
      <c r="FS25" s="158"/>
      <c r="FT25" s="158"/>
      <c r="FU25" s="158"/>
      <c r="FV25" s="158"/>
      <c r="FW25" s="158"/>
      <c r="FX25" s="158"/>
      <c r="FY25" s="158"/>
      <c r="FZ25" s="158"/>
      <c r="GA25" s="158"/>
      <c r="GB25" s="158"/>
      <c r="GC25" s="158"/>
      <c r="GD25" s="158"/>
      <c r="GE25" s="158"/>
      <c r="GF25" s="158"/>
      <c r="GG25" s="158"/>
      <c r="GH25" s="158"/>
      <c r="GI25" s="158"/>
      <c r="GJ25" s="158"/>
      <c r="GK25" s="158"/>
      <c r="GL25" s="158"/>
      <c r="GM25" s="158"/>
      <c r="GN25" s="158"/>
      <c r="GO25" s="158"/>
      <c r="GP25" s="158"/>
      <c r="GQ25" s="158"/>
      <c r="GR25" s="158"/>
      <c r="GS25" s="158"/>
      <c r="GT25" s="158"/>
      <c r="GU25" s="158"/>
      <c r="GV25" s="158"/>
      <c r="GW25" s="158"/>
      <c r="GX25" s="158"/>
      <c r="GY25" s="158"/>
      <c r="GZ25" s="158"/>
      <c r="HA25" s="158"/>
      <c r="HB25" s="158"/>
      <c r="HC25" s="158"/>
      <c r="HD25" s="158"/>
      <c r="HE25" s="158"/>
      <c r="HF25" s="158"/>
      <c r="HG25" s="158"/>
      <c r="HH25" s="158"/>
      <c r="HI25" s="158"/>
      <c r="HJ25" s="158"/>
      <c r="HK25" s="158"/>
      <c r="HL25" s="158"/>
      <c r="HM25" s="158"/>
      <c r="HN25" s="158"/>
      <c r="HO25" s="158"/>
      <c r="HP25" s="158"/>
      <c r="HQ25" s="158"/>
      <c r="HR25" s="158"/>
      <c r="HS25" s="158"/>
      <c r="HT25" s="158"/>
      <c r="HU25" s="158"/>
      <c r="HV25" s="158"/>
      <c r="HW25" s="158"/>
      <c r="HX25" s="158"/>
      <c r="HY25" s="158"/>
      <c r="HZ25" s="158"/>
      <c r="IA25" s="158"/>
      <c r="IB25" s="158"/>
      <c r="IC25" s="158"/>
      <c r="ID25" s="158"/>
      <c r="IE25" s="158"/>
      <c r="IF25" s="158"/>
      <c r="IG25" s="158"/>
      <c r="IH25" s="158"/>
      <c r="II25" s="158"/>
      <c r="IJ25" s="158"/>
      <c r="IK25" s="158"/>
      <c r="IL25" s="158"/>
      <c r="IM25" s="158"/>
      <c r="IN25" s="158"/>
      <c r="IO25" s="158"/>
      <c r="IP25" s="158"/>
      <c r="IQ25" s="158"/>
      <c r="IR25" s="158"/>
      <c r="IS25" s="158"/>
      <c r="IT25" s="158"/>
      <c r="IU25" s="158"/>
      <c r="IV25" s="158"/>
      <c r="IW25" s="158"/>
      <c r="IX25" s="158"/>
      <c r="IY25" s="158"/>
      <c r="IZ25" s="158"/>
      <c r="JA25" s="158"/>
      <c r="JB25" s="158"/>
      <c r="JC25" s="158"/>
      <c r="JD25" s="158"/>
      <c r="JE25" s="158"/>
      <c r="JF25" s="158"/>
      <c r="JG25" s="158"/>
      <c r="JH25" s="158"/>
      <c r="JI25" s="158"/>
      <c r="JJ25" s="158"/>
      <c r="JK25" s="158"/>
      <c r="JL25" s="158"/>
      <c r="JM25" s="158"/>
      <c r="JN25" s="158"/>
      <c r="JO25" s="158"/>
      <c r="JP25" s="158"/>
      <c r="JQ25" s="158"/>
      <c r="JR25" s="158"/>
      <c r="JS25" s="158"/>
      <c r="JT25" s="158"/>
      <c r="JU25" s="158"/>
      <c r="JV25" s="158"/>
      <c r="JW25" s="158"/>
      <c r="JX25" s="158"/>
      <c r="JY25" s="158"/>
      <c r="JZ25" s="158"/>
      <c r="KA25" s="158"/>
      <c r="KB25" s="158"/>
      <c r="KC25" s="158"/>
      <c r="KD25" s="158"/>
      <c r="KE25" s="158"/>
      <c r="KF25" s="158"/>
      <c r="KG25" s="158"/>
      <c r="KH25" s="158"/>
      <c r="KI25" s="158"/>
      <c r="KJ25" s="158"/>
      <c r="KK25" s="158"/>
      <c r="KL25" s="158"/>
      <c r="KM25" s="158"/>
      <c r="KN25" s="158"/>
      <c r="KO25" s="158"/>
      <c r="KP25" s="158"/>
      <c r="KQ25" s="158"/>
      <c r="KR25" s="158"/>
      <c r="KS25" s="158"/>
      <c r="KT25" s="158"/>
      <c r="KU25" s="158"/>
      <c r="KV25" s="158"/>
      <c r="KW25" s="158"/>
      <c r="KX25" s="158"/>
      <c r="KY25" s="158"/>
      <c r="KZ25" s="158"/>
      <c r="LA25" s="158"/>
      <c r="LB25" s="158"/>
      <c r="LC25" s="158"/>
      <c r="LD25" s="158"/>
      <c r="LE25" s="158"/>
      <c r="LF25" s="158"/>
      <c r="LG25" s="158"/>
      <c r="LH25" s="158"/>
      <c r="LI25" s="158"/>
      <c r="LJ25" s="158"/>
      <c r="LK25" s="158"/>
      <c r="LL25" s="158"/>
      <c r="LM25" s="158"/>
      <c r="LN25" s="158"/>
      <c r="LO25" s="158"/>
      <c r="LP25" s="158"/>
      <c r="LQ25" s="158"/>
      <c r="LR25" s="158"/>
      <c r="LS25" s="158"/>
      <c r="LT25" s="158"/>
      <c r="LU25" s="158"/>
      <c r="LV25" s="158"/>
      <c r="LW25" s="158"/>
      <c r="LX25" s="158"/>
      <c r="LY25" s="158"/>
      <c r="LZ25" s="158"/>
      <c r="MA25" s="158"/>
      <c r="MB25" s="158"/>
      <c r="MC25" s="158"/>
      <c r="MD25" s="158"/>
      <c r="ME25" s="158"/>
      <c r="MF25" s="158"/>
      <c r="MG25" s="158"/>
      <c r="MH25" s="158"/>
      <c r="MI25" s="158"/>
      <c r="MJ25" s="158"/>
      <c r="MK25" s="158"/>
      <c r="ML25" s="158"/>
      <c r="MM25" s="158"/>
      <c r="MN25" s="158"/>
      <c r="MO25" s="158"/>
      <c r="MP25" s="158"/>
      <c r="MQ25" s="158"/>
      <c r="MR25" s="158"/>
      <c r="MS25" s="158"/>
      <c r="MT25" s="158"/>
      <c r="MU25" s="158"/>
      <c r="MV25" s="158"/>
      <c r="MW25" s="158"/>
      <c r="MX25" s="158"/>
      <c r="MY25" s="158"/>
      <c r="MZ25" s="158"/>
      <c r="NA25" s="158"/>
      <c r="NB25" s="158"/>
      <c r="NC25" s="158"/>
      <c r="ND25" s="158"/>
      <c r="NE25" s="158"/>
      <c r="NF25" s="158"/>
      <c r="NG25" s="158"/>
      <c r="NH25" s="158"/>
      <c r="NI25" s="158"/>
      <c r="NJ25" s="158"/>
      <c r="NK25" s="158"/>
      <c r="NL25" s="158"/>
      <c r="NM25" s="158"/>
      <c r="NN25" s="158"/>
      <c r="NO25" s="158"/>
      <c r="NP25" s="158"/>
      <c r="NQ25" s="158"/>
      <c r="NR25" s="158"/>
      <c r="NS25" s="158"/>
      <c r="NT25" s="158"/>
      <c r="NU25" s="158"/>
      <c r="NV25" s="158"/>
      <c r="NW25" s="158"/>
      <c r="NX25" s="158"/>
      <c r="NY25" s="158"/>
      <c r="NZ25" s="158"/>
      <c r="OA25" s="158"/>
      <c r="OB25" s="158"/>
      <c r="OC25" s="158"/>
      <c r="OD25" s="158"/>
      <c r="OE25" s="158"/>
      <c r="OF25" s="158"/>
      <c r="OG25" s="158"/>
      <c r="OH25" s="158"/>
      <c r="OI25" s="158"/>
      <c r="OJ25" s="158"/>
      <c r="OK25" s="158"/>
      <c r="OL25" s="158"/>
      <c r="OM25" s="158"/>
      <c r="ON25" s="158"/>
      <c r="OO25" s="158"/>
      <c r="OP25" s="158"/>
      <c r="OQ25" s="158"/>
      <c r="OR25" s="158"/>
      <c r="OS25" s="158"/>
      <c r="OT25" s="158"/>
      <c r="OU25" s="158"/>
      <c r="OV25" s="158"/>
      <c r="OW25" s="158"/>
      <c r="OX25" s="158"/>
      <c r="OY25" s="158"/>
      <c r="OZ25" s="158"/>
      <c r="PA25" s="158"/>
      <c r="PB25" s="158"/>
      <c r="PC25" s="158"/>
      <c r="PD25" s="158"/>
      <c r="PE25" s="158"/>
      <c r="PF25" s="158"/>
      <c r="PG25" s="158"/>
      <c r="PH25" s="158"/>
      <c r="PI25" s="158"/>
      <c r="PJ25" s="158"/>
      <c r="PK25" s="158"/>
      <c r="PL25" s="158"/>
      <c r="PM25" s="158"/>
      <c r="PN25" s="158"/>
      <c r="PO25" s="158"/>
      <c r="PP25" s="158"/>
      <c r="PQ25" s="158"/>
      <c r="PR25" s="158"/>
      <c r="PS25" s="158"/>
      <c r="PT25" s="158"/>
      <c r="PU25" s="158"/>
      <c r="PV25" s="158"/>
      <c r="PW25" s="158"/>
      <c r="PX25" s="158"/>
      <c r="PY25" s="158"/>
      <c r="PZ25" s="158"/>
      <c r="QA25" s="158"/>
      <c r="QB25" s="158"/>
      <c r="QC25" s="158"/>
      <c r="QD25" s="158"/>
      <c r="QE25" s="158"/>
      <c r="QF25" s="158"/>
      <c r="QG25" s="158"/>
      <c r="QH25" s="158"/>
      <c r="QI25" s="158"/>
      <c r="QJ25" s="158"/>
      <c r="QK25" s="158"/>
      <c r="QL25" s="158"/>
      <c r="QM25" s="158"/>
      <c r="QN25" s="158"/>
      <c r="QO25" s="158"/>
      <c r="QP25" s="158"/>
      <c r="QQ25" s="158"/>
      <c r="QR25" s="158"/>
      <c r="QS25" s="158"/>
      <c r="QT25" s="158"/>
      <c r="QU25" s="158"/>
      <c r="QV25" s="158"/>
      <c r="QW25" s="158"/>
      <c r="QX25" s="158"/>
      <c r="QY25" s="158"/>
      <c r="QZ25" s="158"/>
      <c r="RA25" s="158"/>
      <c r="RB25" s="158"/>
      <c r="RC25" s="158"/>
      <c r="RD25" s="158"/>
      <c r="RE25" s="158"/>
      <c r="RF25" s="158"/>
      <c r="RG25" s="158"/>
      <c r="RH25" s="158"/>
      <c r="RI25" s="158"/>
      <c r="RJ25" s="158"/>
      <c r="RK25" s="158"/>
      <c r="RL25" s="158"/>
      <c r="RM25" s="158"/>
      <c r="RN25" s="158"/>
      <c r="RO25" s="158"/>
      <c r="RP25" s="158"/>
      <c r="RQ25" s="158"/>
      <c r="RR25" s="158"/>
      <c r="RS25" s="158"/>
      <c r="RT25" s="158"/>
      <c r="RU25" s="158"/>
      <c r="RV25" s="158"/>
      <c r="RW25" s="158"/>
      <c r="RX25" s="158"/>
      <c r="RY25" s="158"/>
      <c r="RZ25" s="158"/>
      <c r="SA25" s="158"/>
      <c r="SB25" s="158"/>
      <c r="SC25" s="158"/>
      <c r="SD25" s="158"/>
      <c r="SE25" s="158"/>
      <c r="SF25" s="158"/>
      <c r="SG25" s="158"/>
      <c r="SH25" s="158"/>
      <c r="SI25" s="158"/>
      <c r="SJ25" s="158"/>
      <c r="SK25" s="158"/>
      <c r="SL25" s="158"/>
      <c r="SM25" s="158"/>
      <c r="SN25" s="158"/>
      <c r="SO25" s="158"/>
      <c r="SP25" s="158"/>
      <c r="SQ25" s="158"/>
      <c r="SR25" s="158"/>
      <c r="SS25" s="158"/>
      <c r="ST25" s="158"/>
      <c r="SU25" s="158"/>
      <c r="SV25" s="158"/>
      <c r="SW25" s="158"/>
      <c r="SX25" s="158"/>
      <c r="SY25" s="158"/>
      <c r="SZ25" s="158"/>
      <c r="TA25" s="158"/>
      <c r="TB25" s="158"/>
      <c r="TC25" s="158"/>
      <c r="TD25" s="158"/>
      <c r="TE25" s="158"/>
      <c r="TF25" s="158"/>
      <c r="TG25" s="158"/>
      <c r="TH25" s="158"/>
      <c r="TI25" s="158"/>
      <c r="TJ25" s="158"/>
      <c r="TK25" s="158"/>
      <c r="TL25" s="158"/>
      <c r="TM25" s="158"/>
      <c r="TN25" s="158"/>
      <c r="TO25" s="158"/>
      <c r="TP25" s="158"/>
      <c r="TQ25" s="158"/>
      <c r="TR25" s="158"/>
      <c r="TS25" s="158"/>
      <c r="TT25" s="158"/>
      <c r="TU25" s="158"/>
      <c r="TV25" s="158"/>
      <c r="TW25" s="158"/>
      <c r="TX25" s="158"/>
      <c r="TY25" s="158"/>
      <c r="TZ25" s="158"/>
      <c r="UA25" s="158"/>
      <c r="UB25" s="158"/>
      <c r="UC25" s="158"/>
      <c r="UD25" s="158"/>
      <c r="UE25" s="158"/>
      <c r="UF25" s="158"/>
      <c r="UG25" s="158"/>
      <c r="UH25" s="158"/>
      <c r="UI25" s="158"/>
      <c r="UJ25" s="158"/>
      <c r="UK25" s="158"/>
      <c r="UL25" s="158"/>
      <c r="UM25" s="158"/>
      <c r="UN25" s="158"/>
      <c r="UO25" s="158"/>
      <c r="UP25" s="158"/>
      <c r="UQ25" s="158"/>
      <c r="UR25" s="158"/>
      <c r="US25" s="158"/>
      <c r="UT25" s="158"/>
      <c r="UU25" s="158"/>
      <c r="UV25" s="158"/>
      <c r="UW25" s="158"/>
      <c r="UX25" s="158"/>
      <c r="UY25" s="158"/>
      <c r="UZ25" s="158"/>
      <c r="VA25" s="158"/>
      <c r="VB25" s="158"/>
      <c r="VC25" s="158"/>
      <c r="VD25" s="158"/>
      <c r="VE25" s="158"/>
      <c r="VF25" s="158"/>
      <c r="VG25" s="158"/>
      <c r="VH25" s="158"/>
      <c r="VI25" s="158"/>
      <c r="VJ25" s="158"/>
      <c r="VK25" s="158"/>
      <c r="VL25" s="158"/>
      <c r="VM25" s="158"/>
      <c r="VN25" s="158"/>
      <c r="VO25" s="158"/>
      <c r="VP25" s="158"/>
      <c r="VQ25" s="158"/>
      <c r="VR25" s="158"/>
      <c r="VS25" s="158"/>
      <c r="VT25" s="158"/>
      <c r="VU25" s="158"/>
      <c r="VV25" s="158"/>
      <c r="VW25" s="158"/>
      <c r="VX25" s="158"/>
      <c r="VY25" s="158"/>
      <c r="VZ25" s="158"/>
      <c r="WA25" s="158"/>
      <c r="WB25" s="158"/>
      <c r="WC25" s="158"/>
      <c r="WD25" s="158"/>
      <c r="WE25" s="158"/>
      <c r="WF25" s="158"/>
      <c r="WG25" s="158"/>
      <c r="WH25" s="158"/>
      <c r="WI25" s="158"/>
      <c r="WJ25" s="158"/>
      <c r="WK25" s="158"/>
      <c r="WL25" s="158"/>
      <c r="WM25" s="158"/>
      <c r="WN25" s="158"/>
      <c r="WO25" s="158"/>
      <c r="WP25" s="158"/>
      <c r="WQ25" s="158"/>
      <c r="WR25" s="158"/>
      <c r="WS25" s="158"/>
      <c r="WT25" s="158"/>
      <c r="WU25" s="158"/>
      <c r="WV25" s="158"/>
      <c r="WW25" s="158"/>
      <c r="WX25" s="158"/>
      <c r="WY25" s="158"/>
      <c r="WZ25" s="158"/>
      <c r="XA25" s="158"/>
      <c r="XB25" s="158"/>
      <c r="XC25" s="158"/>
      <c r="XD25" s="158"/>
      <c r="XE25" s="158"/>
      <c r="XF25" s="158"/>
      <c r="XG25" s="158"/>
      <c r="XH25" s="158"/>
      <c r="XI25" s="158"/>
      <c r="XJ25" s="158"/>
      <c r="XK25" s="158"/>
      <c r="XL25" s="158"/>
      <c r="XM25" s="158"/>
      <c r="XN25" s="158"/>
      <c r="XO25" s="158"/>
      <c r="XP25" s="158"/>
      <c r="XQ25" s="158"/>
      <c r="XR25" s="158"/>
      <c r="XS25" s="158"/>
      <c r="XT25" s="158"/>
      <c r="XU25" s="158"/>
      <c r="XV25" s="158"/>
      <c r="XW25" s="158"/>
      <c r="XX25" s="158"/>
      <c r="XY25" s="158"/>
      <c r="XZ25" s="158"/>
      <c r="YA25" s="158"/>
      <c r="YB25" s="158"/>
      <c r="YC25" s="158"/>
      <c r="YD25" s="158"/>
      <c r="YE25" s="158"/>
      <c r="YF25" s="158"/>
      <c r="YG25" s="158"/>
      <c r="YH25" s="158"/>
      <c r="YI25" s="158"/>
      <c r="YJ25" s="158"/>
      <c r="YK25" s="158"/>
      <c r="YL25" s="158"/>
      <c r="YM25" s="158"/>
      <c r="YN25" s="158"/>
      <c r="YO25" s="158"/>
      <c r="YP25" s="158"/>
      <c r="YQ25" s="158"/>
      <c r="YR25" s="158"/>
      <c r="YS25" s="158"/>
      <c r="YT25" s="158"/>
      <c r="YU25" s="158"/>
      <c r="YV25" s="158"/>
      <c r="YW25" s="158"/>
      <c r="YX25" s="158"/>
      <c r="YY25" s="158"/>
      <c r="YZ25" s="158"/>
      <c r="ZA25" s="158"/>
      <c r="ZB25" s="158"/>
      <c r="ZC25" s="158"/>
      <c r="ZD25" s="158"/>
      <c r="ZE25" s="158"/>
      <c r="ZF25" s="158"/>
      <c r="ZG25" s="158"/>
      <c r="ZH25" s="158"/>
      <c r="ZI25" s="158"/>
      <c r="ZJ25" s="158"/>
      <c r="ZK25" s="158"/>
      <c r="ZL25" s="158"/>
      <c r="ZM25" s="158"/>
      <c r="ZN25" s="158"/>
      <c r="ZO25" s="158"/>
      <c r="ZP25" s="158"/>
      <c r="ZQ25" s="158"/>
      <c r="ZR25" s="158"/>
      <c r="ZS25" s="158"/>
      <c r="ZT25" s="158"/>
      <c r="ZU25" s="158"/>
      <c r="ZV25" s="158"/>
      <c r="ZW25" s="158"/>
      <c r="ZX25" s="158"/>
      <c r="ZY25" s="158"/>
      <c r="ZZ25" s="158"/>
      <c r="AAA25" s="158"/>
      <c r="AAB25" s="158"/>
      <c r="AAC25" s="158"/>
      <c r="AAD25" s="158"/>
      <c r="AAE25" s="158"/>
      <c r="AAF25" s="158"/>
      <c r="AAG25" s="158"/>
      <c r="AAH25" s="158"/>
      <c r="AAI25" s="158"/>
      <c r="AAJ25" s="158"/>
      <c r="AAK25" s="158"/>
      <c r="AAL25" s="158"/>
      <c r="AAM25" s="158"/>
      <c r="AAN25" s="158"/>
      <c r="AAO25" s="158"/>
      <c r="AAP25" s="158"/>
      <c r="AAQ25" s="158"/>
      <c r="AAR25" s="158"/>
      <c r="AAS25" s="158"/>
      <c r="AAT25" s="158"/>
      <c r="AAU25" s="158"/>
      <c r="AAV25" s="158"/>
      <c r="AAW25" s="158"/>
      <c r="AAX25" s="158"/>
      <c r="AAY25" s="158"/>
      <c r="AAZ25" s="158"/>
      <c r="ABA25" s="158"/>
      <c r="ABB25" s="158"/>
      <c r="ABC25" s="158"/>
      <c r="ABD25" s="158"/>
      <c r="ABE25" s="158"/>
      <c r="ABF25" s="158"/>
      <c r="ABG25" s="158"/>
      <c r="ABH25" s="158"/>
      <c r="ABI25" s="158"/>
      <c r="ABJ25" s="158"/>
      <c r="ABK25" s="158"/>
      <c r="ABL25" s="158"/>
      <c r="ABM25" s="158"/>
      <c r="ABN25" s="158"/>
      <c r="ABO25" s="158"/>
      <c r="ABP25" s="158"/>
      <c r="ABQ25" s="158"/>
      <c r="ABR25" s="158"/>
      <c r="ABS25" s="158"/>
      <c r="ABT25" s="158"/>
      <c r="ABU25" s="158"/>
      <c r="ABV25" s="158"/>
      <c r="ABW25" s="158"/>
      <c r="ABX25" s="158"/>
      <c r="ABY25" s="158"/>
      <c r="ABZ25" s="158"/>
      <c r="ACA25" s="158"/>
      <c r="ACB25" s="158"/>
      <c r="ACC25" s="158"/>
      <c r="ACD25" s="158"/>
      <c r="ACE25" s="158"/>
      <c r="ACF25" s="158"/>
      <c r="ACG25" s="158"/>
      <c r="ACH25" s="158"/>
      <c r="ACI25" s="158"/>
      <c r="ACJ25" s="158"/>
      <c r="ACK25" s="158"/>
      <c r="ACL25" s="158"/>
      <c r="ACM25" s="158"/>
      <c r="ACN25" s="158"/>
      <c r="ACO25" s="158"/>
      <c r="ACP25" s="158"/>
      <c r="ACQ25" s="158"/>
      <c r="ACR25" s="158"/>
      <c r="ACS25" s="158"/>
      <c r="ACT25" s="158"/>
      <c r="ACU25" s="158"/>
      <c r="ACV25" s="158"/>
      <c r="ACW25" s="158"/>
      <c r="ACX25" s="158"/>
      <c r="ACY25" s="158"/>
      <c r="ACZ25" s="158"/>
      <c r="ADA25" s="158"/>
      <c r="ADB25" s="158"/>
      <c r="ADC25" s="158"/>
      <c r="ADD25" s="158"/>
      <c r="ADE25" s="158"/>
      <c r="ADF25" s="158"/>
      <c r="ADG25" s="158"/>
      <c r="ADH25" s="158"/>
      <c r="ADI25" s="158"/>
      <c r="ADJ25" s="158"/>
      <c r="ADK25" s="158"/>
      <c r="ADL25" s="158"/>
      <c r="ADM25" s="158"/>
      <c r="ADN25" s="158"/>
      <c r="ADO25" s="158"/>
      <c r="ADP25" s="158"/>
      <c r="ADQ25" s="158"/>
      <c r="ADR25" s="158"/>
      <c r="ADS25" s="158"/>
      <c r="ADT25" s="158"/>
      <c r="ADU25" s="158"/>
      <c r="ADV25" s="158"/>
      <c r="ADW25" s="158"/>
      <c r="ADX25" s="158"/>
      <c r="ADY25" s="158"/>
      <c r="ADZ25" s="158"/>
      <c r="AEA25" s="158"/>
      <c r="AEB25" s="158"/>
      <c r="AEC25" s="158"/>
      <c r="AED25" s="158"/>
      <c r="AEE25" s="158"/>
      <c r="AEF25" s="158"/>
      <c r="AEG25" s="158"/>
      <c r="AEH25" s="158"/>
      <c r="AEI25" s="158"/>
      <c r="AEJ25" s="158"/>
      <c r="AEK25" s="158"/>
      <c r="AEL25" s="158"/>
      <c r="AEM25" s="158"/>
      <c r="AEN25" s="158"/>
      <c r="AEO25" s="158"/>
      <c r="AEP25" s="158"/>
      <c r="AEQ25" s="158"/>
      <c r="AER25" s="158"/>
      <c r="AES25" s="158"/>
      <c r="AET25" s="158"/>
      <c r="AEU25" s="158"/>
      <c r="AEV25" s="158"/>
      <c r="AEW25" s="158"/>
      <c r="AEX25" s="158"/>
      <c r="AEY25" s="158"/>
      <c r="AEZ25" s="158"/>
      <c r="AFA25" s="158"/>
      <c r="AFB25" s="158"/>
      <c r="AFC25" s="158"/>
      <c r="AFD25" s="158"/>
      <c r="AFE25" s="158"/>
      <c r="AFF25" s="158"/>
      <c r="AFG25" s="158"/>
      <c r="AFH25" s="158"/>
      <c r="AFI25" s="158"/>
      <c r="AFJ25" s="158"/>
      <c r="AFK25" s="158"/>
      <c r="AFL25" s="158"/>
      <c r="AFM25" s="158"/>
      <c r="AFN25" s="158"/>
      <c r="AFO25" s="158"/>
      <c r="AFP25" s="158"/>
      <c r="AFQ25" s="158"/>
      <c r="AFR25" s="158"/>
      <c r="AFS25" s="158"/>
      <c r="AFT25" s="158"/>
      <c r="AFU25" s="158"/>
      <c r="AFV25" s="158"/>
      <c r="AFW25" s="158"/>
      <c r="AFX25" s="158"/>
      <c r="AFY25" s="158"/>
      <c r="AFZ25" s="158"/>
      <c r="AGA25" s="158"/>
      <c r="AGB25" s="158"/>
      <c r="AGC25" s="158"/>
      <c r="AGD25" s="158"/>
      <c r="AGE25" s="158"/>
      <c r="AGF25" s="158"/>
      <c r="AGG25" s="158"/>
      <c r="AGH25" s="158"/>
      <c r="AGI25" s="158"/>
      <c r="AGJ25" s="158"/>
      <c r="AGK25" s="158"/>
      <c r="AGL25" s="158"/>
      <c r="AGM25" s="158"/>
      <c r="AGN25" s="158"/>
      <c r="AGO25" s="158"/>
      <c r="AGP25" s="158"/>
      <c r="AGQ25" s="158"/>
      <c r="AGR25" s="158"/>
      <c r="AGS25" s="158"/>
      <c r="AGT25" s="158"/>
      <c r="AGU25" s="158"/>
      <c r="AGV25" s="158"/>
      <c r="AGW25" s="158"/>
      <c r="AGX25" s="158"/>
      <c r="AGY25" s="158"/>
      <c r="AGZ25" s="158"/>
      <c r="AHA25" s="158"/>
      <c r="AHB25" s="158"/>
      <c r="AHC25" s="158"/>
      <c r="AHD25" s="158"/>
      <c r="AHE25" s="158"/>
      <c r="AHF25" s="158"/>
      <c r="AHG25" s="158"/>
      <c r="AHH25" s="158"/>
      <c r="AHI25" s="158"/>
      <c r="AHJ25" s="158"/>
      <c r="AHK25" s="158"/>
      <c r="AHL25" s="158"/>
      <c r="AHM25" s="158"/>
      <c r="AHN25" s="158"/>
      <c r="AHO25" s="158"/>
      <c r="AHP25" s="158"/>
      <c r="AHQ25" s="158"/>
      <c r="AHR25" s="158"/>
      <c r="AHS25" s="158"/>
      <c r="AHT25" s="158"/>
      <c r="AHU25" s="158"/>
      <c r="AHV25" s="158"/>
      <c r="AHW25" s="158"/>
      <c r="AHX25" s="158"/>
      <c r="AHY25" s="158"/>
      <c r="AHZ25" s="158"/>
      <c r="AIA25" s="158"/>
      <c r="AIB25" s="158"/>
      <c r="AIC25" s="158"/>
      <c r="AID25" s="158"/>
      <c r="AIE25" s="158"/>
      <c r="AIF25" s="158"/>
      <c r="AIG25" s="158"/>
      <c r="AIH25" s="158"/>
      <c r="AII25" s="158"/>
      <c r="AIJ25" s="158"/>
      <c r="AIK25" s="158"/>
      <c r="AIL25" s="158"/>
      <c r="AIM25" s="158"/>
      <c r="AIN25" s="158"/>
      <c r="AIO25" s="158"/>
      <c r="AIP25" s="158"/>
      <c r="AIQ25" s="158"/>
      <c r="AIR25" s="158"/>
      <c r="AIS25" s="158"/>
      <c r="AIT25" s="158"/>
      <c r="AIU25" s="158"/>
      <c r="AIV25" s="158"/>
      <c r="AIW25" s="158"/>
      <c r="AIX25" s="158"/>
      <c r="AIY25" s="158"/>
    </row>
    <row r="26" spans="1:1498">
      <c r="A26" s="1" t="s">
        <v>62</v>
      </c>
      <c r="B26" t="s">
        <v>63</v>
      </c>
      <c r="C26" s="59">
        <v>45204</v>
      </c>
      <c r="D26">
        <v>250</v>
      </c>
      <c r="F26">
        <v>4</v>
      </c>
      <c r="T26" s="12" t="s">
        <v>25</v>
      </c>
      <c r="U26" t="s">
        <v>64</v>
      </c>
      <c r="W26" t="s">
        <v>0</v>
      </c>
      <c r="X26" t="s">
        <v>65</v>
      </c>
    </row>
    <row r="27" spans="1:1498">
      <c r="A27" s="1" t="s">
        <v>62</v>
      </c>
      <c r="B27" t="s">
        <v>63</v>
      </c>
      <c r="C27" s="59">
        <v>45217</v>
      </c>
      <c r="D27">
        <v>1000</v>
      </c>
      <c r="F27">
        <v>23</v>
      </c>
      <c r="T27" s="13" t="s">
        <v>66</v>
      </c>
      <c r="U27">
        <v>6576</v>
      </c>
      <c r="W27" t="s">
        <v>8</v>
      </c>
      <c r="X27">
        <f>9*31*24</f>
        <v>6696</v>
      </c>
    </row>
    <row r="28" spans="1:1498">
      <c r="A28" s="1" t="s">
        <v>67</v>
      </c>
      <c r="B28" t="s">
        <v>68</v>
      </c>
      <c r="C28" s="59">
        <v>45204</v>
      </c>
      <c r="D28">
        <v>1500</v>
      </c>
      <c r="F28">
        <v>48</v>
      </c>
      <c r="T28" s="13" t="s">
        <v>69</v>
      </c>
      <c r="U28">
        <v>5976</v>
      </c>
      <c r="W28" t="s">
        <v>9</v>
      </c>
      <c r="X28">
        <f>9*28*24</f>
        <v>6048</v>
      </c>
    </row>
    <row r="29" spans="1:1498">
      <c r="A29" s="1" t="s">
        <v>67</v>
      </c>
      <c r="B29" t="s">
        <v>68</v>
      </c>
      <c r="C29" s="59">
        <v>45217</v>
      </c>
      <c r="D29">
        <v>250</v>
      </c>
      <c r="F29">
        <v>4</v>
      </c>
      <c r="T29" s="13" t="s">
        <v>70</v>
      </c>
      <c r="U29" s="158">
        <v>6695.9961111111106</v>
      </c>
      <c r="W29" t="s">
        <v>10</v>
      </c>
      <c r="X29">
        <f>9*31*24</f>
        <v>6696</v>
      </c>
    </row>
    <row r="30" spans="1:1498">
      <c r="A30" s="1" t="s">
        <v>71</v>
      </c>
      <c r="B30" t="s">
        <v>72</v>
      </c>
      <c r="C30" s="59">
        <v>45200</v>
      </c>
      <c r="D30">
        <v>250</v>
      </c>
      <c r="F30">
        <v>4</v>
      </c>
      <c r="T30" s="13" t="s">
        <v>73</v>
      </c>
      <c r="U30" s="158">
        <v>7007.9166666666661</v>
      </c>
      <c r="W30" t="s">
        <v>11</v>
      </c>
      <c r="X30">
        <f>9*30*24</f>
        <v>6480</v>
      </c>
    </row>
    <row r="31" spans="1:1498">
      <c r="A31" s="1" t="s">
        <v>71</v>
      </c>
      <c r="B31" t="s">
        <v>72</v>
      </c>
      <c r="C31" s="59">
        <v>45213</v>
      </c>
      <c r="D31">
        <v>2000</v>
      </c>
      <c r="F31">
        <v>23</v>
      </c>
      <c r="T31" s="13" t="s">
        <v>74</v>
      </c>
      <c r="U31" s="158">
        <v>8805.4786111111098</v>
      </c>
      <c r="W31" t="s">
        <v>12</v>
      </c>
      <c r="X31">
        <f t="shared" ref="X31" si="1">9*31*24</f>
        <v>6696</v>
      </c>
    </row>
    <row r="32" spans="1:1498">
      <c r="A32" s="1" t="s">
        <v>75</v>
      </c>
      <c r="B32" t="s">
        <v>76</v>
      </c>
      <c r="C32" s="59">
        <v>45208</v>
      </c>
      <c r="D32">
        <v>1500</v>
      </c>
      <c r="F32">
        <v>23</v>
      </c>
      <c r="T32" s="13" t="s">
        <v>77</v>
      </c>
      <c r="U32">
        <v>10080</v>
      </c>
      <c r="W32" t="s">
        <v>13</v>
      </c>
      <c r="X32">
        <f>9*30*24</f>
        <v>6480</v>
      </c>
    </row>
    <row r="33" spans="1:24">
      <c r="A33" s="1" t="s">
        <v>75</v>
      </c>
      <c r="B33" t="s">
        <v>76</v>
      </c>
      <c r="C33" s="59">
        <v>45221</v>
      </c>
      <c r="D33">
        <v>250</v>
      </c>
      <c r="F33">
        <v>4</v>
      </c>
      <c r="T33" s="13" t="s">
        <v>78</v>
      </c>
      <c r="U33">
        <v>10416</v>
      </c>
      <c r="W33" t="s">
        <v>14</v>
      </c>
      <c r="X33">
        <f>9*31*24</f>
        <v>6696</v>
      </c>
    </row>
    <row r="34" spans="1:24">
      <c r="A34" s="1" t="s">
        <v>79</v>
      </c>
      <c r="B34" t="s">
        <v>80</v>
      </c>
      <c r="C34" s="59">
        <v>45211</v>
      </c>
      <c r="D34">
        <v>500</v>
      </c>
      <c r="F34">
        <v>23</v>
      </c>
      <c r="T34" s="13" t="s">
        <v>81</v>
      </c>
      <c r="U34">
        <v>10416</v>
      </c>
      <c r="W34" t="s">
        <v>15</v>
      </c>
      <c r="X34">
        <f>9*31*24</f>
        <v>6696</v>
      </c>
    </row>
    <row r="35" spans="1:24">
      <c r="A35" s="1" t="s">
        <v>79</v>
      </c>
      <c r="B35" t="s">
        <v>80</v>
      </c>
      <c r="C35" s="59">
        <v>45225</v>
      </c>
      <c r="D35">
        <v>250</v>
      </c>
      <c r="F35">
        <v>4</v>
      </c>
      <c r="T35" s="13" t="s">
        <v>82</v>
      </c>
      <c r="U35">
        <v>6720</v>
      </c>
      <c r="W35" t="s">
        <v>16</v>
      </c>
      <c r="X35">
        <f>9*30*24</f>
        <v>6480</v>
      </c>
    </row>
    <row r="36" spans="1:24">
      <c r="A36" s="1" t="s">
        <v>83</v>
      </c>
      <c r="B36" t="s">
        <v>84</v>
      </c>
      <c r="C36" s="59">
        <v>45210</v>
      </c>
      <c r="D36">
        <v>500</v>
      </c>
      <c r="F36">
        <v>23</v>
      </c>
      <c r="T36" s="13" t="s">
        <v>26</v>
      </c>
      <c r="U36" s="158">
        <v>72693.391388888878</v>
      </c>
      <c r="W36" t="s">
        <v>17</v>
      </c>
      <c r="X36">
        <f>14*31*24</f>
        <v>10416</v>
      </c>
    </row>
    <row r="37" spans="1:24">
      <c r="A37" s="1" t="s">
        <v>83</v>
      </c>
      <c r="B37" t="s">
        <v>84</v>
      </c>
      <c r="C37" s="59">
        <v>45223</v>
      </c>
      <c r="D37">
        <v>250</v>
      </c>
      <c r="F37">
        <v>4</v>
      </c>
      <c r="W37" t="s">
        <v>18</v>
      </c>
      <c r="X37">
        <f>14*30*24</f>
        <v>10080</v>
      </c>
    </row>
    <row r="38" spans="1:24">
      <c r="A38" s="1" t="s">
        <v>85</v>
      </c>
      <c r="B38" t="s">
        <v>86</v>
      </c>
      <c r="C38" s="59">
        <v>45204</v>
      </c>
      <c r="D38">
        <v>500</v>
      </c>
      <c r="F38">
        <v>23</v>
      </c>
      <c r="W38" t="s">
        <v>19</v>
      </c>
      <c r="X38">
        <f>14*31*24</f>
        <v>10416</v>
      </c>
    </row>
    <row r="39" spans="1:24">
      <c r="A39" s="1" t="s">
        <v>85</v>
      </c>
      <c r="B39" t="s">
        <v>86</v>
      </c>
      <c r="C39" s="59">
        <v>45217</v>
      </c>
      <c r="D39">
        <v>250</v>
      </c>
      <c r="F39">
        <v>4</v>
      </c>
    </row>
    <row r="40" spans="1:24">
      <c r="A40" s="1" t="s">
        <v>85</v>
      </c>
      <c r="B40" t="s">
        <v>86</v>
      </c>
      <c r="C40" s="59">
        <v>45230</v>
      </c>
      <c r="D40">
        <v>1000</v>
      </c>
      <c r="F40">
        <v>23</v>
      </c>
    </row>
    <row r="41" spans="1:24">
      <c r="A41" s="1" t="s">
        <v>87</v>
      </c>
      <c r="B41" t="s">
        <v>88</v>
      </c>
      <c r="C41" s="59">
        <v>45201</v>
      </c>
      <c r="D41">
        <v>250</v>
      </c>
      <c r="F41">
        <v>4</v>
      </c>
    </row>
    <row r="42" spans="1:24">
      <c r="A42" s="1" t="s">
        <v>87</v>
      </c>
      <c r="B42" t="s">
        <v>88</v>
      </c>
      <c r="C42" s="59">
        <v>45214</v>
      </c>
      <c r="D42">
        <v>3000</v>
      </c>
      <c r="F42">
        <v>23</v>
      </c>
    </row>
    <row r="43" spans="1:24">
      <c r="A43" s="1" t="s">
        <v>87</v>
      </c>
      <c r="B43" t="s">
        <v>88</v>
      </c>
      <c r="C43" s="59">
        <v>45228</v>
      </c>
      <c r="D43">
        <v>250</v>
      </c>
      <c r="F43">
        <v>4</v>
      </c>
    </row>
    <row r="44" spans="1:24">
      <c r="A44" s="1" t="s">
        <v>89</v>
      </c>
      <c r="B44" t="s">
        <v>90</v>
      </c>
      <c r="C44" s="59">
        <v>45203</v>
      </c>
      <c r="D44">
        <v>2500</v>
      </c>
      <c r="F44">
        <v>23</v>
      </c>
    </row>
    <row r="45" spans="1:24">
      <c r="A45" s="1" t="s">
        <v>89</v>
      </c>
      <c r="B45" t="s">
        <v>90</v>
      </c>
      <c r="C45" s="59">
        <v>45216</v>
      </c>
      <c r="D45">
        <v>250</v>
      </c>
      <c r="F45">
        <v>4</v>
      </c>
    </row>
    <row r="46" spans="1:24">
      <c r="A46" s="1" t="s">
        <v>89</v>
      </c>
      <c r="B46" t="s">
        <v>90</v>
      </c>
      <c r="C46" s="59">
        <v>45229</v>
      </c>
      <c r="D46">
        <v>3000</v>
      </c>
      <c r="F46">
        <v>48</v>
      </c>
    </row>
    <row r="47" spans="1:24">
      <c r="A47" s="1" t="s">
        <v>91</v>
      </c>
      <c r="B47" t="s">
        <v>92</v>
      </c>
      <c r="C47" s="59">
        <v>45208</v>
      </c>
      <c r="D47">
        <v>2500</v>
      </c>
      <c r="F47">
        <v>23</v>
      </c>
    </row>
    <row r="48" spans="1:24">
      <c r="A48" s="1" t="s">
        <v>91</v>
      </c>
      <c r="B48" t="s">
        <v>92</v>
      </c>
      <c r="C48" s="59">
        <v>45221</v>
      </c>
      <c r="D48">
        <v>250</v>
      </c>
      <c r="F48">
        <v>4</v>
      </c>
    </row>
    <row r="49" spans="1:6">
      <c r="A49" s="1" t="s">
        <v>93</v>
      </c>
      <c r="B49" t="s">
        <v>94</v>
      </c>
      <c r="C49" s="59">
        <v>45208</v>
      </c>
      <c r="D49">
        <v>250</v>
      </c>
      <c r="F49">
        <v>4</v>
      </c>
    </row>
    <row r="50" spans="1:6">
      <c r="A50" s="1" t="s">
        <v>93</v>
      </c>
      <c r="B50" t="s">
        <v>94</v>
      </c>
      <c r="C50" s="59">
        <v>45221</v>
      </c>
      <c r="D50">
        <v>2500</v>
      </c>
      <c r="F50">
        <v>23</v>
      </c>
    </row>
    <row r="51" spans="1:6">
      <c r="A51" s="1" t="s">
        <v>95</v>
      </c>
      <c r="B51" t="s">
        <v>96</v>
      </c>
      <c r="C51" s="59">
        <v>45207</v>
      </c>
      <c r="D51">
        <v>2000</v>
      </c>
      <c r="F51">
        <v>23</v>
      </c>
    </row>
    <row r="52" spans="1:6">
      <c r="A52" s="1" t="s">
        <v>95</v>
      </c>
      <c r="B52" t="s">
        <v>96</v>
      </c>
      <c r="C52" s="59">
        <v>45220</v>
      </c>
      <c r="D52">
        <v>250</v>
      </c>
      <c r="F52">
        <v>4</v>
      </c>
    </row>
  </sheetData>
  <mergeCells count="4">
    <mergeCell ref="F1:Q1"/>
    <mergeCell ref="T2:Y2"/>
    <mergeCell ref="F17:I17"/>
    <mergeCell ref="F18:I18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590CC-BDD9-4E56-A7DF-798D4D82DF56}">
  <sheetPr codeName="Planilha26"/>
  <dimension ref="A1"/>
  <sheetViews>
    <sheetView workbookViewId="0"/>
  </sheetViews>
  <sheetFormatPr defaultRowHeight="14.4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9EF8E-CD4E-4166-87BB-C3D147778C61}">
  <sheetPr codeName="Planilha4" filterMode="1">
    <tabColor rgb="FFFF0000"/>
    <pageSetUpPr fitToPage="1"/>
  </sheetPr>
  <dimension ref="A1:AB1982"/>
  <sheetViews>
    <sheetView showGridLines="0" tabSelected="1" zoomScale="80" zoomScaleNormal="100" zoomScaleSheetLayoutView="100" workbookViewId="0">
      <pane ySplit="4" topLeftCell="A498" activePane="bottomLeft" state="frozen"/>
      <selection pane="bottomLeft" activeCell="E500" sqref="E500"/>
    </sheetView>
  </sheetViews>
  <sheetFormatPr defaultColWidth="9.42578125" defaultRowHeight="21.6" customHeight="1"/>
  <cols>
    <col min="1" max="1" width="16.5703125" style="4" customWidth="1"/>
    <col min="2" max="2" width="7.42578125" style="3" customWidth="1"/>
    <col min="3" max="3" width="11.42578125" style="4" bestFit="1" customWidth="1"/>
    <col min="4" max="4" width="16" style="116" customWidth="1"/>
    <col min="5" max="5" width="11.42578125" style="4" bestFit="1" customWidth="1"/>
    <col min="6" max="6" width="17.42578125" style="4" customWidth="1"/>
    <col min="7" max="7" width="9.42578125" style="4" customWidth="1"/>
    <col min="8" max="8" width="11.42578125" style="4" customWidth="1"/>
    <col min="9" max="9" width="10.5703125" style="116" bestFit="1" customWidth="1"/>
    <col min="10" max="10" width="23.5703125" style="119" bestFit="1" customWidth="1"/>
    <col min="11" max="11" width="17.42578125" style="119" bestFit="1" customWidth="1"/>
    <col min="12" max="12" width="18.5703125" style="48" customWidth="1"/>
    <col min="13" max="13" width="5.5703125" style="116" customWidth="1"/>
    <col min="14" max="15" width="18.5703125" style="119" customWidth="1"/>
    <col min="16" max="16" width="11.7109375" style="4" customWidth="1"/>
    <col min="17" max="20" width="14.42578125" style="116" customWidth="1"/>
    <col min="21" max="21" width="14.42578125" style="48" customWidth="1"/>
    <col min="22" max="22" width="16.42578125" style="48" customWidth="1"/>
    <col min="23" max="23" width="12" style="48" customWidth="1"/>
    <col min="24" max="24" width="9.42578125" style="48"/>
    <col min="25" max="25" width="20.42578125" style="48" customWidth="1"/>
    <col min="26" max="16384" width="9.42578125" style="48"/>
  </cols>
  <sheetData>
    <row r="1" spans="1:28" ht="14.45">
      <c r="D1" s="4"/>
      <c r="I1" s="4"/>
      <c r="J1" s="3"/>
      <c r="K1" s="3"/>
      <c r="M1" s="4"/>
      <c r="N1" s="3"/>
      <c r="O1" s="3"/>
      <c r="Q1" s="4"/>
      <c r="R1" s="4"/>
      <c r="S1" s="4"/>
      <c r="T1" s="4"/>
    </row>
    <row r="2" spans="1:28" ht="51" customHeight="1" thickBot="1">
      <c r="A2" s="382"/>
      <c r="B2" s="382"/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Y2" s="383" t="s">
        <v>97</v>
      </c>
      <c r="Z2" s="384"/>
      <c r="AA2" s="384"/>
      <c r="AB2" s="384"/>
    </row>
    <row r="3" spans="1:28" s="49" customFormat="1" ht="18.95" thickBot="1">
      <c r="A3" s="26"/>
      <c r="B3" s="27"/>
      <c r="C3" s="57"/>
      <c r="D3" s="57"/>
      <c r="E3" s="57"/>
      <c r="F3" s="57"/>
      <c r="G3" s="57"/>
      <c r="H3" s="57"/>
      <c r="I3" s="376" t="s">
        <v>98</v>
      </c>
      <c r="J3" s="377"/>
      <c r="K3" s="377"/>
      <c r="L3" s="377"/>
      <c r="M3" s="378"/>
      <c r="N3" s="379" t="s">
        <v>99</v>
      </c>
      <c r="O3" s="380"/>
      <c r="P3" s="380"/>
      <c r="Q3" s="380"/>
      <c r="R3" s="380"/>
      <c r="S3" s="380"/>
      <c r="T3" s="381"/>
      <c r="U3" s="379" t="s">
        <v>100</v>
      </c>
      <c r="V3" s="380"/>
      <c r="W3" s="381"/>
    </row>
    <row r="4" spans="1:28" s="25" customFormat="1" ht="40.5" customHeight="1" thickBot="1">
      <c r="A4" s="56" t="s">
        <v>101</v>
      </c>
      <c r="B4" s="54" t="s">
        <v>102</v>
      </c>
      <c r="C4" s="52" t="s">
        <v>103</v>
      </c>
      <c r="D4" s="115" t="s">
        <v>104</v>
      </c>
      <c r="E4" s="52" t="s">
        <v>105</v>
      </c>
      <c r="F4" s="54" t="s">
        <v>106</v>
      </c>
      <c r="G4" s="54" t="s">
        <v>107</v>
      </c>
      <c r="H4" s="254" t="s">
        <v>108</v>
      </c>
      <c r="I4" s="117" t="s">
        <v>109</v>
      </c>
      <c r="J4" s="118" t="s">
        <v>110</v>
      </c>
      <c r="K4" s="118" t="s">
        <v>111</v>
      </c>
      <c r="L4" s="54" t="s">
        <v>112</v>
      </c>
      <c r="M4" s="120" t="s">
        <v>113</v>
      </c>
      <c r="N4" s="117" t="s">
        <v>114</v>
      </c>
      <c r="O4" s="118" t="s">
        <v>115</v>
      </c>
      <c r="P4" s="54" t="s">
        <v>116</v>
      </c>
      <c r="Q4" s="118" t="s">
        <v>117</v>
      </c>
      <c r="R4" s="120" t="s">
        <v>118</v>
      </c>
      <c r="S4" s="121" t="s">
        <v>119</v>
      </c>
      <c r="T4" s="121" t="s">
        <v>120</v>
      </c>
      <c r="U4" s="53" t="s">
        <v>121</v>
      </c>
      <c r="V4" s="54" t="s">
        <v>122</v>
      </c>
      <c r="W4" s="55" t="s">
        <v>123</v>
      </c>
    </row>
    <row r="5" spans="1:28" ht="21" hidden="1" customHeight="1">
      <c r="A5" s="14" t="str">
        <f t="shared" ref="A5:A68" si="0">IF(D5="","",B5&amp;C5)</f>
        <v>1RBT00302</v>
      </c>
      <c r="B5" s="20">
        <f>IF(D5="","",COUNTIF($C$4:C4,C5)+1)</f>
        <v>1</v>
      </c>
      <c r="C5" s="14" t="str">
        <f>IF(D5="","",VLOOKUP(D5,LISTA!$A:$B,2,0))</f>
        <v>RBT00302</v>
      </c>
      <c r="D5" s="151" t="s">
        <v>124</v>
      </c>
      <c r="E5" s="14">
        <f>IF(D5="","",VLOOKUP(B5,'Preventiva - Sequencia'!$B:$C,2,0))</f>
        <v>250</v>
      </c>
      <c r="F5" s="14">
        <f t="shared" ref="F5:F68" si="1">IF(D5="","",IF(B5=1,0,VLOOKUP((B5-1)&amp;C5,$A:$W,17,0)))</f>
        <v>0</v>
      </c>
      <c r="G5" s="14">
        <f t="shared" ref="G5:G68" si="2">IF(D5="","",IF(E5="50F",45,IF(E5="250f",F5+175,F5+225)))</f>
        <v>225</v>
      </c>
      <c r="H5" s="14">
        <f t="shared" ref="H5:H68" si="3">IF(C5="","",IF(E5="50F",55,IF(E5="250f",F5+225,F5+275)))</f>
        <v>275</v>
      </c>
      <c r="I5" s="152" t="s">
        <v>125</v>
      </c>
      <c r="J5" s="153">
        <v>44105</v>
      </c>
      <c r="K5" s="153">
        <v>44105</v>
      </c>
      <c r="L5" s="19">
        <f t="shared" ref="L5:L68" si="4">IF(K5="","",K5-J5)</f>
        <v>0</v>
      </c>
      <c r="M5" s="152" t="s">
        <v>125</v>
      </c>
      <c r="N5" s="153">
        <v>44105</v>
      </c>
      <c r="O5" s="153">
        <v>44105</v>
      </c>
      <c r="P5" s="19">
        <f t="shared" ref="P5:P68" si="5">IF(O5="","",O5-N5)</f>
        <v>0</v>
      </c>
      <c r="Q5" s="152">
        <v>261</v>
      </c>
      <c r="R5" s="152"/>
      <c r="S5" s="152"/>
      <c r="T5" s="152"/>
      <c r="U5" s="21" t="e">
        <f t="shared" ref="U5:U68" si="6">IF(P5="","",P5/L5)</f>
        <v>#DIV/0!</v>
      </c>
      <c r="V5" s="21" t="e">
        <f t="shared" ref="V5:V68" si="7">IF(M5=0,"",R5/M5)</f>
        <v>#VALUE!</v>
      </c>
      <c r="W5" s="15">
        <f t="shared" ref="W5:W68" si="8">IF(Q5="","",IF(AND(Q5&gt;G5,Q5&lt;H5),1,0))</f>
        <v>1</v>
      </c>
    </row>
    <row r="6" spans="1:28" ht="21" hidden="1" customHeight="1">
      <c r="A6" s="14" t="str">
        <f t="shared" si="0"/>
        <v>1RBT00303</v>
      </c>
      <c r="B6" s="20">
        <f>IF(D6="","",COUNTIF($C$4:C5,C6)+1)</f>
        <v>1</v>
      </c>
      <c r="C6" s="14" t="str">
        <f>IF(D6="","",VLOOKUP(D6,LISTA!$A:$B,2,0))</f>
        <v>RBT00303</v>
      </c>
      <c r="D6" s="151" t="s">
        <v>126</v>
      </c>
      <c r="E6" s="14">
        <f>IF(D6="","",VLOOKUP(B6,'Preventiva - Sequencia'!$B:$C,2,0))</f>
        <v>250</v>
      </c>
      <c r="F6" s="14">
        <f t="shared" si="1"/>
        <v>0</v>
      </c>
      <c r="G6" s="14">
        <f t="shared" si="2"/>
        <v>225</v>
      </c>
      <c r="H6" s="14">
        <f t="shared" si="3"/>
        <v>275</v>
      </c>
      <c r="I6" s="152" t="s">
        <v>125</v>
      </c>
      <c r="J6" s="153">
        <v>44105</v>
      </c>
      <c r="K6" s="153">
        <v>44105</v>
      </c>
      <c r="L6" s="19">
        <f t="shared" si="4"/>
        <v>0</v>
      </c>
      <c r="M6" s="152" t="s">
        <v>125</v>
      </c>
      <c r="N6" s="153">
        <v>44105</v>
      </c>
      <c r="O6" s="153">
        <v>44105</v>
      </c>
      <c r="P6" s="19">
        <f t="shared" si="5"/>
        <v>0</v>
      </c>
      <c r="Q6" s="152">
        <v>247</v>
      </c>
      <c r="R6" s="151"/>
      <c r="S6" s="152"/>
      <c r="T6" s="152"/>
      <c r="U6" s="21" t="e">
        <f t="shared" si="6"/>
        <v>#DIV/0!</v>
      </c>
      <c r="V6" s="21" t="e">
        <f t="shared" si="7"/>
        <v>#VALUE!</v>
      </c>
      <c r="W6" s="15">
        <f t="shared" si="8"/>
        <v>1</v>
      </c>
    </row>
    <row r="7" spans="1:28" ht="21" hidden="1" customHeight="1">
      <c r="A7" s="14" t="str">
        <f t="shared" si="0"/>
        <v>2RBT00302</v>
      </c>
      <c r="B7" s="20">
        <f>IF(D7="","",COUNTIF($C$4:C6,C7)+1)</f>
        <v>2</v>
      </c>
      <c r="C7" s="14" t="str">
        <f>IF(D7="","",VLOOKUP(D7,LISTA!$A:$B,2,0))</f>
        <v>RBT00302</v>
      </c>
      <c r="D7" s="151" t="s">
        <v>124</v>
      </c>
      <c r="E7" s="14">
        <f>IF(D7="","",VLOOKUP(B7,'Preventiva - Sequencia'!$B:$C,2,0))</f>
        <v>500</v>
      </c>
      <c r="F7" s="14">
        <f t="shared" si="1"/>
        <v>261</v>
      </c>
      <c r="G7" s="14">
        <f t="shared" si="2"/>
        <v>486</v>
      </c>
      <c r="H7" s="14">
        <f t="shared" si="3"/>
        <v>536</v>
      </c>
      <c r="I7" s="152" t="s">
        <v>125</v>
      </c>
      <c r="J7" s="153">
        <v>44120</v>
      </c>
      <c r="K7" s="153">
        <v>44120</v>
      </c>
      <c r="L7" s="19">
        <f t="shared" si="4"/>
        <v>0</v>
      </c>
      <c r="M7" s="152" t="s">
        <v>125</v>
      </c>
      <c r="N7" s="153">
        <v>44120</v>
      </c>
      <c r="O7" s="153">
        <v>44120</v>
      </c>
      <c r="P7" s="19">
        <f t="shared" si="5"/>
        <v>0</v>
      </c>
      <c r="Q7" s="152">
        <v>537</v>
      </c>
      <c r="R7" s="151"/>
      <c r="S7" s="152"/>
      <c r="T7" s="152"/>
      <c r="U7" s="21" t="e">
        <f t="shared" si="6"/>
        <v>#DIV/0!</v>
      </c>
      <c r="V7" s="21" t="e">
        <f t="shared" si="7"/>
        <v>#VALUE!</v>
      </c>
      <c r="W7" s="15">
        <f t="shared" si="8"/>
        <v>0</v>
      </c>
    </row>
    <row r="8" spans="1:28" ht="21" hidden="1" customHeight="1">
      <c r="A8" s="14" t="str">
        <f t="shared" si="0"/>
        <v>2RBT00303</v>
      </c>
      <c r="B8" s="20">
        <f>IF(D8="","",COUNTIF($C$4:C7,C8)+1)</f>
        <v>2</v>
      </c>
      <c r="C8" s="14" t="str">
        <f>IF(D8="","",VLOOKUP(D8,LISTA!$A:$B,2,0))</f>
        <v>RBT00303</v>
      </c>
      <c r="D8" s="151" t="s">
        <v>126</v>
      </c>
      <c r="E8" s="14">
        <f>IF(D8="","",VLOOKUP(B8,'Preventiva - Sequencia'!$B:$C,2,0))</f>
        <v>500</v>
      </c>
      <c r="F8" s="14">
        <f t="shared" si="1"/>
        <v>247</v>
      </c>
      <c r="G8" s="14">
        <f t="shared" si="2"/>
        <v>472</v>
      </c>
      <c r="H8" s="14">
        <f t="shared" si="3"/>
        <v>522</v>
      </c>
      <c r="I8" s="152" t="s">
        <v>125</v>
      </c>
      <c r="J8" s="153">
        <v>44121</v>
      </c>
      <c r="K8" s="153">
        <v>44121</v>
      </c>
      <c r="L8" s="19">
        <f t="shared" si="4"/>
        <v>0</v>
      </c>
      <c r="M8" s="152" t="s">
        <v>125</v>
      </c>
      <c r="N8" s="153">
        <v>44121</v>
      </c>
      <c r="O8" s="153">
        <v>44121</v>
      </c>
      <c r="P8" s="19">
        <f t="shared" si="5"/>
        <v>0</v>
      </c>
      <c r="Q8" s="152">
        <v>553</v>
      </c>
      <c r="R8" s="151"/>
      <c r="S8" s="152"/>
      <c r="T8" s="152"/>
      <c r="U8" s="21" t="e">
        <f t="shared" si="6"/>
        <v>#DIV/0!</v>
      </c>
      <c r="V8" s="21" t="e">
        <f t="shared" si="7"/>
        <v>#VALUE!</v>
      </c>
      <c r="W8" s="15">
        <f t="shared" si="8"/>
        <v>0</v>
      </c>
    </row>
    <row r="9" spans="1:28" ht="21" hidden="1" customHeight="1">
      <c r="A9" s="14" t="str">
        <f t="shared" si="0"/>
        <v>3RBT00302</v>
      </c>
      <c r="B9" s="20">
        <f>IF(D9="","",COUNTIF($C$4:C8,C9)+1)</f>
        <v>3</v>
      </c>
      <c r="C9" s="14" t="str">
        <f>IF(D9="","",VLOOKUP(D9,LISTA!$A:$B,2,0))</f>
        <v>RBT00302</v>
      </c>
      <c r="D9" s="151" t="s">
        <v>124</v>
      </c>
      <c r="E9" s="14">
        <f>IF(D9="","",VLOOKUP(B9,'Preventiva - Sequencia'!$B:$C,2,0))</f>
        <v>250</v>
      </c>
      <c r="F9" s="14">
        <f t="shared" si="1"/>
        <v>537</v>
      </c>
      <c r="G9" s="14">
        <f t="shared" si="2"/>
        <v>762</v>
      </c>
      <c r="H9" s="14">
        <f t="shared" si="3"/>
        <v>812</v>
      </c>
      <c r="I9" s="152" t="s">
        <v>125</v>
      </c>
      <c r="J9" s="153">
        <v>44133</v>
      </c>
      <c r="K9" s="153">
        <v>44133</v>
      </c>
      <c r="L9" s="19">
        <f t="shared" si="4"/>
        <v>0</v>
      </c>
      <c r="M9" s="152" t="s">
        <v>125</v>
      </c>
      <c r="N9" s="153">
        <v>44133</v>
      </c>
      <c r="O9" s="153">
        <v>44133</v>
      </c>
      <c r="P9" s="19">
        <f t="shared" si="5"/>
        <v>0</v>
      </c>
      <c r="Q9" s="152">
        <v>736</v>
      </c>
      <c r="R9" s="151"/>
      <c r="S9" s="152"/>
      <c r="T9" s="152"/>
      <c r="U9" s="21" t="e">
        <f t="shared" si="6"/>
        <v>#DIV/0!</v>
      </c>
      <c r="V9" s="21" t="e">
        <f t="shared" si="7"/>
        <v>#VALUE!</v>
      </c>
      <c r="W9" s="15">
        <f t="shared" si="8"/>
        <v>0</v>
      </c>
    </row>
    <row r="10" spans="1:28" ht="21" hidden="1" customHeight="1">
      <c r="A10" s="14" t="str">
        <f t="shared" si="0"/>
        <v>3RBT00303</v>
      </c>
      <c r="B10" s="20">
        <f>IF(D10="","",COUNTIF($C$4:C9,C10)+1)</f>
        <v>3</v>
      </c>
      <c r="C10" s="14" t="str">
        <f>IF(D10="","",VLOOKUP(D10,LISTA!$A:$B,2,0))</f>
        <v>RBT00303</v>
      </c>
      <c r="D10" s="151" t="s">
        <v>126</v>
      </c>
      <c r="E10" s="14">
        <f>IF(D10="","",VLOOKUP(B10,'Preventiva - Sequencia'!$B:$C,2,0))</f>
        <v>250</v>
      </c>
      <c r="F10" s="14">
        <f t="shared" si="1"/>
        <v>553</v>
      </c>
      <c r="G10" s="14">
        <f t="shared" si="2"/>
        <v>778</v>
      </c>
      <c r="H10" s="14">
        <f t="shared" si="3"/>
        <v>828</v>
      </c>
      <c r="I10" s="152" t="s">
        <v>125</v>
      </c>
      <c r="J10" s="153">
        <v>44136</v>
      </c>
      <c r="K10" s="153">
        <v>44136</v>
      </c>
      <c r="L10" s="19">
        <f t="shared" si="4"/>
        <v>0</v>
      </c>
      <c r="M10" s="152" t="s">
        <v>125</v>
      </c>
      <c r="N10" s="153">
        <v>44136</v>
      </c>
      <c r="O10" s="153">
        <v>44136</v>
      </c>
      <c r="P10" s="19">
        <f t="shared" si="5"/>
        <v>0</v>
      </c>
      <c r="Q10" s="152">
        <v>812</v>
      </c>
      <c r="R10" s="151"/>
      <c r="S10" s="152"/>
      <c r="T10" s="152"/>
      <c r="U10" s="21" t="e">
        <f t="shared" si="6"/>
        <v>#DIV/0!</v>
      </c>
      <c r="V10" s="21" t="e">
        <f t="shared" si="7"/>
        <v>#VALUE!</v>
      </c>
      <c r="W10" s="15">
        <f t="shared" si="8"/>
        <v>1</v>
      </c>
    </row>
    <row r="11" spans="1:28" ht="21" hidden="1" customHeight="1">
      <c r="A11" s="14" t="str">
        <f t="shared" si="0"/>
        <v>1RBT00304</v>
      </c>
      <c r="B11" s="20">
        <f>IF(D11="","",COUNTIF($C$4:C10,C11)+1)</f>
        <v>1</v>
      </c>
      <c r="C11" s="14" t="str">
        <f>IF(D11="","",VLOOKUP(D11,LISTA!$A:$B,2,0))</f>
        <v>RBT00304</v>
      </c>
      <c r="D11" s="151" t="s">
        <v>127</v>
      </c>
      <c r="E11" s="14">
        <f>IF(D11="","",VLOOKUP(B11,'Preventiva - Sequencia'!$B:$C,2,0))</f>
        <v>250</v>
      </c>
      <c r="F11" s="14">
        <f t="shared" si="1"/>
        <v>0</v>
      </c>
      <c r="G11" s="14">
        <f t="shared" si="2"/>
        <v>225</v>
      </c>
      <c r="H11" s="14">
        <f t="shared" si="3"/>
        <v>275</v>
      </c>
      <c r="I11" s="152" t="s">
        <v>125</v>
      </c>
      <c r="J11" s="153">
        <v>44140</v>
      </c>
      <c r="K11" s="153">
        <v>44140</v>
      </c>
      <c r="L11" s="19">
        <f t="shared" si="4"/>
        <v>0</v>
      </c>
      <c r="M11" s="152" t="s">
        <v>125</v>
      </c>
      <c r="N11" s="153">
        <v>44140</v>
      </c>
      <c r="O11" s="153">
        <v>44140</v>
      </c>
      <c r="P11" s="19">
        <f t="shared" si="5"/>
        <v>0</v>
      </c>
      <c r="Q11" s="152">
        <v>213</v>
      </c>
      <c r="R11" s="151"/>
      <c r="S11" s="152"/>
      <c r="T11" s="152"/>
      <c r="U11" s="21" t="e">
        <f t="shared" si="6"/>
        <v>#DIV/0!</v>
      </c>
      <c r="V11" s="21" t="e">
        <f t="shared" si="7"/>
        <v>#VALUE!</v>
      </c>
      <c r="W11" s="15">
        <f t="shared" si="8"/>
        <v>0</v>
      </c>
    </row>
    <row r="12" spans="1:28" ht="21" customHeight="1">
      <c r="A12" s="14" t="str">
        <f t="shared" si="0"/>
        <v>1RBT00315</v>
      </c>
      <c r="B12" s="20">
        <f>IF(D12="","",COUNTIF($C$4:C11,C12)+1)</f>
        <v>1</v>
      </c>
      <c r="C12" s="14" t="str">
        <f>IF(D12="","",VLOOKUP(D12,LISTA!$A:$B,2,0))</f>
        <v>RBT00315</v>
      </c>
      <c r="D12" s="151" t="s">
        <v>128</v>
      </c>
      <c r="E12" s="14">
        <f>IF(D12="","",VLOOKUP(B12,'Preventiva - Sequencia'!$B:$C,2,0))</f>
        <v>250</v>
      </c>
      <c r="F12" s="14">
        <f t="shared" si="1"/>
        <v>0</v>
      </c>
      <c r="G12" s="14">
        <f t="shared" si="2"/>
        <v>225</v>
      </c>
      <c r="H12" s="14">
        <f t="shared" si="3"/>
        <v>275</v>
      </c>
      <c r="I12" s="152" t="s">
        <v>125</v>
      </c>
      <c r="J12" s="153">
        <v>44144</v>
      </c>
      <c r="K12" s="153">
        <v>44144</v>
      </c>
      <c r="L12" s="19">
        <f t="shared" si="4"/>
        <v>0</v>
      </c>
      <c r="M12" s="152" t="s">
        <v>125</v>
      </c>
      <c r="N12" s="153">
        <v>44144</v>
      </c>
      <c r="O12" s="153">
        <v>44144</v>
      </c>
      <c r="P12" s="19">
        <f t="shared" si="5"/>
        <v>0</v>
      </c>
      <c r="Q12" s="152">
        <v>226</v>
      </c>
      <c r="R12" s="151"/>
      <c r="S12" s="152"/>
      <c r="T12" s="152"/>
      <c r="U12" s="21" t="e">
        <f t="shared" si="6"/>
        <v>#DIV/0!</v>
      </c>
      <c r="V12" s="21" t="e">
        <f t="shared" si="7"/>
        <v>#VALUE!</v>
      </c>
      <c r="W12" s="15">
        <f t="shared" si="8"/>
        <v>1</v>
      </c>
      <c r="X12" s="48">
        <f>SUM(R12:S12)</f>
        <v>0</v>
      </c>
      <c r="Y12" s="241"/>
    </row>
    <row r="13" spans="1:28" ht="21" hidden="1" customHeight="1">
      <c r="A13" s="14" t="str">
        <f t="shared" si="0"/>
        <v>4RBT00303</v>
      </c>
      <c r="B13" s="20">
        <f>IF(D13="","",COUNTIF($C$4:C12,C13)+1)</f>
        <v>4</v>
      </c>
      <c r="C13" s="14" t="str">
        <f>IF(D13="","",VLOOKUP(D13,LISTA!$A:$B,2,0))</f>
        <v>RBT00303</v>
      </c>
      <c r="D13" s="151" t="s">
        <v>126</v>
      </c>
      <c r="E13" s="14">
        <f>IF(D13="","",VLOOKUP(B13,'Preventiva - Sequencia'!$B:$C,2,0))</f>
        <v>1000</v>
      </c>
      <c r="F13" s="14">
        <f t="shared" si="1"/>
        <v>812</v>
      </c>
      <c r="G13" s="14">
        <f t="shared" si="2"/>
        <v>1037</v>
      </c>
      <c r="H13" s="14">
        <f t="shared" si="3"/>
        <v>1087</v>
      </c>
      <c r="I13" s="152" t="s">
        <v>125</v>
      </c>
      <c r="J13" s="153">
        <v>44152</v>
      </c>
      <c r="K13" s="153">
        <v>44152</v>
      </c>
      <c r="L13" s="19">
        <f t="shared" si="4"/>
        <v>0</v>
      </c>
      <c r="M13" s="152" t="s">
        <v>125</v>
      </c>
      <c r="N13" s="153">
        <v>44152</v>
      </c>
      <c r="O13" s="153">
        <v>44152</v>
      </c>
      <c r="P13" s="19">
        <f t="shared" si="5"/>
        <v>0</v>
      </c>
      <c r="Q13" s="152">
        <v>1080</v>
      </c>
      <c r="R13" s="151"/>
      <c r="S13" s="152"/>
      <c r="T13" s="152"/>
      <c r="U13" s="21" t="e">
        <f t="shared" si="6"/>
        <v>#DIV/0!</v>
      </c>
      <c r="V13" s="21" t="e">
        <f t="shared" si="7"/>
        <v>#VALUE!</v>
      </c>
      <c r="W13" s="15">
        <f t="shared" si="8"/>
        <v>1</v>
      </c>
    </row>
    <row r="14" spans="1:28" ht="21" hidden="1" customHeight="1">
      <c r="A14" s="14" t="str">
        <f t="shared" si="0"/>
        <v>4RBT00302</v>
      </c>
      <c r="B14" s="20">
        <f>IF(D14="","",COUNTIF($C$4:C13,C14)+1)</f>
        <v>4</v>
      </c>
      <c r="C14" s="14" t="str">
        <f>IF(D14="","",VLOOKUP(D14,LISTA!$A:$B,2,0))</f>
        <v>RBT00302</v>
      </c>
      <c r="D14" s="151" t="s">
        <v>124</v>
      </c>
      <c r="E14" s="14">
        <f>IF(D14="","",VLOOKUP(B14,'Preventiva - Sequencia'!$B:$C,2,0))</f>
        <v>1000</v>
      </c>
      <c r="F14" s="14">
        <f t="shared" si="1"/>
        <v>736</v>
      </c>
      <c r="G14" s="14">
        <f t="shared" si="2"/>
        <v>961</v>
      </c>
      <c r="H14" s="14">
        <f t="shared" si="3"/>
        <v>1011</v>
      </c>
      <c r="I14" s="152" t="s">
        <v>125</v>
      </c>
      <c r="J14" s="153">
        <v>44153</v>
      </c>
      <c r="K14" s="153">
        <v>44153</v>
      </c>
      <c r="L14" s="19">
        <f t="shared" si="4"/>
        <v>0</v>
      </c>
      <c r="M14" s="152" t="s">
        <v>125</v>
      </c>
      <c r="N14" s="153">
        <v>44153</v>
      </c>
      <c r="O14" s="153">
        <v>44153</v>
      </c>
      <c r="P14" s="19">
        <f t="shared" si="5"/>
        <v>0</v>
      </c>
      <c r="Q14" s="152">
        <v>1062</v>
      </c>
      <c r="R14" s="151"/>
      <c r="S14" s="152"/>
      <c r="T14" s="152"/>
      <c r="U14" s="21" t="e">
        <f t="shared" si="6"/>
        <v>#DIV/0!</v>
      </c>
      <c r="V14" s="21" t="e">
        <f t="shared" si="7"/>
        <v>#VALUE!</v>
      </c>
      <c r="W14" s="15">
        <f t="shared" si="8"/>
        <v>0</v>
      </c>
    </row>
    <row r="15" spans="1:28" ht="21" hidden="1" customHeight="1">
      <c r="A15" s="14" t="str">
        <f t="shared" si="0"/>
        <v>1RBT00312</v>
      </c>
      <c r="B15" s="20">
        <f>IF(D15="","",COUNTIF($C$4:C14,C15)+1)</f>
        <v>1</v>
      </c>
      <c r="C15" s="14" t="str">
        <f>IF(D15="","",VLOOKUP(D15,LISTA!$A:$B,2,0))</f>
        <v>RBT00312</v>
      </c>
      <c r="D15" s="151" t="s">
        <v>129</v>
      </c>
      <c r="E15" s="14">
        <f>IF(D15="","",VLOOKUP(B15,'Preventiva - Sequencia'!$B:$C,2,0))</f>
        <v>250</v>
      </c>
      <c r="F15" s="14">
        <f t="shared" si="1"/>
        <v>0</v>
      </c>
      <c r="G15" s="14">
        <f t="shared" si="2"/>
        <v>225</v>
      </c>
      <c r="H15" s="14">
        <f t="shared" si="3"/>
        <v>275</v>
      </c>
      <c r="I15" s="152" t="s">
        <v>125</v>
      </c>
      <c r="J15" s="153">
        <v>44155</v>
      </c>
      <c r="K15" s="153">
        <v>44155</v>
      </c>
      <c r="L15" s="19">
        <f t="shared" si="4"/>
        <v>0</v>
      </c>
      <c r="M15" s="152" t="s">
        <v>125</v>
      </c>
      <c r="N15" s="153">
        <v>44155</v>
      </c>
      <c r="O15" s="153">
        <v>44155</v>
      </c>
      <c r="P15" s="19">
        <f t="shared" si="5"/>
        <v>0</v>
      </c>
      <c r="Q15" s="152">
        <v>451</v>
      </c>
      <c r="R15" s="151"/>
      <c r="S15" s="152"/>
      <c r="T15" s="152"/>
      <c r="U15" s="21" t="e">
        <f t="shared" si="6"/>
        <v>#DIV/0!</v>
      </c>
      <c r="V15" s="21" t="e">
        <f t="shared" si="7"/>
        <v>#VALUE!</v>
      </c>
      <c r="W15" s="15">
        <f t="shared" si="8"/>
        <v>0</v>
      </c>
      <c r="X15" s="48">
        <f>SUM(R15:S15)</f>
        <v>0</v>
      </c>
      <c r="Y15" s="241"/>
    </row>
    <row r="16" spans="1:28" ht="21" hidden="1" customHeight="1">
      <c r="A16" s="14" t="str">
        <f t="shared" si="0"/>
        <v>2RBT00304</v>
      </c>
      <c r="B16" s="20">
        <f>IF(D16="","",COUNTIF($C$4:C15,C16)+1)</f>
        <v>2</v>
      </c>
      <c r="C16" s="14" t="str">
        <f>IF(D16="","",VLOOKUP(D16,LISTA!$A:$B,2,0))</f>
        <v>RBT00304</v>
      </c>
      <c r="D16" s="151" t="s">
        <v>127</v>
      </c>
      <c r="E16" s="14">
        <f>IF(D16="","",VLOOKUP(B16,'Preventiva - Sequencia'!$B:$C,2,0))</f>
        <v>500</v>
      </c>
      <c r="F16" s="14">
        <f t="shared" si="1"/>
        <v>213</v>
      </c>
      <c r="G16" s="14">
        <f t="shared" si="2"/>
        <v>438</v>
      </c>
      <c r="H16" s="14">
        <f t="shared" si="3"/>
        <v>488</v>
      </c>
      <c r="I16" s="152" t="s">
        <v>125</v>
      </c>
      <c r="J16" s="153">
        <v>44158</v>
      </c>
      <c r="K16" s="153">
        <v>44158</v>
      </c>
      <c r="L16" s="19">
        <f t="shared" si="4"/>
        <v>0</v>
      </c>
      <c r="M16" s="152" t="s">
        <v>125</v>
      </c>
      <c r="N16" s="153">
        <v>44158</v>
      </c>
      <c r="O16" s="153">
        <v>44158</v>
      </c>
      <c r="P16" s="19">
        <f t="shared" si="5"/>
        <v>0</v>
      </c>
      <c r="Q16" s="152">
        <v>485</v>
      </c>
      <c r="R16" s="151"/>
      <c r="S16" s="152"/>
      <c r="T16" s="152"/>
      <c r="U16" s="21" t="e">
        <f t="shared" si="6"/>
        <v>#DIV/0!</v>
      </c>
      <c r="V16" s="21" t="e">
        <f t="shared" si="7"/>
        <v>#VALUE!</v>
      </c>
      <c r="W16" s="15">
        <f t="shared" si="8"/>
        <v>1</v>
      </c>
    </row>
    <row r="17" spans="1:25" ht="21" customHeight="1">
      <c r="A17" s="14" t="str">
        <f t="shared" si="0"/>
        <v>2RBT00315</v>
      </c>
      <c r="B17" s="20">
        <f>IF(D17="","",COUNTIF($C$4:C16,C17)+1)</f>
        <v>2</v>
      </c>
      <c r="C17" s="14" t="str">
        <f>IF(D17="","",VLOOKUP(D17,LISTA!$A:$B,2,0))</f>
        <v>RBT00315</v>
      </c>
      <c r="D17" s="151" t="s">
        <v>128</v>
      </c>
      <c r="E17" s="14">
        <f>IF(D17="","",VLOOKUP(B17,'Preventiva - Sequencia'!$B:$C,2,0))</f>
        <v>500</v>
      </c>
      <c r="F17" s="14">
        <f t="shared" si="1"/>
        <v>226</v>
      </c>
      <c r="G17" s="14">
        <f t="shared" si="2"/>
        <v>451</v>
      </c>
      <c r="H17" s="14">
        <f t="shared" si="3"/>
        <v>501</v>
      </c>
      <c r="I17" s="152" t="s">
        <v>125</v>
      </c>
      <c r="J17" s="153">
        <v>44160</v>
      </c>
      <c r="K17" s="153">
        <v>44160</v>
      </c>
      <c r="L17" s="19">
        <f t="shared" si="4"/>
        <v>0</v>
      </c>
      <c r="M17" s="152" t="s">
        <v>125</v>
      </c>
      <c r="N17" s="153">
        <v>44160</v>
      </c>
      <c r="O17" s="153">
        <v>44160</v>
      </c>
      <c r="P17" s="19">
        <f t="shared" si="5"/>
        <v>0</v>
      </c>
      <c r="Q17" s="152">
        <v>447</v>
      </c>
      <c r="R17" s="151"/>
      <c r="S17" s="152"/>
      <c r="T17" s="152"/>
      <c r="U17" s="21" t="e">
        <f t="shared" si="6"/>
        <v>#DIV/0!</v>
      </c>
      <c r="V17" s="21" t="e">
        <f t="shared" si="7"/>
        <v>#VALUE!</v>
      </c>
      <c r="W17" s="15">
        <f t="shared" si="8"/>
        <v>0</v>
      </c>
      <c r="X17" s="48">
        <f>SUM(R17:S17)</f>
        <v>0</v>
      </c>
      <c r="Y17" s="241"/>
    </row>
    <row r="18" spans="1:25" ht="21" hidden="1" customHeight="1">
      <c r="A18" s="14" t="str">
        <f t="shared" si="0"/>
        <v>5RBT00303</v>
      </c>
      <c r="B18" s="20">
        <f>IF(D18="","",COUNTIF($C$4:C17,C18)+1)</f>
        <v>5</v>
      </c>
      <c r="C18" s="14" t="str">
        <f>IF(D18="","",VLOOKUP(D18,LISTA!$A:$B,2,0))</f>
        <v>RBT00303</v>
      </c>
      <c r="D18" s="151" t="s">
        <v>126</v>
      </c>
      <c r="E18" s="14">
        <f>IF(D18="","",VLOOKUP(B18,'Preventiva - Sequencia'!$B:$C,2,0))</f>
        <v>250</v>
      </c>
      <c r="F18" s="14">
        <f t="shared" si="1"/>
        <v>1080</v>
      </c>
      <c r="G18" s="14">
        <f t="shared" si="2"/>
        <v>1305</v>
      </c>
      <c r="H18" s="14">
        <f t="shared" si="3"/>
        <v>1355</v>
      </c>
      <c r="I18" s="152" t="s">
        <v>125</v>
      </c>
      <c r="J18" s="153">
        <v>44167</v>
      </c>
      <c r="K18" s="153">
        <v>44167</v>
      </c>
      <c r="L18" s="19">
        <f t="shared" si="4"/>
        <v>0</v>
      </c>
      <c r="M18" s="152" t="s">
        <v>125</v>
      </c>
      <c r="N18" s="153">
        <v>44167</v>
      </c>
      <c r="O18" s="153">
        <v>44167</v>
      </c>
      <c r="P18" s="19">
        <f t="shared" si="5"/>
        <v>0</v>
      </c>
      <c r="Q18" s="152">
        <v>1315</v>
      </c>
      <c r="R18" s="151"/>
      <c r="S18" s="152"/>
      <c r="T18" s="152"/>
      <c r="U18" s="21" t="e">
        <f t="shared" si="6"/>
        <v>#DIV/0!</v>
      </c>
      <c r="V18" s="21" t="e">
        <f t="shared" si="7"/>
        <v>#VALUE!</v>
      </c>
      <c r="W18" s="15">
        <f t="shared" si="8"/>
        <v>1</v>
      </c>
    </row>
    <row r="19" spans="1:25" ht="21" hidden="1" customHeight="1">
      <c r="A19" s="14" t="str">
        <f t="shared" si="0"/>
        <v>2RBT00312</v>
      </c>
      <c r="B19" s="20">
        <f>IF(D19="","",COUNTIF($C$4:C18,C19)+1)</f>
        <v>2</v>
      </c>
      <c r="C19" s="14" t="str">
        <f>IF(D19="","",VLOOKUP(D19,LISTA!$A:$B,2,0))</f>
        <v>RBT00312</v>
      </c>
      <c r="D19" s="151" t="s">
        <v>129</v>
      </c>
      <c r="E19" s="14">
        <f>IF(D19="","",VLOOKUP(B19,'Preventiva - Sequencia'!$B:$C,2,0))</f>
        <v>500</v>
      </c>
      <c r="F19" s="14">
        <f t="shared" si="1"/>
        <v>451</v>
      </c>
      <c r="G19" s="14">
        <f t="shared" si="2"/>
        <v>676</v>
      </c>
      <c r="H19" s="14">
        <f t="shared" si="3"/>
        <v>726</v>
      </c>
      <c r="I19" s="152" t="s">
        <v>125</v>
      </c>
      <c r="J19" s="153">
        <v>44174</v>
      </c>
      <c r="K19" s="153">
        <v>44174</v>
      </c>
      <c r="L19" s="19">
        <f t="shared" si="4"/>
        <v>0</v>
      </c>
      <c r="M19" s="152" t="s">
        <v>125</v>
      </c>
      <c r="N19" s="153">
        <v>44174</v>
      </c>
      <c r="O19" s="153">
        <v>44174</v>
      </c>
      <c r="P19" s="19">
        <f t="shared" si="5"/>
        <v>0</v>
      </c>
      <c r="Q19" s="152">
        <v>752</v>
      </c>
      <c r="R19" s="151"/>
      <c r="S19" s="152"/>
      <c r="T19" s="152"/>
      <c r="U19" s="21" t="e">
        <f t="shared" si="6"/>
        <v>#DIV/0!</v>
      </c>
      <c r="V19" s="21" t="e">
        <f t="shared" si="7"/>
        <v>#VALUE!</v>
      </c>
      <c r="W19" s="15">
        <f t="shared" si="8"/>
        <v>0</v>
      </c>
      <c r="X19" s="48">
        <f>SUM(R19:S19)</f>
        <v>0</v>
      </c>
      <c r="Y19" s="241"/>
    </row>
    <row r="20" spans="1:25" ht="21" hidden="1" customHeight="1">
      <c r="A20" s="14" t="str">
        <f t="shared" si="0"/>
        <v>5RBT00302</v>
      </c>
      <c r="B20" s="20">
        <f>IF(D20="","",COUNTIF($C$4:C19,C20)+1)</f>
        <v>5</v>
      </c>
      <c r="C20" s="14" t="str">
        <f>IF(D20="","",VLOOKUP(D20,LISTA!$A:$B,2,0))</f>
        <v>RBT00302</v>
      </c>
      <c r="D20" s="151" t="s">
        <v>124</v>
      </c>
      <c r="E20" s="14">
        <f>IF(D20="","",VLOOKUP(B20,'Preventiva - Sequencia'!$B:$C,2,0))</f>
        <v>250</v>
      </c>
      <c r="F20" s="14">
        <f t="shared" si="1"/>
        <v>1062</v>
      </c>
      <c r="G20" s="14">
        <f t="shared" si="2"/>
        <v>1287</v>
      </c>
      <c r="H20" s="14">
        <f t="shared" si="3"/>
        <v>1337</v>
      </c>
      <c r="I20" s="152" t="s">
        <v>125</v>
      </c>
      <c r="J20" s="153">
        <v>44175</v>
      </c>
      <c r="K20" s="153">
        <v>44175</v>
      </c>
      <c r="L20" s="19">
        <f t="shared" si="4"/>
        <v>0</v>
      </c>
      <c r="M20" s="152" t="s">
        <v>125</v>
      </c>
      <c r="N20" s="153">
        <v>44169</v>
      </c>
      <c r="O20" s="153">
        <v>44169</v>
      </c>
      <c r="P20" s="19">
        <f t="shared" si="5"/>
        <v>0</v>
      </c>
      <c r="Q20" s="152">
        <v>1277</v>
      </c>
      <c r="R20" s="151"/>
      <c r="S20" s="152"/>
      <c r="T20" s="152"/>
      <c r="U20" s="21" t="e">
        <f t="shared" si="6"/>
        <v>#DIV/0!</v>
      </c>
      <c r="V20" s="21" t="e">
        <f t="shared" si="7"/>
        <v>#VALUE!</v>
      </c>
      <c r="W20" s="15">
        <f t="shared" si="8"/>
        <v>0</v>
      </c>
    </row>
    <row r="21" spans="1:25" ht="21" hidden="1" customHeight="1">
      <c r="A21" s="14" t="str">
        <f t="shared" si="0"/>
        <v>3RBT00304</v>
      </c>
      <c r="B21" s="20">
        <f>IF(D21="","",COUNTIF($C$4:C20,C21)+1)</f>
        <v>3</v>
      </c>
      <c r="C21" s="14" t="str">
        <f>IF(D21="","",VLOOKUP(D21,LISTA!$A:$B,2,0))</f>
        <v>RBT00304</v>
      </c>
      <c r="D21" s="151" t="s">
        <v>127</v>
      </c>
      <c r="E21" s="14">
        <f>IF(D21="","",VLOOKUP(B21,'Preventiva - Sequencia'!$B:$C,2,0))</f>
        <v>250</v>
      </c>
      <c r="F21" s="14">
        <f t="shared" si="1"/>
        <v>485</v>
      </c>
      <c r="G21" s="14">
        <f t="shared" si="2"/>
        <v>710</v>
      </c>
      <c r="H21" s="14">
        <f t="shared" si="3"/>
        <v>760</v>
      </c>
      <c r="I21" s="152" t="s">
        <v>125</v>
      </c>
      <c r="J21" s="153">
        <v>44175</v>
      </c>
      <c r="K21" s="153">
        <v>44175</v>
      </c>
      <c r="L21" s="19">
        <f t="shared" si="4"/>
        <v>0</v>
      </c>
      <c r="M21" s="152" t="s">
        <v>125</v>
      </c>
      <c r="N21" s="153">
        <v>44175</v>
      </c>
      <c r="O21" s="153">
        <v>44175</v>
      </c>
      <c r="P21" s="19">
        <f t="shared" si="5"/>
        <v>0</v>
      </c>
      <c r="Q21" s="152">
        <v>664</v>
      </c>
      <c r="R21" s="151"/>
      <c r="S21" s="152"/>
      <c r="T21" s="152"/>
      <c r="U21" s="21" t="e">
        <f t="shared" si="6"/>
        <v>#DIV/0!</v>
      </c>
      <c r="V21" s="21" t="e">
        <f t="shared" si="7"/>
        <v>#VALUE!</v>
      </c>
      <c r="W21" s="15">
        <f t="shared" si="8"/>
        <v>0</v>
      </c>
    </row>
    <row r="22" spans="1:25" ht="21" customHeight="1">
      <c r="A22" s="14" t="str">
        <f t="shared" si="0"/>
        <v>3RBT00315</v>
      </c>
      <c r="B22" s="20">
        <f>IF(D22="","",COUNTIF($C$4:C21,C22)+1)</f>
        <v>3</v>
      </c>
      <c r="C22" s="14" t="str">
        <f>IF(D22="","",VLOOKUP(D22,LISTA!$A:$B,2,0))</f>
        <v>RBT00315</v>
      </c>
      <c r="D22" s="151" t="s">
        <v>128</v>
      </c>
      <c r="E22" s="14">
        <f>IF(D22="","",VLOOKUP(B22,'Preventiva - Sequencia'!$B:$C,2,0))</f>
        <v>250</v>
      </c>
      <c r="F22" s="14">
        <f t="shared" si="1"/>
        <v>447</v>
      </c>
      <c r="G22" s="14">
        <f t="shared" si="2"/>
        <v>672</v>
      </c>
      <c r="H22" s="14">
        <f t="shared" si="3"/>
        <v>722</v>
      </c>
      <c r="I22" s="152" t="s">
        <v>125</v>
      </c>
      <c r="J22" s="153">
        <v>44176</v>
      </c>
      <c r="K22" s="153">
        <v>44176</v>
      </c>
      <c r="L22" s="19">
        <f t="shared" si="4"/>
        <v>0</v>
      </c>
      <c r="M22" s="152" t="s">
        <v>125</v>
      </c>
      <c r="N22" s="153">
        <v>44176</v>
      </c>
      <c r="O22" s="153">
        <v>44176</v>
      </c>
      <c r="P22" s="19">
        <f t="shared" si="5"/>
        <v>0</v>
      </c>
      <c r="Q22" s="152">
        <v>681</v>
      </c>
      <c r="R22" s="151"/>
      <c r="S22" s="152"/>
      <c r="T22" s="152"/>
      <c r="U22" s="21" t="e">
        <f t="shared" si="6"/>
        <v>#DIV/0!</v>
      </c>
      <c r="V22" s="21" t="e">
        <f t="shared" si="7"/>
        <v>#VALUE!</v>
      </c>
      <c r="W22" s="15">
        <f t="shared" si="8"/>
        <v>1</v>
      </c>
      <c r="X22" s="48">
        <f>SUM(R22:S22)</f>
        <v>0</v>
      </c>
      <c r="Y22" s="241"/>
    </row>
    <row r="23" spans="1:25" ht="21" hidden="1" customHeight="1">
      <c r="A23" s="14" t="str">
        <f t="shared" si="0"/>
        <v>6RBT00303</v>
      </c>
      <c r="B23" s="20">
        <f>IF(D23="","",COUNTIF($C$4:C22,C23)+1)</f>
        <v>6</v>
      </c>
      <c r="C23" s="14" t="str">
        <f>IF(D23="","",VLOOKUP(D23,LISTA!$A:$B,2,0))</f>
        <v>RBT00303</v>
      </c>
      <c r="D23" s="151" t="s">
        <v>126</v>
      </c>
      <c r="E23" s="14">
        <f>IF(D23="","",VLOOKUP(B23,'Preventiva - Sequencia'!$B:$C,2,0))</f>
        <v>500</v>
      </c>
      <c r="F23" s="14">
        <f t="shared" si="1"/>
        <v>1315</v>
      </c>
      <c r="G23" s="14">
        <f t="shared" si="2"/>
        <v>1540</v>
      </c>
      <c r="H23" s="14">
        <f t="shared" si="3"/>
        <v>1590</v>
      </c>
      <c r="I23" s="152" t="s">
        <v>125</v>
      </c>
      <c r="J23" s="153">
        <v>44181</v>
      </c>
      <c r="K23" s="153">
        <v>44181</v>
      </c>
      <c r="L23" s="19">
        <f t="shared" si="4"/>
        <v>0</v>
      </c>
      <c r="M23" s="152" t="s">
        <v>125</v>
      </c>
      <c r="N23" s="153">
        <v>44181</v>
      </c>
      <c r="O23" s="153">
        <v>44181</v>
      </c>
      <c r="P23" s="19">
        <f t="shared" si="5"/>
        <v>0</v>
      </c>
      <c r="Q23" s="152">
        <v>1525</v>
      </c>
      <c r="R23" s="151"/>
      <c r="S23" s="152"/>
      <c r="T23" s="152"/>
      <c r="U23" s="21" t="e">
        <f t="shared" si="6"/>
        <v>#DIV/0!</v>
      </c>
      <c r="V23" s="21" t="e">
        <f t="shared" si="7"/>
        <v>#VALUE!</v>
      </c>
      <c r="W23" s="15">
        <f t="shared" si="8"/>
        <v>0</v>
      </c>
    </row>
    <row r="24" spans="1:25" ht="21" hidden="1" customHeight="1">
      <c r="A24" s="14" t="str">
        <f t="shared" si="0"/>
        <v>6RBT00302</v>
      </c>
      <c r="B24" s="20">
        <f>IF(D24="","",COUNTIF($C$4:C23,C24)+1)</f>
        <v>6</v>
      </c>
      <c r="C24" s="14" t="str">
        <f>IF(D24="","",VLOOKUP(D24,LISTA!$A:$B,2,0))</f>
        <v>RBT00302</v>
      </c>
      <c r="D24" s="151" t="s">
        <v>124</v>
      </c>
      <c r="E24" s="14">
        <f>IF(D24="","",VLOOKUP(B24,'Preventiva - Sequencia'!$B:$C,2,0))</f>
        <v>500</v>
      </c>
      <c r="F24" s="14">
        <f t="shared" si="1"/>
        <v>1277</v>
      </c>
      <c r="G24" s="14">
        <f t="shared" si="2"/>
        <v>1502</v>
      </c>
      <c r="H24" s="14">
        <f t="shared" si="3"/>
        <v>1552</v>
      </c>
      <c r="I24" s="152" t="s">
        <v>125</v>
      </c>
      <c r="J24" s="153">
        <v>44182</v>
      </c>
      <c r="K24" s="153">
        <v>44182</v>
      </c>
      <c r="L24" s="19">
        <f t="shared" si="4"/>
        <v>0</v>
      </c>
      <c r="M24" s="152" t="s">
        <v>125</v>
      </c>
      <c r="N24" s="153">
        <v>44182</v>
      </c>
      <c r="O24" s="153">
        <v>44182</v>
      </c>
      <c r="P24" s="19">
        <f t="shared" si="5"/>
        <v>0</v>
      </c>
      <c r="Q24" s="152">
        <v>1457</v>
      </c>
      <c r="R24" s="151"/>
      <c r="S24" s="152"/>
      <c r="T24" s="152"/>
      <c r="U24" s="21" t="e">
        <f t="shared" si="6"/>
        <v>#DIV/0!</v>
      </c>
      <c r="V24" s="21" t="e">
        <f t="shared" si="7"/>
        <v>#VALUE!</v>
      </c>
      <c r="W24" s="15">
        <f t="shared" si="8"/>
        <v>0</v>
      </c>
    </row>
    <row r="25" spans="1:25" ht="21" hidden="1" customHeight="1">
      <c r="A25" s="14" t="str">
        <f t="shared" si="0"/>
        <v>3RBT00312</v>
      </c>
      <c r="B25" s="20">
        <f>IF(D25="","",COUNTIF($C$4:C24,C25)+1)</f>
        <v>3</v>
      </c>
      <c r="C25" s="14" t="str">
        <f>IF(D25="","",VLOOKUP(D25,LISTA!$A:$B,2,0))</f>
        <v>RBT00312</v>
      </c>
      <c r="D25" s="151" t="s">
        <v>129</v>
      </c>
      <c r="E25" s="14">
        <f>IF(D25="","",VLOOKUP(B25,'Preventiva - Sequencia'!$B:$C,2,0))</f>
        <v>250</v>
      </c>
      <c r="F25" s="14">
        <f t="shared" si="1"/>
        <v>752</v>
      </c>
      <c r="G25" s="14">
        <f t="shared" si="2"/>
        <v>977</v>
      </c>
      <c r="H25" s="14">
        <f t="shared" si="3"/>
        <v>1027</v>
      </c>
      <c r="I25" s="152" t="s">
        <v>125</v>
      </c>
      <c r="J25" s="153">
        <v>44193</v>
      </c>
      <c r="K25" s="153">
        <v>44193</v>
      </c>
      <c r="L25" s="19">
        <f t="shared" si="4"/>
        <v>0</v>
      </c>
      <c r="M25" s="152" t="s">
        <v>125</v>
      </c>
      <c r="N25" s="153">
        <v>44193</v>
      </c>
      <c r="O25" s="153">
        <v>44193</v>
      </c>
      <c r="P25" s="19">
        <f t="shared" si="5"/>
        <v>0</v>
      </c>
      <c r="Q25" s="152">
        <v>1014</v>
      </c>
      <c r="R25" s="151"/>
      <c r="S25" s="152"/>
      <c r="T25" s="152"/>
      <c r="U25" s="21" t="e">
        <f t="shared" si="6"/>
        <v>#DIV/0!</v>
      </c>
      <c r="V25" s="21" t="e">
        <f t="shared" si="7"/>
        <v>#VALUE!</v>
      </c>
      <c r="W25" s="15">
        <f t="shared" si="8"/>
        <v>1</v>
      </c>
      <c r="X25" s="48">
        <f>SUM(R25:S25)</f>
        <v>0</v>
      </c>
      <c r="Y25" s="241"/>
    </row>
    <row r="26" spans="1:25" ht="21" hidden="1" customHeight="1">
      <c r="A26" s="14" t="str">
        <f t="shared" si="0"/>
        <v>4RBT00304</v>
      </c>
      <c r="B26" s="20">
        <f>IF(D26="","",COUNTIF($C$4:C25,C26)+1)</f>
        <v>4</v>
      </c>
      <c r="C26" s="14" t="str">
        <f>IF(D26="","",VLOOKUP(D26,LISTA!$A:$B,2,0))</f>
        <v>RBT00304</v>
      </c>
      <c r="D26" s="151" t="s">
        <v>127</v>
      </c>
      <c r="E26" s="14">
        <f>IF(D26="","",VLOOKUP(B26,'Preventiva - Sequencia'!$B:$C,2,0))</f>
        <v>1000</v>
      </c>
      <c r="F26" s="14">
        <f t="shared" si="1"/>
        <v>664</v>
      </c>
      <c r="G26" s="14">
        <f t="shared" si="2"/>
        <v>889</v>
      </c>
      <c r="H26" s="14">
        <f t="shared" si="3"/>
        <v>939</v>
      </c>
      <c r="I26" s="152" t="s">
        <v>125</v>
      </c>
      <c r="J26" s="153">
        <v>44194</v>
      </c>
      <c r="K26" s="153">
        <v>44194</v>
      </c>
      <c r="L26" s="19">
        <f t="shared" si="4"/>
        <v>0</v>
      </c>
      <c r="M26" s="152" t="s">
        <v>125</v>
      </c>
      <c r="N26" s="153">
        <v>44194</v>
      </c>
      <c r="O26" s="153">
        <v>44194</v>
      </c>
      <c r="P26" s="19">
        <f t="shared" si="5"/>
        <v>0</v>
      </c>
      <c r="Q26" s="152">
        <v>939</v>
      </c>
      <c r="R26" s="151"/>
      <c r="S26" s="152"/>
      <c r="T26" s="152"/>
      <c r="U26" s="21" t="e">
        <f t="shared" si="6"/>
        <v>#DIV/0!</v>
      </c>
      <c r="V26" s="21" t="e">
        <f t="shared" si="7"/>
        <v>#VALUE!</v>
      </c>
      <c r="W26" s="15">
        <f t="shared" si="8"/>
        <v>0</v>
      </c>
    </row>
    <row r="27" spans="1:25" ht="21" customHeight="1">
      <c r="A27" s="14" t="str">
        <f t="shared" si="0"/>
        <v>4RBT00315</v>
      </c>
      <c r="B27" s="20">
        <f>IF(D27="","",COUNTIF($C$4:C26,C27)+1)</f>
        <v>4</v>
      </c>
      <c r="C27" s="14" t="str">
        <f>IF(D27="","",VLOOKUP(D27,LISTA!$A:$B,2,0))</f>
        <v>RBT00315</v>
      </c>
      <c r="D27" s="151" t="s">
        <v>128</v>
      </c>
      <c r="E27" s="14">
        <f>IF(D27="","",VLOOKUP(B27,'Preventiva - Sequencia'!$B:$C,2,0))</f>
        <v>1000</v>
      </c>
      <c r="F27" s="14">
        <f t="shared" si="1"/>
        <v>681</v>
      </c>
      <c r="G27" s="14">
        <f t="shared" si="2"/>
        <v>906</v>
      </c>
      <c r="H27" s="14">
        <f t="shared" si="3"/>
        <v>956</v>
      </c>
      <c r="I27" s="152" t="s">
        <v>125</v>
      </c>
      <c r="J27" s="153">
        <v>44195</v>
      </c>
      <c r="K27" s="153">
        <v>44195</v>
      </c>
      <c r="L27" s="19">
        <f t="shared" si="4"/>
        <v>0</v>
      </c>
      <c r="M27" s="152" t="s">
        <v>125</v>
      </c>
      <c r="N27" s="153">
        <v>44195</v>
      </c>
      <c r="O27" s="153">
        <v>44195</v>
      </c>
      <c r="P27" s="19">
        <f t="shared" si="5"/>
        <v>0</v>
      </c>
      <c r="Q27" s="152">
        <v>950</v>
      </c>
      <c r="R27" s="151"/>
      <c r="S27" s="152"/>
      <c r="T27" s="152"/>
      <c r="U27" s="21" t="e">
        <f t="shared" si="6"/>
        <v>#DIV/0!</v>
      </c>
      <c r="V27" s="21" t="e">
        <f t="shared" si="7"/>
        <v>#VALUE!</v>
      </c>
      <c r="W27" s="15">
        <f t="shared" si="8"/>
        <v>1</v>
      </c>
      <c r="X27" s="48">
        <f>SUM(R27:S27)</f>
        <v>0</v>
      </c>
      <c r="Y27" s="241"/>
    </row>
    <row r="28" spans="1:25" ht="21" hidden="1" customHeight="1">
      <c r="A28" s="14" t="str">
        <f t="shared" si="0"/>
        <v>7RBT00303</v>
      </c>
      <c r="B28" s="20">
        <f>IF(D28="","",COUNTIF($C$4:C27,C28)+1)</f>
        <v>7</v>
      </c>
      <c r="C28" s="14" t="str">
        <f>IF(D28="","",VLOOKUP(D28,LISTA!$A:$B,2,0))</f>
        <v>RBT00303</v>
      </c>
      <c r="D28" s="151" t="s">
        <v>126</v>
      </c>
      <c r="E28" s="14">
        <f>IF(D28="","",VLOOKUP(B28,'Preventiva - Sequencia'!$B:$C,2,0))</f>
        <v>250</v>
      </c>
      <c r="F28" s="14">
        <f t="shared" si="1"/>
        <v>1525</v>
      </c>
      <c r="G28" s="14">
        <f t="shared" si="2"/>
        <v>1750</v>
      </c>
      <c r="H28" s="14">
        <f t="shared" si="3"/>
        <v>1800</v>
      </c>
      <c r="I28" s="152" t="s">
        <v>125</v>
      </c>
      <c r="J28" s="153">
        <v>44201</v>
      </c>
      <c r="K28" s="153">
        <v>44201</v>
      </c>
      <c r="L28" s="19">
        <f t="shared" si="4"/>
        <v>0</v>
      </c>
      <c r="M28" s="152" t="s">
        <v>125</v>
      </c>
      <c r="N28" s="153">
        <v>44201</v>
      </c>
      <c r="O28" s="153">
        <v>44201</v>
      </c>
      <c r="P28" s="19">
        <f t="shared" si="5"/>
        <v>0</v>
      </c>
      <c r="Q28" s="152">
        <v>1772</v>
      </c>
      <c r="R28" s="151"/>
      <c r="S28" s="152"/>
      <c r="T28" s="152"/>
      <c r="U28" s="21" t="e">
        <f t="shared" si="6"/>
        <v>#DIV/0!</v>
      </c>
      <c r="V28" s="21" t="e">
        <f t="shared" si="7"/>
        <v>#VALUE!</v>
      </c>
      <c r="W28" s="15">
        <f t="shared" si="8"/>
        <v>1</v>
      </c>
    </row>
    <row r="29" spans="1:25" ht="21" hidden="1" customHeight="1">
      <c r="A29" s="14" t="str">
        <f t="shared" si="0"/>
        <v>7RBT00302</v>
      </c>
      <c r="B29" s="20">
        <f>IF(D29="","",COUNTIF($C$4:C28,C29)+1)</f>
        <v>7</v>
      </c>
      <c r="C29" s="14" t="str">
        <f>IF(D29="","",VLOOKUP(D29,LISTA!$A:$B,2,0))</f>
        <v>RBT00302</v>
      </c>
      <c r="D29" s="151" t="s">
        <v>124</v>
      </c>
      <c r="E29" s="14">
        <f>IF(D29="","",VLOOKUP(B29,'Preventiva - Sequencia'!$B:$C,2,0))</f>
        <v>250</v>
      </c>
      <c r="F29" s="14">
        <f t="shared" si="1"/>
        <v>1457</v>
      </c>
      <c r="G29" s="14">
        <f t="shared" si="2"/>
        <v>1682</v>
      </c>
      <c r="H29" s="14">
        <f t="shared" si="3"/>
        <v>1732</v>
      </c>
      <c r="I29" s="152" t="s">
        <v>125</v>
      </c>
      <c r="J29" s="153">
        <v>44203</v>
      </c>
      <c r="K29" s="153">
        <v>44203</v>
      </c>
      <c r="L29" s="19">
        <f t="shared" si="4"/>
        <v>0</v>
      </c>
      <c r="M29" s="152" t="s">
        <v>125</v>
      </c>
      <c r="N29" s="153">
        <v>44203</v>
      </c>
      <c r="O29" s="153">
        <v>44203</v>
      </c>
      <c r="P29" s="19">
        <f t="shared" si="5"/>
        <v>0</v>
      </c>
      <c r="Q29" s="152">
        <v>1721</v>
      </c>
      <c r="R29" s="151"/>
      <c r="S29" s="152"/>
      <c r="T29" s="152"/>
      <c r="U29" s="21" t="e">
        <f t="shared" si="6"/>
        <v>#DIV/0!</v>
      </c>
      <c r="V29" s="21" t="e">
        <f t="shared" si="7"/>
        <v>#VALUE!</v>
      </c>
      <c r="W29" s="15">
        <f t="shared" si="8"/>
        <v>1</v>
      </c>
    </row>
    <row r="30" spans="1:25" ht="21" hidden="1" customHeight="1">
      <c r="A30" s="14" t="str">
        <f t="shared" si="0"/>
        <v>4RBT00312</v>
      </c>
      <c r="B30" s="20">
        <f>IF(D30="","",COUNTIF($C$4:C29,C30)+1)</f>
        <v>4</v>
      </c>
      <c r="C30" s="14" t="str">
        <f>IF(D30="","",VLOOKUP(D30,LISTA!$A:$B,2,0))</f>
        <v>RBT00312</v>
      </c>
      <c r="D30" s="151" t="s">
        <v>129</v>
      </c>
      <c r="E30" s="14">
        <f>IF(D30="","",VLOOKUP(B30,'Preventiva - Sequencia'!$B:$C,2,0))</f>
        <v>1000</v>
      </c>
      <c r="F30" s="14">
        <f t="shared" si="1"/>
        <v>1014</v>
      </c>
      <c r="G30" s="14">
        <f t="shared" si="2"/>
        <v>1239</v>
      </c>
      <c r="H30" s="14">
        <f t="shared" si="3"/>
        <v>1289</v>
      </c>
      <c r="I30" s="152" t="s">
        <v>125</v>
      </c>
      <c r="J30" s="153">
        <v>44207</v>
      </c>
      <c r="K30" s="153">
        <v>44207</v>
      </c>
      <c r="L30" s="19">
        <f t="shared" si="4"/>
        <v>0</v>
      </c>
      <c r="M30" s="152" t="s">
        <v>125</v>
      </c>
      <c r="N30" s="153">
        <v>44207</v>
      </c>
      <c r="O30" s="153">
        <v>44207</v>
      </c>
      <c r="P30" s="19">
        <f t="shared" si="5"/>
        <v>0</v>
      </c>
      <c r="Q30" s="152">
        <v>1222</v>
      </c>
      <c r="R30" s="151"/>
      <c r="S30" s="152"/>
      <c r="T30" s="152"/>
      <c r="U30" s="21" t="e">
        <f t="shared" si="6"/>
        <v>#DIV/0!</v>
      </c>
      <c r="V30" s="21" t="e">
        <f t="shared" si="7"/>
        <v>#VALUE!</v>
      </c>
      <c r="W30" s="15">
        <f t="shared" si="8"/>
        <v>0</v>
      </c>
      <c r="X30" s="48">
        <f>SUM(R30:S30)</f>
        <v>0</v>
      </c>
      <c r="Y30" s="241"/>
    </row>
    <row r="31" spans="1:25" ht="21" hidden="1" customHeight="1">
      <c r="A31" s="14" t="str">
        <f t="shared" si="0"/>
        <v>5RBT00304</v>
      </c>
      <c r="B31" s="20">
        <f>IF(D31="","",COUNTIF($C$4:C30,C31)+1)</f>
        <v>5</v>
      </c>
      <c r="C31" s="14" t="str">
        <f>IF(D31="","",VLOOKUP(D31,LISTA!$A:$B,2,0))</f>
        <v>RBT00304</v>
      </c>
      <c r="D31" s="151" t="s">
        <v>127</v>
      </c>
      <c r="E31" s="14">
        <f>IF(D31="","",VLOOKUP(B31,'Preventiva - Sequencia'!$B:$C,2,0))</f>
        <v>250</v>
      </c>
      <c r="F31" s="14">
        <f t="shared" si="1"/>
        <v>939</v>
      </c>
      <c r="G31" s="14">
        <f t="shared" si="2"/>
        <v>1164</v>
      </c>
      <c r="H31" s="14">
        <f t="shared" si="3"/>
        <v>1214</v>
      </c>
      <c r="I31" s="152" t="s">
        <v>125</v>
      </c>
      <c r="J31" s="153">
        <v>44208</v>
      </c>
      <c r="K31" s="153">
        <v>44208</v>
      </c>
      <c r="L31" s="19">
        <f t="shared" si="4"/>
        <v>0</v>
      </c>
      <c r="M31" s="152" t="s">
        <v>125</v>
      </c>
      <c r="N31" s="153">
        <v>44208</v>
      </c>
      <c r="O31" s="153">
        <v>44208</v>
      </c>
      <c r="P31" s="19">
        <f t="shared" si="5"/>
        <v>0</v>
      </c>
      <c r="Q31" s="152">
        <v>1121</v>
      </c>
      <c r="R31" s="151"/>
      <c r="S31" s="152"/>
      <c r="T31" s="152"/>
      <c r="U31" s="21" t="e">
        <f t="shared" si="6"/>
        <v>#DIV/0!</v>
      </c>
      <c r="V31" s="21" t="e">
        <f t="shared" si="7"/>
        <v>#VALUE!</v>
      </c>
      <c r="W31" s="15">
        <f t="shared" si="8"/>
        <v>0</v>
      </c>
    </row>
    <row r="32" spans="1:25" ht="21" customHeight="1">
      <c r="A32" s="14" t="str">
        <f t="shared" si="0"/>
        <v>5RBT00315</v>
      </c>
      <c r="B32" s="20">
        <f>IF(D32="","",COUNTIF($C$4:C31,C32)+1)</f>
        <v>5</v>
      </c>
      <c r="C32" s="14" t="str">
        <f>IF(D32="","",VLOOKUP(D32,LISTA!$A:$B,2,0))</f>
        <v>RBT00315</v>
      </c>
      <c r="D32" s="151" t="s">
        <v>128</v>
      </c>
      <c r="E32" s="14">
        <f>IF(D32="","",VLOOKUP(B32,'Preventiva - Sequencia'!$B:$C,2,0))</f>
        <v>250</v>
      </c>
      <c r="F32" s="14">
        <f t="shared" si="1"/>
        <v>950</v>
      </c>
      <c r="G32" s="14">
        <f t="shared" si="2"/>
        <v>1175</v>
      </c>
      <c r="H32" s="14">
        <f t="shared" si="3"/>
        <v>1225</v>
      </c>
      <c r="I32" s="152" t="s">
        <v>125</v>
      </c>
      <c r="J32" s="153">
        <v>44209</v>
      </c>
      <c r="K32" s="153">
        <v>44209</v>
      </c>
      <c r="L32" s="19">
        <f t="shared" si="4"/>
        <v>0</v>
      </c>
      <c r="M32" s="152" t="s">
        <v>125</v>
      </c>
      <c r="N32" s="153">
        <v>44209</v>
      </c>
      <c r="O32" s="153">
        <v>44209</v>
      </c>
      <c r="P32" s="19">
        <f t="shared" si="5"/>
        <v>0</v>
      </c>
      <c r="Q32" s="152">
        <v>1165</v>
      </c>
      <c r="R32" s="151"/>
      <c r="S32" s="152"/>
      <c r="T32" s="152"/>
      <c r="U32" s="21" t="e">
        <f t="shared" si="6"/>
        <v>#DIV/0!</v>
      </c>
      <c r="V32" s="21" t="e">
        <f t="shared" si="7"/>
        <v>#VALUE!</v>
      </c>
      <c r="W32" s="15">
        <f t="shared" si="8"/>
        <v>0</v>
      </c>
      <c r="X32" s="48">
        <f>SUM(R32:S32)</f>
        <v>0</v>
      </c>
      <c r="Y32" s="241"/>
    </row>
    <row r="33" spans="1:25" ht="21" hidden="1" customHeight="1">
      <c r="A33" s="14" t="str">
        <f t="shared" si="0"/>
        <v>8RBT00303</v>
      </c>
      <c r="B33" s="20">
        <f>IF(D33="","",COUNTIF($C$4:C32,C33)+1)</f>
        <v>8</v>
      </c>
      <c r="C33" s="14" t="str">
        <f>IF(D33="","",VLOOKUP(D33,LISTA!$A:$B,2,0))</f>
        <v>RBT00303</v>
      </c>
      <c r="D33" s="151" t="s">
        <v>126</v>
      </c>
      <c r="E33" s="14">
        <f>IF(D33="","",VLOOKUP(B33,'Preventiva - Sequencia'!$B:$C,2,0))</f>
        <v>2000</v>
      </c>
      <c r="F33" s="14">
        <f t="shared" si="1"/>
        <v>1772</v>
      </c>
      <c r="G33" s="14">
        <f t="shared" si="2"/>
        <v>1997</v>
      </c>
      <c r="H33" s="14">
        <f t="shared" si="3"/>
        <v>2047</v>
      </c>
      <c r="I33" s="152" t="s">
        <v>125</v>
      </c>
      <c r="J33" s="153">
        <v>44217</v>
      </c>
      <c r="K33" s="153">
        <v>44217</v>
      </c>
      <c r="L33" s="19">
        <f t="shared" si="4"/>
        <v>0</v>
      </c>
      <c r="M33" s="152" t="s">
        <v>125</v>
      </c>
      <c r="N33" s="153">
        <v>44217</v>
      </c>
      <c r="O33" s="153">
        <v>44217</v>
      </c>
      <c r="P33" s="19">
        <f t="shared" si="5"/>
        <v>0</v>
      </c>
      <c r="Q33" s="152">
        <v>1980</v>
      </c>
      <c r="R33" s="151"/>
      <c r="S33" s="152"/>
      <c r="T33" s="152"/>
      <c r="U33" s="21" t="e">
        <f t="shared" si="6"/>
        <v>#DIV/0!</v>
      </c>
      <c r="V33" s="21" t="e">
        <f t="shared" si="7"/>
        <v>#VALUE!</v>
      </c>
      <c r="W33" s="15">
        <f t="shared" si="8"/>
        <v>0</v>
      </c>
    </row>
    <row r="34" spans="1:25" ht="21" hidden="1" customHeight="1">
      <c r="A34" s="14" t="str">
        <f t="shared" si="0"/>
        <v>8RBT00302</v>
      </c>
      <c r="B34" s="20">
        <f>IF(D34="","",COUNTIF($C$4:C33,C34)+1)</f>
        <v>8</v>
      </c>
      <c r="C34" s="14" t="str">
        <f>IF(D34="","",VLOOKUP(D34,LISTA!$A:$B,2,0))</f>
        <v>RBT00302</v>
      </c>
      <c r="D34" s="151" t="s">
        <v>124</v>
      </c>
      <c r="E34" s="14">
        <f>IF(D34="","",VLOOKUP(B34,'Preventiva - Sequencia'!$B:$C,2,0))</f>
        <v>2000</v>
      </c>
      <c r="F34" s="14">
        <f t="shared" si="1"/>
        <v>1721</v>
      </c>
      <c r="G34" s="14">
        <f t="shared" si="2"/>
        <v>1946</v>
      </c>
      <c r="H34" s="14">
        <f t="shared" si="3"/>
        <v>1996</v>
      </c>
      <c r="I34" s="152" t="s">
        <v>125</v>
      </c>
      <c r="J34" s="153">
        <v>44222</v>
      </c>
      <c r="K34" s="153">
        <v>44222</v>
      </c>
      <c r="L34" s="19">
        <f t="shared" si="4"/>
        <v>0</v>
      </c>
      <c r="M34" s="152" t="s">
        <v>125</v>
      </c>
      <c r="N34" s="153">
        <v>44222</v>
      </c>
      <c r="O34" s="153">
        <v>44222</v>
      </c>
      <c r="P34" s="19">
        <f t="shared" si="5"/>
        <v>0</v>
      </c>
      <c r="Q34" s="152">
        <v>1992</v>
      </c>
      <c r="R34" s="151"/>
      <c r="S34" s="152"/>
      <c r="T34" s="152"/>
      <c r="U34" s="21" t="e">
        <f t="shared" si="6"/>
        <v>#DIV/0!</v>
      </c>
      <c r="V34" s="21" t="e">
        <f t="shared" si="7"/>
        <v>#VALUE!</v>
      </c>
      <c r="W34" s="15">
        <f t="shared" si="8"/>
        <v>1</v>
      </c>
    </row>
    <row r="35" spans="1:25" ht="21" hidden="1" customHeight="1">
      <c r="A35" s="14" t="str">
        <f t="shared" si="0"/>
        <v>5RBT00312</v>
      </c>
      <c r="B35" s="20">
        <f>IF(D35="","",COUNTIF($C$4:C34,C35)+1)</f>
        <v>5</v>
      </c>
      <c r="C35" s="14" t="str">
        <f>IF(D35="","",VLOOKUP(D35,LISTA!$A:$B,2,0))</f>
        <v>RBT00312</v>
      </c>
      <c r="D35" s="151" t="s">
        <v>129</v>
      </c>
      <c r="E35" s="14">
        <f>IF(D35="","",VLOOKUP(B35,'Preventiva - Sequencia'!$B:$C,2,0))</f>
        <v>250</v>
      </c>
      <c r="F35" s="14">
        <f t="shared" si="1"/>
        <v>1222</v>
      </c>
      <c r="G35" s="14">
        <f t="shared" si="2"/>
        <v>1447</v>
      </c>
      <c r="H35" s="14">
        <f t="shared" si="3"/>
        <v>1497</v>
      </c>
      <c r="I35" s="152" t="s">
        <v>125</v>
      </c>
      <c r="J35" s="153">
        <v>44223</v>
      </c>
      <c r="K35" s="153">
        <v>44223</v>
      </c>
      <c r="L35" s="19">
        <f t="shared" si="4"/>
        <v>0</v>
      </c>
      <c r="M35" s="152" t="s">
        <v>125</v>
      </c>
      <c r="N35" s="153">
        <v>44223</v>
      </c>
      <c r="O35" s="153">
        <v>44223</v>
      </c>
      <c r="P35" s="19">
        <f t="shared" si="5"/>
        <v>0</v>
      </c>
      <c r="Q35" s="152">
        <v>1446</v>
      </c>
      <c r="R35" s="151"/>
      <c r="S35" s="152"/>
      <c r="T35" s="152"/>
      <c r="U35" s="21" t="e">
        <f t="shared" si="6"/>
        <v>#DIV/0!</v>
      </c>
      <c r="V35" s="21" t="e">
        <f t="shared" si="7"/>
        <v>#VALUE!</v>
      </c>
      <c r="W35" s="15">
        <f t="shared" si="8"/>
        <v>0</v>
      </c>
      <c r="X35" s="48">
        <f>SUM(R35:S35)</f>
        <v>0</v>
      </c>
      <c r="Y35" s="241"/>
    </row>
    <row r="36" spans="1:25" ht="21" hidden="1" customHeight="1">
      <c r="A36" s="14" t="str">
        <f t="shared" si="0"/>
        <v>6RBT00304</v>
      </c>
      <c r="B36" s="20">
        <f>IF(D36="","",COUNTIF($C$4:C35,C36)+1)</f>
        <v>6</v>
      </c>
      <c r="C36" s="14" t="str">
        <f>IF(D36="","",VLOOKUP(D36,LISTA!$A:$B,2,0))</f>
        <v>RBT00304</v>
      </c>
      <c r="D36" s="151" t="s">
        <v>127</v>
      </c>
      <c r="E36" s="14">
        <f>IF(D36="","",VLOOKUP(B36,'Preventiva - Sequencia'!$B:$C,2,0))</f>
        <v>500</v>
      </c>
      <c r="F36" s="14">
        <f t="shared" si="1"/>
        <v>1121</v>
      </c>
      <c r="G36" s="14">
        <f t="shared" si="2"/>
        <v>1346</v>
      </c>
      <c r="H36" s="14">
        <f t="shared" si="3"/>
        <v>1396</v>
      </c>
      <c r="I36" s="152" t="s">
        <v>125</v>
      </c>
      <c r="J36" s="153">
        <v>44226</v>
      </c>
      <c r="K36" s="153">
        <v>44226</v>
      </c>
      <c r="L36" s="19">
        <f t="shared" si="4"/>
        <v>0</v>
      </c>
      <c r="M36" s="152" t="s">
        <v>125</v>
      </c>
      <c r="N36" s="153">
        <v>44226</v>
      </c>
      <c r="O36" s="153">
        <v>44226</v>
      </c>
      <c r="P36" s="19">
        <f t="shared" si="5"/>
        <v>0</v>
      </c>
      <c r="Q36" s="152">
        <v>1370</v>
      </c>
      <c r="R36" s="151"/>
      <c r="S36" s="152"/>
      <c r="T36" s="152"/>
      <c r="U36" s="21" t="e">
        <f t="shared" si="6"/>
        <v>#DIV/0!</v>
      </c>
      <c r="V36" s="21" t="e">
        <f t="shared" si="7"/>
        <v>#VALUE!</v>
      </c>
      <c r="W36" s="15">
        <f t="shared" si="8"/>
        <v>1</v>
      </c>
    </row>
    <row r="37" spans="1:25" ht="21" customHeight="1">
      <c r="A37" s="14" t="str">
        <f t="shared" si="0"/>
        <v>6RBT00315</v>
      </c>
      <c r="B37" s="20">
        <f>IF(D37="","",COUNTIF($C$4:C36,C37)+1)</f>
        <v>6</v>
      </c>
      <c r="C37" s="14" t="str">
        <f>IF(D37="","",VLOOKUP(D37,LISTA!$A:$B,2,0))</f>
        <v>RBT00315</v>
      </c>
      <c r="D37" s="151" t="s">
        <v>128</v>
      </c>
      <c r="E37" s="14">
        <f>IF(D37="","",VLOOKUP(B37,'Preventiva - Sequencia'!$B:$C,2,0))</f>
        <v>500</v>
      </c>
      <c r="F37" s="14">
        <f t="shared" si="1"/>
        <v>1165</v>
      </c>
      <c r="G37" s="14">
        <f t="shared" si="2"/>
        <v>1390</v>
      </c>
      <c r="H37" s="14">
        <f t="shared" si="3"/>
        <v>1440</v>
      </c>
      <c r="I37" s="152" t="s">
        <v>125</v>
      </c>
      <c r="J37" s="153">
        <v>44228</v>
      </c>
      <c r="K37" s="153">
        <v>44228</v>
      </c>
      <c r="L37" s="19">
        <f t="shared" si="4"/>
        <v>0</v>
      </c>
      <c r="M37" s="152" t="s">
        <v>125</v>
      </c>
      <c r="N37" s="153">
        <v>44228</v>
      </c>
      <c r="O37" s="153">
        <v>44228</v>
      </c>
      <c r="P37" s="19">
        <f t="shared" si="5"/>
        <v>0</v>
      </c>
      <c r="Q37" s="152">
        <v>1425</v>
      </c>
      <c r="R37" s="151"/>
      <c r="S37" s="152"/>
      <c r="T37" s="152"/>
      <c r="U37" s="21" t="e">
        <f t="shared" si="6"/>
        <v>#DIV/0!</v>
      </c>
      <c r="V37" s="21" t="e">
        <f t="shared" si="7"/>
        <v>#VALUE!</v>
      </c>
      <c r="W37" s="15">
        <f t="shared" si="8"/>
        <v>1</v>
      </c>
      <c r="X37" s="48">
        <f>SUM(R37:S37)</f>
        <v>0</v>
      </c>
      <c r="Y37" s="241"/>
    </row>
    <row r="38" spans="1:25" ht="21" hidden="1" customHeight="1">
      <c r="A38" s="14" t="str">
        <f t="shared" si="0"/>
        <v>9RBT00303</v>
      </c>
      <c r="B38" s="20">
        <f>IF(D38="","",COUNTIF($C$4:C37,C38)+1)</f>
        <v>9</v>
      </c>
      <c r="C38" s="14" t="str">
        <f>IF(D38="","",VLOOKUP(D38,LISTA!$A:$B,2,0))</f>
        <v>RBT00303</v>
      </c>
      <c r="D38" s="151" t="s">
        <v>126</v>
      </c>
      <c r="E38" s="14">
        <f>IF(D38="","",VLOOKUP(B38,'Preventiva - Sequencia'!$B:$C,2,0))</f>
        <v>250</v>
      </c>
      <c r="F38" s="14">
        <f t="shared" si="1"/>
        <v>1980</v>
      </c>
      <c r="G38" s="14">
        <f t="shared" si="2"/>
        <v>2205</v>
      </c>
      <c r="H38" s="14">
        <f t="shared" si="3"/>
        <v>2255</v>
      </c>
      <c r="I38" s="152" t="s">
        <v>125</v>
      </c>
      <c r="J38" s="153">
        <v>44232</v>
      </c>
      <c r="K38" s="153">
        <v>44232</v>
      </c>
      <c r="L38" s="19">
        <f t="shared" si="4"/>
        <v>0</v>
      </c>
      <c r="M38" s="152" t="s">
        <v>125</v>
      </c>
      <c r="N38" s="153">
        <v>44232</v>
      </c>
      <c r="O38" s="153">
        <v>44232</v>
      </c>
      <c r="P38" s="19">
        <f t="shared" si="5"/>
        <v>0</v>
      </c>
      <c r="Q38" s="152">
        <v>2205</v>
      </c>
      <c r="R38" s="151"/>
      <c r="S38" s="152"/>
      <c r="T38" s="152"/>
      <c r="U38" s="21" t="e">
        <f t="shared" si="6"/>
        <v>#DIV/0!</v>
      </c>
      <c r="V38" s="21" t="e">
        <f t="shared" si="7"/>
        <v>#VALUE!</v>
      </c>
      <c r="W38" s="15">
        <f t="shared" si="8"/>
        <v>0</v>
      </c>
    </row>
    <row r="39" spans="1:25" ht="21" hidden="1" customHeight="1">
      <c r="A39" s="14" t="str">
        <f t="shared" si="0"/>
        <v>9RBT00302</v>
      </c>
      <c r="B39" s="20">
        <f>IF(D39="","",COUNTIF($C$4:C38,C39)+1)</f>
        <v>9</v>
      </c>
      <c r="C39" s="14" t="str">
        <f>IF(D39="","",VLOOKUP(D39,LISTA!$A:$B,2,0))</f>
        <v>RBT00302</v>
      </c>
      <c r="D39" s="151" t="s">
        <v>124</v>
      </c>
      <c r="E39" s="14">
        <f>IF(D39="","",VLOOKUP(B39,'Preventiva - Sequencia'!$B:$C,2,0))</f>
        <v>250</v>
      </c>
      <c r="F39" s="14">
        <f t="shared" si="1"/>
        <v>1992</v>
      </c>
      <c r="G39" s="14">
        <f t="shared" si="2"/>
        <v>2217</v>
      </c>
      <c r="H39" s="14">
        <f t="shared" si="3"/>
        <v>2267</v>
      </c>
      <c r="I39" s="152" t="s">
        <v>125</v>
      </c>
      <c r="J39" s="153">
        <v>44238</v>
      </c>
      <c r="K39" s="153">
        <v>44238</v>
      </c>
      <c r="L39" s="19">
        <f t="shared" si="4"/>
        <v>0</v>
      </c>
      <c r="M39" s="152" t="s">
        <v>125</v>
      </c>
      <c r="N39" s="153">
        <v>44238</v>
      </c>
      <c r="O39" s="153">
        <v>44238</v>
      </c>
      <c r="P39" s="19">
        <f t="shared" si="5"/>
        <v>0</v>
      </c>
      <c r="Q39" s="152">
        <v>2257</v>
      </c>
      <c r="R39" s="151"/>
      <c r="S39" s="152"/>
      <c r="T39" s="152"/>
      <c r="U39" s="21" t="e">
        <f t="shared" si="6"/>
        <v>#DIV/0!</v>
      </c>
      <c r="V39" s="21" t="e">
        <f t="shared" si="7"/>
        <v>#VALUE!</v>
      </c>
      <c r="W39" s="15">
        <f t="shared" si="8"/>
        <v>1</v>
      </c>
    </row>
    <row r="40" spans="1:25" ht="21" hidden="1" customHeight="1">
      <c r="A40" s="14" t="str">
        <f t="shared" si="0"/>
        <v>6RBT00312</v>
      </c>
      <c r="B40" s="20">
        <f>IF(D40="","",COUNTIF($C$4:C39,C40)+1)</f>
        <v>6</v>
      </c>
      <c r="C40" s="14" t="str">
        <f>IF(D40="","",VLOOKUP(D40,LISTA!$A:$B,2,0))</f>
        <v>RBT00312</v>
      </c>
      <c r="D40" s="151" t="s">
        <v>129</v>
      </c>
      <c r="E40" s="14">
        <f>IF(D40="","",VLOOKUP(B40,'Preventiva - Sequencia'!$B:$C,2,0))</f>
        <v>500</v>
      </c>
      <c r="F40" s="14">
        <f t="shared" si="1"/>
        <v>1446</v>
      </c>
      <c r="G40" s="14">
        <f t="shared" si="2"/>
        <v>1671</v>
      </c>
      <c r="H40" s="14">
        <f t="shared" si="3"/>
        <v>1721</v>
      </c>
      <c r="I40" s="152" t="s">
        <v>125</v>
      </c>
      <c r="J40" s="153">
        <v>44243</v>
      </c>
      <c r="K40" s="153">
        <v>44243</v>
      </c>
      <c r="L40" s="19">
        <f t="shared" si="4"/>
        <v>0</v>
      </c>
      <c r="M40" s="152" t="s">
        <v>125</v>
      </c>
      <c r="N40" s="153">
        <v>44243</v>
      </c>
      <c r="O40" s="153">
        <v>44243</v>
      </c>
      <c r="P40" s="19">
        <f t="shared" si="5"/>
        <v>0</v>
      </c>
      <c r="Q40" s="152">
        <v>1735</v>
      </c>
      <c r="R40" s="151"/>
      <c r="S40" s="152"/>
      <c r="T40" s="152"/>
      <c r="U40" s="21" t="e">
        <f t="shared" si="6"/>
        <v>#DIV/0!</v>
      </c>
      <c r="V40" s="21" t="e">
        <f t="shared" si="7"/>
        <v>#VALUE!</v>
      </c>
      <c r="W40" s="15">
        <f t="shared" si="8"/>
        <v>0</v>
      </c>
      <c r="X40" s="48">
        <f>SUM(R40:S40)</f>
        <v>0</v>
      </c>
      <c r="Y40" s="241"/>
    </row>
    <row r="41" spans="1:25" ht="21" hidden="1" customHeight="1">
      <c r="A41" s="14" t="str">
        <f t="shared" si="0"/>
        <v>7RBT00304</v>
      </c>
      <c r="B41" s="20">
        <f>IF(D41="","",COUNTIF($C$4:C40,C41)+1)</f>
        <v>7</v>
      </c>
      <c r="C41" s="14" t="str">
        <f>IF(D41="","",VLOOKUP(D41,LISTA!$A:$B,2,0))</f>
        <v>RBT00304</v>
      </c>
      <c r="D41" s="151" t="s">
        <v>127</v>
      </c>
      <c r="E41" s="14">
        <f>IF(D41="","",VLOOKUP(B41,'Preventiva - Sequencia'!$B:$C,2,0))</f>
        <v>250</v>
      </c>
      <c r="F41" s="14">
        <f t="shared" si="1"/>
        <v>1370</v>
      </c>
      <c r="G41" s="14">
        <f t="shared" si="2"/>
        <v>1595</v>
      </c>
      <c r="H41" s="14">
        <f t="shared" si="3"/>
        <v>1645</v>
      </c>
      <c r="I41" s="152" t="s">
        <v>125</v>
      </c>
      <c r="J41" s="153">
        <v>44244</v>
      </c>
      <c r="K41" s="153">
        <v>44244</v>
      </c>
      <c r="L41" s="19">
        <f t="shared" si="4"/>
        <v>0</v>
      </c>
      <c r="M41" s="152" t="s">
        <v>125</v>
      </c>
      <c r="N41" s="153">
        <v>44244</v>
      </c>
      <c r="O41" s="153">
        <v>44244</v>
      </c>
      <c r="P41" s="19">
        <f t="shared" si="5"/>
        <v>0</v>
      </c>
      <c r="Q41" s="152">
        <v>1526</v>
      </c>
      <c r="R41" s="151"/>
      <c r="S41" s="152"/>
      <c r="T41" s="152"/>
      <c r="U41" s="21" t="e">
        <f t="shared" si="6"/>
        <v>#DIV/0!</v>
      </c>
      <c r="V41" s="21" t="e">
        <f t="shared" si="7"/>
        <v>#VALUE!</v>
      </c>
      <c r="W41" s="15">
        <f t="shared" si="8"/>
        <v>0</v>
      </c>
    </row>
    <row r="42" spans="1:25" ht="21" customHeight="1">
      <c r="A42" s="14" t="str">
        <f t="shared" si="0"/>
        <v>7RBT00315</v>
      </c>
      <c r="B42" s="20">
        <f>IF(D42="","",COUNTIF($C$4:C41,C42)+1)</f>
        <v>7</v>
      </c>
      <c r="C42" s="14" t="str">
        <f>IF(D42="","",VLOOKUP(D42,LISTA!$A:$B,2,0))</f>
        <v>RBT00315</v>
      </c>
      <c r="D42" s="151" t="s">
        <v>128</v>
      </c>
      <c r="E42" s="14">
        <f>IF(D42="","",VLOOKUP(B42,'Preventiva - Sequencia'!$B:$C,2,0))</f>
        <v>250</v>
      </c>
      <c r="F42" s="14">
        <f t="shared" si="1"/>
        <v>1425</v>
      </c>
      <c r="G42" s="14">
        <f t="shared" si="2"/>
        <v>1650</v>
      </c>
      <c r="H42" s="14">
        <f t="shared" si="3"/>
        <v>1700</v>
      </c>
      <c r="I42" s="152" t="s">
        <v>125</v>
      </c>
      <c r="J42" s="153">
        <v>44245</v>
      </c>
      <c r="K42" s="153">
        <v>44245</v>
      </c>
      <c r="L42" s="19">
        <f t="shared" si="4"/>
        <v>0</v>
      </c>
      <c r="M42" s="152" t="s">
        <v>125</v>
      </c>
      <c r="N42" s="153">
        <v>44245</v>
      </c>
      <c r="O42" s="153">
        <v>44245</v>
      </c>
      <c r="P42" s="19">
        <f t="shared" si="5"/>
        <v>0</v>
      </c>
      <c r="Q42" s="152">
        <v>1662</v>
      </c>
      <c r="R42" s="151"/>
      <c r="S42" s="152"/>
      <c r="T42" s="152"/>
      <c r="U42" s="21" t="e">
        <f t="shared" si="6"/>
        <v>#DIV/0!</v>
      </c>
      <c r="V42" s="21" t="e">
        <f t="shared" si="7"/>
        <v>#VALUE!</v>
      </c>
      <c r="W42" s="15">
        <f t="shared" si="8"/>
        <v>1</v>
      </c>
      <c r="X42" s="48">
        <f>SUM(R42:S42)</f>
        <v>0</v>
      </c>
      <c r="Y42" s="241"/>
    </row>
    <row r="43" spans="1:25" ht="21" hidden="1" customHeight="1">
      <c r="A43" s="14" t="str">
        <f t="shared" si="0"/>
        <v>10RBT00303</v>
      </c>
      <c r="B43" s="20">
        <f>IF(D43="","",COUNTIF($C$4:C42,C43)+1)</f>
        <v>10</v>
      </c>
      <c r="C43" s="14" t="str">
        <f>IF(D43="","",VLOOKUP(D43,LISTA!$A:$B,2,0))</f>
        <v>RBT00303</v>
      </c>
      <c r="D43" s="151" t="s">
        <v>126</v>
      </c>
      <c r="E43" s="14">
        <f>IF(D43="","",VLOOKUP(B43,'Preventiva - Sequencia'!$B:$C,2,0))</f>
        <v>500</v>
      </c>
      <c r="F43" s="14">
        <f t="shared" si="1"/>
        <v>2205</v>
      </c>
      <c r="G43" s="14">
        <f t="shared" si="2"/>
        <v>2430</v>
      </c>
      <c r="H43" s="14">
        <f t="shared" si="3"/>
        <v>2480</v>
      </c>
      <c r="I43" s="152" t="s">
        <v>125</v>
      </c>
      <c r="J43" s="153">
        <v>44251</v>
      </c>
      <c r="K43" s="153">
        <v>44251</v>
      </c>
      <c r="L43" s="19">
        <f t="shared" si="4"/>
        <v>0</v>
      </c>
      <c r="M43" s="152" t="s">
        <v>125</v>
      </c>
      <c r="N43" s="153">
        <v>44251</v>
      </c>
      <c r="O43" s="153">
        <v>44251</v>
      </c>
      <c r="P43" s="19">
        <f t="shared" si="5"/>
        <v>0</v>
      </c>
      <c r="Q43" s="152">
        <v>2440</v>
      </c>
      <c r="R43" s="151"/>
      <c r="S43" s="152"/>
      <c r="T43" s="152"/>
      <c r="U43" s="21" t="e">
        <f t="shared" si="6"/>
        <v>#DIV/0!</v>
      </c>
      <c r="V43" s="21" t="e">
        <f t="shared" si="7"/>
        <v>#VALUE!</v>
      </c>
      <c r="W43" s="15">
        <f t="shared" si="8"/>
        <v>1</v>
      </c>
    </row>
    <row r="44" spans="1:25" ht="21" hidden="1" customHeight="1">
      <c r="A44" s="14" t="str">
        <f t="shared" si="0"/>
        <v>10RBT00302</v>
      </c>
      <c r="B44" s="20">
        <f>IF(D44="","",COUNTIF($C$4:C43,C44)+1)</f>
        <v>10</v>
      </c>
      <c r="C44" s="14" t="str">
        <f>IF(D44="","",VLOOKUP(D44,LISTA!$A:$B,2,0))</f>
        <v>RBT00302</v>
      </c>
      <c r="D44" s="151" t="s">
        <v>124</v>
      </c>
      <c r="E44" s="14">
        <f>IF(D44="","",VLOOKUP(B44,'Preventiva - Sequencia'!$B:$C,2,0))</f>
        <v>500</v>
      </c>
      <c r="F44" s="14">
        <f t="shared" si="1"/>
        <v>2257</v>
      </c>
      <c r="G44" s="14">
        <f t="shared" si="2"/>
        <v>2482</v>
      </c>
      <c r="H44" s="14">
        <f t="shared" si="3"/>
        <v>2532</v>
      </c>
      <c r="I44" s="152" t="s">
        <v>125</v>
      </c>
      <c r="J44" s="153">
        <v>44253</v>
      </c>
      <c r="K44" s="153">
        <v>44253</v>
      </c>
      <c r="L44" s="19">
        <f t="shared" si="4"/>
        <v>0</v>
      </c>
      <c r="M44" s="152" t="s">
        <v>125</v>
      </c>
      <c r="N44" s="153">
        <v>44253</v>
      </c>
      <c r="O44" s="153">
        <v>44253</v>
      </c>
      <c r="P44" s="19">
        <f t="shared" si="5"/>
        <v>0</v>
      </c>
      <c r="Q44" s="152">
        <v>2419</v>
      </c>
      <c r="R44" s="151"/>
      <c r="S44" s="152"/>
      <c r="T44" s="152"/>
      <c r="U44" s="21" t="e">
        <f t="shared" si="6"/>
        <v>#DIV/0!</v>
      </c>
      <c r="V44" s="21" t="e">
        <f t="shared" si="7"/>
        <v>#VALUE!</v>
      </c>
      <c r="W44" s="15">
        <f t="shared" si="8"/>
        <v>0</v>
      </c>
    </row>
    <row r="45" spans="1:25" ht="21" hidden="1" customHeight="1">
      <c r="A45" s="14" t="str">
        <f t="shared" si="0"/>
        <v>7RBT00312</v>
      </c>
      <c r="B45" s="20">
        <f>IF(D45="","",COUNTIF($C$4:C44,C45)+1)</f>
        <v>7</v>
      </c>
      <c r="C45" s="14" t="str">
        <f>IF(D45="","",VLOOKUP(D45,LISTA!$A:$B,2,0))</f>
        <v>RBT00312</v>
      </c>
      <c r="D45" s="151" t="s">
        <v>129</v>
      </c>
      <c r="E45" s="14">
        <f>IF(D45="","",VLOOKUP(B45,'Preventiva - Sequencia'!$B:$C,2,0))</f>
        <v>250</v>
      </c>
      <c r="F45" s="14">
        <f t="shared" si="1"/>
        <v>1735</v>
      </c>
      <c r="G45" s="14">
        <f t="shared" si="2"/>
        <v>1960</v>
      </c>
      <c r="H45" s="14">
        <f t="shared" si="3"/>
        <v>2010</v>
      </c>
      <c r="I45" s="152" t="s">
        <v>125</v>
      </c>
      <c r="J45" s="153">
        <v>44258</v>
      </c>
      <c r="K45" s="153">
        <v>44258</v>
      </c>
      <c r="L45" s="19">
        <f t="shared" si="4"/>
        <v>0</v>
      </c>
      <c r="M45" s="152" t="s">
        <v>125</v>
      </c>
      <c r="N45" s="153">
        <v>44258</v>
      </c>
      <c r="O45" s="153">
        <v>44258</v>
      </c>
      <c r="P45" s="19">
        <f t="shared" si="5"/>
        <v>0</v>
      </c>
      <c r="Q45" s="152">
        <v>1910</v>
      </c>
      <c r="R45" s="151"/>
      <c r="S45" s="152"/>
      <c r="T45" s="152"/>
      <c r="U45" s="21" t="e">
        <f t="shared" si="6"/>
        <v>#DIV/0!</v>
      </c>
      <c r="V45" s="21" t="e">
        <f t="shared" si="7"/>
        <v>#VALUE!</v>
      </c>
      <c r="W45" s="15">
        <f t="shared" si="8"/>
        <v>0</v>
      </c>
      <c r="X45" s="48">
        <f>SUM(R45:S45)</f>
        <v>0</v>
      </c>
      <c r="Y45" s="241"/>
    </row>
    <row r="46" spans="1:25" ht="21" hidden="1" customHeight="1">
      <c r="A46" s="14" t="str">
        <f t="shared" si="0"/>
        <v>8RBT00304</v>
      </c>
      <c r="B46" s="20">
        <f>IF(D46="","",COUNTIF($C$4:C45,C46)+1)</f>
        <v>8</v>
      </c>
      <c r="C46" s="14" t="str">
        <f>IF(D46="","",VLOOKUP(D46,LISTA!$A:$B,2,0))</f>
        <v>RBT00304</v>
      </c>
      <c r="D46" s="151" t="s">
        <v>127</v>
      </c>
      <c r="E46" s="14">
        <f>IF(D46="","",VLOOKUP(B46,'Preventiva - Sequencia'!$B:$C,2,0))</f>
        <v>2000</v>
      </c>
      <c r="F46" s="14">
        <f t="shared" si="1"/>
        <v>1526</v>
      </c>
      <c r="G46" s="14">
        <f t="shared" si="2"/>
        <v>1751</v>
      </c>
      <c r="H46" s="14">
        <f t="shared" si="3"/>
        <v>1801</v>
      </c>
      <c r="I46" s="152" t="s">
        <v>125</v>
      </c>
      <c r="J46" s="153">
        <v>44259</v>
      </c>
      <c r="K46" s="153">
        <v>44259</v>
      </c>
      <c r="L46" s="19">
        <f t="shared" si="4"/>
        <v>0</v>
      </c>
      <c r="M46" s="152" t="s">
        <v>125</v>
      </c>
      <c r="N46" s="153">
        <v>44259</v>
      </c>
      <c r="O46" s="153">
        <v>44259</v>
      </c>
      <c r="P46" s="19">
        <f t="shared" si="5"/>
        <v>0</v>
      </c>
      <c r="Q46" s="152">
        <v>1720</v>
      </c>
      <c r="R46" s="151"/>
      <c r="S46" s="152"/>
      <c r="T46" s="152"/>
      <c r="U46" s="21" t="e">
        <f t="shared" si="6"/>
        <v>#DIV/0!</v>
      </c>
      <c r="V46" s="21" t="e">
        <f t="shared" si="7"/>
        <v>#VALUE!</v>
      </c>
      <c r="W46" s="15">
        <f t="shared" si="8"/>
        <v>0</v>
      </c>
    </row>
    <row r="47" spans="1:25" ht="21" customHeight="1">
      <c r="A47" s="14" t="str">
        <f t="shared" si="0"/>
        <v>8RBT00315</v>
      </c>
      <c r="B47" s="20">
        <f>IF(D47="","",COUNTIF($C$4:C46,C47)+1)</f>
        <v>8</v>
      </c>
      <c r="C47" s="14" t="str">
        <f>IF(D47="","",VLOOKUP(D47,LISTA!$A:$B,2,0))</f>
        <v>RBT00315</v>
      </c>
      <c r="D47" s="151" t="s">
        <v>128</v>
      </c>
      <c r="E47" s="14">
        <f>IF(D47="","",VLOOKUP(B47,'Preventiva - Sequencia'!$B:$C,2,0))</f>
        <v>2000</v>
      </c>
      <c r="F47" s="14">
        <f t="shared" si="1"/>
        <v>1662</v>
      </c>
      <c r="G47" s="14">
        <f t="shared" si="2"/>
        <v>1887</v>
      </c>
      <c r="H47" s="14">
        <f t="shared" si="3"/>
        <v>1937</v>
      </c>
      <c r="I47" s="152" t="s">
        <v>125</v>
      </c>
      <c r="J47" s="153">
        <v>44264</v>
      </c>
      <c r="K47" s="153">
        <v>44264</v>
      </c>
      <c r="L47" s="19">
        <f t="shared" si="4"/>
        <v>0</v>
      </c>
      <c r="M47" s="152" t="s">
        <v>125</v>
      </c>
      <c r="N47" s="153">
        <v>44264</v>
      </c>
      <c r="O47" s="153">
        <v>44264</v>
      </c>
      <c r="P47" s="19">
        <f t="shared" si="5"/>
        <v>0</v>
      </c>
      <c r="Q47" s="152">
        <v>1908</v>
      </c>
      <c r="R47" s="151"/>
      <c r="S47" s="152"/>
      <c r="T47" s="152"/>
      <c r="U47" s="21" t="e">
        <f t="shared" si="6"/>
        <v>#DIV/0!</v>
      </c>
      <c r="V47" s="21" t="e">
        <f t="shared" si="7"/>
        <v>#VALUE!</v>
      </c>
      <c r="W47" s="15">
        <f t="shared" si="8"/>
        <v>1</v>
      </c>
      <c r="X47" s="48">
        <f>SUM(R47:S47)</f>
        <v>0</v>
      </c>
      <c r="Y47" s="241"/>
    </row>
    <row r="48" spans="1:25" ht="21" hidden="1" customHeight="1">
      <c r="A48" s="14" t="str">
        <f t="shared" si="0"/>
        <v>11RBT00303</v>
      </c>
      <c r="B48" s="20">
        <f>IF(D48="","",COUNTIF($C$4:C47,C48)+1)</f>
        <v>11</v>
      </c>
      <c r="C48" s="14" t="str">
        <f>IF(D48="","",VLOOKUP(D48,LISTA!$A:$B,2,0))</f>
        <v>RBT00303</v>
      </c>
      <c r="D48" s="151" t="s">
        <v>126</v>
      </c>
      <c r="E48" s="14">
        <f>IF(D48="","",VLOOKUP(B48,'Preventiva - Sequencia'!$B:$C,2,0))</f>
        <v>250</v>
      </c>
      <c r="F48" s="14">
        <f t="shared" si="1"/>
        <v>2440</v>
      </c>
      <c r="G48" s="14">
        <f t="shared" si="2"/>
        <v>2665</v>
      </c>
      <c r="H48" s="14">
        <f t="shared" si="3"/>
        <v>2715</v>
      </c>
      <c r="I48" s="152" t="s">
        <v>125</v>
      </c>
      <c r="J48" s="299">
        <v>44271</v>
      </c>
      <c r="K48" s="299">
        <v>44271</v>
      </c>
      <c r="L48" s="19">
        <f t="shared" si="4"/>
        <v>0</v>
      </c>
      <c r="M48" s="152" t="s">
        <v>125</v>
      </c>
      <c r="N48" s="153">
        <v>44271</v>
      </c>
      <c r="O48" s="153">
        <v>44271</v>
      </c>
      <c r="P48" s="19">
        <f t="shared" si="5"/>
        <v>0</v>
      </c>
      <c r="Q48" s="152">
        <v>2725</v>
      </c>
      <c r="R48" s="151"/>
      <c r="S48" s="152"/>
      <c r="T48" s="152"/>
      <c r="U48" s="21" t="e">
        <f t="shared" si="6"/>
        <v>#DIV/0!</v>
      </c>
      <c r="V48" s="21" t="e">
        <f t="shared" si="7"/>
        <v>#VALUE!</v>
      </c>
      <c r="W48" s="15">
        <f t="shared" si="8"/>
        <v>0</v>
      </c>
    </row>
    <row r="49" spans="1:25" ht="21" hidden="1" customHeight="1">
      <c r="A49" s="14" t="str">
        <f t="shared" si="0"/>
        <v>11RBT00302</v>
      </c>
      <c r="B49" s="20">
        <f>IF(D49="","",COUNTIF($C$4:C48,C49)+1)</f>
        <v>11</v>
      </c>
      <c r="C49" s="14" t="str">
        <f>IF(D49="","",VLOOKUP(D49,LISTA!$A:$B,2,0))</f>
        <v>RBT00302</v>
      </c>
      <c r="D49" s="151" t="s">
        <v>124</v>
      </c>
      <c r="E49" s="14">
        <f>IF(D49="","",VLOOKUP(B49,'Preventiva - Sequencia'!$B:$C,2,0))</f>
        <v>250</v>
      </c>
      <c r="F49" s="14">
        <f t="shared" si="1"/>
        <v>2419</v>
      </c>
      <c r="G49" s="14">
        <f t="shared" si="2"/>
        <v>2644</v>
      </c>
      <c r="H49" s="14">
        <f t="shared" si="3"/>
        <v>2694</v>
      </c>
      <c r="I49" s="152" t="s">
        <v>125</v>
      </c>
      <c r="J49" s="153">
        <v>44274</v>
      </c>
      <c r="K49" s="153">
        <v>44274</v>
      </c>
      <c r="L49" s="19">
        <f t="shared" si="4"/>
        <v>0</v>
      </c>
      <c r="M49" s="152" t="s">
        <v>125</v>
      </c>
      <c r="N49" s="153">
        <v>44274</v>
      </c>
      <c r="O49" s="153">
        <v>44274</v>
      </c>
      <c r="P49" s="19">
        <f t="shared" si="5"/>
        <v>0</v>
      </c>
      <c r="Q49" s="152">
        <v>2702</v>
      </c>
      <c r="R49" s="151"/>
      <c r="S49" s="152"/>
      <c r="T49" s="152"/>
      <c r="U49" s="21" t="e">
        <f t="shared" si="6"/>
        <v>#DIV/0!</v>
      </c>
      <c r="V49" s="21" t="e">
        <f t="shared" si="7"/>
        <v>#VALUE!</v>
      </c>
      <c r="W49" s="15">
        <f t="shared" si="8"/>
        <v>0</v>
      </c>
    </row>
    <row r="50" spans="1:25" ht="21" hidden="1" customHeight="1">
      <c r="A50" s="14" t="str">
        <f t="shared" si="0"/>
        <v>8RBT00312</v>
      </c>
      <c r="B50" s="20">
        <f>IF(D50="","",COUNTIF($C$4:C49,C50)+1)</f>
        <v>8</v>
      </c>
      <c r="C50" s="14" t="str">
        <f>IF(D50="","",VLOOKUP(D50,LISTA!$A:$B,2,0))</f>
        <v>RBT00312</v>
      </c>
      <c r="D50" s="151" t="s">
        <v>129</v>
      </c>
      <c r="E50" s="14">
        <f>IF(D50="","",VLOOKUP(B50,'Preventiva - Sequencia'!$B:$C,2,0))</f>
        <v>2000</v>
      </c>
      <c r="F50" s="14">
        <f t="shared" si="1"/>
        <v>1910</v>
      </c>
      <c r="G50" s="14">
        <f t="shared" si="2"/>
        <v>2135</v>
      </c>
      <c r="H50" s="14">
        <f t="shared" si="3"/>
        <v>2185</v>
      </c>
      <c r="I50" s="152" t="s">
        <v>125</v>
      </c>
      <c r="J50" s="153">
        <v>44275</v>
      </c>
      <c r="K50" s="153">
        <v>44275</v>
      </c>
      <c r="L50" s="19">
        <f t="shared" si="4"/>
        <v>0</v>
      </c>
      <c r="M50" s="152" t="s">
        <v>125</v>
      </c>
      <c r="N50" s="153">
        <v>44275</v>
      </c>
      <c r="O50" s="153">
        <v>44275</v>
      </c>
      <c r="P50" s="19">
        <f t="shared" si="5"/>
        <v>0</v>
      </c>
      <c r="Q50" s="152">
        <v>2087</v>
      </c>
      <c r="R50" s="151"/>
      <c r="S50" s="152"/>
      <c r="T50" s="152"/>
      <c r="U50" s="21" t="e">
        <f t="shared" si="6"/>
        <v>#DIV/0!</v>
      </c>
      <c r="V50" s="21" t="e">
        <f t="shared" si="7"/>
        <v>#VALUE!</v>
      </c>
      <c r="W50" s="15">
        <f t="shared" si="8"/>
        <v>0</v>
      </c>
      <c r="X50" s="48">
        <f>SUM(R50:S50)</f>
        <v>0</v>
      </c>
      <c r="Y50" s="241"/>
    </row>
    <row r="51" spans="1:25" ht="21" hidden="1" customHeight="1">
      <c r="A51" s="14" t="str">
        <f t="shared" si="0"/>
        <v>9RBT00304</v>
      </c>
      <c r="B51" s="20">
        <f>IF(D51="","",COUNTIF($C$4:C50,C51)+1)</f>
        <v>9</v>
      </c>
      <c r="C51" s="14" t="str">
        <f>IF(D51="","",VLOOKUP(D51,LISTA!$A:$B,2,0))</f>
        <v>RBT00304</v>
      </c>
      <c r="D51" s="151" t="s">
        <v>127</v>
      </c>
      <c r="E51" s="14">
        <f>IF(D51="","",VLOOKUP(B51,'Preventiva - Sequencia'!$B:$C,2,0))</f>
        <v>250</v>
      </c>
      <c r="F51" s="14">
        <f t="shared" si="1"/>
        <v>1720</v>
      </c>
      <c r="G51" s="14">
        <f t="shared" si="2"/>
        <v>1945</v>
      </c>
      <c r="H51" s="14">
        <f t="shared" si="3"/>
        <v>1995</v>
      </c>
      <c r="I51" s="152" t="s">
        <v>125</v>
      </c>
      <c r="J51" s="153">
        <v>44277</v>
      </c>
      <c r="K51" s="153">
        <v>44277</v>
      </c>
      <c r="L51" s="19">
        <f t="shared" si="4"/>
        <v>0</v>
      </c>
      <c r="M51" s="152" t="s">
        <v>125</v>
      </c>
      <c r="N51" s="153">
        <v>44277</v>
      </c>
      <c r="O51" s="153">
        <v>44277</v>
      </c>
      <c r="P51" s="19">
        <f t="shared" si="5"/>
        <v>0</v>
      </c>
      <c r="Q51" s="152">
        <v>1974</v>
      </c>
      <c r="R51" s="151"/>
      <c r="S51" s="152"/>
      <c r="T51" s="152"/>
      <c r="U51" s="21" t="e">
        <f t="shared" si="6"/>
        <v>#DIV/0!</v>
      </c>
      <c r="V51" s="21" t="e">
        <f t="shared" si="7"/>
        <v>#VALUE!</v>
      </c>
      <c r="W51" s="15">
        <f t="shared" si="8"/>
        <v>1</v>
      </c>
    </row>
    <row r="52" spans="1:25" ht="21" customHeight="1">
      <c r="A52" s="14" t="str">
        <f t="shared" si="0"/>
        <v>9RBT00315</v>
      </c>
      <c r="B52" s="20">
        <f>IF(D52="","",COUNTIF($C$4:C51,C52)+1)</f>
        <v>9</v>
      </c>
      <c r="C52" s="14" t="str">
        <f>IF(D52="","",VLOOKUP(D52,LISTA!$A:$B,2,0))</f>
        <v>RBT00315</v>
      </c>
      <c r="D52" s="151" t="s">
        <v>128</v>
      </c>
      <c r="E52" s="14">
        <f>IF(D52="","",VLOOKUP(B52,'Preventiva - Sequencia'!$B:$C,2,0))</f>
        <v>250</v>
      </c>
      <c r="F52" s="14">
        <f t="shared" si="1"/>
        <v>1908</v>
      </c>
      <c r="G52" s="14">
        <f t="shared" si="2"/>
        <v>2133</v>
      </c>
      <c r="H52" s="14">
        <f t="shared" si="3"/>
        <v>2183</v>
      </c>
      <c r="I52" s="152" t="s">
        <v>125</v>
      </c>
      <c r="J52" s="153">
        <v>44282</v>
      </c>
      <c r="K52" s="153">
        <v>44282</v>
      </c>
      <c r="L52" s="19">
        <f t="shared" si="4"/>
        <v>0</v>
      </c>
      <c r="M52" s="152" t="s">
        <v>125</v>
      </c>
      <c r="N52" s="153">
        <v>44282</v>
      </c>
      <c r="O52" s="153">
        <v>44282</v>
      </c>
      <c r="P52" s="19">
        <f t="shared" si="5"/>
        <v>0</v>
      </c>
      <c r="Q52" s="152">
        <v>2156</v>
      </c>
      <c r="R52" s="151"/>
      <c r="S52" s="152"/>
      <c r="T52" s="152"/>
      <c r="U52" s="21" t="e">
        <f t="shared" si="6"/>
        <v>#DIV/0!</v>
      </c>
      <c r="V52" s="21" t="e">
        <f t="shared" si="7"/>
        <v>#VALUE!</v>
      </c>
      <c r="W52" s="15">
        <f t="shared" si="8"/>
        <v>1</v>
      </c>
      <c r="X52" s="48">
        <f>SUM(R52:S52)</f>
        <v>0</v>
      </c>
      <c r="Y52" s="241"/>
    </row>
    <row r="53" spans="1:25" ht="21" hidden="1" customHeight="1">
      <c r="A53" s="14" t="str">
        <f t="shared" si="0"/>
        <v>12RBT00303</v>
      </c>
      <c r="B53" s="20">
        <f>IF(D53="","",COUNTIF($C$4:C52,C53)+1)</f>
        <v>12</v>
      </c>
      <c r="C53" s="14" t="str">
        <f>IF(D53="","",VLOOKUP(D53,LISTA!$A:$B,2,0))</f>
        <v>RBT00303</v>
      </c>
      <c r="D53" s="151" t="s">
        <v>126</v>
      </c>
      <c r="E53" s="14">
        <f>IF(D53="","",VLOOKUP(B53,'Preventiva - Sequencia'!$B:$C,2,0))</f>
        <v>1000</v>
      </c>
      <c r="F53" s="14">
        <f t="shared" si="1"/>
        <v>2725</v>
      </c>
      <c r="G53" s="14">
        <f t="shared" si="2"/>
        <v>2950</v>
      </c>
      <c r="H53" s="14">
        <f t="shared" si="3"/>
        <v>3000</v>
      </c>
      <c r="I53" s="152" t="s">
        <v>125</v>
      </c>
      <c r="J53" s="153">
        <v>44288</v>
      </c>
      <c r="K53" s="153">
        <v>44288</v>
      </c>
      <c r="L53" s="19">
        <f t="shared" si="4"/>
        <v>0</v>
      </c>
      <c r="M53" s="152" t="s">
        <v>125</v>
      </c>
      <c r="N53" s="153">
        <v>44288</v>
      </c>
      <c r="O53" s="153">
        <v>44288</v>
      </c>
      <c r="P53" s="19">
        <f t="shared" si="5"/>
        <v>0</v>
      </c>
      <c r="Q53" s="152">
        <v>2922</v>
      </c>
      <c r="R53" s="151"/>
      <c r="S53" s="152"/>
      <c r="T53" s="152"/>
      <c r="U53" s="21" t="e">
        <f t="shared" si="6"/>
        <v>#DIV/0!</v>
      </c>
      <c r="V53" s="21" t="e">
        <f t="shared" si="7"/>
        <v>#VALUE!</v>
      </c>
      <c r="W53" s="15">
        <f t="shared" si="8"/>
        <v>0</v>
      </c>
    </row>
    <row r="54" spans="1:25" ht="21" hidden="1" customHeight="1">
      <c r="A54" s="14" t="str">
        <f t="shared" si="0"/>
        <v>12RBT00302</v>
      </c>
      <c r="B54" s="20">
        <f>IF(D54="","",COUNTIF($C$4:C53,C54)+1)</f>
        <v>12</v>
      </c>
      <c r="C54" s="14" t="str">
        <f>IF(D54="","",VLOOKUP(D54,LISTA!$A:$B,2,0))</f>
        <v>RBT00302</v>
      </c>
      <c r="D54" s="151" t="s">
        <v>124</v>
      </c>
      <c r="E54" s="14">
        <f>IF(D54="","",VLOOKUP(B54,'Preventiva - Sequencia'!$B:$C,2,0))</f>
        <v>1000</v>
      </c>
      <c r="F54" s="14">
        <f t="shared" si="1"/>
        <v>2702</v>
      </c>
      <c r="G54" s="14">
        <f t="shared" si="2"/>
        <v>2927</v>
      </c>
      <c r="H54" s="14">
        <f t="shared" si="3"/>
        <v>2977</v>
      </c>
      <c r="I54" s="152" t="s">
        <v>125</v>
      </c>
      <c r="J54" s="153">
        <v>44292</v>
      </c>
      <c r="K54" s="153">
        <v>44292</v>
      </c>
      <c r="L54" s="19">
        <f t="shared" si="4"/>
        <v>0</v>
      </c>
      <c r="M54" s="152" t="s">
        <v>125</v>
      </c>
      <c r="N54" s="153">
        <v>44292</v>
      </c>
      <c r="O54" s="153">
        <v>44292</v>
      </c>
      <c r="P54" s="19">
        <f t="shared" si="5"/>
        <v>0</v>
      </c>
      <c r="Q54" s="152">
        <v>2987</v>
      </c>
      <c r="R54" s="151"/>
      <c r="S54" s="152"/>
      <c r="T54" s="152"/>
      <c r="U54" s="21" t="e">
        <f t="shared" si="6"/>
        <v>#DIV/0!</v>
      </c>
      <c r="V54" s="21" t="e">
        <f t="shared" si="7"/>
        <v>#VALUE!</v>
      </c>
      <c r="W54" s="15">
        <f t="shared" si="8"/>
        <v>0</v>
      </c>
    </row>
    <row r="55" spans="1:25" ht="21" hidden="1" customHeight="1">
      <c r="A55" s="14" t="str">
        <f t="shared" si="0"/>
        <v>9RBT00312</v>
      </c>
      <c r="B55" s="20">
        <f>IF(D55="","",COUNTIF($C$4:C54,C55)+1)</f>
        <v>9</v>
      </c>
      <c r="C55" s="14" t="str">
        <f>IF(D55="","",VLOOKUP(D55,LISTA!$A:$B,2,0))</f>
        <v>RBT00312</v>
      </c>
      <c r="D55" s="151" t="s">
        <v>129</v>
      </c>
      <c r="E55" s="14">
        <f>IF(D55="","",VLOOKUP(B55,'Preventiva - Sequencia'!$B:$C,2,0))</f>
        <v>250</v>
      </c>
      <c r="F55" s="14">
        <f t="shared" si="1"/>
        <v>2087</v>
      </c>
      <c r="G55" s="14">
        <f t="shared" si="2"/>
        <v>2312</v>
      </c>
      <c r="H55" s="14">
        <f t="shared" si="3"/>
        <v>2362</v>
      </c>
      <c r="I55" s="152" t="s">
        <v>125</v>
      </c>
      <c r="J55" s="153">
        <v>44293</v>
      </c>
      <c r="K55" s="153">
        <v>44293</v>
      </c>
      <c r="L55" s="19">
        <f t="shared" si="4"/>
        <v>0</v>
      </c>
      <c r="M55" s="152" t="s">
        <v>125</v>
      </c>
      <c r="N55" s="153">
        <v>44293</v>
      </c>
      <c r="O55" s="153">
        <v>44293</v>
      </c>
      <c r="P55" s="19">
        <f t="shared" si="5"/>
        <v>0</v>
      </c>
      <c r="Q55" s="152">
        <v>2349</v>
      </c>
      <c r="R55" s="151"/>
      <c r="S55" s="152"/>
      <c r="T55" s="152"/>
      <c r="U55" s="21" t="e">
        <f t="shared" si="6"/>
        <v>#DIV/0!</v>
      </c>
      <c r="V55" s="21" t="e">
        <f t="shared" si="7"/>
        <v>#VALUE!</v>
      </c>
      <c r="W55" s="15">
        <f t="shared" si="8"/>
        <v>1</v>
      </c>
      <c r="X55" s="48">
        <f>SUM(R55:S55)</f>
        <v>0</v>
      </c>
      <c r="Y55" s="241"/>
    </row>
    <row r="56" spans="1:25" ht="21" hidden="1" customHeight="1">
      <c r="A56" s="14" t="str">
        <f t="shared" si="0"/>
        <v>10RBT00304</v>
      </c>
      <c r="B56" s="20">
        <f>IF(D56="","",COUNTIF($C$4:C55,C56)+1)</f>
        <v>10</v>
      </c>
      <c r="C56" s="14" t="str">
        <f>IF(D56="","",VLOOKUP(D56,LISTA!$A:$B,2,0))</f>
        <v>RBT00304</v>
      </c>
      <c r="D56" s="151" t="s">
        <v>127</v>
      </c>
      <c r="E56" s="14">
        <f>IF(D56="","",VLOOKUP(B56,'Preventiva - Sequencia'!$B:$C,2,0))</f>
        <v>500</v>
      </c>
      <c r="F56" s="14">
        <f t="shared" si="1"/>
        <v>1974</v>
      </c>
      <c r="G56" s="14">
        <f t="shared" si="2"/>
        <v>2199</v>
      </c>
      <c r="H56" s="14">
        <f t="shared" si="3"/>
        <v>2249</v>
      </c>
      <c r="I56" s="152" t="s">
        <v>125</v>
      </c>
      <c r="J56" s="153">
        <v>44296</v>
      </c>
      <c r="K56" s="153">
        <v>44296</v>
      </c>
      <c r="L56" s="19">
        <f t="shared" si="4"/>
        <v>0</v>
      </c>
      <c r="M56" s="152" t="s">
        <v>125</v>
      </c>
      <c r="N56" s="153">
        <v>44296</v>
      </c>
      <c r="O56" s="153">
        <v>44296</v>
      </c>
      <c r="P56" s="19">
        <f t="shared" si="5"/>
        <v>0</v>
      </c>
      <c r="Q56" s="152">
        <v>2284</v>
      </c>
      <c r="R56" s="151"/>
      <c r="S56" s="152"/>
      <c r="T56" s="152"/>
      <c r="U56" s="21" t="e">
        <f t="shared" si="6"/>
        <v>#DIV/0!</v>
      </c>
      <c r="V56" s="21" t="e">
        <f t="shared" si="7"/>
        <v>#VALUE!</v>
      </c>
      <c r="W56" s="15">
        <f t="shared" si="8"/>
        <v>0</v>
      </c>
    </row>
    <row r="57" spans="1:25" ht="21" customHeight="1">
      <c r="A57" s="14" t="str">
        <f t="shared" si="0"/>
        <v>10RBT00315</v>
      </c>
      <c r="B57" s="20">
        <f>IF(D57="","",COUNTIF($C$4:C56,C57)+1)</f>
        <v>10</v>
      </c>
      <c r="C57" s="14" t="str">
        <f>IF(D57="","",VLOOKUP(D57,LISTA!$A:$B,2,0))</f>
        <v>RBT00315</v>
      </c>
      <c r="D57" s="151" t="s">
        <v>128</v>
      </c>
      <c r="E57" s="14">
        <f>IF(D57="","",VLOOKUP(B57,'Preventiva - Sequencia'!$B:$C,2,0))</f>
        <v>500</v>
      </c>
      <c r="F57" s="14">
        <f t="shared" si="1"/>
        <v>2156</v>
      </c>
      <c r="G57" s="14">
        <f t="shared" si="2"/>
        <v>2381</v>
      </c>
      <c r="H57" s="14">
        <f t="shared" si="3"/>
        <v>2431</v>
      </c>
      <c r="I57" s="152" t="s">
        <v>125</v>
      </c>
      <c r="J57" s="153">
        <v>44300</v>
      </c>
      <c r="K57" s="153">
        <v>44300</v>
      </c>
      <c r="L57" s="19">
        <f t="shared" si="4"/>
        <v>0</v>
      </c>
      <c r="M57" s="152" t="s">
        <v>125</v>
      </c>
      <c r="N57" s="153">
        <v>44300</v>
      </c>
      <c r="O57" s="153">
        <v>44300</v>
      </c>
      <c r="P57" s="19">
        <f t="shared" si="5"/>
        <v>0</v>
      </c>
      <c r="Q57" s="152">
        <v>2455</v>
      </c>
      <c r="R57" s="151"/>
      <c r="S57" s="152"/>
      <c r="T57" s="152"/>
      <c r="U57" s="21" t="e">
        <f t="shared" si="6"/>
        <v>#DIV/0!</v>
      </c>
      <c r="V57" s="21" t="e">
        <f t="shared" si="7"/>
        <v>#VALUE!</v>
      </c>
      <c r="W57" s="15">
        <f t="shared" si="8"/>
        <v>0</v>
      </c>
      <c r="X57" s="48">
        <f>SUM(R57:S57)</f>
        <v>0</v>
      </c>
      <c r="Y57" s="241"/>
    </row>
    <row r="58" spans="1:25" ht="21" hidden="1" customHeight="1">
      <c r="A58" s="14" t="str">
        <f t="shared" si="0"/>
        <v>13RBT00303</v>
      </c>
      <c r="B58" s="20">
        <f>IF(D58="","",COUNTIF($C$4:C57,C58)+1)</f>
        <v>13</v>
      </c>
      <c r="C58" s="14" t="str">
        <f>IF(D58="","",VLOOKUP(D58,LISTA!$A:$B,2,0))</f>
        <v>RBT00303</v>
      </c>
      <c r="D58" s="151" t="s">
        <v>126</v>
      </c>
      <c r="E58" s="14">
        <f>IF(D58="","",VLOOKUP(B58,'Preventiva - Sequencia'!$B:$C,2,0))</f>
        <v>250</v>
      </c>
      <c r="F58" s="14">
        <f t="shared" si="1"/>
        <v>2922</v>
      </c>
      <c r="G58" s="14">
        <f t="shared" si="2"/>
        <v>3147</v>
      </c>
      <c r="H58" s="14">
        <f t="shared" si="3"/>
        <v>3197</v>
      </c>
      <c r="I58" s="152" t="s">
        <v>125</v>
      </c>
      <c r="J58" s="153">
        <v>44305</v>
      </c>
      <c r="K58" s="153">
        <v>44305</v>
      </c>
      <c r="L58" s="19">
        <f t="shared" si="4"/>
        <v>0</v>
      </c>
      <c r="M58" s="152" t="s">
        <v>125</v>
      </c>
      <c r="N58" s="153">
        <v>44305</v>
      </c>
      <c r="O58" s="153">
        <v>44305</v>
      </c>
      <c r="P58" s="19">
        <f t="shared" si="5"/>
        <v>0</v>
      </c>
      <c r="Q58" s="152">
        <v>3217</v>
      </c>
      <c r="R58" s="151"/>
      <c r="S58" s="152"/>
      <c r="T58" s="152"/>
      <c r="U58" s="21" t="e">
        <f t="shared" si="6"/>
        <v>#DIV/0!</v>
      </c>
      <c r="V58" s="21" t="e">
        <f t="shared" si="7"/>
        <v>#VALUE!</v>
      </c>
      <c r="W58" s="15">
        <f t="shared" si="8"/>
        <v>0</v>
      </c>
    </row>
    <row r="59" spans="1:25" ht="21" hidden="1" customHeight="1">
      <c r="A59" s="14" t="str">
        <f t="shared" si="0"/>
        <v>10RBT00312</v>
      </c>
      <c r="B59" s="20">
        <f>IF(D59="","",COUNTIF($C$4:C58,C59)+1)</f>
        <v>10</v>
      </c>
      <c r="C59" s="14" t="str">
        <f>IF(D59="","",VLOOKUP(D59,LISTA!$A:$B,2,0))</f>
        <v>RBT00312</v>
      </c>
      <c r="D59" s="151" t="s">
        <v>129</v>
      </c>
      <c r="E59" s="14">
        <f>IF(D59="","",VLOOKUP(B59,'Preventiva - Sequencia'!$B:$C,2,0))</f>
        <v>500</v>
      </c>
      <c r="F59" s="14">
        <f t="shared" si="1"/>
        <v>2349</v>
      </c>
      <c r="G59" s="14">
        <f t="shared" si="2"/>
        <v>2574</v>
      </c>
      <c r="H59" s="14">
        <f t="shared" si="3"/>
        <v>2624</v>
      </c>
      <c r="I59" s="152" t="s">
        <v>125</v>
      </c>
      <c r="J59" s="153">
        <v>44307</v>
      </c>
      <c r="K59" s="153">
        <v>44307</v>
      </c>
      <c r="L59" s="19">
        <f t="shared" si="4"/>
        <v>0</v>
      </c>
      <c r="M59" s="152" t="s">
        <v>125</v>
      </c>
      <c r="N59" s="153">
        <v>44307</v>
      </c>
      <c r="O59" s="153">
        <v>44307</v>
      </c>
      <c r="P59" s="19">
        <f t="shared" si="5"/>
        <v>0</v>
      </c>
      <c r="Q59" s="152">
        <v>2587</v>
      </c>
      <c r="R59" s="151"/>
      <c r="S59" s="152"/>
      <c r="T59" s="152"/>
      <c r="U59" s="21" t="e">
        <f t="shared" si="6"/>
        <v>#DIV/0!</v>
      </c>
      <c r="V59" s="21" t="e">
        <f t="shared" si="7"/>
        <v>#VALUE!</v>
      </c>
      <c r="W59" s="15">
        <f t="shared" si="8"/>
        <v>1</v>
      </c>
      <c r="X59" s="48">
        <f>SUM(R59:S59)</f>
        <v>0</v>
      </c>
      <c r="Y59" s="241"/>
    </row>
    <row r="60" spans="1:25" ht="21" hidden="1" customHeight="1">
      <c r="A60" s="14" t="str">
        <f t="shared" si="0"/>
        <v>13RBT00302</v>
      </c>
      <c r="B60" s="20">
        <f>IF(D60="","",COUNTIF($C$4:C59,C60)+1)</f>
        <v>13</v>
      </c>
      <c r="C60" s="14" t="str">
        <f>IF(D60="","",VLOOKUP(D60,LISTA!$A:$B,2,0))</f>
        <v>RBT00302</v>
      </c>
      <c r="D60" s="151" t="s">
        <v>124</v>
      </c>
      <c r="E60" s="14">
        <f>IF(D60="","",VLOOKUP(B60,'Preventiva - Sequencia'!$B:$C,2,0))</f>
        <v>250</v>
      </c>
      <c r="F60" s="14">
        <f t="shared" si="1"/>
        <v>2987</v>
      </c>
      <c r="G60" s="14">
        <f t="shared" si="2"/>
        <v>3212</v>
      </c>
      <c r="H60" s="14">
        <f t="shared" si="3"/>
        <v>3262</v>
      </c>
      <c r="I60" s="152" t="s">
        <v>125</v>
      </c>
      <c r="J60" s="153">
        <v>44308</v>
      </c>
      <c r="K60" s="153">
        <v>44308</v>
      </c>
      <c r="L60" s="19">
        <f t="shared" si="4"/>
        <v>0</v>
      </c>
      <c r="M60" s="152" t="s">
        <v>125</v>
      </c>
      <c r="N60" s="153">
        <v>44308</v>
      </c>
      <c r="O60" s="153">
        <v>44308</v>
      </c>
      <c r="P60" s="19">
        <f t="shared" si="5"/>
        <v>0</v>
      </c>
      <c r="Q60" s="152">
        <v>3230</v>
      </c>
      <c r="R60" s="151"/>
      <c r="S60" s="152"/>
      <c r="T60" s="152"/>
      <c r="U60" s="21" t="e">
        <f t="shared" si="6"/>
        <v>#DIV/0!</v>
      </c>
      <c r="V60" s="21" t="e">
        <f t="shared" si="7"/>
        <v>#VALUE!</v>
      </c>
      <c r="W60" s="15">
        <f t="shared" si="8"/>
        <v>1</v>
      </c>
    </row>
    <row r="61" spans="1:25" ht="21" hidden="1" customHeight="1">
      <c r="A61" s="14" t="str">
        <f t="shared" si="0"/>
        <v>11RBT00304</v>
      </c>
      <c r="B61" s="20">
        <f>IF(D61="","",COUNTIF($C$4:C60,C61)+1)</f>
        <v>11</v>
      </c>
      <c r="C61" s="14" t="str">
        <f>IF(D61="","",VLOOKUP(D61,LISTA!$A:$B,2,0))</f>
        <v>RBT00304</v>
      </c>
      <c r="D61" s="151" t="s">
        <v>127</v>
      </c>
      <c r="E61" s="14">
        <f>IF(D61="","",VLOOKUP(B61,'Preventiva - Sequencia'!$B:$C,2,0))</f>
        <v>250</v>
      </c>
      <c r="F61" s="14">
        <f t="shared" si="1"/>
        <v>2284</v>
      </c>
      <c r="G61" s="14">
        <f t="shared" si="2"/>
        <v>2509</v>
      </c>
      <c r="H61" s="14">
        <f t="shared" si="3"/>
        <v>2559</v>
      </c>
      <c r="I61" s="152" t="s">
        <v>125</v>
      </c>
      <c r="J61" s="153">
        <v>44312</v>
      </c>
      <c r="K61" s="153">
        <v>44312</v>
      </c>
      <c r="L61" s="19">
        <f t="shared" si="4"/>
        <v>0</v>
      </c>
      <c r="M61" s="152" t="s">
        <v>125</v>
      </c>
      <c r="N61" s="153">
        <v>44312</v>
      </c>
      <c r="O61" s="153">
        <v>44312</v>
      </c>
      <c r="P61" s="19">
        <f t="shared" si="5"/>
        <v>0</v>
      </c>
      <c r="Q61" s="152">
        <v>2550</v>
      </c>
      <c r="R61" s="151"/>
      <c r="S61" s="152"/>
      <c r="T61" s="152"/>
      <c r="U61" s="21" t="e">
        <f t="shared" si="6"/>
        <v>#DIV/0!</v>
      </c>
      <c r="V61" s="21" t="e">
        <f t="shared" si="7"/>
        <v>#VALUE!</v>
      </c>
      <c r="W61" s="15">
        <f t="shared" si="8"/>
        <v>1</v>
      </c>
      <c r="X61" s="48">
        <f>SUM(R61:S61)</f>
        <v>0</v>
      </c>
      <c r="Y61" s="241"/>
    </row>
    <row r="62" spans="1:25" ht="21" customHeight="1">
      <c r="A62" s="14" t="str">
        <f t="shared" si="0"/>
        <v>11RBT00315</v>
      </c>
      <c r="B62" s="20">
        <f>IF(D62="","",COUNTIF($C$4:C61,C62)+1)</f>
        <v>11</v>
      </c>
      <c r="C62" s="14" t="str">
        <f>IF(D62="","",VLOOKUP(D62,LISTA!$A:$B,2,0))</f>
        <v>RBT00315</v>
      </c>
      <c r="D62" s="151" t="s">
        <v>128</v>
      </c>
      <c r="E62" s="14">
        <f>IF(D62="","",VLOOKUP(B62,'Preventiva - Sequencia'!$B:$C,2,0))</f>
        <v>250</v>
      </c>
      <c r="F62" s="14">
        <f t="shared" si="1"/>
        <v>2455</v>
      </c>
      <c r="G62" s="14">
        <f t="shared" si="2"/>
        <v>2680</v>
      </c>
      <c r="H62" s="14">
        <f t="shared" si="3"/>
        <v>2730</v>
      </c>
      <c r="I62" s="152" t="s">
        <v>125</v>
      </c>
      <c r="J62" s="153">
        <v>44314</v>
      </c>
      <c r="K62" s="153">
        <v>44314</v>
      </c>
      <c r="L62" s="19">
        <f t="shared" si="4"/>
        <v>0</v>
      </c>
      <c r="M62" s="152" t="s">
        <v>125</v>
      </c>
      <c r="N62" s="153">
        <v>44314</v>
      </c>
      <c r="O62" s="153">
        <v>44314</v>
      </c>
      <c r="P62" s="19">
        <f t="shared" si="5"/>
        <v>0</v>
      </c>
      <c r="Q62" s="152">
        <v>2707</v>
      </c>
      <c r="R62" s="151"/>
      <c r="S62" s="152"/>
      <c r="T62" s="152"/>
      <c r="U62" s="21" t="e">
        <f t="shared" si="6"/>
        <v>#DIV/0!</v>
      </c>
      <c r="V62" s="21" t="e">
        <f t="shared" si="7"/>
        <v>#VALUE!</v>
      </c>
      <c r="W62" s="15">
        <f t="shared" si="8"/>
        <v>1</v>
      </c>
      <c r="X62" s="48">
        <f>SUM(R62:S62)</f>
        <v>0</v>
      </c>
      <c r="Y62" s="241"/>
    </row>
    <row r="63" spans="1:25" ht="21" hidden="1" customHeight="1">
      <c r="A63" s="14" t="str">
        <f t="shared" si="0"/>
        <v>14RBT00303</v>
      </c>
      <c r="B63" s="20">
        <f>IF(D63="","",COUNTIF($C$4:C62,C63)+1)</f>
        <v>14</v>
      </c>
      <c r="C63" s="14" t="str">
        <f>IF(D63="","",VLOOKUP(D63,LISTA!$A:$B,2,0))</f>
        <v>RBT00303</v>
      </c>
      <c r="D63" s="151" t="s">
        <v>126</v>
      </c>
      <c r="E63" s="14">
        <f>IF(D63="","",VLOOKUP(B63,'Preventiva - Sequencia'!$B:$C,2,0))</f>
        <v>500</v>
      </c>
      <c r="F63" s="14">
        <f t="shared" si="1"/>
        <v>3217</v>
      </c>
      <c r="G63" s="14">
        <f t="shared" si="2"/>
        <v>3442</v>
      </c>
      <c r="H63" s="14">
        <f t="shared" si="3"/>
        <v>3492</v>
      </c>
      <c r="I63" s="152" t="s">
        <v>125</v>
      </c>
      <c r="J63" s="153">
        <v>44323</v>
      </c>
      <c r="K63" s="153">
        <v>44323</v>
      </c>
      <c r="L63" s="19">
        <f t="shared" si="4"/>
        <v>0</v>
      </c>
      <c r="M63" s="152" t="s">
        <v>125</v>
      </c>
      <c r="N63" s="153">
        <v>44323</v>
      </c>
      <c r="O63" s="153">
        <v>44323</v>
      </c>
      <c r="P63" s="19">
        <f t="shared" si="5"/>
        <v>0</v>
      </c>
      <c r="Q63" s="152">
        <v>3507</v>
      </c>
      <c r="R63" s="151"/>
      <c r="S63" s="152"/>
      <c r="T63" s="152"/>
      <c r="U63" s="21" t="e">
        <f t="shared" si="6"/>
        <v>#DIV/0!</v>
      </c>
      <c r="V63" s="21" t="e">
        <f t="shared" si="7"/>
        <v>#VALUE!</v>
      </c>
      <c r="W63" s="15">
        <f t="shared" si="8"/>
        <v>0</v>
      </c>
    </row>
    <row r="64" spans="1:25" ht="21" hidden="1" customHeight="1">
      <c r="A64" s="14" t="str">
        <f t="shared" si="0"/>
        <v>11RBT00312</v>
      </c>
      <c r="B64" s="20">
        <f>IF(D64="","",COUNTIF($C$4:C63,C64)+1)</f>
        <v>11</v>
      </c>
      <c r="C64" s="14" t="str">
        <f>IF(D64="","",VLOOKUP(D64,LISTA!$A:$B,2,0))</f>
        <v>RBT00312</v>
      </c>
      <c r="D64" s="151" t="s">
        <v>129</v>
      </c>
      <c r="E64" s="14">
        <f>IF(D64="","",VLOOKUP(B64,'Preventiva - Sequencia'!$B:$C,2,0))</f>
        <v>250</v>
      </c>
      <c r="F64" s="14">
        <f t="shared" si="1"/>
        <v>2587</v>
      </c>
      <c r="G64" s="14">
        <f t="shared" si="2"/>
        <v>2812</v>
      </c>
      <c r="H64" s="14">
        <f t="shared" si="3"/>
        <v>2862</v>
      </c>
      <c r="I64" s="152" t="s">
        <v>125</v>
      </c>
      <c r="J64" s="153">
        <v>44326</v>
      </c>
      <c r="K64" s="153">
        <v>44326</v>
      </c>
      <c r="L64" s="19">
        <f t="shared" si="4"/>
        <v>0</v>
      </c>
      <c r="M64" s="152" t="s">
        <v>125</v>
      </c>
      <c r="N64" s="153">
        <v>44326</v>
      </c>
      <c r="O64" s="153">
        <v>44326</v>
      </c>
      <c r="P64" s="19">
        <f t="shared" si="5"/>
        <v>0</v>
      </c>
      <c r="Q64" s="152">
        <v>2880</v>
      </c>
      <c r="R64" s="151"/>
      <c r="S64" s="152"/>
      <c r="T64" s="152"/>
      <c r="U64" s="21" t="e">
        <f t="shared" si="6"/>
        <v>#DIV/0!</v>
      </c>
      <c r="V64" s="21" t="e">
        <f t="shared" si="7"/>
        <v>#VALUE!</v>
      </c>
      <c r="W64" s="15">
        <f t="shared" si="8"/>
        <v>0</v>
      </c>
      <c r="X64" s="48">
        <f>SUM(R64:S64)</f>
        <v>0</v>
      </c>
      <c r="Y64" s="241"/>
    </row>
    <row r="65" spans="1:25" ht="21" hidden="1" customHeight="1">
      <c r="A65" s="14" t="str">
        <f t="shared" si="0"/>
        <v>14RBT00302</v>
      </c>
      <c r="B65" s="20">
        <f>IF(D65="","",COUNTIF($C$4:C64,C65)+1)</f>
        <v>14</v>
      </c>
      <c r="C65" s="14" t="str">
        <f>IF(D65="","",VLOOKUP(D65,LISTA!$A:$B,2,0))</f>
        <v>RBT00302</v>
      </c>
      <c r="D65" s="151" t="s">
        <v>124</v>
      </c>
      <c r="E65" s="14">
        <f>IF(D65="","",VLOOKUP(B65,'Preventiva - Sequencia'!$B:$C,2,0))</f>
        <v>500</v>
      </c>
      <c r="F65" s="14">
        <f t="shared" si="1"/>
        <v>3230</v>
      </c>
      <c r="G65" s="14">
        <f t="shared" si="2"/>
        <v>3455</v>
      </c>
      <c r="H65" s="14">
        <f t="shared" si="3"/>
        <v>3505</v>
      </c>
      <c r="I65" s="152" t="s">
        <v>125</v>
      </c>
      <c r="J65" s="153">
        <v>44327</v>
      </c>
      <c r="K65" s="153">
        <v>44327</v>
      </c>
      <c r="L65" s="19">
        <f t="shared" si="4"/>
        <v>0</v>
      </c>
      <c r="M65" s="152" t="s">
        <v>125</v>
      </c>
      <c r="N65" s="153">
        <v>44327</v>
      </c>
      <c r="O65" s="153">
        <v>44327</v>
      </c>
      <c r="P65" s="19">
        <f t="shared" si="5"/>
        <v>0</v>
      </c>
      <c r="Q65" s="152">
        <v>3533</v>
      </c>
      <c r="R65" s="151"/>
      <c r="S65" s="152"/>
      <c r="T65" s="152"/>
      <c r="U65" s="21" t="e">
        <f t="shared" si="6"/>
        <v>#DIV/0!</v>
      </c>
      <c r="V65" s="21" t="e">
        <f t="shared" si="7"/>
        <v>#VALUE!</v>
      </c>
      <c r="W65" s="15">
        <f t="shared" si="8"/>
        <v>0</v>
      </c>
    </row>
    <row r="66" spans="1:25" ht="21" customHeight="1">
      <c r="A66" s="14" t="str">
        <f t="shared" si="0"/>
        <v>12RBT00315</v>
      </c>
      <c r="B66" s="20">
        <f>IF(D66="","",COUNTIF($C$4:C65,C66)+1)</f>
        <v>12</v>
      </c>
      <c r="C66" s="14" t="str">
        <f>IF(D66="","",VLOOKUP(D66,LISTA!$A:$B,2,0))</f>
        <v>RBT00315</v>
      </c>
      <c r="D66" s="151" t="s">
        <v>128</v>
      </c>
      <c r="E66" s="14">
        <f>IF(D66="","",VLOOKUP(B66,'Preventiva - Sequencia'!$B:$C,2,0))</f>
        <v>1000</v>
      </c>
      <c r="F66" s="14">
        <f t="shared" si="1"/>
        <v>2707</v>
      </c>
      <c r="G66" s="14">
        <f t="shared" si="2"/>
        <v>2932</v>
      </c>
      <c r="H66" s="14">
        <f t="shared" si="3"/>
        <v>2982</v>
      </c>
      <c r="I66" s="152" t="s">
        <v>125</v>
      </c>
      <c r="J66" s="155">
        <v>44330</v>
      </c>
      <c r="K66" s="155">
        <v>44330</v>
      </c>
      <c r="L66" s="19">
        <f t="shared" si="4"/>
        <v>0</v>
      </c>
      <c r="M66" s="152" t="s">
        <v>125</v>
      </c>
      <c r="N66" s="153">
        <v>44330</v>
      </c>
      <c r="O66" s="153">
        <v>44330</v>
      </c>
      <c r="P66" s="19">
        <f t="shared" si="5"/>
        <v>0</v>
      </c>
      <c r="Q66" s="152">
        <v>2940</v>
      </c>
      <c r="R66" s="151"/>
      <c r="S66" s="151"/>
      <c r="T66" s="151"/>
      <c r="U66" s="21" t="e">
        <f t="shared" si="6"/>
        <v>#DIV/0!</v>
      </c>
      <c r="V66" s="21" t="e">
        <f t="shared" si="7"/>
        <v>#VALUE!</v>
      </c>
      <c r="W66" s="15">
        <f t="shared" si="8"/>
        <v>1</v>
      </c>
      <c r="X66" s="48">
        <f>SUM(R66:S66)</f>
        <v>0</v>
      </c>
      <c r="Y66" s="241"/>
    </row>
    <row r="67" spans="1:25" ht="21" hidden="1" customHeight="1">
      <c r="A67" s="14" t="str">
        <f t="shared" si="0"/>
        <v>12RBT00304</v>
      </c>
      <c r="B67" s="20">
        <f>IF(D67="","",COUNTIF($C$4:C66,C67)+1)</f>
        <v>12</v>
      </c>
      <c r="C67" s="14" t="str">
        <f>IF(D67="","",VLOOKUP(D67,LISTA!$A:$B,2,0))</f>
        <v>RBT00304</v>
      </c>
      <c r="D67" s="151" t="s">
        <v>127</v>
      </c>
      <c r="E67" s="14">
        <f>IF(D67="","",VLOOKUP(B67,'Preventiva - Sequencia'!$B:$C,2,0))</f>
        <v>1000</v>
      </c>
      <c r="F67" s="14">
        <f t="shared" si="1"/>
        <v>2550</v>
      </c>
      <c r="G67" s="14">
        <f t="shared" si="2"/>
        <v>2775</v>
      </c>
      <c r="H67" s="14">
        <f t="shared" si="3"/>
        <v>2825</v>
      </c>
      <c r="I67" s="152" t="s">
        <v>125</v>
      </c>
      <c r="J67" s="153">
        <v>44332</v>
      </c>
      <c r="K67" s="155">
        <v>44332</v>
      </c>
      <c r="L67" s="19">
        <f t="shared" si="4"/>
        <v>0</v>
      </c>
      <c r="M67" s="152" t="s">
        <v>125</v>
      </c>
      <c r="N67" s="153">
        <v>44332</v>
      </c>
      <c r="O67" s="153">
        <v>44332</v>
      </c>
      <c r="P67" s="19">
        <f t="shared" si="5"/>
        <v>0</v>
      </c>
      <c r="Q67" s="152">
        <v>2891</v>
      </c>
      <c r="R67" s="151"/>
      <c r="S67" s="151"/>
      <c r="T67" s="151"/>
      <c r="U67" s="21" t="e">
        <f t="shared" si="6"/>
        <v>#DIV/0!</v>
      </c>
      <c r="V67" s="21" t="e">
        <f t="shared" si="7"/>
        <v>#VALUE!</v>
      </c>
      <c r="W67" s="15">
        <f t="shared" si="8"/>
        <v>0</v>
      </c>
      <c r="X67" s="48">
        <f>SUM(R67:S67)</f>
        <v>0</v>
      </c>
      <c r="Y67" s="241"/>
    </row>
    <row r="68" spans="1:25" ht="21" hidden="1" customHeight="1">
      <c r="A68" s="14" t="str">
        <f t="shared" si="0"/>
        <v>15RBT00303</v>
      </c>
      <c r="B68" s="20">
        <f>IF(D68="","",COUNTIF($C$4:C67,C68)+1)</f>
        <v>15</v>
      </c>
      <c r="C68" s="14" t="str">
        <f>IF(D68="","",VLOOKUP(D68,LISTA!$A:$B,2,0))</f>
        <v>RBT00303</v>
      </c>
      <c r="D68" s="151" t="s">
        <v>126</v>
      </c>
      <c r="E68" s="14">
        <f>IF(D68="","",VLOOKUP(B68,'Preventiva - Sequencia'!$B:$C,2,0))</f>
        <v>250</v>
      </c>
      <c r="F68" s="14">
        <f t="shared" si="1"/>
        <v>3507</v>
      </c>
      <c r="G68" s="14">
        <f t="shared" si="2"/>
        <v>3732</v>
      </c>
      <c r="H68" s="14">
        <f t="shared" si="3"/>
        <v>3782</v>
      </c>
      <c r="I68" s="152" t="s">
        <v>125</v>
      </c>
      <c r="J68" s="153">
        <v>44341</v>
      </c>
      <c r="K68" s="155">
        <v>44341</v>
      </c>
      <c r="L68" s="19">
        <f t="shared" si="4"/>
        <v>0</v>
      </c>
      <c r="M68" s="152" t="s">
        <v>125</v>
      </c>
      <c r="N68" s="153">
        <v>44341</v>
      </c>
      <c r="O68" s="153">
        <v>44341</v>
      </c>
      <c r="P68" s="19">
        <f t="shared" si="5"/>
        <v>0</v>
      </c>
      <c r="Q68" s="152">
        <v>3765</v>
      </c>
      <c r="R68" s="151"/>
      <c r="S68" s="151"/>
      <c r="T68" s="151"/>
      <c r="U68" s="21" t="e">
        <f t="shared" si="6"/>
        <v>#DIV/0!</v>
      </c>
      <c r="V68" s="21" t="e">
        <f t="shared" si="7"/>
        <v>#VALUE!</v>
      </c>
      <c r="W68" s="15">
        <f t="shared" si="8"/>
        <v>1</v>
      </c>
    </row>
    <row r="69" spans="1:25" ht="21" hidden="1" customHeight="1">
      <c r="A69" s="14" t="str">
        <f t="shared" ref="A69:A132" si="9">IF(D69="","",B69&amp;C69)</f>
        <v>12RBT00312</v>
      </c>
      <c r="B69" s="20">
        <f>IF(D69="","",COUNTIF($C$4:C68,C69)+1)</f>
        <v>12</v>
      </c>
      <c r="C69" s="14" t="str">
        <f>IF(D69="","",VLOOKUP(D69,LISTA!$A:$B,2,0))</f>
        <v>RBT00312</v>
      </c>
      <c r="D69" s="151" t="s">
        <v>129</v>
      </c>
      <c r="E69" s="14">
        <f>IF(D69="","",VLOOKUP(B69,'Preventiva - Sequencia'!$B:$C,2,0))</f>
        <v>1000</v>
      </c>
      <c r="F69" s="14">
        <f t="shared" ref="F69:F132" si="10">IF(D69="","",IF(B69=1,0,VLOOKUP((B69-1)&amp;C69,$A:$W,17,0)))</f>
        <v>2880</v>
      </c>
      <c r="G69" s="14">
        <f t="shared" ref="G69:G132" si="11">IF(D69="","",IF(E69="50F",45,IF(E69="250f",F69+175,F69+225)))</f>
        <v>3105</v>
      </c>
      <c r="H69" s="14">
        <f t="shared" ref="H69:H132" si="12">IF(C69="","",IF(E69="50F",55,IF(E69="250f",F69+225,F69+275)))</f>
        <v>3155</v>
      </c>
      <c r="I69" s="152" t="s">
        <v>125</v>
      </c>
      <c r="J69" s="153">
        <v>44341</v>
      </c>
      <c r="K69" s="155">
        <v>44341</v>
      </c>
      <c r="L69" s="19">
        <f t="shared" ref="L69:L132" si="13">IF(K69="","",K69-J69)</f>
        <v>0</v>
      </c>
      <c r="M69" s="152" t="s">
        <v>125</v>
      </c>
      <c r="N69" s="153">
        <v>44341</v>
      </c>
      <c r="O69" s="153">
        <v>44341</v>
      </c>
      <c r="P69" s="19">
        <f t="shared" ref="P69:P132" si="14">IF(O69="","",O69-N69)</f>
        <v>0</v>
      </c>
      <c r="Q69" s="152">
        <v>3120</v>
      </c>
      <c r="R69" s="151"/>
      <c r="S69" s="151"/>
      <c r="T69" s="151"/>
      <c r="U69" s="21" t="e">
        <f t="shared" ref="U69:U132" si="15">IF(P69="","",P69/L69)</f>
        <v>#DIV/0!</v>
      </c>
      <c r="V69" s="21" t="e">
        <f t="shared" ref="V69:V132" si="16">IF(M69=0,"",R69/M69)</f>
        <v>#VALUE!</v>
      </c>
      <c r="W69" s="15">
        <f t="shared" ref="W69:W132" si="17">IF(Q69="","",IF(AND(Q69&gt;G69,Q69&lt;H69),1,0))</f>
        <v>1</v>
      </c>
      <c r="X69" s="48">
        <f>SUM(R69:S69)</f>
        <v>0</v>
      </c>
      <c r="Y69" s="241"/>
    </row>
    <row r="70" spans="1:25" ht="21" hidden="1" customHeight="1">
      <c r="A70" s="14" t="str">
        <f t="shared" si="9"/>
        <v>13RBT00304</v>
      </c>
      <c r="B70" s="20">
        <f>IF(D70="","",COUNTIF($C$4:C69,C70)+1)</f>
        <v>13</v>
      </c>
      <c r="C70" s="14" t="str">
        <f>IF(D70="","",VLOOKUP(D70,LISTA!$A:$B,2,0))</f>
        <v>RBT00304</v>
      </c>
      <c r="D70" s="151" t="s">
        <v>127</v>
      </c>
      <c r="E70" s="14">
        <f>IF(D70="","",VLOOKUP(B70,'Preventiva - Sequencia'!$B:$C,2,0))</f>
        <v>250</v>
      </c>
      <c r="F70" s="14">
        <f t="shared" si="10"/>
        <v>2891</v>
      </c>
      <c r="G70" s="14">
        <f t="shared" si="11"/>
        <v>3116</v>
      </c>
      <c r="H70" s="14">
        <f t="shared" si="12"/>
        <v>3166</v>
      </c>
      <c r="I70" s="152" t="s">
        <v>125</v>
      </c>
      <c r="J70" s="153">
        <v>44344</v>
      </c>
      <c r="K70" s="155">
        <v>44344</v>
      </c>
      <c r="L70" s="19">
        <f t="shared" si="13"/>
        <v>0</v>
      </c>
      <c r="M70" s="152" t="s">
        <v>125</v>
      </c>
      <c r="N70" s="153">
        <v>44344</v>
      </c>
      <c r="O70" s="153">
        <v>44344</v>
      </c>
      <c r="P70" s="19">
        <f t="shared" si="14"/>
        <v>0</v>
      </c>
      <c r="Q70" s="152">
        <v>3030</v>
      </c>
      <c r="R70" s="151"/>
      <c r="S70" s="151"/>
      <c r="T70" s="151"/>
      <c r="U70" s="21" t="e">
        <f t="shared" si="15"/>
        <v>#DIV/0!</v>
      </c>
      <c r="V70" s="21" t="e">
        <f t="shared" si="16"/>
        <v>#VALUE!</v>
      </c>
      <c r="W70" s="15">
        <f t="shared" si="17"/>
        <v>0</v>
      </c>
      <c r="X70" s="48">
        <f>SUM(R70:S70)</f>
        <v>0</v>
      </c>
      <c r="Y70" s="241"/>
    </row>
    <row r="71" spans="1:25" ht="21" customHeight="1">
      <c r="A71" s="14" t="str">
        <f t="shared" si="9"/>
        <v>13RBT00315</v>
      </c>
      <c r="B71" s="20">
        <f>IF(D71="","",COUNTIF($C$4:C70,C71)+1)</f>
        <v>13</v>
      </c>
      <c r="C71" s="14" t="str">
        <f>IF(D71="","",VLOOKUP(D71,LISTA!$A:$B,2,0))</f>
        <v>RBT00315</v>
      </c>
      <c r="D71" s="151" t="s">
        <v>128</v>
      </c>
      <c r="E71" s="14">
        <f>IF(D71="","",VLOOKUP(B71,'Preventiva - Sequencia'!$B:$C,2,0))</f>
        <v>250</v>
      </c>
      <c r="F71" s="14">
        <f t="shared" si="10"/>
        <v>2940</v>
      </c>
      <c r="G71" s="14">
        <f t="shared" si="11"/>
        <v>3165</v>
      </c>
      <c r="H71" s="14">
        <f t="shared" si="12"/>
        <v>3215</v>
      </c>
      <c r="I71" s="152" t="s">
        <v>125</v>
      </c>
      <c r="J71" s="153">
        <v>44345</v>
      </c>
      <c r="K71" s="155">
        <v>44345</v>
      </c>
      <c r="L71" s="19">
        <f t="shared" si="13"/>
        <v>0</v>
      </c>
      <c r="M71" s="152" t="s">
        <v>125</v>
      </c>
      <c r="N71" s="153">
        <v>44345</v>
      </c>
      <c r="O71" s="153">
        <v>44345</v>
      </c>
      <c r="P71" s="19">
        <f t="shared" si="14"/>
        <v>0</v>
      </c>
      <c r="Q71" s="152">
        <v>3195</v>
      </c>
      <c r="R71" s="151"/>
      <c r="S71" s="151"/>
      <c r="T71" s="151"/>
      <c r="U71" s="21" t="e">
        <f t="shared" si="15"/>
        <v>#DIV/0!</v>
      </c>
      <c r="V71" s="21" t="e">
        <f t="shared" si="16"/>
        <v>#VALUE!</v>
      </c>
      <c r="W71" s="15">
        <f t="shared" si="17"/>
        <v>1</v>
      </c>
      <c r="X71" s="48">
        <f>SUM(R71:S71)</f>
        <v>0</v>
      </c>
      <c r="Y71" s="241"/>
    </row>
    <row r="72" spans="1:25" ht="21" hidden="1" customHeight="1">
      <c r="A72" s="14" t="str">
        <f t="shared" si="9"/>
        <v>15RBT00302</v>
      </c>
      <c r="B72" s="20">
        <f>IF(D72="","",COUNTIF($C$4:C71,C72)+1)</f>
        <v>15</v>
      </c>
      <c r="C72" s="14" t="str">
        <f>IF(D72="","",VLOOKUP(D72,LISTA!$A:$B,2,0))</f>
        <v>RBT00302</v>
      </c>
      <c r="D72" s="151" t="s">
        <v>124</v>
      </c>
      <c r="E72" s="14">
        <f>IF(D72="","",VLOOKUP(B72,'Preventiva - Sequencia'!$B:$C,2,0))</f>
        <v>250</v>
      </c>
      <c r="F72" s="14">
        <f t="shared" si="10"/>
        <v>3533</v>
      </c>
      <c r="G72" s="14">
        <f t="shared" si="11"/>
        <v>3758</v>
      </c>
      <c r="H72" s="14">
        <f t="shared" si="12"/>
        <v>3808</v>
      </c>
      <c r="I72" s="152" t="s">
        <v>125</v>
      </c>
      <c r="J72" s="153">
        <v>44347</v>
      </c>
      <c r="K72" s="155">
        <v>44347</v>
      </c>
      <c r="L72" s="19">
        <f t="shared" si="13"/>
        <v>0</v>
      </c>
      <c r="M72" s="152" t="s">
        <v>125</v>
      </c>
      <c r="N72" s="153">
        <v>44347</v>
      </c>
      <c r="O72" s="153">
        <v>44347</v>
      </c>
      <c r="P72" s="19">
        <f t="shared" si="14"/>
        <v>0</v>
      </c>
      <c r="Q72" s="152">
        <v>3878</v>
      </c>
      <c r="R72" s="151"/>
      <c r="S72" s="151"/>
      <c r="T72" s="151"/>
      <c r="U72" s="21" t="e">
        <f t="shared" si="15"/>
        <v>#DIV/0!</v>
      </c>
      <c r="V72" s="21" t="e">
        <f t="shared" si="16"/>
        <v>#VALUE!</v>
      </c>
      <c r="W72" s="15">
        <f t="shared" si="17"/>
        <v>0</v>
      </c>
    </row>
    <row r="73" spans="1:25" ht="21" hidden="1" customHeight="1">
      <c r="A73" s="14" t="str">
        <f t="shared" si="9"/>
        <v>16RBT00303</v>
      </c>
      <c r="B73" s="20">
        <f>IF(D73="","",COUNTIF($C$4:C72,C73)+1)</f>
        <v>16</v>
      </c>
      <c r="C73" s="14" t="str">
        <f>IF(D73="","",VLOOKUP(D73,LISTA!$A:$B,2,0))</f>
        <v>RBT00303</v>
      </c>
      <c r="D73" s="151" t="s">
        <v>126</v>
      </c>
      <c r="E73" s="14">
        <f>IF(D73="","",VLOOKUP(B73,'Preventiva - Sequencia'!$B:$C,2,0))</f>
        <v>4000</v>
      </c>
      <c r="F73" s="14">
        <f t="shared" si="10"/>
        <v>3765</v>
      </c>
      <c r="G73" s="14">
        <f t="shared" si="11"/>
        <v>3990</v>
      </c>
      <c r="H73" s="14">
        <f t="shared" si="12"/>
        <v>4040</v>
      </c>
      <c r="I73" s="152" t="s">
        <v>125</v>
      </c>
      <c r="J73" s="153">
        <v>44355</v>
      </c>
      <c r="K73" s="155">
        <v>44355</v>
      </c>
      <c r="L73" s="19">
        <f t="shared" si="13"/>
        <v>0</v>
      </c>
      <c r="M73" s="152" t="s">
        <v>125</v>
      </c>
      <c r="N73" s="153">
        <v>44355</v>
      </c>
      <c r="O73" s="153">
        <v>44355</v>
      </c>
      <c r="P73" s="19">
        <f t="shared" si="14"/>
        <v>0</v>
      </c>
      <c r="Q73" s="152">
        <v>3909</v>
      </c>
      <c r="R73" s="151"/>
      <c r="S73" s="151"/>
      <c r="T73" s="151"/>
      <c r="U73" s="21" t="e">
        <f t="shared" si="15"/>
        <v>#DIV/0!</v>
      </c>
      <c r="V73" s="21" t="e">
        <f t="shared" si="16"/>
        <v>#VALUE!</v>
      </c>
      <c r="W73" s="15">
        <f t="shared" si="17"/>
        <v>0</v>
      </c>
    </row>
    <row r="74" spans="1:25" ht="21" hidden="1" customHeight="1">
      <c r="A74" s="14" t="str">
        <f t="shared" si="9"/>
        <v>13RBT00312</v>
      </c>
      <c r="B74" s="20">
        <f>IF(D74="","",COUNTIF($C$4:C73,C74)+1)</f>
        <v>13</v>
      </c>
      <c r="C74" s="14" t="str">
        <f>IF(D74="","",VLOOKUP(D74,LISTA!$A:$B,2,0))</f>
        <v>RBT00312</v>
      </c>
      <c r="D74" s="151" t="s">
        <v>129</v>
      </c>
      <c r="E74" s="14">
        <f>IF(D74="","",VLOOKUP(B74,'Preventiva - Sequencia'!$B:$C,2,0))</f>
        <v>250</v>
      </c>
      <c r="F74" s="14">
        <f t="shared" si="10"/>
        <v>3120</v>
      </c>
      <c r="G74" s="14">
        <f t="shared" si="11"/>
        <v>3345</v>
      </c>
      <c r="H74" s="14">
        <f t="shared" si="12"/>
        <v>3395</v>
      </c>
      <c r="I74" s="152" t="s">
        <v>125</v>
      </c>
      <c r="J74" s="153">
        <v>44355</v>
      </c>
      <c r="K74" s="155">
        <v>44355</v>
      </c>
      <c r="L74" s="19">
        <f t="shared" si="13"/>
        <v>0</v>
      </c>
      <c r="M74" s="152" t="s">
        <v>125</v>
      </c>
      <c r="N74" s="153">
        <v>44355</v>
      </c>
      <c r="O74" s="153">
        <v>44355</v>
      </c>
      <c r="P74" s="19">
        <f t="shared" si="14"/>
        <v>0</v>
      </c>
      <c r="Q74" s="152">
        <v>3301</v>
      </c>
      <c r="R74" s="151"/>
      <c r="S74" s="151"/>
      <c r="T74" s="151"/>
      <c r="U74" s="21" t="e">
        <f t="shared" si="15"/>
        <v>#DIV/0!</v>
      </c>
      <c r="V74" s="21" t="e">
        <f t="shared" si="16"/>
        <v>#VALUE!</v>
      </c>
      <c r="W74" s="15">
        <f t="shared" si="17"/>
        <v>0</v>
      </c>
      <c r="X74" s="48">
        <f>SUM(R74:S74)</f>
        <v>0</v>
      </c>
      <c r="Y74" s="241"/>
    </row>
    <row r="75" spans="1:25" ht="21" hidden="1" customHeight="1">
      <c r="A75" s="14" t="str">
        <f t="shared" si="9"/>
        <v>14RBT00304</v>
      </c>
      <c r="B75" s="20">
        <f>IF(D75="","",COUNTIF($C$4:C74,C75)+1)</f>
        <v>14</v>
      </c>
      <c r="C75" s="14" t="str">
        <f>IF(D75="","",VLOOKUP(D75,LISTA!$A:$B,2,0))</f>
        <v>RBT00304</v>
      </c>
      <c r="D75" s="151" t="s">
        <v>127</v>
      </c>
      <c r="E75" s="14">
        <f>IF(D75="","",VLOOKUP(B75,'Preventiva - Sequencia'!$B:$C,2,0))</f>
        <v>500</v>
      </c>
      <c r="F75" s="14">
        <f t="shared" si="10"/>
        <v>3030</v>
      </c>
      <c r="G75" s="14">
        <f t="shared" si="11"/>
        <v>3255</v>
      </c>
      <c r="H75" s="14">
        <f t="shared" si="12"/>
        <v>3305</v>
      </c>
      <c r="I75" s="152" t="s">
        <v>125</v>
      </c>
      <c r="J75" s="153">
        <v>44357</v>
      </c>
      <c r="K75" s="153">
        <v>44357</v>
      </c>
      <c r="L75" s="19">
        <f t="shared" si="13"/>
        <v>0</v>
      </c>
      <c r="M75" s="152" t="s">
        <v>125</v>
      </c>
      <c r="N75" s="153">
        <v>44357</v>
      </c>
      <c r="O75" s="153">
        <v>44357</v>
      </c>
      <c r="P75" s="19">
        <f t="shared" si="14"/>
        <v>0</v>
      </c>
      <c r="Q75" s="152">
        <v>3245</v>
      </c>
      <c r="R75" s="151"/>
      <c r="S75" s="151"/>
      <c r="T75" s="151"/>
      <c r="U75" s="21" t="e">
        <f t="shared" si="15"/>
        <v>#DIV/0!</v>
      </c>
      <c r="V75" s="21" t="e">
        <f t="shared" si="16"/>
        <v>#VALUE!</v>
      </c>
      <c r="W75" s="15">
        <f t="shared" si="17"/>
        <v>0</v>
      </c>
      <c r="X75" s="48">
        <f>SUM(R75:S75)</f>
        <v>0</v>
      </c>
      <c r="Y75" s="241"/>
    </row>
    <row r="76" spans="1:25" ht="21" hidden="1" customHeight="1">
      <c r="A76" s="14" t="str">
        <f t="shared" si="9"/>
        <v>16RBT00302</v>
      </c>
      <c r="B76" s="20">
        <f>IF(D76="","",COUNTIF($C$4:C75,C76)+1)</f>
        <v>16</v>
      </c>
      <c r="C76" s="14" t="str">
        <f>IF(D76="","",VLOOKUP(D76,LISTA!$A:$B,2,0))</f>
        <v>RBT00302</v>
      </c>
      <c r="D76" s="151" t="s">
        <v>124</v>
      </c>
      <c r="E76" s="14">
        <f>IF(D76="","",VLOOKUP(B76,'Preventiva - Sequencia'!$B:$C,2,0))</f>
        <v>4000</v>
      </c>
      <c r="F76" s="14">
        <f t="shared" si="10"/>
        <v>3878</v>
      </c>
      <c r="G76" s="14">
        <f t="shared" si="11"/>
        <v>4103</v>
      </c>
      <c r="H76" s="14">
        <f t="shared" si="12"/>
        <v>4153</v>
      </c>
      <c r="I76" s="152" t="s">
        <v>125</v>
      </c>
      <c r="J76" s="153">
        <v>44359</v>
      </c>
      <c r="K76" s="153">
        <v>44359</v>
      </c>
      <c r="L76" s="19">
        <f t="shared" si="13"/>
        <v>0</v>
      </c>
      <c r="M76" s="152" t="s">
        <v>125</v>
      </c>
      <c r="N76" s="153">
        <v>44359</v>
      </c>
      <c r="O76" s="153">
        <v>44359</v>
      </c>
      <c r="P76" s="19">
        <f t="shared" si="14"/>
        <v>0</v>
      </c>
      <c r="Q76" s="152">
        <v>4040</v>
      </c>
      <c r="R76" s="151"/>
      <c r="S76" s="151"/>
      <c r="T76" s="151"/>
      <c r="U76" s="21" t="e">
        <f t="shared" si="15"/>
        <v>#DIV/0!</v>
      </c>
      <c r="V76" s="21" t="e">
        <f t="shared" si="16"/>
        <v>#VALUE!</v>
      </c>
      <c r="W76" s="15">
        <f t="shared" si="17"/>
        <v>0</v>
      </c>
    </row>
    <row r="77" spans="1:25" ht="21" customHeight="1">
      <c r="A77" s="14" t="str">
        <f t="shared" si="9"/>
        <v>14RBT00315</v>
      </c>
      <c r="B77" s="20">
        <f>IF(D77="","",COUNTIF($C$4:C76,C77)+1)</f>
        <v>14</v>
      </c>
      <c r="C77" s="14" t="str">
        <f>IF(D77="","",VLOOKUP(D77,LISTA!$A:$B,2,0))</f>
        <v>RBT00315</v>
      </c>
      <c r="D77" s="151" t="s">
        <v>128</v>
      </c>
      <c r="E77" s="14">
        <f>IF(D77="","",VLOOKUP(B77,'Preventiva - Sequencia'!$B:$C,2,0))</f>
        <v>500</v>
      </c>
      <c r="F77" s="14">
        <f t="shared" si="10"/>
        <v>3195</v>
      </c>
      <c r="G77" s="14">
        <f t="shared" si="11"/>
        <v>3420</v>
      </c>
      <c r="H77" s="14">
        <f t="shared" si="12"/>
        <v>3470</v>
      </c>
      <c r="I77" s="152" t="s">
        <v>125</v>
      </c>
      <c r="J77" s="153">
        <v>44362</v>
      </c>
      <c r="K77" s="153">
        <v>44362</v>
      </c>
      <c r="L77" s="19">
        <f t="shared" si="13"/>
        <v>0</v>
      </c>
      <c r="M77" s="152" t="s">
        <v>125</v>
      </c>
      <c r="N77" s="153">
        <v>44362</v>
      </c>
      <c r="O77" s="153">
        <v>44362</v>
      </c>
      <c r="P77" s="19">
        <f t="shared" si="14"/>
        <v>0</v>
      </c>
      <c r="Q77" s="152">
        <v>3485</v>
      </c>
      <c r="R77" s="151"/>
      <c r="S77" s="151"/>
      <c r="T77" s="151"/>
      <c r="U77" s="21" t="e">
        <f t="shared" si="15"/>
        <v>#DIV/0!</v>
      </c>
      <c r="V77" s="21" t="e">
        <f t="shared" si="16"/>
        <v>#VALUE!</v>
      </c>
      <c r="W77" s="15">
        <f t="shared" si="17"/>
        <v>0</v>
      </c>
      <c r="X77" s="48">
        <f>SUM(R77:S77)</f>
        <v>0</v>
      </c>
      <c r="Y77" s="241"/>
    </row>
    <row r="78" spans="1:25" ht="21" hidden="1" customHeight="1">
      <c r="A78" s="14" t="str">
        <f t="shared" si="9"/>
        <v>17RBT00303</v>
      </c>
      <c r="B78" s="20">
        <f>IF(D78="","",COUNTIF($C$4:C77,C78)+1)</f>
        <v>17</v>
      </c>
      <c r="C78" s="14" t="str">
        <f>IF(D78="","",VLOOKUP(D78,LISTA!$A:$B,2,0))</f>
        <v>RBT00303</v>
      </c>
      <c r="D78" s="151" t="s">
        <v>126</v>
      </c>
      <c r="E78" s="14">
        <f>IF(D78="","",VLOOKUP(B78,'Preventiva - Sequencia'!$B:$C,2,0))</f>
        <v>250</v>
      </c>
      <c r="F78" s="14">
        <f t="shared" si="10"/>
        <v>3909</v>
      </c>
      <c r="G78" s="14">
        <f t="shared" si="11"/>
        <v>4134</v>
      </c>
      <c r="H78" s="14">
        <f t="shared" si="12"/>
        <v>4184</v>
      </c>
      <c r="I78" s="152" t="s">
        <v>125</v>
      </c>
      <c r="J78" s="153">
        <v>44368</v>
      </c>
      <c r="K78" s="155">
        <v>44368</v>
      </c>
      <c r="L78" s="19">
        <f t="shared" si="13"/>
        <v>0</v>
      </c>
      <c r="M78" s="152" t="s">
        <v>125</v>
      </c>
      <c r="N78" s="153">
        <v>44368</v>
      </c>
      <c r="O78" s="153">
        <v>44368</v>
      </c>
      <c r="P78" s="19">
        <f t="shared" si="14"/>
        <v>0</v>
      </c>
      <c r="Q78" s="151">
        <v>4068</v>
      </c>
      <c r="R78" s="151"/>
      <c r="S78" s="151"/>
      <c r="T78" s="151"/>
      <c r="U78" s="21" t="e">
        <f t="shared" si="15"/>
        <v>#DIV/0!</v>
      </c>
      <c r="V78" s="21" t="e">
        <f t="shared" si="16"/>
        <v>#VALUE!</v>
      </c>
      <c r="W78" s="15">
        <f t="shared" si="17"/>
        <v>0</v>
      </c>
    </row>
    <row r="79" spans="1:25" ht="21" hidden="1" customHeight="1">
      <c r="A79" s="14" t="str">
        <f t="shared" si="9"/>
        <v>15RBT00304</v>
      </c>
      <c r="B79" s="20">
        <f>IF(D79="","",COUNTIF($C$4:C78,C79)+1)</f>
        <v>15</v>
      </c>
      <c r="C79" s="14" t="str">
        <f>IF(D79="","",VLOOKUP(D79,LISTA!$A:$B,2,0))</f>
        <v>RBT00304</v>
      </c>
      <c r="D79" s="151" t="s">
        <v>127</v>
      </c>
      <c r="E79" s="14">
        <f>IF(D79="","",VLOOKUP(B79,'Preventiva - Sequencia'!$B:$C,2,0))</f>
        <v>250</v>
      </c>
      <c r="F79" s="14">
        <f t="shared" si="10"/>
        <v>3245</v>
      </c>
      <c r="G79" s="14">
        <f t="shared" si="11"/>
        <v>3470</v>
      </c>
      <c r="H79" s="14">
        <f t="shared" si="12"/>
        <v>3520</v>
      </c>
      <c r="I79" s="152" t="s">
        <v>125</v>
      </c>
      <c r="J79" s="153">
        <v>44371</v>
      </c>
      <c r="K79" s="155">
        <v>44371</v>
      </c>
      <c r="L79" s="19">
        <f t="shared" si="13"/>
        <v>0</v>
      </c>
      <c r="M79" s="152" t="s">
        <v>125</v>
      </c>
      <c r="N79" s="153">
        <v>44371</v>
      </c>
      <c r="O79" s="153">
        <v>44371</v>
      </c>
      <c r="P79" s="19">
        <f t="shared" si="14"/>
        <v>0</v>
      </c>
      <c r="Q79" s="151">
        <v>3500</v>
      </c>
      <c r="R79" s="151"/>
      <c r="S79" s="151"/>
      <c r="T79" s="151"/>
      <c r="U79" s="21" t="e">
        <f t="shared" si="15"/>
        <v>#DIV/0!</v>
      </c>
      <c r="V79" s="21" t="e">
        <f t="shared" si="16"/>
        <v>#VALUE!</v>
      </c>
      <c r="W79" s="15">
        <f t="shared" si="17"/>
        <v>1</v>
      </c>
      <c r="X79" s="48">
        <f>SUM(R79:S79)</f>
        <v>0</v>
      </c>
      <c r="Y79" s="241"/>
    </row>
    <row r="80" spans="1:25" ht="21" hidden="1" customHeight="1">
      <c r="A80" s="14" t="str">
        <f t="shared" si="9"/>
        <v>17RBT00302</v>
      </c>
      <c r="B80" s="20">
        <f>IF(D80="","",COUNTIF($C$4:C79,C80)+1)</f>
        <v>17</v>
      </c>
      <c r="C80" s="14" t="str">
        <f>IF(D80="","",VLOOKUP(D80,LISTA!$A:$B,2,0))</f>
        <v>RBT00302</v>
      </c>
      <c r="D80" s="151" t="s">
        <v>124</v>
      </c>
      <c r="E80" s="14">
        <f>IF(D80="","",VLOOKUP(B80,'Preventiva - Sequencia'!$B:$C,2,0))</f>
        <v>250</v>
      </c>
      <c r="F80" s="14">
        <f t="shared" si="10"/>
        <v>4040</v>
      </c>
      <c r="G80" s="14">
        <f t="shared" si="11"/>
        <v>4265</v>
      </c>
      <c r="H80" s="14">
        <f t="shared" si="12"/>
        <v>4315</v>
      </c>
      <c r="I80" s="152" t="s">
        <v>125</v>
      </c>
      <c r="J80" s="153">
        <v>44375</v>
      </c>
      <c r="K80" s="155">
        <v>44375</v>
      </c>
      <c r="L80" s="19">
        <f t="shared" si="13"/>
        <v>0</v>
      </c>
      <c r="M80" s="152" t="s">
        <v>125</v>
      </c>
      <c r="N80" s="153">
        <v>44375</v>
      </c>
      <c r="O80" s="153">
        <v>44375</v>
      </c>
      <c r="P80" s="19">
        <f t="shared" si="14"/>
        <v>0</v>
      </c>
      <c r="Q80" s="151">
        <v>4309</v>
      </c>
      <c r="R80" s="151"/>
      <c r="S80" s="151"/>
      <c r="T80" s="151"/>
      <c r="U80" s="21" t="e">
        <f t="shared" si="15"/>
        <v>#DIV/0!</v>
      </c>
      <c r="V80" s="21" t="e">
        <f t="shared" si="16"/>
        <v>#VALUE!</v>
      </c>
      <c r="W80" s="15">
        <f t="shared" si="17"/>
        <v>1</v>
      </c>
    </row>
    <row r="81" spans="1:25" ht="21" hidden="1" customHeight="1">
      <c r="A81" s="14" t="str">
        <f t="shared" si="9"/>
        <v>14RBT00312</v>
      </c>
      <c r="B81" s="20">
        <f>IF(D81="","",COUNTIF($C$4:C80,C81)+1)</f>
        <v>14</v>
      </c>
      <c r="C81" s="14" t="str">
        <f>IF(D81="","",VLOOKUP(D81,LISTA!$A:$B,2,0))</f>
        <v>RBT00312</v>
      </c>
      <c r="D81" s="151" t="s">
        <v>129</v>
      </c>
      <c r="E81" s="14">
        <f>IF(D81="","",VLOOKUP(B81,'Preventiva - Sequencia'!$B:$C,2,0))</f>
        <v>500</v>
      </c>
      <c r="F81" s="14">
        <f t="shared" si="10"/>
        <v>3301</v>
      </c>
      <c r="G81" s="14">
        <f t="shared" si="11"/>
        <v>3526</v>
      </c>
      <c r="H81" s="14">
        <f t="shared" si="12"/>
        <v>3576</v>
      </c>
      <c r="I81" s="152" t="s">
        <v>125</v>
      </c>
      <c r="J81" s="153">
        <v>44384</v>
      </c>
      <c r="K81" s="155">
        <v>44384</v>
      </c>
      <c r="L81" s="19">
        <f t="shared" si="13"/>
        <v>0</v>
      </c>
      <c r="M81" s="152" t="s">
        <v>125</v>
      </c>
      <c r="N81" s="153">
        <v>44384</v>
      </c>
      <c r="O81" s="153">
        <v>44384</v>
      </c>
      <c r="P81" s="19">
        <f t="shared" si="14"/>
        <v>0</v>
      </c>
      <c r="Q81" s="151">
        <v>3844</v>
      </c>
      <c r="R81" s="151"/>
      <c r="S81" s="151"/>
      <c r="T81" s="151"/>
      <c r="U81" s="21" t="e">
        <f t="shared" si="15"/>
        <v>#DIV/0!</v>
      </c>
      <c r="V81" s="21" t="e">
        <f t="shared" si="16"/>
        <v>#VALUE!</v>
      </c>
      <c r="W81" s="15">
        <f t="shared" si="17"/>
        <v>0</v>
      </c>
      <c r="X81" s="48">
        <f>SUM(R81:S81)</f>
        <v>0</v>
      </c>
      <c r="Y81" s="241"/>
    </row>
    <row r="82" spans="1:25" ht="21" hidden="1" customHeight="1">
      <c r="A82" s="14" t="str">
        <f t="shared" si="9"/>
        <v>15RBT00312</v>
      </c>
      <c r="B82" s="20">
        <f>IF(D82="","",COUNTIF($C$4:C81,C82)+1)</f>
        <v>15</v>
      </c>
      <c r="C82" s="14" t="str">
        <f>IF(D82="","",VLOOKUP(D82,LISTA!$A:$B,2,0))</f>
        <v>RBT00312</v>
      </c>
      <c r="D82" s="151" t="s">
        <v>129</v>
      </c>
      <c r="E82" s="14">
        <f>IF(D82="","",VLOOKUP(B82,'Preventiva - Sequencia'!$B:$C,2,0))</f>
        <v>250</v>
      </c>
      <c r="F82" s="14">
        <f t="shared" si="10"/>
        <v>3844</v>
      </c>
      <c r="G82" s="14">
        <f t="shared" si="11"/>
        <v>4069</v>
      </c>
      <c r="H82" s="14">
        <f t="shared" si="12"/>
        <v>4119</v>
      </c>
      <c r="I82" s="152" t="s">
        <v>125</v>
      </c>
      <c r="J82" s="153">
        <v>44385</v>
      </c>
      <c r="K82" s="155">
        <v>44385</v>
      </c>
      <c r="L82" s="19">
        <f t="shared" si="13"/>
        <v>0</v>
      </c>
      <c r="M82" s="152" t="s">
        <v>125</v>
      </c>
      <c r="N82" s="153">
        <v>44385</v>
      </c>
      <c r="O82" s="153">
        <v>44385</v>
      </c>
      <c r="P82" s="19">
        <f t="shared" si="14"/>
        <v>0</v>
      </c>
      <c r="Q82" s="151">
        <v>3844</v>
      </c>
      <c r="R82" s="151"/>
      <c r="S82" s="151"/>
      <c r="T82" s="151"/>
      <c r="U82" s="21" t="e">
        <f t="shared" si="15"/>
        <v>#DIV/0!</v>
      </c>
      <c r="V82" s="21" t="e">
        <f t="shared" si="16"/>
        <v>#VALUE!</v>
      </c>
      <c r="W82" s="15">
        <f t="shared" si="17"/>
        <v>0</v>
      </c>
      <c r="X82" s="48">
        <f>SUM(R82:S82)</f>
        <v>0</v>
      </c>
      <c r="Y82" s="241"/>
    </row>
    <row r="83" spans="1:25" ht="21" customHeight="1">
      <c r="A83" s="14" t="str">
        <f t="shared" si="9"/>
        <v>15RBT00315</v>
      </c>
      <c r="B83" s="20">
        <f>IF(D83="","",COUNTIF($C$4:C82,C83)+1)</f>
        <v>15</v>
      </c>
      <c r="C83" s="14" t="str">
        <f>IF(D83="","",VLOOKUP(D83,LISTA!$A:$B,2,0))</f>
        <v>RBT00315</v>
      </c>
      <c r="D83" s="151" t="s">
        <v>128</v>
      </c>
      <c r="E83" s="14">
        <f>IF(D83="","",VLOOKUP(B83,'Preventiva - Sequencia'!$B:$C,2,0))</f>
        <v>250</v>
      </c>
      <c r="F83" s="14">
        <f t="shared" si="10"/>
        <v>3485</v>
      </c>
      <c r="G83" s="14">
        <f t="shared" si="11"/>
        <v>3710</v>
      </c>
      <c r="H83" s="14">
        <f t="shared" si="12"/>
        <v>3760</v>
      </c>
      <c r="I83" s="152" t="s">
        <v>125</v>
      </c>
      <c r="J83" s="153">
        <v>44387</v>
      </c>
      <c r="K83" s="155">
        <v>44387</v>
      </c>
      <c r="L83" s="19">
        <f t="shared" si="13"/>
        <v>0</v>
      </c>
      <c r="M83" s="152" t="s">
        <v>125</v>
      </c>
      <c r="N83" s="153">
        <v>44387</v>
      </c>
      <c r="O83" s="153">
        <v>44387</v>
      </c>
      <c r="P83" s="19">
        <f t="shared" si="14"/>
        <v>0</v>
      </c>
      <c r="Q83" s="151">
        <v>3959</v>
      </c>
      <c r="R83" s="151"/>
      <c r="S83" s="151"/>
      <c r="T83" s="151"/>
      <c r="U83" s="21" t="e">
        <f t="shared" si="15"/>
        <v>#DIV/0!</v>
      </c>
      <c r="V83" s="21" t="e">
        <f t="shared" si="16"/>
        <v>#VALUE!</v>
      </c>
      <c r="W83" s="15">
        <f t="shared" si="17"/>
        <v>0</v>
      </c>
      <c r="X83" s="48">
        <f>SUM(R83:S83)</f>
        <v>0</v>
      </c>
      <c r="Y83" s="241"/>
    </row>
    <row r="84" spans="1:25" ht="21" hidden="1" customHeight="1">
      <c r="A84" s="14" t="str">
        <f t="shared" si="9"/>
        <v>18RBT00303</v>
      </c>
      <c r="B84" s="20">
        <f>IF(D84="","",COUNTIF($C$4:C83,C84)+1)</f>
        <v>18</v>
      </c>
      <c r="C84" s="14" t="str">
        <f>IF(D84="","",VLOOKUP(D84,LISTA!$A:$B,2,0))</f>
        <v>RBT00303</v>
      </c>
      <c r="D84" s="151" t="s">
        <v>126</v>
      </c>
      <c r="E84" s="14">
        <f>IF(D84="","",VLOOKUP(B84,'Preventiva - Sequencia'!$B:$C,2,0))</f>
        <v>500</v>
      </c>
      <c r="F84" s="14">
        <f t="shared" si="10"/>
        <v>4068</v>
      </c>
      <c r="G84" s="14">
        <f t="shared" si="11"/>
        <v>4293</v>
      </c>
      <c r="H84" s="14">
        <f t="shared" si="12"/>
        <v>4343</v>
      </c>
      <c r="I84" s="152" t="s">
        <v>125</v>
      </c>
      <c r="J84" s="153">
        <v>44390</v>
      </c>
      <c r="K84" s="155">
        <v>44390</v>
      </c>
      <c r="L84" s="19">
        <f t="shared" si="13"/>
        <v>0</v>
      </c>
      <c r="M84" s="152" t="s">
        <v>125</v>
      </c>
      <c r="N84" s="153">
        <v>44390</v>
      </c>
      <c r="O84" s="153">
        <v>44390</v>
      </c>
      <c r="P84" s="19">
        <f t="shared" si="14"/>
        <v>0</v>
      </c>
      <c r="Q84" s="151">
        <v>4400</v>
      </c>
      <c r="R84" s="151"/>
      <c r="S84" s="151"/>
      <c r="T84" s="151"/>
      <c r="U84" s="21" t="e">
        <f t="shared" si="15"/>
        <v>#DIV/0!</v>
      </c>
      <c r="V84" s="21" t="e">
        <f t="shared" si="16"/>
        <v>#VALUE!</v>
      </c>
      <c r="W84" s="15">
        <f t="shared" si="17"/>
        <v>0</v>
      </c>
    </row>
    <row r="85" spans="1:25" ht="21" hidden="1" customHeight="1">
      <c r="A85" s="14" t="str">
        <f t="shared" si="9"/>
        <v>16RBT00304</v>
      </c>
      <c r="B85" s="20">
        <f>IF(D85="","",COUNTIF($C$4:C84,C85)+1)</f>
        <v>16</v>
      </c>
      <c r="C85" s="14" t="str">
        <f>IF(D85="","",VLOOKUP(D85,LISTA!$A:$B,2,0))</f>
        <v>RBT00304</v>
      </c>
      <c r="D85" s="151" t="s">
        <v>127</v>
      </c>
      <c r="E85" s="14">
        <f>IF(D85="","",VLOOKUP(B85,'Preventiva - Sequencia'!$B:$C,2,0))</f>
        <v>4000</v>
      </c>
      <c r="F85" s="14">
        <f t="shared" si="10"/>
        <v>3500</v>
      </c>
      <c r="G85" s="14">
        <f t="shared" si="11"/>
        <v>3725</v>
      </c>
      <c r="H85" s="14">
        <f t="shared" si="12"/>
        <v>3775</v>
      </c>
      <c r="I85" s="152" t="s">
        <v>125</v>
      </c>
      <c r="J85" s="153">
        <v>44392</v>
      </c>
      <c r="K85" s="155">
        <v>44392</v>
      </c>
      <c r="L85" s="19">
        <f t="shared" si="13"/>
        <v>0</v>
      </c>
      <c r="M85" s="152" t="s">
        <v>125</v>
      </c>
      <c r="N85" s="153">
        <v>44392</v>
      </c>
      <c r="O85" s="153">
        <v>44392</v>
      </c>
      <c r="P85" s="19">
        <f t="shared" si="14"/>
        <v>0</v>
      </c>
      <c r="Q85" s="151">
        <v>3848</v>
      </c>
      <c r="R85" s="151"/>
      <c r="S85" s="151"/>
      <c r="T85" s="151"/>
      <c r="U85" s="21" t="e">
        <f t="shared" si="15"/>
        <v>#DIV/0!</v>
      </c>
      <c r="V85" s="21" t="e">
        <f t="shared" si="16"/>
        <v>#VALUE!</v>
      </c>
      <c r="W85" s="15">
        <f t="shared" si="17"/>
        <v>0</v>
      </c>
      <c r="X85" s="48">
        <f>SUM(R85:S85)</f>
        <v>0</v>
      </c>
      <c r="Y85" s="241"/>
    </row>
    <row r="86" spans="1:25" ht="21" hidden="1" customHeight="1">
      <c r="A86" s="14" t="str">
        <f t="shared" si="9"/>
        <v>18RBT00302</v>
      </c>
      <c r="B86" s="20">
        <f>IF(D86="","",COUNTIF($C$4:C85,C86)+1)</f>
        <v>18</v>
      </c>
      <c r="C86" s="14" t="str">
        <f>IF(D86="","",VLOOKUP(D86,LISTA!$A:$B,2,0))</f>
        <v>RBT00302</v>
      </c>
      <c r="D86" s="151" t="s">
        <v>124</v>
      </c>
      <c r="E86" s="14">
        <f>IF(D86="","",VLOOKUP(B86,'Preventiva - Sequencia'!$B:$C,2,0))</f>
        <v>500</v>
      </c>
      <c r="F86" s="14">
        <f t="shared" si="10"/>
        <v>4309</v>
      </c>
      <c r="G86" s="14">
        <f t="shared" si="11"/>
        <v>4534</v>
      </c>
      <c r="H86" s="14">
        <f t="shared" si="12"/>
        <v>4584</v>
      </c>
      <c r="I86" s="152" t="s">
        <v>125</v>
      </c>
      <c r="J86" s="153">
        <v>44394</v>
      </c>
      <c r="K86" s="155">
        <v>44394</v>
      </c>
      <c r="L86" s="19">
        <f t="shared" si="13"/>
        <v>0</v>
      </c>
      <c r="M86" s="152" t="s">
        <v>125</v>
      </c>
      <c r="N86" s="153">
        <v>44394</v>
      </c>
      <c r="O86" s="153">
        <v>44394</v>
      </c>
      <c r="P86" s="19">
        <f t="shared" si="14"/>
        <v>0</v>
      </c>
      <c r="Q86" s="151">
        <v>4602</v>
      </c>
      <c r="R86" s="151"/>
      <c r="S86" s="151"/>
      <c r="T86" s="151"/>
      <c r="U86" s="21" t="e">
        <f t="shared" si="15"/>
        <v>#DIV/0!</v>
      </c>
      <c r="V86" s="21" t="e">
        <f t="shared" si="16"/>
        <v>#VALUE!</v>
      </c>
      <c r="W86" s="15">
        <f t="shared" si="17"/>
        <v>0</v>
      </c>
    </row>
    <row r="87" spans="1:25" ht="21" customHeight="1">
      <c r="A87" s="14" t="str">
        <f t="shared" si="9"/>
        <v>16RBT00315</v>
      </c>
      <c r="B87" s="20">
        <f>IF(D87="","",COUNTIF($C$4:C86,C87)+1)</f>
        <v>16</v>
      </c>
      <c r="C87" s="14" t="str">
        <f>IF(D87="","",VLOOKUP(D87,LISTA!$A:$B,2,0))</f>
        <v>RBT00315</v>
      </c>
      <c r="D87" s="151" t="s">
        <v>128</v>
      </c>
      <c r="E87" s="14">
        <f>IF(D87="","",VLOOKUP(B87,'Preventiva - Sequencia'!$B:$C,2,0))</f>
        <v>4000</v>
      </c>
      <c r="F87" s="14">
        <f t="shared" si="10"/>
        <v>3959</v>
      </c>
      <c r="G87" s="14">
        <f t="shared" si="11"/>
        <v>4184</v>
      </c>
      <c r="H87" s="14">
        <f t="shared" si="12"/>
        <v>4234</v>
      </c>
      <c r="I87" s="152" t="s">
        <v>125</v>
      </c>
      <c r="J87" s="153">
        <v>44396</v>
      </c>
      <c r="K87" s="155">
        <v>44396</v>
      </c>
      <c r="L87" s="19">
        <f t="shared" si="13"/>
        <v>0</v>
      </c>
      <c r="M87" s="152" t="s">
        <v>125</v>
      </c>
      <c r="N87" s="153">
        <v>44396</v>
      </c>
      <c r="O87" s="153">
        <v>44396</v>
      </c>
      <c r="P87" s="19">
        <f t="shared" si="14"/>
        <v>0</v>
      </c>
      <c r="Q87" s="151">
        <v>4076</v>
      </c>
      <c r="R87" s="151"/>
      <c r="S87" s="151"/>
      <c r="T87" s="151"/>
      <c r="U87" s="21" t="e">
        <f t="shared" si="15"/>
        <v>#DIV/0!</v>
      </c>
      <c r="V87" s="21" t="e">
        <f t="shared" si="16"/>
        <v>#VALUE!</v>
      </c>
      <c r="W87" s="15">
        <f t="shared" si="17"/>
        <v>0</v>
      </c>
      <c r="X87" s="48">
        <f>SUM(R87:S87)</f>
        <v>0</v>
      </c>
      <c r="Y87" s="241"/>
    </row>
    <row r="88" spans="1:25" ht="21" hidden="1" customHeight="1">
      <c r="A88" s="14" t="str">
        <f t="shared" si="9"/>
        <v>16RBT00312</v>
      </c>
      <c r="B88" s="20">
        <f>IF(D88="","",COUNTIF($C$4:C87,C88)+1)</f>
        <v>16</v>
      </c>
      <c r="C88" s="14" t="str">
        <f>IF(D88="","",VLOOKUP(D88,LISTA!$A:$B,2,0))</f>
        <v>RBT00312</v>
      </c>
      <c r="D88" s="151" t="s">
        <v>129</v>
      </c>
      <c r="E88" s="14">
        <f>IF(D88="","",VLOOKUP(B88,'Preventiva - Sequencia'!$B:$C,2,0))</f>
        <v>4000</v>
      </c>
      <c r="F88" s="14">
        <f t="shared" si="10"/>
        <v>3844</v>
      </c>
      <c r="G88" s="14">
        <f t="shared" si="11"/>
        <v>4069</v>
      </c>
      <c r="H88" s="14">
        <f t="shared" si="12"/>
        <v>4119</v>
      </c>
      <c r="I88" s="152" t="s">
        <v>125</v>
      </c>
      <c r="J88" s="155">
        <v>44399</v>
      </c>
      <c r="K88" s="155">
        <v>44399</v>
      </c>
      <c r="L88" s="19">
        <f t="shared" si="13"/>
        <v>0</v>
      </c>
      <c r="M88" s="152" t="s">
        <v>125</v>
      </c>
      <c r="N88" s="153">
        <v>44399</v>
      </c>
      <c r="O88" s="153">
        <v>44399</v>
      </c>
      <c r="P88" s="19">
        <f t="shared" si="14"/>
        <v>0</v>
      </c>
      <c r="Q88" s="151">
        <v>4101</v>
      </c>
      <c r="R88" s="151"/>
      <c r="S88" s="151"/>
      <c r="T88" s="151"/>
      <c r="U88" s="21" t="e">
        <f t="shared" si="15"/>
        <v>#DIV/0!</v>
      </c>
      <c r="V88" s="21" t="e">
        <f t="shared" si="16"/>
        <v>#VALUE!</v>
      </c>
      <c r="W88" s="15">
        <f t="shared" si="17"/>
        <v>1</v>
      </c>
      <c r="X88" s="48">
        <f>SUM(R88:S88)</f>
        <v>0</v>
      </c>
      <c r="Y88" s="241"/>
    </row>
    <row r="89" spans="1:25" ht="21" hidden="1" customHeight="1">
      <c r="A89" s="14" t="str">
        <f t="shared" si="9"/>
        <v>19RBT00303</v>
      </c>
      <c r="B89" s="20">
        <f>IF(D89="","",COUNTIF($C$4:C88,C89)+1)</f>
        <v>19</v>
      </c>
      <c r="C89" s="14" t="str">
        <f>IF(D89="","",VLOOKUP(D89,LISTA!$A:$B,2,0))</f>
        <v>RBT00303</v>
      </c>
      <c r="D89" s="151" t="s">
        <v>126</v>
      </c>
      <c r="E89" s="14">
        <f>IF(D89="","",VLOOKUP(B89,'Preventiva - Sequencia'!$B:$C,2,0))</f>
        <v>250</v>
      </c>
      <c r="F89" s="14">
        <f t="shared" si="10"/>
        <v>4400</v>
      </c>
      <c r="G89" s="14">
        <f t="shared" si="11"/>
        <v>4625</v>
      </c>
      <c r="H89" s="14">
        <f t="shared" si="12"/>
        <v>4675</v>
      </c>
      <c r="I89" s="152" t="s">
        <v>125</v>
      </c>
      <c r="J89" s="153">
        <v>44402</v>
      </c>
      <c r="K89" s="155">
        <v>44402</v>
      </c>
      <c r="L89" s="19">
        <f t="shared" si="13"/>
        <v>0</v>
      </c>
      <c r="M89" s="152" t="s">
        <v>125</v>
      </c>
      <c r="N89" s="153">
        <v>44402</v>
      </c>
      <c r="O89" s="153">
        <v>44402</v>
      </c>
      <c r="P89" s="19">
        <f t="shared" si="14"/>
        <v>0</v>
      </c>
      <c r="Q89" s="151">
        <v>4574</v>
      </c>
      <c r="R89" s="151"/>
      <c r="S89" s="151"/>
      <c r="T89" s="151"/>
      <c r="U89" s="21" t="e">
        <f t="shared" si="15"/>
        <v>#DIV/0!</v>
      </c>
      <c r="V89" s="21" t="e">
        <f t="shared" si="16"/>
        <v>#VALUE!</v>
      </c>
      <c r="W89" s="15">
        <f t="shared" si="17"/>
        <v>0</v>
      </c>
    </row>
    <row r="90" spans="1:25" ht="21" hidden="1" customHeight="1">
      <c r="A90" s="14" t="str">
        <f t="shared" si="9"/>
        <v>19RBT00302</v>
      </c>
      <c r="B90" s="20">
        <f>IF(D90="","",COUNTIF($C$4:C89,C90)+1)</f>
        <v>19</v>
      </c>
      <c r="C90" s="14" t="str">
        <f>IF(D90="","",VLOOKUP(D90,LISTA!$A:$B,2,0))</f>
        <v>RBT00302</v>
      </c>
      <c r="D90" s="151" t="s">
        <v>124</v>
      </c>
      <c r="E90" s="14">
        <f>IF(D90="","",VLOOKUP(B90,'Preventiva - Sequencia'!$B:$C,2,0))</f>
        <v>250</v>
      </c>
      <c r="F90" s="14">
        <f t="shared" si="10"/>
        <v>4602</v>
      </c>
      <c r="G90" s="14">
        <f t="shared" si="11"/>
        <v>4827</v>
      </c>
      <c r="H90" s="14">
        <f t="shared" si="12"/>
        <v>4877</v>
      </c>
      <c r="I90" s="152" t="s">
        <v>125</v>
      </c>
      <c r="J90" s="153">
        <v>44407</v>
      </c>
      <c r="K90" s="155">
        <v>44407</v>
      </c>
      <c r="L90" s="19">
        <f t="shared" si="13"/>
        <v>0</v>
      </c>
      <c r="M90" s="152" t="s">
        <v>125</v>
      </c>
      <c r="N90" s="153">
        <v>44407</v>
      </c>
      <c r="O90" s="153">
        <v>44407</v>
      </c>
      <c r="P90" s="19">
        <f t="shared" si="14"/>
        <v>0</v>
      </c>
      <c r="Q90" s="151">
        <v>4847</v>
      </c>
      <c r="R90" s="151"/>
      <c r="S90" s="151"/>
      <c r="T90" s="151"/>
      <c r="U90" s="21" t="e">
        <f t="shared" si="15"/>
        <v>#DIV/0!</v>
      </c>
      <c r="V90" s="21" t="e">
        <f t="shared" si="16"/>
        <v>#VALUE!</v>
      </c>
      <c r="W90" s="15">
        <f t="shared" si="17"/>
        <v>1</v>
      </c>
    </row>
    <row r="91" spans="1:25" ht="21" hidden="1" customHeight="1">
      <c r="A91" s="14" t="str">
        <f t="shared" si="9"/>
        <v>17RBT00304</v>
      </c>
      <c r="B91" s="20">
        <f>IF(D91="","",COUNTIF($C$4:C90,C91)+1)</f>
        <v>17</v>
      </c>
      <c r="C91" s="14" t="str">
        <f>IF(D91="","",VLOOKUP(D91,LISTA!$A:$B,2,0))</f>
        <v>RBT00304</v>
      </c>
      <c r="D91" s="151" t="s">
        <v>127</v>
      </c>
      <c r="E91" s="14">
        <f>IF(D91="","",VLOOKUP(B91,'Preventiva - Sequencia'!$B:$C,2,0))</f>
        <v>250</v>
      </c>
      <c r="F91" s="14">
        <f t="shared" si="10"/>
        <v>3848</v>
      </c>
      <c r="G91" s="14">
        <f t="shared" si="11"/>
        <v>4073</v>
      </c>
      <c r="H91" s="14">
        <f t="shared" si="12"/>
        <v>4123</v>
      </c>
      <c r="I91" s="152" t="s">
        <v>125</v>
      </c>
      <c r="J91" s="153">
        <v>44408</v>
      </c>
      <c r="K91" s="155">
        <v>44408</v>
      </c>
      <c r="L91" s="19">
        <f t="shared" si="13"/>
        <v>0</v>
      </c>
      <c r="M91" s="152" t="s">
        <v>125</v>
      </c>
      <c r="N91" s="153">
        <v>44408</v>
      </c>
      <c r="O91" s="153">
        <v>44408</v>
      </c>
      <c r="P91" s="19">
        <f t="shared" si="14"/>
        <v>0</v>
      </c>
      <c r="Q91" s="151">
        <v>4127</v>
      </c>
      <c r="R91" s="151"/>
      <c r="S91" s="151"/>
      <c r="T91" s="151"/>
      <c r="U91" s="21" t="e">
        <f t="shared" si="15"/>
        <v>#DIV/0!</v>
      </c>
      <c r="V91" s="21" t="e">
        <f t="shared" si="16"/>
        <v>#VALUE!</v>
      </c>
      <c r="W91" s="15">
        <f t="shared" si="17"/>
        <v>0</v>
      </c>
      <c r="X91" s="48">
        <f>SUM(R91:S91)</f>
        <v>0</v>
      </c>
      <c r="Y91" s="241"/>
    </row>
    <row r="92" spans="1:25" ht="21" customHeight="1">
      <c r="A92" s="14" t="str">
        <f t="shared" si="9"/>
        <v>17RBT00315</v>
      </c>
      <c r="B92" s="20">
        <f>IF(D92="","",COUNTIF($C$4:C91,C92)+1)</f>
        <v>17</v>
      </c>
      <c r="C92" s="14" t="str">
        <f>IF(D92="","",VLOOKUP(D92,LISTA!$A:$B,2,0))</f>
        <v>RBT00315</v>
      </c>
      <c r="D92" s="151" t="s">
        <v>128</v>
      </c>
      <c r="E92" s="14">
        <f>IF(D92="","",VLOOKUP(B92,'Preventiva - Sequencia'!$B:$C,2,0))</f>
        <v>250</v>
      </c>
      <c r="F92" s="14">
        <f t="shared" si="10"/>
        <v>4076</v>
      </c>
      <c r="G92" s="14">
        <f t="shared" si="11"/>
        <v>4301</v>
      </c>
      <c r="H92" s="14">
        <f t="shared" si="12"/>
        <v>4351</v>
      </c>
      <c r="I92" s="152" t="s">
        <v>125</v>
      </c>
      <c r="J92" s="153">
        <v>44409</v>
      </c>
      <c r="K92" s="155">
        <v>44409</v>
      </c>
      <c r="L92" s="19">
        <f t="shared" si="13"/>
        <v>0</v>
      </c>
      <c r="M92" s="152" t="s">
        <v>125</v>
      </c>
      <c r="N92" s="153">
        <v>44409</v>
      </c>
      <c r="O92" s="153">
        <v>44409</v>
      </c>
      <c r="P92" s="19">
        <f t="shared" si="14"/>
        <v>0</v>
      </c>
      <c r="Q92" s="151">
        <v>4287</v>
      </c>
      <c r="R92" s="151"/>
      <c r="S92" s="151"/>
      <c r="T92" s="151"/>
      <c r="U92" s="21" t="e">
        <f t="shared" si="15"/>
        <v>#DIV/0!</v>
      </c>
      <c r="V92" s="21" t="e">
        <f t="shared" si="16"/>
        <v>#VALUE!</v>
      </c>
      <c r="W92" s="15">
        <f t="shared" si="17"/>
        <v>0</v>
      </c>
      <c r="X92" s="48">
        <f>SUM(R92:S92)</f>
        <v>0</v>
      </c>
      <c r="Y92" s="241"/>
    </row>
    <row r="93" spans="1:25" ht="21" hidden="1" customHeight="1">
      <c r="A93" s="14" t="str">
        <f t="shared" si="9"/>
        <v>17RBT00312</v>
      </c>
      <c r="B93" s="20">
        <f>IF(D93="","",COUNTIF($C$4:C92,C93)+1)</f>
        <v>17</v>
      </c>
      <c r="C93" s="14" t="str">
        <f>IF(D93="","",VLOOKUP(D93,LISTA!$A:$B,2,0))</f>
        <v>RBT00312</v>
      </c>
      <c r="D93" s="151" t="s">
        <v>129</v>
      </c>
      <c r="E93" s="14">
        <f>IF(D93="","",VLOOKUP(B93,'Preventiva - Sequencia'!$B:$C,2,0))</f>
        <v>250</v>
      </c>
      <c r="F93" s="14">
        <f t="shared" si="10"/>
        <v>4101</v>
      </c>
      <c r="G93" s="14">
        <f t="shared" si="11"/>
        <v>4326</v>
      </c>
      <c r="H93" s="14">
        <f t="shared" si="12"/>
        <v>4376</v>
      </c>
      <c r="I93" s="152" t="s">
        <v>125</v>
      </c>
      <c r="J93" s="153">
        <v>44417</v>
      </c>
      <c r="K93" s="153">
        <v>44417</v>
      </c>
      <c r="L93" s="19">
        <f t="shared" si="13"/>
        <v>0</v>
      </c>
      <c r="M93" s="152" t="s">
        <v>125</v>
      </c>
      <c r="N93" s="153">
        <v>44417</v>
      </c>
      <c r="O93" s="153">
        <v>44417</v>
      </c>
      <c r="P93" s="19">
        <f t="shared" si="14"/>
        <v>0</v>
      </c>
      <c r="Q93" s="151">
        <v>4429</v>
      </c>
      <c r="R93" s="151"/>
      <c r="S93" s="151"/>
      <c r="T93" s="151"/>
      <c r="U93" s="21" t="e">
        <f t="shared" si="15"/>
        <v>#DIV/0!</v>
      </c>
      <c r="V93" s="21" t="e">
        <f t="shared" si="16"/>
        <v>#VALUE!</v>
      </c>
      <c r="W93" s="15">
        <f t="shared" si="17"/>
        <v>0</v>
      </c>
      <c r="X93" s="48">
        <f>SUM(R93:S93)</f>
        <v>0</v>
      </c>
      <c r="Y93" s="241"/>
    </row>
    <row r="94" spans="1:25" ht="21" hidden="1" customHeight="1">
      <c r="A94" s="14" t="str">
        <f t="shared" si="9"/>
        <v>20RBT00303</v>
      </c>
      <c r="B94" s="20">
        <f>IF(D94="","",COUNTIF($C$4:C93,C94)+1)</f>
        <v>20</v>
      </c>
      <c r="C94" s="14" t="str">
        <f>IF(D94="","",VLOOKUP(D94,LISTA!$A:$B,2,0))</f>
        <v>RBT00303</v>
      </c>
      <c r="D94" s="151" t="s">
        <v>126</v>
      </c>
      <c r="E94" s="14">
        <f>IF(D94="","",VLOOKUP(B94,'Preventiva - Sequencia'!$B:$C,2,0))</f>
        <v>1000</v>
      </c>
      <c r="F94" s="14">
        <f t="shared" si="10"/>
        <v>4574</v>
      </c>
      <c r="G94" s="14">
        <f t="shared" si="11"/>
        <v>4799</v>
      </c>
      <c r="H94" s="14">
        <f t="shared" si="12"/>
        <v>4849</v>
      </c>
      <c r="I94" s="152" t="s">
        <v>125</v>
      </c>
      <c r="J94" s="153">
        <v>44418</v>
      </c>
      <c r="K94" s="155">
        <v>44418</v>
      </c>
      <c r="L94" s="19">
        <f t="shared" si="13"/>
        <v>0</v>
      </c>
      <c r="M94" s="152" t="s">
        <v>125</v>
      </c>
      <c r="N94" s="153">
        <v>44418</v>
      </c>
      <c r="O94" s="153">
        <v>44418</v>
      </c>
      <c r="P94" s="19">
        <f t="shared" si="14"/>
        <v>0</v>
      </c>
      <c r="Q94" s="151">
        <v>4863</v>
      </c>
      <c r="R94" s="151"/>
      <c r="S94" s="151"/>
      <c r="T94" s="151"/>
      <c r="U94" s="21" t="e">
        <f t="shared" si="15"/>
        <v>#DIV/0!</v>
      </c>
      <c r="V94" s="21" t="e">
        <f t="shared" si="16"/>
        <v>#VALUE!</v>
      </c>
      <c r="W94" s="15">
        <f t="shared" si="17"/>
        <v>0</v>
      </c>
    </row>
    <row r="95" spans="1:25" ht="21" hidden="1" customHeight="1">
      <c r="A95" s="14" t="str">
        <f t="shared" si="9"/>
        <v>20RBT00302</v>
      </c>
      <c r="B95" s="20">
        <f>IF(D95="","",COUNTIF($C$4:C94,C95)+1)</f>
        <v>20</v>
      </c>
      <c r="C95" s="14" t="str">
        <f>IF(D95="","",VLOOKUP(D95,LISTA!$A:$B,2,0))</f>
        <v>RBT00302</v>
      </c>
      <c r="D95" s="151" t="s">
        <v>124</v>
      </c>
      <c r="E95" s="14">
        <f>IF(D95="","",VLOOKUP(B95,'Preventiva - Sequencia'!$B:$C,2,0))</f>
        <v>1000</v>
      </c>
      <c r="F95" s="14">
        <f t="shared" si="10"/>
        <v>4847</v>
      </c>
      <c r="G95" s="14">
        <f t="shared" si="11"/>
        <v>5072</v>
      </c>
      <c r="H95" s="14">
        <f t="shared" si="12"/>
        <v>5122</v>
      </c>
      <c r="I95" s="152" t="s">
        <v>125</v>
      </c>
      <c r="J95" s="153">
        <v>44424</v>
      </c>
      <c r="K95" s="155">
        <v>44424</v>
      </c>
      <c r="L95" s="19">
        <f t="shared" si="13"/>
        <v>0</v>
      </c>
      <c r="M95" s="152" t="s">
        <v>125</v>
      </c>
      <c r="N95" s="153">
        <v>44424</v>
      </c>
      <c r="O95" s="153">
        <v>44424</v>
      </c>
      <c r="P95" s="19">
        <f t="shared" si="14"/>
        <v>0</v>
      </c>
      <c r="Q95" s="151">
        <v>5158</v>
      </c>
      <c r="R95" s="151"/>
      <c r="S95" s="151"/>
      <c r="T95" s="151"/>
      <c r="U95" s="21" t="e">
        <f t="shared" si="15"/>
        <v>#DIV/0!</v>
      </c>
      <c r="V95" s="21" t="e">
        <f t="shared" si="16"/>
        <v>#VALUE!</v>
      </c>
      <c r="W95" s="15">
        <f t="shared" si="17"/>
        <v>0</v>
      </c>
    </row>
    <row r="96" spans="1:25" ht="21" customHeight="1">
      <c r="A96" s="14" t="str">
        <f t="shared" si="9"/>
        <v>18RBT00315</v>
      </c>
      <c r="B96" s="20">
        <f>IF(D96="","",COUNTIF($C$4:C95,C96)+1)</f>
        <v>18</v>
      </c>
      <c r="C96" s="14" t="str">
        <f>IF(D96="","",VLOOKUP(D96,LISTA!$A:$B,2,0))</f>
        <v>RBT00315</v>
      </c>
      <c r="D96" s="151" t="s">
        <v>128</v>
      </c>
      <c r="E96" s="14">
        <f>IF(D96="","",VLOOKUP(B96,'Preventiva - Sequencia'!$B:$C,2,0))</f>
        <v>500</v>
      </c>
      <c r="F96" s="14">
        <f t="shared" si="10"/>
        <v>4287</v>
      </c>
      <c r="G96" s="14">
        <f t="shared" si="11"/>
        <v>4512</v>
      </c>
      <c r="H96" s="14">
        <f t="shared" si="12"/>
        <v>4562</v>
      </c>
      <c r="I96" s="152" t="s">
        <v>125</v>
      </c>
      <c r="J96" s="153">
        <v>44425</v>
      </c>
      <c r="K96" s="155">
        <v>44425</v>
      </c>
      <c r="L96" s="19">
        <f t="shared" si="13"/>
        <v>0</v>
      </c>
      <c r="M96" s="152" t="s">
        <v>125</v>
      </c>
      <c r="N96" s="153">
        <v>44425</v>
      </c>
      <c r="O96" s="153">
        <v>44425</v>
      </c>
      <c r="P96" s="19">
        <f t="shared" si="14"/>
        <v>0</v>
      </c>
      <c r="Q96" s="151">
        <v>4543</v>
      </c>
      <c r="R96" s="151"/>
      <c r="S96" s="151"/>
      <c r="T96" s="151"/>
      <c r="U96" s="21" t="e">
        <f t="shared" si="15"/>
        <v>#DIV/0!</v>
      </c>
      <c r="V96" s="21" t="e">
        <f t="shared" si="16"/>
        <v>#VALUE!</v>
      </c>
      <c r="W96" s="15">
        <f t="shared" si="17"/>
        <v>1</v>
      </c>
      <c r="X96" s="48">
        <f>SUM(R96:S96)</f>
        <v>0</v>
      </c>
      <c r="Y96" s="241"/>
    </row>
    <row r="97" spans="1:25" ht="21" hidden="1" customHeight="1">
      <c r="A97" s="14" t="str">
        <f t="shared" si="9"/>
        <v>18RBT00304</v>
      </c>
      <c r="B97" s="20">
        <f>IF(D97="","",COUNTIF($C$4:C96,C97)+1)</f>
        <v>18</v>
      </c>
      <c r="C97" s="14" t="str">
        <f>IF(D97="","",VLOOKUP(D97,LISTA!$A:$B,2,0))</f>
        <v>RBT00304</v>
      </c>
      <c r="D97" s="151" t="s">
        <v>127</v>
      </c>
      <c r="E97" s="14">
        <f>IF(D97="","",VLOOKUP(B97,'Preventiva - Sequencia'!$B:$C,2,0))</f>
        <v>500</v>
      </c>
      <c r="F97" s="14">
        <f t="shared" si="10"/>
        <v>4127</v>
      </c>
      <c r="G97" s="14">
        <f t="shared" si="11"/>
        <v>4352</v>
      </c>
      <c r="H97" s="14">
        <f t="shared" si="12"/>
        <v>4402</v>
      </c>
      <c r="I97" s="152" t="s">
        <v>125</v>
      </c>
      <c r="J97" s="153">
        <v>44426</v>
      </c>
      <c r="K97" s="155">
        <v>44426</v>
      </c>
      <c r="L97" s="19">
        <f t="shared" si="13"/>
        <v>0</v>
      </c>
      <c r="M97" s="152" t="s">
        <v>125</v>
      </c>
      <c r="N97" s="153">
        <v>44426</v>
      </c>
      <c r="O97" s="153">
        <v>44426</v>
      </c>
      <c r="P97" s="19">
        <f t="shared" si="14"/>
        <v>0</v>
      </c>
      <c r="Q97" s="151">
        <v>4417</v>
      </c>
      <c r="R97" s="151"/>
      <c r="S97" s="151"/>
      <c r="T97" s="151"/>
      <c r="U97" s="21" t="e">
        <f t="shared" si="15"/>
        <v>#DIV/0!</v>
      </c>
      <c r="V97" s="21" t="e">
        <f t="shared" si="16"/>
        <v>#VALUE!</v>
      </c>
      <c r="W97" s="15">
        <f t="shared" si="17"/>
        <v>0</v>
      </c>
      <c r="X97" s="48">
        <f>SUM(R97:S97)</f>
        <v>0</v>
      </c>
      <c r="Y97" s="241"/>
    </row>
    <row r="98" spans="1:25" ht="21" hidden="1" customHeight="1">
      <c r="A98" s="14" t="str">
        <f t="shared" si="9"/>
        <v>18RBT00312</v>
      </c>
      <c r="B98" s="20">
        <f>IF(D98="","",COUNTIF($C$4:C97,C98)+1)</f>
        <v>18</v>
      </c>
      <c r="C98" s="14" t="str">
        <f>IF(D98="","",VLOOKUP(D98,LISTA!$A:$B,2,0))</f>
        <v>RBT00312</v>
      </c>
      <c r="D98" s="151" t="s">
        <v>129</v>
      </c>
      <c r="E98" s="14">
        <f>IF(D98="","",VLOOKUP(B98,'Preventiva - Sequencia'!$B:$C,2,0))</f>
        <v>500</v>
      </c>
      <c r="F98" s="14">
        <f t="shared" si="10"/>
        <v>4429</v>
      </c>
      <c r="G98" s="14">
        <f t="shared" si="11"/>
        <v>4654</v>
      </c>
      <c r="H98" s="14">
        <f t="shared" si="12"/>
        <v>4704</v>
      </c>
      <c r="I98" s="152" t="s">
        <v>125</v>
      </c>
      <c r="J98" s="153">
        <v>44432</v>
      </c>
      <c r="K98" s="155">
        <v>44432</v>
      </c>
      <c r="L98" s="19">
        <f t="shared" si="13"/>
        <v>0</v>
      </c>
      <c r="M98" s="152" t="s">
        <v>125</v>
      </c>
      <c r="N98" s="153">
        <v>44432</v>
      </c>
      <c r="O98" s="153">
        <v>44432</v>
      </c>
      <c r="P98" s="19">
        <f t="shared" si="14"/>
        <v>0</v>
      </c>
      <c r="Q98" s="151">
        <v>4703</v>
      </c>
      <c r="R98" s="151"/>
      <c r="S98" s="151"/>
      <c r="T98" s="151"/>
      <c r="U98" s="21" t="e">
        <f t="shared" si="15"/>
        <v>#DIV/0!</v>
      </c>
      <c r="V98" s="21" t="e">
        <f t="shared" si="16"/>
        <v>#VALUE!</v>
      </c>
      <c r="W98" s="15">
        <f t="shared" si="17"/>
        <v>1</v>
      </c>
      <c r="X98" s="48">
        <f>SUM(R98:S98)</f>
        <v>0</v>
      </c>
      <c r="Y98" s="241"/>
    </row>
    <row r="99" spans="1:25" ht="21" hidden="1" customHeight="1">
      <c r="A99" s="14" t="str">
        <f t="shared" si="9"/>
        <v>21RBT00303</v>
      </c>
      <c r="B99" s="20">
        <f>IF(D99="","",COUNTIF($C$4:C98,C99)+1)</f>
        <v>21</v>
      </c>
      <c r="C99" s="14" t="str">
        <f>IF(D99="","",VLOOKUP(D99,LISTA!$A:$B,2,0))</f>
        <v>RBT00303</v>
      </c>
      <c r="D99" s="151" t="s">
        <v>126</v>
      </c>
      <c r="E99" s="14">
        <f>IF(D99="","",VLOOKUP(B99,'Preventiva - Sequencia'!$B:$C,2,0))</f>
        <v>250</v>
      </c>
      <c r="F99" s="14">
        <f t="shared" si="10"/>
        <v>4863</v>
      </c>
      <c r="G99" s="14">
        <f t="shared" si="11"/>
        <v>5088</v>
      </c>
      <c r="H99" s="14">
        <f t="shared" si="12"/>
        <v>5138</v>
      </c>
      <c r="I99" s="152" t="s">
        <v>125</v>
      </c>
      <c r="J99" s="153">
        <v>44433</v>
      </c>
      <c r="K99" s="155">
        <v>44433</v>
      </c>
      <c r="L99" s="19">
        <f t="shared" si="13"/>
        <v>0</v>
      </c>
      <c r="M99" s="152" t="s">
        <v>125</v>
      </c>
      <c r="N99" s="153">
        <v>44433</v>
      </c>
      <c r="O99" s="153">
        <v>44433</v>
      </c>
      <c r="P99" s="19">
        <f t="shared" si="14"/>
        <v>0</v>
      </c>
      <c r="Q99" s="151">
        <v>5101</v>
      </c>
      <c r="R99" s="151"/>
      <c r="S99" s="151"/>
      <c r="T99" s="151"/>
      <c r="U99" s="21" t="e">
        <f t="shared" si="15"/>
        <v>#DIV/0!</v>
      </c>
      <c r="V99" s="21" t="e">
        <f t="shared" si="16"/>
        <v>#VALUE!</v>
      </c>
      <c r="W99" s="15">
        <f t="shared" si="17"/>
        <v>1</v>
      </c>
    </row>
    <row r="100" spans="1:25" ht="21" hidden="1" customHeight="1">
      <c r="A100" s="14" t="str">
        <f t="shared" si="9"/>
        <v>21RBT00302</v>
      </c>
      <c r="B100" s="20">
        <f>IF(D100="","",COUNTIF($C$4:C99,C100)+1)</f>
        <v>21</v>
      </c>
      <c r="C100" s="14" t="str">
        <f>IF(D100="","",VLOOKUP(D100,LISTA!$A:$B,2,0))</f>
        <v>RBT00302</v>
      </c>
      <c r="D100" s="151" t="s">
        <v>124</v>
      </c>
      <c r="E100" s="14">
        <f>IF(D100="","",VLOOKUP(B100,'Preventiva - Sequencia'!$B:$C,2,0))</f>
        <v>250</v>
      </c>
      <c r="F100" s="14">
        <f t="shared" si="10"/>
        <v>5158</v>
      </c>
      <c r="G100" s="14">
        <f t="shared" si="11"/>
        <v>5383</v>
      </c>
      <c r="H100" s="14">
        <f t="shared" si="12"/>
        <v>5433</v>
      </c>
      <c r="I100" s="152" t="s">
        <v>125</v>
      </c>
      <c r="J100" s="153">
        <v>44439</v>
      </c>
      <c r="K100" s="155">
        <v>44439</v>
      </c>
      <c r="L100" s="19">
        <f t="shared" si="13"/>
        <v>0</v>
      </c>
      <c r="M100" s="152" t="s">
        <v>125</v>
      </c>
      <c r="N100" s="153">
        <v>44439</v>
      </c>
      <c r="O100" s="153">
        <v>44439</v>
      </c>
      <c r="P100" s="19">
        <f t="shared" si="14"/>
        <v>0</v>
      </c>
      <c r="Q100" s="151">
        <v>5428</v>
      </c>
      <c r="R100" s="151"/>
      <c r="S100" s="151"/>
      <c r="T100" s="151"/>
      <c r="U100" s="21" t="e">
        <f t="shared" si="15"/>
        <v>#DIV/0!</v>
      </c>
      <c r="V100" s="21" t="e">
        <f t="shared" si="16"/>
        <v>#VALUE!</v>
      </c>
      <c r="W100" s="15">
        <f t="shared" si="17"/>
        <v>1</v>
      </c>
    </row>
    <row r="101" spans="1:25" ht="21" hidden="1" customHeight="1">
      <c r="A101" s="14" t="str">
        <f t="shared" si="9"/>
        <v>19RBT00304</v>
      </c>
      <c r="B101" s="20">
        <f>IF(D101="","",COUNTIF($C$4:C100,C101)+1)</f>
        <v>19</v>
      </c>
      <c r="C101" s="14" t="str">
        <f>IF(D101="","",VLOOKUP(D101,LISTA!$A:$B,2,0))</f>
        <v>RBT00304</v>
      </c>
      <c r="D101" s="151" t="s">
        <v>127</v>
      </c>
      <c r="E101" s="14">
        <f>IF(D101="","",VLOOKUP(B101,'Preventiva - Sequencia'!$B:$C,2,0))</f>
        <v>250</v>
      </c>
      <c r="F101" s="14">
        <f t="shared" si="10"/>
        <v>4417</v>
      </c>
      <c r="G101" s="14">
        <f t="shared" si="11"/>
        <v>4642</v>
      </c>
      <c r="H101" s="14">
        <f t="shared" si="12"/>
        <v>4692</v>
      </c>
      <c r="I101" s="152" t="s">
        <v>125</v>
      </c>
      <c r="J101" s="153">
        <v>44439</v>
      </c>
      <c r="K101" s="155">
        <v>44439</v>
      </c>
      <c r="L101" s="19">
        <f t="shared" si="13"/>
        <v>0</v>
      </c>
      <c r="M101" s="152" t="s">
        <v>125</v>
      </c>
      <c r="N101" s="153">
        <v>44439</v>
      </c>
      <c r="O101" s="153">
        <v>44439</v>
      </c>
      <c r="P101" s="19">
        <f t="shared" si="14"/>
        <v>0</v>
      </c>
      <c r="Q101" s="151">
        <v>4623</v>
      </c>
      <c r="R101" s="151"/>
      <c r="S101" s="151"/>
      <c r="T101" s="151"/>
      <c r="U101" s="21" t="e">
        <f t="shared" si="15"/>
        <v>#DIV/0!</v>
      </c>
      <c r="V101" s="21" t="e">
        <f t="shared" si="16"/>
        <v>#VALUE!</v>
      </c>
      <c r="W101" s="15">
        <f t="shared" si="17"/>
        <v>0</v>
      </c>
      <c r="X101" s="48">
        <f>SUM(R101:S101)</f>
        <v>0</v>
      </c>
      <c r="Y101" s="241"/>
    </row>
    <row r="102" spans="1:25" ht="21" customHeight="1">
      <c r="A102" s="14" t="str">
        <f t="shared" si="9"/>
        <v>19RBT00315</v>
      </c>
      <c r="B102" s="20">
        <f>IF(D102="","",COUNTIF($C$4:C101,C102)+1)</f>
        <v>19</v>
      </c>
      <c r="C102" s="14" t="str">
        <f>IF(D102="","",VLOOKUP(D102,LISTA!$A:$B,2,0))</f>
        <v>RBT00315</v>
      </c>
      <c r="D102" s="151" t="s">
        <v>128</v>
      </c>
      <c r="E102" s="14">
        <f>IF(D102="","",VLOOKUP(B102,'Preventiva - Sequencia'!$B:$C,2,0))</f>
        <v>250</v>
      </c>
      <c r="F102" s="14">
        <f t="shared" si="10"/>
        <v>4543</v>
      </c>
      <c r="G102" s="14">
        <f t="shared" si="11"/>
        <v>4768</v>
      </c>
      <c r="H102" s="14">
        <f t="shared" si="12"/>
        <v>4818</v>
      </c>
      <c r="I102" s="152" t="s">
        <v>125</v>
      </c>
      <c r="J102" s="153">
        <v>44442</v>
      </c>
      <c r="K102" s="155">
        <v>44442</v>
      </c>
      <c r="L102" s="19">
        <f t="shared" si="13"/>
        <v>0</v>
      </c>
      <c r="M102" s="152" t="s">
        <v>125</v>
      </c>
      <c r="N102" s="153">
        <v>44442</v>
      </c>
      <c r="O102" s="153">
        <v>44442</v>
      </c>
      <c r="P102" s="19">
        <f t="shared" si="14"/>
        <v>0</v>
      </c>
      <c r="Q102" s="151">
        <v>4842</v>
      </c>
      <c r="R102" s="151"/>
      <c r="S102" s="151"/>
      <c r="T102" s="151"/>
      <c r="U102" s="21" t="e">
        <f t="shared" si="15"/>
        <v>#DIV/0!</v>
      </c>
      <c r="V102" s="21" t="e">
        <f t="shared" si="16"/>
        <v>#VALUE!</v>
      </c>
      <c r="W102" s="15">
        <f t="shared" si="17"/>
        <v>0</v>
      </c>
      <c r="X102" s="48">
        <f>SUM(R102:S102)</f>
        <v>0</v>
      </c>
      <c r="Y102" s="241"/>
    </row>
    <row r="103" spans="1:25" ht="21" hidden="1" customHeight="1">
      <c r="A103" s="14" t="str">
        <f t="shared" si="9"/>
        <v>19RBT00312</v>
      </c>
      <c r="B103" s="20">
        <f>IF(D103="","",COUNTIF($C$4:C102,C103)+1)</f>
        <v>19</v>
      </c>
      <c r="C103" s="14" t="str">
        <f>IF(D103="","",VLOOKUP(D103,LISTA!$A:$B,2,0))</f>
        <v>RBT00312</v>
      </c>
      <c r="D103" s="151" t="s">
        <v>129</v>
      </c>
      <c r="E103" s="14">
        <f>IF(D103="","",VLOOKUP(B103,'Preventiva - Sequencia'!$B:$C,2,0))</f>
        <v>250</v>
      </c>
      <c r="F103" s="14">
        <f t="shared" si="10"/>
        <v>4703</v>
      </c>
      <c r="G103" s="14">
        <f t="shared" si="11"/>
        <v>4928</v>
      </c>
      <c r="H103" s="14">
        <f t="shared" si="12"/>
        <v>4978</v>
      </c>
      <c r="I103" s="152" t="s">
        <v>125</v>
      </c>
      <c r="J103" s="153">
        <v>44446</v>
      </c>
      <c r="K103" s="155">
        <v>44446</v>
      </c>
      <c r="L103" s="19">
        <f t="shared" si="13"/>
        <v>0</v>
      </c>
      <c r="M103" s="152" t="s">
        <v>125</v>
      </c>
      <c r="N103" s="153">
        <v>44446</v>
      </c>
      <c r="O103" s="153">
        <v>44446</v>
      </c>
      <c r="P103" s="19">
        <f t="shared" si="14"/>
        <v>0</v>
      </c>
      <c r="Q103" s="151">
        <v>4959</v>
      </c>
      <c r="R103" s="151"/>
      <c r="S103" s="151"/>
      <c r="T103" s="151"/>
      <c r="U103" s="21" t="e">
        <f t="shared" si="15"/>
        <v>#DIV/0!</v>
      </c>
      <c r="V103" s="21" t="e">
        <f t="shared" si="16"/>
        <v>#VALUE!</v>
      </c>
      <c r="W103" s="15">
        <f t="shared" si="17"/>
        <v>1</v>
      </c>
      <c r="X103" s="48">
        <f>SUM(R103:S103)</f>
        <v>0</v>
      </c>
      <c r="Y103" s="241"/>
    </row>
    <row r="104" spans="1:25" ht="21" hidden="1" customHeight="1">
      <c r="A104" s="14" t="str">
        <f t="shared" si="9"/>
        <v>22RBT00303</v>
      </c>
      <c r="B104" s="20">
        <f>IF(D104="","",COUNTIF($C$4:C103,C104)+1)</f>
        <v>22</v>
      </c>
      <c r="C104" s="14" t="str">
        <f>IF(D104="","",VLOOKUP(D104,LISTA!$A:$B,2,0))</f>
        <v>RBT00303</v>
      </c>
      <c r="D104" s="151" t="s">
        <v>126</v>
      </c>
      <c r="E104" s="14">
        <f>IF(D104="","",VLOOKUP(B104,'Preventiva - Sequencia'!$B:$C,2,0))</f>
        <v>500</v>
      </c>
      <c r="F104" s="14">
        <f t="shared" si="10"/>
        <v>5101</v>
      </c>
      <c r="G104" s="14">
        <f t="shared" si="11"/>
        <v>5326</v>
      </c>
      <c r="H104" s="14">
        <f t="shared" si="12"/>
        <v>5376</v>
      </c>
      <c r="I104" s="152" t="s">
        <v>125</v>
      </c>
      <c r="J104" s="153">
        <v>44447</v>
      </c>
      <c r="K104" s="155">
        <v>44447</v>
      </c>
      <c r="L104" s="19">
        <f t="shared" si="13"/>
        <v>0</v>
      </c>
      <c r="M104" s="152" t="s">
        <v>125</v>
      </c>
      <c r="N104" s="153">
        <v>44447</v>
      </c>
      <c r="O104" s="153">
        <v>44447</v>
      </c>
      <c r="P104" s="19">
        <f t="shared" si="14"/>
        <v>0</v>
      </c>
      <c r="Q104" s="151">
        <v>5313</v>
      </c>
      <c r="R104" s="151"/>
      <c r="S104" s="151"/>
      <c r="T104" s="151"/>
      <c r="U104" s="21" t="e">
        <f t="shared" si="15"/>
        <v>#DIV/0!</v>
      </c>
      <c r="V104" s="21" t="e">
        <f t="shared" si="16"/>
        <v>#VALUE!</v>
      </c>
      <c r="W104" s="15">
        <f t="shared" si="17"/>
        <v>0</v>
      </c>
    </row>
    <row r="105" spans="1:25" ht="21" hidden="1" customHeight="1">
      <c r="A105" s="14" t="str">
        <f t="shared" si="9"/>
        <v>22RBT00302</v>
      </c>
      <c r="B105" s="20">
        <f>IF(D105="","",COUNTIF($C$4:C104,C105)+1)</f>
        <v>22</v>
      </c>
      <c r="C105" s="14" t="str">
        <f>IF(D105="","",VLOOKUP(D105,LISTA!$A:$B,2,0))</f>
        <v>RBT00302</v>
      </c>
      <c r="D105" s="151" t="s">
        <v>124</v>
      </c>
      <c r="E105" s="14">
        <f>IF(D105="","",VLOOKUP(B105,'Preventiva - Sequencia'!$B:$C,2,0))</f>
        <v>500</v>
      </c>
      <c r="F105" s="14">
        <f t="shared" si="10"/>
        <v>5428</v>
      </c>
      <c r="G105" s="14">
        <f t="shared" si="11"/>
        <v>5653</v>
      </c>
      <c r="H105" s="14">
        <f t="shared" si="12"/>
        <v>5703</v>
      </c>
      <c r="I105" s="152" t="s">
        <v>125</v>
      </c>
      <c r="J105" s="153">
        <v>44452</v>
      </c>
      <c r="K105" s="155">
        <v>44452</v>
      </c>
      <c r="L105" s="19">
        <f t="shared" si="13"/>
        <v>0</v>
      </c>
      <c r="M105" s="152" t="s">
        <v>125</v>
      </c>
      <c r="N105" s="153">
        <v>44452</v>
      </c>
      <c r="O105" s="153">
        <v>44452</v>
      </c>
      <c r="P105" s="19">
        <f t="shared" si="14"/>
        <v>0</v>
      </c>
      <c r="Q105" s="151">
        <v>5600</v>
      </c>
      <c r="R105" s="151"/>
      <c r="S105" s="151"/>
      <c r="T105" s="151"/>
      <c r="U105" s="21" t="e">
        <f t="shared" si="15"/>
        <v>#DIV/0!</v>
      </c>
      <c r="V105" s="21" t="e">
        <f t="shared" si="16"/>
        <v>#VALUE!</v>
      </c>
      <c r="W105" s="15">
        <f t="shared" si="17"/>
        <v>0</v>
      </c>
    </row>
    <row r="106" spans="1:25" ht="21" hidden="1" customHeight="1">
      <c r="A106" s="14" t="str">
        <f t="shared" si="9"/>
        <v>20RBT00304</v>
      </c>
      <c r="B106" s="20">
        <f>IF(D106="","",COUNTIF($C$4:C105,C106)+1)</f>
        <v>20</v>
      </c>
      <c r="C106" s="14" t="str">
        <f>IF(D106="","",VLOOKUP(D106,LISTA!$A:$B,2,0))</f>
        <v>RBT00304</v>
      </c>
      <c r="D106" s="151" t="s">
        <v>127</v>
      </c>
      <c r="E106" s="14">
        <f>IF(D106="","",VLOOKUP(B106,'Preventiva - Sequencia'!$B:$C,2,0))</f>
        <v>1000</v>
      </c>
      <c r="F106" s="14">
        <f t="shared" si="10"/>
        <v>4623</v>
      </c>
      <c r="G106" s="14">
        <f t="shared" si="11"/>
        <v>4848</v>
      </c>
      <c r="H106" s="14">
        <f t="shared" si="12"/>
        <v>4898</v>
      </c>
      <c r="I106" s="152" t="s">
        <v>125</v>
      </c>
      <c r="J106" s="153">
        <v>44452</v>
      </c>
      <c r="K106" s="155">
        <v>44452</v>
      </c>
      <c r="L106" s="19">
        <f t="shared" si="13"/>
        <v>0</v>
      </c>
      <c r="M106" s="152" t="s">
        <v>125</v>
      </c>
      <c r="N106" s="153">
        <v>44452</v>
      </c>
      <c r="O106" s="153">
        <v>44452</v>
      </c>
      <c r="P106" s="19">
        <f t="shared" si="14"/>
        <v>0</v>
      </c>
      <c r="Q106" s="151">
        <v>4861</v>
      </c>
      <c r="R106" s="151"/>
      <c r="S106" s="151"/>
      <c r="T106" s="151"/>
      <c r="U106" s="21" t="e">
        <f t="shared" si="15"/>
        <v>#DIV/0!</v>
      </c>
      <c r="V106" s="21" t="e">
        <f t="shared" si="16"/>
        <v>#VALUE!</v>
      </c>
      <c r="W106" s="15">
        <f t="shared" si="17"/>
        <v>1</v>
      </c>
      <c r="X106" s="48">
        <f>SUM(R106:S106)</f>
        <v>0</v>
      </c>
      <c r="Y106" s="241"/>
    </row>
    <row r="107" spans="1:25" ht="21" customHeight="1">
      <c r="A107" s="14" t="str">
        <f t="shared" si="9"/>
        <v>20RBT00315</v>
      </c>
      <c r="B107" s="20">
        <f>IF(D107="","",COUNTIF($C$4:C106,C107)+1)</f>
        <v>20</v>
      </c>
      <c r="C107" s="14" t="str">
        <f>IF(D107="","",VLOOKUP(D107,LISTA!$A:$B,2,0))</f>
        <v>RBT00315</v>
      </c>
      <c r="D107" s="151" t="s">
        <v>128</v>
      </c>
      <c r="E107" s="14">
        <f>IF(D107="","",VLOOKUP(B107,'Preventiva - Sequencia'!$B:$C,2,0))</f>
        <v>1000</v>
      </c>
      <c r="F107" s="14">
        <f t="shared" si="10"/>
        <v>4842</v>
      </c>
      <c r="G107" s="14">
        <f t="shared" si="11"/>
        <v>5067</v>
      </c>
      <c r="H107" s="14">
        <f t="shared" si="12"/>
        <v>5117</v>
      </c>
      <c r="I107" s="152" t="s">
        <v>125</v>
      </c>
      <c r="J107" s="153">
        <v>44457</v>
      </c>
      <c r="K107" s="155">
        <v>44457</v>
      </c>
      <c r="L107" s="19">
        <f t="shared" si="13"/>
        <v>0</v>
      </c>
      <c r="M107" s="152" t="s">
        <v>125</v>
      </c>
      <c r="N107" s="153">
        <v>44457</v>
      </c>
      <c r="O107" s="153">
        <v>44457</v>
      </c>
      <c r="P107" s="19">
        <f t="shared" si="14"/>
        <v>0</v>
      </c>
      <c r="Q107" s="151">
        <v>5072</v>
      </c>
      <c r="R107" s="151"/>
      <c r="S107" s="151"/>
      <c r="T107" s="151"/>
      <c r="U107" s="21" t="e">
        <f t="shared" si="15"/>
        <v>#DIV/0!</v>
      </c>
      <c r="V107" s="21" t="e">
        <f t="shared" si="16"/>
        <v>#VALUE!</v>
      </c>
      <c r="W107" s="15">
        <f t="shared" si="17"/>
        <v>1</v>
      </c>
      <c r="X107" s="48">
        <f>SUM(R107:S107)</f>
        <v>0</v>
      </c>
      <c r="Y107" s="241"/>
    </row>
    <row r="108" spans="1:25" ht="21" hidden="1" customHeight="1">
      <c r="A108" s="14" t="str">
        <f t="shared" si="9"/>
        <v>20RBT00312</v>
      </c>
      <c r="B108" s="20">
        <f>IF(D108="","",COUNTIF($C$4:C107,C108)+1)</f>
        <v>20</v>
      </c>
      <c r="C108" s="14" t="str">
        <f>IF(D108="","",VLOOKUP(D108,LISTA!$A:$B,2,0))</f>
        <v>RBT00312</v>
      </c>
      <c r="D108" s="151" t="s">
        <v>129</v>
      </c>
      <c r="E108" s="14">
        <f>IF(D108="","",VLOOKUP(B108,'Preventiva - Sequencia'!$B:$C,2,0))</f>
        <v>1000</v>
      </c>
      <c r="F108" s="14">
        <f t="shared" si="10"/>
        <v>4959</v>
      </c>
      <c r="G108" s="14">
        <f t="shared" si="11"/>
        <v>5184</v>
      </c>
      <c r="H108" s="14">
        <f t="shared" si="12"/>
        <v>5234</v>
      </c>
      <c r="I108" s="152" t="s">
        <v>125</v>
      </c>
      <c r="J108" s="153">
        <v>44459</v>
      </c>
      <c r="K108" s="155">
        <v>44459</v>
      </c>
      <c r="L108" s="19">
        <f t="shared" si="13"/>
        <v>0</v>
      </c>
      <c r="M108" s="152" t="s">
        <v>125</v>
      </c>
      <c r="N108" s="153">
        <v>44459</v>
      </c>
      <c r="O108" s="153">
        <v>44459</v>
      </c>
      <c r="P108" s="19">
        <f t="shared" si="14"/>
        <v>0</v>
      </c>
      <c r="Q108" s="151">
        <v>5196</v>
      </c>
      <c r="R108" s="151"/>
      <c r="S108" s="151"/>
      <c r="T108" s="151"/>
      <c r="U108" s="21" t="e">
        <f t="shared" si="15"/>
        <v>#DIV/0!</v>
      </c>
      <c r="V108" s="21" t="e">
        <f t="shared" si="16"/>
        <v>#VALUE!</v>
      </c>
      <c r="W108" s="15">
        <f t="shared" si="17"/>
        <v>1</v>
      </c>
      <c r="X108" s="48">
        <f>SUM(R108:S108)</f>
        <v>0</v>
      </c>
      <c r="Y108" s="241"/>
    </row>
    <row r="109" spans="1:25" ht="21" hidden="1" customHeight="1">
      <c r="A109" s="14" t="str">
        <f t="shared" si="9"/>
        <v>23RBT00303</v>
      </c>
      <c r="B109" s="20">
        <f>IF(D109="","",COUNTIF($C$4:C108,C109)+1)</f>
        <v>23</v>
      </c>
      <c r="C109" s="14" t="str">
        <f>IF(D109="","",VLOOKUP(D109,LISTA!$A:$B,2,0))</f>
        <v>RBT00303</v>
      </c>
      <c r="D109" s="151" t="s">
        <v>126</v>
      </c>
      <c r="E109" s="14">
        <f>IF(D109="","",VLOOKUP(B109,'Preventiva - Sequencia'!$B:$C,2,0))</f>
        <v>250</v>
      </c>
      <c r="F109" s="14">
        <f t="shared" si="10"/>
        <v>5313</v>
      </c>
      <c r="G109" s="14">
        <f t="shared" si="11"/>
        <v>5538</v>
      </c>
      <c r="H109" s="14">
        <f t="shared" si="12"/>
        <v>5588</v>
      </c>
      <c r="I109" s="152" t="s">
        <v>125</v>
      </c>
      <c r="J109" s="153">
        <v>44461</v>
      </c>
      <c r="K109" s="155">
        <v>44461</v>
      </c>
      <c r="L109" s="19">
        <f t="shared" si="13"/>
        <v>0</v>
      </c>
      <c r="M109" s="152" t="s">
        <v>125</v>
      </c>
      <c r="N109" s="153">
        <v>44461</v>
      </c>
      <c r="O109" s="153">
        <v>44461</v>
      </c>
      <c r="P109" s="19">
        <f t="shared" si="14"/>
        <v>0</v>
      </c>
      <c r="Q109" s="151">
        <v>5583</v>
      </c>
      <c r="R109" s="151"/>
      <c r="S109" s="151"/>
      <c r="T109" s="151"/>
      <c r="U109" s="21" t="e">
        <f t="shared" si="15"/>
        <v>#DIV/0!</v>
      </c>
      <c r="V109" s="21" t="e">
        <f t="shared" si="16"/>
        <v>#VALUE!</v>
      </c>
      <c r="W109" s="15">
        <f t="shared" si="17"/>
        <v>1</v>
      </c>
    </row>
    <row r="110" spans="1:25" ht="21" hidden="1" customHeight="1">
      <c r="A110" s="14" t="str">
        <f t="shared" si="9"/>
        <v>23RBT00302</v>
      </c>
      <c r="B110" s="20">
        <f>IF(D110="","",COUNTIF($C$4:C109,C110)+1)</f>
        <v>23</v>
      </c>
      <c r="C110" s="14" t="str">
        <f>IF(D110="","",VLOOKUP(D110,LISTA!$A:$B,2,0))</f>
        <v>RBT00302</v>
      </c>
      <c r="D110" s="151" t="s">
        <v>124</v>
      </c>
      <c r="E110" s="14">
        <f>IF(D110="","",VLOOKUP(B110,'Preventiva - Sequencia'!$B:$C,2,0))</f>
        <v>250</v>
      </c>
      <c r="F110" s="14">
        <f t="shared" si="10"/>
        <v>5600</v>
      </c>
      <c r="G110" s="14">
        <f t="shared" si="11"/>
        <v>5825</v>
      </c>
      <c r="H110" s="14">
        <f t="shared" si="12"/>
        <v>5875</v>
      </c>
      <c r="I110" s="152" t="s">
        <v>125</v>
      </c>
      <c r="J110" s="153">
        <v>44463</v>
      </c>
      <c r="K110" s="155">
        <v>44463</v>
      </c>
      <c r="L110" s="19">
        <f t="shared" si="13"/>
        <v>0</v>
      </c>
      <c r="M110" s="152" t="s">
        <v>125</v>
      </c>
      <c r="N110" s="153">
        <v>44463</v>
      </c>
      <c r="O110" s="153">
        <v>44463</v>
      </c>
      <c r="P110" s="19">
        <f t="shared" si="14"/>
        <v>0</v>
      </c>
      <c r="Q110" s="151">
        <v>5792</v>
      </c>
      <c r="R110" s="151"/>
      <c r="S110" s="151"/>
      <c r="T110" s="151"/>
      <c r="U110" s="21" t="e">
        <f t="shared" si="15"/>
        <v>#DIV/0!</v>
      </c>
      <c r="V110" s="21" t="e">
        <f t="shared" si="16"/>
        <v>#VALUE!</v>
      </c>
      <c r="W110" s="15">
        <f t="shared" si="17"/>
        <v>0</v>
      </c>
    </row>
    <row r="111" spans="1:25" ht="21" hidden="1" customHeight="1">
      <c r="A111" s="14" t="str">
        <f t="shared" si="9"/>
        <v>21RBT00304</v>
      </c>
      <c r="B111" s="20">
        <f>IF(D111="","",COUNTIF($C$4:C110,C111)+1)</f>
        <v>21</v>
      </c>
      <c r="C111" s="14" t="str">
        <f>IF(D111="","",VLOOKUP(D111,LISTA!$A:$B,2,0))</f>
        <v>RBT00304</v>
      </c>
      <c r="D111" s="151" t="s">
        <v>127</v>
      </c>
      <c r="E111" s="14">
        <f>IF(D111="","",VLOOKUP(B111,'Preventiva - Sequencia'!$B:$C,2,0))</f>
        <v>250</v>
      </c>
      <c r="F111" s="14">
        <f t="shared" si="10"/>
        <v>4861</v>
      </c>
      <c r="G111" s="14">
        <f t="shared" si="11"/>
        <v>5086</v>
      </c>
      <c r="H111" s="14">
        <f t="shared" si="12"/>
        <v>5136</v>
      </c>
      <c r="I111" s="152" t="s">
        <v>125</v>
      </c>
      <c r="J111" s="153">
        <v>44467</v>
      </c>
      <c r="K111" s="155">
        <v>44467</v>
      </c>
      <c r="L111" s="19">
        <f t="shared" si="13"/>
        <v>0</v>
      </c>
      <c r="M111" s="152" t="s">
        <v>125</v>
      </c>
      <c r="N111" s="153">
        <v>44467</v>
      </c>
      <c r="O111" s="153">
        <v>44467</v>
      </c>
      <c r="P111" s="19">
        <f t="shared" si="14"/>
        <v>0</v>
      </c>
      <c r="Q111" s="151">
        <v>5087</v>
      </c>
      <c r="R111" s="151"/>
      <c r="S111" s="151"/>
      <c r="T111" s="151"/>
      <c r="U111" s="21" t="e">
        <f t="shared" si="15"/>
        <v>#DIV/0!</v>
      </c>
      <c r="V111" s="21" t="e">
        <f t="shared" si="16"/>
        <v>#VALUE!</v>
      </c>
      <c r="W111" s="15">
        <f t="shared" si="17"/>
        <v>1</v>
      </c>
      <c r="X111" s="48">
        <f>SUM(R111:S111)</f>
        <v>0</v>
      </c>
      <c r="Y111" s="241"/>
    </row>
    <row r="112" spans="1:25" ht="21" customHeight="1">
      <c r="A112" s="14" t="str">
        <f t="shared" si="9"/>
        <v>21RBT00315</v>
      </c>
      <c r="B112" s="20">
        <f>IF(D112="","",COUNTIF($C$4:C111,C112)+1)</f>
        <v>21</v>
      </c>
      <c r="C112" s="14" t="str">
        <f>IF(D112="","",VLOOKUP(D112,LISTA!$A:$B,2,0))</f>
        <v>RBT00315</v>
      </c>
      <c r="D112" s="151" t="s">
        <v>128</v>
      </c>
      <c r="E112" s="14">
        <f>IF(D112="","",VLOOKUP(B112,'Preventiva - Sequencia'!$B:$C,2,0))</f>
        <v>250</v>
      </c>
      <c r="F112" s="14">
        <f t="shared" si="10"/>
        <v>5072</v>
      </c>
      <c r="G112" s="14">
        <f t="shared" si="11"/>
        <v>5297</v>
      </c>
      <c r="H112" s="14">
        <f t="shared" si="12"/>
        <v>5347</v>
      </c>
      <c r="I112" s="152" t="s">
        <v>125</v>
      </c>
      <c r="J112" s="153">
        <v>44468</v>
      </c>
      <c r="K112" s="155">
        <v>44468</v>
      </c>
      <c r="L112" s="19">
        <f t="shared" si="13"/>
        <v>0</v>
      </c>
      <c r="M112" s="152" t="s">
        <v>125</v>
      </c>
      <c r="N112" s="153">
        <v>44468</v>
      </c>
      <c r="O112" s="153">
        <v>44468</v>
      </c>
      <c r="P112" s="19">
        <f t="shared" si="14"/>
        <v>0</v>
      </c>
      <c r="Q112" s="151">
        <v>5251</v>
      </c>
      <c r="R112" s="151"/>
      <c r="S112" s="151"/>
      <c r="T112" s="151"/>
      <c r="U112" s="21" t="e">
        <f t="shared" si="15"/>
        <v>#DIV/0!</v>
      </c>
      <c r="V112" s="21" t="e">
        <f t="shared" si="16"/>
        <v>#VALUE!</v>
      </c>
      <c r="W112" s="15">
        <f t="shared" si="17"/>
        <v>0</v>
      </c>
      <c r="X112" s="48">
        <f>SUM(R112:S112)</f>
        <v>0</v>
      </c>
      <c r="Y112" s="241"/>
    </row>
    <row r="113" spans="1:25" ht="21" hidden="1" customHeight="1">
      <c r="A113" s="14" t="str">
        <f t="shared" si="9"/>
        <v>21RBT00312</v>
      </c>
      <c r="B113" s="20">
        <f>IF(D113="","",COUNTIF($C$4:C112,C113)+1)</f>
        <v>21</v>
      </c>
      <c r="C113" s="14" t="str">
        <f>IF(D113="","",VLOOKUP(D113,LISTA!$A:$B,2,0))</f>
        <v>RBT00312</v>
      </c>
      <c r="D113" s="151" t="s">
        <v>129</v>
      </c>
      <c r="E113" s="14">
        <f>IF(D113="","",VLOOKUP(B113,'Preventiva - Sequencia'!$B:$C,2,0))</f>
        <v>250</v>
      </c>
      <c r="F113" s="14">
        <f t="shared" si="10"/>
        <v>5196</v>
      </c>
      <c r="G113" s="14">
        <f t="shared" si="11"/>
        <v>5421</v>
      </c>
      <c r="H113" s="14">
        <f t="shared" si="12"/>
        <v>5471</v>
      </c>
      <c r="I113" s="152" t="s">
        <v>125</v>
      </c>
      <c r="J113" s="153">
        <v>44477</v>
      </c>
      <c r="K113" s="155">
        <v>44477</v>
      </c>
      <c r="L113" s="19">
        <f t="shared" si="13"/>
        <v>0</v>
      </c>
      <c r="M113" s="152" t="s">
        <v>125</v>
      </c>
      <c r="N113" s="153">
        <v>44477</v>
      </c>
      <c r="O113" s="153">
        <v>44477</v>
      </c>
      <c r="P113" s="19">
        <f t="shared" si="14"/>
        <v>0</v>
      </c>
      <c r="Q113" s="151">
        <v>5481</v>
      </c>
      <c r="R113" s="151"/>
      <c r="S113" s="151"/>
      <c r="T113" s="151"/>
      <c r="U113" s="21" t="e">
        <f t="shared" si="15"/>
        <v>#DIV/0!</v>
      </c>
      <c r="V113" s="21" t="e">
        <f t="shared" si="16"/>
        <v>#VALUE!</v>
      </c>
      <c r="W113" s="15">
        <f t="shared" si="17"/>
        <v>0</v>
      </c>
      <c r="X113" s="48">
        <f>SUM(R113:S113)</f>
        <v>0</v>
      </c>
      <c r="Y113" s="241"/>
    </row>
    <row r="114" spans="1:25" ht="21" hidden="1" customHeight="1">
      <c r="A114" s="14" t="str">
        <f t="shared" si="9"/>
        <v>24RBT00302</v>
      </c>
      <c r="B114" s="20">
        <f>IF(D114="","",COUNTIF($C$4:C113,C114)+1)</f>
        <v>24</v>
      </c>
      <c r="C114" s="14" t="str">
        <f>IF(D114="","",VLOOKUP(D114,LISTA!$A:$B,2,0))</f>
        <v>RBT00302</v>
      </c>
      <c r="D114" s="151" t="s">
        <v>124</v>
      </c>
      <c r="E114" s="14">
        <f>IF(D114="","",VLOOKUP(B114,'Preventiva - Sequencia'!$B:$C,2,0))</f>
        <v>2000</v>
      </c>
      <c r="F114" s="14">
        <f t="shared" si="10"/>
        <v>5792</v>
      </c>
      <c r="G114" s="14">
        <f t="shared" si="11"/>
        <v>6017</v>
      </c>
      <c r="H114" s="14">
        <f t="shared" si="12"/>
        <v>6067</v>
      </c>
      <c r="I114" s="152" t="s">
        <v>125</v>
      </c>
      <c r="J114" s="153">
        <v>44482</v>
      </c>
      <c r="K114" s="155">
        <v>44482</v>
      </c>
      <c r="L114" s="19">
        <f t="shared" si="13"/>
        <v>0</v>
      </c>
      <c r="M114" s="152" t="s">
        <v>125</v>
      </c>
      <c r="N114" s="153">
        <v>44482</v>
      </c>
      <c r="O114" s="153">
        <v>44482</v>
      </c>
      <c r="P114" s="19">
        <f t="shared" si="14"/>
        <v>0</v>
      </c>
      <c r="Q114" s="151">
        <v>6143</v>
      </c>
      <c r="R114" s="151"/>
      <c r="S114" s="151"/>
      <c r="T114" s="151"/>
      <c r="U114" s="21" t="e">
        <f t="shared" si="15"/>
        <v>#DIV/0!</v>
      </c>
      <c r="V114" s="21" t="e">
        <f t="shared" si="16"/>
        <v>#VALUE!</v>
      </c>
      <c r="W114" s="15">
        <f t="shared" si="17"/>
        <v>0</v>
      </c>
    </row>
    <row r="115" spans="1:25" ht="21" customHeight="1">
      <c r="A115" s="14" t="str">
        <f t="shared" si="9"/>
        <v>22RBT00315</v>
      </c>
      <c r="B115" s="20">
        <f>IF(D115="","",COUNTIF($C$4:C114,C115)+1)</f>
        <v>22</v>
      </c>
      <c r="C115" s="14" t="str">
        <f>IF(D115="","",VLOOKUP(D115,LISTA!$A:$B,2,0))</f>
        <v>RBT00315</v>
      </c>
      <c r="D115" s="151" t="s">
        <v>128</v>
      </c>
      <c r="E115" s="14">
        <f>IF(D115="","",VLOOKUP(B115,'Preventiva - Sequencia'!$B:$C,2,0))</f>
        <v>500</v>
      </c>
      <c r="F115" s="14">
        <f t="shared" si="10"/>
        <v>5251</v>
      </c>
      <c r="G115" s="14">
        <f t="shared" si="11"/>
        <v>5476</v>
      </c>
      <c r="H115" s="14">
        <f t="shared" si="12"/>
        <v>5526</v>
      </c>
      <c r="I115" s="152" t="s">
        <v>125</v>
      </c>
      <c r="J115" s="153">
        <v>44482</v>
      </c>
      <c r="K115" s="155">
        <v>44482</v>
      </c>
      <c r="L115" s="19">
        <f t="shared" si="13"/>
        <v>0</v>
      </c>
      <c r="M115" s="152" t="s">
        <v>125</v>
      </c>
      <c r="N115" s="153">
        <v>44482</v>
      </c>
      <c r="O115" s="153">
        <v>44482</v>
      </c>
      <c r="P115" s="19">
        <f t="shared" si="14"/>
        <v>0</v>
      </c>
      <c r="Q115" s="151">
        <v>5444</v>
      </c>
      <c r="R115" s="151"/>
      <c r="S115" s="151"/>
      <c r="T115" s="151"/>
      <c r="U115" s="21" t="e">
        <f t="shared" si="15"/>
        <v>#DIV/0!</v>
      </c>
      <c r="V115" s="21" t="e">
        <f t="shared" si="16"/>
        <v>#VALUE!</v>
      </c>
      <c r="W115" s="15">
        <f t="shared" si="17"/>
        <v>0</v>
      </c>
      <c r="X115" s="48">
        <f>SUM(R115:S115)</f>
        <v>0</v>
      </c>
      <c r="Y115" s="241"/>
    </row>
    <row r="116" spans="1:25" ht="21" hidden="1" customHeight="1">
      <c r="A116" s="14" t="str">
        <f t="shared" si="9"/>
        <v>22RBT00304</v>
      </c>
      <c r="B116" s="20">
        <f>IF(D116="","",COUNTIF($C$4:C115,C116)+1)</f>
        <v>22</v>
      </c>
      <c r="C116" s="14" t="str">
        <f>IF(D116="","",VLOOKUP(D116,LISTA!$A:$B,2,0))</f>
        <v>RBT00304</v>
      </c>
      <c r="D116" s="151" t="s">
        <v>127</v>
      </c>
      <c r="E116" s="14">
        <f>IF(D116="","",VLOOKUP(B116,'Preventiva - Sequencia'!$B:$C,2,0))</f>
        <v>500</v>
      </c>
      <c r="F116" s="14">
        <f t="shared" si="10"/>
        <v>5087</v>
      </c>
      <c r="G116" s="14">
        <f t="shared" si="11"/>
        <v>5312</v>
      </c>
      <c r="H116" s="14">
        <f t="shared" si="12"/>
        <v>5362</v>
      </c>
      <c r="I116" s="152" t="s">
        <v>125</v>
      </c>
      <c r="J116" s="153">
        <v>44484</v>
      </c>
      <c r="K116" s="155">
        <v>44484</v>
      </c>
      <c r="L116" s="19">
        <f t="shared" si="13"/>
        <v>0</v>
      </c>
      <c r="M116" s="152" t="s">
        <v>125</v>
      </c>
      <c r="N116" s="153">
        <v>44484</v>
      </c>
      <c r="O116" s="153">
        <v>44484</v>
      </c>
      <c r="P116" s="19">
        <f t="shared" si="14"/>
        <v>0</v>
      </c>
      <c r="Q116" s="151">
        <v>5270</v>
      </c>
      <c r="R116" s="151"/>
      <c r="S116" s="151"/>
      <c r="T116" s="151"/>
      <c r="U116" s="21" t="e">
        <f t="shared" si="15"/>
        <v>#DIV/0!</v>
      </c>
      <c r="V116" s="21" t="e">
        <f t="shared" si="16"/>
        <v>#VALUE!</v>
      </c>
      <c r="W116" s="15">
        <f t="shared" si="17"/>
        <v>0</v>
      </c>
      <c r="X116" s="48">
        <f>SUM(R116:S116)</f>
        <v>0</v>
      </c>
      <c r="Y116" s="241"/>
    </row>
    <row r="117" spans="1:25" ht="21" hidden="1" customHeight="1">
      <c r="A117" s="14" t="str">
        <f t="shared" si="9"/>
        <v>24RBT00303</v>
      </c>
      <c r="B117" s="20">
        <f>IF(D117="","",COUNTIF($C$4:C116,C117)+1)</f>
        <v>24</v>
      </c>
      <c r="C117" s="14" t="str">
        <f>IF(D117="","",VLOOKUP(D117,LISTA!$A:$B,2,0))</f>
        <v>RBT00303</v>
      </c>
      <c r="D117" s="151" t="s">
        <v>126</v>
      </c>
      <c r="E117" s="14">
        <f>IF(D117="","",VLOOKUP(B117,'Preventiva - Sequencia'!$B:$C,2,0))</f>
        <v>2000</v>
      </c>
      <c r="F117" s="14">
        <f t="shared" si="10"/>
        <v>5583</v>
      </c>
      <c r="G117" s="14">
        <f t="shared" si="11"/>
        <v>5808</v>
      </c>
      <c r="H117" s="14">
        <f t="shared" si="12"/>
        <v>5858</v>
      </c>
      <c r="I117" s="152" t="s">
        <v>125</v>
      </c>
      <c r="J117" s="153">
        <v>44488</v>
      </c>
      <c r="K117" s="155">
        <v>44488</v>
      </c>
      <c r="L117" s="19">
        <f t="shared" si="13"/>
        <v>0</v>
      </c>
      <c r="M117" s="152" t="s">
        <v>125</v>
      </c>
      <c r="N117" s="153">
        <v>44488</v>
      </c>
      <c r="O117" s="153">
        <v>44488</v>
      </c>
      <c r="P117" s="19">
        <f t="shared" si="14"/>
        <v>0</v>
      </c>
      <c r="Q117" s="151">
        <v>5940</v>
      </c>
      <c r="R117" s="151"/>
      <c r="S117" s="151"/>
      <c r="T117" s="151"/>
      <c r="U117" s="21" t="e">
        <f t="shared" si="15"/>
        <v>#DIV/0!</v>
      </c>
      <c r="V117" s="21" t="e">
        <f t="shared" si="16"/>
        <v>#VALUE!</v>
      </c>
      <c r="W117" s="15">
        <f t="shared" si="17"/>
        <v>0</v>
      </c>
    </row>
    <row r="118" spans="1:25" ht="21" hidden="1" customHeight="1">
      <c r="A118" s="14" t="str">
        <f t="shared" si="9"/>
        <v>22RBT00312</v>
      </c>
      <c r="B118" s="20">
        <f>IF(D118="","",COUNTIF($C$4:C117,C118)+1)</f>
        <v>22</v>
      </c>
      <c r="C118" s="14" t="str">
        <f>IF(D118="","",VLOOKUP(D118,LISTA!$A:$B,2,0))</f>
        <v>RBT00312</v>
      </c>
      <c r="D118" s="151" t="s">
        <v>129</v>
      </c>
      <c r="E118" s="14">
        <f>IF(D118="","",VLOOKUP(B118,'Preventiva - Sequencia'!$B:$C,2,0))</f>
        <v>500</v>
      </c>
      <c r="F118" s="14">
        <f t="shared" si="10"/>
        <v>5481</v>
      </c>
      <c r="G118" s="14">
        <f t="shared" si="11"/>
        <v>5706</v>
      </c>
      <c r="H118" s="14">
        <f t="shared" si="12"/>
        <v>5756</v>
      </c>
      <c r="I118" s="152" t="s">
        <v>125</v>
      </c>
      <c r="J118" s="153">
        <v>44490</v>
      </c>
      <c r="K118" s="155">
        <v>44490</v>
      </c>
      <c r="L118" s="19">
        <f t="shared" si="13"/>
        <v>0</v>
      </c>
      <c r="M118" s="152" t="s">
        <v>125</v>
      </c>
      <c r="N118" s="153">
        <v>44490</v>
      </c>
      <c r="O118" s="153">
        <v>44490</v>
      </c>
      <c r="P118" s="19">
        <f t="shared" si="14"/>
        <v>0</v>
      </c>
      <c r="Q118" s="151">
        <v>5709</v>
      </c>
      <c r="R118" s="151"/>
      <c r="S118" s="151"/>
      <c r="T118" s="151"/>
      <c r="U118" s="21" t="e">
        <f t="shared" si="15"/>
        <v>#DIV/0!</v>
      </c>
      <c r="V118" s="21" t="e">
        <f t="shared" si="16"/>
        <v>#VALUE!</v>
      </c>
      <c r="W118" s="15">
        <f t="shared" si="17"/>
        <v>1</v>
      </c>
      <c r="X118" s="48">
        <f>SUM(R118:S118)</f>
        <v>0</v>
      </c>
      <c r="Y118" s="241"/>
    </row>
    <row r="119" spans="1:25" ht="21" hidden="1" customHeight="1">
      <c r="A119" s="14" t="str">
        <f t="shared" si="9"/>
        <v>25RBT00303</v>
      </c>
      <c r="B119" s="20">
        <f>IF(D119="","",COUNTIF($C$4:C118,C119)+1)</f>
        <v>25</v>
      </c>
      <c r="C119" s="14" t="str">
        <f>IF(D119="","",VLOOKUP(D119,LISTA!$A:$B,2,0))</f>
        <v>RBT00303</v>
      </c>
      <c r="D119" s="151" t="s">
        <v>126</v>
      </c>
      <c r="E119" s="14">
        <f>IF(D119="","",VLOOKUP(B119,'Preventiva - Sequencia'!$B:$C,2,0))</f>
        <v>250</v>
      </c>
      <c r="F119" s="14">
        <f t="shared" si="10"/>
        <v>5940</v>
      </c>
      <c r="G119" s="14">
        <f t="shared" si="11"/>
        <v>6165</v>
      </c>
      <c r="H119" s="14">
        <f t="shared" si="12"/>
        <v>6215</v>
      </c>
      <c r="I119" s="152" t="s">
        <v>125</v>
      </c>
      <c r="J119" s="153">
        <v>44491</v>
      </c>
      <c r="K119" s="155">
        <v>44491</v>
      </c>
      <c r="L119" s="19">
        <f t="shared" si="13"/>
        <v>0</v>
      </c>
      <c r="M119" s="152" t="s">
        <v>125</v>
      </c>
      <c r="N119" s="153">
        <v>44491</v>
      </c>
      <c r="O119" s="153">
        <v>44491</v>
      </c>
      <c r="P119" s="19">
        <f t="shared" si="14"/>
        <v>0</v>
      </c>
      <c r="Q119" s="151">
        <v>6035</v>
      </c>
      <c r="R119" s="151"/>
      <c r="S119" s="151"/>
      <c r="T119" s="151"/>
      <c r="U119" s="21" t="e">
        <f t="shared" si="15"/>
        <v>#DIV/0!</v>
      </c>
      <c r="V119" s="21" t="e">
        <f t="shared" si="16"/>
        <v>#VALUE!</v>
      </c>
      <c r="W119" s="15">
        <f t="shared" si="17"/>
        <v>0</v>
      </c>
    </row>
    <row r="120" spans="1:25" ht="21" hidden="1" customHeight="1">
      <c r="A120" s="14" t="str">
        <f t="shared" si="9"/>
        <v>25RBT00302</v>
      </c>
      <c r="B120" s="20">
        <f>IF(D120="","",COUNTIF($C$4:C119,C120)+1)</f>
        <v>25</v>
      </c>
      <c r="C120" s="14" t="str">
        <f>IF(D120="","",VLOOKUP(D120,LISTA!$A:$B,2,0))</f>
        <v>RBT00302</v>
      </c>
      <c r="D120" s="151" t="s">
        <v>124</v>
      </c>
      <c r="E120" s="14">
        <f>IF(D120="","",VLOOKUP(B120,'Preventiva - Sequencia'!$B:$C,2,0))</f>
        <v>250</v>
      </c>
      <c r="F120" s="14">
        <f t="shared" si="10"/>
        <v>6143</v>
      </c>
      <c r="G120" s="14">
        <f t="shared" si="11"/>
        <v>6368</v>
      </c>
      <c r="H120" s="14">
        <f t="shared" si="12"/>
        <v>6418</v>
      </c>
      <c r="I120" s="152" t="s">
        <v>125</v>
      </c>
      <c r="J120" s="153">
        <v>44492</v>
      </c>
      <c r="K120" s="155">
        <v>44492</v>
      </c>
      <c r="L120" s="19">
        <f t="shared" si="13"/>
        <v>0</v>
      </c>
      <c r="M120" s="152" t="s">
        <v>125</v>
      </c>
      <c r="N120" s="153">
        <v>44492</v>
      </c>
      <c r="O120" s="153">
        <v>44492</v>
      </c>
      <c r="P120" s="19">
        <f t="shared" si="14"/>
        <v>0</v>
      </c>
      <c r="Q120" s="151">
        <v>6294</v>
      </c>
      <c r="R120" s="151"/>
      <c r="S120" s="151"/>
      <c r="T120" s="151"/>
      <c r="U120" s="21" t="e">
        <f t="shared" si="15"/>
        <v>#DIV/0!</v>
      </c>
      <c r="V120" s="21" t="e">
        <f t="shared" si="16"/>
        <v>#VALUE!</v>
      </c>
      <c r="W120" s="15">
        <f t="shared" si="17"/>
        <v>0</v>
      </c>
    </row>
    <row r="121" spans="1:25" ht="21" customHeight="1">
      <c r="A121" s="14" t="str">
        <f t="shared" si="9"/>
        <v>23RBT00315</v>
      </c>
      <c r="B121" s="20">
        <f>IF(D121="","",COUNTIF($C$4:C120,C121)+1)</f>
        <v>23</v>
      </c>
      <c r="C121" s="14" t="str">
        <f>IF(D121="","",VLOOKUP(D121,LISTA!$A:$B,2,0))</f>
        <v>RBT00315</v>
      </c>
      <c r="D121" s="151" t="s">
        <v>128</v>
      </c>
      <c r="E121" s="14">
        <f>IF(D121="","",VLOOKUP(B121,'Preventiva - Sequencia'!$B:$C,2,0))</f>
        <v>250</v>
      </c>
      <c r="F121" s="14">
        <f t="shared" si="10"/>
        <v>5444</v>
      </c>
      <c r="G121" s="14">
        <f t="shared" si="11"/>
        <v>5669</v>
      </c>
      <c r="H121" s="14">
        <f t="shared" si="12"/>
        <v>5719</v>
      </c>
      <c r="I121" s="152" t="s">
        <v>125</v>
      </c>
      <c r="J121" s="153">
        <v>44497</v>
      </c>
      <c r="K121" s="155">
        <v>44497</v>
      </c>
      <c r="L121" s="19">
        <f t="shared" si="13"/>
        <v>0</v>
      </c>
      <c r="M121" s="152" t="s">
        <v>125</v>
      </c>
      <c r="N121" s="153">
        <v>44497</v>
      </c>
      <c r="O121" s="155">
        <v>44497</v>
      </c>
      <c r="P121" s="19">
        <f t="shared" si="14"/>
        <v>0</v>
      </c>
      <c r="Q121" s="151">
        <v>5692</v>
      </c>
      <c r="R121" s="151"/>
      <c r="S121" s="151"/>
      <c r="T121" s="151"/>
      <c r="U121" s="21" t="e">
        <f t="shared" si="15"/>
        <v>#DIV/0!</v>
      </c>
      <c r="V121" s="21" t="e">
        <f t="shared" si="16"/>
        <v>#VALUE!</v>
      </c>
      <c r="W121" s="15">
        <f t="shared" si="17"/>
        <v>1</v>
      </c>
      <c r="X121" s="48">
        <f>SUM(R121:S121)</f>
        <v>0</v>
      </c>
      <c r="Y121" s="241"/>
    </row>
    <row r="122" spans="1:25" ht="21" hidden="1" customHeight="1">
      <c r="A122" s="14" t="str">
        <f t="shared" si="9"/>
        <v>23RBT00304</v>
      </c>
      <c r="B122" s="20">
        <f>IF(D122="","",COUNTIF($C$4:C121,C122)+1)</f>
        <v>23</v>
      </c>
      <c r="C122" s="14" t="str">
        <f>IF(D122="","",VLOOKUP(D122,LISTA!$A:$B,2,0))</f>
        <v>RBT00304</v>
      </c>
      <c r="D122" s="151" t="s">
        <v>127</v>
      </c>
      <c r="E122" s="14">
        <f>IF(D122="","",VLOOKUP(B122,'Preventiva - Sequencia'!$B:$C,2,0))</f>
        <v>250</v>
      </c>
      <c r="F122" s="14">
        <f t="shared" si="10"/>
        <v>5270</v>
      </c>
      <c r="G122" s="14">
        <f t="shared" si="11"/>
        <v>5495</v>
      </c>
      <c r="H122" s="14">
        <f t="shared" si="12"/>
        <v>5545</v>
      </c>
      <c r="I122" s="152" t="s">
        <v>125</v>
      </c>
      <c r="J122" s="153">
        <v>44498</v>
      </c>
      <c r="K122" s="155">
        <v>44498</v>
      </c>
      <c r="L122" s="19">
        <f t="shared" si="13"/>
        <v>0</v>
      </c>
      <c r="M122" s="152" t="s">
        <v>125</v>
      </c>
      <c r="N122" s="153">
        <v>44498</v>
      </c>
      <c r="O122" s="153">
        <v>44498</v>
      </c>
      <c r="P122" s="19">
        <f t="shared" si="14"/>
        <v>0</v>
      </c>
      <c r="Q122" s="151">
        <v>5511</v>
      </c>
      <c r="R122" s="151"/>
      <c r="S122" s="151"/>
      <c r="T122" s="151"/>
      <c r="U122" s="21" t="e">
        <f t="shared" si="15"/>
        <v>#DIV/0!</v>
      </c>
      <c r="V122" s="21" t="e">
        <f t="shared" si="16"/>
        <v>#VALUE!</v>
      </c>
      <c r="W122" s="15">
        <f t="shared" si="17"/>
        <v>1</v>
      </c>
      <c r="X122" s="48">
        <f>SUM(R122:S122)</f>
        <v>0</v>
      </c>
      <c r="Y122" s="241"/>
    </row>
    <row r="123" spans="1:25" ht="21" hidden="1" customHeight="1">
      <c r="A123" s="14" t="str">
        <f t="shared" si="9"/>
        <v>23RBT00312</v>
      </c>
      <c r="B123" s="20">
        <f>IF(D123="","",COUNTIF($C$4:C122,C123)+1)</f>
        <v>23</v>
      </c>
      <c r="C123" s="14" t="str">
        <f>IF(D123="","",VLOOKUP(D123,LISTA!$A:$B,2,0))</f>
        <v>RBT00312</v>
      </c>
      <c r="D123" s="151" t="s">
        <v>129</v>
      </c>
      <c r="E123" s="14">
        <f>IF(D123="","",VLOOKUP(B123,'Preventiva - Sequencia'!$B:$C,2,0))</f>
        <v>250</v>
      </c>
      <c r="F123" s="14">
        <f t="shared" si="10"/>
        <v>5709</v>
      </c>
      <c r="G123" s="14">
        <f t="shared" si="11"/>
        <v>5934</v>
      </c>
      <c r="H123" s="14">
        <f t="shared" si="12"/>
        <v>5984</v>
      </c>
      <c r="I123" s="152" t="s">
        <v>125</v>
      </c>
      <c r="J123" s="153">
        <v>44503</v>
      </c>
      <c r="K123" s="155">
        <v>44503</v>
      </c>
      <c r="L123" s="19">
        <f t="shared" si="13"/>
        <v>0</v>
      </c>
      <c r="M123" s="152" t="s">
        <v>125</v>
      </c>
      <c r="N123" s="153">
        <v>44503</v>
      </c>
      <c r="O123" s="153">
        <v>44503</v>
      </c>
      <c r="P123" s="19">
        <f t="shared" si="14"/>
        <v>0</v>
      </c>
      <c r="Q123" s="151">
        <v>5916</v>
      </c>
      <c r="R123" s="151"/>
      <c r="S123" s="151"/>
      <c r="T123" s="151"/>
      <c r="U123" s="21" t="e">
        <f t="shared" si="15"/>
        <v>#DIV/0!</v>
      </c>
      <c r="V123" s="21" t="e">
        <f t="shared" si="16"/>
        <v>#VALUE!</v>
      </c>
      <c r="W123" s="15">
        <f t="shared" si="17"/>
        <v>0</v>
      </c>
      <c r="X123" s="48">
        <f>SUM(R123:S123)</f>
        <v>0</v>
      </c>
      <c r="Y123" s="241"/>
    </row>
    <row r="124" spans="1:25" ht="21" hidden="1" customHeight="1">
      <c r="A124" s="14" t="str">
        <f t="shared" si="9"/>
        <v>26RBT00303</v>
      </c>
      <c r="B124" s="20">
        <f>IF(D124="","",COUNTIF($C$4:C123,C124)+1)</f>
        <v>26</v>
      </c>
      <c r="C124" s="14" t="str">
        <f>IF(D124="","",VLOOKUP(D124,LISTA!$A:$B,2,0))</f>
        <v>RBT00303</v>
      </c>
      <c r="D124" s="151" t="s">
        <v>126</v>
      </c>
      <c r="E124" s="14">
        <f>IF(D124="","",VLOOKUP(B124,'Preventiva - Sequencia'!$B:$C,2,0))</f>
        <v>500</v>
      </c>
      <c r="F124" s="14">
        <f t="shared" si="10"/>
        <v>6035</v>
      </c>
      <c r="G124" s="14">
        <f t="shared" si="11"/>
        <v>6260</v>
      </c>
      <c r="H124" s="14">
        <f t="shared" si="12"/>
        <v>6310</v>
      </c>
      <c r="I124" s="152" t="s">
        <v>125</v>
      </c>
      <c r="J124" s="153">
        <v>44507</v>
      </c>
      <c r="K124" s="155">
        <v>44507</v>
      </c>
      <c r="L124" s="19">
        <f t="shared" si="13"/>
        <v>0</v>
      </c>
      <c r="M124" s="152" t="s">
        <v>125</v>
      </c>
      <c r="N124" s="153">
        <v>44507</v>
      </c>
      <c r="O124" s="153">
        <v>44507</v>
      </c>
      <c r="P124" s="19">
        <f t="shared" si="14"/>
        <v>0</v>
      </c>
      <c r="Q124" s="151">
        <v>6301</v>
      </c>
      <c r="R124" s="151"/>
      <c r="S124" s="151"/>
      <c r="T124" s="151"/>
      <c r="U124" s="21" t="e">
        <f t="shared" si="15"/>
        <v>#DIV/0!</v>
      </c>
      <c r="V124" s="21" t="e">
        <f t="shared" si="16"/>
        <v>#VALUE!</v>
      </c>
      <c r="W124" s="15">
        <f t="shared" si="17"/>
        <v>1</v>
      </c>
    </row>
    <row r="125" spans="1:25" ht="21" hidden="1" customHeight="1">
      <c r="A125" s="14" t="str">
        <f t="shared" si="9"/>
        <v>26RBT00302</v>
      </c>
      <c r="B125" s="20">
        <f>IF(D125="","",COUNTIF($C$4:C123,C125)+1)</f>
        <v>26</v>
      </c>
      <c r="C125" s="14" t="str">
        <f>IF(D125="","",VLOOKUP(D125,LISTA!$A:$B,2,0))</f>
        <v>RBT00302</v>
      </c>
      <c r="D125" s="151" t="s">
        <v>124</v>
      </c>
      <c r="E125" s="14">
        <f>IF(D125="","",VLOOKUP(B125,'Preventiva - Sequencia'!$B:$C,2,0))</f>
        <v>500</v>
      </c>
      <c r="F125" s="14">
        <f t="shared" si="10"/>
        <v>6294</v>
      </c>
      <c r="G125" s="14">
        <f t="shared" si="11"/>
        <v>6519</v>
      </c>
      <c r="H125" s="14">
        <f t="shared" si="12"/>
        <v>6569</v>
      </c>
      <c r="I125" s="152" t="s">
        <v>125</v>
      </c>
      <c r="J125" s="153">
        <v>44508</v>
      </c>
      <c r="K125" s="155">
        <v>44508</v>
      </c>
      <c r="L125" s="19">
        <f t="shared" si="13"/>
        <v>0</v>
      </c>
      <c r="M125" s="152" t="s">
        <v>125</v>
      </c>
      <c r="N125" s="153">
        <v>44508</v>
      </c>
      <c r="O125" s="153">
        <v>44508</v>
      </c>
      <c r="P125" s="19">
        <f t="shared" si="14"/>
        <v>0</v>
      </c>
      <c r="Q125" s="151">
        <v>6505</v>
      </c>
      <c r="R125" s="151"/>
      <c r="S125" s="151"/>
      <c r="T125" s="151"/>
      <c r="U125" s="21" t="e">
        <f t="shared" si="15"/>
        <v>#DIV/0!</v>
      </c>
      <c r="V125" s="21" t="e">
        <f t="shared" si="16"/>
        <v>#VALUE!</v>
      </c>
      <c r="W125" s="15">
        <f t="shared" si="17"/>
        <v>0</v>
      </c>
    </row>
    <row r="126" spans="1:25" ht="21" customHeight="1">
      <c r="A126" s="14" t="str">
        <f t="shared" si="9"/>
        <v>24RBT00315</v>
      </c>
      <c r="B126" s="20">
        <f>IF(D126="","",COUNTIF($C$4:C125,C126)+1)</f>
        <v>24</v>
      </c>
      <c r="C126" s="14" t="str">
        <f>IF(D126="","",VLOOKUP(D126,LISTA!$A:$B,2,0))</f>
        <v>RBT00315</v>
      </c>
      <c r="D126" s="151" t="s">
        <v>128</v>
      </c>
      <c r="E126" s="14">
        <f>IF(D126="","",VLOOKUP(B126,'Preventiva - Sequencia'!$B:$C,2,0))</f>
        <v>2000</v>
      </c>
      <c r="F126" s="14">
        <f t="shared" si="10"/>
        <v>5692</v>
      </c>
      <c r="G126" s="14">
        <f t="shared" si="11"/>
        <v>5917</v>
      </c>
      <c r="H126" s="14">
        <f t="shared" si="12"/>
        <v>5967</v>
      </c>
      <c r="I126" s="152" t="s">
        <v>125</v>
      </c>
      <c r="J126" s="153">
        <v>44513</v>
      </c>
      <c r="K126" s="155">
        <v>44513</v>
      </c>
      <c r="L126" s="19">
        <f t="shared" si="13"/>
        <v>0</v>
      </c>
      <c r="M126" s="152" t="s">
        <v>125</v>
      </c>
      <c r="N126" s="153">
        <v>44513</v>
      </c>
      <c r="O126" s="153">
        <v>44513</v>
      </c>
      <c r="P126" s="19">
        <f t="shared" si="14"/>
        <v>0</v>
      </c>
      <c r="Q126" s="151">
        <v>5942</v>
      </c>
      <c r="R126" s="151"/>
      <c r="S126" s="151"/>
      <c r="T126" s="151"/>
      <c r="U126" s="21" t="e">
        <f t="shared" si="15"/>
        <v>#DIV/0!</v>
      </c>
      <c r="V126" s="21" t="e">
        <f t="shared" si="16"/>
        <v>#VALUE!</v>
      </c>
      <c r="W126" s="15">
        <f t="shared" si="17"/>
        <v>1</v>
      </c>
      <c r="X126" s="48">
        <f>SUM(R126:S126)</f>
        <v>0</v>
      </c>
      <c r="Y126" s="241"/>
    </row>
    <row r="127" spans="1:25" ht="21" hidden="1" customHeight="1">
      <c r="A127" s="14" t="str">
        <f t="shared" si="9"/>
        <v>24RBT00304</v>
      </c>
      <c r="B127" s="20">
        <f>IF(D127="","",COUNTIF($C$4:C126,C127)+1)</f>
        <v>24</v>
      </c>
      <c r="C127" s="14" t="str">
        <f>IF(D127="","",VLOOKUP(D127,LISTA!$A:$B,2,0))</f>
        <v>RBT00304</v>
      </c>
      <c r="D127" s="151" t="s">
        <v>127</v>
      </c>
      <c r="E127" s="14">
        <f>IF(D127="","",VLOOKUP(B127,'Preventiva - Sequencia'!$B:$C,2,0))</f>
        <v>2000</v>
      </c>
      <c r="F127" s="14">
        <f t="shared" si="10"/>
        <v>5511</v>
      </c>
      <c r="G127" s="14">
        <f t="shared" si="11"/>
        <v>5736</v>
      </c>
      <c r="H127" s="14">
        <f t="shared" si="12"/>
        <v>5786</v>
      </c>
      <c r="I127" s="152" t="s">
        <v>125</v>
      </c>
      <c r="J127" s="153">
        <v>44519</v>
      </c>
      <c r="K127" s="155">
        <v>44519</v>
      </c>
      <c r="L127" s="19">
        <f t="shared" si="13"/>
        <v>0</v>
      </c>
      <c r="M127" s="152" t="s">
        <v>125</v>
      </c>
      <c r="N127" s="153">
        <v>44519</v>
      </c>
      <c r="O127" s="153">
        <v>44519</v>
      </c>
      <c r="P127" s="19">
        <f t="shared" si="14"/>
        <v>0</v>
      </c>
      <c r="Q127" s="151">
        <v>5826</v>
      </c>
      <c r="R127" s="151"/>
      <c r="S127" s="151"/>
      <c r="T127" s="151"/>
      <c r="U127" s="21" t="e">
        <f t="shared" si="15"/>
        <v>#DIV/0!</v>
      </c>
      <c r="V127" s="21" t="e">
        <f t="shared" si="16"/>
        <v>#VALUE!</v>
      </c>
      <c r="W127" s="15">
        <f t="shared" si="17"/>
        <v>0</v>
      </c>
      <c r="X127" s="48">
        <f>SUM(R127:S127)</f>
        <v>0</v>
      </c>
      <c r="Y127" s="241"/>
    </row>
    <row r="128" spans="1:25" ht="21" hidden="1" customHeight="1">
      <c r="A128" s="14" t="str">
        <f t="shared" si="9"/>
        <v>24RBT00312</v>
      </c>
      <c r="B128" s="20">
        <f>IF(D128="","",COUNTIF($C$4:C127,C128)+1)</f>
        <v>24</v>
      </c>
      <c r="C128" s="14" t="str">
        <f>IF(D128="","",VLOOKUP(D128,LISTA!$A:$B,2,0))</f>
        <v>RBT00312</v>
      </c>
      <c r="D128" s="151" t="s">
        <v>129</v>
      </c>
      <c r="E128" s="14">
        <f>IF(D128="","",VLOOKUP(B128,'Preventiva - Sequencia'!$B:$C,2,0))</f>
        <v>2000</v>
      </c>
      <c r="F128" s="14">
        <f t="shared" si="10"/>
        <v>5916</v>
      </c>
      <c r="G128" s="14">
        <f t="shared" si="11"/>
        <v>6141</v>
      </c>
      <c r="H128" s="14">
        <f t="shared" si="12"/>
        <v>6191</v>
      </c>
      <c r="I128" s="152" t="s">
        <v>125</v>
      </c>
      <c r="J128" s="153">
        <v>44520</v>
      </c>
      <c r="K128" s="155">
        <v>44520</v>
      </c>
      <c r="L128" s="19">
        <f t="shared" si="13"/>
        <v>0</v>
      </c>
      <c r="M128" s="152" t="s">
        <v>125</v>
      </c>
      <c r="N128" s="153">
        <v>44520</v>
      </c>
      <c r="O128" s="153">
        <v>44520</v>
      </c>
      <c r="P128" s="19">
        <f t="shared" si="14"/>
        <v>0</v>
      </c>
      <c r="Q128" s="151">
        <v>6163</v>
      </c>
      <c r="R128" s="151"/>
      <c r="S128" s="151"/>
      <c r="T128" s="151"/>
      <c r="U128" s="21" t="e">
        <f t="shared" si="15"/>
        <v>#DIV/0!</v>
      </c>
      <c r="V128" s="21" t="e">
        <f t="shared" si="16"/>
        <v>#VALUE!</v>
      </c>
      <c r="W128" s="15">
        <f t="shared" si="17"/>
        <v>1</v>
      </c>
      <c r="X128" s="48">
        <f>SUM(R128:S128)</f>
        <v>0</v>
      </c>
      <c r="Y128" s="241"/>
    </row>
    <row r="129" spans="1:25" ht="21" hidden="1" customHeight="1">
      <c r="A129" s="14" t="str">
        <f t="shared" si="9"/>
        <v>27RBT00303</v>
      </c>
      <c r="B129" s="20">
        <f>IF(D129="","",COUNTIF($C$4:C128,C129)+1)</f>
        <v>27</v>
      </c>
      <c r="C129" s="14" t="str">
        <f>IF(D129="","",VLOOKUP(D129,LISTA!$A:$B,2,0))</f>
        <v>RBT00303</v>
      </c>
      <c r="D129" s="151" t="s">
        <v>126</v>
      </c>
      <c r="E129" s="14">
        <f>IF(D129="","",VLOOKUP(B129,'Preventiva - Sequencia'!$B:$C,2,0))</f>
        <v>250</v>
      </c>
      <c r="F129" s="14">
        <f t="shared" si="10"/>
        <v>6301</v>
      </c>
      <c r="G129" s="14">
        <f t="shared" si="11"/>
        <v>6526</v>
      </c>
      <c r="H129" s="14">
        <f t="shared" si="12"/>
        <v>6576</v>
      </c>
      <c r="I129" s="152" t="s">
        <v>125</v>
      </c>
      <c r="J129" s="153">
        <v>44522</v>
      </c>
      <c r="K129" s="155">
        <v>44522</v>
      </c>
      <c r="L129" s="19">
        <f t="shared" si="13"/>
        <v>0</v>
      </c>
      <c r="M129" s="152" t="s">
        <v>125</v>
      </c>
      <c r="N129" s="153">
        <v>44522</v>
      </c>
      <c r="O129" s="153">
        <v>44522</v>
      </c>
      <c r="P129" s="19">
        <f t="shared" si="14"/>
        <v>0</v>
      </c>
      <c r="Q129" s="151">
        <v>6527</v>
      </c>
      <c r="R129" s="151"/>
      <c r="S129" s="151"/>
      <c r="T129" s="151"/>
      <c r="U129" s="21" t="e">
        <f t="shared" si="15"/>
        <v>#DIV/0!</v>
      </c>
      <c r="V129" s="21" t="e">
        <f t="shared" si="16"/>
        <v>#VALUE!</v>
      </c>
      <c r="W129" s="15">
        <f t="shared" si="17"/>
        <v>1</v>
      </c>
    </row>
    <row r="130" spans="1:25" ht="21" hidden="1" customHeight="1">
      <c r="A130" s="14" t="str">
        <f t="shared" si="9"/>
        <v>27RBT00302</v>
      </c>
      <c r="B130" s="20">
        <f>IF(D130="","",COUNTIF($C$4:C128,C130)+1)</f>
        <v>27</v>
      </c>
      <c r="C130" s="14" t="str">
        <f>IF(D130="","",VLOOKUP(D130,LISTA!$A:$B,2,0))</f>
        <v>RBT00302</v>
      </c>
      <c r="D130" s="151" t="s">
        <v>124</v>
      </c>
      <c r="E130" s="14">
        <f>IF(D130="","",VLOOKUP(B130,'Preventiva - Sequencia'!$B:$C,2,0))</f>
        <v>250</v>
      </c>
      <c r="F130" s="14">
        <f t="shared" si="10"/>
        <v>6505</v>
      </c>
      <c r="G130" s="14">
        <f t="shared" si="11"/>
        <v>6730</v>
      </c>
      <c r="H130" s="14">
        <f t="shared" si="12"/>
        <v>6780</v>
      </c>
      <c r="I130" s="152" t="s">
        <v>125</v>
      </c>
      <c r="J130" s="154">
        <v>44523</v>
      </c>
      <c r="K130" s="155">
        <v>44523</v>
      </c>
      <c r="L130" s="19">
        <f t="shared" si="13"/>
        <v>0</v>
      </c>
      <c r="M130" s="152" t="s">
        <v>125</v>
      </c>
      <c r="N130" s="154">
        <v>44523</v>
      </c>
      <c r="O130" s="153">
        <v>44523</v>
      </c>
      <c r="P130" s="19">
        <f t="shared" si="14"/>
        <v>0</v>
      </c>
      <c r="Q130" s="151">
        <v>6754</v>
      </c>
      <c r="R130" s="151"/>
      <c r="S130" s="151"/>
      <c r="T130" s="151"/>
      <c r="U130" s="21" t="e">
        <f t="shared" si="15"/>
        <v>#DIV/0!</v>
      </c>
      <c r="V130" s="21" t="e">
        <f t="shared" si="16"/>
        <v>#VALUE!</v>
      </c>
      <c r="W130" s="15">
        <f t="shared" si="17"/>
        <v>1</v>
      </c>
    </row>
    <row r="131" spans="1:25" ht="21" hidden="1" customHeight="1">
      <c r="A131" s="14" t="str">
        <f t="shared" si="9"/>
        <v>25RBT00304</v>
      </c>
      <c r="B131" s="20">
        <f>IF(D131="","",COUNTIF($C$4:C130,C131)+1)</f>
        <v>25</v>
      </c>
      <c r="C131" s="14" t="str">
        <f>IF(D131="","",VLOOKUP(D131,LISTA!$A:$B,2,0))</f>
        <v>RBT00304</v>
      </c>
      <c r="D131" s="151" t="s">
        <v>127</v>
      </c>
      <c r="E131" s="14">
        <f>IF(D131="","",VLOOKUP(B131,'Preventiva - Sequencia'!$B:$C,2,0))</f>
        <v>250</v>
      </c>
      <c r="F131" s="14">
        <f t="shared" si="10"/>
        <v>5826</v>
      </c>
      <c r="G131" s="14">
        <f t="shared" si="11"/>
        <v>6051</v>
      </c>
      <c r="H131" s="14">
        <f t="shared" si="12"/>
        <v>6101</v>
      </c>
      <c r="I131" s="152" t="s">
        <v>125</v>
      </c>
      <c r="J131" s="153">
        <v>44530</v>
      </c>
      <c r="K131" s="155">
        <v>44530</v>
      </c>
      <c r="L131" s="19">
        <f t="shared" si="13"/>
        <v>0</v>
      </c>
      <c r="M131" s="152" t="s">
        <v>125</v>
      </c>
      <c r="N131" s="153">
        <v>44530</v>
      </c>
      <c r="O131" s="153">
        <v>44530</v>
      </c>
      <c r="P131" s="19">
        <f t="shared" si="14"/>
        <v>0</v>
      </c>
      <c r="Q131" s="151">
        <v>5982</v>
      </c>
      <c r="R131" s="151"/>
      <c r="S131" s="151"/>
      <c r="T131" s="151"/>
      <c r="U131" s="21" t="e">
        <f t="shared" si="15"/>
        <v>#DIV/0!</v>
      </c>
      <c r="V131" s="21" t="e">
        <f t="shared" si="16"/>
        <v>#VALUE!</v>
      </c>
      <c r="W131" s="15">
        <f t="shared" si="17"/>
        <v>0</v>
      </c>
      <c r="X131" s="48">
        <f>SUM(R131:S131)</f>
        <v>0</v>
      </c>
      <c r="Y131" s="241"/>
    </row>
    <row r="132" spans="1:25" ht="21" hidden="1" customHeight="1">
      <c r="A132" s="14" t="str">
        <f t="shared" si="9"/>
        <v>25RBT00312</v>
      </c>
      <c r="B132" s="20">
        <f>IF(D132="","",COUNTIF($C$4:C131,C132)+1)</f>
        <v>25</v>
      </c>
      <c r="C132" s="14" t="str">
        <f>IF(D132="","",VLOOKUP(D132,LISTA!$A:$B,2,0))</f>
        <v>RBT00312</v>
      </c>
      <c r="D132" s="151" t="s">
        <v>129</v>
      </c>
      <c r="E132" s="14">
        <f>IF(D132="","",VLOOKUP(B132,'Preventiva - Sequencia'!$B:$C,2,0))</f>
        <v>250</v>
      </c>
      <c r="F132" s="14">
        <f t="shared" si="10"/>
        <v>6163</v>
      </c>
      <c r="G132" s="14">
        <f t="shared" si="11"/>
        <v>6388</v>
      </c>
      <c r="H132" s="14">
        <f t="shared" si="12"/>
        <v>6438</v>
      </c>
      <c r="I132" s="152" t="s">
        <v>125</v>
      </c>
      <c r="J132" s="153">
        <v>44532</v>
      </c>
      <c r="K132" s="155">
        <v>44532</v>
      </c>
      <c r="L132" s="19">
        <f t="shared" si="13"/>
        <v>0</v>
      </c>
      <c r="M132" s="152" t="s">
        <v>125</v>
      </c>
      <c r="N132" s="153">
        <v>44532</v>
      </c>
      <c r="O132" s="153">
        <v>44532</v>
      </c>
      <c r="P132" s="19">
        <f t="shared" si="14"/>
        <v>0</v>
      </c>
      <c r="Q132" s="151">
        <v>6359</v>
      </c>
      <c r="R132" s="151"/>
      <c r="S132" s="151"/>
      <c r="T132" s="151"/>
      <c r="U132" s="21" t="e">
        <f t="shared" si="15"/>
        <v>#DIV/0!</v>
      </c>
      <c r="V132" s="21" t="e">
        <f t="shared" si="16"/>
        <v>#VALUE!</v>
      </c>
      <c r="W132" s="15">
        <f t="shared" si="17"/>
        <v>0</v>
      </c>
      <c r="X132" s="48">
        <f>SUM(R132:S132)</f>
        <v>0</v>
      </c>
      <c r="Y132" s="241"/>
    </row>
    <row r="133" spans="1:25" ht="21" hidden="1" customHeight="1">
      <c r="A133" s="14" t="str">
        <f t="shared" ref="A133:A196" si="18">IF(D133="","",B133&amp;C133)</f>
        <v>28RBT00302</v>
      </c>
      <c r="B133" s="20">
        <f>IF(D133="","",COUNTIF($C$4:C132,C133)+1)</f>
        <v>28</v>
      </c>
      <c r="C133" s="14" t="str">
        <f>IF(D133="","",VLOOKUP(D133,LISTA!$A:$B,2,0))</f>
        <v>RBT00302</v>
      </c>
      <c r="D133" s="151" t="s">
        <v>124</v>
      </c>
      <c r="E133" s="14">
        <f>IF(D133="","",VLOOKUP(B133,'Preventiva - Sequencia'!$B:$C,2,0))</f>
        <v>1000</v>
      </c>
      <c r="F133" s="14">
        <f t="shared" ref="F133:F196" si="19">IF(D133="","",IF(B133=1,0,VLOOKUP((B133-1)&amp;C133,$A:$W,17,0)))</f>
        <v>6754</v>
      </c>
      <c r="G133" s="14">
        <f t="shared" ref="G133:G196" si="20">IF(D133="","",IF(E133="50F",45,IF(E133="250f",F133+175,F133+225)))</f>
        <v>6979</v>
      </c>
      <c r="H133" s="14">
        <f t="shared" ref="H133:H196" si="21">IF(C133="","",IF(E133="50F",55,IF(E133="250f",F133+225,F133+275)))</f>
        <v>7029</v>
      </c>
      <c r="I133" s="152" t="s">
        <v>125</v>
      </c>
      <c r="J133" s="153">
        <v>44539</v>
      </c>
      <c r="K133" s="155">
        <v>44539</v>
      </c>
      <c r="L133" s="19">
        <f t="shared" ref="L133:L196" si="22">IF(K133="","",K133-J133)</f>
        <v>0</v>
      </c>
      <c r="M133" s="152" t="s">
        <v>125</v>
      </c>
      <c r="N133" s="153">
        <v>44539</v>
      </c>
      <c r="O133" s="153">
        <v>44539</v>
      </c>
      <c r="P133" s="19">
        <f t="shared" ref="P133:P196" si="23">IF(O133="","",O133-N133)</f>
        <v>0</v>
      </c>
      <c r="Q133" s="151">
        <v>6986</v>
      </c>
      <c r="R133" s="151"/>
      <c r="S133" s="151"/>
      <c r="T133" s="151"/>
      <c r="U133" s="21" t="e">
        <f t="shared" ref="U133:U196" si="24">IF(P133="","",P133/L133)</f>
        <v>#DIV/0!</v>
      </c>
      <c r="V133" s="21" t="e">
        <f t="shared" ref="V133:V196" si="25">IF(M133=0,"",R133/M133)</f>
        <v>#VALUE!</v>
      </c>
      <c r="W133" s="15">
        <f t="shared" ref="W133:W196" si="26">IF(Q133="","",IF(AND(Q133&gt;G133,Q133&lt;H133),1,0))</f>
        <v>1</v>
      </c>
    </row>
    <row r="134" spans="1:25" ht="21" hidden="1" customHeight="1">
      <c r="A134" s="14" t="str">
        <f t="shared" si="18"/>
        <v>28RBT00303</v>
      </c>
      <c r="B134" s="20">
        <f>IF(D134="","",COUNTIF($C$4:C133,C134)+1)</f>
        <v>28</v>
      </c>
      <c r="C134" s="14" t="str">
        <f>IF(D134="","",VLOOKUP(D134,LISTA!$A:$B,2,0))</f>
        <v>RBT00303</v>
      </c>
      <c r="D134" s="151" t="s">
        <v>126</v>
      </c>
      <c r="E134" s="14">
        <f>IF(D134="","",VLOOKUP(B134,'Preventiva - Sequencia'!$B:$C,2,0))</f>
        <v>1000</v>
      </c>
      <c r="F134" s="14">
        <f t="shared" si="19"/>
        <v>6527</v>
      </c>
      <c r="G134" s="14">
        <f t="shared" si="20"/>
        <v>6752</v>
      </c>
      <c r="H134" s="14">
        <f t="shared" si="21"/>
        <v>6802</v>
      </c>
      <c r="I134" s="152" t="s">
        <v>125</v>
      </c>
      <c r="J134" s="153">
        <v>44540</v>
      </c>
      <c r="K134" s="155">
        <v>44540</v>
      </c>
      <c r="L134" s="19">
        <f t="shared" si="22"/>
        <v>0</v>
      </c>
      <c r="M134" s="152" t="s">
        <v>125</v>
      </c>
      <c r="N134" s="153">
        <v>44540</v>
      </c>
      <c r="O134" s="153">
        <v>44540</v>
      </c>
      <c r="P134" s="19">
        <f t="shared" si="23"/>
        <v>0</v>
      </c>
      <c r="Q134" s="151">
        <v>6814</v>
      </c>
      <c r="R134" s="151"/>
      <c r="S134" s="151"/>
      <c r="T134" s="151"/>
      <c r="U134" s="21" t="e">
        <f t="shared" si="24"/>
        <v>#DIV/0!</v>
      </c>
      <c r="V134" s="21" t="e">
        <f t="shared" si="25"/>
        <v>#VALUE!</v>
      </c>
      <c r="W134" s="15">
        <f t="shared" si="26"/>
        <v>0</v>
      </c>
    </row>
    <row r="135" spans="1:25" ht="21" customHeight="1">
      <c r="A135" s="14" t="str">
        <f t="shared" si="18"/>
        <v>25RBT00315</v>
      </c>
      <c r="B135" s="20">
        <f>IF(D135="","",COUNTIF($C$4:C134,C135)+1)</f>
        <v>25</v>
      </c>
      <c r="C135" s="14" t="str">
        <f>IF(D135="","",VLOOKUP(D135,LISTA!$A:$B,2,0))</f>
        <v>RBT00315</v>
      </c>
      <c r="D135" s="151" t="s">
        <v>128</v>
      </c>
      <c r="E135" s="14">
        <f>IF(D135="","",VLOOKUP(B135,'Preventiva - Sequencia'!$B:$C,2,0))</f>
        <v>250</v>
      </c>
      <c r="F135" s="14">
        <f t="shared" si="19"/>
        <v>5942</v>
      </c>
      <c r="G135" s="14">
        <f t="shared" si="20"/>
        <v>6167</v>
      </c>
      <c r="H135" s="14">
        <f t="shared" si="21"/>
        <v>6217</v>
      </c>
      <c r="I135" s="152" t="s">
        <v>125</v>
      </c>
      <c r="J135" s="153">
        <v>44544</v>
      </c>
      <c r="K135" s="155">
        <v>44544</v>
      </c>
      <c r="L135" s="19">
        <f t="shared" si="22"/>
        <v>0</v>
      </c>
      <c r="M135" s="152" t="s">
        <v>125</v>
      </c>
      <c r="N135" s="153">
        <v>44544</v>
      </c>
      <c r="O135" s="153">
        <v>44544</v>
      </c>
      <c r="P135" s="19">
        <f t="shared" si="23"/>
        <v>0</v>
      </c>
      <c r="Q135" s="151">
        <v>6425</v>
      </c>
      <c r="R135" s="151"/>
      <c r="S135" s="151"/>
      <c r="T135" s="151"/>
      <c r="U135" s="21" t="e">
        <f t="shared" si="24"/>
        <v>#DIV/0!</v>
      </c>
      <c r="V135" s="21" t="e">
        <f t="shared" si="25"/>
        <v>#VALUE!</v>
      </c>
      <c r="W135" s="15">
        <f t="shared" si="26"/>
        <v>0</v>
      </c>
      <c r="X135" s="48">
        <f>SUM(R135:S135)</f>
        <v>0</v>
      </c>
      <c r="Y135" s="241"/>
    </row>
    <row r="136" spans="1:25" ht="21" customHeight="1">
      <c r="A136" s="14" t="str">
        <f t="shared" si="18"/>
        <v>26RBT00315</v>
      </c>
      <c r="B136" s="20">
        <f>IF(D136="","",COUNTIF($C$4:C135,C136)+1)</f>
        <v>26</v>
      </c>
      <c r="C136" s="14" t="str">
        <f>IF(D136="","",VLOOKUP(D136,LISTA!$A:$B,2,0))</f>
        <v>RBT00315</v>
      </c>
      <c r="D136" s="151" t="s">
        <v>128</v>
      </c>
      <c r="E136" s="14">
        <f>IF(D136="","",VLOOKUP(B136,'Preventiva - Sequencia'!$B:$C,2,0))</f>
        <v>500</v>
      </c>
      <c r="F136" s="14">
        <f t="shared" si="19"/>
        <v>6425</v>
      </c>
      <c r="G136" s="14">
        <f t="shared" si="20"/>
        <v>6650</v>
      </c>
      <c r="H136" s="14">
        <f t="shared" si="21"/>
        <v>6700</v>
      </c>
      <c r="I136" s="152" t="s">
        <v>125</v>
      </c>
      <c r="J136" s="153">
        <v>44545</v>
      </c>
      <c r="K136" s="155">
        <v>44545</v>
      </c>
      <c r="L136" s="19">
        <f t="shared" si="22"/>
        <v>0</v>
      </c>
      <c r="M136" s="152" t="s">
        <v>125</v>
      </c>
      <c r="N136" s="153">
        <v>44545</v>
      </c>
      <c r="O136" s="153">
        <v>44545</v>
      </c>
      <c r="P136" s="19">
        <f t="shared" si="23"/>
        <v>0</v>
      </c>
      <c r="Q136" s="151">
        <v>6441</v>
      </c>
      <c r="R136" s="151"/>
      <c r="S136" s="151"/>
      <c r="T136" s="151"/>
      <c r="U136" s="21" t="e">
        <f t="shared" si="24"/>
        <v>#DIV/0!</v>
      </c>
      <c r="V136" s="21" t="e">
        <f t="shared" si="25"/>
        <v>#VALUE!</v>
      </c>
      <c r="W136" s="15">
        <f t="shared" si="26"/>
        <v>0</v>
      </c>
      <c r="X136" s="48">
        <f>SUM(R136:S136)</f>
        <v>0</v>
      </c>
      <c r="Y136" s="241"/>
    </row>
    <row r="137" spans="1:25" ht="21" hidden="1" customHeight="1">
      <c r="A137" s="14" t="str">
        <f t="shared" si="18"/>
        <v>26RBT00312</v>
      </c>
      <c r="B137" s="20">
        <f>IF(D137="","",COUNTIF($C$4:C136,C137)+1)</f>
        <v>26</v>
      </c>
      <c r="C137" s="14" t="str">
        <f>IF(D137="","",VLOOKUP(D137,LISTA!$A:$B,2,0))</f>
        <v>RBT00312</v>
      </c>
      <c r="D137" s="151" t="s">
        <v>129</v>
      </c>
      <c r="E137" s="14">
        <f>IF(D137="","",VLOOKUP(B137,'Preventiva - Sequencia'!$B:$C,2,0))</f>
        <v>500</v>
      </c>
      <c r="F137" s="14">
        <f t="shared" si="19"/>
        <v>6359</v>
      </c>
      <c r="G137" s="14">
        <f t="shared" si="20"/>
        <v>6584</v>
      </c>
      <c r="H137" s="14">
        <f t="shared" si="21"/>
        <v>6634</v>
      </c>
      <c r="I137" s="152" t="s">
        <v>125</v>
      </c>
      <c r="J137" s="153">
        <v>44546</v>
      </c>
      <c r="K137" s="155">
        <v>44546</v>
      </c>
      <c r="L137" s="19">
        <f t="shared" si="22"/>
        <v>0</v>
      </c>
      <c r="M137" s="152" t="s">
        <v>125</v>
      </c>
      <c r="N137" s="153">
        <v>44546</v>
      </c>
      <c r="O137" s="153">
        <v>44546</v>
      </c>
      <c r="P137" s="19">
        <f t="shared" si="23"/>
        <v>0</v>
      </c>
      <c r="Q137" s="151">
        <v>6573</v>
      </c>
      <c r="R137" s="151"/>
      <c r="S137" s="151"/>
      <c r="T137" s="151"/>
      <c r="U137" s="21" t="e">
        <f t="shared" si="24"/>
        <v>#DIV/0!</v>
      </c>
      <c r="V137" s="21" t="e">
        <f t="shared" si="25"/>
        <v>#VALUE!</v>
      </c>
      <c r="W137" s="15">
        <f t="shared" si="26"/>
        <v>0</v>
      </c>
      <c r="X137" s="48">
        <f>SUM(R137:S137)</f>
        <v>0</v>
      </c>
      <c r="Y137" s="241"/>
    </row>
    <row r="138" spans="1:25" ht="21" hidden="1" customHeight="1">
      <c r="A138" s="14" t="str">
        <f t="shared" si="18"/>
        <v>26RBT00304</v>
      </c>
      <c r="B138" s="20">
        <f>IF(D138="","",COUNTIF($C$4:C137,C138)+1)</f>
        <v>26</v>
      </c>
      <c r="C138" s="14" t="str">
        <f>IF(D138="","",VLOOKUP(D138,LISTA!$A:$B,2,0))</f>
        <v>RBT00304</v>
      </c>
      <c r="D138" s="151" t="s">
        <v>127</v>
      </c>
      <c r="E138" s="14">
        <f>IF(D138="","",VLOOKUP(B138,'Preventiva - Sequencia'!$B:$C,2,0))</f>
        <v>500</v>
      </c>
      <c r="F138" s="14">
        <f t="shared" si="19"/>
        <v>5982</v>
      </c>
      <c r="G138" s="14">
        <f t="shared" si="20"/>
        <v>6207</v>
      </c>
      <c r="H138" s="14">
        <f t="shared" si="21"/>
        <v>6257</v>
      </c>
      <c r="I138" s="152" t="s">
        <v>125</v>
      </c>
      <c r="J138" s="153">
        <v>44554</v>
      </c>
      <c r="K138" s="155">
        <v>44554</v>
      </c>
      <c r="L138" s="19">
        <f t="shared" si="22"/>
        <v>0</v>
      </c>
      <c r="M138" s="152" t="s">
        <v>125</v>
      </c>
      <c r="N138" s="153">
        <v>44554</v>
      </c>
      <c r="O138" s="153">
        <v>44554</v>
      </c>
      <c r="P138" s="19">
        <f t="shared" si="23"/>
        <v>0</v>
      </c>
      <c r="Q138" s="151">
        <v>6412</v>
      </c>
      <c r="R138" s="151"/>
      <c r="S138" s="151"/>
      <c r="T138" s="151"/>
      <c r="U138" s="21" t="e">
        <f t="shared" si="24"/>
        <v>#DIV/0!</v>
      </c>
      <c r="V138" s="21" t="e">
        <f t="shared" si="25"/>
        <v>#VALUE!</v>
      </c>
      <c r="W138" s="15">
        <f t="shared" si="26"/>
        <v>0</v>
      </c>
      <c r="X138" s="48">
        <f>SUM(R138:S138)</f>
        <v>0</v>
      </c>
      <c r="Y138" s="241"/>
    </row>
    <row r="139" spans="1:25" ht="21" hidden="1" customHeight="1">
      <c r="A139" s="14" t="str">
        <f t="shared" si="18"/>
        <v>29RBT00302</v>
      </c>
      <c r="B139" s="20">
        <f>IF(D139="","",COUNTIF($C$4:C138,C139)+1)</f>
        <v>29</v>
      </c>
      <c r="C139" s="14" t="str">
        <f>IF(D139="","",VLOOKUP(D139,LISTA!$A:$B,2,0))</f>
        <v>RBT00302</v>
      </c>
      <c r="D139" s="151" t="s">
        <v>124</v>
      </c>
      <c r="E139" s="14">
        <f>IF(D139="","",VLOOKUP(B139,'Preventiva - Sequencia'!$B:$C,2,0))</f>
        <v>250</v>
      </c>
      <c r="F139" s="14">
        <f t="shared" si="19"/>
        <v>6986</v>
      </c>
      <c r="G139" s="14">
        <f t="shared" si="20"/>
        <v>7211</v>
      </c>
      <c r="H139" s="14">
        <f t="shared" si="21"/>
        <v>7261</v>
      </c>
      <c r="I139" s="152" t="s">
        <v>125</v>
      </c>
      <c r="J139" s="153">
        <v>44556</v>
      </c>
      <c r="K139" s="155">
        <v>44556</v>
      </c>
      <c r="L139" s="19">
        <f t="shared" si="22"/>
        <v>0</v>
      </c>
      <c r="M139" s="152" t="s">
        <v>125</v>
      </c>
      <c r="N139" s="153">
        <v>44556</v>
      </c>
      <c r="O139" s="153">
        <v>44556</v>
      </c>
      <c r="P139" s="19">
        <f t="shared" si="23"/>
        <v>0</v>
      </c>
      <c r="Q139" s="151">
        <v>7259</v>
      </c>
      <c r="R139" s="151"/>
      <c r="S139" s="151"/>
      <c r="T139" s="151"/>
      <c r="U139" s="21" t="e">
        <f t="shared" si="24"/>
        <v>#DIV/0!</v>
      </c>
      <c r="V139" s="21" t="e">
        <f t="shared" si="25"/>
        <v>#VALUE!</v>
      </c>
      <c r="W139" s="15">
        <f t="shared" si="26"/>
        <v>1</v>
      </c>
    </row>
    <row r="140" spans="1:25" ht="20.25" hidden="1" customHeight="1">
      <c r="A140" s="14" t="str">
        <f t="shared" si="18"/>
        <v>29RBT00303</v>
      </c>
      <c r="B140" s="20">
        <f>IF(D140="","",COUNTIF($C$4:C139,C140)+1)</f>
        <v>29</v>
      </c>
      <c r="C140" s="14" t="str">
        <f>IF(D140="","",VLOOKUP(D140,LISTA!$A:$B,2,0))</f>
        <v>RBT00303</v>
      </c>
      <c r="D140" s="151" t="s">
        <v>126</v>
      </c>
      <c r="E140" s="14">
        <f>IF(D140="","",VLOOKUP(B140,'Preventiva - Sequencia'!$B:$C,2,0))</f>
        <v>250</v>
      </c>
      <c r="F140" s="14">
        <f t="shared" si="19"/>
        <v>6814</v>
      </c>
      <c r="G140" s="14">
        <f t="shared" si="20"/>
        <v>7039</v>
      </c>
      <c r="H140" s="14">
        <f t="shared" si="21"/>
        <v>7089</v>
      </c>
      <c r="I140" s="152" t="s">
        <v>125</v>
      </c>
      <c r="J140" s="153">
        <v>44559</v>
      </c>
      <c r="K140" s="155">
        <v>44559</v>
      </c>
      <c r="L140" s="19">
        <f t="shared" si="22"/>
        <v>0</v>
      </c>
      <c r="M140" s="152" t="s">
        <v>125</v>
      </c>
      <c r="N140" s="153">
        <v>44559</v>
      </c>
      <c r="O140" s="153">
        <v>44559</v>
      </c>
      <c r="P140" s="19">
        <f t="shared" si="23"/>
        <v>0</v>
      </c>
      <c r="Q140" s="151">
        <v>7113</v>
      </c>
      <c r="R140" s="151"/>
      <c r="S140" s="151"/>
      <c r="T140" s="151"/>
      <c r="U140" s="21" t="e">
        <f t="shared" si="24"/>
        <v>#DIV/0!</v>
      </c>
      <c r="V140" s="21" t="e">
        <f t="shared" si="25"/>
        <v>#VALUE!</v>
      </c>
      <c r="W140" s="15">
        <f t="shared" si="26"/>
        <v>0</v>
      </c>
    </row>
    <row r="141" spans="1:25" ht="21" customHeight="1">
      <c r="A141" s="14" t="str">
        <f t="shared" si="18"/>
        <v>27RBT00315</v>
      </c>
      <c r="B141" s="20">
        <f>IF(D141="","",COUNTIF($C$4:C140,C141)+1)</f>
        <v>27</v>
      </c>
      <c r="C141" s="14" t="str">
        <f>IF(D141="","",VLOOKUP(D141,LISTA!$A:$B,2,0))</f>
        <v>RBT00315</v>
      </c>
      <c r="D141" s="151" t="s">
        <v>128</v>
      </c>
      <c r="E141" s="14">
        <f>IF(D141="","",VLOOKUP(B141,'Preventiva - Sequencia'!$B:$C,2,0))</f>
        <v>250</v>
      </c>
      <c r="F141" s="14">
        <f t="shared" si="19"/>
        <v>6441</v>
      </c>
      <c r="G141" s="14">
        <f t="shared" si="20"/>
        <v>6666</v>
      </c>
      <c r="H141" s="14">
        <f t="shared" si="21"/>
        <v>6716</v>
      </c>
      <c r="I141" s="152" t="s">
        <v>125</v>
      </c>
      <c r="J141" s="153">
        <v>44564</v>
      </c>
      <c r="K141" s="155">
        <v>44564</v>
      </c>
      <c r="L141" s="19">
        <f t="shared" si="22"/>
        <v>0</v>
      </c>
      <c r="M141" s="152" t="s">
        <v>125</v>
      </c>
      <c r="N141" s="153">
        <v>44564</v>
      </c>
      <c r="O141" s="153">
        <v>44564</v>
      </c>
      <c r="P141" s="19">
        <f t="shared" si="23"/>
        <v>0</v>
      </c>
      <c r="Q141" s="151">
        <v>6713</v>
      </c>
      <c r="R141" s="151"/>
      <c r="S141" s="151"/>
      <c r="T141" s="151"/>
      <c r="U141" s="21" t="e">
        <f t="shared" si="24"/>
        <v>#DIV/0!</v>
      </c>
      <c r="V141" s="21" t="e">
        <f t="shared" si="25"/>
        <v>#VALUE!</v>
      </c>
      <c r="W141" s="15">
        <f t="shared" si="26"/>
        <v>1</v>
      </c>
      <c r="X141" s="48">
        <f>SUM(R141:S141)</f>
        <v>0</v>
      </c>
      <c r="Y141" s="241"/>
    </row>
    <row r="142" spans="1:25" ht="21" hidden="1" customHeight="1">
      <c r="A142" s="14" t="str">
        <f t="shared" si="18"/>
        <v>27RBT00304</v>
      </c>
      <c r="B142" s="20">
        <f>IF(D142="","",COUNTIF($C$4:C141,C142)+1)</f>
        <v>27</v>
      </c>
      <c r="C142" s="14" t="str">
        <f>IF(D142="","",VLOOKUP(D142,LISTA!$A:$B,2,0))</f>
        <v>RBT00304</v>
      </c>
      <c r="D142" s="151" t="s">
        <v>127</v>
      </c>
      <c r="E142" s="14">
        <f>IF(D142="","",VLOOKUP(B142,'Preventiva - Sequencia'!$B:$C,2,0))</f>
        <v>250</v>
      </c>
      <c r="F142" s="14">
        <f t="shared" si="19"/>
        <v>6412</v>
      </c>
      <c r="G142" s="14">
        <f t="shared" si="20"/>
        <v>6637</v>
      </c>
      <c r="H142" s="14">
        <f t="shared" si="21"/>
        <v>6687</v>
      </c>
      <c r="I142" s="152" t="s">
        <v>125</v>
      </c>
      <c r="J142" s="153">
        <v>44566</v>
      </c>
      <c r="K142" s="155">
        <v>44566</v>
      </c>
      <c r="L142" s="19">
        <f t="shared" si="22"/>
        <v>0</v>
      </c>
      <c r="M142" s="152" t="s">
        <v>125</v>
      </c>
      <c r="N142" s="153">
        <v>44566</v>
      </c>
      <c r="O142" s="153">
        <v>44566</v>
      </c>
      <c r="P142" s="19">
        <f t="shared" si="23"/>
        <v>0</v>
      </c>
      <c r="Q142" s="151">
        <v>6559</v>
      </c>
      <c r="R142" s="151"/>
      <c r="S142" s="151"/>
      <c r="T142" s="151"/>
      <c r="U142" s="21" t="e">
        <f t="shared" si="24"/>
        <v>#DIV/0!</v>
      </c>
      <c r="V142" s="21" t="e">
        <f t="shared" si="25"/>
        <v>#VALUE!</v>
      </c>
      <c r="W142" s="15">
        <f t="shared" si="26"/>
        <v>0</v>
      </c>
      <c r="X142" s="48">
        <f>SUM(R142:S142)</f>
        <v>0</v>
      </c>
      <c r="Y142" s="241"/>
    </row>
    <row r="143" spans="1:25" ht="21" hidden="1" customHeight="1">
      <c r="A143" s="14" t="str">
        <f t="shared" si="18"/>
        <v>27RBT00312</v>
      </c>
      <c r="B143" s="20">
        <f>IF(D143="","",COUNTIF($C$4:C142,C143)+1)</f>
        <v>27</v>
      </c>
      <c r="C143" s="14" t="str">
        <f>IF(D143="","",VLOOKUP(D143,LISTA!$A:$B,2,0))</f>
        <v>RBT00312</v>
      </c>
      <c r="D143" s="151" t="s">
        <v>129</v>
      </c>
      <c r="E143" s="14">
        <f>IF(D143="","",VLOOKUP(B143,'Preventiva - Sequencia'!$B:$C,2,0))</f>
        <v>250</v>
      </c>
      <c r="F143" s="14">
        <f t="shared" si="19"/>
        <v>6573</v>
      </c>
      <c r="G143" s="14">
        <f t="shared" si="20"/>
        <v>6798</v>
      </c>
      <c r="H143" s="14">
        <f t="shared" si="21"/>
        <v>6848</v>
      </c>
      <c r="I143" s="152" t="s">
        <v>125</v>
      </c>
      <c r="J143" s="153">
        <v>44569</v>
      </c>
      <c r="K143" s="155">
        <v>44569</v>
      </c>
      <c r="L143" s="19">
        <f t="shared" si="22"/>
        <v>0</v>
      </c>
      <c r="M143" s="152" t="s">
        <v>125</v>
      </c>
      <c r="N143" s="153">
        <v>44569</v>
      </c>
      <c r="O143" s="153">
        <v>44569</v>
      </c>
      <c r="P143" s="19">
        <f t="shared" si="23"/>
        <v>0</v>
      </c>
      <c r="Q143" s="151">
        <v>6936</v>
      </c>
      <c r="R143" s="151"/>
      <c r="S143" s="151"/>
      <c r="T143" s="151"/>
      <c r="U143" s="21" t="e">
        <f t="shared" si="24"/>
        <v>#DIV/0!</v>
      </c>
      <c r="V143" s="21" t="e">
        <f t="shared" si="25"/>
        <v>#VALUE!</v>
      </c>
      <c r="W143" s="15">
        <f t="shared" si="26"/>
        <v>0</v>
      </c>
      <c r="X143" s="48">
        <f>SUM(R143:S143)</f>
        <v>0</v>
      </c>
      <c r="Y143" s="241"/>
    </row>
    <row r="144" spans="1:25" ht="21" hidden="1" customHeight="1">
      <c r="A144" s="14" t="str">
        <f t="shared" si="18"/>
        <v>30RBT00303</v>
      </c>
      <c r="B144" s="20">
        <f>IF(D144="","",COUNTIF($C$4:C143,C144)+1)</f>
        <v>30</v>
      </c>
      <c r="C144" s="14" t="str">
        <f>IF(D144="","",VLOOKUP(D144,LISTA!$A:$B,2,0))</f>
        <v>RBT00303</v>
      </c>
      <c r="D144" s="151" t="s">
        <v>126</v>
      </c>
      <c r="E144" s="14">
        <f>IF(D144="","",VLOOKUP(B144,'Preventiva - Sequencia'!$B:$C,2,0))</f>
        <v>500</v>
      </c>
      <c r="F144" s="14">
        <f t="shared" si="19"/>
        <v>7113</v>
      </c>
      <c r="G144" s="14">
        <f t="shared" si="20"/>
        <v>7338</v>
      </c>
      <c r="H144" s="14">
        <f t="shared" si="21"/>
        <v>7388</v>
      </c>
      <c r="I144" s="152" t="s">
        <v>125</v>
      </c>
      <c r="J144" s="153">
        <v>44573</v>
      </c>
      <c r="K144" s="155">
        <v>44573</v>
      </c>
      <c r="L144" s="19">
        <f t="shared" si="22"/>
        <v>0</v>
      </c>
      <c r="M144" s="152" t="s">
        <v>125</v>
      </c>
      <c r="N144" s="153">
        <v>44573</v>
      </c>
      <c r="O144" s="153">
        <v>44573</v>
      </c>
      <c r="P144" s="19">
        <f t="shared" si="23"/>
        <v>0</v>
      </c>
      <c r="Q144" s="151">
        <v>7317</v>
      </c>
      <c r="R144" s="151"/>
      <c r="S144" s="151"/>
      <c r="T144" s="151"/>
      <c r="U144" s="21" t="e">
        <f t="shared" si="24"/>
        <v>#DIV/0!</v>
      </c>
      <c r="V144" s="21" t="e">
        <f t="shared" si="25"/>
        <v>#VALUE!</v>
      </c>
      <c r="W144" s="15">
        <f t="shared" si="26"/>
        <v>0</v>
      </c>
    </row>
    <row r="145" spans="1:25" ht="21" hidden="1" customHeight="1">
      <c r="A145" s="14" t="str">
        <f t="shared" si="18"/>
        <v>30RBT00302</v>
      </c>
      <c r="B145" s="20">
        <f>IF(D145="","",COUNTIF($C$4:C144,C145)+1)</f>
        <v>30</v>
      </c>
      <c r="C145" s="14" t="str">
        <f>IF(D145="","",VLOOKUP(D145,LISTA!$A:$B,2,0))</f>
        <v>RBT00302</v>
      </c>
      <c r="D145" s="151" t="s">
        <v>124</v>
      </c>
      <c r="E145" s="14">
        <f>IF(D145="","",VLOOKUP(B145,'Preventiva - Sequencia'!$B:$C,2,0))</f>
        <v>500</v>
      </c>
      <c r="F145" s="14">
        <f t="shared" si="19"/>
        <v>7259</v>
      </c>
      <c r="G145" s="14">
        <f t="shared" si="20"/>
        <v>7484</v>
      </c>
      <c r="H145" s="14">
        <f t="shared" si="21"/>
        <v>7534</v>
      </c>
      <c r="I145" s="152" t="s">
        <v>125</v>
      </c>
      <c r="J145" s="153">
        <v>44578</v>
      </c>
      <c r="K145" s="155">
        <v>44578</v>
      </c>
      <c r="L145" s="19">
        <f t="shared" si="22"/>
        <v>0</v>
      </c>
      <c r="M145" s="152" t="s">
        <v>125</v>
      </c>
      <c r="N145" s="153">
        <v>44578</v>
      </c>
      <c r="O145" s="153">
        <v>44578</v>
      </c>
      <c r="P145" s="19">
        <f t="shared" si="23"/>
        <v>0</v>
      </c>
      <c r="Q145" s="151">
        <v>7592</v>
      </c>
      <c r="R145" s="151"/>
      <c r="S145" s="151"/>
      <c r="T145" s="151"/>
      <c r="U145" s="21" t="e">
        <f t="shared" si="24"/>
        <v>#DIV/0!</v>
      </c>
      <c r="V145" s="21" t="e">
        <f t="shared" si="25"/>
        <v>#VALUE!</v>
      </c>
      <c r="W145" s="15">
        <f t="shared" si="26"/>
        <v>0</v>
      </c>
    </row>
    <row r="146" spans="1:25" ht="21" hidden="1" customHeight="1">
      <c r="A146" s="14" t="str">
        <f t="shared" si="18"/>
        <v>28RBT00304</v>
      </c>
      <c r="B146" s="20">
        <f>IF(D146="","",COUNTIF($C$4:C145,C146)+1)</f>
        <v>28</v>
      </c>
      <c r="C146" s="14" t="str">
        <f>IF(D146="","",VLOOKUP(D146,LISTA!$A:$B,2,0))</f>
        <v>RBT00304</v>
      </c>
      <c r="D146" s="151" t="s">
        <v>127</v>
      </c>
      <c r="E146" s="14">
        <f>IF(D146="","",VLOOKUP(B146,'Preventiva - Sequencia'!$B:$C,2,0))</f>
        <v>1000</v>
      </c>
      <c r="F146" s="14">
        <f t="shared" si="19"/>
        <v>6559</v>
      </c>
      <c r="G146" s="14">
        <f t="shared" si="20"/>
        <v>6784</v>
      </c>
      <c r="H146" s="14">
        <f t="shared" si="21"/>
        <v>6834</v>
      </c>
      <c r="I146" s="152" t="s">
        <v>125</v>
      </c>
      <c r="J146" s="153">
        <v>44581</v>
      </c>
      <c r="K146" s="155">
        <v>44581</v>
      </c>
      <c r="L146" s="19">
        <f t="shared" si="22"/>
        <v>0</v>
      </c>
      <c r="M146" s="152" t="s">
        <v>125</v>
      </c>
      <c r="N146" s="153">
        <v>44581</v>
      </c>
      <c r="O146" s="153">
        <v>44581</v>
      </c>
      <c r="P146" s="19">
        <f t="shared" si="23"/>
        <v>0</v>
      </c>
      <c r="Q146" s="151">
        <v>6787</v>
      </c>
      <c r="R146" s="151"/>
      <c r="S146" s="151"/>
      <c r="T146" s="151"/>
      <c r="U146" s="21" t="e">
        <f t="shared" si="24"/>
        <v>#DIV/0!</v>
      </c>
      <c r="V146" s="21" t="e">
        <f t="shared" si="25"/>
        <v>#VALUE!</v>
      </c>
      <c r="W146" s="15">
        <f t="shared" si="26"/>
        <v>1</v>
      </c>
      <c r="X146" s="48">
        <f>SUM(R146:S146)</f>
        <v>0</v>
      </c>
      <c r="Y146" s="241"/>
    </row>
    <row r="147" spans="1:25" ht="21" customHeight="1">
      <c r="A147" s="14" t="str">
        <f t="shared" si="18"/>
        <v>28RBT00315</v>
      </c>
      <c r="B147" s="20">
        <f>IF(D147="","",COUNTIF($C$4:C146,C147)+1)</f>
        <v>28</v>
      </c>
      <c r="C147" s="14" t="str">
        <f>IF(D147="","",VLOOKUP(D147,LISTA!$A:$B,2,0))</f>
        <v>RBT00315</v>
      </c>
      <c r="D147" s="151" t="s">
        <v>128</v>
      </c>
      <c r="E147" s="14">
        <f>IF(D147="","",VLOOKUP(B147,'Preventiva - Sequencia'!$B:$C,2,0))</f>
        <v>1000</v>
      </c>
      <c r="F147" s="14">
        <f t="shared" si="19"/>
        <v>6713</v>
      </c>
      <c r="G147" s="14">
        <f t="shared" si="20"/>
        <v>6938</v>
      </c>
      <c r="H147" s="14">
        <f t="shared" si="21"/>
        <v>6988</v>
      </c>
      <c r="I147" s="152" t="s">
        <v>125</v>
      </c>
      <c r="J147" s="153">
        <v>44582</v>
      </c>
      <c r="K147" s="155">
        <v>44582</v>
      </c>
      <c r="L147" s="19">
        <f t="shared" si="22"/>
        <v>0</v>
      </c>
      <c r="M147" s="152" t="s">
        <v>125</v>
      </c>
      <c r="N147" s="153">
        <v>44582</v>
      </c>
      <c r="O147" s="153">
        <v>44582</v>
      </c>
      <c r="P147" s="19">
        <f t="shared" si="23"/>
        <v>0</v>
      </c>
      <c r="Q147" s="151">
        <v>6981</v>
      </c>
      <c r="R147" s="151"/>
      <c r="S147" s="151"/>
      <c r="T147" s="151"/>
      <c r="U147" s="21" t="e">
        <f t="shared" si="24"/>
        <v>#DIV/0!</v>
      </c>
      <c r="V147" s="21" t="e">
        <f t="shared" si="25"/>
        <v>#VALUE!</v>
      </c>
      <c r="W147" s="15">
        <f t="shared" si="26"/>
        <v>1</v>
      </c>
      <c r="X147" s="48">
        <f>SUM(R147:S147)</f>
        <v>0</v>
      </c>
      <c r="Y147" s="241"/>
    </row>
    <row r="148" spans="1:25" ht="21" hidden="1" customHeight="1">
      <c r="A148" s="14" t="str">
        <f t="shared" si="18"/>
        <v>28RBT00312</v>
      </c>
      <c r="B148" s="20">
        <f>IF(D148="","",COUNTIF($C$4:C147,C148)+1)</f>
        <v>28</v>
      </c>
      <c r="C148" s="14" t="str">
        <f>IF(D148="","",VLOOKUP(D148,LISTA!$A:$B,2,0))</f>
        <v>RBT00312</v>
      </c>
      <c r="D148" s="151" t="s">
        <v>129</v>
      </c>
      <c r="E148" s="14">
        <f>IF(D148="","",VLOOKUP(B148,'Preventiva - Sequencia'!$B:$C,2,0))</f>
        <v>1000</v>
      </c>
      <c r="F148" s="14">
        <f t="shared" si="19"/>
        <v>6936</v>
      </c>
      <c r="G148" s="14">
        <f t="shared" si="20"/>
        <v>7161</v>
      </c>
      <c r="H148" s="14">
        <f t="shared" si="21"/>
        <v>7211</v>
      </c>
      <c r="I148" s="152" t="s">
        <v>125</v>
      </c>
      <c r="J148" s="153">
        <v>44585</v>
      </c>
      <c r="K148" s="155">
        <v>44585</v>
      </c>
      <c r="L148" s="19">
        <f t="shared" si="22"/>
        <v>0</v>
      </c>
      <c r="M148" s="152" t="s">
        <v>125</v>
      </c>
      <c r="N148" s="153">
        <v>44585</v>
      </c>
      <c r="O148" s="153">
        <v>44585</v>
      </c>
      <c r="P148" s="19">
        <f t="shared" si="23"/>
        <v>0</v>
      </c>
      <c r="Q148" s="151">
        <v>7216</v>
      </c>
      <c r="R148" s="151"/>
      <c r="S148" s="151"/>
      <c r="T148" s="151"/>
      <c r="U148" s="21" t="e">
        <f t="shared" si="24"/>
        <v>#DIV/0!</v>
      </c>
      <c r="V148" s="21" t="e">
        <f t="shared" si="25"/>
        <v>#VALUE!</v>
      </c>
      <c r="W148" s="15">
        <f t="shared" si="26"/>
        <v>0</v>
      </c>
      <c r="X148" s="48">
        <f>SUM(R148:S148)</f>
        <v>0</v>
      </c>
      <c r="Y148" s="241"/>
    </row>
    <row r="149" spans="1:25" ht="21" hidden="1" customHeight="1">
      <c r="A149" s="14" t="str">
        <f t="shared" si="18"/>
        <v>31RBT00302</v>
      </c>
      <c r="B149" s="20">
        <f>IF(D149="","",COUNTIF($C$4:C148,C149)+1)</f>
        <v>31</v>
      </c>
      <c r="C149" s="14" t="str">
        <f>IF(D149="","",VLOOKUP(D149,LISTA!$A:$B,2,0))</f>
        <v>RBT00302</v>
      </c>
      <c r="D149" s="151" t="s">
        <v>124</v>
      </c>
      <c r="E149" s="14">
        <f>IF(D149="","",VLOOKUP(B149,'Preventiva - Sequencia'!$B:$C,2,0))</f>
        <v>250</v>
      </c>
      <c r="F149" s="14">
        <f t="shared" si="19"/>
        <v>7592</v>
      </c>
      <c r="G149" s="14">
        <f t="shared" si="20"/>
        <v>7817</v>
      </c>
      <c r="H149" s="14">
        <f t="shared" si="21"/>
        <v>7867</v>
      </c>
      <c r="I149" s="152" t="s">
        <v>125</v>
      </c>
      <c r="J149" s="153">
        <v>44592</v>
      </c>
      <c r="K149" s="155">
        <v>44592</v>
      </c>
      <c r="L149" s="19">
        <f t="shared" si="22"/>
        <v>0</v>
      </c>
      <c r="M149" s="152" t="s">
        <v>125</v>
      </c>
      <c r="N149" s="153">
        <v>44592</v>
      </c>
      <c r="O149" s="153">
        <v>44592</v>
      </c>
      <c r="P149" s="19">
        <f t="shared" si="23"/>
        <v>0</v>
      </c>
      <c r="Q149" s="151">
        <v>7852</v>
      </c>
      <c r="R149" s="151"/>
      <c r="S149" s="151"/>
      <c r="T149" s="151"/>
      <c r="U149" s="21" t="e">
        <f t="shared" si="24"/>
        <v>#DIV/0!</v>
      </c>
      <c r="V149" s="21" t="e">
        <f t="shared" si="25"/>
        <v>#VALUE!</v>
      </c>
      <c r="W149" s="15">
        <f t="shared" si="26"/>
        <v>1</v>
      </c>
    </row>
    <row r="150" spans="1:25" ht="21" hidden="1" customHeight="1">
      <c r="A150" s="14" t="str">
        <f t="shared" si="18"/>
        <v>31RBT00303</v>
      </c>
      <c r="B150" s="20">
        <f>IF(D150="","",COUNTIF($C$4:C149,C150)+1)</f>
        <v>31</v>
      </c>
      <c r="C150" s="14" t="str">
        <f>IF(D150="","",VLOOKUP(D150,LISTA!$A:$B,2,0))</f>
        <v>RBT00303</v>
      </c>
      <c r="D150" s="151" t="s">
        <v>126</v>
      </c>
      <c r="E150" s="14">
        <f>IF(D150="","",VLOOKUP(B150,'Preventiva - Sequencia'!$B:$C,2,0))</f>
        <v>250</v>
      </c>
      <c r="F150" s="14">
        <f t="shared" si="19"/>
        <v>7317</v>
      </c>
      <c r="G150" s="14">
        <f t="shared" si="20"/>
        <v>7542</v>
      </c>
      <c r="H150" s="14">
        <f t="shared" si="21"/>
        <v>7592</v>
      </c>
      <c r="I150" s="152" t="s">
        <v>125</v>
      </c>
      <c r="J150" s="153">
        <v>44592</v>
      </c>
      <c r="K150" s="155">
        <v>44592</v>
      </c>
      <c r="L150" s="19">
        <f t="shared" si="22"/>
        <v>0</v>
      </c>
      <c r="M150" s="152" t="s">
        <v>125</v>
      </c>
      <c r="N150" s="153">
        <v>44592</v>
      </c>
      <c r="O150" s="153">
        <v>44592</v>
      </c>
      <c r="P150" s="19">
        <f t="shared" si="23"/>
        <v>0</v>
      </c>
      <c r="Q150" s="151">
        <v>7385</v>
      </c>
      <c r="R150" s="151"/>
      <c r="S150" s="151"/>
      <c r="T150" s="151"/>
      <c r="U150" s="21" t="e">
        <f t="shared" si="24"/>
        <v>#DIV/0!</v>
      </c>
      <c r="V150" s="21" t="e">
        <f t="shared" si="25"/>
        <v>#VALUE!</v>
      </c>
      <c r="W150" s="15">
        <f t="shared" si="26"/>
        <v>0</v>
      </c>
    </row>
    <row r="151" spans="1:25" ht="21" hidden="1" customHeight="1">
      <c r="A151" s="14" t="str">
        <f t="shared" si="18"/>
        <v>29RBT00312</v>
      </c>
      <c r="B151" s="20">
        <f>IF(D151="","",COUNTIF($C$4:C150,C151)+1)</f>
        <v>29</v>
      </c>
      <c r="C151" s="14" t="str">
        <f>IF(D151="","",VLOOKUP(D151,LISTA!$A:$B,2,0))</f>
        <v>RBT00312</v>
      </c>
      <c r="D151" s="151" t="s">
        <v>129</v>
      </c>
      <c r="E151" s="14">
        <f>IF(D151="","",VLOOKUP(B151,'Preventiva - Sequencia'!$B:$C,2,0))</f>
        <v>250</v>
      </c>
      <c r="F151" s="14">
        <f t="shared" si="19"/>
        <v>7216</v>
      </c>
      <c r="G151" s="14">
        <f t="shared" si="20"/>
        <v>7441</v>
      </c>
      <c r="H151" s="14">
        <f t="shared" si="21"/>
        <v>7491</v>
      </c>
      <c r="I151" s="152" t="s">
        <v>125</v>
      </c>
      <c r="J151" s="153">
        <v>44595</v>
      </c>
      <c r="K151" s="155">
        <v>44595</v>
      </c>
      <c r="L151" s="19">
        <f t="shared" si="22"/>
        <v>0</v>
      </c>
      <c r="M151" s="152" t="s">
        <v>125</v>
      </c>
      <c r="N151" s="153">
        <v>44595</v>
      </c>
      <c r="O151" s="153">
        <v>44595</v>
      </c>
      <c r="P151" s="19">
        <f t="shared" si="23"/>
        <v>0</v>
      </c>
      <c r="Q151" s="151">
        <v>7407</v>
      </c>
      <c r="R151" s="151"/>
      <c r="S151" s="151"/>
      <c r="T151" s="151"/>
      <c r="U151" s="21" t="e">
        <f t="shared" si="24"/>
        <v>#DIV/0!</v>
      </c>
      <c r="V151" s="21" t="e">
        <f t="shared" si="25"/>
        <v>#VALUE!</v>
      </c>
      <c r="W151" s="15">
        <f t="shared" si="26"/>
        <v>0</v>
      </c>
      <c r="X151" s="48">
        <f>SUM(R151:S151)</f>
        <v>0</v>
      </c>
      <c r="Y151" s="241"/>
    </row>
    <row r="152" spans="1:25" ht="21" hidden="1" customHeight="1">
      <c r="A152" s="14" t="str">
        <f t="shared" si="18"/>
        <v>29RBT00304</v>
      </c>
      <c r="B152" s="20">
        <f>IF(D152="","",COUNTIF($C$4:C151,C152)+1)</f>
        <v>29</v>
      </c>
      <c r="C152" s="14" t="str">
        <f>IF(D152="","",VLOOKUP(D152,LISTA!$A:$B,2,0))</f>
        <v>RBT00304</v>
      </c>
      <c r="D152" s="151" t="s">
        <v>127</v>
      </c>
      <c r="E152" s="14">
        <f>IF(D152="","",VLOOKUP(B152,'Preventiva - Sequencia'!$B:$C,2,0))</f>
        <v>250</v>
      </c>
      <c r="F152" s="14">
        <f t="shared" si="19"/>
        <v>6787</v>
      </c>
      <c r="G152" s="14">
        <f t="shared" si="20"/>
        <v>7012</v>
      </c>
      <c r="H152" s="14">
        <f t="shared" si="21"/>
        <v>7062</v>
      </c>
      <c r="I152" s="152" t="s">
        <v>125</v>
      </c>
      <c r="J152" s="153">
        <v>44596</v>
      </c>
      <c r="K152" s="155">
        <v>44596</v>
      </c>
      <c r="L152" s="19">
        <f t="shared" si="22"/>
        <v>0</v>
      </c>
      <c r="M152" s="152" t="s">
        <v>125</v>
      </c>
      <c r="N152" s="153">
        <v>44596</v>
      </c>
      <c r="O152" s="153">
        <v>44596</v>
      </c>
      <c r="P152" s="19">
        <f t="shared" si="23"/>
        <v>0</v>
      </c>
      <c r="Q152" s="151">
        <v>7049</v>
      </c>
      <c r="R152" s="151"/>
      <c r="S152" s="151"/>
      <c r="T152" s="151"/>
      <c r="U152" s="21" t="e">
        <f t="shared" si="24"/>
        <v>#DIV/0!</v>
      </c>
      <c r="V152" s="21" t="e">
        <f t="shared" si="25"/>
        <v>#VALUE!</v>
      </c>
      <c r="W152" s="15">
        <f t="shared" si="26"/>
        <v>1</v>
      </c>
      <c r="X152" s="48">
        <f>SUM(R152:S152)</f>
        <v>0</v>
      </c>
      <c r="Y152" s="241"/>
    </row>
    <row r="153" spans="1:25" ht="21" customHeight="1">
      <c r="A153" s="14" t="str">
        <f t="shared" si="18"/>
        <v>29RBT00315</v>
      </c>
      <c r="B153" s="20">
        <f>IF(D153="","",COUNTIF($C$4:C152,C153)+1)</f>
        <v>29</v>
      </c>
      <c r="C153" s="14" t="str">
        <f>IF(D153="","",VLOOKUP(D153,LISTA!$A:$B,2,0))</f>
        <v>RBT00315</v>
      </c>
      <c r="D153" s="151" t="s">
        <v>128</v>
      </c>
      <c r="E153" s="14">
        <f>IF(D153="","",VLOOKUP(B153,'Preventiva - Sequencia'!$B:$C,2,0))</f>
        <v>250</v>
      </c>
      <c r="F153" s="14">
        <f t="shared" si="19"/>
        <v>6981</v>
      </c>
      <c r="G153" s="14">
        <f t="shared" si="20"/>
        <v>7206</v>
      </c>
      <c r="H153" s="14">
        <f t="shared" si="21"/>
        <v>7256</v>
      </c>
      <c r="I153" s="152" t="s">
        <v>125</v>
      </c>
      <c r="J153" s="153">
        <v>44599</v>
      </c>
      <c r="K153" s="155">
        <v>44599</v>
      </c>
      <c r="L153" s="19">
        <f t="shared" si="22"/>
        <v>0</v>
      </c>
      <c r="M153" s="152" t="s">
        <v>125</v>
      </c>
      <c r="N153" s="153">
        <v>44599</v>
      </c>
      <c r="O153" s="153">
        <v>44599</v>
      </c>
      <c r="P153" s="19">
        <f t="shared" si="23"/>
        <v>0</v>
      </c>
      <c r="Q153" s="151">
        <v>7278</v>
      </c>
      <c r="R153" s="151"/>
      <c r="S153" s="151"/>
      <c r="T153" s="151"/>
      <c r="U153" s="21" t="e">
        <f t="shared" si="24"/>
        <v>#DIV/0!</v>
      </c>
      <c r="V153" s="21" t="e">
        <f t="shared" si="25"/>
        <v>#VALUE!</v>
      </c>
      <c r="W153" s="15">
        <f t="shared" si="26"/>
        <v>0</v>
      </c>
      <c r="X153" s="48">
        <f>SUM(R153:S153)</f>
        <v>0</v>
      </c>
      <c r="Y153" s="241"/>
    </row>
    <row r="154" spans="1:25" ht="21" hidden="1" customHeight="1">
      <c r="A154" s="14" t="str">
        <f t="shared" si="18"/>
        <v>32RBT00302</v>
      </c>
      <c r="B154" s="20">
        <f>IF(D154="","",COUNTIF($C$4:C153,C154)+1)</f>
        <v>32</v>
      </c>
      <c r="C154" s="14" t="str">
        <f>IF(D154="","",VLOOKUP(D154,LISTA!$A:$B,2,0))</f>
        <v>RBT00302</v>
      </c>
      <c r="D154" s="151" t="s">
        <v>124</v>
      </c>
      <c r="E154" s="14">
        <f>IF(D154="","",VLOOKUP(B154,'Preventiva - Sequencia'!$B:$C,2,0))</f>
        <v>8000</v>
      </c>
      <c r="F154" s="14">
        <f t="shared" si="19"/>
        <v>7852</v>
      </c>
      <c r="G154" s="14">
        <f t="shared" si="20"/>
        <v>8077</v>
      </c>
      <c r="H154" s="14">
        <f t="shared" si="21"/>
        <v>8127</v>
      </c>
      <c r="I154" s="152" t="s">
        <v>125</v>
      </c>
      <c r="J154" s="153">
        <v>44608</v>
      </c>
      <c r="K154" s="155">
        <v>44608</v>
      </c>
      <c r="L154" s="19">
        <f t="shared" si="22"/>
        <v>0</v>
      </c>
      <c r="M154" s="152" t="s">
        <v>125</v>
      </c>
      <c r="N154" s="153">
        <v>44608</v>
      </c>
      <c r="O154" s="153">
        <v>44608</v>
      </c>
      <c r="P154" s="19">
        <f t="shared" si="23"/>
        <v>0</v>
      </c>
      <c r="Q154" s="151">
        <v>8096</v>
      </c>
      <c r="R154" s="151"/>
      <c r="S154" s="151"/>
      <c r="T154" s="151"/>
      <c r="U154" s="21" t="e">
        <f t="shared" si="24"/>
        <v>#DIV/0!</v>
      </c>
      <c r="V154" s="21" t="e">
        <f t="shared" si="25"/>
        <v>#VALUE!</v>
      </c>
      <c r="W154" s="15">
        <f t="shared" si="26"/>
        <v>1</v>
      </c>
    </row>
    <row r="155" spans="1:25" ht="21" hidden="1" customHeight="1">
      <c r="A155" s="14" t="str">
        <f t="shared" si="18"/>
        <v>32RBT00303</v>
      </c>
      <c r="B155" s="20">
        <f>IF(D155="","",COUNTIF($C$4:C154,C155)+1)</f>
        <v>32</v>
      </c>
      <c r="C155" s="14" t="str">
        <f>IF(D155="","",VLOOKUP(D155,LISTA!$A:$B,2,0))</f>
        <v>RBT00303</v>
      </c>
      <c r="D155" s="151" t="s">
        <v>126</v>
      </c>
      <c r="E155" s="14">
        <f>IF(D155="","",VLOOKUP(B155,'Preventiva - Sequencia'!$B:$C,2,0))</f>
        <v>8000</v>
      </c>
      <c r="F155" s="14">
        <f t="shared" si="19"/>
        <v>7385</v>
      </c>
      <c r="G155" s="14">
        <f t="shared" si="20"/>
        <v>7610</v>
      </c>
      <c r="H155" s="14">
        <f t="shared" si="21"/>
        <v>7660</v>
      </c>
      <c r="I155" s="152" t="s">
        <v>125</v>
      </c>
      <c r="J155" s="153">
        <v>44610</v>
      </c>
      <c r="K155" s="155">
        <v>44610</v>
      </c>
      <c r="L155" s="19">
        <f t="shared" si="22"/>
        <v>0</v>
      </c>
      <c r="M155" s="152" t="s">
        <v>125</v>
      </c>
      <c r="N155" s="153">
        <v>44610</v>
      </c>
      <c r="O155" s="153">
        <v>44610</v>
      </c>
      <c r="P155" s="19">
        <f t="shared" si="23"/>
        <v>0</v>
      </c>
      <c r="Q155" s="151">
        <v>7620</v>
      </c>
      <c r="R155" s="151"/>
      <c r="S155" s="151"/>
      <c r="T155" s="151"/>
      <c r="U155" s="21" t="e">
        <f t="shared" si="24"/>
        <v>#DIV/0!</v>
      </c>
      <c r="V155" s="21" t="e">
        <f t="shared" si="25"/>
        <v>#VALUE!</v>
      </c>
      <c r="W155" s="15">
        <f t="shared" si="26"/>
        <v>1</v>
      </c>
    </row>
    <row r="156" spans="1:25" ht="21" hidden="1" customHeight="1">
      <c r="A156" s="14" t="str">
        <f t="shared" si="18"/>
        <v>30RBT00312</v>
      </c>
      <c r="B156" s="20">
        <f>IF(D156="","",COUNTIF($C$4:C155,C156)+1)</f>
        <v>30</v>
      </c>
      <c r="C156" s="14" t="str">
        <f>IF(D156="","",VLOOKUP(D156,LISTA!$A:$B,2,0))</f>
        <v>RBT00312</v>
      </c>
      <c r="D156" s="151" t="s">
        <v>129</v>
      </c>
      <c r="E156" s="14">
        <f>IF(D156="","",VLOOKUP(B156,'Preventiva - Sequencia'!$B:$C,2,0))</f>
        <v>500</v>
      </c>
      <c r="F156" s="14">
        <f t="shared" si="19"/>
        <v>7407</v>
      </c>
      <c r="G156" s="14">
        <f t="shared" si="20"/>
        <v>7632</v>
      </c>
      <c r="H156" s="14">
        <f t="shared" si="21"/>
        <v>7682</v>
      </c>
      <c r="I156" s="152" t="s">
        <v>125</v>
      </c>
      <c r="J156" s="153">
        <v>44613</v>
      </c>
      <c r="K156" s="155">
        <v>44613</v>
      </c>
      <c r="L156" s="19">
        <f t="shared" si="22"/>
        <v>0</v>
      </c>
      <c r="M156" s="152" t="s">
        <v>125</v>
      </c>
      <c r="N156" s="153">
        <v>44613</v>
      </c>
      <c r="O156" s="155">
        <v>44613</v>
      </c>
      <c r="P156" s="19">
        <f t="shared" si="23"/>
        <v>0</v>
      </c>
      <c r="Q156" s="151">
        <v>7730</v>
      </c>
      <c r="R156" s="151"/>
      <c r="S156" s="151"/>
      <c r="T156" s="151"/>
      <c r="U156" s="21" t="e">
        <f t="shared" si="24"/>
        <v>#DIV/0!</v>
      </c>
      <c r="V156" s="21" t="e">
        <f t="shared" si="25"/>
        <v>#VALUE!</v>
      </c>
      <c r="W156" s="15">
        <f t="shared" si="26"/>
        <v>0</v>
      </c>
      <c r="X156" s="48">
        <f>SUM(R156:S156)</f>
        <v>0</v>
      </c>
      <c r="Y156" s="241"/>
    </row>
    <row r="157" spans="1:25" ht="21" hidden="1" customHeight="1">
      <c r="A157" s="14" t="str">
        <f t="shared" si="18"/>
        <v>30RBT00304</v>
      </c>
      <c r="B157" s="20">
        <f>IF(D157="","",COUNTIF($C$4:C156,C157)+1)</f>
        <v>30</v>
      </c>
      <c r="C157" s="14" t="str">
        <f>IF(D157="","",VLOOKUP(D157,LISTA!$A:$B,2,0))</f>
        <v>RBT00304</v>
      </c>
      <c r="D157" s="151" t="s">
        <v>127</v>
      </c>
      <c r="E157" s="14">
        <f>IF(D157="","",VLOOKUP(B157,'Preventiva - Sequencia'!$B:$C,2,0))</f>
        <v>500</v>
      </c>
      <c r="F157" s="14">
        <f t="shared" si="19"/>
        <v>7049</v>
      </c>
      <c r="G157" s="14">
        <f t="shared" si="20"/>
        <v>7274</v>
      </c>
      <c r="H157" s="14">
        <f t="shared" si="21"/>
        <v>7324</v>
      </c>
      <c r="I157" s="152" t="s">
        <v>125</v>
      </c>
      <c r="J157" s="153">
        <v>44616</v>
      </c>
      <c r="K157" s="155">
        <v>44616</v>
      </c>
      <c r="L157" s="19">
        <f t="shared" si="22"/>
        <v>0</v>
      </c>
      <c r="M157" s="152" t="s">
        <v>125</v>
      </c>
      <c r="N157" s="153">
        <v>44616</v>
      </c>
      <c r="O157" s="153">
        <v>44616</v>
      </c>
      <c r="P157" s="19">
        <f t="shared" si="23"/>
        <v>0</v>
      </c>
      <c r="Q157" s="151">
        <v>7313</v>
      </c>
      <c r="R157" s="151"/>
      <c r="S157" s="151"/>
      <c r="T157" s="151"/>
      <c r="U157" s="21" t="e">
        <f t="shared" si="24"/>
        <v>#DIV/0!</v>
      </c>
      <c r="V157" s="21" t="e">
        <f t="shared" si="25"/>
        <v>#VALUE!</v>
      </c>
      <c r="W157" s="15">
        <f t="shared" si="26"/>
        <v>1</v>
      </c>
      <c r="X157" s="48">
        <f>SUM(R157:S157)</f>
        <v>0</v>
      </c>
      <c r="Y157" s="241"/>
    </row>
    <row r="158" spans="1:25" ht="21" customHeight="1">
      <c r="A158" s="14" t="str">
        <f t="shared" si="18"/>
        <v>30RBT00315</v>
      </c>
      <c r="B158" s="20">
        <f>IF(D158="","",COUNTIF($C$4:C157,C158)+1)</f>
        <v>30</v>
      </c>
      <c r="C158" s="14" t="str">
        <f>IF(D158="","",VLOOKUP(D158,LISTA!$A:$B,2,0))</f>
        <v>RBT00315</v>
      </c>
      <c r="D158" s="151" t="s">
        <v>128</v>
      </c>
      <c r="E158" s="14">
        <f>IF(D158="","",VLOOKUP(B158,'Preventiva - Sequencia'!$B:$C,2,0))</f>
        <v>500</v>
      </c>
      <c r="F158" s="14">
        <f t="shared" si="19"/>
        <v>7278</v>
      </c>
      <c r="G158" s="14">
        <f t="shared" si="20"/>
        <v>7503</v>
      </c>
      <c r="H158" s="14">
        <f t="shared" si="21"/>
        <v>7553</v>
      </c>
      <c r="I158" s="152" t="s">
        <v>125</v>
      </c>
      <c r="J158" s="153">
        <v>44618</v>
      </c>
      <c r="K158" s="155">
        <v>44618</v>
      </c>
      <c r="L158" s="19">
        <f t="shared" si="22"/>
        <v>0</v>
      </c>
      <c r="M158" s="152" t="s">
        <v>125</v>
      </c>
      <c r="N158" s="153">
        <v>44618</v>
      </c>
      <c r="O158" s="153">
        <v>44618</v>
      </c>
      <c r="P158" s="19">
        <f t="shared" si="23"/>
        <v>0</v>
      </c>
      <c r="Q158" s="151">
        <v>7593</v>
      </c>
      <c r="R158" s="151"/>
      <c r="S158" s="151"/>
      <c r="T158" s="151"/>
      <c r="U158" s="21" t="e">
        <f t="shared" si="24"/>
        <v>#DIV/0!</v>
      </c>
      <c r="V158" s="21" t="e">
        <f t="shared" si="25"/>
        <v>#VALUE!</v>
      </c>
      <c r="W158" s="15">
        <f t="shared" si="26"/>
        <v>0</v>
      </c>
      <c r="X158" s="48">
        <f>SUM(R158:S158)</f>
        <v>0</v>
      </c>
      <c r="Y158" s="241"/>
    </row>
    <row r="159" spans="1:25" ht="21" hidden="1" customHeight="1">
      <c r="A159" s="14" t="str">
        <f t="shared" si="18"/>
        <v>33RBT00302</v>
      </c>
      <c r="B159" s="20">
        <f>IF(D159="","",COUNTIF($C$4:C158,C159)+1)</f>
        <v>33</v>
      </c>
      <c r="C159" s="14" t="str">
        <f>IF(D159="","",VLOOKUP(D159,LISTA!$A:$B,2,0))</f>
        <v>RBT00302</v>
      </c>
      <c r="D159" s="151" t="s">
        <v>124</v>
      </c>
      <c r="E159" s="14">
        <f>IF(D159="","",VLOOKUP(B159,'Preventiva - Sequencia'!$B:$C,2,0))</f>
        <v>250</v>
      </c>
      <c r="F159" s="14">
        <f t="shared" si="19"/>
        <v>8096</v>
      </c>
      <c r="G159" s="14">
        <f t="shared" si="20"/>
        <v>8321</v>
      </c>
      <c r="H159" s="14">
        <f t="shared" si="21"/>
        <v>8371</v>
      </c>
      <c r="I159" s="152" t="s">
        <v>125</v>
      </c>
      <c r="J159" s="153">
        <v>44620</v>
      </c>
      <c r="K159" s="155">
        <v>44620</v>
      </c>
      <c r="L159" s="19">
        <f t="shared" si="22"/>
        <v>0</v>
      </c>
      <c r="M159" s="152" t="s">
        <v>125</v>
      </c>
      <c r="N159" s="153">
        <v>44620</v>
      </c>
      <c r="O159" s="153">
        <v>44620</v>
      </c>
      <c r="P159" s="19">
        <f t="shared" si="23"/>
        <v>0</v>
      </c>
      <c r="Q159" s="151">
        <v>8219</v>
      </c>
      <c r="R159" s="151"/>
      <c r="S159" s="151"/>
      <c r="T159" s="151"/>
      <c r="U159" s="21" t="e">
        <f t="shared" si="24"/>
        <v>#DIV/0!</v>
      </c>
      <c r="V159" s="21" t="e">
        <f t="shared" si="25"/>
        <v>#VALUE!</v>
      </c>
      <c r="W159" s="15">
        <f t="shared" si="26"/>
        <v>0</v>
      </c>
    </row>
    <row r="160" spans="1:25" ht="21" hidden="1" customHeight="1">
      <c r="A160" s="14" t="str">
        <f t="shared" si="18"/>
        <v>31RBT00304</v>
      </c>
      <c r="B160" s="20">
        <f>IF(D160="","",COUNTIF($C$4:C159,C160)+1)</f>
        <v>31</v>
      </c>
      <c r="C160" s="14" t="str">
        <f>IF(D160="","",VLOOKUP(D160,LISTA!$A:$B,2,0))</f>
        <v>RBT00304</v>
      </c>
      <c r="D160" s="151" t="s">
        <v>127</v>
      </c>
      <c r="E160" s="14">
        <f>IF(D160="","",VLOOKUP(B160,'Preventiva - Sequencia'!$B:$C,2,0))</f>
        <v>250</v>
      </c>
      <c r="F160" s="14">
        <f t="shared" si="19"/>
        <v>7313</v>
      </c>
      <c r="G160" s="14">
        <f t="shared" si="20"/>
        <v>7538</v>
      </c>
      <c r="H160" s="14">
        <f t="shared" si="21"/>
        <v>7588</v>
      </c>
      <c r="I160" s="152" t="s">
        <v>125</v>
      </c>
      <c r="J160" s="153">
        <v>44627</v>
      </c>
      <c r="K160" s="155">
        <v>44627</v>
      </c>
      <c r="L160" s="19">
        <f t="shared" si="22"/>
        <v>0</v>
      </c>
      <c r="M160" s="152" t="s">
        <v>125</v>
      </c>
      <c r="N160" s="153">
        <v>44627</v>
      </c>
      <c r="O160" s="153">
        <v>44627</v>
      </c>
      <c r="P160" s="19">
        <f t="shared" si="23"/>
        <v>0</v>
      </c>
      <c r="Q160" s="151">
        <v>7477</v>
      </c>
      <c r="R160" s="151"/>
      <c r="S160" s="151"/>
      <c r="T160" s="151"/>
      <c r="U160" s="21" t="e">
        <f t="shared" si="24"/>
        <v>#DIV/0!</v>
      </c>
      <c r="V160" s="21" t="e">
        <f t="shared" si="25"/>
        <v>#VALUE!</v>
      </c>
      <c r="W160" s="15">
        <f t="shared" si="26"/>
        <v>0</v>
      </c>
      <c r="X160" s="48">
        <f>SUM(R160:S160)</f>
        <v>0</v>
      </c>
      <c r="Y160" s="241"/>
    </row>
    <row r="161" spans="1:25" ht="21" customHeight="1">
      <c r="A161" s="14" t="str">
        <f t="shared" si="18"/>
        <v>31RBT00315</v>
      </c>
      <c r="B161" s="20">
        <f>IF(D161="","",COUNTIF($C$4:C160,C161)+1)</f>
        <v>31</v>
      </c>
      <c r="C161" s="14" t="str">
        <f>IF(D161="","",VLOOKUP(D161,LISTA!$A:$B,2,0))</f>
        <v>RBT00315</v>
      </c>
      <c r="D161" s="151" t="s">
        <v>128</v>
      </c>
      <c r="E161" s="14">
        <f>IF(D161="","",VLOOKUP(B161,'Preventiva - Sequencia'!$B:$C,2,0))</f>
        <v>250</v>
      </c>
      <c r="F161" s="14">
        <f t="shared" si="19"/>
        <v>7593</v>
      </c>
      <c r="G161" s="14">
        <f t="shared" si="20"/>
        <v>7818</v>
      </c>
      <c r="H161" s="14">
        <f t="shared" si="21"/>
        <v>7868</v>
      </c>
      <c r="I161" s="152" t="s">
        <v>125</v>
      </c>
      <c r="J161" s="153">
        <v>44627</v>
      </c>
      <c r="K161" s="155">
        <v>44627</v>
      </c>
      <c r="L161" s="19">
        <f t="shared" si="22"/>
        <v>0</v>
      </c>
      <c r="M161" s="152" t="s">
        <v>125</v>
      </c>
      <c r="N161" s="153">
        <v>44627</v>
      </c>
      <c r="O161" s="153">
        <v>44627</v>
      </c>
      <c r="P161" s="19">
        <f t="shared" si="23"/>
        <v>0</v>
      </c>
      <c r="Q161" s="151">
        <v>7754</v>
      </c>
      <c r="R161" s="151"/>
      <c r="S161" s="151"/>
      <c r="T161" s="151"/>
      <c r="U161" s="21" t="e">
        <f t="shared" si="24"/>
        <v>#DIV/0!</v>
      </c>
      <c r="V161" s="21" t="e">
        <f t="shared" si="25"/>
        <v>#VALUE!</v>
      </c>
      <c r="W161" s="15">
        <f t="shared" si="26"/>
        <v>0</v>
      </c>
      <c r="X161" s="48">
        <f>SUM(R161:S161)</f>
        <v>0</v>
      </c>
      <c r="Y161" s="241"/>
    </row>
    <row r="162" spans="1:25" ht="21" hidden="1" customHeight="1">
      <c r="A162" s="14" t="str">
        <f t="shared" si="18"/>
        <v>33RBT00303</v>
      </c>
      <c r="B162" s="20">
        <f>IF(D162="","",COUNTIF($C$4:C161,C162)+1)</f>
        <v>33</v>
      </c>
      <c r="C162" s="14" t="str">
        <f>IF(D162="","",VLOOKUP(D162,LISTA!$A:$B,2,0))</f>
        <v>RBT00303</v>
      </c>
      <c r="D162" s="151" t="s">
        <v>126</v>
      </c>
      <c r="E162" s="14">
        <f>IF(D162="","",VLOOKUP(B162,'Preventiva - Sequencia'!$B:$C,2,0))</f>
        <v>250</v>
      </c>
      <c r="F162" s="14">
        <f t="shared" si="19"/>
        <v>7620</v>
      </c>
      <c r="G162" s="14">
        <f t="shared" si="20"/>
        <v>7845</v>
      </c>
      <c r="H162" s="14">
        <f t="shared" si="21"/>
        <v>7895</v>
      </c>
      <c r="I162" s="152" t="s">
        <v>125</v>
      </c>
      <c r="J162" s="153">
        <v>44628</v>
      </c>
      <c r="K162" s="155">
        <v>44628</v>
      </c>
      <c r="L162" s="19">
        <f t="shared" si="22"/>
        <v>0</v>
      </c>
      <c r="M162" s="152" t="s">
        <v>125</v>
      </c>
      <c r="N162" s="153">
        <v>44628</v>
      </c>
      <c r="O162" s="153">
        <v>44628</v>
      </c>
      <c r="P162" s="19">
        <f t="shared" si="23"/>
        <v>0</v>
      </c>
      <c r="Q162" s="151">
        <v>7911</v>
      </c>
      <c r="R162" s="151"/>
      <c r="S162" s="151"/>
      <c r="T162" s="151"/>
      <c r="U162" s="21" t="e">
        <f t="shared" si="24"/>
        <v>#DIV/0!</v>
      </c>
      <c r="V162" s="21" t="e">
        <f t="shared" si="25"/>
        <v>#VALUE!</v>
      </c>
      <c r="W162" s="15">
        <f t="shared" si="26"/>
        <v>0</v>
      </c>
    </row>
    <row r="163" spans="1:25" ht="21" hidden="1" customHeight="1">
      <c r="A163" s="14" t="str">
        <f t="shared" si="18"/>
        <v>31RBT00312</v>
      </c>
      <c r="B163" s="20">
        <f>IF(D163="","",COUNTIF($C$4:C162,C163)+1)</f>
        <v>31</v>
      </c>
      <c r="C163" s="14" t="str">
        <f>IF(D163="","",VLOOKUP(D163,LISTA!$A:$B,2,0))</f>
        <v>RBT00312</v>
      </c>
      <c r="D163" s="151" t="s">
        <v>129</v>
      </c>
      <c r="E163" s="14">
        <f>IF(D163="","",VLOOKUP(B163,'Preventiva - Sequencia'!$B:$C,2,0))</f>
        <v>250</v>
      </c>
      <c r="F163" s="14">
        <f t="shared" si="19"/>
        <v>7730</v>
      </c>
      <c r="G163" s="14">
        <f t="shared" si="20"/>
        <v>7955</v>
      </c>
      <c r="H163" s="14">
        <f t="shared" si="21"/>
        <v>8005</v>
      </c>
      <c r="I163" s="152" t="s">
        <v>125</v>
      </c>
      <c r="J163" s="153">
        <v>44629</v>
      </c>
      <c r="K163" s="155">
        <v>44629</v>
      </c>
      <c r="L163" s="19">
        <f t="shared" si="22"/>
        <v>0</v>
      </c>
      <c r="M163" s="152" t="s">
        <v>125</v>
      </c>
      <c r="N163" s="153">
        <v>44629</v>
      </c>
      <c r="O163" s="153">
        <v>44629</v>
      </c>
      <c r="P163" s="19">
        <f t="shared" si="23"/>
        <v>0</v>
      </c>
      <c r="Q163" s="151">
        <v>7990</v>
      </c>
      <c r="R163" s="151"/>
      <c r="S163" s="151"/>
      <c r="T163" s="151"/>
      <c r="U163" s="21" t="e">
        <f t="shared" si="24"/>
        <v>#DIV/0!</v>
      </c>
      <c r="V163" s="21" t="e">
        <f t="shared" si="25"/>
        <v>#VALUE!</v>
      </c>
      <c r="W163" s="15">
        <f t="shared" si="26"/>
        <v>1</v>
      </c>
      <c r="X163" s="48">
        <f>SUM(R163:S163)</f>
        <v>0</v>
      </c>
      <c r="Y163" s="241"/>
    </row>
    <row r="164" spans="1:25" ht="21" hidden="1" customHeight="1">
      <c r="A164" s="14" t="str">
        <f t="shared" si="18"/>
        <v>32RBT00312</v>
      </c>
      <c r="B164" s="20">
        <f>IF(D164="","",COUNTIF($C$4:C163,C164)+1)</f>
        <v>32</v>
      </c>
      <c r="C164" s="14" t="str">
        <f>IF(D164="","",VLOOKUP(D164,LISTA!$A:$B,2,0))</f>
        <v>RBT00312</v>
      </c>
      <c r="D164" s="151" t="s">
        <v>129</v>
      </c>
      <c r="E164" s="14">
        <f>IF(D164="","",VLOOKUP(B164,'Preventiva - Sequencia'!$B:$C,2,0))</f>
        <v>8000</v>
      </c>
      <c r="F164" s="14">
        <f t="shared" si="19"/>
        <v>7990</v>
      </c>
      <c r="G164" s="14">
        <f t="shared" si="20"/>
        <v>8215</v>
      </c>
      <c r="H164" s="14">
        <f t="shared" si="21"/>
        <v>8265</v>
      </c>
      <c r="I164" s="152" t="s">
        <v>125</v>
      </c>
      <c r="J164" s="153">
        <v>44634</v>
      </c>
      <c r="K164" s="155">
        <v>44634</v>
      </c>
      <c r="L164" s="19">
        <f t="shared" si="22"/>
        <v>0</v>
      </c>
      <c r="M164" s="152" t="s">
        <v>125</v>
      </c>
      <c r="N164" s="153">
        <v>44634</v>
      </c>
      <c r="O164" s="153">
        <v>44634</v>
      </c>
      <c r="P164" s="19">
        <f t="shared" si="23"/>
        <v>0</v>
      </c>
      <c r="Q164" s="151">
        <v>8049</v>
      </c>
      <c r="R164" s="151"/>
      <c r="S164" s="151"/>
      <c r="T164" s="151"/>
      <c r="U164" s="21" t="e">
        <f t="shared" si="24"/>
        <v>#DIV/0!</v>
      </c>
      <c r="V164" s="21" t="e">
        <f t="shared" si="25"/>
        <v>#VALUE!</v>
      </c>
      <c r="W164" s="15">
        <f t="shared" si="26"/>
        <v>0</v>
      </c>
      <c r="X164" s="48">
        <f>SUM(R164:S164)</f>
        <v>0</v>
      </c>
      <c r="Y164" s="241"/>
    </row>
    <row r="165" spans="1:25" ht="21" hidden="1" customHeight="1">
      <c r="A165" s="14" t="str">
        <f t="shared" si="18"/>
        <v>34RBT00302</v>
      </c>
      <c r="B165" s="20">
        <f>IF(D165="","",COUNTIF($C$4:C163,C165)+1)</f>
        <v>34</v>
      </c>
      <c r="C165" s="14" t="str">
        <f>IF(D165="","",VLOOKUP(D165,LISTA!$A:$B,2,0))</f>
        <v>RBT00302</v>
      </c>
      <c r="D165" s="151" t="s">
        <v>124</v>
      </c>
      <c r="E165" s="14">
        <f>IF(D165="","",VLOOKUP(B165,'Preventiva - Sequencia'!$B:$C,2,0))</f>
        <v>500</v>
      </c>
      <c r="F165" s="14">
        <f t="shared" si="19"/>
        <v>8219</v>
      </c>
      <c r="G165" s="14">
        <f t="shared" si="20"/>
        <v>8444</v>
      </c>
      <c r="H165" s="14">
        <f t="shared" si="21"/>
        <v>8494</v>
      </c>
      <c r="I165" s="152" t="s">
        <v>125</v>
      </c>
      <c r="J165" s="153">
        <v>44636</v>
      </c>
      <c r="K165" s="155">
        <v>44636</v>
      </c>
      <c r="L165" s="19">
        <f t="shared" si="22"/>
        <v>0</v>
      </c>
      <c r="M165" s="152" t="s">
        <v>125</v>
      </c>
      <c r="N165" s="153">
        <v>44636</v>
      </c>
      <c r="O165" s="153">
        <v>44636</v>
      </c>
      <c r="P165" s="19">
        <f t="shared" si="23"/>
        <v>0</v>
      </c>
      <c r="Q165" s="151">
        <v>8492</v>
      </c>
      <c r="R165" s="151"/>
      <c r="S165" s="151"/>
      <c r="T165" s="151"/>
      <c r="U165" s="21" t="e">
        <f t="shared" si="24"/>
        <v>#DIV/0!</v>
      </c>
      <c r="V165" s="21" t="e">
        <f t="shared" si="25"/>
        <v>#VALUE!</v>
      </c>
      <c r="W165" s="15">
        <f t="shared" si="26"/>
        <v>1</v>
      </c>
    </row>
    <row r="166" spans="1:25" ht="21" customHeight="1">
      <c r="A166" s="14" t="str">
        <f t="shared" si="18"/>
        <v>32RBT00315</v>
      </c>
      <c r="B166" s="20">
        <f>IF(D166="","",COUNTIF($C$4:C165,C166)+1)</f>
        <v>32</v>
      </c>
      <c r="C166" s="14" t="str">
        <f>IF(D166="","",VLOOKUP(D166,LISTA!$A:$B,2,0))</f>
        <v>RBT00315</v>
      </c>
      <c r="D166" s="151" t="s">
        <v>128</v>
      </c>
      <c r="E166" s="14">
        <f>IF(D166="","",VLOOKUP(B166,'Preventiva - Sequencia'!$B:$C,2,0))</f>
        <v>8000</v>
      </c>
      <c r="F166" s="14">
        <f t="shared" si="19"/>
        <v>7754</v>
      </c>
      <c r="G166" s="14">
        <f t="shared" si="20"/>
        <v>7979</v>
      </c>
      <c r="H166" s="14">
        <f t="shared" si="21"/>
        <v>8029</v>
      </c>
      <c r="I166" s="152" t="s">
        <v>125</v>
      </c>
      <c r="J166" s="153">
        <v>44638</v>
      </c>
      <c r="K166" s="155">
        <v>44638</v>
      </c>
      <c r="L166" s="19">
        <f t="shared" si="22"/>
        <v>0</v>
      </c>
      <c r="M166" s="152" t="s">
        <v>125</v>
      </c>
      <c r="N166" s="153">
        <v>44638</v>
      </c>
      <c r="O166" s="153">
        <v>44638</v>
      </c>
      <c r="P166" s="19">
        <f t="shared" si="23"/>
        <v>0</v>
      </c>
      <c r="Q166" s="151">
        <v>7945</v>
      </c>
      <c r="R166" s="151"/>
      <c r="S166" s="151"/>
      <c r="T166" s="151"/>
      <c r="U166" s="21" t="e">
        <f t="shared" si="24"/>
        <v>#DIV/0!</v>
      </c>
      <c r="V166" s="21" t="e">
        <f t="shared" si="25"/>
        <v>#VALUE!</v>
      </c>
      <c r="W166" s="15">
        <f t="shared" si="26"/>
        <v>0</v>
      </c>
      <c r="X166" s="48">
        <f>SUM(R166:S166)</f>
        <v>0</v>
      </c>
      <c r="Y166" s="241"/>
    </row>
    <row r="167" spans="1:25" ht="21" hidden="1" customHeight="1">
      <c r="A167" s="14" t="str">
        <f t="shared" si="18"/>
        <v>34RBT00303</v>
      </c>
      <c r="B167" s="20">
        <f>IF(D167="","",COUNTIF($C$4:C166,C167)+1)</f>
        <v>34</v>
      </c>
      <c r="C167" s="14" t="str">
        <f>IF(D167="","",VLOOKUP(D167,LISTA!$A:$B,2,0))</f>
        <v>RBT00303</v>
      </c>
      <c r="D167" s="151" t="s">
        <v>126</v>
      </c>
      <c r="E167" s="14">
        <f>IF(D167="","",VLOOKUP(B167,'Preventiva - Sequencia'!$B:$C,2,0))</f>
        <v>500</v>
      </c>
      <c r="F167" s="14">
        <f t="shared" si="19"/>
        <v>7911</v>
      </c>
      <c r="G167" s="14">
        <f t="shared" si="20"/>
        <v>8136</v>
      </c>
      <c r="H167" s="14">
        <f t="shared" si="21"/>
        <v>8186</v>
      </c>
      <c r="I167" s="152" t="s">
        <v>125</v>
      </c>
      <c r="J167" s="153">
        <v>44645</v>
      </c>
      <c r="K167" s="155">
        <v>44645</v>
      </c>
      <c r="L167" s="19">
        <f t="shared" si="22"/>
        <v>0</v>
      </c>
      <c r="M167" s="152" t="s">
        <v>125</v>
      </c>
      <c r="N167" s="153">
        <v>44645</v>
      </c>
      <c r="O167" s="153">
        <v>44645</v>
      </c>
      <c r="P167" s="19">
        <f t="shared" si="23"/>
        <v>0</v>
      </c>
      <c r="Q167" s="151">
        <v>8187</v>
      </c>
      <c r="R167" s="151"/>
      <c r="S167" s="151"/>
      <c r="T167" s="151"/>
      <c r="U167" s="21" t="e">
        <f t="shared" si="24"/>
        <v>#DIV/0!</v>
      </c>
      <c r="V167" s="21" t="e">
        <f t="shared" si="25"/>
        <v>#VALUE!</v>
      </c>
      <c r="W167" s="15">
        <f t="shared" si="26"/>
        <v>0</v>
      </c>
    </row>
    <row r="168" spans="1:25" ht="21" hidden="1" customHeight="1">
      <c r="A168" s="14" t="str">
        <f t="shared" si="18"/>
        <v>32RBT00304</v>
      </c>
      <c r="B168" s="20">
        <f>IF(D168="","",COUNTIF($C$4:C167,C168)+1)</f>
        <v>32</v>
      </c>
      <c r="C168" s="14" t="str">
        <f>IF(D168="","",VLOOKUP(D168,LISTA!$A:$B,2,0))</f>
        <v>RBT00304</v>
      </c>
      <c r="D168" s="151" t="s">
        <v>127</v>
      </c>
      <c r="E168" s="14">
        <f>IF(D168="","",VLOOKUP(B168,'Preventiva - Sequencia'!$B:$C,2,0))</f>
        <v>8000</v>
      </c>
      <c r="F168" s="14">
        <f t="shared" si="19"/>
        <v>7477</v>
      </c>
      <c r="G168" s="14">
        <f t="shared" si="20"/>
        <v>7702</v>
      </c>
      <c r="H168" s="14">
        <f t="shared" si="21"/>
        <v>7752</v>
      </c>
      <c r="I168" s="152" t="s">
        <v>125</v>
      </c>
      <c r="J168" s="153">
        <v>44648</v>
      </c>
      <c r="K168" s="155">
        <v>44648</v>
      </c>
      <c r="L168" s="19">
        <f t="shared" si="22"/>
        <v>0</v>
      </c>
      <c r="M168" s="152" t="s">
        <v>125</v>
      </c>
      <c r="N168" s="153">
        <v>44648</v>
      </c>
      <c r="O168" s="153">
        <v>44648</v>
      </c>
      <c r="P168" s="19">
        <f t="shared" si="23"/>
        <v>0</v>
      </c>
      <c r="Q168" s="151">
        <v>7667</v>
      </c>
      <c r="R168" s="151"/>
      <c r="S168" s="151"/>
      <c r="T168" s="151"/>
      <c r="U168" s="21" t="e">
        <f t="shared" si="24"/>
        <v>#DIV/0!</v>
      </c>
      <c r="V168" s="21" t="e">
        <f t="shared" si="25"/>
        <v>#VALUE!</v>
      </c>
      <c r="W168" s="15">
        <f t="shared" si="26"/>
        <v>0</v>
      </c>
      <c r="X168" s="48">
        <f>SUM(R168:S168)</f>
        <v>0</v>
      </c>
      <c r="Y168" s="241"/>
    </row>
    <row r="169" spans="1:25" ht="21" hidden="1" customHeight="1">
      <c r="A169" s="14" t="str">
        <f t="shared" si="18"/>
        <v>35RBT00302</v>
      </c>
      <c r="B169" s="20">
        <f>IF(D169="","",COUNTIF($C$4:C167,C169)+1)</f>
        <v>35</v>
      </c>
      <c r="C169" s="14" t="str">
        <f>IF(D169="","",VLOOKUP(D169,LISTA!$A:$B,2,0))</f>
        <v>RBT00302</v>
      </c>
      <c r="D169" s="151" t="s">
        <v>124</v>
      </c>
      <c r="E169" s="14">
        <f>IF(D169="","",VLOOKUP(B169,'Preventiva - Sequencia'!$B:$C,2,0))</f>
        <v>250</v>
      </c>
      <c r="F169" s="14">
        <f t="shared" si="19"/>
        <v>8492</v>
      </c>
      <c r="G169" s="14">
        <f t="shared" si="20"/>
        <v>8717</v>
      </c>
      <c r="H169" s="14">
        <f t="shared" si="21"/>
        <v>8767</v>
      </c>
      <c r="I169" s="152" t="s">
        <v>125</v>
      </c>
      <c r="J169" s="153">
        <v>44651</v>
      </c>
      <c r="K169" s="155">
        <v>44651</v>
      </c>
      <c r="L169" s="19">
        <f t="shared" si="22"/>
        <v>0</v>
      </c>
      <c r="M169" s="152" t="s">
        <v>125</v>
      </c>
      <c r="N169" s="153">
        <v>44651</v>
      </c>
      <c r="O169" s="153">
        <v>44651</v>
      </c>
      <c r="P169" s="19">
        <f t="shared" si="23"/>
        <v>0</v>
      </c>
      <c r="Q169" s="151">
        <v>8761</v>
      </c>
      <c r="R169" s="151"/>
      <c r="S169" s="151"/>
      <c r="T169" s="151"/>
      <c r="U169" s="21" t="e">
        <f t="shared" si="24"/>
        <v>#DIV/0!</v>
      </c>
      <c r="V169" s="21" t="e">
        <f t="shared" si="25"/>
        <v>#VALUE!</v>
      </c>
      <c r="W169" s="15">
        <f t="shared" si="26"/>
        <v>1</v>
      </c>
    </row>
    <row r="170" spans="1:25" ht="21" hidden="1" customHeight="1">
      <c r="A170" s="14" t="str">
        <f t="shared" si="18"/>
        <v>33RBT00312</v>
      </c>
      <c r="B170" s="20">
        <f>IF(D170="","",COUNTIF($C$4:C169,C170)+1)</f>
        <v>33</v>
      </c>
      <c r="C170" s="14" t="str">
        <f>IF(D170="","",VLOOKUP(D170,LISTA!$A:$B,2,0))</f>
        <v>RBT00312</v>
      </c>
      <c r="D170" s="151" t="s">
        <v>129</v>
      </c>
      <c r="E170" s="14">
        <f>IF(D170="","",VLOOKUP(B170,'Preventiva - Sequencia'!$B:$C,2,0))</f>
        <v>250</v>
      </c>
      <c r="F170" s="14">
        <f t="shared" si="19"/>
        <v>8049</v>
      </c>
      <c r="G170" s="14">
        <f t="shared" si="20"/>
        <v>8274</v>
      </c>
      <c r="H170" s="14">
        <f t="shared" si="21"/>
        <v>8324</v>
      </c>
      <c r="I170" s="152" t="s">
        <v>125</v>
      </c>
      <c r="J170" s="153">
        <v>44655</v>
      </c>
      <c r="K170" s="155">
        <v>44655</v>
      </c>
      <c r="L170" s="19">
        <f t="shared" si="22"/>
        <v>0</v>
      </c>
      <c r="M170" s="152" t="s">
        <v>125</v>
      </c>
      <c r="N170" s="153">
        <v>44655</v>
      </c>
      <c r="O170" s="153">
        <v>44655</v>
      </c>
      <c r="P170" s="19">
        <f t="shared" si="23"/>
        <v>0</v>
      </c>
      <c r="Q170" s="151">
        <v>8427</v>
      </c>
      <c r="R170" s="151"/>
      <c r="S170" s="151"/>
      <c r="T170" s="151"/>
      <c r="U170" s="21" t="e">
        <f t="shared" si="24"/>
        <v>#DIV/0!</v>
      </c>
      <c r="V170" s="21" t="e">
        <f t="shared" si="25"/>
        <v>#VALUE!</v>
      </c>
      <c r="W170" s="15">
        <f t="shared" si="26"/>
        <v>0</v>
      </c>
      <c r="X170" s="48">
        <f>SUM(R170:S170)</f>
        <v>0</v>
      </c>
      <c r="Y170" s="241"/>
    </row>
    <row r="171" spans="1:25" ht="21" customHeight="1">
      <c r="A171" s="14" t="str">
        <f t="shared" si="18"/>
        <v>33RBT00315</v>
      </c>
      <c r="B171" s="20">
        <f>IF(D171="","",COUNTIF($C$4:C170,C171)+1)</f>
        <v>33</v>
      </c>
      <c r="C171" s="14" t="str">
        <f>IF(D171="","",VLOOKUP(D171,LISTA!$A:$B,2,0))</f>
        <v>RBT00315</v>
      </c>
      <c r="D171" s="151" t="s">
        <v>128</v>
      </c>
      <c r="E171" s="14">
        <f>IF(D171="","",VLOOKUP(B171,'Preventiva - Sequencia'!$B:$C,2,0))</f>
        <v>250</v>
      </c>
      <c r="F171" s="14">
        <f t="shared" si="19"/>
        <v>7945</v>
      </c>
      <c r="G171" s="14">
        <f t="shared" si="20"/>
        <v>8170</v>
      </c>
      <c r="H171" s="14">
        <f t="shared" si="21"/>
        <v>8220</v>
      </c>
      <c r="I171" s="152" t="s">
        <v>125</v>
      </c>
      <c r="J171" s="153">
        <v>44655</v>
      </c>
      <c r="K171" s="155">
        <v>44655</v>
      </c>
      <c r="L171" s="19">
        <f t="shared" si="22"/>
        <v>0</v>
      </c>
      <c r="M171" s="152" t="s">
        <v>125</v>
      </c>
      <c r="N171" s="153">
        <v>44655</v>
      </c>
      <c r="O171" s="153">
        <v>44655</v>
      </c>
      <c r="P171" s="19">
        <f t="shared" si="23"/>
        <v>0</v>
      </c>
      <c r="Q171" s="151">
        <v>8193</v>
      </c>
      <c r="R171" s="151"/>
      <c r="S171" s="151"/>
      <c r="T171" s="151"/>
      <c r="U171" s="21" t="e">
        <f t="shared" si="24"/>
        <v>#DIV/0!</v>
      </c>
      <c r="V171" s="21" t="e">
        <f t="shared" si="25"/>
        <v>#VALUE!</v>
      </c>
      <c r="W171" s="15">
        <f t="shared" si="26"/>
        <v>1</v>
      </c>
      <c r="X171" s="48">
        <f>SUM(R171:S171)</f>
        <v>0</v>
      </c>
      <c r="Y171" s="241"/>
    </row>
    <row r="172" spans="1:25" ht="21" hidden="1" customHeight="1">
      <c r="A172" s="14" t="str">
        <f t="shared" si="18"/>
        <v>35RBT00303</v>
      </c>
      <c r="B172" s="20">
        <f>IF(D172="","",COUNTIF($C$4:C171,C172)+1)</f>
        <v>35</v>
      </c>
      <c r="C172" s="14" t="str">
        <f>IF(D172="","",VLOOKUP(D172,LISTA!$A:$B,2,0))</f>
        <v>RBT00303</v>
      </c>
      <c r="D172" s="151" t="s">
        <v>126</v>
      </c>
      <c r="E172" s="14">
        <f>IF(D172="","",VLOOKUP(B172,'Preventiva - Sequencia'!$B:$C,2,0))</f>
        <v>250</v>
      </c>
      <c r="F172" s="14">
        <f t="shared" si="19"/>
        <v>8187</v>
      </c>
      <c r="G172" s="14">
        <f t="shared" si="20"/>
        <v>8412</v>
      </c>
      <c r="H172" s="14">
        <f t="shared" si="21"/>
        <v>8462</v>
      </c>
      <c r="I172" s="152" t="s">
        <v>125</v>
      </c>
      <c r="J172" s="153">
        <v>44657</v>
      </c>
      <c r="K172" s="155">
        <v>44657</v>
      </c>
      <c r="L172" s="19">
        <f t="shared" si="22"/>
        <v>0</v>
      </c>
      <c r="M172" s="152" t="s">
        <v>125</v>
      </c>
      <c r="N172" s="153">
        <v>44657</v>
      </c>
      <c r="O172" s="153">
        <v>44657</v>
      </c>
      <c r="P172" s="19">
        <f t="shared" si="23"/>
        <v>0</v>
      </c>
      <c r="Q172" s="151">
        <v>8365</v>
      </c>
      <c r="R172" s="151"/>
      <c r="S172" s="151"/>
      <c r="T172" s="151"/>
      <c r="U172" s="21" t="e">
        <f t="shared" si="24"/>
        <v>#DIV/0!</v>
      </c>
      <c r="V172" s="21" t="e">
        <f t="shared" si="25"/>
        <v>#VALUE!</v>
      </c>
      <c r="W172" s="15">
        <f t="shared" si="26"/>
        <v>0</v>
      </c>
    </row>
    <row r="173" spans="1:25" ht="21" hidden="1" customHeight="1">
      <c r="A173" s="14" t="str">
        <f t="shared" si="18"/>
        <v>36RBT00302</v>
      </c>
      <c r="B173" s="20">
        <f>IF(D173="","",COUNTIF($C$4:C172,C173)+1)</f>
        <v>36</v>
      </c>
      <c r="C173" s="14" t="str">
        <f>IF(D173="","",VLOOKUP(D173,LISTA!$A:$B,2,0))</f>
        <v>RBT00302</v>
      </c>
      <c r="D173" s="151" t="s">
        <v>124</v>
      </c>
      <c r="E173" s="14">
        <f>IF(D173="","",VLOOKUP(B173,'Preventiva - Sequencia'!$B:$C,2,0))</f>
        <v>1000</v>
      </c>
      <c r="F173" s="14">
        <f t="shared" si="19"/>
        <v>8761</v>
      </c>
      <c r="G173" s="14">
        <f t="shared" si="20"/>
        <v>8986</v>
      </c>
      <c r="H173" s="14">
        <f t="shared" si="21"/>
        <v>9036</v>
      </c>
      <c r="I173" s="152" t="s">
        <v>125</v>
      </c>
      <c r="J173" s="153">
        <v>44663</v>
      </c>
      <c r="K173" s="155">
        <v>44663</v>
      </c>
      <c r="L173" s="19">
        <f t="shared" si="22"/>
        <v>0</v>
      </c>
      <c r="M173" s="152" t="s">
        <v>125</v>
      </c>
      <c r="N173" s="153">
        <v>44663</v>
      </c>
      <c r="O173" s="153">
        <v>44663</v>
      </c>
      <c r="P173" s="19">
        <f t="shared" si="23"/>
        <v>0</v>
      </c>
      <c r="Q173" s="151">
        <v>8967</v>
      </c>
      <c r="R173" s="151"/>
      <c r="S173" s="151"/>
      <c r="T173" s="151"/>
      <c r="U173" s="21" t="e">
        <f t="shared" si="24"/>
        <v>#DIV/0!</v>
      </c>
      <c r="V173" s="21" t="e">
        <f t="shared" si="25"/>
        <v>#VALUE!</v>
      </c>
      <c r="W173" s="15">
        <f t="shared" si="26"/>
        <v>0</v>
      </c>
    </row>
    <row r="174" spans="1:25" ht="21" hidden="1" customHeight="1">
      <c r="A174" s="14" t="str">
        <f t="shared" si="18"/>
        <v>34RBT00312</v>
      </c>
      <c r="B174" s="20">
        <f>IF(D174="","",COUNTIF($C$4:C173,C174)+1)</f>
        <v>34</v>
      </c>
      <c r="C174" s="14" t="str">
        <f>IF(D174="","",VLOOKUP(D174,LISTA!$A:$B,2,0))</f>
        <v>RBT00312</v>
      </c>
      <c r="D174" s="151" t="s">
        <v>129</v>
      </c>
      <c r="E174" s="14">
        <f>IF(D174="","",VLOOKUP(B174,'Preventiva - Sequencia'!$B:$C,2,0))</f>
        <v>500</v>
      </c>
      <c r="F174" s="14">
        <f t="shared" si="19"/>
        <v>8427</v>
      </c>
      <c r="G174" s="14">
        <f t="shared" si="20"/>
        <v>8652</v>
      </c>
      <c r="H174" s="14">
        <f t="shared" si="21"/>
        <v>8702</v>
      </c>
      <c r="I174" s="152" t="s">
        <v>125</v>
      </c>
      <c r="J174" s="153">
        <v>44665</v>
      </c>
      <c r="K174" s="155">
        <v>44665</v>
      </c>
      <c r="L174" s="19">
        <f t="shared" si="22"/>
        <v>0</v>
      </c>
      <c r="M174" s="152" t="s">
        <v>125</v>
      </c>
      <c r="N174" s="153">
        <v>44665</v>
      </c>
      <c r="O174" s="153">
        <v>44665</v>
      </c>
      <c r="P174" s="19">
        <f t="shared" si="23"/>
        <v>0</v>
      </c>
      <c r="Q174" s="151">
        <v>8585</v>
      </c>
      <c r="R174" s="151"/>
      <c r="S174" s="151"/>
      <c r="T174" s="151"/>
      <c r="U174" s="21" t="e">
        <f t="shared" si="24"/>
        <v>#DIV/0!</v>
      </c>
      <c r="V174" s="21" t="e">
        <f t="shared" si="25"/>
        <v>#VALUE!</v>
      </c>
      <c r="W174" s="15">
        <f t="shared" si="26"/>
        <v>0</v>
      </c>
      <c r="X174" s="48">
        <f>SUM(R174:S174)</f>
        <v>0</v>
      </c>
      <c r="Y174" s="241"/>
    </row>
    <row r="175" spans="1:25" ht="21" hidden="1" customHeight="1">
      <c r="A175" s="14" t="str">
        <f t="shared" si="18"/>
        <v>36RBT00303</v>
      </c>
      <c r="B175" s="20">
        <f>IF(D175="","",COUNTIF($C$4:C174,C175)+1)</f>
        <v>36</v>
      </c>
      <c r="C175" s="14" t="str">
        <f>IF(D175="","",VLOOKUP(D175,LISTA!$A:$B,2,0))</f>
        <v>RBT00303</v>
      </c>
      <c r="D175" s="151" t="s">
        <v>126</v>
      </c>
      <c r="E175" s="14">
        <f>IF(D175="","",VLOOKUP(B175,'Preventiva - Sequencia'!$B:$C,2,0))</f>
        <v>1000</v>
      </c>
      <c r="F175" s="14">
        <f t="shared" si="19"/>
        <v>8365</v>
      </c>
      <c r="G175" s="14">
        <f t="shared" si="20"/>
        <v>8590</v>
      </c>
      <c r="H175" s="14">
        <f t="shared" si="21"/>
        <v>8640</v>
      </c>
      <c r="I175" s="152" t="s">
        <v>125</v>
      </c>
      <c r="J175" s="153">
        <v>44672</v>
      </c>
      <c r="K175" s="155">
        <v>44672</v>
      </c>
      <c r="L175" s="19">
        <f t="shared" si="22"/>
        <v>0</v>
      </c>
      <c r="M175" s="152" t="s">
        <v>125</v>
      </c>
      <c r="N175" s="153">
        <v>44672</v>
      </c>
      <c r="O175" s="153">
        <v>44672</v>
      </c>
      <c r="P175" s="19">
        <f t="shared" si="23"/>
        <v>0</v>
      </c>
      <c r="Q175" s="151">
        <v>8586</v>
      </c>
      <c r="R175" s="151"/>
      <c r="S175" s="151"/>
      <c r="T175" s="151"/>
      <c r="U175" s="21" t="e">
        <f t="shared" si="24"/>
        <v>#DIV/0!</v>
      </c>
      <c r="V175" s="21" t="e">
        <f t="shared" si="25"/>
        <v>#VALUE!</v>
      </c>
      <c r="W175" s="15">
        <f t="shared" si="26"/>
        <v>0</v>
      </c>
    </row>
    <row r="176" spans="1:25" ht="21" customHeight="1">
      <c r="A176" s="14" t="str">
        <f t="shared" si="18"/>
        <v>34RBT00315</v>
      </c>
      <c r="B176" s="20">
        <f>IF(D176="","",COUNTIF($C$4:C175,C176)+1)</f>
        <v>34</v>
      </c>
      <c r="C176" s="14" t="str">
        <f>IF(D176="","",VLOOKUP(D176,LISTA!$A:$B,2,0))</f>
        <v>RBT00315</v>
      </c>
      <c r="D176" s="151" t="s">
        <v>128</v>
      </c>
      <c r="E176" s="14">
        <f>IF(D176="","",VLOOKUP(B176,'Preventiva - Sequencia'!$B:$C,2,0))</f>
        <v>500</v>
      </c>
      <c r="F176" s="14">
        <f t="shared" si="19"/>
        <v>8193</v>
      </c>
      <c r="G176" s="14">
        <f t="shared" si="20"/>
        <v>8418</v>
      </c>
      <c r="H176" s="14">
        <f t="shared" si="21"/>
        <v>8468</v>
      </c>
      <c r="I176" s="152" t="s">
        <v>125</v>
      </c>
      <c r="J176" s="153">
        <v>44673</v>
      </c>
      <c r="K176" s="155">
        <v>44673</v>
      </c>
      <c r="L176" s="19">
        <f t="shared" si="22"/>
        <v>0</v>
      </c>
      <c r="M176" s="152" t="s">
        <v>125</v>
      </c>
      <c r="N176" s="153">
        <v>44673</v>
      </c>
      <c r="O176" s="153">
        <v>44673</v>
      </c>
      <c r="P176" s="19">
        <f t="shared" si="23"/>
        <v>0</v>
      </c>
      <c r="Q176" s="151">
        <v>8481</v>
      </c>
      <c r="R176" s="151"/>
      <c r="S176" s="151"/>
      <c r="T176" s="151"/>
      <c r="U176" s="21" t="e">
        <f t="shared" si="24"/>
        <v>#DIV/0!</v>
      </c>
      <c r="V176" s="21" t="e">
        <f t="shared" si="25"/>
        <v>#VALUE!</v>
      </c>
      <c r="W176" s="15">
        <f t="shared" si="26"/>
        <v>0</v>
      </c>
      <c r="X176" s="48">
        <f>SUM(R176:S176)</f>
        <v>0</v>
      </c>
      <c r="Y176" s="241"/>
    </row>
    <row r="177" spans="1:25" ht="21" hidden="1" customHeight="1">
      <c r="A177" s="14" t="str">
        <f t="shared" si="18"/>
        <v>33RBT00304</v>
      </c>
      <c r="B177" s="20">
        <f>IF(D177="","",COUNTIF($C$4:C176,C177)+1)</f>
        <v>33</v>
      </c>
      <c r="C177" s="14" t="str">
        <f>IF(D177="","",VLOOKUP(D177,LISTA!$A:$B,2,0))</f>
        <v>RBT00304</v>
      </c>
      <c r="D177" s="151" t="s">
        <v>127</v>
      </c>
      <c r="E177" s="14">
        <f>IF(D177="","",VLOOKUP(B177,'Preventiva - Sequencia'!$B:$C,2,0))</f>
        <v>250</v>
      </c>
      <c r="F177" s="14">
        <f t="shared" si="19"/>
        <v>7667</v>
      </c>
      <c r="G177" s="14">
        <f t="shared" si="20"/>
        <v>7892</v>
      </c>
      <c r="H177" s="14">
        <f t="shared" si="21"/>
        <v>7942</v>
      </c>
      <c r="I177" s="152" t="s">
        <v>125</v>
      </c>
      <c r="J177" s="153">
        <v>44676</v>
      </c>
      <c r="K177" s="155">
        <v>44676</v>
      </c>
      <c r="L177" s="19">
        <f t="shared" si="22"/>
        <v>0</v>
      </c>
      <c r="M177" s="152" t="s">
        <v>125</v>
      </c>
      <c r="N177" s="153">
        <v>44676</v>
      </c>
      <c r="O177" s="153">
        <v>44676</v>
      </c>
      <c r="P177" s="19">
        <f t="shared" si="23"/>
        <v>0</v>
      </c>
      <c r="Q177" s="151">
        <v>7987</v>
      </c>
      <c r="R177" s="151"/>
      <c r="S177" s="151"/>
      <c r="T177" s="151"/>
      <c r="U177" s="21" t="e">
        <f t="shared" si="24"/>
        <v>#DIV/0!</v>
      </c>
      <c r="V177" s="21" t="e">
        <f t="shared" si="25"/>
        <v>#VALUE!</v>
      </c>
      <c r="W177" s="15">
        <f t="shared" si="26"/>
        <v>0</v>
      </c>
      <c r="X177" s="48">
        <f>SUM(R177:S177)</f>
        <v>0</v>
      </c>
      <c r="Y177" s="241"/>
    </row>
    <row r="178" spans="1:25" ht="21" hidden="1" customHeight="1">
      <c r="A178" s="14" t="str">
        <f t="shared" si="18"/>
        <v>35RBT00312</v>
      </c>
      <c r="B178" s="20">
        <f>IF(D178="","",COUNTIF($C$4:C177,C178)+1)</f>
        <v>35</v>
      </c>
      <c r="C178" s="14" t="str">
        <f>IF(D178="","",VLOOKUP(D178,LISTA!$A:$B,2,0))</f>
        <v>RBT00312</v>
      </c>
      <c r="D178" s="151" t="s">
        <v>129</v>
      </c>
      <c r="E178" s="14">
        <f>IF(D178="","",VLOOKUP(B178,'Preventiva - Sequencia'!$B:$C,2,0))</f>
        <v>250</v>
      </c>
      <c r="F178" s="14">
        <f t="shared" si="19"/>
        <v>8585</v>
      </c>
      <c r="G178" s="14">
        <f t="shared" si="20"/>
        <v>8810</v>
      </c>
      <c r="H178" s="14">
        <f t="shared" si="21"/>
        <v>8860</v>
      </c>
      <c r="I178" s="152" t="s">
        <v>125</v>
      </c>
      <c r="J178" s="153">
        <v>44678</v>
      </c>
      <c r="K178" s="155">
        <v>44678</v>
      </c>
      <c r="L178" s="19">
        <f t="shared" si="22"/>
        <v>0</v>
      </c>
      <c r="M178" s="152" t="s">
        <v>125</v>
      </c>
      <c r="N178" s="153">
        <v>44678</v>
      </c>
      <c r="O178" s="153">
        <v>44678</v>
      </c>
      <c r="P178" s="19">
        <f t="shared" si="23"/>
        <v>0</v>
      </c>
      <c r="Q178" s="151">
        <v>8794</v>
      </c>
      <c r="R178" s="151"/>
      <c r="S178" s="151"/>
      <c r="T178" s="151"/>
      <c r="U178" s="21" t="e">
        <f t="shared" si="24"/>
        <v>#DIV/0!</v>
      </c>
      <c r="V178" s="21" t="e">
        <f t="shared" si="25"/>
        <v>#VALUE!</v>
      </c>
      <c r="W178" s="15">
        <f t="shared" si="26"/>
        <v>0</v>
      </c>
      <c r="X178" s="48">
        <f>SUM(R178:S178)</f>
        <v>0</v>
      </c>
      <c r="Y178" s="241"/>
    </row>
    <row r="179" spans="1:25" ht="21" hidden="1" customHeight="1">
      <c r="A179" s="14" t="str">
        <f t="shared" si="18"/>
        <v>37RBT00302</v>
      </c>
      <c r="B179" s="20">
        <f>IF(D179="","",COUNTIF($C$4:C178,C179)+1)</f>
        <v>37</v>
      </c>
      <c r="C179" s="14" t="str">
        <f>IF(D179="","",VLOOKUP(D179,LISTA!$A:$B,2,0))</f>
        <v>RBT00302</v>
      </c>
      <c r="D179" s="151" t="s">
        <v>124</v>
      </c>
      <c r="E179" s="14">
        <f>IF(D179="","",VLOOKUP(B179,'Preventiva - Sequencia'!$B:$C,2,0))</f>
        <v>250</v>
      </c>
      <c r="F179" s="14">
        <f t="shared" si="19"/>
        <v>8967</v>
      </c>
      <c r="G179" s="14">
        <f t="shared" si="20"/>
        <v>9192</v>
      </c>
      <c r="H179" s="14">
        <f t="shared" si="21"/>
        <v>9242</v>
      </c>
      <c r="I179" s="152" t="s">
        <v>125</v>
      </c>
      <c r="J179" s="153">
        <v>44680</v>
      </c>
      <c r="K179" s="155">
        <v>44680</v>
      </c>
      <c r="L179" s="19">
        <f t="shared" si="22"/>
        <v>0</v>
      </c>
      <c r="M179" s="152" t="s">
        <v>125</v>
      </c>
      <c r="N179" s="153">
        <v>44680</v>
      </c>
      <c r="O179" s="153">
        <v>44680</v>
      </c>
      <c r="P179" s="19">
        <f t="shared" si="23"/>
        <v>0</v>
      </c>
      <c r="Q179" s="151">
        <v>9230</v>
      </c>
      <c r="R179" s="151"/>
      <c r="S179" s="151"/>
      <c r="T179" s="151"/>
      <c r="U179" s="21" t="e">
        <f t="shared" si="24"/>
        <v>#DIV/0!</v>
      </c>
      <c r="V179" s="21" t="e">
        <f t="shared" si="25"/>
        <v>#VALUE!</v>
      </c>
      <c r="W179" s="15">
        <f t="shared" si="26"/>
        <v>1</v>
      </c>
    </row>
    <row r="180" spans="1:25" ht="21" hidden="1" customHeight="1">
      <c r="A180" s="14" t="str">
        <f t="shared" si="18"/>
        <v>37RBT00303</v>
      </c>
      <c r="B180" s="20">
        <f>IF(D180="","",COUNTIF($C$4:C179,C180)+1)</f>
        <v>37</v>
      </c>
      <c r="C180" s="14" t="str">
        <f>IF(D180="","",VLOOKUP(D180,LISTA!$A:$B,2,0))</f>
        <v>RBT00303</v>
      </c>
      <c r="D180" s="151" t="s">
        <v>126</v>
      </c>
      <c r="E180" s="14">
        <f>IF(D180="","",VLOOKUP(B180,'Preventiva - Sequencia'!$B:$C,2,0))</f>
        <v>250</v>
      </c>
      <c r="F180" s="14">
        <f t="shared" si="19"/>
        <v>8586</v>
      </c>
      <c r="G180" s="14">
        <f t="shared" si="20"/>
        <v>8811</v>
      </c>
      <c r="H180" s="14">
        <f t="shared" si="21"/>
        <v>8861</v>
      </c>
      <c r="I180" s="152" t="s">
        <v>125</v>
      </c>
      <c r="J180" s="153">
        <v>44687</v>
      </c>
      <c r="K180" s="155">
        <v>44687</v>
      </c>
      <c r="L180" s="19">
        <f t="shared" si="22"/>
        <v>0</v>
      </c>
      <c r="M180" s="152" t="s">
        <v>125</v>
      </c>
      <c r="N180" s="153">
        <v>44687</v>
      </c>
      <c r="O180" s="153">
        <v>44687</v>
      </c>
      <c r="P180" s="19">
        <f t="shared" si="23"/>
        <v>0</v>
      </c>
      <c r="Q180" s="151">
        <v>8847</v>
      </c>
      <c r="R180" s="151"/>
      <c r="S180" s="151"/>
      <c r="T180" s="151"/>
      <c r="U180" s="21" t="e">
        <f t="shared" si="24"/>
        <v>#DIV/0!</v>
      </c>
      <c r="V180" s="21" t="e">
        <f t="shared" si="25"/>
        <v>#VALUE!</v>
      </c>
      <c r="W180" s="15">
        <f t="shared" si="26"/>
        <v>1</v>
      </c>
    </row>
    <row r="181" spans="1:25" ht="21" hidden="1" customHeight="1">
      <c r="A181" s="14" t="str">
        <f t="shared" si="18"/>
        <v>34RBT00304</v>
      </c>
      <c r="B181" s="20">
        <f>IF(D181="","",COUNTIF($C$4:C180,C181)+1)</f>
        <v>34</v>
      </c>
      <c r="C181" s="14" t="str">
        <f>IF(D181="","",VLOOKUP(D181,LISTA!$A:$B,2,0))</f>
        <v>RBT00304</v>
      </c>
      <c r="D181" s="151" t="s">
        <v>127</v>
      </c>
      <c r="E181" s="14">
        <f>IF(D181="","",VLOOKUP(B181,'Preventiva - Sequencia'!$B:$C,2,0))</f>
        <v>500</v>
      </c>
      <c r="F181" s="14">
        <f t="shared" si="19"/>
        <v>7987</v>
      </c>
      <c r="G181" s="14">
        <f t="shared" si="20"/>
        <v>8212</v>
      </c>
      <c r="H181" s="14">
        <f t="shared" si="21"/>
        <v>8262</v>
      </c>
      <c r="I181" s="152" t="s">
        <v>125</v>
      </c>
      <c r="J181" s="153">
        <v>44689</v>
      </c>
      <c r="K181" s="155">
        <v>44689</v>
      </c>
      <c r="L181" s="19">
        <f t="shared" si="22"/>
        <v>0</v>
      </c>
      <c r="M181" s="152" t="s">
        <v>125</v>
      </c>
      <c r="N181" s="153">
        <v>44689</v>
      </c>
      <c r="O181" s="153">
        <v>44689</v>
      </c>
      <c r="P181" s="19">
        <f t="shared" si="23"/>
        <v>0</v>
      </c>
      <c r="Q181" s="151">
        <v>8123</v>
      </c>
      <c r="R181" s="151"/>
      <c r="S181" s="151"/>
      <c r="T181" s="151"/>
      <c r="U181" s="21" t="e">
        <f t="shared" si="24"/>
        <v>#DIV/0!</v>
      </c>
      <c r="V181" s="21" t="e">
        <f t="shared" si="25"/>
        <v>#VALUE!</v>
      </c>
      <c r="W181" s="15">
        <f t="shared" si="26"/>
        <v>0</v>
      </c>
      <c r="X181" s="48">
        <f>SUM(R181:S181)</f>
        <v>0</v>
      </c>
      <c r="Y181" s="241"/>
    </row>
    <row r="182" spans="1:25" ht="21" customHeight="1">
      <c r="A182" s="14" t="str">
        <f t="shared" si="18"/>
        <v>35RBT00315</v>
      </c>
      <c r="B182" s="20">
        <f>IF(D182="","",COUNTIF($C$4:C181,C182)+1)</f>
        <v>35</v>
      </c>
      <c r="C182" s="14" t="str">
        <f>IF(D182="","",VLOOKUP(D182,LISTA!$A:$B,2,0))</f>
        <v>RBT00315</v>
      </c>
      <c r="D182" s="151" t="s">
        <v>128</v>
      </c>
      <c r="E182" s="14">
        <f>IF(D182="","",VLOOKUP(B182,'Preventiva - Sequencia'!$B:$C,2,0))</f>
        <v>250</v>
      </c>
      <c r="F182" s="14">
        <f t="shared" si="19"/>
        <v>8481</v>
      </c>
      <c r="G182" s="14">
        <f t="shared" si="20"/>
        <v>8706</v>
      </c>
      <c r="H182" s="14">
        <f t="shared" si="21"/>
        <v>8756</v>
      </c>
      <c r="I182" s="152" t="s">
        <v>125</v>
      </c>
      <c r="J182" s="153">
        <v>44689</v>
      </c>
      <c r="K182" s="155">
        <v>44689</v>
      </c>
      <c r="L182" s="19">
        <f t="shared" si="22"/>
        <v>0</v>
      </c>
      <c r="M182" s="152" t="s">
        <v>125</v>
      </c>
      <c r="N182" s="153">
        <v>44689</v>
      </c>
      <c r="O182" s="153">
        <v>44689</v>
      </c>
      <c r="P182" s="19">
        <f t="shared" si="23"/>
        <v>0</v>
      </c>
      <c r="Q182" s="151">
        <v>8757</v>
      </c>
      <c r="R182" s="151"/>
      <c r="S182" s="151"/>
      <c r="T182" s="151"/>
      <c r="U182" s="21" t="e">
        <f t="shared" si="24"/>
        <v>#DIV/0!</v>
      </c>
      <c r="V182" s="21" t="e">
        <f t="shared" si="25"/>
        <v>#VALUE!</v>
      </c>
      <c r="W182" s="15">
        <f t="shared" si="26"/>
        <v>0</v>
      </c>
      <c r="X182" s="48">
        <f>SUM(R182:S182)</f>
        <v>0</v>
      </c>
      <c r="Y182" s="241"/>
    </row>
    <row r="183" spans="1:25" ht="21" hidden="1" customHeight="1">
      <c r="A183" s="14" t="str">
        <f t="shared" si="18"/>
        <v>36RBT00312</v>
      </c>
      <c r="B183" s="20">
        <f>IF(D183="","",COUNTIF($C$4:C182,C183)+1)</f>
        <v>36</v>
      </c>
      <c r="C183" s="14" t="str">
        <f>IF(D183="","",VLOOKUP(D183,LISTA!$A:$B,2,0))</f>
        <v>RBT00312</v>
      </c>
      <c r="D183" s="151" t="s">
        <v>129</v>
      </c>
      <c r="E183" s="14">
        <f>IF(D183="","",VLOOKUP(B183,'Preventiva - Sequencia'!$B:$C,2,0))</f>
        <v>1000</v>
      </c>
      <c r="F183" s="14">
        <f t="shared" si="19"/>
        <v>8794</v>
      </c>
      <c r="G183" s="14">
        <f t="shared" si="20"/>
        <v>9019</v>
      </c>
      <c r="H183" s="14">
        <f t="shared" si="21"/>
        <v>9069</v>
      </c>
      <c r="I183" s="152" t="s">
        <v>125</v>
      </c>
      <c r="J183" s="153">
        <v>44695</v>
      </c>
      <c r="K183" s="155">
        <v>44695</v>
      </c>
      <c r="L183" s="19">
        <f t="shared" si="22"/>
        <v>0</v>
      </c>
      <c r="M183" s="152" t="s">
        <v>125</v>
      </c>
      <c r="N183" s="153">
        <v>44695</v>
      </c>
      <c r="O183" s="153">
        <v>44695</v>
      </c>
      <c r="P183" s="19">
        <f t="shared" si="23"/>
        <v>0</v>
      </c>
      <c r="Q183" s="151">
        <v>9061</v>
      </c>
      <c r="R183" s="151"/>
      <c r="S183" s="151"/>
      <c r="T183" s="151"/>
      <c r="U183" s="21" t="e">
        <f t="shared" si="24"/>
        <v>#DIV/0!</v>
      </c>
      <c r="V183" s="21" t="e">
        <f t="shared" si="25"/>
        <v>#VALUE!</v>
      </c>
      <c r="W183" s="15">
        <f t="shared" si="26"/>
        <v>1</v>
      </c>
      <c r="X183" s="48">
        <f>SUM(R183:S183)</f>
        <v>0</v>
      </c>
      <c r="Y183" s="241"/>
    </row>
    <row r="184" spans="1:25" ht="21" hidden="1" customHeight="1">
      <c r="A184" s="14" t="str">
        <f t="shared" si="18"/>
        <v>38RBT00302</v>
      </c>
      <c r="B184" s="20">
        <f>IF(D184="","",COUNTIF($C$4:C183,C184)+1)</f>
        <v>38</v>
      </c>
      <c r="C184" s="14" t="str">
        <f>IF(D184="","",VLOOKUP(D184,LISTA!$A:$B,2,0))</f>
        <v>RBT00302</v>
      </c>
      <c r="D184" s="151" t="s">
        <v>124</v>
      </c>
      <c r="E184" s="14">
        <f>IF(D184="","",VLOOKUP(B184,'Preventiva - Sequencia'!$B:$C,2,0))</f>
        <v>500</v>
      </c>
      <c r="F184" s="14">
        <f t="shared" si="19"/>
        <v>9230</v>
      </c>
      <c r="G184" s="14">
        <f t="shared" si="20"/>
        <v>9455</v>
      </c>
      <c r="H184" s="14">
        <f t="shared" si="21"/>
        <v>9505</v>
      </c>
      <c r="I184" s="152" t="s">
        <v>125</v>
      </c>
      <c r="J184" s="153">
        <v>44696</v>
      </c>
      <c r="K184" s="155">
        <v>44696</v>
      </c>
      <c r="L184" s="19">
        <f t="shared" si="22"/>
        <v>0</v>
      </c>
      <c r="M184" s="152" t="s">
        <v>125</v>
      </c>
      <c r="N184" s="153">
        <v>44696</v>
      </c>
      <c r="O184" s="153">
        <v>44696</v>
      </c>
      <c r="P184" s="19">
        <f t="shared" si="23"/>
        <v>0</v>
      </c>
      <c r="Q184" s="151">
        <v>9461</v>
      </c>
      <c r="R184" s="151"/>
      <c r="S184" s="151"/>
      <c r="T184" s="151"/>
      <c r="U184" s="21" t="e">
        <f t="shared" si="24"/>
        <v>#DIV/0!</v>
      </c>
      <c r="V184" s="21" t="e">
        <f t="shared" si="25"/>
        <v>#VALUE!</v>
      </c>
      <c r="W184" s="15">
        <f t="shared" si="26"/>
        <v>1</v>
      </c>
    </row>
    <row r="185" spans="1:25" ht="21" customHeight="1">
      <c r="A185" s="14" t="str">
        <f t="shared" si="18"/>
        <v>36RBT00315</v>
      </c>
      <c r="B185" s="20">
        <f>IF(D185="","",COUNTIF($C$4:C184,C185)+1)</f>
        <v>36</v>
      </c>
      <c r="C185" s="14" t="str">
        <f>IF(D185="","",VLOOKUP(D185,LISTA!$A:$B,2,0))</f>
        <v>RBT00315</v>
      </c>
      <c r="D185" s="151" t="s">
        <v>128</v>
      </c>
      <c r="E185" s="14">
        <f>IF(D185="","",VLOOKUP(B185,'Preventiva - Sequencia'!$B:$C,2,0))</f>
        <v>1000</v>
      </c>
      <c r="F185" s="14">
        <f t="shared" si="19"/>
        <v>8757</v>
      </c>
      <c r="G185" s="14">
        <f t="shared" si="20"/>
        <v>8982</v>
      </c>
      <c r="H185" s="14">
        <f t="shared" si="21"/>
        <v>9032</v>
      </c>
      <c r="I185" s="152" t="s">
        <v>125</v>
      </c>
      <c r="J185" s="153">
        <v>44700</v>
      </c>
      <c r="K185" s="155">
        <v>44700</v>
      </c>
      <c r="L185" s="19">
        <f t="shared" si="22"/>
        <v>0</v>
      </c>
      <c r="M185" s="152" t="s">
        <v>125</v>
      </c>
      <c r="N185" s="153">
        <v>44700</v>
      </c>
      <c r="O185" s="153">
        <v>44700</v>
      </c>
      <c r="P185" s="19">
        <f t="shared" si="23"/>
        <v>0</v>
      </c>
      <c r="Q185" s="151">
        <v>8944</v>
      </c>
      <c r="R185" s="151"/>
      <c r="S185" s="151"/>
      <c r="T185" s="151"/>
      <c r="U185" s="21" t="e">
        <f t="shared" si="24"/>
        <v>#DIV/0!</v>
      </c>
      <c r="V185" s="21" t="e">
        <f t="shared" si="25"/>
        <v>#VALUE!</v>
      </c>
      <c r="W185" s="15">
        <f t="shared" si="26"/>
        <v>0</v>
      </c>
      <c r="X185" s="48">
        <f>SUM(R185:S185)</f>
        <v>0</v>
      </c>
      <c r="Y185" s="241"/>
    </row>
    <row r="186" spans="1:25" ht="21" hidden="1" customHeight="1">
      <c r="A186" s="14" t="str">
        <f t="shared" si="18"/>
        <v>38RBT00303</v>
      </c>
      <c r="B186" s="20">
        <f>IF(D186="","",COUNTIF($C$4:C185,C186)+1)</f>
        <v>38</v>
      </c>
      <c r="C186" s="14" t="str">
        <f>IF(D186="","",VLOOKUP(D186,LISTA!$A:$B,2,0))</f>
        <v>RBT00303</v>
      </c>
      <c r="D186" s="151" t="s">
        <v>126</v>
      </c>
      <c r="E186" s="14">
        <f>IF(D186="","",VLOOKUP(B186,'Preventiva - Sequencia'!$B:$C,2,0))</f>
        <v>500</v>
      </c>
      <c r="F186" s="14">
        <f t="shared" si="19"/>
        <v>8847</v>
      </c>
      <c r="G186" s="14">
        <f t="shared" si="20"/>
        <v>9072</v>
      </c>
      <c r="H186" s="14">
        <f t="shared" si="21"/>
        <v>9122</v>
      </c>
      <c r="I186" s="152" t="s">
        <v>125</v>
      </c>
      <c r="J186" s="153">
        <v>44704</v>
      </c>
      <c r="K186" s="155">
        <v>44704</v>
      </c>
      <c r="L186" s="19">
        <f t="shared" si="22"/>
        <v>0</v>
      </c>
      <c r="M186" s="152" t="s">
        <v>125</v>
      </c>
      <c r="N186" s="153">
        <v>44704</v>
      </c>
      <c r="O186" s="153">
        <v>44704</v>
      </c>
      <c r="P186" s="19">
        <f t="shared" si="23"/>
        <v>0</v>
      </c>
      <c r="Q186" s="151">
        <v>9137</v>
      </c>
      <c r="R186" s="151"/>
      <c r="S186" s="151"/>
      <c r="T186" s="151"/>
      <c r="U186" s="21" t="e">
        <f t="shared" si="24"/>
        <v>#DIV/0!</v>
      </c>
      <c r="V186" s="21" t="e">
        <f t="shared" si="25"/>
        <v>#VALUE!</v>
      </c>
      <c r="W186" s="15">
        <f t="shared" si="26"/>
        <v>0</v>
      </c>
    </row>
    <row r="187" spans="1:25" ht="21" hidden="1" customHeight="1">
      <c r="A187" s="14" t="str">
        <f t="shared" si="18"/>
        <v>39RBT00302</v>
      </c>
      <c r="B187" s="20">
        <f>IF(D187="","",COUNTIF($C$4:C186,C187)+1)</f>
        <v>39</v>
      </c>
      <c r="C187" s="14" t="str">
        <f>IF(D187="","",VLOOKUP(D187,LISTA!$A:$B,2,0))</f>
        <v>RBT00302</v>
      </c>
      <c r="D187" s="151" t="s">
        <v>124</v>
      </c>
      <c r="E187" s="14">
        <f>IF(D187="","",VLOOKUP(B187,'Preventiva - Sequencia'!$B:$C,2,0))</f>
        <v>250</v>
      </c>
      <c r="F187" s="14">
        <f t="shared" si="19"/>
        <v>9461</v>
      </c>
      <c r="G187" s="14">
        <f t="shared" si="20"/>
        <v>9686</v>
      </c>
      <c r="H187" s="14">
        <f t="shared" si="21"/>
        <v>9736</v>
      </c>
      <c r="I187" s="152" t="s">
        <v>125</v>
      </c>
      <c r="J187" s="153">
        <v>44705</v>
      </c>
      <c r="K187" s="155">
        <v>44705</v>
      </c>
      <c r="L187" s="19">
        <f t="shared" si="22"/>
        <v>0</v>
      </c>
      <c r="M187" s="152" t="s">
        <v>125</v>
      </c>
      <c r="N187" s="153">
        <v>44705</v>
      </c>
      <c r="O187" s="153">
        <v>44705</v>
      </c>
      <c r="P187" s="19">
        <f t="shared" si="23"/>
        <v>0</v>
      </c>
      <c r="Q187" s="151">
        <v>9638</v>
      </c>
      <c r="R187" s="151"/>
      <c r="S187" s="151"/>
      <c r="T187" s="151"/>
      <c r="U187" s="21" t="e">
        <f t="shared" si="24"/>
        <v>#DIV/0!</v>
      </c>
      <c r="V187" s="21" t="e">
        <f t="shared" si="25"/>
        <v>#VALUE!</v>
      </c>
      <c r="W187" s="15">
        <f t="shared" si="26"/>
        <v>0</v>
      </c>
    </row>
    <row r="188" spans="1:25" ht="21" hidden="1" customHeight="1">
      <c r="A188" s="14" t="str">
        <f t="shared" si="18"/>
        <v>37RBT00312</v>
      </c>
      <c r="B188" s="20">
        <f>IF(D188="","",COUNTIF($C$4:C187,C188)+1)</f>
        <v>37</v>
      </c>
      <c r="C188" s="14" t="str">
        <f>IF(D188="","",VLOOKUP(D188,LISTA!$A:$B,2,0))</f>
        <v>RBT00312</v>
      </c>
      <c r="D188" s="151" t="s">
        <v>129</v>
      </c>
      <c r="E188" s="14">
        <f>IF(D188="","",VLOOKUP(B188,'Preventiva - Sequencia'!$B:$C,2,0))</f>
        <v>250</v>
      </c>
      <c r="F188" s="14">
        <f t="shared" si="19"/>
        <v>9061</v>
      </c>
      <c r="G188" s="14">
        <f t="shared" si="20"/>
        <v>9286</v>
      </c>
      <c r="H188" s="14">
        <f t="shared" si="21"/>
        <v>9336</v>
      </c>
      <c r="I188" s="152" t="s">
        <v>125</v>
      </c>
      <c r="J188" s="153">
        <v>44707</v>
      </c>
      <c r="K188" s="155">
        <v>44707</v>
      </c>
      <c r="L188" s="19">
        <f t="shared" si="22"/>
        <v>0</v>
      </c>
      <c r="M188" s="152" t="s">
        <v>125</v>
      </c>
      <c r="N188" s="153">
        <v>44707</v>
      </c>
      <c r="O188" s="153">
        <v>44707</v>
      </c>
      <c r="P188" s="19">
        <f t="shared" si="23"/>
        <v>0</v>
      </c>
      <c r="Q188" s="151">
        <v>9313</v>
      </c>
      <c r="R188" s="151"/>
      <c r="S188" s="151"/>
      <c r="T188" s="151"/>
      <c r="U188" s="21" t="e">
        <f t="shared" si="24"/>
        <v>#DIV/0!</v>
      </c>
      <c r="V188" s="21" t="e">
        <f t="shared" si="25"/>
        <v>#VALUE!</v>
      </c>
      <c r="W188" s="15">
        <f t="shared" si="26"/>
        <v>1</v>
      </c>
      <c r="X188" s="48">
        <f>SUM(R188:S188)</f>
        <v>0</v>
      </c>
      <c r="Y188" s="241"/>
    </row>
    <row r="189" spans="1:25" ht="21" customHeight="1">
      <c r="A189" s="14" t="str">
        <f t="shared" si="18"/>
        <v>37RBT00315</v>
      </c>
      <c r="B189" s="20">
        <f>IF(D189="","",COUNTIF($C$4:C188,C189)+1)</f>
        <v>37</v>
      </c>
      <c r="C189" s="14" t="str">
        <f>IF(D189="","",VLOOKUP(D189,LISTA!$A:$B,2,0))</f>
        <v>RBT00315</v>
      </c>
      <c r="D189" s="151" t="s">
        <v>128</v>
      </c>
      <c r="E189" s="14">
        <f>IF(D189="","",VLOOKUP(B189,'Preventiva - Sequencia'!$B:$C,2,0))</f>
        <v>250</v>
      </c>
      <c r="F189" s="14">
        <f t="shared" si="19"/>
        <v>8944</v>
      </c>
      <c r="G189" s="14">
        <f t="shared" si="20"/>
        <v>9169</v>
      </c>
      <c r="H189" s="14">
        <f t="shared" si="21"/>
        <v>9219</v>
      </c>
      <c r="I189" s="152" t="s">
        <v>125</v>
      </c>
      <c r="J189" s="153">
        <v>44713</v>
      </c>
      <c r="K189" s="155">
        <v>44713</v>
      </c>
      <c r="L189" s="19">
        <f t="shared" si="22"/>
        <v>0</v>
      </c>
      <c r="M189" s="152" t="s">
        <v>125</v>
      </c>
      <c r="N189" s="153">
        <v>44713</v>
      </c>
      <c r="O189" s="153">
        <v>44713</v>
      </c>
      <c r="P189" s="19">
        <f t="shared" si="23"/>
        <v>0</v>
      </c>
      <c r="Q189" s="151">
        <v>9174</v>
      </c>
      <c r="R189" s="151"/>
      <c r="S189" s="151"/>
      <c r="T189" s="151"/>
      <c r="U189" s="21" t="e">
        <f t="shared" si="24"/>
        <v>#DIV/0!</v>
      </c>
      <c r="V189" s="21" t="e">
        <f t="shared" si="25"/>
        <v>#VALUE!</v>
      </c>
      <c r="W189" s="15">
        <f t="shared" si="26"/>
        <v>1</v>
      </c>
      <c r="X189" s="48">
        <f>SUM(R189:S189)</f>
        <v>0</v>
      </c>
      <c r="Y189" s="241"/>
    </row>
    <row r="190" spans="1:25" ht="21" hidden="1" customHeight="1">
      <c r="A190" s="14" t="str">
        <f t="shared" si="18"/>
        <v>35RBT00304</v>
      </c>
      <c r="B190" s="20">
        <f>IF(D190="","",COUNTIF($C$4:C189,C190)+1)</f>
        <v>35</v>
      </c>
      <c r="C190" s="14" t="str">
        <f>IF(D190="","",VLOOKUP(D190,LISTA!$A:$B,2,0))</f>
        <v>RBT00304</v>
      </c>
      <c r="D190" s="151" t="s">
        <v>127</v>
      </c>
      <c r="E190" s="14">
        <f>IF(D190="","",VLOOKUP(B190,'Preventiva - Sequencia'!$B:$C,2,0))</f>
        <v>250</v>
      </c>
      <c r="F190" s="14">
        <f t="shared" si="19"/>
        <v>8123</v>
      </c>
      <c r="G190" s="14">
        <f t="shared" si="20"/>
        <v>8348</v>
      </c>
      <c r="H190" s="14">
        <f t="shared" si="21"/>
        <v>8398</v>
      </c>
      <c r="I190" s="152" t="s">
        <v>125</v>
      </c>
      <c r="J190" s="153">
        <v>44717</v>
      </c>
      <c r="K190" s="155">
        <v>44717</v>
      </c>
      <c r="L190" s="19">
        <f t="shared" si="22"/>
        <v>0</v>
      </c>
      <c r="M190" s="152" t="s">
        <v>125</v>
      </c>
      <c r="N190" s="153">
        <v>44717</v>
      </c>
      <c r="O190" s="153">
        <v>44717</v>
      </c>
      <c r="P190" s="19">
        <f t="shared" si="23"/>
        <v>0</v>
      </c>
      <c r="Q190" s="151">
        <v>8504</v>
      </c>
      <c r="R190" s="151"/>
      <c r="S190" s="151"/>
      <c r="T190" s="151"/>
      <c r="U190" s="21" t="e">
        <f t="shared" si="24"/>
        <v>#DIV/0!</v>
      </c>
      <c r="V190" s="21" t="e">
        <f t="shared" si="25"/>
        <v>#VALUE!</v>
      </c>
      <c r="W190" s="15">
        <f t="shared" si="26"/>
        <v>0</v>
      </c>
      <c r="X190" s="48">
        <f>SUM(R190:S190)</f>
        <v>0</v>
      </c>
      <c r="Y190" s="241"/>
    </row>
    <row r="191" spans="1:25" ht="21" hidden="1" customHeight="1">
      <c r="A191" s="14" t="str">
        <f t="shared" si="18"/>
        <v>39RBT00303</v>
      </c>
      <c r="B191" s="20">
        <f>IF(D191="","",COUNTIF($C$4:C190,C191)+1)</f>
        <v>39</v>
      </c>
      <c r="C191" s="14" t="str">
        <f>IF(D191="","",VLOOKUP(D191,LISTA!$A:$B,2,0))</f>
        <v>RBT00303</v>
      </c>
      <c r="D191" s="151" t="s">
        <v>126</v>
      </c>
      <c r="E191" s="14">
        <f>IF(D191="","",VLOOKUP(B191,'Preventiva - Sequencia'!$B:$C,2,0))</f>
        <v>250</v>
      </c>
      <c r="F191" s="14">
        <f t="shared" si="19"/>
        <v>9137</v>
      </c>
      <c r="G191" s="14">
        <f t="shared" si="20"/>
        <v>9362</v>
      </c>
      <c r="H191" s="14">
        <f t="shared" si="21"/>
        <v>9412</v>
      </c>
      <c r="I191" s="152" t="s">
        <v>125</v>
      </c>
      <c r="J191" s="153">
        <v>44718</v>
      </c>
      <c r="K191" s="155">
        <v>44718</v>
      </c>
      <c r="L191" s="19">
        <f t="shared" si="22"/>
        <v>0</v>
      </c>
      <c r="M191" s="152" t="s">
        <v>125</v>
      </c>
      <c r="N191" s="153">
        <v>44718</v>
      </c>
      <c r="O191" s="153">
        <v>44718</v>
      </c>
      <c r="P191" s="19">
        <f t="shared" si="23"/>
        <v>0</v>
      </c>
      <c r="Q191" s="151">
        <v>9312</v>
      </c>
      <c r="R191" s="151"/>
      <c r="S191" s="151"/>
      <c r="T191" s="151"/>
      <c r="U191" s="21" t="e">
        <f t="shared" si="24"/>
        <v>#DIV/0!</v>
      </c>
      <c r="V191" s="21" t="e">
        <f t="shared" si="25"/>
        <v>#VALUE!</v>
      </c>
      <c r="W191" s="15">
        <f t="shared" si="26"/>
        <v>0</v>
      </c>
    </row>
    <row r="192" spans="1:25" ht="21" hidden="1" customHeight="1">
      <c r="A192" s="14" t="str">
        <f t="shared" si="18"/>
        <v>38RBT00312</v>
      </c>
      <c r="B192" s="20">
        <f>IF(D192="","",COUNTIF($C$4:C191,C192)+1)</f>
        <v>38</v>
      </c>
      <c r="C192" s="14" t="str">
        <f>IF(D192="","",VLOOKUP(D192,LISTA!$A:$B,2,0))</f>
        <v>RBT00312</v>
      </c>
      <c r="D192" s="151" t="s">
        <v>129</v>
      </c>
      <c r="E192" s="14">
        <f>IF(D192="","",VLOOKUP(B192,'Preventiva - Sequencia'!$B:$C,2,0))</f>
        <v>500</v>
      </c>
      <c r="F192" s="14">
        <f t="shared" si="19"/>
        <v>9313</v>
      </c>
      <c r="G192" s="14">
        <f t="shared" si="20"/>
        <v>9538</v>
      </c>
      <c r="H192" s="14">
        <f t="shared" si="21"/>
        <v>9588</v>
      </c>
      <c r="I192" s="152" t="s">
        <v>125</v>
      </c>
      <c r="J192" s="153">
        <v>44720</v>
      </c>
      <c r="K192" s="155">
        <v>44720</v>
      </c>
      <c r="L192" s="19">
        <f t="shared" si="22"/>
        <v>0</v>
      </c>
      <c r="M192" s="152" t="s">
        <v>125</v>
      </c>
      <c r="N192" s="153">
        <v>44720</v>
      </c>
      <c r="O192" s="153">
        <v>44720</v>
      </c>
      <c r="P192" s="19">
        <f t="shared" si="23"/>
        <v>0</v>
      </c>
      <c r="Q192" s="151">
        <v>9545</v>
      </c>
      <c r="R192" s="151"/>
      <c r="S192" s="151"/>
      <c r="T192" s="151"/>
      <c r="U192" s="21" t="e">
        <f t="shared" si="24"/>
        <v>#DIV/0!</v>
      </c>
      <c r="V192" s="21" t="e">
        <f t="shared" si="25"/>
        <v>#VALUE!</v>
      </c>
      <c r="W192" s="15">
        <f t="shared" si="26"/>
        <v>1</v>
      </c>
      <c r="X192" s="48">
        <f>SUM(R192:S192)</f>
        <v>0</v>
      </c>
      <c r="Y192" s="241"/>
    </row>
    <row r="193" spans="1:25" ht="21" hidden="1" customHeight="1">
      <c r="A193" s="14" t="str">
        <f t="shared" si="18"/>
        <v>36RBT00304</v>
      </c>
      <c r="B193" s="20">
        <f>IF(D193="","",COUNTIF($C$4:C192,C193)+1)</f>
        <v>36</v>
      </c>
      <c r="C193" s="14" t="str">
        <f>IF(D193="","",VLOOKUP(D193,LISTA!$A:$B,2,0))</f>
        <v>RBT00304</v>
      </c>
      <c r="D193" s="151" t="s">
        <v>127</v>
      </c>
      <c r="E193" s="14">
        <f>IF(D193="","",VLOOKUP(B193,'Preventiva - Sequencia'!$B:$C,2,0))</f>
        <v>1000</v>
      </c>
      <c r="F193" s="14">
        <f t="shared" si="19"/>
        <v>8504</v>
      </c>
      <c r="G193" s="14">
        <f t="shared" si="20"/>
        <v>8729</v>
      </c>
      <c r="H193" s="14">
        <f t="shared" si="21"/>
        <v>8779</v>
      </c>
      <c r="I193" s="152" t="s">
        <v>125</v>
      </c>
      <c r="J193" s="153">
        <v>44726</v>
      </c>
      <c r="K193" s="155">
        <v>44726</v>
      </c>
      <c r="L193" s="19">
        <f t="shared" si="22"/>
        <v>0</v>
      </c>
      <c r="M193" s="152" t="s">
        <v>125</v>
      </c>
      <c r="N193" s="153">
        <v>44726</v>
      </c>
      <c r="O193" s="153">
        <v>44726</v>
      </c>
      <c r="P193" s="19">
        <f t="shared" si="23"/>
        <v>0</v>
      </c>
      <c r="Q193" s="151">
        <v>8667</v>
      </c>
      <c r="R193" s="151"/>
      <c r="S193" s="151"/>
      <c r="T193" s="151"/>
      <c r="U193" s="21" t="e">
        <f t="shared" si="24"/>
        <v>#DIV/0!</v>
      </c>
      <c r="V193" s="21" t="e">
        <f t="shared" si="25"/>
        <v>#VALUE!</v>
      </c>
      <c r="W193" s="15">
        <f t="shared" si="26"/>
        <v>0</v>
      </c>
      <c r="X193" s="48">
        <f>SUM(R193:S193)</f>
        <v>0</v>
      </c>
      <c r="Y193" s="241"/>
    </row>
    <row r="194" spans="1:25" ht="21" customHeight="1">
      <c r="A194" s="14" t="str">
        <f t="shared" si="18"/>
        <v>38RBT00315</v>
      </c>
      <c r="B194" s="20">
        <f>IF(D194="","",COUNTIF($C$4:C193,C194)+1)</f>
        <v>38</v>
      </c>
      <c r="C194" s="14" t="str">
        <f>IF(D194="","",VLOOKUP(D194,LISTA!$A:$B,2,0))</f>
        <v>RBT00315</v>
      </c>
      <c r="D194" s="151" t="s">
        <v>128</v>
      </c>
      <c r="E194" s="14">
        <f>IF(D194="","",VLOOKUP(B194,'Preventiva - Sequencia'!$B:$C,2,0))</f>
        <v>500</v>
      </c>
      <c r="F194" s="14">
        <f t="shared" si="19"/>
        <v>9174</v>
      </c>
      <c r="G194" s="14">
        <f t="shared" si="20"/>
        <v>9399</v>
      </c>
      <c r="H194" s="14">
        <f t="shared" si="21"/>
        <v>9449</v>
      </c>
      <c r="I194" s="152" t="s">
        <v>125</v>
      </c>
      <c r="J194" s="153">
        <v>44728</v>
      </c>
      <c r="K194" s="155">
        <v>44728</v>
      </c>
      <c r="L194" s="19">
        <f t="shared" si="22"/>
        <v>0</v>
      </c>
      <c r="M194" s="152" t="s">
        <v>125</v>
      </c>
      <c r="N194" s="153">
        <v>44728</v>
      </c>
      <c r="O194" s="153">
        <v>44728</v>
      </c>
      <c r="P194" s="19">
        <f t="shared" si="23"/>
        <v>0</v>
      </c>
      <c r="Q194" s="151">
        <v>9431</v>
      </c>
      <c r="R194" s="151"/>
      <c r="S194" s="151"/>
      <c r="T194" s="151"/>
      <c r="U194" s="21" t="e">
        <f t="shared" si="24"/>
        <v>#DIV/0!</v>
      </c>
      <c r="V194" s="21" t="e">
        <f t="shared" si="25"/>
        <v>#VALUE!</v>
      </c>
      <c r="W194" s="15">
        <f t="shared" si="26"/>
        <v>1</v>
      </c>
      <c r="X194" s="48">
        <f>SUM(R194:S194)</f>
        <v>0</v>
      </c>
      <c r="Y194" s="241"/>
    </row>
    <row r="195" spans="1:25" ht="21" hidden="1" customHeight="1">
      <c r="A195" s="14" t="str">
        <f t="shared" si="18"/>
        <v>40RBT00302</v>
      </c>
      <c r="B195" s="20">
        <f>IF(D195="","",COUNTIF($C$4:C194,C195)+1)</f>
        <v>40</v>
      </c>
      <c r="C195" s="14" t="str">
        <f>IF(D195="","",VLOOKUP(D195,LISTA!$A:$B,2,0))</f>
        <v>RBT00302</v>
      </c>
      <c r="D195" s="151" t="s">
        <v>124</v>
      </c>
      <c r="E195" s="14">
        <f>IF(D195="","",VLOOKUP(B195,'Preventiva - Sequencia'!$B:$C,2,0))</f>
        <v>2000</v>
      </c>
      <c r="F195" s="14">
        <f t="shared" si="19"/>
        <v>9638</v>
      </c>
      <c r="G195" s="14">
        <f t="shared" si="20"/>
        <v>9863</v>
      </c>
      <c r="H195" s="14">
        <f t="shared" si="21"/>
        <v>9913</v>
      </c>
      <c r="I195" s="152" t="s">
        <v>125</v>
      </c>
      <c r="J195" s="153">
        <v>44730</v>
      </c>
      <c r="K195" s="155">
        <v>44730</v>
      </c>
      <c r="L195" s="19">
        <f t="shared" si="22"/>
        <v>0</v>
      </c>
      <c r="M195" s="152" t="s">
        <v>125</v>
      </c>
      <c r="N195" s="153">
        <v>44730</v>
      </c>
      <c r="O195" s="153">
        <v>44730</v>
      </c>
      <c r="P195" s="19">
        <f t="shared" si="23"/>
        <v>0</v>
      </c>
      <c r="Q195" s="151">
        <v>10029</v>
      </c>
      <c r="R195" s="151"/>
      <c r="S195" s="151"/>
      <c r="T195" s="151"/>
      <c r="U195" s="21" t="e">
        <f t="shared" si="24"/>
        <v>#DIV/0!</v>
      </c>
      <c r="V195" s="21" t="e">
        <f t="shared" si="25"/>
        <v>#VALUE!</v>
      </c>
      <c r="W195" s="15">
        <f t="shared" si="26"/>
        <v>0</v>
      </c>
    </row>
    <row r="196" spans="1:25" ht="21" hidden="1" customHeight="1">
      <c r="A196" s="14" t="str">
        <f t="shared" si="18"/>
        <v>39RBT00312</v>
      </c>
      <c r="B196" s="20">
        <f>IF(D196="","",COUNTIF($C$4:C195,C196)+1)</f>
        <v>39</v>
      </c>
      <c r="C196" s="14" t="str">
        <f>IF(D196="","",VLOOKUP(D196,LISTA!$A:$B,2,0))</f>
        <v>RBT00312</v>
      </c>
      <c r="D196" s="151" t="s">
        <v>129</v>
      </c>
      <c r="E196" s="14">
        <f>IF(D196="","",VLOOKUP(B196,'Preventiva - Sequencia'!$B:$C,2,0))</f>
        <v>250</v>
      </c>
      <c r="F196" s="14">
        <f t="shared" si="19"/>
        <v>9545</v>
      </c>
      <c r="G196" s="14">
        <f t="shared" si="20"/>
        <v>9770</v>
      </c>
      <c r="H196" s="14">
        <f t="shared" si="21"/>
        <v>9820</v>
      </c>
      <c r="I196" s="152" t="s">
        <v>125</v>
      </c>
      <c r="J196" s="153">
        <v>44734</v>
      </c>
      <c r="K196" s="155">
        <v>44734</v>
      </c>
      <c r="L196" s="19">
        <f t="shared" si="22"/>
        <v>0</v>
      </c>
      <c r="M196" s="152" t="s">
        <v>125</v>
      </c>
      <c r="N196" s="153">
        <v>44734</v>
      </c>
      <c r="O196" s="153">
        <v>44734</v>
      </c>
      <c r="P196" s="19">
        <f t="shared" si="23"/>
        <v>0</v>
      </c>
      <c r="Q196" s="151">
        <v>9686</v>
      </c>
      <c r="R196" s="151"/>
      <c r="S196" s="151"/>
      <c r="T196" s="151"/>
      <c r="U196" s="21" t="e">
        <f t="shared" si="24"/>
        <v>#DIV/0!</v>
      </c>
      <c r="V196" s="21" t="e">
        <f t="shared" si="25"/>
        <v>#VALUE!</v>
      </c>
      <c r="W196" s="15">
        <f t="shared" si="26"/>
        <v>0</v>
      </c>
      <c r="X196" s="48">
        <f>SUM(R196:S196)</f>
        <v>0</v>
      </c>
      <c r="Y196" s="241"/>
    </row>
    <row r="197" spans="1:25" ht="21" hidden="1" customHeight="1">
      <c r="A197" s="14" t="str">
        <f t="shared" ref="A197:A260" si="27">IF(D197="","",B197&amp;C197)</f>
        <v>40RBT00303</v>
      </c>
      <c r="B197" s="20">
        <f>IF(D197="","",COUNTIF($C$4:C196,C197)+1)</f>
        <v>40</v>
      </c>
      <c r="C197" s="14" t="str">
        <f>IF(D197="","",VLOOKUP(D197,LISTA!$A:$B,2,0))</f>
        <v>RBT00303</v>
      </c>
      <c r="D197" s="151" t="s">
        <v>126</v>
      </c>
      <c r="E197" s="14">
        <f>IF(D197="","",VLOOKUP(B197,'Preventiva - Sequencia'!$B:$C,2,0))</f>
        <v>2000</v>
      </c>
      <c r="F197" s="14">
        <f t="shared" ref="F197:F260" si="28">IF(D197="","",IF(B197=1,0,VLOOKUP((B197-1)&amp;C197,$A:$W,17,0)))</f>
        <v>9312</v>
      </c>
      <c r="G197" s="14">
        <f t="shared" ref="G197:G260" si="29">IF(D197="","",IF(E197="50F",45,IF(E197="250f",F197+175,F197+225)))</f>
        <v>9537</v>
      </c>
      <c r="H197" s="14">
        <f t="shared" ref="H197:H260" si="30">IF(C197="","",IF(E197="50F",55,IF(E197="250f",F197+225,F197+275)))</f>
        <v>9587</v>
      </c>
      <c r="I197" s="152" t="s">
        <v>125</v>
      </c>
      <c r="J197" s="153">
        <v>44738</v>
      </c>
      <c r="K197" s="155">
        <v>44738</v>
      </c>
      <c r="L197" s="19">
        <f t="shared" ref="L197:L260" si="31">IF(K197="","",K197-J197)</f>
        <v>0</v>
      </c>
      <c r="M197" s="152" t="s">
        <v>125</v>
      </c>
      <c r="N197" s="153">
        <v>44738</v>
      </c>
      <c r="O197" s="153">
        <v>44738</v>
      </c>
      <c r="P197" s="19">
        <f t="shared" ref="P197:P260" si="32">IF(O197="","",O197-N197)</f>
        <v>0</v>
      </c>
      <c r="Q197" s="151">
        <v>9583</v>
      </c>
      <c r="R197" s="151"/>
      <c r="S197" s="151"/>
      <c r="T197" s="151"/>
      <c r="U197" s="21" t="e">
        <f t="shared" ref="U197:U260" si="33">IF(P197="","",P197/L197)</f>
        <v>#DIV/0!</v>
      </c>
      <c r="V197" s="21" t="e">
        <f t="shared" ref="V197:V260" si="34">IF(M197=0,"",R197/M197)</f>
        <v>#VALUE!</v>
      </c>
      <c r="W197" s="15">
        <f t="shared" ref="W197:W260" si="35">IF(Q197="","",IF(AND(Q197&gt;G197,Q197&lt;H197),1,0))</f>
        <v>1</v>
      </c>
    </row>
    <row r="198" spans="1:25" ht="21" hidden="1" customHeight="1">
      <c r="A198" s="14" t="str">
        <f t="shared" si="27"/>
        <v>41RBT00302</v>
      </c>
      <c r="B198" s="20">
        <f>IF(D198="","",COUNTIF($C$4:C197,C198)+1)</f>
        <v>41</v>
      </c>
      <c r="C198" s="14" t="str">
        <f>IF(D198="","",VLOOKUP(D198,LISTA!$A:$B,2,0))</f>
        <v>RBT00302</v>
      </c>
      <c r="D198" s="151" t="s">
        <v>124</v>
      </c>
      <c r="E198" s="14">
        <f>IF(D198="","",VLOOKUP(B198,'Preventiva - Sequencia'!$B:$C,2,0))</f>
        <v>250</v>
      </c>
      <c r="F198" s="14">
        <f t="shared" si="28"/>
        <v>10029</v>
      </c>
      <c r="G198" s="14">
        <f t="shared" si="29"/>
        <v>10254</v>
      </c>
      <c r="H198" s="14">
        <f t="shared" si="30"/>
        <v>10304</v>
      </c>
      <c r="I198" s="152" t="s">
        <v>125</v>
      </c>
      <c r="J198" s="153">
        <v>44740</v>
      </c>
      <c r="K198" s="155">
        <v>44740</v>
      </c>
      <c r="L198" s="19">
        <f t="shared" si="31"/>
        <v>0</v>
      </c>
      <c r="M198" s="152" t="s">
        <v>125</v>
      </c>
      <c r="N198" s="153">
        <v>44740</v>
      </c>
      <c r="O198" s="153">
        <v>44740</v>
      </c>
      <c r="P198" s="19">
        <f t="shared" si="32"/>
        <v>0</v>
      </c>
      <c r="Q198" s="151">
        <v>10204</v>
      </c>
      <c r="R198" s="151"/>
      <c r="S198" s="151"/>
      <c r="T198" s="151"/>
      <c r="U198" s="21" t="e">
        <f t="shared" si="33"/>
        <v>#DIV/0!</v>
      </c>
      <c r="V198" s="21" t="e">
        <f t="shared" si="34"/>
        <v>#VALUE!</v>
      </c>
      <c r="W198" s="15">
        <f t="shared" si="35"/>
        <v>0</v>
      </c>
    </row>
    <row r="199" spans="1:25" ht="21" hidden="1" customHeight="1">
      <c r="A199" s="14" t="str">
        <f t="shared" si="27"/>
        <v>37RBT00304</v>
      </c>
      <c r="B199" s="20">
        <f>IF(D199="","",COUNTIF($C$4:C198,C199)+1)</f>
        <v>37</v>
      </c>
      <c r="C199" s="14" t="str">
        <f>IF(D199="","",VLOOKUP(D199,LISTA!$A:$B,2,0))</f>
        <v>RBT00304</v>
      </c>
      <c r="D199" s="151" t="s">
        <v>127</v>
      </c>
      <c r="E199" s="14">
        <f>IF(D199="","",VLOOKUP(B199,'Preventiva - Sequencia'!$B:$C,2,0))</f>
        <v>250</v>
      </c>
      <c r="F199" s="14">
        <f t="shared" si="28"/>
        <v>8667</v>
      </c>
      <c r="G199" s="14">
        <f t="shared" si="29"/>
        <v>8892</v>
      </c>
      <c r="H199" s="14">
        <f t="shared" si="30"/>
        <v>8942</v>
      </c>
      <c r="I199" s="152" t="s">
        <v>125</v>
      </c>
      <c r="J199" s="153">
        <v>44744</v>
      </c>
      <c r="K199" s="155">
        <v>44744</v>
      </c>
      <c r="L199" s="19">
        <f t="shared" si="31"/>
        <v>0</v>
      </c>
      <c r="M199" s="152" t="s">
        <v>125</v>
      </c>
      <c r="N199" s="153">
        <v>44744</v>
      </c>
      <c r="O199" s="153">
        <v>44744</v>
      </c>
      <c r="P199" s="19">
        <f t="shared" si="32"/>
        <v>0</v>
      </c>
      <c r="Q199" s="151">
        <v>9010</v>
      </c>
      <c r="R199" s="151"/>
      <c r="S199" s="151"/>
      <c r="T199" s="151"/>
      <c r="U199" s="21" t="e">
        <f t="shared" si="33"/>
        <v>#DIV/0!</v>
      </c>
      <c r="V199" s="21" t="e">
        <f t="shared" si="34"/>
        <v>#VALUE!</v>
      </c>
      <c r="W199" s="15">
        <f t="shared" si="35"/>
        <v>0</v>
      </c>
      <c r="X199" s="48">
        <f>SUM(R199:S199)</f>
        <v>0</v>
      </c>
      <c r="Y199" s="241"/>
    </row>
    <row r="200" spans="1:25" ht="21" hidden="1" customHeight="1">
      <c r="A200" s="14" t="str">
        <f t="shared" si="27"/>
        <v>41RBT00303</v>
      </c>
      <c r="B200" s="20">
        <f>IF(D200="","",COUNTIF($C$4:C199,C200)+1)</f>
        <v>41</v>
      </c>
      <c r="C200" s="14" t="str">
        <f>IF(D200="","",VLOOKUP(D200,LISTA!$A:$B,2,0))</f>
        <v>RBT00303</v>
      </c>
      <c r="D200" s="151" t="s">
        <v>126</v>
      </c>
      <c r="E200" s="14">
        <f>IF(D200="","",VLOOKUP(B200,'Preventiva - Sequencia'!$B:$C,2,0))</f>
        <v>250</v>
      </c>
      <c r="F200" s="14">
        <f t="shared" si="28"/>
        <v>9583</v>
      </c>
      <c r="G200" s="14">
        <f t="shared" si="29"/>
        <v>9808</v>
      </c>
      <c r="H200" s="14">
        <f t="shared" si="30"/>
        <v>9858</v>
      </c>
      <c r="I200" s="152" t="s">
        <v>125</v>
      </c>
      <c r="J200" s="153">
        <v>44750</v>
      </c>
      <c r="K200" s="155">
        <v>44750</v>
      </c>
      <c r="L200" s="19">
        <f t="shared" si="31"/>
        <v>0</v>
      </c>
      <c r="M200" s="152" t="s">
        <v>125</v>
      </c>
      <c r="N200" s="153">
        <v>44750</v>
      </c>
      <c r="O200" s="153">
        <v>44750</v>
      </c>
      <c r="P200" s="19">
        <f t="shared" si="32"/>
        <v>0</v>
      </c>
      <c r="Q200" s="151">
        <v>9800</v>
      </c>
      <c r="R200" s="151"/>
      <c r="S200" s="151"/>
      <c r="T200" s="151"/>
      <c r="U200" s="21" t="e">
        <f t="shared" si="33"/>
        <v>#DIV/0!</v>
      </c>
      <c r="V200" s="21" t="e">
        <f t="shared" si="34"/>
        <v>#VALUE!</v>
      </c>
      <c r="W200" s="15">
        <f t="shared" si="35"/>
        <v>0</v>
      </c>
    </row>
    <row r="201" spans="1:25" ht="21" hidden="1" customHeight="1">
      <c r="A201" s="14" t="str">
        <f t="shared" si="27"/>
        <v>40RBT00312</v>
      </c>
      <c r="B201" s="20">
        <f>IF(D201="","",COUNTIF($C$4:C200,C201)+1)</f>
        <v>40</v>
      </c>
      <c r="C201" s="14" t="str">
        <f>IF(D201="","",VLOOKUP(D201,LISTA!$A:$B,2,0))</f>
        <v>RBT00312</v>
      </c>
      <c r="D201" s="151" t="s">
        <v>129</v>
      </c>
      <c r="E201" s="14">
        <f>IF(D201="","",VLOOKUP(B201,'Preventiva - Sequencia'!$B:$C,2,0))</f>
        <v>2000</v>
      </c>
      <c r="F201" s="14">
        <f t="shared" si="28"/>
        <v>9686</v>
      </c>
      <c r="G201" s="14">
        <f t="shared" si="29"/>
        <v>9911</v>
      </c>
      <c r="H201" s="14">
        <f t="shared" si="30"/>
        <v>9961</v>
      </c>
      <c r="I201" s="152" t="s">
        <v>125</v>
      </c>
      <c r="J201" s="153">
        <v>44751</v>
      </c>
      <c r="K201" s="155">
        <v>44751</v>
      </c>
      <c r="L201" s="19">
        <f t="shared" si="31"/>
        <v>0</v>
      </c>
      <c r="M201" s="152" t="s">
        <v>125</v>
      </c>
      <c r="N201" s="153">
        <v>44751</v>
      </c>
      <c r="O201" s="153">
        <v>44751</v>
      </c>
      <c r="P201" s="19">
        <f t="shared" si="32"/>
        <v>0</v>
      </c>
      <c r="Q201" s="151">
        <v>9996</v>
      </c>
      <c r="R201" s="151"/>
      <c r="S201" s="151"/>
      <c r="T201" s="151"/>
      <c r="U201" s="21" t="e">
        <f t="shared" si="33"/>
        <v>#DIV/0!</v>
      </c>
      <c r="V201" s="21" t="e">
        <f t="shared" si="34"/>
        <v>#VALUE!</v>
      </c>
      <c r="W201" s="15">
        <f t="shared" si="35"/>
        <v>0</v>
      </c>
      <c r="X201" s="48">
        <f>SUM(R201:S201)</f>
        <v>0</v>
      </c>
      <c r="Y201" s="241"/>
    </row>
    <row r="202" spans="1:25" ht="21" hidden="1" customHeight="1">
      <c r="A202" s="14" t="str">
        <f t="shared" si="27"/>
        <v>38RBT00304</v>
      </c>
      <c r="B202" s="20">
        <f>IF(D202="","",COUNTIF($C$4:C201,C202)+1)</f>
        <v>38</v>
      </c>
      <c r="C202" s="14" t="str">
        <f>IF(D202="","",VLOOKUP(D202,LISTA!$A:$B,2,0))</f>
        <v>RBT00304</v>
      </c>
      <c r="D202" s="151" t="s">
        <v>127</v>
      </c>
      <c r="E202" s="14">
        <f>IF(D202="","",VLOOKUP(B202,'Preventiva - Sequencia'!$B:$C,2,0))</f>
        <v>500</v>
      </c>
      <c r="F202" s="14">
        <f t="shared" si="28"/>
        <v>9010</v>
      </c>
      <c r="G202" s="14">
        <f t="shared" si="29"/>
        <v>9235</v>
      </c>
      <c r="H202" s="14">
        <f t="shared" si="30"/>
        <v>9285</v>
      </c>
      <c r="I202" s="152" t="s">
        <v>125</v>
      </c>
      <c r="J202" s="153">
        <v>44753</v>
      </c>
      <c r="K202" s="155">
        <v>44753</v>
      </c>
      <c r="L202" s="19">
        <f t="shared" si="31"/>
        <v>0</v>
      </c>
      <c r="M202" s="152" t="s">
        <v>125</v>
      </c>
      <c r="N202" s="153">
        <v>44753</v>
      </c>
      <c r="O202" s="153">
        <v>44753</v>
      </c>
      <c r="P202" s="19">
        <f t="shared" si="32"/>
        <v>0</v>
      </c>
      <c r="Q202" s="151">
        <v>9164</v>
      </c>
      <c r="R202" s="151"/>
      <c r="S202" s="151"/>
      <c r="T202" s="151"/>
      <c r="U202" s="21" t="e">
        <f t="shared" si="33"/>
        <v>#DIV/0!</v>
      </c>
      <c r="V202" s="21" t="e">
        <f t="shared" si="34"/>
        <v>#VALUE!</v>
      </c>
      <c r="W202" s="15">
        <f t="shared" si="35"/>
        <v>0</v>
      </c>
      <c r="X202" s="48">
        <f>SUM(R202:S202)</f>
        <v>0</v>
      </c>
      <c r="Y202" s="241"/>
    </row>
    <row r="203" spans="1:25" ht="21" customHeight="1">
      <c r="A203" s="14" t="str">
        <f t="shared" si="27"/>
        <v>39RBT00315</v>
      </c>
      <c r="B203" s="20">
        <f>IF(D203="","",COUNTIF($C$4:C202,C203)+1)</f>
        <v>39</v>
      </c>
      <c r="C203" s="14" t="str">
        <f>IF(D203="","",VLOOKUP(D203,LISTA!$A:$B,2,0))</f>
        <v>RBT00315</v>
      </c>
      <c r="D203" s="151" t="s">
        <v>128</v>
      </c>
      <c r="E203" s="14">
        <f>IF(D203="","",VLOOKUP(B203,'Preventiva - Sequencia'!$B:$C,2,0))</f>
        <v>250</v>
      </c>
      <c r="F203" s="14">
        <f t="shared" si="28"/>
        <v>9431</v>
      </c>
      <c r="G203" s="14">
        <f t="shared" si="29"/>
        <v>9656</v>
      </c>
      <c r="H203" s="14">
        <f t="shared" si="30"/>
        <v>9706</v>
      </c>
      <c r="I203" s="152" t="s">
        <v>125</v>
      </c>
      <c r="J203" s="153">
        <v>44757</v>
      </c>
      <c r="K203" s="155">
        <v>44757</v>
      </c>
      <c r="L203" s="19">
        <f t="shared" si="31"/>
        <v>0</v>
      </c>
      <c r="M203" s="152" t="s">
        <v>125</v>
      </c>
      <c r="N203" s="153">
        <v>44757</v>
      </c>
      <c r="O203" s="153">
        <v>44757</v>
      </c>
      <c r="P203" s="19">
        <f t="shared" si="32"/>
        <v>0</v>
      </c>
      <c r="Q203" s="151">
        <v>9941</v>
      </c>
      <c r="R203" s="151"/>
      <c r="S203" s="151"/>
      <c r="T203" s="151"/>
      <c r="U203" s="21" t="e">
        <f t="shared" si="33"/>
        <v>#DIV/0!</v>
      </c>
      <c r="V203" s="21" t="e">
        <f t="shared" si="34"/>
        <v>#VALUE!</v>
      </c>
      <c r="W203" s="15">
        <f t="shared" si="35"/>
        <v>0</v>
      </c>
      <c r="X203" s="48">
        <f>SUM(R203:S203)</f>
        <v>0</v>
      </c>
      <c r="Y203" s="241"/>
    </row>
    <row r="204" spans="1:25" ht="21" hidden="1" customHeight="1">
      <c r="A204" s="14" t="str">
        <f t="shared" si="27"/>
        <v>42RBT00302</v>
      </c>
      <c r="B204" s="20">
        <f>IF(D204="","",COUNTIF($C$4:C203,C204)+1)</f>
        <v>42</v>
      </c>
      <c r="C204" s="14" t="str">
        <f>IF(D204="","",VLOOKUP(D204,LISTA!$A:$B,2,0))</f>
        <v>RBT00302</v>
      </c>
      <c r="D204" s="151" t="s">
        <v>124</v>
      </c>
      <c r="E204" s="14">
        <f>IF(D204="","",VLOOKUP(B204,'Preventiva - Sequencia'!$B:$C,2,0))</f>
        <v>500</v>
      </c>
      <c r="F204" s="14">
        <f t="shared" si="28"/>
        <v>10204</v>
      </c>
      <c r="G204" s="14">
        <f t="shared" si="29"/>
        <v>10429</v>
      </c>
      <c r="H204" s="14">
        <f t="shared" si="30"/>
        <v>10479</v>
      </c>
      <c r="I204" s="152" t="s">
        <v>125</v>
      </c>
      <c r="J204" s="153">
        <v>44760</v>
      </c>
      <c r="K204" s="155">
        <v>44760</v>
      </c>
      <c r="L204" s="19">
        <f t="shared" si="31"/>
        <v>0</v>
      </c>
      <c r="M204" s="152" t="s">
        <v>125</v>
      </c>
      <c r="N204" s="153">
        <v>44760</v>
      </c>
      <c r="O204" s="153">
        <v>44760</v>
      </c>
      <c r="P204" s="19">
        <f t="shared" si="32"/>
        <v>0</v>
      </c>
      <c r="Q204" s="151">
        <v>10500</v>
      </c>
      <c r="R204" s="151"/>
      <c r="S204" s="151"/>
      <c r="T204" s="151"/>
      <c r="U204" s="21" t="e">
        <f t="shared" si="33"/>
        <v>#DIV/0!</v>
      </c>
      <c r="V204" s="21" t="e">
        <f t="shared" si="34"/>
        <v>#VALUE!</v>
      </c>
      <c r="W204" s="15">
        <f t="shared" si="35"/>
        <v>0</v>
      </c>
    </row>
    <row r="205" spans="1:25" ht="21" hidden="1" customHeight="1">
      <c r="A205" s="14" t="str">
        <f t="shared" si="27"/>
        <v>41RBT00312</v>
      </c>
      <c r="B205" s="20">
        <f>IF(D205="","",COUNTIF($C$4:C204,C205)+1)</f>
        <v>41</v>
      </c>
      <c r="C205" s="14" t="str">
        <f>IF(D205="","",VLOOKUP(D205,LISTA!$A:$B,2,0))</f>
        <v>RBT00312</v>
      </c>
      <c r="D205" s="151" t="s">
        <v>129</v>
      </c>
      <c r="E205" s="14">
        <f>IF(D205="","",VLOOKUP(B205,'Preventiva - Sequencia'!$B:$C,2,0))</f>
        <v>250</v>
      </c>
      <c r="F205" s="14">
        <f t="shared" si="28"/>
        <v>9996</v>
      </c>
      <c r="G205" s="14">
        <f t="shared" si="29"/>
        <v>10221</v>
      </c>
      <c r="H205" s="14">
        <f t="shared" si="30"/>
        <v>10271</v>
      </c>
      <c r="I205" s="152" t="s">
        <v>125</v>
      </c>
      <c r="J205" s="153">
        <v>44767</v>
      </c>
      <c r="K205" s="155">
        <v>44767</v>
      </c>
      <c r="L205" s="19">
        <f t="shared" si="31"/>
        <v>0</v>
      </c>
      <c r="M205" s="152" t="s">
        <v>125</v>
      </c>
      <c r="N205" s="153">
        <v>44767</v>
      </c>
      <c r="O205" s="153">
        <v>44767</v>
      </c>
      <c r="P205" s="19">
        <f t="shared" si="32"/>
        <v>0</v>
      </c>
      <c r="Q205" s="151">
        <v>10258</v>
      </c>
      <c r="R205" s="151"/>
      <c r="S205" s="151"/>
      <c r="T205" s="151"/>
      <c r="U205" s="21" t="e">
        <f t="shared" si="33"/>
        <v>#DIV/0!</v>
      </c>
      <c r="V205" s="21" t="e">
        <f t="shared" si="34"/>
        <v>#VALUE!</v>
      </c>
      <c r="W205" s="15">
        <f t="shared" si="35"/>
        <v>1</v>
      </c>
      <c r="X205" s="48">
        <f>SUM(R205:S205)</f>
        <v>0</v>
      </c>
      <c r="Y205" s="241"/>
    </row>
    <row r="206" spans="1:25" ht="21" hidden="1" customHeight="1">
      <c r="A206" s="14" t="str">
        <f t="shared" si="27"/>
        <v>39RBT00304</v>
      </c>
      <c r="B206" s="20">
        <f>IF(D206="","",COUNTIF($C$4:C205,C206)+1)</f>
        <v>39</v>
      </c>
      <c r="C206" s="14" t="str">
        <f>IF(D206="","",VLOOKUP(D206,LISTA!$A:$B,2,0))</f>
        <v>RBT00304</v>
      </c>
      <c r="D206" s="151" t="s">
        <v>127</v>
      </c>
      <c r="E206" s="14">
        <f>IF(D206="","",VLOOKUP(B206,'Preventiva - Sequencia'!$B:$C,2,0))</f>
        <v>250</v>
      </c>
      <c r="F206" s="14">
        <f t="shared" si="28"/>
        <v>9164</v>
      </c>
      <c r="G206" s="14">
        <f t="shared" si="29"/>
        <v>9389</v>
      </c>
      <c r="H206" s="14">
        <f t="shared" si="30"/>
        <v>9439</v>
      </c>
      <c r="I206" s="152" t="s">
        <v>125</v>
      </c>
      <c r="J206" s="153">
        <v>44767</v>
      </c>
      <c r="K206" s="155">
        <v>44767</v>
      </c>
      <c r="L206" s="19">
        <f t="shared" si="31"/>
        <v>0</v>
      </c>
      <c r="M206" s="152" t="s">
        <v>125</v>
      </c>
      <c r="N206" s="153">
        <v>44784</v>
      </c>
      <c r="O206" s="153">
        <v>44784</v>
      </c>
      <c r="P206" s="19">
        <f t="shared" si="32"/>
        <v>0</v>
      </c>
      <c r="Q206" s="151">
        <v>9398</v>
      </c>
      <c r="R206" s="151"/>
      <c r="S206" s="151"/>
      <c r="T206" s="151"/>
      <c r="U206" s="21" t="e">
        <f t="shared" si="33"/>
        <v>#DIV/0!</v>
      </c>
      <c r="V206" s="21" t="e">
        <f t="shared" si="34"/>
        <v>#VALUE!</v>
      </c>
      <c r="W206" s="15">
        <f t="shared" si="35"/>
        <v>1</v>
      </c>
      <c r="X206" s="48">
        <f>SUM(R206:S206)</f>
        <v>0</v>
      </c>
      <c r="Y206" s="241"/>
    </row>
    <row r="207" spans="1:25" ht="21" hidden="1" customHeight="1">
      <c r="A207" s="14" t="str">
        <f t="shared" si="27"/>
        <v>42RBT00303</v>
      </c>
      <c r="B207" s="20">
        <f>IF(D207="","",COUNTIF($C$4:C206,C207)+1)</f>
        <v>42</v>
      </c>
      <c r="C207" s="14" t="str">
        <f>IF(D207="","",VLOOKUP(D207,LISTA!$A:$B,2,0))</f>
        <v>RBT00303</v>
      </c>
      <c r="D207" s="151" t="s">
        <v>126</v>
      </c>
      <c r="E207" s="14">
        <f>IF(D207="","",VLOOKUP(B207,'Preventiva - Sequencia'!$B:$C,2,0))</f>
        <v>500</v>
      </c>
      <c r="F207" s="14">
        <f t="shared" si="28"/>
        <v>9800</v>
      </c>
      <c r="G207" s="14">
        <f t="shared" si="29"/>
        <v>10025</v>
      </c>
      <c r="H207" s="14">
        <f t="shared" si="30"/>
        <v>10075</v>
      </c>
      <c r="I207" s="152" t="s">
        <v>125</v>
      </c>
      <c r="J207" s="153">
        <v>44768</v>
      </c>
      <c r="K207" s="155">
        <v>44768</v>
      </c>
      <c r="L207" s="19">
        <f t="shared" si="31"/>
        <v>0</v>
      </c>
      <c r="M207" s="152" t="s">
        <v>125</v>
      </c>
      <c r="N207" s="153">
        <v>44768</v>
      </c>
      <c r="O207" s="153">
        <v>44768</v>
      </c>
      <c r="P207" s="19">
        <f t="shared" si="32"/>
        <v>0</v>
      </c>
      <c r="Q207" s="151">
        <v>10084</v>
      </c>
      <c r="R207" s="151"/>
      <c r="S207" s="151"/>
      <c r="T207" s="151"/>
      <c r="U207" s="21" t="e">
        <f t="shared" si="33"/>
        <v>#DIV/0!</v>
      </c>
      <c r="V207" s="21" t="e">
        <f t="shared" si="34"/>
        <v>#VALUE!</v>
      </c>
      <c r="W207" s="15">
        <f t="shared" si="35"/>
        <v>0</v>
      </c>
    </row>
    <row r="208" spans="1:25" ht="21" customHeight="1">
      <c r="A208" s="14" t="str">
        <f t="shared" si="27"/>
        <v>40RBT00315</v>
      </c>
      <c r="B208" s="20">
        <f>IF(D208="","",COUNTIF($C$4:C207,C208)+1)</f>
        <v>40</v>
      </c>
      <c r="C208" s="14" t="str">
        <f>IF(D208="","",VLOOKUP(D208,LISTA!$A:$B,2,0))</f>
        <v>RBT00315</v>
      </c>
      <c r="D208" s="151" t="s">
        <v>128</v>
      </c>
      <c r="E208" s="14">
        <f>IF(D208="","",VLOOKUP(B208,'Preventiva - Sequencia'!$B:$C,2,0))</f>
        <v>2000</v>
      </c>
      <c r="F208" s="14">
        <f t="shared" si="28"/>
        <v>9941</v>
      </c>
      <c r="G208" s="14">
        <f t="shared" si="29"/>
        <v>10166</v>
      </c>
      <c r="H208" s="14">
        <f t="shared" si="30"/>
        <v>10216</v>
      </c>
      <c r="I208" s="152" t="s">
        <v>125</v>
      </c>
      <c r="J208" s="153">
        <v>44772</v>
      </c>
      <c r="K208" s="155">
        <v>44772</v>
      </c>
      <c r="L208" s="19">
        <f t="shared" si="31"/>
        <v>0</v>
      </c>
      <c r="M208" s="152" t="s">
        <v>125</v>
      </c>
      <c r="N208" s="153">
        <v>44772</v>
      </c>
      <c r="O208" s="153">
        <v>44772</v>
      </c>
      <c r="P208" s="19">
        <f t="shared" si="32"/>
        <v>0</v>
      </c>
      <c r="Q208" s="151">
        <v>10188</v>
      </c>
      <c r="R208" s="151"/>
      <c r="S208" s="151"/>
      <c r="T208" s="151"/>
      <c r="U208" s="21" t="e">
        <f t="shared" si="33"/>
        <v>#DIV/0!</v>
      </c>
      <c r="V208" s="21" t="e">
        <f t="shared" si="34"/>
        <v>#VALUE!</v>
      </c>
      <c r="W208" s="15">
        <f t="shared" si="35"/>
        <v>1</v>
      </c>
      <c r="X208" s="48">
        <f>SUM(R208:S208)</f>
        <v>0</v>
      </c>
      <c r="Y208" s="241"/>
    </row>
    <row r="209" spans="1:25" ht="21" hidden="1" customHeight="1">
      <c r="A209" s="14" t="str">
        <f t="shared" si="27"/>
        <v>42RBT00312</v>
      </c>
      <c r="B209" s="20">
        <f>IF(D209="","",COUNTIF($C$4:C208,C209)+1)</f>
        <v>42</v>
      </c>
      <c r="C209" s="14" t="str">
        <f>IF(D209="","",VLOOKUP(D209,LISTA!$A:$B,2,0))</f>
        <v>RBT00312</v>
      </c>
      <c r="D209" s="151" t="s">
        <v>129</v>
      </c>
      <c r="E209" s="14">
        <f>IF(D209="","",VLOOKUP(B209,'Preventiva - Sequencia'!$B:$C,2,0))</f>
        <v>500</v>
      </c>
      <c r="F209" s="14">
        <f t="shared" si="28"/>
        <v>10258</v>
      </c>
      <c r="G209" s="14">
        <f t="shared" si="29"/>
        <v>10483</v>
      </c>
      <c r="H209" s="14">
        <f t="shared" si="30"/>
        <v>10533</v>
      </c>
      <c r="I209" s="152" t="s">
        <v>125</v>
      </c>
      <c r="J209" s="153">
        <v>44776</v>
      </c>
      <c r="K209" s="155">
        <v>44776</v>
      </c>
      <c r="L209" s="19">
        <f t="shared" si="31"/>
        <v>0</v>
      </c>
      <c r="M209" s="152" t="s">
        <v>125</v>
      </c>
      <c r="N209" s="153">
        <v>44776</v>
      </c>
      <c r="O209" s="153">
        <v>44776</v>
      </c>
      <c r="P209" s="19">
        <f t="shared" si="32"/>
        <v>0</v>
      </c>
      <c r="Q209" s="151">
        <v>10405</v>
      </c>
      <c r="R209" s="151"/>
      <c r="S209" s="151"/>
      <c r="T209" s="151"/>
      <c r="U209" s="21" t="e">
        <f t="shared" si="33"/>
        <v>#DIV/0!</v>
      </c>
      <c r="V209" s="21" t="e">
        <f t="shared" si="34"/>
        <v>#VALUE!</v>
      </c>
      <c r="W209" s="15">
        <f t="shared" si="35"/>
        <v>0</v>
      </c>
      <c r="X209" s="48">
        <f>SUM(R209:S209)</f>
        <v>0</v>
      </c>
      <c r="Y209" s="241"/>
    </row>
    <row r="210" spans="1:25" ht="21" hidden="1" customHeight="1">
      <c r="A210" s="14" t="str">
        <f t="shared" si="27"/>
        <v>43RBT00302</v>
      </c>
      <c r="B210" s="20">
        <f>IF(D210="","",COUNTIF($C$4:C209,C210)+1)</f>
        <v>43</v>
      </c>
      <c r="C210" s="14" t="str">
        <f>IF(D210="","",VLOOKUP(D210,LISTA!$A:$B,2,0))</f>
        <v>RBT00302</v>
      </c>
      <c r="D210" s="151" t="s">
        <v>124</v>
      </c>
      <c r="E210" s="14">
        <f>IF(D210="","",VLOOKUP(B210,'Preventiva - Sequencia'!$B:$C,2,0))</f>
        <v>250</v>
      </c>
      <c r="F210" s="14">
        <f t="shared" si="28"/>
        <v>10500</v>
      </c>
      <c r="G210" s="14">
        <f t="shared" si="29"/>
        <v>10725</v>
      </c>
      <c r="H210" s="14">
        <f t="shared" si="30"/>
        <v>10775</v>
      </c>
      <c r="I210" s="152" t="s">
        <v>125</v>
      </c>
      <c r="J210" s="153">
        <v>44777</v>
      </c>
      <c r="K210" s="155">
        <v>44777</v>
      </c>
      <c r="L210" s="19">
        <f t="shared" si="31"/>
        <v>0</v>
      </c>
      <c r="M210" s="152" t="s">
        <v>125</v>
      </c>
      <c r="N210" s="153">
        <v>44777</v>
      </c>
      <c r="O210" s="153">
        <v>44777</v>
      </c>
      <c r="P210" s="19">
        <f t="shared" si="32"/>
        <v>0</v>
      </c>
      <c r="Q210" s="151">
        <v>10782</v>
      </c>
      <c r="R210" s="151"/>
      <c r="S210" s="151"/>
      <c r="T210" s="151"/>
      <c r="U210" s="21" t="e">
        <f t="shared" si="33"/>
        <v>#DIV/0!</v>
      </c>
      <c r="V210" s="21" t="e">
        <f t="shared" si="34"/>
        <v>#VALUE!</v>
      </c>
      <c r="W210" s="15">
        <f t="shared" si="35"/>
        <v>0</v>
      </c>
    </row>
    <row r="211" spans="1:25" ht="21" hidden="1" customHeight="1">
      <c r="A211" s="14" t="str">
        <f t="shared" si="27"/>
        <v>43RBT00303</v>
      </c>
      <c r="B211" s="20">
        <f>IF(D211="","",COUNTIF($C$4:C210,C211)+1)</f>
        <v>43</v>
      </c>
      <c r="C211" s="14" t="str">
        <f>IF(D211="","",VLOOKUP(D211,LISTA!$A:$B,2,0))</f>
        <v>RBT00303</v>
      </c>
      <c r="D211" s="151" t="s">
        <v>126</v>
      </c>
      <c r="E211" s="14">
        <f>IF(D211="","",VLOOKUP(B211,'Preventiva - Sequencia'!$B:$C,2,0))</f>
        <v>250</v>
      </c>
      <c r="F211" s="14">
        <f t="shared" si="28"/>
        <v>10084</v>
      </c>
      <c r="G211" s="14">
        <f t="shared" si="29"/>
        <v>10309</v>
      </c>
      <c r="H211" s="14">
        <f t="shared" si="30"/>
        <v>10359</v>
      </c>
      <c r="I211" s="152" t="s">
        <v>125</v>
      </c>
      <c r="J211" s="153">
        <v>44781</v>
      </c>
      <c r="K211" s="155">
        <v>44781</v>
      </c>
      <c r="L211" s="19">
        <f t="shared" si="31"/>
        <v>0</v>
      </c>
      <c r="M211" s="152" t="s">
        <v>125</v>
      </c>
      <c r="N211" s="153">
        <v>44781</v>
      </c>
      <c r="O211" s="153">
        <v>44781</v>
      </c>
      <c r="P211" s="19">
        <f t="shared" si="32"/>
        <v>0</v>
      </c>
      <c r="Q211" s="151">
        <v>10232</v>
      </c>
      <c r="R211" s="151"/>
      <c r="S211" s="151"/>
      <c r="T211" s="151"/>
      <c r="U211" s="21" t="e">
        <f t="shared" si="33"/>
        <v>#DIV/0!</v>
      </c>
      <c r="V211" s="21" t="e">
        <f t="shared" si="34"/>
        <v>#VALUE!</v>
      </c>
      <c r="W211" s="15">
        <f t="shared" si="35"/>
        <v>0</v>
      </c>
    </row>
    <row r="212" spans="1:25" ht="21" hidden="1" customHeight="1">
      <c r="A212" s="14" t="str">
        <f t="shared" si="27"/>
        <v>40RBT00304</v>
      </c>
      <c r="B212" s="20">
        <f>IF(D212="","",COUNTIF($C$4:C211,C212)+1)</f>
        <v>40</v>
      </c>
      <c r="C212" s="14" t="str">
        <f>IF(D212="","",VLOOKUP(D212,LISTA!$A:$B,2,0))</f>
        <v>RBT00304</v>
      </c>
      <c r="D212" s="151" t="s">
        <v>127</v>
      </c>
      <c r="E212" s="14">
        <f>IF(D212="","",VLOOKUP(B212,'Preventiva - Sequencia'!$B:$C,2,0))</f>
        <v>2000</v>
      </c>
      <c r="F212" s="14">
        <f t="shared" si="28"/>
        <v>9398</v>
      </c>
      <c r="G212" s="14">
        <f t="shared" si="29"/>
        <v>9623</v>
      </c>
      <c r="H212" s="14">
        <f t="shared" si="30"/>
        <v>9673</v>
      </c>
      <c r="I212" s="152" t="s">
        <v>125</v>
      </c>
      <c r="J212" s="153">
        <v>44784</v>
      </c>
      <c r="K212" s="155">
        <v>44784</v>
      </c>
      <c r="L212" s="19">
        <f t="shared" si="31"/>
        <v>0</v>
      </c>
      <c r="M212" s="152" t="s">
        <v>125</v>
      </c>
      <c r="N212" s="153">
        <v>44798</v>
      </c>
      <c r="O212" s="153">
        <v>44798</v>
      </c>
      <c r="P212" s="19">
        <f t="shared" si="32"/>
        <v>0</v>
      </c>
      <c r="Q212" s="151">
        <v>9707</v>
      </c>
      <c r="R212" s="151"/>
      <c r="S212" s="151"/>
      <c r="T212" s="151"/>
      <c r="U212" s="21" t="e">
        <f t="shared" si="33"/>
        <v>#DIV/0!</v>
      </c>
      <c r="V212" s="21" t="e">
        <f t="shared" si="34"/>
        <v>#VALUE!</v>
      </c>
      <c r="W212" s="15">
        <f t="shared" si="35"/>
        <v>0</v>
      </c>
      <c r="X212" s="48">
        <f>SUM(R212:S212)</f>
        <v>0</v>
      </c>
      <c r="Y212" s="241"/>
    </row>
    <row r="213" spans="1:25" ht="21" hidden="1" customHeight="1">
      <c r="A213" s="14" t="str">
        <f t="shared" si="27"/>
        <v>43RBT00312</v>
      </c>
      <c r="B213" s="20">
        <f>IF(D213="","",COUNTIF($C$4:C212,C213)+1)</f>
        <v>43</v>
      </c>
      <c r="C213" s="14" t="str">
        <f>IF(D213="","",VLOOKUP(D213,LISTA!$A:$B,2,0))</f>
        <v>RBT00312</v>
      </c>
      <c r="D213" s="151" t="s">
        <v>129</v>
      </c>
      <c r="E213" s="14">
        <f>IF(D213="","",VLOOKUP(B213,'Preventiva - Sequencia'!$B:$C,2,0))</f>
        <v>250</v>
      </c>
      <c r="F213" s="14">
        <f t="shared" si="28"/>
        <v>10405</v>
      </c>
      <c r="G213" s="14">
        <f t="shared" si="29"/>
        <v>10630</v>
      </c>
      <c r="H213" s="14">
        <f t="shared" si="30"/>
        <v>10680</v>
      </c>
      <c r="I213" s="152" t="s">
        <v>125</v>
      </c>
      <c r="J213" s="153">
        <v>44791</v>
      </c>
      <c r="K213" s="155">
        <v>44791</v>
      </c>
      <c r="L213" s="19">
        <f t="shared" si="31"/>
        <v>0</v>
      </c>
      <c r="M213" s="152" t="s">
        <v>125</v>
      </c>
      <c r="N213" s="153">
        <v>44791</v>
      </c>
      <c r="O213" s="153">
        <v>44791</v>
      </c>
      <c r="P213" s="19">
        <f t="shared" si="32"/>
        <v>0</v>
      </c>
      <c r="Q213" s="151">
        <v>10673</v>
      </c>
      <c r="R213" s="151"/>
      <c r="S213" s="151"/>
      <c r="T213" s="151"/>
      <c r="U213" s="21" t="e">
        <f t="shared" si="33"/>
        <v>#DIV/0!</v>
      </c>
      <c r="V213" s="21" t="e">
        <f t="shared" si="34"/>
        <v>#VALUE!</v>
      </c>
      <c r="W213" s="15">
        <f t="shared" si="35"/>
        <v>1</v>
      </c>
      <c r="X213" s="48">
        <f>SUM(R213:S213)</f>
        <v>0</v>
      </c>
      <c r="Y213" s="241"/>
    </row>
    <row r="214" spans="1:25" ht="21" hidden="1" customHeight="1">
      <c r="A214" s="14" t="str">
        <f t="shared" si="27"/>
        <v>44RBT00302</v>
      </c>
      <c r="B214" s="20">
        <f>IF(D214="","",COUNTIF($C$4:C213,C214)+1)</f>
        <v>44</v>
      </c>
      <c r="C214" s="14" t="str">
        <f>IF(D214="","",VLOOKUP(D214,LISTA!$A:$B,2,0))</f>
        <v>RBT00302</v>
      </c>
      <c r="D214" s="151" t="s">
        <v>124</v>
      </c>
      <c r="E214" s="14">
        <f>IF(D214="","",VLOOKUP(B214,'Preventiva - Sequencia'!$B:$C,2,0))</f>
        <v>1000</v>
      </c>
      <c r="F214" s="14">
        <f t="shared" si="28"/>
        <v>10782</v>
      </c>
      <c r="G214" s="14">
        <f t="shared" si="29"/>
        <v>11007</v>
      </c>
      <c r="H214" s="14">
        <f t="shared" si="30"/>
        <v>11057</v>
      </c>
      <c r="I214" s="152" t="s">
        <v>125</v>
      </c>
      <c r="J214" s="153">
        <v>44792</v>
      </c>
      <c r="K214" s="155">
        <v>44792</v>
      </c>
      <c r="L214" s="19">
        <f t="shared" si="31"/>
        <v>0</v>
      </c>
      <c r="M214" s="152" t="s">
        <v>125</v>
      </c>
      <c r="N214" s="153">
        <v>44792</v>
      </c>
      <c r="O214" s="153">
        <v>44792</v>
      </c>
      <c r="P214" s="19">
        <f t="shared" si="32"/>
        <v>0</v>
      </c>
      <c r="Q214" s="151">
        <v>11003</v>
      </c>
      <c r="R214" s="151"/>
      <c r="S214" s="151"/>
      <c r="T214" s="151"/>
      <c r="U214" s="21" t="e">
        <f t="shared" si="33"/>
        <v>#DIV/0!</v>
      </c>
      <c r="V214" s="21" t="e">
        <f t="shared" si="34"/>
        <v>#VALUE!</v>
      </c>
      <c r="W214" s="15">
        <f t="shared" si="35"/>
        <v>0</v>
      </c>
    </row>
    <row r="215" spans="1:25" ht="21" customHeight="1">
      <c r="A215" s="14" t="str">
        <f t="shared" si="27"/>
        <v>41RBT00315</v>
      </c>
      <c r="B215" s="20">
        <f>IF(D215="","",COUNTIF($C$4:C214,C215)+1)</f>
        <v>41</v>
      </c>
      <c r="C215" s="14" t="str">
        <f>IF(D215="","",VLOOKUP(D215,LISTA!$A:$B,2,0))</f>
        <v>RBT00315</v>
      </c>
      <c r="D215" s="151" t="s">
        <v>128</v>
      </c>
      <c r="E215" s="14">
        <f>IF(D215="","",VLOOKUP(B215,'Preventiva - Sequencia'!$B:$C,2,0))</f>
        <v>250</v>
      </c>
      <c r="F215" s="14">
        <f t="shared" si="28"/>
        <v>10188</v>
      </c>
      <c r="G215" s="14">
        <f t="shared" si="29"/>
        <v>10413</v>
      </c>
      <c r="H215" s="14">
        <f t="shared" si="30"/>
        <v>10463</v>
      </c>
      <c r="I215" s="152" t="s">
        <v>125</v>
      </c>
      <c r="J215" s="153">
        <v>44792</v>
      </c>
      <c r="K215" s="155">
        <v>44792</v>
      </c>
      <c r="L215" s="19">
        <f t="shared" si="31"/>
        <v>0</v>
      </c>
      <c r="M215" s="152" t="s">
        <v>125</v>
      </c>
      <c r="N215" s="153">
        <v>44792</v>
      </c>
      <c r="O215" s="153">
        <v>44792</v>
      </c>
      <c r="P215" s="19">
        <f t="shared" si="32"/>
        <v>0</v>
      </c>
      <c r="Q215" s="151">
        <v>10254</v>
      </c>
      <c r="R215" s="151"/>
      <c r="S215" s="151"/>
      <c r="T215" s="151"/>
      <c r="U215" s="21" t="e">
        <f t="shared" si="33"/>
        <v>#DIV/0!</v>
      </c>
      <c r="V215" s="21" t="e">
        <f t="shared" si="34"/>
        <v>#VALUE!</v>
      </c>
      <c r="W215" s="15">
        <f t="shared" si="35"/>
        <v>0</v>
      </c>
      <c r="X215" s="48">
        <f>SUM(R215:S215)</f>
        <v>0</v>
      </c>
      <c r="Y215" s="241"/>
    </row>
    <row r="216" spans="1:25" ht="21" hidden="1" customHeight="1">
      <c r="A216" s="14" t="str">
        <f t="shared" si="27"/>
        <v>41RBT00304</v>
      </c>
      <c r="B216" s="20">
        <f>IF(D216="","",COUNTIF($C$4:C215,C216)+1)</f>
        <v>41</v>
      </c>
      <c r="C216" s="14" t="str">
        <f>IF(D216="","",VLOOKUP(D216,LISTA!$A:$B,2,0))</f>
        <v>RBT00304</v>
      </c>
      <c r="D216" s="151" t="s">
        <v>127</v>
      </c>
      <c r="E216" s="14">
        <f>IF(D216="","",VLOOKUP(B216,'Preventiva - Sequencia'!$B:$C,2,0))</f>
        <v>250</v>
      </c>
      <c r="F216" s="14">
        <f t="shared" si="28"/>
        <v>9707</v>
      </c>
      <c r="G216" s="14">
        <f t="shared" si="29"/>
        <v>9932</v>
      </c>
      <c r="H216" s="14">
        <f t="shared" si="30"/>
        <v>9982</v>
      </c>
      <c r="I216" s="152" t="s">
        <v>125</v>
      </c>
      <c r="J216" s="153">
        <v>44798</v>
      </c>
      <c r="K216" s="155">
        <v>44798</v>
      </c>
      <c r="L216" s="19">
        <f t="shared" si="31"/>
        <v>0</v>
      </c>
      <c r="M216" s="152" t="s">
        <v>125</v>
      </c>
      <c r="N216" s="153">
        <v>44813</v>
      </c>
      <c r="O216" s="153">
        <v>44813</v>
      </c>
      <c r="P216" s="19">
        <f t="shared" si="32"/>
        <v>0</v>
      </c>
      <c r="Q216" s="151">
        <v>9900</v>
      </c>
      <c r="R216" s="151"/>
      <c r="S216" s="151"/>
      <c r="T216" s="151"/>
      <c r="U216" s="21" t="e">
        <f t="shared" si="33"/>
        <v>#DIV/0!</v>
      </c>
      <c r="V216" s="21" t="e">
        <f t="shared" si="34"/>
        <v>#VALUE!</v>
      </c>
      <c r="W216" s="15">
        <f t="shared" si="35"/>
        <v>0</v>
      </c>
      <c r="X216" s="48">
        <f>SUM(R216:S216)</f>
        <v>0</v>
      </c>
      <c r="Y216" s="241"/>
    </row>
    <row r="217" spans="1:25" ht="21" hidden="1" customHeight="1">
      <c r="A217" s="14" t="str">
        <f t="shared" si="27"/>
        <v>45RBT00302</v>
      </c>
      <c r="B217" s="20">
        <f>IF(D217="","",COUNTIF($C$4:C216,C217)+1)</f>
        <v>45</v>
      </c>
      <c r="C217" s="14" t="str">
        <f>IF(D217="","",VLOOKUP(D217,LISTA!$A:$B,2,0))</f>
        <v>RBT00302</v>
      </c>
      <c r="D217" s="151" t="s">
        <v>124</v>
      </c>
      <c r="E217" s="14">
        <f>IF(D217="","",VLOOKUP(B217,'Preventiva - Sequencia'!$B:$C,2,0))</f>
        <v>250</v>
      </c>
      <c r="F217" s="14">
        <f t="shared" si="28"/>
        <v>11003</v>
      </c>
      <c r="G217" s="14">
        <f t="shared" si="29"/>
        <v>11228</v>
      </c>
      <c r="H217" s="14">
        <f t="shared" si="30"/>
        <v>11278</v>
      </c>
      <c r="I217" s="152" t="s">
        <v>125</v>
      </c>
      <c r="J217" s="153">
        <v>44806</v>
      </c>
      <c r="K217" s="155">
        <v>44806</v>
      </c>
      <c r="L217" s="19">
        <f t="shared" si="31"/>
        <v>0</v>
      </c>
      <c r="M217" s="152" t="s">
        <v>125</v>
      </c>
      <c r="N217" s="153">
        <v>44806</v>
      </c>
      <c r="O217" s="153">
        <v>44806</v>
      </c>
      <c r="P217" s="19">
        <f t="shared" si="32"/>
        <v>0</v>
      </c>
      <c r="Q217" s="151">
        <v>11248</v>
      </c>
      <c r="R217" s="151"/>
      <c r="S217" s="151"/>
      <c r="T217" s="151"/>
      <c r="U217" s="21" t="e">
        <f t="shared" si="33"/>
        <v>#DIV/0!</v>
      </c>
      <c r="V217" s="21" t="e">
        <f t="shared" si="34"/>
        <v>#VALUE!</v>
      </c>
      <c r="W217" s="15">
        <f t="shared" si="35"/>
        <v>1</v>
      </c>
    </row>
    <row r="218" spans="1:25" ht="21" hidden="1" customHeight="1">
      <c r="A218" s="14" t="str">
        <f t="shared" si="27"/>
        <v>44RBT00312</v>
      </c>
      <c r="B218" s="20">
        <f>IF(D218="","",COUNTIF($C$4:C217,C218)+1)</f>
        <v>44</v>
      </c>
      <c r="C218" s="14" t="str">
        <f>IF(D218="","",VLOOKUP(D218,LISTA!$A:$B,2,0))</f>
        <v>RBT00312</v>
      </c>
      <c r="D218" s="151" t="s">
        <v>129</v>
      </c>
      <c r="E218" s="14">
        <f>IF(D218="","",VLOOKUP(B218,'Preventiva - Sequencia'!$B:$C,2,0))</f>
        <v>1000</v>
      </c>
      <c r="F218" s="14">
        <f t="shared" si="28"/>
        <v>10673</v>
      </c>
      <c r="G218" s="14">
        <f t="shared" si="29"/>
        <v>10898</v>
      </c>
      <c r="H218" s="14">
        <f t="shared" si="30"/>
        <v>10948</v>
      </c>
      <c r="I218" s="152" t="s">
        <v>125</v>
      </c>
      <c r="J218" s="153">
        <v>44808</v>
      </c>
      <c r="K218" s="155">
        <v>44808</v>
      </c>
      <c r="L218" s="19">
        <f t="shared" si="31"/>
        <v>0</v>
      </c>
      <c r="M218" s="152" t="s">
        <v>125</v>
      </c>
      <c r="N218" s="153">
        <v>44808</v>
      </c>
      <c r="O218" s="153">
        <v>44808</v>
      </c>
      <c r="P218" s="19">
        <f t="shared" si="32"/>
        <v>0</v>
      </c>
      <c r="Q218" s="151">
        <v>10982</v>
      </c>
      <c r="R218" s="151"/>
      <c r="S218" s="151"/>
      <c r="T218" s="151"/>
      <c r="U218" s="21" t="e">
        <f t="shared" si="33"/>
        <v>#DIV/0!</v>
      </c>
      <c r="V218" s="21" t="e">
        <f t="shared" si="34"/>
        <v>#VALUE!</v>
      </c>
      <c r="W218" s="15">
        <f t="shared" si="35"/>
        <v>0</v>
      </c>
      <c r="X218" s="48">
        <f>SUM(R218:S218)</f>
        <v>0</v>
      </c>
      <c r="Y218" s="241"/>
    </row>
    <row r="219" spans="1:25" ht="21.75" hidden="1" customHeight="1">
      <c r="A219" s="14" t="str">
        <f t="shared" si="27"/>
        <v>44RBT00303</v>
      </c>
      <c r="B219" s="20">
        <f>IF(D219="","",COUNTIF($C$4:C218,C219)+1)</f>
        <v>44</v>
      </c>
      <c r="C219" s="14" t="str">
        <f>IF(D219="","",VLOOKUP(D219,LISTA!$A:$B,2,0))</f>
        <v>RBT00303</v>
      </c>
      <c r="D219" s="151" t="s">
        <v>126</v>
      </c>
      <c r="E219" s="14">
        <f>IF(D219="","",VLOOKUP(B219,'Preventiva - Sequencia'!$B:$C,2,0))</f>
        <v>1000</v>
      </c>
      <c r="F219" s="14">
        <f t="shared" si="28"/>
        <v>10232</v>
      </c>
      <c r="G219" s="14">
        <f t="shared" si="29"/>
        <v>10457</v>
      </c>
      <c r="H219" s="14">
        <f t="shared" si="30"/>
        <v>10507</v>
      </c>
      <c r="I219" s="152" t="s">
        <v>125</v>
      </c>
      <c r="J219" s="153">
        <v>44811</v>
      </c>
      <c r="K219" s="155">
        <v>44811</v>
      </c>
      <c r="L219" s="19">
        <f t="shared" si="31"/>
        <v>0</v>
      </c>
      <c r="M219" s="152" t="s">
        <v>125</v>
      </c>
      <c r="N219" s="153">
        <v>44811</v>
      </c>
      <c r="O219" s="153">
        <v>44811</v>
      </c>
      <c r="P219" s="19">
        <f t="shared" si="32"/>
        <v>0</v>
      </c>
      <c r="Q219" s="151">
        <v>10574</v>
      </c>
      <c r="R219" s="151"/>
      <c r="S219" s="151"/>
      <c r="T219" s="151"/>
      <c r="U219" s="21" t="e">
        <f t="shared" si="33"/>
        <v>#DIV/0!</v>
      </c>
      <c r="V219" s="21" t="e">
        <f t="shared" si="34"/>
        <v>#VALUE!</v>
      </c>
      <c r="W219" s="15">
        <f t="shared" si="35"/>
        <v>0</v>
      </c>
    </row>
    <row r="220" spans="1:25" ht="21" hidden="1" customHeight="1">
      <c r="A220" s="14" t="str">
        <f t="shared" si="27"/>
        <v>45RBT00303</v>
      </c>
      <c r="B220" s="20">
        <f>IF(D220="","",COUNTIF($C$4:C219,C220)+1)</f>
        <v>45</v>
      </c>
      <c r="C220" s="14" t="str">
        <f>IF(D220="","",VLOOKUP(D220,LISTA!$A:$B,2,0))</f>
        <v>RBT00303</v>
      </c>
      <c r="D220" s="151" t="s">
        <v>126</v>
      </c>
      <c r="E220" s="14">
        <f>IF(D220="","",VLOOKUP(B220,'Preventiva - Sequencia'!$B:$C,2,0))</f>
        <v>250</v>
      </c>
      <c r="F220" s="14">
        <f t="shared" si="28"/>
        <v>10574</v>
      </c>
      <c r="G220" s="14">
        <f t="shared" si="29"/>
        <v>10799</v>
      </c>
      <c r="H220" s="14">
        <f t="shared" si="30"/>
        <v>10849</v>
      </c>
      <c r="I220" s="152" t="s">
        <v>125</v>
      </c>
      <c r="J220" s="153">
        <v>44813</v>
      </c>
      <c r="K220" s="155">
        <v>44813</v>
      </c>
      <c r="L220" s="19">
        <f t="shared" si="31"/>
        <v>0</v>
      </c>
      <c r="M220" s="152" t="s">
        <v>125</v>
      </c>
      <c r="N220" s="153">
        <v>44813</v>
      </c>
      <c r="O220" s="153">
        <v>44813</v>
      </c>
      <c r="P220" s="19">
        <f t="shared" si="32"/>
        <v>0</v>
      </c>
      <c r="Q220" s="151">
        <v>10594</v>
      </c>
      <c r="R220" s="151"/>
      <c r="S220" s="151"/>
      <c r="T220" s="151"/>
      <c r="U220" s="21" t="e">
        <f t="shared" si="33"/>
        <v>#DIV/0!</v>
      </c>
      <c r="V220" s="21" t="e">
        <f t="shared" si="34"/>
        <v>#VALUE!</v>
      </c>
      <c r="W220" s="15">
        <f t="shared" si="35"/>
        <v>0</v>
      </c>
    </row>
    <row r="221" spans="1:25" ht="21" hidden="1" customHeight="1">
      <c r="A221" s="14" t="str">
        <f t="shared" si="27"/>
        <v>42RBT00304</v>
      </c>
      <c r="B221" s="20">
        <f>IF(D221="","",COUNTIF($C$4:C220,C221)+1)</f>
        <v>42</v>
      </c>
      <c r="C221" s="14" t="str">
        <f>IF(D221="","",VLOOKUP(D221,LISTA!$A:$B,2,0))</f>
        <v>RBT00304</v>
      </c>
      <c r="D221" s="151" t="s">
        <v>127</v>
      </c>
      <c r="E221" s="14">
        <f>IF(D221="","",VLOOKUP(B221,'Preventiva - Sequencia'!$B:$C,2,0))</f>
        <v>500</v>
      </c>
      <c r="F221" s="14">
        <f t="shared" si="28"/>
        <v>9900</v>
      </c>
      <c r="G221" s="14">
        <f t="shared" si="29"/>
        <v>10125</v>
      </c>
      <c r="H221" s="14">
        <f t="shared" si="30"/>
        <v>10175</v>
      </c>
      <c r="I221" s="152" t="s">
        <v>125</v>
      </c>
      <c r="J221" s="153">
        <v>44813</v>
      </c>
      <c r="K221" s="155">
        <v>44813</v>
      </c>
      <c r="L221" s="19">
        <f t="shared" si="31"/>
        <v>0</v>
      </c>
      <c r="M221" s="152" t="s">
        <v>125</v>
      </c>
      <c r="N221" s="153">
        <v>44830</v>
      </c>
      <c r="O221" s="153">
        <v>44830</v>
      </c>
      <c r="P221" s="19">
        <f t="shared" si="32"/>
        <v>0</v>
      </c>
      <c r="Q221" s="151">
        <v>10151</v>
      </c>
      <c r="R221" s="151"/>
      <c r="S221" s="151"/>
      <c r="T221" s="151"/>
      <c r="U221" s="21" t="e">
        <f t="shared" si="33"/>
        <v>#DIV/0!</v>
      </c>
      <c r="V221" s="21" t="e">
        <f t="shared" si="34"/>
        <v>#VALUE!</v>
      </c>
      <c r="W221" s="15">
        <f t="shared" si="35"/>
        <v>1</v>
      </c>
      <c r="X221" s="48">
        <f>SUM(R221:S221)</f>
        <v>0</v>
      </c>
      <c r="Y221" s="241"/>
    </row>
    <row r="222" spans="1:25" ht="21" customHeight="1">
      <c r="A222" s="14" t="str">
        <f t="shared" si="27"/>
        <v>42RBT00315</v>
      </c>
      <c r="B222" s="20">
        <f>IF(D222="","",COUNTIF($C$4:C221,C222)+1)</f>
        <v>42</v>
      </c>
      <c r="C222" s="14" t="str">
        <f>IF(D222="","",VLOOKUP(D222,LISTA!$A:$B,2,0))</f>
        <v>RBT00315</v>
      </c>
      <c r="D222" s="151" t="s">
        <v>128</v>
      </c>
      <c r="E222" s="14">
        <f>IF(D222="","",VLOOKUP(B222,'Preventiva - Sequencia'!$B:$C,2,0))</f>
        <v>500</v>
      </c>
      <c r="F222" s="14">
        <f t="shared" si="28"/>
        <v>10254</v>
      </c>
      <c r="G222" s="14">
        <f t="shared" si="29"/>
        <v>10479</v>
      </c>
      <c r="H222" s="14">
        <f t="shared" si="30"/>
        <v>10529</v>
      </c>
      <c r="I222" s="152" t="s">
        <v>125</v>
      </c>
      <c r="J222" s="153">
        <v>44816</v>
      </c>
      <c r="K222" s="155">
        <v>44816</v>
      </c>
      <c r="L222" s="19">
        <f t="shared" si="31"/>
        <v>0</v>
      </c>
      <c r="M222" s="152" t="s">
        <v>125</v>
      </c>
      <c r="N222" s="153">
        <v>44816</v>
      </c>
      <c r="O222" s="153">
        <v>44816</v>
      </c>
      <c r="P222" s="19">
        <f t="shared" si="32"/>
        <v>0</v>
      </c>
      <c r="Q222" s="151">
        <v>10664</v>
      </c>
      <c r="R222" s="151"/>
      <c r="S222" s="151"/>
      <c r="T222" s="151"/>
      <c r="U222" s="21" t="e">
        <f t="shared" si="33"/>
        <v>#DIV/0!</v>
      </c>
      <c r="V222" s="21" t="e">
        <f t="shared" si="34"/>
        <v>#VALUE!</v>
      </c>
      <c r="W222" s="15">
        <f t="shared" si="35"/>
        <v>0</v>
      </c>
      <c r="X222" s="48">
        <f>SUM(R222:S222)</f>
        <v>0</v>
      </c>
      <c r="Y222" s="241"/>
    </row>
    <row r="223" spans="1:25" ht="21" hidden="1" customHeight="1">
      <c r="A223" s="14" t="str">
        <f t="shared" si="27"/>
        <v>46RBT00302</v>
      </c>
      <c r="B223" s="20">
        <f>IF(D223="","",COUNTIF($C$4:C222,C223)+1)</f>
        <v>46</v>
      </c>
      <c r="C223" s="14" t="str">
        <f>IF(D223="","",VLOOKUP(D223,LISTA!$A:$B,2,0))</f>
        <v>RBT00302</v>
      </c>
      <c r="D223" s="151" t="s">
        <v>124</v>
      </c>
      <c r="E223" s="14">
        <f>IF(D223="","",VLOOKUP(B223,'Preventiva - Sequencia'!$B:$C,2,0))</f>
        <v>500</v>
      </c>
      <c r="F223" s="14">
        <f t="shared" si="28"/>
        <v>11248</v>
      </c>
      <c r="G223" s="14">
        <f t="shared" si="29"/>
        <v>11473</v>
      </c>
      <c r="H223" s="14">
        <f t="shared" si="30"/>
        <v>11523</v>
      </c>
      <c r="I223" s="152" t="s">
        <v>125</v>
      </c>
      <c r="J223" s="153">
        <v>44820</v>
      </c>
      <c r="K223" s="155">
        <v>44820</v>
      </c>
      <c r="L223" s="19">
        <f t="shared" si="31"/>
        <v>0</v>
      </c>
      <c r="M223" s="152" t="s">
        <v>125</v>
      </c>
      <c r="N223" s="153">
        <v>44820</v>
      </c>
      <c r="O223" s="153">
        <v>44820</v>
      </c>
      <c r="P223" s="19">
        <f t="shared" si="32"/>
        <v>0</v>
      </c>
      <c r="Q223" s="151">
        <v>11490</v>
      </c>
      <c r="R223" s="151"/>
      <c r="S223" s="151"/>
      <c r="T223" s="151"/>
      <c r="U223" s="21" t="e">
        <f t="shared" si="33"/>
        <v>#DIV/0!</v>
      </c>
      <c r="V223" s="21" t="e">
        <f t="shared" si="34"/>
        <v>#VALUE!</v>
      </c>
      <c r="W223" s="15">
        <f t="shared" si="35"/>
        <v>1</v>
      </c>
    </row>
    <row r="224" spans="1:25" ht="21" hidden="1" customHeight="1">
      <c r="A224" s="14" t="str">
        <f t="shared" si="27"/>
        <v>45RBT00312</v>
      </c>
      <c r="B224" s="20">
        <f>IF(D224="","",COUNTIF($C$4:C223,C224)+1)</f>
        <v>45</v>
      </c>
      <c r="C224" s="14" t="str">
        <f>IF(D224="","",VLOOKUP(D224,LISTA!$A:$B,2,0))</f>
        <v>RBT00312</v>
      </c>
      <c r="D224" s="151" t="s">
        <v>129</v>
      </c>
      <c r="E224" s="14">
        <f>IF(D224="","",VLOOKUP(B224,'Preventiva - Sequencia'!$B:$C,2,0))</f>
        <v>250</v>
      </c>
      <c r="F224" s="14">
        <f t="shared" si="28"/>
        <v>10982</v>
      </c>
      <c r="G224" s="14">
        <f t="shared" si="29"/>
        <v>11207</v>
      </c>
      <c r="H224" s="14">
        <f t="shared" si="30"/>
        <v>11257</v>
      </c>
      <c r="I224" s="152" t="s">
        <v>125</v>
      </c>
      <c r="J224" s="153">
        <v>44821</v>
      </c>
      <c r="K224" s="155">
        <v>44821</v>
      </c>
      <c r="L224" s="19">
        <f t="shared" si="31"/>
        <v>0</v>
      </c>
      <c r="M224" s="152" t="s">
        <v>125</v>
      </c>
      <c r="N224" s="153">
        <v>44821</v>
      </c>
      <c r="O224" s="153">
        <v>44821</v>
      </c>
      <c r="P224" s="19">
        <f t="shared" si="32"/>
        <v>0</v>
      </c>
      <c r="Q224" s="151">
        <v>11195</v>
      </c>
      <c r="R224" s="151"/>
      <c r="S224" s="151"/>
      <c r="T224" s="151"/>
      <c r="U224" s="21" t="e">
        <f t="shared" si="33"/>
        <v>#DIV/0!</v>
      </c>
      <c r="V224" s="21" t="e">
        <f t="shared" si="34"/>
        <v>#VALUE!</v>
      </c>
      <c r="W224" s="15">
        <f t="shared" si="35"/>
        <v>0</v>
      </c>
      <c r="X224" s="48">
        <f>SUM(R224:S224)</f>
        <v>0</v>
      </c>
      <c r="Y224" s="241"/>
    </row>
    <row r="225" spans="1:25" ht="21" customHeight="1">
      <c r="A225" s="14" t="str">
        <f t="shared" si="27"/>
        <v>43RBT00315</v>
      </c>
      <c r="B225" s="20">
        <f>IF(D225="","",COUNTIF($C$4:C224,C225)+1)</f>
        <v>43</v>
      </c>
      <c r="C225" s="14" t="str">
        <f>IF(D225="","",VLOOKUP(D225,LISTA!$A:$B,2,0))</f>
        <v>RBT00315</v>
      </c>
      <c r="D225" s="151" t="s">
        <v>128</v>
      </c>
      <c r="E225" s="14">
        <f>IF(D225="","",VLOOKUP(B225,'Preventiva - Sequencia'!$B:$C,2,0))</f>
        <v>250</v>
      </c>
      <c r="F225" s="14">
        <f t="shared" si="28"/>
        <v>10664</v>
      </c>
      <c r="G225" s="14">
        <f t="shared" si="29"/>
        <v>10889</v>
      </c>
      <c r="H225" s="14">
        <f t="shared" si="30"/>
        <v>10939</v>
      </c>
      <c r="I225" s="152" t="s">
        <v>125</v>
      </c>
      <c r="J225" s="153">
        <v>44829</v>
      </c>
      <c r="K225" s="155">
        <v>44829</v>
      </c>
      <c r="L225" s="19">
        <f t="shared" si="31"/>
        <v>0</v>
      </c>
      <c r="M225" s="152" t="s">
        <v>125</v>
      </c>
      <c r="N225" s="153">
        <v>44829</v>
      </c>
      <c r="O225" s="153">
        <v>44829</v>
      </c>
      <c r="P225" s="19">
        <f t="shared" si="32"/>
        <v>0</v>
      </c>
      <c r="Q225" s="151">
        <v>10843</v>
      </c>
      <c r="R225" s="151"/>
      <c r="S225" s="151"/>
      <c r="T225" s="151"/>
      <c r="U225" s="21" t="e">
        <f t="shared" si="33"/>
        <v>#DIV/0!</v>
      </c>
      <c r="V225" s="21" t="e">
        <f t="shared" si="34"/>
        <v>#VALUE!</v>
      </c>
      <c r="W225" s="15">
        <f t="shared" si="35"/>
        <v>0</v>
      </c>
      <c r="X225" s="48">
        <f>SUM(R225:S225)</f>
        <v>0</v>
      </c>
      <c r="Y225" s="241"/>
    </row>
    <row r="226" spans="1:25" ht="21" hidden="1" customHeight="1">
      <c r="A226" s="14" t="str">
        <f t="shared" si="27"/>
        <v>43RBT00304</v>
      </c>
      <c r="B226" s="20">
        <f>IF(D226="","",COUNTIF($C$4:C225,C226)+1)</f>
        <v>43</v>
      </c>
      <c r="C226" s="14" t="str">
        <f>IF(D226="","",VLOOKUP(D226,LISTA!$A:$B,2,0))</f>
        <v>RBT00304</v>
      </c>
      <c r="D226" s="151" t="s">
        <v>127</v>
      </c>
      <c r="E226" s="14">
        <f>IF(D226="","",VLOOKUP(B226,'Preventiva - Sequencia'!$B:$C,2,0))</f>
        <v>250</v>
      </c>
      <c r="F226" s="14">
        <f t="shared" si="28"/>
        <v>10151</v>
      </c>
      <c r="G226" s="14">
        <f t="shared" si="29"/>
        <v>10376</v>
      </c>
      <c r="H226" s="14">
        <f t="shared" si="30"/>
        <v>10426</v>
      </c>
      <c r="I226" s="152" t="s">
        <v>125</v>
      </c>
      <c r="J226" s="153">
        <v>44830</v>
      </c>
      <c r="K226" s="155">
        <v>44830</v>
      </c>
      <c r="L226" s="19">
        <f t="shared" si="31"/>
        <v>0</v>
      </c>
      <c r="M226" s="152" t="s">
        <v>125</v>
      </c>
      <c r="N226" s="153">
        <v>44845</v>
      </c>
      <c r="O226" s="153">
        <v>44845</v>
      </c>
      <c r="P226" s="19">
        <f t="shared" si="32"/>
        <v>0</v>
      </c>
      <c r="Q226" s="151">
        <v>10437</v>
      </c>
      <c r="R226" s="151"/>
      <c r="S226" s="151"/>
      <c r="T226" s="151"/>
      <c r="U226" s="21" t="e">
        <f t="shared" si="33"/>
        <v>#DIV/0!</v>
      </c>
      <c r="V226" s="21" t="e">
        <f t="shared" si="34"/>
        <v>#VALUE!</v>
      </c>
      <c r="W226" s="15">
        <f t="shared" si="35"/>
        <v>0</v>
      </c>
      <c r="X226" s="48">
        <f>SUM(R226:S226)</f>
        <v>0</v>
      </c>
      <c r="Y226" s="241"/>
    </row>
    <row r="227" spans="1:25" ht="21" hidden="1" customHeight="1">
      <c r="A227" s="14" t="str">
        <f t="shared" si="27"/>
        <v>46RBT00312</v>
      </c>
      <c r="B227" s="20">
        <f>IF(D227="","",COUNTIF($C$4:C226,C227)+1)</f>
        <v>46</v>
      </c>
      <c r="C227" s="14" t="str">
        <f>IF(D227="","",VLOOKUP(D227,LISTA!$A:$B,2,0))</f>
        <v>RBT00312</v>
      </c>
      <c r="D227" s="151" t="s">
        <v>129</v>
      </c>
      <c r="E227" s="14">
        <f>IF(D227="","",VLOOKUP(B227,'Preventiva - Sequencia'!$B:$C,2,0))</f>
        <v>500</v>
      </c>
      <c r="F227" s="14">
        <f t="shared" si="28"/>
        <v>11195</v>
      </c>
      <c r="G227" s="14">
        <f t="shared" si="29"/>
        <v>11420</v>
      </c>
      <c r="H227" s="14">
        <f t="shared" si="30"/>
        <v>11470</v>
      </c>
      <c r="I227" s="152" t="s">
        <v>125</v>
      </c>
      <c r="J227" s="153">
        <v>44831</v>
      </c>
      <c r="K227" s="155">
        <v>44831</v>
      </c>
      <c r="L227" s="19">
        <f t="shared" si="31"/>
        <v>0</v>
      </c>
      <c r="M227" s="152" t="s">
        <v>125</v>
      </c>
      <c r="N227" s="153">
        <v>44831</v>
      </c>
      <c r="O227" s="153">
        <v>44831</v>
      </c>
      <c r="P227" s="19">
        <f t="shared" si="32"/>
        <v>0</v>
      </c>
      <c r="Q227" s="151">
        <v>11376</v>
      </c>
      <c r="R227" s="151"/>
      <c r="S227" s="151"/>
      <c r="T227" s="151"/>
      <c r="U227" s="21" t="e">
        <f t="shared" si="33"/>
        <v>#DIV/0!</v>
      </c>
      <c r="V227" s="21" t="e">
        <f t="shared" si="34"/>
        <v>#VALUE!</v>
      </c>
      <c r="W227" s="15">
        <f t="shared" si="35"/>
        <v>0</v>
      </c>
      <c r="X227" s="48">
        <f>SUM(R227:S227)</f>
        <v>0</v>
      </c>
      <c r="Y227" s="241"/>
    </row>
    <row r="228" spans="1:25" ht="21" hidden="1" customHeight="1">
      <c r="A228" s="14" t="str">
        <f t="shared" si="27"/>
        <v>47RBT00302</v>
      </c>
      <c r="B228" s="20">
        <f>IF(D228="","",COUNTIF($C$4:C227,C228)+1)</f>
        <v>47</v>
      </c>
      <c r="C228" s="14" t="str">
        <f>IF(D228="","",VLOOKUP(D228,LISTA!$A:$B,2,0))</f>
        <v>RBT00302</v>
      </c>
      <c r="D228" s="151" t="s">
        <v>124</v>
      </c>
      <c r="E228" s="14">
        <f>IF(D228="","",VLOOKUP(B228,'Preventiva - Sequencia'!$B:$C,2,0))</f>
        <v>250</v>
      </c>
      <c r="F228" s="14">
        <f t="shared" si="28"/>
        <v>11490</v>
      </c>
      <c r="G228" s="14">
        <f t="shared" si="29"/>
        <v>11715</v>
      </c>
      <c r="H228" s="14">
        <f t="shared" si="30"/>
        <v>11765</v>
      </c>
      <c r="I228" s="152" t="s">
        <v>125</v>
      </c>
      <c r="J228" s="153">
        <v>44832</v>
      </c>
      <c r="K228" s="155">
        <v>44832</v>
      </c>
      <c r="L228" s="19">
        <f t="shared" si="31"/>
        <v>0</v>
      </c>
      <c r="M228" s="152" t="s">
        <v>125</v>
      </c>
      <c r="N228" s="153">
        <v>44832</v>
      </c>
      <c r="O228" s="153">
        <v>44832</v>
      </c>
      <c r="P228" s="19">
        <f t="shared" si="32"/>
        <v>0</v>
      </c>
      <c r="Q228" s="151">
        <v>11654</v>
      </c>
      <c r="R228" s="151"/>
      <c r="S228" s="151"/>
      <c r="T228" s="151"/>
      <c r="U228" s="21" t="e">
        <f t="shared" si="33"/>
        <v>#DIV/0!</v>
      </c>
      <c r="V228" s="21" t="e">
        <f t="shared" si="34"/>
        <v>#VALUE!</v>
      </c>
      <c r="W228" s="15">
        <f t="shared" si="35"/>
        <v>0</v>
      </c>
    </row>
    <row r="229" spans="1:25" ht="21" customHeight="1">
      <c r="A229" s="14" t="str">
        <f t="shared" si="27"/>
        <v>44RBT00315</v>
      </c>
      <c r="B229" s="20">
        <f>IF(D229="","",COUNTIF($C$4:C228,C229)+1)</f>
        <v>44</v>
      </c>
      <c r="C229" s="14" t="str">
        <f>IF(D229="","",VLOOKUP(D229,LISTA!$A:$B,2,0))</f>
        <v>RBT00315</v>
      </c>
      <c r="D229" s="151" t="s">
        <v>128</v>
      </c>
      <c r="E229" s="14">
        <f>IF(D229="","",VLOOKUP(B229,'Preventiva - Sequencia'!$B:$C,2,0))</f>
        <v>1000</v>
      </c>
      <c r="F229" s="14">
        <f t="shared" si="28"/>
        <v>10843</v>
      </c>
      <c r="G229" s="14">
        <f t="shared" si="29"/>
        <v>11068</v>
      </c>
      <c r="H229" s="14">
        <f t="shared" si="30"/>
        <v>11118</v>
      </c>
      <c r="I229" s="152" t="s">
        <v>125</v>
      </c>
      <c r="J229" s="153">
        <v>44838</v>
      </c>
      <c r="K229" s="155">
        <v>44838</v>
      </c>
      <c r="L229" s="19">
        <f t="shared" si="31"/>
        <v>0</v>
      </c>
      <c r="M229" s="152" t="s">
        <v>125</v>
      </c>
      <c r="N229" s="153">
        <v>44838</v>
      </c>
      <c r="O229" s="153">
        <v>44838</v>
      </c>
      <c r="P229" s="19">
        <f t="shared" si="32"/>
        <v>0</v>
      </c>
      <c r="Q229" s="151">
        <v>10983</v>
      </c>
      <c r="R229" s="151"/>
      <c r="S229" s="151"/>
      <c r="T229" s="151"/>
      <c r="U229" s="21" t="e">
        <f t="shared" si="33"/>
        <v>#DIV/0!</v>
      </c>
      <c r="V229" s="21" t="e">
        <f t="shared" si="34"/>
        <v>#VALUE!</v>
      </c>
      <c r="W229" s="15">
        <f t="shared" si="35"/>
        <v>0</v>
      </c>
      <c r="X229" s="48">
        <f>SUM(R229:S229)</f>
        <v>0</v>
      </c>
      <c r="Y229" s="241"/>
    </row>
    <row r="230" spans="1:25" ht="21" hidden="1" customHeight="1">
      <c r="A230" s="14" t="str">
        <f t="shared" si="27"/>
        <v>46RBT00303</v>
      </c>
      <c r="B230" s="20">
        <f>IF(D230="","",COUNTIF($C$4:C229,C230)+1)</f>
        <v>46</v>
      </c>
      <c r="C230" s="14" t="str">
        <f>IF(D230="","",VLOOKUP(D230,LISTA!$A:$B,2,0))</f>
        <v>RBT00303</v>
      </c>
      <c r="D230" s="151" t="s">
        <v>126</v>
      </c>
      <c r="E230" s="14">
        <f>IF(D230="","",VLOOKUP(B230,'Preventiva - Sequencia'!$B:$C,2,0))</f>
        <v>500</v>
      </c>
      <c r="F230" s="14">
        <f t="shared" si="28"/>
        <v>10594</v>
      </c>
      <c r="G230" s="14">
        <f t="shared" si="29"/>
        <v>10819</v>
      </c>
      <c r="H230" s="14">
        <f t="shared" si="30"/>
        <v>10869</v>
      </c>
      <c r="I230" s="152" t="s">
        <v>125</v>
      </c>
      <c r="J230" s="153">
        <v>44845</v>
      </c>
      <c r="K230" s="155">
        <v>44845</v>
      </c>
      <c r="L230" s="19">
        <f t="shared" si="31"/>
        <v>0</v>
      </c>
      <c r="M230" s="152" t="s">
        <v>125</v>
      </c>
      <c r="N230" s="153">
        <v>44845</v>
      </c>
      <c r="O230" s="153">
        <v>44845</v>
      </c>
      <c r="P230" s="19">
        <f t="shared" si="32"/>
        <v>0</v>
      </c>
      <c r="Q230" s="151">
        <v>10852</v>
      </c>
      <c r="R230" s="151"/>
      <c r="S230" s="151"/>
      <c r="T230" s="151"/>
      <c r="U230" s="21" t="e">
        <f t="shared" si="33"/>
        <v>#DIV/0!</v>
      </c>
      <c r="V230" s="21" t="e">
        <f t="shared" si="34"/>
        <v>#VALUE!</v>
      </c>
      <c r="W230" s="15">
        <f t="shared" si="35"/>
        <v>1</v>
      </c>
    </row>
    <row r="231" spans="1:25" ht="21" hidden="1" customHeight="1">
      <c r="A231" s="14" t="str">
        <f t="shared" si="27"/>
        <v>44RBT00304</v>
      </c>
      <c r="B231" s="20">
        <f>IF(D231="","",COUNTIF($C$4:C230,C231)+1)</f>
        <v>44</v>
      </c>
      <c r="C231" s="14" t="str">
        <f>IF(D231="","",VLOOKUP(D231,LISTA!$A:$B,2,0))</f>
        <v>RBT00304</v>
      </c>
      <c r="D231" s="151" t="s">
        <v>127</v>
      </c>
      <c r="E231" s="14">
        <f>IF(D231="","",VLOOKUP(B231,'Preventiva - Sequencia'!$B:$C,2,0))</f>
        <v>1000</v>
      </c>
      <c r="F231" s="14">
        <f t="shared" si="28"/>
        <v>10437</v>
      </c>
      <c r="G231" s="14">
        <f t="shared" si="29"/>
        <v>10662</v>
      </c>
      <c r="H231" s="14">
        <f t="shared" si="30"/>
        <v>10712</v>
      </c>
      <c r="I231" s="152" t="s">
        <v>125</v>
      </c>
      <c r="J231" s="153">
        <v>44845</v>
      </c>
      <c r="K231" s="155">
        <v>44845</v>
      </c>
      <c r="L231" s="19">
        <f t="shared" si="31"/>
        <v>0</v>
      </c>
      <c r="M231" s="152" t="s">
        <v>125</v>
      </c>
      <c r="N231" s="153">
        <v>44860</v>
      </c>
      <c r="O231" s="153">
        <v>44860</v>
      </c>
      <c r="P231" s="19">
        <f t="shared" si="32"/>
        <v>0</v>
      </c>
      <c r="Q231" s="151">
        <v>10695</v>
      </c>
      <c r="R231" s="151"/>
      <c r="S231" s="151"/>
      <c r="T231" s="151"/>
      <c r="U231" s="21" t="e">
        <f t="shared" si="33"/>
        <v>#DIV/0!</v>
      </c>
      <c r="V231" s="21" t="e">
        <f t="shared" si="34"/>
        <v>#VALUE!</v>
      </c>
      <c r="W231" s="15">
        <f t="shared" si="35"/>
        <v>1</v>
      </c>
      <c r="X231" s="48">
        <f>SUM(R231:S231)</f>
        <v>0</v>
      </c>
      <c r="Y231" s="241"/>
    </row>
    <row r="232" spans="1:25" ht="21" hidden="1" customHeight="1">
      <c r="A232" s="14" t="str">
        <f t="shared" si="27"/>
        <v>48RBT00302</v>
      </c>
      <c r="B232" s="20">
        <f>IF(D232="","",COUNTIF($C$4:C231,C232)+1)</f>
        <v>48</v>
      </c>
      <c r="C232" s="14" t="str">
        <f>IF(D232="","",VLOOKUP(D232,LISTA!$A:$B,2,0))</f>
        <v>RBT00302</v>
      </c>
      <c r="D232" s="151" t="s">
        <v>124</v>
      </c>
      <c r="E232" s="14">
        <f>IF(D232="","",VLOOKUP(B232,'Preventiva - Sequencia'!$B:$C,2,0))</f>
        <v>12000</v>
      </c>
      <c r="F232" s="14">
        <f t="shared" si="28"/>
        <v>11654</v>
      </c>
      <c r="G232" s="14">
        <f t="shared" si="29"/>
        <v>11879</v>
      </c>
      <c r="H232" s="14">
        <f t="shared" si="30"/>
        <v>11929</v>
      </c>
      <c r="I232" s="152" t="s">
        <v>125</v>
      </c>
      <c r="J232" s="153">
        <v>44848</v>
      </c>
      <c r="K232" s="155">
        <v>44848</v>
      </c>
      <c r="L232" s="19">
        <f t="shared" si="31"/>
        <v>0</v>
      </c>
      <c r="M232" s="152" t="s">
        <v>125</v>
      </c>
      <c r="N232" s="153">
        <v>44848</v>
      </c>
      <c r="O232" s="153">
        <v>44848</v>
      </c>
      <c r="P232" s="19">
        <f t="shared" si="32"/>
        <v>0</v>
      </c>
      <c r="Q232" s="151">
        <v>11893</v>
      </c>
      <c r="R232" s="151"/>
      <c r="S232" s="151"/>
      <c r="T232" s="151"/>
      <c r="U232" s="21" t="e">
        <f t="shared" si="33"/>
        <v>#DIV/0!</v>
      </c>
      <c r="V232" s="21" t="e">
        <f t="shared" si="34"/>
        <v>#VALUE!</v>
      </c>
      <c r="W232" s="15">
        <f t="shared" si="35"/>
        <v>1</v>
      </c>
    </row>
    <row r="233" spans="1:25" ht="21" hidden="1" customHeight="1">
      <c r="A233" s="14" t="str">
        <f t="shared" si="27"/>
        <v>47RBT00312</v>
      </c>
      <c r="B233" s="20">
        <f>IF(D233="","",COUNTIF($C$4:C232,C233)+1)</f>
        <v>47</v>
      </c>
      <c r="C233" s="14" t="str">
        <f>IF(D233="","",VLOOKUP(D233,LISTA!$A:$B,2,0))</f>
        <v>RBT00312</v>
      </c>
      <c r="D233" s="151" t="s">
        <v>129</v>
      </c>
      <c r="E233" s="14">
        <f>IF(D233="","",VLOOKUP(B233,'Preventiva - Sequencia'!$B:$C,2,0))</f>
        <v>250</v>
      </c>
      <c r="F233" s="14">
        <f t="shared" si="28"/>
        <v>11376</v>
      </c>
      <c r="G233" s="14">
        <f t="shared" si="29"/>
        <v>11601</v>
      </c>
      <c r="H233" s="14">
        <f t="shared" si="30"/>
        <v>11651</v>
      </c>
      <c r="I233" s="152" t="s">
        <v>125</v>
      </c>
      <c r="J233" s="153">
        <v>44855</v>
      </c>
      <c r="K233" s="155">
        <v>44855</v>
      </c>
      <c r="L233" s="19">
        <f t="shared" si="31"/>
        <v>0</v>
      </c>
      <c r="M233" s="152" t="s">
        <v>125</v>
      </c>
      <c r="N233" s="153">
        <v>44855</v>
      </c>
      <c r="O233" s="153">
        <v>44855</v>
      </c>
      <c r="P233" s="19">
        <f t="shared" si="32"/>
        <v>0</v>
      </c>
      <c r="Q233" s="151">
        <v>11776</v>
      </c>
      <c r="R233" s="151"/>
      <c r="S233" s="151"/>
      <c r="T233" s="151"/>
      <c r="U233" s="21" t="e">
        <f t="shared" si="33"/>
        <v>#DIV/0!</v>
      </c>
      <c r="V233" s="21" t="e">
        <f t="shared" si="34"/>
        <v>#VALUE!</v>
      </c>
      <c r="W233" s="15">
        <f t="shared" si="35"/>
        <v>0</v>
      </c>
      <c r="X233" s="48">
        <f>SUM(R233:S233)</f>
        <v>0</v>
      </c>
      <c r="Y233" s="241"/>
    </row>
    <row r="234" spans="1:25" ht="21" hidden="1" customHeight="1">
      <c r="A234" s="14" t="str">
        <f t="shared" si="27"/>
        <v>45RBT00304</v>
      </c>
      <c r="B234" s="20">
        <f>IF(D234="","",COUNTIF($C$4:C233,C234)+1)</f>
        <v>45</v>
      </c>
      <c r="C234" s="14" t="str">
        <f>IF(D234="","",VLOOKUP(D234,LISTA!$A:$B,2,0))</f>
        <v>RBT00304</v>
      </c>
      <c r="D234" s="151" t="s">
        <v>127</v>
      </c>
      <c r="E234" s="14">
        <f>IF(D234="","",VLOOKUP(B234,'Preventiva - Sequencia'!$B:$C,2,0))</f>
        <v>250</v>
      </c>
      <c r="F234" s="14">
        <f t="shared" si="28"/>
        <v>10695</v>
      </c>
      <c r="G234" s="14">
        <f t="shared" si="29"/>
        <v>10920</v>
      </c>
      <c r="H234" s="14">
        <f t="shared" si="30"/>
        <v>10970</v>
      </c>
      <c r="I234" s="152" t="s">
        <v>125</v>
      </c>
      <c r="J234" s="153">
        <v>44860</v>
      </c>
      <c r="K234" s="155">
        <v>44860</v>
      </c>
      <c r="L234" s="19">
        <f t="shared" si="31"/>
        <v>0</v>
      </c>
      <c r="M234" s="152" t="s">
        <v>125</v>
      </c>
      <c r="N234" s="153">
        <v>44874</v>
      </c>
      <c r="O234" s="153">
        <v>44874</v>
      </c>
      <c r="P234" s="19">
        <f t="shared" si="32"/>
        <v>0</v>
      </c>
      <c r="Q234" s="151">
        <v>10939</v>
      </c>
      <c r="R234" s="151"/>
      <c r="S234" s="151"/>
      <c r="T234" s="151"/>
      <c r="U234" s="21" t="e">
        <f t="shared" si="33"/>
        <v>#DIV/0!</v>
      </c>
      <c r="V234" s="21" t="e">
        <f t="shared" si="34"/>
        <v>#VALUE!</v>
      </c>
      <c r="W234" s="15">
        <f t="shared" si="35"/>
        <v>1</v>
      </c>
      <c r="X234" s="48">
        <f>SUM(R234:S234)</f>
        <v>0</v>
      </c>
      <c r="Y234" s="241"/>
    </row>
    <row r="235" spans="1:25" ht="21" hidden="1" customHeight="1">
      <c r="A235" s="14" t="str">
        <f t="shared" si="27"/>
        <v>48RBT00312</v>
      </c>
      <c r="B235" s="20">
        <f>IF(D235="","",COUNTIF($C$4:C234,C235)+1)</f>
        <v>48</v>
      </c>
      <c r="C235" s="14" t="str">
        <f>IF(D235="","",VLOOKUP(D235,LISTA!$A:$B,2,0))</f>
        <v>RBT00312</v>
      </c>
      <c r="D235" s="151" t="s">
        <v>129</v>
      </c>
      <c r="E235" s="14">
        <f>IF(D235="","",VLOOKUP(B235,'Preventiva - Sequencia'!$B:$C,2,0))</f>
        <v>12000</v>
      </c>
      <c r="F235" s="14">
        <f t="shared" si="28"/>
        <v>11776</v>
      </c>
      <c r="G235" s="14">
        <f t="shared" si="29"/>
        <v>12001</v>
      </c>
      <c r="H235" s="14">
        <f t="shared" si="30"/>
        <v>12051</v>
      </c>
      <c r="I235" s="152" t="s">
        <v>125</v>
      </c>
      <c r="J235" s="153">
        <v>44861</v>
      </c>
      <c r="K235" s="155">
        <v>44861</v>
      </c>
      <c r="L235" s="19">
        <f t="shared" si="31"/>
        <v>0</v>
      </c>
      <c r="M235" s="152" t="s">
        <v>125</v>
      </c>
      <c r="N235" s="153">
        <v>44861</v>
      </c>
      <c r="O235" s="153">
        <v>44861</v>
      </c>
      <c r="P235" s="19">
        <f t="shared" si="32"/>
        <v>0</v>
      </c>
      <c r="Q235" s="151">
        <v>11821</v>
      </c>
      <c r="R235" s="151"/>
      <c r="S235" s="151"/>
      <c r="T235" s="151"/>
      <c r="U235" s="21" t="e">
        <f t="shared" si="33"/>
        <v>#DIV/0!</v>
      </c>
      <c r="V235" s="21" t="e">
        <f t="shared" si="34"/>
        <v>#VALUE!</v>
      </c>
      <c r="W235" s="15">
        <f t="shared" si="35"/>
        <v>0</v>
      </c>
      <c r="X235" s="48">
        <f>SUM(R235:S235)</f>
        <v>0</v>
      </c>
      <c r="Y235" s="241"/>
    </row>
    <row r="236" spans="1:25" ht="21" customHeight="1">
      <c r="A236" s="14" t="str">
        <f t="shared" si="27"/>
        <v>45RBT00315</v>
      </c>
      <c r="B236" s="20">
        <f>IF(D236="","",COUNTIF($C$4:C235,C236)+1)</f>
        <v>45</v>
      </c>
      <c r="C236" s="14" t="str">
        <f>IF(D236="","",VLOOKUP(D236,LISTA!$A:$B,2,0))</f>
        <v>RBT00315</v>
      </c>
      <c r="D236" s="151" t="s">
        <v>128</v>
      </c>
      <c r="E236" s="14">
        <f>IF(D236="","",VLOOKUP(B236,'Preventiva - Sequencia'!$B:$C,2,0))</f>
        <v>250</v>
      </c>
      <c r="F236" s="14">
        <f t="shared" si="28"/>
        <v>10983</v>
      </c>
      <c r="G236" s="14">
        <f t="shared" si="29"/>
        <v>11208</v>
      </c>
      <c r="H236" s="14">
        <f t="shared" si="30"/>
        <v>11258</v>
      </c>
      <c r="I236" s="152" t="s">
        <v>125</v>
      </c>
      <c r="J236" s="153">
        <v>44861</v>
      </c>
      <c r="K236" s="155">
        <v>44861</v>
      </c>
      <c r="L236" s="19">
        <f t="shared" si="31"/>
        <v>0</v>
      </c>
      <c r="M236" s="152" t="s">
        <v>125</v>
      </c>
      <c r="N236" s="153">
        <v>44861</v>
      </c>
      <c r="O236" s="153">
        <v>44861</v>
      </c>
      <c r="P236" s="19">
        <f t="shared" si="32"/>
        <v>0</v>
      </c>
      <c r="Q236" s="151">
        <v>11352</v>
      </c>
      <c r="R236" s="151"/>
      <c r="S236" s="151"/>
      <c r="T236" s="151"/>
      <c r="U236" s="21" t="e">
        <f t="shared" si="33"/>
        <v>#DIV/0!</v>
      </c>
      <c r="V236" s="21" t="e">
        <f t="shared" si="34"/>
        <v>#VALUE!</v>
      </c>
      <c r="W236" s="15">
        <f t="shared" si="35"/>
        <v>0</v>
      </c>
      <c r="X236" s="48">
        <f>SUM(R236:S236)</f>
        <v>0</v>
      </c>
      <c r="Y236" s="241"/>
    </row>
    <row r="237" spans="1:25" ht="21" hidden="1" customHeight="1">
      <c r="A237" s="14" t="str">
        <f t="shared" si="27"/>
        <v>49RBT00302</v>
      </c>
      <c r="B237" s="20">
        <f>IF(D237="","",COUNTIF($C$4:C236,C237)+1)</f>
        <v>49</v>
      </c>
      <c r="C237" s="14" t="str">
        <f>IF(D237="","",VLOOKUP(D237,LISTA!$A:$B,2,0))</f>
        <v>RBT00302</v>
      </c>
      <c r="D237" s="151" t="s">
        <v>124</v>
      </c>
      <c r="E237" s="14">
        <f>IF(D237="","",VLOOKUP(B237,'Preventiva - Sequencia'!$B:$C,2,0))</f>
        <v>250</v>
      </c>
      <c r="F237" s="14">
        <f t="shared" si="28"/>
        <v>11893</v>
      </c>
      <c r="G237" s="14">
        <f t="shared" si="29"/>
        <v>12118</v>
      </c>
      <c r="H237" s="14">
        <f t="shared" si="30"/>
        <v>12168</v>
      </c>
      <c r="I237" s="152" t="s">
        <v>125</v>
      </c>
      <c r="J237" s="153">
        <v>44868</v>
      </c>
      <c r="K237" s="155">
        <v>44868</v>
      </c>
      <c r="L237" s="19">
        <f t="shared" si="31"/>
        <v>0</v>
      </c>
      <c r="M237" s="152" t="s">
        <v>125</v>
      </c>
      <c r="N237" s="153">
        <v>44868</v>
      </c>
      <c r="O237" s="153">
        <v>44868</v>
      </c>
      <c r="P237" s="19">
        <f t="shared" si="32"/>
        <v>0</v>
      </c>
      <c r="Q237" s="151">
        <v>12063</v>
      </c>
      <c r="R237" s="151"/>
      <c r="S237" s="151"/>
      <c r="T237" s="151"/>
      <c r="U237" s="21" t="e">
        <f t="shared" si="33"/>
        <v>#DIV/0!</v>
      </c>
      <c r="V237" s="21" t="e">
        <f t="shared" si="34"/>
        <v>#VALUE!</v>
      </c>
      <c r="W237" s="15">
        <f t="shared" si="35"/>
        <v>0</v>
      </c>
    </row>
    <row r="238" spans="1:25" ht="21" customHeight="1">
      <c r="A238" s="14" t="str">
        <f t="shared" si="27"/>
        <v>46RBT00315</v>
      </c>
      <c r="B238" s="20">
        <f>IF(D238="","",COUNTIF($C$4:C237,C238)+1)</f>
        <v>46</v>
      </c>
      <c r="C238" s="14" t="str">
        <f>IF(D238="","",VLOOKUP(D238,LISTA!$A:$B,2,0))</f>
        <v>RBT00315</v>
      </c>
      <c r="D238" s="151" t="s">
        <v>128</v>
      </c>
      <c r="E238" s="14">
        <f>IF(D238="","",VLOOKUP(B238,'Preventiva - Sequencia'!$B:$C,2,0))</f>
        <v>500</v>
      </c>
      <c r="F238" s="14">
        <f t="shared" si="28"/>
        <v>11352</v>
      </c>
      <c r="G238" s="14">
        <f t="shared" si="29"/>
        <v>11577</v>
      </c>
      <c r="H238" s="14">
        <f t="shared" si="30"/>
        <v>11627</v>
      </c>
      <c r="I238" s="152" t="s">
        <v>125</v>
      </c>
      <c r="J238" s="153">
        <v>44869</v>
      </c>
      <c r="K238" s="155">
        <v>44869</v>
      </c>
      <c r="L238" s="19">
        <f t="shared" si="31"/>
        <v>0</v>
      </c>
      <c r="M238" s="152" t="s">
        <v>125</v>
      </c>
      <c r="N238" s="153">
        <v>44869</v>
      </c>
      <c r="O238" s="155">
        <v>44869</v>
      </c>
      <c r="P238" s="19">
        <f t="shared" si="32"/>
        <v>0</v>
      </c>
      <c r="Q238" s="151">
        <v>11497</v>
      </c>
      <c r="R238" s="151"/>
      <c r="S238" s="151"/>
      <c r="T238" s="151"/>
      <c r="U238" s="21" t="e">
        <f t="shared" si="33"/>
        <v>#DIV/0!</v>
      </c>
      <c r="V238" s="21" t="e">
        <f t="shared" si="34"/>
        <v>#VALUE!</v>
      </c>
      <c r="W238" s="15">
        <f t="shared" si="35"/>
        <v>0</v>
      </c>
      <c r="X238" s="48">
        <f>SUM(R238:S238)</f>
        <v>0</v>
      </c>
      <c r="Y238" s="241"/>
    </row>
    <row r="239" spans="1:25" ht="21" hidden="1" customHeight="1">
      <c r="A239" s="14" t="str">
        <f t="shared" si="27"/>
        <v>46RBT00304</v>
      </c>
      <c r="B239" s="20">
        <f>IF(D239="","",COUNTIF($C$4:C238,C239)+1)</f>
        <v>46</v>
      </c>
      <c r="C239" s="14" t="str">
        <f>IF(D239="","",VLOOKUP(D239,LISTA!$A:$B,2,0))</f>
        <v>RBT00304</v>
      </c>
      <c r="D239" s="151" t="s">
        <v>127</v>
      </c>
      <c r="E239" s="14">
        <f>IF(D239="","",VLOOKUP(B239,'Preventiva - Sequencia'!$B:$C,2,0))</f>
        <v>500</v>
      </c>
      <c r="F239" s="14">
        <f t="shared" si="28"/>
        <v>10939</v>
      </c>
      <c r="G239" s="14">
        <f t="shared" si="29"/>
        <v>11164</v>
      </c>
      <c r="H239" s="14">
        <f t="shared" si="30"/>
        <v>11214</v>
      </c>
      <c r="I239" s="152" t="s">
        <v>125</v>
      </c>
      <c r="J239" s="153">
        <v>44874</v>
      </c>
      <c r="K239" s="155">
        <v>44874</v>
      </c>
      <c r="L239" s="19">
        <f t="shared" si="31"/>
        <v>0</v>
      </c>
      <c r="M239" s="152" t="s">
        <v>125</v>
      </c>
      <c r="N239" s="153">
        <v>44889</v>
      </c>
      <c r="O239" s="155">
        <v>44889</v>
      </c>
      <c r="P239" s="19">
        <f t="shared" si="32"/>
        <v>0</v>
      </c>
      <c r="Q239" s="151">
        <v>11123</v>
      </c>
      <c r="R239" s="151"/>
      <c r="S239" s="151"/>
      <c r="T239" s="151"/>
      <c r="U239" s="21" t="e">
        <f t="shared" si="33"/>
        <v>#DIV/0!</v>
      </c>
      <c r="V239" s="21" t="e">
        <f t="shared" si="34"/>
        <v>#VALUE!</v>
      </c>
      <c r="W239" s="15">
        <f t="shared" si="35"/>
        <v>0</v>
      </c>
      <c r="X239" s="48">
        <f>SUM(R239:S239)</f>
        <v>0</v>
      </c>
      <c r="Y239" s="241"/>
    </row>
    <row r="240" spans="1:25" ht="21" hidden="1" customHeight="1">
      <c r="A240" s="14" t="str">
        <f t="shared" si="27"/>
        <v>47RBT00303</v>
      </c>
      <c r="B240" s="20">
        <f>IF(D240="","",COUNTIF($C$4:C239,C240)+1)</f>
        <v>47</v>
      </c>
      <c r="C240" s="14" t="str">
        <f>IF(D240="","",VLOOKUP(D240,LISTA!$A:$B,2,0))</f>
        <v>RBT00303</v>
      </c>
      <c r="D240" s="151" t="s">
        <v>126</v>
      </c>
      <c r="E240" s="14">
        <f>IF(D240="","",VLOOKUP(B240,'Preventiva - Sequencia'!$B:$C,2,0))</f>
        <v>250</v>
      </c>
      <c r="F240" s="14">
        <f t="shared" si="28"/>
        <v>10852</v>
      </c>
      <c r="G240" s="14">
        <f t="shared" si="29"/>
        <v>11077</v>
      </c>
      <c r="H240" s="14">
        <f t="shared" si="30"/>
        <v>11127</v>
      </c>
      <c r="I240" s="152" t="s">
        <v>125</v>
      </c>
      <c r="J240" s="153">
        <v>44877</v>
      </c>
      <c r="K240" s="155">
        <v>44877</v>
      </c>
      <c r="L240" s="19">
        <f t="shared" si="31"/>
        <v>0</v>
      </c>
      <c r="M240" s="152" t="s">
        <v>125</v>
      </c>
      <c r="N240" s="153">
        <v>44877</v>
      </c>
      <c r="O240" s="155">
        <v>44877</v>
      </c>
      <c r="P240" s="19">
        <f t="shared" si="32"/>
        <v>0</v>
      </c>
      <c r="Q240" s="151">
        <v>11410</v>
      </c>
      <c r="R240" s="151"/>
      <c r="S240" s="151"/>
      <c r="T240" s="151"/>
      <c r="U240" s="21" t="e">
        <f t="shared" si="33"/>
        <v>#DIV/0!</v>
      </c>
      <c r="V240" s="21" t="e">
        <f t="shared" si="34"/>
        <v>#VALUE!</v>
      </c>
      <c r="W240" s="15">
        <f t="shared" si="35"/>
        <v>0</v>
      </c>
    </row>
    <row r="241" spans="1:25" ht="21" hidden="1" customHeight="1">
      <c r="A241" s="14" t="str">
        <f t="shared" si="27"/>
        <v>48RBT00303</v>
      </c>
      <c r="B241" s="20">
        <f>IF(D241="","",COUNTIF($C$4:C240,C241)+1)</f>
        <v>48</v>
      </c>
      <c r="C241" s="14" t="str">
        <f>IF(D241="","",VLOOKUP(D241,LISTA!$A:$B,2,0))</f>
        <v>RBT00303</v>
      </c>
      <c r="D241" s="151" t="s">
        <v>126</v>
      </c>
      <c r="E241" s="14">
        <f>IF(D241="","",VLOOKUP(B241,'Preventiva - Sequencia'!$B:$C,2,0))</f>
        <v>12000</v>
      </c>
      <c r="F241" s="14">
        <f t="shared" si="28"/>
        <v>11410</v>
      </c>
      <c r="G241" s="14">
        <f t="shared" si="29"/>
        <v>11635</v>
      </c>
      <c r="H241" s="14">
        <f t="shared" si="30"/>
        <v>11685</v>
      </c>
      <c r="I241" s="152" t="s">
        <v>125</v>
      </c>
      <c r="J241" s="153">
        <v>44880</v>
      </c>
      <c r="K241" s="155">
        <v>44880</v>
      </c>
      <c r="L241" s="19">
        <f t="shared" si="31"/>
        <v>0</v>
      </c>
      <c r="M241" s="152" t="s">
        <v>125</v>
      </c>
      <c r="N241" s="153">
        <v>44880</v>
      </c>
      <c r="O241" s="155">
        <v>44880</v>
      </c>
      <c r="P241" s="19">
        <f t="shared" si="32"/>
        <v>0</v>
      </c>
      <c r="Q241" s="151">
        <v>11437</v>
      </c>
      <c r="R241" s="151"/>
      <c r="S241" s="151"/>
      <c r="T241" s="151"/>
      <c r="U241" s="21" t="e">
        <f t="shared" si="33"/>
        <v>#DIV/0!</v>
      </c>
      <c r="V241" s="21" t="e">
        <f t="shared" si="34"/>
        <v>#VALUE!</v>
      </c>
      <c r="W241" s="15">
        <f t="shared" si="35"/>
        <v>0</v>
      </c>
    </row>
    <row r="242" spans="1:25" ht="21" customHeight="1">
      <c r="A242" s="14" t="str">
        <f t="shared" si="27"/>
        <v>47RBT00315</v>
      </c>
      <c r="B242" s="20">
        <f>IF(D242="","",COUNTIF($C$4:C241,C242)+1)</f>
        <v>47</v>
      </c>
      <c r="C242" s="14" t="str">
        <f>IF(D242="","",VLOOKUP(D242,LISTA!$A:$B,2,0))</f>
        <v>RBT00315</v>
      </c>
      <c r="D242" s="151" t="s">
        <v>128</v>
      </c>
      <c r="E242" s="14">
        <f>IF(D242="","",VLOOKUP(B242,'Preventiva - Sequencia'!$B:$C,2,0))</f>
        <v>250</v>
      </c>
      <c r="F242" s="14">
        <f t="shared" si="28"/>
        <v>11497</v>
      </c>
      <c r="G242" s="14">
        <f t="shared" si="29"/>
        <v>11722</v>
      </c>
      <c r="H242" s="14">
        <f t="shared" si="30"/>
        <v>11772</v>
      </c>
      <c r="I242" s="152" t="s">
        <v>125</v>
      </c>
      <c r="J242" s="153">
        <v>44886</v>
      </c>
      <c r="K242" s="155">
        <v>44886</v>
      </c>
      <c r="L242" s="19">
        <f t="shared" si="31"/>
        <v>0</v>
      </c>
      <c r="M242" s="152" t="s">
        <v>125</v>
      </c>
      <c r="N242" s="153">
        <v>44886</v>
      </c>
      <c r="O242" s="153">
        <v>44886</v>
      </c>
      <c r="P242" s="19">
        <f t="shared" si="32"/>
        <v>0</v>
      </c>
      <c r="Q242" s="151">
        <v>11780</v>
      </c>
      <c r="R242" s="151"/>
      <c r="S242" s="151"/>
      <c r="T242" s="151"/>
      <c r="U242" s="21" t="e">
        <f t="shared" si="33"/>
        <v>#DIV/0!</v>
      </c>
      <c r="V242" s="21" t="e">
        <f t="shared" si="34"/>
        <v>#VALUE!</v>
      </c>
      <c r="W242" s="15">
        <f t="shared" si="35"/>
        <v>0</v>
      </c>
      <c r="X242" s="48">
        <f>SUM(R242:S242)</f>
        <v>0</v>
      </c>
      <c r="Y242" s="241"/>
    </row>
    <row r="243" spans="1:25" ht="21" hidden="1" customHeight="1">
      <c r="A243" s="14" t="str">
        <f t="shared" si="27"/>
        <v>47RBT00304</v>
      </c>
      <c r="B243" s="20">
        <f>IF(D243="","",COUNTIF($C$4:C242,C243)+1)</f>
        <v>47</v>
      </c>
      <c r="C243" s="14" t="str">
        <f>IF(D243="","",VLOOKUP(D243,LISTA!$A:$B,2,0))</f>
        <v>RBT00304</v>
      </c>
      <c r="D243" s="151" t="s">
        <v>127</v>
      </c>
      <c r="E243" s="14">
        <f>IF(D243="","",VLOOKUP(B243,'Preventiva - Sequencia'!$B:$C,2,0))</f>
        <v>250</v>
      </c>
      <c r="F243" s="14">
        <f t="shared" si="28"/>
        <v>11123</v>
      </c>
      <c r="G243" s="14">
        <f t="shared" si="29"/>
        <v>11348</v>
      </c>
      <c r="H243" s="14">
        <f t="shared" si="30"/>
        <v>11398</v>
      </c>
      <c r="I243" s="152" t="s">
        <v>125</v>
      </c>
      <c r="J243" s="153">
        <v>44889</v>
      </c>
      <c r="K243" s="155">
        <v>44889</v>
      </c>
      <c r="L243" s="19">
        <f t="shared" si="31"/>
        <v>0</v>
      </c>
      <c r="M243" s="152" t="s">
        <v>125</v>
      </c>
      <c r="N243" s="153">
        <v>44908</v>
      </c>
      <c r="O243" s="153">
        <v>44908</v>
      </c>
      <c r="P243" s="19">
        <f t="shared" si="32"/>
        <v>0</v>
      </c>
      <c r="Q243" s="151">
        <v>11339</v>
      </c>
      <c r="R243" s="151"/>
      <c r="S243" s="151"/>
      <c r="T243" s="151"/>
      <c r="U243" s="21" t="e">
        <f t="shared" si="33"/>
        <v>#DIV/0!</v>
      </c>
      <c r="V243" s="21" t="e">
        <f t="shared" si="34"/>
        <v>#VALUE!</v>
      </c>
      <c r="W243" s="15">
        <f t="shared" si="35"/>
        <v>0</v>
      </c>
      <c r="X243" s="48">
        <f>SUM(R243:S243)</f>
        <v>0</v>
      </c>
      <c r="Y243" s="241"/>
    </row>
    <row r="244" spans="1:25" ht="21" hidden="1" customHeight="1">
      <c r="A244" s="14" t="str">
        <f t="shared" si="27"/>
        <v>49RBT00303</v>
      </c>
      <c r="B244" s="20">
        <f>IF(D244="","",COUNTIF($C$4:C243,C244)+1)</f>
        <v>49</v>
      </c>
      <c r="C244" s="14" t="str">
        <f>IF(D244="","",VLOOKUP(D244,LISTA!$A:$B,2,0))</f>
        <v>RBT00303</v>
      </c>
      <c r="D244" s="151" t="s">
        <v>126</v>
      </c>
      <c r="E244" s="14">
        <f>IF(D244="","",VLOOKUP(B244,'Preventiva - Sequencia'!$B:$C,2,0))</f>
        <v>250</v>
      </c>
      <c r="F244" s="14">
        <f t="shared" si="28"/>
        <v>11437</v>
      </c>
      <c r="G244" s="14">
        <f t="shared" si="29"/>
        <v>11662</v>
      </c>
      <c r="H244" s="14">
        <f t="shared" si="30"/>
        <v>11712</v>
      </c>
      <c r="I244" s="152" t="s">
        <v>125</v>
      </c>
      <c r="J244" s="153">
        <v>44892</v>
      </c>
      <c r="K244" s="155">
        <v>44892</v>
      </c>
      <c r="L244" s="19">
        <f t="shared" si="31"/>
        <v>0</v>
      </c>
      <c r="M244" s="152" t="s">
        <v>125</v>
      </c>
      <c r="N244" s="153">
        <v>44892</v>
      </c>
      <c r="O244" s="153">
        <v>44892</v>
      </c>
      <c r="P244" s="19">
        <f t="shared" si="32"/>
        <v>0</v>
      </c>
      <c r="Q244" s="151">
        <v>11640</v>
      </c>
      <c r="R244" s="151"/>
      <c r="S244" s="151"/>
      <c r="T244" s="151"/>
      <c r="U244" s="21" t="e">
        <f t="shared" si="33"/>
        <v>#DIV/0!</v>
      </c>
      <c r="V244" s="21" t="e">
        <f t="shared" si="34"/>
        <v>#VALUE!</v>
      </c>
      <c r="W244" s="15">
        <f t="shared" si="35"/>
        <v>0</v>
      </c>
    </row>
    <row r="245" spans="1:25" ht="21" hidden="1" customHeight="1">
      <c r="A245" s="14" t="str">
        <f t="shared" si="27"/>
        <v>50RBT00303</v>
      </c>
      <c r="B245" s="20">
        <f>IF(D245="","",COUNTIF($C$4:C244,C245)+1)</f>
        <v>50</v>
      </c>
      <c r="C245" s="14" t="str">
        <f>IF(D245="","",VLOOKUP(D245,LISTA!$A:$B,2,0))</f>
        <v>RBT00303</v>
      </c>
      <c r="D245" s="151" t="s">
        <v>126</v>
      </c>
      <c r="E245" s="14">
        <f>IF(D245="","",VLOOKUP(B245,'Preventiva - Sequencia'!$B:$C,2,0))</f>
        <v>500</v>
      </c>
      <c r="F245" s="14">
        <f t="shared" si="28"/>
        <v>11640</v>
      </c>
      <c r="G245" s="14">
        <f t="shared" si="29"/>
        <v>11865</v>
      </c>
      <c r="H245" s="14">
        <f t="shared" si="30"/>
        <v>11915</v>
      </c>
      <c r="I245" s="152" t="s">
        <v>125</v>
      </c>
      <c r="J245" s="153">
        <v>44907</v>
      </c>
      <c r="K245" s="155">
        <v>44907</v>
      </c>
      <c r="L245" s="19">
        <f t="shared" si="31"/>
        <v>0</v>
      </c>
      <c r="M245" s="152" t="s">
        <v>125</v>
      </c>
      <c r="N245" s="153">
        <v>44907</v>
      </c>
      <c r="O245" s="153">
        <v>44907</v>
      </c>
      <c r="P245" s="19">
        <f t="shared" si="32"/>
        <v>0</v>
      </c>
      <c r="Q245" s="151">
        <v>11861</v>
      </c>
      <c r="R245" s="151"/>
      <c r="S245" s="151"/>
      <c r="T245" s="151"/>
      <c r="U245" s="21" t="e">
        <f t="shared" si="33"/>
        <v>#DIV/0!</v>
      </c>
      <c r="V245" s="21" t="e">
        <f t="shared" si="34"/>
        <v>#VALUE!</v>
      </c>
      <c r="W245" s="15">
        <f t="shared" si="35"/>
        <v>0</v>
      </c>
    </row>
    <row r="246" spans="1:25" ht="21" customHeight="1">
      <c r="A246" s="14" t="str">
        <f t="shared" si="27"/>
        <v>48RBT00315</v>
      </c>
      <c r="B246" s="20">
        <f>IF(D246="","",COUNTIF($C$4:C245,C246)+1)</f>
        <v>48</v>
      </c>
      <c r="C246" s="14" t="str">
        <f>IF(D246="","",VLOOKUP(D246,LISTA!$A:$B,2,0))</f>
        <v>RBT00315</v>
      </c>
      <c r="D246" s="151" t="s">
        <v>128</v>
      </c>
      <c r="E246" s="14">
        <f>IF(D246="","",VLOOKUP(B246,'Preventiva - Sequencia'!$B:$C,2,0))</f>
        <v>12000</v>
      </c>
      <c r="F246" s="14">
        <f t="shared" si="28"/>
        <v>11780</v>
      </c>
      <c r="G246" s="14">
        <f t="shared" si="29"/>
        <v>12005</v>
      </c>
      <c r="H246" s="14">
        <f t="shared" si="30"/>
        <v>12055</v>
      </c>
      <c r="I246" s="152" t="s">
        <v>125</v>
      </c>
      <c r="J246" s="153">
        <v>44907</v>
      </c>
      <c r="K246" s="155">
        <v>44907</v>
      </c>
      <c r="L246" s="19">
        <f t="shared" si="31"/>
        <v>0</v>
      </c>
      <c r="M246" s="152" t="s">
        <v>125</v>
      </c>
      <c r="N246" s="153">
        <v>44907</v>
      </c>
      <c r="O246" s="153">
        <v>44907</v>
      </c>
      <c r="P246" s="19">
        <f t="shared" si="32"/>
        <v>0</v>
      </c>
      <c r="Q246" s="151">
        <v>12087</v>
      </c>
      <c r="R246" s="151"/>
      <c r="S246" s="151"/>
      <c r="T246" s="151"/>
      <c r="U246" s="21" t="e">
        <f t="shared" si="33"/>
        <v>#DIV/0!</v>
      </c>
      <c r="V246" s="21" t="e">
        <f t="shared" si="34"/>
        <v>#VALUE!</v>
      </c>
      <c r="W246" s="15">
        <f t="shared" si="35"/>
        <v>0</v>
      </c>
      <c r="X246" s="48">
        <f>SUM(R246:S246)</f>
        <v>0</v>
      </c>
      <c r="Y246" s="241"/>
    </row>
    <row r="247" spans="1:25" ht="21" hidden="1" customHeight="1">
      <c r="A247" s="14" t="str">
        <f t="shared" si="27"/>
        <v>48RBT00304</v>
      </c>
      <c r="B247" s="20">
        <f>IF(D247="","",COUNTIF($C$4:C246,C247)+1)</f>
        <v>48</v>
      </c>
      <c r="C247" s="14" t="str">
        <f>IF(D247="","",VLOOKUP(D247,LISTA!$A:$B,2,0))</f>
        <v>RBT00304</v>
      </c>
      <c r="D247" s="151" t="s">
        <v>127</v>
      </c>
      <c r="E247" s="14">
        <f>IF(D247="","",VLOOKUP(B247,'Preventiva - Sequencia'!$B:$C,2,0))</f>
        <v>12000</v>
      </c>
      <c r="F247" s="14">
        <f t="shared" si="28"/>
        <v>11339</v>
      </c>
      <c r="G247" s="14">
        <f t="shared" si="29"/>
        <v>11564</v>
      </c>
      <c r="H247" s="14">
        <f t="shared" si="30"/>
        <v>11614</v>
      </c>
      <c r="I247" s="152" t="s">
        <v>125</v>
      </c>
      <c r="J247" s="153">
        <v>44908</v>
      </c>
      <c r="K247" s="155">
        <v>44908</v>
      </c>
      <c r="L247" s="19">
        <f t="shared" si="31"/>
        <v>0</v>
      </c>
      <c r="M247" s="152" t="s">
        <v>125</v>
      </c>
      <c r="N247" s="153">
        <v>44921</v>
      </c>
      <c r="O247" s="153">
        <v>44921</v>
      </c>
      <c r="P247" s="19">
        <f t="shared" si="32"/>
        <v>0</v>
      </c>
      <c r="Q247" s="151">
        <v>11591</v>
      </c>
      <c r="R247" s="151"/>
      <c r="S247" s="151"/>
      <c r="T247" s="151"/>
      <c r="U247" s="21" t="e">
        <f t="shared" si="33"/>
        <v>#DIV/0!</v>
      </c>
      <c r="V247" s="21" t="e">
        <f t="shared" si="34"/>
        <v>#VALUE!</v>
      </c>
      <c r="W247" s="15">
        <f t="shared" si="35"/>
        <v>1</v>
      </c>
      <c r="X247" s="48">
        <f>SUM(R247:S247)</f>
        <v>0</v>
      </c>
      <c r="Y247" s="241"/>
    </row>
    <row r="248" spans="1:25" ht="21" hidden="1" customHeight="1">
      <c r="A248" s="14" t="str">
        <f t="shared" si="27"/>
        <v>49RBT00312</v>
      </c>
      <c r="B248" s="20">
        <f>IF(D248="","",COUNTIF($C$4:C247,C248)+1)</f>
        <v>49</v>
      </c>
      <c r="C248" s="14" t="str">
        <f>IF(D248="","",VLOOKUP(D248,LISTA!$A:$B,2,0))</f>
        <v>RBT00312</v>
      </c>
      <c r="D248" s="151" t="s">
        <v>129</v>
      </c>
      <c r="E248" s="14">
        <f>IF(D248="","",VLOOKUP(B248,'Preventiva - Sequencia'!$B:$C,2,0))</f>
        <v>250</v>
      </c>
      <c r="F248" s="14">
        <f t="shared" si="28"/>
        <v>11821</v>
      </c>
      <c r="G248" s="14">
        <f t="shared" si="29"/>
        <v>12046</v>
      </c>
      <c r="H248" s="14">
        <f t="shared" si="30"/>
        <v>12096</v>
      </c>
      <c r="I248" s="152" t="s">
        <v>125</v>
      </c>
      <c r="J248" s="153">
        <v>44915</v>
      </c>
      <c r="K248" s="155">
        <v>44915</v>
      </c>
      <c r="L248" s="19">
        <f t="shared" si="31"/>
        <v>0</v>
      </c>
      <c r="M248" s="152" t="s">
        <v>125</v>
      </c>
      <c r="N248" s="153">
        <v>44915</v>
      </c>
      <c r="O248" s="153">
        <v>44915</v>
      </c>
      <c r="P248" s="19">
        <f t="shared" si="32"/>
        <v>0</v>
      </c>
      <c r="Q248" s="151">
        <v>12422</v>
      </c>
      <c r="R248" s="151"/>
      <c r="S248" s="151"/>
      <c r="T248" s="151"/>
      <c r="U248" s="21" t="e">
        <f t="shared" si="33"/>
        <v>#DIV/0!</v>
      </c>
      <c r="V248" s="21" t="e">
        <f t="shared" si="34"/>
        <v>#VALUE!</v>
      </c>
      <c r="W248" s="15">
        <f t="shared" si="35"/>
        <v>0</v>
      </c>
      <c r="X248" s="48">
        <f>SUM(R248:S248)</f>
        <v>0</v>
      </c>
      <c r="Y248" s="241"/>
    </row>
    <row r="249" spans="1:25" ht="21" hidden="1" customHeight="1">
      <c r="A249" s="14" t="str">
        <f t="shared" si="27"/>
        <v>51RBT00303</v>
      </c>
      <c r="B249" s="20">
        <f>IF(D249="","",COUNTIF($C$4:C248,C249)+1)</f>
        <v>51</v>
      </c>
      <c r="C249" s="14" t="str">
        <f>IF(D249="","",VLOOKUP(D249,LISTA!$A:$B,2,0))</f>
        <v>RBT00303</v>
      </c>
      <c r="D249" s="151" t="s">
        <v>126</v>
      </c>
      <c r="E249" s="14">
        <f>IF(D249="","",VLOOKUP(B249,'Preventiva - Sequencia'!$B:$C,2,0))</f>
        <v>250</v>
      </c>
      <c r="F249" s="14">
        <f t="shared" si="28"/>
        <v>11861</v>
      </c>
      <c r="G249" s="14">
        <f t="shared" si="29"/>
        <v>12086</v>
      </c>
      <c r="H249" s="14">
        <f t="shared" si="30"/>
        <v>12136</v>
      </c>
      <c r="I249" s="152" t="s">
        <v>125</v>
      </c>
      <c r="J249" s="153">
        <v>44921</v>
      </c>
      <c r="K249" s="155">
        <v>44921</v>
      </c>
      <c r="L249" s="19">
        <f t="shared" si="31"/>
        <v>0</v>
      </c>
      <c r="M249" s="152" t="s">
        <v>125</v>
      </c>
      <c r="N249" s="153">
        <v>44921</v>
      </c>
      <c r="O249" s="153">
        <v>44921</v>
      </c>
      <c r="P249" s="19">
        <f t="shared" si="32"/>
        <v>0</v>
      </c>
      <c r="Q249" s="151">
        <v>12071</v>
      </c>
      <c r="R249" s="151"/>
      <c r="S249" s="151"/>
      <c r="T249" s="151"/>
      <c r="U249" s="21" t="e">
        <f t="shared" si="33"/>
        <v>#DIV/0!</v>
      </c>
      <c r="V249" s="21" t="e">
        <f t="shared" si="34"/>
        <v>#VALUE!</v>
      </c>
      <c r="W249" s="15">
        <f t="shared" si="35"/>
        <v>0</v>
      </c>
    </row>
    <row r="250" spans="1:25" ht="21" hidden="1" customHeight="1">
      <c r="A250" s="14" t="str">
        <f t="shared" si="27"/>
        <v>49RBT00304</v>
      </c>
      <c r="B250" s="20">
        <f>IF(D250="","",COUNTIF($C$4:C249,C250)+1)</f>
        <v>49</v>
      </c>
      <c r="C250" s="14" t="str">
        <f>IF(D250="","",VLOOKUP(D250,LISTA!$A:$B,2,0))</f>
        <v>RBT00304</v>
      </c>
      <c r="D250" s="151" t="s">
        <v>127</v>
      </c>
      <c r="E250" s="14">
        <f>IF(D250="","",VLOOKUP(B250,'Preventiva - Sequencia'!$B:$C,2,0))</f>
        <v>250</v>
      </c>
      <c r="F250" s="14">
        <f t="shared" si="28"/>
        <v>11591</v>
      </c>
      <c r="G250" s="14">
        <f t="shared" si="29"/>
        <v>11816</v>
      </c>
      <c r="H250" s="14">
        <f t="shared" si="30"/>
        <v>11866</v>
      </c>
      <c r="I250" s="152" t="s">
        <v>125</v>
      </c>
      <c r="J250" s="153">
        <v>44921</v>
      </c>
      <c r="K250" s="155">
        <v>44921</v>
      </c>
      <c r="L250" s="19">
        <f t="shared" si="31"/>
        <v>0</v>
      </c>
      <c r="M250" s="152" t="s">
        <v>125</v>
      </c>
      <c r="N250" s="153">
        <v>44939</v>
      </c>
      <c r="O250" s="153">
        <v>44939</v>
      </c>
      <c r="P250" s="19">
        <f t="shared" si="32"/>
        <v>0</v>
      </c>
      <c r="Q250" s="151">
        <v>11738</v>
      </c>
      <c r="R250" s="151"/>
      <c r="S250" s="151"/>
      <c r="T250" s="151"/>
      <c r="U250" s="21" t="e">
        <f t="shared" si="33"/>
        <v>#DIV/0!</v>
      </c>
      <c r="V250" s="21" t="e">
        <f t="shared" si="34"/>
        <v>#VALUE!</v>
      </c>
      <c r="W250" s="15">
        <f t="shared" si="35"/>
        <v>0</v>
      </c>
      <c r="X250" s="48">
        <f>SUM(R250:S250)</f>
        <v>0</v>
      </c>
      <c r="Y250" s="241"/>
    </row>
    <row r="251" spans="1:25" ht="21" hidden="1" customHeight="1">
      <c r="A251" s="14" t="str">
        <f t="shared" si="27"/>
        <v>50RBT00312</v>
      </c>
      <c r="B251" s="20">
        <f>IF(D251="","",COUNTIF($C$4:C250,C251)+1)</f>
        <v>50</v>
      </c>
      <c r="C251" s="14" t="str">
        <f>IF(D251="","",VLOOKUP(D251,LISTA!$A:$B,2,0))</f>
        <v>RBT00312</v>
      </c>
      <c r="D251" s="151" t="s">
        <v>129</v>
      </c>
      <c r="E251" s="14">
        <f>IF(D251="","",VLOOKUP(B251,'Preventiva - Sequencia'!$B:$C,2,0))</f>
        <v>500</v>
      </c>
      <c r="F251" s="14">
        <f t="shared" si="28"/>
        <v>12422</v>
      </c>
      <c r="G251" s="14">
        <f t="shared" si="29"/>
        <v>12647</v>
      </c>
      <c r="H251" s="14">
        <f t="shared" si="30"/>
        <v>12697</v>
      </c>
      <c r="I251" s="152" t="s">
        <v>125</v>
      </c>
      <c r="J251" s="153">
        <v>44922</v>
      </c>
      <c r="K251" s="155">
        <v>44922</v>
      </c>
      <c r="L251" s="19">
        <f t="shared" si="31"/>
        <v>0</v>
      </c>
      <c r="M251" s="152" t="s">
        <v>125</v>
      </c>
      <c r="N251" s="153">
        <v>44922</v>
      </c>
      <c r="O251" s="153">
        <v>44922</v>
      </c>
      <c r="P251" s="19">
        <f t="shared" si="32"/>
        <v>0</v>
      </c>
      <c r="Q251" s="151">
        <v>12520</v>
      </c>
      <c r="R251" s="151"/>
      <c r="S251" s="151"/>
      <c r="T251" s="151"/>
      <c r="U251" s="21" t="e">
        <f t="shared" si="33"/>
        <v>#DIV/0!</v>
      </c>
      <c r="V251" s="21" t="e">
        <f t="shared" si="34"/>
        <v>#VALUE!</v>
      </c>
      <c r="W251" s="15">
        <f t="shared" si="35"/>
        <v>0</v>
      </c>
      <c r="X251" s="48">
        <f>SUM(R251:S251)</f>
        <v>0</v>
      </c>
      <c r="Y251" s="241"/>
    </row>
    <row r="252" spans="1:25" ht="21" customHeight="1">
      <c r="A252" s="14" t="str">
        <f t="shared" si="27"/>
        <v>49RBT00315</v>
      </c>
      <c r="B252" s="20">
        <f>IF(D252="","",COUNTIF($C$4:C250,C252)+1)</f>
        <v>49</v>
      </c>
      <c r="C252" s="14" t="str">
        <f>IF(D252="","",VLOOKUP(D252,LISTA!$A:$B,2,0))</f>
        <v>RBT00315</v>
      </c>
      <c r="D252" s="151" t="s">
        <v>128</v>
      </c>
      <c r="E252" s="14">
        <f>IF(D252="","",VLOOKUP(B252,'Preventiva - Sequencia'!$B:$C,2,0))</f>
        <v>250</v>
      </c>
      <c r="F252" s="14">
        <f t="shared" si="28"/>
        <v>12087</v>
      </c>
      <c r="G252" s="14">
        <f t="shared" si="29"/>
        <v>12312</v>
      </c>
      <c r="H252" s="14">
        <f t="shared" si="30"/>
        <v>12362</v>
      </c>
      <c r="I252" s="152" t="s">
        <v>125</v>
      </c>
      <c r="J252" s="153">
        <v>44927</v>
      </c>
      <c r="K252" s="155">
        <v>44927</v>
      </c>
      <c r="L252" s="19">
        <f t="shared" si="31"/>
        <v>0</v>
      </c>
      <c r="M252" s="152" t="s">
        <v>125</v>
      </c>
      <c r="N252" s="153">
        <v>44927</v>
      </c>
      <c r="O252" s="153">
        <v>44927</v>
      </c>
      <c r="P252" s="19">
        <f t="shared" si="32"/>
        <v>0</v>
      </c>
      <c r="Q252" s="151">
        <v>12365</v>
      </c>
      <c r="R252" s="151"/>
      <c r="S252" s="151"/>
      <c r="T252" s="151"/>
      <c r="U252" s="21" t="e">
        <f t="shared" si="33"/>
        <v>#DIV/0!</v>
      </c>
      <c r="V252" s="21" t="e">
        <f t="shared" si="34"/>
        <v>#VALUE!</v>
      </c>
      <c r="W252" s="15">
        <f t="shared" si="35"/>
        <v>0</v>
      </c>
      <c r="X252" s="48">
        <f>SUM(R252:S252)</f>
        <v>0</v>
      </c>
      <c r="Y252" s="241"/>
    </row>
    <row r="253" spans="1:25" ht="21" customHeight="1">
      <c r="A253" s="14" t="str">
        <f t="shared" si="27"/>
        <v>50RBT00315</v>
      </c>
      <c r="B253" s="20">
        <f>IF(D253="","",COUNTIF($C$4:C252,C253)+1)</f>
        <v>50</v>
      </c>
      <c r="C253" s="14" t="str">
        <f>IF(D253="","",VLOOKUP(D253,LISTA!$A:$B,2,0))</f>
        <v>RBT00315</v>
      </c>
      <c r="D253" s="151" t="s">
        <v>128</v>
      </c>
      <c r="E253" s="14">
        <f>IF(D253="","",VLOOKUP(B253,'Preventiva - Sequencia'!$B:$C,2,0))</f>
        <v>500</v>
      </c>
      <c r="F253" s="14">
        <f t="shared" si="28"/>
        <v>12365</v>
      </c>
      <c r="G253" s="14">
        <f t="shared" si="29"/>
        <v>12590</v>
      </c>
      <c r="H253" s="14">
        <f t="shared" si="30"/>
        <v>12640</v>
      </c>
      <c r="I253" s="152" t="s">
        <v>125</v>
      </c>
      <c r="J253" s="153">
        <v>44928</v>
      </c>
      <c r="K253" s="155">
        <v>44928</v>
      </c>
      <c r="L253" s="19">
        <f t="shared" si="31"/>
        <v>0</v>
      </c>
      <c r="M253" s="152" t="s">
        <v>125</v>
      </c>
      <c r="N253" s="153">
        <v>44928</v>
      </c>
      <c r="O253" s="153">
        <v>44928</v>
      </c>
      <c r="P253" s="19">
        <f t="shared" si="32"/>
        <v>0</v>
      </c>
      <c r="Q253" s="151">
        <v>12367</v>
      </c>
      <c r="R253" s="151"/>
      <c r="S253" s="151"/>
      <c r="T253" s="151"/>
      <c r="U253" s="21" t="e">
        <f t="shared" si="33"/>
        <v>#DIV/0!</v>
      </c>
      <c r="V253" s="21" t="e">
        <f t="shared" si="34"/>
        <v>#VALUE!</v>
      </c>
      <c r="W253" s="15">
        <f t="shared" si="35"/>
        <v>0</v>
      </c>
      <c r="X253" s="48">
        <f>SUM(R253:S253)</f>
        <v>0</v>
      </c>
      <c r="Y253" s="241"/>
    </row>
    <row r="254" spans="1:25" ht="21" hidden="1" customHeight="1">
      <c r="A254" s="14" t="str">
        <f t="shared" si="27"/>
        <v>51RBT00312</v>
      </c>
      <c r="B254" s="20">
        <f>IF(D254="","",COUNTIF($C$4:C253,C254)+1)</f>
        <v>51</v>
      </c>
      <c r="C254" s="14" t="str">
        <f>IF(D254="","",VLOOKUP(D254,LISTA!$A:$B,2,0))</f>
        <v>RBT00312</v>
      </c>
      <c r="D254" s="151" t="s">
        <v>129</v>
      </c>
      <c r="E254" s="14">
        <f>IF(D254="","",VLOOKUP(B254,'Preventiva - Sequencia'!$B:$C,2,0))</f>
        <v>250</v>
      </c>
      <c r="F254" s="14">
        <f t="shared" si="28"/>
        <v>12520</v>
      </c>
      <c r="G254" s="14">
        <f t="shared" si="29"/>
        <v>12745</v>
      </c>
      <c r="H254" s="14">
        <f t="shared" si="30"/>
        <v>12795</v>
      </c>
      <c r="I254" s="152" t="s">
        <v>125</v>
      </c>
      <c r="J254" s="153">
        <v>44937</v>
      </c>
      <c r="K254" s="155">
        <v>44937</v>
      </c>
      <c r="L254" s="19">
        <f t="shared" si="31"/>
        <v>0</v>
      </c>
      <c r="M254" s="152" t="s">
        <v>125</v>
      </c>
      <c r="N254" s="153">
        <v>44937</v>
      </c>
      <c r="O254" s="153">
        <v>44937</v>
      </c>
      <c r="P254" s="19">
        <f t="shared" si="32"/>
        <v>0</v>
      </c>
      <c r="Q254" s="151">
        <v>12656</v>
      </c>
      <c r="R254" s="151"/>
      <c r="S254" s="151"/>
      <c r="T254" s="151"/>
      <c r="U254" s="21" t="e">
        <f t="shared" si="33"/>
        <v>#DIV/0!</v>
      </c>
      <c r="V254" s="21" t="e">
        <f t="shared" si="34"/>
        <v>#VALUE!</v>
      </c>
      <c r="W254" s="15">
        <f t="shared" si="35"/>
        <v>0</v>
      </c>
      <c r="X254" s="48">
        <f>SUM(R254:S254)</f>
        <v>0</v>
      </c>
      <c r="Y254" s="241"/>
    </row>
    <row r="255" spans="1:25" ht="21" hidden="1" customHeight="1">
      <c r="A255" s="14" t="str">
        <f t="shared" si="27"/>
        <v>52RBT00303</v>
      </c>
      <c r="B255" s="20">
        <f>IF(D255="","",COUNTIF($C$4:C254,C255)+1)</f>
        <v>52</v>
      </c>
      <c r="C255" s="14" t="str">
        <f>IF(D255="","",VLOOKUP(D255,LISTA!$A:$B,2,0))</f>
        <v>RBT00303</v>
      </c>
      <c r="D255" s="151" t="s">
        <v>126</v>
      </c>
      <c r="E255" s="14">
        <f>IF(D255="","",VLOOKUP(B255,'Preventiva - Sequencia'!$B:$C,2,0))</f>
        <v>1000</v>
      </c>
      <c r="F255" s="14">
        <f t="shared" si="28"/>
        <v>12071</v>
      </c>
      <c r="G255" s="14">
        <f t="shared" si="29"/>
        <v>12296</v>
      </c>
      <c r="H255" s="14">
        <f t="shared" si="30"/>
        <v>12346</v>
      </c>
      <c r="I255" s="152" t="s">
        <v>125</v>
      </c>
      <c r="J255" s="153">
        <v>44938</v>
      </c>
      <c r="K255" s="155">
        <v>44938</v>
      </c>
      <c r="L255" s="19">
        <f t="shared" si="31"/>
        <v>0</v>
      </c>
      <c r="M255" s="152" t="s">
        <v>125</v>
      </c>
      <c r="N255" s="153">
        <v>44938</v>
      </c>
      <c r="O255" s="153">
        <v>44938</v>
      </c>
      <c r="P255" s="19">
        <f t="shared" si="32"/>
        <v>0</v>
      </c>
      <c r="Q255" s="151">
        <v>12307</v>
      </c>
      <c r="R255" s="151"/>
      <c r="S255" s="151"/>
      <c r="T255" s="151"/>
      <c r="U255" s="21" t="e">
        <f t="shared" si="33"/>
        <v>#DIV/0!</v>
      </c>
      <c r="V255" s="21" t="e">
        <f t="shared" si="34"/>
        <v>#VALUE!</v>
      </c>
      <c r="W255" s="15">
        <f t="shared" si="35"/>
        <v>1</v>
      </c>
    </row>
    <row r="256" spans="1:25" ht="21" hidden="1" customHeight="1">
      <c r="A256" s="14" t="str">
        <f t="shared" si="27"/>
        <v>50RBT00304</v>
      </c>
      <c r="B256" s="20">
        <f>IF(D256="","",COUNTIF($C$4:C255,C256)+1)</f>
        <v>50</v>
      </c>
      <c r="C256" s="14" t="str">
        <f>IF(D256="","",VLOOKUP(D256,LISTA!$A:$B,2,0))</f>
        <v>RBT00304</v>
      </c>
      <c r="D256" s="151" t="s">
        <v>127</v>
      </c>
      <c r="E256" s="14">
        <f>IF(D256="","",VLOOKUP(B256,'Preventiva - Sequencia'!$B:$C,2,0))</f>
        <v>500</v>
      </c>
      <c r="F256" s="14">
        <f t="shared" si="28"/>
        <v>11738</v>
      </c>
      <c r="G256" s="14">
        <f t="shared" si="29"/>
        <v>11963</v>
      </c>
      <c r="H256" s="14">
        <f t="shared" si="30"/>
        <v>12013</v>
      </c>
      <c r="I256" s="152" t="s">
        <v>125</v>
      </c>
      <c r="J256" s="153">
        <v>44939</v>
      </c>
      <c r="K256" s="155">
        <v>44939</v>
      </c>
      <c r="L256" s="19">
        <f t="shared" si="31"/>
        <v>0</v>
      </c>
      <c r="M256" s="152" t="s">
        <v>125</v>
      </c>
      <c r="N256" s="153">
        <v>44954</v>
      </c>
      <c r="O256" s="153">
        <v>44954</v>
      </c>
      <c r="P256" s="19">
        <f t="shared" si="32"/>
        <v>0</v>
      </c>
      <c r="Q256" s="151">
        <v>12021</v>
      </c>
      <c r="R256" s="151"/>
      <c r="S256" s="151"/>
      <c r="T256" s="151"/>
      <c r="U256" s="21" t="e">
        <f t="shared" si="33"/>
        <v>#DIV/0!</v>
      </c>
      <c r="V256" s="21" t="e">
        <f t="shared" si="34"/>
        <v>#VALUE!</v>
      </c>
      <c r="W256" s="15">
        <f t="shared" si="35"/>
        <v>0</v>
      </c>
      <c r="X256" s="48">
        <f>SUM(R256:S256)</f>
        <v>0</v>
      </c>
      <c r="Y256" s="241"/>
    </row>
    <row r="257" spans="1:25" ht="21" hidden="1" customHeight="1">
      <c r="A257" s="14" t="str">
        <f t="shared" si="27"/>
        <v>53RBT00303</v>
      </c>
      <c r="B257" s="20">
        <f>IF(D257="","",COUNTIF($C$4:C256,C257)+1)</f>
        <v>53</v>
      </c>
      <c r="C257" s="14" t="str">
        <f>IF(D257="","",VLOOKUP(D257,LISTA!$A:$B,2,0))</f>
        <v>RBT00303</v>
      </c>
      <c r="D257" s="151" t="s">
        <v>126</v>
      </c>
      <c r="E257" s="14">
        <f>IF(D257="","",VLOOKUP(B257,'Preventiva - Sequencia'!$B:$C,2,0))</f>
        <v>250</v>
      </c>
      <c r="F257" s="14">
        <f t="shared" si="28"/>
        <v>12307</v>
      </c>
      <c r="G257" s="14">
        <f t="shared" si="29"/>
        <v>12532</v>
      </c>
      <c r="H257" s="14">
        <f t="shared" si="30"/>
        <v>12582</v>
      </c>
      <c r="I257" s="152" t="s">
        <v>125</v>
      </c>
      <c r="J257" s="153">
        <v>44952</v>
      </c>
      <c r="K257" s="155">
        <v>44952</v>
      </c>
      <c r="L257" s="19">
        <f t="shared" si="31"/>
        <v>0</v>
      </c>
      <c r="M257" s="152" t="s">
        <v>125</v>
      </c>
      <c r="N257" s="153">
        <v>44952</v>
      </c>
      <c r="O257" s="153">
        <v>44952</v>
      </c>
      <c r="P257" s="19">
        <f t="shared" si="32"/>
        <v>0</v>
      </c>
      <c r="Q257" s="151">
        <v>12384</v>
      </c>
      <c r="R257" s="151"/>
      <c r="S257" s="151"/>
      <c r="T257" s="151"/>
      <c r="U257" s="21" t="e">
        <f t="shared" si="33"/>
        <v>#DIV/0!</v>
      </c>
      <c r="V257" s="21" t="e">
        <f t="shared" si="34"/>
        <v>#VALUE!</v>
      </c>
      <c r="W257" s="15">
        <f t="shared" si="35"/>
        <v>0</v>
      </c>
    </row>
    <row r="258" spans="1:25" ht="21" hidden="1" customHeight="1">
      <c r="A258" s="14" t="str">
        <f t="shared" si="27"/>
        <v>51RBT00304</v>
      </c>
      <c r="B258" s="20">
        <f>IF(D258="","",COUNTIF($C$4:C257,C258)+1)</f>
        <v>51</v>
      </c>
      <c r="C258" s="14" t="str">
        <f>IF(D258="","",VLOOKUP(D258,LISTA!$A:$B,2,0))</f>
        <v>RBT00304</v>
      </c>
      <c r="D258" s="151" t="s">
        <v>127</v>
      </c>
      <c r="E258" s="14">
        <f>IF(D258="","",VLOOKUP(B258,'Preventiva - Sequencia'!$B:$C,2,0))</f>
        <v>250</v>
      </c>
      <c r="F258" s="14">
        <f t="shared" si="28"/>
        <v>12021</v>
      </c>
      <c r="G258" s="14">
        <f t="shared" si="29"/>
        <v>12246</v>
      </c>
      <c r="H258" s="14">
        <f t="shared" si="30"/>
        <v>12296</v>
      </c>
      <c r="I258" s="152" t="s">
        <v>125</v>
      </c>
      <c r="J258" s="153">
        <v>44954</v>
      </c>
      <c r="K258" s="155">
        <v>44954</v>
      </c>
      <c r="L258" s="19">
        <f t="shared" si="31"/>
        <v>0</v>
      </c>
      <c r="M258" s="152" t="s">
        <v>125</v>
      </c>
      <c r="N258" s="153">
        <v>44973</v>
      </c>
      <c r="O258" s="153">
        <v>44973</v>
      </c>
      <c r="P258" s="19">
        <f t="shared" si="32"/>
        <v>0</v>
      </c>
      <c r="Q258" s="151">
        <v>12204</v>
      </c>
      <c r="R258" s="151"/>
      <c r="S258" s="151"/>
      <c r="T258" s="151"/>
      <c r="U258" s="21" t="e">
        <f t="shared" si="33"/>
        <v>#DIV/0!</v>
      </c>
      <c r="V258" s="21" t="e">
        <f t="shared" si="34"/>
        <v>#VALUE!</v>
      </c>
      <c r="W258" s="15">
        <f t="shared" si="35"/>
        <v>0</v>
      </c>
      <c r="X258" s="48">
        <f>SUM(R258:S258)</f>
        <v>0</v>
      </c>
      <c r="Y258" s="241"/>
    </row>
    <row r="259" spans="1:25" ht="21" customHeight="1">
      <c r="A259" s="14" t="str">
        <f t="shared" si="27"/>
        <v>51RBT00315</v>
      </c>
      <c r="B259" s="20">
        <f>IF(D259="","",COUNTIF($C$4:C258,C259)+1)</f>
        <v>51</v>
      </c>
      <c r="C259" s="14" t="str">
        <f>IF(D259="","",VLOOKUP(D259,LISTA!$A:$B,2,0))</f>
        <v>RBT00315</v>
      </c>
      <c r="D259" s="151" t="s">
        <v>128</v>
      </c>
      <c r="E259" s="14">
        <f>IF(D259="","",VLOOKUP(B259,'Preventiva - Sequencia'!$B:$C,2,0))</f>
        <v>250</v>
      </c>
      <c r="F259" s="14">
        <f t="shared" si="28"/>
        <v>12367</v>
      </c>
      <c r="G259" s="14">
        <f t="shared" si="29"/>
        <v>12592</v>
      </c>
      <c r="H259" s="14">
        <f t="shared" si="30"/>
        <v>12642</v>
      </c>
      <c r="I259" s="152" t="s">
        <v>125</v>
      </c>
      <c r="J259" s="153">
        <v>44955</v>
      </c>
      <c r="K259" s="155">
        <v>44955</v>
      </c>
      <c r="L259" s="19">
        <f t="shared" si="31"/>
        <v>0</v>
      </c>
      <c r="M259" s="152" t="s">
        <v>125</v>
      </c>
      <c r="N259" s="153">
        <v>44955</v>
      </c>
      <c r="O259" s="153">
        <v>44955</v>
      </c>
      <c r="P259" s="19">
        <f t="shared" si="32"/>
        <v>0</v>
      </c>
      <c r="Q259" s="151">
        <v>12757</v>
      </c>
      <c r="R259" s="151"/>
      <c r="S259" s="151"/>
      <c r="T259" s="151"/>
      <c r="U259" s="21" t="e">
        <f t="shared" si="33"/>
        <v>#DIV/0!</v>
      </c>
      <c r="V259" s="21" t="e">
        <f t="shared" si="34"/>
        <v>#VALUE!</v>
      </c>
      <c r="W259" s="15">
        <f t="shared" si="35"/>
        <v>0</v>
      </c>
      <c r="X259" s="48">
        <f>SUM(R259:S259)</f>
        <v>0</v>
      </c>
      <c r="Y259" s="241"/>
    </row>
    <row r="260" spans="1:25" ht="21" hidden="1" customHeight="1">
      <c r="A260" s="14" t="str">
        <f t="shared" si="27"/>
        <v>50RBT00302</v>
      </c>
      <c r="B260" s="20">
        <f>IF(D260="","",COUNTIF($C$4:C259,C260)+1)</f>
        <v>50</v>
      </c>
      <c r="C260" s="14" t="str">
        <f>IF(D260="","",VLOOKUP(D260,LISTA!$A:$B,2,0))</f>
        <v>RBT00302</v>
      </c>
      <c r="D260" s="151" t="s">
        <v>124</v>
      </c>
      <c r="E260" s="14">
        <f>IF(D260="","",VLOOKUP(B260,'Preventiva - Sequencia'!$B:$C,2,0))</f>
        <v>500</v>
      </c>
      <c r="F260" s="14">
        <f t="shared" si="28"/>
        <v>12063</v>
      </c>
      <c r="G260" s="14">
        <f t="shared" si="29"/>
        <v>12288</v>
      </c>
      <c r="H260" s="14">
        <f t="shared" si="30"/>
        <v>12338</v>
      </c>
      <c r="I260" s="152" t="s">
        <v>125</v>
      </c>
      <c r="J260" s="153">
        <v>44966</v>
      </c>
      <c r="K260" s="155">
        <v>44966</v>
      </c>
      <c r="L260" s="19">
        <f t="shared" si="31"/>
        <v>0</v>
      </c>
      <c r="M260" s="152" t="s">
        <v>125</v>
      </c>
      <c r="N260" s="153">
        <v>44966</v>
      </c>
      <c r="O260" s="153">
        <v>44966</v>
      </c>
      <c r="P260" s="19">
        <f t="shared" si="32"/>
        <v>0</v>
      </c>
      <c r="Q260" s="151">
        <v>12646</v>
      </c>
      <c r="R260" s="151"/>
      <c r="S260" s="151"/>
      <c r="T260" s="305"/>
      <c r="U260" s="21" t="e">
        <f t="shared" si="33"/>
        <v>#DIV/0!</v>
      </c>
      <c r="V260" s="21" t="e">
        <f t="shared" si="34"/>
        <v>#VALUE!</v>
      </c>
      <c r="W260" s="15">
        <f t="shared" si="35"/>
        <v>0</v>
      </c>
    </row>
    <row r="261" spans="1:25" ht="21" hidden="1" customHeight="1">
      <c r="A261" s="14" t="str">
        <f t="shared" ref="A261:A324" si="36">IF(D261="","",B261&amp;C261)</f>
        <v>52RBT00312</v>
      </c>
      <c r="B261" s="20">
        <f>IF(D261="","",COUNTIF($C$4:C260,C261)+1)</f>
        <v>52</v>
      </c>
      <c r="C261" s="14" t="str">
        <f>IF(D261="","",VLOOKUP(D261,LISTA!$A:$B,2,0))</f>
        <v>RBT00312</v>
      </c>
      <c r="D261" s="151" t="s">
        <v>129</v>
      </c>
      <c r="E261" s="14">
        <f>IF(D261="","",VLOOKUP(B261,'Preventiva - Sequencia'!$B:$C,2,0))</f>
        <v>1000</v>
      </c>
      <c r="F261" s="14">
        <f t="shared" ref="F261:F324" si="37">IF(D261="","",IF(B261=1,0,VLOOKUP((B261-1)&amp;C261,$A:$W,17,0)))</f>
        <v>12656</v>
      </c>
      <c r="G261" s="14">
        <f t="shared" ref="G261:G324" si="38">IF(D261="","",IF(E261="50F",45,IF(E261="250f",F261+175,F261+225)))</f>
        <v>12881</v>
      </c>
      <c r="H261" s="14">
        <f t="shared" ref="H261:H324" si="39">IF(C261="","",IF(E261="50F",55,IF(E261="250f",F261+225,F261+275)))</f>
        <v>12931</v>
      </c>
      <c r="I261" s="152" t="s">
        <v>125</v>
      </c>
      <c r="J261" s="153">
        <v>44966</v>
      </c>
      <c r="K261" s="155">
        <v>44966</v>
      </c>
      <c r="L261" s="19">
        <f t="shared" ref="L261:L324" si="40">IF(K261="","",K261-J261)</f>
        <v>0</v>
      </c>
      <c r="M261" s="152" t="s">
        <v>125</v>
      </c>
      <c r="N261" s="153">
        <v>44966</v>
      </c>
      <c r="O261" s="153">
        <v>44966</v>
      </c>
      <c r="P261" s="19">
        <f t="shared" ref="P261:P324" si="41">IF(O261="","",O261-N261)</f>
        <v>0</v>
      </c>
      <c r="Q261" s="151">
        <v>13089</v>
      </c>
      <c r="R261" s="151"/>
      <c r="S261" s="151"/>
      <c r="T261" s="151"/>
      <c r="U261" s="21" t="e">
        <f t="shared" ref="U261:U283" si="42">IF(P261="","",P261/L261)</f>
        <v>#DIV/0!</v>
      </c>
      <c r="V261" s="21" t="e">
        <f t="shared" ref="V261:V324" si="43">IF(M261=0,"",R261/M261)</f>
        <v>#VALUE!</v>
      </c>
      <c r="W261" s="15">
        <f t="shared" ref="W261:W324" si="44">IF(Q261="","",IF(AND(Q261&gt;G261,Q261&lt;H261),1,0))</f>
        <v>0</v>
      </c>
      <c r="X261" s="48">
        <f>SUM(R261:S261)</f>
        <v>0</v>
      </c>
      <c r="Y261" s="241"/>
    </row>
    <row r="262" spans="1:25" ht="21" hidden="1" customHeight="1">
      <c r="A262" s="14" t="str">
        <f t="shared" si="36"/>
        <v>53RBT00312</v>
      </c>
      <c r="B262" s="20">
        <f>IF(D262="","",COUNTIF($C$4:C261,C262)+1)</f>
        <v>53</v>
      </c>
      <c r="C262" s="14" t="str">
        <f>IF(D262="","",VLOOKUP(D262,LISTA!$A:$B,2,0))</f>
        <v>RBT00312</v>
      </c>
      <c r="D262" s="151" t="s">
        <v>129</v>
      </c>
      <c r="E262" s="14">
        <f>IF(D262="","",VLOOKUP(B262,'Preventiva - Sequencia'!$B:$C,2,0))</f>
        <v>250</v>
      </c>
      <c r="F262" s="14">
        <f t="shared" si="37"/>
        <v>13089</v>
      </c>
      <c r="G262" s="14">
        <f t="shared" si="38"/>
        <v>13314</v>
      </c>
      <c r="H262" s="14">
        <f t="shared" si="39"/>
        <v>13364</v>
      </c>
      <c r="I262" s="152" t="s">
        <v>125</v>
      </c>
      <c r="J262" s="153">
        <v>44968</v>
      </c>
      <c r="K262" s="155">
        <v>44968</v>
      </c>
      <c r="L262" s="19">
        <f t="shared" si="40"/>
        <v>0</v>
      </c>
      <c r="M262" s="152" t="s">
        <v>125</v>
      </c>
      <c r="N262" s="153">
        <v>44968</v>
      </c>
      <c r="O262" s="153">
        <v>44968</v>
      </c>
      <c r="P262" s="19">
        <f t="shared" si="41"/>
        <v>0</v>
      </c>
      <c r="Q262" s="151">
        <v>13120</v>
      </c>
      <c r="R262" s="151"/>
      <c r="S262" s="151"/>
      <c r="T262" s="151"/>
      <c r="U262" s="21" t="e">
        <f t="shared" si="42"/>
        <v>#DIV/0!</v>
      </c>
      <c r="V262" s="21" t="e">
        <f t="shared" si="43"/>
        <v>#VALUE!</v>
      </c>
      <c r="W262" s="15">
        <f t="shared" si="44"/>
        <v>0</v>
      </c>
      <c r="X262" s="48">
        <f>SUM(R262:S262)</f>
        <v>0</v>
      </c>
      <c r="Y262" s="241"/>
    </row>
    <row r="263" spans="1:25" ht="21" customHeight="1">
      <c r="A263" s="14" t="str">
        <f t="shared" si="36"/>
        <v>52RBT00315</v>
      </c>
      <c r="B263" s="20">
        <f>IF(D263="","",COUNTIF($C$4:C262,C263)+1)</f>
        <v>52</v>
      </c>
      <c r="C263" s="14" t="str">
        <f>IF(D263="","",VLOOKUP(D263,LISTA!$A:$B,2,0))</f>
        <v>RBT00315</v>
      </c>
      <c r="D263" s="151" t="s">
        <v>128</v>
      </c>
      <c r="E263" s="14">
        <f>IF(D263="","",VLOOKUP(B263,'Preventiva - Sequencia'!$B:$C,2,0))</f>
        <v>1000</v>
      </c>
      <c r="F263" s="14">
        <f t="shared" si="37"/>
        <v>12757</v>
      </c>
      <c r="G263" s="14">
        <f t="shared" si="38"/>
        <v>12982</v>
      </c>
      <c r="H263" s="14">
        <f t="shared" si="39"/>
        <v>13032</v>
      </c>
      <c r="I263" s="152" t="s">
        <v>125</v>
      </c>
      <c r="J263" s="153">
        <v>44972</v>
      </c>
      <c r="K263" s="155">
        <v>44972</v>
      </c>
      <c r="L263" s="19">
        <f t="shared" si="40"/>
        <v>0</v>
      </c>
      <c r="M263" s="152" t="s">
        <v>125</v>
      </c>
      <c r="N263" s="153">
        <v>44972</v>
      </c>
      <c r="O263" s="153">
        <v>44972</v>
      </c>
      <c r="P263" s="19">
        <f t="shared" si="41"/>
        <v>0</v>
      </c>
      <c r="Q263" s="151">
        <v>13048</v>
      </c>
      <c r="R263" s="151"/>
      <c r="S263" s="151"/>
      <c r="T263" s="151"/>
      <c r="U263" s="21" t="e">
        <f t="shared" si="42"/>
        <v>#DIV/0!</v>
      </c>
      <c r="V263" s="21" t="e">
        <f t="shared" si="43"/>
        <v>#VALUE!</v>
      </c>
      <c r="W263" s="15">
        <f t="shared" si="44"/>
        <v>0</v>
      </c>
      <c r="X263" s="48">
        <f>SUM(R263:S263)</f>
        <v>0</v>
      </c>
      <c r="Y263" s="241"/>
    </row>
    <row r="264" spans="1:25" ht="21" hidden="1" customHeight="1">
      <c r="A264" s="14" t="str">
        <f t="shared" si="36"/>
        <v>52RBT00304</v>
      </c>
      <c r="B264" s="20">
        <f>IF(D264="","",COUNTIF($C$4:C263,C264)+1)</f>
        <v>52</v>
      </c>
      <c r="C264" s="14" t="str">
        <f>IF(D264="","",VLOOKUP(D264,LISTA!$A:$B,2,0))</f>
        <v>RBT00304</v>
      </c>
      <c r="D264" s="151" t="s">
        <v>127</v>
      </c>
      <c r="E264" s="14">
        <f>IF(D264="","",VLOOKUP(B264,'Preventiva - Sequencia'!$B:$C,2,0))</f>
        <v>1000</v>
      </c>
      <c r="F264" s="14">
        <f t="shared" si="37"/>
        <v>12204</v>
      </c>
      <c r="G264" s="14">
        <f t="shared" si="38"/>
        <v>12429</v>
      </c>
      <c r="H264" s="14">
        <f t="shared" si="39"/>
        <v>12479</v>
      </c>
      <c r="I264" s="152" t="s">
        <v>125</v>
      </c>
      <c r="J264" s="153">
        <v>44973</v>
      </c>
      <c r="K264" s="155">
        <v>44973</v>
      </c>
      <c r="L264" s="19">
        <f t="shared" si="40"/>
        <v>0</v>
      </c>
      <c r="M264" s="152" t="s">
        <v>125</v>
      </c>
      <c r="N264" s="153">
        <v>44989</v>
      </c>
      <c r="O264" s="153">
        <v>44989</v>
      </c>
      <c r="P264" s="19">
        <f t="shared" si="41"/>
        <v>0</v>
      </c>
      <c r="Q264" s="151">
        <v>12464</v>
      </c>
      <c r="R264" s="151"/>
      <c r="S264" s="151"/>
      <c r="T264" s="151"/>
      <c r="U264" s="21" t="e">
        <f t="shared" si="42"/>
        <v>#DIV/0!</v>
      </c>
      <c r="V264" s="21" t="e">
        <f t="shared" si="43"/>
        <v>#VALUE!</v>
      </c>
      <c r="W264" s="15">
        <f t="shared" si="44"/>
        <v>1</v>
      </c>
      <c r="X264" s="48">
        <f>SUM(R264:S264)</f>
        <v>0</v>
      </c>
      <c r="Y264" s="241"/>
    </row>
    <row r="265" spans="1:25" ht="21" hidden="1" customHeight="1">
      <c r="A265" s="14" t="str">
        <f t="shared" si="36"/>
        <v>51RBT00302</v>
      </c>
      <c r="B265" s="20">
        <f>IF(D265="","",COUNTIF($C$4:C264,C265)+1)</f>
        <v>51</v>
      </c>
      <c r="C265" s="14" t="str">
        <f>IF(D265="","",VLOOKUP(D265,LISTA!$A:$B,2,0))</f>
        <v>RBT00302</v>
      </c>
      <c r="D265" s="151" t="s">
        <v>124</v>
      </c>
      <c r="E265" s="14">
        <f>IF(D265="","",VLOOKUP(B265,'Preventiva - Sequencia'!$B:$C,2,0))</f>
        <v>250</v>
      </c>
      <c r="F265" s="14">
        <f t="shared" si="37"/>
        <v>12646</v>
      </c>
      <c r="G265" s="14">
        <f t="shared" si="38"/>
        <v>12871</v>
      </c>
      <c r="H265" s="14">
        <f t="shared" si="39"/>
        <v>12921</v>
      </c>
      <c r="I265" s="152" t="s">
        <v>125</v>
      </c>
      <c r="J265" s="153">
        <v>44980</v>
      </c>
      <c r="K265" s="155">
        <v>44980</v>
      </c>
      <c r="L265" s="19">
        <f t="shared" si="40"/>
        <v>0</v>
      </c>
      <c r="M265" s="152" t="s">
        <v>125</v>
      </c>
      <c r="N265" s="153">
        <v>44980</v>
      </c>
      <c r="O265" s="153">
        <v>44980</v>
      </c>
      <c r="P265" s="19">
        <f t="shared" si="41"/>
        <v>0</v>
      </c>
      <c r="Q265" s="151">
        <v>12849</v>
      </c>
      <c r="R265" s="151"/>
      <c r="S265" s="151"/>
      <c r="T265" s="151"/>
      <c r="U265" s="21" t="e">
        <f t="shared" si="42"/>
        <v>#DIV/0!</v>
      </c>
      <c r="V265" s="21" t="e">
        <f t="shared" si="43"/>
        <v>#VALUE!</v>
      </c>
      <c r="W265" s="15">
        <f t="shared" si="44"/>
        <v>0</v>
      </c>
    </row>
    <row r="266" spans="1:25" ht="21" customHeight="1">
      <c r="A266" s="14" t="str">
        <f t="shared" si="36"/>
        <v>53RBT00315</v>
      </c>
      <c r="B266" s="20">
        <f>IF(D266="","",COUNTIF($C$4:C265,C266)+1)</f>
        <v>53</v>
      </c>
      <c r="C266" s="14" t="str">
        <f>IF(D266="","",VLOOKUP(D266,LISTA!$A:$B,2,0))</f>
        <v>RBT00315</v>
      </c>
      <c r="D266" s="151" t="s">
        <v>128</v>
      </c>
      <c r="E266" s="14">
        <f>IF(D266="","",VLOOKUP(B266,'Preventiva - Sequencia'!$B:$C,2,0))</f>
        <v>250</v>
      </c>
      <c r="F266" s="14">
        <f t="shared" si="37"/>
        <v>13048</v>
      </c>
      <c r="G266" s="14">
        <f t="shared" si="38"/>
        <v>13273</v>
      </c>
      <c r="H266" s="14">
        <f t="shared" si="39"/>
        <v>13323</v>
      </c>
      <c r="I266" s="152" t="s">
        <v>125</v>
      </c>
      <c r="J266" s="153">
        <v>44985</v>
      </c>
      <c r="K266" s="155">
        <v>44985</v>
      </c>
      <c r="L266" s="19">
        <f t="shared" si="40"/>
        <v>0</v>
      </c>
      <c r="M266" s="152" t="s">
        <v>125</v>
      </c>
      <c r="N266" s="153">
        <v>44985</v>
      </c>
      <c r="O266" s="153">
        <v>44985</v>
      </c>
      <c r="P266" s="19">
        <f t="shared" si="41"/>
        <v>0</v>
      </c>
      <c r="Q266" s="151">
        <v>13217</v>
      </c>
      <c r="R266" s="151"/>
      <c r="S266" s="151"/>
      <c r="T266" s="151"/>
      <c r="U266" s="21" t="e">
        <f t="shared" si="42"/>
        <v>#DIV/0!</v>
      </c>
      <c r="V266" s="21" t="e">
        <f t="shared" si="43"/>
        <v>#VALUE!</v>
      </c>
      <c r="W266" s="15">
        <f t="shared" si="44"/>
        <v>0</v>
      </c>
      <c r="X266" s="48">
        <f>SUM(R266:S266)</f>
        <v>0</v>
      </c>
      <c r="Y266" s="241"/>
    </row>
    <row r="267" spans="1:25" ht="21" hidden="1" customHeight="1">
      <c r="A267" s="14" t="str">
        <f t="shared" si="36"/>
        <v>54RBT00312</v>
      </c>
      <c r="B267" s="20">
        <f>IF(D267="","",COUNTIF($C$4:C266,C267)+1)</f>
        <v>54</v>
      </c>
      <c r="C267" s="14" t="str">
        <f>IF(D267="","",VLOOKUP(D267,LISTA!$A:$B,2,0))</f>
        <v>RBT00312</v>
      </c>
      <c r="D267" s="151" t="s">
        <v>129</v>
      </c>
      <c r="E267" s="14">
        <f>IF(D267="","",VLOOKUP(B267,'Preventiva - Sequencia'!$B:$C,2,0))</f>
        <v>500</v>
      </c>
      <c r="F267" s="14">
        <f t="shared" si="37"/>
        <v>13120</v>
      </c>
      <c r="G267" s="14">
        <f t="shared" si="38"/>
        <v>13345</v>
      </c>
      <c r="H267" s="14">
        <f t="shared" si="39"/>
        <v>13395</v>
      </c>
      <c r="I267" s="152" t="s">
        <v>125</v>
      </c>
      <c r="J267" s="153">
        <v>44987</v>
      </c>
      <c r="K267" s="155">
        <v>44987</v>
      </c>
      <c r="L267" s="19">
        <f t="shared" si="40"/>
        <v>0</v>
      </c>
      <c r="M267" s="152" t="s">
        <v>125</v>
      </c>
      <c r="N267" s="153">
        <v>44987</v>
      </c>
      <c r="O267" s="153">
        <v>44987</v>
      </c>
      <c r="P267" s="19">
        <f t="shared" si="41"/>
        <v>0</v>
      </c>
      <c r="Q267" s="151">
        <v>13369</v>
      </c>
      <c r="R267" s="151"/>
      <c r="S267" s="151"/>
      <c r="T267" s="151"/>
      <c r="U267" s="21" t="e">
        <f t="shared" si="42"/>
        <v>#DIV/0!</v>
      </c>
      <c r="V267" s="21" t="e">
        <f t="shared" si="43"/>
        <v>#VALUE!</v>
      </c>
      <c r="W267" s="15">
        <f t="shared" si="44"/>
        <v>1</v>
      </c>
      <c r="X267" s="48">
        <f>SUM(R267:S267)</f>
        <v>0</v>
      </c>
      <c r="Y267" s="241"/>
    </row>
    <row r="268" spans="1:25" ht="21" hidden="1" customHeight="1">
      <c r="A268" s="14" t="str">
        <f t="shared" si="36"/>
        <v>53RBT00304</v>
      </c>
      <c r="B268" s="20">
        <f>IF(D268="","",COUNTIF($C$4:C267,C268)+1)</f>
        <v>53</v>
      </c>
      <c r="C268" s="14" t="str">
        <f>IF(D268="","",VLOOKUP(D268,LISTA!$A:$B,2,0))</f>
        <v>RBT00304</v>
      </c>
      <c r="D268" s="151" t="s">
        <v>127</v>
      </c>
      <c r="E268" s="14">
        <f>IF(D268="","",VLOOKUP(B268,'Preventiva - Sequencia'!$B:$C,2,0))</f>
        <v>250</v>
      </c>
      <c r="F268" s="14">
        <f t="shared" si="37"/>
        <v>12464</v>
      </c>
      <c r="G268" s="14">
        <f t="shared" si="38"/>
        <v>12689</v>
      </c>
      <c r="H268" s="14">
        <f t="shared" si="39"/>
        <v>12739</v>
      </c>
      <c r="I268" s="152" t="s">
        <v>125</v>
      </c>
      <c r="J268" s="153">
        <v>44989</v>
      </c>
      <c r="K268" s="155">
        <v>44989</v>
      </c>
      <c r="L268" s="19">
        <f t="shared" si="40"/>
        <v>0</v>
      </c>
      <c r="M268" s="152" t="s">
        <v>125</v>
      </c>
      <c r="N268" s="153">
        <v>45011</v>
      </c>
      <c r="O268" s="153">
        <v>45011</v>
      </c>
      <c r="P268" s="19">
        <f t="shared" si="41"/>
        <v>0</v>
      </c>
      <c r="Q268" s="151">
        <v>12677</v>
      </c>
      <c r="R268" s="151"/>
      <c r="S268" s="151"/>
      <c r="T268" s="151"/>
      <c r="U268" s="21" t="e">
        <f t="shared" si="42"/>
        <v>#DIV/0!</v>
      </c>
      <c r="V268" s="21" t="e">
        <f t="shared" si="43"/>
        <v>#VALUE!</v>
      </c>
      <c r="W268" s="15">
        <f t="shared" si="44"/>
        <v>0</v>
      </c>
      <c r="X268" s="48">
        <f>SUM(R268:S268)</f>
        <v>0</v>
      </c>
      <c r="Y268" s="241"/>
    </row>
    <row r="269" spans="1:25" ht="21" hidden="1" customHeight="1">
      <c r="A269" s="14" t="str">
        <f t="shared" si="36"/>
        <v>52RBT00302</v>
      </c>
      <c r="B269" s="20">
        <f>IF(D269="","",COUNTIF($C$4:C268,C269)+1)</f>
        <v>52</v>
      </c>
      <c r="C269" s="14" t="str">
        <f>IF(D269="","",VLOOKUP(D269,LISTA!$A:$B,2,0))</f>
        <v>RBT00302</v>
      </c>
      <c r="D269" s="151" t="s">
        <v>124</v>
      </c>
      <c r="E269" s="14">
        <f>IF(D269="","",VLOOKUP(B269,'Preventiva - Sequencia'!$B:$C,2,0))</f>
        <v>1000</v>
      </c>
      <c r="F269" s="14">
        <f t="shared" si="37"/>
        <v>12849</v>
      </c>
      <c r="G269" s="14">
        <f t="shared" si="38"/>
        <v>13074</v>
      </c>
      <c r="H269" s="14">
        <f t="shared" si="39"/>
        <v>13124</v>
      </c>
      <c r="I269" s="152" t="s">
        <v>125</v>
      </c>
      <c r="J269" s="153">
        <v>44992</v>
      </c>
      <c r="K269" s="155">
        <v>44992</v>
      </c>
      <c r="L269" s="19">
        <f t="shared" si="40"/>
        <v>0</v>
      </c>
      <c r="M269" s="152" t="s">
        <v>125</v>
      </c>
      <c r="N269" s="153">
        <v>44992</v>
      </c>
      <c r="O269" s="153">
        <v>44992</v>
      </c>
      <c r="P269" s="19">
        <f t="shared" si="41"/>
        <v>0</v>
      </c>
      <c r="Q269" s="151">
        <v>13014</v>
      </c>
      <c r="R269" s="151"/>
      <c r="S269" s="151"/>
      <c r="T269" s="151"/>
      <c r="U269" s="21" t="e">
        <f t="shared" si="42"/>
        <v>#DIV/0!</v>
      </c>
      <c r="V269" s="21" t="e">
        <f t="shared" si="43"/>
        <v>#VALUE!</v>
      </c>
      <c r="W269" s="15">
        <f t="shared" si="44"/>
        <v>0</v>
      </c>
    </row>
    <row r="270" spans="1:25" ht="21" hidden="1" customHeight="1">
      <c r="A270" s="14" t="str">
        <f t="shared" si="36"/>
        <v>54RBT00303</v>
      </c>
      <c r="B270" s="20">
        <f>IF(D270="","",COUNTIF($C$4:C269,C270)+1)</f>
        <v>54</v>
      </c>
      <c r="C270" s="14" t="str">
        <f>IF(D270="","",VLOOKUP(D270,LISTA!$A:$B,2,0))</f>
        <v>RBT00303</v>
      </c>
      <c r="D270" s="151" t="s">
        <v>126</v>
      </c>
      <c r="E270" s="14">
        <f>IF(D270="","",VLOOKUP(B270,'Preventiva - Sequencia'!$B:$C,2,0))</f>
        <v>500</v>
      </c>
      <c r="F270" s="14">
        <f t="shared" si="37"/>
        <v>12384</v>
      </c>
      <c r="G270" s="14">
        <f t="shared" si="38"/>
        <v>12609</v>
      </c>
      <c r="H270" s="14">
        <f t="shared" si="39"/>
        <v>12659</v>
      </c>
      <c r="I270" s="152" t="s">
        <v>125</v>
      </c>
      <c r="J270" s="153">
        <v>44996</v>
      </c>
      <c r="K270" s="155">
        <v>44996</v>
      </c>
      <c r="L270" s="19">
        <f t="shared" si="40"/>
        <v>0</v>
      </c>
      <c r="M270" s="152" t="s">
        <v>125</v>
      </c>
      <c r="N270" s="153">
        <v>44996</v>
      </c>
      <c r="O270" s="153">
        <v>44996</v>
      </c>
      <c r="P270" s="19">
        <f t="shared" si="41"/>
        <v>0</v>
      </c>
      <c r="Q270" s="151">
        <v>12723</v>
      </c>
      <c r="R270" s="151"/>
      <c r="S270" s="151"/>
      <c r="T270" s="151"/>
      <c r="U270" s="21" t="e">
        <f t="shared" si="42"/>
        <v>#DIV/0!</v>
      </c>
      <c r="V270" s="21" t="e">
        <f t="shared" si="43"/>
        <v>#VALUE!</v>
      </c>
      <c r="W270" s="15">
        <f t="shared" si="44"/>
        <v>0</v>
      </c>
    </row>
    <row r="271" spans="1:25" ht="21" customHeight="1">
      <c r="A271" s="14" t="str">
        <f t="shared" si="36"/>
        <v>54RBT00315</v>
      </c>
      <c r="B271" s="20">
        <f>IF(D271="","",COUNTIF($C$4:C270,C271)+1)</f>
        <v>54</v>
      </c>
      <c r="C271" s="14" t="str">
        <f>IF(D271="","",VLOOKUP(D271,LISTA!$A:$B,2,0))</f>
        <v>RBT00315</v>
      </c>
      <c r="D271" s="151" t="s">
        <v>128</v>
      </c>
      <c r="E271" s="14">
        <f>IF(D271="","",VLOOKUP(B271,'Preventiva - Sequencia'!$B:$C,2,0))</f>
        <v>500</v>
      </c>
      <c r="F271" s="14">
        <f t="shared" si="37"/>
        <v>13217</v>
      </c>
      <c r="G271" s="14">
        <f t="shared" si="38"/>
        <v>13442</v>
      </c>
      <c r="H271" s="14">
        <f t="shared" si="39"/>
        <v>13492</v>
      </c>
      <c r="I271" s="152" t="s">
        <v>125</v>
      </c>
      <c r="J271" s="153">
        <v>45003</v>
      </c>
      <c r="K271" s="155">
        <v>45003</v>
      </c>
      <c r="L271" s="19">
        <f t="shared" si="40"/>
        <v>0</v>
      </c>
      <c r="M271" s="152" t="s">
        <v>125</v>
      </c>
      <c r="N271" s="153">
        <v>45003</v>
      </c>
      <c r="O271" s="153">
        <v>45003</v>
      </c>
      <c r="P271" s="19">
        <f t="shared" si="41"/>
        <v>0</v>
      </c>
      <c r="Q271" s="151">
        <v>13334</v>
      </c>
      <c r="R271" s="151"/>
      <c r="S271" s="151"/>
      <c r="T271" s="151"/>
      <c r="U271" s="21" t="e">
        <f t="shared" si="42"/>
        <v>#DIV/0!</v>
      </c>
      <c r="V271" s="21" t="e">
        <f t="shared" si="43"/>
        <v>#VALUE!</v>
      </c>
      <c r="W271" s="15">
        <f t="shared" si="44"/>
        <v>0</v>
      </c>
      <c r="X271" s="48">
        <f>SUM(R271:S271)</f>
        <v>0</v>
      </c>
      <c r="Y271" s="241"/>
    </row>
    <row r="272" spans="1:25" ht="21" hidden="1" customHeight="1">
      <c r="A272" s="14" t="str">
        <f t="shared" si="36"/>
        <v>55RBT00312</v>
      </c>
      <c r="B272" s="20">
        <f>IF(D272="","",COUNTIF($C$4:C271,C272)+1)</f>
        <v>55</v>
      </c>
      <c r="C272" s="14" t="str">
        <f>IF(D272="","",VLOOKUP(D272,LISTA!$A:$B,2,0))</f>
        <v>RBT00312</v>
      </c>
      <c r="D272" s="151" t="s">
        <v>129</v>
      </c>
      <c r="E272" s="14">
        <f>IF(D272="","",VLOOKUP(B272,'Preventiva - Sequencia'!$B:$C,2,0))</f>
        <v>250</v>
      </c>
      <c r="F272" s="14">
        <f t="shared" si="37"/>
        <v>13369</v>
      </c>
      <c r="G272" s="14">
        <f t="shared" si="38"/>
        <v>13594</v>
      </c>
      <c r="H272" s="14">
        <f t="shared" si="39"/>
        <v>13644</v>
      </c>
      <c r="I272" s="152" t="s">
        <v>125</v>
      </c>
      <c r="J272" s="153">
        <v>45004</v>
      </c>
      <c r="K272" s="155">
        <v>45004</v>
      </c>
      <c r="L272" s="19">
        <f t="shared" si="40"/>
        <v>0</v>
      </c>
      <c r="M272" s="152" t="s">
        <v>125</v>
      </c>
      <c r="N272" s="153">
        <v>45004</v>
      </c>
      <c r="O272" s="153">
        <v>45004</v>
      </c>
      <c r="P272" s="19">
        <f t="shared" si="41"/>
        <v>0</v>
      </c>
      <c r="Q272" s="151">
        <v>13575</v>
      </c>
      <c r="R272" s="151"/>
      <c r="S272" s="151"/>
      <c r="T272" s="151"/>
      <c r="U272" s="21" t="e">
        <f t="shared" si="42"/>
        <v>#DIV/0!</v>
      </c>
      <c r="V272" s="21" t="e">
        <f t="shared" si="43"/>
        <v>#VALUE!</v>
      </c>
      <c r="W272" s="15">
        <f t="shared" si="44"/>
        <v>0</v>
      </c>
      <c r="X272" s="48">
        <f>SUM(R272:S272)</f>
        <v>0</v>
      </c>
      <c r="Y272" s="241"/>
    </row>
    <row r="273" spans="1:25" ht="21" hidden="1" customHeight="1">
      <c r="A273" s="14" t="str">
        <f t="shared" si="36"/>
        <v>53RBT00302</v>
      </c>
      <c r="B273" s="20">
        <f>IF(D273="","",COUNTIF($C$4:C272,C273)+1)</f>
        <v>53</v>
      </c>
      <c r="C273" s="14" t="str">
        <f>IF(D273="","",VLOOKUP(D273,LISTA!$A:$B,2,0))</f>
        <v>RBT00302</v>
      </c>
      <c r="D273" s="151" t="s">
        <v>124</v>
      </c>
      <c r="E273" s="14">
        <f>IF(D273="","",VLOOKUP(B273,'Preventiva - Sequencia'!$B:$C,2,0))</f>
        <v>250</v>
      </c>
      <c r="F273" s="14">
        <f t="shared" si="37"/>
        <v>13014</v>
      </c>
      <c r="G273" s="14">
        <f t="shared" si="38"/>
        <v>13239</v>
      </c>
      <c r="H273" s="14">
        <f t="shared" si="39"/>
        <v>13289</v>
      </c>
      <c r="I273" s="152" t="s">
        <v>125</v>
      </c>
      <c r="J273" s="153">
        <v>45007</v>
      </c>
      <c r="K273" s="155">
        <v>45007</v>
      </c>
      <c r="L273" s="19">
        <f t="shared" si="40"/>
        <v>0</v>
      </c>
      <c r="M273" s="152" t="s">
        <v>125</v>
      </c>
      <c r="N273" s="153">
        <v>45007</v>
      </c>
      <c r="O273" s="153">
        <v>45007</v>
      </c>
      <c r="P273" s="19">
        <f t="shared" si="41"/>
        <v>0</v>
      </c>
      <c r="Q273" s="151">
        <v>13262</v>
      </c>
      <c r="R273" s="151"/>
      <c r="S273" s="151"/>
      <c r="T273" s="151"/>
      <c r="U273" s="21" t="e">
        <f t="shared" si="42"/>
        <v>#DIV/0!</v>
      </c>
      <c r="V273" s="21" t="e">
        <f t="shared" si="43"/>
        <v>#VALUE!</v>
      </c>
      <c r="W273" s="15">
        <f t="shared" si="44"/>
        <v>1</v>
      </c>
    </row>
    <row r="274" spans="1:25" ht="21" hidden="1" customHeight="1">
      <c r="A274" s="14" t="str">
        <f t="shared" si="36"/>
        <v>55RBT00303</v>
      </c>
      <c r="B274" s="20">
        <f>IF(D274="","",COUNTIF($C$4:C273,C274)+1)</f>
        <v>55</v>
      </c>
      <c r="C274" s="14" t="str">
        <f>IF(D274="","",VLOOKUP(D274,LISTA!$A:$B,2,0))</f>
        <v>RBT00303</v>
      </c>
      <c r="D274" s="151" t="s">
        <v>126</v>
      </c>
      <c r="E274" s="14">
        <f>IF(D274="","",VLOOKUP(B274,'Preventiva - Sequencia'!$B:$C,2,0))</f>
        <v>250</v>
      </c>
      <c r="F274" s="14">
        <f t="shared" si="37"/>
        <v>12723</v>
      </c>
      <c r="G274" s="14">
        <f t="shared" si="38"/>
        <v>12948</v>
      </c>
      <c r="H274" s="14">
        <f t="shared" si="39"/>
        <v>12998</v>
      </c>
      <c r="I274" s="152" t="s">
        <v>125</v>
      </c>
      <c r="J274" s="153">
        <v>45010</v>
      </c>
      <c r="K274" s="155">
        <v>45010</v>
      </c>
      <c r="L274" s="19">
        <f t="shared" si="40"/>
        <v>0</v>
      </c>
      <c r="M274" s="152" t="s">
        <v>125</v>
      </c>
      <c r="N274" s="153">
        <v>45010</v>
      </c>
      <c r="O274" s="153">
        <v>45010</v>
      </c>
      <c r="P274" s="19">
        <f t="shared" si="41"/>
        <v>0</v>
      </c>
      <c r="Q274" s="151">
        <v>12890</v>
      </c>
      <c r="R274" s="151"/>
      <c r="S274" s="151"/>
      <c r="T274" s="151"/>
      <c r="U274" s="21" t="e">
        <f t="shared" si="42"/>
        <v>#DIV/0!</v>
      </c>
      <c r="V274" s="21" t="e">
        <f t="shared" si="43"/>
        <v>#VALUE!</v>
      </c>
      <c r="W274" s="15">
        <f t="shared" si="44"/>
        <v>0</v>
      </c>
    </row>
    <row r="275" spans="1:25" ht="21" hidden="1" customHeight="1">
      <c r="A275" s="14" t="str">
        <f t="shared" si="36"/>
        <v>54RBT00304</v>
      </c>
      <c r="B275" s="20">
        <f>IF(D275="","",COUNTIF($C$4:C274,C275)+1)</f>
        <v>54</v>
      </c>
      <c r="C275" s="14" t="str">
        <f>IF(D275="","",VLOOKUP(D275,LISTA!$A:$B,2,0))</f>
        <v>RBT00304</v>
      </c>
      <c r="D275" s="151" t="s">
        <v>127</v>
      </c>
      <c r="E275" s="14">
        <f>IF(D275="","",VLOOKUP(B275,'Preventiva - Sequencia'!$B:$C,2,0))</f>
        <v>500</v>
      </c>
      <c r="F275" s="14">
        <f t="shared" si="37"/>
        <v>12677</v>
      </c>
      <c r="G275" s="14">
        <f t="shared" si="38"/>
        <v>12902</v>
      </c>
      <c r="H275" s="14">
        <f t="shared" si="39"/>
        <v>12952</v>
      </c>
      <c r="I275" s="152" t="s">
        <v>125</v>
      </c>
      <c r="J275" s="153">
        <v>45011</v>
      </c>
      <c r="K275" s="155">
        <v>45011</v>
      </c>
      <c r="L275" s="19">
        <f t="shared" si="40"/>
        <v>0</v>
      </c>
      <c r="M275" s="152" t="s">
        <v>125</v>
      </c>
      <c r="N275" s="153">
        <v>45029</v>
      </c>
      <c r="O275" s="153">
        <v>45029</v>
      </c>
      <c r="P275" s="19">
        <f t="shared" si="41"/>
        <v>0</v>
      </c>
      <c r="Q275" s="151">
        <v>12969</v>
      </c>
      <c r="R275" s="151"/>
      <c r="S275" s="151"/>
      <c r="T275" s="151"/>
      <c r="U275" s="21" t="e">
        <f t="shared" si="42"/>
        <v>#DIV/0!</v>
      </c>
      <c r="V275" s="21" t="e">
        <f t="shared" si="43"/>
        <v>#VALUE!</v>
      </c>
      <c r="W275" s="15">
        <f t="shared" si="44"/>
        <v>0</v>
      </c>
      <c r="X275" s="48">
        <f>SUM(R275:S275)</f>
        <v>0</v>
      </c>
      <c r="Y275" s="241"/>
    </row>
    <row r="276" spans="1:25" ht="21" hidden="1" customHeight="1">
      <c r="A276" s="14" t="str">
        <f t="shared" si="36"/>
        <v>54RBT00302</v>
      </c>
      <c r="B276" s="20">
        <f>IF(D276="","",COUNTIF($C$4:C275,C276)+1)</f>
        <v>54</v>
      </c>
      <c r="C276" s="14" t="str">
        <f>IF(D276="","",VLOOKUP(D276,LISTA!$A:$B,2,0))</f>
        <v>RBT00302</v>
      </c>
      <c r="D276" s="151" t="s">
        <v>124</v>
      </c>
      <c r="E276" s="14">
        <f>IF(D276="","",VLOOKUP(B276,'Preventiva - Sequencia'!$B:$C,2,0))</f>
        <v>500</v>
      </c>
      <c r="F276" s="14">
        <f t="shared" si="37"/>
        <v>13262</v>
      </c>
      <c r="G276" s="14">
        <f t="shared" si="38"/>
        <v>13487</v>
      </c>
      <c r="H276" s="14">
        <f t="shared" si="39"/>
        <v>13537</v>
      </c>
      <c r="I276" s="152" t="s">
        <v>125</v>
      </c>
      <c r="J276" s="153">
        <v>45016</v>
      </c>
      <c r="K276" s="155">
        <v>45016</v>
      </c>
      <c r="L276" s="19">
        <f t="shared" si="40"/>
        <v>0</v>
      </c>
      <c r="M276" s="152" t="s">
        <v>125</v>
      </c>
      <c r="N276" s="153">
        <v>45016</v>
      </c>
      <c r="O276" s="153">
        <v>45016</v>
      </c>
      <c r="P276" s="19">
        <f t="shared" si="41"/>
        <v>0</v>
      </c>
      <c r="Q276" s="151">
        <v>13386</v>
      </c>
      <c r="R276" s="151"/>
      <c r="S276" s="151"/>
      <c r="T276" s="151"/>
      <c r="U276" s="21" t="e">
        <f t="shared" si="42"/>
        <v>#DIV/0!</v>
      </c>
      <c r="V276" s="21" t="e">
        <f t="shared" si="43"/>
        <v>#VALUE!</v>
      </c>
      <c r="W276" s="15">
        <f t="shared" si="44"/>
        <v>0</v>
      </c>
    </row>
    <row r="277" spans="1:25" ht="21" hidden="1" customHeight="1">
      <c r="A277" s="14" t="str">
        <f t="shared" si="36"/>
        <v>55RBT00304</v>
      </c>
      <c r="B277" s="20">
        <f>IF(D277="","",COUNTIF($C$4:C276,C277)+1)</f>
        <v>55</v>
      </c>
      <c r="C277" s="14" t="str">
        <f>IF(D277="","",VLOOKUP(D277,LISTA!$A:$B,2,0))</f>
        <v>RBT00304</v>
      </c>
      <c r="D277" s="151" t="s">
        <v>127</v>
      </c>
      <c r="E277" s="14">
        <f>IF(D277="","",VLOOKUP(B277,'Preventiva - Sequencia'!$B:$C,2,0))</f>
        <v>250</v>
      </c>
      <c r="F277" s="14">
        <f t="shared" si="37"/>
        <v>12969</v>
      </c>
      <c r="G277" s="14">
        <f t="shared" si="38"/>
        <v>13194</v>
      </c>
      <c r="H277" s="14">
        <f t="shared" si="39"/>
        <v>13244</v>
      </c>
      <c r="I277" s="152" t="s">
        <v>125</v>
      </c>
      <c r="J277" s="153">
        <v>45029</v>
      </c>
      <c r="K277" s="155">
        <v>45029</v>
      </c>
      <c r="L277" s="19">
        <f t="shared" si="40"/>
        <v>0</v>
      </c>
      <c r="M277" s="152" t="s">
        <v>125</v>
      </c>
      <c r="N277" s="153">
        <v>45059</v>
      </c>
      <c r="O277" s="153">
        <v>45059</v>
      </c>
      <c r="P277" s="19">
        <f t="shared" si="41"/>
        <v>0</v>
      </c>
      <c r="Q277" s="151">
        <v>13198</v>
      </c>
      <c r="R277" s="151"/>
      <c r="S277" s="151"/>
      <c r="T277" s="151"/>
      <c r="U277" s="21" t="e">
        <f t="shared" si="42"/>
        <v>#DIV/0!</v>
      </c>
      <c r="V277" s="21" t="e">
        <f t="shared" si="43"/>
        <v>#VALUE!</v>
      </c>
      <c r="W277" s="15">
        <f t="shared" si="44"/>
        <v>1</v>
      </c>
      <c r="X277" s="48">
        <f>SUM(R277:S277)</f>
        <v>0</v>
      </c>
      <c r="Y277" s="241"/>
    </row>
    <row r="278" spans="1:25" ht="21" hidden="1" customHeight="1">
      <c r="A278" s="14" t="str">
        <f t="shared" si="36"/>
        <v>56RBT00303</v>
      </c>
      <c r="B278" s="20">
        <f>IF(D278="","",COUNTIF($C$4:C277,C278)+1)</f>
        <v>56</v>
      </c>
      <c r="C278" s="14" t="str">
        <f>IF(D278="","",VLOOKUP(D278,LISTA!$A:$B,2,0))</f>
        <v>RBT00303</v>
      </c>
      <c r="D278" s="151" t="s">
        <v>126</v>
      </c>
      <c r="E278" s="14">
        <f>IF(D278="","",VLOOKUP(B278,'Preventiva - Sequencia'!$B:$C,2,0))</f>
        <v>2000</v>
      </c>
      <c r="F278" s="14">
        <f t="shared" si="37"/>
        <v>12890</v>
      </c>
      <c r="G278" s="14">
        <f t="shared" si="38"/>
        <v>13115</v>
      </c>
      <c r="H278" s="14">
        <f t="shared" si="39"/>
        <v>13165</v>
      </c>
      <c r="I278" s="152" t="s">
        <v>125</v>
      </c>
      <c r="J278" s="153">
        <v>45030</v>
      </c>
      <c r="K278" s="155">
        <v>45030</v>
      </c>
      <c r="L278" s="19">
        <f t="shared" si="40"/>
        <v>0</v>
      </c>
      <c r="M278" s="152" t="s">
        <v>125</v>
      </c>
      <c r="N278" s="153">
        <v>45030</v>
      </c>
      <c r="O278" s="153">
        <v>45030</v>
      </c>
      <c r="P278" s="19">
        <f t="shared" si="41"/>
        <v>0</v>
      </c>
      <c r="Q278" s="151">
        <v>13196</v>
      </c>
      <c r="R278" s="151"/>
      <c r="S278" s="151"/>
      <c r="T278" s="151"/>
      <c r="U278" s="21" t="e">
        <f t="shared" si="42"/>
        <v>#DIV/0!</v>
      </c>
      <c r="V278" s="21" t="e">
        <f t="shared" si="43"/>
        <v>#VALUE!</v>
      </c>
      <c r="W278" s="15">
        <f t="shared" si="44"/>
        <v>0</v>
      </c>
    </row>
    <row r="279" spans="1:25" ht="21" hidden="1" customHeight="1">
      <c r="A279" s="14" t="str">
        <f t="shared" si="36"/>
        <v>56RBT00312</v>
      </c>
      <c r="B279" s="20">
        <f>IF(D279="","",COUNTIF($C$4:C278,C279)+1)</f>
        <v>56</v>
      </c>
      <c r="C279" s="14" t="str">
        <f>IF(D279="","",VLOOKUP(D279,LISTA!$A:$B,2,0))</f>
        <v>RBT00312</v>
      </c>
      <c r="D279" s="151" t="s">
        <v>129</v>
      </c>
      <c r="E279" s="14">
        <f>IF(D279="","",VLOOKUP(B279,'Preventiva - Sequencia'!$B:$C,2,0))</f>
        <v>2000</v>
      </c>
      <c r="F279" s="14">
        <f t="shared" si="37"/>
        <v>13575</v>
      </c>
      <c r="G279" s="14">
        <f t="shared" si="38"/>
        <v>13800</v>
      </c>
      <c r="H279" s="14">
        <f t="shared" si="39"/>
        <v>13850</v>
      </c>
      <c r="I279" s="152" t="s">
        <v>125</v>
      </c>
      <c r="J279" s="153">
        <v>45030</v>
      </c>
      <c r="K279" s="155">
        <v>45030</v>
      </c>
      <c r="L279" s="19">
        <f t="shared" si="40"/>
        <v>0</v>
      </c>
      <c r="M279" s="152" t="s">
        <v>125</v>
      </c>
      <c r="N279" s="153">
        <v>45030</v>
      </c>
      <c r="O279" s="153">
        <v>45030</v>
      </c>
      <c r="P279" s="19">
        <f t="shared" si="41"/>
        <v>0</v>
      </c>
      <c r="Q279" s="151">
        <v>13758</v>
      </c>
      <c r="R279" s="151"/>
      <c r="S279" s="151"/>
      <c r="T279" s="151"/>
      <c r="U279" s="21" t="e">
        <f t="shared" si="42"/>
        <v>#DIV/0!</v>
      </c>
      <c r="V279" s="21" t="e">
        <f t="shared" si="43"/>
        <v>#VALUE!</v>
      </c>
      <c r="W279" s="15">
        <f t="shared" si="44"/>
        <v>0</v>
      </c>
      <c r="X279" s="48">
        <f>SUM(R279:S279)</f>
        <v>0</v>
      </c>
      <c r="Y279" s="241"/>
    </row>
    <row r="280" spans="1:25" ht="21" hidden="1" customHeight="1">
      <c r="A280" s="14" t="str">
        <f t="shared" si="36"/>
        <v>55RBT00302</v>
      </c>
      <c r="B280" s="20">
        <f>IF(D280="","",COUNTIF($C$4:C279,C280)+1)</f>
        <v>55</v>
      </c>
      <c r="C280" s="14" t="str">
        <f>IF(D280="","",VLOOKUP(D280,LISTA!$A:$B,2,0))</f>
        <v>RBT00302</v>
      </c>
      <c r="D280" s="151" t="s">
        <v>124</v>
      </c>
      <c r="E280" s="14">
        <f>IF(D280="","",VLOOKUP(B280,'Preventiva - Sequencia'!$B:$C,2,0))</f>
        <v>250</v>
      </c>
      <c r="F280" s="14">
        <f t="shared" si="37"/>
        <v>13386</v>
      </c>
      <c r="G280" s="14">
        <f t="shared" si="38"/>
        <v>13611</v>
      </c>
      <c r="H280" s="14">
        <f t="shared" si="39"/>
        <v>13661</v>
      </c>
      <c r="I280" s="152" t="s">
        <v>125</v>
      </c>
      <c r="J280" s="153">
        <v>45034</v>
      </c>
      <c r="K280" s="155">
        <v>45034</v>
      </c>
      <c r="L280" s="19">
        <f t="shared" si="40"/>
        <v>0</v>
      </c>
      <c r="M280" s="152" t="s">
        <v>125</v>
      </c>
      <c r="N280" s="153">
        <v>45034</v>
      </c>
      <c r="O280" s="153">
        <v>45034</v>
      </c>
      <c r="P280" s="19">
        <f t="shared" si="41"/>
        <v>0</v>
      </c>
      <c r="Q280" s="151">
        <v>13633</v>
      </c>
      <c r="R280" s="151"/>
      <c r="S280" s="151"/>
      <c r="T280" s="151"/>
      <c r="U280" s="21" t="e">
        <f t="shared" si="42"/>
        <v>#DIV/0!</v>
      </c>
      <c r="V280" s="21" t="e">
        <f t="shared" si="43"/>
        <v>#VALUE!</v>
      </c>
      <c r="W280" s="15">
        <f t="shared" si="44"/>
        <v>1</v>
      </c>
    </row>
    <row r="281" spans="1:25" ht="21" customHeight="1">
      <c r="A281" s="14" t="str">
        <f t="shared" si="36"/>
        <v>55RBT00315</v>
      </c>
      <c r="B281" s="20">
        <f>IF(D281="","",COUNTIF($C$4:C280,C281)+1)</f>
        <v>55</v>
      </c>
      <c r="C281" s="14" t="str">
        <f>IF(D281="","",VLOOKUP(D281,LISTA!$A:$B,2,0))</f>
        <v>RBT00315</v>
      </c>
      <c r="D281" s="151" t="s">
        <v>128</v>
      </c>
      <c r="E281" s="14">
        <f>IF(D281="","",VLOOKUP(B281,'Preventiva - Sequencia'!$B:$C,2,0))</f>
        <v>250</v>
      </c>
      <c r="F281" s="14">
        <f t="shared" si="37"/>
        <v>13334</v>
      </c>
      <c r="G281" s="14">
        <f t="shared" si="38"/>
        <v>13559</v>
      </c>
      <c r="H281" s="14">
        <f t="shared" si="39"/>
        <v>13609</v>
      </c>
      <c r="I281" s="152" t="s">
        <v>125</v>
      </c>
      <c r="J281" s="153">
        <v>45034</v>
      </c>
      <c r="K281" s="155">
        <v>45034</v>
      </c>
      <c r="L281" s="19">
        <f t="shared" si="40"/>
        <v>0</v>
      </c>
      <c r="M281" s="152" t="s">
        <v>125</v>
      </c>
      <c r="N281" s="153">
        <v>45034</v>
      </c>
      <c r="O281" s="153">
        <v>45034</v>
      </c>
      <c r="P281" s="19">
        <f t="shared" si="41"/>
        <v>0</v>
      </c>
      <c r="Q281" s="151">
        <v>13757</v>
      </c>
      <c r="R281" s="151"/>
      <c r="S281" s="151"/>
      <c r="T281" s="151"/>
      <c r="U281" s="21" t="e">
        <f t="shared" si="42"/>
        <v>#DIV/0!</v>
      </c>
      <c r="V281" s="21" t="e">
        <f t="shared" si="43"/>
        <v>#VALUE!</v>
      </c>
      <c r="W281" s="15">
        <f t="shared" si="44"/>
        <v>0</v>
      </c>
      <c r="X281" s="48">
        <f>SUM(R281:S281)</f>
        <v>0</v>
      </c>
      <c r="Y281" s="241"/>
    </row>
    <row r="282" spans="1:25" ht="21" hidden="1" customHeight="1">
      <c r="A282" s="14" t="str">
        <f t="shared" si="36"/>
        <v>57RBT00303</v>
      </c>
      <c r="B282" s="20">
        <f>IF(D282="","",COUNTIF($C$4:C281,C282)+1)</f>
        <v>57</v>
      </c>
      <c r="C282" s="14" t="str">
        <f>IF(D282="","",VLOOKUP(D282,LISTA!$A:$B,2,0))</f>
        <v>RBT00303</v>
      </c>
      <c r="D282" s="151" t="s">
        <v>126</v>
      </c>
      <c r="E282" s="14">
        <f>IF(D282="","",VLOOKUP(B282,'Preventiva - Sequencia'!$B:$C,2,0))</f>
        <v>250</v>
      </c>
      <c r="F282" s="14">
        <f t="shared" si="37"/>
        <v>13196</v>
      </c>
      <c r="G282" s="14">
        <f t="shared" si="38"/>
        <v>13421</v>
      </c>
      <c r="H282" s="14">
        <f t="shared" si="39"/>
        <v>13471</v>
      </c>
      <c r="I282" s="152" t="s">
        <v>125</v>
      </c>
      <c r="J282" s="153">
        <v>45041</v>
      </c>
      <c r="K282" s="155">
        <v>45041</v>
      </c>
      <c r="L282" s="19">
        <f t="shared" si="40"/>
        <v>0</v>
      </c>
      <c r="M282" s="152" t="s">
        <v>125</v>
      </c>
      <c r="N282" s="153">
        <v>45041</v>
      </c>
      <c r="O282" s="153">
        <v>45041</v>
      </c>
      <c r="P282" s="19">
        <f t="shared" si="41"/>
        <v>0</v>
      </c>
      <c r="Q282" s="151">
        <v>13350</v>
      </c>
      <c r="R282" s="151"/>
      <c r="S282" s="151"/>
      <c r="T282" s="151"/>
      <c r="U282" s="21" t="e">
        <f t="shared" si="42"/>
        <v>#DIV/0!</v>
      </c>
      <c r="V282" s="21" t="e">
        <f t="shared" si="43"/>
        <v>#VALUE!</v>
      </c>
      <c r="W282" s="15">
        <f t="shared" si="44"/>
        <v>0</v>
      </c>
    </row>
    <row r="283" spans="1:25" ht="21" hidden="1" customHeight="1">
      <c r="A283" s="14" t="str">
        <f t="shared" si="36"/>
        <v>56RBT00302</v>
      </c>
      <c r="B283" s="20">
        <f>IF(D283="","",COUNTIF($C$4:C282,C283)+1)</f>
        <v>56</v>
      </c>
      <c r="C283" s="14" t="str">
        <f>IF(D283="","",VLOOKUP(D283,LISTA!$A:$B,2,0))</f>
        <v>RBT00302</v>
      </c>
      <c r="D283" s="151" t="s">
        <v>124</v>
      </c>
      <c r="E283" s="14">
        <f>IF(D283="","",VLOOKUP(B283,'Preventiva - Sequencia'!$B:$C,2,0))</f>
        <v>2000</v>
      </c>
      <c r="F283" s="14">
        <f t="shared" si="37"/>
        <v>13633</v>
      </c>
      <c r="G283" s="14">
        <f t="shared" si="38"/>
        <v>13858</v>
      </c>
      <c r="H283" s="14">
        <f t="shared" si="39"/>
        <v>13908</v>
      </c>
      <c r="I283" s="152" t="s">
        <v>125</v>
      </c>
      <c r="J283" s="153">
        <v>45042</v>
      </c>
      <c r="K283" s="155">
        <v>45042</v>
      </c>
      <c r="L283" s="19">
        <f t="shared" si="40"/>
        <v>0</v>
      </c>
      <c r="M283" s="152" t="s">
        <v>125</v>
      </c>
      <c r="N283" s="153">
        <v>45042</v>
      </c>
      <c r="O283" s="153">
        <v>45042</v>
      </c>
      <c r="P283" s="19">
        <f t="shared" si="41"/>
        <v>0</v>
      </c>
      <c r="Q283" s="151">
        <v>13752</v>
      </c>
      <c r="R283" s="151"/>
      <c r="S283" s="151"/>
      <c r="T283" s="151"/>
      <c r="U283" s="21" t="e">
        <f t="shared" si="42"/>
        <v>#DIV/0!</v>
      </c>
      <c r="V283" s="21" t="e">
        <f t="shared" si="43"/>
        <v>#VALUE!</v>
      </c>
      <c r="W283" s="15">
        <f t="shared" si="44"/>
        <v>0</v>
      </c>
    </row>
    <row r="284" spans="1:25" ht="21" customHeight="1">
      <c r="A284" s="14" t="str">
        <f t="shared" si="36"/>
        <v>56RBT00315</v>
      </c>
      <c r="B284" s="20">
        <f>IF(D284="","",COUNTIF($C$4:C283,C284)+1)</f>
        <v>56</v>
      </c>
      <c r="C284" s="14" t="str">
        <f>IF(D284="","",VLOOKUP(D284,LISTA!$A:$B,2,0))</f>
        <v>RBT00315</v>
      </c>
      <c r="D284" s="151" t="s">
        <v>128</v>
      </c>
      <c r="E284" s="14">
        <f>IF(D284="","",VLOOKUP(B284,'Preventiva - Sequencia'!$B:$C,2,0))</f>
        <v>2000</v>
      </c>
      <c r="F284" s="14">
        <f t="shared" si="37"/>
        <v>13757</v>
      </c>
      <c r="G284" s="14">
        <f t="shared" si="38"/>
        <v>13982</v>
      </c>
      <c r="H284" s="14">
        <f t="shared" si="39"/>
        <v>14032</v>
      </c>
      <c r="I284" s="152" t="s">
        <v>125</v>
      </c>
      <c r="J284" s="153">
        <v>45048</v>
      </c>
      <c r="K284" s="155">
        <v>45048</v>
      </c>
      <c r="L284" s="19">
        <f t="shared" si="40"/>
        <v>0</v>
      </c>
      <c r="M284" s="152" t="s">
        <v>125</v>
      </c>
      <c r="N284" s="153">
        <v>45048</v>
      </c>
      <c r="O284" s="153">
        <v>45048</v>
      </c>
      <c r="P284" s="19">
        <f t="shared" si="41"/>
        <v>0</v>
      </c>
      <c r="Q284" s="151">
        <v>13925</v>
      </c>
      <c r="R284" s="151"/>
      <c r="S284" s="151"/>
      <c r="T284" s="151"/>
      <c r="U284" s="21"/>
      <c r="V284" s="21" t="e">
        <f t="shared" si="43"/>
        <v>#VALUE!</v>
      </c>
      <c r="W284" s="15">
        <f t="shared" si="44"/>
        <v>0</v>
      </c>
      <c r="X284" s="48">
        <f>SUM(R284:S284)</f>
        <v>0</v>
      </c>
      <c r="Y284" s="241"/>
    </row>
    <row r="285" spans="1:25" ht="21" hidden="1" customHeight="1">
      <c r="A285" s="14" t="str">
        <f t="shared" si="36"/>
        <v>57RBT00312</v>
      </c>
      <c r="B285" s="20">
        <f>IF(D285="","",COUNTIF($C$4:C284,C285)+1)</f>
        <v>57</v>
      </c>
      <c r="C285" s="14" t="str">
        <f>IF(D285="","",VLOOKUP(D285,LISTA!$A:$B,2,0))</f>
        <v>RBT00312</v>
      </c>
      <c r="D285" s="151" t="s">
        <v>129</v>
      </c>
      <c r="E285" s="14">
        <f>IF(D285="","",VLOOKUP(B285,'Preventiva - Sequencia'!$B:$C,2,0))</f>
        <v>250</v>
      </c>
      <c r="F285" s="14">
        <f t="shared" si="37"/>
        <v>13758</v>
      </c>
      <c r="G285" s="14">
        <f t="shared" si="38"/>
        <v>13983</v>
      </c>
      <c r="H285" s="14">
        <f t="shared" si="39"/>
        <v>14033</v>
      </c>
      <c r="I285" s="152" t="s">
        <v>125</v>
      </c>
      <c r="J285" s="153">
        <v>45057</v>
      </c>
      <c r="K285" s="155">
        <v>45057</v>
      </c>
      <c r="L285" s="19">
        <f t="shared" si="40"/>
        <v>0</v>
      </c>
      <c r="M285" s="152" t="s">
        <v>125</v>
      </c>
      <c r="N285" s="153">
        <v>45057</v>
      </c>
      <c r="O285" s="153">
        <v>45057</v>
      </c>
      <c r="P285" s="19">
        <f t="shared" si="41"/>
        <v>0</v>
      </c>
      <c r="Q285" s="151">
        <v>13760</v>
      </c>
      <c r="R285" s="151"/>
      <c r="S285" s="151"/>
      <c r="T285" s="151"/>
      <c r="U285" s="21" t="e">
        <f t="shared" ref="U285:U348" si="45">IF(P285="","",P285/L285)</f>
        <v>#DIV/0!</v>
      </c>
      <c r="V285" s="21" t="e">
        <f t="shared" si="43"/>
        <v>#VALUE!</v>
      </c>
      <c r="W285" s="15">
        <f t="shared" si="44"/>
        <v>0</v>
      </c>
      <c r="X285" s="48">
        <f>SUM(R285:S285)</f>
        <v>0</v>
      </c>
      <c r="Y285" s="241"/>
    </row>
    <row r="286" spans="1:25" ht="21" hidden="1" customHeight="1">
      <c r="A286" s="14" t="str">
        <f t="shared" si="36"/>
        <v>58RBT00303</v>
      </c>
      <c r="B286" s="20">
        <f>IF(D286="","",COUNTIF($C$4:C285,C286)+1)</f>
        <v>58</v>
      </c>
      <c r="C286" s="14" t="str">
        <f>IF(D286="","",VLOOKUP(D286,LISTA!$A:$B,2,0))</f>
        <v>RBT00303</v>
      </c>
      <c r="D286" s="151" t="s">
        <v>126</v>
      </c>
      <c r="E286" s="14">
        <f>IF(D286="","",VLOOKUP(B286,'Preventiva - Sequencia'!$B:$C,2,0))</f>
        <v>500</v>
      </c>
      <c r="F286" s="14">
        <f t="shared" si="37"/>
        <v>13350</v>
      </c>
      <c r="G286" s="14">
        <f t="shared" si="38"/>
        <v>13575</v>
      </c>
      <c r="H286" s="14">
        <f t="shared" si="39"/>
        <v>13625</v>
      </c>
      <c r="I286" s="152" t="s">
        <v>125</v>
      </c>
      <c r="J286" s="153">
        <v>45058</v>
      </c>
      <c r="K286" s="155">
        <v>45058</v>
      </c>
      <c r="L286" s="19">
        <f t="shared" si="40"/>
        <v>0</v>
      </c>
      <c r="M286" s="152" t="s">
        <v>125</v>
      </c>
      <c r="N286" s="153">
        <v>45058</v>
      </c>
      <c r="O286" s="153">
        <v>45058</v>
      </c>
      <c r="P286" s="19">
        <f t="shared" si="41"/>
        <v>0</v>
      </c>
      <c r="Q286" s="151">
        <v>13632</v>
      </c>
      <c r="R286" s="151"/>
      <c r="S286" s="151"/>
      <c r="T286" s="151"/>
      <c r="U286" s="21" t="e">
        <f t="shared" si="45"/>
        <v>#DIV/0!</v>
      </c>
      <c r="V286" s="21" t="e">
        <f t="shared" si="43"/>
        <v>#VALUE!</v>
      </c>
      <c r="W286" s="15">
        <f t="shared" si="44"/>
        <v>0</v>
      </c>
    </row>
    <row r="287" spans="1:25" ht="21" hidden="1" customHeight="1">
      <c r="A287" s="14" t="str">
        <f t="shared" si="36"/>
        <v>56RBT00304</v>
      </c>
      <c r="B287" s="20">
        <f>IF(D287="","",COUNTIF($C$4:C286,C287)+1)</f>
        <v>56</v>
      </c>
      <c r="C287" s="14" t="str">
        <f>IF(D287="","",VLOOKUP(D287,LISTA!$A:$B,2,0))</f>
        <v>RBT00304</v>
      </c>
      <c r="D287" s="151" t="s">
        <v>127</v>
      </c>
      <c r="E287" s="14">
        <f>IF(D287="","",VLOOKUP(B287,'Preventiva - Sequencia'!$B:$C,2,0))</f>
        <v>2000</v>
      </c>
      <c r="F287" s="14">
        <f t="shared" si="37"/>
        <v>13198</v>
      </c>
      <c r="G287" s="14">
        <f t="shared" si="38"/>
        <v>13423</v>
      </c>
      <c r="H287" s="14">
        <f t="shared" si="39"/>
        <v>13473</v>
      </c>
      <c r="I287" s="152" t="s">
        <v>125</v>
      </c>
      <c r="J287" s="153">
        <v>45059</v>
      </c>
      <c r="K287" s="155">
        <v>45059</v>
      </c>
      <c r="L287" s="19">
        <f t="shared" si="40"/>
        <v>0</v>
      </c>
      <c r="M287" s="152" t="s">
        <v>125</v>
      </c>
      <c r="N287" s="153">
        <v>45061</v>
      </c>
      <c r="O287" s="153">
        <v>45061</v>
      </c>
      <c r="P287" s="19">
        <f t="shared" si="41"/>
        <v>0</v>
      </c>
      <c r="Q287" s="151">
        <v>13442</v>
      </c>
      <c r="R287" s="151"/>
      <c r="S287" s="151"/>
      <c r="T287" s="151"/>
      <c r="U287" s="21" t="e">
        <f t="shared" si="45"/>
        <v>#DIV/0!</v>
      </c>
      <c r="V287" s="21" t="e">
        <f t="shared" si="43"/>
        <v>#VALUE!</v>
      </c>
      <c r="W287" s="15">
        <f t="shared" si="44"/>
        <v>1</v>
      </c>
      <c r="X287" s="48">
        <f>SUM(R287:S287)</f>
        <v>0</v>
      </c>
      <c r="Y287" s="241"/>
    </row>
    <row r="288" spans="1:25" ht="21" hidden="1" customHeight="1">
      <c r="A288" s="14" t="str">
        <f t="shared" si="36"/>
        <v>57RBT00304</v>
      </c>
      <c r="B288" s="20">
        <f>IF(D288="","",COUNTIF($C$4:C287,C288)+1)</f>
        <v>57</v>
      </c>
      <c r="C288" s="14" t="str">
        <f>IF(D288="","",VLOOKUP(D288,LISTA!$A:$B,2,0))</f>
        <v>RBT00304</v>
      </c>
      <c r="D288" s="151" t="s">
        <v>127</v>
      </c>
      <c r="E288" s="14">
        <f>IF(D288="","",VLOOKUP(B288,'Preventiva - Sequencia'!$B:$C,2,0))</f>
        <v>250</v>
      </c>
      <c r="F288" s="14">
        <f t="shared" si="37"/>
        <v>13442</v>
      </c>
      <c r="G288" s="14">
        <f t="shared" si="38"/>
        <v>13667</v>
      </c>
      <c r="H288" s="14">
        <f t="shared" si="39"/>
        <v>13717</v>
      </c>
      <c r="I288" s="152" t="s">
        <v>125</v>
      </c>
      <c r="J288" s="153">
        <v>45061</v>
      </c>
      <c r="K288" s="155">
        <v>45061</v>
      </c>
      <c r="L288" s="19">
        <f t="shared" si="40"/>
        <v>0</v>
      </c>
      <c r="M288" s="152" t="s">
        <v>125</v>
      </c>
      <c r="N288" s="153">
        <v>45129</v>
      </c>
      <c r="O288" s="153">
        <v>45129</v>
      </c>
      <c r="P288" s="19">
        <f t="shared" si="41"/>
        <v>0</v>
      </c>
      <c r="Q288" s="151">
        <v>13442</v>
      </c>
      <c r="R288" s="151"/>
      <c r="S288" s="151"/>
      <c r="T288" s="151"/>
      <c r="U288" s="21" t="e">
        <f t="shared" si="45"/>
        <v>#DIV/0!</v>
      </c>
      <c r="V288" s="21" t="e">
        <f t="shared" si="43"/>
        <v>#VALUE!</v>
      </c>
      <c r="W288" s="15">
        <f t="shared" si="44"/>
        <v>0</v>
      </c>
      <c r="X288" s="48">
        <f>SUM(R288:S288)</f>
        <v>0</v>
      </c>
      <c r="Y288" s="241"/>
    </row>
    <row r="289" spans="1:25" ht="21" hidden="1" customHeight="1">
      <c r="A289" s="14" t="str">
        <f t="shared" si="36"/>
        <v>57RBT00302</v>
      </c>
      <c r="B289" s="20">
        <f>IF(D289="","",COUNTIF($C$4:C288,C289)+1)</f>
        <v>57</v>
      </c>
      <c r="C289" s="14" t="str">
        <f>IF(D289="","",VLOOKUP(D289,LISTA!$A:$B,2,0))</f>
        <v>RBT00302</v>
      </c>
      <c r="D289" s="151" t="s">
        <v>124</v>
      </c>
      <c r="E289" s="14">
        <f>IF(D289="","",VLOOKUP(B289,'Preventiva - Sequencia'!$B:$C,2,0))</f>
        <v>250</v>
      </c>
      <c r="F289" s="14">
        <f t="shared" si="37"/>
        <v>13752</v>
      </c>
      <c r="G289" s="14">
        <f t="shared" si="38"/>
        <v>13977</v>
      </c>
      <c r="H289" s="14">
        <f t="shared" si="39"/>
        <v>14027</v>
      </c>
      <c r="I289" s="152" t="s">
        <v>125</v>
      </c>
      <c r="J289" s="153">
        <v>45063</v>
      </c>
      <c r="K289" s="155">
        <v>45063</v>
      </c>
      <c r="L289" s="19">
        <f t="shared" si="40"/>
        <v>0</v>
      </c>
      <c r="M289" s="152" t="s">
        <v>125</v>
      </c>
      <c r="N289" s="153">
        <v>45063</v>
      </c>
      <c r="O289" s="153">
        <v>45063</v>
      </c>
      <c r="P289" s="19">
        <f t="shared" si="41"/>
        <v>0</v>
      </c>
      <c r="Q289" s="151">
        <v>14080</v>
      </c>
      <c r="R289" s="151"/>
      <c r="S289" s="151"/>
      <c r="T289" s="151"/>
      <c r="U289" s="21" t="e">
        <f t="shared" si="45"/>
        <v>#DIV/0!</v>
      </c>
      <c r="V289" s="21" t="e">
        <f t="shared" si="43"/>
        <v>#VALUE!</v>
      </c>
      <c r="W289" s="15">
        <f t="shared" si="44"/>
        <v>0</v>
      </c>
    </row>
    <row r="290" spans="1:25" ht="21" hidden="1" customHeight="1">
      <c r="A290" s="14" t="str">
        <f t="shared" si="36"/>
        <v>59RBT00303</v>
      </c>
      <c r="B290" s="20">
        <f>IF(D290="","",COUNTIF($C$4:C289,C290)+1)</f>
        <v>59</v>
      </c>
      <c r="C290" s="14" t="str">
        <f>IF(D290="","",VLOOKUP(D290,LISTA!$A:$B,2,0))</f>
        <v>RBT00303</v>
      </c>
      <c r="D290" s="151" t="s">
        <v>126</v>
      </c>
      <c r="E290" s="14">
        <f>IF(D290="","",VLOOKUP(B290,'Preventiva - Sequencia'!$B:$C,2,0))</f>
        <v>250</v>
      </c>
      <c r="F290" s="14">
        <f t="shared" si="37"/>
        <v>13632</v>
      </c>
      <c r="G290" s="14">
        <f t="shared" si="38"/>
        <v>13857</v>
      </c>
      <c r="H290" s="14">
        <f t="shared" si="39"/>
        <v>13907</v>
      </c>
      <c r="I290" s="152" t="s">
        <v>125</v>
      </c>
      <c r="J290" s="153">
        <v>45075</v>
      </c>
      <c r="K290" s="155">
        <v>45075</v>
      </c>
      <c r="L290" s="19">
        <f t="shared" si="40"/>
        <v>0</v>
      </c>
      <c r="M290" s="152" t="s">
        <v>125</v>
      </c>
      <c r="N290" s="153">
        <v>45075</v>
      </c>
      <c r="O290" s="153">
        <v>45075</v>
      </c>
      <c r="P290" s="19">
        <f t="shared" si="41"/>
        <v>0</v>
      </c>
      <c r="Q290" s="151">
        <v>13882</v>
      </c>
      <c r="R290" s="151"/>
      <c r="S290" s="151"/>
      <c r="T290" s="151"/>
      <c r="U290" s="21" t="e">
        <f t="shared" si="45"/>
        <v>#DIV/0!</v>
      </c>
      <c r="V290" s="21" t="e">
        <f t="shared" si="43"/>
        <v>#VALUE!</v>
      </c>
      <c r="W290" s="15">
        <f t="shared" si="44"/>
        <v>1</v>
      </c>
    </row>
    <row r="291" spans="1:25" ht="21" hidden="1" customHeight="1">
      <c r="A291" s="14" t="str">
        <f t="shared" si="36"/>
        <v>58RBT00302</v>
      </c>
      <c r="B291" s="20">
        <f>IF(D291="","",COUNTIF($C$4:C290,C291)+1)</f>
        <v>58</v>
      </c>
      <c r="C291" s="14" t="str">
        <f>IF(D291="","",VLOOKUP(D291,LISTA!$A:$B,2,0))</f>
        <v>RBT00302</v>
      </c>
      <c r="D291" s="151" t="s">
        <v>124</v>
      </c>
      <c r="E291" s="14">
        <f>IF(D291="","",VLOOKUP(B291,'Preventiva - Sequencia'!$B:$C,2,0))</f>
        <v>500</v>
      </c>
      <c r="F291" s="14">
        <f t="shared" si="37"/>
        <v>14080</v>
      </c>
      <c r="G291" s="14">
        <f t="shared" si="38"/>
        <v>14305</v>
      </c>
      <c r="H291" s="14">
        <f t="shared" si="39"/>
        <v>14355</v>
      </c>
      <c r="I291" s="152" t="s">
        <v>125</v>
      </c>
      <c r="J291" s="153">
        <v>45079</v>
      </c>
      <c r="K291" s="155">
        <v>45079</v>
      </c>
      <c r="L291" s="19">
        <f t="shared" si="40"/>
        <v>0</v>
      </c>
      <c r="M291" s="152" t="s">
        <v>125</v>
      </c>
      <c r="N291" s="153">
        <v>45079</v>
      </c>
      <c r="O291" s="153">
        <v>45079</v>
      </c>
      <c r="P291" s="19">
        <f t="shared" si="41"/>
        <v>0</v>
      </c>
      <c r="Q291" s="151">
        <v>14272</v>
      </c>
      <c r="R291" s="151"/>
      <c r="S291" s="151"/>
      <c r="T291" s="151"/>
      <c r="U291" s="21" t="e">
        <f t="shared" si="45"/>
        <v>#DIV/0!</v>
      </c>
      <c r="V291" s="21" t="e">
        <f t="shared" si="43"/>
        <v>#VALUE!</v>
      </c>
      <c r="W291" s="15">
        <f t="shared" si="44"/>
        <v>0</v>
      </c>
    </row>
    <row r="292" spans="1:25" ht="21" customHeight="1">
      <c r="A292" s="14" t="str">
        <f t="shared" si="36"/>
        <v>57RBT00315</v>
      </c>
      <c r="B292" s="20">
        <f>IF(D292="","",COUNTIF($C$4:C291,C292)+1)</f>
        <v>57</v>
      </c>
      <c r="C292" s="14" t="str">
        <f>IF(D292="","",VLOOKUP(D292,LISTA!$A:$B,2,0))</f>
        <v>RBT00315</v>
      </c>
      <c r="D292" s="151" t="s">
        <v>128</v>
      </c>
      <c r="E292" s="14">
        <f>IF(D292="","",VLOOKUP(B292,'Preventiva - Sequencia'!$B:$C,2,0))</f>
        <v>250</v>
      </c>
      <c r="F292" s="14">
        <f t="shared" si="37"/>
        <v>13925</v>
      </c>
      <c r="G292" s="14">
        <f t="shared" si="38"/>
        <v>14150</v>
      </c>
      <c r="H292" s="14">
        <f t="shared" si="39"/>
        <v>14200</v>
      </c>
      <c r="I292" s="152" t="s">
        <v>125</v>
      </c>
      <c r="J292" s="153">
        <v>45086</v>
      </c>
      <c r="K292" s="155">
        <v>45086</v>
      </c>
      <c r="L292" s="19">
        <f t="shared" si="40"/>
        <v>0</v>
      </c>
      <c r="M292" s="152" t="s">
        <v>125</v>
      </c>
      <c r="N292" s="153">
        <v>45086</v>
      </c>
      <c r="O292" s="153">
        <v>45086</v>
      </c>
      <c r="P292" s="19">
        <f t="shared" si="41"/>
        <v>0</v>
      </c>
      <c r="Q292" s="151">
        <v>14445</v>
      </c>
      <c r="R292" s="151"/>
      <c r="S292" s="151"/>
      <c r="T292" s="151"/>
      <c r="U292" s="21" t="e">
        <f t="shared" si="45"/>
        <v>#DIV/0!</v>
      </c>
      <c r="V292" s="21" t="e">
        <f t="shared" si="43"/>
        <v>#VALUE!</v>
      </c>
      <c r="W292" s="15">
        <f t="shared" si="44"/>
        <v>0</v>
      </c>
      <c r="X292" s="48">
        <f>SUM(R292:S292)</f>
        <v>0</v>
      </c>
      <c r="Y292" s="241"/>
    </row>
    <row r="293" spans="1:25" ht="21" hidden="1" customHeight="1">
      <c r="A293" s="14" t="str">
        <f t="shared" si="36"/>
        <v>60RBT00303</v>
      </c>
      <c r="B293" s="20">
        <f>IF(D293="","",COUNTIF($C$4:C292,C293)+1)</f>
        <v>60</v>
      </c>
      <c r="C293" s="14" t="str">
        <f>IF(D293="","",VLOOKUP(D293,LISTA!$A:$B,2,0))</f>
        <v>RBT00303</v>
      </c>
      <c r="D293" s="151" t="s">
        <v>126</v>
      </c>
      <c r="E293" s="14">
        <f>IF(D293="","",VLOOKUP(B293,'Preventiva - Sequencia'!$B:$C,2,0))</f>
        <v>1000</v>
      </c>
      <c r="F293" s="14">
        <f t="shared" si="37"/>
        <v>13882</v>
      </c>
      <c r="G293" s="14">
        <f t="shared" si="38"/>
        <v>14107</v>
      </c>
      <c r="H293" s="14">
        <f t="shared" si="39"/>
        <v>14157</v>
      </c>
      <c r="I293" s="152" t="s">
        <v>125</v>
      </c>
      <c r="J293" s="153">
        <v>45093</v>
      </c>
      <c r="K293" s="155">
        <v>45093</v>
      </c>
      <c r="L293" s="19">
        <f t="shared" si="40"/>
        <v>0</v>
      </c>
      <c r="M293" s="152" t="s">
        <v>125</v>
      </c>
      <c r="N293" s="153">
        <v>45093</v>
      </c>
      <c r="O293" s="153">
        <v>45093</v>
      </c>
      <c r="P293" s="19">
        <f t="shared" si="41"/>
        <v>0</v>
      </c>
      <c r="Q293" s="151">
        <v>14168</v>
      </c>
      <c r="R293" s="151"/>
      <c r="S293" s="151"/>
      <c r="T293" s="151"/>
      <c r="U293" s="21" t="e">
        <f t="shared" si="45"/>
        <v>#DIV/0!</v>
      </c>
      <c r="V293" s="21" t="e">
        <f t="shared" si="43"/>
        <v>#VALUE!</v>
      </c>
      <c r="W293" s="15">
        <f t="shared" si="44"/>
        <v>0</v>
      </c>
    </row>
    <row r="294" spans="1:25" ht="21" hidden="1" customHeight="1">
      <c r="A294" s="14" t="str">
        <f t="shared" si="36"/>
        <v>59RBT00302</v>
      </c>
      <c r="B294" s="20">
        <f>IF(D294="","",COUNTIF($C$4:C293,C294)+1)</f>
        <v>59</v>
      </c>
      <c r="C294" s="14" t="str">
        <f>IF(D294="","",VLOOKUP(D294,LISTA!$A:$B,2,0))</f>
        <v>RBT00302</v>
      </c>
      <c r="D294" s="151" t="s">
        <v>124</v>
      </c>
      <c r="E294" s="14">
        <f>IF(D294="","",VLOOKUP(B294,'Preventiva - Sequencia'!$B:$C,2,0))</f>
        <v>250</v>
      </c>
      <c r="F294" s="14">
        <f t="shared" si="37"/>
        <v>14272</v>
      </c>
      <c r="G294" s="14">
        <f t="shared" si="38"/>
        <v>14497</v>
      </c>
      <c r="H294" s="14">
        <f t="shared" si="39"/>
        <v>14547</v>
      </c>
      <c r="I294" s="152" t="s">
        <v>125</v>
      </c>
      <c r="J294" s="153">
        <v>45103</v>
      </c>
      <c r="K294" s="155">
        <v>45103</v>
      </c>
      <c r="L294" s="19">
        <f t="shared" si="40"/>
        <v>0</v>
      </c>
      <c r="M294" s="152" t="s">
        <v>125</v>
      </c>
      <c r="N294" s="153">
        <v>45103</v>
      </c>
      <c r="O294" s="153">
        <v>45103</v>
      </c>
      <c r="P294" s="19">
        <f t="shared" si="41"/>
        <v>0</v>
      </c>
      <c r="Q294" s="151">
        <v>14579</v>
      </c>
      <c r="R294" s="151"/>
      <c r="S294" s="151"/>
      <c r="T294" s="151"/>
      <c r="U294" s="21" t="e">
        <f t="shared" si="45"/>
        <v>#DIV/0!</v>
      </c>
      <c r="V294" s="21" t="e">
        <f t="shared" si="43"/>
        <v>#VALUE!</v>
      </c>
      <c r="W294" s="15">
        <f t="shared" si="44"/>
        <v>0</v>
      </c>
    </row>
    <row r="295" spans="1:25" ht="21" hidden="1" customHeight="1">
      <c r="A295" s="14" t="str">
        <f t="shared" si="36"/>
        <v>61RBT00303</v>
      </c>
      <c r="B295" s="20">
        <f>IF(D295="","",COUNTIF($C$4:C294,C295)+1)</f>
        <v>61</v>
      </c>
      <c r="C295" s="14" t="str">
        <f>IF(D295="","",VLOOKUP(D295,LISTA!$A:$B,2,0))</f>
        <v>RBT00303</v>
      </c>
      <c r="D295" s="151" t="s">
        <v>126</v>
      </c>
      <c r="E295" s="14">
        <f>IF(D295="","",VLOOKUP(B295,'Preventiva - Sequencia'!$B:$C,2,0))</f>
        <v>250</v>
      </c>
      <c r="F295" s="14">
        <f t="shared" si="37"/>
        <v>14168</v>
      </c>
      <c r="G295" s="14">
        <f t="shared" si="38"/>
        <v>14393</v>
      </c>
      <c r="H295" s="14">
        <f t="shared" si="39"/>
        <v>14443</v>
      </c>
      <c r="I295" s="152" t="s">
        <v>125</v>
      </c>
      <c r="J295" s="153">
        <v>45107</v>
      </c>
      <c r="K295" s="155">
        <v>45107</v>
      </c>
      <c r="L295" s="19">
        <f t="shared" si="40"/>
        <v>0</v>
      </c>
      <c r="M295" s="152" t="s">
        <v>125</v>
      </c>
      <c r="N295" s="153">
        <v>45107</v>
      </c>
      <c r="O295" s="153">
        <v>45107</v>
      </c>
      <c r="P295" s="19">
        <f t="shared" si="41"/>
        <v>0</v>
      </c>
      <c r="Q295" s="151">
        <v>14348</v>
      </c>
      <c r="R295" s="151"/>
      <c r="S295" s="151"/>
      <c r="T295" s="151"/>
      <c r="U295" s="21" t="e">
        <f t="shared" si="45"/>
        <v>#DIV/0!</v>
      </c>
      <c r="V295" s="21" t="e">
        <f t="shared" si="43"/>
        <v>#VALUE!</v>
      </c>
      <c r="W295" s="15">
        <f t="shared" si="44"/>
        <v>0</v>
      </c>
    </row>
    <row r="296" spans="1:25" ht="21" customHeight="1">
      <c r="A296" s="14" t="str">
        <f t="shared" si="36"/>
        <v>58RBT00315</v>
      </c>
      <c r="B296" s="20">
        <f>IF(D296="","",COUNTIF($C$4:C295,C296)+1)</f>
        <v>58</v>
      </c>
      <c r="C296" s="14" t="str">
        <f>IF(D296="","",VLOOKUP(D296,LISTA!$A:$B,2,0))</f>
        <v>RBT00315</v>
      </c>
      <c r="D296" s="151" t="s">
        <v>128</v>
      </c>
      <c r="E296" s="14">
        <f>IF(D296="","",VLOOKUP(B296,'Preventiva - Sequencia'!$B:$C,2,0))</f>
        <v>500</v>
      </c>
      <c r="F296" s="14">
        <f t="shared" si="37"/>
        <v>14445</v>
      </c>
      <c r="G296" s="14">
        <f t="shared" si="38"/>
        <v>14670</v>
      </c>
      <c r="H296" s="14">
        <f t="shared" si="39"/>
        <v>14720</v>
      </c>
      <c r="I296" s="152" t="s">
        <v>125</v>
      </c>
      <c r="J296" s="153">
        <v>45113</v>
      </c>
      <c r="K296" s="155">
        <v>45113</v>
      </c>
      <c r="L296" s="19">
        <f t="shared" si="40"/>
        <v>0</v>
      </c>
      <c r="M296" s="152" t="s">
        <v>125</v>
      </c>
      <c r="N296" s="153">
        <v>45113</v>
      </c>
      <c r="O296" s="153">
        <v>45113</v>
      </c>
      <c r="P296" s="19">
        <f t="shared" si="41"/>
        <v>0</v>
      </c>
      <c r="Q296" s="151">
        <v>14832</v>
      </c>
      <c r="R296" s="151"/>
      <c r="S296" s="151"/>
      <c r="T296" s="151"/>
      <c r="U296" s="21" t="e">
        <f t="shared" si="45"/>
        <v>#DIV/0!</v>
      </c>
      <c r="V296" s="21" t="e">
        <f t="shared" si="43"/>
        <v>#VALUE!</v>
      </c>
      <c r="W296" s="15">
        <f t="shared" si="44"/>
        <v>0</v>
      </c>
      <c r="X296" s="48">
        <f>SUM(R296:S296)</f>
        <v>0</v>
      </c>
      <c r="Y296" s="241"/>
    </row>
    <row r="297" spans="1:25" ht="21" customHeight="1">
      <c r="A297" s="14" t="str">
        <f t="shared" si="36"/>
        <v>59RBT00315</v>
      </c>
      <c r="B297" s="20">
        <f>IF(D297="","",COUNTIF($C$4:C296,C297)+1)</f>
        <v>59</v>
      </c>
      <c r="C297" s="14" t="str">
        <f>IF(D297="","",VLOOKUP(D297,LISTA!$A:$B,2,0))</f>
        <v>RBT00315</v>
      </c>
      <c r="D297" s="151" t="s">
        <v>128</v>
      </c>
      <c r="E297" s="14">
        <f>IF(D297="","",VLOOKUP(B297,'Preventiva - Sequencia'!$B:$C,2,0))</f>
        <v>250</v>
      </c>
      <c r="F297" s="14">
        <f t="shared" si="37"/>
        <v>14832</v>
      </c>
      <c r="G297" s="14">
        <f t="shared" si="38"/>
        <v>15057</v>
      </c>
      <c r="H297" s="14">
        <f t="shared" si="39"/>
        <v>15107</v>
      </c>
      <c r="I297" s="152" t="s">
        <v>125</v>
      </c>
      <c r="J297" s="153">
        <v>45115</v>
      </c>
      <c r="K297" s="155">
        <v>45115</v>
      </c>
      <c r="L297" s="19">
        <f t="shared" si="40"/>
        <v>0</v>
      </c>
      <c r="M297" s="152" t="s">
        <v>125</v>
      </c>
      <c r="N297" s="153">
        <v>45115</v>
      </c>
      <c r="O297" s="153">
        <v>45115</v>
      </c>
      <c r="P297" s="19">
        <f t="shared" si="41"/>
        <v>0</v>
      </c>
      <c r="Q297" s="151">
        <v>14833</v>
      </c>
      <c r="R297" s="151"/>
      <c r="S297" s="151"/>
      <c r="T297" s="151"/>
      <c r="U297" s="21" t="e">
        <f t="shared" si="45"/>
        <v>#DIV/0!</v>
      </c>
      <c r="V297" s="21" t="e">
        <f t="shared" si="43"/>
        <v>#VALUE!</v>
      </c>
      <c r="W297" s="15">
        <f t="shared" si="44"/>
        <v>0</v>
      </c>
      <c r="X297" s="48">
        <f>SUM(R297:S297)</f>
        <v>0</v>
      </c>
      <c r="Y297" s="241"/>
    </row>
    <row r="298" spans="1:25" ht="21" hidden="1" customHeight="1">
      <c r="A298" s="14" t="str">
        <f t="shared" si="36"/>
        <v>60RBT00302</v>
      </c>
      <c r="B298" s="20">
        <f>IF(D298="","",COUNTIF($C$4:C297,C298)+1)</f>
        <v>60</v>
      </c>
      <c r="C298" s="14" t="str">
        <f>IF(D298="","",VLOOKUP(D298,LISTA!$A:$B,2,0))</f>
        <v>RBT00302</v>
      </c>
      <c r="D298" s="151" t="s">
        <v>124</v>
      </c>
      <c r="E298" s="14">
        <f>IF(D298="","",VLOOKUP(B298,'Preventiva - Sequencia'!$B:$C,2,0))</f>
        <v>1000</v>
      </c>
      <c r="F298" s="14">
        <f t="shared" si="37"/>
        <v>14579</v>
      </c>
      <c r="G298" s="14">
        <f t="shared" si="38"/>
        <v>14804</v>
      </c>
      <c r="H298" s="14">
        <f t="shared" si="39"/>
        <v>14854</v>
      </c>
      <c r="I298" s="152" t="s">
        <v>125</v>
      </c>
      <c r="J298" s="153">
        <v>45127</v>
      </c>
      <c r="K298" s="155">
        <v>45127</v>
      </c>
      <c r="L298" s="19">
        <f t="shared" si="40"/>
        <v>0</v>
      </c>
      <c r="M298" s="152" t="s">
        <v>125</v>
      </c>
      <c r="N298" s="153">
        <v>45127</v>
      </c>
      <c r="O298" s="153">
        <v>45127</v>
      </c>
      <c r="P298" s="19">
        <f t="shared" si="41"/>
        <v>0</v>
      </c>
      <c r="Q298" s="151">
        <v>14909</v>
      </c>
      <c r="R298" s="151"/>
      <c r="S298" s="151"/>
      <c r="T298" s="151"/>
      <c r="U298" s="21" t="e">
        <f t="shared" si="45"/>
        <v>#DIV/0!</v>
      </c>
      <c r="V298" s="21" t="e">
        <f t="shared" si="43"/>
        <v>#VALUE!</v>
      </c>
      <c r="W298" s="15">
        <f t="shared" si="44"/>
        <v>0</v>
      </c>
    </row>
    <row r="299" spans="1:25" ht="21" hidden="1" customHeight="1">
      <c r="A299" s="14" t="str">
        <f t="shared" si="36"/>
        <v>58RBT00304</v>
      </c>
      <c r="B299" s="20">
        <f>IF(D299="","",COUNTIF($C$4:C298,C299)+1)</f>
        <v>58</v>
      </c>
      <c r="C299" s="14" t="str">
        <f>IF(D299="","",VLOOKUP(D299,LISTA!$A:$B,2,0))</f>
        <v>RBT00304</v>
      </c>
      <c r="D299" s="151" t="s">
        <v>127</v>
      </c>
      <c r="E299" s="14">
        <f>IF(D299="","",VLOOKUP(B299,'Preventiva - Sequencia'!$B:$C,2,0))</f>
        <v>500</v>
      </c>
      <c r="F299" s="14">
        <f t="shared" si="37"/>
        <v>13442</v>
      </c>
      <c r="G299" s="14">
        <f t="shared" si="38"/>
        <v>13667</v>
      </c>
      <c r="H299" s="14">
        <f t="shared" si="39"/>
        <v>13717</v>
      </c>
      <c r="I299" s="152" t="s">
        <v>125</v>
      </c>
      <c r="J299" s="153">
        <v>45129</v>
      </c>
      <c r="K299" s="155">
        <v>45129</v>
      </c>
      <c r="L299" s="19">
        <f t="shared" si="40"/>
        <v>0</v>
      </c>
      <c r="M299" s="152" t="s">
        <v>125</v>
      </c>
      <c r="N299" s="153">
        <v>45130</v>
      </c>
      <c r="O299" s="153">
        <v>45130</v>
      </c>
      <c r="P299" s="19">
        <f t="shared" si="41"/>
        <v>0</v>
      </c>
      <c r="Q299" s="151">
        <v>13775</v>
      </c>
      <c r="R299" s="151"/>
      <c r="S299" s="151"/>
      <c r="T299" s="151"/>
      <c r="U299" s="21" t="e">
        <f t="shared" si="45"/>
        <v>#DIV/0!</v>
      </c>
      <c r="V299" s="21" t="e">
        <f t="shared" si="43"/>
        <v>#VALUE!</v>
      </c>
      <c r="W299" s="15">
        <f t="shared" si="44"/>
        <v>0</v>
      </c>
      <c r="X299" s="48">
        <f>SUM(R299:S299)</f>
        <v>0</v>
      </c>
      <c r="Y299" s="241"/>
    </row>
    <row r="300" spans="1:25" ht="21" hidden="1" customHeight="1">
      <c r="A300" s="14" t="str">
        <f t="shared" si="36"/>
        <v>59RBT00304</v>
      </c>
      <c r="B300" s="20">
        <f>IF(D300="","",COUNTIF($C$4:C299,C300)+1)</f>
        <v>59</v>
      </c>
      <c r="C300" s="14" t="str">
        <f>IF(D300="","",VLOOKUP(D300,LISTA!$A:$B,2,0))</f>
        <v>RBT00304</v>
      </c>
      <c r="D300" s="151" t="s">
        <v>127</v>
      </c>
      <c r="E300" s="14">
        <f>IF(D300="","",VLOOKUP(B300,'Preventiva - Sequencia'!$B:$C,2,0))</f>
        <v>250</v>
      </c>
      <c r="F300" s="14">
        <f t="shared" si="37"/>
        <v>13775</v>
      </c>
      <c r="G300" s="14">
        <f t="shared" si="38"/>
        <v>14000</v>
      </c>
      <c r="H300" s="14">
        <f t="shared" si="39"/>
        <v>14050</v>
      </c>
      <c r="I300" s="152" t="s">
        <v>125</v>
      </c>
      <c r="J300" s="153">
        <v>45130</v>
      </c>
      <c r="K300" s="155">
        <v>45130</v>
      </c>
      <c r="L300" s="19">
        <f t="shared" si="40"/>
        <v>0</v>
      </c>
      <c r="M300" s="152" t="s">
        <v>125</v>
      </c>
      <c r="N300" s="153">
        <v>45155</v>
      </c>
      <c r="O300" s="153">
        <v>45155</v>
      </c>
      <c r="P300" s="19">
        <f t="shared" si="41"/>
        <v>0</v>
      </c>
      <c r="Q300" s="151">
        <v>14156</v>
      </c>
      <c r="R300" s="151"/>
      <c r="S300" s="151"/>
      <c r="T300" s="151"/>
      <c r="U300" s="21" t="e">
        <f t="shared" si="45"/>
        <v>#DIV/0!</v>
      </c>
      <c r="V300" s="21" t="e">
        <f t="shared" si="43"/>
        <v>#VALUE!</v>
      </c>
      <c r="W300" s="15">
        <f t="shared" si="44"/>
        <v>0</v>
      </c>
      <c r="X300" s="48">
        <f>SUM(R300:S300)</f>
        <v>0</v>
      </c>
      <c r="Y300" s="241"/>
    </row>
    <row r="301" spans="1:25" ht="21" customHeight="1">
      <c r="A301" s="14" t="str">
        <f t="shared" si="36"/>
        <v>60RBT00315</v>
      </c>
      <c r="B301" s="20">
        <f>IF(D301="","",COUNTIF($C$4:C300,C301)+1)</f>
        <v>60</v>
      </c>
      <c r="C301" s="14" t="str">
        <f>IF(D301="","",VLOOKUP(D301,LISTA!$A:$B,2,0))</f>
        <v>RBT00315</v>
      </c>
      <c r="D301" s="151" t="s">
        <v>128</v>
      </c>
      <c r="E301" s="14">
        <f>IF(D301="","",VLOOKUP(B301,'Preventiva - Sequencia'!$B:$C,2,0))</f>
        <v>1000</v>
      </c>
      <c r="F301" s="14">
        <f t="shared" si="37"/>
        <v>14833</v>
      </c>
      <c r="G301" s="14">
        <f t="shared" si="38"/>
        <v>15058</v>
      </c>
      <c r="H301" s="14">
        <f t="shared" si="39"/>
        <v>15108</v>
      </c>
      <c r="I301" s="152" t="s">
        <v>125</v>
      </c>
      <c r="J301" s="153">
        <v>45135</v>
      </c>
      <c r="K301" s="155">
        <v>45135</v>
      </c>
      <c r="L301" s="19">
        <f t="shared" si="40"/>
        <v>0</v>
      </c>
      <c r="M301" s="152" t="s">
        <v>125</v>
      </c>
      <c r="N301" s="153">
        <v>45135</v>
      </c>
      <c r="O301" s="153">
        <v>45135</v>
      </c>
      <c r="P301" s="19">
        <f t="shared" si="41"/>
        <v>0</v>
      </c>
      <c r="Q301" s="151">
        <v>15112</v>
      </c>
      <c r="R301" s="151"/>
      <c r="S301" s="151"/>
      <c r="T301" s="151"/>
      <c r="U301" s="21" t="e">
        <f t="shared" si="45"/>
        <v>#DIV/0!</v>
      </c>
      <c r="V301" s="21" t="e">
        <f t="shared" si="43"/>
        <v>#VALUE!</v>
      </c>
      <c r="W301" s="15">
        <f t="shared" si="44"/>
        <v>0</v>
      </c>
      <c r="X301" s="48">
        <f>SUM(R301:S301)</f>
        <v>0</v>
      </c>
      <c r="Y301" s="241"/>
    </row>
    <row r="302" spans="1:25" ht="21" hidden="1" customHeight="1">
      <c r="A302" s="14" t="str">
        <f t="shared" si="36"/>
        <v>61RBT00302</v>
      </c>
      <c r="B302" s="20">
        <f>IF(D302="","",COUNTIF($C$4:C301,C302)+1)</f>
        <v>61</v>
      </c>
      <c r="C302" s="14" t="str">
        <f>IF(D302="","",VLOOKUP(D302,LISTA!$A:$B,2,0))</f>
        <v>RBT00302</v>
      </c>
      <c r="D302" s="151" t="s">
        <v>124</v>
      </c>
      <c r="E302" s="14">
        <f>IF(D302="","",VLOOKUP(B302,'Preventiva - Sequencia'!$B:$C,2,0))</f>
        <v>250</v>
      </c>
      <c r="F302" s="14">
        <f t="shared" si="37"/>
        <v>14909</v>
      </c>
      <c r="G302" s="14">
        <f t="shared" si="38"/>
        <v>15134</v>
      </c>
      <c r="H302" s="14">
        <f t="shared" si="39"/>
        <v>15184</v>
      </c>
      <c r="I302" s="152" t="s">
        <v>125</v>
      </c>
      <c r="J302" s="153">
        <v>45142</v>
      </c>
      <c r="K302" s="155">
        <v>45142</v>
      </c>
      <c r="L302" s="19">
        <f t="shared" si="40"/>
        <v>0</v>
      </c>
      <c r="M302" s="152" t="s">
        <v>125</v>
      </c>
      <c r="N302" s="153">
        <v>45142</v>
      </c>
      <c r="O302" s="153">
        <v>45142</v>
      </c>
      <c r="P302" s="19">
        <f t="shared" si="41"/>
        <v>0</v>
      </c>
      <c r="Q302" s="151">
        <v>15170</v>
      </c>
      <c r="R302" s="151"/>
      <c r="S302" s="151"/>
      <c r="T302" s="151"/>
      <c r="U302" s="21" t="e">
        <f t="shared" si="45"/>
        <v>#DIV/0!</v>
      </c>
      <c r="V302" s="21" t="e">
        <f t="shared" si="43"/>
        <v>#VALUE!</v>
      </c>
      <c r="W302" s="15">
        <f t="shared" si="44"/>
        <v>1</v>
      </c>
    </row>
    <row r="303" spans="1:25" ht="21" hidden="1" customHeight="1">
      <c r="A303" s="14" t="str">
        <f t="shared" si="36"/>
        <v>62RBT00303</v>
      </c>
      <c r="B303" s="20">
        <f>IF(D303="","",COUNTIF($C$4:C302,C303)+1)</f>
        <v>62</v>
      </c>
      <c r="C303" s="14" t="str">
        <f>IF(D303="","",VLOOKUP(D303,LISTA!$A:$B,2,0))</f>
        <v>RBT00303</v>
      </c>
      <c r="D303" s="151" t="s">
        <v>126</v>
      </c>
      <c r="E303" s="14">
        <f>IF(D303="","",VLOOKUP(B303,'Preventiva - Sequencia'!$B:$C,2,0))</f>
        <v>500</v>
      </c>
      <c r="F303" s="14">
        <f t="shared" si="37"/>
        <v>14348</v>
      </c>
      <c r="G303" s="14">
        <f t="shared" si="38"/>
        <v>14573</v>
      </c>
      <c r="H303" s="14">
        <f t="shared" si="39"/>
        <v>14623</v>
      </c>
      <c r="I303" s="152" t="s">
        <v>125</v>
      </c>
      <c r="J303" s="153">
        <v>45144</v>
      </c>
      <c r="K303" s="155">
        <v>45144</v>
      </c>
      <c r="L303" s="19">
        <f t="shared" si="40"/>
        <v>0</v>
      </c>
      <c r="M303" s="152" t="s">
        <v>125</v>
      </c>
      <c r="N303" s="153">
        <v>45144</v>
      </c>
      <c r="O303" s="153">
        <v>45144</v>
      </c>
      <c r="P303" s="19">
        <f t="shared" si="41"/>
        <v>0</v>
      </c>
      <c r="Q303" s="151">
        <v>14538</v>
      </c>
      <c r="R303" s="151"/>
      <c r="S303" s="151"/>
      <c r="T303" s="151"/>
      <c r="U303" s="21" t="e">
        <f t="shared" si="45"/>
        <v>#DIV/0!</v>
      </c>
      <c r="V303" s="21" t="e">
        <f t="shared" si="43"/>
        <v>#VALUE!</v>
      </c>
      <c r="W303" s="15">
        <f t="shared" si="44"/>
        <v>0</v>
      </c>
    </row>
    <row r="304" spans="1:25" ht="21" customHeight="1">
      <c r="A304" s="14" t="str">
        <f t="shared" si="36"/>
        <v>61RBT00315</v>
      </c>
      <c r="B304" s="20">
        <f>IF(D304="","",COUNTIF($C$4:C303,C304)+1)</f>
        <v>61</v>
      </c>
      <c r="C304" s="14" t="str">
        <f>IF(D304="","",VLOOKUP(D304,LISTA!$A:$B,2,0))</f>
        <v>RBT00315</v>
      </c>
      <c r="D304" s="151" t="s">
        <v>128</v>
      </c>
      <c r="E304" s="14">
        <f>IF(D304="","",VLOOKUP(B304,'Preventiva - Sequencia'!$B:$C,2,0))</f>
        <v>250</v>
      </c>
      <c r="F304" s="14">
        <f t="shared" si="37"/>
        <v>15112</v>
      </c>
      <c r="G304" s="14">
        <f t="shared" si="38"/>
        <v>15337</v>
      </c>
      <c r="H304" s="14">
        <f t="shared" si="39"/>
        <v>15387</v>
      </c>
      <c r="I304" s="152" t="s">
        <v>125</v>
      </c>
      <c r="J304" s="153">
        <v>45146</v>
      </c>
      <c r="K304" s="155">
        <v>45146</v>
      </c>
      <c r="L304" s="19">
        <f t="shared" si="40"/>
        <v>0</v>
      </c>
      <c r="M304" s="152" t="s">
        <v>125</v>
      </c>
      <c r="N304" s="153">
        <v>45146</v>
      </c>
      <c r="O304" s="153">
        <v>45146</v>
      </c>
      <c r="P304" s="19">
        <f t="shared" si="41"/>
        <v>0</v>
      </c>
      <c r="Q304" s="151">
        <v>15271</v>
      </c>
      <c r="R304" s="151"/>
      <c r="S304" s="151"/>
      <c r="T304" s="151"/>
      <c r="U304" s="21" t="e">
        <f t="shared" si="45"/>
        <v>#DIV/0!</v>
      </c>
      <c r="V304" s="21" t="e">
        <f t="shared" si="43"/>
        <v>#VALUE!</v>
      </c>
      <c r="W304" s="15">
        <f t="shared" si="44"/>
        <v>0</v>
      </c>
      <c r="X304" s="48">
        <f>SUM(R304:S304)</f>
        <v>0</v>
      </c>
      <c r="Y304" s="241"/>
    </row>
    <row r="305" spans="1:25" ht="21" hidden="1" customHeight="1">
      <c r="A305" s="14" t="str">
        <f t="shared" si="36"/>
        <v>58RBT00312</v>
      </c>
      <c r="B305" s="20">
        <f>IF(D305="","",COUNTIF($C$4:C304,C305)+1)</f>
        <v>58</v>
      </c>
      <c r="C305" s="14" t="str">
        <f>IF(D305="","",VLOOKUP(D305,LISTA!$A:$B,2,0))</f>
        <v>RBT00312</v>
      </c>
      <c r="D305" s="151" t="s">
        <v>129</v>
      </c>
      <c r="E305" s="14">
        <f>IF(D305="","",VLOOKUP(B305,'Preventiva - Sequencia'!$B:$C,2,0))</f>
        <v>500</v>
      </c>
      <c r="F305" s="14">
        <f t="shared" si="37"/>
        <v>13760</v>
      </c>
      <c r="G305" s="14">
        <f t="shared" si="38"/>
        <v>13985</v>
      </c>
      <c r="H305" s="14">
        <f t="shared" si="39"/>
        <v>14035</v>
      </c>
      <c r="I305" s="152" t="s">
        <v>125</v>
      </c>
      <c r="J305" s="153">
        <v>45147</v>
      </c>
      <c r="K305" s="155">
        <v>45147</v>
      </c>
      <c r="L305" s="19">
        <f t="shared" si="40"/>
        <v>0</v>
      </c>
      <c r="M305" s="152" t="s">
        <v>125</v>
      </c>
      <c r="N305" s="153">
        <v>45147</v>
      </c>
      <c r="O305" s="153">
        <v>45147</v>
      </c>
      <c r="P305" s="19">
        <f t="shared" si="41"/>
        <v>0</v>
      </c>
      <c r="Q305" s="151">
        <v>14107</v>
      </c>
      <c r="R305" s="151"/>
      <c r="S305" s="151"/>
      <c r="T305" s="151"/>
      <c r="U305" s="21" t="e">
        <f t="shared" si="45"/>
        <v>#DIV/0!</v>
      </c>
      <c r="V305" s="21" t="e">
        <f t="shared" si="43"/>
        <v>#VALUE!</v>
      </c>
      <c r="W305" s="15">
        <f t="shared" si="44"/>
        <v>0</v>
      </c>
      <c r="X305" s="48">
        <f>SUM(R305:S305)</f>
        <v>0</v>
      </c>
      <c r="Y305" s="241"/>
    </row>
    <row r="306" spans="1:25" ht="21" hidden="1" customHeight="1">
      <c r="A306" s="14" t="str">
        <f t="shared" si="36"/>
        <v>60RBT00304</v>
      </c>
      <c r="B306" s="20">
        <f>IF(D306="","",COUNTIF($C$4:C305,C306)+1)</f>
        <v>60</v>
      </c>
      <c r="C306" s="14" t="str">
        <f>IF(D306="","",VLOOKUP(D306,LISTA!$A:$B,2,0))</f>
        <v>RBT00304</v>
      </c>
      <c r="D306" s="151" t="s">
        <v>127</v>
      </c>
      <c r="E306" s="14">
        <f>IF(D306="","",VLOOKUP(B306,'Preventiva - Sequencia'!$B:$C,2,0))</f>
        <v>1000</v>
      </c>
      <c r="F306" s="14">
        <f t="shared" si="37"/>
        <v>14156</v>
      </c>
      <c r="G306" s="14">
        <f t="shared" si="38"/>
        <v>14381</v>
      </c>
      <c r="H306" s="14">
        <f t="shared" si="39"/>
        <v>14431</v>
      </c>
      <c r="I306" s="152" t="s">
        <v>125</v>
      </c>
      <c r="J306" s="153">
        <v>45155</v>
      </c>
      <c r="K306" s="155">
        <v>45155</v>
      </c>
      <c r="L306" s="19">
        <f t="shared" si="40"/>
        <v>0</v>
      </c>
      <c r="M306" s="152" t="s">
        <v>125</v>
      </c>
      <c r="N306" s="153">
        <v>45170</v>
      </c>
      <c r="O306" s="153">
        <v>45170</v>
      </c>
      <c r="P306" s="19">
        <f t="shared" si="41"/>
        <v>0</v>
      </c>
      <c r="Q306" s="151">
        <v>14403</v>
      </c>
      <c r="R306" s="151"/>
      <c r="S306" s="151"/>
      <c r="T306" s="151"/>
      <c r="U306" s="21" t="e">
        <f t="shared" si="45"/>
        <v>#DIV/0!</v>
      </c>
      <c r="V306" s="21" t="e">
        <f t="shared" si="43"/>
        <v>#VALUE!</v>
      </c>
      <c r="W306" s="15">
        <f t="shared" si="44"/>
        <v>1</v>
      </c>
      <c r="X306" s="48">
        <f>SUM(R306:S306)</f>
        <v>0</v>
      </c>
      <c r="Y306" s="241"/>
    </row>
    <row r="307" spans="1:25" ht="21" customHeight="1">
      <c r="A307" s="14" t="str">
        <f t="shared" si="36"/>
        <v>62RBT00315</v>
      </c>
      <c r="B307" s="20">
        <f>IF(D307="","",COUNTIF($C$4:C306,C307)+1)</f>
        <v>62</v>
      </c>
      <c r="C307" s="14" t="str">
        <f>IF(D307="","",VLOOKUP(D307,LISTA!$A:$B,2,0))</f>
        <v>RBT00315</v>
      </c>
      <c r="D307" s="151" t="s">
        <v>128</v>
      </c>
      <c r="E307" s="14">
        <f>IF(D307="","",VLOOKUP(B307,'Preventiva - Sequencia'!$B:$C,2,0))</f>
        <v>500</v>
      </c>
      <c r="F307" s="14">
        <f t="shared" si="37"/>
        <v>15271</v>
      </c>
      <c r="G307" s="14">
        <f t="shared" si="38"/>
        <v>15496</v>
      </c>
      <c r="H307" s="14">
        <f t="shared" si="39"/>
        <v>15546</v>
      </c>
      <c r="I307" s="152" t="s">
        <v>125</v>
      </c>
      <c r="J307" s="153">
        <v>45161</v>
      </c>
      <c r="K307" s="155">
        <v>45161</v>
      </c>
      <c r="L307" s="19">
        <f t="shared" si="40"/>
        <v>0</v>
      </c>
      <c r="M307" s="152" t="s">
        <v>125</v>
      </c>
      <c r="N307" s="153">
        <v>45161</v>
      </c>
      <c r="O307" s="153">
        <v>45161</v>
      </c>
      <c r="P307" s="19">
        <f t="shared" si="41"/>
        <v>0</v>
      </c>
      <c r="Q307" s="151">
        <v>15453</v>
      </c>
      <c r="R307" s="151"/>
      <c r="S307" s="151"/>
      <c r="T307" s="151"/>
      <c r="U307" s="21" t="e">
        <f t="shared" si="45"/>
        <v>#DIV/0!</v>
      </c>
      <c r="V307" s="21" t="e">
        <f t="shared" si="43"/>
        <v>#VALUE!</v>
      </c>
      <c r="W307" s="15">
        <f t="shared" si="44"/>
        <v>0</v>
      </c>
      <c r="X307" s="48">
        <f>SUM(R307:S307)</f>
        <v>0</v>
      </c>
      <c r="Y307" s="241"/>
    </row>
    <row r="308" spans="1:25" ht="21" hidden="1" customHeight="1">
      <c r="A308" s="14" t="str">
        <f t="shared" si="36"/>
        <v>62RBT00302</v>
      </c>
      <c r="B308" s="20">
        <f>IF(D308="","",COUNTIF($C$4:C307,C308)+1)</f>
        <v>62</v>
      </c>
      <c r="C308" s="14" t="str">
        <f>IF(D308="","",VLOOKUP(D308,LISTA!$A:$B,2,0))</f>
        <v>RBT00302</v>
      </c>
      <c r="D308" s="151" t="s">
        <v>124</v>
      </c>
      <c r="E308" s="14">
        <f>IF(D308="","",VLOOKUP(B308,'Preventiva - Sequencia'!$B:$C,2,0))</f>
        <v>500</v>
      </c>
      <c r="F308" s="14">
        <f t="shared" si="37"/>
        <v>15170</v>
      </c>
      <c r="G308" s="14">
        <f t="shared" si="38"/>
        <v>15395</v>
      </c>
      <c r="H308" s="14">
        <f t="shared" si="39"/>
        <v>15445</v>
      </c>
      <c r="I308" s="152" t="s">
        <v>125</v>
      </c>
      <c r="J308" s="153">
        <v>45162</v>
      </c>
      <c r="K308" s="155">
        <v>45162</v>
      </c>
      <c r="L308" s="19">
        <f t="shared" si="40"/>
        <v>0</v>
      </c>
      <c r="M308" s="152" t="s">
        <v>125</v>
      </c>
      <c r="N308" s="153">
        <v>45162</v>
      </c>
      <c r="O308" s="153">
        <v>45162</v>
      </c>
      <c r="P308" s="19">
        <f t="shared" si="41"/>
        <v>0</v>
      </c>
      <c r="Q308" s="151">
        <v>15436</v>
      </c>
      <c r="R308" s="151"/>
      <c r="S308" s="151"/>
      <c r="T308" s="151"/>
      <c r="U308" s="21" t="e">
        <f t="shared" si="45"/>
        <v>#DIV/0!</v>
      </c>
      <c r="V308" s="21" t="e">
        <f t="shared" si="43"/>
        <v>#VALUE!</v>
      </c>
      <c r="W308" s="15">
        <f t="shared" si="44"/>
        <v>1</v>
      </c>
    </row>
    <row r="309" spans="1:25" ht="21" hidden="1" customHeight="1">
      <c r="A309" s="14" t="str">
        <f t="shared" si="36"/>
        <v>59RBT00312</v>
      </c>
      <c r="B309" s="20">
        <f>IF(D309="","",COUNTIF($C$4:C308,C309)+1)</f>
        <v>59</v>
      </c>
      <c r="C309" s="14" t="str">
        <f>IF(D309="","",VLOOKUP(D309,LISTA!$A:$B,2,0))</f>
        <v>RBT00312</v>
      </c>
      <c r="D309" s="151" t="s">
        <v>129</v>
      </c>
      <c r="E309" s="14">
        <f>IF(D309="","",VLOOKUP(B309,'Preventiva - Sequencia'!$B:$C,2,0))</f>
        <v>250</v>
      </c>
      <c r="F309" s="14">
        <f t="shared" si="37"/>
        <v>14107</v>
      </c>
      <c r="G309" s="14">
        <f t="shared" si="38"/>
        <v>14332</v>
      </c>
      <c r="H309" s="14">
        <f t="shared" si="39"/>
        <v>14382</v>
      </c>
      <c r="I309" s="152" t="s">
        <v>125</v>
      </c>
      <c r="J309" s="153">
        <v>45169</v>
      </c>
      <c r="K309" s="155">
        <v>45169</v>
      </c>
      <c r="L309" s="19">
        <f t="shared" si="40"/>
        <v>0</v>
      </c>
      <c r="M309" s="152" t="s">
        <v>125</v>
      </c>
      <c r="N309" s="153">
        <v>45169</v>
      </c>
      <c r="O309" s="153">
        <v>45169</v>
      </c>
      <c r="P309" s="19">
        <f t="shared" si="41"/>
        <v>0</v>
      </c>
      <c r="Q309" s="151">
        <v>14340</v>
      </c>
      <c r="R309" s="151"/>
      <c r="S309" s="151"/>
      <c r="T309" s="151"/>
      <c r="U309" s="21" t="e">
        <f t="shared" si="45"/>
        <v>#DIV/0!</v>
      </c>
      <c r="V309" s="21" t="e">
        <f t="shared" si="43"/>
        <v>#VALUE!</v>
      </c>
      <c r="W309" s="15">
        <f t="shared" si="44"/>
        <v>1</v>
      </c>
      <c r="X309" s="48">
        <f>SUM(R309:S309)</f>
        <v>0</v>
      </c>
      <c r="Y309" s="241"/>
    </row>
    <row r="310" spans="1:25" ht="21" hidden="1" customHeight="1">
      <c r="A310" s="14" t="str">
        <f t="shared" si="36"/>
        <v>61RBT00304</v>
      </c>
      <c r="B310" s="20">
        <f>IF(D310="","",COUNTIF($C$4:C309,C310)+1)</f>
        <v>61</v>
      </c>
      <c r="C310" s="14" t="str">
        <f>IF(D310="","",VLOOKUP(D310,LISTA!$A:$B,2,0))</f>
        <v>RBT00304</v>
      </c>
      <c r="D310" s="151" t="s">
        <v>127</v>
      </c>
      <c r="E310" s="14">
        <f>IF(D310="","",VLOOKUP(B310,'Preventiva - Sequencia'!$B:$C,2,0))</f>
        <v>250</v>
      </c>
      <c r="F310" s="14">
        <f t="shared" si="37"/>
        <v>14403</v>
      </c>
      <c r="G310" s="14">
        <f t="shared" si="38"/>
        <v>14628</v>
      </c>
      <c r="H310" s="14">
        <f t="shared" si="39"/>
        <v>14678</v>
      </c>
      <c r="I310" s="152" t="s">
        <v>125</v>
      </c>
      <c r="J310" s="153">
        <v>45170</v>
      </c>
      <c r="K310" s="155">
        <v>45170</v>
      </c>
      <c r="L310" s="19">
        <f t="shared" si="40"/>
        <v>0</v>
      </c>
      <c r="M310" s="152" t="s">
        <v>125</v>
      </c>
      <c r="N310" s="153">
        <v>45170</v>
      </c>
      <c r="O310" s="153">
        <v>45170</v>
      </c>
      <c r="P310" s="19">
        <f t="shared" si="41"/>
        <v>0</v>
      </c>
      <c r="Q310" s="151">
        <v>14653</v>
      </c>
      <c r="R310" s="151"/>
      <c r="S310" s="151"/>
      <c r="T310" s="151"/>
      <c r="U310" s="21" t="e">
        <f t="shared" si="45"/>
        <v>#DIV/0!</v>
      </c>
      <c r="V310" s="21" t="e">
        <f t="shared" si="43"/>
        <v>#VALUE!</v>
      </c>
      <c r="W310" s="15">
        <f t="shared" si="44"/>
        <v>1</v>
      </c>
      <c r="X310" s="48">
        <f>SUM(R310:S310)</f>
        <v>0</v>
      </c>
      <c r="Y310" s="241"/>
    </row>
    <row r="311" spans="1:25" ht="21" hidden="1" customHeight="1">
      <c r="A311" s="14" t="str">
        <f t="shared" si="36"/>
        <v>62RBT00304</v>
      </c>
      <c r="B311" s="20">
        <f>IF(D311="","",COUNTIF($C$4:C310,C311)+1)</f>
        <v>62</v>
      </c>
      <c r="C311" s="14" t="str">
        <f>IF(D311="","",VLOOKUP(D311,LISTA!$A:$B,2,0))</f>
        <v>RBT00304</v>
      </c>
      <c r="D311" s="151" t="s">
        <v>127</v>
      </c>
      <c r="E311" s="14">
        <f>IF(D311="","",VLOOKUP(B311,'Preventiva - Sequencia'!$B:$C,2,0))</f>
        <v>500</v>
      </c>
      <c r="F311" s="14">
        <f t="shared" si="37"/>
        <v>14653</v>
      </c>
      <c r="G311" s="14">
        <f t="shared" si="38"/>
        <v>14878</v>
      </c>
      <c r="H311" s="14">
        <f t="shared" si="39"/>
        <v>14928</v>
      </c>
      <c r="I311" s="152" t="s">
        <v>125</v>
      </c>
      <c r="J311" s="153">
        <v>45170</v>
      </c>
      <c r="K311" s="155">
        <v>45170</v>
      </c>
      <c r="L311" s="19">
        <f t="shared" si="40"/>
        <v>0</v>
      </c>
      <c r="M311" s="152" t="s">
        <v>125</v>
      </c>
      <c r="N311" s="153">
        <v>45171</v>
      </c>
      <c r="O311" s="153">
        <v>45171</v>
      </c>
      <c r="P311" s="19">
        <f t="shared" si="41"/>
        <v>0</v>
      </c>
      <c r="Q311" s="151">
        <v>14653</v>
      </c>
      <c r="R311" s="151"/>
      <c r="S311" s="151"/>
      <c r="T311" s="151"/>
      <c r="U311" s="21" t="e">
        <f t="shared" si="45"/>
        <v>#DIV/0!</v>
      </c>
      <c r="V311" s="21" t="e">
        <f t="shared" si="43"/>
        <v>#VALUE!</v>
      </c>
      <c r="W311" s="15">
        <f t="shared" si="44"/>
        <v>0</v>
      </c>
      <c r="X311" s="48">
        <f>SUM(R311:S311)</f>
        <v>0</v>
      </c>
      <c r="Y311" s="241"/>
    </row>
    <row r="312" spans="1:25" ht="21" hidden="1" customHeight="1">
      <c r="A312" s="14" t="str">
        <f t="shared" si="36"/>
        <v>63RBT00303</v>
      </c>
      <c r="B312" s="20">
        <f>IF(D312="","",COUNTIF($C$4:C311,C312)+1)</f>
        <v>63</v>
      </c>
      <c r="C312" s="14" t="str">
        <f>IF(D312="","",VLOOKUP(D312,LISTA!$A:$B,2,0))</f>
        <v>RBT00303</v>
      </c>
      <c r="D312" s="151" t="s">
        <v>126</v>
      </c>
      <c r="E312" s="14">
        <f>IF(D312="","",VLOOKUP(B312,'Preventiva - Sequencia'!$B:$C,2,0))</f>
        <v>250</v>
      </c>
      <c r="F312" s="14">
        <f t="shared" si="37"/>
        <v>14538</v>
      </c>
      <c r="G312" s="14">
        <f t="shared" si="38"/>
        <v>14763</v>
      </c>
      <c r="H312" s="14">
        <f t="shared" si="39"/>
        <v>14813</v>
      </c>
      <c r="I312" s="152" t="s">
        <v>125</v>
      </c>
      <c r="J312" s="153">
        <v>45171</v>
      </c>
      <c r="K312" s="155">
        <v>45171</v>
      </c>
      <c r="L312" s="19">
        <f t="shared" si="40"/>
        <v>0</v>
      </c>
      <c r="M312" s="152" t="s">
        <v>125</v>
      </c>
      <c r="N312" s="153">
        <v>45171</v>
      </c>
      <c r="O312" s="153">
        <v>45171</v>
      </c>
      <c r="P312" s="19">
        <f t="shared" si="41"/>
        <v>0</v>
      </c>
      <c r="Q312" s="151">
        <v>14883</v>
      </c>
      <c r="R312" s="151"/>
      <c r="S312" s="151"/>
      <c r="T312" s="151"/>
      <c r="U312" s="21" t="e">
        <f t="shared" si="45"/>
        <v>#DIV/0!</v>
      </c>
      <c r="V312" s="21" t="e">
        <f t="shared" si="43"/>
        <v>#VALUE!</v>
      </c>
      <c r="W312" s="15">
        <f t="shared" si="44"/>
        <v>0</v>
      </c>
    </row>
    <row r="313" spans="1:25" ht="21" hidden="1" customHeight="1">
      <c r="A313" s="14" t="str">
        <f t="shared" si="36"/>
        <v>63RBT00304</v>
      </c>
      <c r="B313" s="20">
        <f>IF(D313="","",COUNTIF($C$4:C312,C313)+1)</f>
        <v>63</v>
      </c>
      <c r="C313" s="14" t="str">
        <f>IF(D313="","",VLOOKUP(D313,LISTA!$A:$B,2,0))</f>
        <v>RBT00304</v>
      </c>
      <c r="D313" s="151" t="s">
        <v>127</v>
      </c>
      <c r="E313" s="14">
        <f>IF(D313="","",VLOOKUP(B313,'Preventiva - Sequencia'!$B:$C,2,0))</f>
        <v>250</v>
      </c>
      <c r="F313" s="14">
        <f t="shared" si="37"/>
        <v>14653</v>
      </c>
      <c r="G313" s="14">
        <f t="shared" si="38"/>
        <v>14878</v>
      </c>
      <c r="H313" s="14">
        <f t="shared" si="39"/>
        <v>14928</v>
      </c>
      <c r="I313" s="152" t="s">
        <v>125</v>
      </c>
      <c r="J313" s="153">
        <v>45171</v>
      </c>
      <c r="K313" s="155">
        <v>45171</v>
      </c>
      <c r="L313" s="19">
        <f t="shared" si="40"/>
        <v>0</v>
      </c>
      <c r="M313" s="152" t="s">
        <v>125</v>
      </c>
      <c r="N313" s="153">
        <v>45197</v>
      </c>
      <c r="O313" s="153">
        <v>45197</v>
      </c>
      <c r="P313" s="19">
        <f t="shared" si="41"/>
        <v>0</v>
      </c>
      <c r="Q313" s="151">
        <v>14666</v>
      </c>
      <c r="R313" s="151"/>
      <c r="S313" s="151"/>
      <c r="T313" s="151"/>
      <c r="U313" s="21" t="e">
        <f t="shared" si="45"/>
        <v>#DIV/0!</v>
      </c>
      <c r="V313" s="21" t="e">
        <f t="shared" si="43"/>
        <v>#VALUE!</v>
      </c>
      <c r="W313" s="15">
        <f t="shared" si="44"/>
        <v>0</v>
      </c>
      <c r="X313" s="48">
        <f>SUM(R313:S313)</f>
        <v>0</v>
      </c>
      <c r="Y313" s="241"/>
    </row>
    <row r="314" spans="1:25" ht="21" hidden="1" customHeight="1">
      <c r="A314" s="14" t="str">
        <f t="shared" si="36"/>
        <v>63RBT00302</v>
      </c>
      <c r="B314" s="20">
        <f>IF(D314="","",COUNTIF($C$4:C313,C314)+1)</f>
        <v>63</v>
      </c>
      <c r="C314" s="14" t="str">
        <f>IF(D314="","",VLOOKUP(D314,LISTA!$A:$B,2,0))</f>
        <v>RBT00302</v>
      </c>
      <c r="D314" s="151" t="s">
        <v>124</v>
      </c>
      <c r="E314" s="14">
        <f>IF(D314="","",VLOOKUP(B314,'Preventiva - Sequencia'!$B:$C,2,0))</f>
        <v>250</v>
      </c>
      <c r="F314" s="14">
        <f t="shared" si="37"/>
        <v>15436</v>
      </c>
      <c r="G314" s="14">
        <f t="shared" si="38"/>
        <v>15661</v>
      </c>
      <c r="H314" s="14">
        <f t="shared" si="39"/>
        <v>15711</v>
      </c>
      <c r="I314" s="152" t="s">
        <v>125</v>
      </c>
      <c r="J314" s="153">
        <v>45177</v>
      </c>
      <c r="K314" s="155">
        <v>45177</v>
      </c>
      <c r="L314" s="19">
        <f t="shared" si="40"/>
        <v>0</v>
      </c>
      <c r="M314" s="152" t="s">
        <v>125</v>
      </c>
      <c r="N314" s="153">
        <v>45177</v>
      </c>
      <c r="O314" s="153">
        <v>45177</v>
      </c>
      <c r="P314" s="19">
        <f t="shared" si="41"/>
        <v>0</v>
      </c>
      <c r="Q314" s="151">
        <v>15655</v>
      </c>
      <c r="R314" s="151"/>
      <c r="S314" s="151"/>
      <c r="T314" s="151"/>
      <c r="U314" s="21" t="e">
        <f t="shared" si="45"/>
        <v>#DIV/0!</v>
      </c>
      <c r="V314" s="21" t="e">
        <f t="shared" si="43"/>
        <v>#VALUE!</v>
      </c>
      <c r="W314" s="15">
        <f t="shared" si="44"/>
        <v>0</v>
      </c>
    </row>
    <row r="315" spans="1:25" ht="21" hidden="1" customHeight="1">
      <c r="A315" s="14" t="str">
        <f t="shared" si="36"/>
        <v>60RBT00312</v>
      </c>
      <c r="B315" s="20">
        <f>IF(D315="","",COUNTIF($C$4:C314,C315)+1)</f>
        <v>60</v>
      </c>
      <c r="C315" s="14" t="str">
        <f>IF(D315="","",VLOOKUP(D315,LISTA!$A:$B,2,0))</f>
        <v>RBT00312</v>
      </c>
      <c r="D315" s="151" t="s">
        <v>129</v>
      </c>
      <c r="E315" s="14">
        <f>IF(D315="","",VLOOKUP(B315,'Preventiva - Sequencia'!$B:$C,2,0))</f>
        <v>1000</v>
      </c>
      <c r="F315" s="14">
        <f t="shared" si="37"/>
        <v>14340</v>
      </c>
      <c r="G315" s="14">
        <f t="shared" si="38"/>
        <v>14565</v>
      </c>
      <c r="H315" s="14">
        <f t="shared" si="39"/>
        <v>14615</v>
      </c>
      <c r="I315" s="152" t="s">
        <v>125</v>
      </c>
      <c r="J315" s="153">
        <v>45188</v>
      </c>
      <c r="K315" s="155">
        <v>45188</v>
      </c>
      <c r="L315" s="19">
        <f t="shared" si="40"/>
        <v>0</v>
      </c>
      <c r="M315" s="152" t="s">
        <v>125</v>
      </c>
      <c r="N315" s="153">
        <v>45188</v>
      </c>
      <c r="O315" s="153">
        <v>45188</v>
      </c>
      <c r="P315" s="19">
        <f t="shared" si="41"/>
        <v>0</v>
      </c>
      <c r="Q315" s="151">
        <v>14573</v>
      </c>
      <c r="R315" s="151"/>
      <c r="S315" s="151"/>
      <c r="T315" s="151"/>
      <c r="U315" s="21" t="e">
        <f t="shared" si="45"/>
        <v>#DIV/0!</v>
      </c>
      <c r="V315" s="21" t="e">
        <f t="shared" si="43"/>
        <v>#VALUE!</v>
      </c>
      <c r="W315" s="15">
        <f t="shared" si="44"/>
        <v>1</v>
      </c>
      <c r="X315" s="48">
        <f>SUM(R315:S315)</f>
        <v>0</v>
      </c>
      <c r="Y315" s="241"/>
    </row>
    <row r="316" spans="1:25" ht="21" customHeight="1">
      <c r="A316" s="14" t="str">
        <f t="shared" si="36"/>
        <v>63RBT00315</v>
      </c>
      <c r="B316" s="20">
        <f>IF(D316="","",COUNTIF($C$4:C315,C316)+1)</f>
        <v>63</v>
      </c>
      <c r="C316" s="14" t="str">
        <f>IF(D316="","",VLOOKUP(D316,LISTA!$A:$B,2,0))</f>
        <v>RBT00315</v>
      </c>
      <c r="D316" s="151" t="s">
        <v>128</v>
      </c>
      <c r="E316" s="14">
        <f>IF(D316="","",VLOOKUP(B316,'Preventiva - Sequencia'!$B:$C,2,0))</f>
        <v>250</v>
      </c>
      <c r="F316" s="14">
        <f t="shared" si="37"/>
        <v>15453</v>
      </c>
      <c r="G316" s="14">
        <f t="shared" si="38"/>
        <v>15678</v>
      </c>
      <c r="H316" s="14">
        <f t="shared" si="39"/>
        <v>15728</v>
      </c>
      <c r="I316" s="152" t="s">
        <v>125</v>
      </c>
      <c r="J316" s="153">
        <v>45191</v>
      </c>
      <c r="K316" s="155">
        <v>45191</v>
      </c>
      <c r="L316" s="19">
        <f t="shared" si="40"/>
        <v>0</v>
      </c>
      <c r="M316" s="152" t="s">
        <v>125</v>
      </c>
      <c r="N316" s="153">
        <v>45191</v>
      </c>
      <c r="O316" s="153">
        <v>45191</v>
      </c>
      <c r="P316" s="19">
        <f t="shared" si="41"/>
        <v>0</v>
      </c>
      <c r="Q316" s="151">
        <v>15883</v>
      </c>
      <c r="R316" s="151"/>
      <c r="S316" s="151"/>
      <c r="T316" s="151"/>
      <c r="U316" s="21" t="e">
        <f t="shared" si="45"/>
        <v>#DIV/0!</v>
      </c>
      <c r="V316" s="21" t="e">
        <f t="shared" si="43"/>
        <v>#VALUE!</v>
      </c>
      <c r="W316" s="15">
        <f t="shared" si="44"/>
        <v>0</v>
      </c>
      <c r="X316" s="48">
        <f>SUM(R316:S316)</f>
        <v>0</v>
      </c>
      <c r="Y316" s="241"/>
    </row>
    <row r="317" spans="1:25" ht="21" hidden="1" customHeight="1">
      <c r="A317" s="14" t="str">
        <f t="shared" si="36"/>
        <v>64RBT00304</v>
      </c>
      <c r="B317" s="20">
        <f>IF(D317="","",COUNTIF($C$4:C316,C317)+1)</f>
        <v>64</v>
      </c>
      <c r="C317" s="14" t="str">
        <f>IF(D317="","",VLOOKUP(D317,LISTA!$A:$B,2,0))</f>
        <v>RBT00304</v>
      </c>
      <c r="D317" s="151" t="s">
        <v>127</v>
      </c>
      <c r="E317" s="14">
        <f>IF(D317="","",VLOOKUP(B317,'Preventiva - Sequencia'!$B:$C,2,0))</f>
        <v>4000</v>
      </c>
      <c r="F317" s="14">
        <f t="shared" si="37"/>
        <v>14666</v>
      </c>
      <c r="G317" s="14">
        <f t="shared" si="38"/>
        <v>14891</v>
      </c>
      <c r="H317" s="14">
        <f t="shared" si="39"/>
        <v>14941</v>
      </c>
      <c r="I317" s="152" t="s">
        <v>125</v>
      </c>
      <c r="J317" s="153">
        <v>45197</v>
      </c>
      <c r="K317" s="155">
        <v>45197</v>
      </c>
      <c r="L317" s="19">
        <f t="shared" si="40"/>
        <v>0</v>
      </c>
      <c r="M317" s="152" t="s">
        <v>125</v>
      </c>
      <c r="N317" s="153">
        <v>45226</v>
      </c>
      <c r="O317" s="153">
        <v>45226</v>
      </c>
      <c r="P317" s="19">
        <f t="shared" si="41"/>
        <v>0</v>
      </c>
      <c r="Q317" s="151">
        <v>14900</v>
      </c>
      <c r="R317" s="151"/>
      <c r="S317" s="151"/>
      <c r="T317" s="151"/>
      <c r="U317" s="21" t="e">
        <f t="shared" si="45"/>
        <v>#DIV/0!</v>
      </c>
      <c r="V317" s="21" t="e">
        <f t="shared" si="43"/>
        <v>#VALUE!</v>
      </c>
      <c r="W317" s="15">
        <f t="shared" si="44"/>
        <v>1</v>
      </c>
      <c r="X317" s="48">
        <f>SUM(R317:S317)</f>
        <v>0</v>
      </c>
      <c r="Y317" s="241"/>
    </row>
    <row r="318" spans="1:25" ht="21" hidden="1" customHeight="1">
      <c r="A318" s="14" t="str">
        <f t="shared" si="36"/>
        <v>64RBT00302</v>
      </c>
      <c r="B318" s="20">
        <f>IF(D318="","",COUNTIF($C$4:C317,C318)+1)</f>
        <v>64</v>
      </c>
      <c r="C318" s="14" t="str">
        <f>IF(D318="","",VLOOKUP(D318,LISTA!$A:$B,2,0))</f>
        <v>RBT00302</v>
      </c>
      <c r="D318" s="151" t="s">
        <v>124</v>
      </c>
      <c r="E318" s="14">
        <f>IF(D318="","",VLOOKUP(B318,'Preventiva - Sequencia'!$B:$C,2,0))</f>
        <v>4000</v>
      </c>
      <c r="F318" s="14">
        <f t="shared" si="37"/>
        <v>15655</v>
      </c>
      <c r="G318" s="14">
        <f t="shared" si="38"/>
        <v>15880</v>
      </c>
      <c r="H318" s="14">
        <f t="shared" si="39"/>
        <v>15930</v>
      </c>
      <c r="I318" s="152" t="s">
        <v>125</v>
      </c>
      <c r="J318" s="153">
        <v>45202</v>
      </c>
      <c r="K318" s="155">
        <v>45202</v>
      </c>
      <c r="L318" s="19">
        <f t="shared" si="40"/>
        <v>0</v>
      </c>
      <c r="M318" s="152" t="s">
        <v>125</v>
      </c>
      <c r="N318" s="153">
        <v>45202</v>
      </c>
      <c r="O318" s="153">
        <v>45202</v>
      </c>
      <c r="P318" s="19">
        <f t="shared" si="41"/>
        <v>0</v>
      </c>
      <c r="Q318" s="151">
        <v>15935</v>
      </c>
      <c r="R318" s="151"/>
      <c r="S318" s="151"/>
      <c r="T318" s="151"/>
      <c r="U318" s="21" t="e">
        <f t="shared" si="45"/>
        <v>#DIV/0!</v>
      </c>
      <c r="V318" s="21" t="e">
        <f t="shared" si="43"/>
        <v>#VALUE!</v>
      </c>
      <c r="W318" s="15">
        <f t="shared" si="44"/>
        <v>0</v>
      </c>
    </row>
    <row r="319" spans="1:25" ht="21" hidden="1" customHeight="1">
      <c r="A319" s="14" t="str">
        <f t="shared" si="36"/>
        <v>61RBT00312</v>
      </c>
      <c r="B319" s="20">
        <f>IF(D319="","",COUNTIF($C$4:C318,C319)+1)</f>
        <v>61</v>
      </c>
      <c r="C319" s="14" t="str">
        <f>IF(D319="","",VLOOKUP(D319,LISTA!$A:$B,2,0))</f>
        <v>RBT00312</v>
      </c>
      <c r="D319" s="151" t="s">
        <v>129</v>
      </c>
      <c r="E319" s="14">
        <f>IF(D319="","",VLOOKUP(B319,'Preventiva - Sequencia'!$B:$C,2,0))</f>
        <v>250</v>
      </c>
      <c r="F319" s="14">
        <f t="shared" si="37"/>
        <v>14573</v>
      </c>
      <c r="G319" s="14">
        <f t="shared" si="38"/>
        <v>14798</v>
      </c>
      <c r="H319" s="14">
        <f t="shared" si="39"/>
        <v>14848</v>
      </c>
      <c r="I319" s="152" t="s">
        <v>125</v>
      </c>
      <c r="J319" s="153">
        <v>45213</v>
      </c>
      <c r="K319" s="155">
        <v>45213</v>
      </c>
      <c r="L319" s="19">
        <f t="shared" si="40"/>
        <v>0</v>
      </c>
      <c r="M319" s="152" t="s">
        <v>125</v>
      </c>
      <c r="N319" s="153">
        <v>45213</v>
      </c>
      <c r="O319" s="153">
        <v>45213</v>
      </c>
      <c r="P319" s="19">
        <f t="shared" si="41"/>
        <v>0</v>
      </c>
      <c r="Q319" s="151">
        <v>14926</v>
      </c>
      <c r="R319" s="151"/>
      <c r="S319" s="151"/>
      <c r="T319" s="151"/>
      <c r="U319" s="21" t="e">
        <f t="shared" si="45"/>
        <v>#DIV/0!</v>
      </c>
      <c r="V319" s="21" t="e">
        <f t="shared" si="43"/>
        <v>#VALUE!</v>
      </c>
      <c r="W319" s="15">
        <f t="shared" si="44"/>
        <v>0</v>
      </c>
      <c r="X319" s="48">
        <f>SUM(R319:S319)</f>
        <v>0</v>
      </c>
      <c r="Y319" s="241"/>
    </row>
    <row r="320" spans="1:25" ht="21" hidden="1" customHeight="1">
      <c r="A320" s="14" t="str">
        <f t="shared" si="36"/>
        <v>65RBT00302</v>
      </c>
      <c r="B320" s="20">
        <f>IF(D320="","",COUNTIF($C$4:C319,C320)+1)</f>
        <v>65</v>
      </c>
      <c r="C320" s="14" t="str">
        <f>IF(D320="","",VLOOKUP(D320,LISTA!$A:$B,2,0))</f>
        <v>RBT00302</v>
      </c>
      <c r="D320" s="151" t="s">
        <v>124</v>
      </c>
      <c r="E320" s="14">
        <f>IF(D320="","",VLOOKUP(B320,'Preventiva - Sequencia'!$B:$C,2,0))</f>
        <v>250</v>
      </c>
      <c r="F320" s="14">
        <f t="shared" si="37"/>
        <v>15935</v>
      </c>
      <c r="G320" s="14">
        <f t="shared" si="38"/>
        <v>16160</v>
      </c>
      <c r="H320" s="14">
        <f t="shared" si="39"/>
        <v>16210</v>
      </c>
      <c r="I320" s="152" t="s">
        <v>125</v>
      </c>
      <c r="J320" s="153">
        <v>45218</v>
      </c>
      <c r="K320" s="155">
        <v>45218</v>
      </c>
      <c r="L320" s="19">
        <f t="shared" si="40"/>
        <v>0</v>
      </c>
      <c r="M320" s="152" t="s">
        <v>125</v>
      </c>
      <c r="N320" s="153">
        <v>45218</v>
      </c>
      <c r="O320" s="153">
        <v>45218</v>
      </c>
      <c r="P320" s="19">
        <f t="shared" si="41"/>
        <v>0</v>
      </c>
      <c r="Q320" s="151">
        <v>16198</v>
      </c>
      <c r="R320" s="151"/>
      <c r="S320" s="151"/>
      <c r="T320" s="151"/>
      <c r="U320" s="21" t="e">
        <f t="shared" si="45"/>
        <v>#DIV/0!</v>
      </c>
      <c r="V320" s="21" t="e">
        <f t="shared" si="43"/>
        <v>#VALUE!</v>
      </c>
      <c r="W320" s="15">
        <f t="shared" si="44"/>
        <v>1</v>
      </c>
    </row>
    <row r="321" spans="1:25" ht="21" customHeight="1">
      <c r="A321" s="14" t="str">
        <f t="shared" si="36"/>
        <v>64RBT00315</v>
      </c>
      <c r="B321" s="20">
        <f>IF(D321="","",COUNTIF($C$4:C320,C321)+1)</f>
        <v>64</v>
      </c>
      <c r="C321" s="14" t="str">
        <f>IF(D321="","",VLOOKUP(D321,LISTA!$A:$B,2,0))</f>
        <v>RBT00315</v>
      </c>
      <c r="D321" s="151" t="s">
        <v>128</v>
      </c>
      <c r="E321" s="14">
        <f>IF(D321="","",VLOOKUP(B321,'Preventiva - Sequencia'!$B:$C,2,0))</f>
        <v>4000</v>
      </c>
      <c r="F321" s="14">
        <f t="shared" si="37"/>
        <v>15883</v>
      </c>
      <c r="G321" s="14">
        <f t="shared" si="38"/>
        <v>16108</v>
      </c>
      <c r="H321" s="14">
        <f t="shared" si="39"/>
        <v>16158</v>
      </c>
      <c r="I321" s="152" t="s">
        <v>125</v>
      </c>
      <c r="J321" s="153">
        <v>45218</v>
      </c>
      <c r="K321" s="155">
        <v>45218</v>
      </c>
      <c r="L321" s="19">
        <f t="shared" si="40"/>
        <v>0</v>
      </c>
      <c r="M321" s="152" t="s">
        <v>125</v>
      </c>
      <c r="N321" s="153">
        <v>45218</v>
      </c>
      <c r="O321" s="153">
        <v>45218</v>
      </c>
      <c r="P321" s="19">
        <f t="shared" si="41"/>
        <v>0</v>
      </c>
      <c r="Q321" s="151">
        <v>16224</v>
      </c>
      <c r="R321" s="151"/>
      <c r="S321" s="151"/>
      <c r="T321" s="151"/>
      <c r="U321" s="21" t="e">
        <f t="shared" si="45"/>
        <v>#DIV/0!</v>
      </c>
      <c r="V321" s="21" t="e">
        <f t="shared" si="43"/>
        <v>#VALUE!</v>
      </c>
      <c r="W321" s="15">
        <f t="shared" si="44"/>
        <v>0</v>
      </c>
      <c r="X321" s="48">
        <f>SUM(R321:S321)</f>
        <v>0</v>
      </c>
      <c r="Y321" s="241"/>
    </row>
    <row r="322" spans="1:25" ht="21" hidden="1" customHeight="1">
      <c r="A322" s="14" t="str">
        <f t="shared" si="36"/>
        <v>64RBT00303</v>
      </c>
      <c r="B322" s="20">
        <f>IF(D322="","",COUNTIF($C$4:C321,C322)+1)</f>
        <v>64</v>
      </c>
      <c r="C322" s="14" t="str">
        <f>IF(D322="","",VLOOKUP(D322,LISTA!$A:$B,2,0))</f>
        <v>RBT00303</v>
      </c>
      <c r="D322" s="151" t="s">
        <v>126</v>
      </c>
      <c r="E322" s="14">
        <f>IF(D322="","",VLOOKUP(B322,'Preventiva - Sequencia'!$B:$C,2,0))</f>
        <v>4000</v>
      </c>
      <c r="F322" s="14">
        <f t="shared" si="37"/>
        <v>14883</v>
      </c>
      <c r="G322" s="14">
        <f t="shared" si="38"/>
        <v>15108</v>
      </c>
      <c r="H322" s="14">
        <f t="shared" si="39"/>
        <v>15158</v>
      </c>
      <c r="I322" s="152" t="s">
        <v>125</v>
      </c>
      <c r="J322" s="153">
        <v>45225</v>
      </c>
      <c r="K322" s="155">
        <v>45225</v>
      </c>
      <c r="L322" s="19">
        <f t="shared" si="40"/>
        <v>0</v>
      </c>
      <c r="M322" s="152" t="s">
        <v>125</v>
      </c>
      <c r="N322" s="153">
        <v>45225</v>
      </c>
      <c r="O322" s="153">
        <v>45225</v>
      </c>
      <c r="P322" s="19">
        <f t="shared" si="41"/>
        <v>0</v>
      </c>
      <c r="Q322" s="151">
        <v>15202</v>
      </c>
      <c r="R322" s="151"/>
      <c r="S322" s="151"/>
      <c r="T322" s="151"/>
      <c r="U322" s="21" t="e">
        <f t="shared" si="45"/>
        <v>#DIV/0!</v>
      </c>
      <c r="V322" s="21" t="e">
        <f t="shared" si="43"/>
        <v>#VALUE!</v>
      </c>
      <c r="W322" s="15">
        <f t="shared" si="44"/>
        <v>0</v>
      </c>
    </row>
    <row r="323" spans="1:25" ht="21" hidden="1" customHeight="1">
      <c r="A323" s="14" t="str">
        <f t="shared" si="36"/>
        <v>62RBT00312</v>
      </c>
      <c r="B323" s="20">
        <f>IF(D323="","",COUNTIF($C$4:C322,C323)+1)</f>
        <v>62</v>
      </c>
      <c r="C323" s="14" t="str">
        <f>IF(D323="","",VLOOKUP(D323,LISTA!$A:$B,2,0))</f>
        <v>RBT00312</v>
      </c>
      <c r="D323" s="151" t="s">
        <v>129</v>
      </c>
      <c r="E323" s="14">
        <f>IF(D323="","",VLOOKUP(B323,'Preventiva - Sequencia'!$B:$C,2,0))</f>
        <v>500</v>
      </c>
      <c r="F323" s="14">
        <f t="shared" si="37"/>
        <v>14926</v>
      </c>
      <c r="G323" s="14">
        <f t="shared" si="38"/>
        <v>15151</v>
      </c>
      <c r="H323" s="14">
        <f t="shared" si="39"/>
        <v>15201</v>
      </c>
      <c r="I323" s="152" t="s">
        <v>125</v>
      </c>
      <c r="J323" s="153">
        <v>45226</v>
      </c>
      <c r="K323" s="155">
        <v>45226</v>
      </c>
      <c r="L323" s="19">
        <f t="shared" si="40"/>
        <v>0</v>
      </c>
      <c r="M323" s="152" t="s">
        <v>125</v>
      </c>
      <c r="N323" s="153">
        <v>45226</v>
      </c>
      <c r="O323" s="153">
        <v>45226</v>
      </c>
      <c r="P323" s="19">
        <f t="shared" si="41"/>
        <v>0</v>
      </c>
      <c r="Q323" s="151">
        <v>15167</v>
      </c>
      <c r="R323" s="151"/>
      <c r="S323" s="151"/>
      <c r="T323" s="151"/>
      <c r="U323" s="21" t="e">
        <f t="shared" si="45"/>
        <v>#DIV/0!</v>
      </c>
      <c r="V323" s="21" t="e">
        <f t="shared" si="43"/>
        <v>#VALUE!</v>
      </c>
      <c r="W323" s="15">
        <f t="shared" si="44"/>
        <v>1</v>
      </c>
      <c r="X323" s="48">
        <f>SUM(R323:S323)</f>
        <v>0</v>
      </c>
      <c r="Y323" s="241"/>
    </row>
    <row r="324" spans="1:25" ht="21" hidden="1" customHeight="1">
      <c r="A324" s="14" t="str">
        <f t="shared" si="36"/>
        <v>65RBT00304</v>
      </c>
      <c r="B324" s="20">
        <f>IF(D324="","",COUNTIF($C$4:C323,C324)+1)</f>
        <v>65</v>
      </c>
      <c r="C324" s="14" t="str">
        <f>IF(D324="","",VLOOKUP(D324,LISTA!$A:$B,2,0))</f>
        <v>RBT00304</v>
      </c>
      <c r="D324" s="151" t="s">
        <v>127</v>
      </c>
      <c r="E324" s="14">
        <f>IF(D324="","",VLOOKUP(B324,'Preventiva - Sequencia'!$B:$C,2,0))</f>
        <v>250</v>
      </c>
      <c r="F324" s="14">
        <f t="shared" si="37"/>
        <v>14900</v>
      </c>
      <c r="G324" s="14">
        <f t="shared" si="38"/>
        <v>15125</v>
      </c>
      <c r="H324" s="14">
        <f t="shared" si="39"/>
        <v>15175</v>
      </c>
      <c r="I324" s="152" t="s">
        <v>125</v>
      </c>
      <c r="J324" s="153">
        <v>45226</v>
      </c>
      <c r="K324" s="155">
        <v>45226</v>
      </c>
      <c r="L324" s="19">
        <f t="shared" si="40"/>
        <v>0</v>
      </c>
      <c r="M324" s="152" t="s">
        <v>125</v>
      </c>
      <c r="N324" s="153">
        <v>45239</v>
      </c>
      <c r="O324" s="153">
        <v>45239</v>
      </c>
      <c r="P324" s="19">
        <f t="shared" si="41"/>
        <v>0</v>
      </c>
      <c r="Q324" s="151">
        <v>15269</v>
      </c>
      <c r="R324" s="151"/>
      <c r="S324" s="151"/>
      <c r="T324" s="151"/>
      <c r="U324" s="21" t="e">
        <f t="shared" si="45"/>
        <v>#DIV/0!</v>
      </c>
      <c r="V324" s="21" t="e">
        <f t="shared" si="43"/>
        <v>#VALUE!</v>
      </c>
      <c r="W324" s="15">
        <f t="shared" si="44"/>
        <v>0</v>
      </c>
      <c r="X324" s="48">
        <f>SUM(R324:S324)</f>
        <v>0</v>
      </c>
      <c r="Y324" s="241"/>
    </row>
    <row r="325" spans="1:25" ht="21" customHeight="1">
      <c r="A325" s="14" t="str">
        <f t="shared" ref="A325:A388" si="46">IF(D325="","",B325&amp;C325)</f>
        <v>65RBT00315</v>
      </c>
      <c r="B325" s="20">
        <f>IF(D325="","",COUNTIF($C$4:C324,C325)+1)</f>
        <v>65</v>
      </c>
      <c r="C325" s="14" t="str">
        <f>IF(D325="","",VLOOKUP(D325,LISTA!$A:$B,2,0))</f>
        <v>RBT00315</v>
      </c>
      <c r="D325" s="151" t="s">
        <v>128</v>
      </c>
      <c r="E325" s="14">
        <f>IF(D325="","",VLOOKUP(B325,'Preventiva - Sequencia'!$B:$C,2,0))</f>
        <v>250</v>
      </c>
      <c r="F325" s="14">
        <f t="shared" ref="F325:F388" si="47">IF(D325="","",IF(B325=1,0,VLOOKUP((B325-1)&amp;C325,$A:$W,17,0)))</f>
        <v>16224</v>
      </c>
      <c r="G325" s="14">
        <f t="shared" ref="G325:G388" si="48">IF(D325="","",IF(E325="50F",45,IF(E325="250f",F325+175,F325+225)))</f>
        <v>16449</v>
      </c>
      <c r="H325" s="14">
        <f t="shared" ref="H325:H388" si="49">IF(C325="","",IF(E325="50F",55,IF(E325="250f",F325+225,F325+275)))</f>
        <v>16499</v>
      </c>
      <c r="I325" s="152" t="s">
        <v>125</v>
      </c>
      <c r="J325" s="153">
        <v>45229</v>
      </c>
      <c r="K325" s="155">
        <v>45229</v>
      </c>
      <c r="L325" s="19">
        <f t="shared" ref="L325:L388" si="50">IF(K325="","",K325-J325)</f>
        <v>0</v>
      </c>
      <c r="M325" s="152" t="s">
        <v>125</v>
      </c>
      <c r="N325" s="153">
        <v>45229</v>
      </c>
      <c r="O325" s="153">
        <v>45229</v>
      </c>
      <c r="P325" s="19">
        <f t="shared" ref="P325:P388" si="51">IF(O325="","",O325-N325)</f>
        <v>0</v>
      </c>
      <c r="Q325" s="151">
        <v>16339</v>
      </c>
      <c r="R325" s="151"/>
      <c r="S325" s="151"/>
      <c r="T325" s="151"/>
      <c r="U325" s="21" t="e">
        <f t="shared" si="45"/>
        <v>#DIV/0!</v>
      </c>
      <c r="V325" s="21" t="e">
        <f t="shared" ref="V325:V388" si="52">IF(M325=0,"",R325/M325)</f>
        <v>#VALUE!</v>
      </c>
      <c r="W325" s="15">
        <f t="shared" ref="W325:W388" si="53">IF(Q325="","",IF(AND(Q325&gt;G325,Q325&lt;H325),1,0))</f>
        <v>0</v>
      </c>
      <c r="X325" s="48">
        <f>SUM(R325:S325)</f>
        <v>0</v>
      </c>
      <c r="Y325" s="241"/>
    </row>
    <row r="326" spans="1:25" ht="21" hidden="1" customHeight="1">
      <c r="A326" s="14" t="str">
        <f t="shared" si="46"/>
        <v>63RBT00312</v>
      </c>
      <c r="B326" s="20">
        <f>IF(D326="","",COUNTIF($C$4:C325,C326)+1)</f>
        <v>63</v>
      </c>
      <c r="C326" s="14" t="str">
        <f>IF(D326="","",VLOOKUP(D326,LISTA!$A:$B,2,0))</f>
        <v>RBT00312</v>
      </c>
      <c r="D326" s="151" t="s">
        <v>129</v>
      </c>
      <c r="E326" s="14">
        <f>IF(D326="","",VLOOKUP(B326,'Preventiva - Sequencia'!$B:$C,2,0))</f>
        <v>250</v>
      </c>
      <c r="F326" s="14">
        <f t="shared" si="47"/>
        <v>15167</v>
      </c>
      <c r="G326" s="14">
        <f t="shared" si="48"/>
        <v>15392</v>
      </c>
      <c r="H326" s="14">
        <f t="shared" si="49"/>
        <v>15442</v>
      </c>
      <c r="I326" s="152" t="s">
        <v>125</v>
      </c>
      <c r="J326" s="153">
        <v>45238</v>
      </c>
      <c r="K326" s="155">
        <v>45238</v>
      </c>
      <c r="L326" s="19">
        <f t="shared" si="50"/>
        <v>0</v>
      </c>
      <c r="M326" s="152" t="s">
        <v>125</v>
      </c>
      <c r="N326" s="153">
        <v>45238</v>
      </c>
      <c r="O326" s="153">
        <v>45238</v>
      </c>
      <c r="P326" s="19">
        <f t="shared" si="51"/>
        <v>0</v>
      </c>
      <c r="Q326" s="151">
        <v>15318</v>
      </c>
      <c r="R326" s="151"/>
      <c r="S326" s="151"/>
      <c r="T326" s="151"/>
      <c r="U326" s="21" t="e">
        <f t="shared" si="45"/>
        <v>#DIV/0!</v>
      </c>
      <c r="V326" s="21" t="e">
        <f t="shared" si="52"/>
        <v>#VALUE!</v>
      </c>
      <c r="W326" s="15">
        <f t="shared" si="53"/>
        <v>0</v>
      </c>
      <c r="X326" s="48">
        <f>SUM(R326:S326)</f>
        <v>0</v>
      </c>
      <c r="Y326" s="241"/>
    </row>
    <row r="327" spans="1:25" ht="21" hidden="1" customHeight="1">
      <c r="A327" s="14" t="str">
        <f t="shared" si="46"/>
        <v>66RBT00304</v>
      </c>
      <c r="B327" s="20">
        <f>IF(D327="","",COUNTIF($C$4:C326,C327)+1)</f>
        <v>66</v>
      </c>
      <c r="C327" s="14" t="str">
        <f>IF(D327="","",VLOOKUP(D327,LISTA!$A:$B,2,0))</f>
        <v>RBT00304</v>
      </c>
      <c r="D327" s="151" t="s">
        <v>127</v>
      </c>
      <c r="E327" s="14">
        <f>IF(D327="","",VLOOKUP(B327,'Preventiva - Sequencia'!$B:$C,2,0))</f>
        <v>500</v>
      </c>
      <c r="F327" s="14">
        <f t="shared" si="47"/>
        <v>15269</v>
      </c>
      <c r="G327" s="14">
        <f t="shared" si="48"/>
        <v>15494</v>
      </c>
      <c r="H327" s="14">
        <f t="shared" si="49"/>
        <v>15544</v>
      </c>
      <c r="I327" s="152" t="s">
        <v>125</v>
      </c>
      <c r="J327" s="153">
        <v>45239</v>
      </c>
      <c r="K327" s="155">
        <v>45239</v>
      </c>
      <c r="L327" s="19">
        <f t="shared" si="50"/>
        <v>0</v>
      </c>
      <c r="M327" s="152" t="s">
        <v>125</v>
      </c>
      <c r="N327" s="153">
        <v>45258</v>
      </c>
      <c r="O327" s="153">
        <v>45258</v>
      </c>
      <c r="P327" s="19">
        <f t="shared" si="51"/>
        <v>0</v>
      </c>
      <c r="Q327" s="151">
        <v>15429</v>
      </c>
      <c r="R327" s="151"/>
      <c r="S327" s="151"/>
      <c r="T327" s="151"/>
      <c r="U327" s="21" t="e">
        <f t="shared" si="45"/>
        <v>#DIV/0!</v>
      </c>
      <c r="V327" s="21" t="e">
        <f t="shared" si="52"/>
        <v>#VALUE!</v>
      </c>
      <c r="W327" s="15">
        <f t="shared" si="53"/>
        <v>0</v>
      </c>
      <c r="X327" s="48">
        <f>SUM(R327:S327)</f>
        <v>0</v>
      </c>
      <c r="Y327" s="241"/>
    </row>
    <row r="328" spans="1:25" ht="21" hidden="1" customHeight="1">
      <c r="A328" s="14" t="str">
        <f t="shared" si="46"/>
        <v>65RBT00303</v>
      </c>
      <c r="B328" s="20">
        <f>IF(D328="","",COUNTIF($C$4:C327,C328)+1)</f>
        <v>65</v>
      </c>
      <c r="C328" s="14" t="str">
        <f>IF(D328="","",VLOOKUP(D328,LISTA!$A:$B,2,0))</f>
        <v>RBT00303</v>
      </c>
      <c r="D328" s="151" t="s">
        <v>126</v>
      </c>
      <c r="E328" s="14">
        <f>IF(D328="","",VLOOKUP(B328,'Preventiva - Sequencia'!$B:$C,2,0))</f>
        <v>250</v>
      </c>
      <c r="F328" s="14">
        <f t="shared" si="47"/>
        <v>15202</v>
      </c>
      <c r="G328" s="14">
        <f t="shared" si="48"/>
        <v>15427</v>
      </c>
      <c r="H328" s="14">
        <f t="shared" si="49"/>
        <v>15477</v>
      </c>
      <c r="I328" s="152" t="s">
        <v>125</v>
      </c>
      <c r="J328" s="153">
        <v>45244</v>
      </c>
      <c r="K328" s="155">
        <v>45244</v>
      </c>
      <c r="L328" s="19">
        <f t="shared" si="50"/>
        <v>0</v>
      </c>
      <c r="M328" s="152" t="s">
        <v>125</v>
      </c>
      <c r="N328" s="153">
        <v>45244</v>
      </c>
      <c r="O328" s="153">
        <v>45244</v>
      </c>
      <c r="P328" s="19">
        <f t="shared" si="51"/>
        <v>0</v>
      </c>
      <c r="Q328" s="151">
        <v>15471</v>
      </c>
      <c r="R328" s="151"/>
      <c r="S328" s="151"/>
      <c r="T328" s="151"/>
      <c r="U328" s="21" t="e">
        <f t="shared" si="45"/>
        <v>#DIV/0!</v>
      </c>
      <c r="V328" s="21" t="e">
        <f t="shared" si="52"/>
        <v>#VALUE!</v>
      </c>
      <c r="W328" s="15">
        <f t="shared" si="53"/>
        <v>1</v>
      </c>
    </row>
    <row r="329" spans="1:25" ht="21" hidden="1" customHeight="1">
      <c r="A329" s="14" t="str">
        <f t="shared" si="46"/>
        <v>66RBT00302</v>
      </c>
      <c r="B329" s="20">
        <f>IF(D329="","",COUNTIF($C$4:C328,C329)+1)</f>
        <v>66</v>
      </c>
      <c r="C329" s="14" t="str">
        <f>IF(D329="","",VLOOKUP(D329,LISTA!$A:$B,2,0))</f>
        <v>RBT00302</v>
      </c>
      <c r="D329" s="151" t="s">
        <v>124</v>
      </c>
      <c r="E329" s="14">
        <f>IF(D329="","",VLOOKUP(B329,'Preventiva - Sequencia'!$B:$C,2,0))</f>
        <v>500</v>
      </c>
      <c r="F329" s="14">
        <f t="shared" si="47"/>
        <v>16198</v>
      </c>
      <c r="G329" s="14">
        <f t="shared" si="48"/>
        <v>16423</v>
      </c>
      <c r="H329" s="14">
        <f t="shared" si="49"/>
        <v>16473</v>
      </c>
      <c r="I329" s="152" t="s">
        <v>125</v>
      </c>
      <c r="J329" s="153">
        <v>45246</v>
      </c>
      <c r="K329" s="155">
        <v>45246</v>
      </c>
      <c r="L329" s="19">
        <f t="shared" si="50"/>
        <v>0</v>
      </c>
      <c r="M329" s="152" t="s">
        <v>125</v>
      </c>
      <c r="N329" s="153">
        <v>45246</v>
      </c>
      <c r="O329" s="153">
        <v>45246</v>
      </c>
      <c r="P329" s="19">
        <f t="shared" si="51"/>
        <v>0</v>
      </c>
      <c r="Q329" s="151">
        <v>16437</v>
      </c>
      <c r="R329" s="151"/>
      <c r="S329" s="151"/>
      <c r="T329" s="151"/>
      <c r="U329" s="21" t="e">
        <f t="shared" si="45"/>
        <v>#DIV/0!</v>
      </c>
      <c r="V329" s="21" t="e">
        <f t="shared" si="52"/>
        <v>#VALUE!</v>
      </c>
      <c r="W329" s="15">
        <f t="shared" si="53"/>
        <v>1</v>
      </c>
    </row>
    <row r="330" spans="1:25" ht="21" customHeight="1">
      <c r="A330" s="14" t="str">
        <f t="shared" si="46"/>
        <v>66RBT00315</v>
      </c>
      <c r="B330" s="20">
        <f>IF(D330="","",COUNTIF($C$4:C329,C330)+1)</f>
        <v>66</v>
      </c>
      <c r="C330" s="14" t="str">
        <f>IF(D330="","",VLOOKUP(D330,LISTA!$A:$B,2,0))</f>
        <v>RBT00315</v>
      </c>
      <c r="D330" s="151" t="s">
        <v>128</v>
      </c>
      <c r="E330" s="14">
        <f>IF(D330="","",VLOOKUP(B330,'Preventiva - Sequencia'!$B:$C,2,0))</f>
        <v>500</v>
      </c>
      <c r="F330" s="14">
        <f t="shared" si="47"/>
        <v>16339</v>
      </c>
      <c r="G330" s="14">
        <f t="shared" si="48"/>
        <v>16564</v>
      </c>
      <c r="H330" s="14">
        <f t="shared" si="49"/>
        <v>16614</v>
      </c>
      <c r="I330" s="152" t="s">
        <v>125</v>
      </c>
      <c r="J330" s="153">
        <v>45253</v>
      </c>
      <c r="K330" s="155">
        <v>45253</v>
      </c>
      <c r="L330" s="19">
        <f t="shared" si="50"/>
        <v>0</v>
      </c>
      <c r="M330" s="152" t="s">
        <v>125</v>
      </c>
      <c r="N330" s="153">
        <v>45253</v>
      </c>
      <c r="O330" s="153">
        <v>45253</v>
      </c>
      <c r="P330" s="19">
        <f t="shared" si="51"/>
        <v>0</v>
      </c>
      <c r="Q330" s="151">
        <v>16637</v>
      </c>
      <c r="R330" s="151"/>
      <c r="S330" s="151"/>
      <c r="T330" s="151"/>
      <c r="U330" s="21" t="e">
        <f t="shared" si="45"/>
        <v>#DIV/0!</v>
      </c>
      <c r="V330" s="21" t="e">
        <f t="shared" si="52"/>
        <v>#VALUE!</v>
      </c>
      <c r="W330" s="15">
        <f t="shared" si="53"/>
        <v>0</v>
      </c>
      <c r="X330" s="48">
        <f>SUM(R330:S330)</f>
        <v>0</v>
      </c>
      <c r="Y330" s="241"/>
    </row>
    <row r="331" spans="1:25" ht="21" hidden="1" customHeight="1">
      <c r="A331" s="14" t="str">
        <f t="shared" si="46"/>
        <v>64RBT00312</v>
      </c>
      <c r="B331" s="20">
        <f>IF(D331="","",COUNTIF($C$4:C330,C331)+1)</f>
        <v>64</v>
      </c>
      <c r="C331" s="14" t="str">
        <f>IF(D331="","",VLOOKUP(D331,LISTA!$A:$B,2,0))</f>
        <v>RBT00312</v>
      </c>
      <c r="D331" s="151" t="s">
        <v>129</v>
      </c>
      <c r="E331" s="14">
        <f>IF(D331="","",VLOOKUP(B331,'Preventiva - Sequencia'!$B:$C,2,0))</f>
        <v>4000</v>
      </c>
      <c r="F331" s="14">
        <f t="shared" si="47"/>
        <v>15318</v>
      </c>
      <c r="G331" s="14">
        <f t="shared" si="48"/>
        <v>15543</v>
      </c>
      <c r="H331" s="14">
        <f t="shared" si="49"/>
        <v>15593</v>
      </c>
      <c r="I331" s="152" t="s">
        <v>125</v>
      </c>
      <c r="J331" s="153">
        <v>45254</v>
      </c>
      <c r="K331" s="155">
        <v>45254</v>
      </c>
      <c r="L331" s="19">
        <f t="shared" si="50"/>
        <v>0</v>
      </c>
      <c r="M331" s="152" t="s">
        <v>125</v>
      </c>
      <c r="N331" s="153">
        <v>45254</v>
      </c>
      <c r="O331" s="153">
        <v>45254</v>
      </c>
      <c r="P331" s="19">
        <f t="shared" si="51"/>
        <v>0</v>
      </c>
      <c r="Q331" s="151">
        <v>15587</v>
      </c>
      <c r="R331" s="151"/>
      <c r="S331" s="151"/>
      <c r="T331" s="151"/>
      <c r="U331" s="21" t="e">
        <f t="shared" si="45"/>
        <v>#DIV/0!</v>
      </c>
      <c r="V331" s="21" t="e">
        <f t="shared" si="52"/>
        <v>#VALUE!</v>
      </c>
      <c r="W331" s="15">
        <f t="shared" si="53"/>
        <v>1</v>
      </c>
      <c r="X331" s="48">
        <f>SUM(R331:S331)</f>
        <v>0</v>
      </c>
      <c r="Y331" s="241"/>
    </row>
    <row r="332" spans="1:25" ht="21" hidden="1" customHeight="1">
      <c r="A332" s="14" t="str">
        <f t="shared" si="46"/>
        <v>67RBT00304</v>
      </c>
      <c r="B332" s="20">
        <f>IF(D332="","",COUNTIF($C$4:C331,C332)+1)</f>
        <v>67</v>
      </c>
      <c r="C332" s="14" t="str">
        <f>IF(D332="","",VLOOKUP(D332,LISTA!$A:$B,2,0))</f>
        <v>RBT00304</v>
      </c>
      <c r="D332" s="151" t="s">
        <v>127</v>
      </c>
      <c r="E332" s="14">
        <f>IF(D332="","",VLOOKUP(B332,'Preventiva - Sequencia'!$B:$C,2,0))</f>
        <v>250</v>
      </c>
      <c r="F332" s="14">
        <f t="shared" si="47"/>
        <v>15429</v>
      </c>
      <c r="G332" s="14">
        <f t="shared" si="48"/>
        <v>15654</v>
      </c>
      <c r="H332" s="14">
        <f t="shared" si="49"/>
        <v>15704</v>
      </c>
      <c r="I332" s="152" t="s">
        <v>125</v>
      </c>
      <c r="J332" s="153">
        <v>45258</v>
      </c>
      <c r="K332" s="155">
        <v>45258</v>
      </c>
      <c r="L332" s="19">
        <f t="shared" si="50"/>
        <v>0</v>
      </c>
      <c r="M332" s="152" t="s">
        <v>125</v>
      </c>
      <c r="N332" s="153">
        <v>45280</v>
      </c>
      <c r="O332" s="153">
        <v>45280</v>
      </c>
      <c r="P332" s="19">
        <f t="shared" si="51"/>
        <v>0</v>
      </c>
      <c r="Q332" s="151">
        <v>15704</v>
      </c>
      <c r="R332" s="151"/>
      <c r="S332" s="151"/>
      <c r="T332" s="151"/>
      <c r="U332" s="21" t="e">
        <f t="shared" si="45"/>
        <v>#DIV/0!</v>
      </c>
      <c r="V332" s="21" t="e">
        <f t="shared" si="52"/>
        <v>#VALUE!</v>
      </c>
      <c r="W332" s="15">
        <f t="shared" si="53"/>
        <v>0</v>
      </c>
      <c r="X332" s="48">
        <f>SUM(R332:S332)</f>
        <v>0</v>
      </c>
      <c r="Y332" s="241"/>
    </row>
    <row r="333" spans="1:25" ht="21" hidden="1" customHeight="1">
      <c r="A333" s="14" t="str">
        <f t="shared" si="46"/>
        <v>67RBT00302</v>
      </c>
      <c r="B333" s="20">
        <f>IF(D333="","",COUNTIF($C$4:C332,C333)+1)</f>
        <v>67</v>
      </c>
      <c r="C333" s="14" t="str">
        <f>IF(D333="","",VLOOKUP(D333,LISTA!$A:$B,2,0))</f>
        <v>RBT00302</v>
      </c>
      <c r="D333" s="151" t="s">
        <v>124</v>
      </c>
      <c r="E333" s="14">
        <f>IF(D333="","",VLOOKUP(B333,'Preventiva - Sequencia'!$B:$C,2,0))</f>
        <v>250</v>
      </c>
      <c r="F333" s="14">
        <f t="shared" si="47"/>
        <v>16437</v>
      </c>
      <c r="G333" s="14">
        <f t="shared" si="48"/>
        <v>16662</v>
      </c>
      <c r="H333" s="14">
        <f t="shared" si="49"/>
        <v>16712</v>
      </c>
      <c r="I333" s="152" t="s">
        <v>125</v>
      </c>
      <c r="J333" s="153">
        <v>45261</v>
      </c>
      <c r="K333" s="155">
        <v>45261</v>
      </c>
      <c r="L333" s="19">
        <f t="shared" si="50"/>
        <v>0</v>
      </c>
      <c r="M333" s="152" t="s">
        <v>125</v>
      </c>
      <c r="N333" s="153">
        <v>45261</v>
      </c>
      <c r="O333" s="153">
        <v>45261</v>
      </c>
      <c r="P333" s="19">
        <f t="shared" si="51"/>
        <v>0</v>
      </c>
      <c r="Q333" s="151">
        <v>16681</v>
      </c>
      <c r="R333" s="151"/>
      <c r="S333" s="151"/>
      <c r="T333" s="151"/>
      <c r="U333" s="21" t="e">
        <f t="shared" si="45"/>
        <v>#DIV/0!</v>
      </c>
      <c r="V333" s="21" t="e">
        <f t="shared" si="52"/>
        <v>#VALUE!</v>
      </c>
      <c r="W333" s="15">
        <f t="shared" si="53"/>
        <v>1</v>
      </c>
    </row>
    <row r="334" spans="1:25" ht="21" hidden="1" customHeight="1">
      <c r="A334" s="14" t="str">
        <f t="shared" si="46"/>
        <v>66RBT00303</v>
      </c>
      <c r="B334" s="20">
        <f>IF(D334="","",COUNTIF($C$4:C333,C334)+1)</f>
        <v>66</v>
      </c>
      <c r="C334" s="14" t="str">
        <f>IF(D334="","",VLOOKUP(D334,LISTA!$A:$B,2,0))</f>
        <v>RBT00303</v>
      </c>
      <c r="D334" s="151" t="s">
        <v>126</v>
      </c>
      <c r="E334" s="14">
        <f>IF(D334="","",VLOOKUP(B334,'Preventiva - Sequencia'!$B:$C,2,0))</f>
        <v>500</v>
      </c>
      <c r="F334" s="14">
        <f t="shared" si="47"/>
        <v>15471</v>
      </c>
      <c r="G334" s="14">
        <f t="shared" si="48"/>
        <v>15696</v>
      </c>
      <c r="H334" s="14">
        <f t="shared" si="49"/>
        <v>15746</v>
      </c>
      <c r="I334" s="152" t="s">
        <v>125</v>
      </c>
      <c r="J334" s="153">
        <v>45264</v>
      </c>
      <c r="K334" s="155">
        <v>45264</v>
      </c>
      <c r="L334" s="19">
        <f t="shared" si="50"/>
        <v>0</v>
      </c>
      <c r="M334" s="152" t="s">
        <v>125</v>
      </c>
      <c r="N334" s="153">
        <v>45264</v>
      </c>
      <c r="O334" s="153">
        <v>45264</v>
      </c>
      <c r="P334" s="19">
        <f t="shared" si="51"/>
        <v>0</v>
      </c>
      <c r="Q334" s="151">
        <v>15770</v>
      </c>
      <c r="R334" s="151"/>
      <c r="S334" s="151"/>
      <c r="T334" s="151"/>
      <c r="U334" s="21" t="e">
        <f t="shared" si="45"/>
        <v>#DIV/0!</v>
      </c>
      <c r="V334" s="21" t="e">
        <f t="shared" si="52"/>
        <v>#VALUE!</v>
      </c>
      <c r="W334" s="15">
        <f t="shared" si="53"/>
        <v>0</v>
      </c>
    </row>
    <row r="335" spans="1:25" ht="21" customHeight="1">
      <c r="A335" s="14" t="str">
        <f t="shared" si="46"/>
        <v>67RBT00315</v>
      </c>
      <c r="B335" s="20">
        <f>IF(D335="","",COUNTIF($C$4:C334,C335)+1)</f>
        <v>67</v>
      </c>
      <c r="C335" s="14" t="str">
        <f>IF(D335="","",VLOOKUP(D335,LISTA!$A:$B,2,0))</f>
        <v>RBT00315</v>
      </c>
      <c r="D335" s="151" t="s">
        <v>128</v>
      </c>
      <c r="E335" s="14">
        <f>IF(D335="","",VLOOKUP(B335,'Preventiva - Sequencia'!$B:$C,2,0))</f>
        <v>250</v>
      </c>
      <c r="F335" s="14">
        <f t="shared" si="47"/>
        <v>16637</v>
      </c>
      <c r="G335" s="14">
        <f t="shared" si="48"/>
        <v>16862</v>
      </c>
      <c r="H335" s="14">
        <f t="shared" si="49"/>
        <v>16912</v>
      </c>
      <c r="I335" s="152" t="s">
        <v>125</v>
      </c>
      <c r="J335" s="153">
        <v>45273</v>
      </c>
      <c r="K335" s="155">
        <v>45273</v>
      </c>
      <c r="L335" s="19">
        <f t="shared" si="50"/>
        <v>0</v>
      </c>
      <c r="M335" s="152" t="s">
        <v>125</v>
      </c>
      <c r="N335" s="153">
        <v>45273</v>
      </c>
      <c r="O335" s="153">
        <v>45273</v>
      </c>
      <c r="P335" s="19">
        <f t="shared" si="51"/>
        <v>0</v>
      </c>
      <c r="Q335" s="151">
        <v>16936</v>
      </c>
      <c r="R335" s="151"/>
      <c r="S335" s="151"/>
      <c r="T335" s="151"/>
      <c r="U335" s="21" t="e">
        <f t="shared" si="45"/>
        <v>#DIV/0!</v>
      </c>
      <c r="V335" s="21" t="e">
        <f t="shared" si="52"/>
        <v>#VALUE!</v>
      </c>
      <c r="W335" s="15">
        <f t="shared" si="53"/>
        <v>0</v>
      </c>
      <c r="X335" s="48">
        <f>SUM(R335:S335)</f>
        <v>0</v>
      </c>
      <c r="Y335" s="241"/>
    </row>
    <row r="336" spans="1:25" ht="21" hidden="1" customHeight="1">
      <c r="A336" s="14" t="str">
        <f t="shared" si="46"/>
        <v>68RBT00302</v>
      </c>
      <c r="B336" s="20">
        <f>IF(D336="","",COUNTIF($C$4:C335,C336)+1)</f>
        <v>68</v>
      </c>
      <c r="C336" s="14" t="str">
        <f>IF(D336="","",VLOOKUP(D336,LISTA!$A:$B,2,0))</f>
        <v>RBT00302</v>
      </c>
      <c r="D336" s="151" t="s">
        <v>124</v>
      </c>
      <c r="E336" s="14">
        <f>IF(D336="","",VLOOKUP(B336,'Preventiva - Sequencia'!$B:$C,2,0))</f>
        <v>1000</v>
      </c>
      <c r="F336" s="14">
        <f t="shared" si="47"/>
        <v>16681</v>
      </c>
      <c r="G336" s="14">
        <f t="shared" si="48"/>
        <v>16906</v>
      </c>
      <c r="H336" s="14">
        <f t="shared" si="49"/>
        <v>16956</v>
      </c>
      <c r="I336" s="152" t="s">
        <v>125</v>
      </c>
      <c r="J336" s="153">
        <v>45279</v>
      </c>
      <c r="K336" s="155">
        <v>45279</v>
      </c>
      <c r="L336" s="19">
        <f t="shared" si="50"/>
        <v>0</v>
      </c>
      <c r="M336" s="152" t="s">
        <v>125</v>
      </c>
      <c r="N336" s="153">
        <v>45279</v>
      </c>
      <c r="O336" s="153">
        <v>45279</v>
      </c>
      <c r="P336" s="19">
        <f t="shared" si="51"/>
        <v>0</v>
      </c>
      <c r="Q336" s="151">
        <v>16942</v>
      </c>
      <c r="R336" s="151"/>
      <c r="S336" s="151"/>
      <c r="T336" s="151"/>
      <c r="U336" s="21" t="e">
        <f t="shared" si="45"/>
        <v>#DIV/0!</v>
      </c>
      <c r="V336" s="21" t="e">
        <f t="shared" si="52"/>
        <v>#VALUE!</v>
      </c>
      <c r="W336" s="15">
        <f t="shared" si="53"/>
        <v>1</v>
      </c>
    </row>
    <row r="337" spans="1:25" ht="21" hidden="1" customHeight="1">
      <c r="A337" s="14" t="str">
        <f t="shared" si="46"/>
        <v>68RBT00304</v>
      </c>
      <c r="B337" s="20">
        <f>IF(D337="","",COUNTIF($C$4:C336,C337)+1)</f>
        <v>68</v>
      </c>
      <c r="C337" s="14" t="str">
        <f>IF(D337="","",VLOOKUP(D337,LISTA!$A:$B,2,0))</f>
        <v>RBT00304</v>
      </c>
      <c r="D337" s="151" t="s">
        <v>127</v>
      </c>
      <c r="E337" s="14">
        <f>IF(D337="","",VLOOKUP(B337,'Preventiva - Sequencia'!$B:$C,2,0))</f>
        <v>1000</v>
      </c>
      <c r="F337" s="14">
        <f t="shared" si="47"/>
        <v>15704</v>
      </c>
      <c r="G337" s="14">
        <f t="shared" si="48"/>
        <v>15929</v>
      </c>
      <c r="H337" s="14">
        <f t="shared" si="49"/>
        <v>15979</v>
      </c>
      <c r="I337" s="152" t="s">
        <v>125</v>
      </c>
      <c r="J337" s="153">
        <v>45280</v>
      </c>
      <c r="K337" s="155">
        <v>45280</v>
      </c>
      <c r="L337" s="19">
        <f t="shared" si="50"/>
        <v>0</v>
      </c>
      <c r="M337" s="152" t="s">
        <v>125</v>
      </c>
      <c r="N337" s="153">
        <v>45299</v>
      </c>
      <c r="O337" s="153">
        <v>45299</v>
      </c>
      <c r="P337" s="19">
        <f t="shared" si="51"/>
        <v>0</v>
      </c>
      <c r="Q337" s="151">
        <v>15908</v>
      </c>
      <c r="R337" s="151"/>
      <c r="S337" s="151"/>
      <c r="T337" s="151"/>
      <c r="U337" s="21" t="e">
        <f t="shared" si="45"/>
        <v>#DIV/0!</v>
      </c>
      <c r="V337" s="21" t="e">
        <f t="shared" si="52"/>
        <v>#VALUE!</v>
      </c>
      <c r="W337" s="15">
        <f t="shared" si="53"/>
        <v>0</v>
      </c>
      <c r="X337" s="48">
        <f>SUM(R337:S337)</f>
        <v>0</v>
      </c>
      <c r="Y337" s="241"/>
    </row>
    <row r="338" spans="1:25" ht="21" hidden="1" customHeight="1">
      <c r="A338" s="14" t="str">
        <f t="shared" si="46"/>
        <v>67RBT00303</v>
      </c>
      <c r="B338" s="20">
        <f>IF(D338="","",COUNTIF($C$4:C337,C338)+1)</f>
        <v>67</v>
      </c>
      <c r="C338" s="14" t="str">
        <f>IF(D338="","",VLOOKUP(D338,LISTA!$A:$B,2,0))</f>
        <v>RBT00303</v>
      </c>
      <c r="D338" s="151" t="s">
        <v>126</v>
      </c>
      <c r="E338" s="14">
        <f>IF(D338="","",VLOOKUP(B338,'Preventiva - Sequencia'!$B:$C,2,0))</f>
        <v>250</v>
      </c>
      <c r="F338" s="14">
        <f t="shared" si="47"/>
        <v>15770</v>
      </c>
      <c r="G338" s="14">
        <f t="shared" si="48"/>
        <v>15995</v>
      </c>
      <c r="H338" s="14">
        <f t="shared" si="49"/>
        <v>16045</v>
      </c>
      <c r="I338" s="152" t="s">
        <v>125</v>
      </c>
      <c r="J338" s="153">
        <v>45283</v>
      </c>
      <c r="K338" s="155">
        <v>45283</v>
      </c>
      <c r="L338" s="19">
        <f t="shared" si="50"/>
        <v>0</v>
      </c>
      <c r="M338" s="152" t="s">
        <v>125</v>
      </c>
      <c r="N338" s="153">
        <v>45283</v>
      </c>
      <c r="O338" s="153">
        <v>45283</v>
      </c>
      <c r="P338" s="19">
        <f t="shared" si="51"/>
        <v>0</v>
      </c>
      <c r="Q338" s="151">
        <v>16046</v>
      </c>
      <c r="R338" s="151"/>
      <c r="S338" s="151"/>
      <c r="T338" s="151"/>
      <c r="U338" s="21" t="e">
        <f t="shared" si="45"/>
        <v>#DIV/0!</v>
      </c>
      <c r="V338" s="21" t="e">
        <f t="shared" si="52"/>
        <v>#VALUE!</v>
      </c>
      <c r="W338" s="15">
        <f t="shared" si="53"/>
        <v>0</v>
      </c>
    </row>
    <row r="339" spans="1:25" ht="21" hidden="1" customHeight="1">
      <c r="A339" s="14" t="str">
        <f t="shared" si="46"/>
        <v>65RBT00312</v>
      </c>
      <c r="B339" s="20">
        <f>IF(D339="","",COUNTIF($C$4:C338,C339)+1)</f>
        <v>65</v>
      </c>
      <c r="C339" s="14" t="str">
        <f>IF(D339="","",VLOOKUP(D339,LISTA!$A:$B,2,0))</f>
        <v>RBT00312</v>
      </c>
      <c r="D339" s="151" t="s">
        <v>129</v>
      </c>
      <c r="E339" s="14">
        <f>IF(D339="","",VLOOKUP(B339,'Preventiva - Sequencia'!$B:$C,2,0))</f>
        <v>250</v>
      </c>
      <c r="F339" s="14">
        <f t="shared" si="47"/>
        <v>15587</v>
      </c>
      <c r="G339" s="14">
        <f t="shared" si="48"/>
        <v>15812</v>
      </c>
      <c r="H339" s="14">
        <f t="shared" si="49"/>
        <v>15862</v>
      </c>
      <c r="I339" s="152" t="s">
        <v>125</v>
      </c>
      <c r="J339" s="153">
        <v>45287</v>
      </c>
      <c r="K339" s="155">
        <v>45287</v>
      </c>
      <c r="L339" s="19">
        <f t="shared" si="50"/>
        <v>0</v>
      </c>
      <c r="M339" s="152" t="s">
        <v>125</v>
      </c>
      <c r="N339" s="153">
        <v>45287</v>
      </c>
      <c r="O339" s="153">
        <v>45287</v>
      </c>
      <c r="P339" s="19">
        <f t="shared" si="51"/>
        <v>0</v>
      </c>
      <c r="Q339" s="151">
        <v>15826</v>
      </c>
      <c r="R339" s="151"/>
      <c r="S339" s="151"/>
      <c r="T339" s="151"/>
      <c r="U339" s="21" t="e">
        <f t="shared" si="45"/>
        <v>#DIV/0!</v>
      </c>
      <c r="V339" s="21" t="e">
        <f t="shared" si="52"/>
        <v>#VALUE!</v>
      </c>
      <c r="W339" s="15">
        <f t="shared" si="53"/>
        <v>1</v>
      </c>
      <c r="X339" s="48">
        <f>SUM(R339:S339)</f>
        <v>0</v>
      </c>
      <c r="Y339" s="241"/>
    </row>
    <row r="340" spans="1:25" ht="21" hidden="1" customHeight="1">
      <c r="A340" s="14" t="str">
        <f t="shared" si="46"/>
        <v>69RBT00302</v>
      </c>
      <c r="B340" s="20">
        <f>IF(D340="","",COUNTIF($C$4:C339,C340)+1)</f>
        <v>69</v>
      </c>
      <c r="C340" s="14" t="str">
        <f>IF(D340="","",VLOOKUP(D340,LISTA!$A:$B,2,0))</f>
        <v>RBT00302</v>
      </c>
      <c r="D340" s="151" t="s">
        <v>124</v>
      </c>
      <c r="E340" s="14">
        <f>IF(D340="","",VLOOKUP(B340,'Preventiva - Sequencia'!$B:$C,2,0))</f>
        <v>250</v>
      </c>
      <c r="F340" s="14">
        <f t="shared" si="47"/>
        <v>16942</v>
      </c>
      <c r="G340" s="14">
        <f t="shared" si="48"/>
        <v>17167</v>
      </c>
      <c r="H340" s="14">
        <f t="shared" si="49"/>
        <v>17217</v>
      </c>
      <c r="I340" s="152" t="s">
        <v>125</v>
      </c>
      <c r="J340" s="153">
        <v>45296</v>
      </c>
      <c r="K340" s="155">
        <v>45296</v>
      </c>
      <c r="L340" s="19">
        <f t="shared" si="50"/>
        <v>0</v>
      </c>
      <c r="M340" s="152" t="s">
        <v>125</v>
      </c>
      <c r="N340" s="153">
        <v>45296</v>
      </c>
      <c r="O340" s="153">
        <v>45296</v>
      </c>
      <c r="P340" s="19">
        <f t="shared" si="51"/>
        <v>0</v>
      </c>
      <c r="Q340" s="151">
        <v>17183</v>
      </c>
      <c r="R340" s="151"/>
      <c r="S340" s="151"/>
      <c r="T340" s="151"/>
      <c r="U340" s="21" t="e">
        <f t="shared" si="45"/>
        <v>#DIV/0!</v>
      </c>
      <c r="V340" s="21" t="e">
        <f t="shared" si="52"/>
        <v>#VALUE!</v>
      </c>
      <c r="W340" s="15">
        <f t="shared" si="53"/>
        <v>1</v>
      </c>
    </row>
    <row r="341" spans="1:25" ht="21" customHeight="1">
      <c r="A341" s="14" t="str">
        <f t="shared" si="46"/>
        <v>68RBT00315</v>
      </c>
      <c r="B341" s="20">
        <f>IF(D341="","",COUNTIF($C$4:C340,C341)+1)</f>
        <v>68</v>
      </c>
      <c r="C341" s="14" t="str">
        <f>IF(D341="","",VLOOKUP(D341,LISTA!$A:$B,2,0))</f>
        <v>RBT00315</v>
      </c>
      <c r="D341" s="151" t="s">
        <v>128</v>
      </c>
      <c r="E341" s="14">
        <f>IF(D341="","",VLOOKUP(B341,'Preventiva - Sequencia'!$B:$C,2,0))</f>
        <v>1000</v>
      </c>
      <c r="F341" s="14">
        <f t="shared" si="47"/>
        <v>16936</v>
      </c>
      <c r="G341" s="14">
        <f t="shared" si="48"/>
        <v>17161</v>
      </c>
      <c r="H341" s="14">
        <f t="shared" si="49"/>
        <v>17211</v>
      </c>
      <c r="I341" s="152" t="s">
        <v>125</v>
      </c>
      <c r="J341" s="153">
        <v>45297</v>
      </c>
      <c r="K341" s="155">
        <v>45297</v>
      </c>
      <c r="L341" s="19">
        <f t="shared" si="50"/>
        <v>0</v>
      </c>
      <c r="M341" s="152" t="s">
        <v>125</v>
      </c>
      <c r="N341" s="153">
        <v>45297</v>
      </c>
      <c r="O341" s="153">
        <v>45297</v>
      </c>
      <c r="P341" s="19">
        <f t="shared" si="51"/>
        <v>0</v>
      </c>
      <c r="Q341" s="151">
        <v>17184</v>
      </c>
      <c r="R341" s="151"/>
      <c r="S341" s="151"/>
      <c r="T341" s="151"/>
      <c r="U341" s="21" t="e">
        <f t="shared" si="45"/>
        <v>#DIV/0!</v>
      </c>
      <c r="V341" s="21" t="e">
        <f t="shared" si="52"/>
        <v>#VALUE!</v>
      </c>
      <c r="W341" s="15">
        <f t="shared" si="53"/>
        <v>1</v>
      </c>
      <c r="X341" s="48">
        <f>SUM(R341:S341)</f>
        <v>0</v>
      </c>
      <c r="Y341" s="241"/>
    </row>
    <row r="342" spans="1:25" ht="21" hidden="1" customHeight="1">
      <c r="A342" s="14" t="str">
        <f t="shared" si="46"/>
        <v>69RBT00304</v>
      </c>
      <c r="B342" s="20">
        <f>IF(D342="","",COUNTIF($C$4:C341,C342)+1)</f>
        <v>69</v>
      </c>
      <c r="C342" s="14" t="str">
        <f>IF(D342="","",VLOOKUP(D342,LISTA!$A:$B,2,0))</f>
        <v>RBT00304</v>
      </c>
      <c r="D342" s="151" t="s">
        <v>127</v>
      </c>
      <c r="E342" s="14">
        <f>IF(D342="","",VLOOKUP(B342,'Preventiva - Sequencia'!$B:$C,2,0))</f>
        <v>250</v>
      </c>
      <c r="F342" s="14">
        <f t="shared" si="47"/>
        <v>15908</v>
      </c>
      <c r="G342" s="14">
        <f t="shared" si="48"/>
        <v>16133</v>
      </c>
      <c r="H342" s="14">
        <f t="shared" si="49"/>
        <v>16183</v>
      </c>
      <c r="I342" s="152" t="s">
        <v>125</v>
      </c>
      <c r="J342" s="153">
        <v>45299</v>
      </c>
      <c r="K342" s="155">
        <v>45299</v>
      </c>
      <c r="L342" s="19">
        <f t="shared" si="50"/>
        <v>0</v>
      </c>
      <c r="M342" s="152" t="s">
        <v>125</v>
      </c>
      <c r="N342" s="153">
        <v>45316</v>
      </c>
      <c r="O342" s="153">
        <v>45316</v>
      </c>
      <c r="P342" s="19">
        <f t="shared" si="51"/>
        <v>0</v>
      </c>
      <c r="Q342" s="151">
        <v>16167</v>
      </c>
      <c r="R342" s="151"/>
      <c r="S342" s="151"/>
      <c r="T342" s="151"/>
      <c r="U342" s="21" t="e">
        <f t="shared" si="45"/>
        <v>#DIV/0!</v>
      </c>
      <c r="V342" s="21" t="e">
        <f t="shared" si="52"/>
        <v>#VALUE!</v>
      </c>
      <c r="W342" s="15">
        <f t="shared" si="53"/>
        <v>1</v>
      </c>
      <c r="X342" s="48">
        <f>SUM(R342:S342)</f>
        <v>0</v>
      </c>
      <c r="Y342" s="241"/>
    </row>
    <row r="343" spans="1:25" ht="21" hidden="1" customHeight="1">
      <c r="A343" s="14" t="str">
        <f t="shared" si="46"/>
        <v>68RBT00303</v>
      </c>
      <c r="B343" s="20">
        <f>IF(D343="","",COUNTIF($C$4:C342,C343)+1)</f>
        <v>68</v>
      </c>
      <c r="C343" s="14" t="str">
        <f>IF(D343="","",VLOOKUP(D343,LISTA!$A:$B,2,0))</f>
        <v>RBT00303</v>
      </c>
      <c r="D343" s="151" t="s">
        <v>126</v>
      </c>
      <c r="E343" s="14">
        <f>IF(D343="","",VLOOKUP(B343,'Preventiva - Sequencia'!$B:$C,2,0))</f>
        <v>1000</v>
      </c>
      <c r="F343" s="14">
        <f t="shared" si="47"/>
        <v>16046</v>
      </c>
      <c r="G343" s="14">
        <f t="shared" si="48"/>
        <v>16271</v>
      </c>
      <c r="H343" s="14">
        <f t="shared" si="49"/>
        <v>16321</v>
      </c>
      <c r="I343" s="152" t="s">
        <v>125</v>
      </c>
      <c r="J343" s="153">
        <v>45301</v>
      </c>
      <c r="K343" s="155">
        <v>45301</v>
      </c>
      <c r="L343" s="19">
        <f t="shared" si="50"/>
        <v>0</v>
      </c>
      <c r="M343" s="152" t="s">
        <v>125</v>
      </c>
      <c r="N343" s="153">
        <v>45301</v>
      </c>
      <c r="O343" s="153">
        <v>45301</v>
      </c>
      <c r="P343" s="19">
        <f t="shared" si="51"/>
        <v>0</v>
      </c>
      <c r="Q343" s="151">
        <v>16302</v>
      </c>
      <c r="R343" s="151"/>
      <c r="S343" s="151"/>
      <c r="T343" s="151"/>
      <c r="U343" s="21" t="e">
        <f t="shared" si="45"/>
        <v>#DIV/0!</v>
      </c>
      <c r="V343" s="21" t="e">
        <f t="shared" si="52"/>
        <v>#VALUE!</v>
      </c>
      <c r="W343" s="15">
        <f t="shared" si="53"/>
        <v>1</v>
      </c>
    </row>
    <row r="344" spans="1:25" ht="21" hidden="1" customHeight="1">
      <c r="A344" s="14" t="str">
        <f t="shared" si="46"/>
        <v>66RBT00312</v>
      </c>
      <c r="B344" s="20">
        <f>IF(D344="","",COUNTIF($C$4:C343,C344)+1)</f>
        <v>66</v>
      </c>
      <c r="C344" s="14" t="str">
        <f>IF(D344="","",VLOOKUP(D344,LISTA!$A:$B,2,0))</f>
        <v>RBT00312</v>
      </c>
      <c r="D344" s="151" t="s">
        <v>129</v>
      </c>
      <c r="E344" s="14">
        <f>IF(D344="","",VLOOKUP(B344,'Preventiva - Sequencia'!$B:$C,2,0))</f>
        <v>500</v>
      </c>
      <c r="F344" s="14">
        <f t="shared" si="47"/>
        <v>15826</v>
      </c>
      <c r="G344" s="14">
        <f t="shared" si="48"/>
        <v>16051</v>
      </c>
      <c r="H344" s="14">
        <f t="shared" si="49"/>
        <v>16101</v>
      </c>
      <c r="I344" s="152" t="s">
        <v>125</v>
      </c>
      <c r="J344" s="153">
        <v>45313</v>
      </c>
      <c r="K344" s="155">
        <v>45313</v>
      </c>
      <c r="L344" s="19">
        <f t="shared" si="50"/>
        <v>0</v>
      </c>
      <c r="M344" s="152" t="s">
        <v>125</v>
      </c>
      <c r="N344" s="153">
        <v>45313</v>
      </c>
      <c r="O344" s="153">
        <v>45313</v>
      </c>
      <c r="P344" s="19">
        <f t="shared" si="51"/>
        <v>0</v>
      </c>
      <c r="Q344" s="151">
        <v>16080</v>
      </c>
      <c r="R344" s="151"/>
      <c r="S344" s="151"/>
      <c r="T344" s="151"/>
      <c r="U344" s="21" t="e">
        <f t="shared" si="45"/>
        <v>#DIV/0!</v>
      </c>
      <c r="V344" s="21" t="e">
        <f t="shared" si="52"/>
        <v>#VALUE!</v>
      </c>
      <c r="W344" s="15">
        <f t="shared" si="53"/>
        <v>1</v>
      </c>
      <c r="X344" s="48">
        <f>SUM(R344:S344)</f>
        <v>0</v>
      </c>
      <c r="Y344" s="241"/>
    </row>
    <row r="345" spans="1:25" ht="21" customHeight="1">
      <c r="A345" s="14" t="str">
        <f t="shared" si="46"/>
        <v>69RBT00315</v>
      </c>
      <c r="B345" s="20">
        <f>IF(D345="","",COUNTIF($C$4:C344,C345)+1)</f>
        <v>69</v>
      </c>
      <c r="C345" s="14" t="str">
        <f>IF(D345="","",VLOOKUP(D345,LISTA!$A:$B,2,0))</f>
        <v>RBT00315</v>
      </c>
      <c r="D345" s="151" t="s">
        <v>128</v>
      </c>
      <c r="E345" s="14">
        <f>IF(D345="","",VLOOKUP(B345,'Preventiva - Sequencia'!$B:$C,2,0))</f>
        <v>250</v>
      </c>
      <c r="F345" s="14">
        <f t="shared" si="47"/>
        <v>17184</v>
      </c>
      <c r="G345" s="14">
        <f t="shared" si="48"/>
        <v>17409</v>
      </c>
      <c r="H345" s="14">
        <f t="shared" si="49"/>
        <v>17459</v>
      </c>
      <c r="I345" s="152" t="s">
        <v>125</v>
      </c>
      <c r="J345" s="153">
        <v>45313</v>
      </c>
      <c r="K345" s="155">
        <v>45313</v>
      </c>
      <c r="L345" s="19">
        <f t="shared" si="50"/>
        <v>0</v>
      </c>
      <c r="M345" s="152" t="s">
        <v>125</v>
      </c>
      <c r="N345" s="153">
        <v>45313</v>
      </c>
      <c r="O345" s="153">
        <v>45313</v>
      </c>
      <c r="P345" s="19">
        <f t="shared" si="51"/>
        <v>0</v>
      </c>
      <c r="Q345" s="151">
        <v>17453</v>
      </c>
      <c r="R345" s="151"/>
      <c r="S345" s="151"/>
      <c r="T345" s="151"/>
      <c r="U345" s="21" t="e">
        <f t="shared" si="45"/>
        <v>#DIV/0!</v>
      </c>
      <c r="V345" s="21" t="e">
        <f t="shared" si="52"/>
        <v>#VALUE!</v>
      </c>
      <c r="W345" s="15">
        <f t="shared" si="53"/>
        <v>1</v>
      </c>
      <c r="X345" s="48">
        <f>SUM(R345:S345)</f>
        <v>0</v>
      </c>
      <c r="Y345" s="241"/>
    </row>
    <row r="346" spans="1:25" ht="21" hidden="1" customHeight="1">
      <c r="A346" s="14" t="str">
        <f t="shared" si="46"/>
        <v>70RBT00304</v>
      </c>
      <c r="B346" s="20">
        <f>IF(D346="","",COUNTIF($C$4:C345,C346)+1)</f>
        <v>70</v>
      </c>
      <c r="C346" s="14" t="str">
        <f>IF(D346="","",VLOOKUP(D346,LISTA!$A:$B,2,0))</f>
        <v>RBT00304</v>
      </c>
      <c r="D346" s="151" t="s">
        <v>127</v>
      </c>
      <c r="E346" s="14">
        <f>IF(D346="","",VLOOKUP(B346,'Preventiva - Sequencia'!$B:$C,2,0))</f>
        <v>500</v>
      </c>
      <c r="F346" s="14">
        <f t="shared" si="47"/>
        <v>16167</v>
      </c>
      <c r="G346" s="14">
        <f t="shared" si="48"/>
        <v>16392</v>
      </c>
      <c r="H346" s="14">
        <f t="shared" si="49"/>
        <v>16442</v>
      </c>
      <c r="I346" s="152" t="s">
        <v>125</v>
      </c>
      <c r="J346" s="153">
        <v>45316</v>
      </c>
      <c r="K346" s="155">
        <v>45316</v>
      </c>
      <c r="L346" s="19">
        <f t="shared" si="50"/>
        <v>0</v>
      </c>
      <c r="M346" s="152" t="s">
        <v>125</v>
      </c>
      <c r="N346" s="153">
        <v>45338</v>
      </c>
      <c r="O346" s="153">
        <v>45338</v>
      </c>
      <c r="P346" s="19">
        <f t="shared" si="51"/>
        <v>0</v>
      </c>
      <c r="Q346" s="151">
        <v>16394</v>
      </c>
      <c r="R346" s="151"/>
      <c r="S346" s="151"/>
      <c r="T346" s="151"/>
      <c r="U346" s="21" t="e">
        <f t="shared" si="45"/>
        <v>#DIV/0!</v>
      </c>
      <c r="V346" s="21" t="e">
        <f t="shared" si="52"/>
        <v>#VALUE!</v>
      </c>
      <c r="W346" s="15">
        <f t="shared" si="53"/>
        <v>1</v>
      </c>
      <c r="X346" s="48">
        <f>SUM(R346:S346)</f>
        <v>0</v>
      </c>
      <c r="Y346" s="241"/>
    </row>
    <row r="347" spans="1:25" ht="21" hidden="1" customHeight="1">
      <c r="A347" s="14" t="str">
        <f t="shared" si="46"/>
        <v>69RBT00303</v>
      </c>
      <c r="B347" s="20">
        <f>IF(D347="","",COUNTIF($C$4:C346,C347)+1)</f>
        <v>69</v>
      </c>
      <c r="C347" s="14" t="str">
        <f>IF(D347="","",VLOOKUP(D347,LISTA!$A:$B,2,0))</f>
        <v>RBT00303</v>
      </c>
      <c r="D347" s="151" t="s">
        <v>126</v>
      </c>
      <c r="E347" s="14">
        <f>IF(D347="","",VLOOKUP(B347,'Preventiva - Sequencia'!$B:$C,2,0))</f>
        <v>250</v>
      </c>
      <c r="F347" s="14">
        <f t="shared" si="47"/>
        <v>16302</v>
      </c>
      <c r="G347" s="14">
        <f t="shared" si="48"/>
        <v>16527</v>
      </c>
      <c r="H347" s="14">
        <f t="shared" si="49"/>
        <v>16577</v>
      </c>
      <c r="I347" s="152" t="s">
        <v>125</v>
      </c>
      <c r="J347" s="153">
        <v>45318</v>
      </c>
      <c r="K347" s="155">
        <v>45318</v>
      </c>
      <c r="L347" s="19">
        <f t="shared" si="50"/>
        <v>0</v>
      </c>
      <c r="M347" s="152" t="s">
        <v>125</v>
      </c>
      <c r="N347" s="153">
        <v>45318</v>
      </c>
      <c r="O347" s="153">
        <v>45318</v>
      </c>
      <c r="P347" s="19">
        <f t="shared" si="51"/>
        <v>0</v>
      </c>
      <c r="Q347" s="151">
        <v>16548</v>
      </c>
      <c r="R347" s="151"/>
      <c r="S347" s="151"/>
      <c r="T347" s="151"/>
      <c r="U347" s="21" t="e">
        <f t="shared" si="45"/>
        <v>#DIV/0!</v>
      </c>
      <c r="V347" s="21" t="e">
        <f t="shared" si="52"/>
        <v>#VALUE!</v>
      </c>
      <c r="W347" s="15">
        <f t="shared" si="53"/>
        <v>1</v>
      </c>
    </row>
    <row r="348" spans="1:25" ht="21" hidden="1" customHeight="1">
      <c r="A348" s="14" t="str">
        <f t="shared" si="46"/>
        <v>67RBT00312</v>
      </c>
      <c r="B348" s="20">
        <f>IF(D348="","",COUNTIF($C$4:C347,C348)+1)</f>
        <v>67</v>
      </c>
      <c r="C348" s="14" t="str">
        <f>IF(D348="","",VLOOKUP(D348,LISTA!$A:$B,2,0))</f>
        <v>RBT00312</v>
      </c>
      <c r="D348" s="151" t="s">
        <v>129</v>
      </c>
      <c r="E348" s="14">
        <f>IF(D348="","",VLOOKUP(B348,'Preventiva - Sequencia'!$B:$C,2,0))</f>
        <v>250</v>
      </c>
      <c r="F348" s="14">
        <f t="shared" si="47"/>
        <v>16080</v>
      </c>
      <c r="G348" s="14">
        <f t="shared" si="48"/>
        <v>16305</v>
      </c>
      <c r="H348" s="14">
        <f t="shared" si="49"/>
        <v>16355</v>
      </c>
      <c r="I348" s="152" t="s">
        <v>125</v>
      </c>
      <c r="J348" s="153">
        <v>45331</v>
      </c>
      <c r="K348" s="155">
        <v>45331</v>
      </c>
      <c r="L348" s="19">
        <f t="shared" si="50"/>
        <v>0</v>
      </c>
      <c r="M348" s="152" t="s">
        <v>125</v>
      </c>
      <c r="N348" s="153">
        <v>45331</v>
      </c>
      <c r="O348" s="153">
        <v>45331</v>
      </c>
      <c r="P348" s="19">
        <f t="shared" si="51"/>
        <v>0</v>
      </c>
      <c r="Q348" s="151">
        <v>16323</v>
      </c>
      <c r="R348" s="151"/>
      <c r="S348" s="151"/>
      <c r="T348" s="151"/>
      <c r="U348" s="21" t="e">
        <f t="shared" si="45"/>
        <v>#DIV/0!</v>
      </c>
      <c r="V348" s="21" t="e">
        <f t="shared" si="52"/>
        <v>#VALUE!</v>
      </c>
      <c r="W348" s="15">
        <f t="shared" si="53"/>
        <v>1</v>
      </c>
      <c r="X348" s="48">
        <f>SUM(R348:S348)</f>
        <v>0</v>
      </c>
      <c r="Y348" s="241"/>
    </row>
    <row r="349" spans="1:25" ht="21" hidden="1" customHeight="1">
      <c r="A349" s="14" t="str">
        <f t="shared" si="46"/>
        <v>70RBT00302</v>
      </c>
      <c r="B349" s="20">
        <f>IF(D349="","",COUNTIF($C$4:C348,C349)+1)</f>
        <v>70</v>
      </c>
      <c r="C349" s="14" t="str">
        <f>IF(D349="","",VLOOKUP(D349,LISTA!$A:$B,2,0))</f>
        <v>RBT00302</v>
      </c>
      <c r="D349" s="151" t="s">
        <v>124</v>
      </c>
      <c r="E349" s="14">
        <f>IF(D349="","",VLOOKUP(B349,'Preventiva - Sequencia'!$B:$C,2,0))</f>
        <v>500</v>
      </c>
      <c r="F349" s="14">
        <f t="shared" si="47"/>
        <v>17183</v>
      </c>
      <c r="G349" s="14">
        <f t="shared" si="48"/>
        <v>17408</v>
      </c>
      <c r="H349" s="14">
        <f t="shared" si="49"/>
        <v>17458</v>
      </c>
      <c r="I349" s="152" t="s">
        <v>125</v>
      </c>
      <c r="J349" s="153">
        <v>45334</v>
      </c>
      <c r="K349" s="155">
        <v>45334</v>
      </c>
      <c r="L349" s="19">
        <f t="shared" si="50"/>
        <v>0</v>
      </c>
      <c r="M349" s="152" t="s">
        <v>125</v>
      </c>
      <c r="N349" s="153">
        <v>45334</v>
      </c>
      <c r="O349" s="153">
        <v>45334</v>
      </c>
      <c r="P349" s="19">
        <f t="shared" si="51"/>
        <v>0</v>
      </c>
      <c r="Q349" s="151">
        <v>17420</v>
      </c>
      <c r="R349" s="151"/>
      <c r="S349" s="151"/>
      <c r="T349" s="151"/>
      <c r="U349" s="21" t="e">
        <f t="shared" ref="U349:U412" si="54">IF(P349="","",P349/L349)</f>
        <v>#DIV/0!</v>
      </c>
      <c r="V349" s="21" t="e">
        <f t="shared" si="52"/>
        <v>#VALUE!</v>
      </c>
      <c r="W349" s="15">
        <f t="shared" si="53"/>
        <v>1</v>
      </c>
    </row>
    <row r="350" spans="1:25" ht="21" hidden="1" customHeight="1">
      <c r="A350" s="14" t="str">
        <f t="shared" si="46"/>
        <v>70RBT00303</v>
      </c>
      <c r="B350" s="20">
        <f>IF(D350="","",COUNTIF($C$4:C349,C350)+1)</f>
        <v>70</v>
      </c>
      <c r="C350" s="14" t="str">
        <f>IF(D350="","",VLOOKUP(D350,LISTA!$A:$B,2,0))</f>
        <v>RBT00303</v>
      </c>
      <c r="D350" s="151" t="s">
        <v>126</v>
      </c>
      <c r="E350" s="14">
        <f>IF(D350="","",VLOOKUP(B350,'Preventiva - Sequencia'!$B:$C,2,0))</f>
        <v>500</v>
      </c>
      <c r="F350" s="14">
        <f t="shared" si="47"/>
        <v>16548</v>
      </c>
      <c r="G350" s="14">
        <f t="shared" si="48"/>
        <v>16773</v>
      </c>
      <c r="H350" s="14">
        <f t="shared" si="49"/>
        <v>16823</v>
      </c>
      <c r="I350" s="152" t="s">
        <v>125</v>
      </c>
      <c r="J350" s="153">
        <v>45338</v>
      </c>
      <c r="K350" s="155">
        <v>45338</v>
      </c>
      <c r="L350" s="19">
        <f t="shared" si="50"/>
        <v>0</v>
      </c>
      <c r="M350" s="152" t="s">
        <v>125</v>
      </c>
      <c r="N350" s="153">
        <v>45338</v>
      </c>
      <c r="O350" s="153">
        <v>45338</v>
      </c>
      <c r="P350" s="19">
        <f t="shared" si="51"/>
        <v>0</v>
      </c>
      <c r="Q350" s="151">
        <v>16794</v>
      </c>
      <c r="R350" s="151"/>
      <c r="S350" s="151"/>
      <c r="T350" s="151"/>
      <c r="U350" s="21" t="e">
        <f t="shared" si="54"/>
        <v>#DIV/0!</v>
      </c>
      <c r="V350" s="21" t="e">
        <f t="shared" si="52"/>
        <v>#VALUE!</v>
      </c>
      <c r="W350" s="15">
        <f t="shared" si="53"/>
        <v>1</v>
      </c>
    </row>
    <row r="351" spans="1:25" ht="21" hidden="1" customHeight="1">
      <c r="A351" s="14" t="str">
        <f t="shared" si="46"/>
        <v>71RBT00304</v>
      </c>
      <c r="B351" s="20">
        <f>IF(D351="","",COUNTIF($C$4:C350,C351)+1)</f>
        <v>71</v>
      </c>
      <c r="C351" s="14" t="str">
        <f>IF(D351="","",VLOOKUP(D351,LISTA!$A:$B,2,0))</f>
        <v>RBT00304</v>
      </c>
      <c r="D351" s="151" t="s">
        <v>127</v>
      </c>
      <c r="E351" s="14">
        <f>IF(D351="","",VLOOKUP(B351,'Preventiva - Sequencia'!$B:$C,2,0))</f>
        <v>250</v>
      </c>
      <c r="F351" s="14">
        <f t="shared" si="47"/>
        <v>16394</v>
      </c>
      <c r="G351" s="14">
        <f t="shared" si="48"/>
        <v>16619</v>
      </c>
      <c r="H351" s="14">
        <f t="shared" si="49"/>
        <v>16669</v>
      </c>
      <c r="I351" s="152" t="s">
        <v>125</v>
      </c>
      <c r="J351" s="153">
        <v>45338</v>
      </c>
      <c r="K351" s="155">
        <v>45338</v>
      </c>
      <c r="L351" s="19">
        <f t="shared" si="50"/>
        <v>0</v>
      </c>
      <c r="M351" s="152" t="s">
        <v>125</v>
      </c>
      <c r="N351" s="153">
        <v>45389</v>
      </c>
      <c r="O351" s="153">
        <v>45389</v>
      </c>
      <c r="P351" s="19">
        <f t="shared" si="51"/>
        <v>0</v>
      </c>
      <c r="Q351" s="151">
        <v>16671</v>
      </c>
      <c r="R351" s="151"/>
      <c r="S351" s="151"/>
      <c r="T351" s="151"/>
      <c r="U351" s="21" t="e">
        <f t="shared" si="54"/>
        <v>#DIV/0!</v>
      </c>
      <c r="V351" s="21" t="e">
        <f t="shared" si="52"/>
        <v>#VALUE!</v>
      </c>
      <c r="W351" s="15">
        <f t="shared" si="53"/>
        <v>0</v>
      </c>
      <c r="X351" s="48">
        <f>SUM(R351:S351)</f>
        <v>0</v>
      </c>
      <c r="Y351" s="241"/>
    </row>
    <row r="352" spans="1:25" ht="21" customHeight="1">
      <c r="A352" s="14" t="str">
        <f t="shared" si="46"/>
        <v>70RBT00315</v>
      </c>
      <c r="B352" s="20">
        <f>IF(D352="","",COUNTIF($C$4:C351,C352)+1)</f>
        <v>70</v>
      </c>
      <c r="C352" s="14" t="str">
        <f>IF(D352="","",VLOOKUP(D352,LISTA!$A:$B,2,0))</f>
        <v>RBT00315</v>
      </c>
      <c r="D352" s="151" t="s">
        <v>128</v>
      </c>
      <c r="E352" s="14">
        <f>IF(D352="","",VLOOKUP(B352,'Preventiva - Sequencia'!$B:$C,2,0))</f>
        <v>500</v>
      </c>
      <c r="F352" s="14">
        <f t="shared" si="47"/>
        <v>17453</v>
      </c>
      <c r="G352" s="14">
        <f t="shared" si="48"/>
        <v>17678</v>
      </c>
      <c r="H352" s="14">
        <f t="shared" si="49"/>
        <v>17728</v>
      </c>
      <c r="I352" s="152" t="s">
        <v>125</v>
      </c>
      <c r="J352" s="153">
        <v>45343</v>
      </c>
      <c r="K352" s="155">
        <v>45343</v>
      </c>
      <c r="L352" s="19">
        <f t="shared" si="50"/>
        <v>0</v>
      </c>
      <c r="M352" s="152" t="s">
        <v>125</v>
      </c>
      <c r="N352" s="153">
        <v>45343</v>
      </c>
      <c r="O352" s="153">
        <v>45343</v>
      </c>
      <c r="P352" s="19">
        <f t="shared" si="51"/>
        <v>0</v>
      </c>
      <c r="Q352" s="151">
        <v>17759</v>
      </c>
      <c r="R352" s="151"/>
      <c r="S352" s="151"/>
      <c r="T352" s="151"/>
      <c r="U352" s="21" t="e">
        <f t="shared" si="54"/>
        <v>#DIV/0!</v>
      </c>
      <c r="V352" s="21" t="e">
        <f t="shared" si="52"/>
        <v>#VALUE!</v>
      </c>
      <c r="W352" s="15">
        <f t="shared" si="53"/>
        <v>0</v>
      </c>
      <c r="X352" s="48">
        <f>SUM(R352:S352)</f>
        <v>0</v>
      </c>
      <c r="Y352" s="241"/>
    </row>
    <row r="353" spans="1:25" ht="21" hidden="1" customHeight="1">
      <c r="A353" s="14" t="str">
        <f t="shared" si="46"/>
        <v>68RBT00312</v>
      </c>
      <c r="B353" s="20">
        <f>IF(D353="","",COUNTIF($C$4:C352,C353)+1)</f>
        <v>68</v>
      </c>
      <c r="C353" s="14" t="str">
        <f>IF(D353="","",VLOOKUP(D353,LISTA!$A:$B,2,0))</f>
        <v>RBT00312</v>
      </c>
      <c r="D353" s="151" t="s">
        <v>129</v>
      </c>
      <c r="E353" s="14">
        <f>IF(D353="","",VLOOKUP(B353,'Preventiva - Sequencia'!$B:$C,2,0))</f>
        <v>1000</v>
      </c>
      <c r="F353" s="14">
        <f t="shared" si="47"/>
        <v>16323</v>
      </c>
      <c r="G353" s="14">
        <f t="shared" si="48"/>
        <v>16548</v>
      </c>
      <c r="H353" s="14">
        <f t="shared" si="49"/>
        <v>16598</v>
      </c>
      <c r="I353" s="152" t="s">
        <v>125</v>
      </c>
      <c r="J353" s="153">
        <v>45347</v>
      </c>
      <c r="K353" s="155">
        <v>45347</v>
      </c>
      <c r="L353" s="19">
        <f t="shared" si="50"/>
        <v>0</v>
      </c>
      <c r="M353" s="152" t="s">
        <v>125</v>
      </c>
      <c r="N353" s="153">
        <v>45347</v>
      </c>
      <c r="O353" s="153">
        <v>45347</v>
      </c>
      <c r="P353" s="19">
        <f t="shared" si="51"/>
        <v>0</v>
      </c>
      <c r="Q353" s="151">
        <v>16549</v>
      </c>
      <c r="R353" s="151"/>
      <c r="S353" s="151"/>
      <c r="T353" s="151"/>
      <c r="U353" s="21" t="e">
        <f t="shared" si="54"/>
        <v>#DIV/0!</v>
      </c>
      <c r="V353" s="21" t="e">
        <f t="shared" si="52"/>
        <v>#VALUE!</v>
      </c>
      <c r="W353" s="15">
        <f t="shared" si="53"/>
        <v>1</v>
      </c>
      <c r="X353" s="48">
        <f>SUM(R353:S353)</f>
        <v>0</v>
      </c>
      <c r="Y353" s="241"/>
    </row>
    <row r="354" spans="1:25" ht="21" hidden="1" customHeight="1">
      <c r="A354" s="14" t="str">
        <f t="shared" si="46"/>
        <v>71RBT00303</v>
      </c>
      <c r="B354" s="20">
        <f>IF(D354="","",COUNTIF($C$4:C353,C354)+1)</f>
        <v>71</v>
      </c>
      <c r="C354" s="14" t="str">
        <f>IF(D354="","",VLOOKUP(D354,LISTA!$A:$B,2,0))</f>
        <v>RBT00303</v>
      </c>
      <c r="D354" s="151" t="s">
        <v>126</v>
      </c>
      <c r="E354" s="14">
        <f>IF(D354="","",VLOOKUP(B354,'Preventiva - Sequencia'!$B:$C,2,0))</f>
        <v>250</v>
      </c>
      <c r="F354" s="14">
        <f t="shared" si="47"/>
        <v>16794</v>
      </c>
      <c r="G354" s="14">
        <f t="shared" si="48"/>
        <v>17019</v>
      </c>
      <c r="H354" s="14">
        <f t="shared" si="49"/>
        <v>17069</v>
      </c>
      <c r="I354" s="152" t="s">
        <v>125</v>
      </c>
      <c r="J354" s="153">
        <v>45357</v>
      </c>
      <c r="K354" s="155">
        <v>45357</v>
      </c>
      <c r="L354" s="19">
        <f t="shared" si="50"/>
        <v>0</v>
      </c>
      <c r="M354" s="152" t="s">
        <v>125</v>
      </c>
      <c r="N354" s="153">
        <v>45357</v>
      </c>
      <c r="O354" s="153">
        <v>45357</v>
      </c>
      <c r="P354" s="19">
        <f t="shared" si="51"/>
        <v>0</v>
      </c>
      <c r="Q354" s="151">
        <v>17021</v>
      </c>
      <c r="R354" s="151"/>
      <c r="S354" s="151"/>
      <c r="T354" s="151"/>
      <c r="U354" s="21" t="e">
        <f t="shared" si="54"/>
        <v>#DIV/0!</v>
      </c>
      <c r="V354" s="21" t="e">
        <f t="shared" si="52"/>
        <v>#VALUE!</v>
      </c>
      <c r="W354" s="15">
        <f t="shared" si="53"/>
        <v>1</v>
      </c>
    </row>
    <row r="355" spans="1:25" ht="21" customHeight="1">
      <c r="A355" s="14" t="str">
        <f t="shared" si="46"/>
        <v>71RBT00315</v>
      </c>
      <c r="B355" s="20">
        <f>IF(D355="","",COUNTIF($C$4:C354,C355)+1)</f>
        <v>71</v>
      </c>
      <c r="C355" s="14" t="str">
        <f>IF(D355="","",VLOOKUP(D355,LISTA!$A:$B,2,0))</f>
        <v>RBT00315</v>
      </c>
      <c r="D355" s="151" t="s">
        <v>128</v>
      </c>
      <c r="E355" s="14">
        <f>IF(D355="","",VLOOKUP(B355,'Preventiva - Sequencia'!$B:$C,2,0))</f>
        <v>250</v>
      </c>
      <c r="F355" s="14">
        <f t="shared" si="47"/>
        <v>17759</v>
      </c>
      <c r="G355" s="14">
        <f t="shared" si="48"/>
        <v>17984</v>
      </c>
      <c r="H355" s="14">
        <f t="shared" si="49"/>
        <v>18034</v>
      </c>
      <c r="I355" s="152" t="s">
        <v>125</v>
      </c>
      <c r="J355" s="153">
        <v>45361</v>
      </c>
      <c r="K355" s="155">
        <v>45361</v>
      </c>
      <c r="L355" s="19">
        <f t="shared" si="50"/>
        <v>0</v>
      </c>
      <c r="M355" s="152" t="s">
        <v>125</v>
      </c>
      <c r="N355" s="153">
        <v>45361</v>
      </c>
      <c r="O355" s="153">
        <v>45361</v>
      </c>
      <c r="P355" s="19">
        <f t="shared" si="51"/>
        <v>0</v>
      </c>
      <c r="Q355" s="151">
        <v>18026</v>
      </c>
      <c r="R355" s="151"/>
      <c r="S355" s="151"/>
      <c r="T355" s="151"/>
      <c r="U355" s="21" t="e">
        <f t="shared" si="54"/>
        <v>#DIV/0!</v>
      </c>
      <c r="V355" s="21" t="e">
        <f t="shared" si="52"/>
        <v>#VALUE!</v>
      </c>
      <c r="W355" s="15">
        <f t="shared" si="53"/>
        <v>1</v>
      </c>
      <c r="X355" s="48">
        <f>SUM(R355:S355)</f>
        <v>0</v>
      </c>
      <c r="Y355" s="241"/>
    </row>
    <row r="356" spans="1:25" ht="21" hidden="1" customHeight="1">
      <c r="A356" s="14" t="str">
        <f t="shared" si="46"/>
        <v>69RBT00312</v>
      </c>
      <c r="B356" s="20">
        <f>IF(D356="","",COUNTIF($C$4:C355,C356)+1)</f>
        <v>69</v>
      </c>
      <c r="C356" s="14" t="str">
        <f>IF(D356="","",VLOOKUP(D356,LISTA!$A:$B,2,0))</f>
        <v>RBT00312</v>
      </c>
      <c r="D356" s="151" t="s">
        <v>129</v>
      </c>
      <c r="E356" s="14">
        <f>IF(D356="","",VLOOKUP(B356,'Preventiva - Sequencia'!$B:$C,2,0))</f>
        <v>250</v>
      </c>
      <c r="F356" s="14">
        <f t="shared" si="47"/>
        <v>16549</v>
      </c>
      <c r="G356" s="14">
        <f t="shared" si="48"/>
        <v>16774</v>
      </c>
      <c r="H356" s="14">
        <f t="shared" si="49"/>
        <v>16824</v>
      </c>
      <c r="I356" s="152" t="s">
        <v>125</v>
      </c>
      <c r="J356" s="153">
        <v>45370</v>
      </c>
      <c r="K356" s="155">
        <v>45370</v>
      </c>
      <c r="L356" s="19">
        <f t="shared" si="50"/>
        <v>0</v>
      </c>
      <c r="M356" s="152" t="s">
        <v>125</v>
      </c>
      <c r="N356" s="153">
        <v>45370</v>
      </c>
      <c r="O356" s="153">
        <v>45370</v>
      </c>
      <c r="P356" s="19">
        <f t="shared" si="51"/>
        <v>0</v>
      </c>
      <c r="Q356" s="151">
        <v>16768</v>
      </c>
      <c r="R356" s="151"/>
      <c r="S356" s="151"/>
      <c r="T356" s="151"/>
      <c r="U356" s="21" t="e">
        <f t="shared" si="54"/>
        <v>#DIV/0!</v>
      </c>
      <c r="V356" s="21" t="e">
        <f t="shared" si="52"/>
        <v>#VALUE!</v>
      </c>
      <c r="W356" s="15">
        <f t="shared" si="53"/>
        <v>0</v>
      </c>
      <c r="X356" s="48">
        <f>SUM(R356:S356)</f>
        <v>0</v>
      </c>
      <c r="Y356" s="241"/>
    </row>
    <row r="357" spans="1:25" ht="21" hidden="1" customHeight="1">
      <c r="A357" s="14" t="str">
        <f t="shared" si="46"/>
        <v>72RBT00303</v>
      </c>
      <c r="B357" s="20">
        <f>IF(D357="","",COUNTIF($C$4:C356,C357)+1)</f>
        <v>72</v>
      </c>
      <c r="C357" s="14" t="str">
        <f>IF(D357="","",VLOOKUP(D357,LISTA!$A:$B,2,0))</f>
        <v>RBT00303</v>
      </c>
      <c r="D357" s="151" t="s">
        <v>126</v>
      </c>
      <c r="E357" s="14">
        <f>IF(D357="","",VLOOKUP(B357,'Preventiva - Sequencia'!$B:$C,2,0))</f>
        <v>2000</v>
      </c>
      <c r="F357" s="14">
        <f t="shared" si="47"/>
        <v>17021</v>
      </c>
      <c r="G357" s="14">
        <f t="shared" si="48"/>
        <v>17246</v>
      </c>
      <c r="H357" s="14">
        <f t="shared" si="49"/>
        <v>17296</v>
      </c>
      <c r="I357" s="152" t="s">
        <v>125</v>
      </c>
      <c r="J357" s="153">
        <v>45374</v>
      </c>
      <c r="K357" s="155">
        <v>45374</v>
      </c>
      <c r="L357" s="19">
        <f t="shared" si="50"/>
        <v>0</v>
      </c>
      <c r="M357" s="152" t="s">
        <v>125</v>
      </c>
      <c r="N357" s="153">
        <v>45374</v>
      </c>
      <c r="O357" s="153">
        <v>45374</v>
      </c>
      <c r="P357" s="19">
        <f t="shared" si="51"/>
        <v>0</v>
      </c>
      <c r="Q357" s="151">
        <v>17289</v>
      </c>
      <c r="R357" s="151"/>
      <c r="S357" s="151"/>
      <c r="T357" s="151"/>
      <c r="U357" s="21" t="e">
        <f t="shared" si="54"/>
        <v>#DIV/0!</v>
      </c>
      <c r="V357" s="21" t="e">
        <f t="shared" si="52"/>
        <v>#VALUE!</v>
      </c>
      <c r="W357" s="15">
        <f t="shared" si="53"/>
        <v>1</v>
      </c>
    </row>
    <row r="358" spans="1:25" ht="21" customHeight="1">
      <c r="A358" s="14" t="str">
        <f t="shared" si="46"/>
        <v>72RBT00315</v>
      </c>
      <c r="B358" s="20">
        <f>IF(D358="","",COUNTIF($C$4:C357,C358)+1)</f>
        <v>72</v>
      </c>
      <c r="C358" s="14" t="str">
        <f>IF(D358="","",VLOOKUP(D358,LISTA!$A:$B,2,0))</f>
        <v>RBT00315</v>
      </c>
      <c r="D358" s="151" t="s">
        <v>128</v>
      </c>
      <c r="E358" s="14">
        <f>IF(D358="","",VLOOKUP(B358,'Preventiva - Sequencia'!$B:$C,2,0))</f>
        <v>2000</v>
      </c>
      <c r="F358" s="14">
        <f t="shared" si="47"/>
        <v>18026</v>
      </c>
      <c r="G358" s="14">
        <f t="shared" si="48"/>
        <v>18251</v>
      </c>
      <c r="H358" s="14">
        <f t="shared" si="49"/>
        <v>18301</v>
      </c>
      <c r="I358" s="152" t="s">
        <v>125</v>
      </c>
      <c r="J358" s="153">
        <v>45379</v>
      </c>
      <c r="K358" s="155">
        <v>45379</v>
      </c>
      <c r="L358" s="19">
        <f t="shared" si="50"/>
        <v>0</v>
      </c>
      <c r="M358" s="152" t="s">
        <v>125</v>
      </c>
      <c r="N358" s="153">
        <v>45379</v>
      </c>
      <c r="O358" s="153">
        <v>45379</v>
      </c>
      <c r="P358" s="19">
        <f t="shared" si="51"/>
        <v>0</v>
      </c>
      <c r="Q358" s="151">
        <v>18312</v>
      </c>
      <c r="R358" s="151"/>
      <c r="S358" s="151"/>
      <c r="T358" s="151"/>
      <c r="U358" s="21" t="e">
        <f t="shared" si="54"/>
        <v>#DIV/0!</v>
      </c>
      <c r="V358" s="21" t="e">
        <f t="shared" si="52"/>
        <v>#VALUE!</v>
      </c>
      <c r="W358" s="15">
        <f t="shared" si="53"/>
        <v>0</v>
      </c>
      <c r="X358" s="48">
        <f>SUM(R358:S358)</f>
        <v>0</v>
      </c>
      <c r="Y358" s="241"/>
    </row>
    <row r="359" spans="1:25" ht="21" hidden="1" customHeight="1">
      <c r="A359" s="14" t="str">
        <f t="shared" si="46"/>
        <v>71RBT00302</v>
      </c>
      <c r="B359" s="20">
        <f>IF(D359="","",COUNTIF($C$4:C358,C359)+1)</f>
        <v>71</v>
      </c>
      <c r="C359" s="14" t="str">
        <f>IF(D359="","",VLOOKUP(D359,LISTA!$A:$B,2,0))</f>
        <v>RBT00302</v>
      </c>
      <c r="D359" s="151" t="s">
        <v>124</v>
      </c>
      <c r="E359" s="14">
        <f>IF(D359="","",VLOOKUP(B359,'Preventiva - Sequencia'!$B:$C,2,0))</f>
        <v>250</v>
      </c>
      <c r="F359" s="14">
        <f t="shared" si="47"/>
        <v>17420</v>
      </c>
      <c r="G359" s="14">
        <f t="shared" si="48"/>
        <v>17645</v>
      </c>
      <c r="H359" s="14">
        <f t="shared" si="49"/>
        <v>17695</v>
      </c>
      <c r="I359" s="152" t="s">
        <v>125</v>
      </c>
      <c r="J359" s="153">
        <v>45380</v>
      </c>
      <c r="K359" s="155">
        <v>45380</v>
      </c>
      <c r="L359" s="19">
        <f t="shared" si="50"/>
        <v>0</v>
      </c>
      <c r="M359" s="152" t="s">
        <v>125</v>
      </c>
      <c r="N359" s="153">
        <v>45380</v>
      </c>
      <c r="O359" s="153">
        <v>45380</v>
      </c>
      <c r="P359" s="19">
        <f t="shared" si="51"/>
        <v>0</v>
      </c>
      <c r="Q359" s="151">
        <v>17715</v>
      </c>
      <c r="R359" s="151"/>
      <c r="S359" s="151"/>
      <c r="T359" s="151"/>
      <c r="U359" s="21" t="e">
        <f t="shared" si="54"/>
        <v>#DIV/0!</v>
      </c>
      <c r="V359" s="21" t="e">
        <f t="shared" si="52"/>
        <v>#VALUE!</v>
      </c>
      <c r="W359" s="15">
        <f t="shared" si="53"/>
        <v>0</v>
      </c>
    </row>
    <row r="360" spans="1:25" ht="21" hidden="1" customHeight="1">
      <c r="A360" s="14" t="str">
        <f t="shared" si="46"/>
        <v>70RBT00312</v>
      </c>
      <c r="B360" s="20">
        <f>IF(D360="","",COUNTIF($C$4:C359,C360)+1)</f>
        <v>70</v>
      </c>
      <c r="C360" s="14" t="str">
        <f>IF(D360="","",VLOOKUP(D360,LISTA!$A:$B,2,0))</f>
        <v>RBT00312</v>
      </c>
      <c r="D360" s="151" t="s">
        <v>129</v>
      </c>
      <c r="E360" s="14">
        <f>IF(D360="","",VLOOKUP(B360,'Preventiva - Sequencia'!$B:$C,2,0))</f>
        <v>500</v>
      </c>
      <c r="F360" s="14">
        <f t="shared" si="47"/>
        <v>16768</v>
      </c>
      <c r="G360" s="14">
        <f t="shared" si="48"/>
        <v>16993</v>
      </c>
      <c r="H360" s="14">
        <f t="shared" si="49"/>
        <v>17043</v>
      </c>
      <c r="I360" s="152" t="s">
        <v>125</v>
      </c>
      <c r="J360" s="153">
        <v>45388</v>
      </c>
      <c r="K360" s="155">
        <v>45388</v>
      </c>
      <c r="L360" s="19">
        <f t="shared" si="50"/>
        <v>0</v>
      </c>
      <c r="M360" s="152" t="s">
        <v>125</v>
      </c>
      <c r="N360" s="153">
        <v>45388</v>
      </c>
      <c r="O360" s="153">
        <v>45388</v>
      </c>
      <c r="P360" s="19">
        <f t="shared" si="51"/>
        <v>0</v>
      </c>
      <c r="Q360" s="151">
        <v>17063</v>
      </c>
      <c r="R360" s="151"/>
      <c r="S360" s="151"/>
      <c r="T360" s="151"/>
      <c r="U360" s="21" t="e">
        <f t="shared" si="54"/>
        <v>#DIV/0!</v>
      </c>
      <c r="V360" s="21" t="e">
        <f t="shared" si="52"/>
        <v>#VALUE!</v>
      </c>
      <c r="W360" s="15">
        <f t="shared" si="53"/>
        <v>0</v>
      </c>
      <c r="X360" s="48">
        <f>SUM(R360:S360)</f>
        <v>0</v>
      </c>
      <c r="Y360" s="241"/>
    </row>
    <row r="361" spans="1:25" ht="21" hidden="1" customHeight="1">
      <c r="A361" s="14" t="str">
        <f t="shared" si="46"/>
        <v>72RBT00304</v>
      </c>
      <c r="B361" s="20">
        <f>IF(D361="","",COUNTIF($C$4:C360,C361)+1)</f>
        <v>72</v>
      </c>
      <c r="C361" s="14" t="str">
        <f>IF(D361="","",VLOOKUP(D361,LISTA!$A:$B,2,0))</f>
        <v>RBT00304</v>
      </c>
      <c r="D361" s="151" t="s">
        <v>127</v>
      </c>
      <c r="E361" s="14">
        <f>IF(D361="","",VLOOKUP(B361,'Preventiva - Sequencia'!$B:$C,2,0))</f>
        <v>2000</v>
      </c>
      <c r="F361" s="14">
        <f t="shared" si="47"/>
        <v>16671</v>
      </c>
      <c r="G361" s="14">
        <f t="shared" si="48"/>
        <v>16896</v>
      </c>
      <c r="H361" s="14">
        <f t="shared" si="49"/>
        <v>16946</v>
      </c>
      <c r="I361" s="152" t="s">
        <v>125</v>
      </c>
      <c r="J361" s="153">
        <v>45389</v>
      </c>
      <c r="K361" s="155">
        <v>45389</v>
      </c>
      <c r="L361" s="19">
        <f t="shared" si="50"/>
        <v>0</v>
      </c>
      <c r="M361" s="152" t="s">
        <v>125</v>
      </c>
      <c r="N361" s="153">
        <v>45408</v>
      </c>
      <c r="O361" s="153">
        <v>45408</v>
      </c>
      <c r="P361" s="19">
        <f t="shared" si="51"/>
        <v>0</v>
      </c>
      <c r="Q361" s="151">
        <v>16923</v>
      </c>
      <c r="R361" s="151"/>
      <c r="S361" s="151"/>
      <c r="T361" s="151"/>
      <c r="U361" s="21" t="e">
        <f t="shared" si="54"/>
        <v>#DIV/0!</v>
      </c>
      <c r="V361" s="21" t="e">
        <f t="shared" si="52"/>
        <v>#VALUE!</v>
      </c>
      <c r="W361" s="15">
        <f t="shared" si="53"/>
        <v>1</v>
      </c>
      <c r="X361" s="48">
        <f>SUM(R361:S361)</f>
        <v>0</v>
      </c>
      <c r="Y361" s="241"/>
    </row>
    <row r="362" spans="1:25" ht="21" hidden="1" customHeight="1">
      <c r="A362" s="14" t="str">
        <f t="shared" si="46"/>
        <v>73RBT00303</v>
      </c>
      <c r="B362" s="20">
        <f>IF(D362="","",COUNTIF($C$4:C361,C362)+1)</f>
        <v>73</v>
      </c>
      <c r="C362" s="14" t="str">
        <f>IF(D362="","",VLOOKUP(D362,LISTA!$A:$B,2,0))</f>
        <v>RBT00303</v>
      </c>
      <c r="D362" s="151" t="s">
        <v>126</v>
      </c>
      <c r="E362" s="14">
        <f>IF(D362="","",VLOOKUP(B362,'Preventiva - Sequencia'!$B:$C,2,0))</f>
        <v>250</v>
      </c>
      <c r="F362" s="14">
        <f t="shared" si="47"/>
        <v>17289</v>
      </c>
      <c r="G362" s="14">
        <f t="shared" si="48"/>
        <v>17514</v>
      </c>
      <c r="H362" s="14">
        <f t="shared" si="49"/>
        <v>17564</v>
      </c>
      <c r="I362" s="152" t="s">
        <v>125</v>
      </c>
      <c r="J362" s="153">
        <v>45393</v>
      </c>
      <c r="K362" s="155">
        <v>45393</v>
      </c>
      <c r="L362" s="19">
        <f t="shared" si="50"/>
        <v>0</v>
      </c>
      <c r="M362" s="152" t="s">
        <v>125</v>
      </c>
      <c r="N362" s="153">
        <v>45393</v>
      </c>
      <c r="O362" s="153">
        <v>45393</v>
      </c>
      <c r="P362" s="19">
        <f t="shared" si="51"/>
        <v>0</v>
      </c>
      <c r="Q362" s="151">
        <v>17514</v>
      </c>
      <c r="R362" s="151"/>
      <c r="S362" s="151"/>
      <c r="T362" s="151"/>
      <c r="U362" s="21" t="e">
        <f t="shared" si="54"/>
        <v>#DIV/0!</v>
      </c>
      <c r="V362" s="21" t="e">
        <f t="shared" si="52"/>
        <v>#VALUE!</v>
      </c>
      <c r="W362" s="15">
        <f t="shared" si="53"/>
        <v>0</v>
      </c>
    </row>
    <row r="363" spans="1:25" ht="21" customHeight="1">
      <c r="A363" s="14" t="str">
        <f t="shared" si="46"/>
        <v>73RBT00315</v>
      </c>
      <c r="B363" s="20">
        <f>IF(D363="","",COUNTIF($C$4:C362,C363)+1)</f>
        <v>73</v>
      </c>
      <c r="C363" s="14" t="str">
        <f>IF(D363="","",VLOOKUP(D363,LISTA!$A:$B,2,0))</f>
        <v>RBT00315</v>
      </c>
      <c r="D363" s="151" t="s">
        <v>128</v>
      </c>
      <c r="E363" s="14">
        <f>IF(D363="","",VLOOKUP(B363,'Preventiva - Sequencia'!$B:$C,2,0))</f>
        <v>250</v>
      </c>
      <c r="F363" s="14">
        <f t="shared" si="47"/>
        <v>18312</v>
      </c>
      <c r="G363" s="14">
        <f t="shared" si="48"/>
        <v>18537</v>
      </c>
      <c r="H363" s="14">
        <f t="shared" si="49"/>
        <v>18587</v>
      </c>
      <c r="I363" s="152" t="s">
        <v>125</v>
      </c>
      <c r="J363" s="153">
        <v>45399</v>
      </c>
      <c r="K363" s="155">
        <v>45399</v>
      </c>
      <c r="L363" s="19">
        <f t="shared" si="50"/>
        <v>0</v>
      </c>
      <c r="M363" s="152" t="s">
        <v>125</v>
      </c>
      <c r="N363" s="153">
        <v>45399</v>
      </c>
      <c r="O363" s="153">
        <v>45399</v>
      </c>
      <c r="P363" s="19">
        <f t="shared" si="51"/>
        <v>0</v>
      </c>
      <c r="Q363" s="151">
        <v>18532</v>
      </c>
      <c r="R363" s="151"/>
      <c r="S363" s="151"/>
      <c r="T363" s="151"/>
      <c r="U363" s="21" t="e">
        <f t="shared" si="54"/>
        <v>#DIV/0!</v>
      </c>
      <c r="V363" s="21" t="e">
        <f t="shared" si="52"/>
        <v>#VALUE!</v>
      </c>
      <c r="W363" s="15">
        <f t="shared" si="53"/>
        <v>0</v>
      </c>
      <c r="X363" s="48">
        <f>SUM(R363:S363)</f>
        <v>0</v>
      </c>
      <c r="Y363" s="241"/>
    </row>
    <row r="364" spans="1:25" ht="21" hidden="1" customHeight="1">
      <c r="A364" s="14" t="str">
        <f t="shared" si="46"/>
        <v>72RBT00302</v>
      </c>
      <c r="B364" s="20">
        <f>IF(D364="","",COUNTIF($C$4:C363,C364)+1)</f>
        <v>72</v>
      </c>
      <c r="C364" s="14" t="str">
        <f>IF(D364="","",VLOOKUP(D364,LISTA!$A:$B,2,0))</f>
        <v>RBT00302</v>
      </c>
      <c r="D364" s="151" t="s">
        <v>124</v>
      </c>
      <c r="E364" s="14">
        <f>IF(D364="","",VLOOKUP(B364,'Preventiva - Sequencia'!$B:$C,2,0))</f>
        <v>2000</v>
      </c>
      <c r="F364" s="14">
        <f t="shared" si="47"/>
        <v>17715</v>
      </c>
      <c r="G364" s="14">
        <f t="shared" si="48"/>
        <v>17940</v>
      </c>
      <c r="H364" s="14">
        <f t="shared" si="49"/>
        <v>17990</v>
      </c>
      <c r="I364" s="152" t="s">
        <v>125</v>
      </c>
      <c r="J364" s="153">
        <v>45406</v>
      </c>
      <c r="K364" s="155">
        <v>45406</v>
      </c>
      <c r="L364" s="19">
        <f t="shared" si="50"/>
        <v>0</v>
      </c>
      <c r="M364" s="152" t="s">
        <v>125</v>
      </c>
      <c r="N364" s="153">
        <v>45406</v>
      </c>
      <c r="O364" s="153">
        <v>45406</v>
      </c>
      <c r="P364" s="19">
        <f t="shared" si="51"/>
        <v>0</v>
      </c>
      <c r="Q364" s="151">
        <v>17918</v>
      </c>
      <c r="R364" s="151"/>
      <c r="S364" s="151"/>
      <c r="T364" s="151"/>
      <c r="U364" s="21" t="e">
        <f t="shared" si="54"/>
        <v>#DIV/0!</v>
      </c>
      <c r="V364" s="21" t="e">
        <f t="shared" si="52"/>
        <v>#VALUE!</v>
      </c>
      <c r="W364" s="15">
        <f t="shared" si="53"/>
        <v>0</v>
      </c>
    </row>
    <row r="365" spans="1:25" ht="21" hidden="1" customHeight="1">
      <c r="A365" s="14" t="str">
        <f t="shared" si="46"/>
        <v>73RBT00304</v>
      </c>
      <c r="B365" s="20">
        <f>IF(D365="","",COUNTIF($C$4:C364,C365)+1)</f>
        <v>73</v>
      </c>
      <c r="C365" s="14" t="str">
        <f>IF(D365="","",VLOOKUP(D365,LISTA!$A:$B,2,0))</f>
        <v>RBT00304</v>
      </c>
      <c r="D365" s="151" t="s">
        <v>127</v>
      </c>
      <c r="E365" s="14">
        <f>IF(D365="","",VLOOKUP(B365,'Preventiva - Sequencia'!$B:$C,2,0))</f>
        <v>250</v>
      </c>
      <c r="F365" s="14">
        <f t="shared" si="47"/>
        <v>16923</v>
      </c>
      <c r="G365" s="14">
        <f t="shared" si="48"/>
        <v>17148</v>
      </c>
      <c r="H365" s="14">
        <f t="shared" si="49"/>
        <v>17198</v>
      </c>
      <c r="I365" s="152" t="s">
        <v>125</v>
      </c>
      <c r="J365" s="153">
        <v>45408</v>
      </c>
      <c r="K365" s="155">
        <v>45408</v>
      </c>
      <c r="L365" s="19">
        <f t="shared" si="50"/>
        <v>0</v>
      </c>
      <c r="M365" s="152" t="s">
        <v>125</v>
      </c>
      <c r="N365" s="153">
        <v>45430</v>
      </c>
      <c r="O365" s="153">
        <v>45430</v>
      </c>
      <c r="P365" s="19">
        <f t="shared" si="51"/>
        <v>0</v>
      </c>
      <c r="Q365" s="151">
        <v>17194</v>
      </c>
      <c r="R365" s="151"/>
      <c r="S365" s="151"/>
      <c r="T365" s="151"/>
      <c r="U365" s="21" t="e">
        <f t="shared" si="54"/>
        <v>#DIV/0!</v>
      </c>
      <c r="V365" s="21" t="e">
        <f t="shared" si="52"/>
        <v>#VALUE!</v>
      </c>
      <c r="W365" s="15">
        <f t="shared" si="53"/>
        <v>1</v>
      </c>
      <c r="X365" s="48">
        <f>SUM(R365:S365)</f>
        <v>0</v>
      </c>
      <c r="Y365" s="241"/>
    </row>
    <row r="366" spans="1:25" ht="21" hidden="1" customHeight="1">
      <c r="A366" s="14" t="str">
        <f t="shared" si="46"/>
        <v>71RBT00312</v>
      </c>
      <c r="B366" s="20">
        <f>IF(D366="","",COUNTIF($C$4:C365,C366)+1)</f>
        <v>71</v>
      </c>
      <c r="C366" s="14" t="str">
        <f>IF(D366="","",VLOOKUP(D366,LISTA!$A:$B,2,0))</f>
        <v>RBT00312</v>
      </c>
      <c r="D366" s="151" t="s">
        <v>129</v>
      </c>
      <c r="E366" s="14">
        <f>IF(D366="","",VLOOKUP(B366,'Preventiva - Sequencia'!$B:$C,2,0))</f>
        <v>250</v>
      </c>
      <c r="F366" s="14">
        <f t="shared" si="47"/>
        <v>17063</v>
      </c>
      <c r="G366" s="14">
        <f t="shared" si="48"/>
        <v>17288</v>
      </c>
      <c r="H366" s="14">
        <f t="shared" si="49"/>
        <v>17338</v>
      </c>
      <c r="I366" s="152" t="s">
        <v>125</v>
      </c>
      <c r="J366" s="153">
        <v>45410</v>
      </c>
      <c r="K366" s="155">
        <v>45410</v>
      </c>
      <c r="L366" s="19">
        <f t="shared" si="50"/>
        <v>0</v>
      </c>
      <c r="M366" s="152" t="s">
        <v>125</v>
      </c>
      <c r="N366" s="153">
        <v>45410</v>
      </c>
      <c r="O366" s="153">
        <v>45410</v>
      </c>
      <c r="P366" s="19">
        <f t="shared" si="51"/>
        <v>0</v>
      </c>
      <c r="Q366" s="151">
        <v>17290</v>
      </c>
      <c r="R366" s="151"/>
      <c r="S366" s="151"/>
      <c r="T366" s="151"/>
      <c r="U366" s="21" t="e">
        <f t="shared" si="54"/>
        <v>#DIV/0!</v>
      </c>
      <c r="V366" s="21" t="e">
        <f t="shared" si="52"/>
        <v>#VALUE!</v>
      </c>
      <c r="W366" s="15">
        <f t="shared" si="53"/>
        <v>1</v>
      </c>
      <c r="X366" s="48">
        <f>SUM(R366:S366)</f>
        <v>0</v>
      </c>
      <c r="Y366" s="241"/>
    </row>
    <row r="367" spans="1:25" ht="21" hidden="1" customHeight="1">
      <c r="A367" s="14" t="str">
        <f t="shared" si="46"/>
        <v>74RBT00303</v>
      </c>
      <c r="B367" s="20">
        <f>IF(D367="","",COUNTIF($C$4:C366,C367)+1)</f>
        <v>74</v>
      </c>
      <c r="C367" s="14" t="str">
        <f>IF(D367="","",VLOOKUP(D367,LISTA!$A:$B,2,0))</f>
        <v>RBT00303</v>
      </c>
      <c r="D367" s="151" t="s">
        <v>126</v>
      </c>
      <c r="E367" s="14">
        <f>IF(D367="","",VLOOKUP(B367,'Preventiva - Sequencia'!$B:$C,2,0))</f>
        <v>500</v>
      </c>
      <c r="F367" s="14">
        <f t="shared" si="47"/>
        <v>17514</v>
      </c>
      <c r="G367" s="14">
        <f t="shared" si="48"/>
        <v>17739</v>
      </c>
      <c r="H367" s="14">
        <f t="shared" si="49"/>
        <v>17789</v>
      </c>
      <c r="I367" s="152" t="s">
        <v>125</v>
      </c>
      <c r="J367" s="153">
        <v>45412</v>
      </c>
      <c r="K367" s="155">
        <v>45412</v>
      </c>
      <c r="L367" s="19">
        <f t="shared" si="50"/>
        <v>0</v>
      </c>
      <c r="M367" s="152" t="s">
        <v>125</v>
      </c>
      <c r="N367" s="153">
        <v>45412</v>
      </c>
      <c r="O367" s="153">
        <v>45412</v>
      </c>
      <c r="P367" s="19">
        <f t="shared" si="51"/>
        <v>0</v>
      </c>
      <c r="Q367" s="151">
        <v>17793</v>
      </c>
      <c r="R367" s="151"/>
      <c r="S367" s="151"/>
      <c r="T367" s="151"/>
      <c r="U367" s="21" t="e">
        <f t="shared" si="54"/>
        <v>#DIV/0!</v>
      </c>
      <c r="V367" s="21" t="e">
        <f t="shared" si="52"/>
        <v>#VALUE!</v>
      </c>
      <c r="W367" s="15">
        <f t="shared" si="53"/>
        <v>0</v>
      </c>
    </row>
    <row r="368" spans="1:25" ht="21" hidden="1" customHeight="1">
      <c r="A368" s="14" t="str">
        <f t="shared" si="46"/>
        <v>72RBT00312</v>
      </c>
      <c r="B368" s="20">
        <f>IF(D368="","",COUNTIF($C$4:C367,C368)+1)</f>
        <v>72</v>
      </c>
      <c r="C368" s="14" t="str">
        <f>IF(D368="","",VLOOKUP(D368,LISTA!$A:$B,2,0))</f>
        <v>RBT00312</v>
      </c>
      <c r="D368" s="151" t="s">
        <v>129</v>
      </c>
      <c r="E368" s="14">
        <f>IF(D368="","",VLOOKUP(B368,'Preventiva - Sequencia'!$B:$C,2,0))</f>
        <v>2000</v>
      </c>
      <c r="F368" s="14">
        <f t="shared" si="47"/>
        <v>17290</v>
      </c>
      <c r="G368" s="14">
        <f t="shared" si="48"/>
        <v>17515</v>
      </c>
      <c r="H368" s="14">
        <f t="shared" si="49"/>
        <v>17565</v>
      </c>
      <c r="I368" s="152" t="s">
        <v>125</v>
      </c>
      <c r="J368" s="153">
        <v>45427</v>
      </c>
      <c r="K368" s="155">
        <v>45427</v>
      </c>
      <c r="L368" s="19">
        <f t="shared" si="50"/>
        <v>0</v>
      </c>
      <c r="M368" s="152" t="s">
        <v>125</v>
      </c>
      <c r="N368" s="153">
        <v>45427</v>
      </c>
      <c r="O368" s="153">
        <v>45427</v>
      </c>
      <c r="P368" s="19">
        <f t="shared" si="51"/>
        <v>0</v>
      </c>
      <c r="Q368" s="151">
        <v>17528</v>
      </c>
      <c r="R368" s="151"/>
      <c r="S368" s="151"/>
      <c r="T368" s="151"/>
      <c r="U368" s="21" t="e">
        <f t="shared" si="54"/>
        <v>#DIV/0!</v>
      </c>
      <c r="V368" s="21" t="e">
        <f t="shared" si="52"/>
        <v>#VALUE!</v>
      </c>
      <c r="W368" s="15">
        <f t="shared" si="53"/>
        <v>1</v>
      </c>
      <c r="X368" s="48">
        <f>SUM(R368:S368)</f>
        <v>0</v>
      </c>
      <c r="Y368" s="241"/>
    </row>
    <row r="369" spans="1:25" ht="21" hidden="1" customHeight="1">
      <c r="A369" s="14" t="str">
        <f t="shared" si="46"/>
        <v>74RBT00304</v>
      </c>
      <c r="B369" s="20">
        <f>IF(D369="","",COUNTIF($C$4:C368,C369)+1)</f>
        <v>74</v>
      </c>
      <c r="C369" s="14" t="str">
        <f>IF(D369="","",VLOOKUP(D369,LISTA!$A:$B,2,0))</f>
        <v>RBT00304</v>
      </c>
      <c r="D369" s="151" t="s">
        <v>127</v>
      </c>
      <c r="E369" s="14">
        <f>IF(D369="","",VLOOKUP(B369,'Preventiva - Sequencia'!$B:$C,2,0))</f>
        <v>500</v>
      </c>
      <c r="F369" s="14">
        <f t="shared" si="47"/>
        <v>17194</v>
      </c>
      <c r="G369" s="14">
        <f t="shared" si="48"/>
        <v>17419</v>
      </c>
      <c r="H369" s="14">
        <f t="shared" si="49"/>
        <v>17469</v>
      </c>
      <c r="I369" s="152" t="s">
        <v>125</v>
      </c>
      <c r="J369" s="153">
        <v>45430</v>
      </c>
      <c r="K369" s="155">
        <v>45430</v>
      </c>
      <c r="L369" s="19">
        <f t="shared" si="50"/>
        <v>0</v>
      </c>
      <c r="M369" s="152" t="s">
        <v>125</v>
      </c>
      <c r="N369" s="153">
        <v>45451</v>
      </c>
      <c r="O369" s="153">
        <v>45451</v>
      </c>
      <c r="P369" s="19">
        <f t="shared" si="51"/>
        <v>0</v>
      </c>
      <c r="Q369" s="151">
        <v>17459</v>
      </c>
      <c r="R369" s="151"/>
      <c r="S369" s="151"/>
      <c r="T369" s="151"/>
      <c r="U369" s="21" t="e">
        <f t="shared" si="54"/>
        <v>#DIV/0!</v>
      </c>
      <c r="V369" s="21" t="e">
        <f t="shared" si="52"/>
        <v>#VALUE!</v>
      </c>
      <c r="W369" s="15">
        <f t="shared" si="53"/>
        <v>1</v>
      </c>
      <c r="X369" s="48">
        <f>SUM(R369:S369)</f>
        <v>0</v>
      </c>
      <c r="Y369" s="241"/>
    </row>
    <row r="370" spans="1:25" ht="21" hidden="1" customHeight="1">
      <c r="A370" s="14" t="str">
        <f t="shared" si="46"/>
        <v>75RBT00303</v>
      </c>
      <c r="B370" s="20">
        <f>IF(D370="","",COUNTIF($C$4:C369,C370)+1)</f>
        <v>75</v>
      </c>
      <c r="C370" s="14" t="str">
        <f>IF(D370="","",VLOOKUP(D370,LISTA!$A:$B,2,0))</f>
        <v>RBT00303</v>
      </c>
      <c r="D370" s="151" t="s">
        <v>126</v>
      </c>
      <c r="E370" s="14">
        <f>IF(D370="","",VLOOKUP(B370,'Preventiva - Sequencia'!$B:$C,2,0))</f>
        <v>250</v>
      </c>
      <c r="F370" s="14">
        <f t="shared" si="47"/>
        <v>17793</v>
      </c>
      <c r="G370" s="14">
        <f t="shared" si="48"/>
        <v>18018</v>
      </c>
      <c r="H370" s="14">
        <f t="shared" si="49"/>
        <v>18068</v>
      </c>
      <c r="I370" s="152" t="s">
        <v>125</v>
      </c>
      <c r="J370" s="153">
        <v>45432</v>
      </c>
      <c r="K370" s="155">
        <v>45432</v>
      </c>
      <c r="L370" s="19">
        <f t="shared" si="50"/>
        <v>0</v>
      </c>
      <c r="M370" s="152" t="s">
        <v>125</v>
      </c>
      <c r="N370" s="153">
        <v>45432</v>
      </c>
      <c r="O370" s="153">
        <v>45432</v>
      </c>
      <c r="P370" s="19">
        <f t="shared" si="51"/>
        <v>0</v>
      </c>
      <c r="Q370" s="151">
        <v>18038</v>
      </c>
      <c r="R370" s="151"/>
      <c r="S370" s="151"/>
      <c r="T370" s="151"/>
      <c r="U370" s="21" t="e">
        <f t="shared" si="54"/>
        <v>#DIV/0!</v>
      </c>
      <c r="V370" s="21" t="e">
        <f t="shared" si="52"/>
        <v>#VALUE!</v>
      </c>
      <c r="W370" s="15">
        <f t="shared" si="53"/>
        <v>1</v>
      </c>
    </row>
    <row r="371" spans="1:25" ht="21" customHeight="1">
      <c r="A371" s="14" t="str">
        <f t="shared" si="46"/>
        <v>74RBT00315</v>
      </c>
      <c r="B371" s="20">
        <f>IF(D371="","",COUNTIF($C$4:C370,C371)+1)</f>
        <v>74</v>
      </c>
      <c r="C371" s="14" t="str">
        <f>IF(D371="","",VLOOKUP(D371,LISTA!$A:$B,2,0))</f>
        <v>RBT00315</v>
      </c>
      <c r="D371" s="151" t="s">
        <v>128</v>
      </c>
      <c r="E371" s="14">
        <f>IF(D371="","",VLOOKUP(B371,'Preventiva - Sequencia'!$B:$C,2,0))</f>
        <v>500</v>
      </c>
      <c r="F371" s="14">
        <f t="shared" si="47"/>
        <v>18532</v>
      </c>
      <c r="G371" s="14">
        <f t="shared" si="48"/>
        <v>18757</v>
      </c>
      <c r="H371" s="14">
        <f t="shared" si="49"/>
        <v>18807</v>
      </c>
      <c r="I371" s="152" t="s">
        <v>125</v>
      </c>
      <c r="J371" s="153">
        <v>45434</v>
      </c>
      <c r="K371" s="155">
        <v>45434</v>
      </c>
      <c r="L371" s="19">
        <f t="shared" si="50"/>
        <v>0</v>
      </c>
      <c r="M371" s="152" t="s">
        <v>125</v>
      </c>
      <c r="N371" s="153">
        <v>45434</v>
      </c>
      <c r="O371" s="153">
        <v>45434</v>
      </c>
      <c r="P371" s="19">
        <f t="shared" si="51"/>
        <v>0</v>
      </c>
      <c r="Q371" s="151">
        <v>19006</v>
      </c>
      <c r="R371" s="151"/>
      <c r="S371" s="151"/>
      <c r="T371" s="151"/>
      <c r="U371" s="21" t="e">
        <f t="shared" si="54"/>
        <v>#DIV/0!</v>
      </c>
      <c r="V371" s="21" t="e">
        <f t="shared" si="52"/>
        <v>#VALUE!</v>
      </c>
      <c r="W371" s="15">
        <f t="shared" si="53"/>
        <v>0</v>
      </c>
      <c r="X371" s="48">
        <f>SUM(R371:S371)</f>
        <v>0</v>
      </c>
      <c r="Y371" s="241"/>
    </row>
    <row r="372" spans="1:25" ht="21" hidden="1" customHeight="1">
      <c r="A372" s="14" t="str">
        <f t="shared" si="46"/>
        <v>73RBT00302</v>
      </c>
      <c r="B372" s="20">
        <f>IF(D372="","",COUNTIF($C$4:C371,C372)+1)</f>
        <v>73</v>
      </c>
      <c r="C372" s="14" t="str">
        <f>IF(D372="","",VLOOKUP(D372,LISTA!$A:$B,2,0))</f>
        <v>RBT00302</v>
      </c>
      <c r="D372" s="151" t="s">
        <v>124</v>
      </c>
      <c r="E372" s="14">
        <f>IF(D372="","",VLOOKUP(B372,'Preventiva - Sequencia'!$B:$C,2,0))</f>
        <v>250</v>
      </c>
      <c r="F372" s="14">
        <f t="shared" si="47"/>
        <v>17918</v>
      </c>
      <c r="G372" s="14">
        <f t="shared" si="48"/>
        <v>18143</v>
      </c>
      <c r="H372" s="14">
        <f t="shared" si="49"/>
        <v>18193</v>
      </c>
      <c r="I372" s="152" t="s">
        <v>125</v>
      </c>
      <c r="J372" s="153">
        <v>45440</v>
      </c>
      <c r="K372" s="155">
        <v>45440</v>
      </c>
      <c r="L372" s="19">
        <f t="shared" si="50"/>
        <v>0</v>
      </c>
      <c r="M372" s="152" t="s">
        <v>125</v>
      </c>
      <c r="N372" s="153">
        <v>45440</v>
      </c>
      <c r="O372" s="153">
        <v>45440</v>
      </c>
      <c r="P372" s="19">
        <f t="shared" si="51"/>
        <v>0</v>
      </c>
      <c r="Q372" s="151">
        <v>18211</v>
      </c>
      <c r="R372" s="151"/>
      <c r="S372" s="151"/>
      <c r="T372" s="151"/>
      <c r="U372" s="21" t="e">
        <f t="shared" si="54"/>
        <v>#DIV/0!</v>
      </c>
      <c r="V372" s="21" t="e">
        <f t="shared" si="52"/>
        <v>#VALUE!</v>
      </c>
      <c r="W372" s="15">
        <f t="shared" si="53"/>
        <v>0</v>
      </c>
    </row>
    <row r="373" spans="1:25" ht="21" hidden="1" customHeight="1">
      <c r="A373" s="14" t="str">
        <f t="shared" si="46"/>
        <v>73RBT00312</v>
      </c>
      <c r="B373" s="20">
        <f>IF(D373="","",COUNTIF($C$4:C372,C373)+1)</f>
        <v>73</v>
      </c>
      <c r="C373" s="14" t="str">
        <f>IF(D373="","",VLOOKUP(D373,LISTA!$A:$B,2,0))</f>
        <v>RBT00312</v>
      </c>
      <c r="D373" s="151" t="s">
        <v>129</v>
      </c>
      <c r="E373" s="14">
        <f>IF(D373="","",VLOOKUP(B373,'Preventiva - Sequencia'!$B:$C,2,0))</f>
        <v>250</v>
      </c>
      <c r="F373" s="14">
        <f t="shared" si="47"/>
        <v>17528</v>
      </c>
      <c r="G373" s="14">
        <f t="shared" si="48"/>
        <v>17753</v>
      </c>
      <c r="H373" s="14">
        <f t="shared" si="49"/>
        <v>17803</v>
      </c>
      <c r="I373" s="152" t="s">
        <v>125</v>
      </c>
      <c r="J373" s="153">
        <v>45448</v>
      </c>
      <c r="K373" s="155">
        <v>45448</v>
      </c>
      <c r="L373" s="19">
        <f t="shared" si="50"/>
        <v>0</v>
      </c>
      <c r="M373" s="152" t="s">
        <v>125</v>
      </c>
      <c r="N373" s="153">
        <v>45448</v>
      </c>
      <c r="O373" s="153">
        <v>45448</v>
      </c>
      <c r="P373" s="19">
        <f t="shared" si="51"/>
        <v>0</v>
      </c>
      <c r="Q373" s="151">
        <v>17797</v>
      </c>
      <c r="R373" s="151"/>
      <c r="S373" s="151"/>
      <c r="T373" s="151"/>
      <c r="U373" s="21" t="e">
        <f t="shared" si="54"/>
        <v>#DIV/0!</v>
      </c>
      <c r="V373" s="21" t="e">
        <f t="shared" si="52"/>
        <v>#VALUE!</v>
      </c>
      <c r="W373" s="15">
        <f t="shared" si="53"/>
        <v>1</v>
      </c>
      <c r="X373" s="48">
        <f>SUM(R373:S373)</f>
        <v>0</v>
      </c>
      <c r="Y373" s="241"/>
    </row>
    <row r="374" spans="1:25" ht="21" hidden="1" customHeight="1">
      <c r="A374" s="14" t="str">
        <f t="shared" si="46"/>
        <v>75RBT00304</v>
      </c>
      <c r="B374" s="20">
        <f>IF(D374="","",COUNTIF($C$4:C373,C374)+1)</f>
        <v>75</v>
      </c>
      <c r="C374" s="14" t="str">
        <f>IF(D374="","",VLOOKUP(D374,LISTA!$A:$B,2,0))</f>
        <v>RBT00304</v>
      </c>
      <c r="D374" s="151" t="s">
        <v>127</v>
      </c>
      <c r="E374" s="14">
        <f>IF(D374="","",VLOOKUP(B374,'Preventiva - Sequencia'!$B:$C,2,0))</f>
        <v>250</v>
      </c>
      <c r="F374" s="14">
        <f t="shared" si="47"/>
        <v>17459</v>
      </c>
      <c r="G374" s="14">
        <f t="shared" si="48"/>
        <v>17684</v>
      </c>
      <c r="H374" s="14">
        <f t="shared" si="49"/>
        <v>17734</v>
      </c>
      <c r="I374" s="152" t="s">
        <v>125</v>
      </c>
      <c r="J374" s="153">
        <v>45451</v>
      </c>
      <c r="K374" s="155">
        <v>45451</v>
      </c>
      <c r="L374" s="19">
        <f t="shared" si="50"/>
        <v>0</v>
      </c>
      <c r="M374" s="152" t="s">
        <v>125</v>
      </c>
      <c r="N374" s="153">
        <v>45482</v>
      </c>
      <c r="O374" s="153">
        <v>45482</v>
      </c>
      <c r="P374" s="19">
        <f t="shared" si="51"/>
        <v>0</v>
      </c>
      <c r="Q374" s="151">
        <v>17758</v>
      </c>
      <c r="R374" s="151"/>
      <c r="S374" s="151"/>
      <c r="T374" s="151"/>
      <c r="U374" s="21" t="e">
        <f t="shared" si="54"/>
        <v>#DIV/0!</v>
      </c>
      <c r="V374" s="21" t="e">
        <f t="shared" si="52"/>
        <v>#VALUE!</v>
      </c>
      <c r="W374" s="15">
        <f t="shared" si="53"/>
        <v>0</v>
      </c>
      <c r="X374" s="48">
        <f>SUM(R374:S374)</f>
        <v>0</v>
      </c>
      <c r="Y374" s="241"/>
    </row>
    <row r="375" spans="1:25" ht="21" hidden="1" customHeight="1">
      <c r="A375" s="14" t="str">
        <f t="shared" si="46"/>
        <v>76RBT00303</v>
      </c>
      <c r="B375" s="20">
        <f>IF(D375="","",COUNTIF($C$4:C374,C375)+1)</f>
        <v>76</v>
      </c>
      <c r="C375" s="14" t="str">
        <f>IF(D375="","",VLOOKUP(D375,LISTA!$A:$B,2,0))</f>
        <v>RBT00303</v>
      </c>
      <c r="D375" s="151" t="s">
        <v>126</v>
      </c>
      <c r="E375" s="14">
        <f>IF(D375="","",VLOOKUP(B375,'Preventiva - Sequencia'!$B:$C,2,0))</f>
        <v>1000</v>
      </c>
      <c r="F375" s="14">
        <f t="shared" si="47"/>
        <v>18038</v>
      </c>
      <c r="G375" s="14">
        <f t="shared" si="48"/>
        <v>18263</v>
      </c>
      <c r="H375" s="14">
        <f t="shared" si="49"/>
        <v>18313</v>
      </c>
      <c r="I375" s="152" t="s">
        <v>125</v>
      </c>
      <c r="J375" s="153">
        <v>45453</v>
      </c>
      <c r="K375" s="155">
        <v>45453</v>
      </c>
      <c r="L375" s="19">
        <f t="shared" si="50"/>
        <v>0</v>
      </c>
      <c r="M375" s="152" t="s">
        <v>125</v>
      </c>
      <c r="N375" s="153">
        <v>45453</v>
      </c>
      <c r="O375" s="153">
        <v>45453</v>
      </c>
      <c r="P375" s="19">
        <f t="shared" si="51"/>
        <v>0</v>
      </c>
      <c r="Q375" s="151">
        <v>18335</v>
      </c>
      <c r="R375" s="151"/>
      <c r="S375" s="151"/>
      <c r="T375" s="151"/>
      <c r="U375" s="21" t="e">
        <f t="shared" si="54"/>
        <v>#DIV/0!</v>
      </c>
      <c r="V375" s="21" t="e">
        <f t="shared" si="52"/>
        <v>#VALUE!</v>
      </c>
      <c r="W375" s="15">
        <f t="shared" si="53"/>
        <v>0</v>
      </c>
    </row>
    <row r="376" spans="1:25" ht="21" customHeight="1">
      <c r="A376" s="14" t="str">
        <f t="shared" si="46"/>
        <v>75RBT00315</v>
      </c>
      <c r="B376" s="20">
        <f>IF(D376="","",COUNTIF($C$4:C375,C376)+1)</f>
        <v>75</v>
      </c>
      <c r="C376" s="14" t="str">
        <f>IF(D376="","",VLOOKUP(D376,LISTA!$A:$B,2,0))</f>
        <v>RBT00315</v>
      </c>
      <c r="D376" s="151" t="s">
        <v>128</v>
      </c>
      <c r="E376" s="14">
        <f>IF(D376="","",VLOOKUP(B376,'Preventiva - Sequencia'!$B:$C,2,0))</f>
        <v>250</v>
      </c>
      <c r="F376" s="14">
        <f t="shared" si="47"/>
        <v>19006</v>
      </c>
      <c r="G376" s="14">
        <f t="shared" si="48"/>
        <v>19231</v>
      </c>
      <c r="H376" s="14">
        <f t="shared" si="49"/>
        <v>19281</v>
      </c>
      <c r="I376" s="152" t="s">
        <v>125</v>
      </c>
      <c r="J376" s="153">
        <v>45456</v>
      </c>
      <c r="K376" s="155">
        <v>45456</v>
      </c>
      <c r="L376" s="19">
        <f t="shared" si="50"/>
        <v>0</v>
      </c>
      <c r="M376" s="152" t="s">
        <v>125</v>
      </c>
      <c r="N376" s="153">
        <v>45456</v>
      </c>
      <c r="O376" s="153">
        <v>45456</v>
      </c>
      <c r="P376" s="19">
        <f t="shared" si="51"/>
        <v>0</v>
      </c>
      <c r="Q376" s="151">
        <v>19302</v>
      </c>
      <c r="R376" s="151"/>
      <c r="S376" s="151"/>
      <c r="T376" s="151"/>
      <c r="U376" s="21" t="e">
        <f t="shared" si="54"/>
        <v>#DIV/0!</v>
      </c>
      <c r="V376" s="21" t="e">
        <f t="shared" si="52"/>
        <v>#VALUE!</v>
      </c>
      <c r="W376" s="15">
        <f t="shared" si="53"/>
        <v>0</v>
      </c>
      <c r="X376" s="48">
        <f>SUM(R376:S376)</f>
        <v>0</v>
      </c>
      <c r="Y376" s="241"/>
    </row>
    <row r="377" spans="1:25" ht="21" customHeight="1">
      <c r="A377" s="14" t="str">
        <f t="shared" si="46"/>
        <v>76RBT00315</v>
      </c>
      <c r="B377" s="20">
        <f>IF(D377="","",COUNTIF($C$4:C376,C377)+1)</f>
        <v>76</v>
      </c>
      <c r="C377" s="14" t="str">
        <f>IF(D377="","",VLOOKUP(D377,LISTA!$A:$B,2,0))</f>
        <v>RBT00315</v>
      </c>
      <c r="D377" s="151" t="s">
        <v>128</v>
      </c>
      <c r="E377" s="14">
        <f>IF(D377="","",VLOOKUP(B377,'Preventiva - Sequencia'!$B:$C,2,0))</f>
        <v>1000</v>
      </c>
      <c r="F377" s="14">
        <f t="shared" si="47"/>
        <v>19302</v>
      </c>
      <c r="G377" s="14">
        <f t="shared" si="48"/>
        <v>19527</v>
      </c>
      <c r="H377" s="14">
        <f t="shared" si="49"/>
        <v>19577</v>
      </c>
      <c r="I377" s="152" t="s">
        <v>125</v>
      </c>
      <c r="J377" s="153">
        <v>45464</v>
      </c>
      <c r="K377" s="155">
        <v>45464</v>
      </c>
      <c r="L377" s="19">
        <f t="shared" si="50"/>
        <v>0</v>
      </c>
      <c r="M377" s="152" t="s">
        <v>125</v>
      </c>
      <c r="N377" s="153">
        <v>45464</v>
      </c>
      <c r="O377" s="153">
        <v>45464</v>
      </c>
      <c r="P377" s="19">
        <f t="shared" si="51"/>
        <v>0</v>
      </c>
      <c r="Q377" s="151">
        <v>19505</v>
      </c>
      <c r="R377" s="151"/>
      <c r="S377" s="151"/>
      <c r="T377" s="151"/>
      <c r="U377" s="21" t="e">
        <f t="shared" si="54"/>
        <v>#DIV/0!</v>
      </c>
      <c r="V377" s="21" t="e">
        <f t="shared" si="52"/>
        <v>#VALUE!</v>
      </c>
      <c r="W377" s="15">
        <f t="shared" si="53"/>
        <v>0</v>
      </c>
      <c r="X377" s="48">
        <f>SUM(R377:S377)</f>
        <v>0</v>
      </c>
      <c r="Y377" s="241"/>
    </row>
    <row r="378" spans="1:25" ht="21" customHeight="1">
      <c r="A378" s="14" t="str">
        <f t="shared" si="46"/>
        <v>77RBT00315</v>
      </c>
      <c r="B378" s="20">
        <f>IF(D378="","",COUNTIF($C$4:C377,C378)+1)</f>
        <v>77</v>
      </c>
      <c r="C378" s="14" t="str">
        <f>IF(D378="","",VLOOKUP(D378,LISTA!$A:$B,2,0))</f>
        <v>RBT00315</v>
      </c>
      <c r="D378" s="151" t="s">
        <v>128</v>
      </c>
      <c r="E378" s="14">
        <f>IF(D378="","",VLOOKUP(B378,'Preventiva - Sequencia'!$B:$C,2,0))</f>
        <v>250</v>
      </c>
      <c r="F378" s="14">
        <f t="shared" si="47"/>
        <v>19505</v>
      </c>
      <c r="G378" s="14">
        <f t="shared" si="48"/>
        <v>19730</v>
      </c>
      <c r="H378" s="14">
        <f t="shared" si="49"/>
        <v>19780</v>
      </c>
      <c r="I378" s="152" t="s">
        <v>125</v>
      </c>
      <c r="J378" s="153">
        <v>45467</v>
      </c>
      <c r="K378" s="155">
        <v>45467</v>
      </c>
      <c r="L378" s="19">
        <f t="shared" si="50"/>
        <v>0</v>
      </c>
      <c r="M378" s="152" t="s">
        <v>125</v>
      </c>
      <c r="N378" s="153">
        <v>45467</v>
      </c>
      <c r="O378" s="153">
        <v>45467</v>
      </c>
      <c r="P378" s="19">
        <f t="shared" si="51"/>
        <v>0</v>
      </c>
      <c r="Q378" s="151">
        <v>19550</v>
      </c>
      <c r="R378" s="151"/>
      <c r="S378" s="151"/>
      <c r="T378" s="151"/>
      <c r="U378" s="21" t="e">
        <f t="shared" si="54"/>
        <v>#DIV/0!</v>
      </c>
      <c r="V378" s="21" t="e">
        <f t="shared" si="52"/>
        <v>#VALUE!</v>
      </c>
      <c r="W378" s="15">
        <f t="shared" si="53"/>
        <v>0</v>
      </c>
      <c r="X378" s="48">
        <f>SUM(R378:S378)</f>
        <v>0</v>
      </c>
      <c r="Y378" s="241"/>
    </row>
    <row r="379" spans="1:25" ht="21" hidden="1" customHeight="1">
      <c r="A379" s="14" t="str">
        <f t="shared" si="46"/>
        <v>77RBT00303</v>
      </c>
      <c r="B379" s="20">
        <f>IF(D379="","",COUNTIF($C$4:C378,C379)+1)</f>
        <v>77</v>
      </c>
      <c r="C379" s="14" t="str">
        <f>IF(D379="","",VLOOKUP(D379,LISTA!$A:$B,2,0))</f>
        <v>RBT00303</v>
      </c>
      <c r="D379" s="151" t="s">
        <v>126</v>
      </c>
      <c r="E379" s="14">
        <f>IF(D379="","",VLOOKUP(B379,'Preventiva - Sequencia'!$B:$C,2,0))</f>
        <v>250</v>
      </c>
      <c r="F379" s="14">
        <f t="shared" si="47"/>
        <v>18335</v>
      </c>
      <c r="G379" s="14">
        <f t="shared" si="48"/>
        <v>18560</v>
      </c>
      <c r="H379" s="14">
        <f t="shared" si="49"/>
        <v>18610</v>
      </c>
      <c r="I379" s="152" t="s">
        <v>125</v>
      </c>
      <c r="J379" s="153">
        <v>45468</v>
      </c>
      <c r="K379" s="155">
        <v>45468</v>
      </c>
      <c r="L379" s="19">
        <f t="shared" si="50"/>
        <v>0</v>
      </c>
      <c r="M379" s="152" t="s">
        <v>125</v>
      </c>
      <c r="N379" s="153">
        <v>45468</v>
      </c>
      <c r="O379" s="153">
        <v>45468</v>
      </c>
      <c r="P379" s="19">
        <f t="shared" si="51"/>
        <v>0</v>
      </c>
      <c r="Q379" s="151">
        <v>18585</v>
      </c>
      <c r="R379" s="151"/>
      <c r="S379" s="151"/>
      <c r="T379" s="151"/>
      <c r="U379" s="21" t="e">
        <f t="shared" si="54"/>
        <v>#DIV/0!</v>
      </c>
      <c r="V379" s="21" t="e">
        <f t="shared" si="52"/>
        <v>#VALUE!</v>
      </c>
      <c r="W379" s="15">
        <f t="shared" si="53"/>
        <v>1</v>
      </c>
    </row>
    <row r="380" spans="1:25" ht="21" hidden="1" customHeight="1">
      <c r="A380" s="14" t="str">
        <f t="shared" si="46"/>
        <v>74RBT00312</v>
      </c>
      <c r="B380" s="20">
        <f>IF(D380="","",COUNTIF($C$4:C379,C380)+1)</f>
        <v>74</v>
      </c>
      <c r="C380" s="14" t="str">
        <f>IF(D380="","",VLOOKUP(D380,LISTA!$A:$B,2,0))</f>
        <v>RBT00312</v>
      </c>
      <c r="D380" s="151" t="s">
        <v>129</v>
      </c>
      <c r="E380" s="14">
        <f>IF(D380="","",VLOOKUP(B380,'Preventiva - Sequencia'!$B:$C,2,0))</f>
        <v>500</v>
      </c>
      <c r="F380" s="14">
        <f t="shared" si="47"/>
        <v>17797</v>
      </c>
      <c r="G380" s="14">
        <f t="shared" si="48"/>
        <v>18022</v>
      </c>
      <c r="H380" s="14">
        <f t="shared" si="49"/>
        <v>18072</v>
      </c>
      <c r="I380" s="152" t="s">
        <v>125</v>
      </c>
      <c r="J380" s="153">
        <v>45470</v>
      </c>
      <c r="K380" s="155">
        <v>45470</v>
      </c>
      <c r="L380" s="19">
        <f t="shared" si="50"/>
        <v>0</v>
      </c>
      <c r="M380" s="152" t="s">
        <v>125</v>
      </c>
      <c r="N380" s="153">
        <v>45470</v>
      </c>
      <c r="O380" s="153">
        <v>45470</v>
      </c>
      <c r="P380" s="19">
        <f t="shared" si="51"/>
        <v>0</v>
      </c>
      <c r="Q380" s="151">
        <v>18039</v>
      </c>
      <c r="R380" s="151"/>
      <c r="S380" s="151"/>
      <c r="T380" s="151"/>
      <c r="U380" s="21" t="e">
        <f t="shared" si="54"/>
        <v>#DIV/0!</v>
      </c>
      <c r="V380" s="21" t="e">
        <f t="shared" si="52"/>
        <v>#VALUE!</v>
      </c>
      <c r="W380" s="15">
        <f t="shared" si="53"/>
        <v>1</v>
      </c>
      <c r="X380" s="48">
        <f>SUM(R380:S380)</f>
        <v>0</v>
      </c>
      <c r="Y380" s="241"/>
    </row>
    <row r="381" spans="1:25" ht="21" hidden="1" customHeight="1">
      <c r="A381" s="14" t="str">
        <f t="shared" si="46"/>
        <v>76RBT00304</v>
      </c>
      <c r="B381" s="20">
        <f>IF(D381="","",COUNTIF($C$4:C380,C381)+1)</f>
        <v>76</v>
      </c>
      <c r="C381" s="14" t="str">
        <f>IF(D381="","",VLOOKUP(D381,LISTA!$A:$B,2,0))</f>
        <v>RBT00304</v>
      </c>
      <c r="D381" s="151" t="s">
        <v>127</v>
      </c>
      <c r="E381" s="14">
        <f>IF(D381="","",VLOOKUP(B381,'Preventiva - Sequencia'!$B:$C,2,0))</f>
        <v>1000</v>
      </c>
      <c r="F381" s="14">
        <f t="shared" si="47"/>
        <v>17758</v>
      </c>
      <c r="G381" s="14">
        <f t="shared" si="48"/>
        <v>17983</v>
      </c>
      <c r="H381" s="14">
        <f t="shared" si="49"/>
        <v>18033</v>
      </c>
      <c r="I381" s="152" t="s">
        <v>125</v>
      </c>
      <c r="J381" s="153">
        <v>45482</v>
      </c>
      <c r="K381" s="155">
        <v>45482</v>
      </c>
      <c r="L381" s="19">
        <f t="shared" si="50"/>
        <v>0</v>
      </c>
      <c r="M381" s="152" t="s">
        <v>125</v>
      </c>
      <c r="N381" s="153">
        <v>45499</v>
      </c>
      <c r="O381" s="153">
        <v>45499</v>
      </c>
      <c r="P381" s="19">
        <f t="shared" si="51"/>
        <v>0</v>
      </c>
      <c r="Q381" s="151">
        <v>18055</v>
      </c>
      <c r="R381" s="151"/>
      <c r="S381" s="151"/>
      <c r="T381" s="151"/>
      <c r="U381" s="21" t="e">
        <f t="shared" si="54"/>
        <v>#DIV/0!</v>
      </c>
      <c r="V381" s="21" t="e">
        <f t="shared" si="52"/>
        <v>#VALUE!</v>
      </c>
      <c r="W381" s="15">
        <f t="shared" si="53"/>
        <v>0</v>
      </c>
      <c r="X381" s="48">
        <f>SUM(R381:S381)</f>
        <v>0</v>
      </c>
      <c r="Y381" s="241"/>
    </row>
    <row r="382" spans="1:25" ht="21" customHeight="1">
      <c r="A382" s="14" t="str">
        <f t="shared" si="46"/>
        <v>78RBT00315</v>
      </c>
      <c r="B382" s="20">
        <f>IF(D382="","",COUNTIF($C$4:C381,C382)+1)</f>
        <v>78</v>
      </c>
      <c r="C382" s="14" t="str">
        <f>IF(D382="","",VLOOKUP(D382,LISTA!$A:$B,2,0))</f>
        <v>RBT00315</v>
      </c>
      <c r="D382" s="151" t="s">
        <v>128</v>
      </c>
      <c r="E382" s="14">
        <f>IF(D382="","",VLOOKUP(B382,'Preventiva - Sequencia'!$B:$C,2,0))</f>
        <v>500</v>
      </c>
      <c r="F382" s="14">
        <f t="shared" si="47"/>
        <v>19550</v>
      </c>
      <c r="G382" s="14">
        <f t="shared" si="48"/>
        <v>19775</v>
      </c>
      <c r="H382" s="14">
        <f t="shared" si="49"/>
        <v>19825</v>
      </c>
      <c r="I382" s="152" t="s">
        <v>125</v>
      </c>
      <c r="J382" s="153">
        <v>45487</v>
      </c>
      <c r="K382" s="155">
        <v>45487</v>
      </c>
      <c r="L382" s="19">
        <f t="shared" si="50"/>
        <v>0</v>
      </c>
      <c r="M382" s="152" t="s">
        <v>125</v>
      </c>
      <c r="N382" s="153">
        <v>45487</v>
      </c>
      <c r="O382" s="153">
        <v>45487</v>
      </c>
      <c r="P382" s="19">
        <f t="shared" si="51"/>
        <v>0</v>
      </c>
      <c r="Q382" s="151">
        <v>19850</v>
      </c>
      <c r="R382" s="151"/>
      <c r="S382" s="151"/>
      <c r="T382" s="151"/>
      <c r="U382" s="21" t="e">
        <f t="shared" si="54"/>
        <v>#DIV/0!</v>
      </c>
      <c r="V382" s="21" t="e">
        <f t="shared" si="52"/>
        <v>#VALUE!</v>
      </c>
      <c r="W382" s="15">
        <f t="shared" si="53"/>
        <v>0</v>
      </c>
      <c r="X382" s="48">
        <f>SUM(R382:S382)</f>
        <v>0</v>
      </c>
      <c r="Y382" s="241"/>
    </row>
    <row r="383" spans="1:25" ht="21" hidden="1" customHeight="1">
      <c r="A383" s="14" t="str">
        <f t="shared" si="46"/>
        <v>78RBT00303</v>
      </c>
      <c r="B383" s="20">
        <f>IF(D383="","",COUNTIF($C$4:C382,C383)+1)</f>
        <v>78</v>
      </c>
      <c r="C383" s="14" t="str">
        <f>IF(D383="","",VLOOKUP(D383,LISTA!$A:$B,2,0))</f>
        <v>RBT00303</v>
      </c>
      <c r="D383" s="151" t="s">
        <v>126</v>
      </c>
      <c r="E383" s="14">
        <f>IF(D383="","",VLOOKUP(B383,'Preventiva - Sequencia'!$B:$C,2,0))</f>
        <v>500</v>
      </c>
      <c r="F383" s="14">
        <f t="shared" si="47"/>
        <v>18585</v>
      </c>
      <c r="G383" s="14">
        <f t="shared" si="48"/>
        <v>18810</v>
      </c>
      <c r="H383" s="14">
        <f t="shared" si="49"/>
        <v>18860</v>
      </c>
      <c r="I383" s="152" t="s">
        <v>125</v>
      </c>
      <c r="J383" s="153">
        <v>45491</v>
      </c>
      <c r="K383" s="155">
        <v>45491</v>
      </c>
      <c r="L383" s="19">
        <f t="shared" si="50"/>
        <v>0</v>
      </c>
      <c r="M383" s="152" t="s">
        <v>125</v>
      </c>
      <c r="N383" s="153">
        <v>45491</v>
      </c>
      <c r="O383" s="153">
        <v>45491</v>
      </c>
      <c r="P383" s="19">
        <f t="shared" si="51"/>
        <v>0</v>
      </c>
      <c r="Q383" s="151">
        <v>18833</v>
      </c>
      <c r="R383" s="151"/>
      <c r="S383" s="151"/>
      <c r="T383" s="151"/>
      <c r="U383" s="21" t="e">
        <f t="shared" si="54"/>
        <v>#DIV/0!</v>
      </c>
      <c r="V383" s="21" t="e">
        <f t="shared" si="52"/>
        <v>#VALUE!</v>
      </c>
      <c r="W383" s="15">
        <f t="shared" si="53"/>
        <v>1</v>
      </c>
    </row>
    <row r="384" spans="1:25" ht="21" hidden="1" customHeight="1">
      <c r="A384" s="14" t="str">
        <f t="shared" si="46"/>
        <v>77RBT00304</v>
      </c>
      <c r="B384" s="20">
        <f>IF(D384="","",COUNTIF($C$4:C383,C384)+1)</f>
        <v>77</v>
      </c>
      <c r="C384" s="14" t="str">
        <f>IF(D384="","",VLOOKUP(D384,LISTA!$A:$B,2,0))</f>
        <v>RBT00304</v>
      </c>
      <c r="D384" s="151" t="s">
        <v>127</v>
      </c>
      <c r="E384" s="14">
        <f>IF(D384="","",VLOOKUP(B384,'Preventiva - Sequencia'!$B:$C,2,0))</f>
        <v>250</v>
      </c>
      <c r="F384" s="14">
        <f t="shared" si="47"/>
        <v>18055</v>
      </c>
      <c r="G384" s="14">
        <f t="shared" si="48"/>
        <v>18280</v>
      </c>
      <c r="H384" s="14">
        <f t="shared" si="49"/>
        <v>18330</v>
      </c>
      <c r="I384" s="152" t="s">
        <v>125</v>
      </c>
      <c r="J384" s="153">
        <v>45499</v>
      </c>
      <c r="K384" s="155">
        <v>45499</v>
      </c>
      <c r="L384" s="19">
        <f t="shared" si="50"/>
        <v>0</v>
      </c>
      <c r="M384" s="152" t="s">
        <v>125</v>
      </c>
      <c r="N384" s="153">
        <v>45516</v>
      </c>
      <c r="O384" s="153">
        <v>45516</v>
      </c>
      <c r="P384" s="19">
        <f t="shared" si="51"/>
        <v>0</v>
      </c>
      <c r="Q384" s="151">
        <v>18343</v>
      </c>
      <c r="R384" s="151"/>
      <c r="S384" s="151"/>
      <c r="T384" s="151"/>
      <c r="U384" s="21" t="e">
        <f t="shared" si="54"/>
        <v>#DIV/0!</v>
      </c>
      <c r="V384" s="21" t="e">
        <f t="shared" si="52"/>
        <v>#VALUE!</v>
      </c>
      <c r="W384" s="15">
        <f t="shared" si="53"/>
        <v>0</v>
      </c>
      <c r="X384" s="48">
        <f>SUM(R384:S384)</f>
        <v>0</v>
      </c>
      <c r="Y384" s="241"/>
    </row>
    <row r="385" spans="1:25" ht="21" hidden="1" customHeight="1">
      <c r="A385" s="14" t="str">
        <f t="shared" si="46"/>
        <v>75RBT00312</v>
      </c>
      <c r="B385" s="20">
        <f>IF(D385="","",COUNTIF($C$4:C384,C385)+1)</f>
        <v>75</v>
      </c>
      <c r="C385" s="14" t="str">
        <f>IF(D385="","",VLOOKUP(D385,LISTA!$A:$B,2,0))</f>
        <v>RBT00312</v>
      </c>
      <c r="D385" s="151" t="s">
        <v>129</v>
      </c>
      <c r="E385" s="14">
        <f>IF(D385="","",VLOOKUP(B385,'Preventiva - Sequencia'!$B:$C,2,0))</f>
        <v>250</v>
      </c>
      <c r="F385" s="14">
        <f t="shared" si="47"/>
        <v>18039</v>
      </c>
      <c r="G385" s="14">
        <f t="shared" si="48"/>
        <v>18264</v>
      </c>
      <c r="H385" s="14">
        <f t="shared" si="49"/>
        <v>18314</v>
      </c>
      <c r="I385" s="152" t="s">
        <v>125</v>
      </c>
      <c r="J385" s="153">
        <v>45504</v>
      </c>
      <c r="K385" s="155">
        <v>45504</v>
      </c>
      <c r="L385" s="19">
        <f t="shared" si="50"/>
        <v>0</v>
      </c>
      <c r="M385" s="152" t="s">
        <v>125</v>
      </c>
      <c r="N385" s="153">
        <v>45504</v>
      </c>
      <c r="O385" s="153">
        <v>45504</v>
      </c>
      <c r="P385" s="19">
        <f t="shared" si="51"/>
        <v>0</v>
      </c>
      <c r="Q385" s="151">
        <v>18427</v>
      </c>
      <c r="R385" s="151"/>
      <c r="S385" s="151"/>
      <c r="T385" s="151"/>
      <c r="U385" s="21" t="e">
        <f t="shared" si="54"/>
        <v>#DIV/0!</v>
      </c>
      <c r="V385" s="21" t="e">
        <f t="shared" si="52"/>
        <v>#VALUE!</v>
      </c>
      <c r="W385" s="15">
        <f t="shared" si="53"/>
        <v>0</v>
      </c>
      <c r="X385" s="48">
        <f>SUM(R385:S385)</f>
        <v>0</v>
      </c>
      <c r="Y385" s="241"/>
    </row>
    <row r="386" spans="1:25" ht="21" hidden="1" customHeight="1">
      <c r="A386" s="14" t="str">
        <f t="shared" si="46"/>
        <v>76RBT00312</v>
      </c>
      <c r="B386" s="20">
        <f>IF(D386="","",COUNTIF($C$4:C385,C386)+1)</f>
        <v>76</v>
      </c>
      <c r="C386" s="14" t="str">
        <f>IF(D386="","",VLOOKUP(D386,LISTA!$A:$B,2,0))</f>
        <v>RBT00312</v>
      </c>
      <c r="D386" s="151" t="s">
        <v>129</v>
      </c>
      <c r="E386" s="14">
        <f>IF(D386="","",VLOOKUP(B386,'Preventiva - Sequencia'!$B:$C,2,0))</f>
        <v>1000</v>
      </c>
      <c r="F386" s="14">
        <f t="shared" si="47"/>
        <v>18427</v>
      </c>
      <c r="G386" s="14">
        <f t="shared" si="48"/>
        <v>18652</v>
      </c>
      <c r="H386" s="14">
        <f t="shared" si="49"/>
        <v>18702</v>
      </c>
      <c r="I386" s="152" t="s">
        <v>125</v>
      </c>
      <c r="J386" s="153">
        <v>45504</v>
      </c>
      <c r="K386" s="155">
        <v>45504</v>
      </c>
      <c r="L386" s="19">
        <f t="shared" si="50"/>
        <v>0</v>
      </c>
      <c r="M386" s="152" t="s">
        <v>125</v>
      </c>
      <c r="N386" s="153">
        <v>45504</v>
      </c>
      <c r="O386" s="155">
        <v>45504</v>
      </c>
      <c r="P386" s="19">
        <f t="shared" si="51"/>
        <v>0</v>
      </c>
      <c r="Q386" s="151">
        <v>18434</v>
      </c>
      <c r="R386" s="151"/>
      <c r="S386" s="151"/>
      <c r="T386" s="151"/>
      <c r="U386" s="21" t="e">
        <f t="shared" si="54"/>
        <v>#DIV/0!</v>
      </c>
      <c r="V386" s="21" t="e">
        <f t="shared" si="52"/>
        <v>#VALUE!</v>
      </c>
      <c r="W386" s="15">
        <f t="shared" si="53"/>
        <v>0</v>
      </c>
      <c r="X386" s="48">
        <f>SUM(R386:S386)</f>
        <v>0</v>
      </c>
      <c r="Y386" s="241"/>
    </row>
    <row r="387" spans="1:25" ht="21" customHeight="1">
      <c r="A387" s="14" t="str">
        <f t="shared" si="46"/>
        <v>79RBT00315</v>
      </c>
      <c r="B387" s="20">
        <f>IF(D387="","",COUNTIF($C$4:C386,C387)+1)</f>
        <v>79</v>
      </c>
      <c r="C387" s="14" t="str">
        <f>IF(D387="","",VLOOKUP(D387,LISTA!$A:$B,2,0))</f>
        <v>RBT00315</v>
      </c>
      <c r="D387" s="151" t="s">
        <v>128</v>
      </c>
      <c r="E387" s="14">
        <f>IF(D387="","",VLOOKUP(B387,'Preventiva - Sequencia'!$B:$C,2,0))</f>
        <v>250</v>
      </c>
      <c r="F387" s="14">
        <f t="shared" si="47"/>
        <v>19850</v>
      </c>
      <c r="G387" s="14">
        <f t="shared" si="48"/>
        <v>20075</v>
      </c>
      <c r="H387" s="14">
        <f t="shared" si="49"/>
        <v>20125</v>
      </c>
      <c r="I387" s="152" t="s">
        <v>125</v>
      </c>
      <c r="J387" s="153">
        <v>45506</v>
      </c>
      <c r="K387" s="155">
        <v>45506</v>
      </c>
      <c r="L387" s="19">
        <f t="shared" si="50"/>
        <v>0</v>
      </c>
      <c r="M387" s="152" t="s">
        <v>125</v>
      </c>
      <c r="N387" s="153">
        <v>45506</v>
      </c>
      <c r="O387" s="153">
        <v>45506</v>
      </c>
      <c r="P387" s="19">
        <f t="shared" si="51"/>
        <v>0</v>
      </c>
      <c r="Q387" s="151">
        <v>20011</v>
      </c>
      <c r="R387" s="151"/>
      <c r="S387" s="151"/>
      <c r="T387" s="151"/>
      <c r="U387" s="21" t="e">
        <f t="shared" si="54"/>
        <v>#DIV/0!</v>
      </c>
      <c r="V387" s="21" t="e">
        <f t="shared" si="52"/>
        <v>#VALUE!</v>
      </c>
      <c r="W387" s="15">
        <f t="shared" si="53"/>
        <v>0</v>
      </c>
      <c r="X387" s="48">
        <f>SUM(R387:S387)</f>
        <v>0</v>
      </c>
      <c r="Y387" s="241"/>
    </row>
    <row r="388" spans="1:25" ht="20.25" hidden="1" customHeight="1">
      <c r="A388" s="14" t="str">
        <f t="shared" si="46"/>
        <v>79RBT00303</v>
      </c>
      <c r="B388" s="20">
        <f>IF(D388="","",COUNTIF($C$4:C387,C388)+1)</f>
        <v>79</v>
      </c>
      <c r="C388" s="14" t="str">
        <f>IF(D388="","",VLOOKUP(D388,LISTA!$A:$B,2,0))</f>
        <v>RBT00303</v>
      </c>
      <c r="D388" s="151" t="s">
        <v>126</v>
      </c>
      <c r="E388" s="14">
        <f>IF(D388="","",VLOOKUP(B388,'Preventiva - Sequencia'!$B:$C,2,0))</f>
        <v>250</v>
      </c>
      <c r="F388" s="14">
        <f t="shared" si="47"/>
        <v>18833</v>
      </c>
      <c r="G388" s="14">
        <f t="shared" si="48"/>
        <v>19058</v>
      </c>
      <c r="H388" s="14">
        <f t="shared" si="49"/>
        <v>19108</v>
      </c>
      <c r="I388" s="152" t="s">
        <v>125</v>
      </c>
      <c r="J388" s="153">
        <v>45511</v>
      </c>
      <c r="K388" s="155">
        <v>45511</v>
      </c>
      <c r="L388" s="19">
        <f t="shared" si="50"/>
        <v>0</v>
      </c>
      <c r="M388" s="152" t="s">
        <v>125</v>
      </c>
      <c r="N388" s="153">
        <v>45511</v>
      </c>
      <c r="O388" s="153">
        <v>45511</v>
      </c>
      <c r="P388" s="19">
        <f t="shared" si="51"/>
        <v>0</v>
      </c>
      <c r="Q388" s="151">
        <v>19091</v>
      </c>
      <c r="R388" s="151"/>
      <c r="S388" s="151"/>
      <c r="T388" s="151"/>
      <c r="U388" s="21" t="e">
        <f t="shared" si="54"/>
        <v>#DIV/0!</v>
      </c>
      <c r="V388" s="21" t="e">
        <f t="shared" si="52"/>
        <v>#VALUE!</v>
      </c>
      <c r="W388" s="15">
        <f t="shared" si="53"/>
        <v>1</v>
      </c>
    </row>
    <row r="389" spans="1:25" ht="21" customHeight="1">
      <c r="A389" s="14" t="str">
        <f t="shared" ref="A389:A452" si="55">IF(D389="","",B389&amp;C389)</f>
        <v>80RBT00315</v>
      </c>
      <c r="B389" s="20">
        <f>IF(D389="","",COUNTIF($C$4:C388,C389)+1)</f>
        <v>80</v>
      </c>
      <c r="C389" s="14" t="str">
        <f>IF(D389="","",VLOOKUP(D389,LISTA!$A:$B,2,0))</f>
        <v>RBT00315</v>
      </c>
      <c r="D389" s="151" t="s">
        <v>128</v>
      </c>
      <c r="E389" s="14">
        <f>IF(D389="","",VLOOKUP(B389,'Preventiva - Sequencia'!$B:$C,2,0))</f>
        <v>8000</v>
      </c>
      <c r="F389" s="14">
        <f t="shared" ref="F389:F452" si="56">IF(D389="","",IF(B389=1,0,VLOOKUP((B389-1)&amp;C389,$A:$W,17,0)))</f>
        <v>20011</v>
      </c>
      <c r="G389" s="14">
        <f t="shared" ref="G389:G452" si="57">IF(D389="","",IF(E389="50F",45,IF(E389="250f",F389+175,F389+225)))</f>
        <v>20236</v>
      </c>
      <c r="H389" s="14">
        <f t="shared" ref="H389:H452" si="58">IF(C389="","",IF(E389="50F",55,IF(E389="250f",F389+225,F389+275)))</f>
        <v>20286</v>
      </c>
      <c r="I389" s="152" t="s">
        <v>125</v>
      </c>
      <c r="J389" s="153">
        <v>45516</v>
      </c>
      <c r="K389" s="155">
        <v>45516</v>
      </c>
      <c r="L389" s="19">
        <f t="shared" ref="L389:L421" si="59">IF(K389="","",K389-J389)</f>
        <v>0</v>
      </c>
      <c r="M389" s="152" t="s">
        <v>125</v>
      </c>
      <c r="N389" s="153">
        <v>45516</v>
      </c>
      <c r="O389" s="153">
        <v>45516</v>
      </c>
      <c r="P389" s="19">
        <f t="shared" ref="P389:P452" si="60">IF(O389="","",O389-N389)</f>
        <v>0</v>
      </c>
      <c r="Q389" s="151">
        <v>20088</v>
      </c>
      <c r="R389" s="151"/>
      <c r="S389" s="151"/>
      <c r="T389" s="151"/>
      <c r="U389" s="21" t="e">
        <f t="shared" si="54"/>
        <v>#DIV/0!</v>
      </c>
      <c r="V389" s="21" t="e">
        <f t="shared" ref="V389:V452" si="61">IF(M389=0,"",R389/M389)</f>
        <v>#VALUE!</v>
      </c>
      <c r="W389" s="15">
        <f t="shared" ref="W389:W452" si="62">IF(Q389="","",IF(AND(Q389&gt;G389,Q389&lt;H389),1,0))</f>
        <v>0</v>
      </c>
      <c r="X389" s="48">
        <f>SUM(R389:S389)</f>
        <v>0</v>
      </c>
      <c r="Y389" s="241"/>
    </row>
    <row r="390" spans="1:25" ht="21" hidden="1" customHeight="1">
      <c r="A390" s="14" t="str">
        <f t="shared" si="55"/>
        <v>78RBT00304</v>
      </c>
      <c r="B390" s="20">
        <f>IF(D390="","",COUNTIF($C$4:C389,C390)+1)</f>
        <v>78</v>
      </c>
      <c r="C390" s="14" t="str">
        <f>IF(D390="","",VLOOKUP(D390,LISTA!$A:$B,2,0))</f>
        <v>RBT00304</v>
      </c>
      <c r="D390" s="151" t="s">
        <v>127</v>
      </c>
      <c r="E390" s="14">
        <f>IF(D390="","",VLOOKUP(B390,'Preventiva - Sequencia'!$B:$C,2,0))</f>
        <v>500</v>
      </c>
      <c r="F390" s="14">
        <f t="shared" si="56"/>
        <v>18343</v>
      </c>
      <c r="G390" s="14">
        <f t="shared" si="57"/>
        <v>18568</v>
      </c>
      <c r="H390" s="14">
        <f t="shared" si="58"/>
        <v>18618</v>
      </c>
      <c r="I390" s="152" t="s">
        <v>125</v>
      </c>
      <c r="J390" s="153">
        <v>45516</v>
      </c>
      <c r="K390" s="155">
        <v>45516</v>
      </c>
      <c r="L390" s="19">
        <f t="shared" si="59"/>
        <v>0</v>
      </c>
      <c r="M390" s="152" t="s">
        <v>125</v>
      </c>
      <c r="N390" s="153">
        <v>45537</v>
      </c>
      <c r="O390" s="153">
        <v>45537</v>
      </c>
      <c r="P390" s="19">
        <f t="shared" si="60"/>
        <v>0</v>
      </c>
      <c r="Q390" s="151">
        <v>18574</v>
      </c>
      <c r="R390" s="151"/>
      <c r="S390" s="151"/>
      <c r="T390" s="151"/>
      <c r="U390" s="21" t="e">
        <f t="shared" si="54"/>
        <v>#DIV/0!</v>
      </c>
      <c r="V390" s="21" t="e">
        <f t="shared" si="61"/>
        <v>#VALUE!</v>
      </c>
      <c r="W390" s="15">
        <f t="shared" si="62"/>
        <v>1</v>
      </c>
      <c r="X390" s="48">
        <f>SUM(R390:S390)</f>
        <v>0</v>
      </c>
      <c r="Y390" s="241"/>
    </row>
    <row r="391" spans="1:25" ht="21" hidden="1" customHeight="1">
      <c r="A391" s="14" t="str">
        <f t="shared" si="55"/>
        <v>77RBT00312</v>
      </c>
      <c r="B391" s="20">
        <f>IF(D391="","",COUNTIF($C$4:C390,C391)+1)</f>
        <v>77</v>
      </c>
      <c r="C391" s="14" t="str">
        <f>IF(D391="","",VLOOKUP(D391,LISTA!$A:$B,2,0))</f>
        <v>RBT00312</v>
      </c>
      <c r="D391" s="151" t="s">
        <v>129</v>
      </c>
      <c r="E391" s="14">
        <f>IF(D391="","",VLOOKUP(B391,'Preventiva - Sequencia'!$B:$C,2,0))</f>
        <v>250</v>
      </c>
      <c r="F391" s="14">
        <f t="shared" si="56"/>
        <v>18434</v>
      </c>
      <c r="G391" s="14">
        <f t="shared" si="57"/>
        <v>18659</v>
      </c>
      <c r="H391" s="14">
        <f t="shared" si="58"/>
        <v>18709</v>
      </c>
      <c r="I391" s="152" t="s">
        <v>125</v>
      </c>
      <c r="J391" s="153">
        <v>45524</v>
      </c>
      <c r="K391" s="153">
        <v>45524</v>
      </c>
      <c r="L391" s="19">
        <f t="shared" si="59"/>
        <v>0</v>
      </c>
      <c r="M391" s="152" t="s">
        <v>125</v>
      </c>
      <c r="N391" s="153">
        <v>45524</v>
      </c>
      <c r="O391" s="153">
        <v>45524</v>
      </c>
      <c r="P391" s="19">
        <f t="shared" si="60"/>
        <v>0</v>
      </c>
      <c r="Q391" s="151">
        <v>18644</v>
      </c>
      <c r="R391" s="151"/>
      <c r="S391" s="151"/>
      <c r="T391" s="151"/>
      <c r="U391" s="21" t="e">
        <f t="shared" si="54"/>
        <v>#DIV/0!</v>
      </c>
      <c r="V391" s="21" t="e">
        <f t="shared" si="61"/>
        <v>#VALUE!</v>
      </c>
      <c r="W391" s="15">
        <f t="shared" si="62"/>
        <v>0</v>
      </c>
      <c r="X391" s="48">
        <f>SUM(R391:S391)</f>
        <v>0</v>
      </c>
      <c r="Y391" s="241"/>
    </row>
    <row r="392" spans="1:25" ht="21" hidden="1" customHeight="1">
      <c r="A392" s="14" t="str">
        <f t="shared" si="55"/>
        <v>79RBT00304</v>
      </c>
      <c r="B392" s="20">
        <f>IF(D392="","",COUNTIF($C$4:C391,C392)+1)</f>
        <v>79</v>
      </c>
      <c r="C392" s="14" t="str">
        <f>IF(D392="","",VLOOKUP(D392,LISTA!$A:$B,2,0))</f>
        <v>RBT00304</v>
      </c>
      <c r="D392" s="151" t="s">
        <v>127</v>
      </c>
      <c r="E392" s="14">
        <f>IF(D392="","",VLOOKUP(B392,'Preventiva - Sequencia'!$B:$C,2,0))</f>
        <v>250</v>
      </c>
      <c r="F392" s="14">
        <f t="shared" si="56"/>
        <v>18574</v>
      </c>
      <c r="G392" s="14">
        <f t="shared" si="57"/>
        <v>18799</v>
      </c>
      <c r="H392" s="14">
        <f t="shared" si="58"/>
        <v>18849</v>
      </c>
      <c r="I392" s="152" t="s">
        <v>125</v>
      </c>
      <c r="J392" s="153">
        <v>45537</v>
      </c>
      <c r="K392" s="155">
        <v>45537</v>
      </c>
      <c r="L392" s="19">
        <f t="shared" si="59"/>
        <v>0</v>
      </c>
      <c r="M392" s="152" t="s">
        <v>125</v>
      </c>
      <c r="N392" s="153">
        <v>45553</v>
      </c>
      <c r="O392" s="153">
        <v>45553</v>
      </c>
      <c r="P392" s="19">
        <f t="shared" si="60"/>
        <v>0</v>
      </c>
      <c r="Q392" s="151">
        <v>18854</v>
      </c>
      <c r="R392" s="151"/>
      <c r="S392" s="151"/>
      <c r="T392" s="151"/>
      <c r="U392" s="21" t="e">
        <f t="shared" si="54"/>
        <v>#DIV/0!</v>
      </c>
      <c r="V392" s="21" t="e">
        <f t="shared" si="61"/>
        <v>#VALUE!</v>
      </c>
      <c r="W392" s="15">
        <f t="shared" si="62"/>
        <v>0</v>
      </c>
      <c r="X392" s="48">
        <f>SUM(R392:S392)</f>
        <v>0</v>
      </c>
      <c r="Y392" s="241"/>
    </row>
    <row r="393" spans="1:25" ht="21" hidden="1" customHeight="1">
      <c r="A393" s="14" t="str">
        <f t="shared" si="55"/>
        <v>78RBT00312</v>
      </c>
      <c r="B393" s="20">
        <f>IF(D393="","",COUNTIF($C$4:C392,C393)+1)</f>
        <v>78</v>
      </c>
      <c r="C393" s="14" t="str">
        <f>IF(D393="","",VLOOKUP(D393,LISTA!$A:$B,2,0))</f>
        <v>RBT00312</v>
      </c>
      <c r="D393" s="151" t="s">
        <v>129</v>
      </c>
      <c r="E393" s="14">
        <f>IF(D393="","",VLOOKUP(B393,'Preventiva - Sequencia'!$B:$C,2,0))</f>
        <v>500</v>
      </c>
      <c r="F393" s="14">
        <f t="shared" si="56"/>
        <v>18644</v>
      </c>
      <c r="G393" s="14">
        <f t="shared" si="57"/>
        <v>18869</v>
      </c>
      <c r="H393" s="14">
        <f t="shared" si="58"/>
        <v>18919</v>
      </c>
      <c r="I393" s="152" t="s">
        <v>125</v>
      </c>
      <c r="J393" s="153">
        <v>45541</v>
      </c>
      <c r="K393" s="155">
        <v>45541</v>
      </c>
      <c r="L393" s="19">
        <f t="shared" si="59"/>
        <v>0</v>
      </c>
      <c r="M393" s="152" t="s">
        <v>125</v>
      </c>
      <c r="N393" s="153">
        <v>45541</v>
      </c>
      <c r="O393" s="153">
        <v>45541</v>
      </c>
      <c r="P393" s="19">
        <f t="shared" si="60"/>
        <v>0</v>
      </c>
      <c r="Q393" s="151">
        <v>18908</v>
      </c>
      <c r="R393" s="151"/>
      <c r="S393" s="151"/>
      <c r="T393" s="151"/>
      <c r="U393" s="21" t="e">
        <f t="shared" si="54"/>
        <v>#DIV/0!</v>
      </c>
      <c r="V393" s="21" t="e">
        <f t="shared" si="61"/>
        <v>#VALUE!</v>
      </c>
      <c r="W393" s="15">
        <f t="shared" si="62"/>
        <v>1</v>
      </c>
      <c r="X393" s="48">
        <f>SUM(R393:S393)</f>
        <v>0</v>
      </c>
      <c r="Y393" s="241"/>
    </row>
    <row r="394" spans="1:25" ht="21" hidden="1" customHeight="1">
      <c r="A394" s="14" t="str">
        <f t="shared" si="55"/>
        <v>80RBT00303</v>
      </c>
      <c r="B394" s="20">
        <f>IF(D394="","",COUNTIF($C$4:C393,C394)+1)</f>
        <v>80</v>
      </c>
      <c r="C394" s="14" t="str">
        <f>IF(D394="","",VLOOKUP(D394,LISTA!$A:$B,2,0))</f>
        <v>RBT00303</v>
      </c>
      <c r="D394" s="151" t="s">
        <v>126</v>
      </c>
      <c r="E394" s="14">
        <f>IF(D394="","",VLOOKUP(B394,'Preventiva - Sequencia'!$B:$C,2,0))</f>
        <v>8000</v>
      </c>
      <c r="F394" s="14">
        <f t="shared" si="56"/>
        <v>19091</v>
      </c>
      <c r="G394" s="14">
        <f t="shared" si="57"/>
        <v>19316</v>
      </c>
      <c r="H394" s="14">
        <f t="shared" si="58"/>
        <v>19366</v>
      </c>
      <c r="I394" s="152" t="s">
        <v>125</v>
      </c>
      <c r="J394" s="153">
        <v>45545</v>
      </c>
      <c r="K394" s="155">
        <v>45545</v>
      </c>
      <c r="L394" s="19">
        <f t="shared" si="59"/>
        <v>0</v>
      </c>
      <c r="M394" s="152" t="s">
        <v>125</v>
      </c>
      <c r="N394" s="153">
        <v>45545</v>
      </c>
      <c r="O394" s="153">
        <v>45545</v>
      </c>
      <c r="P394" s="19">
        <f t="shared" si="60"/>
        <v>0</v>
      </c>
      <c r="Q394" s="151">
        <v>19435</v>
      </c>
      <c r="R394" s="151"/>
      <c r="S394" s="151"/>
      <c r="T394" s="151"/>
      <c r="U394" s="21" t="e">
        <f t="shared" si="54"/>
        <v>#DIV/0!</v>
      </c>
      <c r="V394" s="21" t="e">
        <f t="shared" si="61"/>
        <v>#VALUE!</v>
      </c>
      <c r="W394" s="15">
        <f t="shared" si="62"/>
        <v>0</v>
      </c>
    </row>
    <row r="395" spans="1:25" ht="21" hidden="1" customHeight="1">
      <c r="A395" s="14" t="str">
        <f t="shared" si="55"/>
        <v>81RBT00303</v>
      </c>
      <c r="B395" s="20">
        <f>IF(D395="","",COUNTIF($C$4:C394,C395)+1)</f>
        <v>81</v>
      </c>
      <c r="C395" s="14" t="str">
        <f>IF(D395="","",VLOOKUP(D395,LISTA!$A:$B,2,0))</f>
        <v>RBT00303</v>
      </c>
      <c r="D395" s="151" t="s">
        <v>126</v>
      </c>
      <c r="E395" s="14">
        <f>IF(D395="","",VLOOKUP(B395,'Preventiva - Sequencia'!$B:$C,2,0))</f>
        <v>250</v>
      </c>
      <c r="F395" s="14">
        <f t="shared" si="56"/>
        <v>19435</v>
      </c>
      <c r="G395" s="14">
        <f t="shared" si="57"/>
        <v>19660</v>
      </c>
      <c r="H395" s="14">
        <f t="shared" si="58"/>
        <v>19710</v>
      </c>
      <c r="I395" s="152" t="s">
        <v>125</v>
      </c>
      <c r="J395" s="153">
        <v>45545</v>
      </c>
      <c r="K395" s="153">
        <v>45545</v>
      </c>
      <c r="L395" s="19">
        <f t="shared" si="59"/>
        <v>0</v>
      </c>
      <c r="M395" s="152" t="s">
        <v>125</v>
      </c>
      <c r="N395" s="153">
        <v>45545</v>
      </c>
      <c r="O395" s="153">
        <v>45545</v>
      </c>
      <c r="P395" s="19">
        <f t="shared" si="60"/>
        <v>0</v>
      </c>
      <c r="Q395" s="151">
        <v>19435</v>
      </c>
      <c r="R395" s="151"/>
      <c r="S395" s="151"/>
      <c r="T395" s="151"/>
      <c r="U395" s="21" t="e">
        <f t="shared" si="54"/>
        <v>#DIV/0!</v>
      </c>
      <c r="V395" s="21" t="e">
        <f t="shared" si="61"/>
        <v>#VALUE!</v>
      </c>
      <c r="W395" s="15">
        <f t="shared" si="62"/>
        <v>0</v>
      </c>
    </row>
    <row r="396" spans="1:25" ht="21" hidden="1" customHeight="1">
      <c r="A396" s="14" t="str">
        <f t="shared" si="55"/>
        <v>80RBT00304</v>
      </c>
      <c r="B396" s="20">
        <f>IF(D396="","",COUNTIF($C$4:C395,C396)+1)</f>
        <v>80</v>
      </c>
      <c r="C396" s="14" t="str">
        <f>IF(D396="","",VLOOKUP(D396,LISTA!$A:$B,2,0))</f>
        <v>RBT00304</v>
      </c>
      <c r="D396" s="151" t="s">
        <v>127</v>
      </c>
      <c r="E396" s="14">
        <f>IF(D396="","",VLOOKUP(B396,'Preventiva - Sequencia'!$B:$C,2,0))</f>
        <v>8000</v>
      </c>
      <c r="F396" s="14">
        <f t="shared" si="56"/>
        <v>18854</v>
      </c>
      <c r="G396" s="14">
        <f t="shared" si="57"/>
        <v>19079</v>
      </c>
      <c r="H396" s="14">
        <f t="shared" si="58"/>
        <v>19129</v>
      </c>
      <c r="I396" s="152" t="s">
        <v>125</v>
      </c>
      <c r="J396" s="153">
        <v>45553</v>
      </c>
      <c r="K396" s="155">
        <v>45553</v>
      </c>
      <c r="L396" s="19">
        <f t="shared" si="59"/>
        <v>0</v>
      </c>
      <c r="M396" s="152" t="s">
        <v>125</v>
      </c>
      <c r="N396" s="153">
        <v>45565</v>
      </c>
      <c r="O396" s="153">
        <v>45565</v>
      </c>
      <c r="P396" s="19">
        <f t="shared" si="60"/>
        <v>0</v>
      </c>
      <c r="Q396" s="151">
        <v>19066</v>
      </c>
      <c r="R396" s="151"/>
      <c r="S396" s="151"/>
      <c r="T396" s="151"/>
      <c r="U396" s="21" t="e">
        <f t="shared" si="54"/>
        <v>#DIV/0!</v>
      </c>
      <c r="V396" s="21" t="e">
        <f t="shared" si="61"/>
        <v>#VALUE!</v>
      </c>
      <c r="W396" s="15">
        <f t="shared" si="62"/>
        <v>0</v>
      </c>
      <c r="X396" s="48">
        <f>SUM(R396:S396)</f>
        <v>0</v>
      </c>
      <c r="Y396" s="241"/>
    </row>
    <row r="397" spans="1:25" ht="21" customHeight="1">
      <c r="A397" s="14" t="str">
        <f t="shared" si="55"/>
        <v>81RBT00315</v>
      </c>
      <c r="B397" s="20">
        <f>IF(D397="","",COUNTIF($C$4:C396,C397)+1)</f>
        <v>81</v>
      </c>
      <c r="C397" s="14" t="str">
        <f>IF(D397="","",VLOOKUP(D397,LISTA!$A:$B,2,0))</f>
        <v>RBT00315</v>
      </c>
      <c r="D397" s="151" t="s">
        <v>128</v>
      </c>
      <c r="E397" s="14">
        <f>IF(D397="","",VLOOKUP(B397,'Preventiva - Sequencia'!$B:$C,2,0))</f>
        <v>250</v>
      </c>
      <c r="F397" s="14">
        <f t="shared" si="56"/>
        <v>20088</v>
      </c>
      <c r="G397" s="14">
        <f t="shared" si="57"/>
        <v>20313</v>
      </c>
      <c r="H397" s="14">
        <f t="shared" si="58"/>
        <v>20363</v>
      </c>
      <c r="I397" s="152" t="s">
        <v>125</v>
      </c>
      <c r="J397" s="153">
        <v>45556</v>
      </c>
      <c r="K397" s="155">
        <v>45556</v>
      </c>
      <c r="L397" s="19">
        <f t="shared" si="59"/>
        <v>0</v>
      </c>
      <c r="M397" s="152" t="s">
        <v>125</v>
      </c>
      <c r="N397" s="153">
        <v>45556</v>
      </c>
      <c r="O397" s="153">
        <v>45556</v>
      </c>
      <c r="P397" s="19">
        <f t="shared" si="60"/>
        <v>0</v>
      </c>
      <c r="Q397" s="151">
        <v>20559</v>
      </c>
      <c r="R397" s="151"/>
      <c r="S397" s="151"/>
      <c r="T397" s="151"/>
      <c r="U397" s="21" t="e">
        <f t="shared" si="54"/>
        <v>#DIV/0!</v>
      </c>
      <c r="V397" s="21" t="e">
        <f t="shared" si="61"/>
        <v>#VALUE!</v>
      </c>
      <c r="W397" s="15">
        <f t="shared" si="62"/>
        <v>0</v>
      </c>
      <c r="X397" s="48">
        <f>SUM(R397:S397)</f>
        <v>0</v>
      </c>
      <c r="Y397" s="241"/>
    </row>
    <row r="398" spans="1:25" ht="21" customHeight="1">
      <c r="A398" s="14" t="str">
        <f t="shared" si="55"/>
        <v>82RBT00315</v>
      </c>
      <c r="B398" s="20">
        <f>IF(D398="","",COUNTIF($C$4:C397,C398)+1)</f>
        <v>82</v>
      </c>
      <c r="C398" s="14" t="str">
        <f>IF(D398="","",VLOOKUP(D398,LISTA!$A:$B,2,0))</f>
        <v>RBT00315</v>
      </c>
      <c r="D398" s="151" t="s">
        <v>128</v>
      </c>
      <c r="E398" s="14">
        <f>IF(D398="","",VLOOKUP(B398,'Preventiva - Sequencia'!$B:$C,2,0))</f>
        <v>500</v>
      </c>
      <c r="F398" s="14">
        <f t="shared" si="56"/>
        <v>20559</v>
      </c>
      <c r="G398" s="14">
        <f t="shared" si="57"/>
        <v>20784</v>
      </c>
      <c r="H398" s="14">
        <f t="shared" si="58"/>
        <v>20834</v>
      </c>
      <c r="I398" s="152" t="s">
        <v>125</v>
      </c>
      <c r="J398" s="153">
        <v>45559</v>
      </c>
      <c r="K398" s="155">
        <v>45559</v>
      </c>
      <c r="L398" s="19">
        <f t="shared" si="59"/>
        <v>0</v>
      </c>
      <c r="M398" s="152" t="s">
        <v>125</v>
      </c>
      <c r="N398" s="153">
        <v>45559</v>
      </c>
      <c r="O398" s="153">
        <v>45559</v>
      </c>
      <c r="P398" s="19">
        <f t="shared" si="60"/>
        <v>0</v>
      </c>
      <c r="Q398" s="151">
        <v>20619</v>
      </c>
      <c r="R398" s="151"/>
      <c r="S398" s="151"/>
      <c r="T398" s="151"/>
      <c r="U398" s="21" t="e">
        <f t="shared" si="54"/>
        <v>#DIV/0!</v>
      </c>
      <c r="V398" s="21" t="e">
        <f t="shared" si="61"/>
        <v>#VALUE!</v>
      </c>
      <c r="W398" s="15">
        <f t="shared" si="62"/>
        <v>0</v>
      </c>
      <c r="X398" s="48">
        <f>SUM(R398:S398)</f>
        <v>0</v>
      </c>
      <c r="Y398" s="241"/>
    </row>
    <row r="399" spans="1:25" ht="21" hidden="1" customHeight="1">
      <c r="A399" s="14" t="str">
        <f t="shared" si="55"/>
        <v>79RBT00312</v>
      </c>
      <c r="B399" s="20">
        <f>IF(D399="","",COUNTIF($C$4:C398,C399)+1)</f>
        <v>79</v>
      </c>
      <c r="C399" s="14" t="str">
        <f>IF(D399="","",VLOOKUP(D399,LISTA!$A:$B,2,0))</f>
        <v>RBT00312</v>
      </c>
      <c r="D399" s="151" t="s">
        <v>129</v>
      </c>
      <c r="E399" s="14">
        <f>IF(D399="","",VLOOKUP(B399,'Preventiva - Sequencia'!$B:$C,2,0))</f>
        <v>250</v>
      </c>
      <c r="F399" s="14">
        <f t="shared" si="56"/>
        <v>18908</v>
      </c>
      <c r="G399" s="14">
        <f t="shared" si="57"/>
        <v>19133</v>
      </c>
      <c r="H399" s="14">
        <f t="shared" si="58"/>
        <v>19183</v>
      </c>
      <c r="I399" s="152" t="s">
        <v>125</v>
      </c>
      <c r="J399" s="153">
        <v>45562</v>
      </c>
      <c r="K399" s="153">
        <v>45562</v>
      </c>
      <c r="L399" s="19">
        <f t="shared" si="59"/>
        <v>0</v>
      </c>
      <c r="M399" s="152" t="s">
        <v>125</v>
      </c>
      <c r="N399" s="153">
        <v>45562</v>
      </c>
      <c r="O399" s="153">
        <v>45562</v>
      </c>
      <c r="P399" s="19">
        <f t="shared" si="60"/>
        <v>0</v>
      </c>
      <c r="Q399" s="151">
        <v>19228</v>
      </c>
      <c r="R399" s="151"/>
      <c r="S399" s="151"/>
      <c r="T399" s="151"/>
      <c r="U399" s="21" t="e">
        <f t="shared" si="54"/>
        <v>#DIV/0!</v>
      </c>
      <c r="V399" s="21" t="e">
        <f t="shared" si="61"/>
        <v>#VALUE!</v>
      </c>
      <c r="W399" s="15">
        <f t="shared" si="62"/>
        <v>0</v>
      </c>
      <c r="X399" s="48">
        <f>SUM(R399:S399)</f>
        <v>0</v>
      </c>
      <c r="Y399" s="241"/>
    </row>
    <row r="400" spans="1:25" ht="21" hidden="1" customHeight="1">
      <c r="A400" s="14" t="str">
        <f t="shared" si="55"/>
        <v>81RBT00304</v>
      </c>
      <c r="B400" s="20">
        <f>IF(D400="","",COUNTIF($C$4:C399,C400)+1)</f>
        <v>81</v>
      </c>
      <c r="C400" s="14" t="str">
        <f>IF(D400="","",VLOOKUP(D400,LISTA!$A:$B,2,0))</f>
        <v>RBT00304</v>
      </c>
      <c r="D400" s="151" t="s">
        <v>127</v>
      </c>
      <c r="E400" s="14">
        <f>IF(D400="","",VLOOKUP(B400,'Preventiva - Sequencia'!$B:$C,2,0))</f>
        <v>250</v>
      </c>
      <c r="F400" s="14">
        <f t="shared" si="56"/>
        <v>19066</v>
      </c>
      <c r="G400" s="14">
        <f t="shared" si="57"/>
        <v>19291</v>
      </c>
      <c r="H400" s="14">
        <f t="shared" si="58"/>
        <v>19341</v>
      </c>
      <c r="I400" s="152" t="s">
        <v>125</v>
      </c>
      <c r="J400" s="153">
        <v>45565</v>
      </c>
      <c r="K400" s="155">
        <v>45565</v>
      </c>
      <c r="L400" s="19">
        <f t="shared" si="59"/>
        <v>0</v>
      </c>
      <c r="M400" s="152" t="s">
        <v>125</v>
      </c>
      <c r="N400" s="153">
        <v>45581</v>
      </c>
      <c r="O400" s="153">
        <v>45581</v>
      </c>
      <c r="P400" s="19">
        <f t="shared" si="60"/>
        <v>0</v>
      </c>
      <c r="Q400" s="151">
        <v>19285</v>
      </c>
      <c r="R400" s="151"/>
      <c r="S400" s="151"/>
      <c r="T400" s="151"/>
      <c r="U400" s="21" t="e">
        <f t="shared" si="54"/>
        <v>#DIV/0!</v>
      </c>
      <c r="V400" s="21" t="e">
        <f t="shared" si="61"/>
        <v>#VALUE!</v>
      </c>
      <c r="W400" s="15">
        <f t="shared" si="62"/>
        <v>0</v>
      </c>
      <c r="X400" s="48">
        <f>SUM(R400:S400)</f>
        <v>0</v>
      </c>
      <c r="Y400" s="241"/>
    </row>
    <row r="401" spans="1:25" ht="21" hidden="1" customHeight="1">
      <c r="A401" s="14" t="str">
        <f t="shared" si="55"/>
        <v>82RBT00303</v>
      </c>
      <c r="B401" s="20">
        <f>IF(D401="","",COUNTIF($C$4:C400,C401)+1)</f>
        <v>82</v>
      </c>
      <c r="C401" s="14" t="str">
        <f>IF(D401="","",VLOOKUP(D401,LISTA!$A:$B,2,0))</f>
        <v>RBT00303</v>
      </c>
      <c r="D401" s="151" t="s">
        <v>126</v>
      </c>
      <c r="E401" s="14">
        <f>IF(D401="","",VLOOKUP(B401,'Preventiva - Sequencia'!$B:$C,2,0))</f>
        <v>500</v>
      </c>
      <c r="F401" s="14">
        <f t="shared" si="56"/>
        <v>19435</v>
      </c>
      <c r="G401" s="14">
        <f t="shared" si="57"/>
        <v>19660</v>
      </c>
      <c r="H401" s="14">
        <f t="shared" si="58"/>
        <v>19710</v>
      </c>
      <c r="I401" s="152" t="s">
        <v>125</v>
      </c>
      <c r="J401" s="153">
        <v>45575</v>
      </c>
      <c r="K401" s="155">
        <v>45575</v>
      </c>
      <c r="L401" s="19">
        <f t="shared" si="59"/>
        <v>0</v>
      </c>
      <c r="M401" s="152" t="s">
        <v>125</v>
      </c>
      <c r="N401" s="153">
        <v>45575</v>
      </c>
      <c r="O401" s="153">
        <v>45575</v>
      </c>
      <c r="P401" s="19">
        <f t="shared" si="60"/>
        <v>0</v>
      </c>
      <c r="Q401" s="151">
        <v>19639</v>
      </c>
      <c r="R401" s="151"/>
      <c r="S401" s="151"/>
      <c r="T401" s="151"/>
      <c r="U401" s="21" t="e">
        <f t="shared" si="54"/>
        <v>#DIV/0!</v>
      </c>
      <c r="V401" s="21" t="e">
        <f t="shared" si="61"/>
        <v>#VALUE!</v>
      </c>
      <c r="W401" s="15">
        <f t="shared" si="62"/>
        <v>0</v>
      </c>
    </row>
    <row r="402" spans="1:25" ht="21" hidden="1" customHeight="1">
      <c r="A402" s="14" t="str">
        <f t="shared" si="55"/>
        <v>82RBT00304</v>
      </c>
      <c r="B402" s="20">
        <f>IF(D402="","",COUNTIF($C$4:C401,C402)+1)</f>
        <v>82</v>
      </c>
      <c r="C402" s="14" t="str">
        <f>IF(D402="","",VLOOKUP(D402,LISTA!$A:$B,2,0))</f>
        <v>RBT00304</v>
      </c>
      <c r="D402" s="151" t="s">
        <v>127</v>
      </c>
      <c r="E402" s="14">
        <f>IF(D402="","",VLOOKUP(B402,'Preventiva - Sequencia'!$B:$C,2,0))</f>
        <v>500</v>
      </c>
      <c r="F402" s="14">
        <f t="shared" si="56"/>
        <v>19285</v>
      </c>
      <c r="G402" s="14">
        <f t="shared" si="57"/>
        <v>19510</v>
      </c>
      <c r="H402" s="14">
        <f t="shared" si="58"/>
        <v>19560</v>
      </c>
      <c r="I402" s="152" t="s">
        <v>125</v>
      </c>
      <c r="J402" s="153">
        <v>45581</v>
      </c>
      <c r="K402" s="155">
        <v>45581</v>
      </c>
      <c r="L402" s="19">
        <f t="shared" si="59"/>
        <v>0</v>
      </c>
      <c r="M402" s="152" t="s">
        <v>125</v>
      </c>
      <c r="N402" s="153">
        <v>45601</v>
      </c>
      <c r="O402" s="153">
        <v>45601</v>
      </c>
      <c r="P402" s="19">
        <f t="shared" si="60"/>
        <v>0</v>
      </c>
      <c r="Q402" s="151">
        <v>19523</v>
      </c>
      <c r="R402" s="151"/>
      <c r="S402" s="151"/>
      <c r="T402" s="151"/>
      <c r="U402" s="21" t="e">
        <f t="shared" si="54"/>
        <v>#DIV/0!</v>
      </c>
      <c r="V402" s="21" t="e">
        <f t="shared" si="61"/>
        <v>#VALUE!</v>
      </c>
      <c r="W402" s="15">
        <f t="shared" si="62"/>
        <v>1</v>
      </c>
      <c r="X402" s="48">
        <f>SUM(R402:S402)</f>
        <v>0</v>
      </c>
      <c r="Y402" s="241"/>
    </row>
    <row r="403" spans="1:25" ht="21" customHeight="1">
      <c r="A403" s="14" t="str">
        <f t="shared" si="55"/>
        <v>83RBT00315</v>
      </c>
      <c r="B403" s="20">
        <f>IF(D403="","",COUNTIF($C$4:C402,C403)+1)</f>
        <v>83</v>
      </c>
      <c r="C403" s="14" t="str">
        <f>IF(D403="","",VLOOKUP(D403,LISTA!$A:$B,2,0))</f>
        <v>RBT00315</v>
      </c>
      <c r="D403" s="151" t="s">
        <v>128</v>
      </c>
      <c r="E403" s="14">
        <f>IF(D403="","",VLOOKUP(B403,'Preventiva - Sequencia'!$B:$C,2,0))</f>
        <v>250</v>
      </c>
      <c r="F403" s="14">
        <f t="shared" si="56"/>
        <v>20619</v>
      </c>
      <c r="G403" s="14">
        <f t="shared" si="57"/>
        <v>20844</v>
      </c>
      <c r="H403" s="14">
        <f t="shared" si="58"/>
        <v>20894</v>
      </c>
      <c r="I403" s="152" t="s">
        <v>125</v>
      </c>
      <c r="J403" s="153">
        <v>45590</v>
      </c>
      <c r="K403" s="155">
        <v>45590</v>
      </c>
      <c r="L403" s="19">
        <f t="shared" si="59"/>
        <v>0</v>
      </c>
      <c r="M403" s="152" t="s">
        <v>125</v>
      </c>
      <c r="N403" s="153">
        <v>45590</v>
      </c>
      <c r="O403" s="153">
        <v>45590</v>
      </c>
      <c r="P403" s="19">
        <f t="shared" si="60"/>
        <v>0</v>
      </c>
      <c r="Q403" s="151">
        <v>21054</v>
      </c>
      <c r="R403" s="151"/>
      <c r="S403" s="151"/>
      <c r="T403" s="151"/>
      <c r="U403" s="21" t="e">
        <f t="shared" si="54"/>
        <v>#DIV/0!</v>
      </c>
      <c r="V403" s="21" t="e">
        <f t="shared" si="61"/>
        <v>#VALUE!</v>
      </c>
      <c r="W403" s="15">
        <f t="shared" si="62"/>
        <v>0</v>
      </c>
      <c r="X403" s="48">
        <f>SUM(R403:S403)</f>
        <v>0</v>
      </c>
      <c r="Y403" s="241"/>
    </row>
    <row r="404" spans="1:25" ht="21" hidden="1" customHeight="1">
      <c r="A404" s="14" t="str">
        <f t="shared" si="55"/>
        <v>83RBT00303</v>
      </c>
      <c r="B404" s="20">
        <f>IF(D404="","",COUNTIF($C$4:C403,C404)+1)</f>
        <v>83</v>
      </c>
      <c r="C404" s="14" t="str">
        <f>IF(D404="","",VLOOKUP(D404,LISTA!$A:$B,2,0))</f>
        <v>RBT00303</v>
      </c>
      <c r="D404" s="151" t="s">
        <v>126</v>
      </c>
      <c r="E404" s="14">
        <f>IF(D404="","",VLOOKUP(B404,'Preventiva - Sequencia'!$B:$C,2,0))</f>
        <v>250</v>
      </c>
      <c r="F404" s="14">
        <f t="shared" si="56"/>
        <v>19639</v>
      </c>
      <c r="G404" s="14">
        <f t="shared" si="57"/>
        <v>19864</v>
      </c>
      <c r="H404" s="14">
        <f t="shared" si="58"/>
        <v>19914</v>
      </c>
      <c r="I404" s="152" t="s">
        <v>125</v>
      </c>
      <c r="J404" s="153">
        <v>45594</v>
      </c>
      <c r="K404" s="155">
        <v>45594</v>
      </c>
      <c r="L404" s="19">
        <f t="shared" si="59"/>
        <v>0</v>
      </c>
      <c r="M404" s="152" t="s">
        <v>125</v>
      </c>
      <c r="N404" s="153">
        <v>45594</v>
      </c>
      <c r="O404" s="153">
        <v>45594</v>
      </c>
      <c r="P404" s="19">
        <f t="shared" si="60"/>
        <v>0</v>
      </c>
      <c r="Q404" s="151">
        <v>19941</v>
      </c>
      <c r="R404" s="151"/>
      <c r="S404" s="151"/>
      <c r="T404" s="151"/>
      <c r="U404" s="21" t="e">
        <f t="shared" si="54"/>
        <v>#DIV/0!</v>
      </c>
      <c r="V404" s="21" t="e">
        <f t="shared" si="61"/>
        <v>#VALUE!</v>
      </c>
      <c r="W404" s="15">
        <f t="shared" si="62"/>
        <v>0</v>
      </c>
    </row>
    <row r="405" spans="1:25" ht="21" hidden="1" customHeight="1">
      <c r="A405" s="14" t="str">
        <f t="shared" si="55"/>
        <v>83RBT00304</v>
      </c>
      <c r="B405" s="20">
        <f>IF(D405="","",COUNTIF($C$4:C404,C405)+1)</f>
        <v>83</v>
      </c>
      <c r="C405" s="14" t="str">
        <f>IF(D405="","",VLOOKUP(D405,LISTA!$A:$B,2,0))</f>
        <v>RBT00304</v>
      </c>
      <c r="D405" s="151" t="s">
        <v>127</v>
      </c>
      <c r="E405" s="14">
        <f>IF(D405="","",VLOOKUP(B405,'Preventiva - Sequencia'!$B:$C,2,0))</f>
        <v>250</v>
      </c>
      <c r="F405" s="14">
        <f t="shared" si="56"/>
        <v>19523</v>
      </c>
      <c r="G405" s="14">
        <f t="shared" si="57"/>
        <v>19748</v>
      </c>
      <c r="H405" s="14">
        <f t="shared" si="58"/>
        <v>19798</v>
      </c>
      <c r="I405" s="152" t="s">
        <v>125</v>
      </c>
      <c r="J405" s="153">
        <v>45601</v>
      </c>
      <c r="K405" s="153">
        <v>45601</v>
      </c>
      <c r="L405" s="19">
        <f t="shared" si="59"/>
        <v>0</v>
      </c>
      <c r="M405" s="152" t="s">
        <v>125</v>
      </c>
      <c r="N405" s="153">
        <v>45618</v>
      </c>
      <c r="O405" s="153">
        <v>45618</v>
      </c>
      <c r="P405" s="19">
        <f t="shared" si="60"/>
        <v>0</v>
      </c>
      <c r="Q405" s="151">
        <v>19838</v>
      </c>
      <c r="R405" s="151"/>
      <c r="S405" s="151"/>
      <c r="T405" s="151"/>
      <c r="U405" s="21" t="e">
        <f t="shared" si="54"/>
        <v>#DIV/0!</v>
      </c>
      <c r="V405" s="21" t="e">
        <f t="shared" si="61"/>
        <v>#VALUE!</v>
      </c>
      <c r="W405" s="15">
        <f t="shared" si="62"/>
        <v>0</v>
      </c>
      <c r="X405" s="48">
        <f>SUM(R405:S405)</f>
        <v>0</v>
      </c>
      <c r="Y405" s="241"/>
    </row>
    <row r="406" spans="1:25" ht="21" hidden="1" customHeight="1">
      <c r="A406" s="14" t="str">
        <f t="shared" si="55"/>
        <v>80RBT00312</v>
      </c>
      <c r="B406" s="20">
        <f>IF(D406="","",COUNTIF($C$4:C405,C406)+1)</f>
        <v>80</v>
      </c>
      <c r="C406" s="14" t="str">
        <f>IF(D406="","",VLOOKUP(D406,LISTA!$A:$B,2,0))</f>
        <v>RBT00312</v>
      </c>
      <c r="D406" s="151" t="s">
        <v>129</v>
      </c>
      <c r="E406" s="14">
        <f>IF(D406="","",VLOOKUP(B406,'Preventiva - Sequencia'!$B:$C,2,0))</f>
        <v>8000</v>
      </c>
      <c r="F406" s="14">
        <f t="shared" si="56"/>
        <v>19228</v>
      </c>
      <c r="G406" s="14">
        <f t="shared" si="57"/>
        <v>19453</v>
      </c>
      <c r="H406" s="14">
        <f t="shared" si="58"/>
        <v>19503</v>
      </c>
      <c r="I406" s="152" t="s">
        <v>125</v>
      </c>
      <c r="J406" s="153">
        <v>45609</v>
      </c>
      <c r="K406" s="155">
        <v>45609</v>
      </c>
      <c r="L406" s="19">
        <f t="shared" si="59"/>
        <v>0</v>
      </c>
      <c r="M406" s="152" t="s">
        <v>125</v>
      </c>
      <c r="N406" s="153">
        <v>45609</v>
      </c>
      <c r="O406" s="153">
        <v>45609</v>
      </c>
      <c r="P406" s="19">
        <f t="shared" si="60"/>
        <v>0</v>
      </c>
      <c r="Q406" s="151">
        <v>19498</v>
      </c>
      <c r="R406" s="151"/>
      <c r="S406" s="151"/>
      <c r="T406" s="151"/>
      <c r="U406" s="21" t="e">
        <f t="shared" si="54"/>
        <v>#DIV/0!</v>
      </c>
      <c r="V406" s="21" t="e">
        <f t="shared" si="61"/>
        <v>#VALUE!</v>
      </c>
      <c r="W406" s="15">
        <f t="shared" si="62"/>
        <v>1</v>
      </c>
      <c r="X406" s="48">
        <f>SUM(R406:S406)</f>
        <v>0</v>
      </c>
      <c r="Y406" s="241"/>
    </row>
    <row r="407" spans="1:25" ht="21" customHeight="1">
      <c r="A407" s="14" t="str">
        <f t="shared" si="55"/>
        <v>84RBT00315</v>
      </c>
      <c r="B407" s="20">
        <f>IF(D407="","",COUNTIF($C$4:C406,C407)+1)</f>
        <v>84</v>
      </c>
      <c r="C407" s="14" t="str">
        <f>IF(D407="","",VLOOKUP(D407,LISTA!$A:$B,2,0))</f>
        <v>RBT00315</v>
      </c>
      <c r="D407" s="151" t="s">
        <v>128</v>
      </c>
      <c r="E407" s="14">
        <f>IF(D407="","",VLOOKUP(B407,'Preventiva - Sequencia'!$B:$C,2,0))</f>
        <v>1000</v>
      </c>
      <c r="F407" s="14">
        <f t="shared" si="56"/>
        <v>21054</v>
      </c>
      <c r="G407" s="14">
        <f t="shared" si="57"/>
        <v>21279</v>
      </c>
      <c r="H407" s="14">
        <f t="shared" si="58"/>
        <v>21329</v>
      </c>
      <c r="I407" s="152" t="s">
        <v>125</v>
      </c>
      <c r="J407" s="153">
        <v>45611</v>
      </c>
      <c r="K407" s="155">
        <v>45611</v>
      </c>
      <c r="L407" s="19">
        <f t="shared" si="59"/>
        <v>0</v>
      </c>
      <c r="M407" s="152" t="s">
        <v>125</v>
      </c>
      <c r="N407" s="153">
        <v>45611</v>
      </c>
      <c r="O407" s="153">
        <v>45611</v>
      </c>
      <c r="P407" s="19">
        <f t="shared" si="60"/>
        <v>0</v>
      </c>
      <c r="Q407" s="151">
        <v>21300</v>
      </c>
      <c r="R407" s="151"/>
      <c r="S407" s="151"/>
      <c r="T407" s="151"/>
      <c r="U407" s="21" t="e">
        <f t="shared" si="54"/>
        <v>#DIV/0!</v>
      </c>
      <c r="V407" s="21" t="e">
        <f t="shared" si="61"/>
        <v>#VALUE!</v>
      </c>
      <c r="W407" s="15">
        <f t="shared" si="62"/>
        <v>1</v>
      </c>
      <c r="X407" s="48">
        <f>SUM(R407:S407)</f>
        <v>0</v>
      </c>
      <c r="Y407" s="241"/>
    </row>
    <row r="408" spans="1:25" ht="21" hidden="1" customHeight="1">
      <c r="A408" s="14" t="str">
        <f t="shared" si="55"/>
        <v>84RBT00303</v>
      </c>
      <c r="B408" s="20">
        <f>IF(D408="","",COUNTIF($C$4:C407,C408)+1)</f>
        <v>84</v>
      </c>
      <c r="C408" s="14" t="str">
        <f>IF(D408="","",VLOOKUP(D408,LISTA!$A:$B,2,0))</f>
        <v>RBT00303</v>
      </c>
      <c r="D408" s="151" t="s">
        <v>126</v>
      </c>
      <c r="E408" s="14">
        <f>IF(D408="","",VLOOKUP(B408,'Preventiva - Sequencia'!$B:$C,2,0))</f>
        <v>1000</v>
      </c>
      <c r="F408" s="14">
        <f t="shared" si="56"/>
        <v>19941</v>
      </c>
      <c r="G408" s="14">
        <f t="shared" si="57"/>
        <v>20166</v>
      </c>
      <c r="H408" s="14">
        <f t="shared" si="58"/>
        <v>20216</v>
      </c>
      <c r="I408" s="152" t="s">
        <v>125</v>
      </c>
      <c r="J408" s="153">
        <v>45616</v>
      </c>
      <c r="K408" s="155">
        <v>45616</v>
      </c>
      <c r="L408" s="19">
        <f t="shared" si="59"/>
        <v>0</v>
      </c>
      <c r="M408" s="152" t="s">
        <v>125</v>
      </c>
      <c r="N408" s="153">
        <v>45616</v>
      </c>
      <c r="O408" s="153">
        <v>45616</v>
      </c>
      <c r="P408" s="19">
        <f t="shared" si="60"/>
        <v>0</v>
      </c>
      <c r="Q408" s="151">
        <v>20216</v>
      </c>
      <c r="R408" s="151"/>
      <c r="S408" s="151"/>
      <c r="T408" s="151"/>
      <c r="U408" s="21" t="e">
        <f t="shared" si="54"/>
        <v>#DIV/0!</v>
      </c>
      <c r="V408" s="21" t="e">
        <f t="shared" si="61"/>
        <v>#VALUE!</v>
      </c>
      <c r="W408" s="15">
        <f t="shared" si="62"/>
        <v>0</v>
      </c>
    </row>
    <row r="409" spans="1:25" ht="21" hidden="1" customHeight="1">
      <c r="A409" s="14" t="str">
        <f t="shared" si="55"/>
        <v>84RBT00304</v>
      </c>
      <c r="B409" s="20">
        <f>IF(D409="","",COUNTIF($C$4:C408,C409)+1)</f>
        <v>84</v>
      </c>
      <c r="C409" s="14" t="str">
        <f>IF(D409="","",VLOOKUP(D409,LISTA!$A:$B,2,0))</f>
        <v>RBT00304</v>
      </c>
      <c r="D409" s="151" t="s">
        <v>127</v>
      </c>
      <c r="E409" s="14">
        <f>IF(D409="","",VLOOKUP(B409,'Preventiva - Sequencia'!$B:$C,2,0))</f>
        <v>1000</v>
      </c>
      <c r="F409" s="14">
        <f t="shared" si="56"/>
        <v>19838</v>
      </c>
      <c r="G409" s="14">
        <f t="shared" si="57"/>
        <v>20063</v>
      </c>
      <c r="H409" s="14">
        <f t="shared" si="58"/>
        <v>20113</v>
      </c>
      <c r="I409" s="152" t="s">
        <v>125</v>
      </c>
      <c r="J409" s="153">
        <v>45618</v>
      </c>
      <c r="K409" s="155">
        <v>45618</v>
      </c>
      <c r="L409" s="19">
        <f t="shared" si="59"/>
        <v>0</v>
      </c>
      <c r="M409" s="152" t="s">
        <v>125</v>
      </c>
      <c r="N409" s="153">
        <v>45635</v>
      </c>
      <c r="O409" s="153">
        <v>45635</v>
      </c>
      <c r="P409" s="19">
        <f t="shared" si="60"/>
        <v>0</v>
      </c>
      <c r="Q409" s="151">
        <v>20043</v>
      </c>
      <c r="R409" s="151"/>
      <c r="S409" s="151"/>
      <c r="T409" s="151"/>
      <c r="U409" s="21" t="e">
        <f t="shared" si="54"/>
        <v>#DIV/0!</v>
      </c>
      <c r="V409" s="21" t="e">
        <f t="shared" si="61"/>
        <v>#VALUE!</v>
      </c>
      <c r="W409" s="15">
        <f t="shared" si="62"/>
        <v>0</v>
      </c>
      <c r="X409" s="48">
        <f>SUM(R409:S409)</f>
        <v>0</v>
      </c>
      <c r="Y409" s="241"/>
    </row>
    <row r="410" spans="1:25" ht="21" hidden="1" customHeight="1">
      <c r="A410" s="14" t="str">
        <f t="shared" si="55"/>
        <v>81RBT00312</v>
      </c>
      <c r="B410" s="20">
        <f>IF(D410="","",COUNTIF($C$4:C409,C410)+1)</f>
        <v>81</v>
      </c>
      <c r="C410" s="14" t="str">
        <f>IF(D410="","",VLOOKUP(D410,LISTA!$A:$B,2,0))</f>
        <v>RBT00312</v>
      </c>
      <c r="D410" s="151" t="s">
        <v>129</v>
      </c>
      <c r="E410" s="14">
        <f>IF(D410="","",VLOOKUP(B410,'Preventiva - Sequencia'!$B:$C,2,0))</f>
        <v>250</v>
      </c>
      <c r="F410" s="14">
        <f t="shared" si="56"/>
        <v>19498</v>
      </c>
      <c r="G410" s="14">
        <f t="shared" si="57"/>
        <v>19723</v>
      </c>
      <c r="H410" s="14">
        <f t="shared" si="58"/>
        <v>19773</v>
      </c>
      <c r="I410" s="152" t="s">
        <v>125</v>
      </c>
      <c r="J410" s="153">
        <v>45630</v>
      </c>
      <c r="K410" s="155">
        <v>45630</v>
      </c>
      <c r="L410" s="19">
        <f t="shared" si="59"/>
        <v>0</v>
      </c>
      <c r="M410" s="152" t="s">
        <v>125</v>
      </c>
      <c r="N410" s="153">
        <v>45630</v>
      </c>
      <c r="O410" s="153">
        <v>45630</v>
      </c>
      <c r="P410" s="19">
        <f t="shared" si="60"/>
        <v>0</v>
      </c>
      <c r="Q410" s="151">
        <v>19756</v>
      </c>
      <c r="R410" s="151"/>
      <c r="S410" s="151"/>
      <c r="T410" s="151"/>
      <c r="U410" s="21" t="e">
        <f t="shared" si="54"/>
        <v>#DIV/0!</v>
      </c>
      <c r="V410" s="21" t="e">
        <f t="shared" si="61"/>
        <v>#VALUE!</v>
      </c>
      <c r="W410" s="15">
        <f t="shared" si="62"/>
        <v>1</v>
      </c>
      <c r="X410" s="48">
        <f>SUM(R410:S410)</f>
        <v>0</v>
      </c>
      <c r="Y410" s="241"/>
    </row>
    <row r="411" spans="1:25" ht="21" customHeight="1">
      <c r="A411" s="14" t="str">
        <f t="shared" si="55"/>
        <v>85RBT00315</v>
      </c>
      <c r="B411" s="20">
        <f>IF(D411="","",COUNTIF($C$4:C410,C411)+1)</f>
        <v>85</v>
      </c>
      <c r="C411" s="14" t="str">
        <f>IF(D411="","",VLOOKUP(D411,LISTA!$A:$B,2,0))</f>
        <v>RBT00315</v>
      </c>
      <c r="D411" s="151" t="s">
        <v>128</v>
      </c>
      <c r="E411" s="14">
        <f>IF(D411="","",VLOOKUP(B411,'Preventiva - Sequencia'!$B:$C,2,0))</f>
        <v>250</v>
      </c>
      <c r="F411" s="14">
        <f t="shared" si="56"/>
        <v>21300</v>
      </c>
      <c r="G411" s="14">
        <f t="shared" si="57"/>
        <v>21525</v>
      </c>
      <c r="H411" s="14">
        <f t="shared" si="58"/>
        <v>21575</v>
      </c>
      <c r="I411" s="152" t="s">
        <v>125</v>
      </c>
      <c r="J411" s="153">
        <v>45632</v>
      </c>
      <c r="K411" s="155">
        <v>45632</v>
      </c>
      <c r="L411" s="19">
        <f t="shared" si="59"/>
        <v>0</v>
      </c>
      <c r="M411" s="152" t="s">
        <v>125</v>
      </c>
      <c r="N411" s="153">
        <v>45632</v>
      </c>
      <c r="O411" s="153">
        <v>45632</v>
      </c>
      <c r="P411" s="19">
        <f t="shared" si="60"/>
        <v>0</v>
      </c>
      <c r="Q411" s="151">
        <v>21567</v>
      </c>
      <c r="R411" s="151"/>
      <c r="S411" s="151"/>
      <c r="T411" s="151"/>
      <c r="U411" s="21" t="e">
        <f t="shared" si="54"/>
        <v>#DIV/0!</v>
      </c>
      <c r="V411" s="21" t="e">
        <f t="shared" si="61"/>
        <v>#VALUE!</v>
      </c>
      <c r="W411" s="15">
        <f t="shared" si="62"/>
        <v>1</v>
      </c>
      <c r="X411" s="48">
        <f>SUM(R411:S411)</f>
        <v>0</v>
      </c>
      <c r="Y411" s="241"/>
    </row>
    <row r="412" spans="1:25" ht="21" hidden="1" customHeight="1">
      <c r="A412" s="14" t="str">
        <f t="shared" si="55"/>
        <v>85RBT00304</v>
      </c>
      <c r="B412" s="20">
        <f>IF(D412="","",COUNTIF($C$4:C411,C412)+1)</f>
        <v>85</v>
      </c>
      <c r="C412" s="14" t="str">
        <f>IF(D412="","",VLOOKUP(D412,LISTA!$A:$B,2,0))</f>
        <v>RBT00304</v>
      </c>
      <c r="D412" s="151" t="s">
        <v>127</v>
      </c>
      <c r="E412" s="14">
        <f>IF(D412="","",VLOOKUP(B412,'Preventiva - Sequencia'!$B:$C,2,0))</f>
        <v>250</v>
      </c>
      <c r="F412" s="14">
        <f t="shared" si="56"/>
        <v>20043</v>
      </c>
      <c r="G412" s="14">
        <f t="shared" si="57"/>
        <v>20268</v>
      </c>
      <c r="H412" s="14">
        <f t="shared" si="58"/>
        <v>20318</v>
      </c>
      <c r="I412" s="152" t="s">
        <v>125</v>
      </c>
      <c r="J412" s="153">
        <v>45635</v>
      </c>
      <c r="K412" s="155">
        <v>45635</v>
      </c>
      <c r="L412" s="19">
        <f t="shared" si="59"/>
        <v>0</v>
      </c>
      <c r="M412" s="152" t="s">
        <v>125</v>
      </c>
      <c r="N412" s="153">
        <v>45664</v>
      </c>
      <c r="O412" s="153">
        <v>45664</v>
      </c>
      <c r="P412" s="19">
        <f t="shared" si="60"/>
        <v>0</v>
      </c>
      <c r="Q412" s="151">
        <v>20292</v>
      </c>
      <c r="R412" s="151"/>
      <c r="S412" s="151"/>
      <c r="T412" s="151"/>
      <c r="U412" s="21" t="e">
        <f t="shared" si="54"/>
        <v>#DIV/0!</v>
      </c>
      <c r="V412" s="21" t="e">
        <f t="shared" si="61"/>
        <v>#VALUE!</v>
      </c>
      <c r="W412" s="15">
        <f t="shared" si="62"/>
        <v>1</v>
      </c>
      <c r="X412" s="48">
        <f>SUM(R412:S412)</f>
        <v>0</v>
      </c>
      <c r="Y412" s="241"/>
    </row>
    <row r="413" spans="1:25" ht="21" hidden="1" customHeight="1">
      <c r="A413" s="14" t="str">
        <f t="shared" si="55"/>
        <v>85RBT00303</v>
      </c>
      <c r="B413" s="20">
        <f>IF(D413="","",COUNTIF($C$4:C412,C413)+1)</f>
        <v>85</v>
      </c>
      <c r="C413" s="14" t="str">
        <f>IF(D413="","",VLOOKUP(D413,LISTA!$A:$B,2,0))</f>
        <v>RBT00303</v>
      </c>
      <c r="D413" s="151" t="s">
        <v>126</v>
      </c>
      <c r="E413" s="14">
        <f>IF(D413="","",VLOOKUP(B413,'Preventiva - Sequencia'!$B:$C,2,0))</f>
        <v>250</v>
      </c>
      <c r="F413" s="14">
        <f t="shared" si="56"/>
        <v>20216</v>
      </c>
      <c r="G413" s="14">
        <f t="shared" si="57"/>
        <v>20441</v>
      </c>
      <c r="H413" s="14">
        <f t="shared" si="58"/>
        <v>20491</v>
      </c>
      <c r="I413" s="152" t="s">
        <v>125</v>
      </c>
      <c r="J413" s="153">
        <v>45638</v>
      </c>
      <c r="K413" s="155">
        <v>45638</v>
      </c>
      <c r="L413" s="19">
        <f t="shared" si="59"/>
        <v>0</v>
      </c>
      <c r="M413" s="152" t="s">
        <v>125</v>
      </c>
      <c r="N413" s="153">
        <v>45638</v>
      </c>
      <c r="O413" s="153">
        <v>45638</v>
      </c>
      <c r="P413" s="19">
        <f t="shared" si="60"/>
        <v>0</v>
      </c>
      <c r="Q413" s="151">
        <v>20539</v>
      </c>
      <c r="R413" s="151"/>
      <c r="S413" s="151"/>
      <c r="T413" s="151"/>
      <c r="U413" s="21" t="e">
        <f t="shared" ref="U413:U476" si="63">IF(P413="","",P413/L413)</f>
        <v>#DIV/0!</v>
      </c>
      <c r="V413" s="21" t="e">
        <f t="shared" si="61"/>
        <v>#VALUE!</v>
      </c>
      <c r="W413" s="15">
        <f t="shared" si="62"/>
        <v>0</v>
      </c>
    </row>
    <row r="414" spans="1:25" ht="21" hidden="1" customHeight="1">
      <c r="A414" s="14" t="str">
        <f t="shared" si="55"/>
        <v>82RBT00312</v>
      </c>
      <c r="B414" s="20">
        <f>IF(D414="","",COUNTIF($C$4:C413,C414)+1)</f>
        <v>82</v>
      </c>
      <c r="C414" s="14" t="str">
        <f>IF(D414="","",VLOOKUP(D414,LISTA!$A:$B,2,0))</f>
        <v>RBT00312</v>
      </c>
      <c r="D414" s="151" t="s">
        <v>129</v>
      </c>
      <c r="E414" s="14">
        <f>IF(D414="","",VLOOKUP(B414,'Preventiva - Sequencia'!$B:$C,2,0))</f>
        <v>500</v>
      </c>
      <c r="F414" s="14">
        <f t="shared" si="56"/>
        <v>19756</v>
      </c>
      <c r="G414" s="14">
        <f t="shared" si="57"/>
        <v>19981</v>
      </c>
      <c r="H414" s="14">
        <f t="shared" si="58"/>
        <v>20031</v>
      </c>
      <c r="I414" s="152" t="s">
        <v>125</v>
      </c>
      <c r="J414" s="153">
        <v>45651</v>
      </c>
      <c r="K414" s="153">
        <v>45651</v>
      </c>
      <c r="L414" s="19">
        <f t="shared" si="59"/>
        <v>0</v>
      </c>
      <c r="M414" s="152" t="s">
        <v>125</v>
      </c>
      <c r="N414" s="153">
        <v>45651</v>
      </c>
      <c r="O414" s="153">
        <v>45651</v>
      </c>
      <c r="P414" s="19">
        <f t="shared" si="60"/>
        <v>0</v>
      </c>
      <c r="Q414" s="151">
        <v>20051</v>
      </c>
      <c r="R414" s="151"/>
      <c r="S414" s="151"/>
      <c r="T414" s="151"/>
      <c r="U414" s="21" t="e">
        <f t="shared" si="63"/>
        <v>#DIV/0!</v>
      </c>
      <c r="V414" s="21" t="e">
        <f t="shared" si="61"/>
        <v>#VALUE!</v>
      </c>
      <c r="W414" s="15">
        <f t="shared" si="62"/>
        <v>0</v>
      </c>
      <c r="X414" s="48">
        <f>SUM(R414:S414)</f>
        <v>0</v>
      </c>
      <c r="Y414" s="241"/>
    </row>
    <row r="415" spans="1:25" ht="21" hidden="1" customHeight="1">
      <c r="A415" s="14" t="str">
        <f t="shared" si="55"/>
        <v>86RBT00303</v>
      </c>
      <c r="B415" s="20">
        <f>IF(D415="","",COUNTIF($C$4:C414,C415)+1)</f>
        <v>86</v>
      </c>
      <c r="C415" s="14" t="str">
        <f>IF(D415="","",VLOOKUP(D415,LISTA!$A:$B,2,0))</f>
        <v>RBT00303</v>
      </c>
      <c r="D415" s="151" t="s">
        <v>126</v>
      </c>
      <c r="E415" s="14">
        <f>IF(D415="","",VLOOKUP(B415,'Preventiva - Sequencia'!$B:$C,2,0))</f>
        <v>500</v>
      </c>
      <c r="F415" s="14">
        <f t="shared" si="56"/>
        <v>20539</v>
      </c>
      <c r="G415" s="14">
        <f t="shared" si="57"/>
        <v>20764</v>
      </c>
      <c r="H415" s="14">
        <f t="shared" si="58"/>
        <v>20814</v>
      </c>
      <c r="I415" s="152" t="s">
        <v>125</v>
      </c>
      <c r="J415" s="153">
        <v>45657</v>
      </c>
      <c r="K415" s="155">
        <v>45657</v>
      </c>
      <c r="L415" s="19">
        <f t="shared" si="59"/>
        <v>0</v>
      </c>
      <c r="M415" s="152" t="s">
        <v>125</v>
      </c>
      <c r="N415" s="153">
        <v>45657</v>
      </c>
      <c r="O415" s="153">
        <v>45657</v>
      </c>
      <c r="P415" s="19">
        <f t="shared" si="60"/>
        <v>0</v>
      </c>
      <c r="Q415" s="151">
        <v>20744</v>
      </c>
      <c r="R415" s="151"/>
      <c r="S415" s="151"/>
      <c r="T415" s="151"/>
      <c r="U415" s="21" t="e">
        <f t="shared" si="63"/>
        <v>#DIV/0!</v>
      </c>
      <c r="V415" s="21" t="e">
        <f t="shared" si="61"/>
        <v>#VALUE!</v>
      </c>
      <c r="W415" s="15">
        <f t="shared" si="62"/>
        <v>0</v>
      </c>
    </row>
    <row r="416" spans="1:25" ht="21" customHeight="1">
      <c r="A416" s="14" t="str">
        <f t="shared" si="55"/>
        <v>86RBT00315</v>
      </c>
      <c r="B416" s="20">
        <f>IF(D416="","",COUNTIF($C$4:C415,C416)+1)</f>
        <v>86</v>
      </c>
      <c r="C416" s="14" t="str">
        <f>IF(D416="","",VLOOKUP(D416,LISTA!$A:$B,2,0))</f>
        <v>RBT00315</v>
      </c>
      <c r="D416" s="151" t="s">
        <v>128</v>
      </c>
      <c r="E416" s="14">
        <f>IF(D416="","",VLOOKUP(B416,'Preventiva - Sequencia'!$B:$C,2,0))</f>
        <v>500</v>
      </c>
      <c r="F416" s="14">
        <f t="shared" si="56"/>
        <v>21567</v>
      </c>
      <c r="G416" s="14">
        <f t="shared" si="57"/>
        <v>21792</v>
      </c>
      <c r="H416" s="14">
        <f t="shared" si="58"/>
        <v>21842</v>
      </c>
      <c r="I416" s="152" t="s">
        <v>125</v>
      </c>
      <c r="J416" s="153">
        <v>45660</v>
      </c>
      <c r="K416" s="153">
        <v>45660</v>
      </c>
      <c r="L416" s="19">
        <f t="shared" si="59"/>
        <v>0</v>
      </c>
      <c r="M416" s="152" t="s">
        <v>125</v>
      </c>
      <c r="N416" s="153">
        <v>45660</v>
      </c>
      <c r="O416" s="153">
        <v>45660</v>
      </c>
      <c r="P416" s="19">
        <f t="shared" si="60"/>
        <v>0</v>
      </c>
      <c r="Q416" s="151">
        <v>21928</v>
      </c>
      <c r="R416" s="151"/>
      <c r="S416" s="151"/>
      <c r="T416" s="151"/>
      <c r="U416" s="21" t="e">
        <f t="shared" si="63"/>
        <v>#DIV/0!</v>
      </c>
      <c r="V416" s="21" t="e">
        <f t="shared" si="61"/>
        <v>#VALUE!</v>
      </c>
      <c r="W416" s="15">
        <f t="shared" si="62"/>
        <v>0</v>
      </c>
      <c r="X416" s="48">
        <f t="shared" ref="X416:X423" si="64">SUM(R416:S416)</f>
        <v>0</v>
      </c>
      <c r="Y416" s="241"/>
    </row>
    <row r="417" spans="1:25" ht="21" customHeight="1">
      <c r="A417" s="14" t="str">
        <f t="shared" si="55"/>
        <v>87RBT00315</v>
      </c>
      <c r="B417" s="20">
        <f>IF(D417="","",COUNTIF($C$4:C416,C417)+1)</f>
        <v>87</v>
      </c>
      <c r="C417" s="14" t="str">
        <f>IF(D417="","",VLOOKUP(D417,LISTA!$A:$B,2,0))</f>
        <v>RBT00315</v>
      </c>
      <c r="D417" s="151" t="s">
        <v>128</v>
      </c>
      <c r="E417" s="14">
        <f>IF(D417="","",VLOOKUP(B417,'Preventiva - Sequencia'!$B:$C,2,0))</f>
        <v>250</v>
      </c>
      <c r="F417" s="14">
        <f t="shared" si="56"/>
        <v>21928</v>
      </c>
      <c r="G417" s="14">
        <f t="shared" si="57"/>
        <v>22153</v>
      </c>
      <c r="H417" s="14">
        <f t="shared" si="58"/>
        <v>22203</v>
      </c>
      <c r="I417" s="152" t="s">
        <v>125</v>
      </c>
      <c r="J417" s="153">
        <v>45660</v>
      </c>
      <c r="K417" s="153">
        <v>45660</v>
      </c>
      <c r="L417" s="19">
        <f t="shared" si="59"/>
        <v>0</v>
      </c>
      <c r="M417" s="152" t="s">
        <v>125</v>
      </c>
      <c r="N417" s="153">
        <v>45660</v>
      </c>
      <c r="O417" s="153">
        <v>45660</v>
      </c>
      <c r="P417" s="19">
        <f t="shared" si="60"/>
        <v>0</v>
      </c>
      <c r="Q417" s="151">
        <f>Q415+250</f>
        <v>20994</v>
      </c>
      <c r="R417" s="151"/>
      <c r="S417" s="151"/>
      <c r="T417" s="151"/>
      <c r="U417" s="21" t="e">
        <f t="shared" si="63"/>
        <v>#DIV/0!</v>
      </c>
      <c r="V417" s="21" t="e">
        <f t="shared" si="61"/>
        <v>#VALUE!</v>
      </c>
      <c r="W417" s="15">
        <f t="shared" si="62"/>
        <v>0</v>
      </c>
      <c r="X417" s="48">
        <f t="shared" si="64"/>
        <v>0</v>
      </c>
      <c r="Y417" s="241"/>
    </row>
    <row r="418" spans="1:25" ht="21" customHeight="1">
      <c r="A418" s="14" t="str">
        <f t="shared" si="55"/>
        <v>88RBT00315</v>
      </c>
      <c r="B418" s="20">
        <f>IF(D418="","",COUNTIF($C$4:C417,C418)+1)</f>
        <v>88</v>
      </c>
      <c r="C418" s="14" t="str">
        <f>IF(D418="","",VLOOKUP(D418,LISTA!$A:$B,2,0))</f>
        <v>RBT00315</v>
      </c>
      <c r="D418" s="151" t="s">
        <v>128</v>
      </c>
      <c r="E418" s="14">
        <f>IF(D418="","",VLOOKUP(B418,'Preventiva - Sequencia'!$B:$C,2,0))</f>
        <v>2000</v>
      </c>
      <c r="F418" s="14">
        <f t="shared" si="56"/>
        <v>20994</v>
      </c>
      <c r="G418" s="14">
        <f t="shared" si="57"/>
        <v>21219</v>
      </c>
      <c r="H418" s="14">
        <f t="shared" si="58"/>
        <v>21269</v>
      </c>
      <c r="I418" s="152" t="s">
        <v>125</v>
      </c>
      <c r="J418" s="153">
        <v>45660</v>
      </c>
      <c r="K418" s="153">
        <v>45660</v>
      </c>
      <c r="L418" s="19">
        <f t="shared" si="59"/>
        <v>0</v>
      </c>
      <c r="M418" s="152" t="s">
        <v>125</v>
      </c>
      <c r="N418" s="153">
        <v>45660</v>
      </c>
      <c r="O418" s="153">
        <v>45660</v>
      </c>
      <c r="P418" s="19">
        <f t="shared" si="60"/>
        <v>0</v>
      </c>
      <c r="Q418" s="151">
        <f>Q417+250</f>
        <v>21244</v>
      </c>
      <c r="R418" s="151"/>
      <c r="S418" s="151"/>
      <c r="T418" s="151"/>
      <c r="U418" s="21" t="e">
        <f t="shared" si="63"/>
        <v>#DIV/0!</v>
      </c>
      <c r="V418" s="21" t="e">
        <f t="shared" si="61"/>
        <v>#VALUE!</v>
      </c>
      <c r="W418" s="15">
        <f t="shared" si="62"/>
        <v>1</v>
      </c>
      <c r="X418" s="48">
        <f t="shared" si="64"/>
        <v>0</v>
      </c>
      <c r="Y418" s="241"/>
    </row>
    <row r="419" spans="1:25" ht="21" customHeight="1">
      <c r="A419" s="14" t="str">
        <f t="shared" si="55"/>
        <v>89RBT00315</v>
      </c>
      <c r="B419" s="20">
        <f>IF(D419="","",COUNTIF($C$4:C418,C419)+1)</f>
        <v>89</v>
      </c>
      <c r="C419" s="14" t="str">
        <f>IF(D419="","",VLOOKUP(D419,LISTA!$A:$B,2,0))</f>
        <v>RBT00315</v>
      </c>
      <c r="D419" s="151" t="s">
        <v>128</v>
      </c>
      <c r="E419" s="14">
        <f>IF(D419="","",VLOOKUP(B419,'Preventiva - Sequencia'!$B:$C,2,0))</f>
        <v>250</v>
      </c>
      <c r="F419" s="14">
        <f t="shared" si="56"/>
        <v>21244</v>
      </c>
      <c r="G419" s="14">
        <f t="shared" si="57"/>
        <v>21469</v>
      </c>
      <c r="H419" s="14">
        <f t="shared" si="58"/>
        <v>21519</v>
      </c>
      <c r="I419" s="152" t="s">
        <v>125</v>
      </c>
      <c r="J419" s="153">
        <v>45660</v>
      </c>
      <c r="K419" s="155">
        <v>45660</v>
      </c>
      <c r="L419" s="19">
        <f t="shared" si="59"/>
        <v>0</v>
      </c>
      <c r="M419" s="152" t="s">
        <v>125</v>
      </c>
      <c r="N419" s="153">
        <v>45660</v>
      </c>
      <c r="O419" s="153">
        <v>45660</v>
      </c>
      <c r="P419" s="19">
        <f t="shared" si="60"/>
        <v>0</v>
      </c>
      <c r="Q419" s="151">
        <v>22067</v>
      </c>
      <c r="R419" s="151"/>
      <c r="S419" s="151"/>
      <c r="T419" s="151"/>
      <c r="U419" s="21" t="e">
        <f t="shared" si="63"/>
        <v>#DIV/0!</v>
      </c>
      <c r="V419" s="21" t="e">
        <f t="shared" si="61"/>
        <v>#VALUE!</v>
      </c>
      <c r="W419" s="15">
        <f t="shared" si="62"/>
        <v>0</v>
      </c>
      <c r="X419" s="48">
        <f t="shared" si="64"/>
        <v>0</v>
      </c>
      <c r="Y419" s="241"/>
    </row>
    <row r="420" spans="1:25" ht="21" customHeight="1">
      <c r="A420" s="14" t="str">
        <f t="shared" si="55"/>
        <v>90RBT00315</v>
      </c>
      <c r="B420" s="20">
        <f>IF(D420="","",COUNTIF($C$4:C419,C420)+1)</f>
        <v>90</v>
      </c>
      <c r="C420" s="14" t="str">
        <f>IF(D420="","",VLOOKUP(D420,LISTA!$A:$B,2,0))</f>
        <v>RBT00315</v>
      </c>
      <c r="D420" s="151" t="s">
        <v>128</v>
      </c>
      <c r="E420" s="14">
        <f>IF(D420="","",VLOOKUP(B420,'Preventiva - Sequencia'!$B:$C,2,0))</f>
        <v>500</v>
      </c>
      <c r="F420" s="14">
        <f t="shared" si="56"/>
        <v>22067</v>
      </c>
      <c r="G420" s="14">
        <f t="shared" si="57"/>
        <v>22292</v>
      </c>
      <c r="H420" s="14">
        <f t="shared" si="58"/>
        <v>22342</v>
      </c>
      <c r="I420" s="152" t="s">
        <v>125</v>
      </c>
      <c r="J420" s="153">
        <v>45660</v>
      </c>
      <c r="K420" s="155">
        <v>45660</v>
      </c>
      <c r="L420" s="19">
        <f t="shared" si="59"/>
        <v>0</v>
      </c>
      <c r="M420" s="152" t="s">
        <v>125</v>
      </c>
      <c r="N420" s="153">
        <v>45660</v>
      </c>
      <c r="O420" s="153">
        <v>45660</v>
      </c>
      <c r="P420" s="19">
        <f t="shared" si="60"/>
        <v>0</v>
      </c>
      <c r="Q420" s="151">
        <v>22329</v>
      </c>
      <c r="R420" s="151"/>
      <c r="S420" s="151"/>
      <c r="T420" s="151"/>
      <c r="U420" s="21" t="e">
        <f t="shared" si="63"/>
        <v>#DIV/0!</v>
      </c>
      <c r="V420" s="21" t="e">
        <f t="shared" si="61"/>
        <v>#VALUE!</v>
      </c>
      <c r="W420" s="15">
        <f t="shared" si="62"/>
        <v>1</v>
      </c>
      <c r="X420" s="48">
        <f t="shared" si="64"/>
        <v>0</v>
      </c>
      <c r="Y420" s="241"/>
    </row>
    <row r="421" spans="1:25" ht="21" hidden="1" customHeight="1">
      <c r="A421" s="14" t="str">
        <f t="shared" si="55"/>
        <v>83RBT00312</v>
      </c>
      <c r="B421" s="20">
        <f>IF(D421="","",COUNTIF($C$4:C420,C421)+1)</f>
        <v>83</v>
      </c>
      <c r="C421" s="14" t="str">
        <f>IF(D421="","",VLOOKUP(D421,LISTA!$A:$B,2,0))</f>
        <v>RBT00312</v>
      </c>
      <c r="D421" s="151" t="s">
        <v>129</v>
      </c>
      <c r="E421" s="14">
        <f>IF(D421="","",VLOOKUP(B421,'Preventiva - Sequencia'!$B:$C,2,0))</f>
        <v>250</v>
      </c>
      <c r="F421" s="14">
        <f t="shared" si="56"/>
        <v>20051</v>
      </c>
      <c r="G421" s="14">
        <f t="shared" si="57"/>
        <v>20276</v>
      </c>
      <c r="H421" s="14">
        <f t="shared" si="58"/>
        <v>20326</v>
      </c>
      <c r="I421" s="152" t="s">
        <v>125</v>
      </c>
      <c r="J421" s="153">
        <v>45664</v>
      </c>
      <c r="K421" s="155">
        <v>45664</v>
      </c>
      <c r="L421" s="19">
        <f t="shared" si="59"/>
        <v>0</v>
      </c>
      <c r="M421" s="152" t="s">
        <v>125</v>
      </c>
      <c r="N421" s="153">
        <v>44139</v>
      </c>
      <c r="O421" s="153">
        <v>44139</v>
      </c>
      <c r="P421" s="19">
        <f t="shared" si="60"/>
        <v>0</v>
      </c>
      <c r="Q421" s="151">
        <v>230</v>
      </c>
      <c r="R421" s="151"/>
      <c r="S421" s="151"/>
      <c r="T421" s="151"/>
      <c r="U421" s="21" t="e">
        <f t="shared" si="63"/>
        <v>#DIV/0!</v>
      </c>
      <c r="V421" s="21" t="e">
        <f t="shared" si="61"/>
        <v>#VALUE!</v>
      </c>
      <c r="W421" s="15">
        <f t="shared" si="62"/>
        <v>0</v>
      </c>
      <c r="X421" s="48">
        <f t="shared" si="64"/>
        <v>0</v>
      </c>
      <c r="Y421" s="241"/>
    </row>
    <row r="422" spans="1:25" ht="21" hidden="1" customHeight="1">
      <c r="A422" s="14" t="str">
        <f t="shared" si="55"/>
        <v>86RBT00304</v>
      </c>
      <c r="B422" s="20">
        <f>IF(D422="","",COUNTIF($C$4:C421,C422)+1)</f>
        <v>86</v>
      </c>
      <c r="C422" s="14" t="str">
        <f>IF(D422="","",VLOOKUP(D422,LISTA!$A:$B,2,0))</f>
        <v>RBT00304</v>
      </c>
      <c r="D422" s="151" t="s">
        <v>127</v>
      </c>
      <c r="E422" s="14">
        <f>IF(D422="","",VLOOKUP(B422,'Preventiva - Sequencia'!$B:$C,2,0))</f>
        <v>500</v>
      </c>
      <c r="F422" s="14">
        <f t="shared" si="56"/>
        <v>20292</v>
      </c>
      <c r="G422" s="14">
        <f t="shared" si="57"/>
        <v>20517</v>
      </c>
      <c r="H422" s="14">
        <f t="shared" si="58"/>
        <v>20567</v>
      </c>
      <c r="I422" s="152" t="s">
        <v>125</v>
      </c>
      <c r="J422" s="153">
        <v>45664</v>
      </c>
      <c r="K422" s="155">
        <v>45664</v>
      </c>
      <c r="L422" s="19">
        <f>IF(K422="","",K422-N422)</f>
        <v>0</v>
      </c>
      <c r="M422" s="152">
        <v>0</v>
      </c>
      <c r="N422" s="153">
        <v>45664</v>
      </c>
      <c r="O422" s="153">
        <v>45664</v>
      </c>
      <c r="P422" s="19">
        <f t="shared" si="60"/>
        <v>0</v>
      </c>
      <c r="Q422" s="151">
        <v>20566</v>
      </c>
      <c r="R422" s="151"/>
      <c r="S422" s="151"/>
      <c r="T422" s="151"/>
      <c r="U422" s="21" t="e">
        <f t="shared" si="63"/>
        <v>#DIV/0!</v>
      </c>
      <c r="V422" s="21" t="str">
        <f t="shared" si="61"/>
        <v/>
      </c>
      <c r="W422" s="15">
        <f t="shared" si="62"/>
        <v>1</v>
      </c>
      <c r="X422" s="48">
        <f t="shared" si="64"/>
        <v>0</v>
      </c>
      <c r="Y422" s="241"/>
    </row>
    <row r="423" spans="1:25" ht="21" hidden="1" customHeight="1">
      <c r="A423" s="14" t="str">
        <f t="shared" si="55"/>
        <v>84RBT00312</v>
      </c>
      <c r="B423" s="20">
        <f>IF(D423="","",COUNTIF($C$4:C422,C423)+1)</f>
        <v>84</v>
      </c>
      <c r="C423" s="14" t="str">
        <f>IF(D423="","",VLOOKUP(D423,LISTA!$A:$B,2,0))</f>
        <v>RBT00312</v>
      </c>
      <c r="D423" s="151" t="s">
        <v>129</v>
      </c>
      <c r="E423" s="14">
        <f>IF(D423="","",VLOOKUP(B423,'Preventiva - Sequencia'!$B:$C,2,0))</f>
        <v>1000</v>
      </c>
      <c r="F423" s="14">
        <f t="shared" si="56"/>
        <v>230</v>
      </c>
      <c r="G423" s="14">
        <f t="shared" si="57"/>
        <v>455</v>
      </c>
      <c r="H423" s="14">
        <f t="shared" si="58"/>
        <v>505</v>
      </c>
      <c r="I423" s="152" t="s">
        <v>125</v>
      </c>
      <c r="J423" s="153">
        <v>45673</v>
      </c>
      <c r="K423" s="155">
        <v>45673</v>
      </c>
      <c r="L423" s="19">
        <f t="shared" ref="L423:L447" si="65">IF(K423="","",K423-J423)</f>
        <v>0</v>
      </c>
      <c r="M423" s="152" t="s">
        <v>125</v>
      </c>
      <c r="N423" s="153">
        <v>45673</v>
      </c>
      <c r="O423" s="153">
        <v>45673</v>
      </c>
      <c r="P423" s="19">
        <f t="shared" si="60"/>
        <v>0</v>
      </c>
      <c r="Q423" s="151">
        <v>20337</v>
      </c>
      <c r="R423" s="151"/>
      <c r="S423" s="151"/>
      <c r="T423" s="151"/>
      <c r="U423" s="21" t="e">
        <f t="shared" si="63"/>
        <v>#DIV/0!</v>
      </c>
      <c r="V423" s="21" t="e">
        <f t="shared" si="61"/>
        <v>#VALUE!</v>
      </c>
      <c r="W423" s="15">
        <f t="shared" si="62"/>
        <v>0</v>
      </c>
      <c r="X423" s="48">
        <f t="shared" si="64"/>
        <v>0</v>
      </c>
      <c r="Y423" s="241"/>
    </row>
    <row r="424" spans="1:25" ht="21" hidden="1" customHeight="1">
      <c r="A424" s="14" t="str">
        <f t="shared" si="55"/>
        <v>87RBT00303</v>
      </c>
      <c r="B424" s="20">
        <f>IF(D424="","",COUNTIF($C$4:C423,C424)+1)</f>
        <v>87</v>
      </c>
      <c r="C424" s="14" t="str">
        <f>IF(D424="","",VLOOKUP(D424,LISTA!$A:$B,2,0))</f>
        <v>RBT00303</v>
      </c>
      <c r="D424" s="151" t="s">
        <v>126</v>
      </c>
      <c r="E424" s="14">
        <f>IF(D424="","",VLOOKUP(B424,'Preventiva - Sequencia'!$B:$C,2,0))</f>
        <v>250</v>
      </c>
      <c r="F424" s="14">
        <f t="shared" si="56"/>
        <v>20744</v>
      </c>
      <c r="G424" s="14">
        <f t="shared" si="57"/>
        <v>20969</v>
      </c>
      <c r="H424" s="14">
        <f t="shared" si="58"/>
        <v>21019</v>
      </c>
      <c r="I424" s="152" t="s">
        <v>125</v>
      </c>
      <c r="J424" s="153">
        <v>45674</v>
      </c>
      <c r="K424" s="155">
        <v>45674</v>
      </c>
      <c r="L424" s="19">
        <f t="shared" si="65"/>
        <v>0</v>
      </c>
      <c r="M424" s="152" t="s">
        <v>125</v>
      </c>
      <c r="N424" s="153">
        <v>45674</v>
      </c>
      <c r="O424" s="153">
        <v>45674</v>
      </c>
      <c r="P424" s="19">
        <f t="shared" si="60"/>
        <v>0</v>
      </c>
      <c r="Q424" s="151">
        <v>21065</v>
      </c>
      <c r="R424" s="151"/>
      <c r="S424" s="151"/>
      <c r="T424" s="151"/>
      <c r="U424" s="21" t="e">
        <f t="shared" si="63"/>
        <v>#DIV/0!</v>
      </c>
      <c r="V424" s="21" t="e">
        <f t="shared" si="61"/>
        <v>#VALUE!</v>
      </c>
      <c r="W424" s="15">
        <f t="shared" si="62"/>
        <v>0</v>
      </c>
    </row>
    <row r="425" spans="1:25" ht="21" hidden="1" customHeight="1">
      <c r="A425" s="14" t="str">
        <f t="shared" si="55"/>
        <v>85RBT00312</v>
      </c>
      <c r="B425" s="20">
        <f>IF(D425="","",COUNTIF($C$4:C424,C425)+1)</f>
        <v>85</v>
      </c>
      <c r="C425" s="14" t="str">
        <f>IF(D425="","",VLOOKUP(D425,LISTA!$A:$B,2,0))</f>
        <v>RBT00312</v>
      </c>
      <c r="D425" s="151" t="s">
        <v>129</v>
      </c>
      <c r="E425" s="14">
        <f>IF(D425="","",VLOOKUP(B425,'Preventiva - Sequencia'!$B:$C,2,0))</f>
        <v>250</v>
      </c>
      <c r="F425" s="14">
        <f t="shared" si="56"/>
        <v>20337</v>
      </c>
      <c r="G425" s="14">
        <f t="shared" si="57"/>
        <v>20562</v>
      </c>
      <c r="H425" s="14">
        <f t="shared" si="58"/>
        <v>20612</v>
      </c>
      <c r="I425" s="152" t="s">
        <v>125</v>
      </c>
      <c r="J425" s="153">
        <v>45692</v>
      </c>
      <c r="K425" s="155">
        <v>45692</v>
      </c>
      <c r="L425" s="19">
        <f t="shared" si="65"/>
        <v>0</v>
      </c>
      <c r="M425" s="152" t="s">
        <v>125</v>
      </c>
      <c r="N425" s="153">
        <v>45692</v>
      </c>
      <c r="O425" s="153">
        <v>45692</v>
      </c>
      <c r="P425" s="19">
        <f t="shared" si="60"/>
        <v>0</v>
      </c>
      <c r="Q425" s="151">
        <v>20570</v>
      </c>
      <c r="R425" s="151"/>
      <c r="S425" s="151"/>
      <c r="T425" s="151"/>
      <c r="U425" s="21" t="e">
        <f t="shared" si="63"/>
        <v>#DIV/0!</v>
      </c>
      <c r="V425" s="21" t="e">
        <f t="shared" si="61"/>
        <v>#VALUE!</v>
      </c>
      <c r="W425" s="15">
        <f t="shared" si="62"/>
        <v>1</v>
      </c>
      <c r="X425" s="48">
        <f>SUM(R425:S425)</f>
        <v>0</v>
      </c>
      <c r="Y425" s="241"/>
    </row>
    <row r="426" spans="1:25" ht="21" hidden="1" customHeight="1">
      <c r="A426" s="14" t="str">
        <f t="shared" si="55"/>
        <v>88RBT00303</v>
      </c>
      <c r="B426" s="20">
        <f>IF(D426="","",COUNTIF($C$4:C425,C426)+1)</f>
        <v>88</v>
      </c>
      <c r="C426" s="14" t="str">
        <f>IF(D426="","",VLOOKUP(D426,LISTA!$A:$B,2,0))</f>
        <v>RBT00303</v>
      </c>
      <c r="D426" s="151" t="s">
        <v>126</v>
      </c>
      <c r="E426" s="14">
        <f>IF(D426="","",VLOOKUP(B426,'Preventiva - Sequencia'!$B:$C,2,0))</f>
        <v>2000</v>
      </c>
      <c r="F426" s="14">
        <f t="shared" si="56"/>
        <v>21065</v>
      </c>
      <c r="G426" s="14">
        <f t="shared" si="57"/>
        <v>21290</v>
      </c>
      <c r="H426" s="14">
        <f t="shared" si="58"/>
        <v>21340</v>
      </c>
      <c r="I426" s="152" t="s">
        <v>125</v>
      </c>
      <c r="J426" s="153">
        <v>45701</v>
      </c>
      <c r="K426" s="155">
        <v>45701</v>
      </c>
      <c r="L426" s="19">
        <f t="shared" si="65"/>
        <v>0</v>
      </c>
      <c r="M426" s="152" t="s">
        <v>125</v>
      </c>
      <c r="N426" s="153">
        <v>45701</v>
      </c>
      <c r="O426" s="153">
        <v>45701</v>
      </c>
      <c r="P426" s="19">
        <f t="shared" si="60"/>
        <v>0</v>
      </c>
      <c r="Q426" s="151">
        <v>21371</v>
      </c>
      <c r="R426" s="151"/>
      <c r="S426" s="151"/>
      <c r="T426" s="151"/>
      <c r="U426" s="21" t="e">
        <f t="shared" si="63"/>
        <v>#DIV/0!</v>
      </c>
      <c r="V426" s="21" t="e">
        <f t="shared" si="61"/>
        <v>#VALUE!</v>
      </c>
      <c r="W426" s="15">
        <f t="shared" si="62"/>
        <v>0</v>
      </c>
    </row>
    <row r="427" spans="1:25" ht="21" hidden="1" customHeight="1">
      <c r="A427" s="14" t="str">
        <f t="shared" si="55"/>
        <v>86RBT00312</v>
      </c>
      <c r="B427" s="20">
        <f>IF(D427="","",COUNTIF($C$4:C426,C427)+1)</f>
        <v>86</v>
      </c>
      <c r="C427" s="14" t="str">
        <f>IF(D427="","",VLOOKUP(D427,LISTA!$A:$B,2,0))</f>
        <v>RBT00312</v>
      </c>
      <c r="D427" s="151" t="s">
        <v>129</v>
      </c>
      <c r="E427" s="14">
        <f>IF(D427="","",VLOOKUP(B427,'Preventiva - Sequencia'!$B:$C,2,0))</f>
        <v>500</v>
      </c>
      <c r="F427" s="14">
        <f t="shared" si="56"/>
        <v>20570</v>
      </c>
      <c r="G427" s="14">
        <f t="shared" si="57"/>
        <v>20795</v>
      </c>
      <c r="H427" s="14">
        <f t="shared" si="58"/>
        <v>20845</v>
      </c>
      <c r="I427" s="152" t="s">
        <v>125</v>
      </c>
      <c r="J427" s="153">
        <v>45721</v>
      </c>
      <c r="K427" s="155">
        <v>45721</v>
      </c>
      <c r="L427" s="19">
        <f t="shared" si="65"/>
        <v>0</v>
      </c>
      <c r="M427" s="152" t="s">
        <v>125</v>
      </c>
      <c r="N427" s="153">
        <v>45721</v>
      </c>
      <c r="O427" s="153">
        <v>45721</v>
      </c>
      <c r="P427" s="19">
        <f t="shared" si="60"/>
        <v>0</v>
      </c>
      <c r="Q427" s="151">
        <v>20902</v>
      </c>
      <c r="R427" s="151"/>
      <c r="S427" s="151"/>
      <c r="T427" s="151"/>
      <c r="U427" s="21" t="e">
        <f t="shared" si="63"/>
        <v>#DIV/0!</v>
      </c>
      <c r="V427" s="21" t="e">
        <f t="shared" si="61"/>
        <v>#VALUE!</v>
      </c>
      <c r="W427" s="15">
        <f t="shared" si="62"/>
        <v>0</v>
      </c>
      <c r="X427" s="48">
        <f>SUM(R427:S427)</f>
        <v>0</v>
      </c>
      <c r="Y427" s="241"/>
    </row>
    <row r="428" spans="1:25" ht="21" hidden="1" customHeight="1">
      <c r="A428" s="14" t="str">
        <f t="shared" si="55"/>
        <v>89RBT00303</v>
      </c>
      <c r="B428" s="20">
        <f>IF(D428="","",COUNTIF($C$4:C427,C428)+1)</f>
        <v>89</v>
      </c>
      <c r="C428" s="14" t="str">
        <f>IF(D428="","",VLOOKUP(D428,LISTA!$A:$B,2,0))</f>
        <v>RBT00303</v>
      </c>
      <c r="D428" s="151" t="s">
        <v>126</v>
      </c>
      <c r="E428" s="14">
        <f>IF(D428="","",VLOOKUP(B428,'Preventiva - Sequencia'!$B:$C,2,0))</f>
        <v>250</v>
      </c>
      <c r="F428" s="14">
        <f t="shared" si="56"/>
        <v>21371</v>
      </c>
      <c r="G428" s="14">
        <f t="shared" si="57"/>
        <v>21596</v>
      </c>
      <c r="H428" s="14">
        <f t="shared" si="58"/>
        <v>21646</v>
      </c>
      <c r="I428" s="152" t="s">
        <v>125</v>
      </c>
      <c r="J428" s="153">
        <v>45723</v>
      </c>
      <c r="K428" s="155">
        <v>45723</v>
      </c>
      <c r="L428" s="19">
        <f t="shared" si="65"/>
        <v>0</v>
      </c>
      <c r="M428" s="152" t="s">
        <v>125</v>
      </c>
      <c r="N428" s="153">
        <v>45723</v>
      </c>
      <c r="O428" s="153">
        <v>45723</v>
      </c>
      <c r="P428" s="19">
        <f t="shared" si="60"/>
        <v>0</v>
      </c>
      <c r="Q428" s="151">
        <v>21725</v>
      </c>
      <c r="R428" s="151"/>
      <c r="S428" s="151"/>
      <c r="T428" s="151"/>
      <c r="U428" s="21" t="e">
        <f t="shared" si="63"/>
        <v>#DIV/0!</v>
      </c>
      <c r="V428" s="21" t="e">
        <f t="shared" si="61"/>
        <v>#VALUE!</v>
      </c>
      <c r="W428" s="15">
        <f t="shared" si="62"/>
        <v>0</v>
      </c>
    </row>
    <row r="429" spans="1:25" ht="21" hidden="1" customHeight="1">
      <c r="A429" s="14" t="str">
        <f t="shared" si="55"/>
        <v>90RBT00303</v>
      </c>
      <c r="B429" s="20">
        <f>IF(D429="","",COUNTIF($C$4:C428,C429)+1)</f>
        <v>90</v>
      </c>
      <c r="C429" s="14" t="str">
        <f>IF(D429="","",VLOOKUP(D429,LISTA!$A:$B,2,0))</f>
        <v>RBT00303</v>
      </c>
      <c r="D429" s="151" t="s">
        <v>126</v>
      </c>
      <c r="E429" s="14">
        <f>IF(D429="","",VLOOKUP(B429,'Preventiva - Sequencia'!$B:$C,2,0))</f>
        <v>500</v>
      </c>
      <c r="F429" s="14">
        <f t="shared" si="56"/>
        <v>21725</v>
      </c>
      <c r="G429" s="14">
        <f t="shared" si="57"/>
        <v>21950</v>
      </c>
      <c r="H429" s="14">
        <f t="shared" si="58"/>
        <v>22000</v>
      </c>
      <c r="I429" s="151" t="s">
        <v>125</v>
      </c>
      <c r="J429" s="153">
        <v>45724</v>
      </c>
      <c r="K429" s="155">
        <v>45724</v>
      </c>
      <c r="L429" s="19">
        <f t="shared" si="65"/>
        <v>0</v>
      </c>
      <c r="M429" s="151" t="s">
        <v>125</v>
      </c>
      <c r="N429" s="153">
        <v>45724</v>
      </c>
      <c r="O429" s="153">
        <v>45724</v>
      </c>
      <c r="P429" s="19">
        <f t="shared" si="60"/>
        <v>0</v>
      </c>
      <c r="Q429" s="151">
        <v>21963</v>
      </c>
      <c r="R429" s="151"/>
      <c r="S429" s="151"/>
      <c r="T429" s="151"/>
      <c r="U429" s="21" t="e">
        <f t="shared" si="63"/>
        <v>#DIV/0!</v>
      </c>
      <c r="V429" s="21" t="e">
        <f t="shared" si="61"/>
        <v>#VALUE!</v>
      </c>
      <c r="W429" s="15">
        <f t="shared" si="62"/>
        <v>1</v>
      </c>
    </row>
    <row r="430" spans="1:25" ht="21" hidden="1" customHeight="1">
      <c r="A430" s="14" t="str">
        <f t="shared" si="55"/>
        <v>87RBT00312</v>
      </c>
      <c r="B430" s="20">
        <f>IF(D430="","",COUNTIF($C$4:C429,C430)+1)</f>
        <v>87</v>
      </c>
      <c r="C430" s="14" t="str">
        <f>IF(D430="","",VLOOKUP(D430,LISTA!$A:$B,2,0))</f>
        <v>RBT00312</v>
      </c>
      <c r="D430" s="151" t="s">
        <v>129</v>
      </c>
      <c r="E430" s="14">
        <f>IF(D430="","",VLOOKUP(B430,'Preventiva - Sequencia'!$B:$C,2,0))</f>
        <v>250</v>
      </c>
      <c r="F430" s="14">
        <f t="shared" si="56"/>
        <v>20902</v>
      </c>
      <c r="G430" s="14">
        <f t="shared" si="57"/>
        <v>21127</v>
      </c>
      <c r="H430" s="14">
        <f t="shared" si="58"/>
        <v>21177</v>
      </c>
      <c r="I430" s="152" t="s">
        <v>125</v>
      </c>
      <c r="J430" s="153">
        <v>45735</v>
      </c>
      <c r="K430" s="153">
        <v>45735</v>
      </c>
      <c r="L430" s="19">
        <f t="shared" si="65"/>
        <v>0</v>
      </c>
      <c r="M430" s="151">
        <v>0</v>
      </c>
      <c r="N430" s="153">
        <v>45735</v>
      </c>
      <c r="O430" s="153">
        <v>45735</v>
      </c>
      <c r="P430" s="19">
        <f t="shared" si="60"/>
        <v>0</v>
      </c>
      <c r="Q430" s="151">
        <v>21268</v>
      </c>
      <c r="R430" s="151"/>
      <c r="S430" s="151"/>
      <c r="T430" s="151"/>
      <c r="U430" s="21" t="e">
        <f t="shared" si="63"/>
        <v>#DIV/0!</v>
      </c>
      <c r="V430" s="21" t="str">
        <f t="shared" si="61"/>
        <v/>
      </c>
      <c r="W430" s="15">
        <f t="shared" si="62"/>
        <v>0</v>
      </c>
      <c r="X430" s="48">
        <f t="shared" ref="X430:X461" si="66">SUM(R430:S430)</f>
        <v>0</v>
      </c>
      <c r="Y430" s="241"/>
    </row>
    <row r="431" spans="1:25" ht="21" hidden="1" customHeight="1">
      <c r="A431" s="14" t="str">
        <f t="shared" si="55"/>
        <v>91RBT00303</v>
      </c>
      <c r="B431" s="20">
        <f>IF(D431="","",COUNTIF($C$4:C430,C431)+1)</f>
        <v>91</v>
      </c>
      <c r="C431" s="14" t="str">
        <f>IF(D431="","",VLOOKUP(D431,LISTA!$A:$B,2,0))</f>
        <v>RBT00303</v>
      </c>
      <c r="D431" s="151" t="s">
        <v>126</v>
      </c>
      <c r="E431" s="14">
        <f>IF(D431="","",VLOOKUP(B431,'Preventiva - Sequencia'!$B:$C,2,0))</f>
        <v>250</v>
      </c>
      <c r="F431" s="14">
        <f t="shared" si="56"/>
        <v>21963</v>
      </c>
      <c r="G431" s="14">
        <f t="shared" si="57"/>
        <v>22188</v>
      </c>
      <c r="H431" s="14">
        <f t="shared" si="58"/>
        <v>22238</v>
      </c>
      <c r="I431" s="151">
        <v>15</v>
      </c>
      <c r="J431" s="155">
        <v>45758.333333333336</v>
      </c>
      <c r="K431" s="155">
        <v>45758.583333333336</v>
      </c>
      <c r="L431" s="19">
        <f t="shared" si="65"/>
        <v>0.25</v>
      </c>
      <c r="M431" s="151">
        <v>0</v>
      </c>
      <c r="N431" s="153">
        <v>45724</v>
      </c>
      <c r="O431" s="153">
        <v>45724</v>
      </c>
      <c r="P431" s="19">
        <f t="shared" si="60"/>
        <v>0</v>
      </c>
      <c r="Q431" s="151">
        <v>22222</v>
      </c>
      <c r="R431" s="151"/>
      <c r="S431" s="151"/>
      <c r="T431" s="151"/>
      <c r="U431" s="21">
        <f t="shared" si="63"/>
        <v>0</v>
      </c>
      <c r="V431" s="21" t="str">
        <f t="shared" si="61"/>
        <v/>
      </c>
      <c r="W431" s="15">
        <f t="shared" si="62"/>
        <v>1</v>
      </c>
      <c r="X431" s="48">
        <f t="shared" si="66"/>
        <v>0</v>
      </c>
      <c r="Y431" s="241"/>
    </row>
    <row r="432" spans="1:25" ht="21" hidden="1" customHeight="1">
      <c r="A432" s="14" t="str">
        <f t="shared" si="55"/>
        <v>88RBT00312</v>
      </c>
      <c r="B432" s="20">
        <f>IF(D432="","",COUNTIF($C$4:C431,C432)+1)</f>
        <v>88</v>
      </c>
      <c r="C432" s="14" t="str">
        <f>IF(D432="","",VLOOKUP(D432,LISTA!$A:$B,2,0))</f>
        <v>RBT00312</v>
      </c>
      <c r="D432" s="151" t="s">
        <v>129</v>
      </c>
      <c r="E432" s="14">
        <f>IF(D432="","",VLOOKUP(B432,'Preventiva - Sequencia'!$B:$C,2,0))</f>
        <v>2000</v>
      </c>
      <c r="F432" s="14">
        <f t="shared" si="56"/>
        <v>21268</v>
      </c>
      <c r="G432" s="14">
        <f t="shared" si="57"/>
        <v>21493</v>
      </c>
      <c r="H432" s="14">
        <f t="shared" si="58"/>
        <v>21543</v>
      </c>
      <c r="I432" s="151">
        <v>16</v>
      </c>
      <c r="J432" s="153">
        <v>45761.875</v>
      </c>
      <c r="K432" s="155">
        <v>45762.833333333336</v>
      </c>
      <c r="L432" s="19">
        <f t="shared" si="65"/>
        <v>0.95833333333575865</v>
      </c>
      <c r="M432" s="151">
        <v>0</v>
      </c>
      <c r="N432" s="153">
        <v>45765.5</v>
      </c>
      <c r="O432" s="153">
        <v>45770.17291666667</v>
      </c>
      <c r="P432" s="19">
        <f t="shared" si="60"/>
        <v>4.6729166666700621</v>
      </c>
      <c r="Q432" s="151">
        <v>21620</v>
      </c>
      <c r="R432" s="151">
        <v>0</v>
      </c>
      <c r="S432" s="151">
        <v>0</v>
      </c>
      <c r="T432" s="151">
        <v>0</v>
      </c>
      <c r="U432" s="21">
        <f t="shared" si="63"/>
        <v>4.8760869565129417</v>
      </c>
      <c r="V432" s="21" t="str">
        <f t="shared" si="61"/>
        <v/>
      </c>
      <c r="W432" s="15">
        <f t="shared" si="62"/>
        <v>0</v>
      </c>
      <c r="X432" s="48">
        <f t="shared" si="66"/>
        <v>0</v>
      </c>
      <c r="Y432" s="241"/>
    </row>
    <row r="433" spans="1:25" ht="21" hidden="1" customHeight="1">
      <c r="A433" s="14" t="str">
        <f t="shared" si="55"/>
        <v>92RBT00303</v>
      </c>
      <c r="B433" s="275">
        <f>IF(D433="","",COUNTIF($C$4:C432,C433)+1)</f>
        <v>92</v>
      </c>
      <c r="C433" s="14" t="str">
        <f>IF(D433="","",VLOOKUP(D433,LISTA!$A:$B,2,0))</f>
        <v>RBT00303</v>
      </c>
      <c r="D433" s="151" t="s">
        <v>126</v>
      </c>
      <c r="E433" s="14">
        <f>IF(D433="","",VLOOKUP(B433,'Preventiva - Sequencia'!$B:$C,2,0))</f>
        <v>1000</v>
      </c>
      <c r="F433" s="14">
        <f t="shared" si="56"/>
        <v>22222</v>
      </c>
      <c r="G433" s="14">
        <f t="shared" si="57"/>
        <v>22447</v>
      </c>
      <c r="H433" s="14">
        <f t="shared" si="58"/>
        <v>22497</v>
      </c>
      <c r="I433" s="151">
        <v>19</v>
      </c>
      <c r="J433" s="153">
        <v>45777.333333333336</v>
      </c>
      <c r="K433" s="155">
        <v>45778.208333333336</v>
      </c>
      <c r="L433" s="19">
        <f t="shared" si="65"/>
        <v>0.875</v>
      </c>
      <c r="M433" s="151">
        <v>0</v>
      </c>
      <c r="N433" s="153">
        <v>45782.701388888891</v>
      </c>
      <c r="O433" s="153">
        <v>45787.720833333333</v>
      </c>
      <c r="P433" s="19">
        <f t="shared" si="60"/>
        <v>5.0194444444423425</v>
      </c>
      <c r="Q433" s="151">
        <v>22638</v>
      </c>
      <c r="R433" s="151">
        <v>0</v>
      </c>
      <c r="S433" s="151">
        <v>0</v>
      </c>
      <c r="T433" s="151">
        <v>0</v>
      </c>
      <c r="U433" s="21">
        <f t="shared" si="63"/>
        <v>5.736507936505534</v>
      </c>
      <c r="V433" s="21" t="str">
        <f t="shared" si="61"/>
        <v/>
      </c>
      <c r="W433" s="15">
        <f t="shared" si="62"/>
        <v>0</v>
      </c>
      <c r="X433" s="48">
        <f t="shared" si="66"/>
        <v>0</v>
      </c>
      <c r="Y433" s="241"/>
    </row>
    <row r="434" spans="1:25" ht="21" customHeight="1">
      <c r="A434" s="14" t="str">
        <f t="shared" si="55"/>
        <v>91RBT00315</v>
      </c>
      <c r="B434" s="275">
        <f>IF(D434="","",COUNTIF($C$4:C433,C434)+1)</f>
        <v>91</v>
      </c>
      <c r="C434" s="14" t="str">
        <f>IF(D434="","",VLOOKUP(D434,LISTA!$A:$B,2,0))</f>
        <v>RBT00315</v>
      </c>
      <c r="D434" s="151" t="s">
        <v>128</v>
      </c>
      <c r="E434" s="14">
        <f>IF(D434="","",VLOOKUP(B434,'Preventiva - Sequencia'!$B:$C,2,0))</f>
        <v>250</v>
      </c>
      <c r="F434" s="14">
        <f t="shared" si="56"/>
        <v>22329</v>
      </c>
      <c r="G434" s="14">
        <f t="shared" si="57"/>
        <v>22554</v>
      </c>
      <c r="H434" s="14">
        <f t="shared" si="58"/>
        <v>22604</v>
      </c>
      <c r="I434" s="151">
        <v>19</v>
      </c>
      <c r="J434" s="153">
        <v>45784.583333333336</v>
      </c>
      <c r="K434" s="155">
        <v>45784.875</v>
      </c>
      <c r="L434" s="19">
        <f t="shared" si="65"/>
        <v>0.29166666666424135</v>
      </c>
      <c r="M434" s="151">
        <v>0</v>
      </c>
      <c r="N434" s="153">
        <v>45788.897916666669</v>
      </c>
      <c r="O434" s="153">
        <v>45789.236111111109</v>
      </c>
      <c r="P434" s="19">
        <f t="shared" si="60"/>
        <v>0.33819444444088731</v>
      </c>
      <c r="Q434" s="151">
        <v>22604</v>
      </c>
      <c r="R434" s="151">
        <v>0</v>
      </c>
      <c r="S434" s="151">
        <v>0</v>
      </c>
      <c r="T434" s="151">
        <v>0</v>
      </c>
      <c r="U434" s="21">
        <f t="shared" si="63"/>
        <v>1.1595238095212554</v>
      </c>
      <c r="V434" s="21" t="str">
        <f t="shared" si="61"/>
        <v/>
      </c>
      <c r="W434" s="15">
        <f t="shared" si="62"/>
        <v>0</v>
      </c>
      <c r="X434" s="48">
        <f t="shared" si="66"/>
        <v>0</v>
      </c>
      <c r="Y434" s="241"/>
    </row>
    <row r="435" spans="1:25" ht="21" hidden="1" customHeight="1">
      <c r="A435" s="14" t="str">
        <f t="shared" si="55"/>
        <v>87RBT00304</v>
      </c>
      <c r="B435" s="275">
        <f>IF(D435="","",COUNTIF($C$4:C434,C435)+1)</f>
        <v>87</v>
      </c>
      <c r="C435" s="14" t="str">
        <f>IF(D435="","",VLOOKUP(D435,LISTA!$A:$B,2,0))</f>
        <v>RBT00304</v>
      </c>
      <c r="D435" s="151" t="s">
        <v>127</v>
      </c>
      <c r="E435" s="14">
        <f>IF(D435="","",VLOOKUP(B435,'Preventiva - Sequencia'!$B:$C,2,0))</f>
        <v>250</v>
      </c>
      <c r="F435" s="14">
        <f t="shared" si="56"/>
        <v>20566</v>
      </c>
      <c r="G435" s="14">
        <f t="shared" si="57"/>
        <v>20791</v>
      </c>
      <c r="H435" s="14">
        <f t="shared" si="58"/>
        <v>20841</v>
      </c>
      <c r="I435" s="151">
        <v>19</v>
      </c>
      <c r="J435" s="153">
        <v>45785.583333333336</v>
      </c>
      <c r="K435" s="155">
        <v>45785.875</v>
      </c>
      <c r="L435" s="19">
        <f t="shared" si="65"/>
        <v>0.29166666666424135</v>
      </c>
      <c r="M435" s="151">
        <v>0</v>
      </c>
      <c r="N435" s="153">
        <v>45791.395833333336</v>
      </c>
      <c r="O435" s="153">
        <v>45791.739583333336</v>
      </c>
      <c r="P435" s="19">
        <f t="shared" si="60"/>
        <v>0.34375</v>
      </c>
      <c r="Q435" s="151">
        <v>20942</v>
      </c>
      <c r="R435" s="151">
        <v>0</v>
      </c>
      <c r="S435" s="151">
        <v>0</v>
      </c>
      <c r="T435" s="151">
        <v>0</v>
      </c>
      <c r="U435" s="21">
        <f t="shared" si="63"/>
        <v>1.1785714285812288</v>
      </c>
      <c r="V435" s="21" t="str">
        <f t="shared" si="61"/>
        <v/>
      </c>
      <c r="W435" s="15">
        <f t="shared" si="62"/>
        <v>0</v>
      </c>
      <c r="X435" s="48">
        <f t="shared" si="66"/>
        <v>0</v>
      </c>
      <c r="Y435" s="241"/>
    </row>
    <row r="436" spans="1:25" ht="21" hidden="1" customHeight="1">
      <c r="A436" s="14" t="str">
        <f t="shared" si="55"/>
        <v>89RBT00312</v>
      </c>
      <c r="B436" s="20">
        <f>IF(D436="","",COUNTIF($C$4:C435,C436)+1)</f>
        <v>89</v>
      </c>
      <c r="C436" s="14" t="str">
        <f>IF(D436="","",VLOOKUP(D436,LISTA!$A:$B,2,0))</f>
        <v>RBT00312</v>
      </c>
      <c r="D436" s="151" t="s">
        <v>129</v>
      </c>
      <c r="E436" s="14">
        <f>IF(D436="","",VLOOKUP(B436,'Preventiva - Sequencia'!$B:$C,2,0))</f>
        <v>250</v>
      </c>
      <c r="F436" s="14">
        <f t="shared" si="56"/>
        <v>21620</v>
      </c>
      <c r="G436" s="14">
        <f t="shared" si="57"/>
        <v>21845</v>
      </c>
      <c r="H436" s="14">
        <f t="shared" si="58"/>
        <v>21895</v>
      </c>
      <c r="I436" s="151">
        <v>19</v>
      </c>
      <c r="J436" s="153">
        <v>45786.333333333336</v>
      </c>
      <c r="K436" s="155">
        <v>45786.625</v>
      </c>
      <c r="L436" s="19">
        <f t="shared" si="65"/>
        <v>0.29166666666424135</v>
      </c>
      <c r="M436" s="151">
        <v>0</v>
      </c>
      <c r="N436" s="153">
        <v>45797.333333333336</v>
      </c>
      <c r="O436" s="153">
        <v>45797.5</v>
      </c>
      <c r="P436" s="19">
        <f t="shared" si="60"/>
        <v>0.16666666666424135</v>
      </c>
      <c r="Q436" s="151">
        <v>21918</v>
      </c>
      <c r="R436" s="151">
        <v>0</v>
      </c>
      <c r="S436" s="151">
        <v>0</v>
      </c>
      <c r="T436" s="151">
        <v>0</v>
      </c>
      <c r="U436" s="21">
        <f t="shared" si="63"/>
        <v>0.57142857142500769</v>
      </c>
      <c r="V436" s="21" t="str">
        <f t="shared" si="61"/>
        <v/>
      </c>
      <c r="W436" s="15">
        <f t="shared" si="62"/>
        <v>0</v>
      </c>
      <c r="X436" s="48">
        <f t="shared" si="66"/>
        <v>0</v>
      </c>
      <c r="Y436" s="241"/>
    </row>
    <row r="437" spans="1:25" ht="20.85" hidden="1" customHeight="1">
      <c r="A437" s="14" t="str">
        <f t="shared" si="55"/>
        <v>88RBT00304</v>
      </c>
      <c r="B437" s="275">
        <f>IF(D437="","",COUNTIF($C$4:C436,C437)+1)</f>
        <v>88</v>
      </c>
      <c r="C437" s="14" t="str">
        <f>IF(D437="","",VLOOKUP(D437,LISTA!$A:$B,2,0))</f>
        <v>RBT00304</v>
      </c>
      <c r="D437" s="151" t="s">
        <v>127</v>
      </c>
      <c r="E437" s="14">
        <f>IF(D437="","",VLOOKUP(B437,'Preventiva - Sequencia'!$B:$C,2,0))</f>
        <v>2000</v>
      </c>
      <c r="F437" s="14">
        <f t="shared" si="56"/>
        <v>20942</v>
      </c>
      <c r="G437" s="14">
        <f t="shared" si="57"/>
        <v>21167</v>
      </c>
      <c r="H437" s="14">
        <f t="shared" si="58"/>
        <v>21217</v>
      </c>
      <c r="I437" s="151">
        <v>24</v>
      </c>
      <c r="J437" s="153">
        <v>45792.333333333336</v>
      </c>
      <c r="K437" s="155">
        <v>45792.75</v>
      </c>
      <c r="L437" s="19">
        <f t="shared" si="65"/>
        <v>0.41666666666424135</v>
      </c>
      <c r="M437" s="151">
        <v>5</v>
      </c>
      <c r="N437" s="255">
        <v>45822.868055555555</v>
      </c>
      <c r="O437" s="255">
        <v>45823.558333333334</v>
      </c>
      <c r="P437" s="277">
        <f t="shared" si="60"/>
        <v>0.69027777777955635</v>
      </c>
      <c r="Q437" s="256">
        <v>21455</v>
      </c>
      <c r="R437" s="151">
        <v>0</v>
      </c>
      <c r="S437" s="151">
        <v>0</v>
      </c>
      <c r="T437" s="151">
        <v>0</v>
      </c>
      <c r="U437" s="21">
        <f t="shared" si="63"/>
        <v>1.6566666666805783</v>
      </c>
      <c r="V437" s="21">
        <f t="shared" si="61"/>
        <v>0</v>
      </c>
      <c r="W437" s="15">
        <f t="shared" si="62"/>
        <v>0</v>
      </c>
      <c r="X437" s="48">
        <f t="shared" si="66"/>
        <v>0</v>
      </c>
      <c r="Y437" s="241"/>
    </row>
    <row r="438" spans="1:25" ht="21" customHeight="1">
      <c r="A438" s="14" t="str">
        <f t="shared" si="55"/>
        <v>92RBT00315</v>
      </c>
      <c r="B438" s="20">
        <f>IF(D438="","",COUNTIF($C$4:C437,C438)+1)</f>
        <v>92</v>
      </c>
      <c r="C438" s="14" t="str">
        <f>IF(D438="","",VLOOKUP(D438,LISTA!$A:$B,2,0))</f>
        <v>RBT00315</v>
      </c>
      <c r="D438" s="151" t="s">
        <v>128</v>
      </c>
      <c r="E438" s="14">
        <f>IF(D438="","",VLOOKUP(B438,'Preventiva - Sequencia'!$B:$C,2,0))</f>
        <v>1000</v>
      </c>
      <c r="F438" s="14">
        <f t="shared" si="56"/>
        <v>22604</v>
      </c>
      <c r="G438" s="14">
        <f t="shared" si="57"/>
        <v>22829</v>
      </c>
      <c r="H438" s="14">
        <f t="shared" si="58"/>
        <v>22879</v>
      </c>
      <c r="I438" s="151">
        <v>21</v>
      </c>
      <c r="J438" s="153">
        <v>45800.833333333336</v>
      </c>
      <c r="K438" s="155">
        <v>45801.708333333336</v>
      </c>
      <c r="L438" s="19">
        <f t="shared" si="65"/>
        <v>0.875</v>
      </c>
      <c r="M438" s="151">
        <v>20</v>
      </c>
      <c r="N438" s="153">
        <v>45828.611111111109</v>
      </c>
      <c r="O438" s="153">
        <v>45850.082638888889</v>
      </c>
      <c r="P438" s="19">
        <f t="shared" si="60"/>
        <v>21.471527777779556</v>
      </c>
      <c r="Q438" s="151">
        <v>22781</v>
      </c>
      <c r="R438" s="151">
        <v>19</v>
      </c>
      <c r="S438" s="151">
        <v>0</v>
      </c>
      <c r="T438" s="151">
        <v>0</v>
      </c>
      <c r="U438" s="21">
        <f t="shared" si="63"/>
        <v>24.53888888889092</v>
      </c>
      <c r="V438" s="21">
        <f t="shared" si="61"/>
        <v>0.95</v>
      </c>
      <c r="W438" s="15">
        <f t="shared" si="62"/>
        <v>0</v>
      </c>
      <c r="X438" s="48">
        <f t="shared" si="66"/>
        <v>19</v>
      </c>
      <c r="Y438" s="241"/>
    </row>
    <row r="439" spans="1:25" ht="21" hidden="1" customHeight="1">
      <c r="A439" s="14" t="str">
        <f t="shared" si="55"/>
        <v>93RBT00303</v>
      </c>
      <c r="B439" s="275">
        <f>IF(D439="","",COUNTIF($C$4:C438,C439)+1)</f>
        <v>93</v>
      </c>
      <c r="C439" s="14" t="str">
        <f>IF(D439="","",VLOOKUP(D439,LISTA!$A:$B,2,0))</f>
        <v>RBT00303</v>
      </c>
      <c r="D439" s="151" t="s">
        <v>126</v>
      </c>
      <c r="E439" s="14">
        <f>IF(D439="","",VLOOKUP(B439,'Preventiva - Sequencia'!$B:$C,2,0))</f>
        <v>250</v>
      </c>
      <c r="F439" s="14">
        <f t="shared" si="56"/>
        <v>22638</v>
      </c>
      <c r="G439" s="14">
        <f t="shared" si="57"/>
        <v>22863</v>
      </c>
      <c r="H439" s="14">
        <f t="shared" si="58"/>
        <v>22913</v>
      </c>
      <c r="I439" s="151">
        <v>21</v>
      </c>
      <c r="J439" s="153">
        <v>45801.333333333336</v>
      </c>
      <c r="K439" s="155">
        <v>45801.625</v>
      </c>
      <c r="L439" s="19">
        <f t="shared" si="65"/>
        <v>0.29166666666424135</v>
      </c>
      <c r="M439" s="151">
        <v>8</v>
      </c>
      <c r="N439" s="153">
        <v>45802.958333333336</v>
      </c>
      <c r="O439" s="153">
        <v>45803.125</v>
      </c>
      <c r="P439" s="19">
        <f t="shared" si="60"/>
        <v>0.16666666666424135</v>
      </c>
      <c r="Q439" s="151">
        <v>22898</v>
      </c>
      <c r="R439" s="151">
        <v>7</v>
      </c>
      <c r="S439" s="151">
        <v>0</v>
      </c>
      <c r="T439" s="151">
        <v>0</v>
      </c>
      <c r="U439" s="21">
        <f t="shared" si="63"/>
        <v>0.57142857142500769</v>
      </c>
      <c r="V439" s="21">
        <f t="shared" si="61"/>
        <v>0.875</v>
      </c>
      <c r="W439" s="15">
        <f t="shared" si="62"/>
        <v>1</v>
      </c>
      <c r="X439" s="48">
        <f t="shared" si="66"/>
        <v>7</v>
      </c>
      <c r="Y439" s="241"/>
    </row>
    <row r="440" spans="1:25" ht="21" hidden="1" customHeight="1">
      <c r="A440" s="14" t="str">
        <f t="shared" si="55"/>
        <v>89RBT00304</v>
      </c>
      <c r="B440" s="275">
        <f>IF(D440="","",COUNTIF($C$4:C439,C440)+1)</f>
        <v>89</v>
      </c>
      <c r="C440" s="14" t="str">
        <f>IF(D440="","",VLOOKUP(D440,LISTA!$A:$B,2,0))</f>
        <v>RBT00304</v>
      </c>
      <c r="D440" s="151" t="s">
        <v>127</v>
      </c>
      <c r="E440" s="14">
        <f>IF(D440="","",VLOOKUP(B440,'Preventiva - Sequencia'!$B:$C,2,0))</f>
        <v>250</v>
      </c>
      <c r="F440" s="14">
        <f t="shared" si="56"/>
        <v>21455</v>
      </c>
      <c r="G440" s="14">
        <f t="shared" si="57"/>
        <v>21680</v>
      </c>
      <c r="H440" s="14">
        <f t="shared" si="58"/>
        <v>21730</v>
      </c>
      <c r="I440" s="151">
        <v>22</v>
      </c>
      <c r="J440" s="153">
        <v>45804.333333333336</v>
      </c>
      <c r="K440" s="155">
        <v>45805.583333333336</v>
      </c>
      <c r="L440" s="19">
        <f t="shared" si="65"/>
        <v>1.25</v>
      </c>
      <c r="M440" s="151">
        <v>45</v>
      </c>
      <c r="N440" s="153">
        <v>45804.152777777781</v>
      </c>
      <c r="O440" s="153">
        <v>45807.759027777778</v>
      </c>
      <c r="P440" s="19">
        <f t="shared" si="60"/>
        <v>3.6062499999970896</v>
      </c>
      <c r="Q440" s="151">
        <v>21166</v>
      </c>
      <c r="R440" s="151">
        <v>42</v>
      </c>
      <c r="S440" s="151">
        <v>0</v>
      </c>
      <c r="T440" s="151">
        <v>0</v>
      </c>
      <c r="U440" s="21">
        <f t="shared" si="63"/>
        <v>2.8849999999976719</v>
      </c>
      <c r="V440" s="21">
        <f t="shared" si="61"/>
        <v>0.93333333333333335</v>
      </c>
      <c r="W440" s="15">
        <f t="shared" si="62"/>
        <v>0</v>
      </c>
      <c r="X440" s="48">
        <f t="shared" si="66"/>
        <v>42</v>
      </c>
      <c r="Y440" s="241"/>
    </row>
    <row r="441" spans="1:25" ht="21" hidden="1" customHeight="1">
      <c r="A441" s="14" t="str">
        <f t="shared" si="55"/>
        <v>94RBT00303</v>
      </c>
      <c r="B441" s="275">
        <f>IF(D441="","",COUNTIF($C$4:C440,C441)+1)</f>
        <v>94</v>
      </c>
      <c r="C441" s="14" t="str">
        <f>IF(D441="","",VLOOKUP(D441,LISTA!$A:$B,2,0))</f>
        <v>RBT00303</v>
      </c>
      <c r="D441" s="151" t="s">
        <v>126</v>
      </c>
      <c r="E441" s="14">
        <f>IF(D441="","",VLOOKUP(B441,'Preventiva - Sequencia'!$B:$C,2,0))</f>
        <v>500</v>
      </c>
      <c r="F441" s="14">
        <f t="shared" si="56"/>
        <v>22898</v>
      </c>
      <c r="G441" s="14">
        <f t="shared" si="57"/>
        <v>23123</v>
      </c>
      <c r="H441" s="14">
        <f t="shared" si="58"/>
        <v>23173</v>
      </c>
      <c r="I441" s="151">
        <v>24</v>
      </c>
      <c r="J441" s="153">
        <v>45817.833333333336</v>
      </c>
      <c r="K441" s="155">
        <v>45818.75</v>
      </c>
      <c r="L441" s="19">
        <f t="shared" si="65"/>
        <v>0.91666666666424135</v>
      </c>
      <c r="M441" s="151">
        <v>15</v>
      </c>
      <c r="N441" s="153">
        <v>45823.208333333336</v>
      </c>
      <c r="O441" s="155">
        <v>45825.21597222222</v>
      </c>
      <c r="P441" s="19">
        <f t="shared" si="60"/>
        <v>2.007638888884685</v>
      </c>
      <c r="Q441" s="256">
        <v>23225</v>
      </c>
      <c r="R441" s="151">
        <v>10</v>
      </c>
      <c r="S441" s="151">
        <v>0</v>
      </c>
      <c r="T441" s="151">
        <v>0</v>
      </c>
      <c r="U441" s="21">
        <f t="shared" si="63"/>
        <v>2.1901515151527238</v>
      </c>
      <c r="V441" s="21">
        <f t="shared" si="61"/>
        <v>0.66666666666666663</v>
      </c>
      <c r="W441" s="15">
        <f t="shared" si="62"/>
        <v>0</v>
      </c>
      <c r="X441" s="48">
        <f t="shared" si="66"/>
        <v>10</v>
      </c>
      <c r="Y441" s="241"/>
    </row>
    <row r="442" spans="1:25" ht="21" hidden="1" customHeight="1">
      <c r="A442" s="14" t="str">
        <f t="shared" si="55"/>
        <v>90RBT00312</v>
      </c>
      <c r="B442" s="275">
        <f>IF(D442="","",COUNTIF($C$4:C441,C442)+1)</f>
        <v>90</v>
      </c>
      <c r="C442" s="14" t="str">
        <f>IF(D442="","",VLOOKUP(D442,LISTA!$A:$B,2,0))</f>
        <v>RBT00312</v>
      </c>
      <c r="D442" s="151" t="s">
        <v>129</v>
      </c>
      <c r="E442" s="14">
        <f>IF(D442="","",VLOOKUP(B442,'Preventiva - Sequencia'!$B:$C,2,0))</f>
        <v>500</v>
      </c>
      <c r="F442" s="14">
        <f t="shared" si="56"/>
        <v>21918</v>
      </c>
      <c r="G442" s="14">
        <f t="shared" si="57"/>
        <v>22143</v>
      </c>
      <c r="H442" s="14">
        <f t="shared" si="58"/>
        <v>22193</v>
      </c>
      <c r="I442" s="151">
        <v>24</v>
      </c>
      <c r="J442" s="153">
        <v>45828.833333333336</v>
      </c>
      <c r="K442" s="155">
        <v>45829.708333333336</v>
      </c>
      <c r="L442" s="19">
        <f t="shared" si="65"/>
        <v>0.875</v>
      </c>
      <c r="M442" s="151">
        <v>5</v>
      </c>
      <c r="N442" s="279">
        <v>45829.727083333331</v>
      </c>
      <c r="O442" s="279">
        <v>45830.71875</v>
      </c>
      <c r="P442" s="19">
        <f t="shared" si="60"/>
        <v>0.99166666666860692</v>
      </c>
      <c r="Q442" s="256">
        <v>22199</v>
      </c>
      <c r="R442" s="256">
        <v>1</v>
      </c>
      <c r="S442" s="151">
        <v>0</v>
      </c>
      <c r="T442" s="151">
        <v>0</v>
      </c>
      <c r="U442" s="21">
        <f t="shared" si="63"/>
        <v>1.1333333333355509</v>
      </c>
      <c r="V442" s="21">
        <f t="shared" si="61"/>
        <v>0.2</v>
      </c>
      <c r="W442" s="15">
        <f t="shared" si="62"/>
        <v>0</v>
      </c>
      <c r="X442" s="48">
        <f t="shared" si="66"/>
        <v>1</v>
      </c>
      <c r="Y442" s="241"/>
    </row>
    <row r="443" spans="1:25" ht="21" hidden="1" customHeight="1">
      <c r="A443" s="14" t="str">
        <f t="shared" si="55"/>
        <v>90RBT00304</v>
      </c>
      <c r="B443" s="275">
        <f>IF(D443="","",COUNTIF($C$4:C442,C443)+1)</f>
        <v>90</v>
      </c>
      <c r="C443" s="14" t="str">
        <f>IF(D443="","",VLOOKUP(D443,LISTA!$A:$B,2,0))</f>
        <v>RBT00304</v>
      </c>
      <c r="D443" s="151" t="s">
        <v>127</v>
      </c>
      <c r="E443" s="14">
        <f>IF(D443="","",VLOOKUP(B443,'Preventiva - Sequencia'!$B:$C,2,0))</f>
        <v>500</v>
      </c>
      <c r="F443" s="14">
        <f t="shared" si="56"/>
        <v>21166</v>
      </c>
      <c r="G443" s="14">
        <f t="shared" si="57"/>
        <v>21391</v>
      </c>
      <c r="H443" s="14">
        <f t="shared" si="58"/>
        <v>21441</v>
      </c>
      <c r="I443" s="151">
        <v>26</v>
      </c>
      <c r="J443" s="153">
        <v>45835.833333333336</v>
      </c>
      <c r="K443" s="155">
        <v>45836.708333333336</v>
      </c>
      <c r="L443" s="19">
        <f t="shared" si="65"/>
        <v>0.875</v>
      </c>
      <c r="M443" s="151">
        <v>12</v>
      </c>
      <c r="N443" s="153">
        <v>45837.972222222219</v>
      </c>
      <c r="O443" s="153">
        <v>45839.541666666664</v>
      </c>
      <c r="P443" s="19">
        <f t="shared" si="60"/>
        <v>1.5694444444452529</v>
      </c>
      <c r="Q443" s="151">
        <v>21697</v>
      </c>
      <c r="R443" s="151">
        <v>6</v>
      </c>
      <c r="S443" s="151">
        <v>0</v>
      </c>
      <c r="T443" s="151">
        <v>0</v>
      </c>
      <c r="U443" s="21">
        <f t="shared" si="63"/>
        <v>1.7936507936517176</v>
      </c>
      <c r="V443" s="21">
        <f t="shared" si="61"/>
        <v>0.5</v>
      </c>
      <c r="W443" s="15">
        <f t="shared" si="62"/>
        <v>0</v>
      </c>
      <c r="X443" s="48">
        <f t="shared" si="66"/>
        <v>6</v>
      </c>
      <c r="Y443" s="241"/>
    </row>
    <row r="444" spans="1:25" ht="21" hidden="1" customHeight="1">
      <c r="A444" s="14" t="str">
        <f t="shared" si="55"/>
        <v>95RBT00303</v>
      </c>
      <c r="B444" s="20">
        <f>IF(D444="","",COUNTIF($C$4:C443,C444)+1)</f>
        <v>95</v>
      </c>
      <c r="C444" s="14" t="str">
        <f>IF(D444="","",VLOOKUP(D444,LISTA!$A:$B,2,0))</f>
        <v>RBT00303</v>
      </c>
      <c r="D444" s="151" t="s">
        <v>126</v>
      </c>
      <c r="E444" s="14">
        <f>IF(D444="","",VLOOKUP(B444,'Preventiva - Sequencia'!$B:$C,2,0))</f>
        <v>250</v>
      </c>
      <c r="F444" s="14">
        <f t="shared" si="56"/>
        <v>23225</v>
      </c>
      <c r="G444" s="14">
        <f t="shared" si="57"/>
        <v>23450</v>
      </c>
      <c r="H444" s="14">
        <f t="shared" si="58"/>
        <v>23500</v>
      </c>
      <c r="I444" s="151">
        <v>27</v>
      </c>
      <c r="J444" s="153">
        <v>45839.583333333336</v>
      </c>
      <c r="K444" s="155">
        <v>45839.75</v>
      </c>
      <c r="L444" s="19">
        <f t="shared" si="65"/>
        <v>0.16666666666424135</v>
      </c>
      <c r="M444" s="151">
        <v>1</v>
      </c>
      <c r="N444" s="153">
        <v>45840.34375</v>
      </c>
      <c r="O444" s="153">
        <v>45841.135416666664</v>
      </c>
      <c r="P444" s="19">
        <f t="shared" si="60"/>
        <v>0.79166666666424135</v>
      </c>
      <c r="Q444" s="151">
        <v>23492</v>
      </c>
      <c r="R444" s="151">
        <v>1</v>
      </c>
      <c r="S444" s="151">
        <v>0</v>
      </c>
      <c r="T444" s="151">
        <v>0</v>
      </c>
      <c r="U444" s="21">
        <f t="shared" si="63"/>
        <v>4.7500000000545697</v>
      </c>
      <c r="V444" s="21">
        <f t="shared" si="61"/>
        <v>1</v>
      </c>
      <c r="W444" s="15">
        <f t="shared" si="62"/>
        <v>1</v>
      </c>
      <c r="X444" s="48">
        <f t="shared" si="66"/>
        <v>1</v>
      </c>
      <c r="Y444" s="241"/>
    </row>
    <row r="445" spans="1:25" ht="21" hidden="1" customHeight="1">
      <c r="A445" s="14" t="str">
        <f t="shared" si="55"/>
        <v>91RBT00312</v>
      </c>
      <c r="B445" s="20">
        <f>IF(D445="","",COUNTIF($C$4:C444,C445)+1)</f>
        <v>91</v>
      </c>
      <c r="C445" s="14" t="str">
        <f>IF(D445="","",VLOOKUP(D445,LISTA!$A:$B,2,0))</f>
        <v>RBT00312</v>
      </c>
      <c r="D445" s="276" t="s">
        <v>129</v>
      </c>
      <c r="E445" s="14">
        <f>IF(D445="","",VLOOKUP(B445,'Preventiva - Sequencia'!$B:$C,2,0))</f>
        <v>250</v>
      </c>
      <c r="F445" s="14">
        <f t="shared" si="56"/>
        <v>22199</v>
      </c>
      <c r="G445" s="14">
        <f t="shared" si="57"/>
        <v>22424</v>
      </c>
      <c r="H445" s="14">
        <f t="shared" si="58"/>
        <v>22474</v>
      </c>
      <c r="I445" s="151">
        <v>28</v>
      </c>
      <c r="J445" s="153">
        <v>45845.583333333336</v>
      </c>
      <c r="K445" s="155">
        <v>45845.875</v>
      </c>
      <c r="L445" s="19">
        <f t="shared" si="65"/>
        <v>0.29166666666424135</v>
      </c>
      <c r="M445" s="151">
        <v>6</v>
      </c>
      <c r="N445" s="280">
        <v>45863.333333333336</v>
      </c>
      <c r="O445" s="280">
        <v>45863.334027777775</v>
      </c>
      <c r="P445" s="19">
        <f t="shared" si="60"/>
        <v>6.9444443943211809E-4</v>
      </c>
      <c r="Q445" s="151">
        <v>22482</v>
      </c>
      <c r="R445" s="151">
        <v>3</v>
      </c>
      <c r="S445" s="151">
        <v>0</v>
      </c>
      <c r="T445" s="151">
        <v>0</v>
      </c>
      <c r="U445" s="21">
        <f t="shared" si="63"/>
        <v>2.3809523637870604E-3</v>
      </c>
      <c r="V445" s="21">
        <f t="shared" si="61"/>
        <v>0.5</v>
      </c>
      <c r="W445" s="15">
        <f t="shared" si="62"/>
        <v>0</v>
      </c>
      <c r="X445" s="48">
        <f t="shared" si="66"/>
        <v>3</v>
      </c>
      <c r="Y445" s="241"/>
    </row>
    <row r="446" spans="1:25" ht="21" hidden="1" customHeight="1">
      <c r="A446" s="14" t="str">
        <f t="shared" si="55"/>
        <v>91RBT00304</v>
      </c>
      <c r="B446" s="275">
        <f>IF(D446="","",COUNTIF($C$4:C445,C446)+1)</f>
        <v>91</v>
      </c>
      <c r="C446" s="14" t="str">
        <f>IF(D446="","",VLOOKUP(D446,LISTA!$A:$B,2,0))</f>
        <v>RBT00304</v>
      </c>
      <c r="D446" s="276" t="s">
        <v>127</v>
      </c>
      <c r="E446" s="14">
        <f>IF(D446="","",VLOOKUP(B446,'Preventiva - Sequencia'!$B:$C,2,0))</f>
        <v>250</v>
      </c>
      <c r="F446" s="14">
        <f t="shared" si="56"/>
        <v>21697</v>
      </c>
      <c r="G446" s="14">
        <f t="shared" si="57"/>
        <v>21922</v>
      </c>
      <c r="H446" s="14">
        <f t="shared" si="58"/>
        <v>21972</v>
      </c>
      <c r="I446" s="151">
        <v>29</v>
      </c>
      <c r="J446" s="153">
        <v>45853.333333333336</v>
      </c>
      <c r="K446" s="155">
        <v>45853.583333333336</v>
      </c>
      <c r="L446" s="19">
        <f t="shared" si="65"/>
        <v>0.25</v>
      </c>
      <c r="M446" s="151">
        <v>5</v>
      </c>
      <c r="N446" s="153">
        <v>45855.688888888886</v>
      </c>
      <c r="O446" s="280">
        <v>45856.611111111109</v>
      </c>
      <c r="P446" s="19">
        <f t="shared" si="60"/>
        <v>0.92222222222335404</v>
      </c>
      <c r="Q446" s="278">
        <v>21958</v>
      </c>
      <c r="R446" s="151">
        <v>5</v>
      </c>
      <c r="S446" s="151">
        <v>0</v>
      </c>
      <c r="T446" s="151">
        <v>0</v>
      </c>
      <c r="U446" s="21">
        <f t="shared" si="63"/>
        <v>3.6888888888934162</v>
      </c>
      <c r="V446" s="21">
        <f t="shared" si="61"/>
        <v>1</v>
      </c>
      <c r="W446" s="15">
        <f t="shared" si="62"/>
        <v>1</v>
      </c>
      <c r="X446" s="48">
        <f t="shared" si="66"/>
        <v>5</v>
      </c>
      <c r="Y446" s="241"/>
    </row>
    <row r="447" spans="1:25" ht="21" hidden="1" customHeight="1">
      <c r="A447" s="14" t="str">
        <f t="shared" si="55"/>
        <v>96RBT00303</v>
      </c>
      <c r="B447" s="20">
        <f>IF(D447="","",COUNTIF($C$4:C446,C447)+1)</f>
        <v>96</v>
      </c>
      <c r="C447" s="14" t="str">
        <f>IF(D447="","",VLOOKUP(D447,LISTA!$A:$B,2,0))</f>
        <v>RBT00303</v>
      </c>
      <c r="D447" s="256" t="s">
        <v>126</v>
      </c>
      <c r="E447" s="14">
        <f>IF(D447="","",VLOOKUP(B447,'Preventiva - Sequencia'!$B:$C,2,0))</f>
        <v>12000</v>
      </c>
      <c r="F447" s="14">
        <f t="shared" si="56"/>
        <v>23492</v>
      </c>
      <c r="G447" s="14">
        <f t="shared" si="57"/>
        <v>23717</v>
      </c>
      <c r="H447" s="14">
        <f t="shared" si="58"/>
        <v>23767</v>
      </c>
      <c r="I447" s="151">
        <v>29</v>
      </c>
      <c r="J447" s="153">
        <v>45854.833333333336</v>
      </c>
      <c r="K447" s="155">
        <v>45855.708333333336</v>
      </c>
      <c r="L447" s="19">
        <f t="shared" si="65"/>
        <v>0.875</v>
      </c>
      <c r="M447" s="151">
        <v>7</v>
      </c>
      <c r="N447" s="153">
        <v>45859.885416666664</v>
      </c>
      <c r="O447" s="153">
        <v>45861.104166666664</v>
      </c>
      <c r="P447" s="19">
        <f t="shared" si="60"/>
        <v>1.21875</v>
      </c>
      <c r="Q447" s="151">
        <v>23775</v>
      </c>
      <c r="R447" s="256">
        <v>7</v>
      </c>
      <c r="S447" s="151">
        <v>0</v>
      </c>
      <c r="T447" s="151">
        <v>0</v>
      </c>
      <c r="U447" s="21">
        <f t="shared" si="63"/>
        <v>1.3928571428571428</v>
      </c>
      <c r="V447" s="21">
        <f t="shared" si="61"/>
        <v>1</v>
      </c>
      <c r="W447" s="15">
        <f t="shared" si="62"/>
        <v>0</v>
      </c>
      <c r="X447" s="48">
        <f t="shared" si="66"/>
        <v>7</v>
      </c>
      <c r="Y447" s="241"/>
    </row>
    <row r="448" spans="1:25" ht="21" customHeight="1">
      <c r="A448" s="14" t="str">
        <f t="shared" si="55"/>
        <v>93RBT00315</v>
      </c>
      <c r="B448" s="275">
        <f>IF(D448="","",COUNTIF($C$4:C447,C448)+1)</f>
        <v>93</v>
      </c>
      <c r="C448" s="14" t="str">
        <f>IF(D448="","",VLOOKUP(D448,LISTA!$A:$B,2,0))</f>
        <v>RBT00315</v>
      </c>
      <c r="D448" s="151" t="s">
        <v>128</v>
      </c>
      <c r="E448" s="14">
        <f>IF(D448="","",VLOOKUP(B448,'Preventiva - Sequencia'!$B:$C,2,0))</f>
        <v>250</v>
      </c>
      <c r="F448" s="14">
        <f t="shared" si="56"/>
        <v>22781</v>
      </c>
      <c r="G448" s="14">
        <f t="shared" si="57"/>
        <v>23006</v>
      </c>
      <c r="H448" s="14">
        <f t="shared" si="58"/>
        <v>23056</v>
      </c>
      <c r="I448" s="151"/>
      <c r="J448" s="153">
        <v>45864.333333333336</v>
      </c>
      <c r="K448" s="155">
        <v>45864.5</v>
      </c>
      <c r="L448" s="19">
        <v>0.16666666666666666</v>
      </c>
      <c r="M448" s="151">
        <v>1</v>
      </c>
      <c r="N448" s="153">
        <v>45867.993055555555</v>
      </c>
      <c r="O448" s="153">
        <v>45868.215277777781</v>
      </c>
      <c r="P448" s="19">
        <f t="shared" si="60"/>
        <v>0.22222222222626442</v>
      </c>
      <c r="Q448" s="151">
        <v>23064</v>
      </c>
      <c r="R448" s="256">
        <v>0</v>
      </c>
      <c r="S448" s="151">
        <v>0</v>
      </c>
      <c r="T448" s="151">
        <v>0</v>
      </c>
      <c r="U448" s="21">
        <f t="shared" si="63"/>
        <v>1.3333333333575865</v>
      </c>
      <c r="V448" s="21">
        <f t="shared" si="61"/>
        <v>0</v>
      </c>
      <c r="W448" s="15">
        <f t="shared" si="62"/>
        <v>0</v>
      </c>
      <c r="X448" s="48">
        <f t="shared" si="66"/>
        <v>0</v>
      </c>
      <c r="Y448" s="241"/>
    </row>
    <row r="449" spans="1:25" ht="21" hidden="1" customHeight="1">
      <c r="A449" s="14" t="str">
        <f t="shared" si="55"/>
        <v>92RBT00304</v>
      </c>
      <c r="B449" s="275">
        <f>IF(D449="","",COUNTIF($C$4:C448,C449)+1)</f>
        <v>92</v>
      </c>
      <c r="C449" s="14" t="str">
        <f>IF(D449="","",VLOOKUP(D449,LISTA!$A:$B,2,0))</f>
        <v>RBT00304</v>
      </c>
      <c r="D449" s="276" t="s">
        <v>127</v>
      </c>
      <c r="E449" s="14">
        <f>IF(D449="","",VLOOKUP(B449,'Preventiva - Sequencia'!$B:$C,2,0))</f>
        <v>1000</v>
      </c>
      <c r="F449" s="14">
        <f t="shared" si="56"/>
        <v>21958</v>
      </c>
      <c r="G449" s="14">
        <f t="shared" si="57"/>
        <v>22183</v>
      </c>
      <c r="H449" s="14">
        <f t="shared" si="58"/>
        <v>22233</v>
      </c>
      <c r="I449" s="151">
        <v>32</v>
      </c>
      <c r="J449" s="153">
        <v>45873.833333333336</v>
      </c>
      <c r="K449" s="155">
        <v>45874.708333333336</v>
      </c>
      <c r="L449" s="19">
        <f t="shared" ref="L449:L512" si="67">IF(K449="","",K449-J449)</f>
        <v>0.875</v>
      </c>
      <c r="M449" s="151">
        <v>8</v>
      </c>
      <c r="N449" s="153">
        <v>45876.165277777778</v>
      </c>
      <c r="O449" s="153">
        <v>45877.25</v>
      </c>
      <c r="P449" s="19">
        <f t="shared" si="60"/>
        <v>1.0847222222218988</v>
      </c>
      <c r="Q449" s="151">
        <v>22206</v>
      </c>
      <c r="R449" s="276">
        <v>5</v>
      </c>
      <c r="S449" s="151">
        <v>1</v>
      </c>
      <c r="T449" s="151">
        <v>0</v>
      </c>
      <c r="U449" s="21">
        <f t="shared" si="63"/>
        <v>1.23968253968217</v>
      </c>
      <c r="V449" s="21">
        <f t="shared" si="61"/>
        <v>0.625</v>
      </c>
      <c r="W449" s="15">
        <f t="shared" si="62"/>
        <v>1</v>
      </c>
      <c r="X449" s="48">
        <f t="shared" si="66"/>
        <v>6</v>
      </c>
      <c r="Y449" s="241"/>
    </row>
    <row r="450" spans="1:25" ht="21" hidden="1" customHeight="1">
      <c r="A450" s="14" t="str">
        <f t="shared" si="55"/>
        <v>97RBT00303</v>
      </c>
      <c r="B450" s="20">
        <f>IF(D450="","",COUNTIF($C$4:C449,C450)+1)</f>
        <v>97</v>
      </c>
      <c r="C450" s="14" t="str">
        <f>IF(D450="","",VLOOKUP(D450,LISTA!$A:$B,2,0))</f>
        <v>RBT00303</v>
      </c>
      <c r="D450" s="276" t="s">
        <v>126</v>
      </c>
      <c r="E450" s="14">
        <f>IF(D450="","",VLOOKUP(B450,'Preventiva - Sequencia'!$B:$C,2,0))</f>
        <v>250</v>
      </c>
      <c r="F450" s="14">
        <f t="shared" si="56"/>
        <v>23775</v>
      </c>
      <c r="G450" s="14">
        <f t="shared" si="57"/>
        <v>24000</v>
      </c>
      <c r="H450" s="14">
        <f t="shared" si="58"/>
        <v>24050</v>
      </c>
      <c r="I450" s="151">
        <v>32</v>
      </c>
      <c r="J450" s="153">
        <v>45875.583333333336</v>
      </c>
      <c r="K450" s="155">
        <v>45875.916666666672</v>
      </c>
      <c r="L450" s="19">
        <f t="shared" si="67"/>
        <v>0.33333333333575865</v>
      </c>
      <c r="M450" s="151">
        <v>9</v>
      </c>
      <c r="N450" s="153">
        <v>45878.326388888891</v>
      </c>
      <c r="O450" s="153">
        <v>45878.759722222225</v>
      </c>
      <c r="P450" s="19">
        <f t="shared" si="60"/>
        <v>0.43333333333430346</v>
      </c>
      <c r="Q450" s="151">
        <v>24010</v>
      </c>
      <c r="R450" s="276">
        <v>6</v>
      </c>
      <c r="S450" s="151">
        <v>1</v>
      </c>
      <c r="T450" s="151">
        <v>6</v>
      </c>
      <c r="U450" s="21">
        <f t="shared" si="63"/>
        <v>1.2999999999934517</v>
      </c>
      <c r="V450" s="21">
        <f t="shared" si="61"/>
        <v>0.66666666666666663</v>
      </c>
      <c r="W450" s="15">
        <f t="shared" si="62"/>
        <v>1</v>
      </c>
      <c r="X450" s="48">
        <f t="shared" si="66"/>
        <v>7</v>
      </c>
      <c r="Y450" s="241"/>
    </row>
    <row r="451" spans="1:25" ht="21" hidden="1" customHeight="1">
      <c r="A451" s="14" t="str">
        <f t="shared" si="55"/>
        <v>92RBT00312</v>
      </c>
      <c r="B451" s="275">
        <f>IF(D451="","",COUNTIF($C$4:C450,C451)+1)</f>
        <v>92</v>
      </c>
      <c r="C451" s="14" t="str">
        <f>IF(D451="","",VLOOKUP(D451,LISTA!$A:$B,2,0))</f>
        <v>RBT00312</v>
      </c>
      <c r="D451" s="151" t="s">
        <v>129</v>
      </c>
      <c r="E451" s="14">
        <f>IF(D451="","",VLOOKUP(B451,'Preventiva - Sequencia'!$B:$C,2,0))</f>
        <v>1000</v>
      </c>
      <c r="F451" s="14">
        <f t="shared" si="56"/>
        <v>22482</v>
      </c>
      <c r="G451" s="14">
        <f t="shared" si="57"/>
        <v>22707</v>
      </c>
      <c r="H451" s="14">
        <f t="shared" si="58"/>
        <v>22757</v>
      </c>
      <c r="I451" s="151">
        <v>33</v>
      </c>
      <c r="J451" s="153">
        <v>45880.833333333336</v>
      </c>
      <c r="K451" s="155">
        <v>45882.208333333336</v>
      </c>
      <c r="L451" s="19">
        <f t="shared" si="67"/>
        <v>1.375</v>
      </c>
      <c r="M451" s="151">
        <v>23</v>
      </c>
      <c r="N451" s="153">
        <v>45881.947916666664</v>
      </c>
      <c r="O451" s="153">
        <v>45883.970833333333</v>
      </c>
      <c r="P451" s="19">
        <f t="shared" si="60"/>
        <v>2.0229166666686069</v>
      </c>
      <c r="Q451" s="151">
        <v>22746</v>
      </c>
      <c r="R451" s="151">
        <v>17</v>
      </c>
      <c r="S451" s="151">
        <v>0</v>
      </c>
      <c r="T451" s="151">
        <v>0</v>
      </c>
      <c r="U451" s="21">
        <f t="shared" si="63"/>
        <v>1.4712121212135323</v>
      </c>
      <c r="V451" s="21">
        <f t="shared" si="61"/>
        <v>0.73913043478260865</v>
      </c>
      <c r="W451" s="15">
        <f t="shared" si="62"/>
        <v>1</v>
      </c>
      <c r="X451" s="48">
        <f t="shared" si="66"/>
        <v>17</v>
      </c>
      <c r="Y451" s="241"/>
    </row>
    <row r="452" spans="1:25" ht="21" customHeight="1">
      <c r="A452" s="14" t="str">
        <f t="shared" si="55"/>
        <v>94RBT00315</v>
      </c>
      <c r="B452" s="20">
        <f>IF(D452="","",COUNTIF($C$4:C451,C452)+1)</f>
        <v>94</v>
      </c>
      <c r="C452" s="14" t="str">
        <f>IF(D452="","",VLOOKUP(D452,LISTA!$A:$B,2,0))</f>
        <v>RBT00315</v>
      </c>
      <c r="D452" s="276" t="s">
        <v>128</v>
      </c>
      <c r="E452" s="14">
        <f>IF(D452="","",VLOOKUP(B452,'Preventiva - Sequencia'!$B:$C,2,0))</f>
        <v>500</v>
      </c>
      <c r="F452" s="14">
        <f t="shared" si="56"/>
        <v>23064</v>
      </c>
      <c r="G452" s="14">
        <f t="shared" si="57"/>
        <v>23289</v>
      </c>
      <c r="H452" s="14">
        <f t="shared" si="58"/>
        <v>23339</v>
      </c>
      <c r="I452" s="151">
        <v>33</v>
      </c>
      <c r="J452" s="153">
        <v>45881.125</v>
      </c>
      <c r="K452" s="155">
        <v>45882.083333333336</v>
      </c>
      <c r="L452" s="19">
        <f t="shared" si="67"/>
        <v>0.95833333333575865</v>
      </c>
      <c r="M452" s="151">
        <v>12</v>
      </c>
      <c r="N452" s="153">
        <v>45883.319444444445</v>
      </c>
      <c r="O452" s="153">
        <v>45885.03125</v>
      </c>
      <c r="P452" s="19">
        <f t="shared" si="60"/>
        <v>1.7118055555547471</v>
      </c>
      <c r="Q452" s="276">
        <v>23281</v>
      </c>
      <c r="R452" s="151">
        <v>8</v>
      </c>
      <c r="S452" s="151">
        <v>0</v>
      </c>
      <c r="T452" s="151">
        <v>0</v>
      </c>
      <c r="U452" s="21">
        <f t="shared" si="63"/>
        <v>1.7862318840526068</v>
      </c>
      <c r="V452" s="21">
        <f t="shared" si="61"/>
        <v>0.66666666666666663</v>
      </c>
      <c r="W452" s="15">
        <f t="shared" si="62"/>
        <v>0</v>
      </c>
      <c r="X452" s="48">
        <f t="shared" si="66"/>
        <v>8</v>
      </c>
      <c r="Y452" s="241"/>
    </row>
    <row r="453" spans="1:25" ht="21" hidden="1" customHeight="1">
      <c r="A453" s="14" t="str">
        <f t="shared" ref="A453:A516" si="68">IF(D453="","",B453&amp;C453)</f>
        <v>98RBT00303</v>
      </c>
      <c r="B453" s="275">
        <f>IF(D453="","",COUNTIF($C$4:C452,C453)+1)</f>
        <v>98</v>
      </c>
      <c r="C453" s="14" t="str">
        <f>IF(D453="","",VLOOKUP(D453,LISTA!$A:$B,2,0))</f>
        <v>RBT00303</v>
      </c>
      <c r="D453" s="151" t="s">
        <v>126</v>
      </c>
      <c r="E453" s="14">
        <f>IF(D453="","",VLOOKUP(B453,'Preventiva - Sequencia'!$B:$C,2,0))</f>
        <v>500</v>
      </c>
      <c r="F453" s="14">
        <f t="shared" ref="F453:F516" si="69">IF(D453="","",IF(B453=1,0,VLOOKUP((B453-1)&amp;C453,$A:$W,17,0)))</f>
        <v>24010</v>
      </c>
      <c r="G453" s="14">
        <f t="shared" ref="G453:G516" si="70">IF(D453="","",IF(E453="50F",45,IF(E453="250f",F453+175,F453+225)))</f>
        <v>24235</v>
      </c>
      <c r="H453" s="14">
        <f t="shared" ref="H453:H516" si="71">IF(C453="","",IF(E453="50F",55,IF(E453="250f",F453+225,F453+275)))</f>
        <v>24285</v>
      </c>
      <c r="I453" s="151">
        <v>34</v>
      </c>
      <c r="J453" s="153">
        <v>45889.833333333336</v>
      </c>
      <c r="K453" s="155">
        <v>45890.958333333336</v>
      </c>
      <c r="L453" s="19">
        <f t="shared" si="67"/>
        <v>1.125</v>
      </c>
      <c r="M453" s="151">
        <v>7</v>
      </c>
      <c r="N453" s="153">
        <v>45889.059027777781</v>
      </c>
      <c r="O453" s="153">
        <v>45890.666666666664</v>
      </c>
      <c r="P453" s="19">
        <f t="shared" ref="P453:P516" si="72">IF(O453="","",O453-N453)</f>
        <v>1.6076388888832298</v>
      </c>
      <c r="Q453" s="151">
        <v>24179</v>
      </c>
      <c r="R453" s="151">
        <v>6</v>
      </c>
      <c r="S453" s="151">
        <v>1</v>
      </c>
      <c r="T453" s="151">
        <v>0</v>
      </c>
      <c r="U453" s="21">
        <f t="shared" si="63"/>
        <v>1.4290123456739821</v>
      </c>
      <c r="V453" s="21">
        <f t="shared" ref="V453:V516" si="73">IF(M453=0,"",R453/M453)</f>
        <v>0.8571428571428571</v>
      </c>
      <c r="W453" s="15">
        <f t="shared" ref="W453:W516" si="74">IF(Q453="","",IF(AND(Q453&gt;G453,Q453&lt;H453),1,0))</f>
        <v>0</v>
      </c>
      <c r="X453" s="48">
        <f t="shared" si="66"/>
        <v>7</v>
      </c>
      <c r="Y453" s="241"/>
    </row>
    <row r="454" spans="1:25" ht="21" hidden="1" customHeight="1">
      <c r="A454" s="14" t="str">
        <f t="shared" si="68"/>
        <v>93RBT00304</v>
      </c>
      <c r="B454" s="275">
        <f>IF(D454="","",COUNTIF($C$4:C453,C454)+1)</f>
        <v>93</v>
      </c>
      <c r="C454" s="14" t="str">
        <f>IF(D454="","",VLOOKUP(D454,LISTA!$A:$B,2,0))</f>
        <v>RBT00304</v>
      </c>
      <c r="D454" s="276" t="s">
        <v>127</v>
      </c>
      <c r="E454" s="14">
        <f>IF(D454="","",VLOOKUP(B454,'Preventiva - Sequencia'!$B:$C,2,0))</f>
        <v>250</v>
      </c>
      <c r="F454" s="14">
        <f t="shared" si="69"/>
        <v>22206</v>
      </c>
      <c r="G454" s="14">
        <f t="shared" si="70"/>
        <v>22431</v>
      </c>
      <c r="H454" s="14">
        <f t="shared" si="71"/>
        <v>22481</v>
      </c>
      <c r="I454" s="151">
        <v>34</v>
      </c>
      <c r="J454" s="153">
        <v>45891.333333333336</v>
      </c>
      <c r="K454" s="155">
        <v>45891.791666666672</v>
      </c>
      <c r="L454" s="19">
        <f t="shared" si="67"/>
        <v>0.45833333333575865</v>
      </c>
      <c r="M454" s="151">
        <v>3</v>
      </c>
      <c r="N454" s="153">
        <v>45894.666666666664</v>
      </c>
      <c r="O454" s="304">
        <v>45895.245833333334</v>
      </c>
      <c r="P454" s="19">
        <f t="shared" si="72"/>
        <v>0.57916666667006211</v>
      </c>
      <c r="Q454" s="276">
        <v>22462</v>
      </c>
      <c r="R454" s="151">
        <v>2</v>
      </c>
      <c r="S454" s="151">
        <v>0</v>
      </c>
      <c r="T454" s="151">
        <v>0</v>
      </c>
      <c r="U454" s="21">
        <f t="shared" si="63"/>
        <v>1.2636363636370853</v>
      </c>
      <c r="V454" s="21">
        <f t="shared" si="73"/>
        <v>0.66666666666666663</v>
      </c>
      <c r="W454" s="15">
        <f t="shared" si="74"/>
        <v>1</v>
      </c>
      <c r="X454" s="48">
        <f t="shared" si="66"/>
        <v>2</v>
      </c>
      <c r="Y454" s="241"/>
    </row>
    <row r="455" spans="1:25" ht="21" hidden="1" customHeight="1">
      <c r="A455" s="14" t="str">
        <f t="shared" si="68"/>
        <v>93RBT00312</v>
      </c>
      <c r="B455" s="20">
        <f>IF(D455="","",COUNTIF($C$4:C454,C455)+1)</f>
        <v>93</v>
      </c>
      <c r="C455" s="14" t="str">
        <f>IF(D455="","",VLOOKUP(D455,LISTA!$A:$B,2,0))</f>
        <v>RBT00312</v>
      </c>
      <c r="D455" s="256" t="s">
        <v>129</v>
      </c>
      <c r="E455" s="14">
        <f>IF(D455="","",VLOOKUP(B455,'Preventiva - Sequencia'!$B:$C,2,0))</f>
        <v>250</v>
      </c>
      <c r="F455" s="14">
        <f t="shared" si="69"/>
        <v>22746</v>
      </c>
      <c r="G455" s="14">
        <f t="shared" si="70"/>
        <v>22971</v>
      </c>
      <c r="H455" s="14">
        <f t="shared" si="71"/>
        <v>23021</v>
      </c>
      <c r="I455" s="151">
        <v>35</v>
      </c>
      <c r="J455" s="153">
        <v>45897.333333333336</v>
      </c>
      <c r="K455" s="155">
        <v>45897.583333333336</v>
      </c>
      <c r="L455" s="19">
        <f t="shared" si="67"/>
        <v>0.25</v>
      </c>
      <c r="M455" s="151">
        <v>3</v>
      </c>
      <c r="N455" s="153">
        <v>45902.520833333336</v>
      </c>
      <c r="O455" s="153">
        <v>45902.994444444441</v>
      </c>
      <c r="P455" s="19">
        <f t="shared" si="72"/>
        <v>0.47361111110512866</v>
      </c>
      <c r="Q455" s="151">
        <v>22976</v>
      </c>
      <c r="R455" s="256">
        <v>3</v>
      </c>
      <c r="S455" s="151">
        <v>0</v>
      </c>
      <c r="T455" s="151">
        <v>0</v>
      </c>
      <c r="U455" s="21">
        <f t="shared" si="63"/>
        <v>1.8944444444205146</v>
      </c>
      <c r="V455" s="21">
        <f t="shared" si="73"/>
        <v>1</v>
      </c>
      <c r="W455" s="15">
        <f t="shared" si="74"/>
        <v>1</v>
      </c>
      <c r="X455" s="48">
        <f t="shared" si="66"/>
        <v>3</v>
      </c>
      <c r="Y455" s="241"/>
    </row>
    <row r="456" spans="1:25" ht="21" hidden="1" customHeight="1">
      <c r="A456" s="14" t="str">
        <f t="shared" si="68"/>
        <v>94RBT00312</v>
      </c>
      <c r="B456" s="275">
        <f>IF(D456="","",COUNTIF($C$4:C455,C456)+1)</f>
        <v>94</v>
      </c>
      <c r="C456" s="14" t="str">
        <f>IF(D456="","",VLOOKUP(D456,LISTA!$A:$B,2,0))</f>
        <v>RBT00312</v>
      </c>
      <c r="D456" s="151" t="s">
        <v>129</v>
      </c>
      <c r="E456" s="14">
        <f>IF(D456="","",VLOOKUP(B456,'Preventiva - Sequencia'!$B:$C,2,0))</f>
        <v>500</v>
      </c>
      <c r="F456" s="14">
        <f t="shared" si="69"/>
        <v>22976</v>
      </c>
      <c r="G456" s="14">
        <f t="shared" si="70"/>
        <v>23201</v>
      </c>
      <c r="H456" s="14">
        <f t="shared" si="71"/>
        <v>23251</v>
      </c>
      <c r="I456" s="151">
        <v>38</v>
      </c>
      <c r="J456" s="153">
        <v>45915.833333333336</v>
      </c>
      <c r="K456" s="155">
        <v>45916.875</v>
      </c>
      <c r="L456" s="19">
        <f t="shared" si="67"/>
        <v>1.0416666666642413</v>
      </c>
      <c r="M456" s="151">
        <v>19</v>
      </c>
      <c r="N456" s="153">
        <v>45916.340277777781</v>
      </c>
      <c r="O456" s="153">
        <v>45918.125</v>
      </c>
      <c r="P456" s="19">
        <f t="shared" si="72"/>
        <v>1.7847222222189885</v>
      </c>
      <c r="Q456" s="151">
        <v>23208</v>
      </c>
      <c r="R456" s="151">
        <v>15</v>
      </c>
      <c r="S456" s="151">
        <v>0</v>
      </c>
      <c r="T456" s="151">
        <v>5</v>
      </c>
      <c r="U456" s="21">
        <f t="shared" si="63"/>
        <v>1.713333333334218</v>
      </c>
      <c r="V456" s="21">
        <f t="shared" si="73"/>
        <v>0.78947368421052633</v>
      </c>
      <c r="W456" s="15">
        <f t="shared" si="74"/>
        <v>1</v>
      </c>
      <c r="X456" s="48">
        <f t="shared" si="66"/>
        <v>15</v>
      </c>
      <c r="Y456" s="241"/>
    </row>
    <row r="457" spans="1:25" ht="21" hidden="1" customHeight="1">
      <c r="A457" s="14" t="str">
        <f t="shared" si="68"/>
        <v>95RBT00312</v>
      </c>
      <c r="B457" s="20">
        <f>IF(D457="","",COUNTIF($C$4:C456,C457)+1)</f>
        <v>95</v>
      </c>
      <c r="C457" s="14" t="str">
        <f>IF(D457="","",VLOOKUP(D457,LISTA!$A:$B,2,0))</f>
        <v>RBT00312</v>
      </c>
      <c r="D457" s="151" t="s">
        <v>129</v>
      </c>
      <c r="E457" s="14">
        <f>IF(D457="","",VLOOKUP(B457,'Preventiva - Sequencia'!$B:$C,2,0))</f>
        <v>250</v>
      </c>
      <c r="F457" s="14">
        <f t="shared" si="69"/>
        <v>23208</v>
      </c>
      <c r="G457" s="14">
        <f t="shared" si="70"/>
        <v>23433</v>
      </c>
      <c r="H457" s="14">
        <f t="shared" si="71"/>
        <v>23483</v>
      </c>
      <c r="I457" s="151">
        <v>40</v>
      </c>
      <c r="J457" s="153">
        <v>45934.083333333336</v>
      </c>
      <c r="K457" s="155">
        <v>45934.333333333336</v>
      </c>
      <c r="L457" s="19">
        <f t="shared" si="67"/>
        <v>0.25</v>
      </c>
      <c r="M457" s="151">
        <v>0</v>
      </c>
      <c r="N457" s="153">
        <v>45935.397222222222</v>
      </c>
      <c r="O457" s="153">
        <v>45935.686805555553</v>
      </c>
      <c r="P457" s="19">
        <f t="shared" si="72"/>
        <v>0.28958333333139308</v>
      </c>
      <c r="Q457" s="151">
        <v>23505</v>
      </c>
      <c r="R457" s="151">
        <v>0</v>
      </c>
      <c r="S457" s="151">
        <v>0</v>
      </c>
      <c r="T457" s="151">
        <v>0</v>
      </c>
      <c r="U457" s="21">
        <f t="shared" si="63"/>
        <v>1.1583333333255723</v>
      </c>
      <c r="V457" s="21" t="str">
        <f t="shared" si="73"/>
        <v/>
      </c>
      <c r="W457" s="15">
        <f t="shared" si="74"/>
        <v>0</v>
      </c>
      <c r="X457" s="48">
        <f t="shared" si="66"/>
        <v>0</v>
      </c>
      <c r="Y457" s="241"/>
    </row>
    <row r="458" spans="1:25" ht="21" hidden="1" customHeight="1">
      <c r="A458" s="14" t="str">
        <f t="shared" si="68"/>
        <v>96RBT00312</v>
      </c>
      <c r="B458" s="275">
        <f>IF(D458="","",COUNTIF($C$4:C457,C458)+1)</f>
        <v>96</v>
      </c>
      <c r="C458" s="14" t="str">
        <f>IF(D458="","",VLOOKUP(D458,LISTA!$A:$B,2,0))</f>
        <v>RBT00312</v>
      </c>
      <c r="D458" s="151" t="s">
        <v>129</v>
      </c>
      <c r="E458" s="14">
        <f>IF(D458="","",VLOOKUP(B458,'Preventiva - Sequencia'!$B:$C,2,0))</f>
        <v>12000</v>
      </c>
      <c r="F458" s="14">
        <f t="shared" si="69"/>
        <v>23505</v>
      </c>
      <c r="G458" s="14">
        <f t="shared" si="70"/>
        <v>23730</v>
      </c>
      <c r="H458" s="14">
        <f t="shared" si="71"/>
        <v>23780</v>
      </c>
      <c r="I458" s="151">
        <v>42</v>
      </c>
      <c r="J458" s="153">
        <v>45949.833333333336</v>
      </c>
      <c r="K458" s="155">
        <v>45950.708333333336</v>
      </c>
      <c r="L458" s="19">
        <f t="shared" si="67"/>
        <v>0.875</v>
      </c>
      <c r="M458" s="151"/>
      <c r="N458" s="153">
        <v>45951.049305555556</v>
      </c>
      <c r="O458" s="153">
        <v>45954.696608796294</v>
      </c>
      <c r="P458" s="19">
        <f t="shared" si="72"/>
        <v>3.6473032407375285</v>
      </c>
      <c r="Q458" s="151">
        <v>23773</v>
      </c>
      <c r="R458" s="151">
        <v>2</v>
      </c>
      <c r="S458" s="151">
        <v>0</v>
      </c>
      <c r="T458" s="151">
        <v>0</v>
      </c>
      <c r="U458" s="21">
        <f t="shared" si="63"/>
        <v>4.16834656084289</v>
      </c>
      <c r="V458" s="21" t="str">
        <f t="shared" si="73"/>
        <v/>
      </c>
      <c r="W458" s="15">
        <f t="shared" si="74"/>
        <v>1</v>
      </c>
      <c r="X458" s="48">
        <f t="shared" si="66"/>
        <v>2</v>
      </c>
      <c r="Y458" s="241"/>
    </row>
    <row r="459" spans="1:25" ht="21" hidden="1" customHeight="1">
      <c r="A459" s="14" t="str">
        <f t="shared" si="68"/>
        <v>97RBT00312</v>
      </c>
      <c r="B459" s="20">
        <f>IF(D459="","",COUNTIF($C$4:C458,C459)+1)</f>
        <v>97</v>
      </c>
      <c r="C459" s="14" t="str">
        <f>IF(D459="","",VLOOKUP(D459,LISTA!$A:$B,2,0))</f>
        <v>RBT00312</v>
      </c>
      <c r="D459" s="151" t="s">
        <v>129</v>
      </c>
      <c r="E459" s="14">
        <f>IF(D459="","",VLOOKUP(B459,'Preventiva - Sequencia'!$B:$C,2,0))</f>
        <v>250</v>
      </c>
      <c r="F459" s="14">
        <f t="shared" si="69"/>
        <v>23773</v>
      </c>
      <c r="G459" s="14">
        <f t="shared" si="70"/>
        <v>23998</v>
      </c>
      <c r="H459" s="14">
        <f t="shared" si="71"/>
        <v>24048</v>
      </c>
      <c r="I459" s="151">
        <v>45</v>
      </c>
      <c r="J459" s="153">
        <v>45965.333333333336</v>
      </c>
      <c r="K459" s="155">
        <v>45965.583333333336</v>
      </c>
      <c r="L459" s="19">
        <f t="shared" si="67"/>
        <v>0.25</v>
      </c>
      <c r="M459" s="151">
        <v>0</v>
      </c>
      <c r="N459" s="153">
        <v>45970.100694444445</v>
      </c>
      <c r="O459" s="153">
        <v>45970.661805555559</v>
      </c>
      <c r="P459" s="19">
        <f t="shared" si="72"/>
        <v>0.56111111111385981</v>
      </c>
      <c r="Q459" s="151">
        <v>24010</v>
      </c>
      <c r="R459" s="151">
        <v>0</v>
      </c>
      <c r="S459" s="151">
        <v>0</v>
      </c>
      <c r="T459" s="151">
        <v>5</v>
      </c>
      <c r="U459" s="21">
        <f t="shared" si="63"/>
        <v>2.2444444444554392</v>
      </c>
      <c r="V459" s="21" t="str">
        <f t="shared" si="73"/>
        <v/>
      </c>
      <c r="W459" s="15">
        <f t="shared" si="74"/>
        <v>1</v>
      </c>
      <c r="X459" s="48">
        <f t="shared" si="66"/>
        <v>0</v>
      </c>
      <c r="Y459" s="241"/>
    </row>
    <row r="460" spans="1:25" ht="21" hidden="1" customHeight="1">
      <c r="A460" s="14" t="str">
        <f t="shared" si="68"/>
        <v>99RBT00303</v>
      </c>
      <c r="B460" s="20">
        <f>IF(D460="","",COUNTIF($C$4:C459,C460)+1)</f>
        <v>99</v>
      </c>
      <c r="C460" s="14" t="str">
        <f>IF(D460="","",VLOOKUP(D460,LISTA!$A:$B,2,0))</f>
        <v>RBT00303</v>
      </c>
      <c r="D460" s="151" t="s">
        <v>126</v>
      </c>
      <c r="E460" s="14">
        <f>IF(D460="","",VLOOKUP(B460,'Preventiva - Sequencia'!$B:$C,2,0))</f>
        <v>250</v>
      </c>
      <c r="F460" s="14">
        <f t="shared" si="69"/>
        <v>24179</v>
      </c>
      <c r="G460" s="14">
        <f t="shared" si="70"/>
        <v>24404</v>
      </c>
      <c r="H460" s="14">
        <f t="shared" si="71"/>
        <v>24454</v>
      </c>
      <c r="I460" s="151">
        <v>46</v>
      </c>
      <c r="J460" s="153">
        <v>45972.333333333336</v>
      </c>
      <c r="K460" s="155">
        <v>45972.5</v>
      </c>
      <c r="L460" s="19">
        <f t="shared" si="67"/>
        <v>0.16666666666424135</v>
      </c>
      <c r="M460" s="151">
        <v>0</v>
      </c>
      <c r="N460" s="153">
        <v>45976.305555555555</v>
      </c>
      <c r="O460" s="153">
        <v>45976.513888888891</v>
      </c>
      <c r="P460" s="19">
        <f t="shared" si="72"/>
        <v>0.20833333333575865</v>
      </c>
      <c r="Q460" s="151">
        <v>24434</v>
      </c>
      <c r="R460" s="151">
        <v>0</v>
      </c>
      <c r="S460" s="151">
        <v>0</v>
      </c>
      <c r="T460" s="151">
        <v>2</v>
      </c>
      <c r="U460" s="21">
        <f t="shared" si="63"/>
        <v>1.2500000000327418</v>
      </c>
      <c r="V460" s="21" t="str">
        <f t="shared" si="73"/>
        <v/>
      </c>
      <c r="W460" s="15">
        <f t="shared" si="74"/>
        <v>1</v>
      </c>
      <c r="X460" s="48">
        <f t="shared" si="66"/>
        <v>0</v>
      </c>
      <c r="Y460" s="241"/>
    </row>
    <row r="461" spans="1:25" ht="21" hidden="1" customHeight="1">
      <c r="A461" s="14" t="str">
        <f t="shared" si="68"/>
        <v>98RBT00312</v>
      </c>
      <c r="B461" s="20">
        <f>IF(D461="","",COUNTIF($C$4:C460,C461)+1)</f>
        <v>98</v>
      </c>
      <c r="C461" s="14" t="str">
        <f>IF(D461="","",VLOOKUP(D461,LISTA!$A:$B,2,0))</f>
        <v>RBT00312</v>
      </c>
      <c r="D461" s="151" t="s">
        <v>129</v>
      </c>
      <c r="E461" s="14">
        <f>IF(D461="","",VLOOKUP(B461,'Preventiva - Sequencia'!$B:$C,2,0))</f>
        <v>500</v>
      </c>
      <c r="F461" s="14">
        <f t="shared" si="69"/>
        <v>24010</v>
      </c>
      <c r="G461" s="14">
        <f t="shared" si="70"/>
        <v>24235</v>
      </c>
      <c r="H461" s="14">
        <f t="shared" si="71"/>
        <v>24285</v>
      </c>
      <c r="I461" s="151">
        <v>47</v>
      </c>
      <c r="J461" s="153">
        <v>45980.833333333336</v>
      </c>
      <c r="K461" s="155">
        <v>45981.708333333336</v>
      </c>
      <c r="L461" s="19">
        <f t="shared" si="67"/>
        <v>0.875</v>
      </c>
      <c r="M461" s="151">
        <v>7</v>
      </c>
      <c r="N461" s="153">
        <v>45988.220879629633</v>
      </c>
      <c r="O461" s="153">
        <v>45988.939444444448</v>
      </c>
      <c r="P461" s="19">
        <f t="shared" si="72"/>
        <v>0.71856481481518131</v>
      </c>
      <c r="Q461" s="151">
        <v>24308</v>
      </c>
      <c r="R461" s="151">
        <v>7</v>
      </c>
      <c r="S461" s="151">
        <v>0</v>
      </c>
      <c r="T461" s="151">
        <v>7</v>
      </c>
      <c r="U461" s="21">
        <f t="shared" si="63"/>
        <v>0.82121693121735007</v>
      </c>
      <c r="V461" s="21">
        <f t="shared" si="73"/>
        <v>1</v>
      </c>
      <c r="W461" s="15">
        <f t="shared" si="74"/>
        <v>0</v>
      </c>
      <c r="X461" s="48">
        <f t="shared" si="66"/>
        <v>7</v>
      </c>
      <c r="Y461" s="241"/>
    </row>
    <row r="462" spans="1:25" ht="27.75" customHeight="1">
      <c r="A462" s="14" t="str">
        <f t="shared" si="68"/>
        <v>95RBT00315</v>
      </c>
      <c r="B462" s="20">
        <f>IF(D462="","",COUNTIF($C$4:C461,C462)+1)</f>
        <v>95</v>
      </c>
      <c r="C462" s="14" t="str">
        <f>IF(D462="","",VLOOKUP(D462,LISTA!$A:$B,2,0))</f>
        <v>RBT00315</v>
      </c>
      <c r="D462" s="151" t="s">
        <v>128</v>
      </c>
      <c r="E462" s="14">
        <f>IF(D462="","",VLOOKUP(B462,'Preventiva - Sequencia'!$B:$C,2,0))</f>
        <v>250</v>
      </c>
      <c r="F462" s="14">
        <f t="shared" si="69"/>
        <v>23281</v>
      </c>
      <c r="G462" s="14">
        <f t="shared" si="70"/>
        <v>23506</v>
      </c>
      <c r="H462" s="14">
        <f t="shared" si="71"/>
        <v>23556</v>
      </c>
      <c r="I462" s="151">
        <v>47</v>
      </c>
      <c r="J462" s="153">
        <v>45984.833333333336</v>
      </c>
      <c r="K462" s="153">
        <v>45991.204861111109</v>
      </c>
      <c r="L462" s="19">
        <f t="shared" si="67"/>
        <v>6.3715277777737356</v>
      </c>
      <c r="M462" s="151">
        <v>0</v>
      </c>
      <c r="N462" s="153">
        <v>45983.645833333336</v>
      </c>
      <c r="O462" s="153">
        <v>45991.204861111109</v>
      </c>
      <c r="P462" s="19">
        <f t="shared" si="72"/>
        <v>7.5590277777737356</v>
      </c>
      <c r="Q462" s="151">
        <v>23430</v>
      </c>
      <c r="R462" s="151"/>
      <c r="S462" s="151"/>
      <c r="T462" s="151"/>
      <c r="U462" s="21">
        <f t="shared" si="63"/>
        <v>1.1863760217984833</v>
      </c>
      <c r="V462" s="21" t="str">
        <f t="shared" si="73"/>
        <v/>
      </c>
      <c r="W462" s="15">
        <f t="shared" si="74"/>
        <v>0</v>
      </c>
      <c r="X462" s="48">
        <f t="shared" ref="X462:X493" si="75">SUM(R462:S462)</f>
        <v>0</v>
      </c>
      <c r="Y462" s="241"/>
    </row>
    <row r="463" spans="1:25" ht="21" hidden="1" customHeight="1">
      <c r="A463" s="14" t="str">
        <f t="shared" si="68"/>
        <v>100RBT00303</v>
      </c>
      <c r="B463" s="20">
        <f>IF(D463="","",COUNTIF($C$4:C462,C463)+1)</f>
        <v>100</v>
      </c>
      <c r="C463" s="14" t="str">
        <f>IF(D463="","",VLOOKUP(D463,LISTA!$A:$B,2,0))</f>
        <v>RBT00303</v>
      </c>
      <c r="D463" s="151" t="s">
        <v>126</v>
      </c>
      <c r="E463" s="14">
        <f>IF(D463="","",VLOOKUP(B463,'Preventiva - Sequencia'!$B:$C,2,0))</f>
        <v>1000</v>
      </c>
      <c r="F463" s="14">
        <f t="shared" si="69"/>
        <v>24434</v>
      </c>
      <c r="G463" s="14">
        <f t="shared" si="70"/>
        <v>24659</v>
      </c>
      <c r="H463" s="14">
        <f t="shared" si="71"/>
        <v>24709</v>
      </c>
      <c r="I463" s="151">
        <v>48</v>
      </c>
      <c r="J463" s="153">
        <v>45989.833333333336</v>
      </c>
      <c r="K463" s="155">
        <v>45990.708333333336</v>
      </c>
      <c r="L463" s="19">
        <f t="shared" si="67"/>
        <v>0.875</v>
      </c>
      <c r="M463" s="151">
        <v>3</v>
      </c>
      <c r="N463" s="153">
        <v>45998.899305555555</v>
      </c>
      <c r="O463" s="153">
        <v>45999.708333333336</v>
      </c>
      <c r="P463" s="19">
        <f t="shared" si="72"/>
        <v>0.80902777778101154</v>
      </c>
      <c r="Q463" s="151">
        <v>24843</v>
      </c>
      <c r="R463" s="151">
        <v>2</v>
      </c>
      <c r="S463" s="151">
        <v>0</v>
      </c>
      <c r="T463" s="151">
        <v>9</v>
      </c>
      <c r="U463" s="21">
        <f t="shared" si="63"/>
        <v>0.92460317460687036</v>
      </c>
      <c r="V463" s="21">
        <f t="shared" si="73"/>
        <v>0.66666666666666663</v>
      </c>
      <c r="W463" s="15">
        <f t="shared" si="74"/>
        <v>0</v>
      </c>
      <c r="X463" s="48">
        <f t="shared" si="75"/>
        <v>2</v>
      </c>
      <c r="Y463" s="241"/>
    </row>
    <row r="464" spans="1:25" ht="21" hidden="1" customHeight="1">
      <c r="A464" s="14" t="str">
        <f t="shared" si="68"/>
        <v>99RBT00312</v>
      </c>
      <c r="B464" s="20">
        <f>IF(D464="","",COUNTIF($C$4:C463,C464)+1)</f>
        <v>99</v>
      </c>
      <c r="C464" s="14" t="str">
        <f>IF(D464="","",VLOOKUP(D464,LISTA!$A:$B,2,0))</f>
        <v>RBT00312</v>
      </c>
      <c r="D464" s="151" t="s">
        <v>129</v>
      </c>
      <c r="E464" s="14">
        <f>IF(D464="","",VLOOKUP(B464,'Preventiva - Sequencia'!$B:$C,2,0))</f>
        <v>250</v>
      </c>
      <c r="F464" s="14">
        <f t="shared" si="69"/>
        <v>24308</v>
      </c>
      <c r="G464" s="14">
        <f t="shared" si="70"/>
        <v>24533</v>
      </c>
      <c r="H464" s="14">
        <f t="shared" si="71"/>
        <v>24583</v>
      </c>
      <c r="I464" s="151">
        <v>50</v>
      </c>
      <c r="J464" s="153">
        <v>46000.333333333336</v>
      </c>
      <c r="K464" s="155">
        <v>46000.583333333336</v>
      </c>
      <c r="L464" s="19">
        <f t="shared" si="67"/>
        <v>0.25</v>
      </c>
      <c r="M464" s="151">
        <v>5</v>
      </c>
      <c r="N464" s="153">
        <v>46003.996527777781</v>
      </c>
      <c r="O464" s="153">
        <v>46004.227083333331</v>
      </c>
      <c r="P464" s="19">
        <f t="shared" si="72"/>
        <v>0.23055555555038154</v>
      </c>
      <c r="Q464" s="151">
        <v>24560</v>
      </c>
      <c r="R464" s="151">
        <v>5</v>
      </c>
      <c r="S464" s="151">
        <v>0</v>
      </c>
      <c r="T464" s="151">
        <v>0</v>
      </c>
      <c r="U464" s="21">
        <f t="shared" si="63"/>
        <v>0.92222222220152617</v>
      </c>
      <c r="V464" s="21">
        <f t="shared" si="73"/>
        <v>1</v>
      </c>
      <c r="W464" s="15">
        <f t="shared" si="74"/>
        <v>1</v>
      </c>
      <c r="X464" s="48">
        <f t="shared" si="75"/>
        <v>5</v>
      </c>
      <c r="Y464" s="241"/>
    </row>
    <row r="465" spans="1:25" ht="21" customHeight="1">
      <c r="A465" s="14" t="str">
        <f t="shared" si="68"/>
        <v>96RBT00315</v>
      </c>
      <c r="B465" s="20">
        <f>IF(D465="","",COUNTIF($C$4:C464,C465)+1)</f>
        <v>96</v>
      </c>
      <c r="C465" s="14" t="str">
        <f>IF(D465="","",VLOOKUP(D465,LISTA!$A:$B,2,0))</f>
        <v>RBT00315</v>
      </c>
      <c r="D465" s="151" t="s">
        <v>128</v>
      </c>
      <c r="E465" s="14">
        <f>IF(D465="","",VLOOKUP(B465,'Preventiva - Sequencia'!$B:$C,2,0))</f>
        <v>12000</v>
      </c>
      <c r="F465" s="14">
        <f t="shared" si="69"/>
        <v>23430</v>
      </c>
      <c r="G465" s="14">
        <f t="shared" si="70"/>
        <v>23655</v>
      </c>
      <c r="H465" s="14">
        <f t="shared" si="71"/>
        <v>23705</v>
      </c>
      <c r="I465" s="151">
        <v>50</v>
      </c>
      <c r="J465" s="153">
        <v>46005.833333333336</v>
      </c>
      <c r="K465" s="155">
        <v>46006.708333333336</v>
      </c>
      <c r="L465" s="19">
        <f t="shared" si="67"/>
        <v>0.875</v>
      </c>
      <c r="M465" s="151">
        <v>0</v>
      </c>
      <c r="N465" s="153">
        <v>46016.739583333336</v>
      </c>
      <c r="O465" s="153">
        <v>46018.670706018522</v>
      </c>
      <c r="P465" s="19">
        <f t="shared" si="72"/>
        <v>1.9311226851859828</v>
      </c>
      <c r="Q465" s="151">
        <v>23736</v>
      </c>
      <c r="R465" s="151">
        <v>0</v>
      </c>
      <c r="S465" s="151">
        <v>0</v>
      </c>
      <c r="T465" s="151">
        <v>8</v>
      </c>
      <c r="U465" s="21">
        <f t="shared" si="63"/>
        <v>2.2069973544982662</v>
      </c>
      <c r="V465" s="21" t="str">
        <f t="shared" si="73"/>
        <v/>
      </c>
      <c r="W465" s="15">
        <f t="shared" si="74"/>
        <v>0</v>
      </c>
      <c r="X465" s="48">
        <f t="shared" si="75"/>
        <v>0</v>
      </c>
      <c r="Y465" s="241"/>
    </row>
    <row r="466" spans="1:25" ht="21" hidden="1" customHeight="1">
      <c r="A466" s="14" t="str">
        <f t="shared" si="68"/>
        <v>101RBT00303</v>
      </c>
      <c r="B466" s="20">
        <f>IF(D466="","",COUNTIF($C$4:C465,C466)+1)</f>
        <v>101</v>
      </c>
      <c r="C466" s="14" t="str">
        <f>IF(D466="","",VLOOKUP(D466,LISTA!$A:$B,2,0))</f>
        <v>RBT00303</v>
      </c>
      <c r="D466" s="151" t="s">
        <v>126</v>
      </c>
      <c r="E466" s="14">
        <f>IF(D466="","",VLOOKUP(B466,'Preventiva - Sequencia'!$B:$C,2,0))</f>
        <v>250</v>
      </c>
      <c r="F466" s="14">
        <f t="shared" si="69"/>
        <v>24843</v>
      </c>
      <c r="G466" s="14">
        <f t="shared" si="70"/>
        <v>25068</v>
      </c>
      <c r="H466" s="14">
        <f t="shared" si="71"/>
        <v>25118</v>
      </c>
      <c r="I466" s="151">
        <v>51</v>
      </c>
      <c r="J466" s="153">
        <v>46012.333333333336</v>
      </c>
      <c r="K466" s="155">
        <v>46012.5</v>
      </c>
      <c r="L466" s="19">
        <f t="shared" si="67"/>
        <v>0.16666666666424135</v>
      </c>
      <c r="M466" s="151">
        <v>4</v>
      </c>
      <c r="N466" s="153">
        <v>46021.535416666666</v>
      </c>
      <c r="O466" s="153">
        <v>46021.692361111112</v>
      </c>
      <c r="P466" s="19">
        <f t="shared" si="72"/>
        <v>0.15694444444670808</v>
      </c>
      <c r="Q466" s="151">
        <v>25219</v>
      </c>
      <c r="R466" s="151">
        <v>4</v>
      </c>
      <c r="S466" s="151">
        <v>0</v>
      </c>
      <c r="T466" s="151">
        <v>0</v>
      </c>
      <c r="U466" s="21">
        <f t="shared" si="63"/>
        <v>0.94166666669395149</v>
      </c>
      <c r="V466" s="21">
        <f t="shared" si="73"/>
        <v>1</v>
      </c>
      <c r="W466" s="15">
        <f t="shared" si="74"/>
        <v>0</v>
      </c>
      <c r="X466" s="48">
        <f t="shared" si="75"/>
        <v>4</v>
      </c>
      <c r="Y466" s="241"/>
    </row>
    <row r="467" spans="1:25" ht="21" hidden="1" customHeight="1">
      <c r="A467" s="14" t="str">
        <f t="shared" si="68"/>
        <v>100RBT00312</v>
      </c>
      <c r="B467" s="275">
        <f>IF(D467="","",COUNTIF($C$4:C466,C467)+1)</f>
        <v>100</v>
      </c>
      <c r="C467" s="14" t="str">
        <f>IF(D467="","",VLOOKUP(D467,LISTA!$A:$B,2,0))</f>
        <v>RBT00312</v>
      </c>
      <c r="D467" s="151" t="s">
        <v>129</v>
      </c>
      <c r="E467" s="14">
        <f>IF(D467="","",VLOOKUP(B467,'Preventiva - Sequencia'!$B:$C,2,0))</f>
        <v>1000</v>
      </c>
      <c r="F467" s="14">
        <f t="shared" si="69"/>
        <v>24560</v>
      </c>
      <c r="G467" s="14">
        <f t="shared" si="70"/>
        <v>24785</v>
      </c>
      <c r="H467" s="14">
        <f t="shared" si="71"/>
        <v>24835</v>
      </c>
      <c r="I467" s="151">
        <v>52</v>
      </c>
      <c r="J467" s="153">
        <v>46017.833333333336</v>
      </c>
      <c r="K467" s="155">
        <v>46018.708333333336</v>
      </c>
      <c r="L467" s="19">
        <f t="shared" si="67"/>
        <v>0.875</v>
      </c>
      <c r="M467" s="151">
        <v>11</v>
      </c>
      <c r="N467" s="153">
        <v>46033.116643518515</v>
      </c>
      <c r="O467" s="153">
        <v>46034.751643518517</v>
      </c>
      <c r="P467" s="19">
        <f t="shared" si="72"/>
        <v>1.6350000000020373</v>
      </c>
      <c r="Q467" s="151">
        <v>24992</v>
      </c>
      <c r="R467" s="151">
        <v>10</v>
      </c>
      <c r="S467" s="151">
        <v>0</v>
      </c>
      <c r="T467" s="151">
        <v>1</v>
      </c>
      <c r="U467" s="21">
        <f t="shared" si="63"/>
        <v>1.8685714285737569</v>
      </c>
      <c r="V467" s="21">
        <f t="shared" si="73"/>
        <v>0.90909090909090906</v>
      </c>
      <c r="W467" s="15">
        <f t="shared" si="74"/>
        <v>0</v>
      </c>
      <c r="X467" s="48">
        <f t="shared" si="75"/>
        <v>10</v>
      </c>
      <c r="Y467" s="241"/>
    </row>
    <row r="468" spans="1:25" ht="21" customHeight="1">
      <c r="A468" s="14" t="str">
        <f t="shared" si="68"/>
        <v>97RBT00315</v>
      </c>
      <c r="B468" s="20">
        <f>IF(D468="","",COUNTIF($C$4:C467,C468)+1)</f>
        <v>97</v>
      </c>
      <c r="C468" s="14" t="str">
        <f>IF(D468="","",VLOOKUP(D468,LISTA!$A:$B,2,0))</f>
        <v>RBT00315</v>
      </c>
      <c r="D468" s="151" t="s">
        <v>128</v>
      </c>
      <c r="E468" s="14">
        <f>IF(D468="","",VLOOKUP(B468,'Preventiva - Sequencia'!$B:$C,2,0))</f>
        <v>250</v>
      </c>
      <c r="F468" s="14">
        <f t="shared" si="69"/>
        <v>23736</v>
      </c>
      <c r="G468" s="14">
        <f t="shared" si="70"/>
        <v>23961</v>
      </c>
      <c r="H468" s="14">
        <f t="shared" si="71"/>
        <v>24011</v>
      </c>
      <c r="I468" s="151">
        <v>2</v>
      </c>
      <c r="J468" s="153">
        <v>46030.333333333336</v>
      </c>
      <c r="K468" s="155">
        <v>46030.708333333336</v>
      </c>
      <c r="L468" s="19">
        <f t="shared" si="67"/>
        <v>0.375</v>
      </c>
      <c r="M468" s="151">
        <v>13</v>
      </c>
      <c r="N468" s="153">
        <v>46041.147222222222</v>
      </c>
      <c r="O468" s="153">
        <v>46041.522916666669</v>
      </c>
      <c r="P468" s="19">
        <f t="shared" si="72"/>
        <v>0.37569444444670808</v>
      </c>
      <c r="Q468" s="151">
        <v>24015</v>
      </c>
      <c r="R468" s="151">
        <v>13</v>
      </c>
      <c r="S468" s="151">
        <v>0</v>
      </c>
      <c r="T468" s="151">
        <v>0</v>
      </c>
      <c r="U468" s="21">
        <f t="shared" si="63"/>
        <v>1.0018518518578883</v>
      </c>
      <c r="V468" s="21">
        <f t="shared" si="73"/>
        <v>1</v>
      </c>
      <c r="W468" s="15">
        <f t="shared" si="74"/>
        <v>0</v>
      </c>
      <c r="X468" s="48">
        <f t="shared" si="75"/>
        <v>13</v>
      </c>
      <c r="Y468" s="241"/>
    </row>
    <row r="469" spans="1:25" ht="21" hidden="1" customHeight="1">
      <c r="A469" s="14" t="str">
        <f t="shared" si="68"/>
        <v>94RBT00304</v>
      </c>
      <c r="B469" s="275">
        <f>IF(D469="","",COUNTIF($C$4:C468,C469)+1)</f>
        <v>94</v>
      </c>
      <c r="C469" s="14" t="str">
        <f>IF(D469="","",VLOOKUP(D469,LISTA!$A:$B,2,0))</f>
        <v>RBT00304</v>
      </c>
      <c r="D469" s="151" t="s">
        <v>127</v>
      </c>
      <c r="E469" s="14">
        <f>IF(D469="","",VLOOKUP(B469,'Preventiva - Sequencia'!$B:$C,2,0))</f>
        <v>500</v>
      </c>
      <c r="F469" s="14">
        <f t="shared" si="69"/>
        <v>22462</v>
      </c>
      <c r="G469" s="14">
        <f t="shared" si="70"/>
        <v>22687</v>
      </c>
      <c r="H469" s="14">
        <f t="shared" si="71"/>
        <v>22737</v>
      </c>
      <c r="I469" s="151">
        <v>2</v>
      </c>
      <c r="J469" s="153">
        <v>46031.833333333336</v>
      </c>
      <c r="K469" s="155">
        <v>46032.708333333336</v>
      </c>
      <c r="L469" s="19">
        <f t="shared" si="67"/>
        <v>0.875</v>
      </c>
      <c r="M469" s="151">
        <v>6</v>
      </c>
      <c r="N469" s="153">
        <v>46046.425000000003</v>
      </c>
      <c r="O469" s="153">
        <v>46047.415972222225</v>
      </c>
      <c r="P469" s="19">
        <f t="shared" si="72"/>
        <v>0.99097222222189885</v>
      </c>
      <c r="Q469" s="151">
        <v>22741</v>
      </c>
      <c r="R469" s="151">
        <v>5</v>
      </c>
      <c r="S469" s="151">
        <v>6</v>
      </c>
      <c r="T469" s="151">
        <v>0</v>
      </c>
      <c r="U469" s="21">
        <f t="shared" si="63"/>
        <v>1.132539682539313</v>
      </c>
      <c r="V469" s="21">
        <f t="shared" si="73"/>
        <v>0.83333333333333337</v>
      </c>
      <c r="W469" s="15">
        <f t="shared" si="74"/>
        <v>0</v>
      </c>
      <c r="X469" s="48">
        <f t="shared" si="75"/>
        <v>11</v>
      </c>
      <c r="Y469" s="241"/>
    </row>
    <row r="470" spans="1:25" ht="21" hidden="1" customHeight="1">
      <c r="A470" s="14" t="str">
        <f t="shared" si="68"/>
        <v>102RBT00303</v>
      </c>
      <c r="B470" s="275">
        <f>IF(D470="","",COUNTIF($C$4:C469,C470)+1)</f>
        <v>102</v>
      </c>
      <c r="C470" s="14" t="str">
        <f>IF(D470="","",VLOOKUP(D470,LISTA!$A:$B,2,0))</f>
        <v>RBT00303</v>
      </c>
      <c r="D470" s="151" t="s">
        <v>126</v>
      </c>
      <c r="E470" s="14">
        <f>IF(D470="","",VLOOKUP(B470,'Preventiva - Sequencia'!$B:$C,2,0))</f>
        <v>500</v>
      </c>
      <c r="F470" s="14">
        <f t="shared" si="69"/>
        <v>25219</v>
      </c>
      <c r="G470" s="14">
        <f t="shared" si="70"/>
        <v>25444</v>
      </c>
      <c r="H470" s="14">
        <f t="shared" si="71"/>
        <v>25494</v>
      </c>
      <c r="I470" s="151">
        <v>3</v>
      </c>
      <c r="J470" s="153">
        <v>46036.833333333336</v>
      </c>
      <c r="K470" s="155">
        <v>46037.708333333336</v>
      </c>
      <c r="L470" s="19">
        <f t="shared" si="67"/>
        <v>0.875</v>
      </c>
      <c r="M470" s="151">
        <v>9</v>
      </c>
      <c r="N470" s="153">
        <v>46040.163194444445</v>
      </c>
      <c r="O470" s="153">
        <v>46041.053472222222</v>
      </c>
      <c r="P470" s="19">
        <f t="shared" si="72"/>
        <v>0.89027777777664596</v>
      </c>
      <c r="Q470" s="151">
        <v>25440</v>
      </c>
      <c r="R470" s="151">
        <v>8</v>
      </c>
      <c r="S470" s="151">
        <v>0</v>
      </c>
      <c r="T470" s="151">
        <v>3</v>
      </c>
      <c r="U470" s="21">
        <f t="shared" si="63"/>
        <v>1.017460317459024</v>
      </c>
      <c r="V470" s="21">
        <f t="shared" si="73"/>
        <v>0.88888888888888884</v>
      </c>
      <c r="W470" s="15">
        <f t="shared" si="74"/>
        <v>0</v>
      </c>
      <c r="X470" s="48">
        <f t="shared" si="75"/>
        <v>8</v>
      </c>
      <c r="Y470" s="241"/>
    </row>
    <row r="471" spans="1:25" ht="21" hidden="1" customHeight="1">
      <c r="A471" s="14" t="str">
        <f t="shared" si="68"/>
        <v>101RBT00312</v>
      </c>
      <c r="B471" s="275">
        <f>IF(D471="","",COUNTIF($C$4:C470,C471)+1)</f>
        <v>101</v>
      </c>
      <c r="C471" s="14" t="str">
        <f>IF(D471="","",VLOOKUP(D471,LISTA!$A:$B,2,0))</f>
        <v>RBT00312</v>
      </c>
      <c r="D471" s="151" t="s">
        <v>129</v>
      </c>
      <c r="E471" s="14">
        <f>IF(D471="","",VLOOKUP(B471,'Preventiva - Sequencia'!$B:$C,2,0))</f>
        <v>250</v>
      </c>
      <c r="F471" s="14">
        <f t="shared" si="69"/>
        <v>24992</v>
      </c>
      <c r="G471" s="14">
        <f t="shared" si="70"/>
        <v>25217</v>
      </c>
      <c r="H471" s="14">
        <f t="shared" si="71"/>
        <v>25267</v>
      </c>
      <c r="I471" s="151">
        <v>4</v>
      </c>
      <c r="J471" s="153">
        <v>46046.333333333336</v>
      </c>
      <c r="K471" s="155">
        <v>46046.583333333336</v>
      </c>
      <c r="L471" s="302">
        <f t="shared" si="67"/>
        <v>0.25</v>
      </c>
      <c r="M471" s="151">
        <v>4</v>
      </c>
      <c r="N471" s="153">
        <v>46048.695833333331</v>
      </c>
      <c r="O471" s="153">
        <v>46048.808333333334</v>
      </c>
      <c r="P471" s="19">
        <f t="shared" si="72"/>
        <v>0.11250000000291038</v>
      </c>
      <c r="Q471" s="151">
        <v>25186</v>
      </c>
      <c r="R471" s="151">
        <v>4</v>
      </c>
      <c r="S471" s="151">
        <v>0</v>
      </c>
      <c r="T471" s="151">
        <v>0</v>
      </c>
      <c r="U471" s="21">
        <f t="shared" si="63"/>
        <v>0.45000000001164153</v>
      </c>
      <c r="V471" s="21">
        <f t="shared" si="73"/>
        <v>1</v>
      </c>
      <c r="W471" s="15">
        <f t="shared" si="74"/>
        <v>0</v>
      </c>
      <c r="X471" s="48">
        <f t="shared" si="75"/>
        <v>4</v>
      </c>
      <c r="Y471" s="241"/>
    </row>
    <row r="472" spans="1:25" ht="21" hidden="1" customHeight="1">
      <c r="A472" s="14" t="str">
        <f t="shared" si="68"/>
        <v>103RBT00303</v>
      </c>
      <c r="B472" s="275">
        <f>IF(D472="","",COUNTIF($C$4:C471,C472)+1)</f>
        <v>103</v>
      </c>
      <c r="C472" s="14" t="str">
        <f>IF(D472="","",VLOOKUP(D472,LISTA!$A:$B,2,0))</f>
        <v>RBT00303</v>
      </c>
      <c r="D472" s="151" t="s">
        <v>126</v>
      </c>
      <c r="E472" s="14">
        <f>IF(D472="","",VLOOKUP(B472,'Preventiva - Sequencia'!$B:$C,2,0))</f>
        <v>250</v>
      </c>
      <c r="F472" s="14">
        <f t="shared" si="69"/>
        <v>25440</v>
      </c>
      <c r="G472" s="14">
        <f t="shared" si="70"/>
        <v>25665</v>
      </c>
      <c r="H472" s="14">
        <f t="shared" si="71"/>
        <v>25715</v>
      </c>
      <c r="I472" s="151">
        <v>5</v>
      </c>
      <c r="J472" s="153">
        <v>46053.333333333336</v>
      </c>
      <c r="K472" s="155">
        <v>46053.583333333336</v>
      </c>
      <c r="L472" s="302">
        <f t="shared" si="67"/>
        <v>0.25</v>
      </c>
      <c r="M472" s="151">
        <v>2</v>
      </c>
      <c r="N472" s="153">
        <v>46055.600694444445</v>
      </c>
      <c r="O472" s="153">
        <v>46056.019444444442</v>
      </c>
      <c r="P472" s="19">
        <f t="shared" si="72"/>
        <v>0.41874999999708962</v>
      </c>
      <c r="Q472" s="151">
        <v>25694</v>
      </c>
      <c r="R472" s="151">
        <v>2</v>
      </c>
      <c r="S472" s="151">
        <v>0</v>
      </c>
      <c r="T472" s="151">
        <v>0</v>
      </c>
      <c r="U472" s="21">
        <f t="shared" si="63"/>
        <v>1.6749999999883585</v>
      </c>
      <c r="V472" s="21">
        <f t="shared" si="73"/>
        <v>1</v>
      </c>
      <c r="W472" s="15">
        <f t="shared" si="74"/>
        <v>1</v>
      </c>
      <c r="X472" s="48">
        <f t="shared" si="75"/>
        <v>2</v>
      </c>
      <c r="Y472" s="241"/>
    </row>
    <row r="473" spans="1:25" ht="21" customHeight="1">
      <c r="A473" s="14" t="str">
        <f t="shared" si="68"/>
        <v>98RBT00315</v>
      </c>
      <c r="B473" s="275">
        <f>IF(D473="","",COUNTIF($C$4:C472,C473)+1)</f>
        <v>98</v>
      </c>
      <c r="C473" s="14" t="str">
        <f>IF(D473="","",VLOOKUP(D473,LISTA!$A:$B,2,0))</f>
        <v>RBT00315</v>
      </c>
      <c r="D473" s="151" t="s">
        <v>128</v>
      </c>
      <c r="E473" s="14">
        <f>IF(D473="","",VLOOKUP(B473,'Preventiva - Sequencia'!$B:$C,2,0))</f>
        <v>500</v>
      </c>
      <c r="F473" s="14">
        <f t="shared" si="69"/>
        <v>24015</v>
      </c>
      <c r="G473" s="14">
        <f t="shared" si="70"/>
        <v>24240</v>
      </c>
      <c r="H473" s="14">
        <f t="shared" si="71"/>
        <v>24290</v>
      </c>
      <c r="I473" s="151">
        <v>5</v>
      </c>
      <c r="J473" s="153">
        <v>46054.333333333336</v>
      </c>
      <c r="K473" s="155">
        <v>46055.208333333336</v>
      </c>
      <c r="L473" s="302">
        <f t="shared" si="67"/>
        <v>0.875</v>
      </c>
      <c r="M473" s="151">
        <v>2</v>
      </c>
      <c r="N473" s="153">
        <v>46058.338518518518</v>
      </c>
      <c r="O473" s="153">
        <v>46060.523611111108</v>
      </c>
      <c r="P473" s="19">
        <f t="shared" si="72"/>
        <v>2.185092592590081</v>
      </c>
      <c r="Q473" s="151">
        <v>24273</v>
      </c>
      <c r="R473" s="151">
        <v>2</v>
      </c>
      <c r="S473" s="151">
        <v>0</v>
      </c>
      <c r="T473" s="151">
        <v>3</v>
      </c>
      <c r="U473" s="21">
        <f t="shared" si="63"/>
        <v>2.4972486772458069</v>
      </c>
      <c r="V473" s="21">
        <f t="shared" si="73"/>
        <v>1</v>
      </c>
      <c r="W473" s="15">
        <f t="shared" si="74"/>
        <v>1</v>
      </c>
      <c r="X473" s="48">
        <f t="shared" si="75"/>
        <v>2</v>
      </c>
      <c r="Y473" s="241"/>
    </row>
    <row r="474" spans="1:25" ht="21" hidden="1" customHeight="1">
      <c r="A474" s="14" t="str">
        <f t="shared" si="68"/>
        <v>95RBT00304</v>
      </c>
      <c r="B474" s="275">
        <f>IF(D474="","",COUNTIF($C$4:C473,C474)+1)</f>
        <v>95</v>
      </c>
      <c r="C474" s="14" t="str">
        <f>IF(D474="","",VLOOKUP(D474,LISTA!$A:$B,2,0))</f>
        <v>RBT00304</v>
      </c>
      <c r="D474" s="151" t="s">
        <v>127</v>
      </c>
      <c r="E474" s="14">
        <f>IF(D474="","",VLOOKUP(B474,'Preventiva - Sequencia'!$B:$C,2,0))</f>
        <v>250</v>
      </c>
      <c r="F474" s="14">
        <f t="shared" si="69"/>
        <v>22741</v>
      </c>
      <c r="G474" s="14">
        <f t="shared" si="70"/>
        <v>22966</v>
      </c>
      <c r="H474" s="14">
        <f t="shared" si="71"/>
        <v>23016</v>
      </c>
      <c r="I474" s="151">
        <v>7</v>
      </c>
      <c r="J474" s="153">
        <v>46063.541666666664</v>
      </c>
      <c r="K474" s="155">
        <v>46063.916666666664</v>
      </c>
      <c r="L474" s="302">
        <f t="shared" si="67"/>
        <v>0.375</v>
      </c>
      <c r="M474" s="151">
        <v>12</v>
      </c>
      <c r="N474" s="153">
        <v>46063.472222222219</v>
      </c>
      <c r="O474" s="153">
        <v>46064.131944444445</v>
      </c>
      <c r="P474" s="19">
        <f t="shared" si="72"/>
        <v>0.65972222222626442</v>
      </c>
      <c r="Q474" s="151">
        <v>22994</v>
      </c>
      <c r="R474" s="151">
        <v>12</v>
      </c>
      <c r="S474" s="151">
        <v>0</v>
      </c>
      <c r="T474" s="151">
        <v>0</v>
      </c>
      <c r="U474" s="21">
        <f t="shared" si="63"/>
        <v>1.7592592592700385</v>
      </c>
      <c r="V474" s="21">
        <f t="shared" si="73"/>
        <v>1</v>
      </c>
      <c r="W474" s="15">
        <f t="shared" si="74"/>
        <v>1</v>
      </c>
      <c r="X474" s="48">
        <f t="shared" si="75"/>
        <v>12</v>
      </c>
      <c r="Y474" s="241"/>
    </row>
    <row r="475" spans="1:25" ht="21" hidden="1" customHeight="1">
      <c r="A475" s="14" t="str">
        <f t="shared" si="68"/>
        <v>102RBT00312</v>
      </c>
      <c r="B475" s="275">
        <f>IF(D475="","",COUNTIF($C$4:C474,C475)+1)</f>
        <v>102</v>
      </c>
      <c r="C475" s="14" t="str">
        <f>IF(D475="","",VLOOKUP(D475,LISTA!$A:$B,2,0))</f>
        <v>RBT00312</v>
      </c>
      <c r="D475" s="151" t="s">
        <v>129</v>
      </c>
      <c r="E475" s="14">
        <f>IF(D475="","",VLOOKUP(B475,'Preventiva - Sequencia'!$B:$C,2,0))</f>
        <v>500</v>
      </c>
      <c r="F475" s="14">
        <f t="shared" si="69"/>
        <v>25186</v>
      </c>
      <c r="G475" s="14">
        <f t="shared" si="70"/>
        <v>25411</v>
      </c>
      <c r="H475" s="14">
        <f t="shared" si="71"/>
        <v>25461</v>
      </c>
      <c r="I475" s="151">
        <v>7</v>
      </c>
      <c r="J475" s="153">
        <v>46063.833333333336</v>
      </c>
      <c r="K475" s="155">
        <v>46064.708333333336</v>
      </c>
      <c r="L475" s="302">
        <f t="shared" si="67"/>
        <v>0.875</v>
      </c>
      <c r="M475" s="151">
        <v>8</v>
      </c>
      <c r="N475" s="153">
        <v>46068.053472222222</v>
      </c>
      <c r="O475" s="153">
        <v>46069.538194444445</v>
      </c>
      <c r="P475" s="19">
        <f t="shared" si="72"/>
        <v>1.484722222223354</v>
      </c>
      <c r="Q475" s="151">
        <v>25541</v>
      </c>
      <c r="R475" s="151">
        <v>6</v>
      </c>
      <c r="S475" s="151">
        <v>0</v>
      </c>
      <c r="T475" s="151">
        <v>0</v>
      </c>
      <c r="U475" s="21">
        <f t="shared" si="63"/>
        <v>1.6968253968266904</v>
      </c>
      <c r="V475" s="21">
        <f t="shared" si="73"/>
        <v>0.75</v>
      </c>
      <c r="W475" s="15">
        <f t="shared" si="74"/>
        <v>0</v>
      </c>
      <c r="X475" s="48">
        <f t="shared" si="75"/>
        <v>6</v>
      </c>
      <c r="Y475" s="241"/>
    </row>
    <row r="476" spans="1:25" ht="21" hidden="1" customHeight="1">
      <c r="A476" s="14" t="str">
        <f t="shared" si="68"/>
        <v>104RBT00303</v>
      </c>
      <c r="B476" s="20">
        <f>IF(D476="","",COUNTIF($C$4:C475,C476)+1)</f>
        <v>104</v>
      </c>
      <c r="C476" s="14" t="str">
        <f>IF(D476="","",VLOOKUP(D476,LISTA!$A:$B,2,0))</f>
        <v>RBT00303</v>
      </c>
      <c r="D476" s="151" t="s">
        <v>126</v>
      </c>
      <c r="E476" s="14">
        <f>IF(D476="","",VLOOKUP(B476,'Preventiva - Sequencia'!$B:$C,2,0))</f>
        <v>2000</v>
      </c>
      <c r="F476" s="14">
        <f t="shared" si="69"/>
        <v>25694</v>
      </c>
      <c r="G476" s="14">
        <f t="shared" si="70"/>
        <v>25919</v>
      </c>
      <c r="H476" s="14">
        <f t="shared" si="71"/>
        <v>25969</v>
      </c>
      <c r="I476" s="151">
        <v>8</v>
      </c>
      <c r="J476" s="153">
        <v>46070.833333333336</v>
      </c>
      <c r="K476" s="155">
        <v>46071.708333333336</v>
      </c>
      <c r="L476" s="302">
        <f t="shared" si="67"/>
        <v>0.875</v>
      </c>
      <c r="M476" s="151">
        <v>3</v>
      </c>
      <c r="N476" s="153">
        <v>46070.878472222219</v>
      </c>
      <c r="O476" s="153">
        <v>46072.185416666667</v>
      </c>
      <c r="P476" s="19">
        <f t="shared" si="72"/>
        <v>1.3069444444481633</v>
      </c>
      <c r="Q476" s="151">
        <v>25969</v>
      </c>
      <c r="R476" s="156">
        <v>4</v>
      </c>
      <c r="S476" s="151">
        <v>0</v>
      </c>
      <c r="T476" s="151">
        <v>0</v>
      </c>
      <c r="U476" s="21">
        <f t="shared" si="63"/>
        <v>1.4936507936550438</v>
      </c>
      <c r="V476" s="21">
        <f t="shared" si="73"/>
        <v>1.3333333333333333</v>
      </c>
      <c r="W476" s="15">
        <f t="shared" si="74"/>
        <v>0</v>
      </c>
      <c r="X476" s="48">
        <f t="shared" si="75"/>
        <v>4</v>
      </c>
      <c r="Y476" s="241"/>
    </row>
    <row r="477" spans="1:25" ht="21" customHeight="1">
      <c r="A477" s="14" t="str">
        <f t="shared" si="68"/>
        <v>99RBT00315</v>
      </c>
      <c r="B477" s="20">
        <f>IF(D477="","",COUNTIF($C$4:C476,C477)+1)</f>
        <v>99</v>
      </c>
      <c r="C477" s="14" t="str">
        <f>IF(D477="","",VLOOKUP(D477,LISTA!$A:$B,2,0))</f>
        <v>RBT00315</v>
      </c>
      <c r="D477" s="151" t="s">
        <v>128</v>
      </c>
      <c r="E477" s="14">
        <f>IF(D477="","",VLOOKUP(B477,'Preventiva - Sequencia'!$B:$C,2,0))</f>
        <v>250</v>
      </c>
      <c r="F477" s="14">
        <f t="shared" si="69"/>
        <v>24273</v>
      </c>
      <c r="G477" s="14">
        <f t="shared" si="70"/>
        <v>24498</v>
      </c>
      <c r="H477" s="14">
        <f t="shared" si="71"/>
        <v>24548</v>
      </c>
      <c r="I477" s="151">
        <v>9</v>
      </c>
      <c r="J477" s="153">
        <v>46082.333333333336</v>
      </c>
      <c r="K477" s="155">
        <v>46082.541666666672</v>
      </c>
      <c r="L477" s="302">
        <f t="shared" si="67"/>
        <v>0.20833333333575865</v>
      </c>
      <c r="M477" s="151">
        <v>10</v>
      </c>
      <c r="N477" s="153">
        <v>46080.059027777781</v>
      </c>
      <c r="O477" s="153">
        <v>46080.222222222219</v>
      </c>
      <c r="P477" s="19">
        <f t="shared" si="72"/>
        <v>0.16319444443797693</v>
      </c>
      <c r="Q477" s="151">
        <v>24547</v>
      </c>
      <c r="R477" s="151">
        <v>10</v>
      </c>
      <c r="S477" s="151">
        <v>0</v>
      </c>
      <c r="T477" s="151">
        <v>0</v>
      </c>
      <c r="U477" s="21">
        <f t="shared" ref="U477:U540" si="76">IF(P477="","",P477/L477)</f>
        <v>0.78333333329317001</v>
      </c>
      <c r="V477" s="21">
        <f t="shared" si="73"/>
        <v>1</v>
      </c>
      <c r="W477" s="15">
        <f t="shared" si="74"/>
        <v>1</v>
      </c>
      <c r="X477" s="48">
        <f t="shared" si="75"/>
        <v>10</v>
      </c>
      <c r="Y477" s="241"/>
    </row>
    <row r="478" spans="1:25" ht="21" hidden="1" customHeight="1">
      <c r="A478" s="14" t="str">
        <f t="shared" si="68"/>
        <v>96RBT00304</v>
      </c>
      <c r="B478" s="20">
        <f>IF(D478="","",COUNTIF($C$4:C477,C478)+1)</f>
        <v>96</v>
      </c>
      <c r="C478" s="14" t="str">
        <f>IF(D478="","",VLOOKUP(D478,LISTA!$A:$B,2,0))</f>
        <v>RBT00304</v>
      </c>
      <c r="D478" s="151" t="s">
        <v>127</v>
      </c>
      <c r="E478" s="14">
        <f>IF(D478="","",VLOOKUP(B478,'Preventiva - Sequencia'!$B:$C,2,0))</f>
        <v>12000</v>
      </c>
      <c r="F478" s="14">
        <f t="shared" si="69"/>
        <v>22994</v>
      </c>
      <c r="G478" s="14">
        <f t="shared" si="70"/>
        <v>23219</v>
      </c>
      <c r="H478" s="14">
        <f t="shared" si="71"/>
        <v>23269</v>
      </c>
      <c r="I478" s="151">
        <v>10</v>
      </c>
      <c r="J478" s="153">
        <v>46084.833333333336</v>
      </c>
      <c r="K478" s="155">
        <v>46085.75</v>
      </c>
      <c r="L478" s="19">
        <f t="shared" si="67"/>
        <v>0.91666666666424135</v>
      </c>
      <c r="M478" s="151">
        <v>18</v>
      </c>
      <c r="N478" s="153">
        <v>46088.357638888891</v>
      </c>
      <c r="O478" s="153">
        <v>46090.244444444441</v>
      </c>
      <c r="P478" s="19">
        <f t="shared" si="72"/>
        <v>1.8868055555503815</v>
      </c>
      <c r="Q478" s="151">
        <v>23351</v>
      </c>
      <c r="R478" s="151">
        <v>14</v>
      </c>
      <c r="S478" s="151">
        <v>1</v>
      </c>
      <c r="T478" s="151">
        <v>2</v>
      </c>
      <c r="U478" s="21">
        <f t="shared" si="76"/>
        <v>2.0583333333331351</v>
      </c>
      <c r="V478" s="21">
        <f t="shared" si="73"/>
        <v>0.77777777777777779</v>
      </c>
      <c r="W478" s="15">
        <f t="shared" si="74"/>
        <v>0</v>
      </c>
      <c r="X478" s="48">
        <f t="shared" si="75"/>
        <v>15</v>
      </c>
      <c r="Y478" s="241"/>
    </row>
    <row r="479" spans="1:25" ht="21" hidden="1" customHeight="1">
      <c r="A479" s="14" t="str">
        <f t="shared" si="68"/>
        <v>103RBT00312</v>
      </c>
      <c r="B479" s="20">
        <f>IF(D479="","",COUNTIF($C$4:C478,C479)+1)</f>
        <v>103</v>
      </c>
      <c r="C479" s="14" t="str">
        <f>IF(D479="","",VLOOKUP(D479,LISTA!$A:$B,2,0))</f>
        <v>RBT00312</v>
      </c>
      <c r="D479" s="151" t="s">
        <v>129</v>
      </c>
      <c r="E479" s="14">
        <f>IF(D479="","",VLOOKUP(B479,'Preventiva - Sequencia'!$B:$C,2,0))</f>
        <v>250</v>
      </c>
      <c r="F479" s="14">
        <f t="shared" si="69"/>
        <v>25541</v>
      </c>
      <c r="G479" s="14">
        <f t="shared" si="70"/>
        <v>25766</v>
      </c>
      <c r="H479" s="14">
        <f t="shared" si="71"/>
        <v>25816</v>
      </c>
      <c r="I479" s="151">
        <v>10</v>
      </c>
      <c r="J479" s="153">
        <v>46087.333333333336</v>
      </c>
      <c r="K479" s="155">
        <v>46087.541666666672</v>
      </c>
      <c r="L479" s="19">
        <f t="shared" si="67"/>
        <v>0.20833333333575865</v>
      </c>
      <c r="M479" s="151">
        <v>5</v>
      </c>
      <c r="N479" s="255">
        <v>46091.409722222219</v>
      </c>
      <c r="O479" s="255">
        <v>46091.607638888891</v>
      </c>
      <c r="P479" s="19">
        <f t="shared" si="72"/>
        <v>0.19791666667151731</v>
      </c>
      <c r="Q479" s="325">
        <v>25906</v>
      </c>
      <c r="R479" s="151">
        <v>5</v>
      </c>
      <c r="S479" s="151">
        <v>0</v>
      </c>
      <c r="T479" s="151">
        <v>0</v>
      </c>
      <c r="U479" s="21">
        <f t="shared" si="76"/>
        <v>0.95000000001222362</v>
      </c>
      <c r="V479" s="21">
        <f t="shared" si="73"/>
        <v>1</v>
      </c>
      <c r="W479" s="15">
        <f t="shared" si="74"/>
        <v>0</v>
      </c>
      <c r="X479" s="48">
        <f t="shared" si="75"/>
        <v>5</v>
      </c>
      <c r="Y479" s="241"/>
    </row>
    <row r="480" spans="1:25" ht="21" hidden="1" customHeight="1">
      <c r="A480" s="14" t="str">
        <f t="shared" si="68"/>
        <v>105RBT00303</v>
      </c>
      <c r="B480" s="20">
        <f>IF(D480="","",COUNTIF($C$4:C479,C480)+1)</f>
        <v>105</v>
      </c>
      <c r="C480" s="14" t="str">
        <f>IF(D480="","",VLOOKUP(D480,LISTA!$A:$B,2,0))</f>
        <v>RBT00303</v>
      </c>
      <c r="D480" s="151" t="s">
        <v>126</v>
      </c>
      <c r="E480" s="14">
        <f>IF(D480="","",VLOOKUP(B480,'Preventiva - Sequencia'!$B:$C,2,0))</f>
        <v>250</v>
      </c>
      <c r="F480" s="14">
        <f t="shared" si="69"/>
        <v>25969</v>
      </c>
      <c r="G480" s="14">
        <f t="shared" si="70"/>
        <v>26194</v>
      </c>
      <c r="H480" s="14">
        <f t="shared" si="71"/>
        <v>26244</v>
      </c>
      <c r="I480" s="151">
        <v>10</v>
      </c>
      <c r="J480" s="153">
        <v>46088.833333333336</v>
      </c>
      <c r="K480" s="155">
        <v>46089</v>
      </c>
      <c r="L480" s="19">
        <f t="shared" si="67"/>
        <v>0.16666666666424135</v>
      </c>
      <c r="M480" s="151">
        <v>2</v>
      </c>
      <c r="N480" s="255">
        <v>46087.645138888889</v>
      </c>
      <c r="O480" s="255">
        <v>46087.944444444445</v>
      </c>
      <c r="P480" s="19">
        <f t="shared" si="72"/>
        <v>0.29930555555620231</v>
      </c>
      <c r="Q480" s="256">
        <v>26222</v>
      </c>
      <c r="R480" s="256">
        <v>2</v>
      </c>
      <c r="S480" s="256">
        <v>0</v>
      </c>
      <c r="T480" s="256">
        <v>0</v>
      </c>
      <c r="U480" s="21">
        <f t="shared" si="76"/>
        <v>1.7958333333633467</v>
      </c>
      <c r="V480" s="21">
        <f t="shared" si="73"/>
        <v>1</v>
      </c>
      <c r="W480" s="15">
        <f t="shared" si="74"/>
        <v>1</v>
      </c>
      <c r="X480" s="48">
        <f t="shared" si="75"/>
        <v>2</v>
      </c>
      <c r="Y480" s="241"/>
    </row>
    <row r="481" spans="1:25" ht="21" hidden="1" customHeight="1">
      <c r="A481" s="14" t="str">
        <f t="shared" si="68"/>
        <v>97RBT00304</v>
      </c>
      <c r="B481" s="20">
        <f>IF(D481="","",COUNTIF($C$4:C480,C481)+1)</f>
        <v>97</v>
      </c>
      <c r="C481" s="14" t="str">
        <f>IF(D481="","",VLOOKUP(D481,LISTA!$A:$B,2,0))</f>
        <v>RBT00304</v>
      </c>
      <c r="D481" s="151" t="s">
        <v>127</v>
      </c>
      <c r="E481" s="14">
        <f>IF(D481="","",VLOOKUP(B481,'Preventiva - Sequencia'!$B:$C,2,0))</f>
        <v>250</v>
      </c>
      <c r="F481" s="14">
        <f t="shared" si="69"/>
        <v>23351</v>
      </c>
      <c r="G481" s="14">
        <f t="shared" si="70"/>
        <v>23576</v>
      </c>
      <c r="H481" s="14">
        <f t="shared" si="71"/>
        <v>23626</v>
      </c>
      <c r="I481" s="151">
        <v>12</v>
      </c>
      <c r="J481" s="255">
        <v>46102.333333333336</v>
      </c>
      <c r="K481" s="321">
        <v>46102.833333333336</v>
      </c>
      <c r="L481" s="19">
        <f t="shared" si="67"/>
        <v>0.5</v>
      </c>
      <c r="M481" s="151">
        <v>16</v>
      </c>
      <c r="N481" s="153">
        <v>46104.875</v>
      </c>
      <c r="O481" s="153">
        <v>46105.182638888888</v>
      </c>
      <c r="P481" s="19">
        <f t="shared" si="72"/>
        <v>0.30763888888759539</v>
      </c>
      <c r="Q481" s="151">
        <v>23611</v>
      </c>
      <c r="R481" s="151">
        <v>8</v>
      </c>
      <c r="S481" s="151">
        <v>0</v>
      </c>
      <c r="T481" s="151">
        <v>0</v>
      </c>
      <c r="U481" s="21">
        <f t="shared" si="76"/>
        <v>0.61527777777519077</v>
      </c>
      <c r="V481" s="21">
        <f t="shared" si="73"/>
        <v>0.5</v>
      </c>
      <c r="W481" s="15">
        <f t="shared" si="74"/>
        <v>1</v>
      </c>
      <c r="X481" s="48">
        <f t="shared" si="75"/>
        <v>8</v>
      </c>
      <c r="Y481" s="241"/>
    </row>
    <row r="482" spans="1:25" ht="21" hidden="1" customHeight="1">
      <c r="A482" s="319" t="str">
        <f t="shared" si="68"/>
        <v>106RBT00303</v>
      </c>
      <c r="B482" s="320">
        <f>IF(D482="","",COUNTIF($C$4:C481,C482)+1)</f>
        <v>106</v>
      </c>
      <c r="C482" s="319" t="str">
        <f>IF(D482="","",VLOOKUP(D482,LISTA!$A:$B,2,0))</f>
        <v>RBT00303</v>
      </c>
      <c r="D482" s="256" t="s">
        <v>126</v>
      </c>
      <c r="E482" s="319">
        <f>IF(D482="","",VLOOKUP(B482,'Preventiva - Sequencia'!$B:$C,2,0))</f>
        <v>500</v>
      </c>
      <c r="F482" s="14">
        <f t="shared" si="69"/>
        <v>26222</v>
      </c>
      <c r="G482" s="14">
        <f t="shared" si="70"/>
        <v>26447</v>
      </c>
      <c r="H482" s="14">
        <f t="shared" si="71"/>
        <v>26497</v>
      </c>
      <c r="I482" s="256">
        <v>12</v>
      </c>
      <c r="J482" s="255">
        <v>46102.833333333336</v>
      </c>
      <c r="K482" s="321">
        <v>46103.791666666672</v>
      </c>
      <c r="L482" s="322">
        <f t="shared" si="67"/>
        <v>0.95833333333575865</v>
      </c>
      <c r="M482" s="256">
        <v>15</v>
      </c>
      <c r="N482" s="255">
        <v>46112.117361111108</v>
      </c>
      <c r="O482" s="255">
        <v>46113.128472222219</v>
      </c>
      <c r="P482" s="322">
        <f t="shared" si="72"/>
        <v>1.0111111111109494</v>
      </c>
      <c r="Q482" s="256">
        <v>26709</v>
      </c>
      <c r="R482" s="256">
        <v>15</v>
      </c>
      <c r="S482" s="256">
        <v>1</v>
      </c>
      <c r="T482" s="256">
        <v>1</v>
      </c>
      <c r="U482" s="323">
        <f t="shared" si="76"/>
        <v>1.0550724637652771</v>
      </c>
      <c r="V482" s="323">
        <f t="shared" si="73"/>
        <v>1</v>
      </c>
      <c r="W482" s="324">
        <f t="shared" si="74"/>
        <v>0</v>
      </c>
      <c r="X482" s="48">
        <f t="shared" si="75"/>
        <v>16</v>
      </c>
      <c r="Y482" s="241"/>
    </row>
    <row r="483" spans="1:25" ht="21" hidden="1" customHeight="1">
      <c r="A483" s="14" t="str">
        <f t="shared" si="68"/>
        <v>104RBT00312</v>
      </c>
      <c r="B483" s="20">
        <f>IF(D483="","",COUNTIF($C$4:C482,C483)+1)</f>
        <v>104</v>
      </c>
      <c r="C483" s="14" t="str">
        <f>IF(D483="","",VLOOKUP(D483,LISTA!$A:$B,2,0))</f>
        <v>RBT00312</v>
      </c>
      <c r="D483" s="151" t="s">
        <v>129</v>
      </c>
      <c r="E483" s="14">
        <f>IF(D483="","",VLOOKUP(B483,'Preventiva - Sequencia'!$B:$C,2,0))</f>
        <v>2000</v>
      </c>
      <c r="F483" s="14">
        <f t="shared" si="69"/>
        <v>25906</v>
      </c>
      <c r="G483" s="14">
        <f t="shared" si="70"/>
        <v>26131</v>
      </c>
      <c r="H483" s="14">
        <f t="shared" si="71"/>
        <v>26181</v>
      </c>
      <c r="I483" s="151">
        <v>13</v>
      </c>
      <c r="J483" s="153">
        <v>46108.833333333336</v>
      </c>
      <c r="K483" s="155">
        <v>46109.708333333336</v>
      </c>
      <c r="L483" s="19">
        <f t="shared" si="67"/>
        <v>0.875</v>
      </c>
      <c r="M483" s="151">
        <v>13</v>
      </c>
      <c r="N483" s="153">
        <v>46116.371527777781</v>
      </c>
      <c r="O483" s="153">
        <v>46119.618055555555</v>
      </c>
      <c r="P483" s="19">
        <f t="shared" si="72"/>
        <v>3.2465277777737356</v>
      </c>
      <c r="Q483" s="151">
        <v>26367</v>
      </c>
      <c r="R483" s="151">
        <v>12</v>
      </c>
      <c r="S483" s="151">
        <v>16</v>
      </c>
      <c r="T483" s="151">
        <v>2</v>
      </c>
      <c r="U483" s="21">
        <f t="shared" si="76"/>
        <v>3.7103174603128406</v>
      </c>
      <c r="V483" s="21">
        <f t="shared" si="73"/>
        <v>0.92307692307692313</v>
      </c>
      <c r="W483" s="15">
        <f t="shared" si="74"/>
        <v>0</v>
      </c>
      <c r="X483" s="48">
        <f t="shared" si="75"/>
        <v>28</v>
      </c>
      <c r="Y483" s="241"/>
    </row>
    <row r="484" spans="1:25" ht="21" customHeight="1">
      <c r="A484" s="14" t="str">
        <f t="shared" si="68"/>
        <v>100RBT00315</v>
      </c>
      <c r="B484" s="20">
        <f>IF(D484="","",COUNTIF($C$4:C483,C484)+1)</f>
        <v>100</v>
      </c>
      <c r="C484" s="14" t="str">
        <f>IF(D484="","",VLOOKUP(D484,LISTA!$A:$B,2,0))</f>
        <v>RBT00315</v>
      </c>
      <c r="D484" s="151" t="s">
        <v>128</v>
      </c>
      <c r="E484" s="14">
        <f>IF(D484="","",VLOOKUP(B484,'Preventiva - Sequencia'!$B:$C,2,0))</f>
        <v>1000</v>
      </c>
      <c r="F484" s="14">
        <f t="shared" si="69"/>
        <v>24547</v>
      </c>
      <c r="G484" s="14">
        <f t="shared" si="70"/>
        <v>24772</v>
      </c>
      <c r="H484" s="14">
        <f t="shared" si="71"/>
        <v>24822</v>
      </c>
      <c r="I484" s="151">
        <v>13</v>
      </c>
      <c r="J484" s="153">
        <v>46110.333333333336</v>
      </c>
      <c r="K484" s="155">
        <v>46111.208333333336</v>
      </c>
      <c r="L484" s="19">
        <f t="shared" si="67"/>
        <v>0.875</v>
      </c>
      <c r="M484" s="151">
        <v>22</v>
      </c>
      <c r="N484" s="153">
        <v>46119.126157407409</v>
      </c>
      <c r="O484" s="153">
        <v>46121.986203703702</v>
      </c>
      <c r="P484" s="19">
        <f t="shared" si="72"/>
        <v>2.8600462962931488</v>
      </c>
      <c r="Q484" s="151">
        <v>24776</v>
      </c>
      <c r="R484" s="151">
        <v>7</v>
      </c>
      <c r="S484" s="151">
        <v>0</v>
      </c>
      <c r="T484" s="151">
        <v>0</v>
      </c>
      <c r="U484" s="21">
        <f t="shared" si="76"/>
        <v>3.2686243386207416</v>
      </c>
      <c r="V484" s="21">
        <f t="shared" si="73"/>
        <v>0.31818181818181818</v>
      </c>
      <c r="W484" s="15">
        <f t="shared" si="74"/>
        <v>1</v>
      </c>
      <c r="X484" s="48">
        <f t="shared" si="75"/>
        <v>7</v>
      </c>
      <c r="Y484" s="241"/>
    </row>
    <row r="485" spans="1:25" ht="21" hidden="1" customHeight="1">
      <c r="A485" s="14" t="str">
        <f t="shared" si="68"/>
        <v>98RBT00304</v>
      </c>
      <c r="B485" s="20">
        <f>IF(D485="","",COUNTIF($C$4:C484,C485)+1)</f>
        <v>98</v>
      </c>
      <c r="C485" s="14" t="str">
        <f>IF(D485="","",VLOOKUP(D485,LISTA!$A:$B,2,0))</f>
        <v>RBT00304</v>
      </c>
      <c r="D485" s="151" t="s">
        <v>127</v>
      </c>
      <c r="E485" s="14">
        <f>IF(D485="","",VLOOKUP(B485,'Preventiva - Sequencia'!$B:$C,2,0))</f>
        <v>500</v>
      </c>
      <c r="F485" s="14">
        <f t="shared" si="69"/>
        <v>23611</v>
      </c>
      <c r="G485" s="14">
        <f t="shared" si="70"/>
        <v>23836</v>
      </c>
      <c r="H485" s="14">
        <f t="shared" si="71"/>
        <v>23886</v>
      </c>
      <c r="I485" s="151">
        <v>14</v>
      </c>
      <c r="J485" s="153">
        <v>46117.833333333336</v>
      </c>
      <c r="K485" s="155">
        <v>46118.708333333336</v>
      </c>
      <c r="L485" s="19">
        <f t="shared" si="67"/>
        <v>0.875</v>
      </c>
      <c r="M485" s="151">
        <v>8</v>
      </c>
      <c r="N485" s="153">
        <v>46189.590798611112</v>
      </c>
      <c r="O485" s="153">
        <v>46191.048460648148</v>
      </c>
      <c r="P485" s="19">
        <f t="shared" si="72"/>
        <v>1.4576620370353339</v>
      </c>
      <c r="Q485" s="151">
        <v>23885</v>
      </c>
      <c r="R485" s="151">
        <v>19</v>
      </c>
      <c r="S485" s="151">
        <v>3</v>
      </c>
      <c r="T485" s="151">
        <v>0</v>
      </c>
      <c r="U485" s="21">
        <f t="shared" si="76"/>
        <v>1.6658994708975245</v>
      </c>
      <c r="V485" s="21">
        <f t="shared" si="73"/>
        <v>2.375</v>
      </c>
      <c r="W485" s="15">
        <f t="shared" si="74"/>
        <v>1</v>
      </c>
      <c r="X485" s="48">
        <f t="shared" si="75"/>
        <v>22</v>
      </c>
      <c r="Y485" s="241"/>
    </row>
    <row r="486" spans="1:25" ht="21" hidden="1" customHeight="1">
      <c r="A486" s="14" t="str">
        <f t="shared" si="68"/>
        <v>107RBT00303</v>
      </c>
      <c r="B486" s="20">
        <f>IF(D486="","",COUNTIF($C$4:C485,C486)+1)</f>
        <v>107</v>
      </c>
      <c r="C486" s="14" t="str">
        <f>IF(D486="","",VLOOKUP(D486,LISTA!$A:$B,2,0))</f>
        <v>RBT00303</v>
      </c>
      <c r="D486" s="151" t="s">
        <v>126</v>
      </c>
      <c r="E486" s="14">
        <f>IF(D486="","",VLOOKUP(B486,'Preventiva - Sequencia'!$B:$C,2,0))</f>
        <v>250</v>
      </c>
      <c r="F486" s="14">
        <f t="shared" si="69"/>
        <v>26709</v>
      </c>
      <c r="G486" s="14">
        <f t="shared" si="70"/>
        <v>26934</v>
      </c>
      <c r="H486" s="14">
        <f t="shared" si="71"/>
        <v>26984</v>
      </c>
      <c r="I486" s="151">
        <v>16</v>
      </c>
      <c r="J486" s="153">
        <v>46126.333333333336</v>
      </c>
      <c r="K486" s="155">
        <v>46126.625</v>
      </c>
      <c r="L486" s="19">
        <f t="shared" si="67"/>
        <v>0.29166666666424135</v>
      </c>
      <c r="M486" s="151">
        <v>4</v>
      </c>
      <c r="N486" s="153">
        <v>46126.854027777779</v>
      </c>
      <c r="O486" s="153">
        <v>46127.201388888891</v>
      </c>
      <c r="P486" s="19">
        <f t="shared" si="72"/>
        <v>0.34736111111124046</v>
      </c>
      <c r="Q486" s="151">
        <v>26958</v>
      </c>
      <c r="R486" s="151">
        <v>4</v>
      </c>
      <c r="S486" s="151">
        <v>0</v>
      </c>
      <c r="T486" s="151">
        <v>0</v>
      </c>
      <c r="U486" s="21">
        <f t="shared" si="76"/>
        <v>1.1909523809627276</v>
      </c>
      <c r="V486" s="21">
        <f t="shared" si="73"/>
        <v>1</v>
      </c>
      <c r="W486" s="15">
        <f t="shared" si="74"/>
        <v>1</v>
      </c>
      <c r="X486" s="48">
        <f t="shared" si="75"/>
        <v>4</v>
      </c>
      <c r="Y486" s="241"/>
    </row>
    <row r="487" spans="1:25" ht="21" hidden="1" customHeight="1">
      <c r="A487" s="14" t="str">
        <f t="shared" si="68"/>
        <v>105RBT00312</v>
      </c>
      <c r="B487" s="20">
        <f>IF(D487="","",COUNTIF($C$4:C486,C487)+1)</f>
        <v>105</v>
      </c>
      <c r="C487" s="14" t="str">
        <f>IF(D487="","",VLOOKUP(D487,LISTA!$A:$B,2,0))</f>
        <v>RBT00312</v>
      </c>
      <c r="D487" s="151" t="s">
        <v>129</v>
      </c>
      <c r="E487" s="14">
        <f>IF(D487="","",VLOOKUP(B487,'Preventiva - Sequencia'!$B:$C,2,0))</f>
        <v>250</v>
      </c>
      <c r="F487" s="14">
        <f t="shared" si="69"/>
        <v>26367</v>
      </c>
      <c r="G487" s="14">
        <f t="shared" si="70"/>
        <v>26592</v>
      </c>
      <c r="H487" s="14">
        <f t="shared" si="71"/>
        <v>26642</v>
      </c>
      <c r="I487" s="151">
        <v>16</v>
      </c>
      <c r="J487" s="153">
        <v>46129.333333333336</v>
      </c>
      <c r="K487" s="155">
        <v>46129.541666666664</v>
      </c>
      <c r="L487" s="19">
        <f t="shared" si="67"/>
        <v>0.20833333332848269</v>
      </c>
      <c r="M487" s="151">
        <v>5</v>
      </c>
      <c r="N487" s="153">
        <v>46130.655555555553</v>
      </c>
      <c r="O487" s="153">
        <v>46130.950694444444</v>
      </c>
      <c r="P487" s="19">
        <f t="shared" si="72"/>
        <v>0.29513888889050577</v>
      </c>
      <c r="Q487" s="151">
        <v>26567</v>
      </c>
      <c r="R487" s="151">
        <v>5</v>
      </c>
      <c r="S487" s="151">
        <v>0</v>
      </c>
      <c r="T487" s="151">
        <v>0</v>
      </c>
      <c r="U487" s="21">
        <f t="shared" si="76"/>
        <v>1.4166666667074119</v>
      </c>
      <c r="V487" s="21">
        <f t="shared" si="73"/>
        <v>1</v>
      </c>
      <c r="W487" s="15">
        <f t="shared" si="74"/>
        <v>0</v>
      </c>
      <c r="X487" s="48">
        <f t="shared" si="75"/>
        <v>5</v>
      </c>
      <c r="Y487" s="241"/>
    </row>
    <row r="488" spans="1:25" ht="21" customHeight="1">
      <c r="A488" s="14" t="str">
        <f t="shared" si="68"/>
        <v>101RBT00315</v>
      </c>
      <c r="B488" s="20">
        <f>IF(D488="","",COUNTIF($C$4:C487,C488)+1)</f>
        <v>101</v>
      </c>
      <c r="C488" s="14" t="str">
        <f>IF(D488="","",VLOOKUP(D488,LISTA!$A:$B,2,0))</f>
        <v>RBT00315</v>
      </c>
      <c r="D488" s="151" t="s">
        <v>128</v>
      </c>
      <c r="E488" s="14">
        <f>IF(D488="","",VLOOKUP(B488,'Preventiva - Sequencia'!$B:$C,2,0))</f>
        <v>250</v>
      </c>
      <c r="F488" s="14">
        <f t="shared" si="69"/>
        <v>24776</v>
      </c>
      <c r="G488" s="14">
        <f t="shared" si="70"/>
        <v>25001</v>
      </c>
      <c r="H488" s="14">
        <f t="shared" si="71"/>
        <v>25051</v>
      </c>
      <c r="I488" s="151">
        <v>17</v>
      </c>
      <c r="J488" s="153">
        <v>46132.333333333336</v>
      </c>
      <c r="K488" s="155">
        <v>46132.5</v>
      </c>
      <c r="L488" s="19">
        <f t="shared" si="67"/>
        <v>0.16666666666424135</v>
      </c>
      <c r="M488" s="151">
        <v>0</v>
      </c>
      <c r="N488" s="153">
        <v>46119.126157407409</v>
      </c>
      <c r="O488" s="153">
        <v>46119.375694444447</v>
      </c>
      <c r="P488" s="19">
        <f t="shared" si="72"/>
        <v>0.24953703703795327</v>
      </c>
      <c r="Q488" s="151">
        <v>24776</v>
      </c>
      <c r="R488" s="151">
        <v>0</v>
      </c>
      <c r="S488" s="151">
        <v>0</v>
      </c>
      <c r="T488" s="151">
        <v>0</v>
      </c>
      <c r="U488" s="21">
        <f t="shared" si="76"/>
        <v>1.4972222222495071</v>
      </c>
      <c r="V488" s="21" t="str">
        <f t="shared" si="73"/>
        <v/>
      </c>
      <c r="W488" s="15">
        <f t="shared" si="74"/>
        <v>0</v>
      </c>
      <c r="X488" s="48">
        <f t="shared" si="75"/>
        <v>0</v>
      </c>
      <c r="Y488" s="241"/>
    </row>
    <row r="489" spans="1:25" ht="21" customHeight="1">
      <c r="A489" s="14" t="str">
        <f t="shared" si="68"/>
        <v>102RBT00315</v>
      </c>
      <c r="B489" s="20">
        <f>IF(D489="","",COUNTIF($C$4:C488,C489)+1)</f>
        <v>102</v>
      </c>
      <c r="C489" s="14" t="str">
        <f>IF(D489="","",VLOOKUP(D489,LISTA!$A:$B,2,0))</f>
        <v>RBT00315</v>
      </c>
      <c r="D489" s="151" t="s">
        <v>128</v>
      </c>
      <c r="E489" s="14">
        <f>IF(D489="","",VLOOKUP(B489,'Preventiva - Sequencia'!$B:$C,2,0))</f>
        <v>500</v>
      </c>
      <c r="F489" s="14">
        <f t="shared" si="69"/>
        <v>24776</v>
      </c>
      <c r="G489" s="14">
        <f t="shared" si="70"/>
        <v>25001</v>
      </c>
      <c r="H489" s="14">
        <f t="shared" si="71"/>
        <v>25051</v>
      </c>
      <c r="I489" s="151">
        <v>17</v>
      </c>
      <c r="J489" s="153">
        <v>46136.833333333336</v>
      </c>
      <c r="K489" s="155">
        <v>46138.083333333336</v>
      </c>
      <c r="L489" s="19">
        <f t="shared" si="67"/>
        <v>1.25</v>
      </c>
      <c r="M489" s="151">
        <v>33</v>
      </c>
      <c r="N489" s="153">
        <v>46137.147083333337</v>
      </c>
      <c r="O489" s="153">
        <v>46139.770613425928</v>
      </c>
      <c r="P489" s="19">
        <f t="shared" si="72"/>
        <v>2.6235300925909542</v>
      </c>
      <c r="Q489" s="151">
        <v>25035</v>
      </c>
      <c r="R489" s="151">
        <v>0</v>
      </c>
      <c r="S489" s="151">
        <v>0</v>
      </c>
      <c r="T489" s="151">
        <v>0</v>
      </c>
      <c r="U489" s="21">
        <f t="shared" si="76"/>
        <v>2.0988240740727635</v>
      </c>
      <c r="V489" s="21">
        <f t="shared" si="73"/>
        <v>0</v>
      </c>
      <c r="W489" s="15">
        <f t="shared" si="74"/>
        <v>1</v>
      </c>
      <c r="X489" s="48">
        <f t="shared" si="75"/>
        <v>0</v>
      </c>
      <c r="Y489" s="241"/>
    </row>
    <row r="490" spans="1:25" ht="21" hidden="1" customHeight="1">
      <c r="A490" s="336" t="str">
        <f t="shared" si="68"/>
        <v>106RBT00312</v>
      </c>
      <c r="B490" s="20">
        <f>IF(D490="","",COUNTIF($C$4:C489,C490)+1)</f>
        <v>106</v>
      </c>
      <c r="C490" s="14" t="str">
        <f>IF(D490="","",VLOOKUP(D490,LISTA!$A:$B,2,0))</f>
        <v>RBT00312</v>
      </c>
      <c r="D490" s="151" t="s">
        <v>129</v>
      </c>
      <c r="E490" s="14">
        <f>IF(D490="","",VLOOKUP(B490,'Preventiva - Sequencia'!$B:$C,2,0))</f>
        <v>500</v>
      </c>
      <c r="F490" s="14">
        <f t="shared" si="69"/>
        <v>26567</v>
      </c>
      <c r="G490" s="14">
        <f t="shared" si="70"/>
        <v>26792</v>
      </c>
      <c r="H490" s="14">
        <f t="shared" si="71"/>
        <v>26842</v>
      </c>
      <c r="I490" s="151">
        <v>18</v>
      </c>
      <c r="J490" s="153">
        <v>46142.833333333336</v>
      </c>
      <c r="K490" s="155">
        <v>46143.708333333336</v>
      </c>
      <c r="L490" s="19">
        <f t="shared" si="67"/>
        <v>0.875</v>
      </c>
      <c r="M490" s="151">
        <v>15</v>
      </c>
      <c r="N490" s="153">
        <v>46142.75</v>
      </c>
      <c r="O490" s="153">
        <v>46144.060416666667</v>
      </c>
      <c r="P490" s="19">
        <f t="shared" si="72"/>
        <v>1.3104166666671517</v>
      </c>
      <c r="Q490" s="151">
        <v>26813</v>
      </c>
      <c r="R490" s="151">
        <v>9</v>
      </c>
      <c r="S490" s="151">
        <v>1</v>
      </c>
      <c r="T490" s="151">
        <v>0</v>
      </c>
      <c r="U490" s="21">
        <f t="shared" si="76"/>
        <v>1.4976190476196021</v>
      </c>
      <c r="V490" s="21">
        <f t="shared" si="73"/>
        <v>0.6</v>
      </c>
      <c r="W490" s="15">
        <f t="shared" si="74"/>
        <v>1</v>
      </c>
      <c r="X490" s="48">
        <f t="shared" si="75"/>
        <v>10</v>
      </c>
      <c r="Y490" s="241"/>
    </row>
    <row r="491" spans="1:25" ht="21" hidden="1" customHeight="1">
      <c r="A491" s="14" t="str">
        <f t="shared" si="68"/>
        <v>108RBT00303</v>
      </c>
      <c r="B491" s="20">
        <f>IF(D491="","",COUNTIF($C$4:C490,C491)+1)</f>
        <v>108</v>
      </c>
      <c r="C491" s="14" t="str">
        <f>IF(D491="","",VLOOKUP(D491,LISTA!$A:$B,2,0))</f>
        <v>RBT00303</v>
      </c>
      <c r="D491" s="151" t="s">
        <v>126</v>
      </c>
      <c r="E491" s="14">
        <f>IF(D491="","",VLOOKUP(B491,'Preventiva - Sequencia'!$B:$C,2,0))</f>
        <v>1000</v>
      </c>
      <c r="F491" s="14">
        <f t="shared" si="69"/>
        <v>26958</v>
      </c>
      <c r="G491" s="14">
        <f t="shared" si="70"/>
        <v>27183</v>
      </c>
      <c r="H491" s="14">
        <f t="shared" si="71"/>
        <v>27233</v>
      </c>
      <c r="I491" s="151">
        <v>18</v>
      </c>
      <c r="J491" s="153">
        <v>46143.833333333336</v>
      </c>
      <c r="K491" s="155">
        <v>46144.708333333336</v>
      </c>
      <c r="L491" s="19">
        <f t="shared" si="67"/>
        <v>0.875</v>
      </c>
      <c r="M491" s="151">
        <v>0</v>
      </c>
      <c r="N491" s="153">
        <v>46144.197164351855</v>
      </c>
      <c r="O491" s="153">
        <v>46145.743055555555</v>
      </c>
      <c r="P491" s="19">
        <f t="shared" si="72"/>
        <v>1.5458912036992842</v>
      </c>
      <c r="Q491" s="151">
        <v>27148</v>
      </c>
      <c r="R491" s="151">
        <v>4</v>
      </c>
      <c r="S491" s="151">
        <v>0</v>
      </c>
      <c r="T491" s="151">
        <v>1</v>
      </c>
      <c r="U491" s="21">
        <f t="shared" si="76"/>
        <v>1.7667328042277535</v>
      </c>
      <c r="V491" s="21" t="str">
        <f t="shared" si="73"/>
        <v/>
      </c>
      <c r="W491" s="15">
        <f t="shared" si="74"/>
        <v>0</v>
      </c>
      <c r="X491" s="48">
        <f t="shared" si="75"/>
        <v>4</v>
      </c>
      <c r="Y491" s="241"/>
    </row>
    <row r="492" spans="1:25" ht="21" customHeight="1">
      <c r="A492" s="336" t="str">
        <f t="shared" si="68"/>
        <v>103RBT00315</v>
      </c>
      <c r="B492" s="275">
        <f>IF(D492="","",COUNTIF($C$4:C491,C492)+1)</f>
        <v>103</v>
      </c>
      <c r="C492" s="14" t="str">
        <f>IF(D492="","",VLOOKUP(D492,LISTA!$A:$B,2,0))</f>
        <v>RBT00315</v>
      </c>
      <c r="D492" s="335" t="s">
        <v>128</v>
      </c>
      <c r="E492" s="14">
        <f>IF(D492="","",VLOOKUP(B492,'Preventiva - Sequencia'!$B:$C,2,0))</f>
        <v>250</v>
      </c>
      <c r="F492" s="14">
        <f t="shared" si="69"/>
        <v>25035</v>
      </c>
      <c r="G492" s="14">
        <f t="shared" si="70"/>
        <v>25260</v>
      </c>
      <c r="H492" s="14">
        <f t="shared" si="71"/>
        <v>25310</v>
      </c>
      <c r="I492" s="151">
        <v>20</v>
      </c>
      <c r="J492" s="153">
        <v>46155.333333333336</v>
      </c>
      <c r="K492" s="155">
        <v>46155.583333333336</v>
      </c>
      <c r="L492" s="19">
        <f t="shared" si="67"/>
        <v>0.25</v>
      </c>
      <c r="M492" s="151">
        <v>0</v>
      </c>
      <c r="N492" s="153">
        <v>46154.828472222223</v>
      </c>
      <c r="O492" s="153">
        <v>46154.954861111109</v>
      </c>
      <c r="P492" s="19">
        <f t="shared" si="72"/>
        <v>0.12638888888614019</v>
      </c>
      <c r="Q492" s="151">
        <v>25330</v>
      </c>
      <c r="R492" s="151">
        <v>0</v>
      </c>
      <c r="S492" s="151">
        <v>0</v>
      </c>
      <c r="T492" s="151">
        <v>0</v>
      </c>
      <c r="U492" s="21">
        <f t="shared" si="76"/>
        <v>0.50555555554456078</v>
      </c>
      <c r="V492" s="21" t="str">
        <f t="shared" si="73"/>
        <v/>
      </c>
      <c r="W492" s="15">
        <f t="shared" si="74"/>
        <v>0</v>
      </c>
      <c r="X492" s="48">
        <f t="shared" si="75"/>
        <v>0</v>
      </c>
      <c r="Y492" s="241"/>
    </row>
    <row r="493" spans="1:25" ht="21" hidden="1" customHeight="1">
      <c r="A493" s="336" t="str">
        <f t="shared" si="68"/>
        <v>107RBT00312</v>
      </c>
      <c r="B493" s="275">
        <f>IF(D493="","",COUNTIF($C$4:C492,C493)+1)</f>
        <v>107</v>
      </c>
      <c r="C493" s="14" t="str">
        <f>IF(D493="","",VLOOKUP(D493,LISTA!$A:$B,2,0))</f>
        <v>RBT00312</v>
      </c>
      <c r="D493" s="335" t="s">
        <v>129</v>
      </c>
      <c r="E493" s="14">
        <f>IF(D493="","",VLOOKUP(B493,'Preventiva - Sequencia'!$B:$C,2,0))</f>
        <v>250</v>
      </c>
      <c r="F493" s="14">
        <f t="shared" si="69"/>
        <v>26813</v>
      </c>
      <c r="G493" s="14">
        <f t="shared" si="70"/>
        <v>27038</v>
      </c>
      <c r="H493" s="14">
        <f t="shared" si="71"/>
        <v>27088</v>
      </c>
      <c r="I493" s="151">
        <v>20</v>
      </c>
      <c r="J493" s="153">
        <v>46158.333333333336</v>
      </c>
      <c r="K493" s="155">
        <v>46158.5</v>
      </c>
      <c r="L493" s="19">
        <f t="shared" si="67"/>
        <v>0.16666666666424135</v>
      </c>
      <c r="M493" s="151">
        <v>0</v>
      </c>
      <c r="N493" s="153">
        <v>46158.417361111111</v>
      </c>
      <c r="O493" s="153">
        <v>46159.041666666664</v>
      </c>
      <c r="P493" s="19">
        <f t="shared" si="72"/>
        <v>0.62430555555329192</v>
      </c>
      <c r="Q493" s="151">
        <v>27094</v>
      </c>
      <c r="R493" s="151">
        <v>0</v>
      </c>
      <c r="S493" s="151">
        <v>0</v>
      </c>
      <c r="T493" s="151">
        <v>0</v>
      </c>
      <c r="U493" s="21">
        <f t="shared" si="76"/>
        <v>3.7458333333742604</v>
      </c>
      <c r="V493" s="21" t="str">
        <f t="shared" si="73"/>
        <v/>
      </c>
      <c r="W493" s="15">
        <f t="shared" si="74"/>
        <v>0</v>
      </c>
      <c r="X493" s="48">
        <f t="shared" si="75"/>
        <v>0</v>
      </c>
      <c r="Y493" s="241"/>
    </row>
    <row r="494" spans="1:25" ht="21" hidden="1" customHeight="1">
      <c r="A494" s="336" t="str">
        <f t="shared" si="68"/>
        <v>109RBT00303</v>
      </c>
      <c r="B494" s="275">
        <f>IF(D494="","",COUNTIF($C$4:C493,C494)+1)</f>
        <v>109</v>
      </c>
      <c r="C494" s="14" t="str">
        <f>IF(D494="","",VLOOKUP(D494,LISTA!$A:$B,2,0))</f>
        <v>RBT00303</v>
      </c>
      <c r="D494" s="335" t="s">
        <v>126</v>
      </c>
      <c r="E494" s="14">
        <f>IF(D494="","",VLOOKUP(B494,'Preventiva - Sequencia'!$B:$C,2,0))</f>
        <v>250</v>
      </c>
      <c r="F494" s="14">
        <f t="shared" si="69"/>
        <v>27148</v>
      </c>
      <c r="G494" s="14">
        <f t="shared" si="70"/>
        <v>27373</v>
      </c>
      <c r="H494" s="14">
        <f t="shared" si="71"/>
        <v>27423</v>
      </c>
      <c r="I494" s="151">
        <v>20</v>
      </c>
      <c r="J494" s="153">
        <v>46159.333333333336</v>
      </c>
      <c r="K494" s="155">
        <v>46159.541666666672</v>
      </c>
      <c r="L494" s="19">
        <f t="shared" si="67"/>
        <v>0.20833333333575865</v>
      </c>
      <c r="M494" s="151">
        <v>7</v>
      </c>
      <c r="N494" s="153">
        <v>46159.593055555553</v>
      </c>
      <c r="O494" s="153">
        <v>46159.758333333331</v>
      </c>
      <c r="P494" s="19">
        <f t="shared" si="72"/>
        <v>0.16527777777810115</v>
      </c>
      <c r="Q494" s="151">
        <v>27416</v>
      </c>
      <c r="R494" s="151">
        <v>7</v>
      </c>
      <c r="S494" s="151">
        <v>0</v>
      </c>
      <c r="T494" s="151">
        <v>0</v>
      </c>
      <c r="U494" s="21">
        <f t="shared" si="76"/>
        <v>0.79333333332564993</v>
      </c>
      <c r="V494" s="21">
        <f t="shared" si="73"/>
        <v>1</v>
      </c>
      <c r="W494" s="15">
        <f t="shared" si="74"/>
        <v>1</v>
      </c>
      <c r="X494" s="48">
        <f t="shared" ref="X494:X525" si="77">SUM(R494:S494)</f>
        <v>7</v>
      </c>
      <c r="Y494" s="241"/>
    </row>
    <row r="495" spans="1:25" ht="21" customHeight="1">
      <c r="A495" s="14" t="str">
        <f t="shared" si="68"/>
        <v>104RBT00315</v>
      </c>
      <c r="B495" s="275">
        <f>IF(D495="","",COUNTIF($C$4:C494,C495)+1)</f>
        <v>104</v>
      </c>
      <c r="C495" s="14" t="str">
        <f>IF(D495="","",VLOOKUP(D495,LISTA!$A:$B,2,0))</f>
        <v>RBT00315</v>
      </c>
      <c r="D495" s="151" t="s">
        <v>128</v>
      </c>
      <c r="E495" s="14">
        <f>IF(D495="","",VLOOKUP(B495,'Preventiva - Sequencia'!$B:$C,2,0))</f>
        <v>2000</v>
      </c>
      <c r="F495" s="14">
        <f t="shared" si="69"/>
        <v>25330</v>
      </c>
      <c r="G495" s="14">
        <f t="shared" si="70"/>
        <v>25555</v>
      </c>
      <c r="H495" s="14">
        <f t="shared" si="71"/>
        <v>25605</v>
      </c>
      <c r="I495" s="151">
        <v>22</v>
      </c>
      <c r="J495" s="153">
        <v>46170.833333333336</v>
      </c>
      <c r="K495" s="155">
        <v>46171.75</v>
      </c>
      <c r="L495" s="19">
        <f t="shared" si="67"/>
        <v>0.91666666666424135</v>
      </c>
      <c r="M495" s="151">
        <v>38</v>
      </c>
      <c r="N495" s="153">
        <v>46175.15</v>
      </c>
      <c r="O495" s="153">
        <v>46176.538194444445</v>
      </c>
      <c r="P495" s="19">
        <f t="shared" si="72"/>
        <v>1.3881944444437977</v>
      </c>
      <c r="Q495" s="151">
        <v>25637</v>
      </c>
      <c r="R495" s="151">
        <v>37</v>
      </c>
      <c r="S495" s="151">
        <v>3</v>
      </c>
      <c r="T495" s="151">
        <v>0</v>
      </c>
      <c r="U495" s="21">
        <f t="shared" si="76"/>
        <v>1.5143939393972405</v>
      </c>
      <c r="V495" s="21">
        <f t="shared" si="73"/>
        <v>0.97368421052631582</v>
      </c>
      <c r="W495" s="15">
        <f t="shared" si="74"/>
        <v>0</v>
      </c>
      <c r="X495" s="48">
        <f t="shared" si="77"/>
        <v>40</v>
      </c>
      <c r="Y495" s="241"/>
    </row>
    <row r="496" spans="1:25" ht="21" hidden="1" customHeight="1">
      <c r="A496" s="14" t="str">
        <f t="shared" si="68"/>
        <v>110RBT00303</v>
      </c>
      <c r="B496" s="275">
        <f>IF(D496="","",COUNTIF($C$4:C495,C496)+1)</f>
        <v>110</v>
      </c>
      <c r="C496" s="14" t="str">
        <f>IF(D496="","",VLOOKUP(D496,LISTA!$A:$B,2,0))</f>
        <v>RBT00303</v>
      </c>
      <c r="D496" s="151" t="s">
        <v>126</v>
      </c>
      <c r="E496" s="14">
        <f>IF(D496="","",VLOOKUP(B496,'Preventiva - Sequencia'!$B:$C,2,0))</f>
        <v>500</v>
      </c>
      <c r="F496" s="14">
        <f t="shared" si="69"/>
        <v>27416</v>
      </c>
      <c r="G496" s="14">
        <f t="shared" si="70"/>
        <v>27641</v>
      </c>
      <c r="H496" s="14">
        <f t="shared" si="71"/>
        <v>27691</v>
      </c>
      <c r="I496" s="151">
        <v>22</v>
      </c>
      <c r="J496" s="153">
        <v>46172.833333333336</v>
      </c>
      <c r="K496" s="153">
        <v>46173.75</v>
      </c>
      <c r="L496" s="19">
        <f t="shared" si="67"/>
        <v>0.91666666666424135</v>
      </c>
      <c r="M496" s="151">
        <v>24</v>
      </c>
      <c r="N496" s="153">
        <v>46175.675694444442</v>
      </c>
      <c r="O496" s="153">
        <v>46177.124305555553</v>
      </c>
      <c r="P496" s="19">
        <f t="shared" si="72"/>
        <v>1.4486111111109494</v>
      </c>
      <c r="Q496" s="151">
        <v>27702</v>
      </c>
      <c r="R496" s="151">
        <v>20</v>
      </c>
      <c r="S496" s="151">
        <v>1</v>
      </c>
      <c r="T496" s="151">
        <v>0</v>
      </c>
      <c r="U496" s="21">
        <f t="shared" si="76"/>
        <v>1.5803030303070351</v>
      </c>
      <c r="V496" s="21">
        <f t="shared" si="73"/>
        <v>0.83333333333333337</v>
      </c>
      <c r="W496" s="15">
        <f t="shared" si="74"/>
        <v>0</v>
      </c>
      <c r="X496" s="48">
        <f t="shared" si="77"/>
        <v>21</v>
      </c>
      <c r="Y496" s="241"/>
    </row>
    <row r="497" spans="1:25" ht="21" hidden="1" customHeight="1">
      <c r="A497" s="14" t="str">
        <f t="shared" si="68"/>
        <v>108RBT00312</v>
      </c>
      <c r="B497" s="275">
        <f>IF(D497="","",COUNTIF($C$4:C496,C497)+1)</f>
        <v>108</v>
      </c>
      <c r="C497" s="14" t="str">
        <f>IF(D497="","",VLOOKUP(D497,LISTA!$A:$B,2,0))</f>
        <v>RBT00312</v>
      </c>
      <c r="D497" s="151" t="s">
        <v>129</v>
      </c>
      <c r="E497" s="14">
        <f>IF(D497="","",VLOOKUP(B497,'Preventiva - Sequencia'!$B:$C,2,0))</f>
        <v>1000</v>
      </c>
      <c r="F497" s="14">
        <f t="shared" si="69"/>
        <v>27094</v>
      </c>
      <c r="G497" s="14">
        <f t="shared" si="70"/>
        <v>27319</v>
      </c>
      <c r="H497" s="14">
        <f t="shared" si="71"/>
        <v>27369</v>
      </c>
      <c r="I497" s="151">
        <v>22</v>
      </c>
      <c r="J497" s="153">
        <v>46173.833333333336</v>
      </c>
      <c r="K497" s="155">
        <v>46174.75</v>
      </c>
      <c r="L497" s="19">
        <f t="shared" si="67"/>
        <v>0.91666666666424135</v>
      </c>
      <c r="M497" s="151">
        <v>17</v>
      </c>
      <c r="N497" s="153">
        <v>46173.068055555559</v>
      </c>
      <c r="O497" s="153">
        <v>46175.849305555559</v>
      </c>
      <c r="P497" s="19">
        <f t="shared" si="72"/>
        <v>2.78125</v>
      </c>
      <c r="Q497" s="151">
        <v>27369</v>
      </c>
      <c r="R497" s="151">
        <v>14</v>
      </c>
      <c r="S497" s="151">
        <v>8</v>
      </c>
      <c r="T497" s="151">
        <v>0</v>
      </c>
      <c r="U497" s="21">
        <f t="shared" si="76"/>
        <v>3.0340909090989365</v>
      </c>
      <c r="V497" s="21">
        <f t="shared" si="73"/>
        <v>0.82352941176470584</v>
      </c>
      <c r="W497" s="15">
        <f t="shared" si="74"/>
        <v>0</v>
      </c>
      <c r="X497" s="48">
        <f t="shared" si="77"/>
        <v>22</v>
      </c>
      <c r="Y497" s="241"/>
    </row>
    <row r="498" spans="1:25" ht="21" hidden="1" customHeight="1">
      <c r="A498" s="14" t="str">
        <f t="shared" si="68"/>
        <v>109RBT00312</v>
      </c>
      <c r="B498" s="20">
        <f>IF(D498="","",COUNTIF($C$4:C497,C498)+1)</f>
        <v>109</v>
      </c>
      <c r="C498" s="14" t="str">
        <f>IF(D498="","",VLOOKUP(D498,LISTA!$A:$B,2,0))</f>
        <v>RBT00312</v>
      </c>
      <c r="D498" s="151" t="s">
        <v>129</v>
      </c>
      <c r="E498" s="14">
        <f>IF(D498="","",VLOOKUP(B498,'Preventiva - Sequencia'!$B:$C,2,0))</f>
        <v>250</v>
      </c>
      <c r="F498" s="14">
        <f t="shared" si="69"/>
        <v>27369</v>
      </c>
      <c r="G498" s="14">
        <f t="shared" si="70"/>
        <v>27594</v>
      </c>
      <c r="H498" s="14">
        <f t="shared" si="71"/>
        <v>27644</v>
      </c>
      <c r="I498" s="151">
        <v>24</v>
      </c>
      <c r="J498" s="153">
        <v>46185.625</v>
      </c>
      <c r="K498" s="155">
        <v>46185.791666666664</v>
      </c>
      <c r="L498" s="19">
        <f t="shared" si="67"/>
        <v>0.16666666666424135</v>
      </c>
      <c r="M498" s="151">
        <v>4</v>
      </c>
      <c r="N498" s="153">
        <v>46195.359722222223</v>
      </c>
      <c r="O498" s="153">
        <v>46195.582638888889</v>
      </c>
      <c r="P498" s="19">
        <f t="shared" si="72"/>
        <v>0.22291666666569654</v>
      </c>
      <c r="Q498" s="151">
        <v>27651</v>
      </c>
      <c r="R498" s="151">
        <v>0</v>
      </c>
      <c r="S498" s="151">
        <v>0</v>
      </c>
      <c r="T498" s="151">
        <v>0</v>
      </c>
      <c r="U498" s="21">
        <f t="shared" si="76"/>
        <v>1.3375000000136423</v>
      </c>
      <c r="V498" s="21">
        <f t="shared" si="73"/>
        <v>0</v>
      </c>
      <c r="W498" s="15">
        <f t="shared" si="74"/>
        <v>0</v>
      </c>
      <c r="X498" s="48">
        <f t="shared" si="77"/>
        <v>0</v>
      </c>
      <c r="Y498" s="241"/>
    </row>
    <row r="499" spans="1:25" ht="21" customHeight="1">
      <c r="A499" s="336" t="str">
        <f t="shared" si="68"/>
        <v>105RBT00315</v>
      </c>
      <c r="B499" s="275">
        <f>IF(D499="","",COUNTIF($C$4:C498,C499)+1)</f>
        <v>105</v>
      </c>
      <c r="C499" s="14" t="str">
        <f>IF(D499="","",VLOOKUP(D499,LISTA!$A:$B,2,0))</f>
        <v>RBT00315</v>
      </c>
      <c r="D499" s="151" t="s">
        <v>128</v>
      </c>
      <c r="E499" s="14">
        <f>IF(D499="","",VLOOKUP(B499,'Preventiva - Sequencia'!$B:$C,2,0))</f>
        <v>250</v>
      </c>
      <c r="F499" s="14">
        <f t="shared" si="69"/>
        <v>25637</v>
      </c>
      <c r="G499" s="14">
        <f t="shared" si="70"/>
        <v>25862</v>
      </c>
      <c r="H499" s="14">
        <f t="shared" si="71"/>
        <v>25912</v>
      </c>
      <c r="I499" s="151">
        <v>25</v>
      </c>
      <c r="J499" s="153">
        <v>46188.333333333336</v>
      </c>
      <c r="K499" s="155">
        <v>46188.5</v>
      </c>
      <c r="L499" s="19">
        <f t="shared" si="67"/>
        <v>0.16666666666424135</v>
      </c>
      <c r="M499" s="151">
        <v>3</v>
      </c>
      <c r="N499" s="153">
        <v>46193.361805555556</v>
      </c>
      <c r="O499" s="153">
        <v>46193.557638888888</v>
      </c>
      <c r="P499" s="19">
        <f t="shared" si="72"/>
        <v>0.19583333333139308</v>
      </c>
      <c r="Q499" s="151">
        <v>25909</v>
      </c>
      <c r="R499" s="151">
        <v>2</v>
      </c>
      <c r="S499" s="151">
        <v>1</v>
      </c>
      <c r="T499" s="151">
        <v>0</v>
      </c>
      <c r="U499" s="21">
        <f t="shared" si="76"/>
        <v>1.175000000005457</v>
      </c>
      <c r="V499" s="21">
        <f t="shared" si="73"/>
        <v>0.66666666666666663</v>
      </c>
      <c r="W499" s="15">
        <f t="shared" si="74"/>
        <v>1</v>
      </c>
      <c r="X499" s="48">
        <f t="shared" si="77"/>
        <v>3</v>
      </c>
      <c r="Y499" s="241"/>
    </row>
    <row r="500" spans="1:25" ht="21" hidden="1" customHeight="1">
      <c r="A500" s="14" t="str">
        <f t="shared" si="68"/>
        <v>111RBT00303</v>
      </c>
      <c r="B500" s="275">
        <f>IF(D500="","",COUNTIF($C$4:C499,C500)+1)</f>
        <v>111</v>
      </c>
      <c r="C500" s="14" t="str">
        <f>IF(D500="","",VLOOKUP(D500,LISTA!$A:$B,2,0))</f>
        <v>RBT00303</v>
      </c>
      <c r="D500" s="151" t="s">
        <v>126</v>
      </c>
      <c r="E500" s="14">
        <f>IF(D500="","",VLOOKUP(B500,'Preventiva - Sequencia'!$B:$C,2,0))</f>
        <v>250</v>
      </c>
      <c r="F500" s="14">
        <f t="shared" si="69"/>
        <v>27702</v>
      </c>
      <c r="G500" s="14">
        <f t="shared" si="70"/>
        <v>27927</v>
      </c>
      <c r="H500" s="14">
        <f t="shared" si="71"/>
        <v>27977</v>
      </c>
      <c r="I500" s="151">
        <v>25</v>
      </c>
      <c r="J500" s="153">
        <v>46190.333333333336</v>
      </c>
      <c r="K500" s="153">
        <v>46190.541666666672</v>
      </c>
      <c r="L500" s="19">
        <f t="shared" si="67"/>
        <v>0.20833333333575865</v>
      </c>
      <c r="M500" s="151">
        <v>7</v>
      </c>
      <c r="N500" s="153">
        <v>46190.512499999997</v>
      </c>
      <c r="O500" s="153">
        <v>46190.720833333333</v>
      </c>
      <c r="P500" s="19">
        <f t="shared" si="72"/>
        <v>0.20833333333575865</v>
      </c>
      <c r="Q500" s="151">
        <v>27916</v>
      </c>
      <c r="R500" s="151">
        <v>7</v>
      </c>
      <c r="S500" s="151">
        <v>1</v>
      </c>
      <c r="T500" s="151">
        <v>0</v>
      </c>
      <c r="U500" s="21">
        <f t="shared" si="76"/>
        <v>1</v>
      </c>
      <c r="V500" s="21">
        <f t="shared" si="73"/>
        <v>1</v>
      </c>
      <c r="W500" s="15">
        <f t="shared" si="74"/>
        <v>0</v>
      </c>
      <c r="X500" s="48">
        <f t="shared" si="77"/>
        <v>8</v>
      </c>
      <c r="Y500" s="241"/>
    </row>
    <row r="501" spans="1:25" ht="21" hidden="1" customHeight="1">
      <c r="A501" s="336" t="str">
        <f t="shared" si="68"/>
        <v>99RBT00304</v>
      </c>
      <c r="B501" s="20">
        <f>IF(D501="","",COUNTIF($C$4:C500,C501)+1)</f>
        <v>99</v>
      </c>
      <c r="C501" s="14" t="str">
        <f>IF(D501="","",VLOOKUP(D501,LISTA!$A:$B,2,0))</f>
        <v>RBT00304</v>
      </c>
      <c r="D501" s="151" t="s">
        <v>127</v>
      </c>
      <c r="E501" s="14">
        <f>IF(D501="","",VLOOKUP(B501,'Preventiva - Sequencia'!$B:$C,2,0))</f>
        <v>250</v>
      </c>
      <c r="F501" s="14">
        <f t="shared" si="69"/>
        <v>23885</v>
      </c>
      <c r="G501" s="14">
        <f t="shared" si="70"/>
        <v>24110</v>
      </c>
      <c r="H501" s="14">
        <f t="shared" si="71"/>
        <v>24160</v>
      </c>
      <c r="I501" s="151">
        <v>27</v>
      </c>
      <c r="J501" s="153">
        <v>46207.625</v>
      </c>
      <c r="K501" s="155">
        <v>46207.875</v>
      </c>
      <c r="L501" s="19">
        <f t="shared" si="67"/>
        <v>0.25</v>
      </c>
      <c r="M501" s="151">
        <v>5</v>
      </c>
      <c r="N501" s="253">
        <v>46205.352083333331</v>
      </c>
      <c r="O501" s="153">
        <v>46206.15902777778</v>
      </c>
      <c r="P501" s="19">
        <f t="shared" si="72"/>
        <v>0.80694444444816327</v>
      </c>
      <c r="Q501" s="151">
        <v>24126</v>
      </c>
      <c r="R501" s="151">
        <v>5</v>
      </c>
      <c r="S501" s="151">
        <v>5</v>
      </c>
      <c r="T501" s="151">
        <v>0</v>
      </c>
      <c r="U501" s="21">
        <f t="shared" si="76"/>
        <v>3.2277777777926531</v>
      </c>
      <c r="V501" s="21">
        <f t="shared" si="73"/>
        <v>1</v>
      </c>
      <c r="W501" s="15">
        <f t="shared" si="74"/>
        <v>1</v>
      </c>
      <c r="X501" s="48">
        <f t="shared" si="77"/>
        <v>10</v>
      </c>
      <c r="Y501" s="241"/>
    </row>
    <row r="502" spans="1:25" ht="21" hidden="1" customHeight="1">
      <c r="A502" s="336" t="str">
        <f t="shared" si="68"/>
        <v>112RBT00303</v>
      </c>
      <c r="B502" s="275">
        <f>IF(D502="","",COUNTIF($C$4:C501,C502)+1)</f>
        <v>112</v>
      </c>
      <c r="C502" s="14" t="str">
        <f>IF(D502="","",VLOOKUP(D502,LISTA!$A:$B,2,0))</f>
        <v>RBT00303</v>
      </c>
      <c r="D502" s="151" t="s">
        <v>126</v>
      </c>
      <c r="E502" s="14">
        <f>IF(D502="","",VLOOKUP(B502,'Preventiva - Sequencia'!$B:$C,2,0))</f>
        <v>4000</v>
      </c>
      <c r="F502" s="14">
        <f t="shared" si="69"/>
        <v>27916</v>
      </c>
      <c r="G502" s="14">
        <f t="shared" si="70"/>
        <v>28141</v>
      </c>
      <c r="H502" s="14">
        <f t="shared" si="71"/>
        <v>28191</v>
      </c>
      <c r="I502" s="151">
        <v>27</v>
      </c>
      <c r="J502" s="153">
        <v>46208.833333333336</v>
      </c>
      <c r="K502" s="155">
        <v>46209.875</v>
      </c>
      <c r="L502" s="19">
        <f t="shared" si="67"/>
        <v>1.0416666666642413</v>
      </c>
      <c r="M502" s="151">
        <v>27</v>
      </c>
      <c r="N502" s="153">
        <v>46211.476388888892</v>
      </c>
      <c r="O502" s="153">
        <v>46214.206944444442</v>
      </c>
      <c r="P502" s="19">
        <f t="shared" si="72"/>
        <v>2.7305555555503815</v>
      </c>
      <c r="Q502" s="151">
        <v>28282</v>
      </c>
      <c r="R502" s="151">
        <v>24</v>
      </c>
      <c r="S502" s="151">
        <v>0</v>
      </c>
      <c r="T502" s="151">
        <v>4</v>
      </c>
      <c r="U502" s="21">
        <f t="shared" si="76"/>
        <v>2.6213333333344697</v>
      </c>
      <c r="V502" s="21">
        <f t="shared" si="73"/>
        <v>0.88888888888888884</v>
      </c>
      <c r="W502" s="15">
        <f t="shared" si="74"/>
        <v>0</v>
      </c>
      <c r="X502" s="48">
        <f t="shared" si="77"/>
        <v>24</v>
      </c>
      <c r="Y502" s="241"/>
    </row>
    <row r="503" spans="1:25" ht="21" customHeight="1">
      <c r="A503" s="336" t="str">
        <f t="shared" si="68"/>
        <v>106RBT00315</v>
      </c>
      <c r="B503" s="275">
        <f>IF(D503="","",COUNTIF($C$4:C502,C503)+1)</f>
        <v>106</v>
      </c>
      <c r="C503" s="14" t="str">
        <f>IF(D503="","",VLOOKUP(D503,LISTA!$A:$B,2,0))</f>
        <v>RBT00315</v>
      </c>
      <c r="D503" s="151" t="s">
        <v>128</v>
      </c>
      <c r="E503" s="14">
        <f>IF(D503="","",VLOOKUP(B503,'Preventiva - Sequencia'!$B:$C,2,0))</f>
        <v>500</v>
      </c>
      <c r="F503" s="14">
        <f t="shared" si="69"/>
        <v>25909</v>
      </c>
      <c r="G503" s="14">
        <f t="shared" si="70"/>
        <v>26134</v>
      </c>
      <c r="H503" s="14">
        <f t="shared" si="71"/>
        <v>26184</v>
      </c>
      <c r="I503" s="151">
        <v>28</v>
      </c>
      <c r="J503" s="153">
        <v>46209.833333333336</v>
      </c>
      <c r="K503" s="155">
        <v>46210.916666666664</v>
      </c>
      <c r="L503" s="19">
        <f t="shared" si="67"/>
        <v>1.0833333333284827</v>
      </c>
      <c r="M503" s="151">
        <v>22</v>
      </c>
      <c r="N503" s="153">
        <v>46217.399305555555</v>
      </c>
      <c r="O503" s="153">
        <v>46219.152083333334</v>
      </c>
      <c r="P503" s="19">
        <f t="shared" si="72"/>
        <v>1.7527777777795563</v>
      </c>
      <c r="Q503" s="151">
        <v>26300</v>
      </c>
      <c r="R503" s="151"/>
      <c r="S503" s="151"/>
      <c r="T503" s="151"/>
      <c r="U503" s="21">
        <f t="shared" si="76"/>
        <v>1.6179487179576042</v>
      </c>
      <c r="V503" s="21">
        <f t="shared" si="73"/>
        <v>0</v>
      </c>
      <c r="W503" s="15">
        <f t="shared" si="74"/>
        <v>0</v>
      </c>
      <c r="X503" s="48">
        <f t="shared" si="77"/>
        <v>0</v>
      </c>
      <c r="Y503" s="241"/>
    </row>
    <row r="504" spans="1:25" ht="21" hidden="1" customHeight="1">
      <c r="A504" s="336" t="str">
        <f t="shared" si="68"/>
        <v>110RBT00312</v>
      </c>
      <c r="B504" s="275">
        <f>IF(D504="","",COUNTIF($C$4:C503,C504)+1)</f>
        <v>110</v>
      </c>
      <c r="C504" s="14" t="str">
        <f>IF(D504="","",VLOOKUP(D504,LISTA!$A:$B,2,0))</f>
        <v>RBT00312</v>
      </c>
      <c r="D504" s="151" t="s">
        <v>129</v>
      </c>
      <c r="E504" s="14">
        <f>IF(D504="","",VLOOKUP(B504,'Preventiva - Sequencia'!$B:$C,2,0))</f>
        <v>500</v>
      </c>
      <c r="F504" s="14">
        <f t="shared" si="69"/>
        <v>27651</v>
      </c>
      <c r="G504" s="14">
        <f t="shared" si="70"/>
        <v>27876</v>
      </c>
      <c r="H504" s="14">
        <f t="shared" si="71"/>
        <v>27926</v>
      </c>
      <c r="I504" s="151">
        <v>28</v>
      </c>
      <c r="J504" s="153">
        <v>46210.833333333336</v>
      </c>
      <c r="K504" s="155">
        <v>46212.041666666664</v>
      </c>
      <c r="L504" s="19">
        <f t="shared" si="67"/>
        <v>1.2083333333284827</v>
      </c>
      <c r="M504" s="151">
        <v>35</v>
      </c>
      <c r="N504" s="153">
        <v>46214.801631944443</v>
      </c>
      <c r="O504" s="153">
        <v>46217.027083333334</v>
      </c>
      <c r="P504" s="19">
        <f t="shared" si="72"/>
        <v>2.2254513888910878</v>
      </c>
      <c r="Q504" s="151">
        <v>27996</v>
      </c>
      <c r="R504" s="151">
        <v>21</v>
      </c>
      <c r="S504" s="151">
        <v>0</v>
      </c>
      <c r="T504" s="151">
        <v>5</v>
      </c>
      <c r="U504" s="21">
        <f t="shared" si="76"/>
        <v>1.8417528735724316</v>
      </c>
      <c r="V504" s="21">
        <f t="shared" si="73"/>
        <v>0.6</v>
      </c>
      <c r="W504" s="15">
        <f t="shared" si="74"/>
        <v>0</v>
      </c>
      <c r="X504" s="48">
        <f t="shared" si="77"/>
        <v>21</v>
      </c>
      <c r="Y504" s="241"/>
    </row>
    <row r="505" spans="1:25" ht="21" hidden="1" customHeight="1">
      <c r="A505" s="336" t="str">
        <f t="shared" si="68"/>
        <v>113RBT00303</v>
      </c>
      <c r="B505" s="20">
        <f>IF(D505="","",COUNTIF($C$4:C504,C505)+1)</f>
        <v>113</v>
      </c>
      <c r="C505" s="14" t="str">
        <f>IF(D505="","",VLOOKUP(D505,LISTA!$A:$B,2,0))</f>
        <v>RBT00303</v>
      </c>
      <c r="D505" s="151" t="s">
        <v>126</v>
      </c>
      <c r="E505" s="14">
        <f>IF(D505="","",VLOOKUP(B505,'Preventiva - Sequencia'!$B:$C,2,0))</f>
        <v>250</v>
      </c>
      <c r="F505" s="14">
        <f t="shared" si="69"/>
        <v>28282</v>
      </c>
      <c r="G505" s="14">
        <f t="shared" si="70"/>
        <v>28507</v>
      </c>
      <c r="H505" s="14">
        <f t="shared" si="71"/>
        <v>28557</v>
      </c>
      <c r="I505" s="151">
        <v>30</v>
      </c>
      <c r="J505" s="153">
        <v>46227.333333333336</v>
      </c>
      <c r="K505" s="153">
        <v>46227.5</v>
      </c>
      <c r="L505" s="19">
        <f t="shared" si="67"/>
        <v>0.16666666666424135</v>
      </c>
      <c r="M505" s="151">
        <v>3</v>
      </c>
      <c r="N505" s="153">
        <v>46232.129861111112</v>
      </c>
      <c r="O505" s="153">
        <v>46232.222222222219</v>
      </c>
      <c r="P505" s="19">
        <f t="shared" si="72"/>
        <v>9.2361111106583849E-2</v>
      </c>
      <c r="Q505" s="151">
        <v>28593</v>
      </c>
      <c r="R505" s="151">
        <v>3</v>
      </c>
      <c r="S505" s="151">
        <v>0</v>
      </c>
      <c r="T505" s="151">
        <v>0</v>
      </c>
      <c r="U505" s="21">
        <f t="shared" si="76"/>
        <v>0.55416666664756731</v>
      </c>
      <c r="V505" s="21">
        <f t="shared" si="73"/>
        <v>1</v>
      </c>
      <c r="W505" s="15">
        <f t="shared" si="74"/>
        <v>0</v>
      </c>
      <c r="X505" s="48">
        <f t="shared" si="77"/>
        <v>3</v>
      </c>
      <c r="Y505" s="241"/>
    </row>
    <row r="506" spans="1:25" ht="21" hidden="1" customHeight="1">
      <c r="A506" s="336" t="str">
        <f t="shared" si="68"/>
        <v>111RBT00312</v>
      </c>
      <c r="B506" s="20">
        <f>IF(D506="","",COUNTIF($C$4:C505,C506)+1)</f>
        <v>111</v>
      </c>
      <c r="C506" s="14" t="str">
        <f>IF(D506="","",VLOOKUP(D506,LISTA!$A:$B,2,0))</f>
        <v>RBT00312</v>
      </c>
      <c r="D506" s="151" t="s">
        <v>129</v>
      </c>
      <c r="E506" s="14">
        <f>IF(D506="","",VLOOKUP(B506,'Preventiva - Sequencia'!$B:$C,2,0))</f>
        <v>250</v>
      </c>
      <c r="F506" s="14">
        <f t="shared" si="69"/>
        <v>27996</v>
      </c>
      <c r="G506" s="14">
        <f t="shared" si="70"/>
        <v>28221</v>
      </c>
      <c r="H506" s="14">
        <f t="shared" si="71"/>
        <v>28271</v>
      </c>
      <c r="I506" s="151">
        <v>30</v>
      </c>
      <c r="J506" s="153">
        <v>46228.333333333336</v>
      </c>
      <c r="K506" s="153">
        <v>46228.5</v>
      </c>
      <c r="L506" s="19">
        <f t="shared" si="67"/>
        <v>0.16666666666424135</v>
      </c>
      <c r="M506" s="151">
        <v>0</v>
      </c>
      <c r="N506" s="153">
        <v>46235.521527777775</v>
      </c>
      <c r="O506" s="153">
        <v>46235.696527777778</v>
      </c>
      <c r="P506" s="19">
        <f t="shared" si="72"/>
        <v>0.17500000000291038</v>
      </c>
      <c r="Q506" s="151">
        <v>28260</v>
      </c>
      <c r="R506" s="151">
        <v>0</v>
      </c>
      <c r="S506" s="151">
        <v>3</v>
      </c>
      <c r="T506" s="151">
        <v>0</v>
      </c>
      <c r="U506" s="21">
        <f t="shared" si="76"/>
        <v>1.0500000000327419</v>
      </c>
      <c r="V506" s="21" t="str">
        <f t="shared" si="73"/>
        <v/>
      </c>
      <c r="W506" s="15">
        <f t="shared" si="74"/>
        <v>1</v>
      </c>
      <c r="X506" s="48">
        <f t="shared" si="77"/>
        <v>3</v>
      </c>
      <c r="Y506" s="241"/>
    </row>
    <row r="507" spans="1:25" ht="20.45" customHeight="1">
      <c r="A507" s="336" t="str">
        <f t="shared" si="68"/>
        <v>107RBT00315</v>
      </c>
      <c r="B507" s="20">
        <f>IF(D507="","",COUNTIF($C$4:C506,C507)+1)</f>
        <v>107</v>
      </c>
      <c r="C507" s="14" t="str">
        <f>IF(D507="","",VLOOKUP(D507,LISTA!$A:$B,2,0))</f>
        <v>RBT00315</v>
      </c>
      <c r="D507" s="151" t="s">
        <v>128</v>
      </c>
      <c r="E507" s="14">
        <f>IF(D507="","",VLOOKUP(B507,'Preventiva - Sequencia'!$B:$C,2,0))</f>
        <v>250</v>
      </c>
      <c r="F507" s="14">
        <f t="shared" si="69"/>
        <v>26300</v>
      </c>
      <c r="G507" s="14">
        <f t="shared" si="70"/>
        <v>26525</v>
      </c>
      <c r="H507" s="14">
        <f t="shared" si="71"/>
        <v>26575</v>
      </c>
      <c r="I507" s="151">
        <v>31</v>
      </c>
      <c r="J507" s="153">
        <v>46233.333333333336</v>
      </c>
      <c r="K507" s="155">
        <v>46233.625</v>
      </c>
      <c r="L507" s="19">
        <f t="shared" si="67"/>
        <v>0.29166666666424135</v>
      </c>
      <c r="M507" s="151">
        <v>5</v>
      </c>
      <c r="N507" s="153">
        <v>46238.815972222219</v>
      </c>
      <c r="O507" s="153">
        <v>46239.109722222223</v>
      </c>
      <c r="P507" s="19">
        <f t="shared" si="72"/>
        <v>0.29375000000436557</v>
      </c>
      <c r="Q507" s="151">
        <v>26627</v>
      </c>
      <c r="R507" s="151">
        <v>5</v>
      </c>
      <c r="S507" s="151">
        <v>0</v>
      </c>
      <c r="T507" s="151">
        <v>0</v>
      </c>
      <c r="U507" s="21">
        <f t="shared" si="76"/>
        <v>1.0071428571661996</v>
      </c>
      <c r="V507" s="21">
        <f t="shared" si="73"/>
        <v>1</v>
      </c>
      <c r="W507" s="15">
        <f t="shared" si="74"/>
        <v>0</v>
      </c>
      <c r="X507" s="48">
        <f t="shared" si="77"/>
        <v>5</v>
      </c>
      <c r="Y507" s="241"/>
    </row>
    <row r="508" spans="1:25" ht="21" hidden="1" customHeight="1">
      <c r="A508" s="336" t="str">
        <f t="shared" si="68"/>
        <v>114RBT00303</v>
      </c>
      <c r="B508" s="20">
        <f>IF(D508="","",COUNTIF($C$4:C507,C508)+1)</f>
        <v>114</v>
      </c>
      <c r="C508" s="14" t="str">
        <f>IF(D508="","",VLOOKUP(D508,LISTA!$A:$B,2,0))</f>
        <v>RBT00303</v>
      </c>
      <c r="D508" s="151" t="s">
        <v>126</v>
      </c>
      <c r="E508" s="14">
        <f>IF(D508="","",VLOOKUP(B508,'Preventiva - Sequencia'!$B:$C,2,0))</f>
        <v>500</v>
      </c>
      <c r="F508" s="14">
        <f t="shared" si="69"/>
        <v>28593</v>
      </c>
      <c r="G508" s="14">
        <f t="shared" si="70"/>
        <v>28818</v>
      </c>
      <c r="H508" s="14">
        <f t="shared" si="71"/>
        <v>28868</v>
      </c>
      <c r="I508" s="151">
        <v>33</v>
      </c>
      <c r="J508" s="153">
        <v>46245.833333333336</v>
      </c>
      <c r="K508" s="155">
        <v>46247.125</v>
      </c>
      <c r="L508" s="19">
        <f t="shared" si="67"/>
        <v>1.2916666666642413</v>
      </c>
      <c r="M508" s="151">
        <v>28</v>
      </c>
      <c r="N508" s="153">
        <v>46257.393055555556</v>
      </c>
      <c r="O508" s="153">
        <v>46260.12222222222</v>
      </c>
      <c r="P508" s="19">
        <f t="shared" si="72"/>
        <v>2.7291666666642413</v>
      </c>
      <c r="Q508" s="151">
        <v>28934</v>
      </c>
      <c r="R508" s="151">
        <v>22</v>
      </c>
      <c r="S508" s="151">
        <v>10</v>
      </c>
      <c r="T508" s="151">
        <v>0</v>
      </c>
      <c r="U508" s="21">
        <f t="shared" si="76"/>
        <v>2.1129032258085414</v>
      </c>
      <c r="V508" s="21">
        <f t="shared" si="73"/>
        <v>0.7857142857142857</v>
      </c>
      <c r="W508" s="15">
        <f t="shared" si="74"/>
        <v>0</v>
      </c>
      <c r="X508" s="48">
        <f t="shared" si="77"/>
        <v>32</v>
      </c>
      <c r="Y508" s="241"/>
    </row>
    <row r="509" spans="1:25" ht="21" hidden="1" customHeight="1">
      <c r="A509" s="336" t="str">
        <f t="shared" si="68"/>
        <v>112RBT00312</v>
      </c>
      <c r="B509" s="20">
        <f>IF(D509="","",COUNTIF($C$4:C508,C509)+1)</f>
        <v>112</v>
      </c>
      <c r="C509" s="14" t="str">
        <f>IF(D509="","",VLOOKUP(D509,LISTA!$A:$B,2,0))</f>
        <v>RBT00312</v>
      </c>
      <c r="D509" s="151" t="s">
        <v>129</v>
      </c>
      <c r="E509" s="14">
        <f>IF(D509="","",VLOOKUP(B509,'Preventiva - Sequencia'!$B:$C,2,0))</f>
        <v>4000</v>
      </c>
      <c r="F509" s="14">
        <f t="shared" si="69"/>
        <v>28260</v>
      </c>
      <c r="G509" s="14">
        <f t="shared" si="70"/>
        <v>28485</v>
      </c>
      <c r="H509" s="14">
        <f t="shared" si="71"/>
        <v>28535</v>
      </c>
      <c r="I509" s="151">
        <v>33</v>
      </c>
      <c r="J509" s="153">
        <v>46248.833333333336</v>
      </c>
      <c r="K509" s="153">
        <v>46250</v>
      </c>
      <c r="L509" s="19">
        <f t="shared" si="67"/>
        <v>1.1666666666642413</v>
      </c>
      <c r="M509" s="151">
        <v>30</v>
      </c>
      <c r="N509" s="153">
        <v>46267.822916666664</v>
      </c>
      <c r="O509" s="153">
        <v>46270.488888888889</v>
      </c>
      <c r="P509" s="19">
        <f t="shared" si="72"/>
        <v>2.6659722222248092</v>
      </c>
      <c r="Q509" s="151">
        <v>28645</v>
      </c>
      <c r="R509" s="151">
        <v>29</v>
      </c>
      <c r="S509" s="151">
        <v>3</v>
      </c>
      <c r="T509" s="151">
        <v>0</v>
      </c>
      <c r="U509" s="21">
        <f t="shared" si="76"/>
        <v>2.2851190476260155</v>
      </c>
      <c r="V509" s="21">
        <f t="shared" si="73"/>
        <v>0.96666666666666667</v>
      </c>
      <c r="W509" s="15">
        <f t="shared" si="74"/>
        <v>0</v>
      </c>
      <c r="X509" s="48">
        <f t="shared" si="77"/>
        <v>32</v>
      </c>
      <c r="Y509" s="241"/>
    </row>
    <row r="510" spans="1:25" ht="21" customHeight="1">
      <c r="A510" s="336" t="str">
        <f t="shared" si="68"/>
        <v>108RBT00315</v>
      </c>
      <c r="B510" s="20">
        <f>IF(D510="","",COUNTIF($C$4:C509,C510)+1)</f>
        <v>108</v>
      </c>
      <c r="C510" s="14" t="str">
        <f>IF(D510="","",VLOOKUP(D510,LISTA!$A:$B,2,0))</f>
        <v>RBT00315</v>
      </c>
      <c r="D510" s="151" t="s">
        <v>128</v>
      </c>
      <c r="E510" s="14">
        <f>IF(D510="","",VLOOKUP(B510,'Preventiva - Sequencia'!$B:$C,2,0))</f>
        <v>1000</v>
      </c>
      <c r="F510" s="14">
        <f t="shared" si="69"/>
        <v>26627</v>
      </c>
      <c r="G510" s="14">
        <f t="shared" si="70"/>
        <v>26852</v>
      </c>
      <c r="H510" s="14">
        <f t="shared" si="71"/>
        <v>26902</v>
      </c>
      <c r="I510" s="151">
        <v>34</v>
      </c>
      <c r="J510" s="153">
        <v>46252.833333333336</v>
      </c>
      <c r="K510" s="155">
        <v>46253.958333333336</v>
      </c>
      <c r="L510" s="19">
        <f t="shared" si="67"/>
        <v>1.125</v>
      </c>
      <c r="M510" s="151">
        <v>24</v>
      </c>
      <c r="N510" s="153">
        <v>46269.536805555559</v>
      </c>
      <c r="O510" s="153">
        <v>46271.565972222219</v>
      </c>
      <c r="P510" s="19">
        <f t="shared" si="72"/>
        <v>2.0291666666598758</v>
      </c>
      <c r="Q510" s="151">
        <v>27073</v>
      </c>
      <c r="R510" s="151">
        <v>21</v>
      </c>
      <c r="S510" s="151">
        <v>3</v>
      </c>
      <c r="T510" s="151">
        <v>0</v>
      </c>
      <c r="U510" s="21">
        <f t="shared" si="76"/>
        <v>1.8037037036976673</v>
      </c>
      <c r="V510" s="21">
        <f t="shared" si="73"/>
        <v>0.875</v>
      </c>
      <c r="W510" s="15">
        <f t="shared" si="74"/>
        <v>0</v>
      </c>
      <c r="X510" s="48">
        <f t="shared" si="77"/>
        <v>24</v>
      </c>
      <c r="Y510" s="241"/>
    </row>
    <row r="511" spans="1:25" ht="21" hidden="1" customHeight="1">
      <c r="A511" s="336" t="str">
        <f t="shared" si="68"/>
        <v>115RBT00303</v>
      </c>
      <c r="B511" s="20">
        <f>IF(D511="","",COUNTIF($C$4:C510,C511)+1)</f>
        <v>115</v>
      </c>
      <c r="C511" s="14" t="str">
        <f>IF(D511="","",VLOOKUP(D511,LISTA!$A:$B,2,0))</f>
        <v>RBT00303</v>
      </c>
      <c r="D511" s="151" t="s">
        <v>126</v>
      </c>
      <c r="E511" s="14">
        <f>IF(D511="","",VLOOKUP(B511,'Preventiva - Sequencia'!$B:$C,2,0))</f>
        <v>250</v>
      </c>
      <c r="F511" s="14">
        <f t="shared" si="69"/>
        <v>28934</v>
      </c>
      <c r="G511" s="14">
        <f t="shared" si="70"/>
        <v>29159</v>
      </c>
      <c r="H511" s="14">
        <f t="shared" si="71"/>
        <v>29209</v>
      </c>
      <c r="I511" s="151">
        <v>37</v>
      </c>
      <c r="J511" s="153">
        <v>46272.291666666664</v>
      </c>
      <c r="K511" s="155">
        <v>46272.541666666664</v>
      </c>
      <c r="L511" s="19">
        <f t="shared" si="67"/>
        <v>0.25</v>
      </c>
      <c r="M511" s="151">
        <v>8</v>
      </c>
      <c r="N511" s="153">
        <v>46278.803472222222</v>
      </c>
      <c r="O511" s="153">
        <v>46279.138888888891</v>
      </c>
      <c r="P511" s="19">
        <f t="shared" si="72"/>
        <v>0.33541666666860692</v>
      </c>
      <c r="Q511" s="151">
        <v>29255</v>
      </c>
      <c r="R511" s="151">
        <v>8</v>
      </c>
      <c r="S511" s="151">
        <v>2</v>
      </c>
      <c r="T511" s="151">
        <v>0</v>
      </c>
      <c r="U511" s="21">
        <f t="shared" si="76"/>
        <v>1.3416666666744277</v>
      </c>
      <c r="V511" s="21">
        <f t="shared" si="73"/>
        <v>1</v>
      </c>
      <c r="W511" s="15">
        <f t="shared" si="74"/>
        <v>0</v>
      </c>
      <c r="X511" s="48">
        <f t="shared" si="77"/>
        <v>10</v>
      </c>
      <c r="Y511" s="241"/>
    </row>
    <row r="512" spans="1:25" ht="21" hidden="1" customHeight="1">
      <c r="A512" s="336" t="str">
        <f t="shared" si="68"/>
        <v>100RBT00304</v>
      </c>
      <c r="B512" s="20">
        <f>IF(D512="","",COUNTIF($C$4:C511,C512)+1)</f>
        <v>100</v>
      </c>
      <c r="C512" s="14" t="str">
        <f>IF(D512="","",VLOOKUP(D512,LISTA!$A:$B,2,0))</f>
        <v>RBT00304</v>
      </c>
      <c r="D512" s="151" t="s">
        <v>127</v>
      </c>
      <c r="E512" s="14">
        <f>IF(D512="","",VLOOKUP(B512,'Preventiva - Sequencia'!$B:$C,2,0))</f>
        <v>1000</v>
      </c>
      <c r="F512" s="14">
        <f t="shared" si="69"/>
        <v>24126</v>
      </c>
      <c r="G512" s="14">
        <f t="shared" si="70"/>
        <v>24351</v>
      </c>
      <c r="H512" s="14">
        <f t="shared" si="71"/>
        <v>24401</v>
      </c>
      <c r="I512" s="151">
        <v>38</v>
      </c>
      <c r="J512" s="153">
        <v>46282.833333333336</v>
      </c>
      <c r="K512" s="155">
        <v>46283.708333333336</v>
      </c>
      <c r="L512" s="19">
        <f t="shared" si="67"/>
        <v>0.875</v>
      </c>
      <c r="M512" s="151">
        <v>15</v>
      </c>
      <c r="N512" s="153">
        <v>46293.367106481484</v>
      </c>
      <c r="O512" s="153">
        <v>46295.145833333336</v>
      </c>
      <c r="P512" s="19">
        <f t="shared" si="72"/>
        <v>1.7787268518513883</v>
      </c>
      <c r="Q512" s="151">
        <v>24521</v>
      </c>
      <c r="R512" s="151">
        <v>14</v>
      </c>
      <c r="S512" s="151">
        <v>5</v>
      </c>
      <c r="T512" s="151">
        <v>1</v>
      </c>
      <c r="U512" s="21">
        <f t="shared" si="76"/>
        <v>2.0328306878301583</v>
      </c>
      <c r="V512" s="21">
        <f t="shared" si="73"/>
        <v>0.93333333333333335</v>
      </c>
      <c r="W512" s="15">
        <f t="shared" si="74"/>
        <v>0</v>
      </c>
      <c r="X512" s="48">
        <f t="shared" si="77"/>
        <v>19</v>
      </c>
      <c r="Y512" s="241"/>
    </row>
    <row r="513" spans="1:25" ht="21" hidden="1" customHeight="1">
      <c r="A513" s="336" t="str">
        <f t="shared" si="68"/>
        <v>113RBT00312</v>
      </c>
      <c r="B513" s="20">
        <f>IF(D513="","",COUNTIF($C$4:C512,C513)+1)</f>
        <v>113</v>
      </c>
      <c r="C513" s="14" t="str">
        <f>IF(D513="","",VLOOKUP(D513,LISTA!$A:$B,2,0))</f>
        <v>RBT00312</v>
      </c>
      <c r="D513" s="151" t="s">
        <v>129</v>
      </c>
      <c r="E513" s="14">
        <f>IF(D513="","",VLOOKUP(B513,'Preventiva - Sequencia'!$B:$C,2,0))</f>
        <v>250</v>
      </c>
      <c r="F513" s="14">
        <f t="shared" si="69"/>
        <v>28645</v>
      </c>
      <c r="G513" s="14">
        <f t="shared" si="70"/>
        <v>28870</v>
      </c>
      <c r="H513" s="14">
        <f t="shared" si="71"/>
        <v>28920</v>
      </c>
      <c r="I513" s="151">
        <v>38</v>
      </c>
      <c r="J513" s="153">
        <v>46283.291666666664</v>
      </c>
      <c r="K513" s="155">
        <v>46283.541666666664</v>
      </c>
      <c r="L513" s="19">
        <f t="shared" ref="L513:L576" si="78">IF(K513="","",K513-J513)</f>
        <v>0.25</v>
      </c>
      <c r="M513" s="151">
        <v>8</v>
      </c>
      <c r="N513" s="153">
        <v>46301.965277777781</v>
      </c>
      <c r="O513" s="153">
        <v>46302.186805555553</v>
      </c>
      <c r="P513" s="19">
        <f t="shared" si="72"/>
        <v>0.22152777777228039</v>
      </c>
      <c r="Q513" s="151">
        <v>29022</v>
      </c>
      <c r="R513" s="151">
        <v>7</v>
      </c>
      <c r="S513" s="151">
        <v>1</v>
      </c>
      <c r="T513" s="151">
        <v>0</v>
      </c>
      <c r="U513" s="21">
        <f t="shared" si="76"/>
        <v>0.88611111108912155</v>
      </c>
      <c r="V513" s="21">
        <f t="shared" si="73"/>
        <v>0.875</v>
      </c>
      <c r="W513" s="15">
        <f t="shared" si="74"/>
        <v>0</v>
      </c>
      <c r="X513" s="48">
        <f t="shared" si="77"/>
        <v>8</v>
      </c>
      <c r="Y513" s="241"/>
    </row>
    <row r="514" spans="1:25" ht="21" customHeight="1">
      <c r="A514" s="336" t="str">
        <f t="shared" si="68"/>
        <v>109RBT00315</v>
      </c>
      <c r="B514" s="20">
        <f>IF(D514="","",COUNTIF($C$4:C513,C514)+1)</f>
        <v>109</v>
      </c>
      <c r="C514" s="14" t="str">
        <f>IF(D514="","",VLOOKUP(D514,LISTA!$A:$B,2,0))</f>
        <v>RBT00315</v>
      </c>
      <c r="D514" s="151" t="s">
        <v>128</v>
      </c>
      <c r="E514" s="14">
        <f>IF(D514="","",VLOOKUP(B514,'Preventiva - Sequencia'!$B:$C,2,0))</f>
        <v>250</v>
      </c>
      <c r="F514" s="14">
        <f t="shared" si="69"/>
        <v>27073</v>
      </c>
      <c r="G514" s="14">
        <f t="shared" si="70"/>
        <v>27298</v>
      </c>
      <c r="H514" s="14">
        <f t="shared" si="71"/>
        <v>27348</v>
      </c>
      <c r="I514" s="151">
        <v>38</v>
      </c>
      <c r="J514" s="153">
        <v>46284.291666666664</v>
      </c>
      <c r="K514" s="155">
        <v>46284.541666666664</v>
      </c>
      <c r="L514" s="19">
        <f t="shared" si="78"/>
        <v>0.25</v>
      </c>
      <c r="M514" s="151">
        <v>6</v>
      </c>
      <c r="N514" s="153">
        <v>46293.477766203701</v>
      </c>
      <c r="O514" s="153">
        <v>46293.602777777778</v>
      </c>
      <c r="P514" s="19">
        <f t="shared" si="72"/>
        <v>0.12501157407677965</v>
      </c>
      <c r="Q514" s="151">
        <v>27406</v>
      </c>
      <c r="R514" s="151">
        <v>4</v>
      </c>
      <c r="S514" s="151">
        <v>0</v>
      </c>
      <c r="T514" s="151">
        <v>0</v>
      </c>
      <c r="U514" s="21">
        <f t="shared" si="76"/>
        <v>0.50004629630711861</v>
      </c>
      <c r="V514" s="21">
        <f t="shared" si="73"/>
        <v>0.66666666666666663</v>
      </c>
      <c r="W514" s="15">
        <f t="shared" si="74"/>
        <v>0</v>
      </c>
      <c r="X514" s="48">
        <f t="shared" si="77"/>
        <v>4</v>
      </c>
      <c r="Y514" s="241"/>
    </row>
    <row r="515" spans="1:25" ht="21" hidden="1" customHeight="1">
      <c r="A515" s="14" t="str">
        <f t="shared" si="68"/>
        <v>116RBT00303</v>
      </c>
      <c r="B515" s="20">
        <f>IF(D515="","",COUNTIF($C$4:C514,C515)+1)</f>
        <v>116</v>
      </c>
      <c r="C515" s="14" t="str">
        <f>IF(D515="","",VLOOKUP(D515,LISTA!$A:$B,2,0))</f>
        <v>RBT00303</v>
      </c>
      <c r="D515" s="151" t="s">
        <v>126</v>
      </c>
      <c r="E515" s="14">
        <f>IF(D515="","",VLOOKUP(B515,'Preventiva - Sequencia'!$B:$C,2,0))</f>
        <v>1000</v>
      </c>
      <c r="F515" s="14">
        <f t="shared" si="69"/>
        <v>29255</v>
      </c>
      <c r="G515" s="14">
        <f t="shared" si="70"/>
        <v>29480</v>
      </c>
      <c r="H515" s="14">
        <f t="shared" si="71"/>
        <v>29530</v>
      </c>
      <c r="I515" s="151">
        <v>39</v>
      </c>
      <c r="J515" s="153">
        <v>46292.333333333336</v>
      </c>
      <c r="K515" s="155">
        <v>46293.208333333336</v>
      </c>
      <c r="L515" s="19">
        <f t="shared" si="78"/>
        <v>0.875</v>
      </c>
      <c r="M515" s="151">
        <v>19</v>
      </c>
      <c r="N515" s="153">
        <v>46300.429166666669</v>
      </c>
      <c r="O515" s="153">
        <v>46302.204861111109</v>
      </c>
      <c r="P515" s="19">
        <f t="shared" si="72"/>
        <v>1.7756944444408873</v>
      </c>
      <c r="Q515" s="151">
        <v>29620</v>
      </c>
      <c r="R515" s="151">
        <v>11</v>
      </c>
      <c r="S515" s="151">
        <v>4</v>
      </c>
      <c r="T515" s="151">
        <v>7</v>
      </c>
      <c r="U515" s="21">
        <f t="shared" si="76"/>
        <v>2.0293650793610141</v>
      </c>
      <c r="V515" s="21">
        <f t="shared" si="73"/>
        <v>0.57894736842105265</v>
      </c>
      <c r="W515" s="15">
        <f t="shared" si="74"/>
        <v>0</v>
      </c>
      <c r="X515" s="48">
        <f t="shared" si="77"/>
        <v>15</v>
      </c>
      <c r="Y515" s="241"/>
    </row>
    <row r="516" spans="1:25" ht="21" customHeight="1">
      <c r="A516" s="14" t="str">
        <f t="shared" si="68"/>
        <v>110RBT00315</v>
      </c>
      <c r="B516" s="20">
        <f>IF(D516="","",COUNTIF($C$4:C515,C516)+1)</f>
        <v>110</v>
      </c>
      <c r="C516" s="14" t="str">
        <f>IF(D516="","",VLOOKUP(D516,LISTA!$A:$B,2,0))</f>
        <v>RBT00315</v>
      </c>
      <c r="D516" s="151" t="s">
        <v>128</v>
      </c>
      <c r="E516" s="14">
        <f>IF(D516="","",VLOOKUP(B516,'Preventiva - Sequencia'!$B:$C,2,0))</f>
        <v>500</v>
      </c>
      <c r="F516" s="14">
        <f t="shared" si="69"/>
        <v>27406</v>
      </c>
      <c r="G516" s="14">
        <f t="shared" si="70"/>
        <v>27631</v>
      </c>
      <c r="H516" s="14">
        <f t="shared" si="71"/>
        <v>27681</v>
      </c>
      <c r="I516" s="151">
        <v>41</v>
      </c>
      <c r="J516" s="153">
        <v>46306.833333333336</v>
      </c>
      <c r="K516" s="155">
        <v>46307.916666666664</v>
      </c>
      <c r="L516" s="19">
        <f t="shared" si="78"/>
        <v>1.0833333333284827</v>
      </c>
      <c r="M516" s="151">
        <v>9</v>
      </c>
      <c r="N516" s="153"/>
      <c r="O516" s="153"/>
      <c r="P516" s="19" t="str">
        <f t="shared" si="72"/>
        <v/>
      </c>
      <c r="Q516" s="151"/>
      <c r="R516" s="151"/>
      <c r="S516" s="151"/>
      <c r="T516" s="151"/>
      <c r="U516" s="21" t="str">
        <f t="shared" si="76"/>
        <v/>
      </c>
      <c r="V516" s="21">
        <f t="shared" si="73"/>
        <v>0</v>
      </c>
      <c r="W516" s="15" t="str">
        <f t="shared" si="74"/>
        <v/>
      </c>
      <c r="X516" s="48">
        <f t="shared" si="77"/>
        <v>0</v>
      </c>
      <c r="Y516" s="241"/>
    </row>
    <row r="517" spans="1:25" ht="21" hidden="1" customHeight="1">
      <c r="A517" s="14" t="str">
        <f t="shared" ref="A517:A580" si="79">IF(D517="","",B517&amp;C517)</f>
        <v>101RBT00304</v>
      </c>
      <c r="B517" s="20">
        <f>IF(D517="","",COUNTIF($C$4:C516,C517)+1)</f>
        <v>101</v>
      </c>
      <c r="C517" s="14" t="str">
        <f>IF(D517="","",VLOOKUP(D517,LISTA!$A:$B,2,0))</f>
        <v>RBT00304</v>
      </c>
      <c r="D517" s="151" t="s">
        <v>127</v>
      </c>
      <c r="E517" s="14">
        <f>IF(D517="","",VLOOKUP(B517,'Preventiva - Sequencia'!$B:$C,2,0))</f>
        <v>250</v>
      </c>
      <c r="F517" s="14">
        <f t="shared" ref="F517:F580" si="80">IF(D517="","",IF(B517=1,0,VLOOKUP((B517-1)&amp;C517,$A:$W,17,0)))</f>
        <v>24521</v>
      </c>
      <c r="G517" s="14">
        <f t="shared" ref="G517:G580" si="81">IF(D517="","",IF(E517="50F",45,IF(E517="250f",F517+175,F517+225)))</f>
        <v>24746</v>
      </c>
      <c r="H517" s="14">
        <f t="shared" ref="H517:H580" si="82">IF(C517="","",IF(E517="50F",55,IF(E517="250f",F517+225,F517+275)))</f>
        <v>24796</v>
      </c>
      <c r="I517" s="151">
        <v>42</v>
      </c>
      <c r="J517" s="153">
        <v>46313.833333333336</v>
      </c>
      <c r="K517" s="155">
        <v>46314.083333333336</v>
      </c>
      <c r="L517" s="19">
        <f t="shared" si="78"/>
        <v>0.25</v>
      </c>
      <c r="M517" s="151">
        <v>9</v>
      </c>
      <c r="N517" s="153"/>
      <c r="O517" s="153"/>
      <c r="P517" s="19" t="str">
        <f t="shared" ref="P517:P580" si="83">IF(O517="","",O517-N517)</f>
        <v/>
      </c>
      <c r="Q517" s="151"/>
      <c r="R517" s="151"/>
      <c r="S517" s="151"/>
      <c r="T517" s="151"/>
      <c r="U517" s="21" t="str">
        <f t="shared" si="76"/>
        <v/>
      </c>
      <c r="V517" s="21">
        <f t="shared" ref="V517:V580" si="84">IF(M517=0,"",R517/M517)</f>
        <v>0</v>
      </c>
      <c r="W517" s="15" t="str">
        <f t="shared" ref="W517:W580" si="85">IF(Q517="","",IF(AND(Q517&gt;G517,Q517&lt;H517),1,0))</f>
        <v/>
      </c>
      <c r="X517" s="48">
        <f t="shared" si="77"/>
        <v>0</v>
      </c>
      <c r="Y517" s="241"/>
    </row>
    <row r="518" spans="1:25" ht="21" hidden="1" customHeight="1">
      <c r="A518" s="14" t="str">
        <f t="shared" si="79"/>
        <v/>
      </c>
      <c r="B518" s="20" t="str">
        <f>IF(D518="","",COUNTIF($C$4:C517,C518)+1)</f>
        <v/>
      </c>
      <c r="C518" s="14" t="str">
        <f>IF(D518="","",VLOOKUP(D518,LISTA!$A:$B,2,0))</f>
        <v/>
      </c>
      <c r="D518" s="151"/>
      <c r="E518" s="14" t="str">
        <f>IF(D518="","",VLOOKUP(B518,'Preventiva - Sequencia'!$B:$C,2,0))</f>
        <v/>
      </c>
      <c r="F518" s="14" t="str">
        <f t="shared" si="80"/>
        <v/>
      </c>
      <c r="G518" s="14" t="str">
        <f t="shared" si="81"/>
        <v/>
      </c>
      <c r="H518" s="14" t="str">
        <f t="shared" si="82"/>
        <v/>
      </c>
      <c r="I518" s="151"/>
      <c r="J518" s="153"/>
      <c r="K518" s="155"/>
      <c r="L518" s="19" t="str">
        <f t="shared" si="78"/>
        <v/>
      </c>
      <c r="M518" s="151"/>
      <c r="N518" s="153"/>
      <c r="O518" s="153"/>
      <c r="P518" s="19" t="str">
        <f t="shared" si="83"/>
        <v/>
      </c>
      <c r="Q518" s="151"/>
      <c r="R518" s="151"/>
      <c r="S518" s="151"/>
      <c r="T518" s="151"/>
      <c r="U518" s="21" t="str">
        <f t="shared" si="76"/>
        <v/>
      </c>
      <c r="V518" s="21" t="str">
        <f t="shared" si="84"/>
        <v/>
      </c>
      <c r="W518" s="15" t="str">
        <f t="shared" si="85"/>
        <v/>
      </c>
      <c r="X518" s="48">
        <f t="shared" si="77"/>
        <v>0</v>
      </c>
      <c r="Y518" s="241"/>
    </row>
    <row r="519" spans="1:25" ht="21" hidden="1" customHeight="1">
      <c r="A519" s="14" t="str">
        <f t="shared" si="79"/>
        <v/>
      </c>
      <c r="B519" s="20" t="str">
        <f>IF(D519="","",COUNTIF($C$4:C518,C519)+1)</f>
        <v/>
      </c>
      <c r="C519" s="14" t="str">
        <f>IF(D519="","",VLOOKUP(D519,LISTA!$A:$B,2,0))</f>
        <v/>
      </c>
      <c r="D519" s="151"/>
      <c r="E519" s="14" t="str">
        <f>IF(D519="","",VLOOKUP(B519,'Preventiva - Sequencia'!$B:$C,2,0))</f>
        <v/>
      </c>
      <c r="F519" s="14" t="str">
        <f t="shared" si="80"/>
        <v/>
      </c>
      <c r="G519" s="14" t="str">
        <f t="shared" si="81"/>
        <v/>
      </c>
      <c r="H519" s="14" t="str">
        <f t="shared" si="82"/>
        <v/>
      </c>
      <c r="I519" s="151"/>
      <c r="J519" s="153"/>
      <c r="K519" s="155"/>
      <c r="L519" s="19" t="str">
        <f t="shared" si="78"/>
        <v/>
      </c>
      <c r="M519" s="151"/>
      <c r="N519" s="153"/>
      <c r="O519" s="153"/>
      <c r="P519" s="19" t="str">
        <f t="shared" si="83"/>
        <v/>
      </c>
      <c r="Q519" s="151"/>
      <c r="R519" s="151"/>
      <c r="S519" s="151"/>
      <c r="T519" s="151"/>
      <c r="U519" s="21" t="str">
        <f t="shared" si="76"/>
        <v/>
      </c>
      <c r="V519" s="21" t="str">
        <f t="shared" si="84"/>
        <v/>
      </c>
      <c r="W519" s="15" t="str">
        <f t="shared" si="85"/>
        <v/>
      </c>
      <c r="X519" s="48">
        <f t="shared" si="77"/>
        <v>0</v>
      </c>
      <c r="Y519" s="241"/>
    </row>
    <row r="520" spans="1:25" ht="21" hidden="1" customHeight="1">
      <c r="A520" s="14" t="str">
        <f t="shared" si="79"/>
        <v/>
      </c>
      <c r="B520" s="20" t="str">
        <f>IF(D520="","",COUNTIF($C$4:C519,C520)+1)</f>
        <v/>
      </c>
      <c r="C520" s="14" t="str">
        <f>IF(D520="","",VLOOKUP(D520,LISTA!$A:$B,2,0))</f>
        <v/>
      </c>
      <c r="D520" s="151"/>
      <c r="E520" s="14" t="str">
        <f>IF(D520="","",VLOOKUP(B520,'Preventiva - Sequencia'!$B:$C,2,0))</f>
        <v/>
      </c>
      <c r="F520" s="14" t="str">
        <f t="shared" si="80"/>
        <v/>
      </c>
      <c r="G520" s="14" t="str">
        <f t="shared" si="81"/>
        <v/>
      </c>
      <c r="H520" s="14" t="str">
        <f t="shared" si="82"/>
        <v/>
      </c>
      <c r="I520" s="151"/>
      <c r="J520" s="155"/>
      <c r="K520" s="155"/>
      <c r="L520" s="19" t="str">
        <f t="shared" si="78"/>
        <v/>
      </c>
      <c r="M520" s="151"/>
      <c r="N520" s="153"/>
      <c r="O520" s="153"/>
      <c r="P520" s="19" t="str">
        <f t="shared" si="83"/>
        <v/>
      </c>
      <c r="Q520" s="151"/>
      <c r="R520" s="151"/>
      <c r="S520" s="151"/>
      <c r="T520" s="151"/>
      <c r="U520" s="21" t="str">
        <f t="shared" si="76"/>
        <v/>
      </c>
      <c r="V520" s="21" t="str">
        <f t="shared" si="84"/>
        <v/>
      </c>
      <c r="W520" s="15" t="str">
        <f t="shared" si="85"/>
        <v/>
      </c>
      <c r="X520" s="48">
        <f t="shared" si="77"/>
        <v>0</v>
      </c>
      <c r="Y520" s="241"/>
    </row>
    <row r="521" spans="1:25" ht="21" hidden="1" customHeight="1">
      <c r="A521" s="14" t="str">
        <f t="shared" si="79"/>
        <v/>
      </c>
      <c r="B521" s="20" t="str">
        <f>IF(D521="","",COUNTIF($C$4:C520,C521)+1)</f>
        <v/>
      </c>
      <c r="C521" s="14" t="str">
        <f>IF(D521="","",VLOOKUP(D521,LISTA!$A:$B,2,0))</f>
        <v/>
      </c>
      <c r="D521" s="151"/>
      <c r="E521" s="14" t="str">
        <f>IF(D521="","",VLOOKUP(B521,'Preventiva - Sequencia'!$B:$C,2,0))</f>
        <v/>
      </c>
      <c r="F521" s="14" t="str">
        <f t="shared" si="80"/>
        <v/>
      </c>
      <c r="G521" s="14" t="str">
        <f t="shared" si="81"/>
        <v/>
      </c>
      <c r="H521" s="14" t="str">
        <f t="shared" si="82"/>
        <v/>
      </c>
      <c r="I521" s="151"/>
      <c r="J521" s="153"/>
      <c r="K521" s="155"/>
      <c r="L521" s="19" t="str">
        <f t="shared" si="78"/>
        <v/>
      </c>
      <c r="M521" s="151"/>
      <c r="N521" s="153"/>
      <c r="O521" s="153"/>
      <c r="P521" s="19" t="str">
        <f t="shared" si="83"/>
        <v/>
      </c>
      <c r="Q521" s="151"/>
      <c r="R521" s="151"/>
      <c r="S521" s="151"/>
      <c r="T521" s="151"/>
      <c r="U521" s="21" t="str">
        <f t="shared" si="76"/>
        <v/>
      </c>
      <c r="V521" s="21" t="str">
        <f t="shared" si="84"/>
        <v/>
      </c>
      <c r="W521" s="15" t="str">
        <f t="shared" si="85"/>
        <v/>
      </c>
      <c r="X521" s="48">
        <f t="shared" si="77"/>
        <v>0</v>
      </c>
      <c r="Y521" s="241"/>
    </row>
    <row r="522" spans="1:25" ht="21" hidden="1" customHeight="1">
      <c r="A522" s="14" t="str">
        <f t="shared" si="79"/>
        <v/>
      </c>
      <c r="B522" s="20" t="str">
        <f>IF(D522="","",COUNTIF($C$4:C520,C522)+1)</f>
        <v/>
      </c>
      <c r="C522" s="14" t="str">
        <f>IF(D522="","",VLOOKUP(D522,LISTA!$A:$B,2,0))</f>
        <v/>
      </c>
      <c r="D522" s="151"/>
      <c r="E522" s="14" t="str">
        <f>IF(D522="","",VLOOKUP(B522,'Preventiva - Sequencia'!$B:$C,2,0))</f>
        <v/>
      </c>
      <c r="F522" s="14" t="str">
        <f t="shared" si="80"/>
        <v/>
      </c>
      <c r="G522" s="14" t="str">
        <f t="shared" si="81"/>
        <v/>
      </c>
      <c r="H522" s="14" t="str">
        <f t="shared" si="82"/>
        <v/>
      </c>
      <c r="I522" s="151"/>
      <c r="J522" s="153"/>
      <c r="K522" s="155"/>
      <c r="L522" s="19" t="str">
        <f t="shared" si="78"/>
        <v/>
      </c>
      <c r="M522" s="151"/>
      <c r="N522" s="153"/>
      <c r="O522" s="153"/>
      <c r="P522" s="19" t="str">
        <f t="shared" si="83"/>
        <v/>
      </c>
      <c r="Q522" s="151"/>
      <c r="R522" s="151"/>
      <c r="S522" s="151"/>
      <c r="T522" s="151"/>
      <c r="U522" s="21" t="str">
        <f t="shared" si="76"/>
        <v/>
      </c>
      <c r="V522" s="21" t="str">
        <f t="shared" si="84"/>
        <v/>
      </c>
      <c r="W522" s="15" t="str">
        <f t="shared" si="85"/>
        <v/>
      </c>
      <c r="X522" s="48">
        <f t="shared" si="77"/>
        <v>0</v>
      </c>
      <c r="Y522" s="241"/>
    </row>
    <row r="523" spans="1:25" ht="21" hidden="1" customHeight="1">
      <c r="A523" s="14" t="str">
        <f t="shared" si="79"/>
        <v/>
      </c>
      <c r="B523" s="20" t="str">
        <f>IF(D523="","",COUNTIF($C$4:C522,C523)+1)</f>
        <v/>
      </c>
      <c r="C523" s="14" t="str">
        <f>IF(D523="","",VLOOKUP(D523,LISTA!$A:$B,2,0))</f>
        <v/>
      </c>
      <c r="D523" s="151"/>
      <c r="E523" s="14" t="str">
        <f>IF(D523="","",VLOOKUP(B523,'Preventiva - Sequencia'!$B:$C,2,0))</f>
        <v/>
      </c>
      <c r="F523" s="14" t="str">
        <f t="shared" si="80"/>
        <v/>
      </c>
      <c r="G523" s="14" t="str">
        <f t="shared" si="81"/>
        <v/>
      </c>
      <c r="H523" s="14" t="str">
        <f t="shared" si="82"/>
        <v/>
      </c>
      <c r="I523" s="151"/>
      <c r="J523" s="153"/>
      <c r="K523" s="153"/>
      <c r="L523" s="19" t="str">
        <f t="shared" si="78"/>
        <v/>
      </c>
      <c r="M523" s="151"/>
      <c r="N523" s="153"/>
      <c r="O523" s="153"/>
      <c r="P523" s="19" t="str">
        <f t="shared" si="83"/>
        <v/>
      </c>
      <c r="Q523" s="151"/>
      <c r="R523" s="151"/>
      <c r="S523" s="151"/>
      <c r="T523" s="151"/>
      <c r="U523" s="21" t="str">
        <f t="shared" si="76"/>
        <v/>
      </c>
      <c r="V523" s="21" t="str">
        <f t="shared" si="84"/>
        <v/>
      </c>
      <c r="W523" s="15" t="str">
        <f t="shared" si="85"/>
        <v/>
      </c>
      <c r="X523" s="48">
        <f t="shared" si="77"/>
        <v>0</v>
      </c>
      <c r="Y523" s="241"/>
    </row>
    <row r="524" spans="1:25" ht="21" hidden="1" customHeight="1">
      <c r="A524" s="14" t="str">
        <f t="shared" si="79"/>
        <v/>
      </c>
      <c r="B524" s="20" t="str">
        <f>IF(D524="","",COUNTIF($C$4:C523,C524)+1)</f>
        <v/>
      </c>
      <c r="C524" s="14" t="str">
        <f>IF(D524="","",VLOOKUP(D524,LISTA!$A:$B,2,0))</f>
        <v/>
      </c>
      <c r="D524" s="151"/>
      <c r="E524" s="14" t="str">
        <f>IF(D524="","",VLOOKUP(B524,'Preventiva - Sequencia'!$B:$C,2,0))</f>
        <v/>
      </c>
      <c r="F524" s="14" t="str">
        <f t="shared" si="80"/>
        <v/>
      </c>
      <c r="G524" s="14" t="str">
        <f t="shared" si="81"/>
        <v/>
      </c>
      <c r="H524" s="14" t="str">
        <f t="shared" si="82"/>
        <v/>
      </c>
      <c r="I524" s="151"/>
      <c r="J524" s="153"/>
      <c r="K524" s="153"/>
      <c r="L524" s="19" t="str">
        <f t="shared" si="78"/>
        <v/>
      </c>
      <c r="M524" s="151"/>
      <c r="N524" s="153"/>
      <c r="O524" s="153"/>
      <c r="P524" s="19" t="str">
        <f t="shared" si="83"/>
        <v/>
      </c>
      <c r="Q524" s="151"/>
      <c r="R524" s="151"/>
      <c r="S524" s="151"/>
      <c r="T524" s="151"/>
      <c r="U524" s="21" t="str">
        <f t="shared" si="76"/>
        <v/>
      </c>
      <c r="V524" s="21" t="str">
        <f t="shared" si="84"/>
        <v/>
      </c>
      <c r="W524" s="15" t="str">
        <f t="shared" si="85"/>
        <v/>
      </c>
      <c r="X524" s="48">
        <f t="shared" si="77"/>
        <v>0</v>
      </c>
      <c r="Y524" s="241"/>
    </row>
    <row r="525" spans="1:25" ht="21" hidden="1" customHeight="1">
      <c r="A525" s="14" t="str">
        <f t="shared" si="79"/>
        <v/>
      </c>
      <c r="B525" s="20" t="str">
        <f>IF(D525="","",COUNTIF($C$4:C524,C525)+1)</f>
        <v/>
      </c>
      <c r="C525" s="14" t="str">
        <f>IF(D525="","",VLOOKUP(D525,LISTA!$A:$B,2,0))</f>
        <v/>
      </c>
      <c r="D525" s="151"/>
      <c r="E525" s="14" t="str">
        <f>IF(D525="","",VLOOKUP(B525,'Preventiva - Sequencia'!$B:$C,2,0))</f>
        <v/>
      </c>
      <c r="F525" s="14" t="str">
        <f t="shared" si="80"/>
        <v/>
      </c>
      <c r="G525" s="14" t="str">
        <f t="shared" si="81"/>
        <v/>
      </c>
      <c r="H525" s="14" t="str">
        <f t="shared" si="82"/>
        <v/>
      </c>
      <c r="I525" s="151"/>
      <c r="J525" s="153"/>
      <c r="K525" s="300"/>
      <c r="L525" s="19" t="str">
        <f t="shared" si="78"/>
        <v/>
      </c>
      <c r="M525" s="151"/>
      <c r="N525" s="153"/>
      <c r="O525" s="153"/>
      <c r="P525" s="19" t="str">
        <f t="shared" si="83"/>
        <v/>
      </c>
      <c r="Q525" s="151"/>
      <c r="R525" s="151"/>
      <c r="S525" s="151"/>
      <c r="T525" s="151"/>
      <c r="U525" s="21" t="str">
        <f t="shared" si="76"/>
        <v/>
      </c>
      <c r="V525" s="21" t="str">
        <f t="shared" si="84"/>
        <v/>
      </c>
      <c r="W525" s="15" t="str">
        <f t="shared" si="85"/>
        <v/>
      </c>
      <c r="X525" s="48">
        <f t="shared" si="77"/>
        <v>0</v>
      </c>
      <c r="Y525" s="241"/>
    </row>
    <row r="526" spans="1:25" ht="21" hidden="1" customHeight="1">
      <c r="A526" s="14" t="str">
        <f t="shared" si="79"/>
        <v/>
      </c>
      <c r="B526" s="20" t="str">
        <f>IF(D526="","",COUNTIF($C$4:C525,C526)+1)</f>
        <v/>
      </c>
      <c r="C526" s="14" t="str">
        <f>IF(D526="","",VLOOKUP(D526,LISTA!$A:$B,2,0))</f>
        <v/>
      </c>
      <c r="D526" s="151"/>
      <c r="E526" s="14" t="str">
        <f>IF(D526="","",VLOOKUP(B526,'Preventiva - Sequencia'!$B:$C,2,0))</f>
        <v/>
      </c>
      <c r="F526" s="14" t="str">
        <f t="shared" si="80"/>
        <v/>
      </c>
      <c r="G526" s="14" t="str">
        <f t="shared" si="81"/>
        <v/>
      </c>
      <c r="H526" s="14" t="str">
        <f t="shared" si="82"/>
        <v/>
      </c>
      <c r="I526" s="151"/>
      <c r="J526" s="153"/>
      <c r="K526" s="301"/>
      <c r="L526" s="19" t="str">
        <f t="shared" si="78"/>
        <v/>
      </c>
      <c r="M526" s="151"/>
      <c r="N526" s="153"/>
      <c r="O526" s="153"/>
      <c r="P526" s="19" t="str">
        <f t="shared" si="83"/>
        <v/>
      </c>
      <c r="Q526" s="151"/>
      <c r="R526" s="151"/>
      <c r="S526" s="151"/>
      <c r="T526" s="151"/>
      <c r="U526" s="21" t="str">
        <f t="shared" si="76"/>
        <v/>
      </c>
      <c r="V526" s="21" t="str">
        <f t="shared" si="84"/>
        <v/>
      </c>
      <c r="W526" s="15" t="str">
        <f t="shared" si="85"/>
        <v/>
      </c>
      <c r="X526" s="48">
        <f t="shared" ref="X526:X535" si="86">SUM(R526:S526)</f>
        <v>0</v>
      </c>
      <c r="Y526" s="241"/>
    </row>
    <row r="527" spans="1:25" ht="21" hidden="1" customHeight="1">
      <c r="A527" s="14" t="str">
        <f t="shared" si="79"/>
        <v/>
      </c>
      <c r="B527" s="20" t="str">
        <f>IF(D527="","",COUNTIF($C$4:C526,C527)+1)</f>
        <v/>
      </c>
      <c r="C527" s="14" t="str">
        <f>IF(D527="","",VLOOKUP(D527,LISTA!$A:$B,2,0))</f>
        <v/>
      </c>
      <c r="D527" s="151"/>
      <c r="E527" s="14" t="str">
        <f>IF(D527="","",VLOOKUP(B527,'Preventiva - Sequencia'!$B:$C,2,0))</f>
        <v/>
      </c>
      <c r="F527" s="14" t="str">
        <f t="shared" si="80"/>
        <v/>
      </c>
      <c r="G527" s="14" t="str">
        <f t="shared" si="81"/>
        <v/>
      </c>
      <c r="H527" s="14" t="str">
        <f t="shared" si="82"/>
        <v/>
      </c>
      <c r="I527" s="151"/>
      <c r="J527" s="153"/>
      <c r="K527" s="153"/>
      <c r="L527" s="19" t="str">
        <f t="shared" si="78"/>
        <v/>
      </c>
      <c r="M527" s="151"/>
      <c r="N527" s="153"/>
      <c r="O527" s="153"/>
      <c r="P527" s="19" t="str">
        <f t="shared" si="83"/>
        <v/>
      </c>
      <c r="Q527" s="151"/>
      <c r="R527" s="151"/>
      <c r="S527" s="151"/>
      <c r="T527" s="151"/>
      <c r="U527" s="21" t="str">
        <f t="shared" si="76"/>
        <v/>
      </c>
      <c r="V527" s="21" t="str">
        <f t="shared" si="84"/>
        <v/>
      </c>
      <c r="W527" s="15" t="str">
        <f t="shared" si="85"/>
        <v/>
      </c>
      <c r="X527" s="48">
        <f t="shared" si="86"/>
        <v>0</v>
      </c>
      <c r="Y527" s="241"/>
    </row>
    <row r="528" spans="1:25" ht="21" hidden="1" customHeight="1">
      <c r="A528" s="14" t="str">
        <f t="shared" si="79"/>
        <v/>
      </c>
      <c r="B528" s="20" t="str">
        <f>IF(D528="","",COUNTIF($C$4:C527,C528)+1)</f>
        <v/>
      </c>
      <c r="C528" s="14" t="str">
        <f>IF(D528="","",VLOOKUP(D528,LISTA!$A:$B,2,0))</f>
        <v/>
      </c>
      <c r="D528" s="151"/>
      <c r="E528" s="14" t="str">
        <f>IF(D528="","",VLOOKUP(B528,'Preventiva - Sequencia'!$B:$C,2,0))</f>
        <v/>
      </c>
      <c r="F528" s="14" t="str">
        <f t="shared" si="80"/>
        <v/>
      </c>
      <c r="G528" s="14" t="str">
        <f t="shared" si="81"/>
        <v/>
      </c>
      <c r="H528" s="14" t="str">
        <f t="shared" si="82"/>
        <v/>
      </c>
      <c r="I528" s="151"/>
      <c r="J528" s="153"/>
      <c r="K528" s="153"/>
      <c r="L528" s="19" t="str">
        <f t="shared" si="78"/>
        <v/>
      </c>
      <c r="M528" s="151"/>
      <c r="N528" s="153"/>
      <c r="O528" s="153"/>
      <c r="P528" s="19" t="str">
        <f t="shared" si="83"/>
        <v/>
      </c>
      <c r="Q528" s="151"/>
      <c r="R528" s="151"/>
      <c r="S528" s="151"/>
      <c r="T528" s="151"/>
      <c r="U528" s="21" t="str">
        <f t="shared" si="76"/>
        <v/>
      </c>
      <c r="V528" s="21" t="str">
        <f t="shared" si="84"/>
        <v/>
      </c>
      <c r="W528" s="15" t="str">
        <f t="shared" si="85"/>
        <v/>
      </c>
      <c r="X528" s="48">
        <f t="shared" si="86"/>
        <v>0</v>
      </c>
      <c r="Y528" s="241"/>
    </row>
    <row r="529" spans="1:25" ht="21" hidden="1" customHeight="1">
      <c r="A529" s="14" t="str">
        <f t="shared" si="79"/>
        <v/>
      </c>
      <c r="B529" s="20" t="str">
        <f>IF(D529="","",COUNTIF($C$4:C528,C529)+1)</f>
        <v/>
      </c>
      <c r="C529" s="14" t="str">
        <f>IF(D529="","",VLOOKUP(D529,LISTA!$A:$B,2,0))</f>
        <v/>
      </c>
      <c r="D529" s="151"/>
      <c r="E529" s="14" t="str">
        <f>IF(D529="","",VLOOKUP(B529,'Preventiva - Sequencia'!$B:$C,2,0))</f>
        <v/>
      </c>
      <c r="F529" s="14" t="str">
        <f t="shared" si="80"/>
        <v/>
      </c>
      <c r="G529" s="14" t="str">
        <f t="shared" si="81"/>
        <v/>
      </c>
      <c r="H529" s="14" t="str">
        <f t="shared" si="82"/>
        <v/>
      </c>
      <c r="I529" s="151"/>
      <c r="J529" s="153"/>
      <c r="K529" s="155"/>
      <c r="L529" s="19" t="str">
        <f t="shared" si="78"/>
        <v/>
      </c>
      <c r="M529" s="151"/>
      <c r="N529" s="153"/>
      <c r="O529" s="153"/>
      <c r="P529" s="19" t="str">
        <f t="shared" si="83"/>
        <v/>
      </c>
      <c r="Q529" s="151"/>
      <c r="R529" s="151"/>
      <c r="S529" s="151"/>
      <c r="T529" s="151"/>
      <c r="U529" s="21" t="str">
        <f t="shared" si="76"/>
        <v/>
      </c>
      <c r="V529" s="21" t="str">
        <f t="shared" si="84"/>
        <v/>
      </c>
      <c r="W529" s="15" t="str">
        <f t="shared" si="85"/>
        <v/>
      </c>
      <c r="X529" s="48">
        <f t="shared" si="86"/>
        <v>0</v>
      </c>
      <c r="Y529" s="241"/>
    </row>
    <row r="530" spans="1:25" ht="21" hidden="1" customHeight="1">
      <c r="A530" s="14" t="str">
        <f t="shared" si="79"/>
        <v/>
      </c>
      <c r="B530" s="20" t="str">
        <f>IF(D530="","",COUNTIF($C$4:C529,C530)+1)</f>
        <v/>
      </c>
      <c r="C530" s="14" t="str">
        <f>IF(D530="","",VLOOKUP(D530,LISTA!$A:$B,2,0))</f>
        <v/>
      </c>
      <c r="D530" s="151"/>
      <c r="E530" s="14" t="str">
        <f>IF(D530="","",VLOOKUP(B530,'Preventiva - Sequencia'!$B:$C,2,0))</f>
        <v/>
      </c>
      <c r="F530" s="14" t="str">
        <f t="shared" si="80"/>
        <v/>
      </c>
      <c r="G530" s="14" t="str">
        <f t="shared" si="81"/>
        <v/>
      </c>
      <c r="H530" s="14" t="str">
        <f t="shared" si="82"/>
        <v/>
      </c>
      <c r="I530" s="151"/>
      <c r="J530" s="153"/>
      <c r="K530" s="155"/>
      <c r="L530" s="19" t="str">
        <f t="shared" si="78"/>
        <v/>
      </c>
      <c r="M530" s="151"/>
      <c r="N530" s="153"/>
      <c r="O530" s="153"/>
      <c r="P530" s="19" t="str">
        <f t="shared" si="83"/>
        <v/>
      </c>
      <c r="Q530" s="151"/>
      <c r="R530" s="151"/>
      <c r="S530" s="151"/>
      <c r="T530" s="151"/>
      <c r="U530" s="21" t="str">
        <f t="shared" si="76"/>
        <v/>
      </c>
      <c r="V530" s="21" t="str">
        <f t="shared" si="84"/>
        <v/>
      </c>
      <c r="W530" s="15" t="str">
        <f t="shared" si="85"/>
        <v/>
      </c>
      <c r="X530" s="48">
        <f t="shared" si="86"/>
        <v>0</v>
      </c>
      <c r="Y530" s="241"/>
    </row>
    <row r="531" spans="1:25" ht="21" hidden="1" customHeight="1">
      <c r="A531" s="14" t="str">
        <f t="shared" si="79"/>
        <v/>
      </c>
      <c r="B531" s="20" t="str">
        <f>IF(D531="","",COUNTIF($C$4:C530,C531)+1)</f>
        <v/>
      </c>
      <c r="C531" s="14" t="str">
        <f>IF(D531="","",VLOOKUP(D531,LISTA!$A:$B,2,0))</f>
        <v/>
      </c>
      <c r="D531" s="151"/>
      <c r="E531" s="14" t="str">
        <f>IF(D531="","",VLOOKUP(B531,'Preventiva - Sequencia'!$B:$C,2,0))</f>
        <v/>
      </c>
      <c r="F531" s="14" t="str">
        <f t="shared" si="80"/>
        <v/>
      </c>
      <c r="G531" s="14" t="str">
        <f t="shared" si="81"/>
        <v/>
      </c>
      <c r="H531" s="14" t="str">
        <f t="shared" si="82"/>
        <v/>
      </c>
      <c r="I531" s="151"/>
      <c r="J531" s="153"/>
      <c r="K531" s="155"/>
      <c r="L531" s="19" t="str">
        <f t="shared" si="78"/>
        <v/>
      </c>
      <c r="M531" s="151"/>
      <c r="N531" s="153"/>
      <c r="O531" s="155"/>
      <c r="P531" s="19" t="str">
        <f t="shared" si="83"/>
        <v/>
      </c>
      <c r="Q531" s="151"/>
      <c r="R531" s="151"/>
      <c r="S531" s="151"/>
      <c r="T531" s="151"/>
      <c r="U531" s="21" t="str">
        <f t="shared" si="76"/>
        <v/>
      </c>
      <c r="V531" s="21" t="str">
        <f t="shared" si="84"/>
        <v/>
      </c>
      <c r="W531" s="15" t="str">
        <f t="shared" si="85"/>
        <v/>
      </c>
      <c r="X531" s="48">
        <f t="shared" si="86"/>
        <v>0</v>
      </c>
      <c r="Y531" s="241"/>
    </row>
    <row r="532" spans="1:25" ht="21" hidden="1" customHeight="1">
      <c r="A532" s="14" t="str">
        <f t="shared" si="79"/>
        <v/>
      </c>
      <c r="B532" s="20" t="str">
        <f>IF(D532="","",COUNTIF($C$4:C531,C532)+1)</f>
        <v/>
      </c>
      <c r="C532" s="14" t="str">
        <f>IF(D532="","",VLOOKUP(D532,LISTA!$A:$B,2,0))</f>
        <v/>
      </c>
      <c r="D532" s="151"/>
      <c r="E532" s="14" t="str">
        <f>IF(D532="","",VLOOKUP(B532,'Preventiva - Sequencia'!$B:$C,2,0))</f>
        <v/>
      </c>
      <c r="F532" s="14" t="str">
        <f t="shared" si="80"/>
        <v/>
      </c>
      <c r="G532" s="14" t="str">
        <f t="shared" si="81"/>
        <v/>
      </c>
      <c r="H532" s="14" t="str">
        <f t="shared" si="82"/>
        <v/>
      </c>
      <c r="I532" s="151"/>
      <c r="J532" s="153"/>
      <c r="K532" s="153"/>
      <c r="L532" s="19" t="str">
        <f t="shared" si="78"/>
        <v/>
      </c>
      <c r="M532" s="151"/>
      <c r="N532" s="153"/>
      <c r="O532" s="153"/>
      <c r="P532" s="19" t="str">
        <f t="shared" si="83"/>
        <v/>
      </c>
      <c r="Q532" s="151"/>
      <c r="R532" s="151"/>
      <c r="S532" s="151"/>
      <c r="T532" s="151"/>
      <c r="U532" s="21" t="str">
        <f t="shared" si="76"/>
        <v/>
      </c>
      <c r="V532" s="21" t="str">
        <f t="shared" si="84"/>
        <v/>
      </c>
      <c r="W532" s="15" t="str">
        <f t="shared" si="85"/>
        <v/>
      </c>
      <c r="X532" s="48">
        <f t="shared" si="86"/>
        <v>0</v>
      </c>
      <c r="Y532" s="241"/>
    </row>
    <row r="533" spans="1:25" ht="21" hidden="1" customHeight="1">
      <c r="A533" s="14" t="str">
        <f t="shared" si="79"/>
        <v/>
      </c>
      <c r="B533" s="20" t="str">
        <f>IF(D533="","",COUNTIF($C$4:C532,C533)+1)</f>
        <v/>
      </c>
      <c r="C533" s="14" t="str">
        <f>IF(D533="","",VLOOKUP(D533,LISTA!$A:$B,2,0))</f>
        <v/>
      </c>
      <c r="D533" s="151"/>
      <c r="E533" s="14" t="str">
        <f>IF(D533="","",VLOOKUP(B533,'Preventiva - Sequencia'!$B:$C,2,0))</f>
        <v/>
      </c>
      <c r="F533" s="14" t="str">
        <f t="shared" si="80"/>
        <v/>
      </c>
      <c r="G533" s="14" t="str">
        <f t="shared" si="81"/>
        <v/>
      </c>
      <c r="H533" s="14" t="str">
        <f t="shared" si="82"/>
        <v/>
      </c>
      <c r="I533" s="151"/>
      <c r="J533" s="153"/>
      <c r="K533" s="153"/>
      <c r="L533" s="19" t="str">
        <f t="shared" si="78"/>
        <v/>
      </c>
      <c r="M533" s="151"/>
      <c r="N533" s="153"/>
      <c r="O533" s="153"/>
      <c r="P533" s="19" t="str">
        <f t="shared" si="83"/>
        <v/>
      </c>
      <c r="Q533" s="151"/>
      <c r="R533" s="151"/>
      <c r="S533" s="151"/>
      <c r="T533" s="151"/>
      <c r="U533" s="21" t="str">
        <f t="shared" si="76"/>
        <v/>
      </c>
      <c r="V533" s="21" t="str">
        <f t="shared" si="84"/>
        <v/>
      </c>
      <c r="W533" s="15" t="str">
        <f t="shared" si="85"/>
        <v/>
      </c>
      <c r="X533" s="48">
        <f t="shared" si="86"/>
        <v>0</v>
      </c>
      <c r="Y533" s="241"/>
    </row>
    <row r="534" spans="1:25" ht="21" hidden="1" customHeight="1">
      <c r="A534" s="14" t="str">
        <f t="shared" si="79"/>
        <v/>
      </c>
      <c r="B534" s="20" t="str">
        <f>IF(D534="","",COUNTIF($C$4:C533,C534)+1)</f>
        <v/>
      </c>
      <c r="C534" s="14" t="str">
        <f>IF(D534="","",VLOOKUP(D534,LISTA!$A:$B,2,0))</f>
        <v/>
      </c>
      <c r="D534" s="151"/>
      <c r="E534" s="14" t="str">
        <f>IF(D534="","",VLOOKUP(B534,'Preventiva - Sequencia'!$B:$C,2,0))</f>
        <v/>
      </c>
      <c r="F534" s="14" t="str">
        <f t="shared" si="80"/>
        <v/>
      </c>
      <c r="G534" s="14" t="str">
        <f t="shared" si="81"/>
        <v/>
      </c>
      <c r="H534" s="14" t="str">
        <f t="shared" si="82"/>
        <v/>
      </c>
      <c r="I534" s="151"/>
      <c r="J534" s="153"/>
      <c r="K534" s="155"/>
      <c r="L534" s="19" t="str">
        <f t="shared" si="78"/>
        <v/>
      </c>
      <c r="M534" s="151"/>
      <c r="N534" s="153"/>
      <c r="O534" s="153"/>
      <c r="P534" s="19" t="str">
        <f t="shared" si="83"/>
        <v/>
      </c>
      <c r="Q534" s="151"/>
      <c r="R534" s="151"/>
      <c r="S534" s="151"/>
      <c r="T534" s="151"/>
      <c r="U534" s="21" t="str">
        <f t="shared" si="76"/>
        <v/>
      </c>
      <c r="V534" s="21" t="str">
        <f t="shared" si="84"/>
        <v/>
      </c>
      <c r="W534" s="15" t="str">
        <f t="shared" si="85"/>
        <v/>
      </c>
      <c r="X534" s="48">
        <f t="shared" si="86"/>
        <v>0</v>
      </c>
      <c r="Y534" s="241"/>
    </row>
    <row r="535" spans="1:25" ht="21" hidden="1" customHeight="1">
      <c r="A535" s="14" t="str">
        <f t="shared" si="79"/>
        <v/>
      </c>
      <c r="B535" s="20" t="str">
        <f>IF(D535="","",COUNTIF($C$4:C534,C535)+1)</f>
        <v/>
      </c>
      <c r="C535" s="14" t="str">
        <f>IF(D535="","",VLOOKUP(D535,LISTA!$A:$B,2,0))</f>
        <v/>
      </c>
      <c r="D535" s="151"/>
      <c r="E535" s="14" t="str">
        <f>IF(D535="","",VLOOKUP(B535,'Preventiva - Sequencia'!$B:$C,2,0))</f>
        <v/>
      </c>
      <c r="F535" s="14" t="str">
        <f t="shared" si="80"/>
        <v/>
      </c>
      <c r="G535" s="14" t="str">
        <f t="shared" si="81"/>
        <v/>
      </c>
      <c r="H535" s="14" t="str">
        <f t="shared" si="82"/>
        <v/>
      </c>
      <c r="I535" s="151"/>
      <c r="J535" s="153"/>
      <c r="K535" s="153"/>
      <c r="L535" s="19" t="str">
        <f t="shared" si="78"/>
        <v/>
      </c>
      <c r="M535" s="151"/>
      <c r="N535" s="153"/>
      <c r="O535" s="153"/>
      <c r="P535" s="19" t="str">
        <f t="shared" si="83"/>
        <v/>
      </c>
      <c r="Q535" s="151"/>
      <c r="R535" s="151"/>
      <c r="S535" s="151"/>
      <c r="T535" s="151"/>
      <c r="U535" s="21" t="str">
        <f t="shared" si="76"/>
        <v/>
      </c>
      <c r="V535" s="21" t="str">
        <f t="shared" si="84"/>
        <v/>
      </c>
      <c r="W535" s="15" t="str">
        <f t="shared" si="85"/>
        <v/>
      </c>
      <c r="X535" s="48">
        <f t="shared" si="86"/>
        <v>0</v>
      </c>
      <c r="Y535" s="241"/>
    </row>
    <row r="536" spans="1:25" ht="21" hidden="1" customHeight="1">
      <c r="A536" s="14" t="str">
        <f t="shared" si="79"/>
        <v/>
      </c>
      <c r="B536" s="20" t="str">
        <f>IF(D536="","",COUNTIF($C$4:C535,C536)+1)</f>
        <v/>
      </c>
      <c r="C536" s="14" t="str">
        <f>IF(D536="","",VLOOKUP(D536,LISTA!$A:$B,2,0))</f>
        <v/>
      </c>
      <c r="D536" s="151"/>
      <c r="E536" s="14" t="str">
        <f>IF(D536="","",VLOOKUP(B536,'Preventiva - Sequencia'!$B:$C,2,0))</f>
        <v/>
      </c>
      <c r="F536" s="14" t="str">
        <f t="shared" si="80"/>
        <v/>
      </c>
      <c r="G536" s="14" t="str">
        <f t="shared" si="81"/>
        <v/>
      </c>
      <c r="H536" s="14" t="str">
        <f t="shared" si="82"/>
        <v/>
      </c>
      <c r="I536" s="151"/>
      <c r="J536" s="153"/>
      <c r="K536" s="153"/>
      <c r="L536" s="19" t="str">
        <f t="shared" si="78"/>
        <v/>
      </c>
      <c r="M536" s="151"/>
      <c r="N536" s="153"/>
      <c r="O536" s="153"/>
      <c r="P536" s="19" t="str">
        <f t="shared" si="83"/>
        <v/>
      </c>
      <c r="Q536" s="151"/>
      <c r="R536" s="151"/>
      <c r="S536" s="151"/>
      <c r="T536" s="151"/>
      <c r="U536" s="21" t="str">
        <f t="shared" si="76"/>
        <v/>
      </c>
      <c r="V536" s="21" t="str">
        <f t="shared" si="84"/>
        <v/>
      </c>
      <c r="W536" s="15" t="str">
        <f t="shared" si="85"/>
        <v/>
      </c>
      <c r="Y536" s="241"/>
    </row>
    <row r="537" spans="1:25" ht="21" hidden="1" customHeight="1">
      <c r="A537" s="14" t="str">
        <f t="shared" si="79"/>
        <v/>
      </c>
      <c r="B537" s="20" t="str">
        <f>IF(D537="","",COUNTIF($C$4:C536,C537)+1)</f>
        <v/>
      </c>
      <c r="C537" s="14" t="str">
        <f>IF(D537="","",VLOOKUP(D537,LISTA!$A:$B,2,0))</f>
        <v/>
      </c>
      <c r="D537" s="151"/>
      <c r="E537" s="14" t="str">
        <f>IF(D537="","",VLOOKUP(B537,'Preventiva - Sequencia'!$B:$C,2,0))</f>
        <v/>
      </c>
      <c r="F537" s="14" t="str">
        <f t="shared" si="80"/>
        <v/>
      </c>
      <c r="G537" s="14" t="str">
        <f t="shared" si="81"/>
        <v/>
      </c>
      <c r="H537" s="14" t="str">
        <f t="shared" si="82"/>
        <v/>
      </c>
      <c r="I537" s="151"/>
      <c r="J537" s="153"/>
      <c r="K537" s="155"/>
      <c r="L537" s="19" t="str">
        <f t="shared" si="78"/>
        <v/>
      </c>
      <c r="M537" s="151"/>
      <c r="N537" s="153"/>
      <c r="O537" s="153"/>
      <c r="P537" s="19" t="str">
        <f t="shared" si="83"/>
        <v/>
      </c>
      <c r="Q537" s="151"/>
      <c r="R537" s="151"/>
      <c r="S537" s="151"/>
      <c r="T537" s="151"/>
      <c r="U537" s="21" t="str">
        <f t="shared" si="76"/>
        <v/>
      </c>
      <c r="V537" s="21" t="str">
        <f t="shared" si="84"/>
        <v/>
      </c>
      <c r="W537" s="15" t="str">
        <f t="shared" si="85"/>
        <v/>
      </c>
      <c r="Y537" s="241"/>
    </row>
    <row r="538" spans="1:25" ht="21" hidden="1" customHeight="1">
      <c r="A538" s="14" t="str">
        <f t="shared" si="79"/>
        <v/>
      </c>
      <c r="B538" s="20" t="str">
        <f>IF(D538="","",COUNTIF($C$4:C535,C538)+1)</f>
        <v/>
      </c>
      <c r="C538" s="14" t="str">
        <f>IF(D538="","",VLOOKUP(D538,LISTA!$A:$B,2,0))</f>
        <v/>
      </c>
      <c r="D538" s="151"/>
      <c r="E538" s="14" t="str">
        <f>IF(D538="","",VLOOKUP(B538,'Preventiva - Sequencia'!$B:$C,2,0))</f>
        <v/>
      </c>
      <c r="F538" s="14" t="str">
        <f t="shared" si="80"/>
        <v/>
      </c>
      <c r="G538" s="14" t="str">
        <f t="shared" si="81"/>
        <v/>
      </c>
      <c r="H538" s="14" t="str">
        <f t="shared" si="82"/>
        <v/>
      </c>
      <c r="I538" s="151"/>
      <c r="J538" s="153"/>
      <c r="K538" s="155"/>
      <c r="L538" s="19" t="str">
        <f t="shared" si="78"/>
        <v/>
      </c>
      <c r="M538" s="151"/>
      <c r="N538" s="153"/>
      <c r="O538" s="153"/>
      <c r="P538" s="19" t="str">
        <f t="shared" si="83"/>
        <v/>
      </c>
      <c r="Q538" s="151"/>
      <c r="R538" s="151"/>
      <c r="S538" s="151"/>
      <c r="T538" s="151"/>
      <c r="U538" s="21" t="str">
        <f t="shared" si="76"/>
        <v/>
      </c>
      <c r="V538" s="21" t="str">
        <f t="shared" si="84"/>
        <v/>
      </c>
      <c r="W538" s="15" t="str">
        <f t="shared" si="85"/>
        <v/>
      </c>
      <c r="X538" s="48">
        <f t="shared" ref="X538:X569" si="87">SUM(R538:S538)</f>
        <v>0</v>
      </c>
      <c r="Y538" s="241"/>
    </row>
    <row r="539" spans="1:25" ht="21" hidden="1" customHeight="1">
      <c r="A539" s="14" t="str">
        <f t="shared" si="79"/>
        <v/>
      </c>
      <c r="B539" s="20" t="str">
        <f>IF(D539="","",COUNTIF($C$4:C538,C539)+1)</f>
        <v/>
      </c>
      <c r="C539" s="14" t="str">
        <f>IF(D539="","",VLOOKUP(D539,LISTA!$A:$B,2,0))</f>
        <v/>
      </c>
      <c r="D539" s="151"/>
      <c r="E539" s="14" t="str">
        <f>IF(D539="","",VLOOKUP(B539,'Preventiva - Sequencia'!$B:$C,2,0))</f>
        <v/>
      </c>
      <c r="F539" s="14" t="str">
        <f t="shared" si="80"/>
        <v/>
      </c>
      <c r="G539" s="14" t="str">
        <f t="shared" si="81"/>
        <v/>
      </c>
      <c r="H539" s="14" t="str">
        <f t="shared" si="82"/>
        <v/>
      </c>
      <c r="I539" s="151"/>
      <c r="J539" s="153"/>
      <c r="K539" s="155"/>
      <c r="L539" s="19" t="str">
        <f t="shared" si="78"/>
        <v/>
      </c>
      <c r="M539" s="151"/>
      <c r="N539" s="153"/>
      <c r="O539" s="153"/>
      <c r="P539" s="19" t="str">
        <f t="shared" si="83"/>
        <v/>
      </c>
      <c r="Q539" s="151"/>
      <c r="R539" s="151"/>
      <c r="S539" s="151"/>
      <c r="T539" s="151"/>
      <c r="U539" s="21" t="str">
        <f t="shared" si="76"/>
        <v/>
      </c>
      <c r="V539" s="21" t="str">
        <f t="shared" si="84"/>
        <v/>
      </c>
      <c r="W539" s="15" t="str">
        <f t="shared" si="85"/>
        <v/>
      </c>
      <c r="X539" s="48">
        <f t="shared" si="87"/>
        <v>0</v>
      </c>
      <c r="Y539" s="241"/>
    </row>
    <row r="540" spans="1:25" ht="21" hidden="1" customHeight="1">
      <c r="A540" s="14" t="str">
        <f t="shared" si="79"/>
        <v/>
      </c>
      <c r="B540" s="20" t="str">
        <f>IF(D540="","",COUNTIF($C$4:C539,C540)+1)</f>
        <v/>
      </c>
      <c r="C540" s="14" t="str">
        <f>IF(D540="","",VLOOKUP(D540,LISTA!$A:$B,2,0))</f>
        <v/>
      </c>
      <c r="D540" s="151"/>
      <c r="E540" s="14" t="str">
        <f>IF(D540="","",VLOOKUP(B540,'Preventiva - Sequencia'!$B:$C,2,0))</f>
        <v/>
      </c>
      <c r="F540" s="14" t="str">
        <f t="shared" si="80"/>
        <v/>
      </c>
      <c r="G540" s="14" t="str">
        <f t="shared" si="81"/>
        <v/>
      </c>
      <c r="H540" s="14" t="str">
        <f t="shared" si="82"/>
        <v/>
      </c>
      <c r="I540" s="151"/>
      <c r="J540" s="153"/>
      <c r="K540" s="155"/>
      <c r="L540" s="19" t="str">
        <f t="shared" si="78"/>
        <v/>
      </c>
      <c r="M540" s="151"/>
      <c r="N540" s="153"/>
      <c r="O540" s="153"/>
      <c r="P540" s="19" t="str">
        <f t="shared" si="83"/>
        <v/>
      </c>
      <c r="Q540" s="151"/>
      <c r="R540" s="151"/>
      <c r="S540" s="151"/>
      <c r="T540" s="151"/>
      <c r="U540" s="21" t="str">
        <f t="shared" si="76"/>
        <v/>
      </c>
      <c r="V540" s="21" t="str">
        <f t="shared" si="84"/>
        <v/>
      </c>
      <c r="W540" s="15" t="str">
        <f t="shared" si="85"/>
        <v/>
      </c>
      <c r="X540" s="48">
        <f t="shared" si="87"/>
        <v>0</v>
      </c>
      <c r="Y540" s="241"/>
    </row>
    <row r="541" spans="1:25" ht="21" hidden="1" customHeight="1">
      <c r="A541" s="14" t="str">
        <f t="shared" si="79"/>
        <v/>
      </c>
      <c r="B541" s="20" t="str">
        <f>IF(D541="","",COUNTIF($C$4:C540,C541)+1)</f>
        <v/>
      </c>
      <c r="C541" s="14" t="str">
        <f>IF(D541="","",VLOOKUP(D541,LISTA!$A:$B,2,0))</f>
        <v/>
      </c>
      <c r="D541" s="151"/>
      <c r="E541" s="14" t="str">
        <f>IF(D541="","",VLOOKUP(B541,'Preventiva - Sequencia'!$B:$C,2,0))</f>
        <v/>
      </c>
      <c r="F541" s="14" t="str">
        <f t="shared" si="80"/>
        <v/>
      </c>
      <c r="G541" s="14" t="str">
        <f t="shared" si="81"/>
        <v/>
      </c>
      <c r="H541" s="14" t="str">
        <f t="shared" si="82"/>
        <v/>
      </c>
      <c r="I541" s="151"/>
      <c r="J541" s="153"/>
      <c r="K541" s="155"/>
      <c r="L541" s="19" t="str">
        <f t="shared" si="78"/>
        <v/>
      </c>
      <c r="M541" s="151"/>
      <c r="N541" s="153"/>
      <c r="O541" s="153"/>
      <c r="P541" s="19" t="str">
        <f t="shared" si="83"/>
        <v/>
      </c>
      <c r="Q541" s="151"/>
      <c r="R541" s="151"/>
      <c r="S541" s="151"/>
      <c r="T541" s="151"/>
      <c r="U541" s="21" t="str">
        <f t="shared" ref="U541:U604" si="88">IF(P541="","",P541/L541)</f>
        <v/>
      </c>
      <c r="V541" s="21" t="str">
        <f t="shared" si="84"/>
        <v/>
      </c>
      <c r="W541" s="15" t="str">
        <f t="shared" si="85"/>
        <v/>
      </c>
      <c r="X541" s="48">
        <f t="shared" si="87"/>
        <v>0</v>
      </c>
      <c r="Y541" s="241"/>
    </row>
    <row r="542" spans="1:25" ht="21" hidden="1" customHeight="1">
      <c r="A542" s="14" t="str">
        <f t="shared" si="79"/>
        <v/>
      </c>
      <c r="B542" s="20" t="str">
        <f>IF(D542="","",COUNTIF($C$4:C541,C542)+1)</f>
        <v/>
      </c>
      <c r="C542" s="14" t="str">
        <f>IF(D542="","",VLOOKUP(D542,LISTA!$A:$B,2,0))</f>
        <v/>
      </c>
      <c r="D542" s="151"/>
      <c r="E542" s="14" t="str">
        <f>IF(D542="","",VLOOKUP(B542,'Preventiva - Sequencia'!$B:$C,2,0))</f>
        <v/>
      </c>
      <c r="F542" s="14" t="str">
        <f t="shared" si="80"/>
        <v/>
      </c>
      <c r="G542" s="14" t="str">
        <f t="shared" si="81"/>
        <v/>
      </c>
      <c r="H542" s="14" t="str">
        <f t="shared" si="82"/>
        <v/>
      </c>
      <c r="I542" s="151"/>
      <c r="J542" s="153"/>
      <c r="K542" s="155"/>
      <c r="L542" s="19" t="str">
        <f t="shared" si="78"/>
        <v/>
      </c>
      <c r="M542" s="151"/>
      <c r="N542" s="153"/>
      <c r="O542" s="153"/>
      <c r="P542" s="19" t="str">
        <f t="shared" si="83"/>
        <v/>
      </c>
      <c r="Q542" s="151"/>
      <c r="R542" s="151"/>
      <c r="S542" s="151"/>
      <c r="T542" s="151"/>
      <c r="U542" s="21" t="str">
        <f t="shared" si="88"/>
        <v/>
      </c>
      <c r="V542" s="21" t="str">
        <f t="shared" si="84"/>
        <v/>
      </c>
      <c r="W542" s="15" t="str">
        <f t="shared" si="85"/>
        <v/>
      </c>
      <c r="X542" s="48">
        <f t="shared" si="87"/>
        <v>0</v>
      </c>
      <c r="Y542" s="241"/>
    </row>
    <row r="543" spans="1:25" ht="21" hidden="1" customHeight="1">
      <c r="A543" s="14" t="str">
        <f t="shared" si="79"/>
        <v/>
      </c>
      <c r="B543" s="20" t="str">
        <f>IF(D543="","",COUNTIF($C$4:C542,C543)+1)</f>
        <v/>
      </c>
      <c r="C543" s="14" t="str">
        <f>IF(D543="","",VLOOKUP(D543,LISTA!$A:$B,2,0))</f>
        <v/>
      </c>
      <c r="D543" s="151"/>
      <c r="E543" s="14" t="str">
        <f>IF(D543="","",VLOOKUP(B543,'Preventiva - Sequencia'!$B:$C,2,0))</f>
        <v/>
      </c>
      <c r="F543" s="14" t="str">
        <f t="shared" si="80"/>
        <v/>
      </c>
      <c r="G543" s="14" t="str">
        <f t="shared" si="81"/>
        <v/>
      </c>
      <c r="H543" s="14" t="str">
        <f t="shared" si="82"/>
        <v/>
      </c>
      <c r="I543" s="151"/>
      <c r="J543" s="153"/>
      <c r="K543" s="155"/>
      <c r="L543" s="19" t="str">
        <f t="shared" si="78"/>
        <v/>
      </c>
      <c r="M543" s="151"/>
      <c r="N543" s="153"/>
      <c r="O543" s="153"/>
      <c r="P543" s="19" t="str">
        <f t="shared" si="83"/>
        <v/>
      </c>
      <c r="Q543" s="151"/>
      <c r="R543" s="151"/>
      <c r="S543" s="151"/>
      <c r="T543" s="151"/>
      <c r="U543" s="21" t="str">
        <f t="shared" si="88"/>
        <v/>
      </c>
      <c r="V543" s="21" t="str">
        <f t="shared" si="84"/>
        <v/>
      </c>
      <c r="W543" s="15" t="str">
        <f t="shared" si="85"/>
        <v/>
      </c>
      <c r="X543" s="48">
        <f t="shared" si="87"/>
        <v>0</v>
      </c>
      <c r="Y543" s="241"/>
    </row>
    <row r="544" spans="1:25" ht="21" hidden="1" customHeight="1">
      <c r="A544" s="14" t="str">
        <f t="shared" si="79"/>
        <v/>
      </c>
      <c r="B544" s="20" t="str">
        <f>IF(D544="","",COUNTIF($C$4:C543,C544)+1)</f>
        <v/>
      </c>
      <c r="C544" s="14" t="str">
        <f>IF(D544="","",VLOOKUP(D544,LISTA!$A:$B,2,0))</f>
        <v/>
      </c>
      <c r="D544" s="151"/>
      <c r="E544" s="14" t="str">
        <f>IF(D544="","",VLOOKUP(B544,'Preventiva - Sequencia'!$B:$C,2,0))</f>
        <v/>
      </c>
      <c r="F544" s="14" t="str">
        <f t="shared" si="80"/>
        <v/>
      </c>
      <c r="G544" s="14" t="str">
        <f t="shared" si="81"/>
        <v/>
      </c>
      <c r="H544" s="14" t="str">
        <f t="shared" si="82"/>
        <v/>
      </c>
      <c r="I544" s="151"/>
      <c r="J544" s="153"/>
      <c r="K544" s="155"/>
      <c r="L544" s="19" t="str">
        <f t="shared" si="78"/>
        <v/>
      </c>
      <c r="M544" s="151"/>
      <c r="N544" s="153"/>
      <c r="O544" s="153"/>
      <c r="P544" s="19" t="str">
        <f t="shared" si="83"/>
        <v/>
      </c>
      <c r="Q544" s="151"/>
      <c r="R544" s="151"/>
      <c r="S544" s="151"/>
      <c r="T544" s="151"/>
      <c r="U544" s="21" t="str">
        <f t="shared" si="88"/>
        <v/>
      </c>
      <c r="V544" s="21" t="str">
        <f t="shared" si="84"/>
        <v/>
      </c>
      <c r="W544" s="15" t="str">
        <f t="shared" si="85"/>
        <v/>
      </c>
      <c r="X544" s="48">
        <f t="shared" si="87"/>
        <v>0</v>
      </c>
      <c r="Y544" s="241"/>
    </row>
    <row r="545" spans="1:25" ht="21" hidden="1" customHeight="1">
      <c r="A545" s="14" t="str">
        <f t="shared" si="79"/>
        <v/>
      </c>
      <c r="B545" s="20" t="str">
        <f>IF(D545="","",COUNTIF($C$4:C544,C545)+1)</f>
        <v/>
      </c>
      <c r="C545" s="14" t="str">
        <f>IF(D545="","",VLOOKUP(D545,LISTA!$A:$B,2,0))</f>
        <v/>
      </c>
      <c r="D545" s="151"/>
      <c r="E545" s="14" t="str">
        <f>IF(D545="","",VLOOKUP(B545,'Preventiva - Sequencia'!$B:$C,2,0))</f>
        <v/>
      </c>
      <c r="F545" s="14" t="str">
        <f t="shared" si="80"/>
        <v/>
      </c>
      <c r="G545" s="14" t="str">
        <f t="shared" si="81"/>
        <v/>
      </c>
      <c r="H545" s="14" t="str">
        <f t="shared" si="82"/>
        <v/>
      </c>
      <c r="I545" s="151"/>
      <c r="J545" s="153"/>
      <c r="K545" s="155"/>
      <c r="L545" s="19" t="str">
        <f t="shared" si="78"/>
        <v/>
      </c>
      <c r="M545" s="151"/>
      <c r="N545" s="153"/>
      <c r="O545" s="153"/>
      <c r="P545" s="19" t="str">
        <f t="shared" si="83"/>
        <v/>
      </c>
      <c r="Q545" s="151"/>
      <c r="R545" s="151"/>
      <c r="S545" s="151"/>
      <c r="T545" s="151"/>
      <c r="U545" s="21" t="str">
        <f t="shared" si="88"/>
        <v/>
      </c>
      <c r="V545" s="21" t="str">
        <f t="shared" si="84"/>
        <v/>
      </c>
      <c r="W545" s="15" t="str">
        <f t="shared" si="85"/>
        <v/>
      </c>
      <c r="X545" s="48">
        <f t="shared" si="87"/>
        <v>0</v>
      </c>
      <c r="Y545" s="241"/>
    </row>
    <row r="546" spans="1:25" ht="21" hidden="1" customHeight="1">
      <c r="A546" s="14" t="str">
        <f t="shared" si="79"/>
        <v/>
      </c>
      <c r="B546" s="20" t="str">
        <f>IF(D546="","",COUNTIF($C$4:C545,C546)+1)</f>
        <v/>
      </c>
      <c r="C546" s="14" t="str">
        <f>IF(D546="","",VLOOKUP(D546,LISTA!$A:$B,2,0))</f>
        <v/>
      </c>
      <c r="D546" s="151"/>
      <c r="E546" s="14" t="str">
        <f>IF(D546="","",VLOOKUP(B546,'Preventiva - Sequencia'!$B:$C,2,0))</f>
        <v/>
      </c>
      <c r="F546" s="14" t="str">
        <f t="shared" si="80"/>
        <v/>
      </c>
      <c r="G546" s="14" t="str">
        <f t="shared" si="81"/>
        <v/>
      </c>
      <c r="H546" s="14" t="str">
        <f t="shared" si="82"/>
        <v/>
      </c>
      <c r="I546" s="151"/>
      <c r="J546" s="153"/>
      <c r="K546" s="155"/>
      <c r="L546" s="19" t="str">
        <f t="shared" si="78"/>
        <v/>
      </c>
      <c r="M546" s="151"/>
      <c r="N546" s="153"/>
      <c r="O546" s="153"/>
      <c r="P546" s="19" t="str">
        <f t="shared" si="83"/>
        <v/>
      </c>
      <c r="Q546" s="151"/>
      <c r="R546" s="151"/>
      <c r="S546" s="151"/>
      <c r="T546" s="151"/>
      <c r="U546" s="21" t="str">
        <f t="shared" si="88"/>
        <v/>
      </c>
      <c r="V546" s="21" t="str">
        <f t="shared" si="84"/>
        <v/>
      </c>
      <c r="W546" s="15" t="str">
        <f t="shared" si="85"/>
        <v/>
      </c>
      <c r="X546" s="48">
        <f t="shared" si="87"/>
        <v>0</v>
      </c>
      <c r="Y546" s="241"/>
    </row>
    <row r="547" spans="1:25" ht="21" hidden="1" customHeight="1">
      <c r="A547" s="14" t="str">
        <f t="shared" si="79"/>
        <v/>
      </c>
      <c r="B547" s="20" t="str">
        <f>IF(D547="","",COUNTIF($C$4:C546,C547)+1)</f>
        <v/>
      </c>
      <c r="C547" s="14" t="str">
        <f>IF(D547="","",VLOOKUP(D547,LISTA!$A:$B,2,0))</f>
        <v/>
      </c>
      <c r="D547" s="151"/>
      <c r="E547" s="14" t="str">
        <f>IF(D547="","",VLOOKUP(B547,'Preventiva - Sequencia'!$B:$C,2,0))</f>
        <v/>
      </c>
      <c r="F547" s="14" t="str">
        <f t="shared" si="80"/>
        <v/>
      </c>
      <c r="G547" s="14" t="str">
        <f t="shared" si="81"/>
        <v/>
      </c>
      <c r="H547" s="14" t="str">
        <f t="shared" si="82"/>
        <v/>
      </c>
      <c r="I547" s="151"/>
      <c r="J547" s="153"/>
      <c r="K547" s="155"/>
      <c r="L547" s="19" t="str">
        <f t="shared" si="78"/>
        <v/>
      </c>
      <c r="M547" s="151"/>
      <c r="N547" s="153"/>
      <c r="O547" s="153"/>
      <c r="P547" s="19" t="str">
        <f t="shared" si="83"/>
        <v/>
      </c>
      <c r="Q547" s="151"/>
      <c r="R547" s="151"/>
      <c r="S547" s="151"/>
      <c r="T547" s="151"/>
      <c r="U547" s="21" t="str">
        <f t="shared" si="88"/>
        <v/>
      </c>
      <c r="V547" s="21" t="str">
        <f t="shared" si="84"/>
        <v/>
      </c>
      <c r="W547" s="15" t="str">
        <f t="shared" si="85"/>
        <v/>
      </c>
      <c r="X547" s="48">
        <f t="shared" si="87"/>
        <v>0</v>
      </c>
      <c r="Y547" s="241"/>
    </row>
    <row r="548" spans="1:25" ht="21" hidden="1" customHeight="1">
      <c r="A548" s="14" t="str">
        <f t="shared" si="79"/>
        <v/>
      </c>
      <c r="B548" s="20" t="str">
        <f>IF(D548="","",COUNTIF($C$4:C547,C548)+1)</f>
        <v/>
      </c>
      <c r="C548" s="14" t="str">
        <f>IF(D548="","",VLOOKUP(D548,LISTA!$A:$B,2,0))</f>
        <v/>
      </c>
      <c r="D548" s="151"/>
      <c r="E548" s="14" t="str">
        <f>IF(D548="","",VLOOKUP(B548,'Preventiva - Sequencia'!$B:$C,2,0))</f>
        <v/>
      </c>
      <c r="F548" s="14" t="str">
        <f t="shared" si="80"/>
        <v/>
      </c>
      <c r="G548" s="14" t="str">
        <f t="shared" si="81"/>
        <v/>
      </c>
      <c r="H548" s="14" t="str">
        <f t="shared" si="82"/>
        <v/>
      </c>
      <c r="I548" s="151"/>
      <c r="J548" s="153"/>
      <c r="K548" s="155"/>
      <c r="L548" s="19" t="str">
        <f t="shared" si="78"/>
        <v/>
      </c>
      <c r="M548" s="151"/>
      <c r="N548" s="153"/>
      <c r="O548" s="153"/>
      <c r="P548" s="19" t="str">
        <f t="shared" si="83"/>
        <v/>
      </c>
      <c r="Q548" s="151"/>
      <c r="R548" s="151"/>
      <c r="S548" s="151"/>
      <c r="T548" s="151"/>
      <c r="U548" s="21" t="str">
        <f t="shared" si="88"/>
        <v/>
      </c>
      <c r="V548" s="21" t="str">
        <f t="shared" si="84"/>
        <v/>
      </c>
      <c r="W548" s="15" t="str">
        <f t="shared" si="85"/>
        <v/>
      </c>
      <c r="X548" s="48">
        <f t="shared" si="87"/>
        <v>0</v>
      </c>
      <c r="Y548" s="241"/>
    </row>
    <row r="549" spans="1:25" ht="21" hidden="1" customHeight="1">
      <c r="A549" s="14" t="str">
        <f t="shared" si="79"/>
        <v/>
      </c>
      <c r="B549" s="20" t="str">
        <f>IF(D549="","",COUNTIF($C$4:C548,C549)+1)</f>
        <v/>
      </c>
      <c r="C549" s="14" t="str">
        <f>IF(D549="","",VLOOKUP(D549,LISTA!$A:$B,2,0))</f>
        <v/>
      </c>
      <c r="D549" s="151"/>
      <c r="E549" s="14" t="str">
        <f>IF(D549="","",VLOOKUP(B549,'Preventiva - Sequencia'!$B:$C,2,0))</f>
        <v/>
      </c>
      <c r="F549" s="14" t="str">
        <f t="shared" si="80"/>
        <v/>
      </c>
      <c r="G549" s="14" t="str">
        <f t="shared" si="81"/>
        <v/>
      </c>
      <c r="H549" s="14" t="str">
        <f t="shared" si="82"/>
        <v/>
      </c>
      <c r="I549" s="151"/>
      <c r="J549" s="153"/>
      <c r="K549" s="155"/>
      <c r="L549" s="19" t="str">
        <f t="shared" si="78"/>
        <v/>
      </c>
      <c r="M549" s="151"/>
      <c r="N549" s="153"/>
      <c r="O549" s="153"/>
      <c r="P549" s="19" t="str">
        <f t="shared" si="83"/>
        <v/>
      </c>
      <c r="Q549" s="151"/>
      <c r="R549" s="151"/>
      <c r="S549" s="151"/>
      <c r="T549" s="151"/>
      <c r="U549" s="21" t="str">
        <f t="shared" si="88"/>
        <v/>
      </c>
      <c r="V549" s="21" t="str">
        <f t="shared" si="84"/>
        <v/>
      </c>
      <c r="W549" s="15" t="str">
        <f t="shared" si="85"/>
        <v/>
      </c>
      <c r="X549" s="48">
        <f t="shared" si="87"/>
        <v>0</v>
      </c>
      <c r="Y549" s="241"/>
    </row>
    <row r="550" spans="1:25" ht="21" hidden="1" customHeight="1">
      <c r="A550" s="14" t="str">
        <f t="shared" si="79"/>
        <v/>
      </c>
      <c r="B550" s="20" t="str">
        <f>IF(D550="","",COUNTIF($C$4:C549,C550)+1)</f>
        <v/>
      </c>
      <c r="C550" s="14" t="str">
        <f>IF(D550="","",VLOOKUP(D550,LISTA!$A:$B,2,0))</f>
        <v/>
      </c>
      <c r="D550" s="151"/>
      <c r="E550" s="14" t="str">
        <f>IF(D550="","",VLOOKUP(B550,'Preventiva - Sequencia'!$B:$C,2,0))</f>
        <v/>
      </c>
      <c r="F550" s="14" t="str">
        <f t="shared" si="80"/>
        <v/>
      </c>
      <c r="G550" s="14" t="str">
        <f t="shared" si="81"/>
        <v/>
      </c>
      <c r="H550" s="14" t="str">
        <f t="shared" si="82"/>
        <v/>
      </c>
      <c r="I550" s="151"/>
      <c r="J550" s="153"/>
      <c r="K550" s="155"/>
      <c r="L550" s="19" t="str">
        <f t="shared" si="78"/>
        <v/>
      </c>
      <c r="M550" s="151"/>
      <c r="N550" s="153"/>
      <c r="O550" s="153"/>
      <c r="P550" s="19" t="str">
        <f t="shared" si="83"/>
        <v/>
      </c>
      <c r="Q550" s="151"/>
      <c r="R550" s="151"/>
      <c r="S550" s="151"/>
      <c r="T550" s="151"/>
      <c r="U550" s="21" t="str">
        <f t="shared" si="88"/>
        <v/>
      </c>
      <c r="V550" s="21" t="str">
        <f t="shared" si="84"/>
        <v/>
      </c>
      <c r="W550" s="15" t="str">
        <f t="shared" si="85"/>
        <v/>
      </c>
      <c r="X550" s="48">
        <f t="shared" si="87"/>
        <v>0</v>
      </c>
      <c r="Y550" s="241"/>
    </row>
    <row r="551" spans="1:25" ht="21" hidden="1" customHeight="1">
      <c r="A551" s="14" t="str">
        <f t="shared" si="79"/>
        <v/>
      </c>
      <c r="B551" s="20" t="str">
        <f>IF(D551="","",COUNTIF($C$4:C550,C551)+1)</f>
        <v/>
      </c>
      <c r="C551" s="14" t="str">
        <f>IF(D551="","",VLOOKUP(D551,LISTA!$A:$B,2,0))</f>
        <v/>
      </c>
      <c r="D551" s="151"/>
      <c r="E551" s="14" t="str">
        <f>IF(D551="","",VLOOKUP(B551,'Preventiva - Sequencia'!$B:$C,2,0))</f>
        <v/>
      </c>
      <c r="F551" s="14" t="str">
        <f t="shared" si="80"/>
        <v/>
      </c>
      <c r="G551" s="14" t="str">
        <f t="shared" si="81"/>
        <v/>
      </c>
      <c r="H551" s="14" t="str">
        <f t="shared" si="82"/>
        <v/>
      </c>
      <c r="I551" s="151"/>
      <c r="J551" s="153"/>
      <c r="K551" s="155"/>
      <c r="L551" s="19" t="str">
        <f t="shared" si="78"/>
        <v/>
      </c>
      <c r="M551" s="151"/>
      <c r="N551" s="153"/>
      <c r="O551" s="153"/>
      <c r="P551" s="19" t="str">
        <f t="shared" si="83"/>
        <v/>
      </c>
      <c r="Q551" s="151"/>
      <c r="R551" s="151"/>
      <c r="S551" s="151"/>
      <c r="T551" s="151"/>
      <c r="U551" s="21" t="str">
        <f t="shared" si="88"/>
        <v/>
      </c>
      <c r="V551" s="21" t="str">
        <f t="shared" si="84"/>
        <v/>
      </c>
      <c r="W551" s="15" t="str">
        <f t="shared" si="85"/>
        <v/>
      </c>
      <c r="X551" s="48">
        <f t="shared" si="87"/>
        <v>0</v>
      </c>
      <c r="Y551" s="241"/>
    </row>
    <row r="552" spans="1:25" ht="21" hidden="1" customHeight="1">
      <c r="A552" s="14" t="str">
        <f t="shared" si="79"/>
        <v/>
      </c>
      <c r="B552" s="20" t="str">
        <f>IF(D552="","",COUNTIF($C$4:C551,C552)+1)</f>
        <v/>
      </c>
      <c r="C552" s="14" t="str">
        <f>IF(D552="","",VLOOKUP(D552,LISTA!$A:$B,2,0))</f>
        <v/>
      </c>
      <c r="D552" s="151"/>
      <c r="E552" s="14" t="str">
        <f>IF(D552="","",VLOOKUP(B552,'Preventiva - Sequencia'!$B:$C,2,0))</f>
        <v/>
      </c>
      <c r="F552" s="14" t="str">
        <f t="shared" si="80"/>
        <v/>
      </c>
      <c r="G552" s="14" t="str">
        <f t="shared" si="81"/>
        <v/>
      </c>
      <c r="H552" s="14" t="str">
        <f t="shared" si="82"/>
        <v/>
      </c>
      <c r="I552" s="151"/>
      <c r="J552" s="153"/>
      <c r="K552" s="155"/>
      <c r="L552" s="19" t="str">
        <f t="shared" si="78"/>
        <v/>
      </c>
      <c r="M552" s="151"/>
      <c r="N552" s="153"/>
      <c r="O552" s="153"/>
      <c r="P552" s="19" t="str">
        <f t="shared" si="83"/>
        <v/>
      </c>
      <c r="Q552" s="151"/>
      <c r="R552" s="151"/>
      <c r="S552" s="151"/>
      <c r="T552" s="151"/>
      <c r="U552" s="21" t="str">
        <f t="shared" si="88"/>
        <v/>
      </c>
      <c r="V552" s="21" t="str">
        <f t="shared" si="84"/>
        <v/>
      </c>
      <c r="W552" s="15" t="str">
        <f t="shared" si="85"/>
        <v/>
      </c>
      <c r="X552" s="48">
        <f t="shared" si="87"/>
        <v>0</v>
      </c>
      <c r="Y552" s="241"/>
    </row>
    <row r="553" spans="1:25" ht="21" hidden="1" customHeight="1">
      <c r="A553" s="14" t="str">
        <f t="shared" si="79"/>
        <v/>
      </c>
      <c r="B553" s="20" t="str">
        <f>IF(D553="","",COUNTIF($C$4:C552,C553)+1)</f>
        <v/>
      </c>
      <c r="C553" s="14" t="str">
        <f>IF(D553="","",VLOOKUP(D553,LISTA!$A:$B,2,0))</f>
        <v/>
      </c>
      <c r="D553" s="151"/>
      <c r="E553" s="14" t="str">
        <f>IF(D553="","",VLOOKUP(B553,'Preventiva - Sequencia'!$B:$C,2,0))</f>
        <v/>
      </c>
      <c r="F553" s="14" t="str">
        <f t="shared" si="80"/>
        <v/>
      </c>
      <c r="G553" s="14" t="str">
        <f t="shared" si="81"/>
        <v/>
      </c>
      <c r="H553" s="14" t="str">
        <f t="shared" si="82"/>
        <v/>
      </c>
      <c r="I553" s="151"/>
      <c r="J553" s="153"/>
      <c r="K553" s="155"/>
      <c r="L553" s="19" t="str">
        <f t="shared" si="78"/>
        <v/>
      </c>
      <c r="M553" s="151"/>
      <c r="N553" s="153"/>
      <c r="O553" s="153"/>
      <c r="P553" s="19" t="str">
        <f t="shared" si="83"/>
        <v/>
      </c>
      <c r="Q553" s="151"/>
      <c r="R553" s="151"/>
      <c r="S553" s="151"/>
      <c r="T553" s="151"/>
      <c r="U553" s="21" t="str">
        <f t="shared" si="88"/>
        <v/>
      </c>
      <c r="V553" s="21" t="str">
        <f t="shared" si="84"/>
        <v/>
      </c>
      <c r="W553" s="15" t="str">
        <f t="shared" si="85"/>
        <v/>
      </c>
      <c r="X553" s="48">
        <f t="shared" si="87"/>
        <v>0</v>
      </c>
      <c r="Y553" s="241"/>
    </row>
    <row r="554" spans="1:25" ht="21" hidden="1" customHeight="1">
      <c r="A554" s="14" t="str">
        <f t="shared" si="79"/>
        <v/>
      </c>
      <c r="B554" s="20" t="str">
        <f>IF(D554="","",COUNTIF($C$4:C553,C554)+1)</f>
        <v/>
      </c>
      <c r="C554" s="14" t="str">
        <f>IF(D554="","",VLOOKUP(D554,LISTA!$A:$B,2,0))</f>
        <v/>
      </c>
      <c r="D554" s="151"/>
      <c r="E554" s="14" t="str">
        <f>IF(D554="","",VLOOKUP(B554,'Preventiva - Sequencia'!$B:$C,2,0))</f>
        <v/>
      </c>
      <c r="F554" s="14" t="str">
        <f t="shared" si="80"/>
        <v/>
      </c>
      <c r="G554" s="14" t="str">
        <f t="shared" si="81"/>
        <v/>
      </c>
      <c r="H554" s="14" t="str">
        <f t="shared" si="82"/>
        <v/>
      </c>
      <c r="I554" s="151"/>
      <c r="J554" s="153"/>
      <c r="K554" s="153"/>
      <c r="L554" s="19" t="str">
        <f t="shared" si="78"/>
        <v/>
      </c>
      <c r="M554" s="151"/>
      <c r="N554" s="153"/>
      <c r="O554" s="153"/>
      <c r="P554" s="19" t="str">
        <f t="shared" si="83"/>
        <v/>
      </c>
      <c r="Q554" s="151"/>
      <c r="R554" s="151"/>
      <c r="S554" s="151"/>
      <c r="T554" s="151"/>
      <c r="U554" s="21" t="str">
        <f t="shared" si="88"/>
        <v/>
      </c>
      <c r="V554" s="21" t="str">
        <f t="shared" si="84"/>
        <v/>
      </c>
      <c r="W554" s="15" t="str">
        <f t="shared" si="85"/>
        <v/>
      </c>
      <c r="X554" s="48">
        <f t="shared" si="87"/>
        <v>0</v>
      </c>
      <c r="Y554" s="241"/>
    </row>
    <row r="555" spans="1:25" ht="21" hidden="1" customHeight="1">
      <c r="A555" s="14" t="str">
        <f t="shared" si="79"/>
        <v/>
      </c>
      <c r="B555" s="20" t="str">
        <f>IF(D555="","",COUNTIF($C$4:C554,C555)+1)</f>
        <v/>
      </c>
      <c r="C555" s="14" t="str">
        <f>IF(D555="","",VLOOKUP(D555,LISTA!$A:$B,2,0))</f>
        <v/>
      </c>
      <c r="D555" s="151"/>
      <c r="E555" s="14" t="str">
        <f>IF(D555="","",VLOOKUP(B555,'Preventiva - Sequencia'!$B:$C,2,0))</f>
        <v/>
      </c>
      <c r="F555" s="14" t="str">
        <f t="shared" si="80"/>
        <v/>
      </c>
      <c r="G555" s="14" t="str">
        <f t="shared" si="81"/>
        <v/>
      </c>
      <c r="H555" s="14" t="str">
        <f t="shared" si="82"/>
        <v/>
      </c>
      <c r="I555" s="151"/>
      <c r="J555" s="153"/>
      <c r="K555" s="153"/>
      <c r="L555" s="19" t="str">
        <f t="shared" si="78"/>
        <v/>
      </c>
      <c r="M555" s="151"/>
      <c r="N555" s="153"/>
      <c r="O555" s="153"/>
      <c r="P555" s="19" t="str">
        <f t="shared" si="83"/>
        <v/>
      </c>
      <c r="Q555" s="151"/>
      <c r="R555" s="151"/>
      <c r="S555" s="151"/>
      <c r="T555" s="151"/>
      <c r="U555" s="21" t="str">
        <f t="shared" si="88"/>
        <v/>
      </c>
      <c r="V555" s="21" t="str">
        <f t="shared" si="84"/>
        <v/>
      </c>
      <c r="W555" s="15" t="str">
        <f t="shared" si="85"/>
        <v/>
      </c>
      <c r="X555" s="48">
        <f t="shared" si="87"/>
        <v>0</v>
      </c>
      <c r="Y555" s="241"/>
    </row>
    <row r="556" spans="1:25" ht="21" hidden="1" customHeight="1">
      <c r="A556" s="14" t="str">
        <f t="shared" si="79"/>
        <v/>
      </c>
      <c r="B556" s="20" t="str">
        <f>IF(D556="","",COUNTIF($C$4:C555,C556)+1)</f>
        <v/>
      </c>
      <c r="C556" s="14" t="str">
        <f>IF(D556="","",VLOOKUP(D556,LISTA!$A:$B,2,0))</f>
        <v/>
      </c>
      <c r="D556" s="151"/>
      <c r="E556" s="14" t="str">
        <f>IF(D556="","",VLOOKUP(B556,'Preventiva - Sequencia'!$B:$C,2,0))</f>
        <v/>
      </c>
      <c r="F556" s="14" t="str">
        <f t="shared" si="80"/>
        <v/>
      </c>
      <c r="G556" s="14" t="str">
        <f t="shared" si="81"/>
        <v/>
      </c>
      <c r="H556" s="14" t="str">
        <f t="shared" si="82"/>
        <v/>
      </c>
      <c r="I556" s="151"/>
      <c r="J556" s="153"/>
      <c r="K556" s="155"/>
      <c r="L556" s="19" t="str">
        <f t="shared" si="78"/>
        <v/>
      </c>
      <c r="M556" s="151"/>
      <c r="N556" s="153"/>
      <c r="O556" s="153"/>
      <c r="P556" s="19" t="str">
        <f t="shared" si="83"/>
        <v/>
      </c>
      <c r="Q556" s="151"/>
      <c r="R556" s="151"/>
      <c r="S556" s="151"/>
      <c r="T556" s="151"/>
      <c r="U556" s="21" t="str">
        <f t="shared" si="88"/>
        <v/>
      </c>
      <c r="V556" s="21" t="str">
        <f t="shared" si="84"/>
        <v/>
      </c>
      <c r="W556" s="15" t="str">
        <f t="shared" si="85"/>
        <v/>
      </c>
      <c r="X556" s="48">
        <f t="shared" si="87"/>
        <v>0</v>
      </c>
      <c r="Y556" s="241"/>
    </row>
    <row r="557" spans="1:25" ht="21" hidden="1" customHeight="1">
      <c r="A557" s="14" t="str">
        <f t="shared" si="79"/>
        <v/>
      </c>
      <c r="B557" s="20" t="str">
        <f>IF(D557="","",COUNTIF($C$4:C556,C557)+1)</f>
        <v/>
      </c>
      <c r="C557" s="14" t="str">
        <f>IF(D557="","",VLOOKUP(D557,LISTA!$A:$B,2,0))</f>
        <v/>
      </c>
      <c r="D557" s="151"/>
      <c r="E557" s="14" t="str">
        <f>IF(D557="","",VLOOKUP(B557,'Preventiva - Sequencia'!$B:$C,2,0))</f>
        <v/>
      </c>
      <c r="F557" s="14" t="str">
        <f t="shared" si="80"/>
        <v/>
      </c>
      <c r="G557" s="14" t="str">
        <f t="shared" si="81"/>
        <v/>
      </c>
      <c r="H557" s="14" t="str">
        <f t="shared" si="82"/>
        <v/>
      </c>
      <c r="I557" s="151"/>
      <c r="J557" s="153"/>
      <c r="K557" s="155"/>
      <c r="L557" s="19" t="str">
        <f t="shared" si="78"/>
        <v/>
      </c>
      <c r="M557" s="151"/>
      <c r="N557" s="153"/>
      <c r="O557" s="153"/>
      <c r="P557" s="19" t="str">
        <f t="shared" si="83"/>
        <v/>
      </c>
      <c r="Q557" s="151"/>
      <c r="R557" s="151"/>
      <c r="S557" s="151"/>
      <c r="T557" s="151"/>
      <c r="U557" s="21" t="str">
        <f t="shared" si="88"/>
        <v/>
      </c>
      <c r="V557" s="21" t="str">
        <f t="shared" si="84"/>
        <v/>
      </c>
      <c r="W557" s="15" t="str">
        <f t="shared" si="85"/>
        <v/>
      </c>
      <c r="X557" s="48">
        <f t="shared" si="87"/>
        <v>0</v>
      </c>
      <c r="Y557" s="241"/>
    </row>
    <row r="558" spans="1:25" ht="21" hidden="1" customHeight="1">
      <c r="A558" s="14" t="str">
        <f t="shared" si="79"/>
        <v/>
      </c>
      <c r="B558" s="20" t="str">
        <f>IF(D558="","",COUNTIF($C$4:C557,C558)+1)</f>
        <v/>
      </c>
      <c r="C558" s="14" t="str">
        <f>IF(D558="","",VLOOKUP(D558,LISTA!$A:$B,2,0))</f>
        <v/>
      </c>
      <c r="D558" s="151"/>
      <c r="E558" s="14" t="str">
        <f>IF(D558="","",VLOOKUP(B558,'Preventiva - Sequencia'!$B:$C,2,0))</f>
        <v/>
      </c>
      <c r="F558" s="14" t="str">
        <f t="shared" si="80"/>
        <v/>
      </c>
      <c r="G558" s="14" t="str">
        <f t="shared" si="81"/>
        <v/>
      </c>
      <c r="H558" s="14" t="str">
        <f t="shared" si="82"/>
        <v/>
      </c>
      <c r="I558" s="151"/>
      <c r="J558" s="153"/>
      <c r="K558" s="155"/>
      <c r="L558" s="19" t="str">
        <f t="shared" si="78"/>
        <v/>
      </c>
      <c r="M558" s="151"/>
      <c r="N558" s="153"/>
      <c r="O558" s="153"/>
      <c r="P558" s="19" t="str">
        <f t="shared" si="83"/>
        <v/>
      </c>
      <c r="Q558" s="151"/>
      <c r="R558" s="151"/>
      <c r="S558" s="151"/>
      <c r="T558" s="151"/>
      <c r="U558" s="21" t="str">
        <f t="shared" si="88"/>
        <v/>
      </c>
      <c r="V558" s="21" t="str">
        <f t="shared" si="84"/>
        <v/>
      </c>
      <c r="W558" s="15" t="str">
        <f t="shared" si="85"/>
        <v/>
      </c>
      <c r="X558" s="48">
        <f t="shared" si="87"/>
        <v>0</v>
      </c>
      <c r="Y558" s="241"/>
    </row>
    <row r="559" spans="1:25" ht="21" hidden="1" customHeight="1">
      <c r="A559" s="14" t="str">
        <f t="shared" si="79"/>
        <v/>
      </c>
      <c r="B559" s="20" t="str">
        <f>IF(D559="","",COUNTIF($C$4:C558,C559)+1)</f>
        <v/>
      </c>
      <c r="C559" s="14" t="str">
        <f>IF(D559="","",VLOOKUP(D559,LISTA!$A:$B,2,0))</f>
        <v/>
      </c>
      <c r="D559" s="151"/>
      <c r="E559" s="14" t="str">
        <f>IF(D559="","",VLOOKUP(B559,'Preventiva - Sequencia'!$B:$C,2,0))</f>
        <v/>
      </c>
      <c r="F559" s="14" t="str">
        <f t="shared" si="80"/>
        <v/>
      </c>
      <c r="G559" s="14" t="str">
        <f t="shared" si="81"/>
        <v/>
      </c>
      <c r="H559" s="14" t="str">
        <f t="shared" si="82"/>
        <v/>
      </c>
      <c r="I559" s="151"/>
      <c r="J559" s="153"/>
      <c r="K559" s="153"/>
      <c r="L559" s="19" t="str">
        <f t="shared" si="78"/>
        <v/>
      </c>
      <c r="M559" s="151"/>
      <c r="N559" s="153"/>
      <c r="O559" s="153"/>
      <c r="P559" s="19" t="str">
        <f t="shared" si="83"/>
        <v/>
      </c>
      <c r="Q559" s="151"/>
      <c r="R559" s="151"/>
      <c r="S559" s="151"/>
      <c r="T559" s="151"/>
      <c r="U559" s="21" t="str">
        <f t="shared" si="88"/>
        <v/>
      </c>
      <c r="V559" s="21" t="str">
        <f t="shared" si="84"/>
        <v/>
      </c>
      <c r="W559" s="15" t="str">
        <f t="shared" si="85"/>
        <v/>
      </c>
      <c r="X559" s="48">
        <f t="shared" si="87"/>
        <v>0</v>
      </c>
      <c r="Y559" s="241"/>
    </row>
    <row r="560" spans="1:25" ht="21" hidden="1" customHeight="1">
      <c r="A560" s="14" t="str">
        <f t="shared" si="79"/>
        <v/>
      </c>
      <c r="B560" s="20" t="str">
        <f>IF(D560="","",COUNTIF($C$4:C559,C560)+1)</f>
        <v/>
      </c>
      <c r="C560" s="14" t="str">
        <f>IF(D560="","",VLOOKUP(D560,LISTA!$A:$B,2,0))</f>
        <v/>
      </c>
      <c r="D560" s="151"/>
      <c r="E560" s="14" t="str">
        <f>IF(D560="","",VLOOKUP(B560,'Preventiva - Sequencia'!$B:$C,2,0))</f>
        <v/>
      </c>
      <c r="F560" s="14" t="str">
        <f t="shared" si="80"/>
        <v/>
      </c>
      <c r="G560" s="14" t="str">
        <f t="shared" si="81"/>
        <v/>
      </c>
      <c r="H560" s="14" t="str">
        <f t="shared" si="82"/>
        <v/>
      </c>
      <c r="I560" s="151"/>
      <c r="J560" s="153"/>
      <c r="K560" s="155"/>
      <c r="L560" s="19" t="str">
        <f t="shared" si="78"/>
        <v/>
      </c>
      <c r="M560" s="151"/>
      <c r="N560" s="153"/>
      <c r="O560" s="153"/>
      <c r="P560" s="19" t="str">
        <f t="shared" si="83"/>
        <v/>
      </c>
      <c r="Q560" s="151"/>
      <c r="R560" s="151"/>
      <c r="S560" s="151"/>
      <c r="T560" s="151"/>
      <c r="U560" s="21" t="str">
        <f t="shared" si="88"/>
        <v/>
      </c>
      <c r="V560" s="21" t="str">
        <f t="shared" si="84"/>
        <v/>
      </c>
      <c r="W560" s="15" t="str">
        <f t="shared" si="85"/>
        <v/>
      </c>
      <c r="X560" s="48">
        <f t="shared" si="87"/>
        <v>0</v>
      </c>
      <c r="Y560" s="241"/>
    </row>
    <row r="561" spans="1:25" ht="21" hidden="1" customHeight="1">
      <c r="A561" s="14" t="str">
        <f t="shared" si="79"/>
        <v/>
      </c>
      <c r="B561" s="20" t="str">
        <f>IF(D561="","",COUNTIF($C$4:C560,C561)+1)</f>
        <v/>
      </c>
      <c r="C561" s="14" t="str">
        <f>IF(D561="","",VLOOKUP(D561,LISTA!$A:$B,2,0))</f>
        <v/>
      </c>
      <c r="D561" s="151"/>
      <c r="E561" s="14" t="str">
        <f>IF(D561="","",VLOOKUP(B561,'Preventiva - Sequencia'!$B:$C,2,0))</f>
        <v/>
      </c>
      <c r="F561" s="14" t="str">
        <f t="shared" si="80"/>
        <v/>
      </c>
      <c r="G561" s="14" t="str">
        <f t="shared" si="81"/>
        <v/>
      </c>
      <c r="H561" s="14" t="str">
        <f t="shared" si="82"/>
        <v/>
      </c>
      <c r="I561" s="151"/>
      <c r="J561" s="153"/>
      <c r="K561" s="155"/>
      <c r="L561" s="19" t="str">
        <f t="shared" si="78"/>
        <v/>
      </c>
      <c r="M561" s="151"/>
      <c r="N561" s="153"/>
      <c r="O561" s="153"/>
      <c r="P561" s="19" t="str">
        <f t="shared" si="83"/>
        <v/>
      </c>
      <c r="Q561" s="151"/>
      <c r="R561" s="151"/>
      <c r="S561" s="151"/>
      <c r="T561" s="151"/>
      <c r="U561" s="21" t="str">
        <f t="shared" si="88"/>
        <v/>
      </c>
      <c r="V561" s="21" t="str">
        <f t="shared" si="84"/>
        <v/>
      </c>
      <c r="W561" s="15" t="str">
        <f t="shared" si="85"/>
        <v/>
      </c>
      <c r="X561" s="48">
        <f t="shared" si="87"/>
        <v>0</v>
      </c>
      <c r="Y561" s="241"/>
    </row>
    <row r="562" spans="1:25" ht="21" hidden="1" customHeight="1">
      <c r="A562" s="14" t="str">
        <f t="shared" si="79"/>
        <v/>
      </c>
      <c r="B562" s="20" t="str">
        <f>IF(D562="","",COUNTIF($C$4:C561,C562)+1)</f>
        <v/>
      </c>
      <c r="C562" s="14" t="str">
        <f>IF(D562="","",VLOOKUP(D562,LISTA!$A:$B,2,0))</f>
        <v/>
      </c>
      <c r="D562" s="151"/>
      <c r="E562" s="14" t="str">
        <f>IF(D562="","",VLOOKUP(B562,'Preventiva - Sequencia'!$B:$C,2,0))</f>
        <v/>
      </c>
      <c r="F562" s="14" t="str">
        <f t="shared" si="80"/>
        <v/>
      </c>
      <c r="G562" s="14" t="str">
        <f t="shared" si="81"/>
        <v/>
      </c>
      <c r="H562" s="14" t="str">
        <f t="shared" si="82"/>
        <v/>
      </c>
      <c r="I562" s="151"/>
      <c r="J562" s="153"/>
      <c r="K562" s="155"/>
      <c r="L562" s="19" t="str">
        <f t="shared" si="78"/>
        <v/>
      </c>
      <c r="M562" s="151"/>
      <c r="N562" s="153"/>
      <c r="O562" s="155"/>
      <c r="P562" s="19" t="str">
        <f t="shared" si="83"/>
        <v/>
      </c>
      <c r="Q562" s="151"/>
      <c r="R562" s="151"/>
      <c r="S562" s="151"/>
      <c r="T562" s="151"/>
      <c r="U562" s="21" t="str">
        <f t="shared" si="88"/>
        <v/>
      </c>
      <c r="V562" s="21" t="str">
        <f t="shared" si="84"/>
        <v/>
      </c>
      <c r="W562" s="15" t="str">
        <f t="shared" si="85"/>
        <v/>
      </c>
      <c r="X562" s="48">
        <f t="shared" si="87"/>
        <v>0</v>
      </c>
      <c r="Y562" s="241"/>
    </row>
    <row r="563" spans="1:25" ht="21" hidden="1" customHeight="1">
      <c r="A563" s="14" t="str">
        <f t="shared" si="79"/>
        <v/>
      </c>
      <c r="B563" s="20" t="str">
        <f>IF(D563="","",COUNTIF($C$4:C562,C563)+1)</f>
        <v/>
      </c>
      <c r="C563" s="14" t="str">
        <f>IF(D563="","",VLOOKUP(D563,LISTA!$A:$B,2,0))</f>
        <v/>
      </c>
      <c r="D563" s="151"/>
      <c r="E563" s="14" t="str">
        <f>IF(D563="","",VLOOKUP(B563,'Preventiva - Sequencia'!$B:$C,2,0))</f>
        <v/>
      </c>
      <c r="F563" s="14" t="str">
        <f t="shared" si="80"/>
        <v/>
      </c>
      <c r="G563" s="14" t="str">
        <f t="shared" si="81"/>
        <v/>
      </c>
      <c r="H563" s="14" t="str">
        <f t="shared" si="82"/>
        <v/>
      </c>
      <c r="I563" s="151"/>
      <c r="J563" s="153"/>
      <c r="K563" s="155"/>
      <c r="L563" s="19" t="str">
        <f t="shared" si="78"/>
        <v/>
      </c>
      <c r="M563" s="151"/>
      <c r="N563" s="153"/>
      <c r="O563" s="153"/>
      <c r="P563" s="19" t="str">
        <f t="shared" si="83"/>
        <v/>
      </c>
      <c r="Q563" s="151"/>
      <c r="R563" s="151"/>
      <c r="S563" s="151"/>
      <c r="T563" s="151"/>
      <c r="U563" s="21" t="str">
        <f t="shared" si="88"/>
        <v/>
      </c>
      <c r="V563" s="21" t="str">
        <f t="shared" si="84"/>
        <v/>
      </c>
      <c r="W563" s="15" t="str">
        <f t="shared" si="85"/>
        <v/>
      </c>
      <c r="X563" s="48">
        <f t="shared" si="87"/>
        <v>0</v>
      </c>
      <c r="Y563" s="241"/>
    </row>
    <row r="564" spans="1:25" ht="21" hidden="1" customHeight="1">
      <c r="A564" s="14" t="str">
        <f t="shared" si="79"/>
        <v/>
      </c>
      <c r="B564" s="20" t="str">
        <f>IF(D564="","",COUNTIF($C$4:C563,C564)+1)</f>
        <v/>
      </c>
      <c r="C564" s="14" t="str">
        <f>IF(D564="","",VLOOKUP(D564,LISTA!$A:$B,2,0))</f>
        <v/>
      </c>
      <c r="D564" s="151"/>
      <c r="E564" s="14" t="str">
        <f>IF(D564="","",VLOOKUP(B564,'Preventiva - Sequencia'!$B:$C,2,0))</f>
        <v/>
      </c>
      <c r="F564" s="14" t="str">
        <f t="shared" si="80"/>
        <v/>
      </c>
      <c r="G564" s="14" t="str">
        <f t="shared" si="81"/>
        <v/>
      </c>
      <c r="H564" s="14" t="str">
        <f t="shared" si="82"/>
        <v/>
      </c>
      <c r="I564" s="151"/>
      <c r="J564" s="153"/>
      <c r="K564" s="155"/>
      <c r="L564" s="19" t="str">
        <f t="shared" si="78"/>
        <v/>
      </c>
      <c r="M564" s="151"/>
      <c r="N564" s="153"/>
      <c r="O564" s="153"/>
      <c r="P564" s="19" t="str">
        <f t="shared" si="83"/>
        <v/>
      </c>
      <c r="Q564" s="151"/>
      <c r="R564" s="151"/>
      <c r="S564" s="151"/>
      <c r="T564" s="151"/>
      <c r="U564" s="21" t="str">
        <f t="shared" si="88"/>
        <v/>
      </c>
      <c r="V564" s="21" t="str">
        <f t="shared" si="84"/>
        <v/>
      </c>
      <c r="W564" s="15" t="str">
        <f t="shared" si="85"/>
        <v/>
      </c>
      <c r="X564" s="48">
        <f t="shared" si="87"/>
        <v>0</v>
      </c>
      <c r="Y564" s="241"/>
    </row>
    <row r="565" spans="1:25" ht="21" hidden="1" customHeight="1">
      <c r="A565" s="14" t="str">
        <f t="shared" si="79"/>
        <v/>
      </c>
      <c r="B565" s="20" t="str">
        <f>IF(D565="","",COUNTIF($C$4:C563,C565)+1)</f>
        <v/>
      </c>
      <c r="C565" s="14" t="str">
        <f>IF(D565="","",VLOOKUP(D565,LISTA!$A:$B,2,0))</f>
        <v/>
      </c>
      <c r="D565" s="151"/>
      <c r="E565" s="14" t="str">
        <f>IF(D565="","",VLOOKUP(B565,'Preventiva - Sequencia'!$B:$C,2,0))</f>
        <v/>
      </c>
      <c r="F565" s="14" t="str">
        <f t="shared" si="80"/>
        <v/>
      </c>
      <c r="G565" s="14" t="str">
        <f t="shared" si="81"/>
        <v/>
      </c>
      <c r="H565" s="14" t="str">
        <f t="shared" si="82"/>
        <v/>
      </c>
      <c r="I565" s="151"/>
      <c r="J565" s="153"/>
      <c r="K565" s="155"/>
      <c r="L565" s="19" t="str">
        <f t="shared" si="78"/>
        <v/>
      </c>
      <c r="M565" s="151"/>
      <c r="N565" s="153"/>
      <c r="O565" s="153"/>
      <c r="P565" s="19" t="str">
        <f t="shared" si="83"/>
        <v/>
      </c>
      <c r="Q565" s="151"/>
      <c r="R565" s="151"/>
      <c r="S565" s="151"/>
      <c r="T565" s="151"/>
      <c r="U565" s="21" t="str">
        <f t="shared" si="88"/>
        <v/>
      </c>
      <c r="V565" s="21" t="str">
        <f t="shared" si="84"/>
        <v/>
      </c>
      <c r="W565" s="15" t="str">
        <f t="shared" si="85"/>
        <v/>
      </c>
      <c r="X565" s="48">
        <f t="shared" si="87"/>
        <v>0</v>
      </c>
      <c r="Y565" s="241"/>
    </row>
    <row r="566" spans="1:25" ht="21" hidden="1" customHeight="1">
      <c r="A566" s="14" t="str">
        <f t="shared" si="79"/>
        <v/>
      </c>
      <c r="B566" s="20" t="str">
        <f>IF(D566="","",COUNTIF($C$4:C565,C566)+1)</f>
        <v/>
      </c>
      <c r="C566" s="14" t="str">
        <f>IF(D566="","",VLOOKUP(D566,LISTA!$A:$B,2,0))</f>
        <v/>
      </c>
      <c r="D566" s="151"/>
      <c r="E566" s="14" t="str">
        <f>IF(D566="","",VLOOKUP(B566,'Preventiva - Sequencia'!$B:$C,2,0))</f>
        <v/>
      </c>
      <c r="F566" s="14" t="str">
        <f t="shared" si="80"/>
        <v/>
      </c>
      <c r="G566" s="14" t="str">
        <f t="shared" si="81"/>
        <v/>
      </c>
      <c r="H566" s="14" t="str">
        <f t="shared" si="82"/>
        <v/>
      </c>
      <c r="I566" s="151"/>
      <c r="J566" s="153"/>
      <c r="K566" s="155"/>
      <c r="L566" s="19" t="str">
        <f t="shared" si="78"/>
        <v/>
      </c>
      <c r="M566" s="151"/>
      <c r="N566" s="153"/>
      <c r="O566" s="153"/>
      <c r="P566" s="19" t="str">
        <f t="shared" si="83"/>
        <v/>
      </c>
      <c r="Q566" s="151"/>
      <c r="R566" s="151"/>
      <c r="S566" s="151"/>
      <c r="T566" s="151"/>
      <c r="U566" s="21" t="str">
        <f t="shared" si="88"/>
        <v/>
      </c>
      <c r="V566" s="21" t="str">
        <f t="shared" si="84"/>
        <v/>
      </c>
      <c r="W566" s="15" t="str">
        <f t="shared" si="85"/>
        <v/>
      </c>
      <c r="X566" s="48">
        <f t="shared" si="87"/>
        <v>0</v>
      </c>
      <c r="Y566" s="241"/>
    </row>
    <row r="567" spans="1:25" ht="21" hidden="1" customHeight="1">
      <c r="A567" s="14" t="str">
        <f t="shared" si="79"/>
        <v/>
      </c>
      <c r="B567" s="20" t="str">
        <f>IF(D567="","",COUNTIF($C$4:C566,C567)+1)</f>
        <v/>
      </c>
      <c r="C567" s="14" t="str">
        <f>IF(D567="","",VLOOKUP(D567,LISTA!$A:$B,2,0))</f>
        <v/>
      </c>
      <c r="D567" s="151"/>
      <c r="E567" s="14" t="str">
        <f>IF(D567="","",VLOOKUP(B567,'Preventiva - Sequencia'!$B:$C,2,0))</f>
        <v/>
      </c>
      <c r="F567" s="14" t="str">
        <f t="shared" si="80"/>
        <v/>
      </c>
      <c r="G567" s="14" t="str">
        <f t="shared" si="81"/>
        <v/>
      </c>
      <c r="H567" s="14" t="str">
        <f t="shared" si="82"/>
        <v/>
      </c>
      <c r="I567" s="151"/>
      <c r="J567" s="153"/>
      <c r="K567" s="155"/>
      <c r="L567" s="19" t="str">
        <f t="shared" si="78"/>
        <v/>
      </c>
      <c r="M567" s="151"/>
      <c r="N567" s="153"/>
      <c r="O567" s="153"/>
      <c r="P567" s="19" t="str">
        <f t="shared" si="83"/>
        <v/>
      </c>
      <c r="Q567" s="151"/>
      <c r="R567" s="151"/>
      <c r="S567" s="151"/>
      <c r="T567" s="151"/>
      <c r="U567" s="21" t="str">
        <f t="shared" si="88"/>
        <v/>
      </c>
      <c r="V567" s="21" t="str">
        <f t="shared" si="84"/>
        <v/>
      </c>
      <c r="W567" s="15" t="str">
        <f t="shared" si="85"/>
        <v/>
      </c>
      <c r="X567" s="48">
        <f t="shared" si="87"/>
        <v>0</v>
      </c>
      <c r="Y567" s="241"/>
    </row>
    <row r="568" spans="1:25" ht="21" hidden="1" customHeight="1">
      <c r="A568" s="14" t="str">
        <f t="shared" si="79"/>
        <v/>
      </c>
      <c r="B568" s="20" t="str">
        <f>IF(D568="","",COUNTIF($C$4:C567,C568)+1)</f>
        <v/>
      </c>
      <c r="C568" s="14" t="str">
        <f>IF(D568="","",VLOOKUP(D568,LISTA!$A:$B,2,0))</f>
        <v/>
      </c>
      <c r="D568" s="151"/>
      <c r="E568" s="14" t="str">
        <f>IF(D568="","",VLOOKUP(B568,'Preventiva - Sequencia'!$B:$C,2,0))</f>
        <v/>
      </c>
      <c r="F568" s="14" t="str">
        <f t="shared" si="80"/>
        <v/>
      </c>
      <c r="G568" s="14" t="str">
        <f t="shared" si="81"/>
        <v/>
      </c>
      <c r="H568" s="14" t="str">
        <f t="shared" si="82"/>
        <v/>
      </c>
      <c r="I568" s="151"/>
      <c r="J568" s="153"/>
      <c r="K568" s="155"/>
      <c r="L568" s="19" t="str">
        <f t="shared" si="78"/>
        <v/>
      </c>
      <c r="M568" s="151"/>
      <c r="N568" s="153"/>
      <c r="O568" s="153"/>
      <c r="P568" s="19" t="str">
        <f t="shared" si="83"/>
        <v/>
      </c>
      <c r="Q568" s="151"/>
      <c r="R568" s="151"/>
      <c r="S568" s="151"/>
      <c r="T568" s="151"/>
      <c r="U568" s="21" t="str">
        <f t="shared" si="88"/>
        <v/>
      </c>
      <c r="V568" s="21" t="str">
        <f t="shared" si="84"/>
        <v/>
      </c>
      <c r="W568" s="15" t="str">
        <f t="shared" si="85"/>
        <v/>
      </c>
      <c r="X568" s="48">
        <f t="shared" si="87"/>
        <v>0</v>
      </c>
      <c r="Y568" s="241"/>
    </row>
    <row r="569" spans="1:25" ht="21" hidden="1" customHeight="1">
      <c r="A569" s="14" t="str">
        <f t="shared" si="79"/>
        <v/>
      </c>
      <c r="B569" s="20" t="str">
        <f>IF(D569="","",COUNTIF($C$4:C568,C569)+1)</f>
        <v/>
      </c>
      <c r="C569" s="14" t="str">
        <f>IF(D569="","",VLOOKUP(D569,LISTA!$A:$B,2,0))</f>
        <v/>
      </c>
      <c r="D569" s="151"/>
      <c r="E569" s="14" t="str">
        <f>IF(D569="","",VLOOKUP(B569,'Preventiva - Sequencia'!$B:$C,2,0))</f>
        <v/>
      </c>
      <c r="F569" s="14" t="str">
        <f t="shared" si="80"/>
        <v/>
      </c>
      <c r="G569" s="14" t="str">
        <f t="shared" si="81"/>
        <v/>
      </c>
      <c r="H569" s="14" t="str">
        <f t="shared" si="82"/>
        <v/>
      </c>
      <c r="I569" s="151"/>
      <c r="J569" s="153"/>
      <c r="K569" s="155"/>
      <c r="L569" s="19" t="str">
        <f t="shared" si="78"/>
        <v/>
      </c>
      <c r="M569" s="151"/>
      <c r="N569" s="153"/>
      <c r="O569" s="153"/>
      <c r="P569" s="19" t="str">
        <f t="shared" si="83"/>
        <v/>
      </c>
      <c r="Q569" s="151"/>
      <c r="R569" s="151"/>
      <c r="S569" s="151"/>
      <c r="T569" s="151"/>
      <c r="U569" s="21" t="str">
        <f t="shared" si="88"/>
        <v/>
      </c>
      <c r="V569" s="21" t="str">
        <f t="shared" si="84"/>
        <v/>
      </c>
      <c r="W569" s="15" t="str">
        <f t="shared" si="85"/>
        <v/>
      </c>
      <c r="X569" s="48">
        <f t="shared" si="87"/>
        <v>0</v>
      </c>
      <c r="Y569" s="241"/>
    </row>
    <row r="570" spans="1:25" ht="21" hidden="1" customHeight="1">
      <c r="A570" s="14" t="str">
        <f t="shared" si="79"/>
        <v/>
      </c>
      <c r="B570" s="20" t="str">
        <f>IF(D570="","",COUNTIF($C$4:C569,C570)+1)</f>
        <v/>
      </c>
      <c r="C570" s="14" t="str">
        <f>IF(D570="","",VLOOKUP(D570,LISTA!$A:$B,2,0))</f>
        <v/>
      </c>
      <c r="D570" s="151"/>
      <c r="E570" s="14" t="str">
        <f>IF(D570="","",VLOOKUP(B570,'Preventiva - Sequencia'!$B:$C,2,0))</f>
        <v/>
      </c>
      <c r="F570" s="14" t="str">
        <f t="shared" si="80"/>
        <v/>
      </c>
      <c r="G570" s="14" t="str">
        <f t="shared" si="81"/>
        <v/>
      </c>
      <c r="H570" s="14" t="str">
        <f t="shared" si="82"/>
        <v/>
      </c>
      <c r="I570" s="151"/>
      <c r="J570" s="153"/>
      <c r="K570" s="155"/>
      <c r="L570" s="19" t="str">
        <f t="shared" si="78"/>
        <v/>
      </c>
      <c r="M570" s="151"/>
      <c r="N570" s="153"/>
      <c r="O570" s="153"/>
      <c r="P570" s="19" t="str">
        <f t="shared" si="83"/>
        <v/>
      </c>
      <c r="Q570" s="151"/>
      <c r="R570" s="151"/>
      <c r="S570" s="151"/>
      <c r="T570" s="151"/>
      <c r="U570" s="21" t="str">
        <f t="shared" si="88"/>
        <v/>
      </c>
      <c r="V570" s="21" t="str">
        <f t="shared" si="84"/>
        <v/>
      </c>
      <c r="W570" s="15" t="str">
        <f t="shared" si="85"/>
        <v/>
      </c>
      <c r="X570" s="48">
        <f t="shared" ref="X570:X601" si="89">SUM(R570:S570)</f>
        <v>0</v>
      </c>
      <c r="Y570" s="241"/>
    </row>
    <row r="571" spans="1:25" ht="21" hidden="1" customHeight="1">
      <c r="A571" s="14" t="str">
        <f t="shared" si="79"/>
        <v/>
      </c>
      <c r="B571" s="20" t="str">
        <f>IF(D571="","",COUNTIF($C$4:C569,C571)+1)</f>
        <v/>
      </c>
      <c r="C571" s="14" t="str">
        <f>IF(D571="","",VLOOKUP(D571,LISTA!$A:$B,2,0))</f>
        <v/>
      </c>
      <c r="D571" s="151"/>
      <c r="E571" s="14" t="str">
        <f>IF(D571="","",VLOOKUP(B571,'Preventiva - Sequencia'!$B:$C,2,0))</f>
        <v/>
      </c>
      <c r="F571" s="14" t="str">
        <f t="shared" si="80"/>
        <v/>
      </c>
      <c r="G571" s="14" t="str">
        <f t="shared" si="81"/>
        <v/>
      </c>
      <c r="H571" s="14" t="str">
        <f t="shared" si="82"/>
        <v/>
      </c>
      <c r="I571" s="151"/>
      <c r="J571" s="153"/>
      <c r="K571" s="155"/>
      <c r="L571" s="19" t="str">
        <f t="shared" si="78"/>
        <v/>
      </c>
      <c r="M571" s="151"/>
      <c r="N571" s="153"/>
      <c r="O571" s="155"/>
      <c r="P571" s="19" t="str">
        <f t="shared" si="83"/>
        <v/>
      </c>
      <c r="Q571" s="151"/>
      <c r="R571" s="151"/>
      <c r="S571" s="151"/>
      <c r="T571" s="151"/>
      <c r="U571" s="21" t="str">
        <f t="shared" si="88"/>
        <v/>
      </c>
      <c r="V571" s="21" t="str">
        <f t="shared" si="84"/>
        <v/>
      </c>
      <c r="W571" s="15" t="str">
        <f t="shared" si="85"/>
        <v/>
      </c>
      <c r="X571" s="48">
        <f t="shared" si="89"/>
        <v>0</v>
      </c>
      <c r="Y571" s="241"/>
    </row>
    <row r="572" spans="1:25" ht="21" hidden="1" customHeight="1">
      <c r="A572" s="14" t="str">
        <f t="shared" si="79"/>
        <v/>
      </c>
      <c r="B572" s="20" t="str">
        <f>IF(D572="","",COUNTIF($C$4:C571,C572)+1)</f>
        <v/>
      </c>
      <c r="C572" s="14" t="str">
        <f>IF(D572="","",VLOOKUP(D572,LISTA!$A:$B,2,0))</f>
        <v/>
      </c>
      <c r="D572" s="151"/>
      <c r="E572" s="14" t="str">
        <f>IF(D572="","",VLOOKUP(B572,'Preventiva - Sequencia'!$B:$C,2,0))</f>
        <v/>
      </c>
      <c r="F572" s="14" t="str">
        <f t="shared" si="80"/>
        <v/>
      </c>
      <c r="G572" s="14" t="str">
        <f t="shared" si="81"/>
        <v/>
      </c>
      <c r="H572" s="14" t="str">
        <f t="shared" si="82"/>
        <v/>
      </c>
      <c r="I572" s="151"/>
      <c r="J572" s="153"/>
      <c r="K572" s="155"/>
      <c r="L572" s="19" t="str">
        <f t="shared" si="78"/>
        <v/>
      </c>
      <c r="M572" s="151"/>
      <c r="N572" s="153"/>
      <c r="O572" s="153"/>
      <c r="P572" s="19" t="str">
        <f t="shared" si="83"/>
        <v/>
      </c>
      <c r="Q572" s="151"/>
      <c r="R572" s="151"/>
      <c r="S572" s="151"/>
      <c r="T572" s="151"/>
      <c r="U572" s="21" t="str">
        <f t="shared" si="88"/>
        <v/>
      </c>
      <c r="V572" s="21" t="str">
        <f t="shared" si="84"/>
        <v/>
      </c>
      <c r="W572" s="15" t="str">
        <f t="shared" si="85"/>
        <v/>
      </c>
      <c r="X572" s="48">
        <f t="shared" si="89"/>
        <v>0</v>
      </c>
      <c r="Y572" s="241"/>
    </row>
    <row r="573" spans="1:25" ht="21" hidden="1" customHeight="1">
      <c r="A573" s="14" t="str">
        <f t="shared" si="79"/>
        <v/>
      </c>
      <c r="B573" s="20" t="str">
        <f>IF(D573="","",COUNTIF($C$4:C572,C573)+1)</f>
        <v/>
      </c>
      <c r="C573" s="14" t="str">
        <f>IF(D573="","",VLOOKUP(D573,LISTA!$A:$B,2,0))</f>
        <v/>
      </c>
      <c r="D573" s="151"/>
      <c r="E573" s="14" t="str">
        <f>IF(D573="","",VLOOKUP(B573,'Preventiva - Sequencia'!$B:$C,2,0))</f>
        <v/>
      </c>
      <c r="F573" s="14" t="str">
        <f t="shared" si="80"/>
        <v/>
      </c>
      <c r="G573" s="14" t="str">
        <f t="shared" si="81"/>
        <v/>
      </c>
      <c r="H573" s="14" t="str">
        <f t="shared" si="82"/>
        <v/>
      </c>
      <c r="I573" s="151"/>
      <c r="J573" s="153"/>
      <c r="K573" s="155"/>
      <c r="L573" s="19" t="str">
        <f t="shared" si="78"/>
        <v/>
      </c>
      <c r="M573" s="151"/>
      <c r="N573" s="153"/>
      <c r="O573" s="153"/>
      <c r="P573" s="19" t="str">
        <f t="shared" si="83"/>
        <v/>
      </c>
      <c r="Q573" s="151"/>
      <c r="R573" s="151"/>
      <c r="S573" s="151"/>
      <c r="T573" s="151"/>
      <c r="U573" s="21" t="str">
        <f t="shared" si="88"/>
        <v/>
      </c>
      <c r="V573" s="21" t="str">
        <f t="shared" si="84"/>
        <v/>
      </c>
      <c r="W573" s="15" t="str">
        <f t="shared" si="85"/>
        <v/>
      </c>
      <c r="X573" s="48">
        <f t="shared" si="89"/>
        <v>0</v>
      </c>
      <c r="Y573" s="241"/>
    </row>
    <row r="574" spans="1:25" ht="21" hidden="1" customHeight="1">
      <c r="A574" s="14" t="str">
        <f t="shared" si="79"/>
        <v/>
      </c>
      <c r="B574" s="20" t="str">
        <f>IF(D574="","",COUNTIF($C$4:C573,C574)+1)</f>
        <v/>
      </c>
      <c r="C574" s="14" t="str">
        <f>IF(D574="","",VLOOKUP(D574,LISTA!$A:$B,2,0))</f>
        <v/>
      </c>
      <c r="D574" s="151"/>
      <c r="E574" s="14" t="str">
        <f>IF(D574="","",VLOOKUP(B574,'Preventiva - Sequencia'!$B:$C,2,0))</f>
        <v/>
      </c>
      <c r="F574" s="14" t="str">
        <f t="shared" si="80"/>
        <v/>
      </c>
      <c r="G574" s="14" t="str">
        <f t="shared" si="81"/>
        <v/>
      </c>
      <c r="H574" s="14" t="str">
        <f t="shared" si="82"/>
        <v/>
      </c>
      <c r="I574" s="151"/>
      <c r="J574" s="153"/>
      <c r="K574" s="155"/>
      <c r="L574" s="19" t="str">
        <f t="shared" si="78"/>
        <v/>
      </c>
      <c r="M574" s="151"/>
      <c r="N574" s="153"/>
      <c r="O574" s="153"/>
      <c r="P574" s="19" t="str">
        <f t="shared" si="83"/>
        <v/>
      </c>
      <c r="Q574" s="151"/>
      <c r="R574" s="151"/>
      <c r="S574" s="151"/>
      <c r="T574" s="151"/>
      <c r="U574" s="21" t="str">
        <f t="shared" si="88"/>
        <v/>
      </c>
      <c r="V574" s="21" t="str">
        <f t="shared" si="84"/>
        <v/>
      </c>
      <c r="W574" s="15" t="str">
        <f t="shared" si="85"/>
        <v/>
      </c>
      <c r="X574" s="48">
        <f t="shared" si="89"/>
        <v>0</v>
      </c>
      <c r="Y574" s="241"/>
    </row>
    <row r="575" spans="1:25" ht="21" hidden="1" customHeight="1">
      <c r="A575" s="14" t="str">
        <f t="shared" si="79"/>
        <v/>
      </c>
      <c r="B575" s="20" t="str">
        <f>IF(D575="","",COUNTIF($C$4:C574,C575)+1)</f>
        <v/>
      </c>
      <c r="C575" s="14" t="str">
        <f>IF(D575="","",VLOOKUP(D575,LISTA!$A:$B,2,0))</f>
        <v/>
      </c>
      <c r="D575" s="151"/>
      <c r="E575" s="14" t="str">
        <f>IF(D575="","",VLOOKUP(B575,'Preventiva - Sequencia'!$B:$C,2,0))</f>
        <v/>
      </c>
      <c r="F575" s="14" t="str">
        <f t="shared" si="80"/>
        <v/>
      </c>
      <c r="G575" s="14" t="str">
        <f t="shared" si="81"/>
        <v/>
      </c>
      <c r="H575" s="14" t="str">
        <f t="shared" si="82"/>
        <v/>
      </c>
      <c r="I575" s="151"/>
      <c r="J575" s="153"/>
      <c r="K575" s="155"/>
      <c r="L575" s="19" t="str">
        <f t="shared" si="78"/>
        <v/>
      </c>
      <c r="M575" s="151"/>
      <c r="N575" s="153"/>
      <c r="O575" s="153"/>
      <c r="P575" s="19" t="str">
        <f t="shared" si="83"/>
        <v/>
      </c>
      <c r="Q575" s="151"/>
      <c r="R575" s="151"/>
      <c r="S575" s="151"/>
      <c r="T575" s="151"/>
      <c r="U575" s="21" t="str">
        <f t="shared" si="88"/>
        <v/>
      </c>
      <c r="V575" s="21" t="str">
        <f t="shared" si="84"/>
        <v/>
      </c>
      <c r="W575" s="15" t="str">
        <f t="shared" si="85"/>
        <v/>
      </c>
      <c r="X575" s="48">
        <f t="shared" si="89"/>
        <v>0</v>
      </c>
      <c r="Y575" s="241"/>
    </row>
    <row r="576" spans="1:25" ht="21" hidden="1" customHeight="1">
      <c r="A576" s="14" t="str">
        <f t="shared" si="79"/>
        <v/>
      </c>
      <c r="B576" s="20" t="str">
        <f>IF(D576="","",COUNTIF($C$4:C575,C576)+1)</f>
        <v/>
      </c>
      <c r="C576" s="14" t="str">
        <f>IF(D576="","",VLOOKUP(D576,LISTA!$A:$B,2,0))</f>
        <v/>
      </c>
      <c r="D576" s="151"/>
      <c r="E576" s="14" t="str">
        <f>IF(D576="","",VLOOKUP(B576,'Preventiva - Sequencia'!$B:$C,2,0))</f>
        <v/>
      </c>
      <c r="F576" s="14" t="str">
        <f t="shared" si="80"/>
        <v/>
      </c>
      <c r="G576" s="14" t="str">
        <f t="shared" si="81"/>
        <v/>
      </c>
      <c r="H576" s="14" t="str">
        <f t="shared" si="82"/>
        <v/>
      </c>
      <c r="I576" s="151"/>
      <c r="J576" s="153"/>
      <c r="K576" s="155"/>
      <c r="L576" s="19" t="str">
        <f t="shared" si="78"/>
        <v/>
      </c>
      <c r="M576" s="151"/>
      <c r="N576" s="153"/>
      <c r="O576" s="153"/>
      <c r="P576" s="19" t="str">
        <f t="shared" si="83"/>
        <v/>
      </c>
      <c r="Q576" s="151"/>
      <c r="R576" s="151"/>
      <c r="S576" s="151"/>
      <c r="T576" s="151"/>
      <c r="U576" s="21" t="str">
        <f t="shared" si="88"/>
        <v/>
      </c>
      <c r="V576" s="21" t="str">
        <f t="shared" si="84"/>
        <v/>
      </c>
      <c r="W576" s="15" t="str">
        <f t="shared" si="85"/>
        <v/>
      </c>
      <c r="X576" s="48">
        <f t="shared" si="89"/>
        <v>0</v>
      </c>
      <c r="Y576" s="241"/>
    </row>
    <row r="577" spans="1:25" ht="21" hidden="1" customHeight="1">
      <c r="A577" s="14" t="str">
        <f t="shared" si="79"/>
        <v/>
      </c>
      <c r="B577" s="20" t="str">
        <f>IF(D577="","",COUNTIF($C$4:C576,C577)+1)</f>
        <v/>
      </c>
      <c r="C577" s="14" t="str">
        <f>IF(D577="","",VLOOKUP(D577,LISTA!$A:$B,2,0))</f>
        <v/>
      </c>
      <c r="D577" s="151"/>
      <c r="E577" s="14" t="str">
        <f>IF(D577="","",VLOOKUP(B577,'Preventiva - Sequencia'!$B:$C,2,0))</f>
        <v/>
      </c>
      <c r="F577" s="14" t="str">
        <f t="shared" si="80"/>
        <v/>
      </c>
      <c r="G577" s="14" t="str">
        <f t="shared" si="81"/>
        <v/>
      </c>
      <c r="H577" s="14" t="str">
        <f t="shared" si="82"/>
        <v/>
      </c>
      <c r="I577" s="151"/>
      <c r="J577" s="153"/>
      <c r="K577" s="153"/>
      <c r="L577" s="19" t="str">
        <f t="shared" ref="L577:L640" si="90">IF(K577="","",K577-J577)</f>
        <v/>
      </c>
      <c r="M577" s="151"/>
      <c r="N577" s="153"/>
      <c r="O577" s="153"/>
      <c r="P577" s="19" t="str">
        <f t="shared" si="83"/>
        <v/>
      </c>
      <c r="Q577" s="151"/>
      <c r="R577" s="151"/>
      <c r="S577" s="151"/>
      <c r="T577" s="151"/>
      <c r="U577" s="21" t="str">
        <f t="shared" si="88"/>
        <v/>
      </c>
      <c r="V577" s="21" t="str">
        <f t="shared" si="84"/>
        <v/>
      </c>
      <c r="W577" s="15" t="str">
        <f t="shared" si="85"/>
        <v/>
      </c>
      <c r="X577" s="48">
        <f t="shared" si="89"/>
        <v>0</v>
      </c>
      <c r="Y577" s="241"/>
    </row>
    <row r="578" spans="1:25" ht="21" hidden="1" customHeight="1">
      <c r="A578" s="14" t="str">
        <f t="shared" si="79"/>
        <v/>
      </c>
      <c r="B578" s="20" t="str">
        <f>IF(D578="","",COUNTIF($C$4:C577,C578)+1)</f>
        <v/>
      </c>
      <c r="C578" s="14" t="str">
        <f>IF(D578="","",VLOOKUP(D578,LISTA!$A:$B,2,0))</f>
        <v/>
      </c>
      <c r="D578" s="151"/>
      <c r="E578" s="14" t="str">
        <f>IF(D578="","",VLOOKUP(B578,'Preventiva - Sequencia'!$B:$C,2,0))</f>
        <v/>
      </c>
      <c r="F578" s="14" t="str">
        <f t="shared" si="80"/>
        <v/>
      </c>
      <c r="G578" s="14" t="str">
        <f t="shared" si="81"/>
        <v/>
      </c>
      <c r="H578" s="14" t="str">
        <f t="shared" si="82"/>
        <v/>
      </c>
      <c r="I578" s="151"/>
      <c r="J578" s="153"/>
      <c r="K578" s="155"/>
      <c r="L578" s="19" t="str">
        <f t="shared" si="90"/>
        <v/>
      </c>
      <c r="M578" s="151"/>
      <c r="N578" s="153"/>
      <c r="O578" s="153"/>
      <c r="P578" s="19" t="str">
        <f t="shared" si="83"/>
        <v/>
      </c>
      <c r="Q578" s="151"/>
      <c r="R578" s="151"/>
      <c r="S578" s="151"/>
      <c r="T578" s="151"/>
      <c r="U578" s="21" t="str">
        <f t="shared" si="88"/>
        <v/>
      </c>
      <c r="V578" s="21" t="str">
        <f t="shared" si="84"/>
        <v/>
      </c>
      <c r="W578" s="15" t="str">
        <f t="shared" si="85"/>
        <v/>
      </c>
      <c r="X578" s="48">
        <f t="shared" si="89"/>
        <v>0</v>
      </c>
      <c r="Y578" s="241"/>
    </row>
    <row r="579" spans="1:25" ht="21" hidden="1" customHeight="1">
      <c r="A579" s="14" t="str">
        <f t="shared" si="79"/>
        <v/>
      </c>
      <c r="B579" s="20" t="str">
        <f>IF(D579="","",COUNTIF($C$4:C578,C579)+1)</f>
        <v/>
      </c>
      <c r="C579" s="14" t="str">
        <f>IF(D579="","",VLOOKUP(D579,LISTA!$A:$B,2,0))</f>
        <v/>
      </c>
      <c r="D579" s="151"/>
      <c r="E579" s="14" t="str">
        <f>IF(D579="","",VLOOKUP(B579,'Preventiva - Sequencia'!$B:$C,2,0))</f>
        <v/>
      </c>
      <c r="F579" s="14" t="str">
        <f t="shared" si="80"/>
        <v/>
      </c>
      <c r="G579" s="14" t="str">
        <f t="shared" si="81"/>
        <v/>
      </c>
      <c r="H579" s="14" t="str">
        <f t="shared" si="82"/>
        <v/>
      </c>
      <c r="I579" s="151"/>
      <c r="J579" s="153"/>
      <c r="K579" s="155"/>
      <c r="L579" s="19" t="str">
        <f t="shared" si="90"/>
        <v/>
      </c>
      <c r="M579" s="151"/>
      <c r="N579" s="153"/>
      <c r="O579" s="153"/>
      <c r="P579" s="19" t="str">
        <f t="shared" si="83"/>
        <v/>
      </c>
      <c r="Q579" s="151"/>
      <c r="R579" s="151"/>
      <c r="S579" s="151"/>
      <c r="T579" s="151"/>
      <c r="U579" s="21" t="str">
        <f t="shared" si="88"/>
        <v/>
      </c>
      <c r="V579" s="21" t="str">
        <f t="shared" si="84"/>
        <v/>
      </c>
      <c r="W579" s="15" t="str">
        <f t="shared" si="85"/>
        <v/>
      </c>
      <c r="X579" s="48">
        <f t="shared" si="89"/>
        <v>0</v>
      </c>
      <c r="Y579" s="241"/>
    </row>
    <row r="580" spans="1:25" ht="21" hidden="1" customHeight="1">
      <c r="A580" s="14" t="str">
        <f t="shared" si="79"/>
        <v/>
      </c>
      <c r="B580" s="20" t="str">
        <f>IF(D580="","",COUNTIF($C$4:C579,C580)+1)</f>
        <v/>
      </c>
      <c r="C580" s="14" t="str">
        <f>IF(D580="","",VLOOKUP(D580,LISTA!$A:$B,2,0))</f>
        <v/>
      </c>
      <c r="D580" s="151"/>
      <c r="E580" s="14" t="str">
        <f>IF(D580="","",VLOOKUP(B580,'Preventiva - Sequencia'!$B:$C,2,0))</f>
        <v/>
      </c>
      <c r="F580" s="14" t="str">
        <f t="shared" si="80"/>
        <v/>
      </c>
      <c r="G580" s="14" t="str">
        <f t="shared" si="81"/>
        <v/>
      </c>
      <c r="H580" s="14" t="str">
        <f t="shared" si="82"/>
        <v/>
      </c>
      <c r="I580" s="151"/>
      <c r="J580" s="153"/>
      <c r="K580" s="155"/>
      <c r="L580" s="19" t="str">
        <f t="shared" si="90"/>
        <v/>
      </c>
      <c r="M580" s="151"/>
      <c r="N580" s="153"/>
      <c r="O580" s="153"/>
      <c r="P580" s="19" t="str">
        <f t="shared" si="83"/>
        <v/>
      </c>
      <c r="Q580" s="151"/>
      <c r="R580" s="151"/>
      <c r="S580" s="151"/>
      <c r="T580" s="151"/>
      <c r="U580" s="21" t="str">
        <f t="shared" si="88"/>
        <v/>
      </c>
      <c r="V580" s="21" t="str">
        <f t="shared" si="84"/>
        <v/>
      </c>
      <c r="W580" s="15" t="str">
        <f t="shared" si="85"/>
        <v/>
      </c>
      <c r="X580" s="48">
        <f t="shared" si="89"/>
        <v>0</v>
      </c>
      <c r="Y580" s="241"/>
    </row>
    <row r="581" spans="1:25" ht="21" hidden="1" customHeight="1">
      <c r="A581" s="14" t="str">
        <f t="shared" ref="A581:A644" si="91">IF(D581="","",B581&amp;C581)</f>
        <v/>
      </c>
      <c r="B581" s="20" t="str">
        <f>IF(D581="","",COUNTIF($C$4:C580,C581)+1)</f>
        <v/>
      </c>
      <c r="C581" s="14" t="str">
        <f>IF(D581="","",VLOOKUP(D581,LISTA!$A:$B,2,0))</f>
        <v/>
      </c>
      <c r="D581" s="151"/>
      <c r="E581" s="14" t="str">
        <f>IF(D581="","",VLOOKUP(B581,'Preventiva - Sequencia'!$B:$C,2,0))</f>
        <v/>
      </c>
      <c r="F581" s="14" t="str">
        <f t="shared" ref="F581:F644" si="92">IF(D581="","",IF(B581=1,0,VLOOKUP((B581-1)&amp;C581,$A:$W,17,0)))</f>
        <v/>
      </c>
      <c r="G581" s="14" t="str">
        <f t="shared" ref="G581:G644" si="93">IF(D581="","",IF(E581="50F",45,IF(E581="250f",F581+175,F581+225)))</f>
        <v/>
      </c>
      <c r="H581" s="14" t="str">
        <f t="shared" ref="H581:H644" si="94">IF(C581="","",IF(E581="50F",55,IF(E581="250f",F581+225,F581+275)))</f>
        <v/>
      </c>
      <c r="I581" s="151"/>
      <c r="J581" s="153"/>
      <c r="K581" s="155"/>
      <c r="L581" s="19" t="str">
        <f t="shared" si="90"/>
        <v/>
      </c>
      <c r="M581" s="151"/>
      <c r="N581" s="153"/>
      <c r="O581" s="153"/>
      <c r="P581" s="19" t="str">
        <f t="shared" ref="P581:P644" si="95">IF(O581="","",O581-N581)</f>
        <v/>
      </c>
      <c r="Q581" s="151"/>
      <c r="R581" s="151"/>
      <c r="S581" s="151"/>
      <c r="T581" s="151"/>
      <c r="U581" s="21" t="str">
        <f t="shared" si="88"/>
        <v/>
      </c>
      <c r="V581" s="21" t="str">
        <f t="shared" ref="V581:V644" si="96">IF(M581=0,"",R581/M581)</f>
        <v/>
      </c>
      <c r="W581" s="15" t="str">
        <f t="shared" ref="W581:W644" si="97">IF(Q581="","",IF(AND(Q581&gt;G581,Q581&lt;H581),1,0))</f>
        <v/>
      </c>
      <c r="X581" s="48">
        <f t="shared" si="89"/>
        <v>0</v>
      </c>
      <c r="Y581" s="241"/>
    </row>
    <row r="582" spans="1:25" ht="21" hidden="1" customHeight="1">
      <c r="A582" s="14" t="str">
        <f t="shared" si="91"/>
        <v/>
      </c>
      <c r="B582" s="20" t="str">
        <f>IF(D582="","",COUNTIF($C$4:C581,C582)+1)</f>
        <v/>
      </c>
      <c r="C582" s="14" t="str">
        <f>IF(D582="","",VLOOKUP(D582,LISTA!$A:$B,2,0))</f>
        <v/>
      </c>
      <c r="D582" s="151"/>
      <c r="E582" s="14" t="str">
        <f>IF(D582="","",VLOOKUP(B582,'Preventiva - Sequencia'!$B:$C,2,0))</f>
        <v/>
      </c>
      <c r="F582" s="14" t="str">
        <f t="shared" si="92"/>
        <v/>
      </c>
      <c r="G582" s="14" t="str">
        <f t="shared" si="93"/>
        <v/>
      </c>
      <c r="H582" s="14" t="str">
        <f t="shared" si="94"/>
        <v/>
      </c>
      <c r="I582" s="151"/>
      <c r="J582" s="153"/>
      <c r="K582" s="155"/>
      <c r="L582" s="19" t="str">
        <f t="shared" si="90"/>
        <v/>
      </c>
      <c r="M582" s="151"/>
      <c r="N582" s="153"/>
      <c r="O582" s="153"/>
      <c r="P582" s="19" t="str">
        <f t="shared" si="95"/>
        <v/>
      </c>
      <c r="Q582" s="151"/>
      <c r="R582" s="151"/>
      <c r="S582" s="151"/>
      <c r="T582" s="151"/>
      <c r="U582" s="21" t="str">
        <f t="shared" si="88"/>
        <v/>
      </c>
      <c r="V582" s="21" t="str">
        <f t="shared" si="96"/>
        <v/>
      </c>
      <c r="W582" s="15" t="str">
        <f t="shared" si="97"/>
        <v/>
      </c>
      <c r="X582" s="48">
        <f t="shared" si="89"/>
        <v>0</v>
      </c>
      <c r="Y582" s="241"/>
    </row>
    <row r="583" spans="1:25" ht="21" hidden="1" customHeight="1">
      <c r="A583" s="14" t="str">
        <f t="shared" si="91"/>
        <v/>
      </c>
      <c r="B583" s="20" t="str">
        <f>IF(D583="","",COUNTIF($C$4:C582,C583)+1)</f>
        <v/>
      </c>
      <c r="C583" s="14" t="str">
        <f>IF(D583="","",VLOOKUP(D583,LISTA!$A:$B,2,0))</f>
        <v/>
      </c>
      <c r="D583" s="151"/>
      <c r="E583" s="14" t="str">
        <f>IF(D583="","",VLOOKUP(B583,'Preventiva - Sequencia'!$B:$C,2,0))</f>
        <v/>
      </c>
      <c r="F583" s="14" t="str">
        <f t="shared" si="92"/>
        <v/>
      </c>
      <c r="G583" s="14" t="str">
        <f t="shared" si="93"/>
        <v/>
      </c>
      <c r="H583" s="14" t="str">
        <f t="shared" si="94"/>
        <v/>
      </c>
      <c r="I583" s="151"/>
      <c r="J583" s="153"/>
      <c r="K583" s="155"/>
      <c r="L583" s="19" t="str">
        <f t="shared" si="90"/>
        <v/>
      </c>
      <c r="M583" s="151"/>
      <c r="N583" s="153"/>
      <c r="O583" s="153"/>
      <c r="P583" s="19" t="str">
        <f t="shared" si="95"/>
        <v/>
      </c>
      <c r="Q583" s="151"/>
      <c r="R583" s="151"/>
      <c r="S583" s="151"/>
      <c r="T583" s="151"/>
      <c r="U583" s="21" t="str">
        <f t="shared" si="88"/>
        <v/>
      </c>
      <c r="V583" s="21" t="str">
        <f t="shared" si="96"/>
        <v/>
      </c>
      <c r="W583" s="15" t="str">
        <f t="shared" si="97"/>
        <v/>
      </c>
      <c r="X583" s="48">
        <f t="shared" si="89"/>
        <v>0</v>
      </c>
      <c r="Y583" s="241"/>
    </row>
    <row r="584" spans="1:25" ht="21" hidden="1" customHeight="1">
      <c r="A584" s="14" t="str">
        <f t="shared" si="91"/>
        <v/>
      </c>
      <c r="B584" s="20" t="str">
        <f>IF(D584="","",COUNTIF($C$4:C583,C584)+1)</f>
        <v/>
      </c>
      <c r="C584" s="14" t="str">
        <f>IF(D584="","",VLOOKUP(D584,LISTA!$A:$B,2,0))</f>
        <v/>
      </c>
      <c r="D584" s="151"/>
      <c r="E584" s="14" t="str">
        <f>IF(D584="","",VLOOKUP(B584,'Preventiva - Sequencia'!$B:$C,2,0))</f>
        <v/>
      </c>
      <c r="F584" s="14" t="str">
        <f t="shared" si="92"/>
        <v/>
      </c>
      <c r="G584" s="14" t="str">
        <f t="shared" si="93"/>
        <v/>
      </c>
      <c r="H584" s="14" t="str">
        <f t="shared" si="94"/>
        <v/>
      </c>
      <c r="I584" s="151"/>
      <c r="J584" s="153"/>
      <c r="K584" s="155"/>
      <c r="L584" s="19" t="str">
        <f t="shared" si="90"/>
        <v/>
      </c>
      <c r="M584" s="151"/>
      <c r="N584" s="153"/>
      <c r="O584" s="153"/>
      <c r="P584" s="19" t="str">
        <f t="shared" si="95"/>
        <v/>
      </c>
      <c r="Q584" s="151"/>
      <c r="R584" s="151"/>
      <c r="S584" s="151"/>
      <c r="T584" s="151"/>
      <c r="U584" s="21" t="str">
        <f t="shared" si="88"/>
        <v/>
      </c>
      <c r="V584" s="21" t="str">
        <f t="shared" si="96"/>
        <v/>
      </c>
      <c r="W584" s="15" t="str">
        <f t="shared" si="97"/>
        <v/>
      </c>
      <c r="X584" s="48">
        <f t="shared" si="89"/>
        <v>0</v>
      </c>
      <c r="Y584" s="241"/>
    </row>
    <row r="585" spans="1:25" ht="21" hidden="1" customHeight="1">
      <c r="A585" s="14" t="str">
        <f t="shared" si="91"/>
        <v/>
      </c>
      <c r="B585" s="20" t="str">
        <f>IF(D585="","",COUNTIF($C$4:C584,C585)+1)</f>
        <v/>
      </c>
      <c r="C585" s="14" t="str">
        <f>IF(D585="","",VLOOKUP(D585,LISTA!$A:$B,2,0))</f>
        <v/>
      </c>
      <c r="D585" s="151"/>
      <c r="E585" s="14" t="str">
        <f>IF(D585="","",VLOOKUP(B585,'Preventiva - Sequencia'!$B:$C,2,0))</f>
        <v/>
      </c>
      <c r="F585" s="14" t="str">
        <f t="shared" si="92"/>
        <v/>
      </c>
      <c r="G585" s="14" t="str">
        <f t="shared" si="93"/>
        <v/>
      </c>
      <c r="H585" s="14" t="str">
        <f t="shared" si="94"/>
        <v/>
      </c>
      <c r="I585" s="151"/>
      <c r="J585" s="153"/>
      <c r="K585" s="155"/>
      <c r="L585" s="19" t="str">
        <f t="shared" si="90"/>
        <v/>
      </c>
      <c r="M585" s="151"/>
      <c r="N585" s="153"/>
      <c r="O585" s="153"/>
      <c r="P585" s="19" t="str">
        <f t="shared" si="95"/>
        <v/>
      </c>
      <c r="Q585" s="151"/>
      <c r="R585" s="151"/>
      <c r="S585" s="151"/>
      <c r="T585" s="151"/>
      <c r="U585" s="21" t="str">
        <f t="shared" si="88"/>
        <v/>
      </c>
      <c r="V585" s="21" t="str">
        <f t="shared" si="96"/>
        <v/>
      </c>
      <c r="W585" s="15" t="str">
        <f t="shared" si="97"/>
        <v/>
      </c>
      <c r="X585" s="48">
        <f t="shared" si="89"/>
        <v>0</v>
      </c>
      <c r="Y585" s="241"/>
    </row>
    <row r="586" spans="1:25" ht="21" hidden="1" customHeight="1">
      <c r="A586" s="14" t="str">
        <f t="shared" si="91"/>
        <v/>
      </c>
      <c r="B586" s="20" t="str">
        <f>IF(D586="","",COUNTIF($C$4:C585,C586)+1)</f>
        <v/>
      </c>
      <c r="C586" s="14" t="str">
        <f>IF(D586="","",VLOOKUP(D586,LISTA!$A:$B,2,0))</f>
        <v/>
      </c>
      <c r="D586" s="151"/>
      <c r="E586" s="14" t="str">
        <f>IF(D586="","",VLOOKUP(B586,'Preventiva - Sequencia'!$B:$C,2,0))</f>
        <v/>
      </c>
      <c r="F586" s="14" t="str">
        <f t="shared" si="92"/>
        <v/>
      </c>
      <c r="G586" s="14" t="str">
        <f t="shared" si="93"/>
        <v/>
      </c>
      <c r="H586" s="14" t="str">
        <f t="shared" si="94"/>
        <v/>
      </c>
      <c r="I586" s="151"/>
      <c r="J586" s="153"/>
      <c r="K586" s="153"/>
      <c r="L586" s="19" t="str">
        <f t="shared" si="90"/>
        <v/>
      </c>
      <c r="M586" s="151"/>
      <c r="N586" s="153"/>
      <c r="O586" s="153"/>
      <c r="P586" s="19" t="str">
        <f t="shared" si="95"/>
        <v/>
      </c>
      <c r="Q586" s="151"/>
      <c r="R586" s="151"/>
      <c r="S586" s="151"/>
      <c r="T586" s="151"/>
      <c r="U586" s="21" t="str">
        <f t="shared" si="88"/>
        <v/>
      </c>
      <c r="V586" s="21" t="str">
        <f t="shared" si="96"/>
        <v/>
      </c>
      <c r="W586" s="15" t="str">
        <f t="shared" si="97"/>
        <v/>
      </c>
      <c r="X586" s="48">
        <f t="shared" si="89"/>
        <v>0</v>
      </c>
      <c r="Y586" s="241"/>
    </row>
    <row r="587" spans="1:25" ht="21" hidden="1" customHeight="1">
      <c r="A587" s="14" t="str">
        <f t="shared" si="91"/>
        <v/>
      </c>
      <c r="B587" s="20" t="str">
        <f>IF(D587="","",COUNTIF($C$4:C586,C587)+1)</f>
        <v/>
      </c>
      <c r="C587" s="14" t="str">
        <f>IF(D587="","",VLOOKUP(D587,LISTA!$A:$B,2,0))</f>
        <v/>
      </c>
      <c r="D587" s="151"/>
      <c r="E587" s="14" t="str">
        <f>IF(D587="","",VLOOKUP(B587,'Preventiva - Sequencia'!$B:$C,2,0))</f>
        <v/>
      </c>
      <c r="F587" s="14" t="str">
        <f t="shared" si="92"/>
        <v/>
      </c>
      <c r="G587" s="14" t="str">
        <f t="shared" si="93"/>
        <v/>
      </c>
      <c r="H587" s="14" t="str">
        <f t="shared" si="94"/>
        <v/>
      </c>
      <c r="I587" s="151"/>
      <c r="J587" s="153"/>
      <c r="K587" s="155"/>
      <c r="L587" s="19" t="str">
        <f t="shared" si="90"/>
        <v/>
      </c>
      <c r="M587" s="151"/>
      <c r="N587" s="153"/>
      <c r="O587" s="153"/>
      <c r="P587" s="19" t="str">
        <f t="shared" si="95"/>
        <v/>
      </c>
      <c r="Q587" s="151"/>
      <c r="R587" s="151"/>
      <c r="S587" s="151"/>
      <c r="T587" s="151"/>
      <c r="U587" s="21" t="str">
        <f t="shared" si="88"/>
        <v/>
      </c>
      <c r="V587" s="21" t="str">
        <f t="shared" si="96"/>
        <v/>
      </c>
      <c r="W587" s="15" t="str">
        <f t="shared" si="97"/>
        <v/>
      </c>
      <c r="X587" s="48">
        <f t="shared" si="89"/>
        <v>0</v>
      </c>
      <c r="Y587" s="241"/>
    </row>
    <row r="588" spans="1:25" ht="21" hidden="1" customHeight="1">
      <c r="A588" s="14" t="str">
        <f t="shared" si="91"/>
        <v/>
      </c>
      <c r="B588" s="20" t="str">
        <f>IF(D588="","",COUNTIF($C$4:C587,C588)+1)</f>
        <v/>
      </c>
      <c r="C588" s="14" t="str">
        <f>IF(D588="","",VLOOKUP(D588,LISTA!$A:$B,2,0))</f>
        <v/>
      </c>
      <c r="D588" s="151"/>
      <c r="E588" s="14" t="str">
        <f>IF(D588="","",VLOOKUP(B588,'Preventiva - Sequencia'!$B:$C,2,0))</f>
        <v/>
      </c>
      <c r="F588" s="14" t="str">
        <f t="shared" si="92"/>
        <v/>
      </c>
      <c r="G588" s="14" t="str">
        <f t="shared" si="93"/>
        <v/>
      </c>
      <c r="H588" s="14" t="str">
        <f t="shared" si="94"/>
        <v/>
      </c>
      <c r="I588" s="151"/>
      <c r="J588" s="153"/>
      <c r="K588" s="155"/>
      <c r="L588" s="19" t="str">
        <f t="shared" si="90"/>
        <v/>
      </c>
      <c r="M588" s="151"/>
      <c r="N588" s="153"/>
      <c r="O588" s="153"/>
      <c r="P588" s="19" t="str">
        <f t="shared" si="95"/>
        <v/>
      </c>
      <c r="Q588" s="151"/>
      <c r="R588" s="151"/>
      <c r="S588" s="151"/>
      <c r="T588" s="151"/>
      <c r="U588" s="21" t="str">
        <f t="shared" si="88"/>
        <v/>
      </c>
      <c r="V588" s="21" t="str">
        <f t="shared" si="96"/>
        <v/>
      </c>
      <c r="W588" s="15" t="str">
        <f t="shared" si="97"/>
        <v/>
      </c>
      <c r="X588" s="48">
        <f t="shared" si="89"/>
        <v>0</v>
      </c>
      <c r="Y588" s="241"/>
    </row>
    <row r="589" spans="1:25" ht="21" hidden="1" customHeight="1">
      <c r="A589" s="14" t="str">
        <f t="shared" si="91"/>
        <v/>
      </c>
      <c r="B589" s="20" t="str">
        <f>IF(D589="","",COUNTIF($C$4:C588,C589)+1)</f>
        <v/>
      </c>
      <c r="C589" s="14" t="str">
        <f>IF(D589="","",VLOOKUP(D589,LISTA!$A:$B,2,0))</f>
        <v/>
      </c>
      <c r="D589" s="151"/>
      <c r="E589" s="14" t="str">
        <f>IF(D589="","",VLOOKUP(B589,'Preventiva - Sequencia'!$B:$C,2,0))</f>
        <v/>
      </c>
      <c r="F589" s="14" t="str">
        <f t="shared" si="92"/>
        <v/>
      </c>
      <c r="G589" s="14" t="str">
        <f t="shared" si="93"/>
        <v/>
      </c>
      <c r="H589" s="14" t="str">
        <f t="shared" si="94"/>
        <v/>
      </c>
      <c r="I589" s="151"/>
      <c r="J589" s="153"/>
      <c r="K589" s="155"/>
      <c r="L589" s="19" t="str">
        <f t="shared" si="90"/>
        <v/>
      </c>
      <c r="M589" s="151"/>
      <c r="N589" s="153"/>
      <c r="O589" s="153"/>
      <c r="P589" s="19" t="str">
        <f t="shared" si="95"/>
        <v/>
      </c>
      <c r="Q589" s="151"/>
      <c r="R589" s="151"/>
      <c r="S589" s="151"/>
      <c r="T589" s="151"/>
      <c r="U589" s="21" t="str">
        <f t="shared" si="88"/>
        <v/>
      </c>
      <c r="V589" s="21" t="str">
        <f t="shared" si="96"/>
        <v/>
      </c>
      <c r="W589" s="15" t="str">
        <f t="shared" si="97"/>
        <v/>
      </c>
      <c r="X589" s="48">
        <f t="shared" si="89"/>
        <v>0</v>
      </c>
      <c r="Y589" s="241"/>
    </row>
    <row r="590" spans="1:25" ht="21" hidden="1" customHeight="1">
      <c r="A590" s="14" t="str">
        <f t="shared" si="91"/>
        <v/>
      </c>
      <c r="B590" s="20" t="str">
        <f>IF(D590="","",COUNTIF($C$4:C589,C590)+1)</f>
        <v/>
      </c>
      <c r="C590" s="14" t="str">
        <f>IF(D590="","",VLOOKUP(D590,LISTA!$A:$B,2,0))</f>
        <v/>
      </c>
      <c r="D590" s="151"/>
      <c r="E590" s="14" t="str">
        <f>IF(D590="","",VLOOKUP(B590,'Preventiva - Sequencia'!$B:$C,2,0))</f>
        <v/>
      </c>
      <c r="F590" s="14" t="str">
        <f t="shared" si="92"/>
        <v/>
      </c>
      <c r="G590" s="14" t="str">
        <f t="shared" si="93"/>
        <v/>
      </c>
      <c r="H590" s="14" t="str">
        <f t="shared" si="94"/>
        <v/>
      </c>
      <c r="I590" s="151"/>
      <c r="J590" s="153"/>
      <c r="K590" s="155"/>
      <c r="L590" s="19" t="str">
        <f t="shared" si="90"/>
        <v/>
      </c>
      <c r="M590" s="151"/>
      <c r="N590" s="153"/>
      <c r="O590" s="153"/>
      <c r="P590" s="19" t="str">
        <f t="shared" si="95"/>
        <v/>
      </c>
      <c r="Q590" s="151"/>
      <c r="R590" s="151"/>
      <c r="S590" s="151"/>
      <c r="T590" s="151"/>
      <c r="U590" s="21" t="str">
        <f t="shared" si="88"/>
        <v/>
      </c>
      <c r="V590" s="21" t="str">
        <f t="shared" si="96"/>
        <v/>
      </c>
      <c r="W590" s="15" t="str">
        <f t="shared" si="97"/>
        <v/>
      </c>
      <c r="X590" s="48">
        <f t="shared" si="89"/>
        <v>0</v>
      </c>
      <c r="Y590" s="241"/>
    </row>
    <row r="591" spans="1:25" ht="21" hidden="1" customHeight="1">
      <c r="A591" s="14" t="str">
        <f t="shared" si="91"/>
        <v/>
      </c>
      <c r="B591" s="20" t="str">
        <f>IF(D591="","",COUNTIF($C$4:C590,C591)+1)</f>
        <v/>
      </c>
      <c r="C591" s="14" t="str">
        <f>IF(D591="","",VLOOKUP(D591,LISTA!$A:$B,2,0))</f>
        <v/>
      </c>
      <c r="D591" s="151"/>
      <c r="E591" s="14" t="str">
        <f>IF(D591="","",VLOOKUP(B591,'Preventiva - Sequencia'!$B:$C,2,0))</f>
        <v/>
      </c>
      <c r="F591" s="14" t="str">
        <f t="shared" si="92"/>
        <v/>
      </c>
      <c r="G591" s="14" t="str">
        <f t="shared" si="93"/>
        <v/>
      </c>
      <c r="H591" s="14" t="str">
        <f t="shared" si="94"/>
        <v/>
      </c>
      <c r="I591" s="151"/>
      <c r="J591" s="153"/>
      <c r="K591" s="155"/>
      <c r="L591" s="19" t="str">
        <f t="shared" si="90"/>
        <v/>
      </c>
      <c r="M591" s="151"/>
      <c r="N591" s="153"/>
      <c r="O591" s="153"/>
      <c r="P591" s="19" t="str">
        <f t="shared" si="95"/>
        <v/>
      </c>
      <c r="Q591" s="151"/>
      <c r="R591" s="151"/>
      <c r="S591" s="151"/>
      <c r="T591" s="151"/>
      <c r="U591" s="21" t="str">
        <f t="shared" si="88"/>
        <v/>
      </c>
      <c r="V591" s="21" t="str">
        <f t="shared" si="96"/>
        <v/>
      </c>
      <c r="W591" s="15" t="str">
        <f t="shared" si="97"/>
        <v/>
      </c>
      <c r="X591" s="48">
        <f t="shared" si="89"/>
        <v>0</v>
      </c>
      <c r="Y591" s="241"/>
    </row>
    <row r="592" spans="1:25" ht="21" hidden="1" customHeight="1">
      <c r="A592" s="14" t="str">
        <f t="shared" si="91"/>
        <v/>
      </c>
      <c r="B592" s="20" t="str">
        <f>IF(D592="","",COUNTIF($C$4:C591,C592)+1)</f>
        <v/>
      </c>
      <c r="C592" s="14" t="str">
        <f>IF(D592="","",VLOOKUP(D592,LISTA!$A:$B,2,0))</f>
        <v/>
      </c>
      <c r="D592" s="151"/>
      <c r="E592" s="14" t="str">
        <f>IF(D592="","",VLOOKUP(B592,'Preventiva - Sequencia'!$B:$C,2,0))</f>
        <v/>
      </c>
      <c r="F592" s="14" t="str">
        <f t="shared" si="92"/>
        <v/>
      </c>
      <c r="G592" s="14" t="str">
        <f t="shared" si="93"/>
        <v/>
      </c>
      <c r="H592" s="14" t="str">
        <f t="shared" si="94"/>
        <v/>
      </c>
      <c r="I592" s="151"/>
      <c r="J592" s="153"/>
      <c r="K592" s="155"/>
      <c r="L592" s="19" t="str">
        <f t="shared" si="90"/>
        <v/>
      </c>
      <c r="M592" s="151"/>
      <c r="N592" s="153"/>
      <c r="O592" s="153"/>
      <c r="P592" s="19" t="str">
        <f t="shared" si="95"/>
        <v/>
      </c>
      <c r="Q592" s="151"/>
      <c r="R592" s="151"/>
      <c r="S592" s="151"/>
      <c r="T592" s="151"/>
      <c r="U592" s="21" t="str">
        <f t="shared" si="88"/>
        <v/>
      </c>
      <c r="V592" s="21" t="str">
        <f t="shared" si="96"/>
        <v/>
      </c>
      <c r="W592" s="15" t="str">
        <f t="shared" si="97"/>
        <v/>
      </c>
      <c r="X592" s="48">
        <f t="shared" si="89"/>
        <v>0</v>
      </c>
      <c r="Y592" s="241"/>
    </row>
    <row r="593" spans="1:25" ht="21" hidden="1" customHeight="1">
      <c r="A593" s="14" t="str">
        <f t="shared" si="91"/>
        <v/>
      </c>
      <c r="B593" s="20" t="str">
        <f>IF(D593="","",COUNTIF($C$4:C592,C593)+1)</f>
        <v/>
      </c>
      <c r="C593" s="14" t="str">
        <f>IF(D593="","",VLOOKUP(D593,LISTA!$A:$B,2,0))</f>
        <v/>
      </c>
      <c r="D593" s="151"/>
      <c r="E593" s="257" t="str">
        <f>IF(D593="","",VLOOKUP(B593,'Preventiva - Sequencia'!$B:$C,2,0))</f>
        <v/>
      </c>
      <c r="F593" s="14" t="str">
        <f t="shared" si="92"/>
        <v/>
      </c>
      <c r="G593" s="14" t="str">
        <f t="shared" si="93"/>
        <v/>
      </c>
      <c r="H593" s="14" t="str">
        <f t="shared" si="94"/>
        <v/>
      </c>
      <c r="I593" s="151"/>
      <c r="J593" s="153"/>
      <c r="K593" s="155"/>
      <c r="L593" s="19" t="str">
        <f t="shared" si="90"/>
        <v/>
      </c>
      <c r="M593" s="151"/>
      <c r="N593" s="153"/>
      <c r="O593" s="153"/>
      <c r="P593" s="19" t="str">
        <f t="shared" si="95"/>
        <v/>
      </c>
      <c r="Q593" s="151"/>
      <c r="R593" s="151"/>
      <c r="S593" s="151"/>
      <c r="T593" s="151"/>
      <c r="U593" s="21" t="str">
        <f t="shared" si="88"/>
        <v/>
      </c>
      <c r="V593" s="21" t="str">
        <f t="shared" si="96"/>
        <v/>
      </c>
      <c r="W593" s="15" t="str">
        <f t="shared" si="97"/>
        <v/>
      </c>
      <c r="X593" s="48">
        <f t="shared" si="89"/>
        <v>0</v>
      </c>
      <c r="Y593" s="241"/>
    </row>
    <row r="594" spans="1:25" ht="21" hidden="1" customHeight="1">
      <c r="A594" s="14" t="str">
        <f t="shared" si="91"/>
        <v/>
      </c>
      <c r="B594" s="20" t="str">
        <f>IF(D594="","",COUNTIF($C$4:C593,C594)+1)</f>
        <v/>
      </c>
      <c r="C594" s="14" t="str">
        <f>IF(D594="","",VLOOKUP(D594,LISTA!$A:$B,2,0))</f>
        <v/>
      </c>
      <c r="D594" s="151"/>
      <c r="E594" s="14" t="str">
        <f>IF(D594="","",VLOOKUP(B594,'Preventiva - Sequencia'!$B:$C,2,0))</f>
        <v/>
      </c>
      <c r="F594" s="14" t="str">
        <f t="shared" si="92"/>
        <v/>
      </c>
      <c r="G594" s="14" t="str">
        <f t="shared" si="93"/>
        <v/>
      </c>
      <c r="H594" s="14" t="str">
        <f t="shared" si="94"/>
        <v/>
      </c>
      <c r="I594" s="151"/>
      <c r="J594" s="153"/>
      <c r="K594" s="155"/>
      <c r="L594" s="19" t="str">
        <f t="shared" si="90"/>
        <v/>
      </c>
      <c r="M594" s="151"/>
      <c r="N594" s="153"/>
      <c r="O594" s="153"/>
      <c r="P594" s="19" t="str">
        <f t="shared" si="95"/>
        <v/>
      </c>
      <c r="Q594" s="151"/>
      <c r="R594" s="151"/>
      <c r="S594" s="151"/>
      <c r="T594" s="151"/>
      <c r="U594" s="21" t="str">
        <f t="shared" si="88"/>
        <v/>
      </c>
      <c r="V594" s="21" t="str">
        <f t="shared" si="96"/>
        <v/>
      </c>
      <c r="W594" s="15" t="str">
        <f t="shared" si="97"/>
        <v/>
      </c>
      <c r="X594" s="48">
        <f t="shared" si="89"/>
        <v>0</v>
      </c>
      <c r="Y594" s="241"/>
    </row>
    <row r="595" spans="1:25" ht="21" hidden="1" customHeight="1">
      <c r="A595" s="14" t="str">
        <f t="shared" si="91"/>
        <v/>
      </c>
      <c r="B595" s="20" t="str">
        <f>IF(D595="","",COUNTIF($C$4:C594,C595)+1)</f>
        <v/>
      </c>
      <c r="C595" s="14" t="str">
        <f>IF(D595="","",VLOOKUP(D595,LISTA!$A:$B,2,0))</f>
        <v/>
      </c>
      <c r="D595" s="151"/>
      <c r="E595" s="14" t="str">
        <f>IF(D595="","",VLOOKUP(B595,'Preventiva - Sequencia'!$B:$C,2,0))</f>
        <v/>
      </c>
      <c r="F595" s="14" t="str">
        <f t="shared" si="92"/>
        <v/>
      </c>
      <c r="G595" s="14" t="str">
        <f t="shared" si="93"/>
        <v/>
      </c>
      <c r="H595" s="14" t="str">
        <f t="shared" si="94"/>
        <v/>
      </c>
      <c r="I595" s="151"/>
      <c r="J595" s="153"/>
      <c r="K595" s="155"/>
      <c r="L595" s="19" t="str">
        <f t="shared" si="90"/>
        <v/>
      </c>
      <c r="M595" s="151"/>
      <c r="N595" s="153"/>
      <c r="O595" s="153"/>
      <c r="P595" s="19" t="str">
        <f t="shared" si="95"/>
        <v/>
      </c>
      <c r="Q595" s="151"/>
      <c r="R595" s="151"/>
      <c r="S595" s="151"/>
      <c r="T595" s="151"/>
      <c r="U595" s="21" t="str">
        <f t="shared" si="88"/>
        <v/>
      </c>
      <c r="V595" s="21" t="str">
        <f t="shared" si="96"/>
        <v/>
      </c>
      <c r="W595" s="15" t="str">
        <f t="shared" si="97"/>
        <v/>
      </c>
      <c r="X595" s="48">
        <f t="shared" si="89"/>
        <v>0</v>
      </c>
      <c r="Y595" s="241"/>
    </row>
    <row r="596" spans="1:25" ht="21" hidden="1" customHeight="1">
      <c r="A596" s="14" t="str">
        <f t="shared" si="91"/>
        <v/>
      </c>
      <c r="B596" s="20" t="str">
        <f>IF(D596="","",COUNTIF($C$4:C595,C596)+1)</f>
        <v/>
      </c>
      <c r="C596" s="14" t="str">
        <f>IF(D596="","",VLOOKUP(D596,LISTA!$A:$B,2,0))</f>
        <v/>
      </c>
      <c r="D596" s="151"/>
      <c r="E596" s="14" t="str">
        <f>IF(D596="","",VLOOKUP(B596,'Preventiva - Sequencia'!$B:$C,2,0))</f>
        <v/>
      </c>
      <c r="F596" s="14" t="str">
        <f t="shared" si="92"/>
        <v/>
      </c>
      <c r="G596" s="14" t="str">
        <f t="shared" si="93"/>
        <v/>
      </c>
      <c r="H596" s="14" t="str">
        <f t="shared" si="94"/>
        <v/>
      </c>
      <c r="I596" s="151"/>
      <c r="J596" s="153"/>
      <c r="K596" s="155"/>
      <c r="L596" s="19" t="str">
        <f t="shared" si="90"/>
        <v/>
      </c>
      <c r="M596" s="151"/>
      <c r="N596" s="153"/>
      <c r="O596" s="153"/>
      <c r="P596" s="19" t="str">
        <f t="shared" si="95"/>
        <v/>
      </c>
      <c r="Q596" s="151"/>
      <c r="R596" s="151"/>
      <c r="S596" s="151"/>
      <c r="T596" s="151"/>
      <c r="U596" s="21" t="str">
        <f t="shared" si="88"/>
        <v/>
      </c>
      <c r="V596" s="21" t="str">
        <f t="shared" si="96"/>
        <v/>
      </c>
      <c r="W596" s="15" t="str">
        <f t="shared" si="97"/>
        <v/>
      </c>
      <c r="X596" s="48">
        <f t="shared" si="89"/>
        <v>0</v>
      </c>
      <c r="Y596" s="241"/>
    </row>
    <row r="597" spans="1:25" ht="21" hidden="1" customHeight="1">
      <c r="A597" s="14" t="str">
        <f t="shared" si="91"/>
        <v/>
      </c>
      <c r="B597" s="20" t="str">
        <f>IF(D597="","",COUNTIF($C$4:C596,C597)+1)</f>
        <v/>
      </c>
      <c r="C597" s="14" t="str">
        <f>IF(D597="","",VLOOKUP(D597,LISTA!$A:$B,2,0))</f>
        <v/>
      </c>
      <c r="D597" s="151"/>
      <c r="E597" s="14" t="str">
        <f>IF(D597="","",VLOOKUP(B597,'Preventiva - Sequencia'!$B:$C,2,0))</f>
        <v/>
      </c>
      <c r="F597" s="14" t="str">
        <f t="shared" si="92"/>
        <v/>
      </c>
      <c r="G597" s="14" t="str">
        <f t="shared" si="93"/>
        <v/>
      </c>
      <c r="H597" s="14" t="str">
        <f t="shared" si="94"/>
        <v/>
      </c>
      <c r="I597" s="151"/>
      <c r="J597" s="153"/>
      <c r="K597" s="155"/>
      <c r="L597" s="19" t="str">
        <f t="shared" si="90"/>
        <v/>
      </c>
      <c r="M597" s="151"/>
      <c r="N597" s="153"/>
      <c r="O597" s="153"/>
      <c r="P597" s="19" t="str">
        <f t="shared" si="95"/>
        <v/>
      </c>
      <c r="Q597" s="151"/>
      <c r="R597" s="151"/>
      <c r="S597" s="151"/>
      <c r="T597" s="151"/>
      <c r="U597" s="21" t="str">
        <f t="shared" si="88"/>
        <v/>
      </c>
      <c r="V597" s="21" t="str">
        <f t="shared" si="96"/>
        <v/>
      </c>
      <c r="W597" s="15" t="str">
        <f t="shared" si="97"/>
        <v/>
      </c>
      <c r="X597" s="48">
        <f t="shared" si="89"/>
        <v>0</v>
      </c>
      <c r="Y597" s="241"/>
    </row>
    <row r="598" spans="1:25" ht="21" hidden="1" customHeight="1">
      <c r="A598" s="14" t="str">
        <f t="shared" si="91"/>
        <v/>
      </c>
      <c r="B598" s="20" t="str">
        <f>IF(D598="","",COUNTIF($C$4:C597,C598)+1)</f>
        <v/>
      </c>
      <c r="C598" s="14" t="str">
        <f>IF(D598="","",VLOOKUP(D598,LISTA!$A:$B,2,0))</f>
        <v/>
      </c>
      <c r="D598" s="151"/>
      <c r="E598" s="14" t="str">
        <f>IF(D598="","",VLOOKUP(B598,'Preventiva - Sequencia'!$B:$C,2,0))</f>
        <v/>
      </c>
      <c r="F598" s="14" t="str">
        <f t="shared" si="92"/>
        <v/>
      </c>
      <c r="G598" s="14" t="str">
        <f t="shared" si="93"/>
        <v/>
      </c>
      <c r="H598" s="14" t="str">
        <f t="shared" si="94"/>
        <v/>
      </c>
      <c r="I598" s="151"/>
      <c r="J598" s="153"/>
      <c r="K598" s="155"/>
      <c r="L598" s="19" t="str">
        <f t="shared" si="90"/>
        <v/>
      </c>
      <c r="M598" s="151"/>
      <c r="N598" s="153"/>
      <c r="O598" s="153"/>
      <c r="P598" s="19" t="str">
        <f t="shared" si="95"/>
        <v/>
      </c>
      <c r="Q598" s="151"/>
      <c r="R598" s="151"/>
      <c r="S598" s="151"/>
      <c r="T598" s="151"/>
      <c r="U598" s="21" t="str">
        <f t="shared" si="88"/>
        <v/>
      </c>
      <c r="V598" s="21" t="str">
        <f t="shared" si="96"/>
        <v/>
      </c>
      <c r="W598" s="15" t="str">
        <f t="shared" si="97"/>
        <v/>
      </c>
      <c r="X598" s="48">
        <f t="shared" si="89"/>
        <v>0</v>
      </c>
      <c r="Y598" s="241"/>
    </row>
    <row r="599" spans="1:25" ht="21" hidden="1" customHeight="1">
      <c r="A599" s="14" t="str">
        <f t="shared" si="91"/>
        <v/>
      </c>
      <c r="B599" s="20" t="str">
        <f>IF(D599="","",COUNTIF($C$4:C598,C599)+1)</f>
        <v/>
      </c>
      <c r="C599" s="14" t="str">
        <f>IF(D599="","",VLOOKUP(D599,LISTA!$A:$B,2,0))</f>
        <v/>
      </c>
      <c r="D599" s="151"/>
      <c r="E599" s="14" t="str">
        <f>IF(D599="","",VLOOKUP(B599,'Preventiva - Sequencia'!$B:$C,2,0))</f>
        <v/>
      </c>
      <c r="F599" s="14" t="str">
        <f t="shared" si="92"/>
        <v/>
      </c>
      <c r="G599" s="14" t="str">
        <f t="shared" si="93"/>
        <v/>
      </c>
      <c r="H599" s="14" t="str">
        <f t="shared" si="94"/>
        <v/>
      </c>
      <c r="I599" s="151"/>
      <c r="J599" s="153"/>
      <c r="K599" s="155"/>
      <c r="L599" s="19" t="str">
        <f t="shared" si="90"/>
        <v/>
      </c>
      <c r="M599" s="151"/>
      <c r="N599" s="153"/>
      <c r="O599" s="153"/>
      <c r="P599" s="19" t="str">
        <f t="shared" si="95"/>
        <v/>
      </c>
      <c r="Q599" s="151"/>
      <c r="R599" s="151"/>
      <c r="S599" s="151"/>
      <c r="T599" s="151"/>
      <c r="U599" s="21" t="str">
        <f t="shared" si="88"/>
        <v/>
      </c>
      <c r="V599" s="21" t="str">
        <f t="shared" si="96"/>
        <v/>
      </c>
      <c r="W599" s="15" t="str">
        <f t="shared" si="97"/>
        <v/>
      </c>
      <c r="X599" s="48">
        <f t="shared" si="89"/>
        <v>0</v>
      </c>
      <c r="Y599" s="241"/>
    </row>
    <row r="600" spans="1:25" ht="21" hidden="1" customHeight="1">
      <c r="A600" s="14" t="str">
        <f t="shared" si="91"/>
        <v/>
      </c>
      <c r="B600" s="20" t="str">
        <f>IF(D600="","",COUNTIF($C$4:C599,C600)+1)</f>
        <v/>
      </c>
      <c r="C600" s="14" t="str">
        <f>IF(D600="","",VLOOKUP(D600,LISTA!$A:$B,2,0))</f>
        <v/>
      </c>
      <c r="D600" s="151"/>
      <c r="E600" s="14" t="str">
        <f>IF(D600="","",VLOOKUP(B600,'Preventiva - Sequencia'!$B:$C,2,0))</f>
        <v/>
      </c>
      <c r="F600" s="14" t="str">
        <f t="shared" si="92"/>
        <v/>
      </c>
      <c r="G600" s="14" t="str">
        <f t="shared" si="93"/>
        <v/>
      </c>
      <c r="H600" s="14" t="str">
        <f t="shared" si="94"/>
        <v/>
      </c>
      <c r="I600" s="151"/>
      <c r="J600" s="153"/>
      <c r="K600" s="155"/>
      <c r="L600" s="19" t="str">
        <f t="shared" si="90"/>
        <v/>
      </c>
      <c r="M600" s="151"/>
      <c r="N600" s="153"/>
      <c r="O600" s="153"/>
      <c r="P600" s="19" t="str">
        <f t="shared" si="95"/>
        <v/>
      </c>
      <c r="Q600" s="151"/>
      <c r="R600" s="151"/>
      <c r="S600" s="151"/>
      <c r="T600" s="151"/>
      <c r="U600" s="21" t="str">
        <f t="shared" si="88"/>
        <v/>
      </c>
      <c r="V600" s="21" t="str">
        <f t="shared" si="96"/>
        <v/>
      </c>
      <c r="W600" s="15" t="str">
        <f t="shared" si="97"/>
        <v/>
      </c>
      <c r="X600" s="48">
        <f t="shared" si="89"/>
        <v>0</v>
      </c>
      <c r="Y600" s="241"/>
    </row>
    <row r="601" spans="1:25" ht="21" hidden="1" customHeight="1">
      <c r="A601" s="14" t="str">
        <f t="shared" si="91"/>
        <v/>
      </c>
      <c r="B601" s="20" t="str">
        <f>IF(D601="","",COUNTIF($C$4:C600,C601)+1)</f>
        <v/>
      </c>
      <c r="C601" s="14" t="str">
        <f>IF(D601="","",VLOOKUP(D601,LISTA!$A:$B,2,0))</f>
        <v/>
      </c>
      <c r="D601" s="151"/>
      <c r="E601" s="14" t="str">
        <f>IF(D601="","",VLOOKUP(B601,'Preventiva - Sequencia'!$B:$C,2,0))</f>
        <v/>
      </c>
      <c r="F601" s="14" t="str">
        <f t="shared" si="92"/>
        <v/>
      </c>
      <c r="G601" s="14" t="str">
        <f t="shared" si="93"/>
        <v/>
      </c>
      <c r="H601" s="14" t="str">
        <f t="shared" si="94"/>
        <v/>
      </c>
      <c r="I601" s="151"/>
      <c r="J601" s="153"/>
      <c r="K601" s="155"/>
      <c r="L601" s="19" t="str">
        <f t="shared" si="90"/>
        <v/>
      </c>
      <c r="M601" s="151"/>
      <c r="N601" s="153"/>
      <c r="O601" s="153"/>
      <c r="P601" s="19" t="str">
        <f t="shared" si="95"/>
        <v/>
      </c>
      <c r="Q601" s="151"/>
      <c r="R601" s="151"/>
      <c r="S601" s="151"/>
      <c r="T601" s="151"/>
      <c r="U601" s="21" t="str">
        <f t="shared" si="88"/>
        <v/>
      </c>
      <c r="V601" s="21" t="str">
        <f t="shared" si="96"/>
        <v/>
      </c>
      <c r="W601" s="15" t="str">
        <f t="shared" si="97"/>
        <v/>
      </c>
      <c r="X601" s="48">
        <f t="shared" si="89"/>
        <v>0</v>
      </c>
      <c r="Y601" s="241"/>
    </row>
    <row r="602" spans="1:25" ht="21" hidden="1" customHeight="1">
      <c r="A602" s="14" t="str">
        <f t="shared" si="91"/>
        <v/>
      </c>
      <c r="B602" s="20" t="str">
        <f>IF(D602="","",COUNTIF($C$4:C601,C602)+1)</f>
        <v/>
      </c>
      <c r="C602" s="14" t="str">
        <f>IF(D602="","",VLOOKUP(D602,LISTA!$A:$B,2,0))</f>
        <v/>
      </c>
      <c r="D602" s="151"/>
      <c r="E602" s="14" t="str">
        <f>IF(D602="","",VLOOKUP(B602,'Preventiva - Sequencia'!$B:$C,2,0))</f>
        <v/>
      </c>
      <c r="F602" s="14" t="str">
        <f t="shared" si="92"/>
        <v/>
      </c>
      <c r="G602" s="14" t="str">
        <f t="shared" si="93"/>
        <v/>
      </c>
      <c r="H602" s="14" t="str">
        <f t="shared" si="94"/>
        <v/>
      </c>
      <c r="I602" s="151"/>
      <c r="J602" s="153"/>
      <c r="K602" s="155"/>
      <c r="L602" s="19" t="str">
        <f t="shared" si="90"/>
        <v/>
      </c>
      <c r="M602" s="151"/>
      <c r="N602" s="153"/>
      <c r="O602" s="153"/>
      <c r="P602" s="19" t="str">
        <f t="shared" si="95"/>
        <v/>
      </c>
      <c r="Q602" s="151"/>
      <c r="R602" s="151"/>
      <c r="S602" s="151"/>
      <c r="T602" s="151"/>
      <c r="U602" s="21" t="str">
        <f t="shared" si="88"/>
        <v/>
      </c>
      <c r="V602" s="21" t="str">
        <f t="shared" si="96"/>
        <v/>
      </c>
      <c r="W602" s="15" t="str">
        <f t="shared" si="97"/>
        <v/>
      </c>
      <c r="X602" s="48">
        <f t="shared" ref="X602:X627" si="98">SUM(R602:S602)</f>
        <v>0</v>
      </c>
      <c r="Y602" s="241"/>
    </row>
    <row r="603" spans="1:25" ht="21" hidden="1" customHeight="1">
      <c r="A603" s="14" t="str">
        <f t="shared" si="91"/>
        <v/>
      </c>
      <c r="B603" s="20" t="str">
        <f>IF(D603="","",COUNTIF($C$4:C602,C603)+1)</f>
        <v/>
      </c>
      <c r="C603" s="14" t="str">
        <f>IF(D603="","",VLOOKUP(D603,LISTA!$A:$B,2,0))</f>
        <v/>
      </c>
      <c r="D603" s="151"/>
      <c r="E603" s="14" t="str">
        <f>IF(D603="","",VLOOKUP(B603,'Preventiva - Sequencia'!$B:$C,2,0))</f>
        <v/>
      </c>
      <c r="F603" s="14" t="str">
        <f t="shared" si="92"/>
        <v/>
      </c>
      <c r="G603" s="14" t="str">
        <f t="shared" si="93"/>
        <v/>
      </c>
      <c r="H603" s="14" t="str">
        <f t="shared" si="94"/>
        <v/>
      </c>
      <c r="I603" s="151"/>
      <c r="J603" s="153"/>
      <c r="K603" s="155"/>
      <c r="L603" s="19" t="str">
        <f t="shared" si="90"/>
        <v/>
      </c>
      <c r="M603" s="151"/>
      <c r="N603" s="153"/>
      <c r="O603" s="153"/>
      <c r="P603" s="19" t="str">
        <f t="shared" si="95"/>
        <v/>
      </c>
      <c r="Q603" s="151"/>
      <c r="R603" s="151"/>
      <c r="S603" s="151"/>
      <c r="T603" s="151"/>
      <c r="U603" s="21" t="str">
        <f t="shared" si="88"/>
        <v/>
      </c>
      <c r="V603" s="21" t="str">
        <f t="shared" si="96"/>
        <v/>
      </c>
      <c r="W603" s="15" t="str">
        <f t="shared" si="97"/>
        <v/>
      </c>
      <c r="X603" s="48">
        <f t="shared" si="98"/>
        <v>0</v>
      </c>
      <c r="Y603" s="241"/>
    </row>
    <row r="604" spans="1:25" ht="21" hidden="1" customHeight="1">
      <c r="A604" s="14" t="str">
        <f t="shared" si="91"/>
        <v/>
      </c>
      <c r="B604" s="20" t="str">
        <f>IF(D604="","",COUNTIF($C$4:C603,C604)+1)</f>
        <v/>
      </c>
      <c r="C604" s="14" t="str">
        <f>IF(D604="","",VLOOKUP(D604,LISTA!$A:$B,2,0))</f>
        <v/>
      </c>
      <c r="D604" s="151"/>
      <c r="E604" s="14" t="str">
        <f>IF(D604="","",VLOOKUP(B604,'Preventiva - Sequencia'!$B:$C,2,0))</f>
        <v/>
      </c>
      <c r="F604" s="14" t="str">
        <f t="shared" si="92"/>
        <v/>
      </c>
      <c r="G604" s="14" t="str">
        <f t="shared" si="93"/>
        <v/>
      </c>
      <c r="H604" s="14" t="str">
        <f t="shared" si="94"/>
        <v/>
      </c>
      <c r="I604" s="151"/>
      <c r="J604" s="153"/>
      <c r="K604" s="155"/>
      <c r="L604" s="19" t="str">
        <f t="shared" si="90"/>
        <v/>
      </c>
      <c r="M604" s="151"/>
      <c r="N604" s="153"/>
      <c r="O604" s="153"/>
      <c r="P604" s="19" t="str">
        <f t="shared" si="95"/>
        <v/>
      </c>
      <c r="Q604" s="151"/>
      <c r="R604" s="151"/>
      <c r="S604" s="151"/>
      <c r="T604" s="151"/>
      <c r="U604" s="21" t="str">
        <f t="shared" si="88"/>
        <v/>
      </c>
      <c r="V604" s="21" t="str">
        <f t="shared" si="96"/>
        <v/>
      </c>
      <c r="W604" s="15" t="str">
        <f t="shared" si="97"/>
        <v/>
      </c>
      <c r="X604" s="48">
        <f t="shared" si="98"/>
        <v>0</v>
      </c>
      <c r="Y604" s="241"/>
    </row>
    <row r="605" spans="1:25" ht="21" hidden="1" customHeight="1">
      <c r="A605" s="14" t="str">
        <f t="shared" si="91"/>
        <v/>
      </c>
      <c r="B605" s="20" t="str">
        <f>IF(D605="","",COUNTIF($C$4:C604,C605)+1)</f>
        <v/>
      </c>
      <c r="C605" s="14" t="str">
        <f>IF(D605="","",VLOOKUP(D605,LISTA!$A:$B,2,0))</f>
        <v/>
      </c>
      <c r="D605" s="151"/>
      <c r="E605" s="14" t="str">
        <f>IF(D605="","",VLOOKUP(B605,'Preventiva - Sequencia'!$B:$C,2,0))</f>
        <v/>
      </c>
      <c r="F605" s="14" t="str">
        <f t="shared" si="92"/>
        <v/>
      </c>
      <c r="G605" s="14" t="str">
        <f t="shared" si="93"/>
        <v/>
      </c>
      <c r="H605" s="14" t="str">
        <f t="shared" si="94"/>
        <v/>
      </c>
      <c r="I605" s="151"/>
      <c r="J605" s="153"/>
      <c r="K605" s="155"/>
      <c r="L605" s="19" t="str">
        <f t="shared" si="90"/>
        <v/>
      </c>
      <c r="M605" s="151"/>
      <c r="N605" s="153"/>
      <c r="O605" s="153"/>
      <c r="P605" s="19" t="str">
        <f t="shared" si="95"/>
        <v/>
      </c>
      <c r="Q605" s="151"/>
      <c r="R605" s="151"/>
      <c r="S605" s="151"/>
      <c r="T605" s="151"/>
      <c r="U605" s="21" t="str">
        <f t="shared" ref="U605:U668" si="99">IF(P605="","",P605/L605)</f>
        <v/>
      </c>
      <c r="V605" s="21" t="str">
        <f t="shared" si="96"/>
        <v/>
      </c>
      <c r="W605" s="15" t="str">
        <f t="shared" si="97"/>
        <v/>
      </c>
      <c r="X605" s="48">
        <f t="shared" si="98"/>
        <v>0</v>
      </c>
      <c r="Y605" s="241"/>
    </row>
    <row r="606" spans="1:25" ht="21" hidden="1" customHeight="1">
      <c r="A606" s="14" t="str">
        <f t="shared" si="91"/>
        <v/>
      </c>
      <c r="B606" s="20" t="str">
        <f>IF(D606="","",COUNTIF($C$4:C605,C606)+1)</f>
        <v/>
      </c>
      <c r="C606" s="14" t="str">
        <f>IF(D606="","",VLOOKUP(D606,LISTA!$A:$B,2,0))</f>
        <v/>
      </c>
      <c r="D606" s="151"/>
      <c r="E606" s="14" t="str">
        <f>IF(D606="","",VLOOKUP(B606,'Preventiva - Sequencia'!$B:$C,2,0))</f>
        <v/>
      </c>
      <c r="F606" s="14" t="str">
        <f t="shared" si="92"/>
        <v/>
      </c>
      <c r="G606" s="14" t="str">
        <f t="shared" si="93"/>
        <v/>
      </c>
      <c r="H606" s="14" t="str">
        <f t="shared" si="94"/>
        <v/>
      </c>
      <c r="I606" s="151"/>
      <c r="J606" s="153"/>
      <c r="K606" s="155"/>
      <c r="L606" s="19" t="str">
        <f t="shared" si="90"/>
        <v/>
      </c>
      <c r="M606" s="151"/>
      <c r="N606" s="153"/>
      <c r="O606" s="153"/>
      <c r="P606" s="19" t="str">
        <f t="shared" si="95"/>
        <v/>
      </c>
      <c r="Q606" s="151"/>
      <c r="R606" s="151"/>
      <c r="S606" s="151"/>
      <c r="T606" s="151"/>
      <c r="U606" s="21" t="str">
        <f t="shared" si="99"/>
        <v/>
      </c>
      <c r="V606" s="21" t="str">
        <f t="shared" si="96"/>
        <v/>
      </c>
      <c r="W606" s="15" t="str">
        <f t="shared" si="97"/>
        <v/>
      </c>
      <c r="X606" s="48">
        <f t="shared" si="98"/>
        <v>0</v>
      </c>
      <c r="Y606" s="241"/>
    </row>
    <row r="607" spans="1:25" ht="21" hidden="1" customHeight="1">
      <c r="A607" s="14" t="str">
        <f t="shared" si="91"/>
        <v/>
      </c>
      <c r="B607" s="20" t="str">
        <f>IF(D607="","",COUNTIF($C$4:C606,C607)+1)</f>
        <v/>
      </c>
      <c r="C607" s="14" t="str">
        <f>IF(D607="","",VLOOKUP(D607,LISTA!$A:$B,2,0))</f>
        <v/>
      </c>
      <c r="D607" s="151"/>
      <c r="E607" s="14" t="str">
        <f>IF(D607="","",VLOOKUP(B607,'Preventiva - Sequencia'!$B:$C,2,0))</f>
        <v/>
      </c>
      <c r="F607" s="14" t="str">
        <f t="shared" si="92"/>
        <v/>
      </c>
      <c r="G607" s="14" t="str">
        <f t="shared" si="93"/>
        <v/>
      </c>
      <c r="H607" s="14" t="str">
        <f t="shared" si="94"/>
        <v/>
      </c>
      <c r="I607" s="151"/>
      <c r="J607" s="153"/>
      <c r="K607" s="155"/>
      <c r="L607" s="19" t="str">
        <f t="shared" si="90"/>
        <v/>
      </c>
      <c r="M607" s="151"/>
      <c r="N607" s="153"/>
      <c r="O607" s="153"/>
      <c r="P607" s="19" t="str">
        <f t="shared" si="95"/>
        <v/>
      </c>
      <c r="Q607" s="151"/>
      <c r="R607" s="151"/>
      <c r="S607" s="151"/>
      <c r="T607" s="151"/>
      <c r="U607" s="21" t="str">
        <f t="shared" si="99"/>
        <v/>
      </c>
      <c r="V607" s="21" t="str">
        <f t="shared" si="96"/>
        <v/>
      </c>
      <c r="W607" s="15" t="str">
        <f t="shared" si="97"/>
        <v/>
      </c>
      <c r="X607" s="48">
        <f t="shared" si="98"/>
        <v>0</v>
      </c>
      <c r="Y607" s="241"/>
    </row>
    <row r="608" spans="1:25" ht="21" hidden="1" customHeight="1">
      <c r="A608" s="14" t="str">
        <f t="shared" si="91"/>
        <v/>
      </c>
      <c r="B608" s="20" t="str">
        <f>IF(D608="","",COUNTIF($C$4:C607,C608)+1)</f>
        <v/>
      </c>
      <c r="C608" s="14" t="str">
        <f>IF(D608="","",VLOOKUP(D608,LISTA!$A:$B,2,0))</f>
        <v/>
      </c>
      <c r="D608" s="151"/>
      <c r="E608" s="14" t="str">
        <f>IF(D608="","",VLOOKUP(B608,'Preventiva - Sequencia'!$B:$C,2,0))</f>
        <v/>
      </c>
      <c r="F608" s="14" t="str">
        <f t="shared" si="92"/>
        <v/>
      </c>
      <c r="G608" s="14" t="str">
        <f t="shared" si="93"/>
        <v/>
      </c>
      <c r="H608" s="14" t="str">
        <f t="shared" si="94"/>
        <v/>
      </c>
      <c r="I608" s="151"/>
      <c r="J608" s="153"/>
      <c r="K608" s="155"/>
      <c r="L608" s="19" t="str">
        <f t="shared" si="90"/>
        <v/>
      </c>
      <c r="M608" s="151"/>
      <c r="N608" s="153"/>
      <c r="O608" s="153"/>
      <c r="P608" s="19" t="str">
        <f t="shared" si="95"/>
        <v/>
      </c>
      <c r="Q608" s="151"/>
      <c r="R608" s="151"/>
      <c r="S608" s="151"/>
      <c r="T608" s="151"/>
      <c r="U608" s="21" t="str">
        <f t="shared" si="99"/>
        <v/>
      </c>
      <c r="V608" s="21" t="str">
        <f t="shared" si="96"/>
        <v/>
      </c>
      <c r="W608" s="15" t="str">
        <f t="shared" si="97"/>
        <v/>
      </c>
      <c r="X608" s="48">
        <f t="shared" si="98"/>
        <v>0</v>
      </c>
      <c r="Y608" s="241"/>
    </row>
    <row r="609" spans="1:25" ht="21" hidden="1" customHeight="1">
      <c r="A609" s="14" t="str">
        <f t="shared" si="91"/>
        <v/>
      </c>
      <c r="B609" s="20" t="str">
        <f>IF(D609="","",COUNTIF($C$4:C608,C609)+1)</f>
        <v/>
      </c>
      <c r="C609" s="14" t="str">
        <f>IF(D609="","",VLOOKUP(D609,LISTA!$A:$B,2,0))</f>
        <v/>
      </c>
      <c r="D609" s="151"/>
      <c r="E609" s="14" t="str">
        <f>IF(D609="","",VLOOKUP(B609,'Preventiva - Sequencia'!$B:$C,2,0))</f>
        <v/>
      </c>
      <c r="F609" s="14" t="str">
        <f t="shared" si="92"/>
        <v/>
      </c>
      <c r="G609" s="14" t="str">
        <f t="shared" si="93"/>
        <v/>
      </c>
      <c r="H609" s="14" t="str">
        <f t="shared" si="94"/>
        <v/>
      </c>
      <c r="I609" s="151"/>
      <c r="J609" s="153"/>
      <c r="K609" s="155"/>
      <c r="L609" s="19" t="str">
        <f t="shared" si="90"/>
        <v/>
      </c>
      <c r="M609" s="151"/>
      <c r="N609" s="153"/>
      <c r="O609" s="153"/>
      <c r="P609" s="19" t="str">
        <f t="shared" si="95"/>
        <v/>
      </c>
      <c r="Q609" s="151"/>
      <c r="R609" s="151"/>
      <c r="S609" s="151"/>
      <c r="T609" s="151"/>
      <c r="U609" s="21" t="str">
        <f t="shared" si="99"/>
        <v/>
      </c>
      <c r="V609" s="21" t="str">
        <f t="shared" si="96"/>
        <v/>
      </c>
      <c r="W609" s="15" t="str">
        <f t="shared" si="97"/>
        <v/>
      </c>
      <c r="X609" s="48">
        <f t="shared" si="98"/>
        <v>0</v>
      </c>
      <c r="Y609" s="241"/>
    </row>
    <row r="610" spans="1:25" ht="21" hidden="1" customHeight="1">
      <c r="A610" s="14" t="str">
        <f t="shared" si="91"/>
        <v/>
      </c>
      <c r="B610" s="20" t="str">
        <f>IF(D610="","",COUNTIF($C$4:C609,C610)+1)</f>
        <v/>
      </c>
      <c r="C610" s="14" t="str">
        <f>IF(D610="","",VLOOKUP(D610,LISTA!$A:$B,2,0))</f>
        <v/>
      </c>
      <c r="D610" s="151"/>
      <c r="E610" s="14" t="str">
        <f>IF(D610="","",VLOOKUP(B610,'Preventiva - Sequencia'!$B:$C,2,0))</f>
        <v/>
      </c>
      <c r="F610" s="14" t="str">
        <f t="shared" si="92"/>
        <v/>
      </c>
      <c r="G610" s="14" t="str">
        <f t="shared" si="93"/>
        <v/>
      </c>
      <c r="H610" s="14" t="str">
        <f t="shared" si="94"/>
        <v/>
      </c>
      <c r="I610" s="151"/>
      <c r="J610" s="153"/>
      <c r="K610" s="155"/>
      <c r="L610" s="19" t="str">
        <f t="shared" si="90"/>
        <v/>
      </c>
      <c r="M610" s="151"/>
      <c r="N610" s="153"/>
      <c r="O610" s="153"/>
      <c r="P610" s="19" t="str">
        <f t="shared" si="95"/>
        <v/>
      </c>
      <c r="Q610" s="151"/>
      <c r="R610" s="151"/>
      <c r="S610" s="151"/>
      <c r="T610" s="151"/>
      <c r="U610" s="21" t="str">
        <f t="shared" si="99"/>
        <v/>
      </c>
      <c r="V610" s="21" t="str">
        <f t="shared" si="96"/>
        <v/>
      </c>
      <c r="W610" s="15" t="str">
        <f t="shared" si="97"/>
        <v/>
      </c>
      <c r="X610" s="48">
        <f t="shared" si="98"/>
        <v>0</v>
      </c>
      <c r="Y610" s="241"/>
    </row>
    <row r="611" spans="1:25" ht="21" hidden="1" customHeight="1">
      <c r="A611" s="14" t="str">
        <f t="shared" si="91"/>
        <v/>
      </c>
      <c r="B611" s="20" t="str">
        <f>IF(D611="","",COUNTIF($C$4:C610,C611)+1)</f>
        <v/>
      </c>
      <c r="C611" s="14" t="str">
        <f>IF(D611="","",VLOOKUP(D611,LISTA!$A:$B,2,0))</f>
        <v/>
      </c>
      <c r="D611" s="151"/>
      <c r="E611" s="14" t="str">
        <f>IF(D611="","",VLOOKUP(B611,'Preventiva - Sequencia'!$B:$C,2,0))</f>
        <v/>
      </c>
      <c r="F611" s="14" t="str">
        <f t="shared" si="92"/>
        <v/>
      </c>
      <c r="G611" s="14" t="str">
        <f t="shared" si="93"/>
        <v/>
      </c>
      <c r="H611" s="14" t="str">
        <f t="shared" si="94"/>
        <v/>
      </c>
      <c r="I611" s="151"/>
      <c r="J611" s="153"/>
      <c r="K611" s="155"/>
      <c r="L611" s="19" t="str">
        <f t="shared" si="90"/>
        <v/>
      </c>
      <c r="M611" s="151"/>
      <c r="N611" s="153"/>
      <c r="O611" s="153"/>
      <c r="P611" s="19" t="str">
        <f t="shared" si="95"/>
        <v/>
      </c>
      <c r="Q611" s="151"/>
      <c r="R611" s="151"/>
      <c r="S611" s="151"/>
      <c r="T611" s="151"/>
      <c r="U611" s="21" t="str">
        <f t="shared" si="99"/>
        <v/>
      </c>
      <c r="V611" s="21" t="str">
        <f t="shared" si="96"/>
        <v/>
      </c>
      <c r="W611" s="15" t="str">
        <f t="shared" si="97"/>
        <v/>
      </c>
      <c r="X611" s="48">
        <f t="shared" si="98"/>
        <v>0</v>
      </c>
      <c r="Y611" s="241"/>
    </row>
    <row r="612" spans="1:25" ht="21" hidden="1" customHeight="1">
      <c r="A612" s="14" t="str">
        <f t="shared" si="91"/>
        <v/>
      </c>
      <c r="B612" s="20" t="str">
        <f>IF(D612="","",COUNTIF($C$4:C611,C612)+1)</f>
        <v/>
      </c>
      <c r="C612" s="14" t="str">
        <f>IF(D612="","",VLOOKUP(D612,LISTA!$A:$B,2,0))</f>
        <v/>
      </c>
      <c r="D612" s="151"/>
      <c r="E612" s="14" t="str">
        <f>IF(D612="","",VLOOKUP(B612,'Preventiva - Sequencia'!$B:$C,2,0))</f>
        <v/>
      </c>
      <c r="F612" s="14" t="str">
        <f t="shared" si="92"/>
        <v/>
      </c>
      <c r="G612" s="14" t="str">
        <f t="shared" si="93"/>
        <v/>
      </c>
      <c r="H612" s="14" t="str">
        <f t="shared" si="94"/>
        <v/>
      </c>
      <c r="I612" s="151"/>
      <c r="J612" s="153"/>
      <c r="K612" s="155"/>
      <c r="L612" s="19" t="str">
        <f t="shared" si="90"/>
        <v/>
      </c>
      <c r="M612" s="151"/>
      <c r="N612" s="153"/>
      <c r="O612" s="153"/>
      <c r="P612" s="19" t="str">
        <f t="shared" si="95"/>
        <v/>
      </c>
      <c r="Q612" s="151"/>
      <c r="R612" s="151"/>
      <c r="S612" s="151"/>
      <c r="T612" s="151"/>
      <c r="U612" s="21" t="str">
        <f t="shared" si="99"/>
        <v/>
      </c>
      <c r="V612" s="21" t="str">
        <f t="shared" si="96"/>
        <v/>
      </c>
      <c r="W612" s="15" t="str">
        <f t="shared" si="97"/>
        <v/>
      </c>
      <c r="X612" s="48">
        <f t="shared" si="98"/>
        <v>0</v>
      </c>
      <c r="Y612" s="241"/>
    </row>
    <row r="613" spans="1:25" ht="21" hidden="1" customHeight="1">
      <c r="A613" s="14" t="str">
        <f t="shared" si="91"/>
        <v/>
      </c>
      <c r="B613" s="20" t="str">
        <f>IF(D613="","",COUNTIF($C$4:C612,C613)+1)</f>
        <v/>
      </c>
      <c r="C613" s="14" t="str">
        <f>IF(D613="","",VLOOKUP(D613,LISTA!$A:$B,2,0))</f>
        <v/>
      </c>
      <c r="D613" s="151"/>
      <c r="E613" s="257" t="str">
        <f>IF(D613="","",VLOOKUP(B613,'Preventiva - Sequencia'!$B:$C,2,0))</f>
        <v/>
      </c>
      <c r="F613" s="14" t="str">
        <f t="shared" si="92"/>
        <v/>
      </c>
      <c r="G613" s="14" t="str">
        <f t="shared" si="93"/>
        <v/>
      </c>
      <c r="H613" s="14" t="str">
        <f t="shared" si="94"/>
        <v/>
      </c>
      <c r="I613" s="151"/>
      <c r="J613" s="153"/>
      <c r="K613" s="155"/>
      <c r="L613" s="19" t="str">
        <f t="shared" si="90"/>
        <v/>
      </c>
      <c r="M613" s="151"/>
      <c r="N613" s="153"/>
      <c r="O613" s="153"/>
      <c r="P613" s="19" t="str">
        <f t="shared" si="95"/>
        <v/>
      </c>
      <c r="Q613" s="151"/>
      <c r="R613" s="151"/>
      <c r="S613" s="151"/>
      <c r="T613" s="151"/>
      <c r="U613" s="21" t="str">
        <f t="shared" si="99"/>
        <v/>
      </c>
      <c r="V613" s="21" t="str">
        <f t="shared" si="96"/>
        <v/>
      </c>
      <c r="W613" s="15" t="str">
        <f t="shared" si="97"/>
        <v/>
      </c>
      <c r="X613" s="48">
        <f t="shared" si="98"/>
        <v>0</v>
      </c>
      <c r="Y613" s="241"/>
    </row>
    <row r="614" spans="1:25" ht="21" hidden="1" customHeight="1">
      <c r="A614" s="14" t="str">
        <f t="shared" si="91"/>
        <v/>
      </c>
      <c r="B614" s="20" t="str">
        <f>IF(D614="","",COUNTIF($C$4:C613,C614)+1)</f>
        <v/>
      </c>
      <c r="C614" s="14" t="str">
        <f>IF(D614="","",VLOOKUP(D614,LISTA!$A:$B,2,0))</f>
        <v/>
      </c>
      <c r="D614" s="151"/>
      <c r="E614" s="14" t="str">
        <f>IF(D614="","",VLOOKUP(B614,'Preventiva - Sequencia'!$B:$C,2,0))</f>
        <v/>
      </c>
      <c r="F614" s="14" t="str">
        <f t="shared" si="92"/>
        <v/>
      </c>
      <c r="G614" s="14" t="str">
        <f t="shared" si="93"/>
        <v/>
      </c>
      <c r="H614" s="14" t="str">
        <f t="shared" si="94"/>
        <v/>
      </c>
      <c r="I614" s="151"/>
      <c r="J614" s="153"/>
      <c r="K614" s="155"/>
      <c r="L614" s="19" t="str">
        <f t="shared" si="90"/>
        <v/>
      </c>
      <c r="M614" s="151"/>
      <c r="N614" s="153"/>
      <c r="O614" s="153"/>
      <c r="P614" s="19" t="str">
        <f t="shared" si="95"/>
        <v/>
      </c>
      <c r="Q614" s="151"/>
      <c r="R614" s="151"/>
      <c r="S614" s="151"/>
      <c r="T614" s="151"/>
      <c r="U614" s="21" t="str">
        <f t="shared" si="99"/>
        <v/>
      </c>
      <c r="V614" s="21" t="str">
        <f t="shared" si="96"/>
        <v/>
      </c>
      <c r="W614" s="15" t="str">
        <f t="shared" si="97"/>
        <v/>
      </c>
      <c r="X614" s="48">
        <f t="shared" si="98"/>
        <v>0</v>
      </c>
      <c r="Y614" s="241"/>
    </row>
    <row r="615" spans="1:25" ht="21" hidden="1" customHeight="1">
      <c r="A615" s="14" t="str">
        <f t="shared" si="91"/>
        <v/>
      </c>
      <c r="B615" s="20" t="str">
        <f>IF(D615="","",COUNTIF($C$4:C614,C615)+1)</f>
        <v/>
      </c>
      <c r="C615" s="14" t="str">
        <f>IF(D615="","",VLOOKUP(D615,LISTA!$A:$B,2,0))</f>
        <v/>
      </c>
      <c r="D615" s="151"/>
      <c r="E615" s="14" t="str">
        <f>IF(D615="","",VLOOKUP(B615,'Preventiva - Sequencia'!$B:$C,2,0))</f>
        <v/>
      </c>
      <c r="F615" s="14" t="str">
        <f t="shared" si="92"/>
        <v/>
      </c>
      <c r="G615" s="14" t="str">
        <f t="shared" si="93"/>
        <v/>
      </c>
      <c r="H615" s="14" t="str">
        <f t="shared" si="94"/>
        <v/>
      </c>
      <c r="I615" s="151"/>
      <c r="J615" s="153"/>
      <c r="K615" s="155"/>
      <c r="L615" s="19" t="str">
        <f t="shared" si="90"/>
        <v/>
      </c>
      <c r="M615" s="151"/>
      <c r="N615" s="153"/>
      <c r="O615" s="153"/>
      <c r="P615" s="19" t="str">
        <f t="shared" si="95"/>
        <v/>
      </c>
      <c r="Q615" s="151"/>
      <c r="R615" s="151"/>
      <c r="S615" s="151"/>
      <c r="T615" s="151"/>
      <c r="U615" s="21" t="str">
        <f t="shared" si="99"/>
        <v/>
      </c>
      <c r="V615" s="21" t="str">
        <f t="shared" si="96"/>
        <v/>
      </c>
      <c r="W615" s="15" t="str">
        <f t="shared" si="97"/>
        <v/>
      </c>
      <c r="X615" s="48">
        <f t="shared" si="98"/>
        <v>0</v>
      </c>
      <c r="Y615" s="241"/>
    </row>
    <row r="616" spans="1:25" ht="21" hidden="1" customHeight="1">
      <c r="A616" s="14" t="str">
        <f t="shared" si="91"/>
        <v/>
      </c>
      <c r="B616" s="20" t="str">
        <f>IF(D616="","",COUNTIF($C$4:C615,C616)+1)</f>
        <v/>
      </c>
      <c r="C616" s="14" t="str">
        <f>IF(D616="","",VLOOKUP(D616,LISTA!$A:$B,2,0))</f>
        <v/>
      </c>
      <c r="D616" s="151"/>
      <c r="E616" s="14" t="str">
        <f>IF(D616="","",VLOOKUP(B616,'Preventiva - Sequencia'!$B:$C,2,0))</f>
        <v/>
      </c>
      <c r="F616" s="14" t="str">
        <f t="shared" si="92"/>
        <v/>
      </c>
      <c r="G616" s="14" t="str">
        <f t="shared" si="93"/>
        <v/>
      </c>
      <c r="H616" s="14" t="str">
        <f t="shared" si="94"/>
        <v/>
      </c>
      <c r="I616" s="151"/>
      <c r="J616" s="153"/>
      <c r="K616" s="155"/>
      <c r="L616" s="19" t="str">
        <f t="shared" si="90"/>
        <v/>
      </c>
      <c r="M616" s="151"/>
      <c r="N616" s="153"/>
      <c r="O616" s="153"/>
      <c r="P616" s="19" t="str">
        <f t="shared" si="95"/>
        <v/>
      </c>
      <c r="Q616" s="151"/>
      <c r="R616" s="151"/>
      <c r="S616" s="151"/>
      <c r="T616" s="151"/>
      <c r="U616" s="21" t="str">
        <f t="shared" si="99"/>
        <v/>
      </c>
      <c r="V616" s="21" t="str">
        <f t="shared" si="96"/>
        <v/>
      </c>
      <c r="W616" s="15" t="str">
        <f t="shared" si="97"/>
        <v/>
      </c>
      <c r="X616" s="48">
        <f t="shared" si="98"/>
        <v>0</v>
      </c>
      <c r="Y616" s="241"/>
    </row>
    <row r="617" spans="1:25" ht="21" hidden="1" customHeight="1">
      <c r="A617" s="14" t="str">
        <f t="shared" si="91"/>
        <v/>
      </c>
      <c r="B617" s="20" t="str">
        <f>IF(D617="","",COUNTIF($C$4:C616,C617)+1)</f>
        <v/>
      </c>
      <c r="C617" s="14" t="str">
        <f>IF(D617="","",VLOOKUP(D617,LISTA!$A:$B,2,0))</f>
        <v/>
      </c>
      <c r="D617" s="151"/>
      <c r="E617" s="14" t="str">
        <f>IF(D617="","",VLOOKUP(B617,'Preventiva - Sequencia'!$B:$C,2,0))</f>
        <v/>
      </c>
      <c r="F617" s="14" t="str">
        <f t="shared" si="92"/>
        <v/>
      </c>
      <c r="G617" s="14" t="str">
        <f t="shared" si="93"/>
        <v/>
      </c>
      <c r="H617" s="14" t="str">
        <f t="shared" si="94"/>
        <v/>
      </c>
      <c r="I617" s="151"/>
      <c r="J617" s="153"/>
      <c r="K617" s="155"/>
      <c r="L617" s="19" t="str">
        <f t="shared" si="90"/>
        <v/>
      </c>
      <c r="M617" s="151"/>
      <c r="N617" s="153"/>
      <c r="O617" s="153"/>
      <c r="P617" s="19" t="str">
        <f t="shared" si="95"/>
        <v/>
      </c>
      <c r="Q617" s="151"/>
      <c r="R617" s="151"/>
      <c r="S617" s="151"/>
      <c r="T617" s="151"/>
      <c r="U617" s="21" t="str">
        <f t="shared" si="99"/>
        <v/>
      </c>
      <c r="V617" s="21" t="str">
        <f t="shared" si="96"/>
        <v/>
      </c>
      <c r="W617" s="15" t="str">
        <f t="shared" si="97"/>
        <v/>
      </c>
      <c r="X617" s="48">
        <f t="shared" si="98"/>
        <v>0</v>
      </c>
      <c r="Y617" s="241"/>
    </row>
    <row r="618" spans="1:25" ht="21" hidden="1" customHeight="1">
      <c r="A618" s="14" t="str">
        <f t="shared" si="91"/>
        <v/>
      </c>
      <c r="B618" s="20" t="str">
        <f>IF(D618="","",COUNTIF($C$4:C617,C618)+1)</f>
        <v/>
      </c>
      <c r="C618" s="14" t="str">
        <f>IF(D618="","",VLOOKUP(D618,LISTA!$A:$B,2,0))</f>
        <v/>
      </c>
      <c r="D618" s="151"/>
      <c r="E618" s="14" t="str">
        <f>IF(D618="","",VLOOKUP(B618,'Preventiva - Sequencia'!$B:$C,2,0))</f>
        <v/>
      </c>
      <c r="F618" s="14" t="str">
        <f t="shared" si="92"/>
        <v/>
      </c>
      <c r="G618" s="14" t="str">
        <f t="shared" si="93"/>
        <v/>
      </c>
      <c r="H618" s="14" t="str">
        <f t="shared" si="94"/>
        <v/>
      </c>
      <c r="I618" s="151"/>
      <c r="J618" s="153"/>
      <c r="K618" s="155"/>
      <c r="L618" s="19" t="str">
        <f t="shared" si="90"/>
        <v/>
      </c>
      <c r="M618" s="151"/>
      <c r="N618" s="153"/>
      <c r="O618" s="153"/>
      <c r="P618" s="19" t="str">
        <f t="shared" si="95"/>
        <v/>
      </c>
      <c r="Q618" s="151"/>
      <c r="R618" s="151"/>
      <c r="S618" s="151"/>
      <c r="T618" s="151"/>
      <c r="U618" s="21" t="str">
        <f t="shared" si="99"/>
        <v/>
      </c>
      <c r="V618" s="21" t="str">
        <f t="shared" si="96"/>
        <v/>
      </c>
      <c r="W618" s="15" t="str">
        <f t="shared" si="97"/>
        <v/>
      </c>
      <c r="X618" s="48">
        <f t="shared" si="98"/>
        <v>0</v>
      </c>
      <c r="Y618" s="241"/>
    </row>
    <row r="619" spans="1:25" ht="21" hidden="1" customHeight="1">
      <c r="A619" s="14" t="str">
        <f t="shared" si="91"/>
        <v/>
      </c>
      <c r="B619" s="20" t="str">
        <f>IF(D619="","",COUNTIF($C$4:C618,C619)+1)</f>
        <v/>
      </c>
      <c r="C619" s="14" t="str">
        <f>IF(D619="","",VLOOKUP(D619,LISTA!$A:$B,2,0))</f>
        <v/>
      </c>
      <c r="D619" s="151"/>
      <c r="E619" s="14" t="str">
        <f>IF(D619="","",VLOOKUP(B619,'Preventiva - Sequencia'!$B:$C,2,0))</f>
        <v/>
      </c>
      <c r="F619" s="14" t="str">
        <f t="shared" si="92"/>
        <v/>
      </c>
      <c r="G619" s="14" t="str">
        <f t="shared" si="93"/>
        <v/>
      </c>
      <c r="H619" s="14" t="str">
        <f t="shared" si="94"/>
        <v/>
      </c>
      <c r="I619" s="151"/>
      <c r="J619" s="153"/>
      <c r="K619" s="155"/>
      <c r="L619" s="19" t="str">
        <f t="shared" si="90"/>
        <v/>
      </c>
      <c r="M619" s="151"/>
      <c r="N619" s="153"/>
      <c r="O619" s="153"/>
      <c r="P619" s="19" t="str">
        <f t="shared" si="95"/>
        <v/>
      </c>
      <c r="Q619" s="151"/>
      <c r="R619" s="151"/>
      <c r="S619" s="151"/>
      <c r="T619" s="151"/>
      <c r="U619" s="21" t="str">
        <f t="shared" si="99"/>
        <v/>
      </c>
      <c r="V619" s="21" t="str">
        <f t="shared" si="96"/>
        <v/>
      </c>
      <c r="W619" s="15" t="str">
        <f t="shared" si="97"/>
        <v/>
      </c>
      <c r="X619" s="48">
        <f t="shared" si="98"/>
        <v>0</v>
      </c>
      <c r="Y619" s="241"/>
    </row>
    <row r="620" spans="1:25" ht="21" hidden="1" customHeight="1">
      <c r="A620" s="14" t="str">
        <f t="shared" si="91"/>
        <v/>
      </c>
      <c r="B620" s="20" t="str">
        <f>IF(D620="","",COUNTIF($C$4:C619,C620)+1)</f>
        <v/>
      </c>
      <c r="C620" s="14" t="str">
        <f>IF(D620="","",VLOOKUP(D620,LISTA!$A:$B,2,0))</f>
        <v/>
      </c>
      <c r="D620" s="151"/>
      <c r="E620" s="14" t="str">
        <f>IF(D620="","",VLOOKUP(B620,'Preventiva - Sequencia'!$B:$C,2,0))</f>
        <v/>
      </c>
      <c r="F620" s="14" t="str">
        <f t="shared" si="92"/>
        <v/>
      </c>
      <c r="G620" s="14" t="str">
        <f t="shared" si="93"/>
        <v/>
      </c>
      <c r="H620" s="14" t="str">
        <f t="shared" si="94"/>
        <v/>
      </c>
      <c r="I620" s="151"/>
      <c r="J620" s="153"/>
      <c r="K620" s="155"/>
      <c r="L620" s="19" t="str">
        <f t="shared" si="90"/>
        <v/>
      </c>
      <c r="M620" s="151"/>
      <c r="N620" s="153"/>
      <c r="O620" s="153"/>
      <c r="P620" s="19" t="str">
        <f t="shared" si="95"/>
        <v/>
      </c>
      <c r="Q620" s="151"/>
      <c r="R620" s="151"/>
      <c r="S620" s="151"/>
      <c r="T620" s="151"/>
      <c r="U620" s="21" t="str">
        <f t="shared" si="99"/>
        <v/>
      </c>
      <c r="V620" s="21" t="str">
        <f t="shared" si="96"/>
        <v/>
      </c>
      <c r="W620" s="15" t="str">
        <f t="shared" si="97"/>
        <v/>
      </c>
      <c r="X620" s="48">
        <f t="shared" si="98"/>
        <v>0</v>
      </c>
      <c r="Y620" s="241"/>
    </row>
    <row r="621" spans="1:25" ht="21" hidden="1" customHeight="1">
      <c r="A621" s="14" t="str">
        <f t="shared" si="91"/>
        <v/>
      </c>
      <c r="B621" s="20" t="str">
        <f>IF(D621="","",COUNTIF($C$4:C620,C621)+1)</f>
        <v/>
      </c>
      <c r="C621" s="14" t="str">
        <f>IF(D621="","",VLOOKUP(D621,LISTA!$A:$B,2,0))</f>
        <v/>
      </c>
      <c r="D621" s="151"/>
      <c r="E621" s="14" t="str">
        <f>IF(D621="","",VLOOKUP(B621,'Preventiva - Sequencia'!$B:$C,2,0))</f>
        <v/>
      </c>
      <c r="F621" s="14" t="str">
        <f t="shared" si="92"/>
        <v/>
      </c>
      <c r="G621" s="14" t="str">
        <f t="shared" si="93"/>
        <v/>
      </c>
      <c r="H621" s="14" t="str">
        <f t="shared" si="94"/>
        <v/>
      </c>
      <c r="I621" s="151"/>
      <c r="J621" s="153"/>
      <c r="K621" s="155"/>
      <c r="L621" s="19" t="str">
        <f t="shared" si="90"/>
        <v/>
      </c>
      <c r="M621" s="151"/>
      <c r="N621" s="153"/>
      <c r="O621" s="153"/>
      <c r="P621" s="19" t="str">
        <f t="shared" si="95"/>
        <v/>
      </c>
      <c r="Q621" s="151"/>
      <c r="R621" s="151"/>
      <c r="S621" s="151"/>
      <c r="T621" s="151"/>
      <c r="U621" s="21" t="str">
        <f t="shared" si="99"/>
        <v/>
      </c>
      <c r="V621" s="21" t="str">
        <f t="shared" si="96"/>
        <v/>
      </c>
      <c r="W621" s="15" t="str">
        <f t="shared" si="97"/>
        <v/>
      </c>
      <c r="X621" s="48">
        <f t="shared" si="98"/>
        <v>0</v>
      </c>
      <c r="Y621" s="241"/>
    </row>
    <row r="622" spans="1:25" ht="21" hidden="1" customHeight="1">
      <c r="A622" s="14" t="str">
        <f t="shared" si="91"/>
        <v/>
      </c>
      <c r="B622" s="20" t="str">
        <f>IF(D622="","",COUNTIF($C$4:C621,C622)+1)</f>
        <v/>
      </c>
      <c r="C622" s="14" t="str">
        <f>IF(D622="","",VLOOKUP(D622,LISTA!$A:$B,2,0))</f>
        <v/>
      </c>
      <c r="D622" s="151"/>
      <c r="E622" s="14" t="str">
        <f>IF(D622="","",VLOOKUP(B622,'Preventiva - Sequencia'!$B:$C,2,0))</f>
        <v/>
      </c>
      <c r="F622" s="14" t="str">
        <f t="shared" si="92"/>
        <v/>
      </c>
      <c r="G622" s="14" t="str">
        <f t="shared" si="93"/>
        <v/>
      </c>
      <c r="H622" s="14" t="str">
        <f t="shared" si="94"/>
        <v/>
      </c>
      <c r="I622" s="151"/>
      <c r="J622" s="153"/>
      <c r="K622" s="155"/>
      <c r="L622" s="19" t="str">
        <f t="shared" si="90"/>
        <v/>
      </c>
      <c r="M622" s="151"/>
      <c r="N622" s="153"/>
      <c r="O622" s="153"/>
      <c r="P622" s="19" t="str">
        <f t="shared" si="95"/>
        <v/>
      </c>
      <c r="Q622" s="151"/>
      <c r="R622" s="151"/>
      <c r="S622" s="151"/>
      <c r="T622" s="151"/>
      <c r="U622" s="21" t="str">
        <f t="shared" si="99"/>
        <v/>
      </c>
      <c r="V622" s="21" t="str">
        <f t="shared" si="96"/>
        <v/>
      </c>
      <c r="W622" s="15" t="str">
        <f t="shared" si="97"/>
        <v/>
      </c>
      <c r="X622" s="48">
        <f t="shared" si="98"/>
        <v>0</v>
      </c>
      <c r="Y622" s="241"/>
    </row>
    <row r="623" spans="1:25" ht="21" hidden="1" customHeight="1">
      <c r="A623" s="14" t="str">
        <f t="shared" si="91"/>
        <v/>
      </c>
      <c r="B623" s="20" t="str">
        <f>IF(D623="","",COUNTIF($C$4:C622,C623)+1)</f>
        <v/>
      </c>
      <c r="C623" s="14" t="str">
        <f>IF(D623="","",VLOOKUP(D623,LISTA!$A:$B,2,0))</f>
        <v/>
      </c>
      <c r="D623" s="151"/>
      <c r="E623" s="14" t="str">
        <f>IF(D623="","",VLOOKUP(B623,'Preventiva - Sequencia'!$B:$C,2,0))</f>
        <v/>
      </c>
      <c r="F623" s="14" t="str">
        <f t="shared" si="92"/>
        <v/>
      </c>
      <c r="G623" s="14" t="str">
        <f t="shared" si="93"/>
        <v/>
      </c>
      <c r="H623" s="14" t="str">
        <f t="shared" si="94"/>
        <v/>
      </c>
      <c r="I623" s="151"/>
      <c r="J623" s="153"/>
      <c r="K623" s="155"/>
      <c r="L623" s="19" t="str">
        <f t="shared" si="90"/>
        <v/>
      </c>
      <c r="M623" s="151"/>
      <c r="N623" s="153"/>
      <c r="O623" s="153"/>
      <c r="P623" s="19" t="str">
        <f t="shared" si="95"/>
        <v/>
      </c>
      <c r="Q623" s="151"/>
      <c r="R623" s="151"/>
      <c r="S623" s="151"/>
      <c r="T623" s="151"/>
      <c r="U623" s="21" t="str">
        <f t="shared" si="99"/>
        <v/>
      </c>
      <c r="V623" s="21" t="str">
        <f t="shared" si="96"/>
        <v/>
      </c>
      <c r="W623" s="15" t="str">
        <f t="shared" si="97"/>
        <v/>
      </c>
      <c r="X623" s="48">
        <f t="shared" si="98"/>
        <v>0</v>
      </c>
      <c r="Y623" s="241"/>
    </row>
    <row r="624" spans="1:25" ht="21" hidden="1" customHeight="1">
      <c r="A624" s="14" t="str">
        <f t="shared" si="91"/>
        <v/>
      </c>
      <c r="B624" s="20" t="str">
        <f>IF(D624="","",COUNTIF($C$4:C623,C624)+1)</f>
        <v/>
      </c>
      <c r="C624" s="14" t="str">
        <f>IF(D624="","",VLOOKUP(D624,LISTA!$A:$B,2,0))</f>
        <v/>
      </c>
      <c r="D624" s="151"/>
      <c r="E624" s="14" t="str">
        <f>IF(D624="","",VLOOKUP(B624,'Preventiva - Sequencia'!$B:$C,2,0))</f>
        <v/>
      </c>
      <c r="F624" s="14" t="str">
        <f t="shared" si="92"/>
        <v/>
      </c>
      <c r="G624" s="14" t="str">
        <f t="shared" si="93"/>
        <v/>
      </c>
      <c r="H624" s="14" t="str">
        <f t="shared" si="94"/>
        <v/>
      </c>
      <c r="I624" s="151"/>
      <c r="J624" s="153"/>
      <c r="K624" s="155"/>
      <c r="L624" s="19" t="str">
        <f t="shared" si="90"/>
        <v/>
      </c>
      <c r="M624" s="151"/>
      <c r="N624" s="153"/>
      <c r="O624" s="153"/>
      <c r="P624" s="19" t="str">
        <f t="shared" si="95"/>
        <v/>
      </c>
      <c r="Q624" s="151"/>
      <c r="R624" s="151"/>
      <c r="S624" s="151"/>
      <c r="T624" s="151"/>
      <c r="U624" s="21" t="str">
        <f t="shared" si="99"/>
        <v/>
      </c>
      <c r="V624" s="21" t="str">
        <f t="shared" si="96"/>
        <v/>
      </c>
      <c r="W624" s="15" t="str">
        <f t="shared" si="97"/>
        <v/>
      </c>
      <c r="X624" s="48">
        <f t="shared" si="98"/>
        <v>0</v>
      </c>
      <c r="Y624" s="241"/>
    </row>
    <row r="625" spans="1:25" ht="21" hidden="1" customHeight="1">
      <c r="A625" s="14" t="str">
        <f t="shared" si="91"/>
        <v/>
      </c>
      <c r="B625" s="20" t="str">
        <f>IF(D625="","",COUNTIF($C$4:C624,C625)+1)</f>
        <v/>
      </c>
      <c r="C625" s="14" t="str">
        <f>IF(D625="","",VLOOKUP(D625,LISTA!$A:$B,2,0))</f>
        <v/>
      </c>
      <c r="D625" s="151"/>
      <c r="E625" s="14" t="str">
        <f>IF(D625="","",VLOOKUP(B625,'Preventiva - Sequencia'!$B:$C,2,0))</f>
        <v/>
      </c>
      <c r="F625" s="14" t="str">
        <f t="shared" si="92"/>
        <v/>
      </c>
      <c r="G625" s="14" t="str">
        <f t="shared" si="93"/>
        <v/>
      </c>
      <c r="H625" s="14" t="str">
        <f t="shared" si="94"/>
        <v/>
      </c>
      <c r="I625" s="151"/>
      <c r="J625" s="153"/>
      <c r="K625" s="155"/>
      <c r="L625" s="19" t="str">
        <f t="shared" si="90"/>
        <v/>
      </c>
      <c r="M625" s="151"/>
      <c r="N625" s="153"/>
      <c r="O625" s="153"/>
      <c r="P625" s="19" t="str">
        <f t="shared" si="95"/>
        <v/>
      </c>
      <c r="Q625" s="151"/>
      <c r="R625" s="151"/>
      <c r="S625" s="151"/>
      <c r="T625" s="151"/>
      <c r="U625" s="21" t="str">
        <f t="shared" si="99"/>
        <v/>
      </c>
      <c r="V625" s="21" t="str">
        <f t="shared" si="96"/>
        <v/>
      </c>
      <c r="W625" s="15" t="str">
        <f t="shared" si="97"/>
        <v/>
      </c>
      <c r="X625" s="48">
        <f t="shared" si="98"/>
        <v>0</v>
      </c>
      <c r="Y625" s="241"/>
    </row>
    <row r="626" spans="1:25" ht="21" hidden="1" customHeight="1">
      <c r="A626" s="14" t="str">
        <f t="shared" si="91"/>
        <v/>
      </c>
      <c r="B626" s="20" t="str">
        <f>IF(D626="","",COUNTIF($C$4:C625,C626)+1)</f>
        <v/>
      </c>
      <c r="C626" s="14" t="str">
        <f>IF(D626="","",VLOOKUP(D626,LISTA!$A:$B,2,0))</f>
        <v/>
      </c>
      <c r="D626" s="151"/>
      <c r="E626" s="14" t="str">
        <f>IF(D626="","",VLOOKUP(B626,'Preventiva - Sequencia'!$B:$C,2,0))</f>
        <v/>
      </c>
      <c r="F626" s="14" t="str">
        <f t="shared" si="92"/>
        <v/>
      </c>
      <c r="G626" s="14" t="str">
        <f t="shared" si="93"/>
        <v/>
      </c>
      <c r="H626" s="14" t="str">
        <f t="shared" si="94"/>
        <v/>
      </c>
      <c r="I626" s="151"/>
      <c r="J626" s="153"/>
      <c r="K626" s="155"/>
      <c r="L626" s="19" t="str">
        <f t="shared" si="90"/>
        <v/>
      </c>
      <c r="M626" s="151"/>
      <c r="N626" s="153"/>
      <c r="O626" s="153"/>
      <c r="P626" s="19" t="str">
        <f t="shared" si="95"/>
        <v/>
      </c>
      <c r="Q626" s="151"/>
      <c r="R626" s="151"/>
      <c r="S626" s="151"/>
      <c r="T626" s="151"/>
      <c r="U626" s="21" t="str">
        <f t="shared" si="99"/>
        <v/>
      </c>
      <c r="V626" s="21" t="str">
        <f t="shared" si="96"/>
        <v/>
      </c>
      <c r="W626" s="15" t="str">
        <f t="shared" si="97"/>
        <v/>
      </c>
      <c r="X626" s="48">
        <f t="shared" si="98"/>
        <v>0</v>
      </c>
      <c r="Y626" s="241"/>
    </row>
    <row r="627" spans="1:25" ht="21" hidden="1" customHeight="1">
      <c r="A627" s="14" t="str">
        <f t="shared" si="91"/>
        <v/>
      </c>
      <c r="B627" s="20" t="str">
        <f>IF(D627="","",COUNTIF($C$4:C626,C627)+1)</f>
        <v/>
      </c>
      <c r="C627" s="14" t="str">
        <f>IF(D627="","",VLOOKUP(D627,LISTA!$A:$B,2,0))</f>
        <v/>
      </c>
      <c r="D627" s="151"/>
      <c r="E627" s="14" t="str">
        <f>IF(D627="","",VLOOKUP(B627,'Preventiva - Sequencia'!$B:$C,2,0))</f>
        <v/>
      </c>
      <c r="F627" s="14" t="str">
        <f t="shared" si="92"/>
        <v/>
      </c>
      <c r="G627" s="14" t="str">
        <f t="shared" si="93"/>
        <v/>
      </c>
      <c r="H627" s="14" t="str">
        <f t="shared" si="94"/>
        <v/>
      </c>
      <c r="I627" s="151"/>
      <c r="J627" s="153"/>
      <c r="K627" s="155"/>
      <c r="L627" s="19" t="str">
        <f t="shared" si="90"/>
        <v/>
      </c>
      <c r="M627" s="151"/>
      <c r="N627" s="153"/>
      <c r="O627" s="153"/>
      <c r="P627" s="19" t="str">
        <f t="shared" si="95"/>
        <v/>
      </c>
      <c r="Q627" s="151"/>
      <c r="R627" s="151"/>
      <c r="S627" s="151"/>
      <c r="T627" s="151"/>
      <c r="U627" s="21" t="str">
        <f t="shared" si="99"/>
        <v/>
      </c>
      <c r="V627" s="21" t="str">
        <f t="shared" si="96"/>
        <v/>
      </c>
      <c r="W627" s="15" t="str">
        <f t="shared" si="97"/>
        <v/>
      </c>
      <c r="X627" s="48">
        <f t="shared" si="98"/>
        <v>0</v>
      </c>
      <c r="Y627" s="241"/>
    </row>
    <row r="628" spans="1:25" ht="21" hidden="1" customHeight="1">
      <c r="A628" s="14" t="str">
        <f t="shared" si="91"/>
        <v/>
      </c>
      <c r="B628" s="20" t="str">
        <f>IF(D628="","",COUNTIF($C$4:C626,C628)+1)</f>
        <v/>
      </c>
      <c r="C628" s="14" t="str">
        <f>IF(D628="","",VLOOKUP(D628,LISTA!$A:$B,2,0))</f>
        <v/>
      </c>
      <c r="D628" s="151"/>
      <c r="E628" s="14" t="str">
        <f>IF(D628="","",VLOOKUP(B628,'Preventiva - Sequencia'!$B:$C,2,0))</f>
        <v/>
      </c>
      <c r="F628" s="14" t="str">
        <f t="shared" si="92"/>
        <v/>
      </c>
      <c r="G628" s="14" t="str">
        <f t="shared" si="93"/>
        <v/>
      </c>
      <c r="H628" s="14" t="str">
        <f t="shared" si="94"/>
        <v/>
      </c>
      <c r="I628" s="151"/>
      <c r="J628" s="153"/>
      <c r="K628" s="155"/>
      <c r="L628" s="19" t="str">
        <f t="shared" si="90"/>
        <v/>
      </c>
      <c r="M628" s="151"/>
      <c r="N628" s="153"/>
      <c r="O628" s="153"/>
      <c r="P628" s="19" t="str">
        <f t="shared" si="95"/>
        <v/>
      </c>
      <c r="Q628" s="151"/>
      <c r="R628" s="151"/>
      <c r="S628" s="151"/>
      <c r="T628" s="151"/>
      <c r="U628" s="21" t="str">
        <f t="shared" si="99"/>
        <v/>
      </c>
      <c r="V628" s="21" t="str">
        <f t="shared" si="96"/>
        <v/>
      </c>
      <c r="W628" s="15" t="str">
        <f t="shared" si="97"/>
        <v/>
      </c>
      <c r="Y628" s="241"/>
    </row>
    <row r="629" spans="1:25" ht="21" hidden="1" customHeight="1">
      <c r="A629" s="14" t="str">
        <f t="shared" si="91"/>
        <v/>
      </c>
      <c r="B629" s="20" t="str">
        <f>IF(D629="","",COUNTIF($C$4:C627,C629)+1)</f>
        <v/>
      </c>
      <c r="C629" s="14" t="str">
        <f>IF(D629="","",VLOOKUP(D629,LISTA!$A:$B,2,0))</f>
        <v/>
      </c>
      <c r="D629" s="151"/>
      <c r="E629" s="14" t="str">
        <f>IF(D629="","",VLOOKUP(B629,'Preventiva - Sequencia'!$B:$C,2,0))</f>
        <v/>
      </c>
      <c r="F629" s="14" t="str">
        <f t="shared" si="92"/>
        <v/>
      </c>
      <c r="G629" s="14" t="str">
        <f t="shared" si="93"/>
        <v/>
      </c>
      <c r="H629" s="14" t="str">
        <f t="shared" si="94"/>
        <v/>
      </c>
      <c r="I629" s="151"/>
      <c r="J629" s="153"/>
      <c r="K629" s="155"/>
      <c r="L629" s="19" t="str">
        <f t="shared" si="90"/>
        <v/>
      </c>
      <c r="M629" s="151"/>
      <c r="N629" s="153"/>
      <c r="O629" s="153"/>
      <c r="P629" s="19" t="str">
        <f t="shared" si="95"/>
        <v/>
      </c>
      <c r="Q629" s="151"/>
      <c r="R629" s="151"/>
      <c r="S629" s="151"/>
      <c r="T629" s="151"/>
      <c r="U629" s="21" t="str">
        <f t="shared" si="99"/>
        <v/>
      </c>
      <c r="V629" s="21" t="str">
        <f t="shared" si="96"/>
        <v/>
      </c>
      <c r="W629" s="15" t="str">
        <f t="shared" si="97"/>
        <v/>
      </c>
      <c r="X629" s="48">
        <f t="shared" ref="X629:X671" si="100">SUM(R629:S629)</f>
        <v>0</v>
      </c>
      <c r="Y629" s="241"/>
    </row>
    <row r="630" spans="1:25" ht="21" hidden="1" customHeight="1">
      <c r="A630" s="14" t="str">
        <f t="shared" si="91"/>
        <v/>
      </c>
      <c r="B630" s="20" t="str">
        <f>IF(D630="","",COUNTIF($C$4:C629,C630)+1)</f>
        <v/>
      </c>
      <c r="C630" s="14" t="str">
        <f>IF(D630="","",VLOOKUP(D630,LISTA!$A:$B,2,0))</f>
        <v/>
      </c>
      <c r="D630" s="151"/>
      <c r="E630" s="14" t="str">
        <f>IF(D630="","",VLOOKUP(B630,'Preventiva - Sequencia'!$B:$C,2,0))</f>
        <v/>
      </c>
      <c r="F630" s="14" t="str">
        <f t="shared" si="92"/>
        <v/>
      </c>
      <c r="G630" s="14" t="str">
        <f t="shared" si="93"/>
        <v/>
      </c>
      <c r="H630" s="14" t="str">
        <f t="shared" si="94"/>
        <v/>
      </c>
      <c r="I630" s="151"/>
      <c r="J630" s="153"/>
      <c r="K630" s="153"/>
      <c r="L630" s="19" t="str">
        <f t="shared" si="90"/>
        <v/>
      </c>
      <c r="M630" s="151"/>
      <c r="N630" s="153"/>
      <c r="O630" s="153"/>
      <c r="P630" s="19" t="str">
        <f t="shared" si="95"/>
        <v/>
      </c>
      <c r="Q630" s="151"/>
      <c r="R630" s="151"/>
      <c r="S630" s="151"/>
      <c r="T630" s="151"/>
      <c r="U630" s="21" t="str">
        <f t="shared" si="99"/>
        <v/>
      </c>
      <c r="V630" s="21" t="str">
        <f t="shared" si="96"/>
        <v/>
      </c>
      <c r="W630" s="15" t="str">
        <f t="shared" si="97"/>
        <v/>
      </c>
      <c r="X630" s="48">
        <f t="shared" si="100"/>
        <v>0</v>
      </c>
      <c r="Y630" s="241"/>
    </row>
    <row r="631" spans="1:25" ht="21" hidden="1" customHeight="1">
      <c r="A631" s="14" t="str">
        <f t="shared" si="91"/>
        <v/>
      </c>
      <c r="B631" s="20" t="str">
        <f>IF(D631="","",COUNTIF($C$4:C630,C631)+1)</f>
        <v/>
      </c>
      <c r="C631" s="14" t="str">
        <f>IF(D631="","",VLOOKUP(D631,LISTA!$A:$B,2,0))</f>
        <v/>
      </c>
      <c r="D631" s="151"/>
      <c r="E631" s="14" t="str">
        <f>IF(D631="","",VLOOKUP(B631,'Preventiva - Sequencia'!$B:$C,2,0))</f>
        <v/>
      </c>
      <c r="F631" s="14" t="str">
        <f t="shared" si="92"/>
        <v/>
      </c>
      <c r="G631" s="14" t="str">
        <f t="shared" si="93"/>
        <v/>
      </c>
      <c r="H631" s="14" t="str">
        <f t="shared" si="94"/>
        <v/>
      </c>
      <c r="I631" s="151"/>
      <c r="J631" s="153"/>
      <c r="K631" s="155"/>
      <c r="L631" s="19" t="str">
        <f t="shared" si="90"/>
        <v/>
      </c>
      <c r="M631" s="151"/>
      <c r="N631" s="153"/>
      <c r="O631" s="153"/>
      <c r="P631" s="19" t="str">
        <f t="shared" si="95"/>
        <v/>
      </c>
      <c r="Q631" s="151"/>
      <c r="R631" s="151"/>
      <c r="S631" s="151"/>
      <c r="T631" s="151"/>
      <c r="U631" s="21" t="str">
        <f t="shared" si="99"/>
        <v/>
      </c>
      <c r="V631" s="21" t="str">
        <f t="shared" si="96"/>
        <v/>
      </c>
      <c r="W631" s="15" t="str">
        <f t="shared" si="97"/>
        <v/>
      </c>
      <c r="X631" s="48">
        <f t="shared" si="100"/>
        <v>0</v>
      </c>
      <c r="Y631" s="241"/>
    </row>
    <row r="632" spans="1:25" ht="21" hidden="1" customHeight="1">
      <c r="A632" s="14" t="str">
        <f t="shared" si="91"/>
        <v/>
      </c>
      <c r="B632" s="20" t="str">
        <f>IF(D632="","",COUNTIF($C$4:C631,C632)+1)</f>
        <v/>
      </c>
      <c r="C632" s="14" t="str">
        <f>IF(D632="","",VLOOKUP(D632,LISTA!$A:$B,2,0))</f>
        <v/>
      </c>
      <c r="D632" s="151"/>
      <c r="E632" s="14" t="str">
        <f>IF(D632="","",VLOOKUP(B632,'Preventiva - Sequencia'!$B:$C,2,0))</f>
        <v/>
      </c>
      <c r="F632" s="14" t="str">
        <f t="shared" si="92"/>
        <v/>
      </c>
      <c r="G632" s="14" t="str">
        <f t="shared" si="93"/>
        <v/>
      </c>
      <c r="H632" s="14" t="str">
        <f t="shared" si="94"/>
        <v/>
      </c>
      <c r="I632" s="151"/>
      <c r="J632" s="153"/>
      <c r="K632" s="153"/>
      <c r="L632" s="19" t="str">
        <f t="shared" si="90"/>
        <v/>
      </c>
      <c r="M632" s="151"/>
      <c r="N632" s="300"/>
      <c r="O632" s="300"/>
      <c r="P632" s="19" t="str">
        <f t="shared" si="95"/>
        <v/>
      </c>
      <c r="Q632" s="151"/>
      <c r="R632" s="151"/>
      <c r="S632" s="151"/>
      <c r="T632" s="151"/>
      <c r="U632" s="21" t="str">
        <f t="shared" si="99"/>
        <v/>
      </c>
      <c r="V632" s="21" t="str">
        <f t="shared" si="96"/>
        <v/>
      </c>
      <c r="W632" s="15" t="str">
        <f t="shared" si="97"/>
        <v/>
      </c>
      <c r="X632" s="48">
        <f t="shared" si="100"/>
        <v>0</v>
      </c>
      <c r="Y632" s="241"/>
    </row>
    <row r="633" spans="1:25" ht="21" hidden="1" customHeight="1">
      <c r="A633" s="14" t="str">
        <f t="shared" si="91"/>
        <v/>
      </c>
      <c r="B633" s="20" t="str">
        <f>IF(D633="","",COUNTIF($C$4:C632,C633)+1)</f>
        <v/>
      </c>
      <c r="C633" s="14" t="str">
        <f>IF(D633="","",VLOOKUP(D633,LISTA!$A:$B,2,0))</f>
        <v/>
      </c>
      <c r="D633" s="151"/>
      <c r="E633" s="14" t="str">
        <f>IF(D633="","",VLOOKUP(B633,'Preventiva - Sequencia'!$B:$C,2,0))</f>
        <v/>
      </c>
      <c r="F633" s="14" t="str">
        <f t="shared" si="92"/>
        <v/>
      </c>
      <c r="G633" s="14" t="str">
        <f t="shared" si="93"/>
        <v/>
      </c>
      <c r="H633" s="14" t="str">
        <f t="shared" si="94"/>
        <v/>
      </c>
      <c r="I633" s="151"/>
      <c r="J633" s="153"/>
      <c r="K633" s="155"/>
      <c r="L633" s="19" t="str">
        <f t="shared" si="90"/>
        <v/>
      </c>
      <c r="M633" s="151"/>
      <c r="N633" s="303"/>
      <c r="O633" s="303"/>
      <c r="P633" s="19" t="str">
        <f t="shared" si="95"/>
        <v/>
      </c>
      <c r="Q633" s="151"/>
      <c r="R633" s="151"/>
      <c r="S633" s="151"/>
      <c r="T633" s="151"/>
      <c r="U633" s="21" t="str">
        <f t="shared" si="99"/>
        <v/>
      </c>
      <c r="V633" s="21" t="str">
        <f t="shared" si="96"/>
        <v/>
      </c>
      <c r="W633" s="15" t="str">
        <f t="shared" si="97"/>
        <v/>
      </c>
      <c r="X633" s="48">
        <f t="shared" si="100"/>
        <v>0</v>
      </c>
      <c r="Y633" s="241"/>
    </row>
    <row r="634" spans="1:25" ht="21" hidden="1" customHeight="1">
      <c r="A634" s="14" t="str">
        <f t="shared" si="91"/>
        <v/>
      </c>
      <c r="B634" s="20" t="str">
        <f>IF(D634="","",COUNTIF($C$4:C633,C634)+1)</f>
        <v/>
      </c>
      <c r="C634" s="14" t="str">
        <f>IF(D634="","",VLOOKUP(D634,LISTA!$A:$B,2,0))</f>
        <v/>
      </c>
      <c r="D634" s="151"/>
      <c r="E634" s="14" t="str">
        <f>IF(D634="","",VLOOKUP(B634,'Preventiva - Sequencia'!$B:$C,2,0))</f>
        <v/>
      </c>
      <c r="F634" s="14" t="str">
        <f t="shared" si="92"/>
        <v/>
      </c>
      <c r="G634" s="14" t="str">
        <f t="shared" si="93"/>
        <v/>
      </c>
      <c r="H634" s="14" t="str">
        <f t="shared" si="94"/>
        <v/>
      </c>
      <c r="I634" s="151"/>
      <c r="J634" s="153"/>
      <c r="K634" s="153"/>
      <c r="L634" s="19" t="str">
        <f t="shared" si="90"/>
        <v/>
      </c>
      <c r="M634" s="151"/>
      <c r="N634" s="153"/>
      <c r="O634" s="153"/>
      <c r="P634" s="19" t="str">
        <f t="shared" si="95"/>
        <v/>
      </c>
      <c r="Q634" s="151"/>
      <c r="R634" s="151"/>
      <c r="S634" s="151"/>
      <c r="T634" s="151"/>
      <c r="U634" s="21" t="str">
        <f t="shared" si="99"/>
        <v/>
      </c>
      <c r="V634" s="21" t="str">
        <f t="shared" si="96"/>
        <v/>
      </c>
      <c r="W634" s="15" t="str">
        <f t="shared" si="97"/>
        <v/>
      </c>
      <c r="X634" s="48">
        <f t="shared" si="100"/>
        <v>0</v>
      </c>
      <c r="Y634" s="241"/>
    </row>
    <row r="635" spans="1:25" ht="21" hidden="1" customHeight="1">
      <c r="A635" s="14" t="str">
        <f t="shared" si="91"/>
        <v/>
      </c>
      <c r="B635" s="20" t="str">
        <f>IF(D635="","",COUNTIF($C$4:C634,C635)+1)</f>
        <v/>
      </c>
      <c r="C635" s="14" t="str">
        <f>IF(D635="","",VLOOKUP(D635,LISTA!$A:$B,2,0))</f>
        <v/>
      </c>
      <c r="D635" s="151"/>
      <c r="E635" s="14" t="str">
        <f>IF(D635="","",VLOOKUP(B635,'Preventiva - Sequencia'!$B:$C,2,0))</f>
        <v/>
      </c>
      <c r="F635" s="14" t="str">
        <f t="shared" si="92"/>
        <v/>
      </c>
      <c r="G635" s="14" t="str">
        <f t="shared" si="93"/>
        <v/>
      </c>
      <c r="H635" s="14" t="str">
        <f t="shared" si="94"/>
        <v/>
      </c>
      <c r="I635" s="151"/>
      <c r="J635" s="153"/>
      <c r="K635" s="153"/>
      <c r="L635" s="19" t="str">
        <f t="shared" si="90"/>
        <v/>
      </c>
      <c r="M635" s="151"/>
      <c r="N635" s="153"/>
      <c r="O635" s="153"/>
      <c r="P635" s="19" t="str">
        <f t="shared" si="95"/>
        <v/>
      </c>
      <c r="Q635" s="151"/>
      <c r="R635" s="151"/>
      <c r="S635" s="151"/>
      <c r="T635" s="151"/>
      <c r="U635" s="21" t="str">
        <f t="shared" si="99"/>
        <v/>
      </c>
      <c r="V635" s="21" t="str">
        <f t="shared" si="96"/>
        <v/>
      </c>
      <c r="W635" s="15" t="str">
        <f t="shared" si="97"/>
        <v/>
      </c>
      <c r="X635" s="48">
        <f t="shared" si="100"/>
        <v>0</v>
      </c>
      <c r="Y635" s="241"/>
    </row>
    <row r="636" spans="1:25" ht="21" hidden="1" customHeight="1">
      <c r="A636" s="14" t="str">
        <f t="shared" si="91"/>
        <v/>
      </c>
      <c r="B636" s="20" t="str">
        <f>IF(D636="","",COUNTIF($C$4:C635,C636)+1)</f>
        <v/>
      </c>
      <c r="C636" s="14" t="str">
        <f>IF(D636="","",VLOOKUP(D636,LISTA!$A:$B,2,0))</f>
        <v/>
      </c>
      <c r="D636" s="151"/>
      <c r="E636" s="14" t="str">
        <f>IF(D636="","",VLOOKUP(B636,'Preventiva - Sequencia'!$B:$C,2,0))</f>
        <v/>
      </c>
      <c r="F636" s="14" t="str">
        <f t="shared" si="92"/>
        <v/>
      </c>
      <c r="G636" s="14" t="str">
        <f t="shared" si="93"/>
        <v/>
      </c>
      <c r="H636" s="14" t="str">
        <f t="shared" si="94"/>
        <v/>
      </c>
      <c r="I636" s="151"/>
      <c r="J636" s="153"/>
      <c r="K636" s="153"/>
      <c r="L636" s="19" t="str">
        <f t="shared" si="90"/>
        <v/>
      </c>
      <c r="M636" s="151"/>
      <c r="N636" s="153"/>
      <c r="O636" s="153"/>
      <c r="P636" s="19" t="str">
        <f t="shared" si="95"/>
        <v/>
      </c>
      <c r="Q636" s="151"/>
      <c r="R636" s="151"/>
      <c r="S636" s="151"/>
      <c r="T636" s="151"/>
      <c r="U636" s="21" t="str">
        <f t="shared" si="99"/>
        <v/>
      </c>
      <c r="V636" s="21" t="str">
        <f t="shared" si="96"/>
        <v/>
      </c>
      <c r="W636" s="15" t="str">
        <f t="shared" si="97"/>
        <v/>
      </c>
      <c r="X636" s="48">
        <f t="shared" si="100"/>
        <v>0</v>
      </c>
      <c r="Y636" s="241"/>
    </row>
    <row r="637" spans="1:25" ht="21" hidden="1" customHeight="1">
      <c r="A637" s="14" t="str">
        <f t="shared" si="91"/>
        <v/>
      </c>
      <c r="B637" s="20" t="str">
        <f>IF(D637="","",COUNTIF($C$4:C636,C637)+1)</f>
        <v/>
      </c>
      <c r="C637" s="14" t="str">
        <f>IF(D637="","",VLOOKUP(D637,LISTA!$A:$B,2,0))</f>
        <v/>
      </c>
      <c r="D637" s="151"/>
      <c r="E637" s="14" t="str">
        <f>IF(D637="","",VLOOKUP(B637,'Preventiva - Sequencia'!$B:$C,2,0))</f>
        <v/>
      </c>
      <c r="F637" s="14" t="str">
        <f t="shared" si="92"/>
        <v/>
      </c>
      <c r="G637" s="14" t="str">
        <f t="shared" si="93"/>
        <v/>
      </c>
      <c r="H637" s="14" t="str">
        <f t="shared" si="94"/>
        <v/>
      </c>
      <c r="I637" s="151"/>
      <c r="J637" s="153"/>
      <c r="K637" s="155"/>
      <c r="L637" s="19" t="str">
        <f t="shared" si="90"/>
        <v/>
      </c>
      <c r="M637" s="151"/>
      <c r="N637" s="153"/>
      <c r="O637" s="153"/>
      <c r="P637" s="19" t="str">
        <f t="shared" si="95"/>
        <v/>
      </c>
      <c r="Q637" s="151"/>
      <c r="R637" s="151"/>
      <c r="S637" s="151"/>
      <c r="T637" s="151"/>
      <c r="U637" s="21" t="str">
        <f t="shared" si="99"/>
        <v/>
      </c>
      <c r="V637" s="21" t="str">
        <f t="shared" si="96"/>
        <v/>
      </c>
      <c r="W637" s="15" t="str">
        <f t="shared" si="97"/>
        <v/>
      </c>
      <c r="X637" s="48">
        <f t="shared" si="100"/>
        <v>0</v>
      </c>
      <c r="Y637" s="241"/>
    </row>
    <row r="638" spans="1:25" ht="21" hidden="1" customHeight="1">
      <c r="A638" s="14" t="str">
        <f t="shared" si="91"/>
        <v/>
      </c>
      <c r="B638" s="20" t="str">
        <f>IF(D638="","",COUNTIF($C$4:C637,C638)+1)</f>
        <v/>
      </c>
      <c r="C638" s="14" t="str">
        <f>IF(D638="","",VLOOKUP(D638,LISTA!$A:$B,2,0))</f>
        <v/>
      </c>
      <c r="D638" s="151"/>
      <c r="E638" s="14" t="str">
        <f>IF(D638="","",VLOOKUP(B638,'Preventiva - Sequencia'!$B:$C,2,0))</f>
        <v/>
      </c>
      <c r="F638" s="14" t="str">
        <f t="shared" si="92"/>
        <v/>
      </c>
      <c r="G638" s="14" t="str">
        <f t="shared" si="93"/>
        <v/>
      </c>
      <c r="H638" s="14" t="str">
        <f t="shared" si="94"/>
        <v/>
      </c>
      <c r="I638" s="151"/>
      <c r="J638" s="153"/>
      <c r="K638" s="153"/>
      <c r="L638" s="19" t="str">
        <f t="shared" si="90"/>
        <v/>
      </c>
      <c r="M638" s="151"/>
      <c r="N638" s="153"/>
      <c r="O638" s="153"/>
      <c r="P638" s="19" t="str">
        <f t="shared" si="95"/>
        <v/>
      </c>
      <c r="Q638" s="151"/>
      <c r="R638" s="151"/>
      <c r="S638" s="151"/>
      <c r="T638" s="151"/>
      <c r="U638" s="21" t="str">
        <f t="shared" si="99"/>
        <v/>
      </c>
      <c r="V638" s="21" t="str">
        <f t="shared" si="96"/>
        <v/>
      </c>
      <c r="W638" s="15" t="str">
        <f t="shared" si="97"/>
        <v/>
      </c>
      <c r="X638" s="48">
        <f t="shared" si="100"/>
        <v>0</v>
      </c>
      <c r="Y638" s="241"/>
    </row>
    <row r="639" spans="1:25" ht="21" hidden="1" customHeight="1">
      <c r="A639" s="14" t="str">
        <f t="shared" si="91"/>
        <v/>
      </c>
      <c r="B639" s="20" t="str">
        <f>IF(D639="","",COUNTIF($C$4:C638,C639)+1)</f>
        <v/>
      </c>
      <c r="C639" s="14" t="str">
        <f>IF(D639="","",VLOOKUP(D639,LISTA!$A:$B,2,0))</f>
        <v/>
      </c>
      <c r="D639" s="151"/>
      <c r="E639" s="14" t="str">
        <f>IF(D639="","",VLOOKUP(B639,'Preventiva - Sequencia'!$B:$C,2,0))</f>
        <v/>
      </c>
      <c r="F639" s="14" t="str">
        <f t="shared" si="92"/>
        <v/>
      </c>
      <c r="G639" s="14" t="str">
        <f t="shared" si="93"/>
        <v/>
      </c>
      <c r="H639" s="14" t="str">
        <f t="shared" si="94"/>
        <v/>
      </c>
      <c r="I639" s="151"/>
      <c r="J639" s="153"/>
      <c r="K639" s="153"/>
      <c r="L639" s="19" t="str">
        <f t="shared" si="90"/>
        <v/>
      </c>
      <c r="M639" s="151"/>
      <c r="N639" s="153"/>
      <c r="O639" s="153"/>
      <c r="P639" s="19" t="str">
        <f t="shared" si="95"/>
        <v/>
      </c>
      <c r="Q639" s="151"/>
      <c r="R639" s="151"/>
      <c r="S639" s="151"/>
      <c r="T639" s="151"/>
      <c r="U639" s="21" t="str">
        <f t="shared" si="99"/>
        <v/>
      </c>
      <c r="V639" s="21" t="str">
        <f t="shared" si="96"/>
        <v/>
      </c>
      <c r="W639" s="15" t="str">
        <f t="shared" si="97"/>
        <v/>
      </c>
      <c r="X639" s="48">
        <f t="shared" si="100"/>
        <v>0</v>
      </c>
      <c r="Y639" s="241"/>
    </row>
    <row r="640" spans="1:25" ht="21" hidden="1" customHeight="1">
      <c r="A640" s="14" t="str">
        <f t="shared" si="91"/>
        <v/>
      </c>
      <c r="B640" s="20" t="str">
        <f>IF(D640="","",COUNTIF($C$4:C639,C640)+1)</f>
        <v/>
      </c>
      <c r="C640" s="14" t="str">
        <f>IF(D640="","",VLOOKUP(D640,LISTA!$A:$B,2,0))</f>
        <v/>
      </c>
      <c r="D640" s="151"/>
      <c r="E640" s="14" t="str">
        <f>IF(D640="","",VLOOKUP(B640,'Preventiva - Sequencia'!$B:$C,2,0))</f>
        <v/>
      </c>
      <c r="F640" s="14" t="str">
        <f t="shared" si="92"/>
        <v/>
      </c>
      <c r="G640" s="14" t="str">
        <f t="shared" si="93"/>
        <v/>
      </c>
      <c r="H640" s="14" t="str">
        <f t="shared" si="94"/>
        <v/>
      </c>
      <c r="I640" s="151"/>
      <c r="J640" s="153"/>
      <c r="K640" s="153"/>
      <c r="L640" s="19" t="str">
        <f t="shared" si="90"/>
        <v/>
      </c>
      <c r="M640" s="151"/>
      <c r="N640" s="153"/>
      <c r="O640" s="153"/>
      <c r="P640" s="19" t="str">
        <f t="shared" si="95"/>
        <v/>
      </c>
      <c r="Q640" s="151"/>
      <c r="R640" s="151"/>
      <c r="S640" s="151"/>
      <c r="T640" s="151"/>
      <c r="U640" s="21" t="str">
        <f t="shared" si="99"/>
        <v/>
      </c>
      <c r="V640" s="21" t="str">
        <f t="shared" si="96"/>
        <v/>
      </c>
      <c r="W640" s="15" t="str">
        <f t="shared" si="97"/>
        <v/>
      </c>
      <c r="X640" s="48">
        <f t="shared" si="100"/>
        <v>0</v>
      </c>
      <c r="Y640" s="241"/>
    </row>
    <row r="641" spans="1:25" ht="21" hidden="1" customHeight="1">
      <c r="A641" s="14" t="str">
        <f t="shared" si="91"/>
        <v/>
      </c>
      <c r="B641" s="20" t="str">
        <f>IF(D641="","",COUNTIF($C$4:C640,C641)+1)</f>
        <v/>
      </c>
      <c r="C641" s="14" t="str">
        <f>IF(D641="","",VLOOKUP(D641,LISTA!$A:$B,2,0))</f>
        <v/>
      </c>
      <c r="D641" s="151"/>
      <c r="E641" s="14" t="str">
        <f>IF(D641="","",VLOOKUP(B641,'Preventiva - Sequencia'!$B:$C,2,0))</f>
        <v/>
      </c>
      <c r="F641" s="14" t="str">
        <f t="shared" si="92"/>
        <v/>
      </c>
      <c r="G641" s="14" t="str">
        <f t="shared" si="93"/>
        <v/>
      </c>
      <c r="H641" s="14" t="str">
        <f t="shared" si="94"/>
        <v/>
      </c>
      <c r="I641" s="151"/>
      <c r="J641" s="153"/>
      <c r="K641" s="155"/>
      <c r="L641" s="19" t="str">
        <f t="shared" ref="L641:L704" si="101">IF(K641="","",K641-J641)</f>
        <v/>
      </c>
      <c r="M641" s="151"/>
      <c r="N641" s="153"/>
      <c r="O641" s="153"/>
      <c r="P641" s="19" t="str">
        <f t="shared" si="95"/>
        <v/>
      </c>
      <c r="Q641" s="151"/>
      <c r="R641" s="151"/>
      <c r="S641" s="151"/>
      <c r="T641" s="151"/>
      <c r="U641" s="21" t="str">
        <f t="shared" si="99"/>
        <v/>
      </c>
      <c r="V641" s="21" t="str">
        <f t="shared" si="96"/>
        <v/>
      </c>
      <c r="W641" s="15" t="str">
        <f t="shared" si="97"/>
        <v/>
      </c>
      <c r="X641" s="48">
        <f t="shared" si="100"/>
        <v>0</v>
      </c>
      <c r="Y641" s="241"/>
    </row>
    <row r="642" spans="1:25" ht="21" hidden="1" customHeight="1">
      <c r="A642" s="14" t="str">
        <f t="shared" si="91"/>
        <v/>
      </c>
      <c r="B642" s="20" t="str">
        <f>IF(D642="","",COUNTIF($C$4:C641,C642)+1)</f>
        <v/>
      </c>
      <c r="C642" s="14" t="str">
        <f>IF(D642="","",VLOOKUP(D642,LISTA!$A:$B,2,0))</f>
        <v/>
      </c>
      <c r="D642" s="151"/>
      <c r="E642" s="14" t="str">
        <f>IF(D642="","",VLOOKUP(B642,'Preventiva - Sequencia'!$B:$C,2,0))</f>
        <v/>
      </c>
      <c r="F642" s="14" t="str">
        <f t="shared" si="92"/>
        <v/>
      </c>
      <c r="G642" s="14" t="str">
        <f t="shared" si="93"/>
        <v/>
      </c>
      <c r="H642" s="14" t="str">
        <f t="shared" si="94"/>
        <v/>
      </c>
      <c r="I642" s="151"/>
      <c r="J642" s="153"/>
      <c r="K642" s="153"/>
      <c r="L642" s="19" t="str">
        <f t="shared" si="101"/>
        <v/>
      </c>
      <c r="M642" s="151"/>
      <c r="N642" s="153"/>
      <c r="O642" s="153"/>
      <c r="P642" s="19" t="str">
        <f t="shared" si="95"/>
        <v/>
      </c>
      <c r="Q642" s="151"/>
      <c r="R642" s="151"/>
      <c r="S642" s="151"/>
      <c r="T642" s="151"/>
      <c r="U642" s="21" t="str">
        <f t="shared" si="99"/>
        <v/>
      </c>
      <c r="V642" s="21" t="str">
        <f t="shared" si="96"/>
        <v/>
      </c>
      <c r="W642" s="15" t="str">
        <f t="shared" si="97"/>
        <v/>
      </c>
      <c r="X642" s="48">
        <f t="shared" si="100"/>
        <v>0</v>
      </c>
      <c r="Y642" s="241"/>
    </row>
    <row r="643" spans="1:25" ht="21" hidden="1" customHeight="1">
      <c r="A643" s="14" t="str">
        <f t="shared" si="91"/>
        <v/>
      </c>
      <c r="B643" s="20" t="str">
        <f>IF(D643="","",COUNTIF($C$4:C642,C643)+1)</f>
        <v/>
      </c>
      <c r="C643" s="14" t="str">
        <f>IF(D643="","",VLOOKUP(D643,LISTA!$A:$B,2,0))</f>
        <v/>
      </c>
      <c r="D643" s="151"/>
      <c r="E643" s="14" t="str">
        <f>IF(D643="","",VLOOKUP(B643,'Preventiva - Sequencia'!$B:$C,2,0))</f>
        <v/>
      </c>
      <c r="F643" s="14" t="str">
        <f t="shared" si="92"/>
        <v/>
      </c>
      <c r="G643" s="14" t="str">
        <f t="shared" si="93"/>
        <v/>
      </c>
      <c r="H643" s="14" t="str">
        <f t="shared" si="94"/>
        <v/>
      </c>
      <c r="I643" s="151"/>
      <c r="J643" s="153"/>
      <c r="K643" s="155"/>
      <c r="L643" s="19" t="str">
        <f t="shared" si="101"/>
        <v/>
      </c>
      <c r="M643" s="151"/>
      <c r="N643" s="153"/>
      <c r="O643" s="155"/>
      <c r="P643" s="19" t="str">
        <f t="shared" si="95"/>
        <v/>
      </c>
      <c r="Q643" s="151"/>
      <c r="R643" s="151"/>
      <c r="S643" s="151"/>
      <c r="T643" s="151"/>
      <c r="U643" s="21" t="str">
        <f t="shared" si="99"/>
        <v/>
      </c>
      <c r="V643" s="21" t="str">
        <f t="shared" si="96"/>
        <v/>
      </c>
      <c r="W643" s="15" t="str">
        <f t="shared" si="97"/>
        <v/>
      </c>
      <c r="X643" s="48">
        <f t="shared" si="100"/>
        <v>0</v>
      </c>
      <c r="Y643" s="241"/>
    </row>
    <row r="644" spans="1:25" ht="21" hidden="1" customHeight="1">
      <c r="A644" s="14" t="str">
        <f t="shared" si="91"/>
        <v/>
      </c>
      <c r="B644" s="20" t="str">
        <f>IF(D644="","",COUNTIF($C$4:C643,C644)+1)</f>
        <v/>
      </c>
      <c r="C644" s="14" t="str">
        <f>IF(D644="","",VLOOKUP(D644,LISTA!$A:$B,2,0))</f>
        <v/>
      </c>
      <c r="D644" s="151"/>
      <c r="E644" s="14" t="str">
        <f>IF(D644="","",VLOOKUP(B644,'Preventiva - Sequencia'!$B:$C,2,0))</f>
        <v/>
      </c>
      <c r="F644" s="14" t="str">
        <f t="shared" si="92"/>
        <v/>
      </c>
      <c r="G644" s="14" t="str">
        <f t="shared" si="93"/>
        <v/>
      </c>
      <c r="H644" s="14" t="str">
        <f t="shared" si="94"/>
        <v/>
      </c>
      <c r="I644" s="151"/>
      <c r="J644" s="153"/>
      <c r="K644" s="155"/>
      <c r="L644" s="19" t="str">
        <f t="shared" si="101"/>
        <v/>
      </c>
      <c r="M644" s="151"/>
      <c r="N644" s="153"/>
      <c r="O644" s="153"/>
      <c r="P644" s="19" t="str">
        <f t="shared" si="95"/>
        <v/>
      </c>
      <c r="Q644" s="151"/>
      <c r="R644" s="151"/>
      <c r="S644" s="151"/>
      <c r="T644" s="151"/>
      <c r="U644" s="21" t="str">
        <f t="shared" si="99"/>
        <v/>
      </c>
      <c r="V644" s="21" t="str">
        <f t="shared" si="96"/>
        <v/>
      </c>
      <c r="W644" s="15" t="str">
        <f t="shared" si="97"/>
        <v/>
      </c>
      <c r="X644" s="48">
        <f t="shared" si="100"/>
        <v>0</v>
      </c>
      <c r="Y644" s="241"/>
    </row>
    <row r="645" spans="1:25" ht="21" hidden="1" customHeight="1">
      <c r="A645" s="14" t="str">
        <f t="shared" ref="A645:A708" si="102">IF(D645="","",B645&amp;C645)</f>
        <v/>
      </c>
      <c r="B645" s="20" t="str">
        <f>IF(D645="","",COUNTIF($C$4:C644,C645)+1)</f>
        <v/>
      </c>
      <c r="C645" s="14" t="str">
        <f>IF(D645="","",VLOOKUP(D645,LISTA!$A:$B,2,0))</f>
        <v/>
      </c>
      <c r="D645" s="151"/>
      <c r="E645" s="14" t="str">
        <f>IF(D645="","",VLOOKUP(B645,'Preventiva - Sequencia'!$B:$C,2,0))</f>
        <v/>
      </c>
      <c r="F645" s="14" t="str">
        <f t="shared" ref="F645:F708" si="103">IF(D645="","",IF(B645=1,0,VLOOKUP((B645-1)&amp;C645,$A:$W,17,0)))</f>
        <v/>
      </c>
      <c r="G645" s="14" t="str">
        <f t="shared" ref="G645:G708" si="104">IF(D645="","",IF(E645="50F",45,IF(E645="250f",F645+175,F645+225)))</f>
        <v/>
      </c>
      <c r="H645" s="14" t="str">
        <f t="shared" ref="H645:H708" si="105">IF(C645="","",IF(E645="50F",55,IF(E645="250f",F645+225,F645+275)))</f>
        <v/>
      </c>
      <c r="I645" s="151"/>
      <c r="J645" s="153"/>
      <c r="K645" s="155"/>
      <c r="L645" s="19" t="str">
        <f t="shared" si="101"/>
        <v/>
      </c>
      <c r="M645" s="151"/>
      <c r="N645" s="153"/>
      <c r="O645" s="153"/>
      <c r="P645" s="19" t="str">
        <f t="shared" ref="P645:P708" si="106">IF(O645="","",O645-N645)</f>
        <v/>
      </c>
      <c r="Q645" s="151"/>
      <c r="R645" s="151"/>
      <c r="S645" s="151"/>
      <c r="T645" s="151"/>
      <c r="U645" s="21" t="str">
        <f t="shared" si="99"/>
        <v/>
      </c>
      <c r="V645" s="21" t="str">
        <f t="shared" ref="V645:V708" si="107">IF(M645=0,"",R645/M645)</f>
        <v/>
      </c>
      <c r="W645" s="15" t="str">
        <f t="shared" ref="W645:W708" si="108">IF(Q645="","",IF(AND(Q645&gt;G645,Q645&lt;H645),1,0))</f>
        <v/>
      </c>
      <c r="X645" s="48">
        <f t="shared" si="100"/>
        <v>0</v>
      </c>
      <c r="Y645" s="241"/>
    </row>
    <row r="646" spans="1:25" ht="21" hidden="1" customHeight="1">
      <c r="A646" s="14" t="str">
        <f t="shared" si="102"/>
        <v/>
      </c>
      <c r="B646" s="20" t="str">
        <f>IF(D646="","",COUNTIF($C$4:C645,C646)+1)</f>
        <v/>
      </c>
      <c r="C646" s="14" t="str">
        <f>IF(D646="","",VLOOKUP(D646,LISTA!$A:$B,2,0))</f>
        <v/>
      </c>
      <c r="D646" s="151"/>
      <c r="E646" s="14" t="str">
        <f>IF(D646="","",VLOOKUP(B646,'Preventiva - Sequencia'!$B:$C,2,0))</f>
        <v/>
      </c>
      <c r="F646" s="14" t="str">
        <f t="shared" si="103"/>
        <v/>
      </c>
      <c r="G646" s="14" t="str">
        <f t="shared" si="104"/>
        <v/>
      </c>
      <c r="H646" s="14" t="str">
        <f t="shared" si="105"/>
        <v/>
      </c>
      <c r="I646" s="151"/>
      <c r="J646" s="153"/>
      <c r="K646" s="155"/>
      <c r="L646" s="19" t="str">
        <f t="shared" si="101"/>
        <v/>
      </c>
      <c r="M646" s="151"/>
      <c r="N646" s="153"/>
      <c r="O646" s="153"/>
      <c r="P646" s="19" t="str">
        <f t="shared" si="106"/>
        <v/>
      </c>
      <c r="Q646" s="151"/>
      <c r="R646" s="151"/>
      <c r="S646" s="151"/>
      <c r="T646" s="151"/>
      <c r="U646" s="21" t="str">
        <f t="shared" si="99"/>
        <v/>
      </c>
      <c r="V646" s="21" t="str">
        <f t="shared" si="107"/>
        <v/>
      </c>
      <c r="W646" s="15" t="str">
        <f t="shared" si="108"/>
        <v/>
      </c>
      <c r="X646" s="48">
        <f t="shared" si="100"/>
        <v>0</v>
      </c>
      <c r="Y646" s="241"/>
    </row>
    <row r="647" spans="1:25" ht="21" hidden="1" customHeight="1">
      <c r="A647" s="14" t="str">
        <f t="shared" si="102"/>
        <v/>
      </c>
      <c r="B647" s="20" t="str">
        <f>IF(D647="","",COUNTIF($C$4:C646,C647)+1)</f>
        <v/>
      </c>
      <c r="C647" s="14" t="str">
        <f>IF(D647="","",VLOOKUP(D647,LISTA!$A:$B,2,0))</f>
        <v/>
      </c>
      <c r="D647" s="151"/>
      <c r="E647" s="14" t="str">
        <f>IF(D647="","",VLOOKUP(B647,'Preventiva - Sequencia'!$B:$C,2,0))</f>
        <v/>
      </c>
      <c r="F647" s="14" t="str">
        <f t="shared" si="103"/>
        <v/>
      </c>
      <c r="G647" s="14" t="str">
        <f t="shared" si="104"/>
        <v/>
      </c>
      <c r="H647" s="14" t="str">
        <f t="shared" si="105"/>
        <v/>
      </c>
      <c r="I647" s="151"/>
      <c r="J647" s="153"/>
      <c r="K647" s="155"/>
      <c r="L647" s="19" t="str">
        <f t="shared" si="101"/>
        <v/>
      </c>
      <c r="M647" s="151"/>
      <c r="N647" s="153"/>
      <c r="O647" s="153"/>
      <c r="P647" s="19" t="str">
        <f t="shared" si="106"/>
        <v/>
      </c>
      <c r="Q647" s="151"/>
      <c r="R647" s="151"/>
      <c r="S647" s="151"/>
      <c r="T647" s="151"/>
      <c r="U647" s="21" t="str">
        <f t="shared" si="99"/>
        <v/>
      </c>
      <c r="V647" s="21" t="str">
        <f t="shared" si="107"/>
        <v/>
      </c>
      <c r="W647" s="15" t="str">
        <f t="shared" si="108"/>
        <v/>
      </c>
      <c r="X647" s="48">
        <f t="shared" si="100"/>
        <v>0</v>
      </c>
      <c r="Y647" s="241"/>
    </row>
    <row r="648" spans="1:25" ht="21" hidden="1" customHeight="1">
      <c r="A648" s="14" t="str">
        <f t="shared" si="102"/>
        <v/>
      </c>
      <c r="B648" s="20" t="str">
        <f>IF(D648="","",COUNTIF($C$4:C647,C648)+1)</f>
        <v/>
      </c>
      <c r="C648" s="14" t="str">
        <f>IF(D648="","",VLOOKUP(D648,LISTA!$A:$B,2,0))</f>
        <v/>
      </c>
      <c r="D648" s="151"/>
      <c r="E648" s="14" t="str">
        <f>IF(D648="","",VLOOKUP(B648,'Preventiva - Sequencia'!$B:$C,2,0))</f>
        <v/>
      </c>
      <c r="F648" s="14" t="str">
        <f t="shared" si="103"/>
        <v/>
      </c>
      <c r="G648" s="14" t="str">
        <f t="shared" si="104"/>
        <v/>
      </c>
      <c r="H648" s="14" t="str">
        <f t="shared" si="105"/>
        <v/>
      </c>
      <c r="I648" s="151"/>
      <c r="J648" s="153"/>
      <c r="K648" s="153"/>
      <c r="L648" s="19" t="str">
        <f t="shared" si="101"/>
        <v/>
      </c>
      <c r="M648" s="151"/>
      <c r="N648" s="153"/>
      <c r="O648" s="153"/>
      <c r="P648" s="19" t="str">
        <f t="shared" si="106"/>
        <v/>
      </c>
      <c r="Q648" s="151"/>
      <c r="R648" s="151"/>
      <c r="S648" s="151"/>
      <c r="T648" s="151"/>
      <c r="U648" s="21" t="str">
        <f t="shared" si="99"/>
        <v/>
      </c>
      <c r="V648" s="21" t="str">
        <f t="shared" si="107"/>
        <v/>
      </c>
      <c r="W648" s="15" t="str">
        <f t="shared" si="108"/>
        <v/>
      </c>
      <c r="X648" s="48">
        <f t="shared" si="100"/>
        <v>0</v>
      </c>
      <c r="Y648" s="241"/>
    </row>
    <row r="649" spans="1:25" ht="21" hidden="1" customHeight="1">
      <c r="A649" s="14" t="str">
        <f t="shared" si="102"/>
        <v/>
      </c>
      <c r="B649" s="20" t="str">
        <f>IF(D649="","",COUNTIF($C$4:C648,C649)+1)</f>
        <v/>
      </c>
      <c r="C649" s="14" t="str">
        <f>IF(D649="","",VLOOKUP(D649,LISTA!$A:$B,2,0))</f>
        <v/>
      </c>
      <c r="D649" s="151"/>
      <c r="E649" s="257" t="str">
        <f>IF(D649="","",VLOOKUP(B649,'Preventiva - Sequencia'!$B:$C,2,0))</f>
        <v/>
      </c>
      <c r="F649" s="14" t="str">
        <f t="shared" si="103"/>
        <v/>
      </c>
      <c r="G649" s="14" t="str">
        <f t="shared" si="104"/>
        <v/>
      </c>
      <c r="H649" s="14" t="str">
        <f t="shared" si="105"/>
        <v/>
      </c>
      <c r="I649" s="151"/>
      <c r="J649" s="153"/>
      <c r="K649" s="155"/>
      <c r="L649" s="19" t="str">
        <f t="shared" si="101"/>
        <v/>
      </c>
      <c r="M649" s="151"/>
      <c r="N649" s="153"/>
      <c r="O649" s="153"/>
      <c r="P649" s="19" t="str">
        <f t="shared" si="106"/>
        <v/>
      </c>
      <c r="Q649" s="151"/>
      <c r="R649" s="151"/>
      <c r="S649" s="151"/>
      <c r="T649" s="151"/>
      <c r="U649" s="21" t="str">
        <f t="shared" si="99"/>
        <v/>
      </c>
      <c r="V649" s="21" t="str">
        <f t="shared" si="107"/>
        <v/>
      </c>
      <c r="W649" s="15" t="str">
        <f t="shared" si="108"/>
        <v/>
      </c>
      <c r="X649" s="48">
        <f t="shared" si="100"/>
        <v>0</v>
      </c>
      <c r="Y649" s="241"/>
    </row>
    <row r="650" spans="1:25" ht="21" hidden="1" customHeight="1">
      <c r="A650" s="14" t="str">
        <f t="shared" si="102"/>
        <v/>
      </c>
      <c r="B650" s="20" t="str">
        <f>IF(D650="","",COUNTIF($C$4:C649,C650)+1)</f>
        <v/>
      </c>
      <c r="C650" s="14" t="str">
        <f>IF(D650="","",VLOOKUP(D650,LISTA!$A:$B,2,0))</f>
        <v/>
      </c>
      <c r="D650" s="151"/>
      <c r="E650" s="14" t="str">
        <f>IF(D650="","",VLOOKUP(B650,'Preventiva - Sequencia'!$B:$C,2,0))</f>
        <v/>
      </c>
      <c r="F650" s="14" t="str">
        <f t="shared" si="103"/>
        <v/>
      </c>
      <c r="G650" s="14" t="str">
        <f t="shared" si="104"/>
        <v/>
      </c>
      <c r="H650" s="14" t="str">
        <f t="shared" si="105"/>
        <v/>
      </c>
      <c r="I650" s="151"/>
      <c r="J650" s="153"/>
      <c r="K650" s="155"/>
      <c r="L650" s="19" t="str">
        <f t="shared" si="101"/>
        <v/>
      </c>
      <c r="M650" s="151"/>
      <c r="N650" s="153"/>
      <c r="O650" s="153"/>
      <c r="P650" s="19" t="str">
        <f t="shared" si="106"/>
        <v/>
      </c>
      <c r="Q650" s="151"/>
      <c r="R650" s="151"/>
      <c r="S650" s="151"/>
      <c r="T650" s="151"/>
      <c r="U650" s="21" t="str">
        <f t="shared" si="99"/>
        <v/>
      </c>
      <c r="V650" s="21" t="str">
        <f t="shared" si="107"/>
        <v/>
      </c>
      <c r="W650" s="15" t="str">
        <f t="shared" si="108"/>
        <v/>
      </c>
      <c r="X650" s="48">
        <f t="shared" si="100"/>
        <v>0</v>
      </c>
      <c r="Y650" s="241"/>
    </row>
    <row r="651" spans="1:25" ht="21" hidden="1" customHeight="1">
      <c r="A651" s="14" t="str">
        <f t="shared" si="102"/>
        <v/>
      </c>
      <c r="B651" s="20" t="str">
        <f>IF(D651="","",COUNTIF($C$4:C650,C651)+1)</f>
        <v/>
      </c>
      <c r="C651" s="14" t="str">
        <f>IF(D651="","",VLOOKUP(D651,LISTA!$A:$B,2,0))</f>
        <v/>
      </c>
      <c r="D651" s="151"/>
      <c r="E651" s="14" t="str">
        <f>IF(D651="","",VLOOKUP(B651,'Preventiva - Sequencia'!$B:$C,2,0))</f>
        <v/>
      </c>
      <c r="F651" s="14" t="str">
        <f t="shared" si="103"/>
        <v/>
      </c>
      <c r="G651" s="14" t="str">
        <f t="shared" si="104"/>
        <v/>
      </c>
      <c r="H651" s="14" t="str">
        <f t="shared" si="105"/>
        <v/>
      </c>
      <c r="I651" s="151"/>
      <c r="J651" s="153"/>
      <c r="K651" s="155"/>
      <c r="L651" s="19" t="str">
        <f t="shared" si="101"/>
        <v/>
      </c>
      <c r="M651" s="151"/>
      <c r="N651" s="153"/>
      <c r="O651" s="153"/>
      <c r="P651" s="19" t="str">
        <f t="shared" si="106"/>
        <v/>
      </c>
      <c r="Q651" s="151"/>
      <c r="R651" s="151"/>
      <c r="S651" s="151"/>
      <c r="T651" s="151"/>
      <c r="U651" s="21" t="str">
        <f t="shared" si="99"/>
        <v/>
      </c>
      <c r="V651" s="21" t="str">
        <f t="shared" si="107"/>
        <v/>
      </c>
      <c r="W651" s="15" t="str">
        <f t="shared" si="108"/>
        <v/>
      </c>
      <c r="X651" s="48">
        <f t="shared" si="100"/>
        <v>0</v>
      </c>
      <c r="Y651" s="241"/>
    </row>
    <row r="652" spans="1:25" ht="21" hidden="1" customHeight="1">
      <c r="A652" s="14" t="str">
        <f t="shared" si="102"/>
        <v/>
      </c>
      <c r="B652" s="20" t="str">
        <f>IF(D652="","",COUNTIF($C$4:C651,C652)+1)</f>
        <v/>
      </c>
      <c r="C652" s="14" t="str">
        <f>IF(D652="","",VLOOKUP(D652,LISTA!$A:$B,2,0))</f>
        <v/>
      </c>
      <c r="D652" s="151"/>
      <c r="E652" s="14" t="str">
        <f>IF(D652="","",VLOOKUP(B652,'Preventiva - Sequencia'!$B:$C,2,0))</f>
        <v/>
      </c>
      <c r="F652" s="14" t="str">
        <f t="shared" si="103"/>
        <v/>
      </c>
      <c r="G652" s="14" t="str">
        <f t="shared" si="104"/>
        <v/>
      </c>
      <c r="H652" s="14" t="str">
        <f t="shared" si="105"/>
        <v/>
      </c>
      <c r="I652" s="151"/>
      <c r="J652" s="153"/>
      <c r="K652" s="155"/>
      <c r="L652" s="19" t="str">
        <f t="shared" si="101"/>
        <v/>
      </c>
      <c r="M652" s="151"/>
      <c r="N652" s="153"/>
      <c r="O652" s="153"/>
      <c r="P652" s="19" t="str">
        <f t="shared" si="106"/>
        <v/>
      </c>
      <c r="Q652" s="151"/>
      <c r="R652" s="151"/>
      <c r="S652" s="151"/>
      <c r="T652" s="151"/>
      <c r="U652" s="21" t="str">
        <f t="shared" si="99"/>
        <v/>
      </c>
      <c r="V652" s="21" t="str">
        <f t="shared" si="107"/>
        <v/>
      </c>
      <c r="W652" s="15" t="str">
        <f t="shared" si="108"/>
        <v/>
      </c>
      <c r="X652" s="48">
        <f t="shared" si="100"/>
        <v>0</v>
      </c>
      <c r="Y652" s="241"/>
    </row>
    <row r="653" spans="1:25" ht="21" hidden="1" customHeight="1">
      <c r="A653" s="14" t="str">
        <f t="shared" si="102"/>
        <v/>
      </c>
      <c r="B653" s="20" t="str">
        <f>IF(D653="","",COUNTIF($C$4:C652,C653)+1)</f>
        <v/>
      </c>
      <c r="C653" s="14" t="str">
        <f>IF(D653="","",VLOOKUP(D653,LISTA!$A:$B,2,0))</f>
        <v/>
      </c>
      <c r="D653" s="151"/>
      <c r="E653" s="14" t="str">
        <f>IF(D653="","",VLOOKUP(B653,'Preventiva - Sequencia'!$B:$C,2,0))</f>
        <v/>
      </c>
      <c r="F653" s="14" t="str">
        <f t="shared" si="103"/>
        <v/>
      </c>
      <c r="G653" s="14" t="str">
        <f t="shared" si="104"/>
        <v/>
      </c>
      <c r="H653" s="14" t="str">
        <f t="shared" si="105"/>
        <v/>
      </c>
      <c r="I653" s="151"/>
      <c r="J653" s="153"/>
      <c r="K653" s="155"/>
      <c r="L653" s="19" t="str">
        <f t="shared" si="101"/>
        <v/>
      </c>
      <c r="M653" s="151"/>
      <c r="N653" s="153"/>
      <c r="O653" s="153"/>
      <c r="P653" s="19" t="str">
        <f t="shared" si="106"/>
        <v/>
      </c>
      <c r="Q653" s="151"/>
      <c r="R653" s="151"/>
      <c r="S653" s="151"/>
      <c r="T653" s="151"/>
      <c r="U653" s="21" t="str">
        <f t="shared" si="99"/>
        <v/>
      </c>
      <c r="V653" s="21" t="str">
        <f t="shared" si="107"/>
        <v/>
      </c>
      <c r="W653" s="15" t="str">
        <f t="shared" si="108"/>
        <v/>
      </c>
      <c r="X653" s="48">
        <f t="shared" si="100"/>
        <v>0</v>
      </c>
      <c r="Y653" s="241"/>
    </row>
    <row r="654" spans="1:25" ht="21" hidden="1" customHeight="1">
      <c r="A654" s="14" t="str">
        <f t="shared" si="102"/>
        <v/>
      </c>
      <c r="B654" s="20" t="str">
        <f>IF(D654="","",COUNTIF($C$4:C653,C654)+1)</f>
        <v/>
      </c>
      <c r="C654" s="14" t="str">
        <f>IF(D654="","",VLOOKUP(D654,LISTA!$A:$B,2,0))</f>
        <v/>
      </c>
      <c r="D654" s="151"/>
      <c r="E654" s="14" t="str">
        <f>IF(D654="","",VLOOKUP(B654,'Preventiva - Sequencia'!$B:$C,2,0))</f>
        <v/>
      </c>
      <c r="F654" s="14" t="str">
        <f t="shared" si="103"/>
        <v/>
      </c>
      <c r="G654" s="14" t="str">
        <f t="shared" si="104"/>
        <v/>
      </c>
      <c r="H654" s="14" t="str">
        <f t="shared" si="105"/>
        <v/>
      </c>
      <c r="I654" s="151"/>
      <c r="J654" s="153"/>
      <c r="K654" s="155"/>
      <c r="L654" s="19" t="str">
        <f t="shared" si="101"/>
        <v/>
      </c>
      <c r="M654" s="151"/>
      <c r="N654" s="153"/>
      <c r="O654" s="153"/>
      <c r="P654" s="19" t="str">
        <f t="shared" si="106"/>
        <v/>
      </c>
      <c r="Q654" s="151"/>
      <c r="R654" s="151"/>
      <c r="S654" s="151"/>
      <c r="T654" s="151"/>
      <c r="U654" s="21" t="str">
        <f t="shared" si="99"/>
        <v/>
      </c>
      <c r="V654" s="21" t="str">
        <f t="shared" si="107"/>
        <v/>
      </c>
      <c r="W654" s="15" t="str">
        <f t="shared" si="108"/>
        <v/>
      </c>
      <c r="X654" s="48">
        <f t="shared" si="100"/>
        <v>0</v>
      </c>
      <c r="Y654" s="241"/>
    </row>
    <row r="655" spans="1:25" ht="21" hidden="1" customHeight="1">
      <c r="A655" s="14" t="str">
        <f t="shared" si="102"/>
        <v/>
      </c>
      <c r="B655" s="20" t="str">
        <f>IF(D655="","",COUNTIF($C$4:C654,C655)+1)</f>
        <v/>
      </c>
      <c r="C655" s="14" t="str">
        <f>IF(D655="","",VLOOKUP(D655,LISTA!$A:$B,2,0))</f>
        <v/>
      </c>
      <c r="D655" s="151"/>
      <c r="E655" s="14" t="str">
        <f>IF(D655="","",VLOOKUP(B655,'Preventiva - Sequencia'!$B:$C,2,0))</f>
        <v/>
      </c>
      <c r="F655" s="14" t="str">
        <f t="shared" si="103"/>
        <v/>
      </c>
      <c r="G655" s="14" t="str">
        <f t="shared" si="104"/>
        <v/>
      </c>
      <c r="H655" s="14" t="str">
        <f t="shared" si="105"/>
        <v/>
      </c>
      <c r="I655" s="151"/>
      <c r="J655" s="155"/>
      <c r="K655" s="155"/>
      <c r="L655" s="19" t="str">
        <f t="shared" si="101"/>
        <v/>
      </c>
      <c r="M655" s="151"/>
      <c r="N655" s="153"/>
      <c r="O655" s="153"/>
      <c r="P655" s="19" t="str">
        <f t="shared" si="106"/>
        <v/>
      </c>
      <c r="Q655" s="151"/>
      <c r="R655" s="151"/>
      <c r="S655" s="151"/>
      <c r="T655" s="151"/>
      <c r="U655" s="21" t="str">
        <f t="shared" si="99"/>
        <v/>
      </c>
      <c r="V655" s="21" t="str">
        <f t="shared" si="107"/>
        <v/>
      </c>
      <c r="W655" s="15" t="str">
        <f t="shared" si="108"/>
        <v/>
      </c>
      <c r="X655" s="48">
        <f t="shared" si="100"/>
        <v>0</v>
      </c>
      <c r="Y655" s="241"/>
    </row>
    <row r="656" spans="1:25" ht="21" hidden="1" customHeight="1">
      <c r="A656" s="14" t="str">
        <f t="shared" si="102"/>
        <v/>
      </c>
      <c r="B656" s="20" t="str">
        <f>IF(D656="","",COUNTIF($C$4:C655,C656)+1)</f>
        <v/>
      </c>
      <c r="C656" s="14" t="str">
        <f>IF(D656="","",VLOOKUP(D656,LISTA!$A:$B,2,0))</f>
        <v/>
      </c>
      <c r="D656" s="151"/>
      <c r="E656" s="14" t="str">
        <f>IF(D656="","",VLOOKUP(B656,'Preventiva - Sequencia'!$B:$C,2,0))</f>
        <v/>
      </c>
      <c r="F656" s="14" t="str">
        <f t="shared" si="103"/>
        <v/>
      </c>
      <c r="G656" s="14" t="str">
        <f t="shared" si="104"/>
        <v/>
      </c>
      <c r="H656" s="14" t="str">
        <f t="shared" si="105"/>
        <v/>
      </c>
      <c r="I656" s="151"/>
      <c r="J656" s="155"/>
      <c r="K656" s="155"/>
      <c r="L656" s="19" t="str">
        <f t="shared" si="101"/>
        <v/>
      </c>
      <c r="M656" s="151"/>
      <c r="N656" s="153"/>
      <c r="O656" s="153"/>
      <c r="P656" s="19" t="str">
        <f t="shared" si="106"/>
        <v/>
      </c>
      <c r="Q656" s="151"/>
      <c r="R656" s="151"/>
      <c r="S656" s="151"/>
      <c r="T656" s="151"/>
      <c r="U656" s="21" t="str">
        <f t="shared" si="99"/>
        <v/>
      </c>
      <c r="V656" s="21" t="str">
        <f t="shared" si="107"/>
        <v/>
      </c>
      <c r="W656" s="15" t="str">
        <f t="shared" si="108"/>
        <v/>
      </c>
      <c r="X656" s="48">
        <f t="shared" si="100"/>
        <v>0</v>
      </c>
      <c r="Y656" s="241"/>
    </row>
    <row r="657" spans="1:25" ht="21" hidden="1" customHeight="1">
      <c r="A657" s="14" t="str">
        <f t="shared" si="102"/>
        <v/>
      </c>
      <c r="B657" s="20" t="str">
        <f>IF(D657="","",COUNTIF($C$4:C656,C657)+1)</f>
        <v/>
      </c>
      <c r="C657" s="14" t="str">
        <f>IF(D657="","",VLOOKUP(D657,LISTA!$A:$B,2,0))</f>
        <v/>
      </c>
      <c r="D657" s="151"/>
      <c r="E657" s="14" t="str">
        <f>IF(D657="","",VLOOKUP(B657,'Preventiva - Sequencia'!$B:$C,2,0))</f>
        <v/>
      </c>
      <c r="F657" s="14" t="str">
        <f t="shared" si="103"/>
        <v/>
      </c>
      <c r="G657" s="14" t="str">
        <f t="shared" si="104"/>
        <v/>
      </c>
      <c r="H657" s="14" t="str">
        <f t="shared" si="105"/>
        <v/>
      </c>
      <c r="I657" s="151"/>
      <c r="J657" s="153"/>
      <c r="K657" s="153"/>
      <c r="L657" s="19" t="str">
        <f t="shared" si="101"/>
        <v/>
      </c>
      <c r="M657" s="151"/>
      <c r="N657" s="153"/>
      <c r="O657" s="153"/>
      <c r="P657" s="19" t="str">
        <f t="shared" si="106"/>
        <v/>
      </c>
      <c r="Q657" s="151"/>
      <c r="R657" s="151"/>
      <c r="S657" s="151"/>
      <c r="T657" s="151"/>
      <c r="U657" s="21" t="str">
        <f t="shared" si="99"/>
        <v/>
      </c>
      <c r="V657" s="21" t="str">
        <f t="shared" si="107"/>
        <v/>
      </c>
      <c r="W657" s="15" t="str">
        <f t="shared" si="108"/>
        <v/>
      </c>
      <c r="X657" s="48">
        <f t="shared" si="100"/>
        <v>0</v>
      </c>
      <c r="Y657" s="241"/>
    </row>
    <row r="658" spans="1:25" ht="21" hidden="1" customHeight="1">
      <c r="A658" s="14" t="str">
        <f t="shared" si="102"/>
        <v/>
      </c>
      <c r="B658" s="20" t="str">
        <f>IF(D658="","",COUNTIF($C$4:C657,C658)+1)</f>
        <v/>
      </c>
      <c r="C658" s="14" t="str">
        <f>IF(D658="","",VLOOKUP(D658,LISTA!$A:$B,2,0))</f>
        <v/>
      </c>
      <c r="D658" s="151"/>
      <c r="E658" s="14" t="str">
        <f>IF(D658="","",VLOOKUP(B658,'Preventiva - Sequencia'!$B:$C,2,0))</f>
        <v/>
      </c>
      <c r="F658" s="14" t="str">
        <f t="shared" si="103"/>
        <v/>
      </c>
      <c r="G658" s="14" t="str">
        <f t="shared" si="104"/>
        <v/>
      </c>
      <c r="H658" s="14" t="str">
        <f t="shared" si="105"/>
        <v/>
      </c>
      <c r="I658" s="151"/>
      <c r="J658" s="153"/>
      <c r="K658" s="153"/>
      <c r="L658" s="19" t="str">
        <f t="shared" si="101"/>
        <v/>
      </c>
      <c r="M658" s="151"/>
      <c r="N658" s="153"/>
      <c r="O658" s="153"/>
      <c r="P658" s="19" t="str">
        <f t="shared" si="106"/>
        <v/>
      </c>
      <c r="Q658" s="151"/>
      <c r="R658" s="151"/>
      <c r="S658" s="151"/>
      <c r="T658" s="151"/>
      <c r="U658" s="21" t="str">
        <f t="shared" si="99"/>
        <v/>
      </c>
      <c r="V658" s="21" t="str">
        <f t="shared" si="107"/>
        <v/>
      </c>
      <c r="W658" s="15" t="str">
        <f t="shared" si="108"/>
        <v/>
      </c>
      <c r="X658" s="48">
        <f t="shared" si="100"/>
        <v>0</v>
      </c>
      <c r="Y658" s="241"/>
    </row>
    <row r="659" spans="1:25" ht="21" hidden="1" customHeight="1">
      <c r="A659" s="14" t="str">
        <f t="shared" si="102"/>
        <v/>
      </c>
      <c r="B659" s="20" t="str">
        <f>IF(D659="","",COUNTIF($C$4:C658,C659)+1)</f>
        <v/>
      </c>
      <c r="C659" s="14" t="str">
        <f>IF(D659="","",VLOOKUP(D659,LISTA!$A:$B,2,0))</f>
        <v/>
      </c>
      <c r="D659" s="151"/>
      <c r="E659" s="14" t="str">
        <f>IF(D659="","",VLOOKUP(B659,'Preventiva - Sequencia'!$B:$C,2,0))</f>
        <v/>
      </c>
      <c r="F659" s="14" t="str">
        <f t="shared" si="103"/>
        <v/>
      </c>
      <c r="G659" s="14" t="str">
        <f t="shared" si="104"/>
        <v/>
      </c>
      <c r="H659" s="14" t="str">
        <f t="shared" si="105"/>
        <v/>
      </c>
      <c r="I659" s="151"/>
      <c r="J659" s="153"/>
      <c r="K659" s="153"/>
      <c r="L659" s="19" t="str">
        <f t="shared" si="101"/>
        <v/>
      </c>
      <c r="M659" s="151"/>
      <c r="N659" s="153"/>
      <c r="O659" s="153"/>
      <c r="P659" s="19" t="str">
        <f t="shared" si="106"/>
        <v/>
      </c>
      <c r="Q659" s="151"/>
      <c r="R659" s="151"/>
      <c r="S659" s="151"/>
      <c r="T659" s="151"/>
      <c r="U659" s="21" t="str">
        <f t="shared" si="99"/>
        <v/>
      </c>
      <c r="V659" s="21" t="str">
        <f t="shared" si="107"/>
        <v/>
      </c>
      <c r="W659" s="15" t="str">
        <f t="shared" si="108"/>
        <v/>
      </c>
      <c r="X659" s="48">
        <f t="shared" si="100"/>
        <v>0</v>
      </c>
      <c r="Y659" s="241"/>
    </row>
    <row r="660" spans="1:25" ht="21" hidden="1" customHeight="1">
      <c r="A660" s="14" t="str">
        <f t="shared" si="102"/>
        <v/>
      </c>
      <c r="B660" s="20" t="str">
        <f>IF(D660="","",COUNTIF($C$4:C659,C660)+1)</f>
        <v/>
      </c>
      <c r="C660" s="14" t="str">
        <f>IF(D660="","",VLOOKUP(D660,LISTA!$A:$B,2,0))</f>
        <v/>
      </c>
      <c r="D660" s="151"/>
      <c r="E660" s="14" t="str">
        <f>IF(D660="","",VLOOKUP(B660,'Preventiva - Sequencia'!$B:$C,2,0))</f>
        <v/>
      </c>
      <c r="F660" s="14" t="str">
        <f t="shared" si="103"/>
        <v/>
      </c>
      <c r="G660" s="14" t="str">
        <f t="shared" si="104"/>
        <v/>
      </c>
      <c r="H660" s="14" t="str">
        <f t="shared" si="105"/>
        <v/>
      </c>
      <c r="I660" s="151"/>
      <c r="J660" s="153"/>
      <c r="K660" s="153"/>
      <c r="L660" s="19" t="str">
        <f t="shared" si="101"/>
        <v/>
      </c>
      <c r="M660" s="151"/>
      <c r="N660" s="255"/>
      <c r="O660" s="255"/>
      <c r="P660" s="19" t="str">
        <f t="shared" si="106"/>
        <v/>
      </c>
      <c r="Q660" s="256"/>
      <c r="R660" s="151"/>
      <c r="S660" s="151"/>
      <c r="T660" s="151"/>
      <c r="U660" s="21" t="str">
        <f t="shared" si="99"/>
        <v/>
      </c>
      <c r="V660" s="21" t="str">
        <f t="shared" si="107"/>
        <v/>
      </c>
      <c r="W660" s="15" t="str">
        <f t="shared" si="108"/>
        <v/>
      </c>
      <c r="X660" s="48">
        <f t="shared" si="100"/>
        <v>0</v>
      </c>
      <c r="Y660" s="241"/>
    </row>
    <row r="661" spans="1:25" ht="21" hidden="1" customHeight="1">
      <c r="A661" s="14" t="str">
        <f t="shared" si="102"/>
        <v/>
      </c>
      <c r="B661" s="20" t="str">
        <f>IF(D661="","",COUNTIF($C$4:C660,C661)+1)</f>
        <v/>
      </c>
      <c r="C661" s="14" t="str">
        <f>IF(D661="","",VLOOKUP(D661,LISTA!$A:$B,2,0))</f>
        <v/>
      </c>
      <c r="D661" s="151"/>
      <c r="E661" s="14" t="str">
        <f>IF(D661="","",VLOOKUP(B661,'Preventiva - Sequencia'!$B:$C,2,0))</f>
        <v/>
      </c>
      <c r="F661" s="14" t="str">
        <f t="shared" si="103"/>
        <v/>
      </c>
      <c r="G661" s="14" t="str">
        <f t="shared" si="104"/>
        <v/>
      </c>
      <c r="H661" s="14" t="str">
        <f t="shared" si="105"/>
        <v/>
      </c>
      <c r="I661" s="151"/>
      <c r="J661" s="153"/>
      <c r="K661" s="155"/>
      <c r="L661" s="19" t="str">
        <f t="shared" si="101"/>
        <v/>
      </c>
      <c r="M661" s="151"/>
      <c r="N661" s="153"/>
      <c r="O661" s="153"/>
      <c r="P661" s="19" t="str">
        <f t="shared" si="106"/>
        <v/>
      </c>
      <c r="Q661" s="151"/>
      <c r="R661" s="151"/>
      <c r="S661" s="151"/>
      <c r="T661" s="151"/>
      <c r="U661" s="21" t="str">
        <f t="shared" si="99"/>
        <v/>
      </c>
      <c r="V661" s="21" t="str">
        <f t="shared" si="107"/>
        <v/>
      </c>
      <c r="W661" s="15" t="str">
        <f t="shared" si="108"/>
        <v/>
      </c>
      <c r="X661" s="48">
        <f t="shared" si="100"/>
        <v>0</v>
      </c>
      <c r="Y661" s="241"/>
    </row>
    <row r="662" spans="1:25" ht="21" hidden="1" customHeight="1">
      <c r="A662" s="14" t="str">
        <f t="shared" si="102"/>
        <v/>
      </c>
      <c r="B662" s="20" t="str">
        <f>IF(D662="","",COUNTIF($C$4:C661,C662)+1)</f>
        <v/>
      </c>
      <c r="C662" s="14" t="str">
        <f>IF(D662="","",VLOOKUP(D662,LISTA!$A:$B,2,0))</f>
        <v/>
      </c>
      <c r="D662" s="151"/>
      <c r="E662" s="14" t="str">
        <f>IF(D662="","",VLOOKUP(B662,'Preventiva - Sequencia'!$B:$C,2,0))</f>
        <v/>
      </c>
      <c r="F662" s="14" t="str">
        <f t="shared" si="103"/>
        <v/>
      </c>
      <c r="G662" s="14" t="str">
        <f t="shared" si="104"/>
        <v/>
      </c>
      <c r="H662" s="14" t="str">
        <f t="shared" si="105"/>
        <v/>
      </c>
      <c r="I662" s="151"/>
      <c r="J662" s="153"/>
      <c r="K662" s="155"/>
      <c r="L662" s="19" t="str">
        <f t="shared" si="101"/>
        <v/>
      </c>
      <c r="M662" s="151"/>
      <c r="N662" s="153"/>
      <c r="O662" s="153"/>
      <c r="P662" s="19" t="str">
        <f t="shared" si="106"/>
        <v/>
      </c>
      <c r="Q662" s="151"/>
      <c r="R662" s="151"/>
      <c r="S662" s="151"/>
      <c r="T662" s="151"/>
      <c r="U662" s="21" t="str">
        <f t="shared" si="99"/>
        <v/>
      </c>
      <c r="V662" s="21" t="str">
        <f t="shared" si="107"/>
        <v/>
      </c>
      <c r="W662" s="15" t="str">
        <f t="shared" si="108"/>
        <v/>
      </c>
      <c r="X662" s="48">
        <f t="shared" si="100"/>
        <v>0</v>
      </c>
      <c r="Y662" s="241"/>
    </row>
    <row r="663" spans="1:25" ht="21" hidden="1" customHeight="1">
      <c r="A663" s="14" t="str">
        <f t="shared" si="102"/>
        <v/>
      </c>
      <c r="B663" s="20" t="str">
        <f>IF(D663="","",COUNTIF($C$4:C662,C663)+1)</f>
        <v/>
      </c>
      <c r="C663" s="14" t="str">
        <f>IF(D663="","",VLOOKUP(D663,LISTA!$A:$B,2,0))</f>
        <v/>
      </c>
      <c r="D663" s="151"/>
      <c r="E663" s="14" t="str">
        <f>IF(D663="","",VLOOKUP(B663,'Preventiva - Sequencia'!$B:$C,2,0))</f>
        <v/>
      </c>
      <c r="F663" s="14" t="str">
        <f t="shared" si="103"/>
        <v/>
      </c>
      <c r="G663" s="14" t="str">
        <f t="shared" si="104"/>
        <v/>
      </c>
      <c r="H663" s="14" t="str">
        <f t="shared" si="105"/>
        <v/>
      </c>
      <c r="I663" s="151"/>
      <c r="J663" s="153"/>
      <c r="K663" s="155"/>
      <c r="L663" s="19" t="str">
        <f t="shared" si="101"/>
        <v/>
      </c>
      <c r="M663" s="151"/>
      <c r="N663" s="153"/>
      <c r="O663" s="153"/>
      <c r="P663" s="19" t="str">
        <f t="shared" si="106"/>
        <v/>
      </c>
      <c r="Q663" s="151"/>
      <c r="R663" s="151"/>
      <c r="S663" s="151"/>
      <c r="T663" s="151"/>
      <c r="U663" s="21" t="str">
        <f t="shared" si="99"/>
        <v/>
      </c>
      <c r="V663" s="21" t="str">
        <f t="shared" si="107"/>
        <v/>
      </c>
      <c r="W663" s="15" t="str">
        <f t="shared" si="108"/>
        <v/>
      </c>
      <c r="X663" s="48">
        <f t="shared" si="100"/>
        <v>0</v>
      </c>
      <c r="Y663" s="241"/>
    </row>
    <row r="664" spans="1:25" ht="21" hidden="1" customHeight="1">
      <c r="A664" s="14" t="str">
        <f t="shared" si="102"/>
        <v/>
      </c>
      <c r="B664" s="20" t="str">
        <f>IF(D664="","",COUNTIF($C$4:C663,C664)+1)</f>
        <v/>
      </c>
      <c r="C664" s="14" t="str">
        <f>IF(D664="","",VLOOKUP(D664,LISTA!$A:$B,2,0))</f>
        <v/>
      </c>
      <c r="D664" s="151"/>
      <c r="E664" s="14" t="str">
        <f>IF(D664="","",VLOOKUP(B664,'Preventiva - Sequencia'!$B:$C,2,0))</f>
        <v/>
      </c>
      <c r="F664" s="14" t="str">
        <f t="shared" si="103"/>
        <v/>
      </c>
      <c r="G664" s="14" t="str">
        <f t="shared" si="104"/>
        <v/>
      </c>
      <c r="H664" s="14" t="str">
        <f t="shared" si="105"/>
        <v/>
      </c>
      <c r="I664" s="151"/>
      <c r="J664" s="153"/>
      <c r="K664" s="155"/>
      <c r="L664" s="19" t="str">
        <f t="shared" si="101"/>
        <v/>
      </c>
      <c r="M664" s="151"/>
      <c r="N664" s="153"/>
      <c r="O664" s="153"/>
      <c r="P664" s="19" t="str">
        <f t="shared" si="106"/>
        <v/>
      </c>
      <c r="Q664" s="151"/>
      <c r="R664" s="151"/>
      <c r="S664" s="151"/>
      <c r="T664" s="151"/>
      <c r="U664" s="21" t="str">
        <f t="shared" si="99"/>
        <v/>
      </c>
      <c r="V664" s="21" t="str">
        <f t="shared" si="107"/>
        <v/>
      </c>
      <c r="W664" s="15" t="str">
        <f t="shared" si="108"/>
        <v/>
      </c>
      <c r="X664" s="48">
        <f t="shared" si="100"/>
        <v>0</v>
      </c>
      <c r="Y664" s="241"/>
    </row>
    <row r="665" spans="1:25" ht="21" hidden="1" customHeight="1">
      <c r="A665" s="14" t="str">
        <f t="shared" si="102"/>
        <v/>
      </c>
      <c r="B665" s="20" t="str">
        <f>IF(D665="","",COUNTIF($C$4:C664,C665)+1)</f>
        <v/>
      </c>
      <c r="C665" s="14" t="str">
        <f>IF(D665="","",VLOOKUP(D665,LISTA!$A:$B,2,0))</f>
        <v/>
      </c>
      <c r="D665" s="151"/>
      <c r="E665" s="14" t="str">
        <f>IF(D665="","",VLOOKUP(B665,'Preventiva - Sequencia'!$B:$C,2,0))</f>
        <v/>
      </c>
      <c r="F665" s="14" t="str">
        <f t="shared" si="103"/>
        <v/>
      </c>
      <c r="G665" s="14" t="str">
        <f t="shared" si="104"/>
        <v/>
      </c>
      <c r="H665" s="14" t="str">
        <f t="shared" si="105"/>
        <v/>
      </c>
      <c r="I665" s="151"/>
      <c r="J665" s="153"/>
      <c r="K665" s="155"/>
      <c r="L665" s="19" t="str">
        <f t="shared" si="101"/>
        <v/>
      </c>
      <c r="M665" s="151"/>
      <c r="N665" s="153"/>
      <c r="O665" s="153"/>
      <c r="P665" s="19" t="str">
        <f t="shared" si="106"/>
        <v/>
      </c>
      <c r="Q665" s="151"/>
      <c r="R665" s="151"/>
      <c r="S665" s="151"/>
      <c r="T665" s="151"/>
      <c r="U665" s="21" t="str">
        <f t="shared" si="99"/>
        <v/>
      </c>
      <c r="V665" s="21" t="str">
        <f t="shared" si="107"/>
        <v/>
      </c>
      <c r="W665" s="15" t="str">
        <f t="shared" si="108"/>
        <v/>
      </c>
      <c r="X665" s="48">
        <f t="shared" si="100"/>
        <v>0</v>
      </c>
      <c r="Y665" s="241"/>
    </row>
    <row r="666" spans="1:25" ht="21" hidden="1" customHeight="1">
      <c r="A666" s="14" t="str">
        <f t="shared" si="102"/>
        <v/>
      </c>
      <c r="B666" s="20" t="str">
        <f>IF(D666="","",COUNTIF($C$4:C665,C666)+1)</f>
        <v/>
      </c>
      <c r="C666" s="14" t="str">
        <f>IF(D666="","",VLOOKUP(D666,LISTA!$A:$B,2,0))</f>
        <v/>
      </c>
      <c r="D666" s="151"/>
      <c r="E666" s="14" t="str">
        <f>IF(D666="","",VLOOKUP(B666,'Preventiva - Sequencia'!$B:$C,2,0))</f>
        <v/>
      </c>
      <c r="F666" s="14" t="str">
        <f t="shared" si="103"/>
        <v/>
      </c>
      <c r="G666" s="14" t="str">
        <f t="shared" si="104"/>
        <v/>
      </c>
      <c r="H666" s="14" t="str">
        <f t="shared" si="105"/>
        <v/>
      </c>
      <c r="I666" s="151"/>
      <c r="J666" s="153"/>
      <c r="K666" s="155"/>
      <c r="L666" s="19" t="str">
        <f t="shared" si="101"/>
        <v/>
      </c>
      <c r="M666" s="151"/>
      <c r="N666" s="153"/>
      <c r="O666" s="153"/>
      <c r="P666" s="19" t="str">
        <f t="shared" si="106"/>
        <v/>
      </c>
      <c r="Q666" s="151"/>
      <c r="R666" s="151"/>
      <c r="S666" s="151"/>
      <c r="T666" s="151"/>
      <c r="U666" s="21" t="str">
        <f t="shared" si="99"/>
        <v/>
      </c>
      <c r="V666" s="21" t="str">
        <f t="shared" si="107"/>
        <v/>
      </c>
      <c r="W666" s="15" t="str">
        <f t="shared" si="108"/>
        <v/>
      </c>
      <c r="X666" s="48">
        <f t="shared" si="100"/>
        <v>0</v>
      </c>
      <c r="Y666" s="241"/>
    </row>
    <row r="667" spans="1:25" ht="21" hidden="1" customHeight="1">
      <c r="A667" s="14" t="str">
        <f t="shared" si="102"/>
        <v/>
      </c>
      <c r="B667" s="20" t="str">
        <f>IF(D667="","",COUNTIF($C$4:C666,C667)+1)</f>
        <v/>
      </c>
      <c r="C667" s="14" t="str">
        <f>IF(D667="","",VLOOKUP(D667,LISTA!$A:$B,2,0))</f>
        <v/>
      </c>
      <c r="D667" s="151"/>
      <c r="E667" s="14" t="str">
        <f>IF(D667="","",VLOOKUP(B667,'Preventiva - Sequencia'!$B:$C,2,0))</f>
        <v/>
      </c>
      <c r="F667" s="14" t="str">
        <f t="shared" si="103"/>
        <v/>
      </c>
      <c r="G667" s="14" t="str">
        <f t="shared" si="104"/>
        <v/>
      </c>
      <c r="H667" s="14" t="str">
        <f t="shared" si="105"/>
        <v/>
      </c>
      <c r="I667" s="151"/>
      <c r="J667" s="153"/>
      <c r="K667" s="155"/>
      <c r="L667" s="19" t="str">
        <f t="shared" si="101"/>
        <v/>
      </c>
      <c r="M667" s="151"/>
      <c r="N667" s="153"/>
      <c r="O667" s="153"/>
      <c r="P667" s="19" t="str">
        <f t="shared" si="106"/>
        <v/>
      </c>
      <c r="Q667" s="151"/>
      <c r="R667" s="151"/>
      <c r="S667" s="151"/>
      <c r="T667" s="151"/>
      <c r="U667" s="21" t="str">
        <f t="shared" si="99"/>
        <v/>
      </c>
      <c r="V667" s="21" t="str">
        <f t="shared" si="107"/>
        <v/>
      </c>
      <c r="W667" s="15" t="str">
        <f t="shared" si="108"/>
        <v/>
      </c>
      <c r="X667" s="48">
        <f t="shared" si="100"/>
        <v>0</v>
      </c>
      <c r="Y667" s="241"/>
    </row>
    <row r="668" spans="1:25" ht="21" hidden="1" customHeight="1">
      <c r="A668" s="14" t="str">
        <f t="shared" si="102"/>
        <v/>
      </c>
      <c r="B668" s="20" t="str">
        <f>IF(D668="","",COUNTIF($C$4:C667,C668)+1)</f>
        <v/>
      </c>
      <c r="C668" s="14" t="str">
        <f>IF(D668="","",VLOOKUP(D668,LISTA!$A:$B,2,0))</f>
        <v/>
      </c>
      <c r="D668" s="151"/>
      <c r="E668" s="14" t="str">
        <f>IF(D668="","",VLOOKUP(B668,'Preventiva - Sequencia'!$B:$C,2,0))</f>
        <v/>
      </c>
      <c r="F668" s="14" t="str">
        <f t="shared" si="103"/>
        <v/>
      </c>
      <c r="G668" s="14" t="str">
        <f t="shared" si="104"/>
        <v/>
      </c>
      <c r="H668" s="14" t="str">
        <f t="shared" si="105"/>
        <v/>
      </c>
      <c r="I668" s="151"/>
      <c r="J668" s="153"/>
      <c r="K668" s="155"/>
      <c r="L668" s="19" t="str">
        <f t="shared" si="101"/>
        <v/>
      </c>
      <c r="M668" s="151"/>
      <c r="N668" s="153"/>
      <c r="O668" s="153"/>
      <c r="P668" s="19" t="str">
        <f t="shared" si="106"/>
        <v/>
      </c>
      <c r="Q668" s="151"/>
      <c r="R668" s="151"/>
      <c r="S668" s="151"/>
      <c r="T668" s="151"/>
      <c r="U668" s="21" t="str">
        <f t="shared" si="99"/>
        <v/>
      </c>
      <c r="V668" s="21" t="str">
        <f t="shared" si="107"/>
        <v/>
      </c>
      <c r="W668" s="15" t="str">
        <f t="shared" si="108"/>
        <v/>
      </c>
      <c r="X668" s="48">
        <f t="shared" si="100"/>
        <v>0</v>
      </c>
      <c r="Y668" s="241"/>
    </row>
    <row r="669" spans="1:25" ht="21" hidden="1" customHeight="1">
      <c r="A669" s="14" t="str">
        <f t="shared" si="102"/>
        <v/>
      </c>
      <c r="B669" s="20" t="str">
        <f>IF(D669="","",COUNTIF($C$4:C668,C669)+1)</f>
        <v/>
      </c>
      <c r="C669" s="14" t="str">
        <f>IF(D669="","",VLOOKUP(D669,LISTA!$A:$B,2,0))</f>
        <v/>
      </c>
      <c r="D669" s="151"/>
      <c r="E669" s="14" t="str">
        <f>IF(D669="","",VLOOKUP(B669,'Preventiva - Sequencia'!$B:$C,2,0))</f>
        <v/>
      </c>
      <c r="F669" s="14" t="str">
        <f t="shared" si="103"/>
        <v/>
      </c>
      <c r="G669" s="14" t="str">
        <f t="shared" si="104"/>
        <v/>
      </c>
      <c r="H669" s="14" t="str">
        <f t="shared" si="105"/>
        <v/>
      </c>
      <c r="I669" s="151"/>
      <c r="J669" s="153"/>
      <c r="K669" s="155"/>
      <c r="L669" s="19" t="str">
        <f t="shared" si="101"/>
        <v/>
      </c>
      <c r="M669" s="151"/>
      <c r="N669" s="153"/>
      <c r="O669" s="153"/>
      <c r="P669" s="19" t="str">
        <f t="shared" si="106"/>
        <v/>
      </c>
      <c r="Q669" s="151"/>
      <c r="R669" s="151"/>
      <c r="S669" s="151"/>
      <c r="T669" s="151"/>
      <c r="U669" s="21" t="str">
        <f t="shared" ref="U669:U732" si="109">IF(P669="","",P669/L669)</f>
        <v/>
      </c>
      <c r="V669" s="21" t="str">
        <f t="shared" si="107"/>
        <v/>
      </c>
      <c r="W669" s="15" t="str">
        <f t="shared" si="108"/>
        <v/>
      </c>
      <c r="X669" s="48">
        <f t="shared" si="100"/>
        <v>0</v>
      </c>
      <c r="Y669" s="241"/>
    </row>
    <row r="670" spans="1:25" ht="21" hidden="1" customHeight="1">
      <c r="A670" s="14" t="str">
        <f t="shared" si="102"/>
        <v/>
      </c>
      <c r="B670" s="20" t="str">
        <f>IF(D670="","",COUNTIF($C$4:C669,C670)+1)</f>
        <v/>
      </c>
      <c r="C670" s="14" t="str">
        <f>IF(D670="","",VLOOKUP(D670,LISTA!$A:$B,2,0))</f>
        <v/>
      </c>
      <c r="D670" s="151"/>
      <c r="E670" s="14" t="str">
        <f>IF(D670="","",VLOOKUP(B670,'Preventiva - Sequencia'!$B:$C,2,0))</f>
        <v/>
      </c>
      <c r="F670" s="14" t="str">
        <f t="shared" si="103"/>
        <v/>
      </c>
      <c r="G670" s="14" t="str">
        <f t="shared" si="104"/>
        <v/>
      </c>
      <c r="H670" s="14" t="str">
        <f t="shared" si="105"/>
        <v/>
      </c>
      <c r="I670" s="151"/>
      <c r="J670" s="153"/>
      <c r="K670" s="155"/>
      <c r="L670" s="19" t="str">
        <f t="shared" si="101"/>
        <v/>
      </c>
      <c r="M670" s="151"/>
      <c r="N670" s="153"/>
      <c r="O670" s="153"/>
      <c r="P670" s="19" t="str">
        <f t="shared" si="106"/>
        <v/>
      </c>
      <c r="Q670" s="151"/>
      <c r="R670" s="151"/>
      <c r="S670" s="151"/>
      <c r="T670" s="151"/>
      <c r="U670" s="21" t="str">
        <f t="shared" si="109"/>
        <v/>
      </c>
      <c r="V670" s="21" t="str">
        <f t="shared" si="107"/>
        <v/>
      </c>
      <c r="W670" s="15" t="str">
        <f t="shared" si="108"/>
        <v/>
      </c>
      <c r="X670" s="48">
        <f t="shared" si="100"/>
        <v>0</v>
      </c>
      <c r="Y670" s="241"/>
    </row>
    <row r="671" spans="1:25" ht="21" hidden="1" customHeight="1">
      <c r="A671" s="14" t="str">
        <f t="shared" si="102"/>
        <v/>
      </c>
      <c r="B671" s="20" t="str">
        <f>IF(D671="","",COUNTIF($C$4:C662,C671)+1)</f>
        <v/>
      </c>
      <c r="C671" s="14" t="str">
        <f>IF(D671="","",VLOOKUP(D671,LISTA!$A:$B,2,0))</f>
        <v/>
      </c>
      <c r="D671" s="151"/>
      <c r="E671" s="14" t="str">
        <f>IF(D671="","",VLOOKUP(B671,'Preventiva - Sequencia'!$B:$C,2,0))</f>
        <v/>
      </c>
      <c r="F671" s="14" t="str">
        <f t="shared" si="103"/>
        <v/>
      </c>
      <c r="G671" s="14" t="str">
        <f t="shared" si="104"/>
        <v/>
      </c>
      <c r="H671" s="14" t="str">
        <f t="shared" si="105"/>
        <v/>
      </c>
      <c r="I671" s="151"/>
      <c r="J671" s="153"/>
      <c r="K671" s="155"/>
      <c r="L671" s="19" t="str">
        <f t="shared" si="101"/>
        <v/>
      </c>
      <c r="M671" s="151"/>
      <c r="N671" s="153"/>
      <c r="O671" s="153"/>
      <c r="P671" s="19" t="str">
        <f t="shared" si="106"/>
        <v/>
      </c>
      <c r="Q671" s="151"/>
      <c r="R671" s="151"/>
      <c r="S671" s="151"/>
      <c r="T671" s="151"/>
      <c r="U671" s="21" t="str">
        <f t="shared" si="109"/>
        <v/>
      </c>
      <c r="V671" s="21" t="str">
        <f t="shared" si="107"/>
        <v/>
      </c>
      <c r="W671" s="15" t="str">
        <f t="shared" si="108"/>
        <v/>
      </c>
      <c r="X671" s="48">
        <f t="shared" si="100"/>
        <v>0</v>
      </c>
      <c r="Y671" s="241"/>
    </row>
    <row r="672" spans="1:25" ht="21" hidden="1" customHeight="1">
      <c r="A672" s="14" t="str">
        <f t="shared" si="102"/>
        <v/>
      </c>
      <c r="B672" s="20" t="str">
        <f>IF(D672="","",COUNTIF($C$4:C671,C672)+1)</f>
        <v/>
      </c>
      <c r="C672" s="14" t="str">
        <f>IF(D672="","",VLOOKUP(D672,LISTA!$A:$B,2,0))</f>
        <v/>
      </c>
      <c r="D672" s="151"/>
      <c r="E672" s="14" t="str">
        <f>IF(D672="","",VLOOKUP(B672,'Preventiva - Sequencia'!$B:$C,2,0))</f>
        <v/>
      </c>
      <c r="F672" s="14" t="str">
        <f t="shared" si="103"/>
        <v/>
      </c>
      <c r="G672" s="14" t="str">
        <f t="shared" si="104"/>
        <v/>
      </c>
      <c r="H672" s="14" t="str">
        <f t="shared" si="105"/>
        <v/>
      </c>
      <c r="I672" s="151"/>
      <c r="J672" s="153"/>
      <c r="K672" s="155"/>
      <c r="L672" s="19" t="str">
        <f t="shared" si="101"/>
        <v/>
      </c>
      <c r="M672" s="151"/>
      <c r="N672" s="153"/>
      <c r="O672" s="153"/>
      <c r="P672" s="19" t="str">
        <f t="shared" si="106"/>
        <v/>
      </c>
      <c r="Q672" s="151"/>
      <c r="R672" s="151"/>
      <c r="S672" s="151"/>
      <c r="T672" s="151"/>
      <c r="U672" s="21" t="str">
        <f t="shared" si="109"/>
        <v/>
      </c>
      <c r="V672" s="21" t="str">
        <f t="shared" si="107"/>
        <v/>
      </c>
      <c r="W672" s="15" t="str">
        <f t="shared" si="108"/>
        <v/>
      </c>
      <c r="Y672" s="241"/>
    </row>
    <row r="673" spans="1:25" ht="21" hidden="1" customHeight="1">
      <c r="A673" s="14" t="str">
        <f t="shared" si="102"/>
        <v/>
      </c>
      <c r="B673" s="20" t="str">
        <f>IF(D673="","",COUNTIF($C$4:C672,C673)+1)</f>
        <v/>
      </c>
      <c r="C673" s="14" t="str">
        <f>IF(D673="","",VLOOKUP(D673,LISTA!$A:$B,2,0))</f>
        <v/>
      </c>
      <c r="D673" s="151"/>
      <c r="E673" s="14" t="str">
        <f>IF(D673="","",VLOOKUP(B673,'Preventiva - Sequencia'!$B:$C,2,0))</f>
        <v/>
      </c>
      <c r="F673" s="14" t="str">
        <f t="shared" si="103"/>
        <v/>
      </c>
      <c r="G673" s="14" t="str">
        <f t="shared" si="104"/>
        <v/>
      </c>
      <c r="H673" s="14" t="str">
        <f t="shared" si="105"/>
        <v/>
      </c>
      <c r="I673" s="151"/>
      <c r="J673" s="153"/>
      <c r="K673" s="155"/>
      <c r="L673" s="19" t="str">
        <f t="shared" si="101"/>
        <v/>
      </c>
      <c r="M673" s="151"/>
      <c r="N673" s="153"/>
      <c r="O673" s="153"/>
      <c r="P673" s="19" t="str">
        <f t="shared" si="106"/>
        <v/>
      </c>
      <c r="Q673" s="151"/>
      <c r="R673" s="151"/>
      <c r="S673" s="151"/>
      <c r="T673" s="151"/>
      <c r="U673" s="21" t="str">
        <f t="shared" si="109"/>
        <v/>
      </c>
      <c r="V673" s="21" t="str">
        <f t="shared" si="107"/>
        <v/>
      </c>
      <c r="W673" s="15" t="str">
        <f t="shared" si="108"/>
        <v/>
      </c>
      <c r="X673" s="48">
        <f t="shared" ref="X673:X704" si="110">SUM(R673:S673)</f>
        <v>0</v>
      </c>
      <c r="Y673" s="241"/>
    </row>
    <row r="674" spans="1:25" ht="21" hidden="1" customHeight="1">
      <c r="A674" s="14" t="str">
        <f t="shared" si="102"/>
        <v/>
      </c>
      <c r="B674" s="20" t="str">
        <f>IF(D674="","",COUNTIF($C$4:C673,C674)+1)</f>
        <v/>
      </c>
      <c r="C674" s="14" t="str">
        <f>IF(D674="","",VLOOKUP(D674,LISTA!$A:$B,2,0))</f>
        <v/>
      </c>
      <c r="D674" s="151"/>
      <c r="E674" s="14" t="str">
        <f>IF(D674="","",VLOOKUP(B674,'Preventiva - Sequencia'!$B:$C,2,0))</f>
        <v/>
      </c>
      <c r="F674" s="14" t="str">
        <f t="shared" si="103"/>
        <v/>
      </c>
      <c r="G674" s="14" t="str">
        <f t="shared" si="104"/>
        <v/>
      </c>
      <c r="H674" s="14" t="str">
        <f t="shared" si="105"/>
        <v/>
      </c>
      <c r="I674" s="151"/>
      <c r="J674" s="153"/>
      <c r="K674" s="155"/>
      <c r="L674" s="19" t="str">
        <f t="shared" si="101"/>
        <v/>
      </c>
      <c r="M674" s="151"/>
      <c r="N674" s="153"/>
      <c r="O674" s="153"/>
      <c r="P674" s="19" t="str">
        <f t="shared" si="106"/>
        <v/>
      </c>
      <c r="Q674" s="151"/>
      <c r="R674" s="151"/>
      <c r="S674" s="151"/>
      <c r="T674" s="151"/>
      <c r="U674" s="21" t="str">
        <f t="shared" si="109"/>
        <v/>
      </c>
      <c r="V674" s="21" t="str">
        <f t="shared" si="107"/>
        <v/>
      </c>
      <c r="W674" s="15" t="str">
        <f t="shared" si="108"/>
        <v/>
      </c>
      <c r="X674" s="48">
        <f t="shared" si="110"/>
        <v>0</v>
      </c>
      <c r="Y674" s="241"/>
    </row>
    <row r="675" spans="1:25" ht="21" hidden="1" customHeight="1">
      <c r="A675" s="14" t="str">
        <f t="shared" si="102"/>
        <v/>
      </c>
      <c r="B675" s="20" t="str">
        <f>IF(D675="","",COUNTIF($C$4:C674,C675)+1)</f>
        <v/>
      </c>
      <c r="C675" s="14" t="str">
        <f>IF(D675="","",VLOOKUP(D675,LISTA!$A:$B,2,0))</f>
        <v/>
      </c>
      <c r="D675" s="151"/>
      <c r="E675" s="14" t="str">
        <f>IF(D675="","",VLOOKUP(B675,'Preventiva - Sequencia'!$B:$C,2,0))</f>
        <v/>
      </c>
      <c r="F675" s="14" t="str">
        <f t="shared" si="103"/>
        <v/>
      </c>
      <c r="G675" s="14" t="str">
        <f t="shared" si="104"/>
        <v/>
      </c>
      <c r="H675" s="14" t="str">
        <f t="shared" si="105"/>
        <v/>
      </c>
      <c r="I675" s="151"/>
      <c r="J675" s="153"/>
      <c r="K675" s="155"/>
      <c r="L675" s="19" t="str">
        <f t="shared" si="101"/>
        <v/>
      </c>
      <c r="M675" s="151"/>
      <c r="N675" s="153"/>
      <c r="O675" s="153"/>
      <c r="P675" s="19" t="str">
        <f t="shared" si="106"/>
        <v/>
      </c>
      <c r="Q675" s="151"/>
      <c r="R675" s="151"/>
      <c r="S675" s="151"/>
      <c r="T675" s="151"/>
      <c r="U675" s="21" t="str">
        <f t="shared" si="109"/>
        <v/>
      </c>
      <c r="V675" s="21" t="str">
        <f t="shared" si="107"/>
        <v/>
      </c>
      <c r="W675" s="15" t="str">
        <f t="shared" si="108"/>
        <v/>
      </c>
      <c r="X675" s="48">
        <f t="shared" si="110"/>
        <v>0</v>
      </c>
      <c r="Y675" s="241"/>
    </row>
    <row r="676" spans="1:25" ht="21" hidden="1" customHeight="1">
      <c r="A676" s="14" t="str">
        <f t="shared" si="102"/>
        <v/>
      </c>
      <c r="B676" s="20" t="str">
        <f>IF(D676="","",COUNTIF($C$4:C675,C676)+1)</f>
        <v/>
      </c>
      <c r="C676" s="14" t="str">
        <f>IF(D676="","",VLOOKUP(D676,LISTA!$A:$B,2,0))</f>
        <v/>
      </c>
      <c r="D676" s="151"/>
      <c r="E676" s="14" t="str">
        <f>IF(D676="","",VLOOKUP(B676,'Preventiva - Sequencia'!$B:$C,2,0))</f>
        <v/>
      </c>
      <c r="F676" s="14" t="str">
        <f t="shared" si="103"/>
        <v/>
      </c>
      <c r="G676" s="14" t="str">
        <f t="shared" si="104"/>
        <v/>
      </c>
      <c r="H676" s="14" t="str">
        <f t="shared" si="105"/>
        <v/>
      </c>
      <c r="I676" s="151"/>
      <c r="J676" s="153"/>
      <c r="K676" s="155"/>
      <c r="L676" s="19" t="str">
        <f t="shared" si="101"/>
        <v/>
      </c>
      <c r="M676" s="151"/>
      <c r="N676" s="153"/>
      <c r="O676" s="153"/>
      <c r="P676" s="19" t="str">
        <f t="shared" si="106"/>
        <v/>
      </c>
      <c r="Q676" s="151"/>
      <c r="R676" s="151"/>
      <c r="S676" s="151"/>
      <c r="T676" s="151"/>
      <c r="U676" s="21" t="str">
        <f t="shared" si="109"/>
        <v/>
      </c>
      <c r="V676" s="21" t="str">
        <f t="shared" si="107"/>
        <v/>
      </c>
      <c r="W676" s="15" t="str">
        <f t="shared" si="108"/>
        <v/>
      </c>
      <c r="X676" s="48">
        <f t="shared" si="110"/>
        <v>0</v>
      </c>
      <c r="Y676" s="241"/>
    </row>
    <row r="677" spans="1:25" ht="21" hidden="1" customHeight="1">
      <c r="A677" s="14" t="str">
        <f t="shared" si="102"/>
        <v/>
      </c>
      <c r="B677" s="20" t="str">
        <f>IF(D677="","",COUNTIF($C$4:C676,C677)+1)</f>
        <v/>
      </c>
      <c r="C677" s="14" t="str">
        <f>IF(D677="","",VLOOKUP(D677,LISTA!$A:$B,2,0))</f>
        <v/>
      </c>
      <c r="D677" s="151"/>
      <c r="E677" s="14" t="str">
        <f>IF(D677="","",VLOOKUP(B677,'Preventiva - Sequencia'!$B:$C,2,0))</f>
        <v/>
      </c>
      <c r="F677" s="14" t="str">
        <f t="shared" si="103"/>
        <v/>
      </c>
      <c r="G677" s="14" t="str">
        <f t="shared" si="104"/>
        <v/>
      </c>
      <c r="H677" s="14" t="str">
        <f t="shared" si="105"/>
        <v/>
      </c>
      <c r="I677" s="151"/>
      <c r="J677" s="153"/>
      <c r="K677" s="155"/>
      <c r="L677" s="19" t="str">
        <f t="shared" si="101"/>
        <v/>
      </c>
      <c r="M677" s="151"/>
      <c r="N677" s="153"/>
      <c r="O677" s="153"/>
      <c r="P677" s="19" t="str">
        <f t="shared" si="106"/>
        <v/>
      </c>
      <c r="Q677" s="151"/>
      <c r="R677" s="151"/>
      <c r="S677" s="151"/>
      <c r="T677" s="151"/>
      <c r="U677" s="21" t="str">
        <f t="shared" si="109"/>
        <v/>
      </c>
      <c r="V677" s="21" t="str">
        <f t="shared" si="107"/>
        <v/>
      </c>
      <c r="W677" s="15" t="str">
        <f t="shared" si="108"/>
        <v/>
      </c>
      <c r="X677" s="48">
        <f t="shared" si="110"/>
        <v>0</v>
      </c>
      <c r="Y677" s="241"/>
    </row>
    <row r="678" spans="1:25" ht="21" hidden="1" customHeight="1">
      <c r="A678" s="14" t="str">
        <f t="shared" si="102"/>
        <v/>
      </c>
      <c r="B678" s="20" t="str">
        <f>IF(D678="","",COUNTIF($C$4:C677,C678)+1)</f>
        <v/>
      </c>
      <c r="C678" s="14" t="str">
        <f>IF(D678="","",VLOOKUP(D678,LISTA!$A:$B,2,0))</f>
        <v/>
      </c>
      <c r="D678" s="151"/>
      <c r="E678" s="14" t="str">
        <f>IF(D678="","",VLOOKUP(B678,'Preventiva - Sequencia'!$B:$C,2,0))</f>
        <v/>
      </c>
      <c r="F678" s="14" t="str">
        <f t="shared" si="103"/>
        <v/>
      </c>
      <c r="G678" s="14" t="str">
        <f t="shared" si="104"/>
        <v/>
      </c>
      <c r="H678" s="14" t="str">
        <f t="shared" si="105"/>
        <v/>
      </c>
      <c r="I678" s="151"/>
      <c r="J678" s="153"/>
      <c r="K678" s="155"/>
      <c r="L678" s="19" t="str">
        <f t="shared" si="101"/>
        <v/>
      </c>
      <c r="M678" s="151"/>
      <c r="N678" s="153"/>
      <c r="O678" s="153"/>
      <c r="P678" s="19" t="str">
        <f t="shared" si="106"/>
        <v/>
      </c>
      <c r="Q678" s="151"/>
      <c r="R678" s="151"/>
      <c r="S678" s="151"/>
      <c r="T678" s="151"/>
      <c r="U678" s="21" t="str">
        <f t="shared" si="109"/>
        <v/>
      </c>
      <c r="V678" s="21" t="str">
        <f t="shared" si="107"/>
        <v/>
      </c>
      <c r="W678" s="15" t="str">
        <f t="shared" si="108"/>
        <v/>
      </c>
      <c r="X678" s="48">
        <f t="shared" si="110"/>
        <v>0</v>
      </c>
      <c r="Y678" s="241"/>
    </row>
    <row r="679" spans="1:25" ht="21" hidden="1" customHeight="1">
      <c r="A679" s="14" t="str">
        <f t="shared" si="102"/>
        <v/>
      </c>
      <c r="B679" s="20" t="str">
        <f>IF(D679="","",COUNTIF($C$4:C678,C679)+1)</f>
        <v/>
      </c>
      <c r="C679" s="14" t="str">
        <f>IF(D679="","",VLOOKUP(D679,LISTA!$A:$B,2,0))</f>
        <v/>
      </c>
      <c r="D679" s="151"/>
      <c r="E679" s="14" t="str">
        <f>IF(D679="","",VLOOKUP(B679,'Preventiva - Sequencia'!$B:$C,2,0))</f>
        <v/>
      </c>
      <c r="F679" s="14" t="str">
        <f t="shared" si="103"/>
        <v/>
      </c>
      <c r="G679" s="14" t="str">
        <f t="shared" si="104"/>
        <v/>
      </c>
      <c r="H679" s="14" t="str">
        <f t="shared" si="105"/>
        <v/>
      </c>
      <c r="I679" s="151"/>
      <c r="J679" s="153"/>
      <c r="K679" s="155"/>
      <c r="L679" s="19" t="str">
        <f t="shared" si="101"/>
        <v/>
      </c>
      <c r="M679" s="151"/>
      <c r="N679" s="153"/>
      <c r="O679" s="153"/>
      <c r="P679" s="19" t="str">
        <f t="shared" si="106"/>
        <v/>
      </c>
      <c r="Q679" s="151"/>
      <c r="R679" s="151"/>
      <c r="S679" s="151"/>
      <c r="T679" s="151"/>
      <c r="U679" s="21" t="str">
        <f t="shared" si="109"/>
        <v/>
      </c>
      <c r="V679" s="21" t="str">
        <f t="shared" si="107"/>
        <v/>
      </c>
      <c r="W679" s="15" t="str">
        <f t="shared" si="108"/>
        <v/>
      </c>
      <c r="X679" s="48">
        <f t="shared" si="110"/>
        <v>0</v>
      </c>
      <c r="Y679" s="241"/>
    </row>
    <row r="680" spans="1:25" ht="21" hidden="1" customHeight="1">
      <c r="A680" s="14" t="str">
        <f t="shared" si="102"/>
        <v/>
      </c>
      <c r="B680" s="20" t="str">
        <f>IF(D680="","",COUNTIF($C$4:C679,C680)+1)</f>
        <v/>
      </c>
      <c r="C680" s="14" t="str">
        <f>IF(D680="","",VLOOKUP(D680,LISTA!$A:$B,2,0))</f>
        <v/>
      </c>
      <c r="D680" s="151"/>
      <c r="E680" s="14" t="str">
        <f>IF(D680="","",VLOOKUP(B680,'Preventiva - Sequencia'!$B:$C,2,0))</f>
        <v/>
      </c>
      <c r="F680" s="14" t="str">
        <f t="shared" si="103"/>
        <v/>
      </c>
      <c r="G680" s="14" t="str">
        <f t="shared" si="104"/>
        <v/>
      </c>
      <c r="H680" s="14" t="str">
        <f t="shared" si="105"/>
        <v/>
      </c>
      <c r="I680" s="151"/>
      <c r="J680" s="153"/>
      <c r="K680" s="155"/>
      <c r="L680" s="19" t="str">
        <f t="shared" si="101"/>
        <v/>
      </c>
      <c r="M680" s="151"/>
      <c r="N680" s="153"/>
      <c r="O680" s="153"/>
      <c r="P680" s="19" t="str">
        <f t="shared" si="106"/>
        <v/>
      </c>
      <c r="Q680" s="151"/>
      <c r="R680" s="151"/>
      <c r="S680" s="151"/>
      <c r="T680" s="151"/>
      <c r="U680" s="21" t="str">
        <f t="shared" si="109"/>
        <v/>
      </c>
      <c r="V680" s="21" t="str">
        <f t="shared" si="107"/>
        <v/>
      </c>
      <c r="W680" s="15" t="str">
        <f t="shared" si="108"/>
        <v/>
      </c>
      <c r="X680" s="48">
        <f t="shared" si="110"/>
        <v>0</v>
      </c>
      <c r="Y680" s="241"/>
    </row>
    <row r="681" spans="1:25" ht="21" hidden="1" customHeight="1">
      <c r="A681" s="14" t="str">
        <f t="shared" si="102"/>
        <v/>
      </c>
      <c r="B681" s="20" t="str">
        <f>IF(D681="","",COUNTIF($C$4:C680,C681)+1)</f>
        <v/>
      </c>
      <c r="C681" s="14" t="str">
        <f>IF(D681="","",VLOOKUP(D681,LISTA!$A:$B,2,0))</f>
        <v/>
      </c>
      <c r="D681" s="151"/>
      <c r="E681" s="14" t="str">
        <f>IF(D681="","",VLOOKUP(B681,'Preventiva - Sequencia'!$B:$C,2,0))</f>
        <v/>
      </c>
      <c r="F681" s="14" t="str">
        <f t="shared" si="103"/>
        <v/>
      </c>
      <c r="G681" s="14" t="str">
        <f t="shared" si="104"/>
        <v/>
      </c>
      <c r="H681" s="14" t="str">
        <f t="shared" si="105"/>
        <v/>
      </c>
      <c r="I681" s="151"/>
      <c r="J681" s="153"/>
      <c r="K681" s="155"/>
      <c r="L681" s="19" t="str">
        <f t="shared" si="101"/>
        <v/>
      </c>
      <c r="M681" s="151"/>
      <c r="N681" s="153"/>
      <c r="O681" s="153"/>
      <c r="P681" s="19" t="str">
        <f t="shared" si="106"/>
        <v/>
      </c>
      <c r="Q681" s="151"/>
      <c r="R681" s="151"/>
      <c r="S681" s="151"/>
      <c r="T681" s="151"/>
      <c r="U681" s="21" t="str">
        <f t="shared" si="109"/>
        <v/>
      </c>
      <c r="V681" s="21" t="str">
        <f t="shared" si="107"/>
        <v/>
      </c>
      <c r="W681" s="15" t="str">
        <f t="shared" si="108"/>
        <v/>
      </c>
      <c r="X681" s="48">
        <f t="shared" si="110"/>
        <v>0</v>
      </c>
      <c r="Y681" s="241"/>
    </row>
    <row r="682" spans="1:25" ht="21" hidden="1" customHeight="1">
      <c r="A682" s="14" t="str">
        <f t="shared" si="102"/>
        <v/>
      </c>
      <c r="B682" s="20" t="str">
        <f>IF(D682="","",COUNTIF($C$4:C681,C682)+1)</f>
        <v/>
      </c>
      <c r="C682" s="14" t="str">
        <f>IF(D682="","",VLOOKUP(D682,LISTA!$A:$B,2,0))</f>
        <v/>
      </c>
      <c r="D682" s="151"/>
      <c r="E682" s="14" t="str">
        <f>IF(D682="","",VLOOKUP(B682,'Preventiva - Sequencia'!$B:$C,2,0))</f>
        <v/>
      </c>
      <c r="F682" s="14" t="str">
        <f t="shared" si="103"/>
        <v/>
      </c>
      <c r="G682" s="14" t="str">
        <f t="shared" si="104"/>
        <v/>
      </c>
      <c r="H682" s="14" t="str">
        <f t="shared" si="105"/>
        <v/>
      </c>
      <c r="I682" s="151"/>
      <c r="J682" s="153"/>
      <c r="K682" s="155"/>
      <c r="L682" s="19" t="str">
        <f t="shared" si="101"/>
        <v/>
      </c>
      <c r="M682" s="151"/>
      <c r="N682" s="153"/>
      <c r="O682" s="153"/>
      <c r="P682" s="19" t="str">
        <f t="shared" si="106"/>
        <v/>
      </c>
      <c r="Q682" s="151"/>
      <c r="R682" s="151"/>
      <c r="S682" s="151"/>
      <c r="T682" s="151"/>
      <c r="U682" s="21" t="str">
        <f t="shared" si="109"/>
        <v/>
      </c>
      <c r="V682" s="21" t="str">
        <f t="shared" si="107"/>
        <v/>
      </c>
      <c r="W682" s="15" t="str">
        <f t="shared" si="108"/>
        <v/>
      </c>
      <c r="X682" s="48">
        <f t="shared" si="110"/>
        <v>0</v>
      </c>
      <c r="Y682" s="241"/>
    </row>
    <row r="683" spans="1:25" ht="21" hidden="1" customHeight="1">
      <c r="A683" s="14" t="str">
        <f t="shared" si="102"/>
        <v/>
      </c>
      <c r="B683" s="20" t="str">
        <f>IF(D683="","",COUNTIF($C$4:C682,C683)+1)</f>
        <v/>
      </c>
      <c r="C683" s="14" t="str">
        <f>IF(D683="","",VLOOKUP(D683,LISTA!$A:$B,2,0))</f>
        <v/>
      </c>
      <c r="D683" s="151"/>
      <c r="E683" s="14" t="str">
        <f>IF(D683="","",VLOOKUP(B683,'Preventiva - Sequencia'!$B:$C,2,0))</f>
        <v/>
      </c>
      <c r="F683" s="14" t="str">
        <f t="shared" si="103"/>
        <v/>
      </c>
      <c r="G683" s="14" t="str">
        <f t="shared" si="104"/>
        <v/>
      </c>
      <c r="H683" s="14" t="str">
        <f t="shared" si="105"/>
        <v/>
      </c>
      <c r="I683" s="151"/>
      <c r="J683" s="153"/>
      <c r="K683" s="155"/>
      <c r="L683" s="19" t="str">
        <f t="shared" si="101"/>
        <v/>
      </c>
      <c r="M683" s="151"/>
      <c r="N683" s="153"/>
      <c r="O683" s="153"/>
      <c r="P683" s="19" t="str">
        <f t="shared" si="106"/>
        <v/>
      </c>
      <c r="Q683" s="151"/>
      <c r="R683" s="151"/>
      <c r="S683" s="151"/>
      <c r="T683" s="151"/>
      <c r="U683" s="21" t="str">
        <f t="shared" si="109"/>
        <v/>
      </c>
      <c r="V683" s="21" t="str">
        <f t="shared" si="107"/>
        <v/>
      </c>
      <c r="W683" s="15" t="str">
        <f t="shared" si="108"/>
        <v/>
      </c>
      <c r="X683" s="48">
        <f t="shared" si="110"/>
        <v>0</v>
      </c>
      <c r="Y683" s="241"/>
    </row>
    <row r="684" spans="1:25" ht="21" hidden="1" customHeight="1">
      <c r="A684" s="14" t="str">
        <f t="shared" si="102"/>
        <v/>
      </c>
      <c r="B684" s="20" t="str">
        <f>IF(D684="","",COUNTIF($C$4:C683,C684)+1)</f>
        <v/>
      </c>
      <c r="C684" s="14" t="str">
        <f>IF(D684="","",VLOOKUP(D684,LISTA!$A:$B,2,0))</f>
        <v/>
      </c>
      <c r="D684" s="151"/>
      <c r="E684" s="14" t="str">
        <f>IF(D684="","",VLOOKUP(B684,'Preventiva - Sequencia'!$B:$C,2,0))</f>
        <v/>
      </c>
      <c r="F684" s="14" t="str">
        <f t="shared" si="103"/>
        <v/>
      </c>
      <c r="G684" s="14" t="str">
        <f t="shared" si="104"/>
        <v/>
      </c>
      <c r="H684" s="14" t="str">
        <f t="shared" si="105"/>
        <v/>
      </c>
      <c r="I684" s="151"/>
      <c r="J684" s="153"/>
      <c r="K684" s="155"/>
      <c r="L684" s="19" t="str">
        <f t="shared" si="101"/>
        <v/>
      </c>
      <c r="M684" s="151"/>
      <c r="N684" s="153"/>
      <c r="O684" s="153"/>
      <c r="P684" s="19" t="str">
        <f t="shared" si="106"/>
        <v/>
      </c>
      <c r="Q684" s="151"/>
      <c r="R684" s="151"/>
      <c r="S684" s="151"/>
      <c r="T684" s="151"/>
      <c r="U684" s="21" t="str">
        <f t="shared" si="109"/>
        <v/>
      </c>
      <c r="V684" s="21" t="str">
        <f t="shared" si="107"/>
        <v/>
      </c>
      <c r="W684" s="15" t="str">
        <f t="shared" si="108"/>
        <v/>
      </c>
      <c r="X684" s="48">
        <f t="shared" si="110"/>
        <v>0</v>
      </c>
      <c r="Y684" s="241"/>
    </row>
    <row r="685" spans="1:25" ht="21" hidden="1" customHeight="1">
      <c r="A685" s="14" t="str">
        <f t="shared" si="102"/>
        <v/>
      </c>
      <c r="B685" s="20" t="str">
        <f>IF(D685="","",COUNTIF($C$4:C684,C685)+1)</f>
        <v/>
      </c>
      <c r="C685" s="14" t="str">
        <f>IF(D685="","",VLOOKUP(D685,LISTA!$A:$B,2,0))</f>
        <v/>
      </c>
      <c r="D685" s="151"/>
      <c r="E685" s="14" t="str">
        <f>IF(D685="","",VLOOKUP(B685,'Preventiva - Sequencia'!$B:$C,2,0))</f>
        <v/>
      </c>
      <c r="F685" s="14" t="str">
        <f t="shared" si="103"/>
        <v/>
      </c>
      <c r="G685" s="14" t="str">
        <f t="shared" si="104"/>
        <v/>
      </c>
      <c r="H685" s="14" t="str">
        <f t="shared" si="105"/>
        <v/>
      </c>
      <c r="I685" s="151"/>
      <c r="J685" s="153"/>
      <c r="K685" s="155"/>
      <c r="L685" s="19" t="str">
        <f t="shared" si="101"/>
        <v/>
      </c>
      <c r="M685" s="151"/>
      <c r="N685" s="153"/>
      <c r="O685" s="153"/>
      <c r="P685" s="19" t="str">
        <f t="shared" si="106"/>
        <v/>
      </c>
      <c r="Q685" s="151"/>
      <c r="R685" s="151"/>
      <c r="S685" s="151"/>
      <c r="T685" s="151"/>
      <c r="U685" s="21" t="str">
        <f t="shared" si="109"/>
        <v/>
      </c>
      <c r="V685" s="21" t="str">
        <f t="shared" si="107"/>
        <v/>
      </c>
      <c r="W685" s="15" t="str">
        <f t="shared" si="108"/>
        <v/>
      </c>
      <c r="X685" s="48">
        <f t="shared" si="110"/>
        <v>0</v>
      </c>
      <c r="Y685" s="241"/>
    </row>
    <row r="686" spans="1:25" ht="21" hidden="1" customHeight="1">
      <c r="A686" s="14" t="str">
        <f t="shared" si="102"/>
        <v/>
      </c>
      <c r="B686" s="20" t="str">
        <f>IF(D686="","",COUNTIF($C$4:C685,C686)+1)</f>
        <v/>
      </c>
      <c r="C686" s="14" t="str">
        <f>IF(D686="","",VLOOKUP(D686,LISTA!$A:$B,2,0))</f>
        <v/>
      </c>
      <c r="D686" s="151"/>
      <c r="E686" s="14" t="str">
        <f>IF(D686="","",VLOOKUP(B686,'Preventiva - Sequencia'!$B:$C,2,0))</f>
        <v/>
      </c>
      <c r="F686" s="14" t="str">
        <f t="shared" si="103"/>
        <v/>
      </c>
      <c r="G686" s="14" t="str">
        <f t="shared" si="104"/>
        <v/>
      </c>
      <c r="H686" s="14" t="str">
        <f t="shared" si="105"/>
        <v/>
      </c>
      <c r="I686" s="151"/>
      <c r="J686" s="153"/>
      <c r="K686" s="155"/>
      <c r="L686" s="19" t="str">
        <f t="shared" si="101"/>
        <v/>
      </c>
      <c r="M686" s="151"/>
      <c r="N686" s="153"/>
      <c r="O686" s="153"/>
      <c r="P686" s="19" t="str">
        <f t="shared" si="106"/>
        <v/>
      </c>
      <c r="Q686" s="151"/>
      <c r="R686" s="151"/>
      <c r="S686" s="151"/>
      <c r="T686" s="151"/>
      <c r="U686" s="21" t="str">
        <f t="shared" si="109"/>
        <v/>
      </c>
      <c r="V686" s="21" t="str">
        <f t="shared" si="107"/>
        <v/>
      </c>
      <c r="W686" s="15" t="str">
        <f t="shared" si="108"/>
        <v/>
      </c>
      <c r="X686" s="48">
        <f t="shared" si="110"/>
        <v>0</v>
      </c>
      <c r="Y686" s="241"/>
    </row>
    <row r="687" spans="1:25" ht="21" hidden="1" customHeight="1">
      <c r="A687" s="14" t="str">
        <f t="shared" si="102"/>
        <v/>
      </c>
      <c r="B687" s="20" t="str">
        <f>IF(D687="","",COUNTIF($C$4:C686,C687)+1)</f>
        <v/>
      </c>
      <c r="C687" s="14" t="str">
        <f>IF(D687="","",VLOOKUP(D687,LISTA!$A:$B,2,0))</f>
        <v/>
      </c>
      <c r="D687" s="151"/>
      <c r="E687" s="14" t="str">
        <f>IF(D687="","",VLOOKUP(B687,'Preventiva - Sequencia'!$B:$C,2,0))</f>
        <v/>
      </c>
      <c r="F687" s="14" t="str">
        <f t="shared" si="103"/>
        <v/>
      </c>
      <c r="G687" s="14" t="str">
        <f t="shared" si="104"/>
        <v/>
      </c>
      <c r="H687" s="14" t="str">
        <f t="shared" si="105"/>
        <v/>
      </c>
      <c r="I687" s="151"/>
      <c r="J687" s="153"/>
      <c r="K687" s="155"/>
      <c r="L687" s="19" t="str">
        <f t="shared" si="101"/>
        <v/>
      </c>
      <c r="M687" s="151"/>
      <c r="N687" s="153"/>
      <c r="O687" s="153"/>
      <c r="P687" s="19" t="str">
        <f t="shared" si="106"/>
        <v/>
      </c>
      <c r="Q687" s="151"/>
      <c r="R687" s="151"/>
      <c r="S687" s="151"/>
      <c r="T687" s="151"/>
      <c r="U687" s="21" t="str">
        <f t="shared" si="109"/>
        <v/>
      </c>
      <c r="V687" s="21" t="str">
        <f t="shared" si="107"/>
        <v/>
      </c>
      <c r="W687" s="15" t="str">
        <f t="shared" si="108"/>
        <v/>
      </c>
      <c r="X687" s="48">
        <f t="shared" si="110"/>
        <v>0</v>
      </c>
      <c r="Y687" s="241"/>
    </row>
    <row r="688" spans="1:25" ht="21" hidden="1" customHeight="1">
      <c r="A688" s="14" t="str">
        <f t="shared" si="102"/>
        <v/>
      </c>
      <c r="B688" s="20" t="str">
        <f>IF(D688="","",COUNTIF($C$4:C687,C688)+1)</f>
        <v/>
      </c>
      <c r="C688" s="14" t="str">
        <f>IF(D688="","",VLOOKUP(D688,LISTA!$A:$B,2,0))</f>
        <v/>
      </c>
      <c r="D688" s="151"/>
      <c r="E688" s="14" t="str">
        <f>IF(D688="","",VLOOKUP(B688,'Preventiva - Sequencia'!$B:$C,2,0))</f>
        <v/>
      </c>
      <c r="F688" s="14" t="str">
        <f t="shared" si="103"/>
        <v/>
      </c>
      <c r="G688" s="14" t="str">
        <f t="shared" si="104"/>
        <v/>
      </c>
      <c r="H688" s="14" t="str">
        <f t="shared" si="105"/>
        <v/>
      </c>
      <c r="I688" s="151"/>
      <c r="J688" s="153"/>
      <c r="K688" s="155"/>
      <c r="L688" s="19" t="str">
        <f t="shared" si="101"/>
        <v/>
      </c>
      <c r="M688" s="151"/>
      <c r="N688" s="153"/>
      <c r="O688" s="153"/>
      <c r="P688" s="19" t="str">
        <f t="shared" si="106"/>
        <v/>
      </c>
      <c r="Q688" s="151"/>
      <c r="R688" s="151"/>
      <c r="S688" s="151"/>
      <c r="T688" s="151"/>
      <c r="U688" s="21" t="str">
        <f t="shared" si="109"/>
        <v/>
      </c>
      <c r="V688" s="21" t="str">
        <f t="shared" si="107"/>
        <v/>
      </c>
      <c r="W688" s="15" t="str">
        <f t="shared" si="108"/>
        <v/>
      </c>
      <c r="X688" s="48">
        <f t="shared" si="110"/>
        <v>0</v>
      </c>
      <c r="Y688" s="241"/>
    </row>
    <row r="689" spans="1:25" ht="21" hidden="1" customHeight="1">
      <c r="A689" s="14" t="str">
        <f t="shared" si="102"/>
        <v/>
      </c>
      <c r="B689" s="20" t="str">
        <f>IF(D689="","",COUNTIF($C$4:C688,C689)+1)</f>
        <v/>
      </c>
      <c r="C689" s="14" t="str">
        <f>IF(D689="","",VLOOKUP(D689,LISTA!$A:$B,2,0))</f>
        <v/>
      </c>
      <c r="D689" s="151"/>
      <c r="E689" s="14" t="str">
        <f>IF(D689="","",VLOOKUP(B689,'Preventiva - Sequencia'!$B:$C,2,0))</f>
        <v/>
      </c>
      <c r="F689" s="14" t="str">
        <f t="shared" si="103"/>
        <v/>
      </c>
      <c r="G689" s="14" t="str">
        <f t="shared" si="104"/>
        <v/>
      </c>
      <c r="H689" s="14" t="str">
        <f t="shared" si="105"/>
        <v/>
      </c>
      <c r="I689" s="151"/>
      <c r="J689" s="153"/>
      <c r="K689" s="155"/>
      <c r="L689" s="19" t="str">
        <f t="shared" si="101"/>
        <v/>
      </c>
      <c r="M689" s="151"/>
      <c r="N689" s="153"/>
      <c r="O689" s="153"/>
      <c r="P689" s="19" t="str">
        <f t="shared" si="106"/>
        <v/>
      </c>
      <c r="Q689" s="151"/>
      <c r="R689" s="151"/>
      <c r="S689" s="151"/>
      <c r="T689" s="151"/>
      <c r="U689" s="21" t="str">
        <f t="shared" si="109"/>
        <v/>
      </c>
      <c r="V689" s="21" t="str">
        <f t="shared" si="107"/>
        <v/>
      </c>
      <c r="W689" s="15" t="str">
        <f t="shared" si="108"/>
        <v/>
      </c>
      <c r="X689" s="48">
        <f t="shared" si="110"/>
        <v>0</v>
      </c>
      <c r="Y689" s="241"/>
    </row>
    <row r="690" spans="1:25" ht="21" hidden="1" customHeight="1">
      <c r="A690" s="14" t="str">
        <f t="shared" si="102"/>
        <v/>
      </c>
      <c r="B690" s="20" t="str">
        <f>IF(D690="","",COUNTIF($C$4:C689,C690)+1)</f>
        <v/>
      </c>
      <c r="C690" s="14" t="str">
        <f>IF(D690="","",VLOOKUP(D690,LISTA!$A:$B,2,0))</f>
        <v/>
      </c>
      <c r="D690" s="151"/>
      <c r="E690" s="14" t="str">
        <f>IF(D690="","",VLOOKUP(B690,'Preventiva - Sequencia'!$B:$C,2,0))</f>
        <v/>
      </c>
      <c r="F690" s="14" t="str">
        <f t="shared" si="103"/>
        <v/>
      </c>
      <c r="G690" s="14" t="str">
        <f t="shared" si="104"/>
        <v/>
      </c>
      <c r="H690" s="14" t="str">
        <f t="shared" si="105"/>
        <v/>
      </c>
      <c r="I690" s="151"/>
      <c r="J690" s="153"/>
      <c r="K690" s="155"/>
      <c r="L690" s="19" t="str">
        <f t="shared" si="101"/>
        <v/>
      </c>
      <c r="M690" s="151"/>
      <c r="N690" s="153"/>
      <c r="O690" s="153"/>
      <c r="P690" s="19" t="str">
        <f t="shared" si="106"/>
        <v/>
      </c>
      <c r="Q690" s="151"/>
      <c r="R690" s="151"/>
      <c r="S690" s="151"/>
      <c r="T690" s="151"/>
      <c r="U690" s="21" t="str">
        <f t="shared" si="109"/>
        <v/>
      </c>
      <c r="V690" s="21" t="str">
        <f t="shared" si="107"/>
        <v/>
      </c>
      <c r="W690" s="15" t="str">
        <f t="shared" si="108"/>
        <v/>
      </c>
      <c r="X690" s="48">
        <f t="shared" si="110"/>
        <v>0</v>
      </c>
      <c r="Y690" s="241"/>
    </row>
    <row r="691" spans="1:25" ht="21" hidden="1" customHeight="1">
      <c r="A691" s="14" t="str">
        <f t="shared" si="102"/>
        <v/>
      </c>
      <c r="B691" s="20" t="str">
        <f>IF(D691="","",COUNTIF($C$4:C690,C691)+1)</f>
        <v/>
      </c>
      <c r="C691" s="14" t="str">
        <f>IF(D691="","",VLOOKUP(D691,LISTA!$A:$B,2,0))</f>
        <v/>
      </c>
      <c r="D691" s="151"/>
      <c r="E691" s="14" t="str">
        <f>IF(D691="","",VLOOKUP(B691,'Preventiva - Sequencia'!$B:$C,2,0))</f>
        <v/>
      </c>
      <c r="F691" s="14" t="str">
        <f t="shared" si="103"/>
        <v/>
      </c>
      <c r="G691" s="14" t="str">
        <f t="shared" si="104"/>
        <v/>
      </c>
      <c r="H691" s="14" t="str">
        <f t="shared" si="105"/>
        <v/>
      </c>
      <c r="I691" s="151"/>
      <c r="J691" s="153"/>
      <c r="K691" s="155"/>
      <c r="L691" s="19" t="str">
        <f t="shared" si="101"/>
        <v/>
      </c>
      <c r="M691" s="151"/>
      <c r="N691" s="153"/>
      <c r="O691" s="153"/>
      <c r="P691" s="19" t="str">
        <f t="shared" si="106"/>
        <v/>
      </c>
      <c r="Q691" s="151"/>
      <c r="R691" s="151"/>
      <c r="S691" s="151"/>
      <c r="T691" s="151"/>
      <c r="U691" s="21" t="str">
        <f t="shared" si="109"/>
        <v/>
      </c>
      <c r="V691" s="21" t="str">
        <f t="shared" si="107"/>
        <v/>
      </c>
      <c r="W691" s="15" t="str">
        <f t="shared" si="108"/>
        <v/>
      </c>
      <c r="X691" s="48">
        <f t="shared" si="110"/>
        <v>0</v>
      </c>
      <c r="Y691" s="241"/>
    </row>
    <row r="692" spans="1:25" ht="21" hidden="1" customHeight="1">
      <c r="A692" s="14" t="str">
        <f t="shared" si="102"/>
        <v/>
      </c>
      <c r="B692" s="20" t="str">
        <f>IF(D692="","",COUNTIF($C$4:C691,C692)+1)</f>
        <v/>
      </c>
      <c r="C692" s="14" t="str">
        <f>IF(D692="","",VLOOKUP(D692,LISTA!$A:$B,2,0))</f>
        <v/>
      </c>
      <c r="D692" s="151"/>
      <c r="E692" s="14" t="str">
        <f>IF(D692="","",VLOOKUP(B692,'Preventiva - Sequencia'!$B:$C,2,0))</f>
        <v/>
      </c>
      <c r="F692" s="14" t="str">
        <f t="shared" si="103"/>
        <v/>
      </c>
      <c r="G692" s="14" t="str">
        <f t="shared" si="104"/>
        <v/>
      </c>
      <c r="H692" s="14" t="str">
        <f t="shared" si="105"/>
        <v/>
      </c>
      <c r="I692" s="151"/>
      <c r="J692" s="153"/>
      <c r="K692" s="155"/>
      <c r="L692" s="19" t="str">
        <f t="shared" si="101"/>
        <v/>
      </c>
      <c r="M692" s="151"/>
      <c r="N692" s="153"/>
      <c r="O692" s="153"/>
      <c r="P692" s="19" t="str">
        <f t="shared" si="106"/>
        <v/>
      </c>
      <c r="Q692" s="151"/>
      <c r="R692" s="151"/>
      <c r="S692" s="151"/>
      <c r="T692" s="151"/>
      <c r="U692" s="21" t="str">
        <f t="shared" si="109"/>
        <v/>
      </c>
      <c r="V692" s="21" t="str">
        <f t="shared" si="107"/>
        <v/>
      </c>
      <c r="W692" s="15" t="str">
        <f t="shared" si="108"/>
        <v/>
      </c>
      <c r="X692" s="48">
        <f t="shared" si="110"/>
        <v>0</v>
      </c>
      <c r="Y692" s="241"/>
    </row>
    <row r="693" spans="1:25" ht="21" hidden="1" customHeight="1">
      <c r="A693" s="14" t="str">
        <f t="shared" si="102"/>
        <v/>
      </c>
      <c r="B693" s="20" t="str">
        <f>IF(D693="","",COUNTIF($C$4:C692,C693)+1)</f>
        <v/>
      </c>
      <c r="C693" s="14" t="str">
        <f>IF(D693="","",VLOOKUP(D693,LISTA!$A:$B,2,0))</f>
        <v/>
      </c>
      <c r="D693" s="151"/>
      <c r="E693" s="14" t="str">
        <f>IF(D693="","",VLOOKUP(B693,'Preventiva - Sequencia'!$B:$C,2,0))</f>
        <v/>
      </c>
      <c r="F693" s="14" t="str">
        <f t="shared" si="103"/>
        <v/>
      </c>
      <c r="G693" s="14" t="str">
        <f t="shared" si="104"/>
        <v/>
      </c>
      <c r="H693" s="14" t="str">
        <f t="shared" si="105"/>
        <v/>
      </c>
      <c r="I693" s="151"/>
      <c r="J693" s="153"/>
      <c r="K693" s="155"/>
      <c r="L693" s="19" t="str">
        <f t="shared" si="101"/>
        <v/>
      </c>
      <c r="M693" s="151"/>
      <c r="N693" s="153"/>
      <c r="O693" s="153"/>
      <c r="P693" s="19" t="str">
        <f t="shared" si="106"/>
        <v/>
      </c>
      <c r="Q693" s="151"/>
      <c r="R693" s="151"/>
      <c r="S693" s="151"/>
      <c r="T693" s="151"/>
      <c r="U693" s="21" t="str">
        <f t="shared" si="109"/>
        <v/>
      </c>
      <c r="V693" s="21" t="str">
        <f t="shared" si="107"/>
        <v/>
      </c>
      <c r="W693" s="15" t="str">
        <f t="shared" si="108"/>
        <v/>
      </c>
      <c r="X693" s="48">
        <f t="shared" si="110"/>
        <v>0</v>
      </c>
      <c r="Y693" s="241"/>
    </row>
    <row r="694" spans="1:25" ht="21" hidden="1" customHeight="1">
      <c r="A694" s="14" t="str">
        <f t="shared" si="102"/>
        <v/>
      </c>
      <c r="B694" s="20" t="str">
        <f>IF(D694="","",COUNTIF($C$4:C693,C694)+1)</f>
        <v/>
      </c>
      <c r="C694" s="14" t="str">
        <f>IF(D694="","",VLOOKUP(D694,LISTA!$A:$B,2,0))</f>
        <v/>
      </c>
      <c r="D694" s="151"/>
      <c r="E694" s="14" t="str">
        <f>IF(D694="","",VLOOKUP(B694,'Preventiva - Sequencia'!$B:$C,2,0))</f>
        <v/>
      </c>
      <c r="F694" s="14" t="str">
        <f t="shared" si="103"/>
        <v/>
      </c>
      <c r="G694" s="14" t="str">
        <f t="shared" si="104"/>
        <v/>
      </c>
      <c r="H694" s="14" t="str">
        <f t="shared" si="105"/>
        <v/>
      </c>
      <c r="I694" s="151"/>
      <c r="J694" s="153"/>
      <c r="K694" s="155"/>
      <c r="L694" s="19" t="str">
        <f t="shared" si="101"/>
        <v/>
      </c>
      <c r="M694" s="151"/>
      <c r="N694" s="153"/>
      <c r="O694" s="153"/>
      <c r="P694" s="19" t="str">
        <f t="shared" si="106"/>
        <v/>
      </c>
      <c r="Q694" s="151"/>
      <c r="R694" s="151"/>
      <c r="S694" s="151"/>
      <c r="T694" s="151"/>
      <c r="U694" s="21" t="str">
        <f t="shared" si="109"/>
        <v/>
      </c>
      <c r="V694" s="21" t="str">
        <f t="shared" si="107"/>
        <v/>
      </c>
      <c r="W694" s="15" t="str">
        <f t="shared" si="108"/>
        <v/>
      </c>
      <c r="X694" s="48">
        <f t="shared" si="110"/>
        <v>0</v>
      </c>
      <c r="Y694" s="241"/>
    </row>
    <row r="695" spans="1:25" ht="21" hidden="1" customHeight="1">
      <c r="A695" s="14" t="str">
        <f t="shared" si="102"/>
        <v/>
      </c>
      <c r="B695" s="20" t="str">
        <f>IF(D695="","",COUNTIF($C$4:C694,C695)+1)</f>
        <v/>
      </c>
      <c r="C695" s="14" t="str">
        <f>IF(D695="","",VLOOKUP(D695,LISTA!$A:$B,2,0))</f>
        <v/>
      </c>
      <c r="D695" s="151"/>
      <c r="E695" s="14" t="str">
        <f>IF(D695="","",VLOOKUP(B695,'Preventiva - Sequencia'!$B:$C,2,0))</f>
        <v/>
      </c>
      <c r="F695" s="14" t="str">
        <f t="shared" si="103"/>
        <v/>
      </c>
      <c r="G695" s="14" t="str">
        <f t="shared" si="104"/>
        <v/>
      </c>
      <c r="H695" s="14" t="str">
        <f t="shared" si="105"/>
        <v/>
      </c>
      <c r="I695" s="151"/>
      <c r="J695" s="153"/>
      <c r="K695" s="155"/>
      <c r="L695" s="19" t="str">
        <f t="shared" si="101"/>
        <v/>
      </c>
      <c r="M695" s="151"/>
      <c r="N695" s="153"/>
      <c r="O695" s="153"/>
      <c r="P695" s="19" t="str">
        <f t="shared" si="106"/>
        <v/>
      </c>
      <c r="Q695" s="151"/>
      <c r="R695" s="151"/>
      <c r="S695" s="151"/>
      <c r="T695" s="151"/>
      <c r="U695" s="21" t="str">
        <f t="shared" si="109"/>
        <v/>
      </c>
      <c r="V695" s="21" t="str">
        <f t="shared" si="107"/>
        <v/>
      </c>
      <c r="W695" s="15" t="str">
        <f t="shared" si="108"/>
        <v/>
      </c>
      <c r="X695" s="48">
        <f t="shared" si="110"/>
        <v>0</v>
      </c>
      <c r="Y695" s="241"/>
    </row>
    <row r="696" spans="1:25" ht="21" hidden="1" customHeight="1">
      <c r="A696" s="14" t="str">
        <f t="shared" si="102"/>
        <v/>
      </c>
      <c r="B696" s="20" t="str">
        <f>IF(D696="","",COUNTIF($C$4:C695,C696)+1)</f>
        <v/>
      </c>
      <c r="C696" s="14" t="str">
        <f>IF(D696="","",VLOOKUP(D696,LISTA!$A:$B,2,0))</f>
        <v/>
      </c>
      <c r="D696" s="151"/>
      <c r="E696" s="14" t="str">
        <f>IF(D696="","",VLOOKUP(B696,'Preventiva - Sequencia'!$B:$C,2,0))</f>
        <v/>
      </c>
      <c r="F696" s="14" t="str">
        <f t="shared" si="103"/>
        <v/>
      </c>
      <c r="G696" s="14" t="str">
        <f t="shared" si="104"/>
        <v/>
      </c>
      <c r="H696" s="14" t="str">
        <f t="shared" si="105"/>
        <v/>
      </c>
      <c r="I696" s="151"/>
      <c r="J696" s="153"/>
      <c r="K696" s="155"/>
      <c r="L696" s="19" t="str">
        <f t="shared" si="101"/>
        <v/>
      </c>
      <c r="M696" s="151"/>
      <c r="N696" s="153"/>
      <c r="O696" s="153"/>
      <c r="P696" s="19" t="str">
        <f t="shared" si="106"/>
        <v/>
      </c>
      <c r="Q696" s="151"/>
      <c r="R696" s="151"/>
      <c r="S696" s="151"/>
      <c r="T696" s="151"/>
      <c r="U696" s="21" t="str">
        <f t="shared" si="109"/>
        <v/>
      </c>
      <c r="V696" s="21" t="str">
        <f t="shared" si="107"/>
        <v/>
      </c>
      <c r="W696" s="15" t="str">
        <f t="shared" si="108"/>
        <v/>
      </c>
      <c r="X696" s="48">
        <f t="shared" si="110"/>
        <v>0</v>
      </c>
      <c r="Y696" s="241"/>
    </row>
    <row r="697" spans="1:25" ht="21" hidden="1" customHeight="1">
      <c r="A697" s="14" t="str">
        <f t="shared" si="102"/>
        <v/>
      </c>
      <c r="B697" s="20" t="str">
        <f>IF(D697="","",COUNTIF($C$4:C696,C697)+1)</f>
        <v/>
      </c>
      <c r="C697" s="14" t="str">
        <f>IF(D697="","",VLOOKUP(D697,LISTA!$A:$B,2,0))</f>
        <v/>
      </c>
      <c r="D697" s="151"/>
      <c r="E697" s="14" t="str">
        <f>IF(D697="","",VLOOKUP(B697,'Preventiva - Sequencia'!$B:$C,2,0))</f>
        <v/>
      </c>
      <c r="F697" s="14" t="str">
        <f t="shared" si="103"/>
        <v/>
      </c>
      <c r="G697" s="14" t="str">
        <f t="shared" si="104"/>
        <v/>
      </c>
      <c r="H697" s="14" t="str">
        <f t="shared" si="105"/>
        <v/>
      </c>
      <c r="I697" s="151"/>
      <c r="J697" s="153"/>
      <c r="K697" s="155"/>
      <c r="L697" s="19" t="str">
        <f t="shared" si="101"/>
        <v/>
      </c>
      <c r="M697" s="151"/>
      <c r="N697" s="153"/>
      <c r="O697" s="153"/>
      <c r="P697" s="19" t="str">
        <f t="shared" si="106"/>
        <v/>
      </c>
      <c r="Q697" s="151"/>
      <c r="R697" s="151"/>
      <c r="S697" s="151"/>
      <c r="T697" s="151"/>
      <c r="U697" s="21" t="str">
        <f t="shared" si="109"/>
        <v/>
      </c>
      <c r="V697" s="21" t="str">
        <f t="shared" si="107"/>
        <v/>
      </c>
      <c r="W697" s="15" t="str">
        <f t="shared" si="108"/>
        <v/>
      </c>
      <c r="X697" s="48">
        <f t="shared" si="110"/>
        <v>0</v>
      </c>
      <c r="Y697" s="241"/>
    </row>
    <row r="698" spans="1:25" ht="21" hidden="1" customHeight="1">
      <c r="A698" s="14" t="str">
        <f t="shared" si="102"/>
        <v/>
      </c>
      <c r="B698" s="20" t="str">
        <f>IF(D698="","",COUNTIF($C$4:C697,C698)+1)</f>
        <v/>
      </c>
      <c r="C698" s="14" t="str">
        <f>IF(D698="","",VLOOKUP(D698,LISTA!$A:$B,2,0))</f>
        <v/>
      </c>
      <c r="D698" s="151"/>
      <c r="E698" s="14" t="str">
        <f>IF(D698="","",VLOOKUP(B698,'Preventiva - Sequencia'!$B:$C,2,0))</f>
        <v/>
      </c>
      <c r="F698" s="14" t="str">
        <f t="shared" si="103"/>
        <v/>
      </c>
      <c r="G698" s="14" t="str">
        <f t="shared" si="104"/>
        <v/>
      </c>
      <c r="H698" s="14" t="str">
        <f t="shared" si="105"/>
        <v/>
      </c>
      <c r="I698" s="151"/>
      <c r="J698" s="153"/>
      <c r="K698" s="155"/>
      <c r="L698" s="19" t="str">
        <f t="shared" si="101"/>
        <v/>
      </c>
      <c r="M698" s="151"/>
      <c r="N698" s="153"/>
      <c r="O698" s="153"/>
      <c r="P698" s="19" t="str">
        <f t="shared" si="106"/>
        <v/>
      </c>
      <c r="Q698" s="151"/>
      <c r="R698" s="151"/>
      <c r="S698" s="151"/>
      <c r="T698" s="151"/>
      <c r="U698" s="21" t="str">
        <f t="shared" si="109"/>
        <v/>
      </c>
      <c r="V698" s="21" t="str">
        <f t="shared" si="107"/>
        <v/>
      </c>
      <c r="W698" s="15" t="str">
        <f t="shared" si="108"/>
        <v/>
      </c>
      <c r="X698" s="48">
        <f t="shared" si="110"/>
        <v>0</v>
      </c>
      <c r="Y698" s="241"/>
    </row>
    <row r="699" spans="1:25" ht="21" hidden="1" customHeight="1">
      <c r="A699" s="14" t="str">
        <f t="shared" si="102"/>
        <v/>
      </c>
      <c r="B699" s="20" t="str">
        <f>IF(D699="","",COUNTIF($C$4:C698,C699)+1)</f>
        <v/>
      </c>
      <c r="C699" s="14" t="str">
        <f>IF(D699="","",VLOOKUP(D699,LISTA!$A:$B,2,0))</f>
        <v/>
      </c>
      <c r="D699" s="151"/>
      <c r="E699" s="14" t="str">
        <f>IF(D699="","",VLOOKUP(B699,'Preventiva - Sequencia'!$B:$C,2,0))</f>
        <v/>
      </c>
      <c r="F699" s="14" t="str">
        <f t="shared" si="103"/>
        <v/>
      </c>
      <c r="G699" s="14" t="str">
        <f t="shared" si="104"/>
        <v/>
      </c>
      <c r="H699" s="14" t="str">
        <f t="shared" si="105"/>
        <v/>
      </c>
      <c r="I699" s="151"/>
      <c r="J699" s="153"/>
      <c r="K699" s="155"/>
      <c r="L699" s="19" t="str">
        <f t="shared" si="101"/>
        <v/>
      </c>
      <c r="M699" s="151"/>
      <c r="N699" s="153"/>
      <c r="O699" s="153"/>
      <c r="P699" s="19" t="str">
        <f t="shared" si="106"/>
        <v/>
      </c>
      <c r="Q699" s="151"/>
      <c r="R699" s="151"/>
      <c r="S699" s="151"/>
      <c r="T699" s="151"/>
      <c r="U699" s="21" t="str">
        <f t="shared" si="109"/>
        <v/>
      </c>
      <c r="V699" s="21" t="str">
        <f t="shared" si="107"/>
        <v/>
      </c>
      <c r="W699" s="15" t="str">
        <f t="shared" si="108"/>
        <v/>
      </c>
      <c r="X699" s="48">
        <f t="shared" si="110"/>
        <v>0</v>
      </c>
      <c r="Y699" s="241"/>
    </row>
    <row r="700" spans="1:25" ht="21" hidden="1" customHeight="1">
      <c r="A700" s="14" t="str">
        <f t="shared" si="102"/>
        <v/>
      </c>
      <c r="B700" s="20" t="str">
        <f>IF(D700="","",COUNTIF($C$4:C699,C700)+1)</f>
        <v/>
      </c>
      <c r="C700" s="14" t="str">
        <f>IF(D700="","",VLOOKUP(D700,LISTA!$A:$B,2,0))</f>
        <v/>
      </c>
      <c r="D700" s="151"/>
      <c r="E700" s="14" t="str">
        <f>IF(D700="","",VLOOKUP(B700,'Preventiva - Sequencia'!$B:$C,2,0))</f>
        <v/>
      </c>
      <c r="F700" s="14" t="str">
        <f t="shared" si="103"/>
        <v/>
      </c>
      <c r="G700" s="14" t="str">
        <f t="shared" si="104"/>
        <v/>
      </c>
      <c r="H700" s="14" t="str">
        <f t="shared" si="105"/>
        <v/>
      </c>
      <c r="I700" s="151"/>
      <c r="J700" s="153"/>
      <c r="K700" s="155"/>
      <c r="L700" s="19" t="str">
        <f t="shared" si="101"/>
        <v/>
      </c>
      <c r="M700" s="151"/>
      <c r="N700" s="153"/>
      <c r="O700" s="153"/>
      <c r="P700" s="19" t="str">
        <f t="shared" si="106"/>
        <v/>
      </c>
      <c r="Q700" s="151"/>
      <c r="R700" s="151"/>
      <c r="S700" s="151"/>
      <c r="T700" s="151"/>
      <c r="U700" s="21" t="str">
        <f t="shared" si="109"/>
        <v/>
      </c>
      <c r="V700" s="21" t="str">
        <f t="shared" si="107"/>
        <v/>
      </c>
      <c r="W700" s="15" t="str">
        <f t="shared" si="108"/>
        <v/>
      </c>
      <c r="X700" s="48">
        <f t="shared" si="110"/>
        <v>0</v>
      </c>
      <c r="Y700" s="241"/>
    </row>
    <row r="701" spans="1:25" ht="21" hidden="1" customHeight="1">
      <c r="A701" s="14" t="str">
        <f t="shared" si="102"/>
        <v/>
      </c>
      <c r="B701" s="20" t="str">
        <f>IF(D701="","",COUNTIF($C$4:C700,C701)+1)</f>
        <v/>
      </c>
      <c r="C701" s="14" t="str">
        <f>IF(D701="","",VLOOKUP(D701,LISTA!$A:$B,2,0))</f>
        <v/>
      </c>
      <c r="D701" s="151"/>
      <c r="E701" s="14" t="str">
        <f>IF(D701="","",VLOOKUP(B701,'Preventiva - Sequencia'!$B:$C,2,0))</f>
        <v/>
      </c>
      <c r="F701" s="14" t="str">
        <f t="shared" si="103"/>
        <v/>
      </c>
      <c r="G701" s="14" t="str">
        <f t="shared" si="104"/>
        <v/>
      </c>
      <c r="H701" s="14" t="str">
        <f t="shared" si="105"/>
        <v/>
      </c>
      <c r="I701" s="151"/>
      <c r="J701" s="153"/>
      <c r="K701" s="155"/>
      <c r="L701" s="19" t="str">
        <f t="shared" si="101"/>
        <v/>
      </c>
      <c r="M701" s="151"/>
      <c r="N701" s="153"/>
      <c r="O701" s="153"/>
      <c r="P701" s="19" t="str">
        <f t="shared" si="106"/>
        <v/>
      </c>
      <c r="Q701" s="151"/>
      <c r="R701" s="151"/>
      <c r="S701" s="151"/>
      <c r="T701" s="151"/>
      <c r="U701" s="21" t="str">
        <f t="shared" si="109"/>
        <v/>
      </c>
      <c r="V701" s="21" t="str">
        <f t="shared" si="107"/>
        <v/>
      </c>
      <c r="W701" s="15" t="str">
        <f t="shared" si="108"/>
        <v/>
      </c>
      <c r="X701" s="48">
        <f t="shared" si="110"/>
        <v>0</v>
      </c>
      <c r="Y701" s="241"/>
    </row>
    <row r="702" spans="1:25" ht="21" hidden="1" customHeight="1">
      <c r="A702" s="14" t="str">
        <f t="shared" si="102"/>
        <v/>
      </c>
      <c r="B702" s="20" t="str">
        <f>IF(D702="","",COUNTIF($C$4:C701,C702)+1)</f>
        <v/>
      </c>
      <c r="C702" s="14" t="str">
        <f>IF(D702="","",VLOOKUP(D702,LISTA!$A:$B,2,0))</f>
        <v/>
      </c>
      <c r="D702" s="151"/>
      <c r="E702" s="14" t="str">
        <f>IF(D702="","",VLOOKUP(B702,'Preventiva - Sequencia'!$B:$C,2,0))</f>
        <v/>
      </c>
      <c r="F702" s="14" t="str">
        <f t="shared" si="103"/>
        <v/>
      </c>
      <c r="G702" s="14" t="str">
        <f t="shared" si="104"/>
        <v/>
      </c>
      <c r="H702" s="14" t="str">
        <f t="shared" si="105"/>
        <v/>
      </c>
      <c r="I702" s="151"/>
      <c r="J702" s="153"/>
      <c r="K702" s="155"/>
      <c r="L702" s="19" t="str">
        <f t="shared" si="101"/>
        <v/>
      </c>
      <c r="M702" s="151"/>
      <c r="N702" s="153"/>
      <c r="O702" s="153"/>
      <c r="P702" s="19" t="str">
        <f t="shared" si="106"/>
        <v/>
      </c>
      <c r="Q702" s="151"/>
      <c r="R702" s="151"/>
      <c r="S702" s="151"/>
      <c r="T702" s="151"/>
      <c r="U702" s="21" t="str">
        <f t="shared" si="109"/>
        <v/>
      </c>
      <c r="V702" s="21" t="str">
        <f t="shared" si="107"/>
        <v/>
      </c>
      <c r="W702" s="15" t="str">
        <f t="shared" si="108"/>
        <v/>
      </c>
      <c r="X702" s="48">
        <f t="shared" si="110"/>
        <v>0</v>
      </c>
      <c r="Y702" s="241"/>
    </row>
    <row r="703" spans="1:25" ht="21" hidden="1" customHeight="1">
      <c r="A703" s="14" t="str">
        <f t="shared" si="102"/>
        <v/>
      </c>
      <c r="B703" s="20" t="str">
        <f>IF(D703="","",COUNTIF($C$4:C702,C703)+1)</f>
        <v/>
      </c>
      <c r="C703" s="14" t="str">
        <f>IF(D703="","",VLOOKUP(D703,LISTA!$A:$B,2,0))</f>
        <v/>
      </c>
      <c r="D703" s="151"/>
      <c r="E703" s="14" t="str">
        <f>IF(D703="","",VLOOKUP(B703,'Preventiva - Sequencia'!$B:$C,2,0))</f>
        <v/>
      </c>
      <c r="F703" s="14" t="str">
        <f t="shared" si="103"/>
        <v/>
      </c>
      <c r="G703" s="14" t="str">
        <f t="shared" si="104"/>
        <v/>
      </c>
      <c r="H703" s="14" t="str">
        <f t="shared" si="105"/>
        <v/>
      </c>
      <c r="I703" s="151"/>
      <c r="J703" s="153"/>
      <c r="K703" s="153"/>
      <c r="L703" s="19" t="str">
        <f t="shared" si="101"/>
        <v/>
      </c>
      <c r="M703" s="151"/>
      <c r="N703" s="153"/>
      <c r="O703" s="153"/>
      <c r="P703" s="19" t="str">
        <f t="shared" si="106"/>
        <v/>
      </c>
      <c r="Q703" s="151"/>
      <c r="R703" s="151"/>
      <c r="S703" s="152"/>
      <c r="T703" s="152"/>
      <c r="U703" s="21" t="str">
        <f t="shared" si="109"/>
        <v/>
      </c>
      <c r="V703" s="21" t="str">
        <f t="shared" si="107"/>
        <v/>
      </c>
      <c r="W703" s="15" t="str">
        <f t="shared" si="108"/>
        <v/>
      </c>
      <c r="X703" s="48">
        <f t="shared" si="110"/>
        <v>0</v>
      </c>
      <c r="Y703" s="241"/>
    </row>
    <row r="704" spans="1:25" ht="21" hidden="1" customHeight="1">
      <c r="A704" s="14" t="str">
        <f t="shared" si="102"/>
        <v/>
      </c>
      <c r="B704" s="20" t="str">
        <f>IF(D704="","",COUNTIF($C$4:C703,C704)+1)</f>
        <v/>
      </c>
      <c r="C704" s="14" t="str">
        <f>IF(D704="","",VLOOKUP(D704,LISTA!$A:$B,2,0))</f>
        <v/>
      </c>
      <c r="D704" s="151"/>
      <c r="E704" s="14" t="str">
        <f>IF(D704="","",VLOOKUP(B704,'Preventiva - Sequencia'!$B:$C,2,0))</f>
        <v/>
      </c>
      <c r="F704" s="14" t="str">
        <f t="shared" si="103"/>
        <v/>
      </c>
      <c r="G704" s="14" t="str">
        <f t="shared" si="104"/>
        <v/>
      </c>
      <c r="H704" s="14" t="str">
        <f t="shared" si="105"/>
        <v/>
      </c>
      <c r="I704" s="151"/>
      <c r="J704" s="153"/>
      <c r="K704" s="153"/>
      <c r="L704" s="19" t="str">
        <f t="shared" si="101"/>
        <v/>
      </c>
      <c r="M704" s="151"/>
      <c r="N704" s="153"/>
      <c r="O704" s="153"/>
      <c r="P704" s="19" t="str">
        <f t="shared" si="106"/>
        <v/>
      </c>
      <c r="Q704" s="151"/>
      <c r="R704" s="151"/>
      <c r="S704" s="152"/>
      <c r="T704" s="152"/>
      <c r="U704" s="21" t="str">
        <f t="shared" si="109"/>
        <v/>
      </c>
      <c r="V704" s="21" t="str">
        <f t="shared" si="107"/>
        <v/>
      </c>
      <c r="W704" s="15" t="str">
        <f t="shared" si="108"/>
        <v/>
      </c>
      <c r="X704" s="48">
        <f t="shared" si="110"/>
        <v>0</v>
      </c>
      <c r="Y704" s="241"/>
    </row>
    <row r="705" spans="1:25" ht="21" hidden="1" customHeight="1">
      <c r="A705" s="14" t="str">
        <f t="shared" si="102"/>
        <v/>
      </c>
      <c r="B705" s="20" t="str">
        <f>IF(D705="","",COUNTIF($C$4:C704,C705)+1)</f>
        <v/>
      </c>
      <c r="C705" s="14" t="str">
        <f>IF(D705="","",VLOOKUP(D705,LISTA!$A:$B,2,0))</f>
        <v/>
      </c>
      <c r="D705" s="151"/>
      <c r="E705" s="14" t="str">
        <f>IF(D705="","",VLOOKUP(B705,'Preventiva - Sequencia'!$B:$C,2,0))</f>
        <v/>
      </c>
      <c r="F705" s="14" t="str">
        <f t="shared" si="103"/>
        <v/>
      </c>
      <c r="G705" s="14" t="str">
        <f t="shared" si="104"/>
        <v/>
      </c>
      <c r="H705" s="14" t="str">
        <f t="shared" si="105"/>
        <v/>
      </c>
      <c r="I705" s="151"/>
      <c r="J705" s="153"/>
      <c r="K705" s="153"/>
      <c r="L705" s="19" t="str">
        <f t="shared" ref="L705:L768" si="111">IF(K705="","",K705-J705)</f>
        <v/>
      </c>
      <c r="M705" s="151"/>
      <c r="N705" s="153"/>
      <c r="O705" s="153"/>
      <c r="P705" s="19" t="str">
        <f t="shared" si="106"/>
        <v/>
      </c>
      <c r="Q705" s="151"/>
      <c r="R705" s="151"/>
      <c r="S705" s="152"/>
      <c r="T705" s="152"/>
      <c r="U705" s="21" t="str">
        <f t="shared" si="109"/>
        <v/>
      </c>
      <c r="V705" s="21" t="str">
        <f t="shared" si="107"/>
        <v/>
      </c>
      <c r="W705" s="15" t="str">
        <f t="shared" si="108"/>
        <v/>
      </c>
      <c r="X705" s="48">
        <f t="shared" ref="X705:X736" si="112">SUM(R705:S705)</f>
        <v>0</v>
      </c>
      <c r="Y705" s="241"/>
    </row>
    <row r="706" spans="1:25" ht="21" hidden="1" customHeight="1">
      <c r="A706" s="14" t="str">
        <f t="shared" si="102"/>
        <v/>
      </c>
      <c r="B706" s="20" t="str">
        <f>IF(D706="","",COUNTIF($C$4:C704,C706)+1)</f>
        <v/>
      </c>
      <c r="C706" s="14" t="str">
        <f>IF(D706="","",VLOOKUP(D706,LISTA!$A:$B,2,0))</f>
        <v/>
      </c>
      <c r="D706" s="151"/>
      <c r="E706" s="14" t="str">
        <f>IF(D706="","",VLOOKUP(B706,'Preventiva - Sequencia'!$B:$C,2,0))</f>
        <v/>
      </c>
      <c r="F706" s="14" t="str">
        <f t="shared" si="103"/>
        <v/>
      </c>
      <c r="G706" s="14" t="str">
        <f t="shared" si="104"/>
        <v/>
      </c>
      <c r="H706" s="14" t="str">
        <f t="shared" si="105"/>
        <v/>
      </c>
      <c r="I706" s="151"/>
      <c r="J706" s="153"/>
      <c r="K706" s="153"/>
      <c r="L706" s="19" t="str">
        <f t="shared" si="111"/>
        <v/>
      </c>
      <c r="M706" s="151"/>
      <c r="N706" s="153"/>
      <c r="O706" s="153"/>
      <c r="P706" s="19" t="str">
        <f t="shared" si="106"/>
        <v/>
      </c>
      <c r="Q706" s="151"/>
      <c r="R706" s="151"/>
      <c r="S706" s="152"/>
      <c r="T706" s="152"/>
      <c r="U706" s="21" t="str">
        <f t="shared" si="109"/>
        <v/>
      </c>
      <c r="V706" s="21" t="str">
        <f t="shared" si="107"/>
        <v/>
      </c>
      <c r="W706" s="15" t="str">
        <f t="shared" si="108"/>
        <v/>
      </c>
      <c r="X706" s="48">
        <f t="shared" si="112"/>
        <v>0</v>
      </c>
      <c r="Y706" s="241"/>
    </row>
    <row r="707" spans="1:25" ht="21" hidden="1" customHeight="1">
      <c r="A707" s="14" t="str">
        <f t="shared" si="102"/>
        <v/>
      </c>
      <c r="B707" s="20" t="str">
        <f>IF(D707="","",COUNTIF($C$4:C705,C707)+1)</f>
        <v/>
      </c>
      <c r="C707" s="14" t="str">
        <f>IF(D707="","",VLOOKUP(D707,LISTA!$A:$B,2,0))</f>
        <v/>
      </c>
      <c r="D707" s="151"/>
      <c r="E707" s="14" t="str">
        <f>IF(D707="","",VLOOKUP(B707,'Preventiva - Sequencia'!$B:$C,2,0))</f>
        <v/>
      </c>
      <c r="F707" s="14" t="str">
        <f t="shared" si="103"/>
        <v/>
      </c>
      <c r="G707" s="14" t="str">
        <f t="shared" si="104"/>
        <v/>
      </c>
      <c r="H707" s="14" t="str">
        <f t="shared" si="105"/>
        <v/>
      </c>
      <c r="I707" s="151"/>
      <c r="J707" s="153"/>
      <c r="K707" s="153"/>
      <c r="L707" s="19" t="str">
        <f t="shared" si="111"/>
        <v/>
      </c>
      <c r="M707" s="151"/>
      <c r="N707" s="153"/>
      <c r="O707" s="153"/>
      <c r="P707" s="19" t="str">
        <f t="shared" si="106"/>
        <v/>
      </c>
      <c r="Q707" s="151"/>
      <c r="R707" s="151"/>
      <c r="S707" s="152"/>
      <c r="T707" s="152"/>
      <c r="U707" s="21" t="str">
        <f t="shared" si="109"/>
        <v/>
      </c>
      <c r="V707" s="21" t="str">
        <f t="shared" si="107"/>
        <v/>
      </c>
      <c r="W707" s="15" t="str">
        <f t="shared" si="108"/>
        <v/>
      </c>
      <c r="X707" s="48">
        <f t="shared" si="112"/>
        <v>0</v>
      </c>
      <c r="Y707" s="241"/>
    </row>
    <row r="708" spans="1:25" ht="21" hidden="1" customHeight="1">
      <c r="A708" s="14" t="str">
        <f t="shared" si="102"/>
        <v/>
      </c>
      <c r="B708" s="20" t="str">
        <f>IF(D708="","",COUNTIF($C$4:C706,C708)+1)</f>
        <v/>
      </c>
      <c r="C708" s="14" t="str">
        <f>IF(D708="","",VLOOKUP(D708,LISTA!$A:$B,2,0))</f>
        <v/>
      </c>
      <c r="D708" s="151"/>
      <c r="E708" s="14" t="str">
        <f>IF(D708="","",VLOOKUP(B708,'Preventiva - Sequencia'!$B:$C,2,0))</f>
        <v/>
      </c>
      <c r="F708" s="14" t="str">
        <f t="shared" si="103"/>
        <v/>
      </c>
      <c r="G708" s="14" t="str">
        <f t="shared" si="104"/>
        <v/>
      </c>
      <c r="H708" s="14" t="str">
        <f t="shared" si="105"/>
        <v/>
      </c>
      <c r="I708" s="151"/>
      <c r="J708" s="153"/>
      <c r="K708" s="153"/>
      <c r="L708" s="19" t="str">
        <f t="shared" si="111"/>
        <v/>
      </c>
      <c r="M708" s="151"/>
      <c r="N708" s="153"/>
      <c r="O708" s="153"/>
      <c r="P708" s="19" t="str">
        <f t="shared" si="106"/>
        <v/>
      </c>
      <c r="Q708" s="151"/>
      <c r="R708" s="151"/>
      <c r="S708" s="152"/>
      <c r="T708" s="152"/>
      <c r="U708" s="21" t="str">
        <f t="shared" si="109"/>
        <v/>
      </c>
      <c r="V708" s="21" t="str">
        <f t="shared" si="107"/>
        <v/>
      </c>
      <c r="W708" s="15" t="str">
        <f t="shared" si="108"/>
        <v/>
      </c>
      <c r="X708" s="48">
        <f t="shared" si="112"/>
        <v>0</v>
      </c>
      <c r="Y708" s="241"/>
    </row>
    <row r="709" spans="1:25" ht="21" hidden="1" customHeight="1">
      <c r="A709" s="14" t="str">
        <f t="shared" ref="A709:A772" si="113">IF(D709="","",B709&amp;C709)</f>
        <v/>
      </c>
      <c r="B709" s="20" t="str">
        <f>IF(D709="","",COUNTIF($C$4:C707,C709)+1)</f>
        <v/>
      </c>
      <c r="C709" s="14" t="str">
        <f>IF(D709="","",VLOOKUP(D709,LISTA!$A:$B,2,0))</f>
        <v/>
      </c>
      <c r="D709" s="151"/>
      <c r="E709" s="14" t="str">
        <f>IF(D709="","",VLOOKUP(B709,'Preventiva - Sequencia'!$B:$C,2,0))</f>
        <v/>
      </c>
      <c r="F709" s="14" t="str">
        <f t="shared" ref="F709:F772" si="114">IF(D709="","",IF(B709=1,0,VLOOKUP((B709-1)&amp;C709,$A:$W,17,0)))</f>
        <v/>
      </c>
      <c r="G709" s="14" t="str">
        <f t="shared" ref="G709:G772" si="115">IF(D709="","",IF(E709="50F",45,IF(E709="250f",F709+175,F709+225)))</f>
        <v/>
      </c>
      <c r="H709" s="14" t="str">
        <f t="shared" ref="H709:H772" si="116">IF(C709="","",IF(E709="50F",55,IF(E709="250f",F709+225,F709+275)))</f>
        <v/>
      </c>
      <c r="I709" s="151"/>
      <c r="J709" s="153"/>
      <c r="K709" s="153"/>
      <c r="L709" s="19" t="str">
        <f t="shared" si="111"/>
        <v/>
      </c>
      <c r="M709" s="151"/>
      <c r="N709" s="153"/>
      <c r="O709" s="153"/>
      <c r="P709" s="19" t="str">
        <f t="shared" ref="P709:P772" si="117">IF(O709="","",O709-N709)</f>
        <v/>
      </c>
      <c r="Q709" s="151"/>
      <c r="R709" s="151"/>
      <c r="S709" s="152"/>
      <c r="T709" s="152"/>
      <c r="U709" s="21" t="str">
        <f t="shared" si="109"/>
        <v/>
      </c>
      <c r="V709" s="21" t="str">
        <f t="shared" ref="V709:V772" si="118">IF(M709=0,"",R709/M709)</f>
        <v/>
      </c>
      <c r="W709" s="15" t="str">
        <f t="shared" ref="W709:W772" si="119">IF(Q709="","",IF(AND(Q709&gt;G709,Q709&lt;H709),1,0))</f>
        <v/>
      </c>
      <c r="X709" s="48">
        <f t="shared" si="112"/>
        <v>0</v>
      </c>
      <c r="Y709" s="241"/>
    </row>
    <row r="710" spans="1:25" ht="21" hidden="1" customHeight="1">
      <c r="A710" s="14" t="str">
        <f t="shared" si="113"/>
        <v/>
      </c>
      <c r="B710" s="20" t="str">
        <f>IF(D710="","",COUNTIF($C$4:C708,C710)+1)</f>
        <v/>
      </c>
      <c r="C710" s="14" t="str">
        <f>IF(D710="","",VLOOKUP(D710,LISTA!$A:$B,2,0))</f>
        <v/>
      </c>
      <c r="D710" s="151"/>
      <c r="E710" s="14" t="str">
        <f>IF(D710="","",VLOOKUP(B710,'Preventiva - Sequencia'!$B:$C,2,0))</f>
        <v/>
      </c>
      <c r="F710" s="14" t="str">
        <f t="shared" si="114"/>
        <v/>
      </c>
      <c r="G710" s="14" t="str">
        <f t="shared" si="115"/>
        <v/>
      </c>
      <c r="H710" s="14" t="str">
        <f t="shared" si="116"/>
        <v/>
      </c>
      <c r="I710" s="151"/>
      <c r="J710" s="153"/>
      <c r="K710" s="153"/>
      <c r="L710" s="19" t="str">
        <f t="shared" si="111"/>
        <v/>
      </c>
      <c r="M710" s="151"/>
      <c r="N710" s="153"/>
      <c r="O710" s="153"/>
      <c r="P710" s="19" t="str">
        <f t="shared" si="117"/>
        <v/>
      </c>
      <c r="Q710" s="151"/>
      <c r="R710" s="151"/>
      <c r="S710" s="152"/>
      <c r="T710" s="152"/>
      <c r="U710" s="21" t="str">
        <f t="shared" si="109"/>
        <v/>
      </c>
      <c r="V710" s="21" t="str">
        <f t="shared" si="118"/>
        <v/>
      </c>
      <c r="W710" s="15" t="str">
        <f t="shared" si="119"/>
        <v/>
      </c>
      <c r="X710" s="48">
        <f t="shared" si="112"/>
        <v>0</v>
      </c>
      <c r="Y710" s="241"/>
    </row>
    <row r="711" spans="1:25" ht="21" hidden="1" customHeight="1">
      <c r="A711" s="14" t="str">
        <f t="shared" si="113"/>
        <v/>
      </c>
      <c r="B711" s="20" t="str">
        <f>IF(D711="","",COUNTIF($C$4:C709,C711)+1)</f>
        <v/>
      </c>
      <c r="C711" s="14" t="str">
        <f>IF(D711="","",VLOOKUP(D711,LISTA!$A:$B,2,0))</f>
        <v/>
      </c>
      <c r="D711" s="151"/>
      <c r="E711" s="14" t="str">
        <f>IF(D711="","",VLOOKUP(B711,'Preventiva - Sequencia'!$B:$C,2,0))</f>
        <v/>
      </c>
      <c r="F711" s="14" t="str">
        <f t="shared" si="114"/>
        <v/>
      </c>
      <c r="G711" s="14" t="str">
        <f t="shared" si="115"/>
        <v/>
      </c>
      <c r="H711" s="14" t="str">
        <f t="shared" si="116"/>
        <v/>
      </c>
      <c r="I711" s="151"/>
      <c r="J711" s="153"/>
      <c r="K711" s="153"/>
      <c r="L711" s="19" t="str">
        <f t="shared" si="111"/>
        <v/>
      </c>
      <c r="M711" s="151"/>
      <c r="N711" s="153"/>
      <c r="O711" s="153"/>
      <c r="P711" s="19" t="str">
        <f t="shared" si="117"/>
        <v/>
      </c>
      <c r="Q711" s="151"/>
      <c r="R711" s="151"/>
      <c r="S711" s="152"/>
      <c r="T711" s="152"/>
      <c r="U711" s="21" t="str">
        <f t="shared" si="109"/>
        <v/>
      </c>
      <c r="V711" s="21" t="str">
        <f t="shared" si="118"/>
        <v/>
      </c>
      <c r="W711" s="15" t="str">
        <f t="shared" si="119"/>
        <v/>
      </c>
      <c r="X711" s="48">
        <f t="shared" si="112"/>
        <v>0</v>
      </c>
      <c r="Y711" s="241"/>
    </row>
    <row r="712" spans="1:25" ht="21" hidden="1" customHeight="1">
      <c r="A712" s="14" t="str">
        <f t="shared" si="113"/>
        <v/>
      </c>
      <c r="B712" s="20" t="str">
        <f>IF(D712="","",COUNTIF($C$4:C710,C712)+1)</f>
        <v/>
      </c>
      <c r="C712" s="14" t="str">
        <f>IF(D712="","",VLOOKUP(D712,LISTA!$A:$B,2,0))</f>
        <v/>
      </c>
      <c r="D712" s="151"/>
      <c r="E712" s="14" t="str">
        <f>IF(D712="","",VLOOKUP(B712,'Preventiva - Sequencia'!$B:$C,2,0))</f>
        <v/>
      </c>
      <c r="F712" s="14" t="str">
        <f t="shared" si="114"/>
        <v/>
      </c>
      <c r="G712" s="14" t="str">
        <f t="shared" si="115"/>
        <v/>
      </c>
      <c r="H712" s="14" t="str">
        <f t="shared" si="116"/>
        <v/>
      </c>
      <c r="I712" s="151"/>
      <c r="J712" s="153"/>
      <c r="K712" s="153"/>
      <c r="L712" s="19" t="str">
        <f t="shared" si="111"/>
        <v/>
      </c>
      <c r="M712" s="298"/>
      <c r="N712" s="153"/>
      <c r="O712" s="153"/>
      <c r="P712" s="19" t="str">
        <f t="shared" si="117"/>
        <v/>
      </c>
      <c r="Q712" s="298"/>
      <c r="R712" s="298"/>
      <c r="S712" s="152"/>
      <c r="T712" s="152"/>
      <c r="U712" s="21" t="str">
        <f t="shared" si="109"/>
        <v/>
      </c>
      <c r="V712" s="21" t="str">
        <f t="shared" si="118"/>
        <v/>
      </c>
      <c r="W712" s="15" t="str">
        <f t="shared" si="119"/>
        <v/>
      </c>
      <c r="X712" s="48">
        <f t="shared" si="112"/>
        <v>0</v>
      </c>
      <c r="Y712" s="241"/>
    </row>
    <row r="713" spans="1:25" ht="21" hidden="1" customHeight="1">
      <c r="A713" s="14" t="str">
        <f t="shared" si="113"/>
        <v/>
      </c>
      <c r="B713" s="20" t="str">
        <f>IF(D713="","",COUNTIF($C$4:C711,C713)+1)</f>
        <v/>
      </c>
      <c r="C713" s="14" t="str">
        <f>IF(D713="","",VLOOKUP(D713,LISTA!$A:$B,2,0))</f>
        <v/>
      </c>
      <c r="D713" s="151"/>
      <c r="E713" s="14" t="str">
        <f>IF(D713="","",VLOOKUP(B713,'Preventiva - Sequencia'!$B:$C,2,0))</f>
        <v/>
      </c>
      <c r="F713" s="14" t="str">
        <f t="shared" si="114"/>
        <v/>
      </c>
      <c r="G713" s="14" t="str">
        <f t="shared" si="115"/>
        <v/>
      </c>
      <c r="H713" s="14" t="str">
        <f t="shared" si="116"/>
        <v/>
      </c>
      <c r="I713" s="151"/>
      <c r="J713" s="153"/>
      <c r="K713" s="153"/>
      <c r="L713" s="19" t="str">
        <f t="shared" si="111"/>
        <v/>
      </c>
      <c r="M713" s="151"/>
      <c r="N713" s="153"/>
      <c r="O713" s="153"/>
      <c r="P713" s="19" t="str">
        <f t="shared" si="117"/>
        <v/>
      </c>
      <c r="Q713" s="151"/>
      <c r="R713" s="151"/>
      <c r="S713" s="152"/>
      <c r="T713" s="152"/>
      <c r="U713" s="21" t="str">
        <f t="shared" si="109"/>
        <v/>
      </c>
      <c r="V713" s="21" t="str">
        <f t="shared" si="118"/>
        <v/>
      </c>
      <c r="W713" s="15" t="str">
        <f t="shared" si="119"/>
        <v/>
      </c>
      <c r="X713" s="48">
        <f t="shared" si="112"/>
        <v>0</v>
      </c>
      <c r="Y713" s="241"/>
    </row>
    <row r="714" spans="1:25" ht="21" hidden="1" customHeight="1">
      <c r="A714" s="14" t="str">
        <f t="shared" si="113"/>
        <v/>
      </c>
      <c r="B714" s="20" t="str">
        <f>IF(D714="","",COUNTIF($C$4:C712,C714)+1)</f>
        <v/>
      </c>
      <c r="C714" s="14" t="str">
        <f>IF(D714="","",VLOOKUP(D714,LISTA!$A:$B,2,0))</f>
        <v/>
      </c>
      <c r="D714" s="151"/>
      <c r="E714" s="14" t="str">
        <f>IF(D714="","",VLOOKUP(B714,'Preventiva - Sequencia'!$B:$C,2,0))</f>
        <v/>
      </c>
      <c r="F714" s="14" t="str">
        <f t="shared" si="114"/>
        <v/>
      </c>
      <c r="G714" s="14" t="str">
        <f t="shared" si="115"/>
        <v/>
      </c>
      <c r="H714" s="14" t="str">
        <f t="shared" si="116"/>
        <v/>
      </c>
      <c r="I714" s="151"/>
      <c r="J714" s="153"/>
      <c r="K714" s="153"/>
      <c r="L714" s="19" t="str">
        <f t="shared" si="111"/>
        <v/>
      </c>
      <c r="M714" s="151"/>
      <c r="N714" s="153"/>
      <c r="O714" s="153"/>
      <c r="P714" s="19" t="str">
        <f t="shared" si="117"/>
        <v/>
      </c>
      <c r="Q714" s="151"/>
      <c r="R714" s="151"/>
      <c r="S714" s="152"/>
      <c r="T714" s="152"/>
      <c r="U714" s="21" t="str">
        <f t="shared" si="109"/>
        <v/>
      </c>
      <c r="V714" s="21" t="str">
        <f t="shared" si="118"/>
        <v/>
      </c>
      <c r="W714" s="15" t="str">
        <f t="shared" si="119"/>
        <v/>
      </c>
      <c r="X714" s="48">
        <f t="shared" si="112"/>
        <v>0</v>
      </c>
      <c r="Y714" s="241"/>
    </row>
    <row r="715" spans="1:25" ht="21" hidden="1" customHeight="1">
      <c r="A715" s="14" t="str">
        <f t="shared" si="113"/>
        <v/>
      </c>
      <c r="B715" s="20" t="str">
        <f>IF(D715="","",COUNTIF($C$4:C713,C715)+1)</f>
        <v/>
      </c>
      <c r="C715" s="14" t="str">
        <f>IF(D715="","",VLOOKUP(D715,LISTA!$A:$B,2,0))</f>
        <v/>
      </c>
      <c r="D715" s="151"/>
      <c r="E715" s="14" t="str">
        <f>IF(D715="","",VLOOKUP(B715,'Preventiva - Sequencia'!$B:$C,2,0))</f>
        <v/>
      </c>
      <c r="F715" s="14" t="str">
        <f t="shared" si="114"/>
        <v/>
      </c>
      <c r="G715" s="14" t="str">
        <f t="shared" si="115"/>
        <v/>
      </c>
      <c r="H715" s="14" t="str">
        <f t="shared" si="116"/>
        <v/>
      </c>
      <c r="I715" s="151"/>
      <c r="J715" s="153"/>
      <c r="K715" s="153"/>
      <c r="L715" s="19" t="str">
        <f t="shared" si="111"/>
        <v/>
      </c>
      <c r="M715" s="151"/>
      <c r="N715" s="153"/>
      <c r="O715" s="153"/>
      <c r="P715" s="19" t="str">
        <f t="shared" si="117"/>
        <v/>
      </c>
      <c r="Q715" s="151"/>
      <c r="R715" s="151"/>
      <c r="S715" s="152"/>
      <c r="T715" s="152"/>
      <c r="U715" s="21" t="str">
        <f t="shared" si="109"/>
        <v/>
      </c>
      <c r="V715" s="21" t="str">
        <f t="shared" si="118"/>
        <v/>
      </c>
      <c r="W715" s="15" t="str">
        <f t="shared" si="119"/>
        <v/>
      </c>
      <c r="X715" s="48">
        <f t="shared" si="112"/>
        <v>0</v>
      </c>
      <c r="Y715" s="241"/>
    </row>
    <row r="716" spans="1:25" ht="21" hidden="1" customHeight="1">
      <c r="A716" s="14" t="str">
        <f t="shared" si="113"/>
        <v/>
      </c>
      <c r="B716" s="20" t="str">
        <f>IF(D716="","",COUNTIF($C$4:C713,C716)+1)</f>
        <v/>
      </c>
      <c r="C716" s="14" t="str">
        <f>IF(D716="","",VLOOKUP(D716,LISTA!$A:$B,2,0))</f>
        <v/>
      </c>
      <c r="D716" s="151"/>
      <c r="E716" s="14" t="str">
        <f>IF(D716="","",VLOOKUP(B716,'Preventiva - Sequencia'!$B:$C,2,0))</f>
        <v/>
      </c>
      <c r="F716" s="14" t="str">
        <f t="shared" si="114"/>
        <v/>
      </c>
      <c r="G716" s="14" t="str">
        <f t="shared" si="115"/>
        <v/>
      </c>
      <c r="H716" s="14" t="str">
        <f t="shared" si="116"/>
        <v/>
      </c>
      <c r="I716" s="151"/>
      <c r="J716" s="153"/>
      <c r="K716" s="153"/>
      <c r="L716" s="19" t="str">
        <f t="shared" si="111"/>
        <v/>
      </c>
      <c r="M716" s="151"/>
      <c r="N716" s="153"/>
      <c r="O716" s="153"/>
      <c r="P716" s="19" t="str">
        <f t="shared" si="117"/>
        <v/>
      </c>
      <c r="Q716" s="151"/>
      <c r="R716" s="151"/>
      <c r="S716" s="152"/>
      <c r="T716" s="152"/>
      <c r="U716" s="21" t="str">
        <f t="shared" si="109"/>
        <v/>
      </c>
      <c r="V716" s="21" t="str">
        <f t="shared" si="118"/>
        <v/>
      </c>
      <c r="W716" s="15" t="str">
        <f t="shared" si="119"/>
        <v/>
      </c>
      <c r="X716" s="48">
        <f t="shared" si="112"/>
        <v>0</v>
      </c>
      <c r="Y716" s="241"/>
    </row>
    <row r="717" spans="1:25" ht="21" hidden="1" customHeight="1">
      <c r="A717" s="14" t="str">
        <f t="shared" si="113"/>
        <v/>
      </c>
      <c r="B717" s="20" t="str">
        <f>IF(D717="","",COUNTIF($C$4:C714,C717)+1)</f>
        <v/>
      </c>
      <c r="C717" s="14" t="str">
        <f>IF(D717="","",VLOOKUP(D717,LISTA!$A:$B,2,0))</f>
        <v/>
      </c>
      <c r="D717" s="151"/>
      <c r="E717" s="14" t="str">
        <f>IF(D717="","",VLOOKUP(B717,'Preventiva - Sequencia'!$B:$C,2,0))</f>
        <v/>
      </c>
      <c r="F717" s="14" t="str">
        <f t="shared" si="114"/>
        <v/>
      </c>
      <c r="G717" s="14" t="str">
        <f t="shared" si="115"/>
        <v/>
      </c>
      <c r="H717" s="14" t="str">
        <f t="shared" si="116"/>
        <v/>
      </c>
      <c r="I717" s="151"/>
      <c r="J717" s="153"/>
      <c r="K717" s="153"/>
      <c r="L717" s="19" t="str">
        <f t="shared" si="111"/>
        <v/>
      </c>
      <c r="M717" s="151"/>
      <c r="N717" s="153"/>
      <c r="O717" s="153"/>
      <c r="P717" s="19" t="str">
        <f t="shared" si="117"/>
        <v/>
      </c>
      <c r="Q717" s="151"/>
      <c r="R717" s="151"/>
      <c r="S717" s="152"/>
      <c r="T717" s="152"/>
      <c r="U717" s="21" t="str">
        <f t="shared" si="109"/>
        <v/>
      </c>
      <c r="V717" s="21" t="str">
        <f t="shared" si="118"/>
        <v/>
      </c>
      <c r="W717" s="15" t="str">
        <f t="shared" si="119"/>
        <v/>
      </c>
      <c r="X717" s="48">
        <f t="shared" si="112"/>
        <v>0</v>
      </c>
      <c r="Y717" s="241"/>
    </row>
    <row r="718" spans="1:25" ht="21" hidden="1" customHeight="1">
      <c r="A718" s="14" t="str">
        <f t="shared" si="113"/>
        <v/>
      </c>
      <c r="B718" s="20" t="str">
        <f>IF(D718="","",COUNTIF($C$4:C716,C718)+1)</f>
        <v/>
      </c>
      <c r="C718" s="14" t="str">
        <f>IF(D718="","",VLOOKUP(D718,LISTA!$A:$B,2,0))</f>
        <v/>
      </c>
      <c r="D718" s="151"/>
      <c r="E718" s="14" t="str">
        <f>IF(D718="","",VLOOKUP(B718,'Preventiva - Sequencia'!$B:$C,2,0))</f>
        <v/>
      </c>
      <c r="F718" s="14" t="str">
        <f t="shared" si="114"/>
        <v/>
      </c>
      <c r="G718" s="14" t="str">
        <f t="shared" si="115"/>
        <v/>
      </c>
      <c r="H718" s="14" t="str">
        <f t="shared" si="116"/>
        <v/>
      </c>
      <c r="I718" s="151"/>
      <c r="J718" s="153"/>
      <c r="K718" s="153"/>
      <c r="L718" s="19" t="str">
        <f t="shared" si="111"/>
        <v/>
      </c>
      <c r="M718" s="151"/>
      <c r="N718" s="153"/>
      <c r="O718" s="153"/>
      <c r="P718" s="19" t="str">
        <f t="shared" si="117"/>
        <v/>
      </c>
      <c r="Q718" s="151"/>
      <c r="R718" s="151"/>
      <c r="S718" s="152"/>
      <c r="T718" s="152"/>
      <c r="U718" s="21" t="str">
        <f t="shared" si="109"/>
        <v/>
      </c>
      <c r="V718" s="21" t="str">
        <f t="shared" si="118"/>
        <v/>
      </c>
      <c r="W718" s="15" t="str">
        <f t="shared" si="119"/>
        <v/>
      </c>
      <c r="X718" s="48">
        <f t="shared" si="112"/>
        <v>0</v>
      </c>
      <c r="Y718" s="241"/>
    </row>
    <row r="719" spans="1:25" ht="21" hidden="1" customHeight="1">
      <c r="A719" s="14" t="str">
        <f t="shared" si="113"/>
        <v/>
      </c>
      <c r="B719" s="20" t="str">
        <f>IF(D719="","",COUNTIF($C$4:C717,C719)+1)</f>
        <v/>
      </c>
      <c r="C719" s="14" t="str">
        <f>IF(D719="","",VLOOKUP(D719,LISTA!$A:$B,2,0))</f>
        <v/>
      </c>
      <c r="D719" s="151"/>
      <c r="E719" s="14" t="str">
        <f>IF(D719="","",VLOOKUP(B719,'Preventiva - Sequencia'!$B:$C,2,0))</f>
        <v/>
      </c>
      <c r="F719" s="14" t="str">
        <f t="shared" si="114"/>
        <v/>
      </c>
      <c r="G719" s="14" t="str">
        <f t="shared" si="115"/>
        <v/>
      </c>
      <c r="H719" s="14" t="str">
        <f t="shared" si="116"/>
        <v/>
      </c>
      <c r="I719" s="151"/>
      <c r="J719" s="153"/>
      <c r="K719" s="153"/>
      <c r="L719" s="19" t="str">
        <f t="shared" si="111"/>
        <v/>
      </c>
      <c r="M719" s="151"/>
      <c r="N719" s="153"/>
      <c r="O719" s="153"/>
      <c r="P719" s="19" t="str">
        <f t="shared" si="117"/>
        <v/>
      </c>
      <c r="Q719" s="151"/>
      <c r="R719" s="151"/>
      <c r="S719" s="152"/>
      <c r="T719" s="152"/>
      <c r="U719" s="21" t="str">
        <f t="shared" si="109"/>
        <v/>
      </c>
      <c r="V719" s="21" t="str">
        <f t="shared" si="118"/>
        <v/>
      </c>
      <c r="W719" s="15" t="str">
        <f t="shared" si="119"/>
        <v/>
      </c>
      <c r="X719" s="48">
        <f t="shared" si="112"/>
        <v>0</v>
      </c>
      <c r="Y719" s="241"/>
    </row>
    <row r="720" spans="1:25" ht="21" hidden="1" customHeight="1">
      <c r="A720" s="14" t="str">
        <f t="shared" si="113"/>
        <v/>
      </c>
      <c r="B720" s="20" t="str">
        <f>IF(D720="","",COUNTIF($C$4:C718,C720)+1)</f>
        <v/>
      </c>
      <c r="C720" s="14" t="str">
        <f>IF(D720="","",VLOOKUP(D720,LISTA!$A:$B,2,0))</f>
        <v/>
      </c>
      <c r="D720" s="151"/>
      <c r="E720" s="14" t="str">
        <f>IF(D720="","",VLOOKUP(B720,'Preventiva - Sequencia'!$B:$C,2,0))</f>
        <v/>
      </c>
      <c r="F720" s="14" t="str">
        <f t="shared" si="114"/>
        <v/>
      </c>
      <c r="G720" s="14" t="str">
        <f t="shared" si="115"/>
        <v/>
      </c>
      <c r="H720" s="14" t="str">
        <f t="shared" si="116"/>
        <v/>
      </c>
      <c r="I720" s="152"/>
      <c r="J720" s="153"/>
      <c r="K720" s="153"/>
      <c r="L720" s="19" t="str">
        <f t="shared" si="111"/>
        <v/>
      </c>
      <c r="M720" s="151"/>
      <c r="N720" s="153"/>
      <c r="O720" s="153"/>
      <c r="P720" s="19" t="str">
        <f t="shared" si="117"/>
        <v/>
      </c>
      <c r="Q720" s="151"/>
      <c r="R720" s="151"/>
      <c r="S720" s="152"/>
      <c r="T720" s="152"/>
      <c r="U720" s="21" t="str">
        <f t="shared" si="109"/>
        <v/>
      </c>
      <c r="V720" s="21" t="str">
        <f t="shared" si="118"/>
        <v/>
      </c>
      <c r="W720" s="15" t="str">
        <f t="shared" si="119"/>
        <v/>
      </c>
      <c r="X720" s="48">
        <f t="shared" si="112"/>
        <v>0</v>
      </c>
      <c r="Y720" s="241"/>
    </row>
    <row r="721" spans="1:25" ht="21" hidden="1" customHeight="1">
      <c r="A721" s="14" t="str">
        <f t="shared" si="113"/>
        <v/>
      </c>
      <c r="B721" s="20" t="str">
        <f>IF(D721="","",COUNTIF($C$4:C720,C721)+1)</f>
        <v/>
      </c>
      <c r="C721" s="14" t="str">
        <f>IF(D721="","",VLOOKUP(D721,LISTA!$A:$B,2,0))</f>
        <v/>
      </c>
      <c r="D721" s="151"/>
      <c r="E721" s="14" t="str">
        <f>IF(D721="","",VLOOKUP(B721,'Preventiva - Sequencia'!$B:$C,2,0))</f>
        <v/>
      </c>
      <c r="F721" s="14" t="str">
        <f t="shared" si="114"/>
        <v/>
      </c>
      <c r="G721" s="14" t="str">
        <f t="shared" si="115"/>
        <v/>
      </c>
      <c r="H721" s="14" t="str">
        <f t="shared" si="116"/>
        <v/>
      </c>
      <c r="I721" s="152"/>
      <c r="J721" s="153"/>
      <c r="K721" s="153"/>
      <c r="L721" s="19" t="str">
        <f t="shared" si="111"/>
        <v/>
      </c>
      <c r="M721" s="151"/>
      <c r="N721" s="153"/>
      <c r="O721" s="153"/>
      <c r="P721" s="19" t="str">
        <f t="shared" si="117"/>
        <v/>
      </c>
      <c r="Q721" s="151"/>
      <c r="R721" s="151"/>
      <c r="S721" s="152"/>
      <c r="T721" s="152"/>
      <c r="U721" s="21" t="str">
        <f t="shared" si="109"/>
        <v/>
      </c>
      <c r="V721" s="21" t="str">
        <f t="shared" si="118"/>
        <v/>
      </c>
      <c r="W721" s="15" t="str">
        <f t="shared" si="119"/>
        <v/>
      </c>
      <c r="X721" s="48">
        <f t="shared" si="112"/>
        <v>0</v>
      </c>
      <c r="Y721" s="241"/>
    </row>
    <row r="722" spans="1:25" ht="21" hidden="1" customHeight="1">
      <c r="A722" s="14" t="str">
        <f t="shared" si="113"/>
        <v/>
      </c>
      <c r="B722" s="20" t="str">
        <f>IF(D722="","",COUNTIF($C$4:C721,C722)+1)</f>
        <v/>
      </c>
      <c r="C722" s="14" t="str">
        <f>IF(D722="","",VLOOKUP(D722,LISTA!$A:$B,2,0))</f>
        <v/>
      </c>
      <c r="D722" s="151"/>
      <c r="E722" s="14" t="str">
        <f>IF(D722="","",VLOOKUP(B722,'Preventiva - Sequencia'!$B:$C,2,0))</f>
        <v/>
      </c>
      <c r="F722" s="14" t="str">
        <f t="shared" si="114"/>
        <v/>
      </c>
      <c r="G722" s="14" t="str">
        <f t="shared" si="115"/>
        <v/>
      </c>
      <c r="H722" s="14" t="str">
        <f t="shared" si="116"/>
        <v/>
      </c>
      <c r="I722" s="151"/>
      <c r="J722" s="153"/>
      <c r="K722" s="153"/>
      <c r="L722" s="19" t="str">
        <f t="shared" si="111"/>
        <v/>
      </c>
      <c r="M722" s="151"/>
      <c r="N722" s="153"/>
      <c r="O722" s="153"/>
      <c r="P722" s="19" t="str">
        <f t="shared" si="117"/>
        <v/>
      </c>
      <c r="Q722" s="151"/>
      <c r="R722" s="151"/>
      <c r="S722" s="152"/>
      <c r="T722" s="152"/>
      <c r="U722" s="21" t="str">
        <f t="shared" si="109"/>
        <v/>
      </c>
      <c r="V722" s="21" t="str">
        <f t="shared" si="118"/>
        <v/>
      </c>
      <c r="W722" s="15" t="str">
        <f t="shared" si="119"/>
        <v/>
      </c>
      <c r="X722" s="48">
        <f t="shared" si="112"/>
        <v>0</v>
      </c>
      <c r="Y722" s="241"/>
    </row>
    <row r="723" spans="1:25" ht="21" hidden="1" customHeight="1">
      <c r="A723" s="14" t="str">
        <f t="shared" si="113"/>
        <v/>
      </c>
      <c r="B723" s="20" t="str">
        <f>IF(D723="","",COUNTIF($C$4:C722,C723)+1)</f>
        <v/>
      </c>
      <c r="C723" s="14" t="str">
        <f>IF(D723="","",VLOOKUP(D723,LISTA!$A:$B,2,0))</f>
        <v/>
      </c>
      <c r="D723" s="151"/>
      <c r="E723" s="14" t="str">
        <f>IF(D723="","",VLOOKUP(B723,'Preventiva - Sequencia'!$B:$C,2,0))</f>
        <v/>
      </c>
      <c r="F723" s="14" t="str">
        <f t="shared" si="114"/>
        <v/>
      </c>
      <c r="G723" s="14" t="str">
        <f t="shared" si="115"/>
        <v/>
      </c>
      <c r="H723" s="14" t="str">
        <f t="shared" si="116"/>
        <v/>
      </c>
      <c r="I723" s="152"/>
      <c r="J723" s="153"/>
      <c r="K723" s="153"/>
      <c r="L723" s="19" t="str">
        <f t="shared" si="111"/>
        <v/>
      </c>
      <c r="M723" s="151"/>
      <c r="N723" s="153"/>
      <c r="O723" s="153"/>
      <c r="P723" s="19" t="str">
        <f t="shared" si="117"/>
        <v/>
      </c>
      <c r="Q723" s="151"/>
      <c r="R723" s="151"/>
      <c r="S723" s="152"/>
      <c r="T723" s="152"/>
      <c r="U723" s="21" t="str">
        <f t="shared" si="109"/>
        <v/>
      </c>
      <c r="V723" s="21" t="str">
        <f t="shared" si="118"/>
        <v/>
      </c>
      <c r="W723" s="15" t="str">
        <f t="shared" si="119"/>
        <v/>
      </c>
      <c r="X723" s="48">
        <f t="shared" si="112"/>
        <v>0</v>
      </c>
      <c r="Y723" s="241"/>
    </row>
    <row r="724" spans="1:25" ht="21" hidden="1" customHeight="1">
      <c r="A724" s="14" t="str">
        <f t="shared" si="113"/>
        <v/>
      </c>
      <c r="B724" s="20" t="str">
        <f>IF(D724="","",COUNTIF($C$4:C723,C724)+1)</f>
        <v/>
      </c>
      <c r="C724" s="14" t="str">
        <f>IF(D724="","",VLOOKUP(D724,LISTA!$A:$B,2,0))</f>
        <v/>
      </c>
      <c r="D724" s="151"/>
      <c r="E724" s="14" t="str">
        <f>IF(D724="","",VLOOKUP(B724,'Preventiva - Sequencia'!$B:$C,2,0))</f>
        <v/>
      </c>
      <c r="F724" s="14" t="str">
        <f t="shared" si="114"/>
        <v/>
      </c>
      <c r="G724" s="14" t="str">
        <f t="shared" si="115"/>
        <v/>
      </c>
      <c r="H724" s="14" t="str">
        <f t="shared" si="116"/>
        <v/>
      </c>
      <c r="I724" s="152"/>
      <c r="J724" s="153"/>
      <c r="K724" s="153"/>
      <c r="L724" s="19" t="str">
        <f t="shared" si="111"/>
        <v/>
      </c>
      <c r="M724" s="151"/>
      <c r="N724" s="153"/>
      <c r="O724" s="153"/>
      <c r="P724" s="19" t="str">
        <f t="shared" si="117"/>
        <v/>
      </c>
      <c r="Q724" s="151"/>
      <c r="R724" s="151"/>
      <c r="S724" s="152"/>
      <c r="T724" s="152"/>
      <c r="U724" s="21" t="str">
        <f t="shared" si="109"/>
        <v/>
      </c>
      <c r="V724" s="21" t="str">
        <f t="shared" si="118"/>
        <v/>
      </c>
      <c r="W724" s="15" t="str">
        <f t="shared" si="119"/>
        <v/>
      </c>
      <c r="X724" s="48">
        <f t="shared" si="112"/>
        <v>0</v>
      </c>
      <c r="Y724" s="241"/>
    </row>
    <row r="725" spans="1:25" ht="21" hidden="1" customHeight="1">
      <c r="A725" s="14" t="str">
        <f t="shared" si="113"/>
        <v/>
      </c>
      <c r="B725" s="20" t="str">
        <f>IF(D725="","",COUNTIF($C$4:C724,C725)+1)</f>
        <v/>
      </c>
      <c r="C725" s="14" t="str">
        <f>IF(D725="","",VLOOKUP(D725,LISTA!$A:$B,2,0))</f>
        <v/>
      </c>
      <c r="D725" s="151"/>
      <c r="E725" s="14" t="str">
        <f>IF(D725="","",VLOOKUP(B725,'Preventiva - Sequencia'!$B:$C,2,0))</f>
        <v/>
      </c>
      <c r="F725" s="14" t="str">
        <f t="shared" si="114"/>
        <v/>
      </c>
      <c r="G725" s="14" t="str">
        <f t="shared" si="115"/>
        <v/>
      </c>
      <c r="H725" s="14" t="str">
        <f t="shared" si="116"/>
        <v/>
      </c>
      <c r="I725" s="152"/>
      <c r="J725" s="153"/>
      <c r="K725" s="153"/>
      <c r="L725" s="19" t="str">
        <f t="shared" si="111"/>
        <v/>
      </c>
      <c r="M725" s="151"/>
      <c r="N725" s="153"/>
      <c r="O725" s="153"/>
      <c r="P725" s="19" t="str">
        <f t="shared" si="117"/>
        <v/>
      </c>
      <c r="Q725" s="151"/>
      <c r="R725" s="151"/>
      <c r="S725" s="152"/>
      <c r="T725" s="152"/>
      <c r="U725" s="21" t="str">
        <f t="shared" si="109"/>
        <v/>
      </c>
      <c r="V725" s="21" t="str">
        <f t="shared" si="118"/>
        <v/>
      </c>
      <c r="W725" s="15" t="str">
        <f t="shared" si="119"/>
        <v/>
      </c>
      <c r="X725" s="48">
        <f t="shared" si="112"/>
        <v>0</v>
      </c>
      <c r="Y725" s="241"/>
    </row>
    <row r="726" spans="1:25" ht="21" hidden="1" customHeight="1">
      <c r="A726" s="14" t="str">
        <f t="shared" si="113"/>
        <v/>
      </c>
      <c r="B726" s="20" t="str">
        <f>IF(D726="","",COUNTIF($C$4:C725,C726)+1)</f>
        <v/>
      </c>
      <c r="C726" s="14" t="str">
        <f>IF(D726="","",VLOOKUP(D726,LISTA!$A:$B,2,0))</f>
        <v/>
      </c>
      <c r="D726" s="151"/>
      <c r="E726" s="14" t="str">
        <f>IF(D726="","",VLOOKUP(B726,'Preventiva - Sequencia'!$B:$C,2,0))</f>
        <v/>
      </c>
      <c r="F726" s="14" t="str">
        <f t="shared" si="114"/>
        <v/>
      </c>
      <c r="G726" s="14" t="str">
        <f t="shared" si="115"/>
        <v/>
      </c>
      <c r="H726" s="14" t="str">
        <f t="shared" si="116"/>
        <v/>
      </c>
      <c r="I726" s="152"/>
      <c r="J726" s="153"/>
      <c r="K726" s="153"/>
      <c r="L726" s="19" t="str">
        <f t="shared" si="111"/>
        <v/>
      </c>
      <c r="M726" s="151"/>
      <c r="N726" s="153"/>
      <c r="O726" s="153"/>
      <c r="P726" s="19" t="str">
        <f t="shared" si="117"/>
        <v/>
      </c>
      <c r="Q726" s="151"/>
      <c r="R726" s="151"/>
      <c r="S726" s="152"/>
      <c r="T726" s="152"/>
      <c r="U726" s="21" t="str">
        <f t="shared" si="109"/>
        <v/>
      </c>
      <c r="V726" s="21" t="str">
        <f t="shared" si="118"/>
        <v/>
      </c>
      <c r="W726" s="15" t="str">
        <f t="shared" si="119"/>
        <v/>
      </c>
      <c r="X726" s="48">
        <f t="shared" si="112"/>
        <v>0</v>
      </c>
      <c r="Y726" s="241"/>
    </row>
    <row r="727" spans="1:25" ht="21" hidden="1" customHeight="1">
      <c r="A727" s="14" t="str">
        <f t="shared" si="113"/>
        <v/>
      </c>
      <c r="B727" s="20" t="str">
        <f>IF(D727="","",COUNTIF($C$4:C726,C727)+1)</f>
        <v/>
      </c>
      <c r="C727" s="14" t="str">
        <f>IF(D727="","",VLOOKUP(D727,LISTA!$A:$B,2,0))</f>
        <v/>
      </c>
      <c r="D727" s="151"/>
      <c r="E727" s="14" t="str">
        <f>IF(D727="","",VLOOKUP(B727,'Preventiva - Sequencia'!$B:$C,2,0))</f>
        <v/>
      </c>
      <c r="F727" s="14" t="str">
        <f t="shared" si="114"/>
        <v/>
      </c>
      <c r="G727" s="14" t="str">
        <f t="shared" si="115"/>
        <v/>
      </c>
      <c r="H727" s="14" t="str">
        <f t="shared" si="116"/>
        <v/>
      </c>
      <c r="I727" s="152"/>
      <c r="J727" s="153"/>
      <c r="K727" s="153"/>
      <c r="L727" s="19" t="str">
        <f t="shared" si="111"/>
        <v/>
      </c>
      <c r="M727" s="151"/>
      <c r="N727" s="153"/>
      <c r="O727" s="153"/>
      <c r="P727" s="19" t="str">
        <f t="shared" si="117"/>
        <v/>
      </c>
      <c r="Q727" s="151"/>
      <c r="R727" s="151"/>
      <c r="S727" s="152"/>
      <c r="T727" s="152"/>
      <c r="U727" s="21" t="str">
        <f t="shared" si="109"/>
        <v/>
      </c>
      <c r="V727" s="21" t="str">
        <f t="shared" si="118"/>
        <v/>
      </c>
      <c r="W727" s="15" t="str">
        <f t="shared" si="119"/>
        <v/>
      </c>
      <c r="X727" s="48">
        <f t="shared" si="112"/>
        <v>0</v>
      </c>
      <c r="Y727" s="241"/>
    </row>
    <row r="728" spans="1:25" ht="21" hidden="1" customHeight="1">
      <c r="A728" s="14" t="str">
        <f t="shared" si="113"/>
        <v/>
      </c>
      <c r="B728" s="20" t="str">
        <f>IF(D728="","",COUNTIF($C$4:C727,C728)+1)</f>
        <v/>
      </c>
      <c r="C728" s="14" t="str">
        <f>IF(D728="","",VLOOKUP(D728,LISTA!$A:$B,2,0))</f>
        <v/>
      </c>
      <c r="D728" s="151"/>
      <c r="E728" s="14" t="str">
        <f>IF(D728="","",VLOOKUP(B728,'Preventiva - Sequencia'!$B:$C,2,0))</f>
        <v/>
      </c>
      <c r="F728" s="14" t="str">
        <f t="shared" si="114"/>
        <v/>
      </c>
      <c r="G728" s="14" t="str">
        <f t="shared" si="115"/>
        <v/>
      </c>
      <c r="H728" s="14" t="str">
        <f t="shared" si="116"/>
        <v/>
      </c>
      <c r="I728" s="152"/>
      <c r="J728" s="153"/>
      <c r="K728" s="153"/>
      <c r="L728" s="19" t="str">
        <f t="shared" si="111"/>
        <v/>
      </c>
      <c r="M728" s="151"/>
      <c r="N728" s="153"/>
      <c r="O728" s="153"/>
      <c r="P728" s="19" t="str">
        <f t="shared" si="117"/>
        <v/>
      </c>
      <c r="Q728" s="151"/>
      <c r="R728" s="151"/>
      <c r="S728" s="152"/>
      <c r="T728" s="152"/>
      <c r="U728" s="21" t="str">
        <f t="shared" si="109"/>
        <v/>
      </c>
      <c r="V728" s="21" t="str">
        <f t="shared" si="118"/>
        <v/>
      </c>
      <c r="W728" s="15" t="str">
        <f t="shared" si="119"/>
        <v/>
      </c>
      <c r="X728" s="48">
        <f t="shared" si="112"/>
        <v>0</v>
      </c>
      <c r="Y728" s="241"/>
    </row>
    <row r="729" spans="1:25" ht="21" hidden="1" customHeight="1">
      <c r="A729" s="14" t="str">
        <f t="shared" si="113"/>
        <v/>
      </c>
      <c r="B729" s="20" t="str">
        <f>IF(D729="","",COUNTIF($C$4:C728,C729)+1)</f>
        <v/>
      </c>
      <c r="C729" s="14" t="str">
        <f>IF(D729="","",VLOOKUP(D729,LISTA!$A:$B,2,0))</f>
        <v/>
      </c>
      <c r="D729" s="151"/>
      <c r="E729" s="14" t="str">
        <f>IF(D729="","",VLOOKUP(B729,'Preventiva - Sequencia'!$B:$C,2,0))</f>
        <v/>
      </c>
      <c r="F729" s="14" t="str">
        <f t="shared" si="114"/>
        <v/>
      </c>
      <c r="G729" s="14" t="str">
        <f t="shared" si="115"/>
        <v/>
      </c>
      <c r="H729" s="14" t="str">
        <f t="shared" si="116"/>
        <v/>
      </c>
      <c r="I729" s="152"/>
      <c r="J729" s="153"/>
      <c r="K729" s="153"/>
      <c r="L729" s="19" t="str">
        <f t="shared" si="111"/>
        <v/>
      </c>
      <c r="M729" s="151"/>
      <c r="N729" s="153"/>
      <c r="O729" s="153"/>
      <c r="P729" s="19" t="str">
        <f t="shared" si="117"/>
        <v/>
      </c>
      <c r="Q729" s="151"/>
      <c r="R729" s="151"/>
      <c r="S729" s="152"/>
      <c r="T729" s="152"/>
      <c r="U729" s="21" t="str">
        <f t="shared" si="109"/>
        <v/>
      </c>
      <c r="V729" s="21" t="str">
        <f t="shared" si="118"/>
        <v/>
      </c>
      <c r="W729" s="15" t="str">
        <f t="shared" si="119"/>
        <v/>
      </c>
      <c r="X729" s="48">
        <f t="shared" si="112"/>
        <v>0</v>
      </c>
      <c r="Y729" s="241"/>
    </row>
    <row r="730" spans="1:25" ht="21" hidden="1" customHeight="1">
      <c r="A730" s="14" t="str">
        <f t="shared" si="113"/>
        <v/>
      </c>
      <c r="B730" s="20" t="str">
        <f>IF(D730="","",COUNTIF($C$4:C729,C730)+1)</f>
        <v/>
      </c>
      <c r="C730" s="14" t="str">
        <f>IF(D730="","",VLOOKUP(D730,LISTA!$A:$B,2,0))</f>
        <v/>
      </c>
      <c r="D730" s="151"/>
      <c r="E730" s="14" t="str">
        <f>IF(D730="","",VLOOKUP(B730,'Preventiva - Sequencia'!$B:$C,2,0))</f>
        <v/>
      </c>
      <c r="F730" s="14" t="str">
        <f t="shared" si="114"/>
        <v/>
      </c>
      <c r="G730" s="14" t="str">
        <f t="shared" si="115"/>
        <v/>
      </c>
      <c r="H730" s="14" t="str">
        <f t="shared" si="116"/>
        <v/>
      </c>
      <c r="I730" s="152"/>
      <c r="J730" s="153"/>
      <c r="K730" s="153"/>
      <c r="L730" s="19" t="str">
        <f t="shared" si="111"/>
        <v/>
      </c>
      <c r="M730" s="151"/>
      <c r="N730" s="153"/>
      <c r="O730" s="153"/>
      <c r="P730" s="19" t="str">
        <f t="shared" si="117"/>
        <v/>
      </c>
      <c r="Q730" s="151"/>
      <c r="R730" s="151"/>
      <c r="S730" s="152"/>
      <c r="T730" s="152"/>
      <c r="U730" s="21" t="str">
        <f t="shared" si="109"/>
        <v/>
      </c>
      <c r="V730" s="21" t="str">
        <f t="shared" si="118"/>
        <v/>
      </c>
      <c r="W730" s="15" t="str">
        <f t="shared" si="119"/>
        <v/>
      </c>
      <c r="X730" s="48">
        <f t="shared" si="112"/>
        <v>0</v>
      </c>
      <c r="Y730" s="241"/>
    </row>
    <row r="731" spans="1:25" ht="21" hidden="1" customHeight="1">
      <c r="A731" s="14" t="str">
        <f t="shared" si="113"/>
        <v/>
      </c>
      <c r="B731" s="20" t="str">
        <f>IF(D731="","",COUNTIF($C$4:C730,C731)+1)</f>
        <v/>
      </c>
      <c r="C731" s="14" t="str">
        <f>IF(D731="","",VLOOKUP(D731,LISTA!$A:$B,2,0))</f>
        <v/>
      </c>
      <c r="D731" s="151"/>
      <c r="E731" s="14" t="str">
        <f>IF(D731="","",VLOOKUP(B731,'Preventiva - Sequencia'!$B:$C,2,0))</f>
        <v/>
      </c>
      <c r="F731" s="14" t="str">
        <f t="shared" si="114"/>
        <v/>
      </c>
      <c r="G731" s="14" t="str">
        <f t="shared" si="115"/>
        <v/>
      </c>
      <c r="H731" s="14" t="str">
        <f t="shared" si="116"/>
        <v/>
      </c>
      <c r="I731" s="152"/>
      <c r="J731" s="153"/>
      <c r="K731" s="153"/>
      <c r="L731" s="19" t="str">
        <f t="shared" si="111"/>
        <v/>
      </c>
      <c r="M731" s="151"/>
      <c r="N731" s="153"/>
      <c r="O731" s="153"/>
      <c r="P731" s="19" t="str">
        <f t="shared" si="117"/>
        <v/>
      </c>
      <c r="Q731" s="151"/>
      <c r="R731" s="151"/>
      <c r="S731" s="152"/>
      <c r="T731" s="152"/>
      <c r="U731" s="21" t="str">
        <f t="shared" si="109"/>
        <v/>
      </c>
      <c r="V731" s="21" t="str">
        <f t="shared" si="118"/>
        <v/>
      </c>
      <c r="W731" s="15" t="str">
        <f t="shared" si="119"/>
        <v/>
      </c>
      <c r="X731" s="48">
        <f t="shared" si="112"/>
        <v>0</v>
      </c>
      <c r="Y731" s="241"/>
    </row>
    <row r="732" spans="1:25" ht="21" hidden="1" customHeight="1">
      <c r="A732" s="14" t="str">
        <f t="shared" si="113"/>
        <v/>
      </c>
      <c r="B732" s="20" t="str">
        <f>IF(D732="","",COUNTIF($C$4:C731,C732)+1)</f>
        <v/>
      </c>
      <c r="C732" s="14" t="str">
        <f>IF(D732="","",VLOOKUP(D732,LISTA!$A:$B,2,0))</f>
        <v/>
      </c>
      <c r="D732" s="151"/>
      <c r="E732" s="14" t="str">
        <f>IF(D732="","",VLOOKUP(B732,'Preventiva - Sequencia'!$B:$C,2,0))</f>
        <v/>
      </c>
      <c r="F732" s="14" t="str">
        <f t="shared" si="114"/>
        <v/>
      </c>
      <c r="G732" s="14" t="str">
        <f t="shared" si="115"/>
        <v/>
      </c>
      <c r="H732" s="14" t="str">
        <f t="shared" si="116"/>
        <v/>
      </c>
      <c r="I732" s="152"/>
      <c r="J732" s="153"/>
      <c r="K732" s="153"/>
      <c r="L732" s="19" t="str">
        <f t="shared" si="111"/>
        <v/>
      </c>
      <c r="M732" s="151"/>
      <c r="N732" s="153"/>
      <c r="O732" s="153"/>
      <c r="P732" s="19" t="str">
        <f t="shared" si="117"/>
        <v/>
      </c>
      <c r="Q732" s="151"/>
      <c r="R732" s="151"/>
      <c r="S732" s="152"/>
      <c r="T732" s="152"/>
      <c r="U732" s="21" t="str">
        <f t="shared" si="109"/>
        <v/>
      </c>
      <c r="V732" s="21" t="str">
        <f t="shared" si="118"/>
        <v/>
      </c>
      <c r="W732" s="15" t="str">
        <f t="shared" si="119"/>
        <v/>
      </c>
      <c r="X732" s="48">
        <f t="shared" si="112"/>
        <v>0</v>
      </c>
      <c r="Y732" s="241"/>
    </row>
    <row r="733" spans="1:25" ht="21" hidden="1" customHeight="1">
      <c r="A733" s="14" t="str">
        <f t="shared" si="113"/>
        <v/>
      </c>
      <c r="B733" s="20" t="str">
        <f>IF(D733="","",COUNTIF($C$4:C732,C733)+1)</f>
        <v/>
      </c>
      <c r="C733" s="14" t="str">
        <f>IF(D733="","",VLOOKUP(D733,LISTA!$A:$B,2,0))</f>
        <v/>
      </c>
      <c r="D733" s="151"/>
      <c r="E733" s="14" t="str">
        <f>IF(D733="","",VLOOKUP(B733,'Preventiva - Sequencia'!$B:$C,2,0))</f>
        <v/>
      </c>
      <c r="F733" s="14" t="str">
        <f t="shared" si="114"/>
        <v/>
      </c>
      <c r="G733" s="14" t="str">
        <f t="shared" si="115"/>
        <v/>
      </c>
      <c r="H733" s="14" t="str">
        <f t="shared" si="116"/>
        <v/>
      </c>
      <c r="I733" s="152"/>
      <c r="J733" s="153"/>
      <c r="K733" s="153"/>
      <c r="L733" s="19" t="str">
        <f t="shared" si="111"/>
        <v/>
      </c>
      <c r="M733" s="151"/>
      <c r="N733" s="153"/>
      <c r="O733" s="153"/>
      <c r="P733" s="19" t="str">
        <f t="shared" si="117"/>
        <v/>
      </c>
      <c r="Q733" s="151"/>
      <c r="R733" s="151"/>
      <c r="S733" s="152"/>
      <c r="T733" s="152"/>
      <c r="U733" s="21" t="str">
        <f t="shared" ref="U733:U796" si="120">IF(P733="","",P733/L733)</f>
        <v/>
      </c>
      <c r="V733" s="21" t="str">
        <f t="shared" si="118"/>
        <v/>
      </c>
      <c r="W733" s="15" t="str">
        <f t="shared" si="119"/>
        <v/>
      </c>
      <c r="X733" s="48">
        <f t="shared" si="112"/>
        <v>0</v>
      </c>
      <c r="Y733" s="241"/>
    </row>
    <row r="734" spans="1:25" ht="21" hidden="1" customHeight="1">
      <c r="A734" s="14" t="str">
        <f t="shared" si="113"/>
        <v/>
      </c>
      <c r="B734" s="20" t="str">
        <f>IF(D734="","",COUNTIF($C$4:C733,C734)+1)</f>
        <v/>
      </c>
      <c r="C734" s="14" t="str">
        <f>IF(D734="","",VLOOKUP(D734,LISTA!$A:$B,2,0))</f>
        <v/>
      </c>
      <c r="D734" s="151"/>
      <c r="E734" s="14" t="str">
        <f>IF(D734="","",VLOOKUP(B734,'Preventiva - Sequencia'!$B:$C,2,0))</f>
        <v/>
      </c>
      <c r="F734" s="14" t="str">
        <f t="shared" si="114"/>
        <v/>
      </c>
      <c r="G734" s="14" t="str">
        <f t="shared" si="115"/>
        <v/>
      </c>
      <c r="H734" s="14" t="str">
        <f t="shared" si="116"/>
        <v/>
      </c>
      <c r="I734" s="152"/>
      <c r="J734" s="153"/>
      <c r="K734" s="153"/>
      <c r="L734" s="19" t="str">
        <f t="shared" si="111"/>
        <v/>
      </c>
      <c r="M734" s="151"/>
      <c r="N734" s="153"/>
      <c r="O734" s="153"/>
      <c r="P734" s="19" t="str">
        <f t="shared" si="117"/>
        <v/>
      </c>
      <c r="Q734" s="151"/>
      <c r="R734" s="151"/>
      <c r="S734" s="152"/>
      <c r="T734" s="152"/>
      <c r="U734" s="21" t="str">
        <f t="shared" si="120"/>
        <v/>
      </c>
      <c r="V734" s="21" t="str">
        <f t="shared" si="118"/>
        <v/>
      </c>
      <c r="W734" s="15" t="str">
        <f t="shared" si="119"/>
        <v/>
      </c>
      <c r="X734" s="48">
        <f t="shared" si="112"/>
        <v>0</v>
      </c>
      <c r="Y734" s="241"/>
    </row>
    <row r="735" spans="1:25" ht="21" hidden="1" customHeight="1">
      <c r="A735" s="14" t="str">
        <f t="shared" si="113"/>
        <v/>
      </c>
      <c r="B735" s="20" t="str">
        <f>IF(D735="","",COUNTIF($C$4:C734,C735)+1)</f>
        <v/>
      </c>
      <c r="C735" s="14" t="str">
        <f>IF(D735="","",VLOOKUP(D735,LISTA!$A:$B,2,0))</f>
        <v/>
      </c>
      <c r="D735" s="151"/>
      <c r="E735" s="14" t="str">
        <f>IF(D735="","",VLOOKUP(B735,'Preventiva - Sequencia'!$B:$C,2,0))</f>
        <v/>
      </c>
      <c r="F735" s="14" t="str">
        <f t="shared" si="114"/>
        <v/>
      </c>
      <c r="G735" s="14" t="str">
        <f t="shared" si="115"/>
        <v/>
      </c>
      <c r="H735" s="14" t="str">
        <f t="shared" si="116"/>
        <v/>
      </c>
      <c r="I735" s="152"/>
      <c r="J735" s="153"/>
      <c r="K735" s="153"/>
      <c r="L735" s="19" t="str">
        <f t="shared" si="111"/>
        <v/>
      </c>
      <c r="M735" s="151"/>
      <c r="N735" s="153"/>
      <c r="O735" s="153"/>
      <c r="P735" s="19" t="str">
        <f t="shared" si="117"/>
        <v/>
      </c>
      <c r="Q735" s="151"/>
      <c r="R735" s="151"/>
      <c r="S735" s="152"/>
      <c r="T735" s="152"/>
      <c r="U735" s="21" t="str">
        <f t="shared" si="120"/>
        <v/>
      </c>
      <c r="V735" s="21" t="str">
        <f t="shared" si="118"/>
        <v/>
      </c>
      <c r="W735" s="15" t="str">
        <f t="shared" si="119"/>
        <v/>
      </c>
      <c r="X735" s="48">
        <f t="shared" si="112"/>
        <v>0</v>
      </c>
      <c r="Y735" s="241"/>
    </row>
    <row r="736" spans="1:25" ht="21" hidden="1" customHeight="1">
      <c r="A736" s="14" t="str">
        <f t="shared" si="113"/>
        <v/>
      </c>
      <c r="B736" s="20" t="str">
        <f>IF(D736="","",COUNTIF($C$4:C735,C736)+1)</f>
        <v/>
      </c>
      <c r="C736" s="14" t="str">
        <f>IF(D736="","",VLOOKUP(D736,LISTA!$A:$B,2,0))</f>
        <v/>
      </c>
      <c r="D736" s="151"/>
      <c r="E736" s="14" t="str">
        <f>IF(D736="","",VLOOKUP(B736,'Preventiva - Sequencia'!$B:$C,2,0))</f>
        <v/>
      </c>
      <c r="F736" s="14" t="str">
        <f t="shared" si="114"/>
        <v/>
      </c>
      <c r="G736" s="14" t="str">
        <f t="shared" si="115"/>
        <v/>
      </c>
      <c r="H736" s="14" t="str">
        <f t="shared" si="116"/>
        <v/>
      </c>
      <c r="I736" s="152"/>
      <c r="J736" s="153"/>
      <c r="K736" s="153"/>
      <c r="L736" s="19" t="str">
        <f t="shared" si="111"/>
        <v/>
      </c>
      <c r="M736" s="151"/>
      <c r="N736" s="153"/>
      <c r="O736" s="153"/>
      <c r="P736" s="19" t="str">
        <f t="shared" si="117"/>
        <v/>
      </c>
      <c r="Q736" s="151"/>
      <c r="R736" s="151"/>
      <c r="S736" s="152"/>
      <c r="T736" s="152"/>
      <c r="U736" s="21" t="str">
        <f t="shared" si="120"/>
        <v/>
      </c>
      <c r="V736" s="21" t="str">
        <f t="shared" si="118"/>
        <v/>
      </c>
      <c r="W736" s="15" t="str">
        <f t="shared" si="119"/>
        <v/>
      </c>
      <c r="X736" s="48">
        <f t="shared" si="112"/>
        <v>0</v>
      </c>
      <c r="Y736" s="241"/>
    </row>
    <row r="737" spans="1:25" ht="21" hidden="1" customHeight="1">
      <c r="A737" s="14" t="str">
        <f t="shared" si="113"/>
        <v/>
      </c>
      <c r="B737" s="20" t="str">
        <f>IF(D737="","",COUNTIF($C$4:C736,C737)+1)</f>
        <v/>
      </c>
      <c r="C737" s="14" t="str">
        <f>IF(D737="","",VLOOKUP(D737,LISTA!$A:$B,2,0))</f>
        <v/>
      </c>
      <c r="D737" s="151"/>
      <c r="E737" s="14" t="str">
        <f>IF(D737="","",VLOOKUP(B737,'Preventiva - Sequencia'!$B:$C,2,0))</f>
        <v/>
      </c>
      <c r="F737" s="14" t="str">
        <f t="shared" si="114"/>
        <v/>
      </c>
      <c r="G737" s="14" t="str">
        <f t="shared" si="115"/>
        <v/>
      </c>
      <c r="H737" s="14" t="str">
        <f t="shared" si="116"/>
        <v/>
      </c>
      <c r="I737" s="152"/>
      <c r="J737" s="153"/>
      <c r="K737" s="153"/>
      <c r="L737" s="19" t="str">
        <f t="shared" si="111"/>
        <v/>
      </c>
      <c r="M737" s="151"/>
      <c r="N737" s="153"/>
      <c r="O737" s="153"/>
      <c r="P737" s="19" t="str">
        <f t="shared" si="117"/>
        <v/>
      </c>
      <c r="Q737" s="151"/>
      <c r="R737" s="151"/>
      <c r="S737" s="152"/>
      <c r="T737" s="152"/>
      <c r="U737" s="21" t="str">
        <f t="shared" si="120"/>
        <v/>
      </c>
      <c r="V737" s="21" t="str">
        <f t="shared" si="118"/>
        <v/>
      </c>
      <c r="W737" s="15" t="str">
        <f t="shared" si="119"/>
        <v/>
      </c>
      <c r="X737" s="48">
        <f t="shared" ref="X737:X768" si="121">SUM(R737:S737)</f>
        <v>0</v>
      </c>
      <c r="Y737" s="241"/>
    </row>
    <row r="738" spans="1:25" ht="21" hidden="1" customHeight="1">
      <c r="A738" s="14" t="str">
        <f t="shared" si="113"/>
        <v/>
      </c>
      <c r="B738" s="20" t="str">
        <f>IF(D738="","",COUNTIF($C$4:C737,C738)+1)</f>
        <v/>
      </c>
      <c r="C738" s="14" t="str">
        <f>IF(D738="","",VLOOKUP(D738,LISTA!$A:$B,2,0))</f>
        <v/>
      </c>
      <c r="D738" s="151"/>
      <c r="E738" s="14" t="str">
        <f>IF(D738="","",VLOOKUP(B738,'Preventiva - Sequencia'!$B:$C,2,0))</f>
        <v/>
      </c>
      <c r="F738" s="14" t="str">
        <f t="shared" si="114"/>
        <v/>
      </c>
      <c r="G738" s="14" t="str">
        <f t="shared" si="115"/>
        <v/>
      </c>
      <c r="H738" s="14" t="str">
        <f t="shared" si="116"/>
        <v/>
      </c>
      <c r="I738" s="152"/>
      <c r="J738" s="153"/>
      <c r="K738" s="153"/>
      <c r="L738" s="19" t="str">
        <f t="shared" si="111"/>
        <v/>
      </c>
      <c r="M738" s="151"/>
      <c r="N738" s="153"/>
      <c r="O738" s="153"/>
      <c r="P738" s="19" t="str">
        <f t="shared" si="117"/>
        <v/>
      </c>
      <c r="Q738" s="151"/>
      <c r="R738" s="151"/>
      <c r="S738" s="152"/>
      <c r="T738" s="152"/>
      <c r="U738" s="21" t="str">
        <f t="shared" si="120"/>
        <v/>
      </c>
      <c r="V738" s="21" t="str">
        <f t="shared" si="118"/>
        <v/>
      </c>
      <c r="W738" s="15" t="str">
        <f t="shared" si="119"/>
        <v/>
      </c>
      <c r="X738" s="48">
        <f t="shared" si="121"/>
        <v>0</v>
      </c>
      <c r="Y738" s="241"/>
    </row>
    <row r="739" spans="1:25" ht="21" hidden="1" customHeight="1">
      <c r="A739" s="14" t="str">
        <f t="shared" si="113"/>
        <v/>
      </c>
      <c r="B739" s="20" t="str">
        <f>IF(D739="","",COUNTIF($C$4:C738,C739)+1)</f>
        <v/>
      </c>
      <c r="C739" s="14" t="str">
        <f>IF(D739="","",VLOOKUP(D739,LISTA!$A:$B,2,0))</f>
        <v/>
      </c>
      <c r="D739" s="151"/>
      <c r="E739" s="14" t="str">
        <f>IF(D739="","",VLOOKUP(B739,'Preventiva - Sequencia'!$B:$C,2,0))</f>
        <v/>
      </c>
      <c r="F739" s="14" t="str">
        <f t="shared" si="114"/>
        <v/>
      </c>
      <c r="G739" s="14" t="str">
        <f t="shared" si="115"/>
        <v/>
      </c>
      <c r="H739" s="14" t="str">
        <f t="shared" si="116"/>
        <v/>
      </c>
      <c r="I739" s="152"/>
      <c r="J739" s="153"/>
      <c r="K739" s="153"/>
      <c r="L739" s="19" t="str">
        <f t="shared" si="111"/>
        <v/>
      </c>
      <c r="M739" s="151"/>
      <c r="N739" s="153"/>
      <c r="O739" s="153"/>
      <c r="P739" s="19" t="str">
        <f t="shared" si="117"/>
        <v/>
      </c>
      <c r="Q739" s="151"/>
      <c r="R739" s="151"/>
      <c r="S739" s="152"/>
      <c r="T739" s="152"/>
      <c r="U739" s="21" t="str">
        <f t="shared" si="120"/>
        <v/>
      </c>
      <c r="V739" s="21" t="str">
        <f t="shared" si="118"/>
        <v/>
      </c>
      <c r="W739" s="15" t="str">
        <f t="shared" si="119"/>
        <v/>
      </c>
      <c r="X739" s="48">
        <f t="shared" si="121"/>
        <v>0</v>
      </c>
      <c r="Y739" s="241"/>
    </row>
    <row r="740" spans="1:25" ht="21" hidden="1" customHeight="1">
      <c r="A740" s="14" t="str">
        <f t="shared" si="113"/>
        <v/>
      </c>
      <c r="B740" s="20" t="str">
        <f>IF(D740="","",COUNTIF($C$4:C739,C740)+1)</f>
        <v/>
      </c>
      <c r="C740" s="14" t="str">
        <f>IF(D740="","",VLOOKUP(D740,LISTA!$A:$B,2,0))</f>
        <v/>
      </c>
      <c r="D740" s="151"/>
      <c r="E740" s="14" t="str">
        <f>IF(D740="","",VLOOKUP(B740,'Preventiva - Sequencia'!$B:$C,2,0))</f>
        <v/>
      </c>
      <c r="F740" s="14" t="str">
        <f t="shared" si="114"/>
        <v/>
      </c>
      <c r="G740" s="14" t="str">
        <f t="shared" si="115"/>
        <v/>
      </c>
      <c r="H740" s="14" t="str">
        <f t="shared" si="116"/>
        <v/>
      </c>
      <c r="I740" s="152"/>
      <c r="J740" s="153"/>
      <c r="K740" s="153"/>
      <c r="L740" s="19" t="str">
        <f t="shared" si="111"/>
        <v/>
      </c>
      <c r="M740" s="151"/>
      <c r="N740" s="153"/>
      <c r="O740" s="153"/>
      <c r="P740" s="19" t="str">
        <f t="shared" si="117"/>
        <v/>
      </c>
      <c r="Q740" s="151"/>
      <c r="R740" s="151"/>
      <c r="S740" s="152"/>
      <c r="T740" s="152"/>
      <c r="U740" s="21" t="str">
        <f t="shared" si="120"/>
        <v/>
      </c>
      <c r="V740" s="21" t="str">
        <f t="shared" si="118"/>
        <v/>
      </c>
      <c r="W740" s="15" t="str">
        <f t="shared" si="119"/>
        <v/>
      </c>
      <c r="X740" s="48">
        <f t="shared" si="121"/>
        <v>0</v>
      </c>
      <c r="Y740" s="241"/>
    </row>
    <row r="741" spans="1:25" ht="21" hidden="1" customHeight="1">
      <c r="A741" s="14" t="str">
        <f t="shared" si="113"/>
        <v/>
      </c>
      <c r="B741" s="20" t="str">
        <f>IF(D741="","",COUNTIF($C$4:C740,C741)+1)</f>
        <v/>
      </c>
      <c r="C741" s="14" t="str">
        <f>IF(D741="","",VLOOKUP(D741,LISTA!$A:$B,2,0))</f>
        <v/>
      </c>
      <c r="D741" s="151"/>
      <c r="E741" s="14" t="str">
        <f>IF(D741="","",VLOOKUP(B741,'Preventiva - Sequencia'!$B:$C,2,0))</f>
        <v/>
      </c>
      <c r="F741" s="14" t="str">
        <f t="shared" si="114"/>
        <v/>
      </c>
      <c r="G741" s="14" t="str">
        <f t="shared" si="115"/>
        <v/>
      </c>
      <c r="H741" s="14" t="str">
        <f t="shared" si="116"/>
        <v/>
      </c>
      <c r="I741" s="152"/>
      <c r="J741" s="153"/>
      <c r="K741" s="153"/>
      <c r="L741" s="19" t="str">
        <f t="shared" si="111"/>
        <v/>
      </c>
      <c r="M741" s="151"/>
      <c r="N741" s="153"/>
      <c r="O741" s="153"/>
      <c r="P741" s="19" t="str">
        <f t="shared" si="117"/>
        <v/>
      </c>
      <c r="Q741" s="151"/>
      <c r="R741" s="151"/>
      <c r="S741" s="152"/>
      <c r="T741" s="152"/>
      <c r="U741" s="21" t="str">
        <f t="shared" si="120"/>
        <v/>
      </c>
      <c r="V741" s="21" t="str">
        <f t="shared" si="118"/>
        <v/>
      </c>
      <c r="W741" s="15" t="str">
        <f t="shared" si="119"/>
        <v/>
      </c>
      <c r="X741" s="48">
        <f t="shared" si="121"/>
        <v>0</v>
      </c>
      <c r="Y741" s="241"/>
    </row>
    <row r="742" spans="1:25" ht="21" hidden="1" customHeight="1">
      <c r="A742" s="14" t="str">
        <f t="shared" si="113"/>
        <v/>
      </c>
      <c r="B742" s="20" t="str">
        <f>IF(D742="","",COUNTIF($C$4:C741,C742)+1)</f>
        <v/>
      </c>
      <c r="C742" s="14" t="str">
        <f>IF(D742="","",VLOOKUP(D742,LISTA!$A:$B,2,0))</f>
        <v/>
      </c>
      <c r="D742" s="151"/>
      <c r="E742" s="14" t="str">
        <f>IF(D742="","",VLOOKUP(B742,'Preventiva - Sequencia'!$B:$C,2,0))</f>
        <v/>
      </c>
      <c r="F742" s="14" t="str">
        <f t="shared" si="114"/>
        <v/>
      </c>
      <c r="G742" s="14" t="str">
        <f t="shared" si="115"/>
        <v/>
      </c>
      <c r="H742" s="14" t="str">
        <f t="shared" si="116"/>
        <v/>
      </c>
      <c r="I742" s="152"/>
      <c r="J742" s="153"/>
      <c r="K742" s="153"/>
      <c r="L742" s="19" t="str">
        <f t="shared" si="111"/>
        <v/>
      </c>
      <c r="M742" s="151"/>
      <c r="N742" s="153"/>
      <c r="O742" s="153"/>
      <c r="P742" s="19" t="str">
        <f t="shared" si="117"/>
        <v/>
      </c>
      <c r="Q742" s="151"/>
      <c r="R742" s="151"/>
      <c r="S742" s="152"/>
      <c r="T742" s="152"/>
      <c r="U742" s="21" t="str">
        <f t="shared" si="120"/>
        <v/>
      </c>
      <c r="V742" s="21" t="str">
        <f t="shared" si="118"/>
        <v/>
      </c>
      <c r="W742" s="15" t="str">
        <f t="shared" si="119"/>
        <v/>
      </c>
      <c r="X742" s="48">
        <f t="shared" si="121"/>
        <v>0</v>
      </c>
      <c r="Y742" s="241"/>
    </row>
    <row r="743" spans="1:25" ht="21" hidden="1" customHeight="1">
      <c r="A743" s="14" t="str">
        <f t="shared" si="113"/>
        <v/>
      </c>
      <c r="B743" s="20" t="str">
        <f>IF(D743="","",COUNTIF($C$4:C742,C743)+1)</f>
        <v/>
      </c>
      <c r="C743" s="14" t="str">
        <f>IF(D743="","",VLOOKUP(D743,LISTA!$A:$B,2,0))</f>
        <v/>
      </c>
      <c r="D743" s="151"/>
      <c r="E743" s="14" t="str">
        <f>IF(D743="","",VLOOKUP(B743,'Preventiva - Sequencia'!$B:$C,2,0))</f>
        <v/>
      </c>
      <c r="F743" s="14" t="str">
        <f t="shared" si="114"/>
        <v/>
      </c>
      <c r="G743" s="14" t="str">
        <f t="shared" si="115"/>
        <v/>
      </c>
      <c r="H743" s="14" t="str">
        <f t="shared" si="116"/>
        <v/>
      </c>
      <c r="I743" s="152"/>
      <c r="J743" s="153"/>
      <c r="K743" s="153"/>
      <c r="L743" s="19" t="str">
        <f t="shared" si="111"/>
        <v/>
      </c>
      <c r="M743" s="151"/>
      <c r="N743" s="153"/>
      <c r="O743" s="153"/>
      <c r="P743" s="19" t="str">
        <f t="shared" si="117"/>
        <v/>
      </c>
      <c r="Q743" s="151"/>
      <c r="R743" s="151"/>
      <c r="S743" s="152"/>
      <c r="T743" s="152"/>
      <c r="U743" s="21" t="str">
        <f t="shared" si="120"/>
        <v/>
      </c>
      <c r="V743" s="21" t="str">
        <f t="shared" si="118"/>
        <v/>
      </c>
      <c r="W743" s="15" t="str">
        <f t="shared" si="119"/>
        <v/>
      </c>
      <c r="X743" s="48">
        <f t="shared" si="121"/>
        <v>0</v>
      </c>
      <c r="Y743" s="241"/>
    </row>
    <row r="744" spans="1:25" ht="21" hidden="1" customHeight="1">
      <c r="A744" s="14" t="str">
        <f t="shared" si="113"/>
        <v/>
      </c>
      <c r="B744" s="20" t="str">
        <f>IF(D744="","",COUNTIF($C$4:C743,C744)+1)</f>
        <v/>
      </c>
      <c r="C744" s="14" t="str">
        <f>IF(D744="","",VLOOKUP(D744,LISTA!$A:$B,2,0))</f>
        <v/>
      </c>
      <c r="D744" s="151"/>
      <c r="E744" s="14" t="str">
        <f>IF(D744="","",VLOOKUP(B744,'Preventiva - Sequencia'!$B:$C,2,0))</f>
        <v/>
      </c>
      <c r="F744" s="14" t="str">
        <f t="shared" si="114"/>
        <v/>
      </c>
      <c r="G744" s="14" t="str">
        <f t="shared" si="115"/>
        <v/>
      </c>
      <c r="H744" s="14" t="str">
        <f t="shared" si="116"/>
        <v/>
      </c>
      <c r="I744" s="152"/>
      <c r="J744" s="153"/>
      <c r="K744" s="153"/>
      <c r="L744" s="19" t="str">
        <f t="shared" si="111"/>
        <v/>
      </c>
      <c r="M744" s="151"/>
      <c r="N744" s="153"/>
      <c r="O744" s="153"/>
      <c r="P744" s="19" t="str">
        <f t="shared" si="117"/>
        <v/>
      </c>
      <c r="Q744" s="151"/>
      <c r="R744" s="151"/>
      <c r="S744" s="152"/>
      <c r="T744" s="152"/>
      <c r="U744" s="21" t="str">
        <f t="shared" si="120"/>
        <v/>
      </c>
      <c r="V744" s="21" t="str">
        <f t="shared" si="118"/>
        <v/>
      </c>
      <c r="W744" s="15" t="str">
        <f t="shared" si="119"/>
        <v/>
      </c>
      <c r="X744" s="48">
        <f t="shared" si="121"/>
        <v>0</v>
      </c>
      <c r="Y744" s="241"/>
    </row>
    <row r="745" spans="1:25" ht="21" hidden="1" customHeight="1">
      <c r="A745" s="14" t="str">
        <f t="shared" si="113"/>
        <v/>
      </c>
      <c r="B745" s="20" t="str">
        <f>IF(D745="","",COUNTIF($C$4:C736,C745)+1)</f>
        <v/>
      </c>
      <c r="C745" s="14" t="str">
        <f>IF(D745="","",VLOOKUP(D745,LISTA!$A:$B,2,0))</f>
        <v/>
      </c>
      <c r="D745" s="151"/>
      <c r="E745" s="14" t="str">
        <f>IF(D745="","",VLOOKUP(B745,'Preventiva - Sequencia'!$B:$C,2,0))</f>
        <v/>
      </c>
      <c r="F745" s="14" t="str">
        <f t="shared" si="114"/>
        <v/>
      </c>
      <c r="G745" s="14" t="str">
        <f t="shared" si="115"/>
        <v/>
      </c>
      <c r="H745" s="14" t="str">
        <f t="shared" si="116"/>
        <v/>
      </c>
      <c r="I745" s="152"/>
      <c r="J745" s="153"/>
      <c r="K745" s="153"/>
      <c r="L745" s="19" t="str">
        <f t="shared" si="111"/>
        <v/>
      </c>
      <c r="M745" s="151"/>
      <c r="N745" s="153"/>
      <c r="O745" s="153"/>
      <c r="P745" s="19" t="str">
        <f t="shared" si="117"/>
        <v/>
      </c>
      <c r="Q745" s="151"/>
      <c r="R745" s="151"/>
      <c r="S745" s="152"/>
      <c r="T745" s="152"/>
      <c r="U745" s="21" t="str">
        <f t="shared" si="120"/>
        <v/>
      </c>
      <c r="V745" s="21" t="str">
        <f t="shared" si="118"/>
        <v/>
      </c>
      <c r="W745" s="15" t="str">
        <f t="shared" si="119"/>
        <v/>
      </c>
      <c r="X745" s="48">
        <f t="shared" si="121"/>
        <v>0</v>
      </c>
      <c r="Y745" s="241"/>
    </row>
    <row r="746" spans="1:25" ht="21" hidden="1" customHeight="1">
      <c r="A746" s="14" t="str">
        <f t="shared" si="113"/>
        <v/>
      </c>
      <c r="B746" s="20" t="str">
        <f>IF(D746="","",COUNTIF($C$4:C744,C746)+1)</f>
        <v/>
      </c>
      <c r="C746" s="14" t="str">
        <f>IF(D746="","",VLOOKUP(D746,LISTA!$A:$B,2,0))</f>
        <v/>
      </c>
      <c r="D746" s="151"/>
      <c r="E746" s="14" t="str">
        <f>IF(D746="","",VLOOKUP(B746,'Preventiva - Sequencia'!$B:$C,2,0))</f>
        <v/>
      </c>
      <c r="F746" s="14" t="str">
        <f t="shared" si="114"/>
        <v/>
      </c>
      <c r="G746" s="14" t="str">
        <f t="shared" si="115"/>
        <v/>
      </c>
      <c r="H746" s="14" t="str">
        <f t="shared" si="116"/>
        <v/>
      </c>
      <c r="I746" s="152"/>
      <c r="J746" s="153"/>
      <c r="K746" s="153"/>
      <c r="L746" s="19" t="str">
        <f t="shared" si="111"/>
        <v/>
      </c>
      <c r="M746" s="151"/>
      <c r="N746" s="153"/>
      <c r="O746" s="153"/>
      <c r="P746" s="19" t="str">
        <f t="shared" si="117"/>
        <v/>
      </c>
      <c r="Q746" s="151"/>
      <c r="R746" s="151"/>
      <c r="S746" s="152"/>
      <c r="T746" s="152"/>
      <c r="U746" s="21" t="str">
        <f t="shared" si="120"/>
        <v/>
      </c>
      <c r="V746" s="21" t="str">
        <f t="shared" si="118"/>
        <v/>
      </c>
      <c r="W746" s="15" t="str">
        <f t="shared" si="119"/>
        <v/>
      </c>
      <c r="X746" s="48">
        <f t="shared" si="121"/>
        <v>0</v>
      </c>
      <c r="Y746" s="241"/>
    </row>
    <row r="747" spans="1:25" ht="21" hidden="1" customHeight="1">
      <c r="A747" s="14" t="str">
        <f t="shared" si="113"/>
        <v/>
      </c>
      <c r="B747" s="20" t="str">
        <f>IF(D747="","",COUNTIF($C$4:C746,C747)+1)</f>
        <v/>
      </c>
      <c r="C747" s="14" t="str">
        <f>IF(D747="","",VLOOKUP(D747,LISTA!$A:$B,2,0))</f>
        <v/>
      </c>
      <c r="D747" s="151"/>
      <c r="E747" s="14" t="str">
        <f>IF(D747="","",VLOOKUP(B747,'Preventiva - Sequencia'!$B:$C,2,0))</f>
        <v/>
      </c>
      <c r="F747" s="14" t="str">
        <f t="shared" si="114"/>
        <v/>
      </c>
      <c r="G747" s="14" t="str">
        <f t="shared" si="115"/>
        <v/>
      </c>
      <c r="H747" s="14" t="str">
        <f t="shared" si="116"/>
        <v/>
      </c>
      <c r="I747" s="152"/>
      <c r="J747" s="153"/>
      <c r="K747" s="153"/>
      <c r="L747" s="19" t="str">
        <f t="shared" si="111"/>
        <v/>
      </c>
      <c r="M747" s="151"/>
      <c r="N747" s="153"/>
      <c r="O747" s="153"/>
      <c r="P747" s="19" t="str">
        <f t="shared" si="117"/>
        <v/>
      </c>
      <c r="Q747" s="151"/>
      <c r="R747" s="151"/>
      <c r="S747" s="152"/>
      <c r="T747" s="152"/>
      <c r="U747" s="21" t="str">
        <f t="shared" si="120"/>
        <v/>
      </c>
      <c r="V747" s="21" t="str">
        <f t="shared" si="118"/>
        <v/>
      </c>
      <c r="W747" s="15" t="str">
        <f t="shared" si="119"/>
        <v/>
      </c>
      <c r="X747" s="48">
        <f t="shared" si="121"/>
        <v>0</v>
      </c>
      <c r="Y747" s="241"/>
    </row>
    <row r="748" spans="1:25" ht="21" hidden="1" customHeight="1">
      <c r="A748" s="14" t="str">
        <f t="shared" si="113"/>
        <v/>
      </c>
      <c r="B748" s="20" t="str">
        <f>IF(D748="","",COUNTIF($C$4:C747,C748)+1)</f>
        <v/>
      </c>
      <c r="C748" s="14" t="str">
        <f>IF(D748="","",VLOOKUP(D748,LISTA!$A:$B,2,0))</f>
        <v/>
      </c>
      <c r="D748" s="151"/>
      <c r="E748" s="14" t="str">
        <f>IF(D748="","",VLOOKUP(B748,'Preventiva - Sequencia'!$B:$C,2,0))</f>
        <v/>
      </c>
      <c r="F748" s="14" t="str">
        <f t="shared" si="114"/>
        <v/>
      </c>
      <c r="G748" s="14" t="str">
        <f t="shared" si="115"/>
        <v/>
      </c>
      <c r="H748" s="14" t="str">
        <f t="shared" si="116"/>
        <v/>
      </c>
      <c r="I748" s="152"/>
      <c r="J748" s="153"/>
      <c r="K748" s="153"/>
      <c r="L748" s="19" t="str">
        <f t="shared" si="111"/>
        <v/>
      </c>
      <c r="M748" s="151"/>
      <c r="N748" s="153"/>
      <c r="O748" s="153"/>
      <c r="P748" s="19" t="str">
        <f t="shared" si="117"/>
        <v/>
      </c>
      <c r="Q748" s="151"/>
      <c r="R748" s="151"/>
      <c r="S748" s="152"/>
      <c r="T748" s="152"/>
      <c r="U748" s="21" t="str">
        <f t="shared" si="120"/>
        <v/>
      </c>
      <c r="V748" s="21" t="str">
        <f t="shared" si="118"/>
        <v/>
      </c>
      <c r="W748" s="15" t="str">
        <f t="shared" si="119"/>
        <v/>
      </c>
      <c r="X748" s="48">
        <f t="shared" si="121"/>
        <v>0</v>
      </c>
      <c r="Y748" s="241"/>
    </row>
    <row r="749" spans="1:25" ht="21" hidden="1" customHeight="1">
      <c r="A749" s="14" t="str">
        <f t="shared" si="113"/>
        <v/>
      </c>
      <c r="B749" s="20" t="str">
        <f>IF(D749="","",COUNTIF($C$4:C748,C749)+1)</f>
        <v/>
      </c>
      <c r="C749" s="14" t="str">
        <f>IF(D749="","",VLOOKUP(D749,LISTA!$A:$B,2,0))</f>
        <v/>
      </c>
      <c r="D749" s="151"/>
      <c r="E749" s="14" t="str">
        <f>IF(D749="","",VLOOKUP(B749,'Preventiva - Sequencia'!$B:$C,2,0))</f>
        <v/>
      </c>
      <c r="F749" s="14" t="str">
        <f t="shared" si="114"/>
        <v/>
      </c>
      <c r="G749" s="14" t="str">
        <f t="shared" si="115"/>
        <v/>
      </c>
      <c r="H749" s="14" t="str">
        <f t="shared" si="116"/>
        <v/>
      </c>
      <c r="I749" s="152"/>
      <c r="J749" s="153"/>
      <c r="K749" s="153"/>
      <c r="L749" s="19" t="str">
        <f t="shared" si="111"/>
        <v/>
      </c>
      <c r="M749" s="151"/>
      <c r="N749" s="153"/>
      <c r="O749" s="153"/>
      <c r="P749" s="19" t="str">
        <f t="shared" si="117"/>
        <v/>
      </c>
      <c r="Q749" s="151"/>
      <c r="R749" s="151"/>
      <c r="S749" s="152"/>
      <c r="T749" s="152"/>
      <c r="U749" s="21" t="str">
        <f t="shared" si="120"/>
        <v/>
      </c>
      <c r="V749" s="21" t="str">
        <f t="shared" si="118"/>
        <v/>
      </c>
      <c r="W749" s="15" t="str">
        <f t="shared" si="119"/>
        <v/>
      </c>
      <c r="X749" s="48">
        <f t="shared" si="121"/>
        <v>0</v>
      </c>
      <c r="Y749" s="241"/>
    </row>
    <row r="750" spans="1:25" ht="21" hidden="1" customHeight="1">
      <c r="A750" s="14" t="str">
        <f t="shared" si="113"/>
        <v/>
      </c>
      <c r="B750" s="20" t="str">
        <f>IF(D750="","",COUNTIF($C$4:C749,C750)+1)</f>
        <v/>
      </c>
      <c r="C750" s="14" t="str">
        <f>IF(D750="","",VLOOKUP(D750,LISTA!$A:$B,2,0))</f>
        <v/>
      </c>
      <c r="D750" s="151"/>
      <c r="E750" s="14" t="str">
        <f>IF(D750="","",VLOOKUP(B750,'Preventiva - Sequencia'!$B:$C,2,0))</f>
        <v/>
      </c>
      <c r="F750" s="14" t="str">
        <f t="shared" si="114"/>
        <v/>
      </c>
      <c r="G750" s="14" t="str">
        <f t="shared" si="115"/>
        <v/>
      </c>
      <c r="H750" s="14" t="str">
        <f t="shared" si="116"/>
        <v/>
      </c>
      <c r="I750" s="152"/>
      <c r="J750" s="153"/>
      <c r="K750" s="153"/>
      <c r="L750" s="19" t="str">
        <f t="shared" si="111"/>
        <v/>
      </c>
      <c r="M750" s="151"/>
      <c r="N750" s="153"/>
      <c r="O750" s="153"/>
      <c r="P750" s="19" t="str">
        <f t="shared" si="117"/>
        <v/>
      </c>
      <c r="Q750" s="151"/>
      <c r="R750" s="151"/>
      <c r="S750" s="152"/>
      <c r="T750" s="152"/>
      <c r="U750" s="21" t="str">
        <f t="shared" si="120"/>
        <v/>
      </c>
      <c r="V750" s="21" t="str">
        <f t="shared" si="118"/>
        <v/>
      </c>
      <c r="W750" s="15" t="str">
        <f t="shared" si="119"/>
        <v/>
      </c>
      <c r="X750" s="48">
        <f t="shared" si="121"/>
        <v>0</v>
      </c>
      <c r="Y750" s="241"/>
    </row>
    <row r="751" spans="1:25" ht="21" hidden="1" customHeight="1">
      <c r="A751" s="14" t="str">
        <f t="shared" si="113"/>
        <v/>
      </c>
      <c r="B751" s="20" t="str">
        <f>IF(D751="","",COUNTIF($C$4:C750,C751)+1)</f>
        <v/>
      </c>
      <c r="C751" s="14" t="str">
        <f>IF(D751="","",VLOOKUP(D751,LISTA!$A:$B,2,0))</f>
        <v/>
      </c>
      <c r="D751" s="151"/>
      <c r="E751" s="14" t="str">
        <f>IF(D751="","",VLOOKUP(B751,'Preventiva - Sequencia'!$B:$C,2,0))</f>
        <v/>
      </c>
      <c r="F751" s="14" t="str">
        <f t="shared" si="114"/>
        <v/>
      </c>
      <c r="G751" s="14" t="str">
        <f t="shared" si="115"/>
        <v/>
      </c>
      <c r="H751" s="14" t="str">
        <f t="shared" si="116"/>
        <v/>
      </c>
      <c r="I751" s="152"/>
      <c r="J751" s="153"/>
      <c r="K751" s="153"/>
      <c r="L751" s="19" t="str">
        <f t="shared" si="111"/>
        <v/>
      </c>
      <c r="M751" s="151"/>
      <c r="N751" s="153"/>
      <c r="O751" s="153"/>
      <c r="P751" s="19" t="str">
        <f t="shared" si="117"/>
        <v/>
      </c>
      <c r="Q751" s="258"/>
      <c r="R751" s="151"/>
      <c r="S751" s="152"/>
      <c r="T751" s="152"/>
      <c r="U751" s="21" t="str">
        <f t="shared" si="120"/>
        <v/>
      </c>
      <c r="V751" s="21" t="str">
        <f t="shared" si="118"/>
        <v/>
      </c>
      <c r="W751" s="15" t="str">
        <f t="shared" si="119"/>
        <v/>
      </c>
      <c r="X751" s="48">
        <f t="shared" si="121"/>
        <v>0</v>
      </c>
      <c r="Y751" s="241"/>
    </row>
    <row r="752" spans="1:25" ht="21" hidden="1" customHeight="1">
      <c r="A752" s="14" t="str">
        <f t="shared" si="113"/>
        <v/>
      </c>
      <c r="B752" s="20" t="str">
        <f>IF(D752="","",COUNTIF($C$4:C751,C752)+1)</f>
        <v/>
      </c>
      <c r="C752" s="14" t="str">
        <f>IF(D752="","",VLOOKUP(D752,LISTA!$A:$B,2,0))</f>
        <v/>
      </c>
      <c r="D752" s="151"/>
      <c r="E752" s="14" t="str">
        <f>IF(D752="","",VLOOKUP(B752,'Preventiva - Sequencia'!$B:$C,2,0))</f>
        <v/>
      </c>
      <c r="F752" s="14" t="str">
        <f t="shared" si="114"/>
        <v/>
      </c>
      <c r="G752" s="14" t="str">
        <f t="shared" si="115"/>
        <v/>
      </c>
      <c r="H752" s="14" t="str">
        <f t="shared" si="116"/>
        <v/>
      </c>
      <c r="I752" s="152"/>
      <c r="J752" s="153"/>
      <c r="K752" s="153"/>
      <c r="L752" s="19" t="str">
        <f t="shared" si="111"/>
        <v/>
      </c>
      <c r="M752" s="151"/>
      <c r="N752" s="153"/>
      <c r="O752" s="153"/>
      <c r="P752" s="19" t="str">
        <f t="shared" si="117"/>
        <v/>
      </c>
      <c r="Q752" s="151"/>
      <c r="R752" s="151"/>
      <c r="S752" s="152"/>
      <c r="T752" s="152"/>
      <c r="U752" s="21" t="str">
        <f t="shared" si="120"/>
        <v/>
      </c>
      <c r="V752" s="21" t="str">
        <f t="shared" si="118"/>
        <v/>
      </c>
      <c r="W752" s="15" t="str">
        <f t="shared" si="119"/>
        <v/>
      </c>
      <c r="X752" s="48">
        <f t="shared" si="121"/>
        <v>0</v>
      </c>
      <c r="Y752" s="241"/>
    </row>
    <row r="753" spans="1:25" ht="21" hidden="1" customHeight="1">
      <c r="A753" s="14" t="str">
        <f t="shared" si="113"/>
        <v/>
      </c>
      <c r="B753" s="20" t="str">
        <f>IF(D753="","",COUNTIF($C$4:C752,C753)+1)</f>
        <v/>
      </c>
      <c r="C753" s="14" t="str">
        <f>IF(D753="","",VLOOKUP(D753,LISTA!$A:$B,2,0))</f>
        <v/>
      </c>
      <c r="D753" s="151"/>
      <c r="E753" s="14" t="str">
        <f>IF(D753="","",VLOOKUP(B753,'Preventiva - Sequencia'!$B:$C,2,0))</f>
        <v/>
      </c>
      <c r="F753" s="14" t="str">
        <f t="shared" si="114"/>
        <v/>
      </c>
      <c r="G753" s="14" t="str">
        <f t="shared" si="115"/>
        <v/>
      </c>
      <c r="H753" s="14" t="str">
        <f t="shared" si="116"/>
        <v/>
      </c>
      <c r="I753" s="152"/>
      <c r="J753" s="153"/>
      <c r="K753" s="153"/>
      <c r="L753" s="19" t="str">
        <f t="shared" si="111"/>
        <v/>
      </c>
      <c r="M753" s="151"/>
      <c r="N753" s="153"/>
      <c r="O753" s="153"/>
      <c r="P753" s="19" t="str">
        <f t="shared" si="117"/>
        <v/>
      </c>
      <c r="Q753" s="151"/>
      <c r="R753" s="151"/>
      <c r="S753" s="152"/>
      <c r="T753" s="152"/>
      <c r="U753" s="21" t="str">
        <f t="shared" si="120"/>
        <v/>
      </c>
      <c r="V753" s="21" t="str">
        <f t="shared" si="118"/>
        <v/>
      </c>
      <c r="W753" s="15" t="str">
        <f t="shared" si="119"/>
        <v/>
      </c>
      <c r="X753" s="48">
        <f t="shared" si="121"/>
        <v>0</v>
      </c>
      <c r="Y753" s="241"/>
    </row>
    <row r="754" spans="1:25" ht="21" hidden="1" customHeight="1">
      <c r="A754" s="14" t="str">
        <f t="shared" si="113"/>
        <v/>
      </c>
      <c r="B754" s="20" t="str">
        <f>IF(D754="","",COUNTIF($C$4:C753,C754)+1)</f>
        <v/>
      </c>
      <c r="C754" s="14" t="str">
        <f>IF(D754="","",VLOOKUP(D754,LISTA!$A:$B,2,0))</f>
        <v/>
      </c>
      <c r="D754" s="151"/>
      <c r="E754" s="14" t="str">
        <f>IF(D754="","",VLOOKUP(B754,'Preventiva - Sequencia'!$B:$C,2,0))</f>
        <v/>
      </c>
      <c r="F754" s="14" t="str">
        <f t="shared" si="114"/>
        <v/>
      </c>
      <c r="G754" s="14" t="str">
        <f t="shared" si="115"/>
        <v/>
      </c>
      <c r="H754" s="14" t="str">
        <f t="shared" si="116"/>
        <v/>
      </c>
      <c r="I754" s="152"/>
      <c r="J754" s="153"/>
      <c r="K754" s="153"/>
      <c r="L754" s="19" t="str">
        <f t="shared" si="111"/>
        <v/>
      </c>
      <c r="M754" s="151"/>
      <c r="N754" s="153"/>
      <c r="O754" s="153"/>
      <c r="P754" s="19" t="str">
        <f t="shared" si="117"/>
        <v/>
      </c>
      <c r="Q754" s="151"/>
      <c r="R754" s="151"/>
      <c r="S754" s="152"/>
      <c r="T754" s="152"/>
      <c r="U754" s="21" t="str">
        <f t="shared" si="120"/>
        <v/>
      </c>
      <c r="V754" s="21" t="str">
        <f t="shared" si="118"/>
        <v/>
      </c>
      <c r="W754" s="15" t="str">
        <f t="shared" si="119"/>
        <v/>
      </c>
      <c r="X754" s="48">
        <f t="shared" si="121"/>
        <v>0</v>
      </c>
      <c r="Y754" s="241"/>
    </row>
    <row r="755" spans="1:25" ht="21" hidden="1" customHeight="1">
      <c r="A755" s="14" t="str">
        <f t="shared" si="113"/>
        <v/>
      </c>
      <c r="B755" s="20" t="str">
        <f>IF(D755="","",COUNTIF($C$4:C754,C755)+1)</f>
        <v/>
      </c>
      <c r="C755" s="14" t="str">
        <f>IF(D755="","",VLOOKUP(D755,LISTA!$A:$B,2,0))</f>
        <v/>
      </c>
      <c r="D755" s="151"/>
      <c r="E755" s="14" t="str">
        <f>IF(D755="","",VLOOKUP(B755,'Preventiva - Sequencia'!$B:$C,2,0))</f>
        <v/>
      </c>
      <c r="F755" s="14" t="str">
        <f t="shared" si="114"/>
        <v/>
      </c>
      <c r="G755" s="14" t="str">
        <f t="shared" si="115"/>
        <v/>
      </c>
      <c r="H755" s="14" t="str">
        <f t="shared" si="116"/>
        <v/>
      </c>
      <c r="I755" s="152"/>
      <c r="J755" s="153"/>
      <c r="K755" s="153"/>
      <c r="L755" s="19" t="str">
        <f t="shared" si="111"/>
        <v/>
      </c>
      <c r="M755" s="151"/>
      <c r="N755" s="153"/>
      <c r="O755" s="153"/>
      <c r="P755" s="19" t="str">
        <f t="shared" si="117"/>
        <v/>
      </c>
      <c r="Q755" s="151"/>
      <c r="R755" s="151"/>
      <c r="S755" s="152"/>
      <c r="T755" s="152"/>
      <c r="U755" s="21" t="str">
        <f t="shared" si="120"/>
        <v/>
      </c>
      <c r="V755" s="21" t="str">
        <f t="shared" si="118"/>
        <v/>
      </c>
      <c r="W755" s="15" t="str">
        <f t="shared" si="119"/>
        <v/>
      </c>
      <c r="X755" s="48">
        <f t="shared" si="121"/>
        <v>0</v>
      </c>
      <c r="Y755" s="241"/>
    </row>
    <row r="756" spans="1:25" ht="21" hidden="1" customHeight="1">
      <c r="A756" s="14" t="str">
        <f t="shared" si="113"/>
        <v/>
      </c>
      <c r="B756" s="20" t="str">
        <f>IF(D756="","",COUNTIF($C$4:C755,C756)+1)</f>
        <v/>
      </c>
      <c r="C756" s="14" t="str">
        <f>IF(D756="","",VLOOKUP(D756,LISTA!$A:$B,2,0))</f>
        <v/>
      </c>
      <c r="D756" s="151"/>
      <c r="E756" s="14" t="str">
        <f>IF(D756="","",VLOOKUP(B756,'Preventiva - Sequencia'!$B:$C,2,0))</f>
        <v/>
      </c>
      <c r="F756" s="14" t="str">
        <f t="shared" si="114"/>
        <v/>
      </c>
      <c r="G756" s="14" t="str">
        <f t="shared" si="115"/>
        <v/>
      </c>
      <c r="H756" s="14" t="str">
        <f t="shared" si="116"/>
        <v/>
      </c>
      <c r="I756" s="152"/>
      <c r="J756" s="153"/>
      <c r="K756" s="153"/>
      <c r="L756" s="19" t="str">
        <f t="shared" si="111"/>
        <v/>
      </c>
      <c r="M756" s="151"/>
      <c r="N756" s="153"/>
      <c r="O756" s="153"/>
      <c r="P756" s="19" t="str">
        <f t="shared" si="117"/>
        <v/>
      </c>
      <c r="Q756" s="151"/>
      <c r="R756" s="151"/>
      <c r="S756" s="152"/>
      <c r="T756" s="152"/>
      <c r="U756" s="21" t="str">
        <f t="shared" si="120"/>
        <v/>
      </c>
      <c r="V756" s="21" t="str">
        <f t="shared" si="118"/>
        <v/>
      </c>
      <c r="W756" s="15" t="str">
        <f t="shared" si="119"/>
        <v/>
      </c>
      <c r="X756" s="48">
        <f t="shared" si="121"/>
        <v>0</v>
      </c>
      <c r="Y756" s="241"/>
    </row>
    <row r="757" spans="1:25" ht="21" hidden="1" customHeight="1">
      <c r="A757" s="14" t="str">
        <f t="shared" si="113"/>
        <v/>
      </c>
      <c r="B757" s="20" t="str">
        <f>IF(D757="","",COUNTIF($C$4:C756,C757)+1)</f>
        <v/>
      </c>
      <c r="C757" s="14" t="str">
        <f>IF(D757="","",VLOOKUP(D757,LISTA!$A:$B,2,0))</f>
        <v/>
      </c>
      <c r="D757" s="151"/>
      <c r="E757" s="14" t="str">
        <f>IF(D757="","",VLOOKUP(B757,'Preventiva - Sequencia'!$B:$C,2,0))</f>
        <v/>
      </c>
      <c r="F757" s="14" t="str">
        <f t="shared" si="114"/>
        <v/>
      </c>
      <c r="G757" s="14" t="str">
        <f t="shared" si="115"/>
        <v/>
      </c>
      <c r="H757" s="14" t="str">
        <f t="shared" si="116"/>
        <v/>
      </c>
      <c r="I757" s="152"/>
      <c r="J757" s="153"/>
      <c r="K757" s="153"/>
      <c r="L757" s="19" t="str">
        <f t="shared" si="111"/>
        <v/>
      </c>
      <c r="M757" s="151"/>
      <c r="N757" s="153"/>
      <c r="O757" s="153"/>
      <c r="P757" s="19" t="str">
        <f t="shared" si="117"/>
        <v/>
      </c>
      <c r="Q757" s="151"/>
      <c r="R757" s="151"/>
      <c r="S757" s="152"/>
      <c r="T757" s="152"/>
      <c r="U757" s="21" t="str">
        <f t="shared" si="120"/>
        <v/>
      </c>
      <c r="V757" s="21" t="str">
        <f t="shared" si="118"/>
        <v/>
      </c>
      <c r="W757" s="15" t="str">
        <f t="shared" si="119"/>
        <v/>
      </c>
      <c r="X757" s="48">
        <f t="shared" si="121"/>
        <v>0</v>
      </c>
      <c r="Y757" s="241"/>
    </row>
    <row r="758" spans="1:25" ht="21" hidden="1" customHeight="1">
      <c r="A758" s="14" t="str">
        <f t="shared" si="113"/>
        <v/>
      </c>
      <c r="B758" s="20" t="str">
        <f>IF(D758="","",COUNTIF($C$4:C757,C758)+1)</f>
        <v/>
      </c>
      <c r="C758" s="14" t="str">
        <f>IF(D758="","",VLOOKUP(D758,LISTA!$A:$B,2,0))</f>
        <v/>
      </c>
      <c r="D758" s="151"/>
      <c r="E758" s="14" t="str">
        <f>IF(D758="","",VLOOKUP(B758,'Preventiva - Sequencia'!$B:$C,2,0))</f>
        <v/>
      </c>
      <c r="F758" s="14" t="str">
        <f t="shared" si="114"/>
        <v/>
      </c>
      <c r="G758" s="14" t="str">
        <f t="shared" si="115"/>
        <v/>
      </c>
      <c r="H758" s="14" t="str">
        <f t="shared" si="116"/>
        <v/>
      </c>
      <c r="I758" s="152"/>
      <c r="J758" s="153"/>
      <c r="K758" s="153"/>
      <c r="L758" s="19" t="str">
        <f t="shared" si="111"/>
        <v/>
      </c>
      <c r="M758" s="151"/>
      <c r="N758" s="153"/>
      <c r="O758" s="153"/>
      <c r="P758" s="19" t="str">
        <f t="shared" si="117"/>
        <v/>
      </c>
      <c r="Q758" s="151"/>
      <c r="R758" s="151"/>
      <c r="S758" s="152"/>
      <c r="T758" s="152"/>
      <c r="U758" s="21" t="str">
        <f t="shared" si="120"/>
        <v/>
      </c>
      <c r="V758" s="21" t="str">
        <f t="shared" si="118"/>
        <v/>
      </c>
      <c r="W758" s="15" t="str">
        <f t="shared" si="119"/>
        <v/>
      </c>
      <c r="X758" s="48">
        <f t="shared" si="121"/>
        <v>0</v>
      </c>
      <c r="Y758" s="241"/>
    </row>
    <row r="759" spans="1:25" ht="21" hidden="1" customHeight="1">
      <c r="A759" s="14" t="str">
        <f t="shared" si="113"/>
        <v/>
      </c>
      <c r="B759" s="20" t="str">
        <f>IF(D759="","",COUNTIF($C$4:C758,C759)+1)</f>
        <v/>
      </c>
      <c r="C759" s="14" t="str">
        <f>IF(D759="","",VLOOKUP(D759,LISTA!$A:$B,2,0))</f>
        <v/>
      </c>
      <c r="D759" s="151"/>
      <c r="E759" s="14" t="str">
        <f>IF(D759="","",VLOOKUP(B759,'Preventiva - Sequencia'!$B:$C,2,0))</f>
        <v/>
      </c>
      <c r="F759" s="14" t="str">
        <f t="shared" si="114"/>
        <v/>
      </c>
      <c r="G759" s="14" t="str">
        <f t="shared" si="115"/>
        <v/>
      </c>
      <c r="H759" s="14" t="str">
        <f t="shared" si="116"/>
        <v/>
      </c>
      <c r="I759" s="152"/>
      <c r="J759" s="153"/>
      <c r="K759" s="153"/>
      <c r="L759" s="19" t="str">
        <f t="shared" si="111"/>
        <v/>
      </c>
      <c r="M759" s="151"/>
      <c r="N759" s="153"/>
      <c r="O759" s="153"/>
      <c r="P759" s="19" t="str">
        <f t="shared" si="117"/>
        <v/>
      </c>
      <c r="Q759" s="151"/>
      <c r="R759" s="151"/>
      <c r="S759" s="152"/>
      <c r="T759" s="152"/>
      <c r="U759" s="21" t="str">
        <f t="shared" si="120"/>
        <v/>
      </c>
      <c r="V759" s="21" t="str">
        <f t="shared" si="118"/>
        <v/>
      </c>
      <c r="W759" s="15" t="str">
        <f t="shared" si="119"/>
        <v/>
      </c>
      <c r="X759" s="48">
        <f t="shared" si="121"/>
        <v>0</v>
      </c>
      <c r="Y759" s="241"/>
    </row>
    <row r="760" spans="1:25" ht="21" hidden="1" customHeight="1">
      <c r="A760" s="14" t="str">
        <f t="shared" si="113"/>
        <v/>
      </c>
      <c r="B760" s="20" t="str">
        <f>IF(D760="","",COUNTIF($C$4:C759,C760)+1)</f>
        <v/>
      </c>
      <c r="C760" s="14" t="str">
        <f>IF(D760="","",VLOOKUP(D760,LISTA!$A:$B,2,0))</f>
        <v/>
      </c>
      <c r="D760" s="151"/>
      <c r="E760" s="14" t="str">
        <f>IF(D760="","",VLOOKUP(B760,'Preventiva - Sequencia'!$B:$C,2,0))</f>
        <v/>
      </c>
      <c r="F760" s="14" t="str">
        <f t="shared" si="114"/>
        <v/>
      </c>
      <c r="G760" s="14" t="str">
        <f t="shared" si="115"/>
        <v/>
      </c>
      <c r="H760" s="14" t="str">
        <f t="shared" si="116"/>
        <v/>
      </c>
      <c r="I760" s="152"/>
      <c r="J760" s="153"/>
      <c r="K760" s="153"/>
      <c r="L760" s="19" t="str">
        <f t="shared" si="111"/>
        <v/>
      </c>
      <c r="M760" s="151"/>
      <c r="N760" s="153"/>
      <c r="O760" s="153"/>
      <c r="P760" s="19" t="str">
        <f t="shared" si="117"/>
        <v/>
      </c>
      <c r="Q760" s="151"/>
      <c r="R760" s="151"/>
      <c r="S760" s="152"/>
      <c r="T760" s="152"/>
      <c r="U760" s="21" t="str">
        <f t="shared" si="120"/>
        <v/>
      </c>
      <c r="V760" s="21" t="str">
        <f t="shared" si="118"/>
        <v/>
      </c>
      <c r="W760" s="15" t="str">
        <f t="shared" si="119"/>
        <v/>
      </c>
      <c r="X760" s="48">
        <f t="shared" si="121"/>
        <v>0</v>
      </c>
      <c r="Y760" s="241"/>
    </row>
    <row r="761" spans="1:25" ht="21" hidden="1" customHeight="1">
      <c r="A761" s="14" t="str">
        <f t="shared" si="113"/>
        <v/>
      </c>
      <c r="B761" s="20" t="str">
        <f>IF(D761="","",COUNTIF($C$4:C760,C761)+1)</f>
        <v/>
      </c>
      <c r="C761" s="14" t="str">
        <f>IF(D761="","",VLOOKUP(D761,LISTA!$A:$B,2,0))</f>
        <v/>
      </c>
      <c r="D761" s="151"/>
      <c r="E761" s="14" t="str">
        <f>IF(D761="","",VLOOKUP(B761,'Preventiva - Sequencia'!$B:$C,2,0))</f>
        <v/>
      </c>
      <c r="F761" s="14" t="str">
        <f t="shared" si="114"/>
        <v/>
      </c>
      <c r="G761" s="14" t="str">
        <f t="shared" si="115"/>
        <v/>
      </c>
      <c r="H761" s="14" t="str">
        <f t="shared" si="116"/>
        <v/>
      </c>
      <c r="I761" s="152"/>
      <c r="J761" s="153"/>
      <c r="K761" s="153"/>
      <c r="L761" s="19" t="str">
        <f t="shared" si="111"/>
        <v/>
      </c>
      <c r="M761" s="151"/>
      <c r="N761" s="153"/>
      <c r="O761" s="153"/>
      <c r="P761" s="19" t="str">
        <f t="shared" si="117"/>
        <v/>
      </c>
      <c r="Q761" s="151"/>
      <c r="R761" s="151"/>
      <c r="S761" s="152"/>
      <c r="T761" s="152"/>
      <c r="U761" s="21" t="str">
        <f t="shared" si="120"/>
        <v/>
      </c>
      <c r="V761" s="21" t="str">
        <f t="shared" si="118"/>
        <v/>
      </c>
      <c r="W761" s="15" t="str">
        <f t="shared" si="119"/>
        <v/>
      </c>
      <c r="X761" s="48">
        <f t="shared" si="121"/>
        <v>0</v>
      </c>
      <c r="Y761" s="241"/>
    </row>
    <row r="762" spans="1:25" ht="21" hidden="1" customHeight="1">
      <c r="A762" s="14" t="str">
        <f t="shared" si="113"/>
        <v/>
      </c>
      <c r="B762" s="20" t="str">
        <f>IF(D762="","",COUNTIF($C$4:C761,C762)+1)</f>
        <v/>
      </c>
      <c r="C762" s="14" t="str">
        <f>IF(D762="","",VLOOKUP(D762,LISTA!$A:$B,2,0))</f>
        <v/>
      </c>
      <c r="D762" s="151"/>
      <c r="E762" s="14" t="str">
        <f>IF(D762="","",VLOOKUP(B762,'Preventiva - Sequencia'!$B:$C,2,0))</f>
        <v/>
      </c>
      <c r="F762" s="14" t="str">
        <f t="shared" si="114"/>
        <v/>
      </c>
      <c r="G762" s="14" t="str">
        <f t="shared" si="115"/>
        <v/>
      </c>
      <c r="H762" s="14" t="str">
        <f t="shared" si="116"/>
        <v/>
      </c>
      <c r="I762" s="152"/>
      <c r="J762" s="153"/>
      <c r="K762" s="153"/>
      <c r="L762" s="19" t="str">
        <f t="shared" si="111"/>
        <v/>
      </c>
      <c r="M762" s="151"/>
      <c r="N762" s="153"/>
      <c r="O762" s="153"/>
      <c r="P762" s="19" t="str">
        <f t="shared" si="117"/>
        <v/>
      </c>
      <c r="Q762" s="151"/>
      <c r="R762" s="151"/>
      <c r="S762" s="152"/>
      <c r="T762" s="152"/>
      <c r="U762" s="21" t="str">
        <f t="shared" si="120"/>
        <v/>
      </c>
      <c r="V762" s="21" t="str">
        <f t="shared" si="118"/>
        <v/>
      </c>
      <c r="W762" s="15" t="str">
        <f t="shared" si="119"/>
        <v/>
      </c>
      <c r="X762" s="48">
        <f t="shared" si="121"/>
        <v>0</v>
      </c>
      <c r="Y762" s="241"/>
    </row>
    <row r="763" spans="1:25" ht="21" hidden="1" customHeight="1">
      <c r="A763" s="14" t="str">
        <f t="shared" si="113"/>
        <v/>
      </c>
      <c r="B763" s="20" t="str">
        <f>IF(D763="","",COUNTIF($C$4:C762,C763)+1)</f>
        <v/>
      </c>
      <c r="C763" s="14" t="str">
        <f>IF(D763="","",VLOOKUP(D763,LISTA!$A:$B,2,0))</f>
        <v/>
      </c>
      <c r="D763" s="151"/>
      <c r="E763" s="14" t="str">
        <f>IF(D763="","",VLOOKUP(B763,'Preventiva - Sequencia'!$B:$C,2,0))</f>
        <v/>
      </c>
      <c r="F763" s="14" t="str">
        <f t="shared" si="114"/>
        <v/>
      </c>
      <c r="G763" s="14" t="str">
        <f t="shared" si="115"/>
        <v/>
      </c>
      <c r="H763" s="14" t="str">
        <f t="shared" si="116"/>
        <v/>
      </c>
      <c r="I763" s="152"/>
      <c r="J763" s="153"/>
      <c r="K763" s="153"/>
      <c r="L763" s="19" t="str">
        <f t="shared" si="111"/>
        <v/>
      </c>
      <c r="M763" s="151"/>
      <c r="N763" s="153"/>
      <c r="O763" s="153"/>
      <c r="P763" s="19" t="str">
        <f t="shared" si="117"/>
        <v/>
      </c>
      <c r="Q763" s="151"/>
      <c r="R763" s="151"/>
      <c r="S763" s="152"/>
      <c r="T763" s="152"/>
      <c r="U763" s="21" t="str">
        <f t="shared" si="120"/>
        <v/>
      </c>
      <c r="V763" s="21" t="str">
        <f t="shared" si="118"/>
        <v/>
      </c>
      <c r="W763" s="15" t="str">
        <f t="shared" si="119"/>
        <v/>
      </c>
      <c r="X763" s="48">
        <f t="shared" si="121"/>
        <v>0</v>
      </c>
      <c r="Y763" s="241"/>
    </row>
    <row r="764" spans="1:25" ht="21" hidden="1" customHeight="1">
      <c r="A764" s="14" t="str">
        <f t="shared" si="113"/>
        <v/>
      </c>
      <c r="B764" s="20" t="str">
        <f>IF(D764="","",COUNTIF($C$4:C763,C764)+1)</f>
        <v/>
      </c>
      <c r="C764" s="14" t="str">
        <f>IF(D764="","",VLOOKUP(D764,LISTA!$A:$B,2,0))</f>
        <v/>
      </c>
      <c r="D764" s="151"/>
      <c r="E764" s="14" t="str">
        <f>IF(D764="","",VLOOKUP(B764,'Preventiva - Sequencia'!$B:$C,2,0))</f>
        <v/>
      </c>
      <c r="F764" s="14" t="str">
        <f t="shared" si="114"/>
        <v/>
      </c>
      <c r="G764" s="14" t="str">
        <f t="shared" si="115"/>
        <v/>
      </c>
      <c r="H764" s="14" t="str">
        <f t="shared" si="116"/>
        <v/>
      </c>
      <c r="I764" s="152"/>
      <c r="J764" s="153"/>
      <c r="K764" s="153"/>
      <c r="L764" s="19" t="str">
        <f t="shared" si="111"/>
        <v/>
      </c>
      <c r="M764" s="151"/>
      <c r="N764" s="153"/>
      <c r="O764" s="153"/>
      <c r="P764" s="19" t="str">
        <f t="shared" si="117"/>
        <v/>
      </c>
      <c r="Q764" s="151"/>
      <c r="R764" s="151"/>
      <c r="S764" s="152"/>
      <c r="T764" s="152"/>
      <c r="U764" s="21" t="str">
        <f t="shared" si="120"/>
        <v/>
      </c>
      <c r="V764" s="21" t="str">
        <f t="shared" si="118"/>
        <v/>
      </c>
      <c r="W764" s="15" t="str">
        <f t="shared" si="119"/>
        <v/>
      </c>
      <c r="X764" s="48">
        <f t="shared" si="121"/>
        <v>0</v>
      </c>
      <c r="Y764" s="241"/>
    </row>
    <row r="765" spans="1:25" ht="21" hidden="1" customHeight="1">
      <c r="A765" s="14" t="str">
        <f t="shared" si="113"/>
        <v/>
      </c>
      <c r="B765" s="20" t="str">
        <f>IF(D765="","",COUNTIF($C$4:C764,C765)+1)</f>
        <v/>
      </c>
      <c r="C765" s="14" t="str">
        <f>IF(D765="","",VLOOKUP(D765,LISTA!$A:$B,2,0))</f>
        <v/>
      </c>
      <c r="D765" s="151"/>
      <c r="E765" s="14" t="str">
        <f>IF(D765="","",VLOOKUP(B765,'Preventiva - Sequencia'!$B:$C,2,0))</f>
        <v/>
      </c>
      <c r="F765" s="14" t="str">
        <f t="shared" si="114"/>
        <v/>
      </c>
      <c r="G765" s="14" t="str">
        <f t="shared" si="115"/>
        <v/>
      </c>
      <c r="H765" s="14" t="str">
        <f t="shared" si="116"/>
        <v/>
      </c>
      <c r="I765" s="152"/>
      <c r="J765" s="153"/>
      <c r="K765" s="153"/>
      <c r="L765" s="19" t="str">
        <f t="shared" si="111"/>
        <v/>
      </c>
      <c r="M765" s="151"/>
      <c r="N765" s="153"/>
      <c r="O765" s="153"/>
      <c r="P765" s="19" t="str">
        <f t="shared" si="117"/>
        <v/>
      </c>
      <c r="Q765" s="151"/>
      <c r="R765" s="151"/>
      <c r="S765" s="152"/>
      <c r="T765" s="152"/>
      <c r="U765" s="21" t="str">
        <f t="shared" si="120"/>
        <v/>
      </c>
      <c r="V765" s="21" t="str">
        <f t="shared" si="118"/>
        <v/>
      </c>
      <c r="W765" s="15" t="str">
        <f t="shared" si="119"/>
        <v/>
      </c>
      <c r="X765" s="48">
        <f t="shared" si="121"/>
        <v>0</v>
      </c>
      <c r="Y765" s="241"/>
    </row>
    <row r="766" spans="1:25" ht="21" hidden="1" customHeight="1">
      <c r="A766" s="14" t="str">
        <f t="shared" si="113"/>
        <v/>
      </c>
      <c r="B766" s="20" t="str">
        <f>IF(D766="","",COUNTIF($C$4:C765,C766)+1)</f>
        <v/>
      </c>
      <c r="C766" s="14" t="str">
        <f>IF(D766="","",VLOOKUP(D766,LISTA!$A:$B,2,0))</f>
        <v/>
      </c>
      <c r="D766" s="151"/>
      <c r="E766" s="14" t="str">
        <f>IF(D766="","",VLOOKUP(B766,'Preventiva - Sequencia'!$B:$C,2,0))</f>
        <v/>
      </c>
      <c r="F766" s="14" t="str">
        <f t="shared" si="114"/>
        <v/>
      </c>
      <c r="G766" s="14" t="str">
        <f t="shared" si="115"/>
        <v/>
      </c>
      <c r="H766" s="14" t="str">
        <f t="shared" si="116"/>
        <v/>
      </c>
      <c r="I766" s="152"/>
      <c r="J766" s="153"/>
      <c r="K766" s="153"/>
      <c r="L766" s="19" t="str">
        <f t="shared" si="111"/>
        <v/>
      </c>
      <c r="M766" s="151"/>
      <c r="N766" s="153"/>
      <c r="O766" s="153"/>
      <c r="P766" s="19" t="str">
        <f t="shared" si="117"/>
        <v/>
      </c>
      <c r="Q766" s="151"/>
      <c r="R766" s="151"/>
      <c r="S766" s="152"/>
      <c r="T766" s="152"/>
      <c r="U766" s="21" t="str">
        <f t="shared" si="120"/>
        <v/>
      </c>
      <c r="V766" s="21" t="str">
        <f t="shared" si="118"/>
        <v/>
      </c>
      <c r="W766" s="15" t="str">
        <f t="shared" si="119"/>
        <v/>
      </c>
      <c r="X766" s="48">
        <f t="shared" si="121"/>
        <v>0</v>
      </c>
      <c r="Y766" s="241"/>
    </row>
    <row r="767" spans="1:25" ht="21" hidden="1" customHeight="1">
      <c r="A767" s="14" t="str">
        <f t="shared" si="113"/>
        <v/>
      </c>
      <c r="B767" s="20" t="str">
        <f>IF(D767="","",COUNTIF($C$4:C766,C767)+1)</f>
        <v/>
      </c>
      <c r="C767" s="14" t="str">
        <f>IF(D767="","",VLOOKUP(D767,LISTA!$A:$B,2,0))</f>
        <v/>
      </c>
      <c r="D767" s="151"/>
      <c r="E767" s="14" t="str">
        <f>IF(D767="","",VLOOKUP(B767,'Preventiva - Sequencia'!$B:$C,2,0))</f>
        <v/>
      </c>
      <c r="F767" s="14" t="str">
        <f t="shared" si="114"/>
        <v/>
      </c>
      <c r="G767" s="14" t="str">
        <f t="shared" si="115"/>
        <v/>
      </c>
      <c r="H767" s="14" t="str">
        <f t="shared" si="116"/>
        <v/>
      </c>
      <c r="I767" s="152"/>
      <c r="J767" s="153"/>
      <c r="K767" s="153"/>
      <c r="L767" s="19" t="str">
        <f t="shared" si="111"/>
        <v/>
      </c>
      <c r="M767" s="151"/>
      <c r="N767" s="153"/>
      <c r="O767" s="153"/>
      <c r="P767" s="19" t="str">
        <f t="shared" si="117"/>
        <v/>
      </c>
      <c r="Q767" s="151"/>
      <c r="R767" s="151"/>
      <c r="S767" s="152"/>
      <c r="T767" s="152"/>
      <c r="U767" s="21" t="str">
        <f t="shared" si="120"/>
        <v/>
      </c>
      <c r="V767" s="21" t="str">
        <f t="shared" si="118"/>
        <v/>
      </c>
      <c r="W767" s="15" t="str">
        <f t="shared" si="119"/>
        <v/>
      </c>
      <c r="X767" s="48">
        <f t="shared" si="121"/>
        <v>0</v>
      </c>
      <c r="Y767" s="241"/>
    </row>
    <row r="768" spans="1:25" ht="21" hidden="1" customHeight="1">
      <c r="A768" s="14" t="str">
        <f t="shared" si="113"/>
        <v/>
      </c>
      <c r="B768" s="20" t="str">
        <f>IF(D768="","",COUNTIF($C$4:C767,C768)+1)</f>
        <v/>
      </c>
      <c r="C768" s="14" t="str">
        <f>IF(D768="","",VLOOKUP(D768,LISTA!$A:$B,2,0))</f>
        <v/>
      </c>
      <c r="D768" s="151"/>
      <c r="E768" s="14" t="str">
        <f>IF(D768="","",VLOOKUP(B768,'Preventiva - Sequencia'!$B:$C,2,0))</f>
        <v/>
      </c>
      <c r="F768" s="14" t="str">
        <f t="shared" si="114"/>
        <v/>
      </c>
      <c r="G768" s="14" t="str">
        <f t="shared" si="115"/>
        <v/>
      </c>
      <c r="H768" s="14" t="str">
        <f t="shared" si="116"/>
        <v/>
      </c>
      <c r="I768" s="152"/>
      <c r="J768" s="153"/>
      <c r="K768" s="153"/>
      <c r="L768" s="19" t="str">
        <f t="shared" si="111"/>
        <v/>
      </c>
      <c r="M768" s="151"/>
      <c r="N768" s="153"/>
      <c r="O768" s="153"/>
      <c r="P768" s="19" t="str">
        <f t="shared" si="117"/>
        <v/>
      </c>
      <c r="Q768" s="151"/>
      <c r="R768" s="151"/>
      <c r="S768" s="152"/>
      <c r="T768" s="152"/>
      <c r="U768" s="21" t="str">
        <f t="shared" si="120"/>
        <v/>
      </c>
      <c r="V768" s="21" t="str">
        <f t="shared" si="118"/>
        <v/>
      </c>
      <c r="W768" s="15" t="str">
        <f t="shared" si="119"/>
        <v/>
      </c>
      <c r="X768" s="48">
        <f t="shared" si="121"/>
        <v>0</v>
      </c>
      <c r="Y768" s="241"/>
    </row>
    <row r="769" spans="1:25" ht="21" hidden="1" customHeight="1">
      <c r="A769" s="14" t="str">
        <f t="shared" si="113"/>
        <v/>
      </c>
      <c r="B769" s="20" t="str">
        <f>IF(D769="","",COUNTIF($C$4:C768,C769)+1)</f>
        <v/>
      </c>
      <c r="C769" s="14" t="str">
        <f>IF(D769="","",VLOOKUP(D769,LISTA!$A:$B,2,0))</f>
        <v/>
      </c>
      <c r="D769" s="151"/>
      <c r="E769" s="14" t="str">
        <f>IF(D769="","",VLOOKUP(B769,'Preventiva - Sequencia'!$B:$C,2,0))</f>
        <v/>
      </c>
      <c r="F769" s="14" t="str">
        <f t="shared" si="114"/>
        <v/>
      </c>
      <c r="G769" s="14" t="str">
        <f t="shared" si="115"/>
        <v/>
      </c>
      <c r="H769" s="14" t="str">
        <f t="shared" si="116"/>
        <v/>
      </c>
      <c r="I769" s="152"/>
      <c r="J769" s="153"/>
      <c r="K769" s="153"/>
      <c r="L769" s="19" t="str">
        <f t="shared" ref="L769:L832" si="122">IF(K769="","",K769-J769)</f>
        <v/>
      </c>
      <c r="M769" s="151"/>
      <c r="N769" s="153"/>
      <c r="O769" s="153"/>
      <c r="P769" s="19" t="str">
        <f t="shared" si="117"/>
        <v/>
      </c>
      <c r="Q769" s="151"/>
      <c r="R769" s="151"/>
      <c r="S769" s="152"/>
      <c r="T769" s="152"/>
      <c r="U769" s="21" t="str">
        <f t="shared" si="120"/>
        <v/>
      </c>
      <c r="V769" s="21" t="str">
        <f t="shared" si="118"/>
        <v/>
      </c>
      <c r="W769" s="15" t="str">
        <f t="shared" si="119"/>
        <v/>
      </c>
      <c r="X769" s="48">
        <f t="shared" ref="X769:X790" si="123">SUM(R769:S769)</f>
        <v>0</v>
      </c>
      <c r="Y769" s="241"/>
    </row>
    <row r="770" spans="1:25" ht="21" hidden="1" customHeight="1">
      <c r="A770" s="14" t="str">
        <f t="shared" si="113"/>
        <v/>
      </c>
      <c r="B770" s="20" t="str">
        <f>IF(D770="","",COUNTIF($C$4:C769,C770)+1)</f>
        <v/>
      </c>
      <c r="C770" s="14" t="str">
        <f>IF(D770="","",VLOOKUP(D770,LISTA!$A:$B,2,0))</f>
        <v/>
      </c>
      <c r="D770" s="151"/>
      <c r="E770" s="14" t="str">
        <f>IF(D770="","",VLOOKUP(B770,'Preventiva - Sequencia'!$B:$C,2,0))</f>
        <v/>
      </c>
      <c r="F770" s="14" t="str">
        <f t="shared" si="114"/>
        <v/>
      </c>
      <c r="G770" s="14" t="str">
        <f t="shared" si="115"/>
        <v/>
      </c>
      <c r="H770" s="14" t="str">
        <f t="shared" si="116"/>
        <v/>
      </c>
      <c r="I770" s="152"/>
      <c r="J770" s="153"/>
      <c r="K770" s="153"/>
      <c r="L770" s="19" t="str">
        <f t="shared" si="122"/>
        <v/>
      </c>
      <c r="M770" s="151"/>
      <c r="N770" s="153"/>
      <c r="O770" s="153"/>
      <c r="P770" s="19" t="str">
        <f t="shared" si="117"/>
        <v/>
      </c>
      <c r="Q770" s="151"/>
      <c r="R770" s="151"/>
      <c r="S770" s="152"/>
      <c r="T770" s="152"/>
      <c r="U770" s="21" t="str">
        <f t="shared" si="120"/>
        <v/>
      </c>
      <c r="V770" s="21" t="str">
        <f t="shared" si="118"/>
        <v/>
      </c>
      <c r="W770" s="15" t="str">
        <f t="shared" si="119"/>
        <v/>
      </c>
      <c r="X770" s="48">
        <f t="shared" si="123"/>
        <v>0</v>
      </c>
      <c r="Y770" s="241"/>
    </row>
    <row r="771" spans="1:25" ht="21" hidden="1" customHeight="1">
      <c r="A771" s="14" t="str">
        <f t="shared" si="113"/>
        <v/>
      </c>
      <c r="B771" s="20" t="str">
        <f>IF(D771="","",COUNTIF($C$4:C770,C771)+1)</f>
        <v/>
      </c>
      <c r="C771" s="14" t="str">
        <f>IF(D771="","",VLOOKUP(D771,LISTA!$A:$B,2,0))</f>
        <v/>
      </c>
      <c r="D771" s="151"/>
      <c r="E771" s="14" t="str">
        <f>IF(D771="","",VLOOKUP(B771,'Preventiva - Sequencia'!$B:$C,2,0))</f>
        <v/>
      </c>
      <c r="F771" s="14" t="str">
        <f t="shared" si="114"/>
        <v/>
      </c>
      <c r="G771" s="14" t="str">
        <f t="shared" si="115"/>
        <v/>
      </c>
      <c r="H771" s="14" t="str">
        <f t="shared" si="116"/>
        <v/>
      </c>
      <c r="I771" s="152"/>
      <c r="J771" s="153"/>
      <c r="K771" s="153"/>
      <c r="L771" s="19" t="str">
        <f t="shared" si="122"/>
        <v/>
      </c>
      <c r="M771" s="151"/>
      <c r="N771" s="153"/>
      <c r="O771" s="153"/>
      <c r="P771" s="19" t="str">
        <f t="shared" si="117"/>
        <v/>
      </c>
      <c r="Q771" s="151"/>
      <c r="R771" s="151"/>
      <c r="S771" s="152"/>
      <c r="T771" s="152"/>
      <c r="U771" s="21" t="str">
        <f t="shared" si="120"/>
        <v/>
      </c>
      <c r="V771" s="21" t="str">
        <f t="shared" si="118"/>
        <v/>
      </c>
      <c r="W771" s="15" t="str">
        <f t="shared" si="119"/>
        <v/>
      </c>
      <c r="X771" s="48">
        <f t="shared" si="123"/>
        <v>0</v>
      </c>
      <c r="Y771" s="241"/>
    </row>
    <row r="772" spans="1:25" ht="21" hidden="1" customHeight="1">
      <c r="A772" s="14" t="str">
        <f t="shared" si="113"/>
        <v/>
      </c>
      <c r="B772" s="20" t="str">
        <f>IF(D772="","",COUNTIF($C$4:C771,C772)+1)</f>
        <v/>
      </c>
      <c r="C772" s="14" t="str">
        <f>IF(D772="","",VLOOKUP(D772,LISTA!$A:$B,2,0))</f>
        <v/>
      </c>
      <c r="D772" s="151"/>
      <c r="E772" s="14" t="str">
        <f>IF(D772="","",VLOOKUP(B772,'Preventiva - Sequencia'!$B:$C,2,0))</f>
        <v/>
      </c>
      <c r="F772" s="14" t="str">
        <f t="shared" si="114"/>
        <v/>
      </c>
      <c r="G772" s="14" t="str">
        <f t="shared" si="115"/>
        <v/>
      </c>
      <c r="H772" s="14" t="str">
        <f t="shared" si="116"/>
        <v/>
      </c>
      <c r="I772" s="152"/>
      <c r="J772" s="153"/>
      <c r="K772" s="153"/>
      <c r="L772" s="19" t="str">
        <f t="shared" si="122"/>
        <v/>
      </c>
      <c r="M772" s="151"/>
      <c r="N772" s="153"/>
      <c r="O772" s="153"/>
      <c r="P772" s="19" t="str">
        <f t="shared" si="117"/>
        <v/>
      </c>
      <c r="Q772" s="151"/>
      <c r="R772" s="151"/>
      <c r="S772" s="152"/>
      <c r="T772" s="152"/>
      <c r="U772" s="21" t="str">
        <f t="shared" si="120"/>
        <v/>
      </c>
      <c r="V772" s="21" t="str">
        <f t="shared" si="118"/>
        <v/>
      </c>
      <c r="W772" s="15" t="str">
        <f t="shared" si="119"/>
        <v/>
      </c>
      <c r="X772" s="48">
        <f t="shared" si="123"/>
        <v>0</v>
      </c>
      <c r="Y772" s="241"/>
    </row>
    <row r="773" spans="1:25" ht="21" hidden="1" customHeight="1">
      <c r="A773" s="14" t="str">
        <f t="shared" ref="A773:A836" si="124">IF(D773="","",B773&amp;C773)</f>
        <v/>
      </c>
      <c r="B773" s="20" t="str">
        <f>IF(D773="","",COUNTIF($C$4:C772,C773)+1)</f>
        <v/>
      </c>
      <c r="C773" s="14" t="str">
        <f>IF(D773="","",VLOOKUP(D773,LISTA!$A:$B,2,0))</f>
        <v/>
      </c>
      <c r="D773" s="151"/>
      <c r="E773" s="14" t="str">
        <f>IF(D773="","",VLOOKUP(B773,'Preventiva - Sequencia'!$B:$C,2,0))</f>
        <v/>
      </c>
      <c r="F773" s="14" t="str">
        <f t="shared" ref="F773:F836" si="125">IF(D773="","",IF(B773=1,0,VLOOKUP((B773-1)&amp;C773,$A:$W,17,0)))</f>
        <v/>
      </c>
      <c r="G773" s="14" t="str">
        <f t="shared" ref="G773:G836" si="126">IF(D773="","",IF(E773="50F",45,IF(E773="250f",F773+175,F773+225)))</f>
        <v/>
      </c>
      <c r="H773" s="14" t="str">
        <f t="shared" ref="H773:H836" si="127">IF(C773="","",IF(E773="50F",55,IF(E773="250f",F773+225,F773+275)))</f>
        <v/>
      </c>
      <c r="I773" s="152"/>
      <c r="J773" s="153"/>
      <c r="K773" s="153"/>
      <c r="L773" s="19" t="str">
        <f t="shared" si="122"/>
        <v/>
      </c>
      <c r="M773" s="151"/>
      <c r="N773" s="153"/>
      <c r="O773" s="153"/>
      <c r="P773" s="19" t="str">
        <f t="shared" ref="P773:P836" si="128">IF(O773="","",O773-N773)</f>
        <v/>
      </c>
      <c r="Q773" s="151"/>
      <c r="R773" s="151"/>
      <c r="S773" s="152"/>
      <c r="T773" s="152"/>
      <c r="U773" s="21" t="str">
        <f t="shared" si="120"/>
        <v/>
      </c>
      <c r="V773" s="21" t="str">
        <f t="shared" ref="V773:V836" si="129">IF(M773=0,"",R773/M773)</f>
        <v/>
      </c>
      <c r="W773" s="15" t="str">
        <f t="shared" ref="W773:W836" si="130">IF(Q773="","",IF(AND(Q773&gt;G773,Q773&lt;H773),1,0))</f>
        <v/>
      </c>
      <c r="X773" s="48">
        <f t="shared" si="123"/>
        <v>0</v>
      </c>
      <c r="Y773" s="241"/>
    </row>
    <row r="774" spans="1:25" ht="21" hidden="1" customHeight="1">
      <c r="A774" s="14" t="str">
        <f t="shared" si="124"/>
        <v/>
      </c>
      <c r="B774" s="20" t="str">
        <f>IF(D774="","",COUNTIF($C$4:C773,C774)+1)</f>
        <v/>
      </c>
      <c r="C774" s="14" t="str">
        <f>IF(D774="","",VLOOKUP(D774,LISTA!$A:$B,2,0))</f>
        <v/>
      </c>
      <c r="D774" s="151"/>
      <c r="E774" s="14" t="str">
        <f>IF(D774="","",VLOOKUP(B774,'Preventiva - Sequencia'!$B:$C,2,0))</f>
        <v/>
      </c>
      <c r="F774" s="14" t="str">
        <f t="shared" si="125"/>
        <v/>
      </c>
      <c r="G774" s="14" t="str">
        <f t="shared" si="126"/>
        <v/>
      </c>
      <c r="H774" s="14" t="str">
        <f t="shared" si="127"/>
        <v/>
      </c>
      <c r="I774" s="152"/>
      <c r="J774" s="153"/>
      <c r="K774" s="153"/>
      <c r="L774" s="19" t="str">
        <f t="shared" si="122"/>
        <v/>
      </c>
      <c r="M774" s="151"/>
      <c r="N774" s="153"/>
      <c r="O774" s="153"/>
      <c r="P774" s="19" t="str">
        <f t="shared" si="128"/>
        <v/>
      </c>
      <c r="Q774" s="151"/>
      <c r="R774" s="151"/>
      <c r="S774" s="152"/>
      <c r="T774" s="152"/>
      <c r="U774" s="21" t="str">
        <f t="shared" si="120"/>
        <v/>
      </c>
      <c r="V774" s="21" t="str">
        <f t="shared" si="129"/>
        <v/>
      </c>
      <c r="W774" s="15" t="str">
        <f t="shared" si="130"/>
        <v/>
      </c>
      <c r="X774" s="48">
        <f t="shared" si="123"/>
        <v>0</v>
      </c>
      <c r="Y774" s="241"/>
    </row>
    <row r="775" spans="1:25" ht="21" hidden="1" customHeight="1">
      <c r="A775" s="14" t="str">
        <f t="shared" si="124"/>
        <v/>
      </c>
      <c r="B775" s="20" t="str">
        <f>IF(D775="","",COUNTIF($C$4:C774,C775)+1)</f>
        <v/>
      </c>
      <c r="C775" s="14" t="str">
        <f>IF(D775="","",VLOOKUP(D775,LISTA!$A:$B,2,0))</f>
        <v/>
      </c>
      <c r="D775" s="151"/>
      <c r="E775" s="14" t="str">
        <f>IF(D775="","",VLOOKUP(B775,'Preventiva - Sequencia'!$B:$C,2,0))</f>
        <v/>
      </c>
      <c r="F775" s="14" t="str">
        <f t="shared" si="125"/>
        <v/>
      </c>
      <c r="G775" s="14" t="str">
        <f t="shared" si="126"/>
        <v/>
      </c>
      <c r="H775" s="14" t="str">
        <f t="shared" si="127"/>
        <v/>
      </c>
      <c r="I775" s="152"/>
      <c r="J775" s="153"/>
      <c r="K775" s="153"/>
      <c r="L775" s="19" t="str">
        <f t="shared" si="122"/>
        <v/>
      </c>
      <c r="M775" s="151"/>
      <c r="N775" s="153"/>
      <c r="O775" s="153"/>
      <c r="P775" s="19" t="str">
        <f t="shared" si="128"/>
        <v/>
      </c>
      <c r="Q775" s="151"/>
      <c r="R775" s="151"/>
      <c r="S775" s="152"/>
      <c r="T775" s="152"/>
      <c r="U775" s="21" t="str">
        <f t="shared" si="120"/>
        <v/>
      </c>
      <c r="V775" s="21" t="str">
        <f t="shared" si="129"/>
        <v/>
      </c>
      <c r="W775" s="15" t="str">
        <f t="shared" si="130"/>
        <v/>
      </c>
      <c r="X775" s="48">
        <f t="shared" si="123"/>
        <v>0</v>
      </c>
      <c r="Y775" s="241"/>
    </row>
    <row r="776" spans="1:25" ht="21" hidden="1" customHeight="1">
      <c r="A776" s="14" t="str">
        <f t="shared" si="124"/>
        <v/>
      </c>
      <c r="B776" s="20" t="str">
        <f>IF(D776="","",COUNTIF($C$4:C775,C776)+1)</f>
        <v/>
      </c>
      <c r="C776" s="14" t="str">
        <f>IF(D776="","",VLOOKUP(D776,LISTA!$A:$B,2,0))</f>
        <v/>
      </c>
      <c r="D776" s="151"/>
      <c r="E776" s="14" t="str">
        <f>IF(D776="","",VLOOKUP(B776,'Preventiva - Sequencia'!$B:$C,2,0))</f>
        <v/>
      </c>
      <c r="F776" s="14" t="str">
        <f t="shared" si="125"/>
        <v/>
      </c>
      <c r="G776" s="14" t="str">
        <f t="shared" si="126"/>
        <v/>
      </c>
      <c r="H776" s="14" t="str">
        <f t="shared" si="127"/>
        <v/>
      </c>
      <c r="I776" s="152"/>
      <c r="J776" s="153"/>
      <c r="K776" s="153"/>
      <c r="L776" s="19" t="str">
        <f t="shared" si="122"/>
        <v/>
      </c>
      <c r="M776" s="151"/>
      <c r="N776" s="153"/>
      <c r="O776" s="153"/>
      <c r="P776" s="19" t="str">
        <f t="shared" si="128"/>
        <v/>
      </c>
      <c r="Q776" s="151"/>
      <c r="R776" s="151"/>
      <c r="S776" s="152"/>
      <c r="T776" s="152"/>
      <c r="U776" s="21" t="str">
        <f t="shared" si="120"/>
        <v/>
      </c>
      <c r="V776" s="21" t="str">
        <f t="shared" si="129"/>
        <v/>
      </c>
      <c r="W776" s="15" t="str">
        <f t="shared" si="130"/>
        <v/>
      </c>
      <c r="X776" s="48">
        <f t="shared" si="123"/>
        <v>0</v>
      </c>
      <c r="Y776" s="241"/>
    </row>
    <row r="777" spans="1:25" ht="21" hidden="1" customHeight="1">
      <c r="A777" s="14" t="str">
        <f t="shared" si="124"/>
        <v/>
      </c>
      <c r="B777" s="20" t="str">
        <f>IF(D777="","",COUNTIF($C$4:C776,C777)+1)</f>
        <v/>
      </c>
      <c r="C777" s="14" t="str">
        <f>IF(D777="","",VLOOKUP(D777,LISTA!$A:$B,2,0))</f>
        <v/>
      </c>
      <c r="D777" s="151"/>
      <c r="E777" s="14" t="str">
        <f>IF(D777="","",VLOOKUP(B777,'Preventiva - Sequencia'!$B:$C,2,0))</f>
        <v/>
      </c>
      <c r="F777" s="14" t="str">
        <f t="shared" si="125"/>
        <v/>
      </c>
      <c r="G777" s="14" t="str">
        <f t="shared" si="126"/>
        <v/>
      </c>
      <c r="H777" s="14" t="str">
        <f t="shared" si="127"/>
        <v/>
      </c>
      <c r="I777" s="152"/>
      <c r="J777" s="153"/>
      <c r="K777" s="153"/>
      <c r="L777" s="19" t="str">
        <f t="shared" si="122"/>
        <v/>
      </c>
      <c r="M777" s="151"/>
      <c r="N777" s="153"/>
      <c r="O777" s="153"/>
      <c r="P777" s="19" t="str">
        <f t="shared" si="128"/>
        <v/>
      </c>
      <c r="Q777" s="151"/>
      <c r="R777" s="151"/>
      <c r="S777" s="152"/>
      <c r="T777" s="152"/>
      <c r="U777" s="21" t="str">
        <f t="shared" si="120"/>
        <v/>
      </c>
      <c r="V777" s="21" t="str">
        <f t="shared" si="129"/>
        <v/>
      </c>
      <c r="W777" s="15" t="str">
        <f t="shared" si="130"/>
        <v/>
      </c>
      <c r="X777" s="48">
        <f t="shared" si="123"/>
        <v>0</v>
      </c>
      <c r="Y777" s="241"/>
    </row>
    <row r="778" spans="1:25" ht="21" hidden="1" customHeight="1">
      <c r="A778" s="14" t="str">
        <f t="shared" si="124"/>
        <v/>
      </c>
      <c r="B778" s="20" t="str">
        <f>IF(D778="","",COUNTIF($C$4:C777,C778)+1)</f>
        <v/>
      </c>
      <c r="C778" s="14" t="str">
        <f>IF(D778="","",VLOOKUP(D778,LISTA!$A:$B,2,0))</f>
        <v/>
      </c>
      <c r="D778" s="151"/>
      <c r="E778" s="14" t="str">
        <f>IF(D778="","",VLOOKUP(B778,'Preventiva - Sequencia'!$B:$C,2,0))</f>
        <v/>
      </c>
      <c r="F778" s="14" t="str">
        <f t="shared" si="125"/>
        <v/>
      </c>
      <c r="G778" s="14" t="str">
        <f t="shared" si="126"/>
        <v/>
      </c>
      <c r="H778" s="14" t="str">
        <f t="shared" si="127"/>
        <v/>
      </c>
      <c r="I778" s="152"/>
      <c r="J778" s="153"/>
      <c r="K778" s="153"/>
      <c r="L778" s="19" t="str">
        <f t="shared" si="122"/>
        <v/>
      </c>
      <c r="M778" s="151"/>
      <c r="N778" s="153"/>
      <c r="O778" s="153"/>
      <c r="P778" s="19" t="str">
        <f t="shared" si="128"/>
        <v/>
      </c>
      <c r="Q778" s="151"/>
      <c r="R778" s="151"/>
      <c r="S778" s="152"/>
      <c r="T778" s="152"/>
      <c r="U778" s="21" t="str">
        <f t="shared" si="120"/>
        <v/>
      </c>
      <c r="V778" s="21" t="str">
        <f t="shared" si="129"/>
        <v/>
      </c>
      <c r="W778" s="15" t="str">
        <f t="shared" si="130"/>
        <v/>
      </c>
      <c r="X778" s="48">
        <f t="shared" si="123"/>
        <v>0</v>
      </c>
      <c r="Y778" s="241"/>
    </row>
    <row r="779" spans="1:25" ht="21" hidden="1" customHeight="1">
      <c r="A779" s="14" t="str">
        <f t="shared" si="124"/>
        <v/>
      </c>
      <c r="B779" s="20" t="str">
        <f>IF(D779="","",COUNTIF($C$4:C778,C779)+1)</f>
        <v/>
      </c>
      <c r="C779" s="14" t="str">
        <f>IF(D779="","",VLOOKUP(D779,LISTA!$A:$B,2,0))</f>
        <v/>
      </c>
      <c r="D779" s="151"/>
      <c r="E779" s="14" t="str">
        <f>IF(D779="","",VLOOKUP(B779,'Preventiva - Sequencia'!$B:$C,2,0))</f>
        <v/>
      </c>
      <c r="F779" s="14" t="str">
        <f t="shared" si="125"/>
        <v/>
      </c>
      <c r="G779" s="14" t="str">
        <f t="shared" si="126"/>
        <v/>
      </c>
      <c r="H779" s="14" t="str">
        <f t="shared" si="127"/>
        <v/>
      </c>
      <c r="I779" s="152"/>
      <c r="J779" s="153"/>
      <c r="K779" s="153"/>
      <c r="L779" s="19" t="str">
        <f t="shared" si="122"/>
        <v/>
      </c>
      <c r="M779" s="151"/>
      <c r="N779" s="153"/>
      <c r="O779" s="153"/>
      <c r="P779" s="19" t="str">
        <f t="shared" si="128"/>
        <v/>
      </c>
      <c r="Q779" s="151"/>
      <c r="R779" s="151"/>
      <c r="S779" s="152"/>
      <c r="T779" s="152"/>
      <c r="U779" s="21" t="str">
        <f t="shared" si="120"/>
        <v/>
      </c>
      <c r="V779" s="21" t="str">
        <f t="shared" si="129"/>
        <v/>
      </c>
      <c r="W779" s="15" t="str">
        <f t="shared" si="130"/>
        <v/>
      </c>
      <c r="X779" s="48">
        <f t="shared" si="123"/>
        <v>0</v>
      </c>
      <c r="Y779" s="241"/>
    </row>
    <row r="780" spans="1:25" ht="21" hidden="1" customHeight="1">
      <c r="A780" s="14" t="str">
        <f t="shared" si="124"/>
        <v/>
      </c>
      <c r="B780" s="20" t="str">
        <f>IF(D780="","",COUNTIF($C$4:C779,C780)+1)</f>
        <v/>
      </c>
      <c r="C780" s="14" t="str">
        <f>IF(D780="","",VLOOKUP(D780,LISTA!$A:$B,2,0))</f>
        <v/>
      </c>
      <c r="D780" s="151"/>
      <c r="E780" s="14" t="str">
        <f>IF(D780="","",VLOOKUP(B780,'Preventiva - Sequencia'!$B:$C,2,0))</f>
        <v/>
      </c>
      <c r="F780" s="14" t="str">
        <f t="shared" si="125"/>
        <v/>
      </c>
      <c r="G780" s="14" t="str">
        <f t="shared" si="126"/>
        <v/>
      </c>
      <c r="H780" s="14" t="str">
        <f t="shared" si="127"/>
        <v/>
      </c>
      <c r="I780" s="152"/>
      <c r="J780" s="153"/>
      <c r="K780" s="153"/>
      <c r="L780" s="19" t="str">
        <f t="shared" si="122"/>
        <v/>
      </c>
      <c r="M780" s="151"/>
      <c r="N780" s="153"/>
      <c r="O780" s="153"/>
      <c r="P780" s="19" t="str">
        <f t="shared" si="128"/>
        <v/>
      </c>
      <c r="Q780" s="151"/>
      <c r="R780" s="151"/>
      <c r="S780" s="152"/>
      <c r="T780" s="152"/>
      <c r="U780" s="21" t="str">
        <f t="shared" si="120"/>
        <v/>
      </c>
      <c r="V780" s="21" t="str">
        <f t="shared" si="129"/>
        <v/>
      </c>
      <c r="W780" s="15" t="str">
        <f t="shared" si="130"/>
        <v/>
      </c>
      <c r="X780" s="48">
        <f t="shared" si="123"/>
        <v>0</v>
      </c>
      <c r="Y780" s="241"/>
    </row>
    <row r="781" spans="1:25" ht="21" hidden="1" customHeight="1">
      <c r="A781" s="14" t="str">
        <f t="shared" si="124"/>
        <v/>
      </c>
      <c r="B781" s="20" t="str">
        <f>IF(D781="","",COUNTIF($C$4:C780,C781)+1)</f>
        <v/>
      </c>
      <c r="C781" s="14" t="str">
        <f>IF(D781="","",VLOOKUP(D781,LISTA!$A:$B,2,0))</f>
        <v/>
      </c>
      <c r="D781" s="151"/>
      <c r="E781" s="14" t="str">
        <f>IF(D781="","",VLOOKUP(B781,'Preventiva - Sequencia'!$B:$C,2,0))</f>
        <v/>
      </c>
      <c r="F781" s="14" t="str">
        <f t="shared" si="125"/>
        <v/>
      </c>
      <c r="G781" s="14" t="str">
        <f t="shared" si="126"/>
        <v/>
      </c>
      <c r="H781" s="14" t="str">
        <f t="shared" si="127"/>
        <v/>
      </c>
      <c r="I781" s="152"/>
      <c r="J781" s="153"/>
      <c r="K781" s="153"/>
      <c r="L781" s="19" t="str">
        <f t="shared" si="122"/>
        <v/>
      </c>
      <c r="M781" s="151"/>
      <c r="N781" s="153"/>
      <c r="O781" s="153"/>
      <c r="P781" s="19" t="str">
        <f t="shared" si="128"/>
        <v/>
      </c>
      <c r="Q781" s="151"/>
      <c r="R781" s="151"/>
      <c r="S781" s="152"/>
      <c r="T781" s="152"/>
      <c r="U781" s="21" t="str">
        <f t="shared" si="120"/>
        <v/>
      </c>
      <c r="V781" s="21" t="str">
        <f t="shared" si="129"/>
        <v/>
      </c>
      <c r="W781" s="15" t="str">
        <f t="shared" si="130"/>
        <v/>
      </c>
      <c r="X781" s="48">
        <f t="shared" si="123"/>
        <v>0</v>
      </c>
      <c r="Y781" s="241"/>
    </row>
    <row r="782" spans="1:25" ht="21" hidden="1" customHeight="1">
      <c r="A782" s="14" t="str">
        <f t="shared" si="124"/>
        <v/>
      </c>
      <c r="B782" s="20" t="str">
        <f>IF(D782="","",COUNTIF($C$4:C781,C782)+1)</f>
        <v/>
      </c>
      <c r="C782" s="14" t="str">
        <f>IF(D782="","",VLOOKUP(D782,LISTA!$A:$B,2,0))</f>
        <v/>
      </c>
      <c r="D782" s="151"/>
      <c r="E782" s="14" t="str">
        <f>IF(D782="","",VLOOKUP(B782,'Preventiva - Sequencia'!$B:$C,2,0))</f>
        <v/>
      </c>
      <c r="F782" s="14" t="str">
        <f t="shared" si="125"/>
        <v/>
      </c>
      <c r="G782" s="14" t="str">
        <f t="shared" si="126"/>
        <v/>
      </c>
      <c r="H782" s="14" t="str">
        <f t="shared" si="127"/>
        <v/>
      </c>
      <c r="I782" s="152"/>
      <c r="J782" s="153"/>
      <c r="K782" s="153"/>
      <c r="L782" s="19" t="str">
        <f t="shared" si="122"/>
        <v/>
      </c>
      <c r="M782" s="151"/>
      <c r="N782" s="153"/>
      <c r="O782" s="153"/>
      <c r="P782" s="19" t="str">
        <f t="shared" si="128"/>
        <v/>
      </c>
      <c r="Q782" s="151"/>
      <c r="R782" s="151"/>
      <c r="S782" s="152"/>
      <c r="T782" s="152"/>
      <c r="U782" s="21" t="str">
        <f t="shared" si="120"/>
        <v/>
      </c>
      <c r="V782" s="21" t="str">
        <f t="shared" si="129"/>
        <v/>
      </c>
      <c r="W782" s="15" t="str">
        <f t="shared" si="130"/>
        <v/>
      </c>
      <c r="X782" s="48">
        <f t="shared" si="123"/>
        <v>0</v>
      </c>
      <c r="Y782" s="241"/>
    </row>
    <row r="783" spans="1:25" ht="21" hidden="1" customHeight="1">
      <c r="A783" s="14" t="str">
        <f t="shared" si="124"/>
        <v/>
      </c>
      <c r="B783" s="20" t="str">
        <f>IF(D783="","",COUNTIF($C$4:C782,C783)+1)</f>
        <v/>
      </c>
      <c r="C783" s="14" t="str">
        <f>IF(D783="","",VLOOKUP(D783,LISTA!$A:$B,2,0))</f>
        <v/>
      </c>
      <c r="D783" s="151"/>
      <c r="E783" s="14" t="str">
        <f>IF(D783="","",VLOOKUP(B783,'Preventiva - Sequencia'!$B:$C,2,0))</f>
        <v/>
      </c>
      <c r="F783" s="14" t="str">
        <f t="shared" si="125"/>
        <v/>
      </c>
      <c r="G783" s="14" t="str">
        <f t="shared" si="126"/>
        <v/>
      </c>
      <c r="H783" s="14" t="str">
        <f t="shared" si="127"/>
        <v/>
      </c>
      <c r="I783" s="152"/>
      <c r="J783" s="153"/>
      <c r="K783" s="153"/>
      <c r="L783" s="19" t="str">
        <f t="shared" si="122"/>
        <v/>
      </c>
      <c r="M783" s="151"/>
      <c r="N783" s="153"/>
      <c r="O783" s="153"/>
      <c r="P783" s="19" t="str">
        <f t="shared" si="128"/>
        <v/>
      </c>
      <c r="Q783" s="151"/>
      <c r="R783" s="151"/>
      <c r="S783" s="152"/>
      <c r="T783" s="152"/>
      <c r="U783" s="21" t="str">
        <f t="shared" si="120"/>
        <v/>
      </c>
      <c r="V783" s="21" t="str">
        <f t="shared" si="129"/>
        <v/>
      </c>
      <c r="W783" s="15" t="str">
        <f t="shared" si="130"/>
        <v/>
      </c>
      <c r="X783" s="48">
        <f t="shared" si="123"/>
        <v>0</v>
      </c>
      <c r="Y783" s="241"/>
    </row>
    <row r="784" spans="1:25" ht="21" hidden="1" customHeight="1">
      <c r="A784" s="14" t="str">
        <f t="shared" si="124"/>
        <v/>
      </c>
      <c r="B784" s="20" t="str">
        <f>IF(D784="","",COUNTIF($C$4:C783,C784)+1)</f>
        <v/>
      </c>
      <c r="C784" s="14" t="str">
        <f>IF(D784="","",VLOOKUP(D784,LISTA!$A:$B,2,0))</f>
        <v/>
      </c>
      <c r="D784" s="151"/>
      <c r="E784" s="14" t="str">
        <f>IF(D784="","",VLOOKUP(B784,'Preventiva - Sequencia'!$B:$C,2,0))</f>
        <v/>
      </c>
      <c r="F784" s="14" t="str">
        <f t="shared" si="125"/>
        <v/>
      </c>
      <c r="G784" s="14" t="str">
        <f t="shared" si="126"/>
        <v/>
      </c>
      <c r="H784" s="14" t="str">
        <f t="shared" si="127"/>
        <v/>
      </c>
      <c r="I784" s="152"/>
      <c r="J784" s="153"/>
      <c r="K784" s="153"/>
      <c r="L784" s="19" t="str">
        <f t="shared" si="122"/>
        <v/>
      </c>
      <c r="M784" s="151"/>
      <c r="N784" s="153"/>
      <c r="O784" s="153"/>
      <c r="P784" s="19" t="str">
        <f t="shared" si="128"/>
        <v/>
      </c>
      <c r="Q784" s="151"/>
      <c r="R784" s="151"/>
      <c r="S784" s="152"/>
      <c r="T784" s="152"/>
      <c r="U784" s="21" t="str">
        <f t="shared" si="120"/>
        <v/>
      </c>
      <c r="V784" s="21" t="str">
        <f t="shared" si="129"/>
        <v/>
      </c>
      <c r="W784" s="15" t="str">
        <f t="shared" si="130"/>
        <v/>
      </c>
      <c r="X784" s="48">
        <f t="shared" si="123"/>
        <v>0</v>
      </c>
      <c r="Y784" s="241"/>
    </row>
    <row r="785" spans="1:25" ht="21" hidden="1" customHeight="1">
      <c r="A785" s="14" t="str">
        <f t="shared" si="124"/>
        <v/>
      </c>
      <c r="B785" s="20" t="str">
        <f>IF(D785="","",COUNTIF($C$4:C784,C785)+1)</f>
        <v/>
      </c>
      <c r="C785" s="14" t="str">
        <f>IF(D785="","",VLOOKUP(D785,LISTA!$A:$B,2,0))</f>
        <v/>
      </c>
      <c r="D785" s="151"/>
      <c r="E785" s="14" t="str">
        <f>IF(D785="","",VLOOKUP(B785,'Preventiva - Sequencia'!$B:$C,2,0))</f>
        <v/>
      </c>
      <c r="F785" s="14" t="str">
        <f t="shared" si="125"/>
        <v/>
      </c>
      <c r="G785" s="14" t="str">
        <f t="shared" si="126"/>
        <v/>
      </c>
      <c r="H785" s="14" t="str">
        <f t="shared" si="127"/>
        <v/>
      </c>
      <c r="I785" s="152"/>
      <c r="J785" s="153"/>
      <c r="K785" s="153"/>
      <c r="L785" s="19" t="str">
        <f t="shared" si="122"/>
        <v/>
      </c>
      <c r="M785" s="151"/>
      <c r="N785" s="153"/>
      <c r="O785" s="153"/>
      <c r="P785" s="19" t="str">
        <f t="shared" si="128"/>
        <v/>
      </c>
      <c r="Q785" s="151"/>
      <c r="R785" s="151"/>
      <c r="S785" s="152"/>
      <c r="T785" s="152"/>
      <c r="U785" s="21" t="str">
        <f t="shared" si="120"/>
        <v/>
      </c>
      <c r="V785" s="21" t="str">
        <f t="shared" si="129"/>
        <v/>
      </c>
      <c r="W785" s="15" t="str">
        <f t="shared" si="130"/>
        <v/>
      </c>
      <c r="X785" s="48">
        <f t="shared" si="123"/>
        <v>0</v>
      </c>
      <c r="Y785" s="241"/>
    </row>
    <row r="786" spans="1:25" ht="21" hidden="1" customHeight="1">
      <c r="A786" s="14" t="str">
        <f t="shared" si="124"/>
        <v/>
      </c>
      <c r="B786" s="20" t="str">
        <f>IF(D786="","",COUNTIF($C$4:C785,C786)+1)</f>
        <v/>
      </c>
      <c r="C786" s="14" t="str">
        <f>IF(D786="","",VLOOKUP(D786,LISTA!$A:$B,2,0))</f>
        <v/>
      </c>
      <c r="D786" s="151"/>
      <c r="E786" s="14" t="str">
        <f>IF(D786="","",VLOOKUP(B786,'Preventiva - Sequencia'!$B:$C,2,0))</f>
        <v/>
      </c>
      <c r="F786" s="14" t="str">
        <f t="shared" si="125"/>
        <v/>
      </c>
      <c r="G786" s="14" t="str">
        <f t="shared" si="126"/>
        <v/>
      </c>
      <c r="H786" s="14" t="str">
        <f t="shared" si="127"/>
        <v/>
      </c>
      <c r="I786" s="152"/>
      <c r="J786" s="153"/>
      <c r="K786" s="153"/>
      <c r="L786" s="19" t="str">
        <f t="shared" si="122"/>
        <v/>
      </c>
      <c r="M786" s="151"/>
      <c r="N786" s="153"/>
      <c r="O786" s="153"/>
      <c r="P786" s="19" t="str">
        <f t="shared" si="128"/>
        <v/>
      </c>
      <c r="Q786" s="151"/>
      <c r="R786" s="151"/>
      <c r="S786" s="152"/>
      <c r="T786" s="152"/>
      <c r="U786" s="21" t="str">
        <f t="shared" si="120"/>
        <v/>
      </c>
      <c r="V786" s="21" t="str">
        <f t="shared" si="129"/>
        <v/>
      </c>
      <c r="W786" s="15" t="str">
        <f t="shared" si="130"/>
        <v/>
      </c>
      <c r="X786" s="48">
        <f t="shared" si="123"/>
        <v>0</v>
      </c>
      <c r="Y786" s="241"/>
    </row>
    <row r="787" spans="1:25" ht="21" hidden="1" customHeight="1">
      <c r="A787" s="14" t="str">
        <f t="shared" si="124"/>
        <v/>
      </c>
      <c r="B787" s="20" t="str">
        <f>IF(D787="","",COUNTIF($C$4:C786,C787)+1)</f>
        <v/>
      </c>
      <c r="C787" s="14" t="str">
        <f>IF(D787="","",VLOOKUP(D787,LISTA!$A:$B,2,0))</f>
        <v/>
      </c>
      <c r="D787" s="151"/>
      <c r="E787" s="14" t="str">
        <f>IF(D787="","",VLOOKUP(B787,'Preventiva - Sequencia'!$B:$C,2,0))</f>
        <v/>
      </c>
      <c r="F787" s="14" t="str">
        <f t="shared" si="125"/>
        <v/>
      </c>
      <c r="G787" s="14" t="str">
        <f t="shared" si="126"/>
        <v/>
      </c>
      <c r="H787" s="14" t="str">
        <f t="shared" si="127"/>
        <v/>
      </c>
      <c r="I787" s="152"/>
      <c r="J787" s="153"/>
      <c r="K787" s="153"/>
      <c r="L787" s="19" t="str">
        <f t="shared" si="122"/>
        <v/>
      </c>
      <c r="M787" s="151"/>
      <c r="N787" s="153"/>
      <c r="O787" s="153"/>
      <c r="P787" s="19" t="str">
        <f t="shared" si="128"/>
        <v/>
      </c>
      <c r="Q787" s="151"/>
      <c r="R787" s="151"/>
      <c r="S787" s="152"/>
      <c r="T787" s="152"/>
      <c r="U787" s="21" t="str">
        <f t="shared" si="120"/>
        <v/>
      </c>
      <c r="V787" s="21" t="str">
        <f t="shared" si="129"/>
        <v/>
      </c>
      <c r="W787" s="15" t="str">
        <f t="shared" si="130"/>
        <v/>
      </c>
      <c r="X787" s="48">
        <f t="shared" si="123"/>
        <v>0</v>
      </c>
      <c r="Y787" s="241"/>
    </row>
    <row r="788" spans="1:25" ht="21" hidden="1" customHeight="1">
      <c r="A788" s="14" t="str">
        <f t="shared" si="124"/>
        <v/>
      </c>
      <c r="B788" s="20" t="str">
        <f>IF(D788="","",COUNTIF($C$4:C787,C788)+1)</f>
        <v/>
      </c>
      <c r="C788" s="14" t="str">
        <f>IF(D788="","",VLOOKUP(D788,LISTA!$A:$B,2,0))</f>
        <v/>
      </c>
      <c r="D788" s="151"/>
      <c r="E788" s="14" t="str">
        <f>IF(D788="","",VLOOKUP(B788,'Preventiva - Sequencia'!$B:$C,2,0))</f>
        <v/>
      </c>
      <c r="F788" s="14" t="str">
        <f t="shared" si="125"/>
        <v/>
      </c>
      <c r="G788" s="14" t="str">
        <f t="shared" si="126"/>
        <v/>
      </c>
      <c r="H788" s="14" t="str">
        <f t="shared" si="127"/>
        <v/>
      </c>
      <c r="I788" s="152"/>
      <c r="J788" s="153"/>
      <c r="K788" s="153"/>
      <c r="L788" s="19" t="str">
        <f t="shared" si="122"/>
        <v/>
      </c>
      <c r="M788" s="151"/>
      <c r="N788" s="153"/>
      <c r="O788" s="153"/>
      <c r="P788" s="19" t="str">
        <f t="shared" si="128"/>
        <v/>
      </c>
      <c r="Q788" s="151"/>
      <c r="R788" s="151"/>
      <c r="S788" s="152"/>
      <c r="T788" s="152"/>
      <c r="U788" s="21" t="str">
        <f t="shared" si="120"/>
        <v/>
      </c>
      <c r="V788" s="21" t="str">
        <f t="shared" si="129"/>
        <v/>
      </c>
      <c r="W788" s="15" t="str">
        <f t="shared" si="130"/>
        <v/>
      </c>
      <c r="X788" s="48">
        <f t="shared" si="123"/>
        <v>0</v>
      </c>
      <c r="Y788" s="241"/>
    </row>
    <row r="789" spans="1:25" ht="21" hidden="1" customHeight="1">
      <c r="A789" s="14" t="str">
        <f t="shared" si="124"/>
        <v/>
      </c>
      <c r="B789" s="20" t="str">
        <f>IF(D789="","",COUNTIF($C$4:C788,C789)+1)</f>
        <v/>
      </c>
      <c r="C789" s="14" t="str">
        <f>IF(D789="","",VLOOKUP(D789,LISTA!$A:$B,2,0))</f>
        <v/>
      </c>
      <c r="D789" s="259"/>
      <c r="E789" s="14" t="str">
        <f>IF(D789="","",VLOOKUP(B789,'Preventiva - Sequencia'!$B:$C,2,0))</f>
        <v/>
      </c>
      <c r="F789" s="14" t="str">
        <f t="shared" si="125"/>
        <v/>
      </c>
      <c r="G789" s="14" t="str">
        <f t="shared" si="126"/>
        <v/>
      </c>
      <c r="H789" s="14" t="str">
        <f t="shared" si="127"/>
        <v/>
      </c>
      <c r="I789" s="152"/>
      <c r="J789" s="153"/>
      <c r="K789" s="153"/>
      <c r="L789" s="19" t="str">
        <f t="shared" si="122"/>
        <v/>
      </c>
      <c r="M789" s="151"/>
      <c r="N789" s="153"/>
      <c r="O789" s="153"/>
      <c r="P789" s="19" t="str">
        <f t="shared" si="128"/>
        <v/>
      </c>
      <c r="Q789" s="151"/>
      <c r="R789" s="151"/>
      <c r="S789" s="152"/>
      <c r="T789" s="152"/>
      <c r="U789" s="21" t="str">
        <f t="shared" si="120"/>
        <v/>
      </c>
      <c r="V789" s="21" t="str">
        <f t="shared" si="129"/>
        <v/>
      </c>
      <c r="W789" s="15" t="str">
        <f t="shared" si="130"/>
        <v/>
      </c>
      <c r="X789" s="48">
        <f t="shared" si="123"/>
        <v>0</v>
      </c>
      <c r="Y789" s="241"/>
    </row>
    <row r="790" spans="1:25" ht="21" hidden="1" customHeight="1">
      <c r="A790" s="14" t="str">
        <f t="shared" si="124"/>
        <v/>
      </c>
      <c r="B790" s="20" t="str">
        <f>IF(D790="","",COUNTIF($C$4:C789,C790)+1)</f>
        <v/>
      </c>
      <c r="C790" s="14" t="str">
        <f>IF(D790="","",VLOOKUP(D790,LISTA!$A:$B,2,0))</f>
        <v/>
      </c>
      <c r="D790" s="259"/>
      <c r="E790" s="14" t="str">
        <f>IF(D790="","",VLOOKUP(B790,'Preventiva - Sequencia'!$B:$C,2,0))</f>
        <v/>
      </c>
      <c r="F790" s="14" t="str">
        <f t="shared" si="125"/>
        <v/>
      </c>
      <c r="G790" s="14" t="str">
        <f t="shared" si="126"/>
        <v/>
      </c>
      <c r="H790" s="14" t="str">
        <f t="shared" si="127"/>
        <v/>
      </c>
      <c r="I790" s="152"/>
      <c r="J790" s="153"/>
      <c r="K790" s="153"/>
      <c r="L790" s="19" t="str">
        <f t="shared" si="122"/>
        <v/>
      </c>
      <c r="M790" s="151"/>
      <c r="N790" s="153"/>
      <c r="O790" s="153"/>
      <c r="P790" s="19" t="str">
        <f t="shared" si="128"/>
        <v/>
      </c>
      <c r="Q790" s="151"/>
      <c r="R790" s="151"/>
      <c r="S790" s="152"/>
      <c r="T790" s="152"/>
      <c r="U790" s="21" t="str">
        <f t="shared" si="120"/>
        <v/>
      </c>
      <c r="V790" s="21" t="str">
        <f t="shared" si="129"/>
        <v/>
      </c>
      <c r="W790" s="15" t="str">
        <f t="shared" si="130"/>
        <v/>
      </c>
      <c r="X790" s="48">
        <f t="shared" si="123"/>
        <v>0</v>
      </c>
      <c r="Y790" s="241"/>
    </row>
    <row r="791" spans="1:25" ht="21" hidden="1" customHeight="1">
      <c r="A791" s="14" t="str">
        <f t="shared" si="124"/>
        <v/>
      </c>
      <c r="B791" s="20" t="str">
        <f>IF(D791="","",COUNTIF($C$4:C790,C791)+1)</f>
        <v/>
      </c>
      <c r="C791" s="14" t="str">
        <f>IF(D791="","",VLOOKUP(D791,LISTA!$A:$B,2,0))</f>
        <v/>
      </c>
      <c r="D791" s="151"/>
      <c r="E791" s="14" t="str">
        <f>IF(D791="","",VLOOKUP(B791,'Preventiva - Sequencia'!$B:$C,2,0))</f>
        <v/>
      </c>
      <c r="F791" s="14" t="str">
        <f t="shared" si="125"/>
        <v/>
      </c>
      <c r="G791" s="14" t="str">
        <f t="shared" si="126"/>
        <v/>
      </c>
      <c r="H791" s="14" t="str">
        <f t="shared" si="127"/>
        <v/>
      </c>
      <c r="I791" s="152"/>
      <c r="J791" s="153"/>
      <c r="K791" s="153"/>
      <c r="L791" s="19" t="str">
        <f t="shared" si="122"/>
        <v/>
      </c>
      <c r="M791" s="151"/>
      <c r="N791" s="153"/>
      <c r="O791" s="153"/>
      <c r="P791" s="19" t="str">
        <f t="shared" si="128"/>
        <v/>
      </c>
      <c r="Q791" s="151"/>
      <c r="R791" s="151"/>
      <c r="S791" s="152"/>
      <c r="T791" s="152"/>
      <c r="U791" s="21" t="str">
        <f t="shared" si="120"/>
        <v/>
      </c>
      <c r="V791" s="21" t="str">
        <f t="shared" si="129"/>
        <v/>
      </c>
      <c r="W791" s="15" t="str">
        <f t="shared" si="130"/>
        <v/>
      </c>
      <c r="Y791" s="241"/>
    </row>
    <row r="792" spans="1:25" ht="21" hidden="1" customHeight="1">
      <c r="A792" s="14" t="str">
        <f t="shared" si="124"/>
        <v/>
      </c>
      <c r="B792" s="20" t="str">
        <f>IF(D792="","",COUNTIF($C$4:C791,C792)+1)</f>
        <v/>
      </c>
      <c r="C792" s="14" t="str">
        <f>IF(D792="","",VLOOKUP(D792,LISTA!$A:$B,2,0))</f>
        <v/>
      </c>
      <c r="D792" s="151"/>
      <c r="E792" s="14" t="str">
        <f>IF(D792="","",VLOOKUP(B792,'Preventiva - Sequencia'!$B:$C,2,0))</f>
        <v/>
      </c>
      <c r="F792" s="14" t="str">
        <f t="shared" si="125"/>
        <v/>
      </c>
      <c r="G792" s="14" t="str">
        <f t="shared" si="126"/>
        <v/>
      </c>
      <c r="H792" s="14" t="str">
        <f t="shared" si="127"/>
        <v/>
      </c>
      <c r="I792" s="152"/>
      <c r="J792" s="153"/>
      <c r="K792" s="153"/>
      <c r="L792" s="19" t="str">
        <f t="shared" si="122"/>
        <v/>
      </c>
      <c r="M792" s="151"/>
      <c r="N792" s="153"/>
      <c r="O792" s="153"/>
      <c r="P792" s="19" t="str">
        <f t="shared" si="128"/>
        <v/>
      </c>
      <c r="Q792" s="151"/>
      <c r="R792" s="151"/>
      <c r="S792" s="152"/>
      <c r="T792" s="152"/>
      <c r="U792" s="21" t="str">
        <f t="shared" si="120"/>
        <v/>
      </c>
      <c r="V792" s="21" t="str">
        <f t="shared" si="129"/>
        <v/>
      </c>
      <c r="W792" s="15" t="str">
        <f t="shared" si="130"/>
        <v/>
      </c>
      <c r="Y792" s="241"/>
    </row>
    <row r="793" spans="1:25" ht="21" hidden="1" customHeight="1">
      <c r="A793" s="14" t="str">
        <f t="shared" si="124"/>
        <v/>
      </c>
      <c r="B793" s="20" t="str">
        <f>IF(D793="","",COUNTIF($C$4:C792,C793)+1)</f>
        <v/>
      </c>
      <c r="C793" s="14" t="str">
        <f>IF(D793="","",VLOOKUP(D793,LISTA!$A:$B,2,0))</f>
        <v/>
      </c>
      <c r="D793" s="151"/>
      <c r="E793" s="14" t="str">
        <f>IF(D793="","",VLOOKUP(B793,'Preventiva - Sequencia'!$B:$C,2,0))</f>
        <v/>
      </c>
      <c r="F793" s="14" t="str">
        <f t="shared" si="125"/>
        <v/>
      </c>
      <c r="G793" s="14" t="str">
        <f t="shared" si="126"/>
        <v/>
      </c>
      <c r="H793" s="14" t="str">
        <f t="shared" si="127"/>
        <v/>
      </c>
      <c r="I793" s="152"/>
      <c r="J793" s="153"/>
      <c r="K793" s="153"/>
      <c r="L793" s="19" t="str">
        <f t="shared" si="122"/>
        <v/>
      </c>
      <c r="M793" s="151"/>
      <c r="N793" s="153"/>
      <c r="O793" s="153"/>
      <c r="P793" s="19" t="str">
        <f t="shared" si="128"/>
        <v/>
      </c>
      <c r="Q793" s="151"/>
      <c r="R793" s="151"/>
      <c r="S793" s="152"/>
      <c r="T793" s="152"/>
      <c r="U793" s="21" t="str">
        <f t="shared" si="120"/>
        <v/>
      </c>
      <c r="V793" s="21" t="str">
        <f t="shared" si="129"/>
        <v/>
      </c>
      <c r="W793" s="15" t="str">
        <f t="shared" si="130"/>
        <v/>
      </c>
      <c r="Y793" s="241"/>
    </row>
    <row r="794" spans="1:25" ht="21" hidden="1" customHeight="1">
      <c r="A794" s="14" t="str">
        <f t="shared" si="124"/>
        <v/>
      </c>
      <c r="B794" s="20" t="str">
        <f>IF(D794="","",COUNTIF($C$4:C793,C794)+1)</f>
        <v/>
      </c>
      <c r="C794" s="14" t="str">
        <f>IF(D794="","",VLOOKUP(D794,LISTA!$A:$B,2,0))</f>
        <v/>
      </c>
      <c r="D794" s="151"/>
      <c r="E794" s="14" t="str">
        <f>IF(D794="","",VLOOKUP(B794,'Preventiva - Sequencia'!$B:$C,2,0))</f>
        <v/>
      </c>
      <c r="F794" s="14" t="str">
        <f t="shared" si="125"/>
        <v/>
      </c>
      <c r="G794" s="14" t="str">
        <f t="shared" si="126"/>
        <v/>
      </c>
      <c r="H794" s="14" t="str">
        <f t="shared" si="127"/>
        <v/>
      </c>
      <c r="I794" s="152"/>
      <c r="J794" s="153"/>
      <c r="K794" s="153"/>
      <c r="L794" s="19" t="str">
        <f t="shared" si="122"/>
        <v/>
      </c>
      <c r="M794" s="151"/>
      <c r="N794" s="153"/>
      <c r="O794" s="153"/>
      <c r="P794" s="19" t="str">
        <f t="shared" si="128"/>
        <v/>
      </c>
      <c r="Q794" s="151"/>
      <c r="R794" s="151"/>
      <c r="S794" s="152"/>
      <c r="T794" s="152"/>
      <c r="U794" s="21" t="str">
        <f t="shared" si="120"/>
        <v/>
      </c>
      <c r="V794" s="21" t="str">
        <f t="shared" si="129"/>
        <v/>
      </c>
      <c r="W794" s="15" t="str">
        <f t="shared" si="130"/>
        <v/>
      </c>
      <c r="Y794" s="241"/>
    </row>
    <row r="795" spans="1:25" ht="21" hidden="1" customHeight="1">
      <c r="A795" s="14" t="str">
        <f t="shared" si="124"/>
        <v/>
      </c>
      <c r="B795" s="20" t="str">
        <f>IF(D795="","",COUNTIF($C$4:C794,C795)+1)</f>
        <v/>
      </c>
      <c r="C795" s="14" t="str">
        <f>IF(D795="","",VLOOKUP(D795,LISTA!$A:$B,2,0))</f>
        <v/>
      </c>
      <c r="D795" s="151"/>
      <c r="E795" s="14" t="str">
        <f>IF(D795="","",VLOOKUP(B795,'Preventiva - Sequencia'!$B:$C,2,0))</f>
        <v/>
      </c>
      <c r="F795" s="14" t="str">
        <f t="shared" si="125"/>
        <v/>
      </c>
      <c r="G795" s="14" t="str">
        <f t="shared" si="126"/>
        <v/>
      </c>
      <c r="H795" s="14" t="str">
        <f t="shared" si="127"/>
        <v/>
      </c>
      <c r="I795" s="152"/>
      <c r="J795" s="153"/>
      <c r="K795" s="153"/>
      <c r="L795" s="19" t="str">
        <f t="shared" si="122"/>
        <v/>
      </c>
      <c r="M795" s="151"/>
      <c r="N795" s="153"/>
      <c r="O795" s="153"/>
      <c r="P795" s="19" t="str">
        <f t="shared" si="128"/>
        <v/>
      </c>
      <c r="Q795" s="151"/>
      <c r="R795" s="151"/>
      <c r="S795" s="152"/>
      <c r="T795" s="152"/>
      <c r="U795" s="21" t="str">
        <f t="shared" si="120"/>
        <v/>
      </c>
      <c r="V795" s="21" t="str">
        <f t="shared" si="129"/>
        <v/>
      </c>
      <c r="W795" s="15" t="str">
        <f t="shared" si="130"/>
        <v/>
      </c>
      <c r="Y795" s="241"/>
    </row>
    <row r="796" spans="1:25" ht="21" hidden="1" customHeight="1">
      <c r="A796" s="14" t="str">
        <f t="shared" si="124"/>
        <v/>
      </c>
      <c r="B796" s="20" t="str">
        <f>IF(D796="","",COUNTIF($C$4:C795,C796)+1)</f>
        <v/>
      </c>
      <c r="C796" s="14" t="str">
        <f>IF(D796="","",VLOOKUP(D796,LISTA!$A:$B,2,0))</f>
        <v/>
      </c>
      <c r="D796" s="151"/>
      <c r="E796" s="14" t="str">
        <f>IF(D796="","",VLOOKUP(B796,'Preventiva - Sequencia'!$B:$C,2,0))</f>
        <v/>
      </c>
      <c r="F796" s="14" t="str">
        <f t="shared" si="125"/>
        <v/>
      </c>
      <c r="G796" s="14" t="str">
        <f t="shared" si="126"/>
        <v/>
      </c>
      <c r="H796" s="14" t="str">
        <f t="shared" si="127"/>
        <v/>
      </c>
      <c r="I796" s="152"/>
      <c r="J796" s="153"/>
      <c r="K796" s="153"/>
      <c r="L796" s="19" t="str">
        <f t="shared" si="122"/>
        <v/>
      </c>
      <c r="M796" s="151"/>
      <c r="N796" s="153"/>
      <c r="O796" s="153"/>
      <c r="P796" s="19" t="str">
        <f t="shared" si="128"/>
        <v/>
      </c>
      <c r="Q796" s="151"/>
      <c r="R796" s="151"/>
      <c r="S796" s="152"/>
      <c r="T796" s="152"/>
      <c r="U796" s="21" t="str">
        <f t="shared" si="120"/>
        <v/>
      </c>
      <c r="V796" s="21" t="str">
        <f t="shared" si="129"/>
        <v/>
      </c>
      <c r="W796" s="15" t="str">
        <f t="shared" si="130"/>
        <v/>
      </c>
      <c r="Y796" s="241"/>
    </row>
    <row r="797" spans="1:25" ht="21" hidden="1" customHeight="1">
      <c r="A797" s="14" t="str">
        <f t="shared" si="124"/>
        <v/>
      </c>
      <c r="B797" s="20" t="str">
        <f>IF(D797="","",COUNTIF($C$4:C796,C797)+1)</f>
        <v/>
      </c>
      <c r="C797" s="14" t="str">
        <f>IF(D797="","",VLOOKUP(D797,LISTA!$A:$B,2,0))</f>
        <v/>
      </c>
      <c r="D797" s="151"/>
      <c r="E797" s="14" t="str">
        <f>IF(D797="","",VLOOKUP(B797,'Preventiva - Sequencia'!$B:$C,2,0))</f>
        <v/>
      </c>
      <c r="F797" s="14" t="str">
        <f t="shared" si="125"/>
        <v/>
      </c>
      <c r="G797" s="14" t="str">
        <f t="shared" si="126"/>
        <v/>
      </c>
      <c r="H797" s="14" t="str">
        <f t="shared" si="127"/>
        <v/>
      </c>
      <c r="I797" s="152"/>
      <c r="J797" s="153"/>
      <c r="K797" s="153"/>
      <c r="L797" s="19" t="str">
        <f t="shared" si="122"/>
        <v/>
      </c>
      <c r="M797" s="151"/>
      <c r="N797" s="153"/>
      <c r="O797" s="153"/>
      <c r="P797" s="19" t="str">
        <f t="shared" si="128"/>
        <v/>
      </c>
      <c r="Q797" s="151"/>
      <c r="R797" s="151"/>
      <c r="S797" s="152"/>
      <c r="T797" s="152"/>
      <c r="U797" s="21" t="str">
        <f t="shared" ref="U797:U860" si="131">IF(P797="","",P797/L797)</f>
        <v/>
      </c>
      <c r="V797" s="21" t="str">
        <f t="shared" si="129"/>
        <v/>
      </c>
      <c r="W797" s="15" t="str">
        <f t="shared" si="130"/>
        <v/>
      </c>
      <c r="Y797" s="241"/>
    </row>
    <row r="798" spans="1:25" ht="21" hidden="1" customHeight="1">
      <c r="A798" s="14" t="str">
        <f t="shared" si="124"/>
        <v/>
      </c>
      <c r="B798" s="20" t="str">
        <f>IF(D798="","",COUNTIF($C$4:C797,C798)+1)</f>
        <v/>
      </c>
      <c r="C798" s="14" t="str">
        <f>IF(D798="","",VLOOKUP(D798,LISTA!$A:$B,2,0))</f>
        <v/>
      </c>
      <c r="D798" s="151"/>
      <c r="E798" s="14" t="str">
        <f>IF(D798="","",VLOOKUP(B798,'Preventiva - Sequencia'!$B:$C,2,0))</f>
        <v/>
      </c>
      <c r="F798" s="14" t="str">
        <f t="shared" si="125"/>
        <v/>
      </c>
      <c r="G798" s="14" t="str">
        <f t="shared" si="126"/>
        <v/>
      </c>
      <c r="H798" s="14" t="str">
        <f t="shared" si="127"/>
        <v/>
      </c>
      <c r="I798" s="152"/>
      <c r="J798" s="153"/>
      <c r="K798" s="153"/>
      <c r="L798" s="19" t="str">
        <f t="shared" si="122"/>
        <v/>
      </c>
      <c r="M798" s="151"/>
      <c r="N798" s="153"/>
      <c r="O798" s="153"/>
      <c r="P798" s="19" t="str">
        <f t="shared" si="128"/>
        <v/>
      </c>
      <c r="Q798" s="151"/>
      <c r="R798" s="151"/>
      <c r="S798" s="152"/>
      <c r="T798" s="152"/>
      <c r="U798" s="21" t="str">
        <f t="shared" si="131"/>
        <v/>
      </c>
      <c r="V798" s="21" t="str">
        <f t="shared" si="129"/>
        <v/>
      </c>
      <c r="W798" s="15" t="str">
        <f t="shared" si="130"/>
        <v/>
      </c>
      <c r="Y798" s="241"/>
    </row>
    <row r="799" spans="1:25" ht="21" hidden="1" customHeight="1">
      <c r="A799" s="14" t="str">
        <f t="shared" si="124"/>
        <v/>
      </c>
      <c r="B799" s="20" t="str">
        <f>IF(D799="","",COUNTIF($C$4:C798,C799)+1)</f>
        <v/>
      </c>
      <c r="C799" s="14" t="str">
        <f>IF(D799="","",VLOOKUP(D799,LISTA!$A:$B,2,0))</f>
        <v/>
      </c>
      <c r="D799" s="151"/>
      <c r="E799" s="14" t="str">
        <f>IF(D799="","",VLOOKUP(B799,'Preventiva - Sequencia'!$B:$C,2,0))</f>
        <v/>
      </c>
      <c r="F799" s="14" t="str">
        <f t="shared" si="125"/>
        <v/>
      </c>
      <c r="G799" s="14" t="str">
        <f t="shared" si="126"/>
        <v/>
      </c>
      <c r="H799" s="14" t="str">
        <f t="shared" si="127"/>
        <v/>
      </c>
      <c r="I799" s="152"/>
      <c r="J799" s="153"/>
      <c r="K799" s="153"/>
      <c r="L799" s="19" t="str">
        <f t="shared" si="122"/>
        <v/>
      </c>
      <c r="M799" s="151"/>
      <c r="N799" s="153"/>
      <c r="O799" s="153"/>
      <c r="P799" s="19" t="str">
        <f t="shared" si="128"/>
        <v/>
      </c>
      <c r="Q799" s="151"/>
      <c r="R799" s="151"/>
      <c r="S799" s="152"/>
      <c r="T799" s="152"/>
      <c r="U799" s="21" t="str">
        <f t="shared" si="131"/>
        <v/>
      </c>
      <c r="V799" s="21" t="str">
        <f t="shared" si="129"/>
        <v/>
      </c>
      <c r="W799" s="15" t="str">
        <f t="shared" si="130"/>
        <v/>
      </c>
      <c r="Y799" s="241"/>
    </row>
    <row r="800" spans="1:25" ht="21" hidden="1" customHeight="1">
      <c r="A800" s="14" t="str">
        <f t="shared" si="124"/>
        <v/>
      </c>
      <c r="B800" s="20" t="str">
        <f>IF(D800="","",COUNTIF($C$4:C799,C800)+1)</f>
        <v/>
      </c>
      <c r="C800" s="14" t="str">
        <f>IF(D800="","",VLOOKUP(D800,LISTA!$A:$B,2,0))</f>
        <v/>
      </c>
      <c r="D800" s="151"/>
      <c r="E800" s="14" t="str">
        <f>IF(D800="","",VLOOKUP(B800,'Preventiva - Sequencia'!$B:$C,2,0))</f>
        <v/>
      </c>
      <c r="F800" s="14" t="str">
        <f t="shared" si="125"/>
        <v/>
      </c>
      <c r="G800" s="14" t="str">
        <f t="shared" si="126"/>
        <v/>
      </c>
      <c r="H800" s="14" t="str">
        <f t="shared" si="127"/>
        <v/>
      </c>
      <c r="I800" s="152"/>
      <c r="J800" s="153"/>
      <c r="K800" s="153"/>
      <c r="L800" s="19" t="str">
        <f t="shared" si="122"/>
        <v/>
      </c>
      <c r="M800" s="151"/>
      <c r="N800" s="153"/>
      <c r="O800" s="153"/>
      <c r="P800" s="19" t="str">
        <f t="shared" si="128"/>
        <v/>
      </c>
      <c r="Q800" s="151"/>
      <c r="R800" s="151"/>
      <c r="S800" s="152"/>
      <c r="T800" s="152"/>
      <c r="U800" s="21" t="str">
        <f t="shared" si="131"/>
        <v/>
      </c>
      <c r="V800" s="21" t="str">
        <f t="shared" si="129"/>
        <v/>
      </c>
      <c r="W800" s="15" t="str">
        <f t="shared" si="130"/>
        <v/>
      </c>
      <c r="Y800" s="241"/>
    </row>
    <row r="801" spans="1:25" ht="21" hidden="1" customHeight="1">
      <c r="A801" s="14" t="str">
        <f t="shared" si="124"/>
        <v/>
      </c>
      <c r="B801" s="20" t="str">
        <f>IF(D801="","",COUNTIF($C$4:C800,C801)+1)</f>
        <v/>
      </c>
      <c r="C801" s="14" t="str">
        <f>IF(D801="","",VLOOKUP(D801,LISTA!$A:$B,2,0))</f>
        <v/>
      </c>
      <c r="D801" s="151"/>
      <c r="E801" s="14" t="str">
        <f>IF(D801="","",VLOOKUP(B801,'Preventiva - Sequencia'!$B:$C,2,0))</f>
        <v/>
      </c>
      <c r="F801" s="14" t="str">
        <f t="shared" si="125"/>
        <v/>
      </c>
      <c r="G801" s="14" t="str">
        <f t="shared" si="126"/>
        <v/>
      </c>
      <c r="H801" s="14" t="str">
        <f t="shared" si="127"/>
        <v/>
      </c>
      <c r="I801" s="152"/>
      <c r="J801" s="153"/>
      <c r="K801" s="153"/>
      <c r="L801" s="19" t="str">
        <f t="shared" si="122"/>
        <v/>
      </c>
      <c r="M801" s="151"/>
      <c r="N801" s="153"/>
      <c r="O801" s="153"/>
      <c r="P801" s="19" t="str">
        <f t="shared" si="128"/>
        <v/>
      </c>
      <c r="Q801" s="151"/>
      <c r="R801" s="151"/>
      <c r="S801" s="152"/>
      <c r="T801" s="152"/>
      <c r="U801" s="21" t="str">
        <f t="shared" si="131"/>
        <v/>
      </c>
      <c r="V801" s="21" t="str">
        <f t="shared" si="129"/>
        <v/>
      </c>
      <c r="W801" s="15" t="str">
        <f t="shared" si="130"/>
        <v/>
      </c>
      <c r="Y801" s="241"/>
    </row>
    <row r="802" spans="1:25" ht="21" hidden="1" customHeight="1">
      <c r="A802" s="14" t="str">
        <f t="shared" si="124"/>
        <v/>
      </c>
      <c r="B802" s="20" t="str">
        <f>IF(D802="","",COUNTIF($C$4:C801,C802)+1)</f>
        <v/>
      </c>
      <c r="C802" s="14" t="str">
        <f>IF(D802="","",VLOOKUP(D802,LISTA!$A:$B,2,0))</f>
        <v/>
      </c>
      <c r="D802" s="151"/>
      <c r="E802" s="14" t="str">
        <f>IF(D802="","",VLOOKUP(B802,'Preventiva - Sequencia'!$B:$C,2,0))</f>
        <v/>
      </c>
      <c r="F802" s="14" t="str">
        <f t="shared" si="125"/>
        <v/>
      </c>
      <c r="G802" s="14" t="str">
        <f t="shared" si="126"/>
        <v/>
      </c>
      <c r="H802" s="14" t="str">
        <f t="shared" si="127"/>
        <v/>
      </c>
      <c r="I802" s="152"/>
      <c r="J802" s="153"/>
      <c r="K802" s="153"/>
      <c r="L802" s="19" t="str">
        <f t="shared" si="122"/>
        <v/>
      </c>
      <c r="M802" s="151"/>
      <c r="N802" s="153"/>
      <c r="O802" s="153"/>
      <c r="P802" s="19" t="str">
        <f t="shared" si="128"/>
        <v/>
      </c>
      <c r="Q802" s="151"/>
      <c r="R802" s="151"/>
      <c r="S802" s="152"/>
      <c r="T802" s="152"/>
      <c r="U802" s="21" t="str">
        <f t="shared" si="131"/>
        <v/>
      </c>
      <c r="V802" s="21" t="str">
        <f t="shared" si="129"/>
        <v/>
      </c>
      <c r="W802" s="15" t="str">
        <f t="shared" si="130"/>
        <v/>
      </c>
      <c r="Y802" s="241"/>
    </row>
    <row r="803" spans="1:25" ht="21" hidden="1" customHeight="1">
      <c r="A803" s="14" t="str">
        <f t="shared" si="124"/>
        <v/>
      </c>
      <c r="B803" s="20" t="str">
        <f>IF(D803="","",COUNTIF($C$4:C802,C803)+1)</f>
        <v/>
      </c>
      <c r="C803" s="14" t="str">
        <f>IF(D803="","",VLOOKUP(D803,LISTA!$A:$B,2,0))</f>
        <v/>
      </c>
      <c r="D803" s="151"/>
      <c r="E803" s="14" t="str">
        <f>IF(D803="","",VLOOKUP(B803,'Preventiva - Sequencia'!$B:$C,2,0))</f>
        <v/>
      </c>
      <c r="F803" s="14" t="str">
        <f t="shared" si="125"/>
        <v/>
      </c>
      <c r="G803" s="14" t="str">
        <f t="shared" si="126"/>
        <v/>
      </c>
      <c r="H803" s="14" t="str">
        <f t="shared" si="127"/>
        <v/>
      </c>
      <c r="I803" s="152"/>
      <c r="J803" s="153"/>
      <c r="K803" s="153"/>
      <c r="L803" s="19" t="str">
        <f t="shared" si="122"/>
        <v/>
      </c>
      <c r="M803" s="151"/>
      <c r="N803" s="153"/>
      <c r="O803" s="153"/>
      <c r="P803" s="19" t="str">
        <f t="shared" si="128"/>
        <v/>
      </c>
      <c r="Q803" s="151"/>
      <c r="R803" s="151"/>
      <c r="S803" s="152"/>
      <c r="T803" s="152"/>
      <c r="U803" s="21" t="str">
        <f t="shared" si="131"/>
        <v/>
      </c>
      <c r="V803" s="21" t="str">
        <f t="shared" si="129"/>
        <v/>
      </c>
      <c r="W803" s="15" t="str">
        <f t="shared" si="130"/>
        <v/>
      </c>
      <c r="Y803" s="241"/>
    </row>
    <row r="804" spans="1:25" ht="21" hidden="1" customHeight="1">
      <c r="A804" s="14" t="str">
        <f t="shared" si="124"/>
        <v/>
      </c>
      <c r="B804" s="20" t="str">
        <f>IF(D804="","",COUNTIF($C$4:C803,C804)+1)</f>
        <v/>
      </c>
      <c r="C804" s="14" t="str">
        <f>IF(D804="","",VLOOKUP(D804,LISTA!$A:$B,2,0))</f>
        <v/>
      </c>
      <c r="D804" s="151"/>
      <c r="E804" s="14" t="str">
        <f>IF(D804="","",VLOOKUP(B804,'Preventiva - Sequencia'!$B:$C,2,0))</f>
        <v/>
      </c>
      <c r="F804" s="14" t="str">
        <f t="shared" si="125"/>
        <v/>
      </c>
      <c r="G804" s="14" t="str">
        <f t="shared" si="126"/>
        <v/>
      </c>
      <c r="H804" s="14" t="str">
        <f t="shared" si="127"/>
        <v/>
      </c>
      <c r="I804" s="152"/>
      <c r="J804" s="153"/>
      <c r="K804" s="153"/>
      <c r="L804" s="19" t="str">
        <f t="shared" si="122"/>
        <v/>
      </c>
      <c r="M804" s="151"/>
      <c r="N804" s="153"/>
      <c r="O804" s="153"/>
      <c r="P804" s="19" t="str">
        <f t="shared" si="128"/>
        <v/>
      </c>
      <c r="Q804" s="151"/>
      <c r="R804" s="151"/>
      <c r="S804" s="152"/>
      <c r="T804" s="152"/>
      <c r="U804" s="21" t="str">
        <f t="shared" si="131"/>
        <v/>
      </c>
      <c r="V804" s="21" t="str">
        <f t="shared" si="129"/>
        <v/>
      </c>
      <c r="W804" s="15" t="str">
        <f t="shared" si="130"/>
        <v/>
      </c>
      <c r="Y804" s="241"/>
    </row>
    <row r="805" spans="1:25" ht="21" hidden="1" customHeight="1">
      <c r="A805" s="14" t="str">
        <f t="shared" si="124"/>
        <v/>
      </c>
      <c r="B805" s="20" t="str">
        <f>IF(D805="","",COUNTIF($C$4:C804,C805)+1)</f>
        <v/>
      </c>
      <c r="C805" s="14" t="str">
        <f>IF(D805="","",VLOOKUP(D805,LISTA!$A:$B,2,0))</f>
        <v/>
      </c>
      <c r="D805" s="151"/>
      <c r="E805" s="14" t="str">
        <f>IF(D805="","",VLOOKUP(B805,'Preventiva - Sequencia'!$B:$C,2,0))</f>
        <v/>
      </c>
      <c r="F805" s="14" t="str">
        <f t="shared" si="125"/>
        <v/>
      </c>
      <c r="G805" s="14" t="str">
        <f t="shared" si="126"/>
        <v/>
      </c>
      <c r="H805" s="14" t="str">
        <f t="shared" si="127"/>
        <v/>
      </c>
      <c r="I805" s="152"/>
      <c r="J805" s="153"/>
      <c r="K805" s="153"/>
      <c r="L805" s="19" t="str">
        <f t="shared" si="122"/>
        <v/>
      </c>
      <c r="M805" s="151"/>
      <c r="N805" s="153"/>
      <c r="O805" s="153"/>
      <c r="P805" s="19" t="str">
        <f t="shared" si="128"/>
        <v/>
      </c>
      <c r="Q805" s="151"/>
      <c r="R805" s="151"/>
      <c r="S805" s="152"/>
      <c r="T805" s="152"/>
      <c r="U805" s="21" t="str">
        <f t="shared" si="131"/>
        <v/>
      </c>
      <c r="V805" s="21" t="str">
        <f t="shared" si="129"/>
        <v/>
      </c>
      <c r="W805" s="15" t="str">
        <f t="shared" si="130"/>
        <v/>
      </c>
      <c r="Y805" s="241"/>
    </row>
    <row r="806" spans="1:25" ht="21" hidden="1" customHeight="1">
      <c r="A806" s="14" t="str">
        <f t="shared" si="124"/>
        <v/>
      </c>
      <c r="B806" s="20" t="str">
        <f>IF(D806="","",COUNTIF($C$4:C805,C806)+1)</f>
        <v/>
      </c>
      <c r="C806" s="14" t="str">
        <f>IF(D806="","",VLOOKUP(D806,LISTA!$A:$B,2,0))</f>
        <v/>
      </c>
      <c r="D806" s="151"/>
      <c r="E806" s="14" t="str">
        <f>IF(D806="","",VLOOKUP(B806,'Preventiva - Sequencia'!$B:$C,2,0))</f>
        <v/>
      </c>
      <c r="F806" s="14" t="str">
        <f t="shared" si="125"/>
        <v/>
      </c>
      <c r="G806" s="14" t="str">
        <f t="shared" si="126"/>
        <v/>
      </c>
      <c r="H806" s="14" t="str">
        <f t="shared" si="127"/>
        <v/>
      </c>
      <c r="I806" s="152"/>
      <c r="J806" s="153"/>
      <c r="K806" s="153"/>
      <c r="L806" s="19" t="str">
        <f t="shared" si="122"/>
        <v/>
      </c>
      <c r="M806" s="151"/>
      <c r="N806" s="153"/>
      <c r="O806" s="153"/>
      <c r="P806" s="19" t="str">
        <f t="shared" si="128"/>
        <v/>
      </c>
      <c r="Q806" s="151"/>
      <c r="R806" s="151"/>
      <c r="S806" s="152"/>
      <c r="T806" s="152"/>
      <c r="U806" s="21" t="str">
        <f t="shared" si="131"/>
        <v/>
      </c>
      <c r="V806" s="21" t="str">
        <f t="shared" si="129"/>
        <v/>
      </c>
      <c r="W806" s="15" t="str">
        <f t="shared" si="130"/>
        <v/>
      </c>
      <c r="Y806" s="241"/>
    </row>
    <row r="807" spans="1:25" ht="21" hidden="1" customHeight="1">
      <c r="A807" s="14" t="str">
        <f t="shared" si="124"/>
        <v/>
      </c>
      <c r="B807" s="20" t="str">
        <f>IF(D807="","",COUNTIF($C$4:C806,C807)+1)</f>
        <v/>
      </c>
      <c r="C807" s="14" t="str">
        <f>IF(D807="","",VLOOKUP(D807,LISTA!$A:$B,2,0))</f>
        <v/>
      </c>
      <c r="D807" s="151"/>
      <c r="E807" s="14" t="str">
        <f>IF(D807="","",VLOOKUP(B807,'Preventiva - Sequencia'!$B:$C,2,0))</f>
        <v/>
      </c>
      <c r="F807" s="14" t="str">
        <f t="shared" si="125"/>
        <v/>
      </c>
      <c r="G807" s="14" t="str">
        <f t="shared" si="126"/>
        <v/>
      </c>
      <c r="H807" s="14" t="str">
        <f t="shared" si="127"/>
        <v/>
      </c>
      <c r="I807" s="152"/>
      <c r="J807" s="153"/>
      <c r="K807" s="153"/>
      <c r="L807" s="19" t="str">
        <f t="shared" si="122"/>
        <v/>
      </c>
      <c r="M807" s="151"/>
      <c r="N807" s="153"/>
      <c r="O807" s="153"/>
      <c r="P807" s="19" t="str">
        <f t="shared" si="128"/>
        <v/>
      </c>
      <c r="Q807" s="151"/>
      <c r="R807" s="151"/>
      <c r="S807" s="152"/>
      <c r="T807" s="152"/>
      <c r="U807" s="21" t="str">
        <f t="shared" si="131"/>
        <v/>
      </c>
      <c r="V807" s="21" t="str">
        <f t="shared" si="129"/>
        <v/>
      </c>
      <c r="W807" s="15" t="str">
        <f t="shared" si="130"/>
        <v/>
      </c>
      <c r="Y807" s="241"/>
    </row>
    <row r="808" spans="1:25" ht="21" hidden="1" customHeight="1">
      <c r="A808" s="14" t="str">
        <f t="shared" si="124"/>
        <v/>
      </c>
      <c r="B808" s="20" t="str">
        <f>IF(D808="","",COUNTIF($C$4:C807,C808)+1)</f>
        <v/>
      </c>
      <c r="C808" s="14" t="str">
        <f>IF(D808="","",VLOOKUP(D808,LISTA!$A:$B,2,0))</f>
        <v/>
      </c>
      <c r="D808" s="151"/>
      <c r="E808" s="14" t="str">
        <f>IF(D808="","",VLOOKUP(B808,'Preventiva - Sequencia'!$B:$C,2,0))</f>
        <v/>
      </c>
      <c r="F808" s="14" t="str">
        <f t="shared" si="125"/>
        <v/>
      </c>
      <c r="G808" s="14" t="str">
        <f t="shared" si="126"/>
        <v/>
      </c>
      <c r="H808" s="14" t="str">
        <f t="shared" si="127"/>
        <v/>
      </c>
      <c r="I808" s="152"/>
      <c r="J808" s="153"/>
      <c r="K808" s="153"/>
      <c r="L808" s="19" t="str">
        <f t="shared" si="122"/>
        <v/>
      </c>
      <c r="M808" s="151"/>
      <c r="N808" s="153"/>
      <c r="O808" s="153"/>
      <c r="P808" s="19" t="str">
        <f t="shared" si="128"/>
        <v/>
      </c>
      <c r="Q808" s="151"/>
      <c r="R808" s="151"/>
      <c r="S808" s="152"/>
      <c r="T808" s="152"/>
      <c r="U808" s="21" t="str">
        <f t="shared" si="131"/>
        <v/>
      </c>
      <c r="V808" s="21" t="str">
        <f t="shared" si="129"/>
        <v/>
      </c>
      <c r="W808" s="15" t="str">
        <f t="shared" si="130"/>
        <v/>
      </c>
      <c r="Y808" s="241"/>
    </row>
    <row r="809" spans="1:25" ht="21" hidden="1" customHeight="1">
      <c r="A809" s="14" t="str">
        <f t="shared" si="124"/>
        <v/>
      </c>
      <c r="B809" s="20" t="str">
        <f>IF(D809="","",COUNTIF($C$4:C808,C809)+1)</f>
        <v/>
      </c>
      <c r="C809" s="14" t="str">
        <f>IF(D809="","",VLOOKUP(D809,LISTA!$A:$B,2,0))</f>
        <v/>
      </c>
      <c r="D809" s="151"/>
      <c r="E809" s="14" t="str">
        <f>IF(D809="","",VLOOKUP(B809,'Preventiva - Sequencia'!$B:$C,2,0))</f>
        <v/>
      </c>
      <c r="F809" s="14" t="str">
        <f t="shared" si="125"/>
        <v/>
      </c>
      <c r="G809" s="14" t="str">
        <f t="shared" si="126"/>
        <v/>
      </c>
      <c r="H809" s="14" t="str">
        <f t="shared" si="127"/>
        <v/>
      </c>
      <c r="I809" s="152"/>
      <c r="J809" s="153"/>
      <c r="K809" s="153"/>
      <c r="L809" s="19" t="str">
        <f t="shared" si="122"/>
        <v/>
      </c>
      <c r="M809" s="151"/>
      <c r="N809" s="153"/>
      <c r="O809" s="153"/>
      <c r="P809" s="19" t="str">
        <f t="shared" si="128"/>
        <v/>
      </c>
      <c r="Q809" s="151"/>
      <c r="R809" s="151"/>
      <c r="S809" s="152"/>
      <c r="T809" s="152"/>
      <c r="U809" s="21" t="str">
        <f t="shared" si="131"/>
        <v/>
      </c>
      <c r="V809" s="21" t="str">
        <f t="shared" si="129"/>
        <v/>
      </c>
      <c r="W809" s="15" t="str">
        <f t="shared" si="130"/>
        <v/>
      </c>
      <c r="Y809" s="241"/>
    </row>
    <row r="810" spans="1:25" ht="21" hidden="1" customHeight="1">
      <c r="A810" s="14" t="str">
        <f t="shared" si="124"/>
        <v/>
      </c>
      <c r="B810" s="20" t="str">
        <f>IF(D810="","",COUNTIF($C$4:C809,C810)+1)</f>
        <v/>
      </c>
      <c r="C810" s="14" t="str">
        <f>IF(D810="","",VLOOKUP(D810,LISTA!$A:$B,2,0))</f>
        <v/>
      </c>
      <c r="D810" s="151"/>
      <c r="E810" s="14" t="str">
        <f>IF(D810="","",VLOOKUP(B810,'Preventiva - Sequencia'!$B:$C,2,0))</f>
        <v/>
      </c>
      <c r="F810" s="14" t="str">
        <f t="shared" si="125"/>
        <v/>
      </c>
      <c r="G810" s="14" t="str">
        <f t="shared" si="126"/>
        <v/>
      </c>
      <c r="H810" s="14" t="str">
        <f t="shared" si="127"/>
        <v/>
      </c>
      <c r="I810" s="152"/>
      <c r="J810" s="153"/>
      <c r="K810" s="153"/>
      <c r="L810" s="19" t="str">
        <f t="shared" si="122"/>
        <v/>
      </c>
      <c r="M810" s="151"/>
      <c r="N810" s="153"/>
      <c r="O810" s="153"/>
      <c r="P810" s="19" t="str">
        <f t="shared" si="128"/>
        <v/>
      </c>
      <c r="Q810" s="151"/>
      <c r="R810" s="151"/>
      <c r="S810" s="152"/>
      <c r="T810" s="152"/>
      <c r="U810" s="21" t="str">
        <f t="shared" si="131"/>
        <v/>
      </c>
      <c r="V810" s="21" t="str">
        <f t="shared" si="129"/>
        <v/>
      </c>
      <c r="W810" s="15" t="str">
        <f t="shared" si="130"/>
        <v/>
      </c>
      <c r="Y810" s="241"/>
    </row>
    <row r="811" spans="1:25" ht="21" hidden="1" customHeight="1">
      <c r="A811" s="14" t="str">
        <f t="shared" si="124"/>
        <v/>
      </c>
      <c r="B811" s="20" t="str">
        <f>IF(D811="","",COUNTIF($C$4:C810,C811)+1)</f>
        <v/>
      </c>
      <c r="C811" s="14" t="str">
        <f>IF(D811="","",VLOOKUP(D811,LISTA!$A:$B,2,0))</f>
        <v/>
      </c>
      <c r="D811" s="151"/>
      <c r="E811" s="14" t="str">
        <f>IF(D811="","",VLOOKUP(B811,'Preventiva - Sequencia'!$B:$C,2,0))</f>
        <v/>
      </c>
      <c r="F811" s="14" t="str">
        <f t="shared" si="125"/>
        <v/>
      </c>
      <c r="G811" s="14" t="str">
        <f t="shared" si="126"/>
        <v/>
      </c>
      <c r="H811" s="14" t="str">
        <f t="shared" si="127"/>
        <v/>
      </c>
      <c r="I811" s="152"/>
      <c r="J811" s="153"/>
      <c r="K811" s="153"/>
      <c r="L811" s="19" t="str">
        <f t="shared" si="122"/>
        <v/>
      </c>
      <c r="M811" s="151"/>
      <c r="N811" s="153"/>
      <c r="O811" s="153"/>
      <c r="P811" s="19" t="str">
        <f t="shared" si="128"/>
        <v/>
      </c>
      <c r="Q811" s="151"/>
      <c r="R811" s="151"/>
      <c r="S811" s="152"/>
      <c r="T811" s="152"/>
      <c r="U811" s="21" t="str">
        <f t="shared" si="131"/>
        <v/>
      </c>
      <c r="V811" s="21" t="str">
        <f t="shared" si="129"/>
        <v/>
      </c>
      <c r="W811" s="15" t="str">
        <f t="shared" si="130"/>
        <v/>
      </c>
      <c r="Y811" s="241"/>
    </row>
    <row r="812" spans="1:25" ht="21" hidden="1" customHeight="1">
      <c r="A812" s="14" t="str">
        <f t="shared" si="124"/>
        <v/>
      </c>
      <c r="B812" s="20" t="str">
        <f>IF(D812="","",COUNTIF($C$4:C811,C812)+1)</f>
        <v/>
      </c>
      <c r="C812" s="14" t="str">
        <f>IF(D812="","",VLOOKUP(D812,LISTA!$A:$B,2,0))</f>
        <v/>
      </c>
      <c r="D812" s="151"/>
      <c r="E812" s="14" t="str">
        <f>IF(D812="","",VLOOKUP(B812,'Preventiva - Sequencia'!$B:$C,2,0))</f>
        <v/>
      </c>
      <c r="F812" s="14" t="str">
        <f t="shared" si="125"/>
        <v/>
      </c>
      <c r="G812" s="14" t="str">
        <f t="shared" si="126"/>
        <v/>
      </c>
      <c r="H812" s="14" t="str">
        <f t="shared" si="127"/>
        <v/>
      </c>
      <c r="I812" s="152"/>
      <c r="J812" s="153"/>
      <c r="K812" s="153"/>
      <c r="L812" s="19" t="str">
        <f t="shared" si="122"/>
        <v/>
      </c>
      <c r="M812" s="151"/>
      <c r="N812" s="153"/>
      <c r="O812" s="153"/>
      <c r="P812" s="19" t="str">
        <f t="shared" si="128"/>
        <v/>
      </c>
      <c r="Q812" s="151"/>
      <c r="R812" s="151"/>
      <c r="S812" s="152"/>
      <c r="T812" s="152"/>
      <c r="U812" s="21" t="str">
        <f t="shared" si="131"/>
        <v/>
      </c>
      <c r="V812" s="21" t="str">
        <f t="shared" si="129"/>
        <v/>
      </c>
      <c r="W812" s="15" t="str">
        <f t="shared" si="130"/>
        <v/>
      </c>
      <c r="Y812" s="241"/>
    </row>
    <row r="813" spans="1:25" ht="21" hidden="1" customHeight="1">
      <c r="A813" s="14" t="str">
        <f t="shared" si="124"/>
        <v/>
      </c>
      <c r="B813" s="20" t="str">
        <f>IF(D813="","",COUNTIF($C$4:C812,C813)+1)</f>
        <v/>
      </c>
      <c r="C813" s="14" t="str">
        <f>IF(D813="","",VLOOKUP(D813,LISTA!$A:$B,2,0))</f>
        <v/>
      </c>
      <c r="D813" s="151"/>
      <c r="E813" s="14" t="str">
        <f>IF(D813="","",VLOOKUP(B813,'Preventiva - Sequencia'!$B:$C,2,0))</f>
        <v/>
      </c>
      <c r="F813" s="14" t="str">
        <f t="shared" si="125"/>
        <v/>
      </c>
      <c r="G813" s="14" t="str">
        <f t="shared" si="126"/>
        <v/>
      </c>
      <c r="H813" s="14" t="str">
        <f t="shared" si="127"/>
        <v/>
      </c>
      <c r="I813" s="152"/>
      <c r="J813" s="153"/>
      <c r="K813" s="153"/>
      <c r="L813" s="19" t="str">
        <f t="shared" si="122"/>
        <v/>
      </c>
      <c r="M813" s="151"/>
      <c r="N813" s="153"/>
      <c r="O813" s="153"/>
      <c r="P813" s="19" t="str">
        <f t="shared" si="128"/>
        <v/>
      </c>
      <c r="Q813" s="151"/>
      <c r="R813" s="151"/>
      <c r="S813" s="152"/>
      <c r="T813" s="152"/>
      <c r="U813" s="21" t="str">
        <f t="shared" si="131"/>
        <v/>
      </c>
      <c r="V813" s="21" t="str">
        <f t="shared" si="129"/>
        <v/>
      </c>
      <c r="W813" s="15" t="str">
        <f t="shared" si="130"/>
        <v/>
      </c>
      <c r="Y813" s="241"/>
    </row>
    <row r="814" spans="1:25" ht="21" hidden="1" customHeight="1">
      <c r="A814" s="14" t="str">
        <f t="shared" si="124"/>
        <v/>
      </c>
      <c r="B814" s="20" t="str">
        <f>IF(D814="","",COUNTIF($C$4:C813,C814)+1)</f>
        <v/>
      </c>
      <c r="C814" s="14" t="str">
        <f>IF(D814="","",VLOOKUP(D814,LISTA!$A:$B,2,0))</f>
        <v/>
      </c>
      <c r="D814" s="151"/>
      <c r="E814" s="14" t="str">
        <f>IF(D814="","",VLOOKUP(B814,'Preventiva - Sequencia'!$B:$C,2,0))</f>
        <v/>
      </c>
      <c r="F814" s="14" t="str">
        <f t="shared" si="125"/>
        <v/>
      </c>
      <c r="G814" s="14" t="str">
        <f t="shared" si="126"/>
        <v/>
      </c>
      <c r="H814" s="14" t="str">
        <f t="shared" si="127"/>
        <v/>
      </c>
      <c r="I814" s="152"/>
      <c r="J814" s="153"/>
      <c r="K814" s="153"/>
      <c r="L814" s="19" t="str">
        <f t="shared" si="122"/>
        <v/>
      </c>
      <c r="M814" s="151"/>
      <c r="N814" s="153"/>
      <c r="O814" s="153"/>
      <c r="P814" s="19" t="str">
        <f t="shared" si="128"/>
        <v/>
      </c>
      <c r="Q814" s="151"/>
      <c r="R814" s="151"/>
      <c r="S814" s="152"/>
      <c r="T814" s="152"/>
      <c r="U814" s="21" t="str">
        <f t="shared" si="131"/>
        <v/>
      </c>
      <c r="V814" s="21" t="str">
        <f t="shared" si="129"/>
        <v/>
      </c>
      <c r="W814" s="15" t="str">
        <f t="shared" si="130"/>
        <v/>
      </c>
      <c r="Y814" s="241"/>
    </row>
    <row r="815" spans="1:25" ht="21" hidden="1" customHeight="1">
      <c r="A815" s="14" t="str">
        <f t="shared" si="124"/>
        <v/>
      </c>
      <c r="B815" s="20" t="str">
        <f>IF(D815="","",COUNTIF($C$4:C814,C815)+1)</f>
        <v/>
      </c>
      <c r="C815" s="14" t="str">
        <f>IF(D815="","",VLOOKUP(D815,LISTA!$A:$B,2,0))</f>
        <v/>
      </c>
      <c r="D815" s="151"/>
      <c r="E815" s="14" t="str">
        <f>IF(D815="","",VLOOKUP(B815,'Preventiva - Sequencia'!$B:$C,2,0))</f>
        <v/>
      </c>
      <c r="F815" s="14" t="str">
        <f t="shared" si="125"/>
        <v/>
      </c>
      <c r="G815" s="14" t="str">
        <f t="shared" si="126"/>
        <v/>
      </c>
      <c r="H815" s="14" t="str">
        <f t="shared" si="127"/>
        <v/>
      </c>
      <c r="I815" s="152"/>
      <c r="J815" s="153"/>
      <c r="K815" s="153"/>
      <c r="L815" s="19" t="str">
        <f t="shared" si="122"/>
        <v/>
      </c>
      <c r="M815" s="151"/>
      <c r="N815" s="153"/>
      <c r="O815" s="153"/>
      <c r="P815" s="19" t="str">
        <f t="shared" si="128"/>
        <v/>
      </c>
      <c r="Q815" s="151"/>
      <c r="R815" s="151"/>
      <c r="S815" s="152"/>
      <c r="T815" s="152"/>
      <c r="U815" s="21" t="str">
        <f t="shared" si="131"/>
        <v/>
      </c>
      <c r="V815" s="21" t="str">
        <f t="shared" si="129"/>
        <v/>
      </c>
      <c r="W815" s="15" t="str">
        <f t="shared" si="130"/>
        <v/>
      </c>
      <c r="Y815" s="241"/>
    </row>
    <row r="816" spans="1:25" ht="21" hidden="1" customHeight="1">
      <c r="A816" s="14" t="str">
        <f t="shared" si="124"/>
        <v/>
      </c>
      <c r="B816" s="20" t="str">
        <f>IF(D816="","",COUNTIF($C$4:C815,C816)+1)</f>
        <v/>
      </c>
      <c r="C816" s="14" t="str">
        <f>IF(D816="","",VLOOKUP(D816,LISTA!$A:$B,2,0))</f>
        <v/>
      </c>
      <c r="D816" s="151"/>
      <c r="E816" s="14" t="str">
        <f>IF(D816="","",VLOOKUP(B816,'Preventiva - Sequencia'!$B:$C,2,0))</f>
        <v/>
      </c>
      <c r="F816" s="14" t="str">
        <f t="shared" si="125"/>
        <v/>
      </c>
      <c r="G816" s="14" t="str">
        <f t="shared" si="126"/>
        <v/>
      </c>
      <c r="H816" s="14" t="str">
        <f t="shared" si="127"/>
        <v/>
      </c>
      <c r="I816" s="152"/>
      <c r="J816" s="153"/>
      <c r="K816" s="153"/>
      <c r="L816" s="19" t="str">
        <f t="shared" si="122"/>
        <v/>
      </c>
      <c r="M816" s="151"/>
      <c r="N816" s="153"/>
      <c r="O816" s="153"/>
      <c r="P816" s="19" t="str">
        <f t="shared" si="128"/>
        <v/>
      </c>
      <c r="Q816" s="151"/>
      <c r="R816" s="151"/>
      <c r="S816" s="152"/>
      <c r="T816" s="152"/>
      <c r="U816" s="21" t="str">
        <f t="shared" si="131"/>
        <v/>
      </c>
      <c r="V816" s="21" t="str">
        <f t="shared" si="129"/>
        <v/>
      </c>
      <c r="W816" s="15" t="str">
        <f t="shared" si="130"/>
        <v/>
      </c>
      <c r="Y816" s="241"/>
    </row>
    <row r="817" spans="1:25" ht="21" hidden="1" customHeight="1">
      <c r="A817" s="14" t="str">
        <f t="shared" si="124"/>
        <v/>
      </c>
      <c r="B817" s="20" t="str">
        <f>IF(D817="","",COUNTIF($C$4:C816,C817)+1)</f>
        <v/>
      </c>
      <c r="C817" s="14" t="str">
        <f>IF(D817="","",VLOOKUP(D817,LISTA!$A:$B,2,0))</f>
        <v/>
      </c>
      <c r="D817" s="151"/>
      <c r="E817" s="14" t="str">
        <f>IF(D817="","",VLOOKUP(B817,'Preventiva - Sequencia'!$B:$C,2,0))</f>
        <v/>
      </c>
      <c r="F817" s="14" t="str">
        <f t="shared" si="125"/>
        <v/>
      </c>
      <c r="G817" s="14" t="str">
        <f t="shared" si="126"/>
        <v/>
      </c>
      <c r="H817" s="14" t="str">
        <f t="shared" si="127"/>
        <v/>
      </c>
      <c r="I817" s="152"/>
      <c r="J817" s="153"/>
      <c r="K817" s="153"/>
      <c r="L817" s="19" t="str">
        <f t="shared" si="122"/>
        <v/>
      </c>
      <c r="M817" s="151"/>
      <c r="N817" s="153"/>
      <c r="O817" s="153"/>
      <c r="P817" s="19" t="str">
        <f t="shared" si="128"/>
        <v/>
      </c>
      <c r="Q817" s="151"/>
      <c r="R817" s="151"/>
      <c r="S817" s="152"/>
      <c r="T817" s="152"/>
      <c r="U817" s="21" t="str">
        <f t="shared" si="131"/>
        <v/>
      </c>
      <c r="V817" s="21" t="str">
        <f t="shared" si="129"/>
        <v/>
      </c>
      <c r="W817" s="15" t="str">
        <f t="shared" si="130"/>
        <v/>
      </c>
      <c r="Y817" s="241"/>
    </row>
    <row r="818" spans="1:25" ht="21" hidden="1" customHeight="1">
      <c r="A818" s="14" t="str">
        <f t="shared" si="124"/>
        <v/>
      </c>
      <c r="B818" s="20" t="str">
        <f>IF(D818="","",COUNTIF($C$4:C817,C818)+1)</f>
        <v/>
      </c>
      <c r="C818" s="14" t="str">
        <f>IF(D818="","",VLOOKUP(D818,LISTA!$A:$B,2,0))</f>
        <v/>
      </c>
      <c r="D818" s="151"/>
      <c r="E818" s="14" t="str">
        <f>IF(D818="","",VLOOKUP(B818,'Preventiva - Sequencia'!$B:$C,2,0))</f>
        <v/>
      </c>
      <c r="F818" s="14" t="str">
        <f t="shared" si="125"/>
        <v/>
      </c>
      <c r="G818" s="14" t="str">
        <f t="shared" si="126"/>
        <v/>
      </c>
      <c r="H818" s="14" t="str">
        <f t="shared" si="127"/>
        <v/>
      </c>
      <c r="I818" s="152"/>
      <c r="J818" s="153"/>
      <c r="K818" s="153"/>
      <c r="L818" s="19" t="str">
        <f t="shared" si="122"/>
        <v/>
      </c>
      <c r="M818" s="151"/>
      <c r="N818" s="153"/>
      <c r="O818" s="153"/>
      <c r="P818" s="19" t="str">
        <f t="shared" si="128"/>
        <v/>
      </c>
      <c r="Q818" s="151"/>
      <c r="R818" s="151"/>
      <c r="S818" s="152"/>
      <c r="T818" s="152"/>
      <c r="U818" s="21" t="str">
        <f t="shared" si="131"/>
        <v/>
      </c>
      <c r="V818" s="21" t="str">
        <f t="shared" si="129"/>
        <v/>
      </c>
      <c r="W818" s="15" t="str">
        <f t="shared" si="130"/>
        <v/>
      </c>
      <c r="Y818" s="241"/>
    </row>
    <row r="819" spans="1:25" ht="21" hidden="1" customHeight="1">
      <c r="A819" s="14" t="str">
        <f t="shared" si="124"/>
        <v/>
      </c>
      <c r="B819" s="20" t="str">
        <f>IF(D819="","",COUNTIF($C$4:C818,C819)+1)</f>
        <v/>
      </c>
      <c r="C819" s="14" t="str">
        <f>IF(D819="","",VLOOKUP(D819,LISTA!$A:$B,2,0))</f>
        <v/>
      </c>
      <c r="D819" s="151"/>
      <c r="E819" s="14" t="str">
        <f>IF(D819="","",VLOOKUP(B819,'Preventiva - Sequencia'!$B:$C,2,0))</f>
        <v/>
      </c>
      <c r="F819" s="14" t="str">
        <f t="shared" si="125"/>
        <v/>
      </c>
      <c r="G819" s="14" t="str">
        <f t="shared" si="126"/>
        <v/>
      </c>
      <c r="H819" s="14" t="str">
        <f t="shared" si="127"/>
        <v/>
      </c>
      <c r="I819" s="152"/>
      <c r="J819" s="153"/>
      <c r="K819" s="153"/>
      <c r="L819" s="19" t="str">
        <f t="shared" si="122"/>
        <v/>
      </c>
      <c r="M819" s="151"/>
      <c r="N819" s="153"/>
      <c r="O819" s="153"/>
      <c r="P819" s="19" t="str">
        <f t="shared" si="128"/>
        <v/>
      </c>
      <c r="Q819" s="151"/>
      <c r="R819" s="151"/>
      <c r="S819" s="152"/>
      <c r="T819" s="152"/>
      <c r="U819" s="21" t="str">
        <f t="shared" si="131"/>
        <v/>
      </c>
      <c r="V819" s="21" t="str">
        <f t="shared" si="129"/>
        <v/>
      </c>
      <c r="W819" s="15" t="str">
        <f t="shared" si="130"/>
        <v/>
      </c>
      <c r="Y819" s="241"/>
    </row>
    <row r="820" spans="1:25" ht="21" hidden="1" customHeight="1">
      <c r="A820" s="14" t="str">
        <f t="shared" si="124"/>
        <v/>
      </c>
      <c r="B820" s="20" t="str">
        <f>IF(D820="","",COUNTIF($C$4:C819,C820)+1)</f>
        <v/>
      </c>
      <c r="C820" s="14" t="str">
        <f>IF(D820="","",VLOOKUP(D820,LISTA!$A:$B,2,0))</f>
        <v/>
      </c>
      <c r="D820" s="151"/>
      <c r="E820" s="14" t="str">
        <f>IF(D820="","",VLOOKUP(B820,'Preventiva - Sequencia'!$B:$C,2,0))</f>
        <v/>
      </c>
      <c r="F820" s="14" t="str">
        <f t="shared" si="125"/>
        <v/>
      </c>
      <c r="G820" s="14" t="str">
        <f t="shared" si="126"/>
        <v/>
      </c>
      <c r="H820" s="14" t="str">
        <f t="shared" si="127"/>
        <v/>
      </c>
      <c r="I820" s="152"/>
      <c r="J820" s="153"/>
      <c r="K820" s="153"/>
      <c r="L820" s="19" t="str">
        <f t="shared" si="122"/>
        <v/>
      </c>
      <c r="M820" s="151"/>
      <c r="N820" s="153"/>
      <c r="O820" s="153"/>
      <c r="P820" s="19" t="str">
        <f t="shared" si="128"/>
        <v/>
      </c>
      <c r="Q820" s="151"/>
      <c r="R820" s="151"/>
      <c r="S820" s="152"/>
      <c r="T820" s="152"/>
      <c r="U820" s="21" t="str">
        <f t="shared" si="131"/>
        <v/>
      </c>
      <c r="V820" s="21" t="str">
        <f t="shared" si="129"/>
        <v/>
      </c>
      <c r="W820" s="15" t="str">
        <f t="shared" si="130"/>
        <v/>
      </c>
      <c r="Y820" s="241"/>
    </row>
    <row r="821" spans="1:25" ht="21" hidden="1" customHeight="1">
      <c r="A821" s="14" t="str">
        <f t="shared" si="124"/>
        <v/>
      </c>
      <c r="B821" s="20" t="str">
        <f>IF(D821="","",COUNTIF($C$4:C820,C821)+1)</f>
        <v/>
      </c>
      <c r="C821" s="14" t="str">
        <f>IF(D821="","",VLOOKUP(D821,LISTA!$A:$B,2,0))</f>
        <v/>
      </c>
      <c r="D821" s="151"/>
      <c r="E821" s="14" t="str">
        <f>IF(D821="","",VLOOKUP(B821,'Preventiva - Sequencia'!$B:$C,2,0))</f>
        <v/>
      </c>
      <c r="F821" s="14" t="str">
        <f t="shared" si="125"/>
        <v/>
      </c>
      <c r="G821" s="14" t="str">
        <f t="shared" si="126"/>
        <v/>
      </c>
      <c r="H821" s="14" t="str">
        <f t="shared" si="127"/>
        <v/>
      </c>
      <c r="I821" s="152"/>
      <c r="J821" s="153"/>
      <c r="K821" s="153"/>
      <c r="L821" s="19" t="str">
        <f t="shared" si="122"/>
        <v/>
      </c>
      <c r="M821" s="151"/>
      <c r="N821" s="153"/>
      <c r="O821" s="153"/>
      <c r="P821" s="19" t="str">
        <f t="shared" si="128"/>
        <v/>
      </c>
      <c r="Q821" s="151"/>
      <c r="R821" s="151"/>
      <c r="S821" s="152"/>
      <c r="T821" s="152"/>
      <c r="U821" s="21" t="str">
        <f t="shared" si="131"/>
        <v/>
      </c>
      <c r="V821" s="21" t="str">
        <f t="shared" si="129"/>
        <v/>
      </c>
      <c r="W821" s="15" t="str">
        <f t="shared" si="130"/>
        <v/>
      </c>
      <c r="Y821" s="241"/>
    </row>
    <row r="822" spans="1:25" ht="21" hidden="1" customHeight="1">
      <c r="A822" s="14" t="str">
        <f t="shared" si="124"/>
        <v/>
      </c>
      <c r="B822" s="20" t="str">
        <f>IF(D822="","",COUNTIF($C$4:C821,C822)+1)</f>
        <v/>
      </c>
      <c r="C822" s="14" t="str">
        <f>IF(D822="","",VLOOKUP(D822,LISTA!$A:$B,2,0))</f>
        <v/>
      </c>
      <c r="D822" s="151"/>
      <c r="E822" s="14" t="str">
        <f>IF(D822="","",VLOOKUP(B822,'Preventiva - Sequencia'!$B:$C,2,0))</f>
        <v/>
      </c>
      <c r="F822" s="14" t="str">
        <f t="shared" si="125"/>
        <v/>
      </c>
      <c r="G822" s="14" t="str">
        <f t="shared" si="126"/>
        <v/>
      </c>
      <c r="H822" s="14" t="str">
        <f t="shared" si="127"/>
        <v/>
      </c>
      <c r="I822" s="152"/>
      <c r="J822" s="153"/>
      <c r="K822" s="153"/>
      <c r="L822" s="19" t="str">
        <f t="shared" si="122"/>
        <v/>
      </c>
      <c r="M822" s="151"/>
      <c r="N822" s="153"/>
      <c r="O822" s="153"/>
      <c r="P822" s="19" t="str">
        <f t="shared" si="128"/>
        <v/>
      </c>
      <c r="Q822" s="151"/>
      <c r="R822" s="151"/>
      <c r="S822" s="152"/>
      <c r="T822" s="152"/>
      <c r="U822" s="21" t="str">
        <f t="shared" si="131"/>
        <v/>
      </c>
      <c r="V822" s="21" t="str">
        <f t="shared" si="129"/>
        <v/>
      </c>
      <c r="W822" s="15" t="str">
        <f t="shared" si="130"/>
        <v/>
      </c>
      <c r="Y822" s="241"/>
    </row>
    <row r="823" spans="1:25" ht="21" hidden="1" customHeight="1">
      <c r="A823" s="14" t="str">
        <f t="shared" si="124"/>
        <v/>
      </c>
      <c r="B823" s="20" t="str">
        <f>IF(D823="","",COUNTIF($C$4:C822,C823)+1)</f>
        <v/>
      </c>
      <c r="C823" s="14" t="str">
        <f>IF(D823="","",VLOOKUP(D823,LISTA!$A:$B,2,0))</f>
        <v/>
      </c>
      <c r="D823" s="151"/>
      <c r="E823" s="14" t="str">
        <f>IF(D823="","",VLOOKUP(B823,'Preventiva - Sequencia'!$B:$C,2,0))</f>
        <v/>
      </c>
      <c r="F823" s="14" t="str">
        <f t="shared" si="125"/>
        <v/>
      </c>
      <c r="G823" s="14" t="str">
        <f t="shared" si="126"/>
        <v/>
      </c>
      <c r="H823" s="14" t="str">
        <f t="shared" si="127"/>
        <v/>
      </c>
      <c r="I823" s="152"/>
      <c r="J823" s="153"/>
      <c r="K823" s="153"/>
      <c r="L823" s="19" t="str">
        <f t="shared" si="122"/>
        <v/>
      </c>
      <c r="M823" s="151"/>
      <c r="N823" s="153"/>
      <c r="O823" s="153"/>
      <c r="P823" s="19" t="str">
        <f t="shared" si="128"/>
        <v/>
      </c>
      <c r="Q823" s="151"/>
      <c r="R823" s="151"/>
      <c r="S823" s="152"/>
      <c r="T823" s="152"/>
      <c r="U823" s="21" t="str">
        <f t="shared" si="131"/>
        <v/>
      </c>
      <c r="V823" s="21" t="str">
        <f t="shared" si="129"/>
        <v/>
      </c>
      <c r="W823" s="15" t="str">
        <f t="shared" si="130"/>
        <v/>
      </c>
      <c r="Y823" s="241"/>
    </row>
    <row r="824" spans="1:25" ht="21" hidden="1" customHeight="1">
      <c r="A824" s="14" t="str">
        <f t="shared" si="124"/>
        <v/>
      </c>
      <c r="B824" s="20" t="str">
        <f>IF(D824="","",COUNTIF($C$4:C823,C824)+1)</f>
        <v/>
      </c>
      <c r="C824" s="14" t="str">
        <f>IF(D824="","",VLOOKUP(D824,LISTA!$A:$B,2,0))</f>
        <v/>
      </c>
      <c r="D824" s="151"/>
      <c r="E824" s="14" t="str">
        <f>IF(D824="","",VLOOKUP(B824,'Preventiva - Sequencia'!$B:$C,2,0))</f>
        <v/>
      </c>
      <c r="F824" s="14" t="str">
        <f t="shared" si="125"/>
        <v/>
      </c>
      <c r="G824" s="14" t="str">
        <f t="shared" si="126"/>
        <v/>
      </c>
      <c r="H824" s="14" t="str">
        <f t="shared" si="127"/>
        <v/>
      </c>
      <c r="I824" s="152"/>
      <c r="J824" s="153"/>
      <c r="K824" s="153"/>
      <c r="L824" s="19" t="str">
        <f t="shared" si="122"/>
        <v/>
      </c>
      <c r="M824" s="151"/>
      <c r="N824" s="153"/>
      <c r="O824" s="153"/>
      <c r="P824" s="19" t="str">
        <f t="shared" si="128"/>
        <v/>
      </c>
      <c r="Q824" s="151"/>
      <c r="R824" s="151"/>
      <c r="S824" s="152"/>
      <c r="T824" s="152"/>
      <c r="U824" s="21" t="str">
        <f t="shared" si="131"/>
        <v/>
      </c>
      <c r="V824" s="21" t="str">
        <f t="shared" si="129"/>
        <v/>
      </c>
      <c r="W824" s="15" t="str">
        <f t="shared" si="130"/>
        <v/>
      </c>
      <c r="Y824" s="241"/>
    </row>
    <row r="825" spans="1:25" ht="21" hidden="1" customHeight="1">
      <c r="A825" s="14" t="str">
        <f t="shared" si="124"/>
        <v/>
      </c>
      <c r="B825" s="20" t="str">
        <f>IF(D825="","",COUNTIF($C$4:C824,C825)+1)</f>
        <v/>
      </c>
      <c r="C825" s="14" t="str">
        <f>IF(D825="","",VLOOKUP(D825,LISTA!$A:$B,2,0))</f>
        <v/>
      </c>
      <c r="D825" s="151"/>
      <c r="E825" s="14" t="str">
        <f>IF(D825="","",VLOOKUP(B825,'Preventiva - Sequencia'!$B:$C,2,0))</f>
        <v/>
      </c>
      <c r="F825" s="14" t="str">
        <f t="shared" si="125"/>
        <v/>
      </c>
      <c r="G825" s="14" t="str">
        <f t="shared" si="126"/>
        <v/>
      </c>
      <c r="H825" s="14" t="str">
        <f t="shared" si="127"/>
        <v/>
      </c>
      <c r="I825" s="152"/>
      <c r="J825" s="153"/>
      <c r="K825" s="153"/>
      <c r="L825" s="19" t="str">
        <f t="shared" si="122"/>
        <v/>
      </c>
      <c r="M825" s="151"/>
      <c r="N825" s="153"/>
      <c r="O825" s="153"/>
      <c r="P825" s="19" t="str">
        <f t="shared" si="128"/>
        <v/>
      </c>
      <c r="Q825" s="151"/>
      <c r="R825" s="151"/>
      <c r="S825" s="152"/>
      <c r="T825" s="152"/>
      <c r="U825" s="21" t="str">
        <f t="shared" si="131"/>
        <v/>
      </c>
      <c r="V825" s="21" t="str">
        <f t="shared" si="129"/>
        <v/>
      </c>
      <c r="W825" s="15" t="str">
        <f t="shared" si="130"/>
        <v/>
      </c>
      <c r="Y825" s="241"/>
    </row>
    <row r="826" spans="1:25" ht="21" hidden="1" customHeight="1">
      <c r="A826" s="14" t="str">
        <f t="shared" si="124"/>
        <v/>
      </c>
      <c r="B826" s="20" t="str">
        <f>IF(D826="","",COUNTIF($C$4:C825,C826)+1)</f>
        <v/>
      </c>
      <c r="C826" s="14" t="str">
        <f>IF(D826="","",VLOOKUP(D826,LISTA!$A:$B,2,0))</f>
        <v/>
      </c>
      <c r="D826" s="151"/>
      <c r="E826" s="14" t="str">
        <f>IF(D826="","",VLOOKUP(B826,'Preventiva - Sequencia'!$B:$C,2,0))</f>
        <v/>
      </c>
      <c r="F826" s="14" t="str">
        <f t="shared" si="125"/>
        <v/>
      </c>
      <c r="G826" s="14" t="str">
        <f t="shared" si="126"/>
        <v/>
      </c>
      <c r="H826" s="14" t="str">
        <f t="shared" si="127"/>
        <v/>
      </c>
      <c r="I826" s="152"/>
      <c r="J826" s="153"/>
      <c r="K826" s="153"/>
      <c r="L826" s="19" t="str">
        <f t="shared" si="122"/>
        <v/>
      </c>
      <c r="M826" s="151"/>
      <c r="N826" s="153"/>
      <c r="O826" s="153"/>
      <c r="P826" s="19" t="str">
        <f t="shared" si="128"/>
        <v/>
      </c>
      <c r="Q826" s="151"/>
      <c r="R826" s="151"/>
      <c r="S826" s="152"/>
      <c r="T826" s="152"/>
      <c r="U826" s="21" t="str">
        <f t="shared" si="131"/>
        <v/>
      </c>
      <c r="V826" s="21" t="str">
        <f t="shared" si="129"/>
        <v/>
      </c>
      <c r="W826" s="15" t="str">
        <f t="shared" si="130"/>
        <v/>
      </c>
      <c r="Y826" s="241"/>
    </row>
    <row r="827" spans="1:25" ht="21" hidden="1" customHeight="1">
      <c r="A827" s="14" t="str">
        <f t="shared" si="124"/>
        <v/>
      </c>
      <c r="B827" s="20" t="str">
        <f>IF(D827="","",COUNTIF($C$4:C826,C827)+1)</f>
        <v/>
      </c>
      <c r="C827" s="14" t="str">
        <f>IF(D827="","",VLOOKUP(D827,LISTA!$A:$B,2,0))</f>
        <v/>
      </c>
      <c r="D827" s="151"/>
      <c r="E827" s="14" t="str">
        <f>IF(D827="","",VLOOKUP(B827,'Preventiva - Sequencia'!$B:$C,2,0))</f>
        <v/>
      </c>
      <c r="F827" s="14" t="str">
        <f t="shared" si="125"/>
        <v/>
      </c>
      <c r="G827" s="14" t="str">
        <f t="shared" si="126"/>
        <v/>
      </c>
      <c r="H827" s="14" t="str">
        <f t="shared" si="127"/>
        <v/>
      </c>
      <c r="I827" s="152"/>
      <c r="J827" s="153"/>
      <c r="K827" s="153"/>
      <c r="L827" s="19" t="str">
        <f t="shared" si="122"/>
        <v/>
      </c>
      <c r="M827" s="151"/>
      <c r="N827" s="153"/>
      <c r="O827" s="153"/>
      <c r="P827" s="19" t="str">
        <f t="shared" si="128"/>
        <v/>
      </c>
      <c r="Q827" s="151"/>
      <c r="R827" s="151"/>
      <c r="S827" s="152"/>
      <c r="T827" s="152"/>
      <c r="U827" s="21" t="str">
        <f t="shared" si="131"/>
        <v/>
      </c>
      <c r="V827" s="21" t="str">
        <f t="shared" si="129"/>
        <v/>
      </c>
      <c r="W827" s="15" t="str">
        <f t="shared" si="130"/>
        <v/>
      </c>
      <c r="Y827" s="241"/>
    </row>
    <row r="828" spans="1:25" ht="21" hidden="1" customHeight="1">
      <c r="A828" s="14" t="str">
        <f t="shared" si="124"/>
        <v/>
      </c>
      <c r="B828" s="20" t="str">
        <f>IF(D828="","",COUNTIF($C$4:C827,C828)+1)</f>
        <v/>
      </c>
      <c r="C828" s="14" t="str">
        <f>IF(D828="","",VLOOKUP(D828,LISTA!$A:$B,2,0))</f>
        <v/>
      </c>
      <c r="D828" s="151"/>
      <c r="E828" s="14" t="str">
        <f>IF(D828="","",VLOOKUP(B828,'Preventiva - Sequencia'!$B:$C,2,0))</f>
        <v/>
      </c>
      <c r="F828" s="14" t="str">
        <f t="shared" si="125"/>
        <v/>
      </c>
      <c r="G828" s="14" t="str">
        <f t="shared" si="126"/>
        <v/>
      </c>
      <c r="H828" s="14" t="str">
        <f t="shared" si="127"/>
        <v/>
      </c>
      <c r="I828" s="152"/>
      <c r="J828" s="153"/>
      <c r="K828" s="153"/>
      <c r="L828" s="19" t="str">
        <f t="shared" si="122"/>
        <v/>
      </c>
      <c r="M828" s="151"/>
      <c r="N828" s="153"/>
      <c r="O828" s="153"/>
      <c r="P828" s="19" t="str">
        <f t="shared" si="128"/>
        <v/>
      </c>
      <c r="Q828" s="151"/>
      <c r="R828" s="151"/>
      <c r="S828" s="152"/>
      <c r="T828" s="152"/>
      <c r="U828" s="21" t="str">
        <f t="shared" si="131"/>
        <v/>
      </c>
      <c r="V828" s="21" t="str">
        <f t="shared" si="129"/>
        <v/>
      </c>
      <c r="W828" s="15" t="str">
        <f t="shared" si="130"/>
        <v/>
      </c>
      <c r="Y828" s="241"/>
    </row>
    <row r="829" spans="1:25" ht="21" hidden="1" customHeight="1">
      <c r="A829" s="14" t="str">
        <f t="shared" si="124"/>
        <v/>
      </c>
      <c r="B829" s="20" t="str">
        <f>IF(D829="","",COUNTIF($C$4:C828,C829)+1)</f>
        <v/>
      </c>
      <c r="C829" s="14" t="str">
        <f>IF(D829="","",VLOOKUP(D829,LISTA!$A:$B,2,0))</f>
        <v/>
      </c>
      <c r="D829" s="151"/>
      <c r="E829" s="14" t="str">
        <f>IF(D829="","",VLOOKUP(B829,'Preventiva - Sequencia'!$B:$C,2,0))</f>
        <v/>
      </c>
      <c r="F829" s="14" t="str">
        <f t="shared" si="125"/>
        <v/>
      </c>
      <c r="G829" s="14" t="str">
        <f t="shared" si="126"/>
        <v/>
      </c>
      <c r="H829" s="14" t="str">
        <f t="shared" si="127"/>
        <v/>
      </c>
      <c r="I829" s="152"/>
      <c r="J829" s="153"/>
      <c r="K829" s="153"/>
      <c r="L829" s="19" t="str">
        <f t="shared" si="122"/>
        <v/>
      </c>
      <c r="M829" s="151"/>
      <c r="N829" s="153"/>
      <c r="O829" s="153"/>
      <c r="P829" s="19" t="str">
        <f t="shared" si="128"/>
        <v/>
      </c>
      <c r="Q829" s="151"/>
      <c r="R829" s="151"/>
      <c r="S829" s="152"/>
      <c r="T829" s="152"/>
      <c r="U829" s="21" t="str">
        <f t="shared" si="131"/>
        <v/>
      </c>
      <c r="V829" s="21" t="str">
        <f t="shared" si="129"/>
        <v/>
      </c>
      <c r="W829" s="15" t="str">
        <f t="shared" si="130"/>
        <v/>
      </c>
      <c r="Y829" s="241"/>
    </row>
    <row r="830" spans="1:25" ht="21" hidden="1" customHeight="1">
      <c r="A830" s="14" t="str">
        <f t="shared" si="124"/>
        <v/>
      </c>
      <c r="B830" s="20" t="str">
        <f>IF(D830="","",COUNTIF($C$4:C829,C830)+1)</f>
        <v/>
      </c>
      <c r="C830" s="14" t="str">
        <f>IF(D830="","",VLOOKUP(D830,LISTA!$A:$B,2,0))</f>
        <v/>
      </c>
      <c r="D830" s="151"/>
      <c r="E830" s="14" t="str">
        <f>IF(D830="","",VLOOKUP(B830,'Preventiva - Sequencia'!$B:$C,2,0))</f>
        <v/>
      </c>
      <c r="F830" s="14" t="str">
        <f t="shared" si="125"/>
        <v/>
      </c>
      <c r="G830" s="14" t="str">
        <f t="shared" si="126"/>
        <v/>
      </c>
      <c r="H830" s="14" t="str">
        <f t="shared" si="127"/>
        <v/>
      </c>
      <c r="I830" s="152"/>
      <c r="J830" s="153"/>
      <c r="K830" s="153"/>
      <c r="L830" s="19" t="str">
        <f t="shared" si="122"/>
        <v/>
      </c>
      <c r="M830" s="151"/>
      <c r="N830" s="153"/>
      <c r="O830" s="153"/>
      <c r="P830" s="19" t="str">
        <f t="shared" si="128"/>
        <v/>
      </c>
      <c r="Q830" s="151"/>
      <c r="R830" s="151"/>
      <c r="S830" s="152"/>
      <c r="T830" s="152"/>
      <c r="U830" s="21" t="str">
        <f t="shared" si="131"/>
        <v/>
      </c>
      <c r="V830" s="21" t="str">
        <f t="shared" si="129"/>
        <v/>
      </c>
      <c r="W830" s="15" t="str">
        <f t="shared" si="130"/>
        <v/>
      </c>
      <c r="Y830" s="241"/>
    </row>
    <row r="831" spans="1:25" ht="21" hidden="1" customHeight="1">
      <c r="A831" s="14" t="str">
        <f t="shared" si="124"/>
        <v/>
      </c>
      <c r="B831" s="20" t="str">
        <f>IF(D831="","",COUNTIF($C$4:C830,C831)+1)</f>
        <v/>
      </c>
      <c r="C831" s="14" t="str">
        <f>IF(D831="","",VLOOKUP(D831,LISTA!$A:$B,2,0))</f>
        <v/>
      </c>
      <c r="D831" s="151"/>
      <c r="E831" s="14" t="str">
        <f>IF(D831="","",VLOOKUP(B831,'Preventiva - Sequencia'!$B:$C,2,0))</f>
        <v/>
      </c>
      <c r="F831" s="14" t="str">
        <f t="shared" si="125"/>
        <v/>
      </c>
      <c r="G831" s="14" t="str">
        <f t="shared" si="126"/>
        <v/>
      </c>
      <c r="H831" s="14" t="str">
        <f t="shared" si="127"/>
        <v/>
      </c>
      <c r="I831" s="152"/>
      <c r="J831" s="153"/>
      <c r="K831" s="153"/>
      <c r="L831" s="19" t="str">
        <f t="shared" si="122"/>
        <v/>
      </c>
      <c r="M831" s="151"/>
      <c r="N831" s="153"/>
      <c r="O831" s="153"/>
      <c r="P831" s="19" t="str">
        <f t="shared" si="128"/>
        <v/>
      </c>
      <c r="Q831" s="151"/>
      <c r="R831" s="151"/>
      <c r="S831" s="152"/>
      <c r="T831" s="152"/>
      <c r="U831" s="21" t="str">
        <f t="shared" si="131"/>
        <v/>
      </c>
      <c r="V831" s="21" t="str">
        <f t="shared" si="129"/>
        <v/>
      </c>
      <c r="W831" s="15" t="str">
        <f t="shared" si="130"/>
        <v/>
      </c>
      <c r="Y831" s="241"/>
    </row>
    <row r="832" spans="1:25" ht="21" hidden="1" customHeight="1">
      <c r="A832" s="14" t="str">
        <f t="shared" si="124"/>
        <v/>
      </c>
      <c r="B832" s="20" t="str">
        <f>IF(D832="","",COUNTIF($C$4:C831,C832)+1)</f>
        <v/>
      </c>
      <c r="C832" s="14" t="str">
        <f>IF(D832="","",VLOOKUP(D832,LISTA!$A:$B,2,0))</f>
        <v/>
      </c>
      <c r="D832" s="151"/>
      <c r="E832" s="14" t="str">
        <f>IF(D832="","",VLOOKUP(B832,'Preventiva - Sequencia'!$B:$C,2,0))</f>
        <v/>
      </c>
      <c r="F832" s="14" t="str">
        <f t="shared" si="125"/>
        <v/>
      </c>
      <c r="G832" s="14" t="str">
        <f t="shared" si="126"/>
        <v/>
      </c>
      <c r="H832" s="14" t="str">
        <f t="shared" si="127"/>
        <v/>
      </c>
      <c r="I832" s="152"/>
      <c r="J832" s="153"/>
      <c r="K832" s="153"/>
      <c r="L832" s="19" t="str">
        <f t="shared" si="122"/>
        <v/>
      </c>
      <c r="M832" s="151"/>
      <c r="N832" s="153"/>
      <c r="O832" s="153"/>
      <c r="P832" s="19" t="str">
        <f t="shared" si="128"/>
        <v/>
      </c>
      <c r="Q832" s="151"/>
      <c r="R832" s="151"/>
      <c r="S832" s="152"/>
      <c r="T832" s="152"/>
      <c r="U832" s="21" t="str">
        <f t="shared" si="131"/>
        <v/>
      </c>
      <c r="V832" s="21" t="str">
        <f t="shared" si="129"/>
        <v/>
      </c>
      <c r="W832" s="15" t="str">
        <f t="shared" si="130"/>
        <v/>
      </c>
      <c r="Y832" s="241"/>
    </row>
    <row r="833" spans="1:25" ht="21" hidden="1" customHeight="1">
      <c r="A833" s="14" t="str">
        <f t="shared" si="124"/>
        <v/>
      </c>
      <c r="B833" s="20" t="str">
        <f>IF(D833="","",COUNTIF($C$4:C832,C833)+1)</f>
        <v/>
      </c>
      <c r="C833" s="14" t="str">
        <f>IF(D833="","",VLOOKUP(D833,LISTA!$A:$B,2,0))</f>
        <v/>
      </c>
      <c r="D833" s="151"/>
      <c r="E833" s="14" t="str">
        <f>IF(D833="","",VLOOKUP(B833,'Preventiva - Sequencia'!$B:$C,2,0))</f>
        <v/>
      </c>
      <c r="F833" s="14" t="str">
        <f t="shared" si="125"/>
        <v/>
      </c>
      <c r="G833" s="14" t="str">
        <f t="shared" si="126"/>
        <v/>
      </c>
      <c r="H833" s="14" t="str">
        <f t="shared" si="127"/>
        <v/>
      </c>
      <c r="I833" s="152"/>
      <c r="J833" s="153"/>
      <c r="K833" s="153"/>
      <c r="L833" s="19" t="str">
        <f t="shared" ref="L833:L896" si="132">IF(K833="","",K833-J833)</f>
        <v/>
      </c>
      <c r="M833" s="151"/>
      <c r="N833" s="153"/>
      <c r="O833" s="153"/>
      <c r="P833" s="19" t="str">
        <f t="shared" si="128"/>
        <v/>
      </c>
      <c r="Q833" s="151"/>
      <c r="R833" s="151"/>
      <c r="S833" s="152"/>
      <c r="T833" s="152"/>
      <c r="U833" s="21" t="str">
        <f t="shared" si="131"/>
        <v/>
      </c>
      <c r="V833" s="21" t="str">
        <f t="shared" si="129"/>
        <v/>
      </c>
      <c r="W833" s="15" t="str">
        <f t="shared" si="130"/>
        <v/>
      </c>
      <c r="Y833" s="241"/>
    </row>
    <row r="834" spans="1:25" ht="21" hidden="1" customHeight="1">
      <c r="A834" s="14" t="str">
        <f t="shared" si="124"/>
        <v/>
      </c>
      <c r="B834" s="20" t="str">
        <f>IF(D834="","",COUNTIF($C$4:C833,C834)+1)</f>
        <v/>
      </c>
      <c r="C834" s="14" t="str">
        <f>IF(D834="","",VLOOKUP(D834,LISTA!$A:$B,2,0))</f>
        <v/>
      </c>
      <c r="D834" s="151"/>
      <c r="E834" s="14" t="str">
        <f>IF(D834="","",VLOOKUP(B834,'Preventiva - Sequencia'!$B:$C,2,0))</f>
        <v/>
      </c>
      <c r="F834" s="14" t="str">
        <f t="shared" si="125"/>
        <v/>
      </c>
      <c r="G834" s="14" t="str">
        <f t="shared" si="126"/>
        <v/>
      </c>
      <c r="H834" s="14" t="str">
        <f t="shared" si="127"/>
        <v/>
      </c>
      <c r="I834" s="152"/>
      <c r="J834" s="153"/>
      <c r="K834" s="153"/>
      <c r="L834" s="19" t="str">
        <f t="shared" si="132"/>
        <v/>
      </c>
      <c r="M834" s="151"/>
      <c r="N834" s="153"/>
      <c r="O834" s="153"/>
      <c r="P834" s="19" t="str">
        <f t="shared" si="128"/>
        <v/>
      </c>
      <c r="Q834" s="151"/>
      <c r="R834" s="151"/>
      <c r="S834" s="152"/>
      <c r="T834" s="152"/>
      <c r="U834" s="21" t="str">
        <f t="shared" si="131"/>
        <v/>
      </c>
      <c r="V834" s="21" t="str">
        <f t="shared" si="129"/>
        <v/>
      </c>
      <c r="W834" s="15" t="str">
        <f t="shared" si="130"/>
        <v/>
      </c>
      <c r="Y834" s="241"/>
    </row>
    <row r="835" spans="1:25" ht="21" hidden="1" customHeight="1">
      <c r="A835" s="14" t="str">
        <f t="shared" si="124"/>
        <v/>
      </c>
      <c r="B835" s="20" t="str">
        <f>IF(D835="","",COUNTIF($C$4:C834,C835)+1)</f>
        <v/>
      </c>
      <c r="C835" s="14" t="str">
        <f>IF(D835="","",VLOOKUP(D835,LISTA!$A:$B,2,0))</f>
        <v/>
      </c>
      <c r="D835" s="151"/>
      <c r="E835" s="14" t="str">
        <f>IF(D835="","",VLOOKUP(B835,'Preventiva - Sequencia'!$B:$C,2,0))</f>
        <v/>
      </c>
      <c r="F835" s="14" t="str">
        <f t="shared" si="125"/>
        <v/>
      </c>
      <c r="G835" s="14" t="str">
        <f t="shared" si="126"/>
        <v/>
      </c>
      <c r="H835" s="14" t="str">
        <f t="shared" si="127"/>
        <v/>
      </c>
      <c r="I835" s="152"/>
      <c r="J835" s="153"/>
      <c r="K835" s="153"/>
      <c r="L835" s="19" t="str">
        <f t="shared" si="132"/>
        <v/>
      </c>
      <c r="M835" s="151"/>
      <c r="N835" s="153"/>
      <c r="O835" s="153"/>
      <c r="P835" s="19" t="str">
        <f t="shared" si="128"/>
        <v/>
      </c>
      <c r="Q835" s="151"/>
      <c r="R835" s="151"/>
      <c r="S835" s="152"/>
      <c r="T835" s="152"/>
      <c r="U835" s="21" t="str">
        <f t="shared" si="131"/>
        <v/>
      </c>
      <c r="V835" s="21" t="str">
        <f t="shared" si="129"/>
        <v/>
      </c>
      <c r="W835" s="15" t="str">
        <f t="shared" si="130"/>
        <v/>
      </c>
      <c r="Y835" s="241"/>
    </row>
    <row r="836" spans="1:25" ht="21" hidden="1" customHeight="1">
      <c r="A836" s="14" t="str">
        <f t="shared" si="124"/>
        <v/>
      </c>
      <c r="B836" s="20" t="str">
        <f>IF(D836="","",COUNTIF($C$4:C835,C836)+1)</f>
        <v/>
      </c>
      <c r="C836" s="14" t="str">
        <f>IF(D836="","",VLOOKUP(D836,LISTA!$A:$B,2,0))</f>
        <v/>
      </c>
      <c r="D836" s="151"/>
      <c r="E836" s="14" t="str">
        <f>IF(D836="","",VLOOKUP(B836,'Preventiva - Sequencia'!$B:$C,2,0))</f>
        <v/>
      </c>
      <c r="F836" s="14" t="str">
        <f t="shared" si="125"/>
        <v/>
      </c>
      <c r="G836" s="14" t="str">
        <f t="shared" si="126"/>
        <v/>
      </c>
      <c r="H836" s="14" t="str">
        <f t="shared" si="127"/>
        <v/>
      </c>
      <c r="I836" s="152"/>
      <c r="J836" s="153"/>
      <c r="K836" s="153"/>
      <c r="L836" s="19" t="str">
        <f t="shared" si="132"/>
        <v/>
      </c>
      <c r="M836" s="151"/>
      <c r="N836" s="153"/>
      <c r="O836" s="153"/>
      <c r="P836" s="19" t="str">
        <f t="shared" si="128"/>
        <v/>
      </c>
      <c r="Q836" s="151"/>
      <c r="R836" s="151"/>
      <c r="S836" s="152"/>
      <c r="T836" s="152"/>
      <c r="U836" s="21" t="str">
        <f t="shared" si="131"/>
        <v/>
      </c>
      <c r="V836" s="21" t="str">
        <f t="shared" si="129"/>
        <v/>
      </c>
      <c r="W836" s="15" t="str">
        <f t="shared" si="130"/>
        <v/>
      </c>
      <c r="Y836" s="241"/>
    </row>
    <row r="837" spans="1:25" ht="21" hidden="1" customHeight="1">
      <c r="A837" s="14" t="str">
        <f t="shared" ref="A837:A900" si="133">IF(D837="","",B837&amp;C837)</f>
        <v/>
      </c>
      <c r="B837" s="20" t="str">
        <f>IF(D837="","",COUNTIF($C$4:C836,C837)+1)</f>
        <v/>
      </c>
      <c r="C837" s="14" t="str">
        <f>IF(D837="","",VLOOKUP(D837,LISTA!$A:$B,2,0))</f>
        <v/>
      </c>
      <c r="D837" s="151"/>
      <c r="E837" s="14" t="str">
        <f>IF(D837="","",VLOOKUP(B837,'Preventiva - Sequencia'!$B:$C,2,0))</f>
        <v/>
      </c>
      <c r="F837" s="14" t="str">
        <f t="shared" ref="F837:F900" si="134">IF(D837="","",IF(B837=1,0,VLOOKUP((B837-1)&amp;C837,$A:$W,17,0)))</f>
        <v/>
      </c>
      <c r="G837" s="14" t="str">
        <f t="shared" ref="G837:G900" si="135">IF(D837="","",IF(E837="50F",45,IF(E837="250f",F837+175,F837+225)))</f>
        <v/>
      </c>
      <c r="H837" s="14" t="str">
        <f t="shared" ref="H837:H900" si="136">IF(C837="","",IF(E837="50F",55,IF(E837="250f",F837+225,F837+275)))</f>
        <v/>
      </c>
      <c r="I837" s="152"/>
      <c r="J837" s="153"/>
      <c r="K837" s="153"/>
      <c r="L837" s="19" t="str">
        <f t="shared" si="132"/>
        <v/>
      </c>
      <c r="M837" s="151"/>
      <c r="N837" s="153"/>
      <c r="O837" s="153"/>
      <c r="P837" s="19" t="str">
        <f t="shared" ref="P837:P900" si="137">IF(O837="","",O837-N837)</f>
        <v/>
      </c>
      <c r="Q837" s="151"/>
      <c r="R837" s="151"/>
      <c r="S837" s="152"/>
      <c r="T837" s="152"/>
      <c r="U837" s="21" t="str">
        <f t="shared" si="131"/>
        <v/>
      </c>
      <c r="V837" s="21" t="str">
        <f t="shared" ref="V837:V900" si="138">IF(M837=0,"",R837/M837)</f>
        <v/>
      </c>
      <c r="W837" s="15" t="str">
        <f t="shared" ref="W837:W900" si="139">IF(Q837="","",IF(AND(Q837&gt;G837,Q837&lt;H837),1,0))</f>
        <v/>
      </c>
      <c r="Y837" s="241"/>
    </row>
    <row r="838" spans="1:25" ht="21" hidden="1" customHeight="1">
      <c r="A838" s="14" t="str">
        <f t="shared" si="133"/>
        <v/>
      </c>
      <c r="B838" s="20" t="str">
        <f>IF(D838="","",COUNTIF($C$4:C837,C838)+1)</f>
        <v/>
      </c>
      <c r="C838" s="14" t="str">
        <f>IF(D838="","",VLOOKUP(D838,LISTA!$A:$B,2,0))</f>
        <v/>
      </c>
      <c r="D838" s="151"/>
      <c r="E838" s="14" t="str">
        <f>IF(D838="","",VLOOKUP(B838,'Preventiva - Sequencia'!$B:$C,2,0))</f>
        <v/>
      </c>
      <c r="F838" s="14" t="str">
        <f t="shared" si="134"/>
        <v/>
      </c>
      <c r="G838" s="14" t="str">
        <f t="shared" si="135"/>
        <v/>
      </c>
      <c r="H838" s="14" t="str">
        <f t="shared" si="136"/>
        <v/>
      </c>
      <c r="I838" s="152"/>
      <c r="J838" s="153"/>
      <c r="K838" s="153"/>
      <c r="L838" s="19" t="str">
        <f t="shared" si="132"/>
        <v/>
      </c>
      <c r="M838" s="151"/>
      <c r="N838" s="153"/>
      <c r="O838" s="153"/>
      <c r="P838" s="19" t="str">
        <f t="shared" si="137"/>
        <v/>
      </c>
      <c r="Q838" s="151"/>
      <c r="R838" s="151"/>
      <c r="S838" s="152"/>
      <c r="T838" s="152"/>
      <c r="U838" s="21" t="str">
        <f t="shared" si="131"/>
        <v/>
      </c>
      <c r="V838" s="21" t="str">
        <f t="shared" si="138"/>
        <v/>
      </c>
      <c r="W838" s="15" t="str">
        <f t="shared" si="139"/>
        <v/>
      </c>
      <c r="Y838" s="241"/>
    </row>
    <row r="839" spans="1:25" ht="21" hidden="1" customHeight="1">
      <c r="A839" s="14" t="str">
        <f t="shared" si="133"/>
        <v/>
      </c>
      <c r="B839" s="20" t="str">
        <f>IF(D839="","",COUNTIF($C$4:C838,C839)+1)</f>
        <v/>
      </c>
      <c r="C839" s="14" t="str">
        <f>IF(D839="","",VLOOKUP(D839,LISTA!$A:$B,2,0))</f>
        <v/>
      </c>
      <c r="D839" s="151"/>
      <c r="E839" s="14" t="str">
        <f>IF(D839="","",VLOOKUP(B839,'Preventiva - Sequencia'!$B:$C,2,0))</f>
        <v/>
      </c>
      <c r="F839" s="14" t="str">
        <f t="shared" si="134"/>
        <v/>
      </c>
      <c r="G839" s="14" t="str">
        <f t="shared" si="135"/>
        <v/>
      </c>
      <c r="H839" s="14" t="str">
        <f t="shared" si="136"/>
        <v/>
      </c>
      <c r="I839" s="152"/>
      <c r="J839" s="153"/>
      <c r="K839" s="153"/>
      <c r="L839" s="19" t="str">
        <f t="shared" si="132"/>
        <v/>
      </c>
      <c r="M839" s="151"/>
      <c r="N839" s="153"/>
      <c r="O839" s="153"/>
      <c r="P839" s="19" t="str">
        <f t="shared" si="137"/>
        <v/>
      </c>
      <c r="Q839" s="151"/>
      <c r="R839" s="151"/>
      <c r="S839" s="152"/>
      <c r="T839" s="152"/>
      <c r="U839" s="21" t="str">
        <f t="shared" si="131"/>
        <v/>
      </c>
      <c r="V839" s="21" t="str">
        <f t="shared" si="138"/>
        <v/>
      </c>
      <c r="W839" s="15" t="str">
        <f t="shared" si="139"/>
        <v/>
      </c>
      <c r="Y839" s="241"/>
    </row>
    <row r="840" spans="1:25" ht="21" hidden="1" customHeight="1">
      <c r="A840" s="14" t="str">
        <f t="shared" si="133"/>
        <v/>
      </c>
      <c r="B840" s="20" t="str">
        <f>IF(D840="","",COUNTIF($C$4:C839,C840)+1)</f>
        <v/>
      </c>
      <c r="C840" s="14" t="str">
        <f>IF(D840="","",VLOOKUP(D840,LISTA!$A:$B,2,0))</f>
        <v/>
      </c>
      <c r="D840" s="151"/>
      <c r="E840" s="14" t="str">
        <f>IF(D840="","",VLOOKUP(B840,'Preventiva - Sequencia'!$B:$C,2,0))</f>
        <v/>
      </c>
      <c r="F840" s="14" t="str">
        <f t="shared" si="134"/>
        <v/>
      </c>
      <c r="G840" s="14" t="str">
        <f t="shared" si="135"/>
        <v/>
      </c>
      <c r="H840" s="14" t="str">
        <f t="shared" si="136"/>
        <v/>
      </c>
      <c r="I840" s="152"/>
      <c r="J840" s="153"/>
      <c r="K840" s="153"/>
      <c r="L840" s="19" t="str">
        <f t="shared" si="132"/>
        <v/>
      </c>
      <c r="M840" s="151"/>
      <c r="N840" s="153"/>
      <c r="O840" s="153"/>
      <c r="P840" s="19" t="str">
        <f t="shared" si="137"/>
        <v/>
      </c>
      <c r="Q840" s="151"/>
      <c r="R840" s="151"/>
      <c r="S840" s="152"/>
      <c r="T840" s="152"/>
      <c r="U840" s="21" t="str">
        <f t="shared" si="131"/>
        <v/>
      </c>
      <c r="V840" s="21" t="str">
        <f t="shared" si="138"/>
        <v/>
      </c>
      <c r="W840" s="15" t="str">
        <f t="shared" si="139"/>
        <v/>
      </c>
      <c r="Y840" s="241"/>
    </row>
    <row r="841" spans="1:25" ht="21" hidden="1" customHeight="1">
      <c r="A841" s="14" t="str">
        <f t="shared" si="133"/>
        <v/>
      </c>
      <c r="B841" s="20" t="str">
        <f>IF(D841="","",COUNTIF($C$4:C840,C841)+1)</f>
        <v/>
      </c>
      <c r="C841" s="14" t="str">
        <f>IF(D841="","",VLOOKUP(D841,LISTA!$A:$B,2,0))</f>
        <v/>
      </c>
      <c r="D841" s="151"/>
      <c r="E841" s="14" t="str">
        <f>IF(D841="","",VLOOKUP(B841,'Preventiva - Sequencia'!$B:$C,2,0))</f>
        <v/>
      </c>
      <c r="F841" s="14" t="str">
        <f t="shared" si="134"/>
        <v/>
      </c>
      <c r="G841" s="14" t="str">
        <f t="shared" si="135"/>
        <v/>
      </c>
      <c r="H841" s="14" t="str">
        <f t="shared" si="136"/>
        <v/>
      </c>
      <c r="I841" s="152"/>
      <c r="J841" s="153"/>
      <c r="K841" s="153"/>
      <c r="L841" s="19" t="str">
        <f t="shared" si="132"/>
        <v/>
      </c>
      <c r="M841" s="151"/>
      <c r="N841" s="153"/>
      <c r="O841" s="153"/>
      <c r="P841" s="19" t="str">
        <f t="shared" si="137"/>
        <v/>
      </c>
      <c r="Q841" s="151"/>
      <c r="R841" s="151"/>
      <c r="S841" s="152"/>
      <c r="T841" s="152"/>
      <c r="U841" s="21" t="str">
        <f t="shared" si="131"/>
        <v/>
      </c>
      <c r="V841" s="21" t="str">
        <f t="shared" si="138"/>
        <v/>
      </c>
      <c r="W841" s="15" t="str">
        <f t="shared" si="139"/>
        <v/>
      </c>
      <c r="Y841" s="241"/>
    </row>
    <row r="842" spans="1:25" ht="21" hidden="1" customHeight="1">
      <c r="A842" s="14" t="str">
        <f t="shared" si="133"/>
        <v/>
      </c>
      <c r="B842" s="20" t="str">
        <f>IF(D842="","",COUNTIF($C$4:C841,C842)+1)</f>
        <v/>
      </c>
      <c r="C842" s="14" t="str">
        <f>IF(D842="","",VLOOKUP(D842,LISTA!$A:$B,2,0))</f>
        <v/>
      </c>
      <c r="D842" s="151"/>
      <c r="E842" s="14" t="str">
        <f>IF(D842="","",VLOOKUP(B842,'Preventiva - Sequencia'!$B:$C,2,0))</f>
        <v/>
      </c>
      <c r="F842" s="14" t="str">
        <f t="shared" si="134"/>
        <v/>
      </c>
      <c r="G842" s="14" t="str">
        <f t="shared" si="135"/>
        <v/>
      </c>
      <c r="H842" s="14" t="str">
        <f t="shared" si="136"/>
        <v/>
      </c>
      <c r="I842" s="152"/>
      <c r="J842" s="153"/>
      <c r="K842" s="153"/>
      <c r="L842" s="19" t="str">
        <f t="shared" si="132"/>
        <v/>
      </c>
      <c r="M842" s="151"/>
      <c r="N842" s="153"/>
      <c r="O842" s="153"/>
      <c r="P842" s="19" t="str">
        <f t="shared" si="137"/>
        <v/>
      </c>
      <c r="Q842" s="151"/>
      <c r="R842" s="151"/>
      <c r="S842" s="152"/>
      <c r="T842" s="152"/>
      <c r="U842" s="21" t="str">
        <f t="shared" si="131"/>
        <v/>
      </c>
      <c r="V842" s="21" t="str">
        <f t="shared" si="138"/>
        <v/>
      </c>
      <c r="W842" s="15" t="str">
        <f t="shared" si="139"/>
        <v/>
      </c>
      <c r="Y842" s="241"/>
    </row>
    <row r="843" spans="1:25" ht="21" hidden="1" customHeight="1">
      <c r="A843" s="14" t="str">
        <f t="shared" si="133"/>
        <v/>
      </c>
      <c r="B843" s="20" t="str">
        <f>IF(D843="","",COUNTIF($C$4:C842,C843)+1)</f>
        <v/>
      </c>
      <c r="C843" s="14" t="str">
        <f>IF(D843="","",VLOOKUP(D843,LISTA!$A:$B,2,0))</f>
        <v/>
      </c>
      <c r="D843" s="151"/>
      <c r="E843" s="14" t="str">
        <f>IF(D843="","",VLOOKUP(B843,'Preventiva - Sequencia'!$B:$C,2,0))</f>
        <v/>
      </c>
      <c r="F843" s="14" t="str">
        <f t="shared" si="134"/>
        <v/>
      </c>
      <c r="G843" s="14" t="str">
        <f t="shared" si="135"/>
        <v/>
      </c>
      <c r="H843" s="14" t="str">
        <f t="shared" si="136"/>
        <v/>
      </c>
      <c r="I843" s="152"/>
      <c r="J843" s="153"/>
      <c r="K843" s="153"/>
      <c r="L843" s="19" t="str">
        <f t="shared" si="132"/>
        <v/>
      </c>
      <c r="M843" s="151"/>
      <c r="N843" s="153"/>
      <c r="O843" s="153"/>
      <c r="P843" s="19" t="str">
        <f t="shared" si="137"/>
        <v/>
      </c>
      <c r="Q843" s="151"/>
      <c r="R843" s="151"/>
      <c r="S843" s="152"/>
      <c r="T843" s="152"/>
      <c r="U843" s="21" t="str">
        <f t="shared" si="131"/>
        <v/>
      </c>
      <c r="V843" s="21" t="str">
        <f t="shared" si="138"/>
        <v/>
      </c>
      <c r="W843" s="15" t="str">
        <f t="shared" si="139"/>
        <v/>
      </c>
      <c r="Y843" s="241"/>
    </row>
    <row r="844" spans="1:25" ht="21" hidden="1" customHeight="1">
      <c r="A844" s="14" t="str">
        <f t="shared" si="133"/>
        <v/>
      </c>
      <c r="B844" s="20" t="str">
        <f>IF(D844="","",COUNTIF($C$4:C843,C844)+1)</f>
        <v/>
      </c>
      <c r="C844" s="14" t="str">
        <f>IF(D844="","",VLOOKUP(D844,LISTA!$A:$B,2,0))</f>
        <v/>
      </c>
      <c r="D844" s="151"/>
      <c r="E844" s="14" t="str">
        <f>IF(D844="","",VLOOKUP(B844,'Preventiva - Sequencia'!$B:$C,2,0))</f>
        <v/>
      </c>
      <c r="F844" s="14" t="str">
        <f t="shared" si="134"/>
        <v/>
      </c>
      <c r="G844" s="14" t="str">
        <f t="shared" si="135"/>
        <v/>
      </c>
      <c r="H844" s="14" t="str">
        <f t="shared" si="136"/>
        <v/>
      </c>
      <c r="I844" s="152"/>
      <c r="J844" s="153"/>
      <c r="K844" s="153"/>
      <c r="L844" s="19" t="str">
        <f t="shared" si="132"/>
        <v/>
      </c>
      <c r="M844" s="151"/>
      <c r="N844" s="153"/>
      <c r="O844" s="153"/>
      <c r="P844" s="19" t="str">
        <f t="shared" si="137"/>
        <v/>
      </c>
      <c r="Q844" s="151"/>
      <c r="R844" s="151"/>
      <c r="S844" s="152"/>
      <c r="T844" s="152"/>
      <c r="U844" s="21" t="str">
        <f t="shared" si="131"/>
        <v/>
      </c>
      <c r="V844" s="21" t="str">
        <f t="shared" si="138"/>
        <v/>
      </c>
      <c r="W844" s="15" t="str">
        <f t="shared" si="139"/>
        <v/>
      </c>
      <c r="Y844" s="241"/>
    </row>
    <row r="845" spans="1:25" ht="21" hidden="1" customHeight="1">
      <c r="A845" s="14" t="str">
        <f t="shared" si="133"/>
        <v/>
      </c>
      <c r="B845" s="20" t="str">
        <f>IF(D845="","",COUNTIF($C$4:C844,C845)+1)</f>
        <v/>
      </c>
      <c r="C845" s="14" t="str">
        <f>IF(D845="","",VLOOKUP(D845,LISTA!$A:$B,2,0))</f>
        <v/>
      </c>
      <c r="D845" s="151"/>
      <c r="E845" s="14" t="str">
        <f>IF(D845="","",VLOOKUP(B845,'Preventiva - Sequencia'!$B:$C,2,0))</f>
        <v/>
      </c>
      <c r="F845" s="14" t="str">
        <f t="shared" si="134"/>
        <v/>
      </c>
      <c r="G845" s="14" t="str">
        <f t="shared" si="135"/>
        <v/>
      </c>
      <c r="H845" s="14" t="str">
        <f t="shared" si="136"/>
        <v/>
      </c>
      <c r="I845" s="152"/>
      <c r="J845" s="153"/>
      <c r="K845" s="153"/>
      <c r="L845" s="19" t="str">
        <f t="shared" si="132"/>
        <v/>
      </c>
      <c r="M845" s="151"/>
      <c r="N845" s="153"/>
      <c r="O845" s="153"/>
      <c r="P845" s="19" t="str">
        <f t="shared" si="137"/>
        <v/>
      </c>
      <c r="Q845" s="151"/>
      <c r="R845" s="151"/>
      <c r="S845" s="152"/>
      <c r="T845" s="152"/>
      <c r="U845" s="21" t="str">
        <f t="shared" si="131"/>
        <v/>
      </c>
      <c r="V845" s="21" t="str">
        <f t="shared" si="138"/>
        <v/>
      </c>
      <c r="W845" s="15" t="str">
        <f t="shared" si="139"/>
        <v/>
      </c>
      <c r="Y845" s="241"/>
    </row>
    <row r="846" spans="1:25" ht="21" hidden="1" customHeight="1">
      <c r="A846" s="14" t="str">
        <f t="shared" si="133"/>
        <v/>
      </c>
      <c r="B846" s="20" t="str">
        <f>IF(D846="","",COUNTIF($C$4:C845,C846)+1)</f>
        <v/>
      </c>
      <c r="C846" s="14" t="str">
        <f>IF(D846="","",VLOOKUP(D846,LISTA!$A:$B,2,0))</f>
        <v/>
      </c>
      <c r="D846" s="151"/>
      <c r="E846" s="14" t="str">
        <f>IF(D846="","",VLOOKUP(B846,'Preventiva - Sequencia'!$B:$C,2,0))</f>
        <v/>
      </c>
      <c r="F846" s="14" t="str">
        <f t="shared" si="134"/>
        <v/>
      </c>
      <c r="G846" s="14" t="str">
        <f t="shared" si="135"/>
        <v/>
      </c>
      <c r="H846" s="14" t="str">
        <f t="shared" si="136"/>
        <v/>
      </c>
      <c r="I846" s="152"/>
      <c r="J846" s="153"/>
      <c r="K846" s="153"/>
      <c r="L846" s="19" t="str">
        <f t="shared" si="132"/>
        <v/>
      </c>
      <c r="M846" s="151"/>
      <c r="N846" s="153"/>
      <c r="O846" s="153"/>
      <c r="P846" s="19" t="str">
        <f t="shared" si="137"/>
        <v/>
      </c>
      <c r="Q846" s="151"/>
      <c r="R846" s="151"/>
      <c r="S846" s="152"/>
      <c r="T846" s="152"/>
      <c r="U846" s="21" t="str">
        <f t="shared" si="131"/>
        <v/>
      </c>
      <c r="V846" s="21" t="str">
        <f t="shared" si="138"/>
        <v/>
      </c>
      <c r="W846" s="15" t="str">
        <f t="shared" si="139"/>
        <v/>
      </c>
      <c r="Y846" s="241"/>
    </row>
    <row r="847" spans="1:25" ht="21" hidden="1" customHeight="1">
      <c r="A847" s="14" t="str">
        <f t="shared" si="133"/>
        <v/>
      </c>
      <c r="B847" s="20" t="str">
        <f>IF(D847="","",COUNTIF($C$4:C846,C847)+1)</f>
        <v/>
      </c>
      <c r="C847" s="14" t="str">
        <f>IF(D847="","",VLOOKUP(D847,LISTA!$A:$B,2,0))</f>
        <v/>
      </c>
      <c r="D847" s="151"/>
      <c r="E847" s="14" t="str">
        <f>IF(D847="","",VLOOKUP(B847,'Preventiva - Sequencia'!$B:$C,2,0))</f>
        <v/>
      </c>
      <c r="F847" s="14" t="str">
        <f t="shared" si="134"/>
        <v/>
      </c>
      <c r="G847" s="14" t="str">
        <f t="shared" si="135"/>
        <v/>
      </c>
      <c r="H847" s="14" t="str">
        <f t="shared" si="136"/>
        <v/>
      </c>
      <c r="I847" s="152"/>
      <c r="J847" s="153"/>
      <c r="K847" s="153"/>
      <c r="L847" s="19" t="str">
        <f t="shared" si="132"/>
        <v/>
      </c>
      <c r="M847" s="151"/>
      <c r="N847" s="153"/>
      <c r="O847" s="153"/>
      <c r="P847" s="19" t="str">
        <f t="shared" si="137"/>
        <v/>
      </c>
      <c r="Q847" s="151"/>
      <c r="R847" s="151"/>
      <c r="S847" s="152"/>
      <c r="T847" s="152"/>
      <c r="U847" s="21" t="str">
        <f t="shared" si="131"/>
        <v/>
      </c>
      <c r="V847" s="21" t="str">
        <f t="shared" si="138"/>
        <v/>
      </c>
      <c r="W847" s="15" t="str">
        <f t="shared" si="139"/>
        <v/>
      </c>
      <c r="Y847" s="241"/>
    </row>
    <row r="848" spans="1:25" ht="21" hidden="1" customHeight="1">
      <c r="A848" s="14" t="str">
        <f t="shared" si="133"/>
        <v/>
      </c>
      <c r="B848" s="20" t="str">
        <f>IF(D848="","",COUNTIF($C$4:C847,C848)+1)</f>
        <v/>
      </c>
      <c r="C848" s="14" t="str">
        <f>IF(D848="","",VLOOKUP(D848,LISTA!$A:$B,2,0))</f>
        <v/>
      </c>
      <c r="D848" s="151"/>
      <c r="E848" s="14" t="str">
        <f>IF(D848="","",VLOOKUP(B848,'Preventiva - Sequencia'!$B:$C,2,0))</f>
        <v/>
      </c>
      <c r="F848" s="14" t="str">
        <f t="shared" si="134"/>
        <v/>
      </c>
      <c r="G848" s="14" t="str">
        <f t="shared" si="135"/>
        <v/>
      </c>
      <c r="H848" s="14" t="str">
        <f t="shared" si="136"/>
        <v/>
      </c>
      <c r="I848" s="152"/>
      <c r="J848" s="153"/>
      <c r="K848" s="153"/>
      <c r="L848" s="19" t="str">
        <f t="shared" si="132"/>
        <v/>
      </c>
      <c r="M848" s="151"/>
      <c r="N848" s="153"/>
      <c r="O848" s="153"/>
      <c r="P848" s="19" t="str">
        <f t="shared" si="137"/>
        <v/>
      </c>
      <c r="Q848" s="151"/>
      <c r="R848" s="151"/>
      <c r="S848" s="152"/>
      <c r="T848" s="152"/>
      <c r="U848" s="21" t="str">
        <f t="shared" si="131"/>
        <v/>
      </c>
      <c r="V848" s="21" t="str">
        <f t="shared" si="138"/>
        <v/>
      </c>
      <c r="W848" s="15" t="str">
        <f t="shared" si="139"/>
        <v/>
      </c>
      <c r="Y848" s="241"/>
    </row>
    <row r="849" spans="1:25" ht="21" hidden="1" customHeight="1">
      <c r="A849" s="14" t="str">
        <f t="shared" si="133"/>
        <v/>
      </c>
      <c r="B849" s="20" t="str">
        <f>IF(D849="","",COUNTIF($C$4:C848,C849)+1)</f>
        <v/>
      </c>
      <c r="C849" s="14" t="str">
        <f>IF(D849="","",VLOOKUP(D849,LISTA!$A:$B,2,0))</f>
        <v/>
      </c>
      <c r="D849" s="151"/>
      <c r="E849" s="14" t="str">
        <f>IF(D849="","",VLOOKUP(B849,'Preventiva - Sequencia'!$B:$C,2,0))</f>
        <v/>
      </c>
      <c r="F849" s="14" t="str">
        <f t="shared" si="134"/>
        <v/>
      </c>
      <c r="G849" s="14" t="str">
        <f t="shared" si="135"/>
        <v/>
      </c>
      <c r="H849" s="14" t="str">
        <f t="shared" si="136"/>
        <v/>
      </c>
      <c r="I849" s="152"/>
      <c r="J849" s="153"/>
      <c r="K849" s="153"/>
      <c r="L849" s="19" t="str">
        <f t="shared" si="132"/>
        <v/>
      </c>
      <c r="M849" s="151"/>
      <c r="N849" s="153"/>
      <c r="O849" s="153"/>
      <c r="P849" s="19" t="str">
        <f t="shared" si="137"/>
        <v/>
      </c>
      <c r="Q849" s="151"/>
      <c r="R849" s="151"/>
      <c r="S849" s="152"/>
      <c r="T849" s="152"/>
      <c r="U849" s="21" t="str">
        <f t="shared" si="131"/>
        <v/>
      </c>
      <c r="V849" s="21" t="str">
        <f t="shared" si="138"/>
        <v/>
      </c>
      <c r="W849" s="15" t="str">
        <f t="shared" si="139"/>
        <v/>
      </c>
      <c r="Y849" s="241"/>
    </row>
    <row r="850" spans="1:25" ht="21" hidden="1" customHeight="1">
      <c r="A850" s="14" t="str">
        <f t="shared" si="133"/>
        <v/>
      </c>
      <c r="B850" s="20" t="str">
        <f>IF(D850="","",COUNTIF($C$4:C849,C850)+1)</f>
        <v/>
      </c>
      <c r="C850" s="14" t="str">
        <f>IF(D850="","",VLOOKUP(D850,LISTA!$A:$B,2,0))</f>
        <v/>
      </c>
      <c r="D850" s="151"/>
      <c r="E850" s="14" t="str">
        <f>IF(D850="","",VLOOKUP(B850,'Preventiva - Sequencia'!$B:$C,2,0))</f>
        <v/>
      </c>
      <c r="F850" s="14" t="str">
        <f t="shared" si="134"/>
        <v/>
      </c>
      <c r="G850" s="14" t="str">
        <f t="shared" si="135"/>
        <v/>
      </c>
      <c r="H850" s="14" t="str">
        <f t="shared" si="136"/>
        <v/>
      </c>
      <c r="I850" s="152"/>
      <c r="J850" s="153"/>
      <c r="K850" s="153"/>
      <c r="L850" s="19" t="str">
        <f t="shared" si="132"/>
        <v/>
      </c>
      <c r="M850" s="151"/>
      <c r="N850" s="153"/>
      <c r="O850" s="153"/>
      <c r="P850" s="19" t="str">
        <f t="shared" si="137"/>
        <v/>
      </c>
      <c r="Q850" s="151"/>
      <c r="R850" s="151"/>
      <c r="S850" s="152"/>
      <c r="T850" s="152"/>
      <c r="U850" s="21" t="str">
        <f t="shared" si="131"/>
        <v/>
      </c>
      <c r="V850" s="21" t="str">
        <f t="shared" si="138"/>
        <v/>
      </c>
      <c r="W850" s="15" t="str">
        <f t="shared" si="139"/>
        <v/>
      </c>
      <c r="Y850" s="241"/>
    </row>
    <row r="851" spans="1:25" ht="21" hidden="1" customHeight="1">
      <c r="A851" s="14" t="str">
        <f t="shared" si="133"/>
        <v/>
      </c>
      <c r="B851" s="20" t="str">
        <f>IF(D851="","",COUNTIF($C$4:C850,C851)+1)</f>
        <v/>
      </c>
      <c r="C851" s="14" t="str">
        <f>IF(D851="","",VLOOKUP(D851,LISTA!$A:$B,2,0))</f>
        <v/>
      </c>
      <c r="D851" s="151"/>
      <c r="E851" s="14" t="str">
        <f>IF(D851="","",VLOOKUP(B851,'Preventiva - Sequencia'!$B:$C,2,0))</f>
        <v/>
      </c>
      <c r="F851" s="14" t="str">
        <f t="shared" si="134"/>
        <v/>
      </c>
      <c r="G851" s="14" t="str">
        <f t="shared" si="135"/>
        <v/>
      </c>
      <c r="H851" s="14" t="str">
        <f t="shared" si="136"/>
        <v/>
      </c>
      <c r="I851" s="152"/>
      <c r="J851" s="153"/>
      <c r="K851" s="153"/>
      <c r="L851" s="19" t="str">
        <f t="shared" si="132"/>
        <v/>
      </c>
      <c r="M851" s="151"/>
      <c r="N851" s="153"/>
      <c r="O851" s="153"/>
      <c r="P851" s="19" t="str">
        <f t="shared" si="137"/>
        <v/>
      </c>
      <c r="Q851" s="151"/>
      <c r="R851" s="151"/>
      <c r="S851" s="152"/>
      <c r="T851" s="152"/>
      <c r="U851" s="21" t="str">
        <f t="shared" si="131"/>
        <v/>
      </c>
      <c r="V851" s="21" t="str">
        <f t="shared" si="138"/>
        <v/>
      </c>
      <c r="W851" s="15" t="str">
        <f t="shared" si="139"/>
        <v/>
      </c>
      <c r="Y851" s="241"/>
    </row>
    <row r="852" spans="1:25" ht="21" hidden="1" customHeight="1">
      <c r="A852" s="14" t="str">
        <f t="shared" si="133"/>
        <v/>
      </c>
      <c r="B852" s="20" t="str">
        <f>IF(D852="","",COUNTIF($C$4:C851,C852)+1)</f>
        <v/>
      </c>
      <c r="C852" s="14" t="str">
        <f>IF(D852="","",VLOOKUP(D852,LISTA!$A:$B,2,0))</f>
        <v/>
      </c>
      <c r="D852" s="151"/>
      <c r="E852" s="14" t="str">
        <f>IF(D852="","",VLOOKUP(B852,'Preventiva - Sequencia'!$B:$C,2,0))</f>
        <v/>
      </c>
      <c r="F852" s="14" t="str">
        <f t="shared" si="134"/>
        <v/>
      </c>
      <c r="G852" s="14" t="str">
        <f t="shared" si="135"/>
        <v/>
      </c>
      <c r="H852" s="14" t="str">
        <f t="shared" si="136"/>
        <v/>
      </c>
      <c r="I852" s="152"/>
      <c r="J852" s="153"/>
      <c r="K852" s="153"/>
      <c r="L852" s="19" t="str">
        <f t="shared" si="132"/>
        <v/>
      </c>
      <c r="M852" s="151"/>
      <c r="N852" s="153"/>
      <c r="O852" s="153"/>
      <c r="P852" s="19" t="str">
        <f t="shared" si="137"/>
        <v/>
      </c>
      <c r="Q852" s="151"/>
      <c r="R852" s="151"/>
      <c r="S852" s="152"/>
      <c r="T852" s="152"/>
      <c r="U852" s="21" t="str">
        <f t="shared" si="131"/>
        <v/>
      </c>
      <c r="V852" s="21" t="str">
        <f t="shared" si="138"/>
        <v/>
      </c>
      <c r="W852" s="15" t="str">
        <f t="shared" si="139"/>
        <v/>
      </c>
      <c r="Y852" s="241"/>
    </row>
    <row r="853" spans="1:25" ht="21" hidden="1" customHeight="1">
      <c r="A853" s="14" t="str">
        <f t="shared" si="133"/>
        <v/>
      </c>
      <c r="B853" s="20" t="str">
        <f>IF(D853="","",COUNTIF($C$4:C852,C853)+1)</f>
        <v/>
      </c>
      <c r="C853" s="14" t="str">
        <f>IF(D853="","",VLOOKUP(D853,LISTA!$A:$B,2,0))</f>
        <v/>
      </c>
      <c r="D853" s="151"/>
      <c r="E853" s="14" t="str">
        <f>IF(D853="","",VLOOKUP(B853,'Preventiva - Sequencia'!$B:$C,2,0))</f>
        <v/>
      </c>
      <c r="F853" s="14" t="str">
        <f t="shared" si="134"/>
        <v/>
      </c>
      <c r="G853" s="14" t="str">
        <f t="shared" si="135"/>
        <v/>
      </c>
      <c r="H853" s="14" t="str">
        <f t="shared" si="136"/>
        <v/>
      </c>
      <c r="I853" s="152"/>
      <c r="J853" s="153"/>
      <c r="K853" s="153"/>
      <c r="L853" s="19" t="str">
        <f t="shared" si="132"/>
        <v/>
      </c>
      <c r="M853" s="151"/>
      <c r="N853" s="153"/>
      <c r="O853" s="153"/>
      <c r="P853" s="19" t="str">
        <f t="shared" si="137"/>
        <v/>
      </c>
      <c r="Q853" s="151"/>
      <c r="R853" s="151"/>
      <c r="S853" s="152"/>
      <c r="T853" s="152"/>
      <c r="U853" s="21" t="str">
        <f t="shared" si="131"/>
        <v/>
      </c>
      <c r="V853" s="21" t="str">
        <f t="shared" si="138"/>
        <v/>
      </c>
      <c r="W853" s="15" t="str">
        <f t="shared" si="139"/>
        <v/>
      </c>
      <c r="Y853" s="241"/>
    </row>
    <row r="854" spans="1:25" ht="21" hidden="1" customHeight="1">
      <c r="A854" s="14" t="str">
        <f t="shared" si="133"/>
        <v/>
      </c>
      <c r="B854" s="20" t="str">
        <f>IF(D854="","",COUNTIF($C$4:C853,C854)+1)</f>
        <v/>
      </c>
      <c r="C854" s="14" t="str">
        <f>IF(D854="","",VLOOKUP(D854,LISTA!$A:$B,2,0))</f>
        <v/>
      </c>
      <c r="D854" s="151"/>
      <c r="E854" s="14" t="str">
        <f>IF(D854="","",VLOOKUP(B854,'Preventiva - Sequencia'!$B:$C,2,0))</f>
        <v/>
      </c>
      <c r="F854" s="14" t="str">
        <f t="shared" si="134"/>
        <v/>
      </c>
      <c r="G854" s="14" t="str">
        <f t="shared" si="135"/>
        <v/>
      </c>
      <c r="H854" s="14" t="str">
        <f t="shared" si="136"/>
        <v/>
      </c>
      <c r="I854" s="152"/>
      <c r="J854" s="153"/>
      <c r="K854" s="153"/>
      <c r="L854" s="19" t="str">
        <f t="shared" si="132"/>
        <v/>
      </c>
      <c r="M854" s="151"/>
      <c r="N854" s="153"/>
      <c r="O854" s="153"/>
      <c r="P854" s="19" t="str">
        <f t="shared" si="137"/>
        <v/>
      </c>
      <c r="Q854" s="151"/>
      <c r="R854" s="151"/>
      <c r="S854" s="152"/>
      <c r="T854" s="152"/>
      <c r="U854" s="21" t="str">
        <f t="shared" si="131"/>
        <v/>
      </c>
      <c r="V854" s="21" t="str">
        <f t="shared" si="138"/>
        <v/>
      </c>
      <c r="W854" s="15" t="str">
        <f t="shared" si="139"/>
        <v/>
      </c>
      <c r="Y854" s="241"/>
    </row>
    <row r="855" spans="1:25" ht="21" hidden="1" customHeight="1">
      <c r="A855" s="14" t="str">
        <f t="shared" si="133"/>
        <v/>
      </c>
      <c r="B855" s="20" t="str">
        <f>IF(D855="","",COUNTIF($C$4:C854,C855)+1)</f>
        <v/>
      </c>
      <c r="C855" s="14" t="str">
        <f>IF(D855="","",VLOOKUP(D855,LISTA!$A:$B,2,0))</f>
        <v/>
      </c>
      <c r="D855" s="151"/>
      <c r="E855" s="14" t="str">
        <f>IF(D855="","",VLOOKUP(B855,'Preventiva - Sequencia'!$B:$C,2,0))</f>
        <v/>
      </c>
      <c r="F855" s="14" t="str">
        <f t="shared" si="134"/>
        <v/>
      </c>
      <c r="G855" s="14" t="str">
        <f t="shared" si="135"/>
        <v/>
      </c>
      <c r="H855" s="14" t="str">
        <f t="shared" si="136"/>
        <v/>
      </c>
      <c r="I855" s="152"/>
      <c r="J855" s="153"/>
      <c r="K855" s="153"/>
      <c r="L855" s="19" t="str">
        <f t="shared" si="132"/>
        <v/>
      </c>
      <c r="M855" s="151"/>
      <c r="N855" s="153"/>
      <c r="O855" s="153"/>
      <c r="P855" s="19" t="str">
        <f t="shared" si="137"/>
        <v/>
      </c>
      <c r="Q855" s="151"/>
      <c r="R855" s="151"/>
      <c r="S855" s="152"/>
      <c r="T855" s="152"/>
      <c r="U855" s="21" t="str">
        <f t="shared" si="131"/>
        <v/>
      </c>
      <c r="V855" s="21" t="str">
        <f t="shared" si="138"/>
        <v/>
      </c>
      <c r="W855" s="15" t="str">
        <f t="shared" si="139"/>
        <v/>
      </c>
      <c r="Y855" s="241"/>
    </row>
    <row r="856" spans="1:25" ht="21" hidden="1" customHeight="1">
      <c r="A856" s="14" t="str">
        <f t="shared" si="133"/>
        <v/>
      </c>
      <c r="B856" s="20" t="str">
        <f>IF(D856="","",COUNTIF($C$4:C855,C856)+1)</f>
        <v/>
      </c>
      <c r="C856" s="14" t="str">
        <f>IF(D856="","",VLOOKUP(D856,LISTA!$A:$B,2,0))</f>
        <v/>
      </c>
      <c r="D856" s="151"/>
      <c r="E856" s="14" t="str">
        <f>IF(D856="","",VLOOKUP(B856,'Preventiva - Sequencia'!$B:$C,2,0))</f>
        <v/>
      </c>
      <c r="F856" s="14" t="str">
        <f t="shared" si="134"/>
        <v/>
      </c>
      <c r="G856" s="14" t="str">
        <f t="shared" si="135"/>
        <v/>
      </c>
      <c r="H856" s="14" t="str">
        <f t="shared" si="136"/>
        <v/>
      </c>
      <c r="I856" s="152"/>
      <c r="J856" s="153"/>
      <c r="K856" s="153"/>
      <c r="L856" s="19" t="str">
        <f t="shared" si="132"/>
        <v/>
      </c>
      <c r="M856" s="151"/>
      <c r="N856" s="153"/>
      <c r="O856" s="153"/>
      <c r="P856" s="19" t="str">
        <f t="shared" si="137"/>
        <v/>
      </c>
      <c r="Q856" s="151"/>
      <c r="R856" s="151"/>
      <c r="S856" s="152"/>
      <c r="T856" s="152"/>
      <c r="U856" s="21" t="str">
        <f t="shared" si="131"/>
        <v/>
      </c>
      <c r="V856" s="21" t="str">
        <f t="shared" si="138"/>
        <v/>
      </c>
      <c r="W856" s="15" t="str">
        <f t="shared" si="139"/>
        <v/>
      </c>
      <c r="Y856" s="241"/>
    </row>
    <row r="857" spans="1:25" ht="21" hidden="1" customHeight="1">
      <c r="A857" s="14" t="str">
        <f t="shared" si="133"/>
        <v/>
      </c>
      <c r="B857" s="20" t="str">
        <f>IF(D857="","",COUNTIF($C$4:C856,C857)+1)</f>
        <v/>
      </c>
      <c r="C857" s="14" t="str">
        <f>IF(D857="","",VLOOKUP(D857,LISTA!$A:$B,2,0))</f>
        <v/>
      </c>
      <c r="D857" s="151"/>
      <c r="E857" s="14" t="str">
        <f>IF(D857="","",VLOOKUP(B857,'Preventiva - Sequencia'!$B:$C,2,0))</f>
        <v/>
      </c>
      <c r="F857" s="14" t="str">
        <f t="shared" si="134"/>
        <v/>
      </c>
      <c r="G857" s="14" t="str">
        <f t="shared" si="135"/>
        <v/>
      </c>
      <c r="H857" s="14" t="str">
        <f t="shared" si="136"/>
        <v/>
      </c>
      <c r="I857" s="152"/>
      <c r="J857" s="153"/>
      <c r="K857" s="153"/>
      <c r="L857" s="19" t="str">
        <f t="shared" si="132"/>
        <v/>
      </c>
      <c r="M857" s="151"/>
      <c r="N857" s="153"/>
      <c r="O857" s="153"/>
      <c r="P857" s="19" t="str">
        <f t="shared" si="137"/>
        <v/>
      </c>
      <c r="Q857" s="151"/>
      <c r="R857" s="151"/>
      <c r="S857" s="152"/>
      <c r="T857" s="152"/>
      <c r="U857" s="21" t="str">
        <f t="shared" si="131"/>
        <v/>
      </c>
      <c r="V857" s="21" t="str">
        <f t="shared" si="138"/>
        <v/>
      </c>
      <c r="W857" s="15" t="str">
        <f t="shared" si="139"/>
        <v/>
      </c>
      <c r="Y857" s="241"/>
    </row>
    <row r="858" spans="1:25" ht="21" hidden="1" customHeight="1">
      <c r="A858" s="14" t="str">
        <f t="shared" si="133"/>
        <v/>
      </c>
      <c r="B858" s="20" t="str">
        <f>IF(D858="","",COUNTIF($C$4:C857,C858)+1)</f>
        <v/>
      </c>
      <c r="C858" s="14" t="str">
        <f>IF(D858="","",VLOOKUP(D858,LISTA!$A:$B,2,0))</f>
        <v/>
      </c>
      <c r="D858" s="151"/>
      <c r="E858" s="14" t="str">
        <f>IF(D858="","",VLOOKUP(B858,'Preventiva - Sequencia'!$B:$C,2,0))</f>
        <v/>
      </c>
      <c r="F858" s="14" t="str">
        <f t="shared" si="134"/>
        <v/>
      </c>
      <c r="G858" s="14" t="str">
        <f t="shared" si="135"/>
        <v/>
      </c>
      <c r="H858" s="14" t="str">
        <f t="shared" si="136"/>
        <v/>
      </c>
      <c r="I858" s="152"/>
      <c r="J858" s="153"/>
      <c r="K858" s="153"/>
      <c r="L858" s="19" t="str">
        <f t="shared" si="132"/>
        <v/>
      </c>
      <c r="M858" s="151"/>
      <c r="N858" s="153"/>
      <c r="O858" s="153"/>
      <c r="P858" s="19" t="str">
        <f t="shared" si="137"/>
        <v/>
      </c>
      <c r="Q858" s="151"/>
      <c r="R858" s="151"/>
      <c r="S858" s="152"/>
      <c r="T858" s="152"/>
      <c r="U858" s="21" t="str">
        <f t="shared" si="131"/>
        <v/>
      </c>
      <c r="V858" s="21" t="str">
        <f t="shared" si="138"/>
        <v/>
      </c>
      <c r="W858" s="15" t="str">
        <f t="shared" si="139"/>
        <v/>
      </c>
      <c r="Y858" s="241"/>
    </row>
    <row r="859" spans="1:25" ht="21" hidden="1" customHeight="1">
      <c r="A859" s="14" t="str">
        <f t="shared" si="133"/>
        <v/>
      </c>
      <c r="B859" s="20" t="str">
        <f>IF(D859="","",COUNTIF($C$4:C858,C859)+1)</f>
        <v/>
      </c>
      <c r="C859" s="14" t="str">
        <f>IF(D859="","",VLOOKUP(D859,LISTA!$A:$B,2,0))</f>
        <v/>
      </c>
      <c r="D859" s="151"/>
      <c r="E859" s="14" t="str">
        <f>IF(D859="","",VLOOKUP(B859,'Preventiva - Sequencia'!$B:$C,2,0))</f>
        <v/>
      </c>
      <c r="F859" s="14" t="str">
        <f t="shared" si="134"/>
        <v/>
      </c>
      <c r="G859" s="14" t="str">
        <f t="shared" si="135"/>
        <v/>
      </c>
      <c r="H859" s="14" t="str">
        <f t="shared" si="136"/>
        <v/>
      </c>
      <c r="I859" s="152"/>
      <c r="J859" s="153"/>
      <c r="K859" s="153"/>
      <c r="L859" s="19" t="str">
        <f t="shared" si="132"/>
        <v/>
      </c>
      <c r="M859" s="151"/>
      <c r="N859" s="153"/>
      <c r="O859" s="153"/>
      <c r="P859" s="19" t="str">
        <f t="shared" si="137"/>
        <v/>
      </c>
      <c r="Q859" s="151"/>
      <c r="R859" s="151"/>
      <c r="S859" s="152"/>
      <c r="T859" s="152"/>
      <c r="U859" s="21" t="str">
        <f t="shared" si="131"/>
        <v/>
      </c>
      <c r="V859" s="21" t="str">
        <f t="shared" si="138"/>
        <v/>
      </c>
      <c r="W859" s="15" t="str">
        <f t="shared" si="139"/>
        <v/>
      </c>
      <c r="Y859" s="241"/>
    </row>
    <row r="860" spans="1:25" ht="21" hidden="1" customHeight="1">
      <c r="A860" s="14" t="str">
        <f t="shared" si="133"/>
        <v/>
      </c>
      <c r="B860" s="20" t="str">
        <f>IF(D860="","",COUNTIF($C$4:C859,C860)+1)</f>
        <v/>
      </c>
      <c r="C860" s="14" t="str">
        <f>IF(D860="","",VLOOKUP(D860,LISTA!$A:$B,2,0))</f>
        <v/>
      </c>
      <c r="D860" s="151"/>
      <c r="E860" s="14" t="str">
        <f>IF(D860="","",VLOOKUP(B860,'Preventiva - Sequencia'!$B:$C,2,0))</f>
        <v/>
      </c>
      <c r="F860" s="14" t="str">
        <f t="shared" si="134"/>
        <v/>
      </c>
      <c r="G860" s="14" t="str">
        <f t="shared" si="135"/>
        <v/>
      </c>
      <c r="H860" s="14" t="str">
        <f t="shared" si="136"/>
        <v/>
      </c>
      <c r="I860" s="152"/>
      <c r="J860" s="153"/>
      <c r="K860" s="153"/>
      <c r="L860" s="19" t="str">
        <f t="shared" si="132"/>
        <v/>
      </c>
      <c r="M860" s="151"/>
      <c r="N860" s="153"/>
      <c r="O860" s="153"/>
      <c r="P860" s="19" t="str">
        <f t="shared" si="137"/>
        <v/>
      </c>
      <c r="Q860" s="151"/>
      <c r="R860" s="151"/>
      <c r="S860" s="152"/>
      <c r="T860" s="152"/>
      <c r="U860" s="21" t="str">
        <f t="shared" si="131"/>
        <v/>
      </c>
      <c r="V860" s="21" t="str">
        <f t="shared" si="138"/>
        <v/>
      </c>
      <c r="W860" s="15" t="str">
        <f t="shared" si="139"/>
        <v/>
      </c>
      <c r="Y860" s="241"/>
    </row>
    <row r="861" spans="1:25" ht="21" hidden="1" customHeight="1">
      <c r="A861" s="14" t="str">
        <f t="shared" si="133"/>
        <v/>
      </c>
      <c r="B861" s="20" t="str">
        <f>IF(D861="","",COUNTIF($C$4:C860,C861)+1)</f>
        <v/>
      </c>
      <c r="C861" s="14" t="str">
        <f>IF(D861="","",VLOOKUP(D861,LISTA!$A:$B,2,0))</f>
        <v/>
      </c>
      <c r="D861" s="151"/>
      <c r="E861" s="14" t="str">
        <f>IF(D861="","",VLOOKUP(B861,'Preventiva - Sequencia'!$B:$C,2,0))</f>
        <v/>
      </c>
      <c r="F861" s="14" t="str">
        <f t="shared" si="134"/>
        <v/>
      </c>
      <c r="G861" s="14" t="str">
        <f t="shared" si="135"/>
        <v/>
      </c>
      <c r="H861" s="14" t="str">
        <f t="shared" si="136"/>
        <v/>
      </c>
      <c r="I861" s="152"/>
      <c r="J861" s="153"/>
      <c r="K861" s="153"/>
      <c r="L861" s="19" t="str">
        <f t="shared" si="132"/>
        <v/>
      </c>
      <c r="M861" s="151"/>
      <c r="N861" s="153"/>
      <c r="O861" s="153"/>
      <c r="P861" s="19" t="str">
        <f t="shared" si="137"/>
        <v/>
      </c>
      <c r="Q861" s="151"/>
      <c r="R861" s="151"/>
      <c r="S861" s="152"/>
      <c r="T861" s="152"/>
      <c r="U861" s="21" t="str">
        <f t="shared" ref="U861:U924" si="140">IF(P861="","",P861/L861)</f>
        <v/>
      </c>
      <c r="V861" s="21" t="str">
        <f t="shared" si="138"/>
        <v/>
      </c>
      <c r="W861" s="15" t="str">
        <f t="shared" si="139"/>
        <v/>
      </c>
      <c r="Y861" s="241"/>
    </row>
    <row r="862" spans="1:25" ht="21" hidden="1" customHeight="1">
      <c r="A862" s="14" t="str">
        <f t="shared" si="133"/>
        <v/>
      </c>
      <c r="B862" s="20" t="str">
        <f>IF(D862="","",COUNTIF($C$4:C861,C862)+1)</f>
        <v/>
      </c>
      <c r="C862" s="14" t="str">
        <f>IF(D862="","",VLOOKUP(D862,LISTA!$A:$B,2,0))</f>
        <v/>
      </c>
      <c r="D862" s="151"/>
      <c r="E862" s="14" t="str">
        <f>IF(D862="","",VLOOKUP(B862,'Preventiva - Sequencia'!$B:$C,2,0))</f>
        <v/>
      </c>
      <c r="F862" s="14" t="str">
        <f t="shared" si="134"/>
        <v/>
      </c>
      <c r="G862" s="14" t="str">
        <f t="shared" si="135"/>
        <v/>
      </c>
      <c r="H862" s="14" t="str">
        <f t="shared" si="136"/>
        <v/>
      </c>
      <c r="I862" s="152"/>
      <c r="J862" s="153"/>
      <c r="K862" s="153"/>
      <c r="L862" s="19" t="str">
        <f t="shared" si="132"/>
        <v/>
      </c>
      <c r="M862" s="151"/>
      <c r="N862" s="153"/>
      <c r="O862" s="153"/>
      <c r="P862" s="19" t="str">
        <f t="shared" si="137"/>
        <v/>
      </c>
      <c r="Q862" s="151"/>
      <c r="R862" s="151"/>
      <c r="S862" s="152"/>
      <c r="T862" s="152"/>
      <c r="U862" s="21" t="str">
        <f t="shared" si="140"/>
        <v/>
      </c>
      <c r="V862" s="21" t="str">
        <f t="shared" si="138"/>
        <v/>
      </c>
      <c r="W862" s="15" t="str">
        <f t="shared" si="139"/>
        <v/>
      </c>
      <c r="Y862" s="241"/>
    </row>
    <row r="863" spans="1:25" ht="21" hidden="1" customHeight="1">
      <c r="A863" s="14" t="str">
        <f t="shared" si="133"/>
        <v/>
      </c>
      <c r="B863" s="20" t="str">
        <f>IF(D863="","",COUNTIF($C$4:C862,C863)+1)</f>
        <v/>
      </c>
      <c r="C863" s="14" t="str">
        <f>IF(D863="","",VLOOKUP(D863,LISTA!$A:$B,2,0))</f>
        <v/>
      </c>
      <c r="D863" s="151"/>
      <c r="E863" s="14" t="str">
        <f>IF(D863="","",VLOOKUP(B863,'Preventiva - Sequencia'!$B:$C,2,0))</f>
        <v/>
      </c>
      <c r="F863" s="14" t="str">
        <f t="shared" si="134"/>
        <v/>
      </c>
      <c r="G863" s="14" t="str">
        <f t="shared" si="135"/>
        <v/>
      </c>
      <c r="H863" s="14" t="str">
        <f t="shared" si="136"/>
        <v/>
      </c>
      <c r="I863" s="152"/>
      <c r="J863" s="153"/>
      <c r="K863" s="153"/>
      <c r="L863" s="19" t="str">
        <f t="shared" si="132"/>
        <v/>
      </c>
      <c r="M863" s="151"/>
      <c r="N863" s="153"/>
      <c r="O863" s="153"/>
      <c r="P863" s="19" t="str">
        <f t="shared" si="137"/>
        <v/>
      </c>
      <c r="Q863" s="151"/>
      <c r="R863" s="151"/>
      <c r="S863" s="152"/>
      <c r="T863" s="152"/>
      <c r="U863" s="21" t="str">
        <f t="shared" si="140"/>
        <v/>
      </c>
      <c r="V863" s="21" t="str">
        <f t="shared" si="138"/>
        <v/>
      </c>
      <c r="W863" s="15" t="str">
        <f t="shared" si="139"/>
        <v/>
      </c>
      <c r="Y863" s="241"/>
    </row>
    <row r="864" spans="1:25" ht="21" hidden="1" customHeight="1">
      <c r="A864" s="14" t="str">
        <f t="shared" si="133"/>
        <v/>
      </c>
      <c r="B864" s="20" t="str">
        <f>IF(D864="","",COUNTIF($C$4:C863,C864)+1)</f>
        <v/>
      </c>
      <c r="C864" s="14" t="str">
        <f>IF(D864="","",VLOOKUP(D864,LISTA!$A:$B,2,0))</f>
        <v/>
      </c>
      <c r="D864" s="151"/>
      <c r="E864" s="14" t="str">
        <f>IF(D864="","",VLOOKUP(B864,'Preventiva - Sequencia'!$B:$C,2,0))</f>
        <v/>
      </c>
      <c r="F864" s="14" t="str">
        <f t="shared" si="134"/>
        <v/>
      </c>
      <c r="G864" s="14" t="str">
        <f t="shared" si="135"/>
        <v/>
      </c>
      <c r="H864" s="14" t="str">
        <f t="shared" si="136"/>
        <v/>
      </c>
      <c r="I864" s="152"/>
      <c r="J864" s="153"/>
      <c r="K864" s="153"/>
      <c r="L864" s="19" t="str">
        <f t="shared" si="132"/>
        <v/>
      </c>
      <c r="M864" s="151"/>
      <c r="N864" s="153"/>
      <c r="O864" s="153"/>
      <c r="P864" s="19" t="str">
        <f t="shared" si="137"/>
        <v/>
      </c>
      <c r="Q864" s="151"/>
      <c r="R864" s="151"/>
      <c r="S864" s="152"/>
      <c r="T864" s="152"/>
      <c r="U864" s="21" t="str">
        <f t="shared" si="140"/>
        <v/>
      </c>
      <c r="V864" s="21" t="str">
        <f t="shared" si="138"/>
        <v/>
      </c>
      <c r="W864" s="15" t="str">
        <f t="shared" si="139"/>
        <v/>
      </c>
      <c r="Y864" s="241"/>
    </row>
    <row r="865" spans="1:25" ht="21" hidden="1" customHeight="1">
      <c r="A865" s="14" t="str">
        <f t="shared" si="133"/>
        <v/>
      </c>
      <c r="B865" s="20" t="str">
        <f>IF(D865="","",COUNTIF($C$4:C864,C865)+1)</f>
        <v/>
      </c>
      <c r="C865" s="14" t="str">
        <f>IF(D865="","",VLOOKUP(D865,LISTA!$A:$B,2,0))</f>
        <v/>
      </c>
      <c r="D865" s="151"/>
      <c r="E865" s="14" t="str">
        <f>IF(D865="","",VLOOKUP(B865,'Preventiva - Sequencia'!$B:$C,2,0))</f>
        <v/>
      </c>
      <c r="F865" s="14" t="str">
        <f t="shared" si="134"/>
        <v/>
      </c>
      <c r="G865" s="14" t="str">
        <f t="shared" si="135"/>
        <v/>
      </c>
      <c r="H865" s="14" t="str">
        <f t="shared" si="136"/>
        <v/>
      </c>
      <c r="I865" s="152"/>
      <c r="J865" s="153"/>
      <c r="K865" s="153"/>
      <c r="L865" s="19" t="str">
        <f t="shared" si="132"/>
        <v/>
      </c>
      <c r="M865" s="151"/>
      <c r="N865" s="153"/>
      <c r="O865" s="153"/>
      <c r="P865" s="19" t="str">
        <f t="shared" si="137"/>
        <v/>
      </c>
      <c r="Q865" s="151"/>
      <c r="R865" s="151"/>
      <c r="S865" s="152"/>
      <c r="T865" s="152"/>
      <c r="U865" s="21" t="str">
        <f t="shared" si="140"/>
        <v/>
      </c>
      <c r="V865" s="21" t="str">
        <f t="shared" si="138"/>
        <v/>
      </c>
      <c r="W865" s="15" t="str">
        <f t="shared" si="139"/>
        <v/>
      </c>
      <c r="Y865" s="241"/>
    </row>
    <row r="866" spans="1:25" ht="21" hidden="1" customHeight="1">
      <c r="A866" s="14" t="str">
        <f t="shared" si="133"/>
        <v/>
      </c>
      <c r="B866" s="20" t="str">
        <f>IF(D866="","",COUNTIF($C$4:C865,C866)+1)</f>
        <v/>
      </c>
      <c r="C866" s="14" t="str">
        <f>IF(D866="","",VLOOKUP(D866,LISTA!$A:$B,2,0))</f>
        <v/>
      </c>
      <c r="D866" s="151"/>
      <c r="E866" s="14" t="str">
        <f>IF(D866="","",VLOOKUP(B866,'Preventiva - Sequencia'!$B:$C,2,0))</f>
        <v/>
      </c>
      <c r="F866" s="14" t="str">
        <f t="shared" si="134"/>
        <v/>
      </c>
      <c r="G866" s="14" t="str">
        <f t="shared" si="135"/>
        <v/>
      </c>
      <c r="H866" s="14" t="str">
        <f t="shared" si="136"/>
        <v/>
      </c>
      <c r="I866" s="152"/>
      <c r="J866" s="153"/>
      <c r="K866" s="153"/>
      <c r="L866" s="19" t="str">
        <f t="shared" si="132"/>
        <v/>
      </c>
      <c r="M866" s="151"/>
      <c r="N866" s="153"/>
      <c r="O866" s="153"/>
      <c r="P866" s="19" t="str">
        <f t="shared" si="137"/>
        <v/>
      </c>
      <c r="Q866" s="151"/>
      <c r="R866" s="151"/>
      <c r="S866" s="152"/>
      <c r="T866" s="152"/>
      <c r="U866" s="21" t="str">
        <f t="shared" si="140"/>
        <v/>
      </c>
      <c r="V866" s="21" t="str">
        <f t="shared" si="138"/>
        <v/>
      </c>
      <c r="W866" s="15" t="str">
        <f t="shared" si="139"/>
        <v/>
      </c>
      <c r="Y866" s="241"/>
    </row>
    <row r="867" spans="1:25" ht="21" hidden="1" customHeight="1">
      <c r="A867" s="14" t="str">
        <f t="shared" si="133"/>
        <v/>
      </c>
      <c r="B867" s="20" t="str">
        <f>IF(D867="","",COUNTIF($C$4:C866,C867)+1)</f>
        <v/>
      </c>
      <c r="C867" s="14" t="str">
        <f>IF(D867="","",VLOOKUP(D867,LISTA!$A:$B,2,0))</f>
        <v/>
      </c>
      <c r="D867" s="151"/>
      <c r="E867" s="14" t="str">
        <f>IF(D867="","",VLOOKUP(B867,'Preventiva - Sequencia'!$B:$C,2,0))</f>
        <v/>
      </c>
      <c r="F867" s="14" t="str">
        <f t="shared" si="134"/>
        <v/>
      </c>
      <c r="G867" s="14" t="str">
        <f t="shared" si="135"/>
        <v/>
      </c>
      <c r="H867" s="14" t="str">
        <f t="shared" si="136"/>
        <v/>
      </c>
      <c r="I867" s="152"/>
      <c r="J867" s="153"/>
      <c r="K867" s="153"/>
      <c r="L867" s="19" t="str">
        <f t="shared" si="132"/>
        <v/>
      </c>
      <c r="M867" s="151"/>
      <c r="N867" s="153"/>
      <c r="O867" s="153"/>
      <c r="P867" s="19" t="str">
        <f t="shared" si="137"/>
        <v/>
      </c>
      <c r="Q867" s="151"/>
      <c r="R867" s="151"/>
      <c r="S867" s="152"/>
      <c r="T867" s="152"/>
      <c r="U867" s="21" t="str">
        <f t="shared" si="140"/>
        <v/>
      </c>
      <c r="V867" s="21" t="str">
        <f t="shared" si="138"/>
        <v/>
      </c>
      <c r="W867" s="15" t="str">
        <f t="shared" si="139"/>
        <v/>
      </c>
      <c r="Y867" s="241"/>
    </row>
    <row r="868" spans="1:25" ht="21" hidden="1" customHeight="1">
      <c r="A868" s="14" t="str">
        <f t="shared" si="133"/>
        <v/>
      </c>
      <c r="B868" s="20" t="str">
        <f>IF(D868="","",COUNTIF($C$4:C867,C868)+1)</f>
        <v/>
      </c>
      <c r="C868" s="14" t="str">
        <f>IF(D868="","",VLOOKUP(D868,LISTA!$A:$B,2,0))</f>
        <v/>
      </c>
      <c r="D868" s="151"/>
      <c r="E868" s="14" t="str">
        <f>IF(D868="","",VLOOKUP(B868,'Preventiva - Sequencia'!$B:$C,2,0))</f>
        <v/>
      </c>
      <c r="F868" s="14" t="str">
        <f t="shared" si="134"/>
        <v/>
      </c>
      <c r="G868" s="14" t="str">
        <f t="shared" si="135"/>
        <v/>
      </c>
      <c r="H868" s="14" t="str">
        <f t="shared" si="136"/>
        <v/>
      </c>
      <c r="I868" s="152"/>
      <c r="J868" s="153"/>
      <c r="K868" s="153"/>
      <c r="L868" s="19" t="str">
        <f t="shared" si="132"/>
        <v/>
      </c>
      <c r="M868" s="151"/>
      <c r="N868" s="153"/>
      <c r="O868" s="153"/>
      <c r="P868" s="19" t="str">
        <f t="shared" si="137"/>
        <v/>
      </c>
      <c r="Q868" s="151"/>
      <c r="R868" s="151"/>
      <c r="S868" s="152"/>
      <c r="T868" s="152"/>
      <c r="U868" s="21" t="str">
        <f t="shared" si="140"/>
        <v/>
      </c>
      <c r="V868" s="21" t="str">
        <f t="shared" si="138"/>
        <v/>
      </c>
      <c r="W868" s="15" t="str">
        <f t="shared" si="139"/>
        <v/>
      </c>
      <c r="Y868" s="241"/>
    </row>
    <row r="869" spans="1:25" ht="21" hidden="1" customHeight="1">
      <c r="A869" s="14" t="str">
        <f t="shared" si="133"/>
        <v/>
      </c>
      <c r="B869" s="20" t="str">
        <f>IF(D869="","",COUNTIF($C$4:C868,C869)+1)</f>
        <v/>
      </c>
      <c r="C869" s="14" t="str">
        <f>IF(D869="","",VLOOKUP(D869,LISTA!$A:$B,2,0))</f>
        <v/>
      </c>
      <c r="D869" s="151"/>
      <c r="E869" s="14" t="str">
        <f>IF(D869="","",VLOOKUP(B869,'Preventiva - Sequencia'!$B:$C,2,0))</f>
        <v/>
      </c>
      <c r="F869" s="14" t="str">
        <f t="shared" si="134"/>
        <v/>
      </c>
      <c r="G869" s="14" t="str">
        <f t="shared" si="135"/>
        <v/>
      </c>
      <c r="H869" s="14" t="str">
        <f t="shared" si="136"/>
        <v/>
      </c>
      <c r="I869" s="152"/>
      <c r="J869" s="153"/>
      <c r="K869" s="153"/>
      <c r="L869" s="19" t="str">
        <f t="shared" si="132"/>
        <v/>
      </c>
      <c r="M869" s="151"/>
      <c r="N869" s="153"/>
      <c r="O869" s="153"/>
      <c r="P869" s="19" t="str">
        <f t="shared" si="137"/>
        <v/>
      </c>
      <c r="Q869" s="151"/>
      <c r="R869" s="151"/>
      <c r="S869" s="152"/>
      <c r="T869" s="152"/>
      <c r="U869" s="21" t="str">
        <f t="shared" si="140"/>
        <v/>
      </c>
      <c r="V869" s="21" t="str">
        <f t="shared" si="138"/>
        <v/>
      </c>
      <c r="W869" s="15" t="str">
        <f t="shared" si="139"/>
        <v/>
      </c>
      <c r="Y869" s="241"/>
    </row>
    <row r="870" spans="1:25" ht="21" hidden="1" customHeight="1">
      <c r="A870" s="14" t="str">
        <f t="shared" si="133"/>
        <v/>
      </c>
      <c r="B870" s="20" t="str">
        <f>IF(D870="","",COUNTIF($C$4:C869,C870)+1)</f>
        <v/>
      </c>
      <c r="C870" s="14" t="str">
        <f>IF(D870="","",VLOOKUP(D870,LISTA!$A:$B,2,0))</f>
        <v/>
      </c>
      <c r="D870" s="151"/>
      <c r="E870" s="14" t="str">
        <f>IF(D870="","",VLOOKUP(B870,'Preventiva - Sequencia'!$B:$C,2,0))</f>
        <v/>
      </c>
      <c r="F870" s="14" t="str">
        <f t="shared" si="134"/>
        <v/>
      </c>
      <c r="G870" s="14" t="str">
        <f t="shared" si="135"/>
        <v/>
      </c>
      <c r="H870" s="14" t="str">
        <f t="shared" si="136"/>
        <v/>
      </c>
      <c r="I870" s="152"/>
      <c r="J870" s="153"/>
      <c r="K870" s="153"/>
      <c r="L870" s="19" t="str">
        <f t="shared" si="132"/>
        <v/>
      </c>
      <c r="M870" s="151"/>
      <c r="N870" s="153"/>
      <c r="O870" s="153"/>
      <c r="P870" s="19" t="str">
        <f t="shared" si="137"/>
        <v/>
      </c>
      <c r="Q870" s="151"/>
      <c r="R870" s="151"/>
      <c r="S870" s="152"/>
      <c r="T870" s="152"/>
      <c r="U870" s="21" t="str">
        <f t="shared" si="140"/>
        <v/>
      </c>
      <c r="V870" s="21" t="str">
        <f t="shared" si="138"/>
        <v/>
      </c>
      <c r="W870" s="15" t="str">
        <f t="shared" si="139"/>
        <v/>
      </c>
      <c r="Y870" s="241"/>
    </row>
    <row r="871" spans="1:25" ht="21" hidden="1" customHeight="1">
      <c r="A871" s="14" t="str">
        <f t="shared" si="133"/>
        <v/>
      </c>
      <c r="B871" s="20" t="str">
        <f>IF(D871="","",COUNTIF($C$4:C870,C871)+1)</f>
        <v/>
      </c>
      <c r="C871" s="14" t="str">
        <f>IF(D871="","",VLOOKUP(D871,LISTA!$A:$B,2,0))</f>
        <v/>
      </c>
      <c r="D871" s="151"/>
      <c r="E871" s="14" t="str">
        <f>IF(D871="","",VLOOKUP(B871,'Preventiva - Sequencia'!$B:$C,2,0))</f>
        <v/>
      </c>
      <c r="F871" s="14" t="str">
        <f t="shared" si="134"/>
        <v/>
      </c>
      <c r="G871" s="14" t="str">
        <f t="shared" si="135"/>
        <v/>
      </c>
      <c r="H871" s="14" t="str">
        <f t="shared" si="136"/>
        <v/>
      </c>
      <c r="I871" s="152"/>
      <c r="J871" s="153"/>
      <c r="K871" s="153"/>
      <c r="L871" s="19" t="str">
        <f t="shared" si="132"/>
        <v/>
      </c>
      <c r="M871" s="151"/>
      <c r="N871" s="153"/>
      <c r="O871" s="153"/>
      <c r="P871" s="19" t="str">
        <f t="shared" si="137"/>
        <v/>
      </c>
      <c r="Q871" s="151"/>
      <c r="R871" s="151"/>
      <c r="S871" s="152"/>
      <c r="T871" s="152"/>
      <c r="U871" s="21" t="str">
        <f t="shared" si="140"/>
        <v/>
      </c>
      <c r="V871" s="21" t="str">
        <f t="shared" si="138"/>
        <v/>
      </c>
      <c r="W871" s="15" t="str">
        <f t="shared" si="139"/>
        <v/>
      </c>
      <c r="Y871" s="241"/>
    </row>
    <row r="872" spans="1:25" ht="21" hidden="1" customHeight="1">
      <c r="A872" s="14" t="str">
        <f t="shared" si="133"/>
        <v/>
      </c>
      <c r="B872" s="20" t="str">
        <f>IF(D872="","",COUNTIF($C$4:C870,C872)+1)</f>
        <v/>
      </c>
      <c r="C872" s="14" t="str">
        <f>IF(D872="","",VLOOKUP(D872,LISTA!$A:$B,2,0))</f>
        <v/>
      </c>
      <c r="D872" s="151"/>
      <c r="E872" s="14" t="str">
        <f>IF(D872="","",VLOOKUP(B872,'Preventiva - Sequencia'!$B:$C,2,0))</f>
        <v/>
      </c>
      <c r="F872" s="14" t="str">
        <f t="shared" si="134"/>
        <v/>
      </c>
      <c r="G872" s="14" t="str">
        <f t="shared" si="135"/>
        <v/>
      </c>
      <c r="H872" s="14" t="str">
        <f t="shared" si="136"/>
        <v/>
      </c>
      <c r="I872" s="152"/>
      <c r="J872" s="153"/>
      <c r="K872" s="153"/>
      <c r="L872" s="19" t="str">
        <f t="shared" si="132"/>
        <v/>
      </c>
      <c r="M872" s="151"/>
      <c r="N872" s="153"/>
      <c r="O872" s="153"/>
      <c r="P872" s="19" t="str">
        <f t="shared" si="137"/>
        <v/>
      </c>
      <c r="Q872" s="151"/>
      <c r="R872" s="151"/>
      <c r="S872" s="152"/>
      <c r="T872" s="152"/>
      <c r="U872" s="21" t="str">
        <f t="shared" si="140"/>
        <v/>
      </c>
      <c r="V872" s="21" t="str">
        <f t="shared" si="138"/>
        <v/>
      </c>
      <c r="W872" s="15" t="str">
        <f t="shared" si="139"/>
        <v/>
      </c>
      <c r="Y872" s="241"/>
    </row>
    <row r="873" spans="1:25" ht="21" hidden="1" customHeight="1">
      <c r="A873" s="14" t="str">
        <f t="shared" si="133"/>
        <v/>
      </c>
      <c r="B873" s="20" t="str">
        <f>IF(D873="","",COUNTIF($C$4:C872,C873)+1)</f>
        <v/>
      </c>
      <c r="C873" s="14" t="str">
        <f>IF(D873="","",VLOOKUP(D873,LISTA!$A:$B,2,0))</f>
        <v/>
      </c>
      <c r="D873" s="151"/>
      <c r="E873" s="14" t="str">
        <f>IF(D873="","",VLOOKUP(B873,'Preventiva - Sequencia'!$B:$C,2,0))</f>
        <v/>
      </c>
      <c r="F873" s="14" t="str">
        <f t="shared" si="134"/>
        <v/>
      </c>
      <c r="G873" s="14" t="str">
        <f t="shared" si="135"/>
        <v/>
      </c>
      <c r="H873" s="14" t="str">
        <f t="shared" si="136"/>
        <v/>
      </c>
      <c r="I873" s="152"/>
      <c r="J873" s="153"/>
      <c r="K873" s="153"/>
      <c r="L873" s="19" t="str">
        <f t="shared" si="132"/>
        <v/>
      </c>
      <c r="M873" s="151"/>
      <c r="N873" s="153"/>
      <c r="O873" s="153"/>
      <c r="P873" s="19" t="str">
        <f t="shared" si="137"/>
        <v/>
      </c>
      <c r="Q873" s="151"/>
      <c r="R873" s="151"/>
      <c r="S873" s="152"/>
      <c r="T873" s="152"/>
      <c r="U873" s="21" t="str">
        <f t="shared" si="140"/>
        <v/>
      </c>
      <c r="V873" s="21" t="str">
        <f t="shared" si="138"/>
        <v/>
      </c>
      <c r="W873" s="15" t="str">
        <f t="shared" si="139"/>
        <v/>
      </c>
      <c r="Y873" s="241"/>
    </row>
    <row r="874" spans="1:25" ht="21" hidden="1" customHeight="1">
      <c r="A874" s="14" t="str">
        <f t="shared" si="133"/>
        <v/>
      </c>
      <c r="B874" s="20" t="str">
        <f>IF(D874="","",COUNTIF($C$4:C873,C874)+1)</f>
        <v/>
      </c>
      <c r="C874" s="14" t="str">
        <f>IF(D874="","",VLOOKUP(D874,LISTA!$A:$B,2,0))</f>
        <v/>
      </c>
      <c r="D874" s="151"/>
      <c r="E874" s="14" t="str">
        <f>IF(D874="","",VLOOKUP(B874,'Preventiva - Sequencia'!$B:$C,2,0))</f>
        <v/>
      </c>
      <c r="F874" s="14" t="str">
        <f t="shared" si="134"/>
        <v/>
      </c>
      <c r="G874" s="14" t="str">
        <f t="shared" si="135"/>
        <v/>
      </c>
      <c r="H874" s="14" t="str">
        <f t="shared" si="136"/>
        <v/>
      </c>
      <c r="I874" s="152"/>
      <c r="J874" s="153"/>
      <c r="K874" s="153"/>
      <c r="L874" s="19" t="str">
        <f t="shared" si="132"/>
        <v/>
      </c>
      <c r="M874" s="151"/>
      <c r="N874" s="153"/>
      <c r="O874" s="153"/>
      <c r="P874" s="19" t="str">
        <f t="shared" si="137"/>
        <v/>
      </c>
      <c r="Q874" s="151"/>
      <c r="R874" s="151"/>
      <c r="S874" s="152"/>
      <c r="T874" s="152"/>
      <c r="U874" s="21" t="str">
        <f t="shared" si="140"/>
        <v/>
      </c>
      <c r="V874" s="21" t="str">
        <f t="shared" si="138"/>
        <v/>
      </c>
      <c r="W874" s="15" t="str">
        <f t="shared" si="139"/>
        <v/>
      </c>
      <c r="Y874" s="241"/>
    </row>
    <row r="875" spans="1:25" ht="21.6" hidden="1" customHeight="1">
      <c r="A875" s="14" t="str">
        <f t="shared" si="133"/>
        <v/>
      </c>
      <c r="B875" s="20" t="str">
        <f>IF(D875="","",COUNTIF($C$4:C874,C875)+1)</f>
        <v/>
      </c>
      <c r="C875" s="14" t="str">
        <f>IF(D875="","",VLOOKUP(D875,LISTA!$A:$B,2,0))</f>
        <v/>
      </c>
      <c r="D875" s="151"/>
      <c r="E875" s="14" t="str">
        <f>IF(D875="","",VLOOKUP(B875,'Preventiva - Sequencia'!$B:$C,2,0))</f>
        <v/>
      </c>
      <c r="F875" s="14" t="str">
        <f t="shared" si="134"/>
        <v/>
      </c>
      <c r="G875" s="14" t="str">
        <f t="shared" si="135"/>
        <v/>
      </c>
      <c r="H875" s="14" t="str">
        <f t="shared" si="136"/>
        <v/>
      </c>
      <c r="I875" s="152"/>
      <c r="J875" s="153"/>
      <c r="K875" s="153"/>
      <c r="L875" s="19" t="str">
        <f t="shared" si="132"/>
        <v/>
      </c>
      <c r="M875" s="151"/>
      <c r="N875" s="153"/>
      <c r="O875" s="153"/>
      <c r="P875" s="19" t="str">
        <f t="shared" si="137"/>
        <v/>
      </c>
      <c r="Q875" s="151"/>
      <c r="R875" s="151"/>
      <c r="S875" s="152"/>
      <c r="T875" s="152"/>
      <c r="U875" s="21" t="str">
        <f t="shared" si="140"/>
        <v/>
      </c>
      <c r="V875" s="21" t="str">
        <f t="shared" si="138"/>
        <v/>
      </c>
      <c r="W875" s="15" t="str">
        <f t="shared" si="139"/>
        <v/>
      </c>
      <c r="Y875" s="241"/>
    </row>
    <row r="876" spans="1:25" ht="21.6" hidden="1" customHeight="1">
      <c r="A876" s="14" t="str">
        <f t="shared" si="133"/>
        <v/>
      </c>
      <c r="B876" s="20" t="str">
        <f>IF(D876="","",COUNTIF($C$4:C875,C876)+1)</f>
        <v/>
      </c>
      <c r="C876" s="14" t="str">
        <f>IF(D876="","",VLOOKUP(D876,LISTA!$A:$B,2,0))</f>
        <v/>
      </c>
      <c r="D876" s="151"/>
      <c r="E876" s="14" t="str">
        <f>IF(D876="","",VLOOKUP(B876,'Preventiva - Sequencia'!$B:$C,2,0))</f>
        <v/>
      </c>
      <c r="F876" s="14" t="str">
        <f t="shared" si="134"/>
        <v/>
      </c>
      <c r="G876" s="14" t="str">
        <f t="shared" si="135"/>
        <v/>
      </c>
      <c r="H876" s="14" t="str">
        <f t="shared" si="136"/>
        <v/>
      </c>
      <c r="I876" s="152"/>
      <c r="J876" s="153"/>
      <c r="K876" s="153"/>
      <c r="L876" s="19" t="str">
        <f t="shared" si="132"/>
        <v/>
      </c>
      <c r="M876" s="151"/>
      <c r="N876" s="153"/>
      <c r="O876" s="153"/>
      <c r="P876" s="19" t="str">
        <f t="shared" si="137"/>
        <v/>
      </c>
      <c r="Q876" s="151"/>
      <c r="R876" s="151"/>
      <c r="S876" s="152"/>
      <c r="T876" s="152"/>
      <c r="U876" s="21" t="str">
        <f t="shared" si="140"/>
        <v/>
      </c>
      <c r="V876" s="21" t="str">
        <f t="shared" si="138"/>
        <v/>
      </c>
      <c r="W876" s="15" t="str">
        <f t="shared" si="139"/>
        <v/>
      </c>
      <c r="Y876" s="241"/>
    </row>
    <row r="877" spans="1:25" ht="21.6" hidden="1" customHeight="1">
      <c r="A877" s="14" t="str">
        <f t="shared" si="133"/>
        <v/>
      </c>
      <c r="B877" s="20" t="str">
        <f>IF(D877="","",COUNTIF($C$4:C876,C877)+1)</f>
        <v/>
      </c>
      <c r="C877" s="14" t="str">
        <f>IF(D877="","",VLOOKUP(D877,LISTA!$A:$B,2,0))</f>
        <v/>
      </c>
      <c r="D877" s="151"/>
      <c r="E877" s="14" t="str">
        <f>IF(D877="","",VLOOKUP(B877,'Preventiva - Sequencia'!$B:$C,2,0))</f>
        <v/>
      </c>
      <c r="F877" s="14" t="str">
        <f t="shared" si="134"/>
        <v/>
      </c>
      <c r="G877" s="14" t="str">
        <f t="shared" si="135"/>
        <v/>
      </c>
      <c r="H877" s="14" t="str">
        <f t="shared" si="136"/>
        <v/>
      </c>
      <c r="I877" s="152"/>
      <c r="J877" s="153"/>
      <c r="K877" s="153"/>
      <c r="L877" s="19" t="str">
        <f t="shared" si="132"/>
        <v/>
      </c>
      <c r="M877" s="151"/>
      <c r="N877" s="153"/>
      <c r="O877" s="153"/>
      <c r="P877" s="19" t="str">
        <f t="shared" si="137"/>
        <v/>
      </c>
      <c r="Q877" s="151"/>
      <c r="R877" s="151"/>
      <c r="S877" s="152"/>
      <c r="T877" s="152"/>
      <c r="U877" s="21" t="str">
        <f t="shared" si="140"/>
        <v/>
      </c>
      <c r="V877" s="21" t="str">
        <f t="shared" si="138"/>
        <v/>
      </c>
      <c r="W877" s="15" t="str">
        <f t="shared" si="139"/>
        <v/>
      </c>
      <c r="Y877" s="241"/>
    </row>
    <row r="878" spans="1:25" ht="21.6" hidden="1" customHeight="1">
      <c r="A878" s="14" t="str">
        <f t="shared" si="133"/>
        <v/>
      </c>
      <c r="B878" s="20" t="str">
        <f>IF(D878="","",COUNTIF($C$4:C877,C878)+1)</f>
        <v/>
      </c>
      <c r="C878" s="14" t="str">
        <f>IF(D878="","",VLOOKUP(D878,LISTA!$A:$B,2,0))</f>
        <v/>
      </c>
      <c r="D878" s="151"/>
      <c r="E878" s="14" t="str">
        <f>IF(D878="","",VLOOKUP(B878,'Preventiva - Sequencia'!$B:$C,2,0))</f>
        <v/>
      </c>
      <c r="F878" s="14" t="str">
        <f t="shared" si="134"/>
        <v/>
      </c>
      <c r="G878" s="14" t="str">
        <f t="shared" si="135"/>
        <v/>
      </c>
      <c r="H878" s="14" t="str">
        <f t="shared" si="136"/>
        <v/>
      </c>
      <c r="I878" s="152"/>
      <c r="J878" s="153"/>
      <c r="K878" s="153"/>
      <c r="L878" s="19" t="str">
        <f t="shared" si="132"/>
        <v/>
      </c>
      <c r="M878" s="151"/>
      <c r="N878" s="153"/>
      <c r="O878" s="153"/>
      <c r="P878" s="19" t="str">
        <f t="shared" si="137"/>
        <v/>
      </c>
      <c r="Q878" s="151"/>
      <c r="R878" s="151"/>
      <c r="S878" s="152"/>
      <c r="T878" s="152"/>
      <c r="U878" s="21" t="str">
        <f t="shared" si="140"/>
        <v/>
      </c>
      <c r="V878" s="21" t="str">
        <f t="shared" si="138"/>
        <v/>
      </c>
      <c r="W878" s="15" t="str">
        <f t="shared" si="139"/>
        <v/>
      </c>
      <c r="Y878" s="241"/>
    </row>
    <row r="879" spans="1:25" ht="21.6" hidden="1" customHeight="1">
      <c r="A879" s="14" t="str">
        <f t="shared" si="133"/>
        <v/>
      </c>
      <c r="B879" s="20" t="str">
        <f>IF(D879="","",COUNTIF($C$4:C878,C879)+1)</f>
        <v/>
      </c>
      <c r="C879" s="14" t="str">
        <f>IF(D879="","",VLOOKUP(D879,LISTA!$A:$B,2,0))</f>
        <v/>
      </c>
      <c r="D879" s="151"/>
      <c r="E879" s="14" t="str">
        <f>IF(D879="","",VLOOKUP(B879,'Preventiva - Sequencia'!$B:$C,2,0))</f>
        <v/>
      </c>
      <c r="F879" s="14" t="str">
        <f t="shared" si="134"/>
        <v/>
      </c>
      <c r="G879" s="14" t="str">
        <f t="shared" si="135"/>
        <v/>
      </c>
      <c r="H879" s="14" t="str">
        <f t="shared" si="136"/>
        <v/>
      </c>
      <c r="I879" s="152"/>
      <c r="J879" s="153"/>
      <c r="K879" s="153"/>
      <c r="L879" s="19" t="str">
        <f t="shared" si="132"/>
        <v/>
      </c>
      <c r="M879" s="151"/>
      <c r="N879" s="153"/>
      <c r="O879" s="153"/>
      <c r="P879" s="19" t="str">
        <f t="shared" si="137"/>
        <v/>
      </c>
      <c r="Q879" s="151"/>
      <c r="R879" s="151"/>
      <c r="S879" s="152"/>
      <c r="T879" s="152"/>
      <c r="U879" s="21" t="str">
        <f t="shared" si="140"/>
        <v/>
      </c>
      <c r="V879" s="21" t="str">
        <f t="shared" si="138"/>
        <v/>
      </c>
      <c r="W879" s="15" t="str">
        <f t="shared" si="139"/>
        <v/>
      </c>
    </row>
    <row r="880" spans="1:25" ht="21.6" hidden="1" customHeight="1">
      <c r="A880" s="14" t="str">
        <f t="shared" si="133"/>
        <v/>
      </c>
      <c r="B880" s="20" t="str">
        <f>IF(D880="","",COUNTIF($C$4:C879,C880)+1)</f>
        <v/>
      </c>
      <c r="C880" s="14" t="str">
        <f>IF(D880="","",VLOOKUP(D880,LISTA!$A:$B,2,0))</f>
        <v/>
      </c>
      <c r="D880" s="151"/>
      <c r="E880" s="14" t="str">
        <f>IF(D880="","",VLOOKUP(B880,'Preventiva - Sequencia'!$B:$C,2,0))</f>
        <v/>
      </c>
      <c r="F880" s="14" t="str">
        <f t="shared" si="134"/>
        <v/>
      </c>
      <c r="G880" s="14" t="str">
        <f t="shared" si="135"/>
        <v/>
      </c>
      <c r="H880" s="14" t="str">
        <f t="shared" si="136"/>
        <v/>
      </c>
      <c r="I880" s="152"/>
      <c r="J880" s="153"/>
      <c r="K880" s="153"/>
      <c r="L880" s="19" t="str">
        <f t="shared" si="132"/>
        <v/>
      </c>
      <c r="M880" s="151"/>
      <c r="N880" s="153"/>
      <c r="O880" s="153"/>
      <c r="P880" s="19" t="str">
        <f t="shared" si="137"/>
        <v/>
      </c>
      <c r="Q880" s="151"/>
      <c r="R880" s="151"/>
      <c r="S880" s="152"/>
      <c r="T880" s="152"/>
      <c r="U880" s="21" t="str">
        <f t="shared" si="140"/>
        <v/>
      </c>
      <c r="V880" s="21" t="str">
        <f t="shared" si="138"/>
        <v/>
      </c>
      <c r="W880" s="15" t="str">
        <f t="shared" si="139"/>
        <v/>
      </c>
    </row>
    <row r="881" spans="1:23" ht="21.6" hidden="1" customHeight="1">
      <c r="A881" s="14" t="str">
        <f t="shared" si="133"/>
        <v/>
      </c>
      <c r="B881" s="20" t="str">
        <f>IF(D881="","",COUNTIF($C$4:C880,C881)+1)</f>
        <v/>
      </c>
      <c r="C881" s="14" t="str">
        <f>IF(D881="","",VLOOKUP(D881,LISTA!$A:$B,2,0))</f>
        <v/>
      </c>
      <c r="D881" s="151"/>
      <c r="E881" s="14" t="str">
        <f>IF(D881="","",VLOOKUP(B881,'Preventiva - Sequencia'!$B:$C,2,0))</f>
        <v/>
      </c>
      <c r="F881" s="14" t="str">
        <f t="shared" si="134"/>
        <v/>
      </c>
      <c r="G881" s="14" t="str">
        <f t="shared" si="135"/>
        <v/>
      </c>
      <c r="H881" s="14" t="str">
        <f t="shared" si="136"/>
        <v/>
      </c>
      <c r="I881" s="152"/>
      <c r="J881" s="153"/>
      <c r="K881" s="153"/>
      <c r="L881" s="19" t="str">
        <f t="shared" si="132"/>
        <v/>
      </c>
      <c r="M881" s="151"/>
      <c r="N881" s="153"/>
      <c r="O881" s="153"/>
      <c r="P881" s="19" t="str">
        <f t="shared" si="137"/>
        <v/>
      </c>
      <c r="Q881" s="151"/>
      <c r="R881" s="151"/>
      <c r="S881" s="152"/>
      <c r="T881" s="152"/>
      <c r="U881" s="21" t="str">
        <f t="shared" si="140"/>
        <v/>
      </c>
      <c r="V881" s="21" t="str">
        <f t="shared" si="138"/>
        <v/>
      </c>
      <c r="W881" s="15" t="str">
        <f t="shared" si="139"/>
        <v/>
      </c>
    </row>
    <row r="882" spans="1:23" ht="21.6" hidden="1" customHeight="1">
      <c r="A882" s="14" t="str">
        <f t="shared" si="133"/>
        <v/>
      </c>
      <c r="B882" s="20" t="str">
        <f>IF(D882="","",COUNTIF($C$4:C881,C882)+1)</f>
        <v/>
      </c>
      <c r="C882" s="14" t="str">
        <f>IF(D882="","",VLOOKUP(D882,LISTA!$A:$B,2,0))</f>
        <v/>
      </c>
      <c r="D882" s="151"/>
      <c r="E882" s="14" t="str">
        <f>IF(D882="","",VLOOKUP(B882,'Preventiva - Sequencia'!$B:$C,2,0))</f>
        <v/>
      </c>
      <c r="F882" s="14" t="str">
        <f t="shared" si="134"/>
        <v/>
      </c>
      <c r="G882" s="14" t="str">
        <f t="shared" si="135"/>
        <v/>
      </c>
      <c r="H882" s="14" t="str">
        <f t="shared" si="136"/>
        <v/>
      </c>
      <c r="I882" s="152"/>
      <c r="J882" s="153"/>
      <c r="K882" s="153"/>
      <c r="L882" s="19" t="str">
        <f t="shared" si="132"/>
        <v/>
      </c>
      <c r="M882" s="151"/>
      <c r="N882" s="153"/>
      <c r="O882" s="153"/>
      <c r="P882" s="19" t="str">
        <f t="shared" si="137"/>
        <v/>
      </c>
      <c r="Q882" s="151"/>
      <c r="R882" s="151"/>
      <c r="S882" s="152"/>
      <c r="T882" s="152"/>
      <c r="U882" s="21" t="str">
        <f t="shared" si="140"/>
        <v/>
      </c>
      <c r="V882" s="21" t="str">
        <f t="shared" si="138"/>
        <v/>
      </c>
      <c r="W882" s="15" t="str">
        <f t="shared" si="139"/>
        <v/>
      </c>
    </row>
    <row r="883" spans="1:23" ht="21.6" hidden="1" customHeight="1">
      <c r="A883" s="14" t="str">
        <f t="shared" si="133"/>
        <v/>
      </c>
      <c r="B883" s="20" t="str">
        <f>IF(D883="","",COUNTIF($C$4:C882,C883)+1)</f>
        <v/>
      </c>
      <c r="C883" s="14" t="str">
        <f>IF(D883="","",VLOOKUP(D883,LISTA!$A:$B,2,0))</f>
        <v/>
      </c>
      <c r="D883" s="151"/>
      <c r="E883" s="14" t="str">
        <f>IF(D883="","",VLOOKUP(B883,'Preventiva - Sequencia'!$B:$C,2,0))</f>
        <v/>
      </c>
      <c r="F883" s="14" t="str">
        <f t="shared" si="134"/>
        <v/>
      </c>
      <c r="G883" s="14" t="str">
        <f t="shared" si="135"/>
        <v/>
      </c>
      <c r="H883" s="14" t="str">
        <f t="shared" si="136"/>
        <v/>
      </c>
      <c r="I883" s="152"/>
      <c r="J883" s="153"/>
      <c r="K883" s="153"/>
      <c r="L883" s="19" t="str">
        <f t="shared" si="132"/>
        <v/>
      </c>
      <c r="M883" s="151"/>
      <c r="N883" s="153"/>
      <c r="O883" s="153"/>
      <c r="P883" s="19" t="str">
        <f t="shared" si="137"/>
        <v/>
      </c>
      <c r="Q883" s="151"/>
      <c r="R883" s="151"/>
      <c r="S883" s="152"/>
      <c r="T883" s="152"/>
      <c r="U883" s="21" t="str">
        <f t="shared" si="140"/>
        <v/>
      </c>
      <c r="V883" s="21" t="str">
        <f t="shared" si="138"/>
        <v/>
      </c>
      <c r="W883" s="15" t="str">
        <f t="shared" si="139"/>
        <v/>
      </c>
    </row>
    <row r="884" spans="1:23" ht="21.6" hidden="1" customHeight="1">
      <c r="A884" s="14" t="str">
        <f t="shared" si="133"/>
        <v/>
      </c>
      <c r="B884" s="20" t="str">
        <f>IF(D884="","",COUNTIF($C$4:C883,C884)+1)</f>
        <v/>
      </c>
      <c r="C884" s="14" t="str">
        <f>IF(D884="","",VLOOKUP(D884,LISTA!$A:$B,2,0))</f>
        <v/>
      </c>
      <c r="D884" s="151"/>
      <c r="E884" s="14" t="str">
        <f>IF(D884="","",VLOOKUP(B884,'Preventiva - Sequencia'!$B:$C,2,0))</f>
        <v/>
      </c>
      <c r="F884" s="14" t="str">
        <f t="shared" si="134"/>
        <v/>
      </c>
      <c r="G884" s="14" t="str">
        <f t="shared" si="135"/>
        <v/>
      </c>
      <c r="H884" s="14" t="str">
        <f t="shared" si="136"/>
        <v/>
      </c>
      <c r="I884" s="152"/>
      <c r="J884" s="153"/>
      <c r="K884" s="153"/>
      <c r="L884" s="19" t="str">
        <f t="shared" si="132"/>
        <v/>
      </c>
      <c r="M884" s="151"/>
      <c r="N884" s="153"/>
      <c r="O884" s="153"/>
      <c r="P884" s="19" t="str">
        <f t="shared" si="137"/>
        <v/>
      </c>
      <c r="Q884" s="151"/>
      <c r="R884" s="151"/>
      <c r="S884" s="152"/>
      <c r="T884" s="152"/>
      <c r="U884" s="21" t="str">
        <f t="shared" si="140"/>
        <v/>
      </c>
      <c r="V884" s="21" t="str">
        <f t="shared" si="138"/>
        <v/>
      </c>
      <c r="W884" s="15" t="str">
        <f t="shared" si="139"/>
        <v/>
      </c>
    </row>
    <row r="885" spans="1:23" ht="21.6" hidden="1" customHeight="1">
      <c r="A885" s="14" t="str">
        <f t="shared" si="133"/>
        <v/>
      </c>
      <c r="B885" s="20" t="str">
        <f>IF(D885="","",COUNTIF($C$4:C884,C885)+1)</f>
        <v/>
      </c>
      <c r="C885" s="14" t="str">
        <f>IF(D885="","",VLOOKUP(D885,LISTA!$A:$B,2,0))</f>
        <v/>
      </c>
      <c r="D885" s="151"/>
      <c r="E885" s="14" t="str">
        <f>IF(D885="","",VLOOKUP(B885,'Preventiva - Sequencia'!$B:$C,2,0))</f>
        <v/>
      </c>
      <c r="F885" s="14" t="str">
        <f t="shared" si="134"/>
        <v/>
      </c>
      <c r="G885" s="14" t="str">
        <f t="shared" si="135"/>
        <v/>
      </c>
      <c r="H885" s="14" t="str">
        <f t="shared" si="136"/>
        <v/>
      </c>
      <c r="I885" s="152"/>
      <c r="J885" s="153"/>
      <c r="K885" s="153"/>
      <c r="L885" s="19" t="str">
        <f t="shared" si="132"/>
        <v/>
      </c>
      <c r="M885" s="151"/>
      <c r="N885" s="153"/>
      <c r="O885" s="153"/>
      <c r="P885" s="19" t="str">
        <f t="shared" si="137"/>
        <v/>
      </c>
      <c r="Q885" s="151"/>
      <c r="R885" s="151"/>
      <c r="S885" s="152"/>
      <c r="T885" s="152"/>
      <c r="U885" s="21" t="str">
        <f t="shared" si="140"/>
        <v/>
      </c>
      <c r="V885" s="21" t="str">
        <f t="shared" si="138"/>
        <v/>
      </c>
      <c r="W885" s="15" t="str">
        <f t="shared" si="139"/>
        <v/>
      </c>
    </row>
    <row r="886" spans="1:23" ht="21.6" hidden="1" customHeight="1">
      <c r="A886" s="14" t="str">
        <f t="shared" si="133"/>
        <v/>
      </c>
      <c r="B886" s="20" t="str">
        <f>IF(D886="","",COUNTIF($C$4:C885,C886)+1)</f>
        <v/>
      </c>
      <c r="C886" s="14" t="str">
        <f>IF(D886="","",VLOOKUP(D886,LISTA!$A:$B,2,0))</f>
        <v/>
      </c>
      <c r="D886" s="151"/>
      <c r="E886" s="14" t="str">
        <f>IF(D886="","",VLOOKUP(B886,'Preventiva - Sequencia'!$B:$C,2,0))</f>
        <v/>
      </c>
      <c r="F886" s="14" t="str">
        <f t="shared" si="134"/>
        <v/>
      </c>
      <c r="G886" s="14" t="str">
        <f t="shared" si="135"/>
        <v/>
      </c>
      <c r="H886" s="14" t="str">
        <f t="shared" si="136"/>
        <v/>
      </c>
      <c r="I886" s="152"/>
      <c r="J886" s="153"/>
      <c r="K886" s="153"/>
      <c r="L886" s="19" t="str">
        <f t="shared" si="132"/>
        <v/>
      </c>
      <c r="M886" s="151"/>
      <c r="N886" s="153"/>
      <c r="O886" s="153"/>
      <c r="P886" s="19" t="str">
        <f t="shared" si="137"/>
        <v/>
      </c>
      <c r="Q886" s="151"/>
      <c r="R886" s="151"/>
      <c r="S886" s="152"/>
      <c r="T886" s="152"/>
      <c r="U886" s="21" t="str">
        <f t="shared" si="140"/>
        <v/>
      </c>
      <c r="V886" s="21" t="str">
        <f t="shared" si="138"/>
        <v/>
      </c>
      <c r="W886" s="15" t="str">
        <f t="shared" si="139"/>
        <v/>
      </c>
    </row>
    <row r="887" spans="1:23" ht="21.6" hidden="1" customHeight="1">
      <c r="A887" s="14" t="str">
        <f t="shared" si="133"/>
        <v/>
      </c>
      <c r="B887" s="20" t="str">
        <f>IF(D887="","",COUNTIF($C$4:C886,C887)+1)</f>
        <v/>
      </c>
      <c r="C887" s="14" t="str">
        <f>IF(D887="","",VLOOKUP(D887,LISTA!$A:$B,2,0))</f>
        <v/>
      </c>
      <c r="D887" s="151"/>
      <c r="E887" s="14" t="str">
        <f>IF(D887="","",VLOOKUP(B887,'Preventiva - Sequencia'!$B:$C,2,0))</f>
        <v/>
      </c>
      <c r="F887" s="14" t="str">
        <f t="shared" si="134"/>
        <v/>
      </c>
      <c r="G887" s="14" t="str">
        <f t="shared" si="135"/>
        <v/>
      </c>
      <c r="H887" s="14" t="str">
        <f t="shared" si="136"/>
        <v/>
      </c>
      <c r="I887" s="152"/>
      <c r="J887" s="153"/>
      <c r="K887" s="153"/>
      <c r="L887" s="19" t="str">
        <f t="shared" si="132"/>
        <v/>
      </c>
      <c r="M887" s="151"/>
      <c r="N887" s="153"/>
      <c r="O887" s="153"/>
      <c r="P887" s="19" t="str">
        <f t="shared" si="137"/>
        <v/>
      </c>
      <c r="Q887" s="151"/>
      <c r="R887" s="151"/>
      <c r="S887" s="152"/>
      <c r="T887" s="152"/>
      <c r="U887" s="21" t="str">
        <f t="shared" si="140"/>
        <v/>
      </c>
      <c r="V887" s="21" t="str">
        <f t="shared" si="138"/>
        <v/>
      </c>
      <c r="W887" s="15" t="str">
        <f t="shared" si="139"/>
        <v/>
      </c>
    </row>
    <row r="888" spans="1:23" ht="21.6" hidden="1" customHeight="1">
      <c r="A888" s="14" t="str">
        <f t="shared" si="133"/>
        <v/>
      </c>
      <c r="B888" s="20" t="str">
        <f>IF(D888="","",COUNTIF($C$4:C887,C888)+1)</f>
        <v/>
      </c>
      <c r="C888" s="14" t="str">
        <f>IF(D888="","",VLOOKUP(D888,LISTA!$A:$B,2,0))</f>
        <v/>
      </c>
      <c r="D888" s="151"/>
      <c r="E888" s="14" t="str">
        <f>IF(D888="","",VLOOKUP(B888,'Preventiva - Sequencia'!$B:$C,2,0))</f>
        <v/>
      </c>
      <c r="F888" s="14" t="str">
        <f t="shared" si="134"/>
        <v/>
      </c>
      <c r="G888" s="14" t="str">
        <f t="shared" si="135"/>
        <v/>
      </c>
      <c r="H888" s="14" t="str">
        <f t="shared" si="136"/>
        <v/>
      </c>
      <c r="I888" s="152"/>
      <c r="J888" s="153"/>
      <c r="K888" s="153"/>
      <c r="L888" s="19" t="str">
        <f t="shared" si="132"/>
        <v/>
      </c>
      <c r="M888" s="151"/>
      <c r="N888" s="153"/>
      <c r="O888" s="153"/>
      <c r="P888" s="19" t="str">
        <f t="shared" si="137"/>
        <v/>
      </c>
      <c r="Q888" s="151"/>
      <c r="R888" s="151"/>
      <c r="S888" s="152"/>
      <c r="T888" s="152"/>
      <c r="U888" s="21" t="str">
        <f t="shared" si="140"/>
        <v/>
      </c>
      <c r="V888" s="21" t="str">
        <f t="shared" si="138"/>
        <v/>
      </c>
      <c r="W888" s="15" t="str">
        <f t="shared" si="139"/>
        <v/>
      </c>
    </row>
    <row r="889" spans="1:23" ht="21.6" hidden="1" customHeight="1">
      <c r="A889" s="14" t="str">
        <f t="shared" si="133"/>
        <v/>
      </c>
      <c r="B889" s="20" t="str">
        <f>IF(D889="","",COUNTIF($C$4:C888,C889)+1)</f>
        <v/>
      </c>
      <c r="C889" s="14" t="str">
        <f>IF(D889="","",VLOOKUP(D889,LISTA!$A:$B,2,0))</f>
        <v/>
      </c>
      <c r="D889" s="151"/>
      <c r="E889" s="14" t="str">
        <f>IF(D889="","",VLOOKUP(B889,'Preventiva - Sequencia'!$B:$C,2,0))</f>
        <v/>
      </c>
      <c r="F889" s="14" t="str">
        <f t="shared" si="134"/>
        <v/>
      </c>
      <c r="G889" s="14" t="str">
        <f t="shared" si="135"/>
        <v/>
      </c>
      <c r="H889" s="14" t="str">
        <f t="shared" si="136"/>
        <v/>
      </c>
      <c r="I889" s="152"/>
      <c r="J889" s="153"/>
      <c r="K889" s="153"/>
      <c r="L889" s="19" t="str">
        <f t="shared" si="132"/>
        <v/>
      </c>
      <c r="M889" s="151"/>
      <c r="N889" s="153"/>
      <c r="O889" s="153"/>
      <c r="P889" s="19" t="str">
        <f t="shared" si="137"/>
        <v/>
      </c>
      <c r="Q889" s="151"/>
      <c r="R889" s="151"/>
      <c r="S889" s="152"/>
      <c r="T889" s="152"/>
      <c r="U889" s="21" t="str">
        <f t="shared" si="140"/>
        <v/>
      </c>
      <c r="V889" s="21" t="str">
        <f t="shared" si="138"/>
        <v/>
      </c>
      <c r="W889" s="15" t="str">
        <f t="shared" si="139"/>
        <v/>
      </c>
    </row>
    <row r="890" spans="1:23" ht="21.6" hidden="1" customHeight="1">
      <c r="A890" s="14" t="str">
        <f t="shared" si="133"/>
        <v/>
      </c>
      <c r="B890" s="20" t="str">
        <f>IF(D890="","",COUNTIF($C$4:C889,C890)+1)</f>
        <v/>
      </c>
      <c r="C890" s="14" t="str">
        <f>IF(D890="","",VLOOKUP(D890,LISTA!$A:$B,2,0))</f>
        <v/>
      </c>
      <c r="D890" s="151"/>
      <c r="E890" s="14" t="str">
        <f>IF(D890="","",VLOOKUP(B890,'Preventiva - Sequencia'!$B:$C,2,0))</f>
        <v/>
      </c>
      <c r="F890" s="14" t="str">
        <f t="shared" si="134"/>
        <v/>
      </c>
      <c r="G890" s="14" t="str">
        <f t="shared" si="135"/>
        <v/>
      </c>
      <c r="H890" s="14" t="str">
        <f t="shared" si="136"/>
        <v/>
      </c>
      <c r="I890" s="152"/>
      <c r="J890" s="153"/>
      <c r="K890" s="153"/>
      <c r="L890" s="19" t="str">
        <f t="shared" si="132"/>
        <v/>
      </c>
      <c r="M890" s="151"/>
      <c r="N890" s="153"/>
      <c r="O890" s="153"/>
      <c r="P890" s="19" t="str">
        <f t="shared" si="137"/>
        <v/>
      </c>
      <c r="Q890" s="151"/>
      <c r="R890" s="151"/>
      <c r="S890" s="152"/>
      <c r="T890" s="152"/>
      <c r="U890" s="21" t="str">
        <f t="shared" si="140"/>
        <v/>
      </c>
      <c r="V890" s="21" t="str">
        <f t="shared" si="138"/>
        <v/>
      </c>
      <c r="W890" s="15" t="str">
        <f t="shared" si="139"/>
        <v/>
      </c>
    </row>
    <row r="891" spans="1:23" ht="21.6" hidden="1" customHeight="1">
      <c r="A891" s="14" t="str">
        <f t="shared" si="133"/>
        <v/>
      </c>
      <c r="B891" s="20" t="str">
        <f>IF(D891="","",COUNTIF($C$4:C890,C891)+1)</f>
        <v/>
      </c>
      <c r="C891" s="14" t="str">
        <f>IF(D891="","",VLOOKUP(D891,LISTA!$A:$B,2,0))</f>
        <v/>
      </c>
      <c r="D891" s="151"/>
      <c r="E891" s="14" t="str">
        <f>IF(D891="","",VLOOKUP(B891,'Preventiva - Sequencia'!$B:$C,2,0))</f>
        <v/>
      </c>
      <c r="F891" s="14" t="str">
        <f t="shared" si="134"/>
        <v/>
      </c>
      <c r="G891" s="14" t="str">
        <f t="shared" si="135"/>
        <v/>
      </c>
      <c r="H891" s="14" t="str">
        <f t="shared" si="136"/>
        <v/>
      </c>
      <c r="I891" s="152"/>
      <c r="J891" s="153"/>
      <c r="K891" s="153"/>
      <c r="L891" s="19" t="str">
        <f t="shared" si="132"/>
        <v/>
      </c>
      <c r="M891" s="151"/>
      <c r="N891" s="153"/>
      <c r="O891" s="153"/>
      <c r="P891" s="19" t="str">
        <f t="shared" si="137"/>
        <v/>
      </c>
      <c r="Q891" s="151"/>
      <c r="R891" s="151"/>
      <c r="S891" s="152"/>
      <c r="T891" s="152"/>
      <c r="U891" s="21" t="str">
        <f t="shared" si="140"/>
        <v/>
      </c>
      <c r="V891" s="21" t="str">
        <f t="shared" si="138"/>
        <v/>
      </c>
      <c r="W891" s="15" t="str">
        <f t="shared" si="139"/>
        <v/>
      </c>
    </row>
    <row r="892" spans="1:23" ht="21.6" hidden="1" customHeight="1">
      <c r="A892" s="14" t="str">
        <f t="shared" si="133"/>
        <v/>
      </c>
      <c r="B892" s="20" t="str">
        <f>IF(D892="","",COUNTIF($C$4:C890,C892)+1)</f>
        <v/>
      </c>
      <c r="C892" s="14" t="str">
        <f>IF(D892="","",VLOOKUP(D892,LISTA!$A:$B,2,0))</f>
        <v/>
      </c>
      <c r="D892" s="151"/>
      <c r="E892" s="14" t="str">
        <f>IF(D892="","",VLOOKUP(B892,'Preventiva - Sequencia'!$B:$C,2,0))</f>
        <v/>
      </c>
      <c r="F892" s="14" t="str">
        <f t="shared" si="134"/>
        <v/>
      </c>
      <c r="G892" s="14" t="str">
        <f t="shared" si="135"/>
        <v/>
      </c>
      <c r="H892" s="14" t="str">
        <f t="shared" si="136"/>
        <v/>
      </c>
      <c r="I892" s="152"/>
      <c r="J892" s="153"/>
      <c r="K892" s="153"/>
      <c r="L892" s="19" t="str">
        <f t="shared" si="132"/>
        <v/>
      </c>
      <c r="M892" s="151"/>
      <c r="N892" s="153"/>
      <c r="O892" s="153"/>
      <c r="P892" s="19" t="str">
        <f t="shared" si="137"/>
        <v/>
      </c>
      <c r="Q892" s="151"/>
      <c r="R892" s="151"/>
      <c r="S892" s="152"/>
      <c r="T892" s="152"/>
      <c r="U892" s="21" t="str">
        <f t="shared" si="140"/>
        <v/>
      </c>
      <c r="V892" s="21" t="str">
        <f t="shared" si="138"/>
        <v/>
      </c>
      <c r="W892" s="15" t="str">
        <f t="shared" si="139"/>
        <v/>
      </c>
    </row>
    <row r="893" spans="1:23" ht="21.6" hidden="1" customHeight="1">
      <c r="A893" s="14" t="str">
        <f t="shared" si="133"/>
        <v/>
      </c>
      <c r="B893" s="20" t="str">
        <f>IF(D893="","",COUNTIF($C$4:C892,C893)+1)</f>
        <v/>
      </c>
      <c r="C893" s="14" t="str">
        <f>IF(D893="","",VLOOKUP(D893,LISTA!$A:$B,2,0))</f>
        <v/>
      </c>
      <c r="D893" s="151"/>
      <c r="E893" s="14" t="str">
        <f>IF(D893="","",VLOOKUP(B893,'Preventiva - Sequencia'!$B:$C,2,0))</f>
        <v/>
      </c>
      <c r="F893" s="14" t="str">
        <f t="shared" si="134"/>
        <v/>
      </c>
      <c r="G893" s="14" t="str">
        <f t="shared" si="135"/>
        <v/>
      </c>
      <c r="H893" s="14" t="str">
        <f t="shared" si="136"/>
        <v/>
      </c>
      <c r="I893" s="152"/>
      <c r="J893" s="153"/>
      <c r="K893" s="153"/>
      <c r="L893" s="19" t="str">
        <f t="shared" si="132"/>
        <v/>
      </c>
      <c r="M893" s="151"/>
      <c r="N893" s="153"/>
      <c r="O893" s="153"/>
      <c r="P893" s="19" t="str">
        <f t="shared" si="137"/>
        <v/>
      </c>
      <c r="Q893" s="151"/>
      <c r="R893" s="151"/>
      <c r="S893" s="152"/>
      <c r="T893" s="152"/>
      <c r="U893" s="21" t="str">
        <f t="shared" si="140"/>
        <v/>
      </c>
      <c r="V893" s="21" t="str">
        <f t="shared" si="138"/>
        <v/>
      </c>
      <c r="W893" s="15" t="str">
        <f t="shared" si="139"/>
        <v/>
      </c>
    </row>
    <row r="894" spans="1:23" ht="21.6" hidden="1" customHeight="1">
      <c r="A894" s="14" t="str">
        <f t="shared" si="133"/>
        <v/>
      </c>
      <c r="B894" s="20" t="str">
        <f>IF(D894="","",COUNTIF($C$4:C893,C894)+1)</f>
        <v/>
      </c>
      <c r="C894" s="14" t="str">
        <f>IF(D894="","",VLOOKUP(D894,LISTA!$A:$B,2,0))</f>
        <v/>
      </c>
      <c r="D894" s="151"/>
      <c r="E894" s="14" t="str">
        <f>IF(D894="","",VLOOKUP(B894,'Preventiva - Sequencia'!$B:$C,2,0))</f>
        <v/>
      </c>
      <c r="F894" s="14" t="str">
        <f t="shared" si="134"/>
        <v/>
      </c>
      <c r="G894" s="14" t="str">
        <f t="shared" si="135"/>
        <v/>
      </c>
      <c r="H894" s="14" t="str">
        <f t="shared" si="136"/>
        <v/>
      </c>
      <c r="I894" s="152"/>
      <c r="J894" s="153"/>
      <c r="K894" s="153"/>
      <c r="L894" s="19" t="str">
        <f t="shared" si="132"/>
        <v/>
      </c>
      <c r="M894" s="151"/>
      <c r="N894" s="153"/>
      <c r="O894" s="153"/>
      <c r="P894" s="19" t="str">
        <f t="shared" si="137"/>
        <v/>
      </c>
      <c r="Q894" s="151"/>
      <c r="R894" s="151"/>
      <c r="S894" s="152"/>
      <c r="T894" s="152"/>
      <c r="U894" s="21" t="str">
        <f t="shared" si="140"/>
        <v/>
      </c>
      <c r="V894" s="21" t="str">
        <f t="shared" si="138"/>
        <v/>
      </c>
      <c r="W894" s="15" t="str">
        <f t="shared" si="139"/>
        <v/>
      </c>
    </row>
    <row r="895" spans="1:23" ht="21.6" hidden="1" customHeight="1">
      <c r="A895" s="14" t="str">
        <f t="shared" si="133"/>
        <v/>
      </c>
      <c r="B895" s="20" t="str">
        <f>IF(D895="","",COUNTIF($C$4:C894,C895)+1)</f>
        <v/>
      </c>
      <c r="C895" s="14" t="str">
        <f>IF(D895="","",VLOOKUP(D895,LISTA!$A:$B,2,0))</f>
        <v/>
      </c>
      <c r="D895" s="151"/>
      <c r="E895" s="14" t="str">
        <f>IF(D895="","",VLOOKUP(B895,'Preventiva - Sequencia'!$B:$C,2,0))</f>
        <v/>
      </c>
      <c r="F895" s="14" t="str">
        <f t="shared" si="134"/>
        <v/>
      </c>
      <c r="G895" s="14" t="str">
        <f t="shared" si="135"/>
        <v/>
      </c>
      <c r="H895" s="14" t="str">
        <f t="shared" si="136"/>
        <v/>
      </c>
      <c r="I895" s="152"/>
      <c r="J895" s="153"/>
      <c r="K895" s="153"/>
      <c r="L895" s="19" t="str">
        <f t="shared" si="132"/>
        <v/>
      </c>
      <c r="M895" s="151"/>
      <c r="N895" s="153"/>
      <c r="O895" s="153"/>
      <c r="P895" s="19" t="str">
        <f t="shared" si="137"/>
        <v/>
      </c>
      <c r="Q895" s="151"/>
      <c r="R895" s="151"/>
      <c r="S895" s="152"/>
      <c r="T895" s="152"/>
      <c r="U895" s="21" t="str">
        <f t="shared" si="140"/>
        <v/>
      </c>
      <c r="V895" s="21" t="str">
        <f t="shared" si="138"/>
        <v/>
      </c>
      <c r="W895" s="15" t="str">
        <f t="shared" si="139"/>
        <v/>
      </c>
    </row>
    <row r="896" spans="1:23" ht="21.6" hidden="1" customHeight="1">
      <c r="A896" s="14" t="str">
        <f t="shared" si="133"/>
        <v/>
      </c>
      <c r="B896" s="20" t="str">
        <f>IF(D896="","",COUNTIF($C$4:C895,C896)+1)</f>
        <v/>
      </c>
      <c r="C896" s="14" t="str">
        <f>IF(D896="","",VLOOKUP(D896,LISTA!$A:$B,2,0))</f>
        <v/>
      </c>
      <c r="D896" s="151"/>
      <c r="E896" s="14" t="str">
        <f>IF(D896="","",VLOOKUP(B896,'Preventiva - Sequencia'!$B:$C,2,0))</f>
        <v/>
      </c>
      <c r="F896" s="14" t="str">
        <f t="shared" si="134"/>
        <v/>
      </c>
      <c r="G896" s="14" t="str">
        <f t="shared" si="135"/>
        <v/>
      </c>
      <c r="H896" s="14" t="str">
        <f t="shared" si="136"/>
        <v/>
      </c>
      <c r="I896" s="152"/>
      <c r="J896" s="153"/>
      <c r="K896" s="153"/>
      <c r="L896" s="19" t="str">
        <f t="shared" si="132"/>
        <v/>
      </c>
      <c r="M896" s="151"/>
      <c r="N896" s="153"/>
      <c r="O896" s="153"/>
      <c r="P896" s="19" t="str">
        <f t="shared" si="137"/>
        <v/>
      </c>
      <c r="Q896" s="151"/>
      <c r="R896" s="151"/>
      <c r="S896" s="152"/>
      <c r="T896" s="152"/>
      <c r="U896" s="21" t="str">
        <f t="shared" si="140"/>
        <v/>
      </c>
      <c r="V896" s="21" t="str">
        <f t="shared" si="138"/>
        <v/>
      </c>
      <c r="W896" s="15" t="str">
        <f t="shared" si="139"/>
        <v/>
      </c>
    </row>
    <row r="897" spans="1:23" ht="21.6" hidden="1" customHeight="1">
      <c r="A897" s="14" t="str">
        <f t="shared" si="133"/>
        <v/>
      </c>
      <c r="B897" s="20" t="str">
        <f>IF(D897="","",COUNTIF($C$4:C896,C897)+1)</f>
        <v/>
      </c>
      <c r="C897" s="14" t="str">
        <f>IF(D897="","",VLOOKUP(D897,LISTA!$A:$B,2,0))</f>
        <v/>
      </c>
      <c r="D897" s="151"/>
      <c r="E897" s="14" t="str">
        <f>IF(D897="","",VLOOKUP(B897,'Preventiva - Sequencia'!$B:$C,2,0))</f>
        <v/>
      </c>
      <c r="F897" s="14" t="str">
        <f t="shared" si="134"/>
        <v/>
      </c>
      <c r="G897" s="14" t="str">
        <f t="shared" si="135"/>
        <v/>
      </c>
      <c r="H897" s="14" t="str">
        <f t="shared" si="136"/>
        <v/>
      </c>
      <c r="I897" s="152"/>
      <c r="J897" s="153"/>
      <c r="K897" s="153"/>
      <c r="L897" s="19" t="str">
        <f t="shared" ref="L897:L960" si="141">IF(K897="","",K897-J897)</f>
        <v/>
      </c>
      <c r="M897" s="151"/>
      <c r="N897" s="153"/>
      <c r="O897" s="153"/>
      <c r="P897" s="19" t="str">
        <f t="shared" si="137"/>
        <v/>
      </c>
      <c r="Q897" s="151"/>
      <c r="R897" s="151"/>
      <c r="S897" s="152"/>
      <c r="T897" s="152"/>
      <c r="U897" s="21" t="str">
        <f t="shared" si="140"/>
        <v/>
      </c>
      <c r="V897" s="21" t="str">
        <f t="shared" si="138"/>
        <v/>
      </c>
      <c r="W897" s="15" t="str">
        <f t="shared" si="139"/>
        <v/>
      </c>
    </row>
    <row r="898" spans="1:23" ht="21.6" hidden="1" customHeight="1">
      <c r="A898" s="14" t="str">
        <f t="shared" si="133"/>
        <v/>
      </c>
      <c r="B898" s="20" t="str">
        <f>IF(D898="","",COUNTIF($C$4:C897,C898)+1)</f>
        <v/>
      </c>
      <c r="C898" s="14" t="str">
        <f>IF(D898="","",VLOOKUP(D898,LISTA!$A:$B,2,0))</f>
        <v/>
      </c>
      <c r="D898" s="151"/>
      <c r="E898" s="14" t="str">
        <f>IF(D898="","",VLOOKUP(B898,'Preventiva - Sequencia'!$B:$C,2,0))</f>
        <v/>
      </c>
      <c r="F898" s="14" t="str">
        <f t="shared" si="134"/>
        <v/>
      </c>
      <c r="G898" s="14" t="str">
        <f t="shared" si="135"/>
        <v/>
      </c>
      <c r="H898" s="14" t="str">
        <f t="shared" si="136"/>
        <v/>
      </c>
      <c r="I898" s="152"/>
      <c r="J898" s="153"/>
      <c r="K898" s="153"/>
      <c r="L898" s="19" t="str">
        <f t="shared" si="141"/>
        <v/>
      </c>
      <c r="M898" s="151"/>
      <c r="N898" s="153"/>
      <c r="O898" s="153"/>
      <c r="P898" s="19" t="str">
        <f t="shared" si="137"/>
        <v/>
      </c>
      <c r="Q898" s="151"/>
      <c r="R898" s="151"/>
      <c r="S898" s="152"/>
      <c r="T898" s="152"/>
      <c r="U898" s="21" t="str">
        <f t="shared" si="140"/>
        <v/>
      </c>
      <c r="V898" s="21" t="str">
        <f t="shared" si="138"/>
        <v/>
      </c>
      <c r="W898" s="15" t="str">
        <f t="shared" si="139"/>
        <v/>
      </c>
    </row>
    <row r="899" spans="1:23" ht="21.6" hidden="1" customHeight="1">
      <c r="A899" s="14" t="str">
        <f t="shared" si="133"/>
        <v/>
      </c>
      <c r="B899" s="20" t="str">
        <f>IF(D899="","",COUNTIF($C$4:C898,C899)+1)</f>
        <v/>
      </c>
      <c r="C899" s="14" t="str">
        <f>IF(D899="","",VLOOKUP(D899,LISTA!$A:$B,2,0))</f>
        <v/>
      </c>
      <c r="D899" s="151"/>
      <c r="E899" s="14" t="str">
        <f>IF(D899="","",VLOOKUP(B899,'Preventiva - Sequencia'!$B:$C,2,0))</f>
        <v/>
      </c>
      <c r="F899" s="14" t="str">
        <f t="shared" si="134"/>
        <v/>
      </c>
      <c r="G899" s="14" t="str">
        <f t="shared" si="135"/>
        <v/>
      </c>
      <c r="H899" s="14" t="str">
        <f t="shared" si="136"/>
        <v/>
      </c>
      <c r="I899" s="152"/>
      <c r="J899" s="153"/>
      <c r="K899" s="153"/>
      <c r="L899" s="19" t="str">
        <f t="shared" si="141"/>
        <v/>
      </c>
      <c r="M899" s="151"/>
      <c r="N899" s="153"/>
      <c r="O899" s="153"/>
      <c r="P899" s="19" t="str">
        <f t="shared" si="137"/>
        <v/>
      </c>
      <c r="Q899" s="151"/>
      <c r="R899" s="151"/>
      <c r="S899" s="152"/>
      <c r="T899" s="152"/>
      <c r="U899" s="21" t="str">
        <f t="shared" si="140"/>
        <v/>
      </c>
      <c r="V899" s="21" t="str">
        <f t="shared" si="138"/>
        <v/>
      </c>
      <c r="W899" s="15" t="str">
        <f t="shared" si="139"/>
        <v/>
      </c>
    </row>
    <row r="900" spans="1:23" ht="21.6" hidden="1" customHeight="1">
      <c r="A900" s="14" t="str">
        <f t="shared" si="133"/>
        <v/>
      </c>
      <c r="B900" s="20" t="str">
        <f>IF(D900="","",COUNTIF($C$4:C899,C900)+1)</f>
        <v/>
      </c>
      <c r="C900" s="14" t="str">
        <f>IF(D900="","",VLOOKUP(D900,LISTA!$A:$B,2,0))</f>
        <v/>
      </c>
      <c r="D900" s="151"/>
      <c r="E900" s="14" t="str">
        <f>IF(D900="","",VLOOKUP(B900,'Preventiva - Sequencia'!$B:$C,2,0))</f>
        <v/>
      </c>
      <c r="F900" s="14" t="str">
        <f t="shared" si="134"/>
        <v/>
      </c>
      <c r="G900" s="14" t="str">
        <f t="shared" si="135"/>
        <v/>
      </c>
      <c r="H900" s="14" t="str">
        <f t="shared" si="136"/>
        <v/>
      </c>
      <c r="I900" s="152"/>
      <c r="J900" s="153"/>
      <c r="K900" s="153"/>
      <c r="L900" s="19" t="str">
        <f t="shared" si="141"/>
        <v/>
      </c>
      <c r="M900" s="151"/>
      <c r="N900" s="153"/>
      <c r="O900" s="153"/>
      <c r="P900" s="19" t="str">
        <f t="shared" si="137"/>
        <v/>
      </c>
      <c r="Q900" s="151"/>
      <c r="R900" s="151"/>
      <c r="S900" s="152"/>
      <c r="T900" s="152"/>
      <c r="U900" s="21" t="str">
        <f t="shared" si="140"/>
        <v/>
      </c>
      <c r="V900" s="21" t="str">
        <f t="shared" si="138"/>
        <v/>
      </c>
      <c r="W900" s="15" t="str">
        <f t="shared" si="139"/>
        <v/>
      </c>
    </row>
    <row r="901" spans="1:23" ht="21.6" hidden="1" customHeight="1">
      <c r="A901" s="14" t="str">
        <f t="shared" ref="A901:A964" si="142">IF(D901="","",B901&amp;C901)</f>
        <v/>
      </c>
      <c r="B901" s="20" t="str">
        <f>IF(D901="","",COUNTIF($C$4:C900,C901)+1)</f>
        <v/>
      </c>
      <c r="C901" s="14" t="str">
        <f>IF(D901="","",VLOOKUP(D901,LISTA!$A:$B,2,0))</f>
        <v/>
      </c>
      <c r="D901" s="151"/>
      <c r="E901" s="14" t="str">
        <f>IF(D901="","",VLOOKUP(B901,'Preventiva - Sequencia'!$B:$C,2,0))</f>
        <v/>
      </c>
      <c r="F901" s="14" t="str">
        <f t="shared" ref="F901:F964" si="143">IF(D901="","",IF(B901=1,0,VLOOKUP((B901-1)&amp;C901,$A:$W,17,0)))</f>
        <v/>
      </c>
      <c r="G901" s="14" t="str">
        <f t="shared" ref="G901:G964" si="144">IF(D901="","",IF(E901="50F",45,IF(E901="250f",F901+175,F901+225)))</f>
        <v/>
      </c>
      <c r="H901" s="14" t="str">
        <f t="shared" ref="H901:H964" si="145">IF(C901="","",IF(E901="50F",55,IF(E901="250f",F901+225,F901+275)))</f>
        <v/>
      </c>
      <c r="I901" s="152"/>
      <c r="J901" s="153"/>
      <c r="K901" s="153"/>
      <c r="L901" s="19" t="str">
        <f t="shared" si="141"/>
        <v/>
      </c>
      <c r="M901" s="151"/>
      <c r="N901" s="153"/>
      <c r="O901" s="153"/>
      <c r="P901" s="19" t="str">
        <f t="shared" ref="P901:P964" si="146">IF(O901="","",O901-N901)</f>
        <v/>
      </c>
      <c r="Q901" s="151"/>
      <c r="R901" s="151"/>
      <c r="S901" s="152"/>
      <c r="T901" s="152"/>
      <c r="U901" s="21" t="str">
        <f t="shared" si="140"/>
        <v/>
      </c>
      <c r="V901" s="21" t="str">
        <f t="shared" ref="V901:V964" si="147">IF(M901=0,"",R901/M901)</f>
        <v/>
      </c>
      <c r="W901" s="15" t="str">
        <f t="shared" ref="W901:W964" si="148">IF(Q901="","",IF(AND(Q901&gt;G901,Q901&lt;H901),1,0))</f>
        <v/>
      </c>
    </row>
    <row r="902" spans="1:23" ht="21.6" hidden="1" customHeight="1">
      <c r="A902" s="14" t="str">
        <f t="shared" si="142"/>
        <v/>
      </c>
      <c r="B902" s="20" t="str">
        <f>IF(D902="","",COUNTIF($C$4:C901,C902)+1)</f>
        <v/>
      </c>
      <c r="C902" s="14" t="str">
        <f>IF(D902="","",VLOOKUP(D902,LISTA!$A:$B,2,0))</f>
        <v/>
      </c>
      <c r="D902" s="151"/>
      <c r="E902" s="14" t="str">
        <f>IF(D902="","",VLOOKUP(B902,'Preventiva - Sequencia'!$B:$C,2,0))</f>
        <v/>
      </c>
      <c r="F902" s="14" t="str">
        <f t="shared" si="143"/>
        <v/>
      </c>
      <c r="G902" s="14" t="str">
        <f t="shared" si="144"/>
        <v/>
      </c>
      <c r="H902" s="14" t="str">
        <f t="shared" si="145"/>
        <v/>
      </c>
      <c r="I902" s="152"/>
      <c r="J902" s="153"/>
      <c r="K902" s="153"/>
      <c r="L902" s="19" t="str">
        <f t="shared" si="141"/>
        <v/>
      </c>
      <c r="M902" s="151"/>
      <c r="N902" s="153"/>
      <c r="O902" s="153"/>
      <c r="P902" s="19" t="str">
        <f t="shared" si="146"/>
        <v/>
      </c>
      <c r="Q902" s="151"/>
      <c r="R902" s="151"/>
      <c r="S902" s="152"/>
      <c r="T902" s="152"/>
      <c r="U902" s="21" t="str">
        <f t="shared" si="140"/>
        <v/>
      </c>
      <c r="V902" s="21" t="str">
        <f t="shared" si="147"/>
        <v/>
      </c>
      <c r="W902" s="15" t="str">
        <f t="shared" si="148"/>
        <v/>
      </c>
    </row>
    <row r="903" spans="1:23" ht="21.6" hidden="1" customHeight="1">
      <c r="A903" s="14" t="str">
        <f t="shared" si="142"/>
        <v/>
      </c>
      <c r="B903" s="20" t="str">
        <f>IF(D903="","",COUNTIF($C$4:C902,C903)+1)</f>
        <v/>
      </c>
      <c r="C903" s="14" t="str">
        <f>IF(D903="","",VLOOKUP(D903,LISTA!$A:$B,2,0))</f>
        <v/>
      </c>
      <c r="D903" s="151"/>
      <c r="E903" s="14" t="str">
        <f>IF(D903="","",VLOOKUP(B903,'Preventiva - Sequencia'!$B:$C,2,0))</f>
        <v/>
      </c>
      <c r="F903" s="14" t="str">
        <f t="shared" si="143"/>
        <v/>
      </c>
      <c r="G903" s="14" t="str">
        <f t="shared" si="144"/>
        <v/>
      </c>
      <c r="H903" s="14" t="str">
        <f t="shared" si="145"/>
        <v/>
      </c>
      <c r="I903" s="152"/>
      <c r="J903" s="153"/>
      <c r="K903" s="153"/>
      <c r="L903" s="19" t="str">
        <f t="shared" si="141"/>
        <v/>
      </c>
      <c r="M903" s="151"/>
      <c r="N903" s="153"/>
      <c r="O903" s="153"/>
      <c r="P903" s="19" t="str">
        <f t="shared" si="146"/>
        <v/>
      </c>
      <c r="Q903" s="151"/>
      <c r="R903" s="151"/>
      <c r="S903" s="152"/>
      <c r="T903" s="152"/>
      <c r="U903" s="21" t="str">
        <f t="shared" si="140"/>
        <v/>
      </c>
      <c r="V903" s="21" t="str">
        <f t="shared" si="147"/>
        <v/>
      </c>
      <c r="W903" s="15" t="str">
        <f t="shared" si="148"/>
        <v/>
      </c>
    </row>
    <row r="904" spans="1:23" ht="21.6" hidden="1" customHeight="1">
      <c r="A904" s="14" t="str">
        <f t="shared" si="142"/>
        <v/>
      </c>
      <c r="B904" s="20" t="str">
        <f>IF(D904="","",COUNTIF($C$4:C903,C904)+1)</f>
        <v/>
      </c>
      <c r="C904" s="14" t="str">
        <f>IF(D904="","",VLOOKUP(D904,LISTA!$A:$B,2,0))</f>
        <v/>
      </c>
      <c r="D904" s="151"/>
      <c r="E904" s="14" t="str">
        <f>IF(D904="","",VLOOKUP(B904,'Preventiva - Sequencia'!$B:$C,2,0))</f>
        <v/>
      </c>
      <c r="F904" s="14" t="str">
        <f t="shared" si="143"/>
        <v/>
      </c>
      <c r="G904" s="14" t="str">
        <f t="shared" si="144"/>
        <v/>
      </c>
      <c r="H904" s="14" t="str">
        <f t="shared" si="145"/>
        <v/>
      </c>
      <c r="I904" s="152"/>
      <c r="J904" s="153"/>
      <c r="K904" s="153"/>
      <c r="L904" s="19" t="str">
        <f t="shared" si="141"/>
        <v/>
      </c>
      <c r="M904" s="151"/>
      <c r="N904" s="153"/>
      <c r="O904" s="153"/>
      <c r="P904" s="19" t="str">
        <f t="shared" si="146"/>
        <v/>
      </c>
      <c r="Q904" s="151"/>
      <c r="R904" s="151"/>
      <c r="S904" s="152"/>
      <c r="T904" s="152"/>
      <c r="U904" s="21" t="str">
        <f t="shared" si="140"/>
        <v/>
      </c>
      <c r="V904" s="21" t="str">
        <f t="shared" si="147"/>
        <v/>
      </c>
      <c r="W904" s="15" t="str">
        <f t="shared" si="148"/>
        <v/>
      </c>
    </row>
    <row r="905" spans="1:23" ht="21.6" hidden="1" customHeight="1">
      <c r="A905" s="14" t="str">
        <f t="shared" si="142"/>
        <v/>
      </c>
      <c r="B905" s="20" t="str">
        <f>IF(D905="","",COUNTIF($C$4:C904,C905)+1)</f>
        <v/>
      </c>
      <c r="C905" s="14" t="str">
        <f>IF(D905="","",VLOOKUP(D905,LISTA!$A:$B,2,0))</f>
        <v/>
      </c>
      <c r="D905" s="151"/>
      <c r="E905" s="14" t="str">
        <f>IF(D905="","",VLOOKUP(B905,'Preventiva - Sequencia'!$B:$C,2,0))</f>
        <v/>
      </c>
      <c r="F905" s="14" t="str">
        <f t="shared" si="143"/>
        <v/>
      </c>
      <c r="G905" s="14" t="str">
        <f t="shared" si="144"/>
        <v/>
      </c>
      <c r="H905" s="14" t="str">
        <f t="shared" si="145"/>
        <v/>
      </c>
      <c r="I905" s="152"/>
      <c r="J905" s="153"/>
      <c r="K905" s="153"/>
      <c r="L905" s="19" t="str">
        <f t="shared" si="141"/>
        <v/>
      </c>
      <c r="M905" s="151"/>
      <c r="N905" s="153"/>
      <c r="O905" s="153"/>
      <c r="P905" s="19" t="str">
        <f t="shared" si="146"/>
        <v/>
      </c>
      <c r="Q905" s="151"/>
      <c r="R905" s="151"/>
      <c r="S905" s="152"/>
      <c r="T905" s="152"/>
      <c r="U905" s="21" t="str">
        <f t="shared" si="140"/>
        <v/>
      </c>
      <c r="V905" s="21" t="str">
        <f t="shared" si="147"/>
        <v/>
      </c>
      <c r="W905" s="15" t="str">
        <f t="shared" si="148"/>
        <v/>
      </c>
    </row>
    <row r="906" spans="1:23" ht="21.6" hidden="1" customHeight="1">
      <c r="A906" s="14" t="str">
        <f t="shared" si="142"/>
        <v/>
      </c>
      <c r="B906" s="20" t="str">
        <f>IF(D906="","",COUNTIF($C$4:C905,C906)+1)</f>
        <v/>
      </c>
      <c r="C906" s="14" t="str">
        <f>IF(D906="","",VLOOKUP(D906,LISTA!$A:$B,2,0))</f>
        <v/>
      </c>
      <c r="D906" s="151"/>
      <c r="E906" s="14" t="str">
        <f>IF(D906="","",VLOOKUP(B906,'Preventiva - Sequencia'!$B:$C,2,0))</f>
        <v/>
      </c>
      <c r="F906" s="14" t="str">
        <f t="shared" si="143"/>
        <v/>
      </c>
      <c r="G906" s="14" t="str">
        <f t="shared" si="144"/>
        <v/>
      </c>
      <c r="H906" s="14" t="str">
        <f t="shared" si="145"/>
        <v/>
      </c>
      <c r="I906" s="152"/>
      <c r="J906" s="153"/>
      <c r="K906" s="153"/>
      <c r="L906" s="19" t="str">
        <f t="shared" si="141"/>
        <v/>
      </c>
      <c r="M906" s="151"/>
      <c r="N906" s="153"/>
      <c r="O906" s="153"/>
      <c r="P906" s="19" t="str">
        <f t="shared" si="146"/>
        <v/>
      </c>
      <c r="Q906" s="151"/>
      <c r="R906" s="151"/>
      <c r="S906" s="152"/>
      <c r="T906" s="152"/>
      <c r="U906" s="21" t="str">
        <f t="shared" si="140"/>
        <v/>
      </c>
      <c r="V906" s="21" t="str">
        <f t="shared" si="147"/>
        <v/>
      </c>
      <c r="W906" s="15" t="str">
        <f t="shared" si="148"/>
        <v/>
      </c>
    </row>
    <row r="907" spans="1:23" ht="21.6" hidden="1" customHeight="1">
      <c r="A907" s="14" t="str">
        <f t="shared" si="142"/>
        <v/>
      </c>
      <c r="B907" s="20" t="str">
        <f>IF(D907="","",COUNTIF($C$4:C906,C907)+1)</f>
        <v/>
      </c>
      <c r="C907" s="14" t="str">
        <f>IF(D907="","",VLOOKUP(D907,LISTA!$A:$B,2,0))</f>
        <v/>
      </c>
      <c r="D907" s="151"/>
      <c r="E907" s="14" t="str">
        <f>IF(D907="","",VLOOKUP(B907,'Preventiva - Sequencia'!$B:$C,2,0))</f>
        <v/>
      </c>
      <c r="F907" s="14" t="str">
        <f t="shared" si="143"/>
        <v/>
      </c>
      <c r="G907" s="14" t="str">
        <f t="shared" si="144"/>
        <v/>
      </c>
      <c r="H907" s="14" t="str">
        <f t="shared" si="145"/>
        <v/>
      </c>
      <c r="I907" s="152"/>
      <c r="J907" s="153"/>
      <c r="K907" s="153"/>
      <c r="L907" s="19" t="str">
        <f t="shared" si="141"/>
        <v/>
      </c>
      <c r="M907" s="151"/>
      <c r="N907" s="153"/>
      <c r="O907" s="153"/>
      <c r="P907" s="19" t="str">
        <f t="shared" si="146"/>
        <v/>
      </c>
      <c r="Q907" s="151"/>
      <c r="R907" s="151"/>
      <c r="S907" s="152"/>
      <c r="T907" s="152"/>
      <c r="U907" s="21" t="str">
        <f t="shared" si="140"/>
        <v/>
      </c>
      <c r="V907" s="21" t="str">
        <f t="shared" si="147"/>
        <v/>
      </c>
      <c r="W907" s="15" t="str">
        <f t="shared" si="148"/>
        <v/>
      </c>
    </row>
    <row r="908" spans="1:23" ht="21.6" hidden="1" customHeight="1">
      <c r="A908" s="14" t="str">
        <f t="shared" si="142"/>
        <v/>
      </c>
      <c r="B908" s="20" t="str">
        <f>IF(D908="","",COUNTIF($C$4:C907,C908)+1)</f>
        <v/>
      </c>
      <c r="C908" s="14" t="str">
        <f>IF(D908="","",VLOOKUP(D908,LISTA!$A:$B,2,0))</f>
        <v/>
      </c>
      <c r="D908" s="151"/>
      <c r="E908" s="14" t="str">
        <f>IF(D908="","",VLOOKUP(B908,'Preventiva - Sequencia'!$B:$C,2,0))</f>
        <v/>
      </c>
      <c r="F908" s="14" t="str">
        <f t="shared" si="143"/>
        <v/>
      </c>
      <c r="G908" s="14" t="str">
        <f t="shared" si="144"/>
        <v/>
      </c>
      <c r="H908" s="14" t="str">
        <f t="shared" si="145"/>
        <v/>
      </c>
      <c r="I908" s="152"/>
      <c r="J908" s="153"/>
      <c r="K908" s="153"/>
      <c r="L908" s="19" t="str">
        <f t="shared" si="141"/>
        <v/>
      </c>
      <c r="M908" s="151"/>
      <c r="N908" s="153"/>
      <c r="O908" s="153"/>
      <c r="P908" s="19" t="str">
        <f t="shared" si="146"/>
        <v/>
      </c>
      <c r="Q908" s="151"/>
      <c r="R908" s="151"/>
      <c r="S908" s="152"/>
      <c r="T908" s="152"/>
      <c r="U908" s="21" t="str">
        <f t="shared" si="140"/>
        <v/>
      </c>
      <c r="V908" s="21" t="str">
        <f t="shared" si="147"/>
        <v/>
      </c>
      <c r="W908" s="15" t="str">
        <f t="shared" si="148"/>
        <v/>
      </c>
    </row>
    <row r="909" spans="1:23" ht="21.6" hidden="1" customHeight="1">
      <c r="A909" s="14" t="str">
        <f t="shared" si="142"/>
        <v/>
      </c>
      <c r="B909" s="20" t="str">
        <f>IF(D909="","",COUNTIF($C$4:C908,C909)+1)</f>
        <v/>
      </c>
      <c r="C909" s="14" t="str">
        <f>IF(D909="","",VLOOKUP(D909,LISTA!$A:$B,2,0))</f>
        <v/>
      </c>
      <c r="D909" s="151"/>
      <c r="E909" s="14" t="str">
        <f>IF(D909="","",VLOOKUP(B909,'Preventiva - Sequencia'!$B:$C,2,0))</f>
        <v/>
      </c>
      <c r="F909" s="14" t="str">
        <f t="shared" si="143"/>
        <v/>
      </c>
      <c r="G909" s="14" t="str">
        <f t="shared" si="144"/>
        <v/>
      </c>
      <c r="H909" s="14" t="str">
        <f t="shared" si="145"/>
        <v/>
      </c>
      <c r="I909" s="152"/>
      <c r="J909" s="153"/>
      <c r="K909" s="153"/>
      <c r="L909" s="19" t="str">
        <f t="shared" si="141"/>
        <v/>
      </c>
      <c r="M909" s="151"/>
      <c r="N909" s="153"/>
      <c r="O909" s="153"/>
      <c r="P909" s="19" t="str">
        <f t="shared" si="146"/>
        <v/>
      </c>
      <c r="Q909" s="151"/>
      <c r="R909" s="151"/>
      <c r="S909" s="152"/>
      <c r="T909" s="152"/>
      <c r="U909" s="21" t="str">
        <f t="shared" si="140"/>
        <v/>
      </c>
      <c r="V909" s="21" t="str">
        <f t="shared" si="147"/>
        <v/>
      </c>
      <c r="W909" s="15" t="str">
        <f t="shared" si="148"/>
        <v/>
      </c>
    </row>
    <row r="910" spans="1:23" ht="21.6" hidden="1" customHeight="1">
      <c r="A910" s="14" t="str">
        <f t="shared" si="142"/>
        <v/>
      </c>
      <c r="B910" s="20" t="str">
        <f>IF(D910="","",COUNTIF($C$4:C909,C910)+1)</f>
        <v/>
      </c>
      <c r="C910" s="14" t="str">
        <f>IF(D910="","",VLOOKUP(D910,LISTA!$A:$B,2,0))</f>
        <v/>
      </c>
      <c r="D910" s="151"/>
      <c r="E910" s="14" t="str">
        <f>IF(D910="","",VLOOKUP(B910,'Preventiva - Sequencia'!$B:$C,2,0))</f>
        <v/>
      </c>
      <c r="F910" s="14" t="str">
        <f t="shared" si="143"/>
        <v/>
      </c>
      <c r="G910" s="14" t="str">
        <f t="shared" si="144"/>
        <v/>
      </c>
      <c r="H910" s="14" t="str">
        <f t="shared" si="145"/>
        <v/>
      </c>
      <c r="I910" s="152"/>
      <c r="J910" s="153"/>
      <c r="K910" s="153"/>
      <c r="L910" s="19" t="str">
        <f t="shared" si="141"/>
        <v/>
      </c>
      <c r="M910" s="151"/>
      <c r="N910" s="153"/>
      <c r="O910" s="153"/>
      <c r="P910" s="19" t="str">
        <f t="shared" si="146"/>
        <v/>
      </c>
      <c r="Q910" s="151"/>
      <c r="R910" s="151"/>
      <c r="S910" s="152"/>
      <c r="T910" s="152"/>
      <c r="U910" s="21" t="str">
        <f t="shared" si="140"/>
        <v/>
      </c>
      <c r="V910" s="21" t="str">
        <f t="shared" si="147"/>
        <v/>
      </c>
      <c r="W910" s="15" t="str">
        <f t="shared" si="148"/>
        <v/>
      </c>
    </row>
    <row r="911" spans="1:23" ht="21.6" hidden="1" customHeight="1">
      <c r="A911" s="14" t="str">
        <f t="shared" si="142"/>
        <v/>
      </c>
      <c r="B911" s="20" t="str">
        <f>IF(D911="","",COUNTIF($C$4:C910,C911)+1)</f>
        <v/>
      </c>
      <c r="C911" s="14" t="str">
        <f>IF(D911="","",VLOOKUP(D911,LISTA!$A:$B,2,0))</f>
        <v/>
      </c>
      <c r="D911" s="151"/>
      <c r="E911" s="14" t="str">
        <f>IF(D911="","",VLOOKUP(B911,'Preventiva - Sequencia'!$B:$C,2,0))</f>
        <v/>
      </c>
      <c r="F911" s="14" t="str">
        <f t="shared" si="143"/>
        <v/>
      </c>
      <c r="G911" s="14" t="str">
        <f t="shared" si="144"/>
        <v/>
      </c>
      <c r="H911" s="14" t="str">
        <f t="shared" si="145"/>
        <v/>
      </c>
      <c r="I911" s="152"/>
      <c r="J911" s="153"/>
      <c r="K911" s="153"/>
      <c r="L911" s="19" t="str">
        <f t="shared" si="141"/>
        <v/>
      </c>
      <c r="M911" s="151"/>
      <c r="N911" s="153"/>
      <c r="O911" s="153"/>
      <c r="P911" s="19" t="str">
        <f t="shared" si="146"/>
        <v/>
      </c>
      <c r="Q911" s="151"/>
      <c r="R911" s="151"/>
      <c r="S911" s="152"/>
      <c r="T911" s="152"/>
      <c r="U911" s="21" t="str">
        <f t="shared" si="140"/>
        <v/>
      </c>
      <c r="V911" s="21" t="str">
        <f t="shared" si="147"/>
        <v/>
      </c>
      <c r="W911" s="15" t="str">
        <f t="shared" si="148"/>
        <v/>
      </c>
    </row>
    <row r="912" spans="1:23" ht="21.6" hidden="1" customHeight="1">
      <c r="A912" s="14" t="str">
        <f t="shared" si="142"/>
        <v/>
      </c>
      <c r="B912" s="20" t="str">
        <f>IF(D912="","",COUNTIF($C$4:C911,C912)+1)</f>
        <v/>
      </c>
      <c r="C912" s="14" t="str">
        <f>IF(D912="","",VLOOKUP(D912,LISTA!$A:$B,2,0))</f>
        <v/>
      </c>
      <c r="D912" s="151"/>
      <c r="E912" s="14" t="str">
        <f>IF(D912="","",VLOOKUP(B912,'Preventiva - Sequencia'!$B:$C,2,0))</f>
        <v/>
      </c>
      <c r="F912" s="14" t="str">
        <f t="shared" si="143"/>
        <v/>
      </c>
      <c r="G912" s="14" t="str">
        <f t="shared" si="144"/>
        <v/>
      </c>
      <c r="H912" s="14" t="str">
        <f t="shared" si="145"/>
        <v/>
      </c>
      <c r="I912" s="152"/>
      <c r="J912" s="153"/>
      <c r="K912" s="153"/>
      <c r="L912" s="19" t="str">
        <f t="shared" si="141"/>
        <v/>
      </c>
      <c r="M912" s="151"/>
      <c r="N912" s="153"/>
      <c r="O912" s="153"/>
      <c r="P912" s="19" t="str">
        <f t="shared" si="146"/>
        <v/>
      </c>
      <c r="Q912" s="151"/>
      <c r="R912" s="151"/>
      <c r="S912" s="152"/>
      <c r="T912" s="152"/>
      <c r="U912" s="21" t="str">
        <f t="shared" si="140"/>
        <v/>
      </c>
      <c r="V912" s="21" t="str">
        <f t="shared" si="147"/>
        <v/>
      </c>
      <c r="W912" s="15" t="str">
        <f t="shared" si="148"/>
        <v/>
      </c>
    </row>
    <row r="913" spans="1:23" ht="21.6" hidden="1" customHeight="1">
      <c r="A913" s="14" t="str">
        <f t="shared" si="142"/>
        <v/>
      </c>
      <c r="B913" s="20" t="str">
        <f>IF(D913="","",COUNTIF($C$4:C912,C913)+1)</f>
        <v/>
      </c>
      <c r="C913" s="14" t="str">
        <f>IF(D913="","",VLOOKUP(D913,LISTA!$A:$B,2,0))</f>
        <v/>
      </c>
      <c r="D913" s="151"/>
      <c r="E913" s="14" t="str">
        <f>IF(D913="","",VLOOKUP(B913,'Preventiva - Sequencia'!$B:$C,2,0))</f>
        <v/>
      </c>
      <c r="F913" s="14" t="str">
        <f t="shared" si="143"/>
        <v/>
      </c>
      <c r="G913" s="14" t="str">
        <f t="shared" si="144"/>
        <v/>
      </c>
      <c r="H913" s="14" t="str">
        <f t="shared" si="145"/>
        <v/>
      </c>
      <c r="I913" s="152"/>
      <c r="J913" s="153"/>
      <c r="K913" s="153"/>
      <c r="L913" s="19" t="str">
        <f t="shared" si="141"/>
        <v/>
      </c>
      <c r="M913" s="151"/>
      <c r="N913" s="153"/>
      <c r="O913" s="153"/>
      <c r="P913" s="19" t="str">
        <f t="shared" si="146"/>
        <v/>
      </c>
      <c r="Q913" s="151"/>
      <c r="R913" s="151"/>
      <c r="S913" s="152"/>
      <c r="T913" s="152"/>
      <c r="U913" s="21" t="str">
        <f t="shared" si="140"/>
        <v/>
      </c>
      <c r="V913" s="21" t="str">
        <f t="shared" si="147"/>
        <v/>
      </c>
      <c r="W913" s="15" t="str">
        <f t="shared" si="148"/>
        <v/>
      </c>
    </row>
    <row r="914" spans="1:23" ht="21.6" hidden="1" customHeight="1">
      <c r="A914" s="14" t="str">
        <f t="shared" si="142"/>
        <v/>
      </c>
      <c r="B914" s="20" t="str">
        <f>IF(D914="","",COUNTIF($C$4:C913,C914)+1)</f>
        <v/>
      </c>
      <c r="C914" s="14" t="str">
        <f>IF(D914="","",VLOOKUP(D914,LISTA!$A:$B,2,0))</f>
        <v/>
      </c>
      <c r="D914" s="151"/>
      <c r="E914" s="14" t="str">
        <f>IF(D914="","",VLOOKUP(B914,'Preventiva - Sequencia'!$B:$C,2,0))</f>
        <v/>
      </c>
      <c r="F914" s="14" t="str">
        <f t="shared" si="143"/>
        <v/>
      </c>
      <c r="G914" s="14" t="str">
        <f t="shared" si="144"/>
        <v/>
      </c>
      <c r="H914" s="14" t="str">
        <f t="shared" si="145"/>
        <v/>
      </c>
      <c r="I914" s="152"/>
      <c r="J914" s="153"/>
      <c r="K914" s="153"/>
      <c r="L914" s="19" t="str">
        <f t="shared" si="141"/>
        <v/>
      </c>
      <c r="M914" s="151"/>
      <c r="N914" s="153"/>
      <c r="O914" s="153"/>
      <c r="P914" s="19" t="str">
        <f t="shared" si="146"/>
        <v/>
      </c>
      <c r="Q914" s="151"/>
      <c r="R914" s="151"/>
      <c r="S914" s="152"/>
      <c r="T914" s="152"/>
      <c r="U914" s="21" t="str">
        <f t="shared" si="140"/>
        <v/>
      </c>
      <c r="V914" s="21" t="str">
        <f t="shared" si="147"/>
        <v/>
      </c>
      <c r="W914" s="15" t="str">
        <f t="shared" si="148"/>
        <v/>
      </c>
    </row>
    <row r="915" spans="1:23" ht="21.6" hidden="1" customHeight="1">
      <c r="A915" s="14" t="str">
        <f t="shared" si="142"/>
        <v/>
      </c>
      <c r="B915" s="20" t="str">
        <f>IF(D915="","",COUNTIF($C$4:C914,C915)+1)</f>
        <v/>
      </c>
      <c r="C915" s="14" t="str">
        <f>IF(D915="","",VLOOKUP(D915,LISTA!$A:$B,2,0))</f>
        <v/>
      </c>
      <c r="D915" s="151"/>
      <c r="E915" s="14" t="str">
        <f>IF(D915="","",VLOOKUP(B915,'Preventiva - Sequencia'!$B:$C,2,0))</f>
        <v/>
      </c>
      <c r="F915" s="14" t="str">
        <f t="shared" si="143"/>
        <v/>
      </c>
      <c r="G915" s="14" t="str">
        <f t="shared" si="144"/>
        <v/>
      </c>
      <c r="H915" s="14" t="str">
        <f t="shared" si="145"/>
        <v/>
      </c>
      <c r="I915" s="152"/>
      <c r="J915" s="153"/>
      <c r="K915" s="153"/>
      <c r="L915" s="19" t="str">
        <f t="shared" si="141"/>
        <v/>
      </c>
      <c r="M915" s="151"/>
      <c r="N915" s="153"/>
      <c r="O915" s="153"/>
      <c r="P915" s="19" t="str">
        <f t="shared" si="146"/>
        <v/>
      </c>
      <c r="Q915" s="151"/>
      <c r="R915" s="151"/>
      <c r="S915" s="152"/>
      <c r="T915" s="152"/>
      <c r="U915" s="21" t="str">
        <f t="shared" si="140"/>
        <v/>
      </c>
      <c r="V915" s="21" t="str">
        <f t="shared" si="147"/>
        <v/>
      </c>
      <c r="W915" s="15" t="str">
        <f t="shared" si="148"/>
        <v/>
      </c>
    </row>
    <row r="916" spans="1:23" ht="21.6" hidden="1" customHeight="1">
      <c r="A916" s="14" t="str">
        <f t="shared" si="142"/>
        <v/>
      </c>
      <c r="B916" s="20" t="str">
        <f>IF(D916="","",COUNTIF($C$4:C915,C916)+1)</f>
        <v/>
      </c>
      <c r="C916" s="14" t="str">
        <f>IF(D916="","",VLOOKUP(D916,LISTA!$A:$B,2,0))</f>
        <v/>
      </c>
      <c r="D916" s="151"/>
      <c r="E916" s="14" t="str">
        <f>IF(D916="","",VLOOKUP(B916,'Preventiva - Sequencia'!$B:$C,2,0))</f>
        <v/>
      </c>
      <c r="F916" s="14" t="str">
        <f t="shared" si="143"/>
        <v/>
      </c>
      <c r="G916" s="14" t="str">
        <f t="shared" si="144"/>
        <v/>
      </c>
      <c r="H916" s="14" t="str">
        <f t="shared" si="145"/>
        <v/>
      </c>
      <c r="I916" s="152"/>
      <c r="J916" s="153"/>
      <c r="K916" s="153"/>
      <c r="L916" s="19" t="str">
        <f t="shared" si="141"/>
        <v/>
      </c>
      <c r="M916" s="151"/>
      <c r="N916" s="153"/>
      <c r="O916" s="153"/>
      <c r="P916" s="19" t="str">
        <f t="shared" si="146"/>
        <v/>
      </c>
      <c r="Q916" s="151"/>
      <c r="R916" s="151"/>
      <c r="S916" s="152"/>
      <c r="T916" s="152"/>
      <c r="U916" s="21" t="str">
        <f t="shared" si="140"/>
        <v/>
      </c>
      <c r="V916" s="21" t="str">
        <f t="shared" si="147"/>
        <v/>
      </c>
      <c r="W916" s="15" t="str">
        <f t="shared" si="148"/>
        <v/>
      </c>
    </row>
    <row r="917" spans="1:23" ht="21.6" hidden="1" customHeight="1">
      <c r="A917" s="14" t="str">
        <f t="shared" si="142"/>
        <v/>
      </c>
      <c r="B917" s="20" t="str">
        <f>IF(D917="","",COUNTIF($C$4:C916,C917)+1)</f>
        <v/>
      </c>
      <c r="C917" s="14" t="str">
        <f>IF(D917="","",VLOOKUP(D917,LISTA!$A:$B,2,0))</f>
        <v/>
      </c>
      <c r="D917" s="151"/>
      <c r="E917" s="14" t="str">
        <f>IF(D917="","",VLOOKUP(B917,'Preventiva - Sequencia'!$B:$C,2,0))</f>
        <v/>
      </c>
      <c r="F917" s="14" t="str">
        <f t="shared" si="143"/>
        <v/>
      </c>
      <c r="G917" s="14" t="str">
        <f t="shared" si="144"/>
        <v/>
      </c>
      <c r="H917" s="14" t="str">
        <f t="shared" si="145"/>
        <v/>
      </c>
      <c r="I917" s="152"/>
      <c r="J917" s="153"/>
      <c r="K917" s="153"/>
      <c r="L917" s="19" t="str">
        <f t="shared" si="141"/>
        <v/>
      </c>
      <c r="M917" s="151"/>
      <c r="N917" s="153"/>
      <c r="O917" s="153"/>
      <c r="P917" s="19" t="str">
        <f t="shared" si="146"/>
        <v/>
      </c>
      <c r="Q917" s="151"/>
      <c r="R917" s="151"/>
      <c r="S917" s="152"/>
      <c r="T917" s="152"/>
      <c r="U917" s="21" t="str">
        <f t="shared" si="140"/>
        <v/>
      </c>
      <c r="V917" s="21" t="str">
        <f t="shared" si="147"/>
        <v/>
      </c>
      <c r="W917" s="15" t="str">
        <f t="shared" si="148"/>
        <v/>
      </c>
    </row>
    <row r="918" spans="1:23" ht="21.6" hidden="1" customHeight="1">
      <c r="A918" s="14" t="str">
        <f t="shared" si="142"/>
        <v/>
      </c>
      <c r="B918" s="20" t="str">
        <f>IF(D918="","",COUNTIF($C$4:C917,C918)+1)</f>
        <v/>
      </c>
      <c r="C918" s="14" t="str">
        <f>IF(D918="","",VLOOKUP(D918,LISTA!$A:$B,2,0))</f>
        <v/>
      </c>
      <c r="D918" s="151"/>
      <c r="E918" s="14" t="str">
        <f>IF(D918="","",VLOOKUP(B918,'Preventiva - Sequencia'!$B:$C,2,0))</f>
        <v/>
      </c>
      <c r="F918" s="14" t="str">
        <f t="shared" si="143"/>
        <v/>
      </c>
      <c r="G918" s="14" t="str">
        <f t="shared" si="144"/>
        <v/>
      </c>
      <c r="H918" s="14" t="str">
        <f t="shared" si="145"/>
        <v/>
      </c>
      <c r="I918" s="152"/>
      <c r="J918" s="153"/>
      <c r="K918" s="153"/>
      <c r="L918" s="19" t="str">
        <f t="shared" si="141"/>
        <v/>
      </c>
      <c r="M918" s="151"/>
      <c r="N918" s="153"/>
      <c r="O918" s="153"/>
      <c r="P918" s="19" t="str">
        <f t="shared" si="146"/>
        <v/>
      </c>
      <c r="Q918" s="151"/>
      <c r="R918" s="151"/>
      <c r="S918" s="152"/>
      <c r="T918" s="152"/>
      <c r="U918" s="21" t="str">
        <f t="shared" si="140"/>
        <v/>
      </c>
      <c r="V918" s="21" t="str">
        <f t="shared" si="147"/>
        <v/>
      </c>
      <c r="W918" s="15" t="str">
        <f t="shared" si="148"/>
        <v/>
      </c>
    </row>
    <row r="919" spans="1:23" ht="21.6" hidden="1" customHeight="1">
      <c r="A919" s="14" t="str">
        <f t="shared" si="142"/>
        <v/>
      </c>
      <c r="B919" s="20" t="str">
        <f>IF(D919="","",COUNTIF($C$4:C918,C919)+1)</f>
        <v/>
      </c>
      <c r="C919" s="14" t="str">
        <f>IF(D919="","",VLOOKUP(D919,LISTA!$A:$B,2,0))</f>
        <v/>
      </c>
      <c r="D919" s="151"/>
      <c r="E919" s="14" t="str">
        <f>IF(D919="","",VLOOKUP(B919,'Preventiva - Sequencia'!$B:$C,2,0))</f>
        <v/>
      </c>
      <c r="F919" s="14" t="str">
        <f t="shared" si="143"/>
        <v/>
      </c>
      <c r="G919" s="14" t="str">
        <f t="shared" si="144"/>
        <v/>
      </c>
      <c r="H919" s="14" t="str">
        <f t="shared" si="145"/>
        <v/>
      </c>
      <c r="I919" s="152"/>
      <c r="J919" s="153"/>
      <c r="K919" s="153"/>
      <c r="L919" s="19" t="str">
        <f t="shared" si="141"/>
        <v/>
      </c>
      <c r="M919" s="151"/>
      <c r="N919" s="153"/>
      <c r="O919" s="153"/>
      <c r="P919" s="19" t="str">
        <f t="shared" si="146"/>
        <v/>
      </c>
      <c r="Q919" s="151"/>
      <c r="R919" s="151"/>
      <c r="S919" s="152"/>
      <c r="T919" s="152"/>
      <c r="U919" s="21" t="str">
        <f t="shared" si="140"/>
        <v/>
      </c>
      <c r="V919" s="21" t="str">
        <f t="shared" si="147"/>
        <v/>
      </c>
      <c r="W919" s="15" t="str">
        <f t="shared" si="148"/>
        <v/>
      </c>
    </row>
    <row r="920" spans="1:23" ht="21.6" hidden="1" customHeight="1">
      <c r="A920" s="14" t="str">
        <f t="shared" si="142"/>
        <v/>
      </c>
      <c r="B920" s="20" t="str">
        <f>IF(D920="","",COUNTIF($C$4:C919,C920)+1)</f>
        <v/>
      </c>
      <c r="C920" s="14" t="str">
        <f>IF(D920="","",VLOOKUP(D920,LISTA!$A:$B,2,0))</f>
        <v/>
      </c>
      <c r="D920" s="151"/>
      <c r="E920" s="14" t="str">
        <f>IF(D920="","",VLOOKUP(B920,'Preventiva - Sequencia'!$B:$C,2,0))</f>
        <v/>
      </c>
      <c r="F920" s="14" t="str">
        <f t="shared" si="143"/>
        <v/>
      </c>
      <c r="G920" s="14" t="str">
        <f t="shared" si="144"/>
        <v/>
      </c>
      <c r="H920" s="14" t="str">
        <f t="shared" si="145"/>
        <v/>
      </c>
      <c r="I920" s="152"/>
      <c r="J920" s="153"/>
      <c r="K920" s="153"/>
      <c r="L920" s="19" t="str">
        <f t="shared" si="141"/>
        <v/>
      </c>
      <c r="M920" s="151"/>
      <c r="N920" s="153"/>
      <c r="O920" s="153"/>
      <c r="P920" s="19" t="str">
        <f t="shared" si="146"/>
        <v/>
      </c>
      <c r="Q920" s="151"/>
      <c r="R920" s="151"/>
      <c r="S920" s="152"/>
      <c r="T920" s="152"/>
      <c r="U920" s="21" t="str">
        <f t="shared" si="140"/>
        <v/>
      </c>
      <c r="V920" s="21" t="str">
        <f t="shared" si="147"/>
        <v/>
      </c>
      <c r="W920" s="15" t="str">
        <f t="shared" si="148"/>
        <v/>
      </c>
    </row>
    <row r="921" spans="1:23" ht="21.6" hidden="1" customHeight="1">
      <c r="A921" s="14" t="str">
        <f t="shared" si="142"/>
        <v/>
      </c>
      <c r="B921" s="20" t="str">
        <f>IF(D921="","",COUNTIF($C$4:C920,C921)+1)</f>
        <v/>
      </c>
      <c r="C921" s="14" t="str">
        <f>IF(D921="","",VLOOKUP(D921,LISTA!$A:$B,2,0))</f>
        <v/>
      </c>
      <c r="D921" s="151"/>
      <c r="E921" s="14" t="str">
        <f>IF(D921="","",VLOOKUP(B921,'Preventiva - Sequencia'!$B:$C,2,0))</f>
        <v/>
      </c>
      <c r="F921" s="14" t="str">
        <f t="shared" si="143"/>
        <v/>
      </c>
      <c r="G921" s="14" t="str">
        <f t="shared" si="144"/>
        <v/>
      </c>
      <c r="H921" s="14" t="str">
        <f t="shared" si="145"/>
        <v/>
      </c>
      <c r="I921" s="152"/>
      <c r="J921" s="153"/>
      <c r="K921" s="153"/>
      <c r="L921" s="19" t="str">
        <f t="shared" si="141"/>
        <v/>
      </c>
      <c r="M921" s="151"/>
      <c r="N921" s="153"/>
      <c r="O921" s="153"/>
      <c r="P921" s="19" t="str">
        <f t="shared" si="146"/>
        <v/>
      </c>
      <c r="Q921" s="151"/>
      <c r="R921" s="151"/>
      <c r="S921" s="152"/>
      <c r="T921" s="152"/>
      <c r="U921" s="21" t="str">
        <f t="shared" si="140"/>
        <v/>
      </c>
      <c r="V921" s="21" t="str">
        <f t="shared" si="147"/>
        <v/>
      </c>
      <c r="W921" s="15" t="str">
        <f t="shared" si="148"/>
        <v/>
      </c>
    </row>
    <row r="922" spans="1:23" ht="21.6" hidden="1" customHeight="1">
      <c r="A922" s="14" t="str">
        <f t="shared" si="142"/>
        <v/>
      </c>
      <c r="B922" s="20" t="str">
        <f>IF(D922="","",COUNTIF($C$4:C921,C922)+1)</f>
        <v/>
      </c>
      <c r="C922" s="14" t="str">
        <f>IF(D922="","",VLOOKUP(D922,LISTA!$A:$B,2,0))</f>
        <v/>
      </c>
      <c r="D922" s="151"/>
      <c r="E922" s="14" t="str">
        <f>IF(D922="","",VLOOKUP(B922,'Preventiva - Sequencia'!$B:$C,2,0))</f>
        <v/>
      </c>
      <c r="F922" s="14" t="str">
        <f t="shared" si="143"/>
        <v/>
      </c>
      <c r="G922" s="14" t="str">
        <f t="shared" si="144"/>
        <v/>
      </c>
      <c r="H922" s="14" t="str">
        <f t="shared" si="145"/>
        <v/>
      </c>
      <c r="I922" s="152"/>
      <c r="J922" s="153"/>
      <c r="K922" s="153"/>
      <c r="L922" s="19" t="str">
        <f t="shared" si="141"/>
        <v/>
      </c>
      <c r="M922" s="151"/>
      <c r="N922" s="153"/>
      <c r="O922" s="153"/>
      <c r="P922" s="19" t="str">
        <f t="shared" si="146"/>
        <v/>
      </c>
      <c r="Q922" s="151"/>
      <c r="R922" s="151"/>
      <c r="S922" s="152"/>
      <c r="T922" s="152"/>
      <c r="U922" s="21" t="str">
        <f t="shared" si="140"/>
        <v/>
      </c>
      <c r="V922" s="21" t="str">
        <f t="shared" si="147"/>
        <v/>
      </c>
      <c r="W922" s="15" t="str">
        <f t="shared" si="148"/>
        <v/>
      </c>
    </row>
    <row r="923" spans="1:23" ht="21.6" hidden="1" customHeight="1">
      <c r="A923" s="14" t="str">
        <f t="shared" si="142"/>
        <v/>
      </c>
      <c r="B923" s="20" t="str">
        <f>IF(D923="","",COUNTIF($C$4:C922,C923)+1)</f>
        <v/>
      </c>
      <c r="C923" s="14" t="str">
        <f>IF(D923="","",VLOOKUP(D923,LISTA!$A:$B,2,0))</f>
        <v/>
      </c>
      <c r="D923" s="151"/>
      <c r="E923" s="14" t="str">
        <f>IF(D923="","",VLOOKUP(B923,'Preventiva - Sequencia'!$B:$C,2,0))</f>
        <v/>
      </c>
      <c r="F923" s="14" t="str">
        <f t="shared" si="143"/>
        <v/>
      </c>
      <c r="G923" s="14" t="str">
        <f t="shared" si="144"/>
        <v/>
      </c>
      <c r="H923" s="14" t="str">
        <f t="shared" si="145"/>
        <v/>
      </c>
      <c r="I923" s="152"/>
      <c r="J923" s="153"/>
      <c r="K923" s="153"/>
      <c r="L923" s="19" t="str">
        <f t="shared" si="141"/>
        <v/>
      </c>
      <c r="M923" s="151"/>
      <c r="N923" s="153"/>
      <c r="O923" s="153"/>
      <c r="P923" s="19" t="str">
        <f t="shared" si="146"/>
        <v/>
      </c>
      <c r="Q923" s="151"/>
      <c r="R923" s="151"/>
      <c r="S923" s="152"/>
      <c r="T923" s="152"/>
      <c r="U923" s="21" t="str">
        <f t="shared" si="140"/>
        <v/>
      </c>
      <c r="V923" s="21" t="str">
        <f t="shared" si="147"/>
        <v/>
      </c>
      <c r="W923" s="15" t="str">
        <f t="shared" si="148"/>
        <v/>
      </c>
    </row>
    <row r="924" spans="1:23" ht="21.6" hidden="1" customHeight="1">
      <c r="A924" s="14" t="str">
        <f t="shared" si="142"/>
        <v/>
      </c>
      <c r="B924" s="20" t="str">
        <f>IF(D924="","",COUNTIF($C$4:C923,C924)+1)</f>
        <v/>
      </c>
      <c r="C924" s="14" t="str">
        <f>IF(D924="","",VLOOKUP(D924,LISTA!$A:$B,2,0))</f>
        <v/>
      </c>
      <c r="D924" s="151"/>
      <c r="E924" s="14" t="str">
        <f>IF(D924="","",VLOOKUP(B924,'Preventiva - Sequencia'!$B:$C,2,0))</f>
        <v/>
      </c>
      <c r="F924" s="14" t="str">
        <f t="shared" si="143"/>
        <v/>
      </c>
      <c r="G924" s="14" t="str">
        <f t="shared" si="144"/>
        <v/>
      </c>
      <c r="H924" s="14" t="str">
        <f t="shared" si="145"/>
        <v/>
      </c>
      <c r="I924" s="152"/>
      <c r="J924" s="153"/>
      <c r="K924" s="153"/>
      <c r="L924" s="19" t="str">
        <f t="shared" si="141"/>
        <v/>
      </c>
      <c r="M924" s="151"/>
      <c r="N924" s="153"/>
      <c r="O924" s="153"/>
      <c r="P924" s="19" t="str">
        <f t="shared" si="146"/>
        <v/>
      </c>
      <c r="Q924" s="151"/>
      <c r="R924" s="151"/>
      <c r="S924" s="152"/>
      <c r="T924" s="152"/>
      <c r="U924" s="21" t="str">
        <f t="shared" si="140"/>
        <v/>
      </c>
      <c r="V924" s="21" t="str">
        <f t="shared" si="147"/>
        <v/>
      </c>
      <c r="W924" s="15" t="str">
        <f t="shared" si="148"/>
        <v/>
      </c>
    </row>
    <row r="925" spans="1:23" ht="21.6" hidden="1" customHeight="1">
      <c r="A925" s="14" t="str">
        <f t="shared" si="142"/>
        <v/>
      </c>
      <c r="B925" s="20" t="str">
        <f>IF(D925="","",COUNTIF($C$4:C924,C925)+1)</f>
        <v/>
      </c>
      <c r="C925" s="14" t="str">
        <f>IF(D925="","",VLOOKUP(D925,LISTA!$A:$B,2,0))</f>
        <v/>
      </c>
      <c r="D925" s="151"/>
      <c r="E925" s="14" t="str">
        <f>IF(D925="","",VLOOKUP(B925,'Preventiva - Sequencia'!$B:$C,2,0))</f>
        <v/>
      </c>
      <c r="F925" s="14" t="str">
        <f t="shared" si="143"/>
        <v/>
      </c>
      <c r="G925" s="14" t="str">
        <f t="shared" si="144"/>
        <v/>
      </c>
      <c r="H925" s="14" t="str">
        <f t="shared" si="145"/>
        <v/>
      </c>
      <c r="I925" s="152"/>
      <c r="J925" s="153"/>
      <c r="K925" s="153"/>
      <c r="L925" s="19" t="str">
        <f t="shared" si="141"/>
        <v/>
      </c>
      <c r="M925" s="151"/>
      <c r="N925" s="153"/>
      <c r="O925" s="153"/>
      <c r="P925" s="19" t="str">
        <f t="shared" si="146"/>
        <v/>
      </c>
      <c r="Q925" s="151"/>
      <c r="R925" s="151"/>
      <c r="S925" s="152"/>
      <c r="T925" s="152"/>
      <c r="U925" s="21" t="str">
        <f t="shared" ref="U925:U988" si="149">IF(P925="","",P925/L925)</f>
        <v/>
      </c>
      <c r="V925" s="21" t="str">
        <f t="shared" si="147"/>
        <v/>
      </c>
      <c r="W925" s="15" t="str">
        <f t="shared" si="148"/>
        <v/>
      </c>
    </row>
    <row r="926" spans="1:23" ht="21.6" hidden="1" customHeight="1">
      <c r="A926" s="14" t="str">
        <f t="shared" si="142"/>
        <v/>
      </c>
      <c r="B926" s="20" t="str">
        <f>IF(D926="","",COUNTIF($C$4:C925,C926)+1)</f>
        <v/>
      </c>
      <c r="C926" s="14" t="str">
        <f>IF(D926="","",VLOOKUP(D926,LISTA!$A:$B,2,0))</f>
        <v/>
      </c>
      <c r="D926" s="151"/>
      <c r="E926" s="14" t="str">
        <f>IF(D926="","",VLOOKUP(B926,'Preventiva - Sequencia'!$B:$C,2,0))</f>
        <v/>
      </c>
      <c r="F926" s="14" t="str">
        <f t="shared" si="143"/>
        <v/>
      </c>
      <c r="G926" s="14" t="str">
        <f t="shared" si="144"/>
        <v/>
      </c>
      <c r="H926" s="14" t="str">
        <f t="shared" si="145"/>
        <v/>
      </c>
      <c r="I926" s="152"/>
      <c r="J926" s="153"/>
      <c r="K926" s="153"/>
      <c r="L926" s="19" t="str">
        <f t="shared" si="141"/>
        <v/>
      </c>
      <c r="M926" s="151"/>
      <c r="N926" s="153"/>
      <c r="O926" s="153"/>
      <c r="P926" s="19" t="str">
        <f t="shared" si="146"/>
        <v/>
      </c>
      <c r="Q926" s="151"/>
      <c r="R926" s="151"/>
      <c r="S926" s="152"/>
      <c r="T926" s="152"/>
      <c r="U926" s="21" t="str">
        <f t="shared" si="149"/>
        <v/>
      </c>
      <c r="V926" s="21" t="str">
        <f t="shared" si="147"/>
        <v/>
      </c>
      <c r="W926" s="15" t="str">
        <f t="shared" si="148"/>
        <v/>
      </c>
    </row>
    <row r="927" spans="1:23" ht="21.6" hidden="1" customHeight="1">
      <c r="A927" s="14" t="str">
        <f t="shared" si="142"/>
        <v/>
      </c>
      <c r="B927" s="20" t="str">
        <f>IF(D927="","",COUNTIF($C$4:C926,C927)+1)</f>
        <v/>
      </c>
      <c r="C927" s="14" t="str">
        <f>IF(D927="","",VLOOKUP(D927,LISTA!$A:$B,2,0))</f>
        <v/>
      </c>
      <c r="D927" s="151"/>
      <c r="E927" s="14" t="str">
        <f>IF(D927="","",VLOOKUP(B927,'Preventiva - Sequencia'!$B:$C,2,0))</f>
        <v/>
      </c>
      <c r="F927" s="14" t="str">
        <f t="shared" si="143"/>
        <v/>
      </c>
      <c r="G927" s="14" t="str">
        <f t="shared" si="144"/>
        <v/>
      </c>
      <c r="H927" s="14" t="str">
        <f t="shared" si="145"/>
        <v/>
      </c>
      <c r="I927" s="152"/>
      <c r="J927" s="153"/>
      <c r="K927" s="153"/>
      <c r="L927" s="19" t="str">
        <f t="shared" si="141"/>
        <v/>
      </c>
      <c r="M927" s="151"/>
      <c r="N927" s="153"/>
      <c r="O927" s="153"/>
      <c r="P927" s="19" t="str">
        <f t="shared" si="146"/>
        <v/>
      </c>
      <c r="Q927" s="151"/>
      <c r="R927" s="151"/>
      <c r="S927" s="152"/>
      <c r="T927" s="152"/>
      <c r="U927" s="21" t="str">
        <f t="shared" si="149"/>
        <v/>
      </c>
      <c r="V927" s="21" t="str">
        <f t="shared" si="147"/>
        <v/>
      </c>
      <c r="W927" s="15" t="str">
        <f t="shared" si="148"/>
        <v/>
      </c>
    </row>
    <row r="928" spans="1:23" ht="21.6" hidden="1" customHeight="1">
      <c r="A928" s="14" t="str">
        <f t="shared" si="142"/>
        <v/>
      </c>
      <c r="B928" s="20" t="str">
        <f>IF(D928="","",COUNTIF($C$4:C927,C928)+1)</f>
        <v/>
      </c>
      <c r="C928" s="14" t="str">
        <f>IF(D928="","",VLOOKUP(D928,LISTA!$A:$B,2,0))</f>
        <v/>
      </c>
      <c r="D928" s="151"/>
      <c r="E928" s="14" t="str">
        <f>IF(D928="","",VLOOKUP(B928,'Preventiva - Sequencia'!$B:$C,2,0))</f>
        <v/>
      </c>
      <c r="F928" s="14" t="str">
        <f t="shared" si="143"/>
        <v/>
      </c>
      <c r="G928" s="14" t="str">
        <f t="shared" si="144"/>
        <v/>
      </c>
      <c r="H928" s="14" t="str">
        <f t="shared" si="145"/>
        <v/>
      </c>
      <c r="I928" s="152"/>
      <c r="J928" s="153"/>
      <c r="K928" s="153"/>
      <c r="L928" s="19" t="str">
        <f t="shared" si="141"/>
        <v/>
      </c>
      <c r="M928" s="151"/>
      <c r="N928" s="153"/>
      <c r="O928" s="153"/>
      <c r="P928" s="19" t="str">
        <f t="shared" si="146"/>
        <v/>
      </c>
      <c r="Q928" s="151"/>
      <c r="R928" s="151"/>
      <c r="S928" s="152"/>
      <c r="T928" s="152"/>
      <c r="U928" s="21" t="str">
        <f t="shared" si="149"/>
        <v/>
      </c>
      <c r="V928" s="21" t="str">
        <f t="shared" si="147"/>
        <v/>
      </c>
      <c r="W928" s="15" t="str">
        <f t="shared" si="148"/>
        <v/>
      </c>
    </row>
    <row r="929" spans="1:23" ht="21.6" hidden="1" customHeight="1">
      <c r="A929" s="14" t="str">
        <f t="shared" si="142"/>
        <v/>
      </c>
      <c r="B929" s="20" t="str">
        <f>IF(D929="","",COUNTIF($C$4:C928,C929)+1)</f>
        <v/>
      </c>
      <c r="C929" s="14" t="str">
        <f>IF(D929="","",VLOOKUP(D929,LISTA!$A:$B,2,0))</f>
        <v/>
      </c>
      <c r="D929" s="151"/>
      <c r="E929" s="14" t="str">
        <f>IF(D929="","",VLOOKUP(B929,'Preventiva - Sequencia'!$B:$C,2,0))</f>
        <v/>
      </c>
      <c r="F929" s="14" t="str">
        <f t="shared" si="143"/>
        <v/>
      </c>
      <c r="G929" s="14" t="str">
        <f t="shared" si="144"/>
        <v/>
      </c>
      <c r="H929" s="14" t="str">
        <f t="shared" si="145"/>
        <v/>
      </c>
      <c r="I929" s="152"/>
      <c r="J929" s="153"/>
      <c r="K929" s="153"/>
      <c r="L929" s="19" t="str">
        <f t="shared" si="141"/>
        <v/>
      </c>
      <c r="M929" s="151"/>
      <c r="N929" s="153"/>
      <c r="O929" s="153"/>
      <c r="P929" s="19" t="str">
        <f t="shared" si="146"/>
        <v/>
      </c>
      <c r="Q929" s="151"/>
      <c r="R929" s="151"/>
      <c r="S929" s="152"/>
      <c r="T929" s="152"/>
      <c r="U929" s="21" t="str">
        <f t="shared" si="149"/>
        <v/>
      </c>
      <c r="V929" s="21" t="str">
        <f t="shared" si="147"/>
        <v/>
      </c>
      <c r="W929" s="15" t="str">
        <f t="shared" si="148"/>
        <v/>
      </c>
    </row>
    <row r="930" spans="1:23" ht="21.6" hidden="1" customHeight="1">
      <c r="A930" s="14" t="str">
        <f t="shared" si="142"/>
        <v/>
      </c>
      <c r="B930" s="20" t="str">
        <f>IF(D930="","",COUNTIF($C$4:C929,C930)+1)</f>
        <v/>
      </c>
      <c r="C930" s="14" t="str">
        <f>IF(D930="","",VLOOKUP(D930,LISTA!$A:$B,2,0))</f>
        <v/>
      </c>
      <c r="D930" s="151"/>
      <c r="E930" s="14" t="str">
        <f>IF(D930="","",VLOOKUP(B930,'Preventiva - Sequencia'!$B:$C,2,0))</f>
        <v/>
      </c>
      <c r="F930" s="14" t="str">
        <f t="shared" si="143"/>
        <v/>
      </c>
      <c r="G930" s="14" t="str">
        <f t="shared" si="144"/>
        <v/>
      </c>
      <c r="H930" s="14" t="str">
        <f t="shared" si="145"/>
        <v/>
      </c>
      <c r="I930" s="152"/>
      <c r="J930" s="153"/>
      <c r="K930" s="153"/>
      <c r="L930" s="19" t="str">
        <f t="shared" si="141"/>
        <v/>
      </c>
      <c r="M930" s="151"/>
      <c r="N930" s="153"/>
      <c r="O930" s="153"/>
      <c r="P930" s="19" t="str">
        <f t="shared" si="146"/>
        <v/>
      </c>
      <c r="Q930" s="151"/>
      <c r="R930" s="151"/>
      <c r="S930" s="152"/>
      <c r="T930" s="152"/>
      <c r="U930" s="21" t="str">
        <f t="shared" si="149"/>
        <v/>
      </c>
      <c r="V930" s="21" t="str">
        <f t="shared" si="147"/>
        <v/>
      </c>
      <c r="W930" s="15" t="str">
        <f t="shared" si="148"/>
        <v/>
      </c>
    </row>
    <row r="931" spans="1:23" ht="21.6" hidden="1" customHeight="1">
      <c r="A931" s="14" t="str">
        <f t="shared" si="142"/>
        <v/>
      </c>
      <c r="B931" s="20" t="str">
        <f>IF(D931="","",COUNTIF($C$4:C930,C931)+1)</f>
        <v/>
      </c>
      <c r="C931" s="14" t="str">
        <f>IF(D931="","",VLOOKUP(D931,LISTA!$A:$B,2,0))</f>
        <v/>
      </c>
      <c r="D931" s="151"/>
      <c r="E931" s="14" t="str">
        <f>IF(D931="","",VLOOKUP(B931,'Preventiva - Sequencia'!$B:$C,2,0))</f>
        <v/>
      </c>
      <c r="F931" s="14" t="str">
        <f t="shared" si="143"/>
        <v/>
      </c>
      <c r="G931" s="14" t="str">
        <f t="shared" si="144"/>
        <v/>
      </c>
      <c r="H931" s="14" t="str">
        <f t="shared" si="145"/>
        <v/>
      </c>
      <c r="I931" s="152"/>
      <c r="J931" s="153"/>
      <c r="K931" s="153"/>
      <c r="L931" s="19" t="str">
        <f t="shared" si="141"/>
        <v/>
      </c>
      <c r="M931" s="151"/>
      <c r="N931" s="153"/>
      <c r="O931" s="153"/>
      <c r="P931" s="19" t="str">
        <f t="shared" si="146"/>
        <v/>
      </c>
      <c r="Q931" s="151"/>
      <c r="R931" s="151"/>
      <c r="S931" s="152"/>
      <c r="T931" s="152"/>
      <c r="U931" s="21" t="str">
        <f t="shared" si="149"/>
        <v/>
      </c>
      <c r="V931" s="21" t="str">
        <f t="shared" si="147"/>
        <v/>
      </c>
      <c r="W931" s="15" t="str">
        <f t="shared" si="148"/>
        <v/>
      </c>
    </row>
    <row r="932" spans="1:23" ht="21.6" hidden="1" customHeight="1">
      <c r="A932" s="14" t="str">
        <f t="shared" si="142"/>
        <v/>
      </c>
      <c r="B932" s="20" t="str">
        <f>IF(D932="","",COUNTIF($C$4:C931,C932)+1)</f>
        <v/>
      </c>
      <c r="C932" s="14" t="str">
        <f>IF(D932="","",VLOOKUP(D932,LISTA!$A:$B,2,0))</f>
        <v/>
      </c>
      <c r="D932" s="151"/>
      <c r="E932" s="14" t="str">
        <f>IF(D932="","",VLOOKUP(B932,'Preventiva - Sequencia'!$B:$C,2,0))</f>
        <v/>
      </c>
      <c r="F932" s="14" t="str">
        <f t="shared" si="143"/>
        <v/>
      </c>
      <c r="G932" s="14" t="str">
        <f t="shared" si="144"/>
        <v/>
      </c>
      <c r="H932" s="14" t="str">
        <f t="shared" si="145"/>
        <v/>
      </c>
      <c r="I932" s="152"/>
      <c r="J932" s="153"/>
      <c r="K932" s="153"/>
      <c r="L932" s="19" t="str">
        <f t="shared" si="141"/>
        <v/>
      </c>
      <c r="M932" s="151"/>
      <c r="N932" s="153"/>
      <c r="O932" s="153"/>
      <c r="P932" s="19" t="str">
        <f t="shared" si="146"/>
        <v/>
      </c>
      <c r="Q932" s="151"/>
      <c r="R932" s="151"/>
      <c r="S932" s="152"/>
      <c r="T932" s="152"/>
      <c r="U932" s="21" t="str">
        <f t="shared" si="149"/>
        <v/>
      </c>
      <c r="V932" s="21" t="str">
        <f t="shared" si="147"/>
        <v/>
      </c>
      <c r="W932" s="15" t="str">
        <f t="shared" si="148"/>
        <v/>
      </c>
    </row>
    <row r="933" spans="1:23" ht="21.6" hidden="1" customHeight="1">
      <c r="A933" s="14" t="str">
        <f t="shared" si="142"/>
        <v/>
      </c>
      <c r="B933" s="20" t="str">
        <f>IF(D933="","",COUNTIF($C$4:C932,C933)+1)</f>
        <v/>
      </c>
      <c r="C933" s="14" t="str">
        <f>IF(D933="","",VLOOKUP(D933,LISTA!$A:$B,2,0))</f>
        <v/>
      </c>
      <c r="D933" s="151"/>
      <c r="E933" s="14" t="str">
        <f>IF(D933="","",VLOOKUP(B933,'Preventiva - Sequencia'!$B:$C,2,0))</f>
        <v/>
      </c>
      <c r="F933" s="14" t="str">
        <f t="shared" si="143"/>
        <v/>
      </c>
      <c r="G933" s="14" t="str">
        <f t="shared" si="144"/>
        <v/>
      </c>
      <c r="H933" s="14" t="str">
        <f t="shared" si="145"/>
        <v/>
      </c>
      <c r="I933" s="152"/>
      <c r="J933" s="153"/>
      <c r="K933" s="153"/>
      <c r="L933" s="19" t="str">
        <f t="shared" si="141"/>
        <v/>
      </c>
      <c r="M933" s="151"/>
      <c r="N933" s="153"/>
      <c r="O933" s="153"/>
      <c r="P933" s="19" t="str">
        <f t="shared" si="146"/>
        <v/>
      </c>
      <c r="Q933" s="151"/>
      <c r="R933" s="151"/>
      <c r="S933" s="152"/>
      <c r="T933" s="152"/>
      <c r="U933" s="21" t="str">
        <f t="shared" si="149"/>
        <v/>
      </c>
      <c r="V933" s="21" t="str">
        <f t="shared" si="147"/>
        <v/>
      </c>
      <c r="W933" s="15" t="str">
        <f t="shared" si="148"/>
        <v/>
      </c>
    </row>
    <row r="934" spans="1:23" ht="21.6" hidden="1" customHeight="1">
      <c r="A934" s="14" t="str">
        <f t="shared" si="142"/>
        <v/>
      </c>
      <c r="B934" s="20" t="str">
        <f>IF(D934="","",COUNTIF($C$4:C933,C934)+1)</f>
        <v/>
      </c>
      <c r="C934" s="14" t="str">
        <f>IF(D934="","",VLOOKUP(D934,LISTA!$A:$B,2,0))</f>
        <v/>
      </c>
      <c r="D934" s="151"/>
      <c r="E934" s="14" t="str">
        <f>IF(D934="","",VLOOKUP(B934,'Preventiva - Sequencia'!$B:$C,2,0))</f>
        <v/>
      </c>
      <c r="F934" s="14" t="str">
        <f t="shared" si="143"/>
        <v/>
      </c>
      <c r="G934" s="14" t="str">
        <f t="shared" si="144"/>
        <v/>
      </c>
      <c r="H934" s="14" t="str">
        <f t="shared" si="145"/>
        <v/>
      </c>
      <c r="I934" s="152"/>
      <c r="J934" s="153"/>
      <c r="K934" s="153"/>
      <c r="L934" s="19" t="str">
        <f t="shared" si="141"/>
        <v/>
      </c>
      <c r="M934" s="151"/>
      <c r="N934" s="153"/>
      <c r="O934" s="153"/>
      <c r="P934" s="19" t="str">
        <f t="shared" si="146"/>
        <v/>
      </c>
      <c r="Q934" s="151"/>
      <c r="R934" s="151"/>
      <c r="S934" s="152"/>
      <c r="T934" s="152"/>
      <c r="U934" s="21" t="str">
        <f t="shared" si="149"/>
        <v/>
      </c>
      <c r="V934" s="21" t="str">
        <f t="shared" si="147"/>
        <v/>
      </c>
      <c r="W934" s="15" t="str">
        <f t="shared" si="148"/>
        <v/>
      </c>
    </row>
    <row r="935" spans="1:23" ht="21.6" hidden="1" customHeight="1">
      <c r="A935" s="14" t="str">
        <f t="shared" si="142"/>
        <v/>
      </c>
      <c r="B935" s="20" t="str">
        <f>IF(D935="","",COUNTIF($C$4:C934,C935)+1)</f>
        <v/>
      </c>
      <c r="C935" s="14" t="str">
        <f>IF(D935="","",VLOOKUP(D935,LISTA!$A:$B,2,0))</f>
        <v/>
      </c>
      <c r="D935" s="151"/>
      <c r="E935" s="14" t="str">
        <f>IF(D935="","",VLOOKUP(B935,'Preventiva - Sequencia'!$B:$C,2,0))</f>
        <v/>
      </c>
      <c r="F935" s="14" t="str">
        <f t="shared" si="143"/>
        <v/>
      </c>
      <c r="G935" s="14" t="str">
        <f t="shared" si="144"/>
        <v/>
      </c>
      <c r="H935" s="14" t="str">
        <f t="shared" si="145"/>
        <v/>
      </c>
      <c r="I935" s="152"/>
      <c r="J935" s="153"/>
      <c r="K935" s="153"/>
      <c r="L935" s="19" t="str">
        <f t="shared" si="141"/>
        <v/>
      </c>
      <c r="M935" s="151"/>
      <c r="N935" s="153"/>
      <c r="O935" s="153"/>
      <c r="P935" s="19" t="str">
        <f t="shared" si="146"/>
        <v/>
      </c>
      <c r="Q935" s="151"/>
      <c r="R935" s="151"/>
      <c r="S935" s="152"/>
      <c r="T935" s="152"/>
      <c r="U935" s="21" t="str">
        <f t="shared" si="149"/>
        <v/>
      </c>
      <c r="V935" s="21" t="str">
        <f t="shared" si="147"/>
        <v/>
      </c>
      <c r="W935" s="15" t="str">
        <f t="shared" si="148"/>
        <v/>
      </c>
    </row>
    <row r="936" spans="1:23" ht="21.6" hidden="1" customHeight="1">
      <c r="A936" s="14" t="str">
        <f t="shared" si="142"/>
        <v/>
      </c>
      <c r="B936" s="20" t="str">
        <f>IF(D936="","",COUNTIF($C$4:C935,C936)+1)</f>
        <v/>
      </c>
      <c r="C936" s="14" t="str">
        <f>IF(D936="","",VLOOKUP(D936,LISTA!$A:$B,2,0))</f>
        <v/>
      </c>
      <c r="D936" s="151"/>
      <c r="E936" s="14" t="str">
        <f>IF(D936="","",VLOOKUP(B936,'Preventiva - Sequencia'!$B:$C,2,0))</f>
        <v/>
      </c>
      <c r="F936" s="14" t="str">
        <f t="shared" si="143"/>
        <v/>
      </c>
      <c r="G936" s="14" t="str">
        <f t="shared" si="144"/>
        <v/>
      </c>
      <c r="H936" s="14" t="str">
        <f t="shared" si="145"/>
        <v/>
      </c>
      <c r="I936" s="152"/>
      <c r="J936" s="153"/>
      <c r="K936" s="153"/>
      <c r="L936" s="19" t="str">
        <f t="shared" si="141"/>
        <v/>
      </c>
      <c r="M936" s="151"/>
      <c r="N936" s="153"/>
      <c r="O936" s="153"/>
      <c r="P936" s="19" t="str">
        <f t="shared" si="146"/>
        <v/>
      </c>
      <c r="Q936" s="151"/>
      <c r="R936" s="151"/>
      <c r="S936" s="152"/>
      <c r="T936" s="152"/>
      <c r="U936" s="21" t="str">
        <f t="shared" si="149"/>
        <v/>
      </c>
      <c r="V936" s="21" t="str">
        <f t="shared" si="147"/>
        <v/>
      </c>
      <c r="W936" s="15" t="str">
        <f t="shared" si="148"/>
        <v/>
      </c>
    </row>
    <row r="937" spans="1:23" ht="21.6" hidden="1" customHeight="1">
      <c r="A937" s="14" t="str">
        <f t="shared" si="142"/>
        <v/>
      </c>
      <c r="B937" s="20" t="str">
        <f>IF(D937="","",COUNTIF($C$4:C936,C937)+1)</f>
        <v/>
      </c>
      <c r="C937" s="14" t="str">
        <f>IF(D937="","",VLOOKUP(D937,LISTA!$A:$B,2,0))</f>
        <v/>
      </c>
      <c r="D937" s="151"/>
      <c r="E937" s="14" t="str">
        <f>IF(D937="","",VLOOKUP(B937,'Preventiva - Sequencia'!$B:$C,2,0))</f>
        <v/>
      </c>
      <c r="F937" s="14" t="str">
        <f t="shared" si="143"/>
        <v/>
      </c>
      <c r="G937" s="14" t="str">
        <f t="shared" si="144"/>
        <v/>
      </c>
      <c r="H937" s="14" t="str">
        <f t="shared" si="145"/>
        <v/>
      </c>
      <c r="I937" s="152"/>
      <c r="J937" s="153"/>
      <c r="K937" s="153"/>
      <c r="L937" s="19" t="str">
        <f t="shared" si="141"/>
        <v/>
      </c>
      <c r="M937" s="151"/>
      <c r="N937" s="153"/>
      <c r="O937" s="153"/>
      <c r="P937" s="19" t="str">
        <f t="shared" si="146"/>
        <v/>
      </c>
      <c r="Q937" s="151"/>
      <c r="R937" s="151"/>
      <c r="S937" s="152"/>
      <c r="T937" s="152"/>
      <c r="U937" s="21" t="str">
        <f t="shared" si="149"/>
        <v/>
      </c>
      <c r="V937" s="21" t="str">
        <f t="shared" si="147"/>
        <v/>
      </c>
      <c r="W937" s="15" t="str">
        <f t="shared" si="148"/>
        <v/>
      </c>
    </row>
    <row r="938" spans="1:23" ht="21.6" hidden="1" customHeight="1">
      <c r="A938" s="14" t="str">
        <f t="shared" si="142"/>
        <v/>
      </c>
      <c r="B938" s="20" t="str">
        <f>IF(D938="","",COUNTIF($C$4:C937,C938)+1)</f>
        <v/>
      </c>
      <c r="C938" s="14" t="str">
        <f>IF(D938="","",VLOOKUP(D938,LISTA!$A:$B,2,0))</f>
        <v/>
      </c>
      <c r="D938" s="151"/>
      <c r="E938" s="14" t="str">
        <f>IF(D938="","",VLOOKUP(B938,'Preventiva - Sequencia'!$B:$C,2,0))</f>
        <v/>
      </c>
      <c r="F938" s="14" t="str">
        <f t="shared" si="143"/>
        <v/>
      </c>
      <c r="G938" s="14" t="str">
        <f t="shared" si="144"/>
        <v/>
      </c>
      <c r="H938" s="14" t="str">
        <f t="shared" si="145"/>
        <v/>
      </c>
      <c r="I938" s="152"/>
      <c r="J938" s="153"/>
      <c r="K938" s="153"/>
      <c r="L938" s="19" t="str">
        <f t="shared" si="141"/>
        <v/>
      </c>
      <c r="M938" s="151"/>
      <c r="N938" s="153"/>
      <c r="O938" s="153"/>
      <c r="P938" s="19" t="str">
        <f t="shared" si="146"/>
        <v/>
      </c>
      <c r="Q938" s="151"/>
      <c r="R938" s="151"/>
      <c r="S938" s="152"/>
      <c r="T938" s="152"/>
      <c r="U938" s="21" t="str">
        <f t="shared" si="149"/>
        <v/>
      </c>
      <c r="V938" s="21" t="str">
        <f t="shared" si="147"/>
        <v/>
      </c>
      <c r="W938" s="15" t="str">
        <f t="shared" si="148"/>
        <v/>
      </c>
    </row>
    <row r="939" spans="1:23" ht="21.6" hidden="1" customHeight="1">
      <c r="A939" s="14" t="str">
        <f t="shared" si="142"/>
        <v/>
      </c>
      <c r="B939" s="20" t="str">
        <f>IF(D939="","",COUNTIF($C$4:C938,C939)+1)</f>
        <v/>
      </c>
      <c r="C939" s="14" t="str">
        <f>IF(D939="","",VLOOKUP(D939,LISTA!$A:$B,2,0))</f>
        <v/>
      </c>
      <c r="D939" s="151"/>
      <c r="E939" s="14" t="str">
        <f>IF(D939="","",VLOOKUP(B939,'Preventiva - Sequencia'!$B:$C,2,0))</f>
        <v/>
      </c>
      <c r="F939" s="14" t="str">
        <f t="shared" si="143"/>
        <v/>
      </c>
      <c r="G939" s="14" t="str">
        <f t="shared" si="144"/>
        <v/>
      </c>
      <c r="H939" s="14" t="str">
        <f t="shared" si="145"/>
        <v/>
      </c>
      <c r="I939" s="152"/>
      <c r="J939" s="153"/>
      <c r="K939" s="153"/>
      <c r="L939" s="19" t="str">
        <f t="shared" si="141"/>
        <v/>
      </c>
      <c r="M939" s="151"/>
      <c r="N939" s="153"/>
      <c r="O939" s="153"/>
      <c r="P939" s="19" t="str">
        <f t="shared" si="146"/>
        <v/>
      </c>
      <c r="Q939" s="151"/>
      <c r="R939" s="151"/>
      <c r="S939" s="152"/>
      <c r="T939" s="152"/>
      <c r="U939" s="21" t="str">
        <f t="shared" si="149"/>
        <v/>
      </c>
      <c r="V939" s="21" t="str">
        <f t="shared" si="147"/>
        <v/>
      </c>
      <c r="W939" s="15" t="str">
        <f t="shared" si="148"/>
        <v/>
      </c>
    </row>
    <row r="940" spans="1:23" ht="21.6" hidden="1" customHeight="1">
      <c r="A940" s="14" t="str">
        <f t="shared" si="142"/>
        <v/>
      </c>
      <c r="B940" s="20" t="str">
        <f>IF(D940="","",COUNTIF($C$4:C939,C940)+1)</f>
        <v/>
      </c>
      <c r="C940" s="14" t="str">
        <f>IF(D940="","",VLOOKUP(D940,LISTA!$A:$B,2,0))</f>
        <v/>
      </c>
      <c r="D940" s="151"/>
      <c r="E940" s="14" t="str">
        <f>IF(D940="","",VLOOKUP(B940,'Preventiva - Sequencia'!$B:$C,2,0))</f>
        <v/>
      </c>
      <c r="F940" s="14" t="str">
        <f t="shared" si="143"/>
        <v/>
      </c>
      <c r="G940" s="14" t="str">
        <f t="shared" si="144"/>
        <v/>
      </c>
      <c r="H940" s="14" t="str">
        <f t="shared" si="145"/>
        <v/>
      </c>
      <c r="I940" s="152"/>
      <c r="J940" s="153"/>
      <c r="K940" s="153"/>
      <c r="L940" s="19" t="str">
        <f t="shared" si="141"/>
        <v/>
      </c>
      <c r="M940" s="151"/>
      <c r="N940" s="153"/>
      <c r="O940" s="153"/>
      <c r="P940" s="19" t="str">
        <f t="shared" si="146"/>
        <v/>
      </c>
      <c r="Q940" s="151"/>
      <c r="R940" s="151"/>
      <c r="S940" s="152"/>
      <c r="T940" s="152"/>
      <c r="U940" s="21" t="str">
        <f t="shared" si="149"/>
        <v/>
      </c>
      <c r="V940" s="21" t="str">
        <f t="shared" si="147"/>
        <v/>
      </c>
      <c r="W940" s="15" t="str">
        <f t="shared" si="148"/>
        <v/>
      </c>
    </row>
    <row r="941" spans="1:23" ht="21.6" hidden="1" customHeight="1">
      <c r="A941" s="14" t="str">
        <f t="shared" si="142"/>
        <v/>
      </c>
      <c r="B941" s="20" t="str">
        <f>IF(D941="","",COUNTIF($C$4:C940,C941)+1)</f>
        <v/>
      </c>
      <c r="C941" s="14" t="str">
        <f>IF(D941="","",VLOOKUP(D941,LISTA!$A:$B,2,0))</f>
        <v/>
      </c>
      <c r="D941" s="151"/>
      <c r="E941" s="14" t="str">
        <f>IF(D941="","",VLOOKUP(B941,'Preventiva - Sequencia'!$B:$C,2,0))</f>
        <v/>
      </c>
      <c r="F941" s="14" t="str">
        <f t="shared" si="143"/>
        <v/>
      </c>
      <c r="G941" s="14" t="str">
        <f t="shared" si="144"/>
        <v/>
      </c>
      <c r="H941" s="14" t="str">
        <f t="shared" si="145"/>
        <v/>
      </c>
      <c r="I941" s="152"/>
      <c r="J941" s="153"/>
      <c r="K941" s="153"/>
      <c r="L941" s="19" t="str">
        <f t="shared" si="141"/>
        <v/>
      </c>
      <c r="M941" s="151"/>
      <c r="N941" s="153"/>
      <c r="O941" s="153"/>
      <c r="P941" s="19" t="str">
        <f t="shared" si="146"/>
        <v/>
      </c>
      <c r="Q941" s="151"/>
      <c r="R941" s="151"/>
      <c r="S941" s="152"/>
      <c r="T941" s="152"/>
      <c r="U941" s="21" t="str">
        <f t="shared" si="149"/>
        <v/>
      </c>
      <c r="V941" s="21" t="str">
        <f t="shared" si="147"/>
        <v/>
      </c>
      <c r="W941" s="15" t="str">
        <f t="shared" si="148"/>
        <v/>
      </c>
    </row>
    <row r="942" spans="1:23" ht="21.6" hidden="1" customHeight="1">
      <c r="A942" s="14" t="str">
        <f t="shared" si="142"/>
        <v/>
      </c>
      <c r="B942" s="20" t="str">
        <f>IF(D942="","",COUNTIF($C$4:C941,C942)+1)</f>
        <v/>
      </c>
      <c r="C942" s="14" t="str">
        <f>IF(D942="","",VLOOKUP(D942,LISTA!$A:$B,2,0))</f>
        <v/>
      </c>
      <c r="D942" s="151"/>
      <c r="E942" s="14" t="str">
        <f>IF(D942="","",VLOOKUP(B942,'Preventiva - Sequencia'!$B:$C,2,0))</f>
        <v/>
      </c>
      <c r="F942" s="14" t="str">
        <f t="shared" si="143"/>
        <v/>
      </c>
      <c r="G942" s="14" t="str">
        <f t="shared" si="144"/>
        <v/>
      </c>
      <c r="H942" s="14" t="str">
        <f t="shared" si="145"/>
        <v/>
      </c>
      <c r="I942" s="152"/>
      <c r="J942" s="153"/>
      <c r="K942" s="153"/>
      <c r="L942" s="19" t="str">
        <f t="shared" si="141"/>
        <v/>
      </c>
      <c r="M942" s="151"/>
      <c r="N942" s="153"/>
      <c r="O942" s="153"/>
      <c r="P942" s="19" t="str">
        <f t="shared" si="146"/>
        <v/>
      </c>
      <c r="Q942" s="151"/>
      <c r="R942" s="151"/>
      <c r="S942" s="152"/>
      <c r="T942" s="152"/>
      <c r="U942" s="21" t="str">
        <f t="shared" si="149"/>
        <v/>
      </c>
      <c r="V942" s="21" t="str">
        <f t="shared" si="147"/>
        <v/>
      </c>
      <c r="W942" s="15" t="str">
        <f t="shared" si="148"/>
        <v/>
      </c>
    </row>
    <row r="943" spans="1:23" ht="21.6" hidden="1" customHeight="1">
      <c r="A943" s="14" t="str">
        <f t="shared" si="142"/>
        <v/>
      </c>
      <c r="B943" s="20" t="str">
        <f>IF(D943="","",COUNTIF($C$4:C942,C943)+1)</f>
        <v/>
      </c>
      <c r="C943" s="14" t="str">
        <f>IF(D943="","",VLOOKUP(D943,LISTA!$A:$B,2,0))</f>
        <v/>
      </c>
      <c r="D943" s="151"/>
      <c r="E943" s="14" t="str">
        <f>IF(D943="","",VLOOKUP(B943,'Preventiva - Sequencia'!$B:$C,2,0))</f>
        <v/>
      </c>
      <c r="F943" s="14" t="str">
        <f t="shared" si="143"/>
        <v/>
      </c>
      <c r="G943" s="14" t="str">
        <f t="shared" si="144"/>
        <v/>
      </c>
      <c r="H943" s="14" t="str">
        <f t="shared" si="145"/>
        <v/>
      </c>
      <c r="I943" s="152"/>
      <c r="J943" s="153"/>
      <c r="K943" s="153"/>
      <c r="L943" s="19" t="str">
        <f t="shared" si="141"/>
        <v/>
      </c>
      <c r="M943" s="151"/>
      <c r="N943" s="153"/>
      <c r="O943" s="153"/>
      <c r="P943" s="19" t="str">
        <f t="shared" si="146"/>
        <v/>
      </c>
      <c r="Q943" s="151"/>
      <c r="R943" s="151"/>
      <c r="S943" s="152"/>
      <c r="T943" s="152"/>
      <c r="U943" s="21" t="str">
        <f t="shared" si="149"/>
        <v/>
      </c>
      <c r="V943" s="21" t="str">
        <f t="shared" si="147"/>
        <v/>
      </c>
      <c r="W943" s="15" t="str">
        <f t="shared" si="148"/>
        <v/>
      </c>
    </row>
    <row r="944" spans="1:23" ht="21.6" hidden="1" customHeight="1">
      <c r="A944" s="14" t="str">
        <f t="shared" si="142"/>
        <v/>
      </c>
      <c r="B944" s="20" t="str">
        <f>IF(D944="","",COUNTIF($C$4:C943,C944)+1)</f>
        <v/>
      </c>
      <c r="C944" s="14" t="str">
        <f>IF(D944="","",VLOOKUP(D944,LISTA!$A:$B,2,0))</f>
        <v/>
      </c>
      <c r="D944" s="151"/>
      <c r="E944" s="14" t="str">
        <f>IF(D944="","",VLOOKUP(B944,'Preventiva - Sequencia'!$B:$C,2,0))</f>
        <v/>
      </c>
      <c r="F944" s="14" t="str">
        <f t="shared" si="143"/>
        <v/>
      </c>
      <c r="G944" s="14" t="str">
        <f t="shared" si="144"/>
        <v/>
      </c>
      <c r="H944" s="14" t="str">
        <f t="shared" si="145"/>
        <v/>
      </c>
      <c r="I944" s="152"/>
      <c r="J944" s="153"/>
      <c r="K944" s="153"/>
      <c r="L944" s="19" t="str">
        <f t="shared" si="141"/>
        <v/>
      </c>
      <c r="M944" s="151"/>
      <c r="N944" s="153"/>
      <c r="O944" s="153"/>
      <c r="P944" s="19" t="str">
        <f t="shared" si="146"/>
        <v/>
      </c>
      <c r="Q944" s="151"/>
      <c r="R944" s="151"/>
      <c r="S944" s="152"/>
      <c r="T944" s="152"/>
      <c r="U944" s="21" t="str">
        <f t="shared" si="149"/>
        <v/>
      </c>
      <c r="V944" s="21" t="str">
        <f t="shared" si="147"/>
        <v/>
      </c>
      <c r="W944" s="15" t="str">
        <f t="shared" si="148"/>
        <v/>
      </c>
    </row>
    <row r="945" spans="1:23" ht="21.6" hidden="1" customHeight="1">
      <c r="A945" s="14" t="str">
        <f t="shared" si="142"/>
        <v/>
      </c>
      <c r="B945" s="20" t="str">
        <f>IF(D945="","",COUNTIF($C$4:C944,C945)+1)</f>
        <v/>
      </c>
      <c r="C945" s="14" t="str">
        <f>IF(D945="","",VLOOKUP(D945,LISTA!$A:$B,2,0))</f>
        <v/>
      </c>
      <c r="D945" s="151"/>
      <c r="E945" s="14" t="str">
        <f>IF(D945="","",VLOOKUP(B945,'Preventiva - Sequencia'!$B:$C,2,0))</f>
        <v/>
      </c>
      <c r="F945" s="14" t="str">
        <f t="shared" si="143"/>
        <v/>
      </c>
      <c r="G945" s="14" t="str">
        <f t="shared" si="144"/>
        <v/>
      </c>
      <c r="H945" s="14" t="str">
        <f t="shared" si="145"/>
        <v/>
      </c>
      <c r="I945" s="152"/>
      <c r="J945" s="153"/>
      <c r="K945" s="153"/>
      <c r="L945" s="19" t="str">
        <f t="shared" si="141"/>
        <v/>
      </c>
      <c r="M945" s="151"/>
      <c r="N945" s="153"/>
      <c r="O945" s="153"/>
      <c r="P945" s="19" t="str">
        <f t="shared" si="146"/>
        <v/>
      </c>
      <c r="Q945" s="151"/>
      <c r="R945" s="151"/>
      <c r="S945" s="152"/>
      <c r="T945" s="152"/>
      <c r="U945" s="21" t="str">
        <f t="shared" si="149"/>
        <v/>
      </c>
      <c r="V945" s="21" t="str">
        <f t="shared" si="147"/>
        <v/>
      </c>
      <c r="W945" s="15" t="str">
        <f t="shared" si="148"/>
        <v/>
      </c>
    </row>
    <row r="946" spans="1:23" ht="21.6" hidden="1" customHeight="1">
      <c r="A946" s="14" t="str">
        <f t="shared" si="142"/>
        <v/>
      </c>
      <c r="B946" s="20" t="str">
        <f>IF(D946="","",COUNTIF($C$4:C945,C946)+1)</f>
        <v/>
      </c>
      <c r="C946" s="14" t="str">
        <f>IF(D946="","",VLOOKUP(D946,LISTA!$A:$B,2,0))</f>
        <v/>
      </c>
      <c r="D946" s="151"/>
      <c r="E946" s="14" t="str">
        <f>IF(D946="","",VLOOKUP(B946,'Preventiva - Sequencia'!$B:$C,2,0))</f>
        <v/>
      </c>
      <c r="F946" s="14" t="str">
        <f t="shared" si="143"/>
        <v/>
      </c>
      <c r="G946" s="14" t="str">
        <f t="shared" si="144"/>
        <v/>
      </c>
      <c r="H946" s="14" t="str">
        <f t="shared" si="145"/>
        <v/>
      </c>
      <c r="I946" s="152"/>
      <c r="J946" s="153"/>
      <c r="K946" s="153"/>
      <c r="L946" s="19" t="str">
        <f t="shared" si="141"/>
        <v/>
      </c>
      <c r="M946" s="151"/>
      <c r="N946" s="153"/>
      <c r="O946" s="153"/>
      <c r="P946" s="19" t="str">
        <f t="shared" si="146"/>
        <v/>
      </c>
      <c r="Q946" s="151"/>
      <c r="R946" s="151"/>
      <c r="S946" s="152"/>
      <c r="T946" s="152"/>
      <c r="U946" s="21" t="str">
        <f t="shared" si="149"/>
        <v/>
      </c>
      <c r="V946" s="21" t="str">
        <f t="shared" si="147"/>
        <v/>
      </c>
      <c r="W946" s="15" t="str">
        <f t="shared" si="148"/>
        <v/>
      </c>
    </row>
    <row r="947" spans="1:23" ht="21.6" hidden="1" customHeight="1">
      <c r="A947" s="14" t="str">
        <f t="shared" si="142"/>
        <v/>
      </c>
      <c r="B947" s="20" t="str">
        <f>IF(D947="","",COUNTIF($C$4:C946,C947)+1)</f>
        <v/>
      </c>
      <c r="C947" s="14" t="str">
        <f>IF(D947="","",VLOOKUP(D947,LISTA!$A:$B,2,0))</f>
        <v/>
      </c>
      <c r="D947" s="151"/>
      <c r="E947" s="14" t="str">
        <f>IF(D947="","",VLOOKUP(B947,'Preventiva - Sequencia'!$B:$C,2,0))</f>
        <v/>
      </c>
      <c r="F947" s="14" t="str">
        <f t="shared" si="143"/>
        <v/>
      </c>
      <c r="G947" s="14" t="str">
        <f t="shared" si="144"/>
        <v/>
      </c>
      <c r="H947" s="14" t="str">
        <f t="shared" si="145"/>
        <v/>
      </c>
      <c r="I947" s="152"/>
      <c r="J947" s="153"/>
      <c r="K947" s="153"/>
      <c r="L947" s="19" t="str">
        <f t="shared" si="141"/>
        <v/>
      </c>
      <c r="M947" s="151"/>
      <c r="N947" s="153"/>
      <c r="O947" s="153"/>
      <c r="P947" s="19" t="str">
        <f t="shared" si="146"/>
        <v/>
      </c>
      <c r="Q947" s="151"/>
      <c r="R947" s="151"/>
      <c r="S947" s="152"/>
      <c r="T947" s="152"/>
      <c r="U947" s="21" t="str">
        <f t="shared" si="149"/>
        <v/>
      </c>
      <c r="V947" s="21" t="str">
        <f t="shared" si="147"/>
        <v/>
      </c>
      <c r="W947" s="15" t="str">
        <f t="shared" si="148"/>
        <v/>
      </c>
    </row>
    <row r="948" spans="1:23" ht="21.6" hidden="1" customHeight="1">
      <c r="A948" s="14" t="str">
        <f t="shared" si="142"/>
        <v/>
      </c>
      <c r="B948" s="20" t="str">
        <f>IF(D948="","",COUNTIF($C$4:C947,C948)+1)</f>
        <v/>
      </c>
      <c r="C948" s="14" t="str">
        <f>IF(D948="","",VLOOKUP(D948,LISTA!$A:$B,2,0))</f>
        <v/>
      </c>
      <c r="D948" s="151"/>
      <c r="E948" s="14" t="str">
        <f>IF(D948="","",VLOOKUP(B948,'Preventiva - Sequencia'!$B:$C,2,0))</f>
        <v/>
      </c>
      <c r="F948" s="14" t="str">
        <f t="shared" si="143"/>
        <v/>
      </c>
      <c r="G948" s="14" t="str">
        <f t="shared" si="144"/>
        <v/>
      </c>
      <c r="H948" s="14" t="str">
        <f t="shared" si="145"/>
        <v/>
      </c>
      <c r="I948" s="152"/>
      <c r="J948" s="153"/>
      <c r="K948" s="153"/>
      <c r="L948" s="19" t="str">
        <f t="shared" si="141"/>
        <v/>
      </c>
      <c r="M948" s="151"/>
      <c r="N948" s="153"/>
      <c r="O948" s="153"/>
      <c r="P948" s="19" t="str">
        <f t="shared" si="146"/>
        <v/>
      </c>
      <c r="Q948" s="151"/>
      <c r="R948" s="151"/>
      <c r="S948" s="152"/>
      <c r="T948" s="152"/>
      <c r="U948" s="21" t="str">
        <f t="shared" si="149"/>
        <v/>
      </c>
      <c r="V948" s="21" t="str">
        <f t="shared" si="147"/>
        <v/>
      </c>
      <c r="W948" s="15" t="str">
        <f t="shared" si="148"/>
        <v/>
      </c>
    </row>
    <row r="949" spans="1:23" ht="21.6" hidden="1" customHeight="1">
      <c r="A949" s="14" t="str">
        <f t="shared" si="142"/>
        <v/>
      </c>
      <c r="B949" s="20" t="str">
        <f>IF(D949="","",COUNTIF($C$4:C948,C949)+1)</f>
        <v/>
      </c>
      <c r="C949" s="14" t="str">
        <f>IF(D949="","",VLOOKUP(D949,LISTA!$A:$B,2,0))</f>
        <v/>
      </c>
      <c r="D949" s="151"/>
      <c r="E949" s="14" t="str">
        <f>IF(D949="","",VLOOKUP(B949,'Preventiva - Sequencia'!$B:$C,2,0))</f>
        <v/>
      </c>
      <c r="F949" s="14" t="str">
        <f t="shared" si="143"/>
        <v/>
      </c>
      <c r="G949" s="14" t="str">
        <f t="shared" si="144"/>
        <v/>
      </c>
      <c r="H949" s="14" t="str">
        <f t="shared" si="145"/>
        <v/>
      </c>
      <c r="I949" s="152"/>
      <c r="J949" s="153"/>
      <c r="K949" s="153"/>
      <c r="L949" s="19" t="str">
        <f t="shared" si="141"/>
        <v/>
      </c>
      <c r="M949" s="151"/>
      <c r="N949" s="153"/>
      <c r="O949" s="153"/>
      <c r="P949" s="19" t="str">
        <f t="shared" si="146"/>
        <v/>
      </c>
      <c r="Q949" s="151"/>
      <c r="R949" s="151"/>
      <c r="S949" s="152"/>
      <c r="T949" s="152"/>
      <c r="U949" s="21" t="str">
        <f t="shared" si="149"/>
        <v/>
      </c>
      <c r="V949" s="21" t="str">
        <f t="shared" si="147"/>
        <v/>
      </c>
      <c r="W949" s="15" t="str">
        <f t="shared" si="148"/>
        <v/>
      </c>
    </row>
    <row r="950" spans="1:23" ht="21.6" hidden="1" customHeight="1">
      <c r="A950" s="14" t="str">
        <f t="shared" si="142"/>
        <v/>
      </c>
      <c r="B950" s="20" t="str">
        <f>IF(D950="","",COUNTIF($C$4:C949,C950)+1)</f>
        <v/>
      </c>
      <c r="C950" s="14" t="str">
        <f>IF(D950="","",VLOOKUP(D950,LISTA!$A:$B,2,0))</f>
        <v/>
      </c>
      <c r="D950" s="151"/>
      <c r="E950" s="14" t="str">
        <f>IF(D950="","",VLOOKUP(B950,'Preventiva - Sequencia'!$B:$C,2,0))</f>
        <v/>
      </c>
      <c r="F950" s="14" t="str">
        <f t="shared" si="143"/>
        <v/>
      </c>
      <c r="G950" s="14" t="str">
        <f t="shared" si="144"/>
        <v/>
      </c>
      <c r="H950" s="14" t="str">
        <f t="shared" si="145"/>
        <v/>
      </c>
      <c r="I950" s="152"/>
      <c r="J950" s="153"/>
      <c r="K950" s="153"/>
      <c r="L950" s="19" t="str">
        <f t="shared" si="141"/>
        <v/>
      </c>
      <c r="M950" s="151"/>
      <c r="N950" s="153"/>
      <c r="O950" s="153"/>
      <c r="P950" s="19" t="str">
        <f t="shared" si="146"/>
        <v/>
      </c>
      <c r="Q950" s="151"/>
      <c r="R950" s="151"/>
      <c r="S950" s="152"/>
      <c r="T950" s="152"/>
      <c r="U950" s="21" t="str">
        <f t="shared" si="149"/>
        <v/>
      </c>
      <c r="V950" s="21" t="str">
        <f t="shared" si="147"/>
        <v/>
      </c>
      <c r="W950" s="15" t="str">
        <f t="shared" si="148"/>
        <v/>
      </c>
    </row>
    <row r="951" spans="1:23" ht="21.6" hidden="1" customHeight="1">
      <c r="A951" s="14" t="str">
        <f t="shared" si="142"/>
        <v/>
      </c>
      <c r="B951" s="20" t="str">
        <f>IF(D951="","",COUNTIF($C$4:C950,C951)+1)</f>
        <v/>
      </c>
      <c r="C951" s="14" t="str">
        <f>IF(D951="","",VLOOKUP(D951,LISTA!$A:$B,2,0))</f>
        <v/>
      </c>
      <c r="D951" s="151"/>
      <c r="E951" s="14" t="str">
        <f>IF(D951="","",VLOOKUP(B951,'Preventiva - Sequencia'!$B:$C,2,0))</f>
        <v/>
      </c>
      <c r="F951" s="14" t="str">
        <f t="shared" si="143"/>
        <v/>
      </c>
      <c r="G951" s="14" t="str">
        <f t="shared" si="144"/>
        <v/>
      </c>
      <c r="H951" s="14" t="str">
        <f t="shared" si="145"/>
        <v/>
      </c>
      <c r="I951" s="152"/>
      <c r="J951" s="153"/>
      <c r="K951" s="153"/>
      <c r="L951" s="19" t="str">
        <f t="shared" si="141"/>
        <v/>
      </c>
      <c r="M951" s="151"/>
      <c r="N951" s="153"/>
      <c r="O951" s="153"/>
      <c r="P951" s="19" t="str">
        <f t="shared" si="146"/>
        <v/>
      </c>
      <c r="Q951" s="151"/>
      <c r="R951" s="151"/>
      <c r="S951" s="152"/>
      <c r="T951" s="152"/>
      <c r="U951" s="21" t="str">
        <f t="shared" si="149"/>
        <v/>
      </c>
      <c r="V951" s="21" t="str">
        <f t="shared" si="147"/>
        <v/>
      </c>
      <c r="W951" s="15" t="str">
        <f t="shared" si="148"/>
        <v/>
      </c>
    </row>
    <row r="952" spans="1:23" ht="21.6" hidden="1" customHeight="1">
      <c r="A952" s="14" t="str">
        <f t="shared" si="142"/>
        <v/>
      </c>
      <c r="B952" s="20" t="str">
        <f>IF(D952="","",COUNTIF($C$4:C951,C952)+1)</f>
        <v/>
      </c>
      <c r="C952" s="14" t="str">
        <f>IF(D952="","",VLOOKUP(D952,LISTA!$A:$B,2,0))</f>
        <v/>
      </c>
      <c r="D952" s="151"/>
      <c r="E952" s="14" t="str">
        <f>IF(D952="","",VLOOKUP(B952,'Preventiva - Sequencia'!$B:$C,2,0))</f>
        <v/>
      </c>
      <c r="F952" s="14" t="str">
        <f t="shared" si="143"/>
        <v/>
      </c>
      <c r="G952" s="14" t="str">
        <f t="shared" si="144"/>
        <v/>
      </c>
      <c r="H952" s="14" t="str">
        <f t="shared" si="145"/>
        <v/>
      </c>
      <c r="I952" s="152"/>
      <c r="J952" s="153"/>
      <c r="K952" s="153"/>
      <c r="L952" s="19" t="str">
        <f t="shared" si="141"/>
        <v/>
      </c>
      <c r="M952" s="151"/>
      <c r="N952" s="153"/>
      <c r="O952" s="153"/>
      <c r="P952" s="19" t="str">
        <f t="shared" si="146"/>
        <v/>
      </c>
      <c r="Q952" s="151"/>
      <c r="R952" s="151"/>
      <c r="S952" s="152"/>
      <c r="T952" s="152"/>
      <c r="U952" s="21" t="str">
        <f t="shared" si="149"/>
        <v/>
      </c>
      <c r="V952" s="21" t="str">
        <f t="shared" si="147"/>
        <v/>
      </c>
      <c r="W952" s="15" t="str">
        <f t="shared" si="148"/>
        <v/>
      </c>
    </row>
    <row r="953" spans="1:23" ht="21.6" hidden="1" customHeight="1">
      <c r="A953" s="14" t="str">
        <f t="shared" si="142"/>
        <v/>
      </c>
      <c r="B953" s="20" t="str">
        <f>IF(D953="","",COUNTIF($C$4:C952,C953)+1)</f>
        <v/>
      </c>
      <c r="C953" s="14" t="str">
        <f>IF(D953="","",VLOOKUP(D953,LISTA!$A:$B,2,0))</f>
        <v/>
      </c>
      <c r="D953" s="151"/>
      <c r="E953" s="14" t="str">
        <f>IF(D953="","",VLOOKUP(B953,'Preventiva - Sequencia'!$B:$C,2,0))</f>
        <v/>
      </c>
      <c r="F953" s="14" t="str">
        <f t="shared" si="143"/>
        <v/>
      </c>
      <c r="G953" s="14" t="str">
        <f t="shared" si="144"/>
        <v/>
      </c>
      <c r="H953" s="14" t="str">
        <f t="shared" si="145"/>
        <v/>
      </c>
      <c r="I953" s="152"/>
      <c r="J953" s="153"/>
      <c r="K953" s="153"/>
      <c r="L953" s="19" t="str">
        <f t="shared" si="141"/>
        <v/>
      </c>
      <c r="M953" s="151"/>
      <c r="N953" s="153"/>
      <c r="O953" s="153"/>
      <c r="P953" s="19" t="str">
        <f t="shared" si="146"/>
        <v/>
      </c>
      <c r="Q953" s="151"/>
      <c r="R953" s="151"/>
      <c r="S953" s="152"/>
      <c r="T953" s="152"/>
      <c r="U953" s="21" t="str">
        <f t="shared" si="149"/>
        <v/>
      </c>
      <c r="V953" s="21" t="str">
        <f t="shared" si="147"/>
        <v/>
      </c>
      <c r="W953" s="15" t="str">
        <f t="shared" si="148"/>
        <v/>
      </c>
    </row>
    <row r="954" spans="1:23" ht="21.6" hidden="1" customHeight="1">
      <c r="A954" s="14" t="str">
        <f t="shared" si="142"/>
        <v/>
      </c>
      <c r="B954" s="20" t="str">
        <f>IF(D954="","",COUNTIF($C$4:C953,C954)+1)</f>
        <v/>
      </c>
      <c r="C954" s="14" t="str">
        <f>IF(D954="","",VLOOKUP(D954,LISTA!$A:$B,2,0))</f>
        <v/>
      </c>
      <c r="D954" s="151"/>
      <c r="E954" s="14" t="str">
        <f>IF(D954="","",VLOOKUP(B954,'Preventiva - Sequencia'!$B:$C,2,0))</f>
        <v/>
      </c>
      <c r="F954" s="14" t="str">
        <f t="shared" si="143"/>
        <v/>
      </c>
      <c r="G954" s="14" t="str">
        <f t="shared" si="144"/>
        <v/>
      </c>
      <c r="H954" s="14" t="str">
        <f t="shared" si="145"/>
        <v/>
      </c>
      <c r="I954" s="152"/>
      <c r="J954" s="153"/>
      <c r="K954" s="153"/>
      <c r="L954" s="19" t="str">
        <f t="shared" si="141"/>
        <v/>
      </c>
      <c r="M954" s="151"/>
      <c r="N954" s="153"/>
      <c r="O954" s="153"/>
      <c r="P954" s="19" t="str">
        <f t="shared" si="146"/>
        <v/>
      </c>
      <c r="Q954" s="151"/>
      <c r="R954" s="151"/>
      <c r="S954" s="152"/>
      <c r="T954" s="152"/>
      <c r="U954" s="21" t="str">
        <f t="shared" si="149"/>
        <v/>
      </c>
      <c r="V954" s="21" t="str">
        <f t="shared" si="147"/>
        <v/>
      </c>
      <c r="W954" s="15" t="str">
        <f t="shared" si="148"/>
        <v/>
      </c>
    </row>
    <row r="955" spans="1:23" ht="21.6" hidden="1" customHeight="1">
      <c r="A955" s="14" t="str">
        <f t="shared" si="142"/>
        <v/>
      </c>
      <c r="B955" s="20" t="str">
        <f>IF(D955="","",COUNTIF($C$4:C954,C955)+1)</f>
        <v/>
      </c>
      <c r="C955" s="14" t="str">
        <f>IF(D955="","",VLOOKUP(D955,LISTA!$A:$B,2,0))</f>
        <v/>
      </c>
      <c r="D955" s="151"/>
      <c r="E955" s="14" t="str">
        <f>IF(D955="","",VLOOKUP(B955,'Preventiva - Sequencia'!$B:$C,2,0))</f>
        <v/>
      </c>
      <c r="F955" s="14" t="str">
        <f t="shared" si="143"/>
        <v/>
      </c>
      <c r="G955" s="14" t="str">
        <f t="shared" si="144"/>
        <v/>
      </c>
      <c r="H955" s="14" t="str">
        <f t="shared" si="145"/>
        <v/>
      </c>
      <c r="I955" s="152"/>
      <c r="J955" s="153"/>
      <c r="K955" s="153"/>
      <c r="L955" s="19" t="str">
        <f t="shared" si="141"/>
        <v/>
      </c>
      <c r="M955" s="151"/>
      <c r="N955" s="153"/>
      <c r="O955" s="153"/>
      <c r="P955" s="19" t="str">
        <f t="shared" si="146"/>
        <v/>
      </c>
      <c r="Q955" s="151"/>
      <c r="R955" s="151"/>
      <c r="S955" s="152"/>
      <c r="T955" s="152"/>
      <c r="U955" s="21" t="str">
        <f t="shared" si="149"/>
        <v/>
      </c>
      <c r="V955" s="21" t="str">
        <f t="shared" si="147"/>
        <v/>
      </c>
      <c r="W955" s="15" t="str">
        <f t="shared" si="148"/>
        <v/>
      </c>
    </row>
    <row r="956" spans="1:23" ht="21.6" hidden="1" customHeight="1">
      <c r="A956" s="14" t="str">
        <f t="shared" si="142"/>
        <v/>
      </c>
      <c r="B956" s="20" t="str">
        <f>IF(D956="","",COUNTIF($C$4:C955,C956)+1)</f>
        <v/>
      </c>
      <c r="C956" s="14" t="str">
        <f>IF(D956="","",VLOOKUP(D956,LISTA!$A:$B,2,0))</f>
        <v/>
      </c>
      <c r="D956" s="151"/>
      <c r="E956" s="14" t="str">
        <f>IF(D956="","",VLOOKUP(B956,'Preventiva - Sequencia'!$B:$C,2,0))</f>
        <v/>
      </c>
      <c r="F956" s="14" t="str">
        <f t="shared" si="143"/>
        <v/>
      </c>
      <c r="G956" s="14" t="str">
        <f t="shared" si="144"/>
        <v/>
      </c>
      <c r="H956" s="14" t="str">
        <f t="shared" si="145"/>
        <v/>
      </c>
      <c r="I956" s="152"/>
      <c r="J956" s="153"/>
      <c r="K956" s="153"/>
      <c r="L956" s="19" t="str">
        <f t="shared" si="141"/>
        <v/>
      </c>
      <c r="M956" s="151"/>
      <c r="N956" s="153"/>
      <c r="O956" s="153"/>
      <c r="P956" s="19" t="str">
        <f t="shared" si="146"/>
        <v/>
      </c>
      <c r="Q956" s="151"/>
      <c r="R956" s="151"/>
      <c r="S956" s="152"/>
      <c r="T956" s="152"/>
      <c r="U956" s="21" t="str">
        <f t="shared" si="149"/>
        <v/>
      </c>
      <c r="V956" s="21" t="str">
        <f t="shared" si="147"/>
        <v/>
      </c>
      <c r="W956" s="15" t="str">
        <f t="shared" si="148"/>
        <v/>
      </c>
    </row>
    <row r="957" spans="1:23" ht="21.6" hidden="1" customHeight="1">
      <c r="A957" s="14" t="str">
        <f t="shared" si="142"/>
        <v/>
      </c>
      <c r="B957" s="20" t="str">
        <f>IF(D957="","",COUNTIF($C$4:C956,C957)+1)</f>
        <v/>
      </c>
      <c r="C957" s="14" t="str">
        <f>IF(D957="","",VLOOKUP(D957,LISTA!$A:$B,2,0))</f>
        <v/>
      </c>
      <c r="D957" s="151"/>
      <c r="E957" s="14" t="str">
        <f>IF(D957="","",VLOOKUP(B957,'Preventiva - Sequencia'!$B:$C,2,0))</f>
        <v/>
      </c>
      <c r="F957" s="14" t="str">
        <f t="shared" si="143"/>
        <v/>
      </c>
      <c r="G957" s="14" t="str">
        <f t="shared" si="144"/>
        <v/>
      </c>
      <c r="H957" s="14" t="str">
        <f t="shared" si="145"/>
        <v/>
      </c>
      <c r="I957" s="152"/>
      <c r="J957" s="153"/>
      <c r="K957" s="153"/>
      <c r="L957" s="19" t="str">
        <f t="shared" si="141"/>
        <v/>
      </c>
      <c r="M957" s="151"/>
      <c r="N957" s="153"/>
      <c r="O957" s="153"/>
      <c r="P957" s="19" t="str">
        <f t="shared" si="146"/>
        <v/>
      </c>
      <c r="Q957" s="151"/>
      <c r="R957" s="151"/>
      <c r="S957" s="152"/>
      <c r="T957" s="152"/>
      <c r="U957" s="21" t="str">
        <f t="shared" si="149"/>
        <v/>
      </c>
      <c r="V957" s="21" t="str">
        <f t="shared" si="147"/>
        <v/>
      </c>
      <c r="W957" s="15" t="str">
        <f t="shared" si="148"/>
        <v/>
      </c>
    </row>
    <row r="958" spans="1:23" ht="21.6" hidden="1" customHeight="1">
      <c r="A958" s="14" t="str">
        <f t="shared" si="142"/>
        <v/>
      </c>
      <c r="B958" s="20" t="str">
        <f>IF(D958="","",COUNTIF($C$4:C957,C958)+1)</f>
        <v/>
      </c>
      <c r="C958" s="14" t="str">
        <f>IF(D958="","",VLOOKUP(D958,LISTA!$A:$B,2,0))</f>
        <v/>
      </c>
      <c r="D958" s="151"/>
      <c r="E958" s="14" t="str">
        <f>IF(D958="","",VLOOKUP(B958,'Preventiva - Sequencia'!$B:$C,2,0))</f>
        <v/>
      </c>
      <c r="F958" s="14" t="str">
        <f t="shared" si="143"/>
        <v/>
      </c>
      <c r="G958" s="14" t="str">
        <f t="shared" si="144"/>
        <v/>
      </c>
      <c r="H958" s="14" t="str">
        <f t="shared" si="145"/>
        <v/>
      </c>
      <c r="I958" s="152"/>
      <c r="J958" s="153"/>
      <c r="K958" s="153"/>
      <c r="L958" s="19" t="str">
        <f t="shared" si="141"/>
        <v/>
      </c>
      <c r="M958" s="151"/>
      <c r="N958" s="153"/>
      <c r="O958" s="153"/>
      <c r="P958" s="19" t="str">
        <f t="shared" si="146"/>
        <v/>
      </c>
      <c r="Q958" s="151"/>
      <c r="R958" s="151"/>
      <c r="S958" s="152"/>
      <c r="T958" s="152"/>
      <c r="U958" s="21" t="str">
        <f t="shared" si="149"/>
        <v/>
      </c>
      <c r="V958" s="21" t="str">
        <f t="shared" si="147"/>
        <v/>
      </c>
      <c r="W958" s="15" t="str">
        <f t="shared" si="148"/>
        <v/>
      </c>
    </row>
    <row r="959" spans="1:23" ht="21.6" hidden="1" customHeight="1">
      <c r="A959" s="14" t="str">
        <f t="shared" si="142"/>
        <v/>
      </c>
      <c r="B959" s="20" t="str">
        <f>IF(D959="","",COUNTIF($C$4:C958,C959)+1)</f>
        <v/>
      </c>
      <c r="C959" s="14" t="str">
        <f>IF(D959="","",VLOOKUP(D959,LISTA!$A:$B,2,0))</f>
        <v/>
      </c>
      <c r="D959" s="151"/>
      <c r="E959" s="14" t="str">
        <f>IF(D959="","",VLOOKUP(B959,'Preventiva - Sequencia'!$B:$C,2,0))</f>
        <v/>
      </c>
      <c r="F959" s="14" t="str">
        <f t="shared" si="143"/>
        <v/>
      </c>
      <c r="G959" s="14" t="str">
        <f t="shared" si="144"/>
        <v/>
      </c>
      <c r="H959" s="14" t="str">
        <f t="shared" si="145"/>
        <v/>
      </c>
      <c r="I959" s="152"/>
      <c r="J959" s="153"/>
      <c r="K959" s="153"/>
      <c r="L959" s="19" t="str">
        <f t="shared" si="141"/>
        <v/>
      </c>
      <c r="M959" s="151"/>
      <c r="N959" s="153"/>
      <c r="O959" s="153"/>
      <c r="P959" s="19" t="str">
        <f t="shared" si="146"/>
        <v/>
      </c>
      <c r="Q959" s="151"/>
      <c r="R959" s="151"/>
      <c r="S959" s="152"/>
      <c r="T959" s="152"/>
      <c r="U959" s="21" t="str">
        <f t="shared" si="149"/>
        <v/>
      </c>
      <c r="V959" s="21" t="str">
        <f t="shared" si="147"/>
        <v/>
      </c>
      <c r="W959" s="15" t="str">
        <f t="shared" si="148"/>
        <v/>
      </c>
    </row>
    <row r="960" spans="1:23" ht="21.6" hidden="1" customHeight="1">
      <c r="A960" s="14" t="str">
        <f t="shared" si="142"/>
        <v/>
      </c>
      <c r="B960" s="20" t="str">
        <f>IF(D960="","",COUNTIF($C$4:C959,C960)+1)</f>
        <v/>
      </c>
      <c r="C960" s="14" t="str">
        <f>IF(D960="","",VLOOKUP(D960,LISTA!$A:$B,2,0))</f>
        <v/>
      </c>
      <c r="D960" s="151"/>
      <c r="E960" s="14" t="str">
        <f>IF(D960="","",VLOOKUP(B960,'Preventiva - Sequencia'!$B:$C,2,0))</f>
        <v/>
      </c>
      <c r="F960" s="14" t="str">
        <f t="shared" si="143"/>
        <v/>
      </c>
      <c r="G960" s="14" t="str">
        <f t="shared" si="144"/>
        <v/>
      </c>
      <c r="H960" s="14" t="str">
        <f t="shared" si="145"/>
        <v/>
      </c>
      <c r="I960" s="152"/>
      <c r="J960" s="153"/>
      <c r="K960" s="153"/>
      <c r="L960" s="19" t="str">
        <f t="shared" si="141"/>
        <v/>
      </c>
      <c r="M960" s="151"/>
      <c r="N960" s="153"/>
      <c r="O960" s="153"/>
      <c r="P960" s="19" t="str">
        <f t="shared" si="146"/>
        <v/>
      </c>
      <c r="Q960" s="151"/>
      <c r="R960" s="151"/>
      <c r="S960" s="152"/>
      <c r="T960" s="152"/>
      <c r="U960" s="21" t="str">
        <f t="shared" si="149"/>
        <v/>
      </c>
      <c r="V960" s="21" t="str">
        <f t="shared" si="147"/>
        <v/>
      </c>
      <c r="W960" s="15" t="str">
        <f t="shared" si="148"/>
        <v/>
      </c>
    </row>
    <row r="961" spans="1:23" ht="21.6" hidden="1" customHeight="1">
      <c r="A961" s="14" t="str">
        <f t="shared" si="142"/>
        <v/>
      </c>
      <c r="B961" s="20" t="str">
        <f>IF(D961="","",COUNTIF($C$4:C960,C961)+1)</f>
        <v/>
      </c>
      <c r="C961" s="14" t="str">
        <f>IF(D961="","",VLOOKUP(D961,LISTA!$A:$B,2,0))</f>
        <v/>
      </c>
      <c r="D961" s="151"/>
      <c r="E961" s="14" t="str">
        <f>IF(D961="","",VLOOKUP(B961,'Preventiva - Sequencia'!$B:$C,2,0))</f>
        <v/>
      </c>
      <c r="F961" s="14" t="str">
        <f t="shared" si="143"/>
        <v/>
      </c>
      <c r="G961" s="14" t="str">
        <f t="shared" si="144"/>
        <v/>
      </c>
      <c r="H961" s="14" t="str">
        <f t="shared" si="145"/>
        <v/>
      </c>
      <c r="I961" s="152"/>
      <c r="J961" s="153"/>
      <c r="K961" s="153"/>
      <c r="L961" s="19" t="str">
        <f t="shared" ref="L961:L1024" si="150">IF(K961="","",K961-J961)</f>
        <v/>
      </c>
      <c r="M961" s="151"/>
      <c r="N961" s="153"/>
      <c r="O961" s="153"/>
      <c r="P961" s="19" t="str">
        <f t="shared" si="146"/>
        <v/>
      </c>
      <c r="Q961" s="151"/>
      <c r="R961" s="151"/>
      <c r="S961" s="152"/>
      <c r="T961" s="152"/>
      <c r="U961" s="21" t="str">
        <f t="shared" si="149"/>
        <v/>
      </c>
      <c r="V961" s="21" t="str">
        <f t="shared" si="147"/>
        <v/>
      </c>
      <c r="W961" s="15" t="str">
        <f t="shared" si="148"/>
        <v/>
      </c>
    </row>
    <row r="962" spans="1:23" ht="21.6" hidden="1" customHeight="1">
      <c r="A962" s="14" t="str">
        <f t="shared" si="142"/>
        <v/>
      </c>
      <c r="B962" s="20" t="str">
        <f>IF(D962="","",COUNTIF($C$4:C961,C962)+1)</f>
        <v/>
      </c>
      <c r="C962" s="14" t="str">
        <f>IF(D962="","",VLOOKUP(D962,LISTA!$A:$B,2,0))</f>
        <v/>
      </c>
      <c r="D962" s="151"/>
      <c r="E962" s="14" t="str">
        <f>IF(D962="","",VLOOKUP(B962,'Preventiva - Sequencia'!$B:$C,2,0))</f>
        <v/>
      </c>
      <c r="F962" s="14" t="str">
        <f t="shared" si="143"/>
        <v/>
      </c>
      <c r="G962" s="14" t="str">
        <f t="shared" si="144"/>
        <v/>
      </c>
      <c r="H962" s="14" t="str">
        <f t="shared" si="145"/>
        <v/>
      </c>
      <c r="I962" s="152"/>
      <c r="J962" s="153"/>
      <c r="K962" s="153"/>
      <c r="L962" s="19" t="str">
        <f t="shared" si="150"/>
        <v/>
      </c>
      <c r="M962" s="151"/>
      <c r="N962" s="153"/>
      <c r="O962" s="153"/>
      <c r="P962" s="19" t="str">
        <f t="shared" si="146"/>
        <v/>
      </c>
      <c r="Q962" s="151"/>
      <c r="R962" s="151"/>
      <c r="S962" s="152"/>
      <c r="T962" s="152"/>
      <c r="U962" s="21" t="str">
        <f t="shared" si="149"/>
        <v/>
      </c>
      <c r="V962" s="21" t="str">
        <f t="shared" si="147"/>
        <v/>
      </c>
      <c r="W962" s="15" t="str">
        <f t="shared" si="148"/>
        <v/>
      </c>
    </row>
    <row r="963" spans="1:23" ht="21.6" hidden="1" customHeight="1">
      <c r="A963" s="14" t="str">
        <f t="shared" si="142"/>
        <v/>
      </c>
      <c r="B963" s="20" t="str">
        <f>IF(D963="","",COUNTIF($C$4:C962,C963)+1)</f>
        <v/>
      </c>
      <c r="C963" s="14" t="str">
        <f>IF(D963="","",VLOOKUP(D963,LISTA!$A:$B,2,0))</f>
        <v/>
      </c>
      <c r="D963" s="151"/>
      <c r="E963" s="14" t="str">
        <f>IF(D963="","",VLOOKUP(B963,'Preventiva - Sequencia'!$B:$C,2,0))</f>
        <v/>
      </c>
      <c r="F963" s="14" t="str">
        <f t="shared" si="143"/>
        <v/>
      </c>
      <c r="G963" s="14" t="str">
        <f t="shared" si="144"/>
        <v/>
      </c>
      <c r="H963" s="14" t="str">
        <f t="shared" si="145"/>
        <v/>
      </c>
      <c r="I963" s="152"/>
      <c r="J963" s="153"/>
      <c r="K963" s="153"/>
      <c r="L963" s="19" t="str">
        <f t="shared" si="150"/>
        <v/>
      </c>
      <c r="M963" s="151"/>
      <c r="N963" s="153"/>
      <c r="O963" s="153"/>
      <c r="P963" s="19" t="str">
        <f t="shared" si="146"/>
        <v/>
      </c>
      <c r="Q963" s="151"/>
      <c r="R963" s="151"/>
      <c r="S963" s="152"/>
      <c r="T963" s="152"/>
      <c r="U963" s="21" t="str">
        <f t="shared" si="149"/>
        <v/>
      </c>
      <c r="V963" s="21" t="str">
        <f t="shared" si="147"/>
        <v/>
      </c>
      <c r="W963" s="15" t="str">
        <f t="shared" si="148"/>
        <v/>
      </c>
    </row>
    <row r="964" spans="1:23" ht="21.6" hidden="1" customHeight="1">
      <c r="A964" s="14" t="str">
        <f t="shared" si="142"/>
        <v/>
      </c>
      <c r="B964" s="20" t="str">
        <f>IF(D964="","",COUNTIF($C$4:C963,C964)+1)</f>
        <v/>
      </c>
      <c r="C964" s="14" t="str">
        <f>IF(D964="","",VLOOKUP(D964,LISTA!$A:$B,2,0))</f>
        <v/>
      </c>
      <c r="D964" s="151"/>
      <c r="E964" s="14" t="str">
        <f>IF(D964="","",VLOOKUP(B964,'Preventiva - Sequencia'!$B:$C,2,0))</f>
        <v/>
      </c>
      <c r="F964" s="14" t="str">
        <f t="shared" si="143"/>
        <v/>
      </c>
      <c r="G964" s="14" t="str">
        <f t="shared" si="144"/>
        <v/>
      </c>
      <c r="H964" s="14" t="str">
        <f t="shared" si="145"/>
        <v/>
      </c>
      <c r="I964" s="152"/>
      <c r="J964" s="153"/>
      <c r="K964" s="153"/>
      <c r="L964" s="19" t="str">
        <f t="shared" si="150"/>
        <v/>
      </c>
      <c r="M964" s="151"/>
      <c r="N964" s="153"/>
      <c r="O964" s="153"/>
      <c r="P964" s="19" t="str">
        <f t="shared" si="146"/>
        <v/>
      </c>
      <c r="Q964" s="151"/>
      <c r="R964" s="151"/>
      <c r="S964" s="152"/>
      <c r="T964" s="152"/>
      <c r="U964" s="21" t="str">
        <f t="shared" si="149"/>
        <v/>
      </c>
      <c r="V964" s="21" t="str">
        <f t="shared" si="147"/>
        <v/>
      </c>
      <c r="W964" s="15" t="str">
        <f t="shared" si="148"/>
        <v/>
      </c>
    </row>
    <row r="965" spans="1:23" ht="21.6" hidden="1" customHeight="1">
      <c r="A965" s="14" t="str">
        <f t="shared" ref="A965:A1028" si="151">IF(D965="","",B965&amp;C965)</f>
        <v/>
      </c>
      <c r="B965" s="20" t="str">
        <f>IF(D965="","",COUNTIF($C$4:C964,C965)+1)</f>
        <v/>
      </c>
      <c r="C965" s="14" t="str">
        <f>IF(D965="","",VLOOKUP(D965,LISTA!$A:$B,2,0))</f>
        <v/>
      </c>
      <c r="D965" s="151"/>
      <c r="E965" s="14" t="str">
        <f>IF(D965="","",VLOOKUP(B965,'Preventiva - Sequencia'!$B:$C,2,0))</f>
        <v/>
      </c>
      <c r="F965" s="14" t="str">
        <f t="shared" ref="F965:F1028" si="152">IF(D965="","",IF(B965=1,0,VLOOKUP((B965-1)&amp;C965,$A:$W,17,0)))</f>
        <v/>
      </c>
      <c r="G965" s="14" t="str">
        <f t="shared" ref="G965:G1028" si="153">IF(D965="","",IF(E965="50F",45,IF(E965="250f",F965+175,F965+225)))</f>
        <v/>
      </c>
      <c r="H965" s="14" t="str">
        <f t="shared" ref="H965:H1028" si="154">IF(C965="","",IF(E965="50F",55,IF(E965="250f",F965+225,F965+275)))</f>
        <v/>
      </c>
      <c r="I965" s="152"/>
      <c r="J965" s="153"/>
      <c r="K965" s="153"/>
      <c r="L965" s="19" t="str">
        <f t="shared" si="150"/>
        <v/>
      </c>
      <c r="M965" s="151"/>
      <c r="N965" s="153"/>
      <c r="O965" s="153"/>
      <c r="P965" s="19" t="str">
        <f t="shared" ref="P965:P1028" si="155">IF(O965="","",O965-N965)</f>
        <v/>
      </c>
      <c r="Q965" s="151"/>
      <c r="R965" s="151"/>
      <c r="S965" s="152"/>
      <c r="T965" s="152"/>
      <c r="U965" s="21" t="str">
        <f t="shared" si="149"/>
        <v/>
      </c>
      <c r="V965" s="21" t="str">
        <f t="shared" ref="V965:V1028" si="156">IF(M965=0,"",R965/M965)</f>
        <v/>
      </c>
      <c r="W965" s="15" t="str">
        <f t="shared" ref="W965:W1028" si="157">IF(Q965="","",IF(AND(Q965&gt;G965,Q965&lt;H965),1,0))</f>
        <v/>
      </c>
    </row>
    <row r="966" spans="1:23" ht="21.6" hidden="1" customHeight="1">
      <c r="A966" s="14" t="str">
        <f t="shared" si="151"/>
        <v/>
      </c>
      <c r="B966" s="20" t="str">
        <f>IF(D966="","",COUNTIF($C$4:C965,C966)+1)</f>
        <v/>
      </c>
      <c r="C966" s="14" t="str">
        <f>IF(D966="","",VLOOKUP(D966,LISTA!$A:$B,2,0))</f>
        <v/>
      </c>
      <c r="D966" s="151"/>
      <c r="E966" s="14" t="str">
        <f>IF(D966="","",VLOOKUP(B966,'Preventiva - Sequencia'!$B:$C,2,0))</f>
        <v/>
      </c>
      <c r="F966" s="14" t="str">
        <f t="shared" si="152"/>
        <v/>
      </c>
      <c r="G966" s="14" t="str">
        <f t="shared" si="153"/>
        <v/>
      </c>
      <c r="H966" s="14" t="str">
        <f t="shared" si="154"/>
        <v/>
      </c>
      <c r="I966" s="152"/>
      <c r="J966" s="153"/>
      <c r="K966" s="153"/>
      <c r="L966" s="19" t="str">
        <f t="shared" si="150"/>
        <v/>
      </c>
      <c r="M966" s="151"/>
      <c r="N966" s="153"/>
      <c r="O966" s="153"/>
      <c r="P966" s="19" t="str">
        <f t="shared" si="155"/>
        <v/>
      </c>
      <c r="Q966" s="151"/>
      <c r="R966" s="151"/>
      <c r="S966" s="152"/>
      <c r="T966" s="152"/>
      <c r="U966" s="21" t="str">
        <f t="shared" si="149"/>
        <v/>
      </c>
      <c r="V966" s="21" t="str">
        <f t="shared" si="156"/>
        <v/>
      </c>
      <c r="W966" s="15" t="str">
        <f t="shared" si="157"/>
        <v/>
      </c>
    </row>
    <row r="967" spans="1:23" ht="21.6" hidden="1" customHeight="1">
      <c r="A967" s="14" t="str">
        <f t="shared" si="151"/>
        <v/>
      </c>
      <c r="B967" s="20" t="str">
        <f>IF(D967="","",COUNTIF($C$4:C966,C967)+1)</f>
        <v/>
      </c>
      <c r="C967" s="14" t="str">
        <f>IF(D967="","",VLOOKUP(D967,LISTA!$A:$B,2,0))</f>
        <v/>
      </c>
      <c r="D967" s="151"/>
      <c r="E967" s="14" t="str">
        <f>IF(D967="","",VLOOKUP(B967,'Preventiva - Sequencia'!$B:$C,2,0))</f>
        <v/>
      </c>
      <c r="F967" s="14" t="str">
        <f t="shared" si="152"/>
        <v/>
      </c>
      <c r="G967" s="14" t="str">
        <f t="shared" si="153"/>
        <v/>
      </c>
      <c r="H967" s="14" t="str">
        <f t="shared" si="154"/>
        <v/>
      </c>
      <c r="I967" s="152"/>
      <c r="J967" s="153"/>
      <c r="K967" s="153"/>
      <c r="L967" s="19" t="str">
        <f t="shared" si="150"/>
        <v/>
      </c>
      <c r="M967" s="151"/>
      <c r="N967" s="153"/>
      <c r="O967" s="153"/>
      <c r="P967" s="19" t="str">
        <f t="shared" si="155"/>
        <v/>
      </c>
      <c r="Q967" s="151"/>
      <c r="R967" s="151"/>
      <c r="S967" s="152"/>
      <c r="T967" s="152"/>
      <c r="U967" s="21" t="str">
        <f t="shared" si="149"/>
        <v/>
      </c>
      <c r="V967" s="21" t="str">
        <f t="shared" si="156"/>
        <v/>
      </c>
      <c r="W967" s="15" t="str">
        <f t="shared" si="157"/>
        <v/>
      </c>
    </row>
    <row r="968" spans="1:23" ht="21.6" hidden="1" customHeight="1">
      <c r="A968" s="14" t="str">
        <f t="shared" si="151"/>
        <v/>
      </c>
      <c r="B968" s="20" t="str">
        <f>IF(D968="","",COUNTIF($C$4:C967,C968)+1)</f>
        <v/>
      </c>
      <c r="C968" s="14" t="str">
        <f>IF(D968="","",VLOOKUP(D968,LISTA!$A:$B,2,0))</f>
        <v/>
      </c>
      <c r="D968" s="151"/>
      <c r="E968" s="14" t="str">
        <f>IF(D968="","",VLOOKUP(B968,'Preventiva - Sequencia'!$B:$C,2,0))</f>
        <v/>
      </c>
      <c r="F968" s="14" t="str">
        <f t="shared" si="152"/>
        <v/>
      </c>
      <c r="G968" s="14" t="str">
        <f t="shared" si="153"/>
        <v/>
      </c>
      <c r="H968" s="14" t="str">
        <f t="shared" si="154"/>
        <v/>
      </c>
      <c r="I968" s="152"/>
      <c r="J968" s="153"/>
      <c r="K968" s="153"/>
      <c r="L968" s="19" t="str">
        <f t="shared" si="150"/>
        <v/>
      </c>
      <c r="M968" s="151"/>
      <c r="N968" s="153"/>
      <c r="O968" s="153"/>
      <c r="P968" s="19" t="str">
        <f t="shared" si="155"/>
        <v/>
      </c>
      <c r="Q968" s="151"/>
      <c r="R968" s="151"/>
      <c r="S968" s="152"/>
      <c r="T968" s="152"/>
      <c r="U968" s="21" t="str">
        <f t="shared" si="149"/>
        <v/>
      </c>
      <c r="V968" s="21" t="str">
        <f t="shared" si="156"/>
        <v/>
      </c>
      <c r="W968" s="15" t="str">
        <f t="shared" si="157"/>
        <v/>
      </c>
    </row>
    <row r="969" spans="1:23" ht="21.6" hidden="1" customHeight="1">
      <c r="A969" s="14" t="str">
        <f t="shared" si="151"/>
        <v/>
      </c>
      <c r="B969" s="20" t="str">
        <f>IF(D969="","",COUNTIF($C$4:C968,C969)+1)</f>
        <v/>
      </c>
      <c r="C969" s="14" t="str">
        <f>IF(D969="","",VLOOKUP(D969,LISTA!$A:$B,2,0))</f>
        <v/>
      </c>
      <c r="D969" s="151"/>
      <c r="E969" s="14" t="str">
        <f>IF(D969="","",VLOOKUP(B969,'Preventiva - Sequencia'!$B:$C,2,0))</f>
        <v/>
      </c>
      <c r="F969" s="14" t="str">
        <f t="shared" si="152"/>
        <v/>
      </c>
      <c r="G969" s="14" t="str">
        <f t="shared" si="153"/>
        <v/>
      </c>
      <c r="H969" s="14" t="str">
        <f t="shared" si="154"/>
        <v/>
      </c>
      <c r="I969" s="152"/>
      <c r="J969" s="153"/>
      <c r="K969" s="153"/>
      <c r="L969" s="19" t="str">
        <f t="shared" si="150"/>
        <v/>
      </c>
      <c r="M969" s="151"/>
      <c r="N969" s="153"/>
      <c r="O969" s="153"/>
      <c r="P969" s="19" t="str">
        <f t="shared" si="155"/>
        <v/>
      </c>
      <c r="Q969" s="151"/>
      <c r="R969" s="151"/>
      <c r="S969" s="152"/>
      <c r="T969" s="152"/>
      <c r="U969" s="21" t="str">
        <f t="shared" si="149"/>
        <v/>
      </c>
      <c r="V969" s="21" t="str">
        <f t="shared" si="156"/>
        <v/>
      </c>
      <c r="W969" s="15" t="str">
        <f t="shared" si="157"/>
        <v/>
      </c>
    </row>
    <row r="970" spans="1:23" ht="21.6" hidden="1" customHeight="1">
      <c r="A970" s="14" t="str">
        <f t="shared" si="151"/>
        <v/>
      </c>
      <c r="B970" s="20" t="str">
        <f>IF(D970="","",COUNTIF($C$4:C969,C970)+1)</f>
        <v/>
      </c>
      <c r="C970" s="14" t="str">
        <f>IF(D970="","",VLOOKUP(D970,LISTA!$A:$B,2,0))</f>
        <v/>
      </c>
      <c r="D970" s="151"/>
      <c r="E970" s="14" t="str">
        <f>IF(D970="","",VLOOKUP(B970,'Preventiva - Sequencia'!$B:$C,2,0))</f>
        <v/>
      </c>
      <c r="F970" s="14" t="str">
        <f t="shared" si="152"/>
        <v/>
      </c>
      <c r="G970" s="14" t="str">
        <f t="shared" si="153"/>
        <v/>
      </c>
      <c r="H970" s="14" t="str">
        <f t="shared" si="154"/>
        <v/>
      </c>
      <c r="I970" s="152"/>
      <c r="J970" s="153"/>
      <c r="K970" s="153"/>
      <c r="L970" s="19" t="str">
        <f t="shared" si="150"/>
        <v/>
      </c>
      <c r="M970" s="151"/>
      <c r="N970" s="153"/>
      <c r="O970" s="153"/>
      <c r="P970" s="19" t="str">
        <f t="shared" si="155"/>
        <v/>
      </c>
      <c r="Q970" s="151"/>
      <c r="R970" s="151"/>
      <c r="S970" s="152"/>
      <c r="T970" s="152"/>
      <c r="U970" s="21" t="str">
        <f t="shared" si="149"/>
        <v/>
      </c>
      <c r="V970" s="21" t="str">
        <f t="shared" si="156"/>
        <v/>
      </c>
      <c r="W970" s="15" t="str">
        <f t="shared" si="157"/>
        <v/>
      </c>
    </row>
    <row r="971" spans="1:23" ht="21.6" hidden="1" customHeight="1">
      <c r="A971" s="14" t="str">
        <f t="shared" si="151"/>
        <v/>
      </c>
      <c r="B971" s="20" t="str">
        <f>IF(D971="","",COUNTIF($C$4:C970,C971)+1)</f>
        <v/>
      </c>
      <c r="C971" s="14" t="str">
        <f>IF(D971="","",VLOOKUP(D971,LISTA!$A:$B,2,0))</f>
        <v/>
      </c>
      <c r="D971" s="151"/>
      <c r="E971" s="14" t="str">
        <f>IF(D971="","",VLOOKUP(B971,'Preventiva - Sequencia'!$B:$C,2,0))</f>
        <v/>
      </c>
      <c r="F971" s="14" t="str">
        <f t="shared" si="152"/>
        <v/>
      </c>
      <c r="G971" s="14" t="str">
        <f t="shared" si="153"/>
        <v/>
      </c>
      <c r="H971" s="14" t="str">
        <f t="shared" si="154"/>
        <v/>
      </c>
      <c r="I971" s="152"/>
      <c r="J971" s="153"/>
      <c r="K971" s="153"/>
      <c r="L971" s="19" t="str">
        <f t="shared" si="150"/>
        <v/>
      </c>
      <c r="M971" s="151"/>
      <c r="N971" s="153"/>
      <c r="O971" s="153"/>
      <c r="P971" s="19" t="str">
        <f t="shared" si="155"/>
        <v/>
      </c>
      <c r="Q971" s="151"/>
      <c r="R971" s="151"/>
      <c r="S971" s="152"/>
      <c r="T971" s="152"/>
      <c r="U971" s="21" t="str">
        <f t="shared" si="149"/>
        <v/>
      </c>
      <c r="V971" s="21" t="str">
        <f t="shared" si="156"/>
        <v/>
      </c>
      <c r="W971" s="15" t="str">
        <f t="shared" si="157"/>
        <v/>
      </c>
    </row>
    <row r="972" spans="1:23" ht="21.6" hidden="1" customHeight="1">
      <c r="A972" s="14" t="str">
        <f t="shared" si="151"/>
        <v/>
      </c>
      <c r="B972" s="20" t="str">
        <f>IF(D972="","",COUNTIF($C$4:C971,C972)+1)</f>
        <v/>
      </c>
      <c r="C972" s="14" t="str">
        <f>IF(D972="","",VLOOKUP(D972,LISTA!$A:$B,2,0))</f>
        <v/>
      </c>
      <c r="D972" s="151"/>
      <c r="E972" s="14" t="str">
        <f>IF(D972="","",VLOOKUP(B972,'Preventiva - Sequencia'!$B:$C,2,0))</f>
        <v/>
      </c>
      <c r="F972" s="14" t="str">
        <f t="shared" si="152"/>
        <v/>
      </c>
      <c r="G972" s="14" t="str">
        <f t="shared" si="153"/>
        <v/>
      </c>
      <c r="H972" s="14" t="str">
        <f t="shared" si="154"/>
        <v/>
      </c>
      <c r="I972" s="152"/>
      <c r="J972" s="153"/>
      <c r="K972" s="153"/>
      <c r="L972" s="19" t="str">
        <f t="shared" si="150"/>
        <v/>
      </c>
      <c r="M972" s="151"/>
      <c r="N972" s="153"/>
      <c r="O972" s="153"/>
      <c r="P972" s="19" t="str">
        <f t="shared" si="155"/>
        <v/>
      </c>
      <c r="Q972" s="151"/>
      <c r="R972" s="151"/>
      <c r="S972" s="152"/>
      <c r="T972" s="152"/>
      <c r="U972" s="21" t="str">
        <f t="shared" si="149"/>
        <v/>
      </c>
      <c r="V972" s="21" t="str">
        <f t="shared" si="156"/>
        <v/>
      </c>
      <c r="W972" s="15" t="str">
        <f t="shared" si="157"/>
        <v/>
      </c>
    </row>
    <row r="973" spans="1:23" ht="21.6" hidden="1" customHeight="1">
      <c r="A973" s="14" t="str">
        <f t="shared" si="151"/>
        <v/>
      </c>
      <c r="B973" s="20" t="str">
        <f>IF(D973="","",COUNTIF($C$4:C972,C973)+1)</f>
        <v/>
      </c>
      <c r="C973" s="14" t="str">
        <f>IF(D973="","",VLOOKUP(D973,LISTA!$A:$B,2,0))</f>
        <v/>
      </c>
      <c r="D973" s="151"/>
      <c r="E973" s="14" t="str">
        <f>IF(D973="","",VLOOKUP(B973,'Preventiva - Sequencia'!$B:$C,2,0))</f>
        <v/>
      </c>
      <c r="F973" s="14" t="str">
        <f t="shared" si="152"/>
        <v/>
      </c>
      <c r="G973" s="14" t="str">
        <f t="shared" si="153"/>
        <v/>
      </c>
      <c r="H973" s="14" t="str">
        <f t="shared" si="154"/>
        <v/>
      </c>
      <c r="I973" s="152"/>
      <c r="J973" s="153"/>
      <c r="K973" s="153"/>
      <c r="L973" s="19" t="str">
        <f t="shared" si="150"/>
        <v/>
      </c>
      <c r="M973" s="151"/>
      <c r="N973" s="153"/>
      <c r="O973" s="153"/>
      <c r="P973" s="19" t="str">
        <f t="shared" si="155"/>
        <v/>
      </c>
      <c r="Q973" s="151"/>
      <c r="R973" s="151"/>
      <c r="S973" s="152"/>
      <c r="T973" s="152"/>
      <c r="U973" s="21" t="str">
        <f t="shared" si="149"/>
        <v/>
      </c>
      <c r="V973" s="21" t="str">
        <f t="shared" si="156"/>
        <v/>
      </c>
      <c r="W973" s="15" t="str">
        <f t="shared" si="157"/>
        <v/>
      </c>
    </row>
    <row r="974" spans="1:23" ht="21.6" hidden="1" customHeight="1">
      <c r="A974" s="14" t="str">
        <f t="shared" si="151"/>
        <v/>
      </c>
      <c r="B974" s="20" t="str">
        <f>IF(D974="","",COUNTIF($C$4:C973,C974)+1)</f>
        <v/>
      </c>
      <c r="C974" s="14" t="str">
        <f>IF(D974="","",VLOOKUP(D974,LISTA!$A:$B,2,0))</f>
        <v/>
      </c>
      <c r="D974" s="151"/>
      <c r="E974" s="14" t="str">
        <f>IF(D974="","",VLOOKUP(B974,'Preventiva - Sequencia'!$B:$C,2,0))</f>
        <v/>
      </c>
      <c r="F974" s="14" t="str">
        <f t="shared" si="152"/>
        <v/>
      </c>
      <c r="G974" s="14" t="str">
        <f t="shared" si="153"/>
        <v/>
      </c>
      <c r="H974" s="14" t="str">
        <f t="shared" si="154"/>
        <v/>
      </c>
      <c r="I974" s="152"/>
      <c r="J974" s="153"/>
      <c r="K974" s="153"/>
      <c r="L974" s="19" t="str">
        <f t="shared" si="150"/>
        <v/>
      </c>
      <c r="M974" s="151"/>
      <c r="N974" s="153"/>
      <c r="O974" s="153"/>
      <c r="P974" s="19" t="str">
        <f t="shared" si="155"/>
        <v/>
      </c>
      <c r="Q974" s="151"/>
      <c r="R974" s="151"/>
      <c r="S974" s="152"/>
      <c r="T974" s="152"/>
      <c r="U974" s="21" t="str">
        <f t="shared" si="149"/>
        <v/>
      </c>
      <c r="V974" s="21" t="str">
        <f t="shared" si="156"/>
        <v/>
      </c>
      <c r="W974" s="15" t="str">
        <f t="shared" si="157"/>
        <v/>
      </c>
    </row>
    <row r="975" spans="1:23" ht="21.6" hidden="1" customHeight="1">
      <c r="A975" s="14" t="str">
        <f t="shared" si="151"/>
        <v/>
      </c>
      <c r="B975" s="20" t="str">
        <f>IF(D975="","",COUNTIF($C$4:C974,C975)+1)</f>
        <v/>
      </c>
      <c r="C975" s="14" t="str">
        <f>IF(D975="","",VLOOKUP(D975,LISTA!$A:$B,2,0))</f>
        <v/>
      </c>
      <c r="D975" s="151"/>
      <c r="E975" s="14" t="str">
        <f>IF(D975="","",VLOOKUP(B975,'Preventiva - Sequencia'!$B:$C,2,0))</f>
        <v/>
      </c>
      <c r="F975" s="14" t="str">
        <f t="shared" si="152"/>
        <v/>
      </c>
      <c r="G975" s="14" t="str">
        <f t="shared" si="153"/>
        <v/>
      </c>
      <c r="H975" s="14" t="str">
        <f t="shared" si="154"/>
        <v/>
      </c>
      <c r="I975" s="152"/>
      <c r="J975" s="153"/>
      <c r="K975" s="153"/>
      <c r="L975" s="19" t="str">
        <f t="shared" si="150"/>
        <v/>
      </c>
      <c r="M975" s="151"/>
      <c r="N975" s="153"/>
      <c r="O975" s="153"/>
      <c r="P975" s="19" t="str">
        <f t="shared" si="155"/>
        <v/>
      </c>
      <c r="Q975" s="151"/>
      <c r="R975" s="151"/>
      <c r="S975" s="152"/>
      <c r="T975" s="152"/>
      <c r="U975" s="21" t="str">
        <f t="shared" si="149"/>
        <v/>
      </c>
      <c r="V975" s="21" t="str">
        <f t="shared" si="156"/>
        <v/>
      </c>
      <c r="W975" s="15" t="str">
        <f t="shared" si="157"/>
        <v/>
      </c>
    </row>
    <row r="976" spans="1:23" ht="21.6" hidden="1" customHeight="1">
      <c r="A976" s="14" t="str">
        <f t="shared" si="151"/>
        <v/>
      </c>
      <c r="B976" s="20" t="str">
        <f>IF(D976="","",COUNTIF($C$4:C975,C976)+1)</f>
        <v/>
      </c>
      <c r="C976" s="14" t="str">
        <f>IF(D976="","",VLOOKUP(D976,LISTA!$A:$B,2,0))</f>
        <v/>
      </c>
      <c r="D976" s="151"/>
      <c r="E976" s="14" t="str">
        <f>IF(D976="","",VLOOKUP(B976,'Preventiva - Sequencia'!$B:$C,2,0))</f>
        <v/>
      </c>
      <c r="F976" s="14" t="str">
        <f t="shared" si="152"/>
        <v/>
      </c>
      <c r="G976" s="14" t="str">
        <f t="shared" si="153"/>
        <v/>
      </c>
      <c r="H976" s="14" t="str">
        <f t="shared" si="154"/>
        <v/>
      </c>
      <c r="I976" s="152"/>
      <c r="J976" s="153"/>
      <c r="K976" s="153"/>
      <c r="L976" s="19" t="str">
        <f t="shared" si="150"/>
        <v/>
      </c>
      <c r="M976" s="151"/>
      <c r="N976" s="153"/>
      <c r="O976" s="153"/>
      <c r="P976" s="19" t="str">
        <f t="shared" si="155"/>
        <v/>
      </c>
      <c r="Q976" s="151"/>
      <c r="R976" s="151"/>
      <c r="S976" s="152"/>
      <c r="T976" s="152"/>
      <c r="U976" s="21" t="str">
        <f t="shared" si="149"/>
        <v/>
      </c>
      <c r="V976" s="21" t="str">
        <f t="shared" si="156"/>
        <v/>
      </c>
      <c r="W976" s="15" t="str">
        <f t="shared" si="157"/>
        <v/>
      </c>
    </row>
    <row r="977" spans="1:23" ht="21.6" hidden="1" customHeight="1">
      <c r="A977" s="14" t="str">
        <f t="shared" si="151"/>
        <v/>
      </c>
      <c r="B977" s="20" t="str">
        <f>IF(D977="","",COUNTIF($C$4:C976,C977)+1)</f>
        <v/>
      </c>
      <c r="C977" s="14" t="str">
        <f>IF(D977="","",VLOOKUP(D977,LISTA!$A:$B,2,0))</f>
        <v/>
      </c>
      <c r="D977" s="151"/>
      <c r="E977" s="14" t="str">
        <f>IF(D977="","",VLOOKUP(B977,'Preventiva - Sequencia'!$B:$C,2,0))</f>
        <v/>
      </c>
      <c r="F977" s="14" t="str">
        <f t="shared" si="152"/>
        <v/>
      </c>
      <c r="G977" s="14" t="str">
        <f t="shared" si="153"/>
        <v/>
      </c>
      <c r="H977" s="14" t="str">
        <f t="shared" si="154"/>
        <v/>
      </c>
      <c r="I977" s="152"/>
      <c r="J977" s="153"/>
      <c r="K977" s="153"/>
      <c r="L977" s="19" t="str">
        <f t="shared" si="150"/>
        <v/>
      </c>
      <c r="M977" s="151"/>
      <c r="N977" s="153"/>
      <c r="O977" s="153"/>
      <c r="P977" s="19" t="str">
        <f t="shared" si="155"/>
        <v/>
      </c>
      <c r="Q977" s="151"/>
      <c r="R977" s="151"/>
      <c r="S977" s="152"/>
      <c r="T977" s="152"/>
      <c r="U977" s="21" t="str">
        <f t="shared" si="149"/>
        <v/>
      </c>
      <c r="V977" s="21" t="str">
        <f t="shared" si="156"/>
        <v/>
      </c>
      <c r="W977" s="15" t="str">
        <f t="shared" si="157"/>
        <v/>
      </c>
    </row>
    <row r="978" spans="1:23" ht="21.6" hidden="1" customHeight="1">
      <c r="A978" s="14" t="str">
        <f t="shared" si="151"/>
        <v/>
      </c>
      <c r="B978" s="20" t="str">
        <f>IF(D978="","",COUNTIF($C$4:C977,C978)+1)</f>
        <v/>
      </c>
      <c r="C978" s="14" t="str">
        <f>IF(D978="","",VLOOKUP(D978,LISTA!$A:$B,2,0))</f>
        <v/>
      </c>
      <c r="D978" s="151"/>
      <c r="E978" s="14" t="str">
        <f>IF(D978="","",VLOOKUP(B978,'Preventiva - Sequencia'!$B:$C,2,0))</f>
        <v/>
      </c>
      <c r="F978" s="14" t="str">
        <f t="shared" si="152"/>
        <v/>
      </c>
      <c r="G978" s="14" t="str">
        <f t="shared" si="153"/>
        <v/>
      </c>
      <c r="H978" s="14" t="str">
        <f t="shared" si="154"/>
        <v/>
      </c>
      <c r="I978" s="152"/>
      <c r="J978" s="153"/>
      <c r="K978" s="153"/>
      <c r="L978" s="19" t="str">
        <f t="shared" si="150"/>
        <v/>
      </c>
      <c r="M978" s="151"/>
      <c r="N978" s="153"/>
      <c r="O978" s="153"/>
      <c r="P978" s="19" t="str">
        <f t="shared" si="155"/>
        <v/>
      </c>
      <c r="Q978" s="151"/>
      <c r="R978" s="151"/>
      <c r="S978" s="152"/>
      <c r="T978" s="152"/>
      <c r="U978" s="21" t="str">
        <f t="shared" si="149"/>
        <v/>
      </c>
      <c r="V978" s="21" t="str">
        <f t="shared" si="156"/>
        <v/>
      </c>
      <c r="W978" s="15" t="str">
        <f t="shared" si="157"/>
        <v/>
      </c>
    </row>
    <row r="979" spans="1:23" ht="21.6" hidden="1" customHeight="1">
      <c r="A979" s="14" t="str">
        <f t="shared" si="151"/>
        <v/>
      </c>
      <c r="B979" s="20" t="str">
        <f>IF(D979="","",COUNTIF($C$4:C978,C979)+1)</f>
        <v/>
      </c>
      <c r="C979" s="14" t="str">
        <f>IF(D979="","",VLOOKUP(D979,LISTA!$A:$B,2,0))</f>
        <v/>
      </c>
      <c r="D979" s="151"/>
      <c r="E979" s="14" t="str">
        <f>IF(D979="","",VLOOKUP(B979,'Preventiva - Sequencia'!$B:$C,2,0))</f>
        <v/>
      </c>
      <c r="F979" s="14" t="str">
        <f t="shared" si="152"/>
        <v/>
      </c>
      <c r="G979" s="14" t="str">
        <f t="shared" si="153"/>
        <v/>
      </c>
      <c r="H979" s="14" t="str">
        <f t="shared" si="154"/>
        <v/>
      </c>
      <c r="I979" s="152"/>
      <c r="J979" s="153"/>
      <c r="K979" s="153"/>
      <c r="L979" s="19" t="str">
        <f t="shared" si="150"/>
        <v/>
      </c>
      <c r="M979" s="151"/>
      <c r="N979" s="153"/>
      <c r="O979" s="153"/>
      <c r="P979" s="19" t="str">
        <f t="shared" si="155"/>
        <v/>
      </c>
      <c r="Q979" s="151"/>
      <c r="R979" s="151"/>
      <c r="S979" s="152"/>
      <c r="T979" s="152"/>
      <c r="U979" s="21" t="str">
        <f t="shared" si="149"/>
        <v/>
      </c>
      <c r="V979" s="21" t="str">
        <f t="shared" si="156"/>
        <v/>
      </c>
      <c r="W979" s="15" t="str">
        <f t="shared" si="157"/>
        <v/>
      </c>
    </row>
    <row r="980" spans="1:23" ht="21.6" hidden="1" customHeight="1">
      <c r="A980" s="14" t="str">
        <f t="shared" si="151"/>
        <v/>
      </c>
      <c r="B980" s="20" t="str">
        <f>IF(D980="","",COUNTIF($C$4:C979,C980)+1)</f>
        <v/>
      </c>
      <c r="C980" s="14" t="str">
        <f>IF(D980="","",VLOOKUP(D980,LISTA!$A:$B,2,0))</f>
        <v/>
      </c>
      <c r="D980" s="151"/>
      <c r="E980" s="14" t="str">
        <f>IF(D980="","",VLOOKUP(B980,'Preventiva - Sequencia'!$B:$C,2,0))</f>
        <v/>
      </c>
      <c r="F980" s="14" t="str">
        <f t="shared" si="152"/>
        <v/>
      </c>
      <c r="G980" s="14" t="str">
        <f t="shared" si="153"/>
        <v/>
      </c>
      <c r="H980" s="14" t="str">
        <f t="shared" si="154"/>
        <v/>
      </c>
      <c r="I980" s="152"/>
      <c r="J980" s="153"/>
      <c r="K980" s="153"/>
      <c r="L980" s="19" t="str">
        <f t="shared" si="150"/>
        <v/>
      </c>
      <c r="M980" s="151"/>
      <c r="N980" s="153"/>
      <c r="O980" s="153"/>
      <c r="P980" s="19" t="str">
        <f t="shared" si="155"/>
        <v/>
      </c>
      <c r="Q980" s="151"/>
      <c r="R980" s="151"/>
      <c r="S980" s="152"/>
      <c r="T980" s="152"/>
      <c r="U980" s="21" t="str">
        <f t="shared" si="149"/>
        <v/>
      </c>
      <c r="V980" s="21" t="str">
        <f t="shared" si="156"/>
        <v/>
      </c>
      <c r="W980" s="15" t="str">
        <f t="shared" si="157"/>
        <v/>
      </c>
    </row>
    <row r="981" spans="1:23" ht="21.6" hidden="1" customHeight="1">
      <c r="A981" s="14" t="str">
        <f t="shared" si="151"/>
        <v/>
      </c>
      <c r="B981" s="20" t="str">
        <f>IF(D981="","",COUNTIF($C$4:C980,C981)+1)</f>
        <v/>
      </c>
      <c r="C981" s="14" t="str">
        <f>IF(D981="","",VLOOKUP(D981,LISTA!$A:$B,2,0))</f>
        <v/>
      </c>
      <c r="D981" s="151"/>
      <c r="E981" s="14" t="str">
        <f>IF(D981="","",VLOOKUP(B981,'Preventiva - Sequencia'!$B:$C,2,0))</f>
        <v/>
      </c>
      <c r="F981" s="14" t="str">
        <f t="shared" si="152"/>
        <v/>
      </c>
      <c r="G981" s="14" t="str">
        <f t="shared" si="153"/>
        <v/>
      </c>
      <c r="H981" s="14" t="str">
        <f t="shared" si="154"/>
        <v/>
      </c>
      <c r="I981" s="152"/>
      <c r="J981" s="153"/>
      <c r="K981" s="153"/>
      <c r="L981" s="19" t="str">
        <f t="shared" si="150"/>
        <v/>
      </c>
      <c r="M981" s="151"/>
      <c r="N981" s="153"/>
      <c r="O981" s="153"/>
      <c r="P981" s="19" t="str">
        <f t="shared" si="155"/>
        <v/>
      </c>
      <c r="Q981" s="151"/>
      <c r="R981" s="151"/>
      <c r="S981" s="152"/>
      <c r="T981" s="152"/>
      <c r="U981" s="21" t="str">
        <f t="shared" si="149"/>
        <v/>
      </c>
      <c r="V981" s="21" t="str">
        <f t="shared" si="156"/>
        <v/>
      </c>
      <c r="W981" s="15" t="str">
        <f t="shared" si="157"/>
        <v/>
      </c>
    </row>
    <row r="982" spans="1:23" ht="21.6" hidden="1" customHeight="1">
      <c r="A982" s="14" t="str">
        <f t="shared" si="151"/>
        <v/>
      </c>
      <c r="B982" s="20" t="str">
        <f>IF(D982="","",COUNTIF($C$4:C981,C982)+1)</f>
        <v/>
      </c>
      <c r="C982" s="14" t="str">
        <f>IF(D982="","",VLOOKUP(D982,LISTA!$A:$B,2,0))</f>
        <v/>
      </c>
      <c r="D982" s="151"/>
      <c r="E982" s="14" t="str">
        <f>IF(D982="","",VLOOKUP(B982,'Preventiva - Sequencia'!$B:$C,2,0))</f>
        <v/>
      </c>
      <c r="F982" s="14" t="str">
        <f t="shared" si="152"/>
        <v/>
      </c>
      <c r="G982" s="14" t="str">
        <f t="shared" si="153"/>
        <v/>
      </c>
      <c r="H982" s="14" t="str">
        <f t="shared" si="154"/>
        <v/>
      </c>
      <c r="I982" s="152"/>
      <c r="J982" s="153"/>
      <c r="K982" s="153"/>
      <c r="L982" s="19" t="str">
        <f t="shared" si="150"/>
        <v/>
      </c>
      <c r="M982" s="151"/>
      <c r="N982" s="153"/>
      <c r="O982" s="153"/>
      <c r="P982" s="19" t="str">
        <f t="shared" si="155"/>
        <v/>
      </c>
      <c r="Q982" s="151"/>
      <c r="R982" s="151"/>
      <c r="S982" s="152"/>
      <c r="T982" s="152"/>
      <c r="U982" s="21" t="str">
        <f t="shared" si="149"/>
        <v/>
      </c>
      <c r="V982" s="21" t="str">
        <f t="shared" si="156"/>
        <v/>
      </c>
      <c r="W982" s="15" t="str">
        <f t="shared" si="157"/>
        <v/>
      </c>
    </row>
    <row r="983" spans="1:23" ht="21.6" hidden="1" customHeight="1">
      <c r="A983" s="14" t="str">
        <f t="shared" si="151"/>
        <v/>
      </c>
      <c r="B983" s="20" t="str">
        <f>IF(D983="","",COUNTIF($C$4:C982,C983)+1)</f>
        <v/>
      </c>
      <c r="C983" s="14" t="str">
        <f>IF(D983="","",VLOOKUP(D983,LISTA!$A:$B,2,0))</f>
        <v/>
      </c>
      <c r="D983" s="151"/>
      <c r="E983" s="14" t="str">
        <f>IF(D983="","",VLOOKUP(B983,'Preventiva - Sequencia'!$B:$C,2,0))</f>
        <v/>
      </c>
      <c r="F983" s="14" t="str">
        <f t="shared" si="152"/>
        <v/>
      </c>
      <c r="G983" s="14" t="str">
        <f t="shared" si="153"/>
        <v/>
      </c>
      <c r="H983" s="14" t="str">
        <f t="shared" si="154"/>
        <v/>
      </c>
      <c r="I983" s="152"/>
      <c r="J983" s="153"/>
      <c r="K983" s="153"/>
      <c r="L983" s="19" t="str">
        <f t="shared" si="150"/>
        <v/>
      </c>
      <c r="M983" s="151"/>
      <c r="N983" s="153"/>
      <c r="O983" s="153"/>
      <c r="P983" s="19" t="str">
        <f t="shared" si="155"/>
        <v/>
      </c>
      <c r="Q983" s="151"/>
      <c r="R983" s="151"/>
      <c r="S983" s="152"/>
      <c r="T983" s="152"/>
      <c r="U983" s="21" t="str">
        <f t="shared" si="149"/>
        <v/>
      </c>
      <c r="V983" s="21" t="str">
        <f t="shared" si="156"/>
        <v/>
      </c>
      <c r="W983" s="15" t="str">
        <f t="shared" si="157"/>
        <v/>
      </c>
    </row>
    <row r="984" spans="1:23" ht="21.6" hidden="1" customHeight="1">
      <c r="A984" s="14" t="str">
        <f t="shared" si="151"/>
        <v/>
      </c>
      <c r="B984" s="20" t="str">
        <f>IF(D984="","",COUNTIF($C$4:C983,C984)+1)</f>
        <v/>
      </c>
      <c r="C984" s="14" t="str">
        <f>IF(D984="","",VLOOKUP(D984,LISTA!$A:$B,2,0))</f>
        <v/>
      </c>
      <c r="D984" s="151"/>
      <c r="E984" s="14" t="str">
        <f>IF(D984="","",VLOOKUP(B984,'Preventiva - Sequencia'!$B:$C,2,0))</f>
        <v/>
      </c>
      <c r="F984" s="14" t="str">
        <f t="shared" si="152"/>
        <v/>
      </c>
      <c r="G984" s="14" t="str">
        <f t="shared" si="153"/>
        <v/>
      </c>
      <c r="H984" s="14" t="str">
        <f t="shared" si="154"/>
        <v/>
      </c>
      <c r="I984" s="152"/>
      <c r="J984" s="153"/>
      <c r="K984" s="153"/>
      <c r="L984" s="19" t="str">
        <f t="shared" si="150"/>
        <v/>
      </c>
      <c r="M984" s="151"/>
      <c r="N984" s="153"/>
      <c r="O984" s="153"/>
      <c r="P984" s="19" t="str">
        <f t="shared" si="155"/>
        <v/>
      </c>
      <c r="Q984" s="151"/>
      <c r="R984" s="151"/>
      <c r="S984" s="152"/>
      <c r="T984" s="152"/>
      <c r="U984" s="21" t="str">
        <f t="shared" si="149"/>
        <v/>
      </c>
      <c r="V984" s="21" t="str">
        <f t="shared" si="156"/>
        <v/>
      </c>
      <c r="W984" s="15" t="str">
        <f t="shared" si="157"/>
        <v/>
      </c>
    </row>
    <row r="985" spans="1:23" ht="21.6" hidden="1" customHeight="1">
      <c r="A985" s="14" t="str">
        <f t="shared" si="151"/>
        <v/>
      </c>
      <c r="B985" s="20" t="str">
        <f>IF(D985="","",COUNTIF($C$4:C984,C985)+1)</f>
        <v/>
      </c>
      <c r="C985" s="14" t="str">
        <f>IF(D985="","",VLOOKUP(D985,LISTA!$A:$B,2,0))</f>
        <v/>
      </c>
      <c r="D985" s="151"/>
      <c r="E985" s="14" t="str">
        <f>IF(D985="","",VLOOKUP(B985,'Preventiva - Sequencia'!$B:$C,2,0))</f>
        <v/>
      </c>
      <c r="F985" s="14" t="str">
        <f t="shared" si="152"/>
        <v/>
      </c>
      <c r="G985" s="14" t="str">
        <f t="shared" si="153"/>
        <v/>
      </c>
      <c r="H985" s="14" t="str">
        <f t="shared" si="154"/>
        <v/>
      </c>
      <c r="I985" s="152"/>
      <c r="J985" s="153"/>
      <c r="K985" s="153"/>
      <c r="L985" s="19" t="str">
        <f t="shared" si="150"/>
        <v/>
      </c>
      <c r="M985" s="151"/>
      <c r="N985" s="153"/>
      <c r="O985" s="153"/>
      <c r="P985" s="19" t="str">
        <f t="shared" si="155"/>
        <v/>
      </c>
      <c r="Q985" s="151"/>
      <c r="R985" s="151"/>
      <c r="S985" s="152"/>
      <c r="T985" s="152"/>
      <c r="U985" s="21" t="str">
        <f t="shared" si="149"/>
        <v/>
      </c>
      <c r="V985" s="21" t="str">
        <f t="shared" si="156"/>
        <v/>
      </c>
      <c r="W985" s="15" t="str">
        <f t="shared" si="157"/>
        <v/>
      </c>
    </row>
    <row r="986" spans="1:23" ht="21.6" hidden="1" customHeight="1">
      <c r="A986" s="14" t="str">
        <f t="shared" si="151"/>
        <v/>
      </c>
      <c r="B986" s="20" t="str">
        <f>IF(D986="","",COUNTIF($C$4:C985,C986)+1)</f>
        <v/>
      </c>
      <c r="C986" s="14" t="str">
        <f>IF(D986="","",VLOOKUP(D986,LISTA!$A:$B,2,0))</f>
        <v/>
      </c>
      <c r="D986" s="151"/>
      <c r="E986" s="14" t="str">
        <f>IF(D986="","",VLOOKUP(B986,'Preventiva - Sequencia'!$B:$C,2,0))</f>
        <v/>
      </c>
      <c r="F986" s="14" t="str">
        <f t="shared" si="152"/>
        <v/>
      </c>
      <c r="G986" s="14" t="str">
        <f t="shared" si="153"/>
        <v/>
      </c>
      <c r="H986" s="14" t="str">
        <f t="shared" si="154"/>
        <v/>
      </c>
      <c r="I986" s="152"/>
      <c r="J986" s="153"/>
      <c r="K986" s="153"/>
      <c r="L986" s="19" t="str">
        <f t="shared" si="150"/>
        <v/>
      </c>
      <c r="M986" s="151"/>
      <c r="N986" s="153"/>
      <c r="O986" s="153"/>
      <c r="P986" s="19" t="str">
        <f t="shared" si="155"/>
        <v/>
      </c>
      <c r="Q986" s="151"/>
      <c r="R986" s="151"/>
      <c r="S986" s="152"/>
      <c r="T986" s="152"/>
      <c r="U986" s="21" t="str">
        <f t="shared" si="149"/>
        <v/>
      </c>
      <c r="V986" s="21" t="str">
        <f t="shared" si="156"/>
        <v/>
      </c>
      <c r="W986" s="15" t="str">
        <f t="shared" si="157"/>
        <v/>
      </c>
    </row>
    <row r="987" spans="1:23" ht="21.6" hidden="1" customHeight="1">
      <c r="A987" s="14" t="str">
        <f t="shared" si="151"/>
        <v/>
      </c>
      <c r="B987" s="20" t="str">
        <f>IF(D987="","",COUNTIF($C$4:C986,C987)+1)</f>
        <v/>
      </c>
      <c r="C987" s="14" t="str">
        <f>IF(D987="","",VLOOKUP(D987,LISTA!$A:$B,2,0))</f>
        <v/>
      </c>
      <c r="D987" s="151"/>
      <c r="E987" s="14" t="str">
        <f>IF(D987="","",VLOOKUP(B987,'Preventiva - Sequencia'!$B:$C,2,0))</f>
        <v/>
      </c>
      <c r="F987" s="14" t="str">
        <f t="shared" si="152"/>
        <v/>
      </c>
      <c r="G987" s="14" t="str">
        <f t="shared" si="153"/>
        <v/>
      </c>
      <c r="H987" s="14" t="str">
        <f t="shared" si="154"/>
        <v/>
      </c>
      <c r="I987" s="152"/>
      <c r="J987" s="153"/>
      <c r="K987" s="153"/>
      <c r="L987" s="19" t="str">
        <f t="shared" si="150"/>
        <v/>
      </c>
      <c r="M987" s="151"/>
      <c r="N987" s="153"/>
      <c r="O987" s="153"/>
      <c r="P987" s="19" t="str">
        <f t="shared" si="155"/>
        <v/>
      </c>
      <c r="Q987" s="151"/>
      <c r="R987" s="151"/>
      <c r="S987" s="152"/>
      <c r="T987" s="152"/>
      <c r="U987" s="21" t="str">
        <f t="shared" si="149"/>
        <v/>
      </c>
      <c r="V987" s="21" t="str">
        <f t="shared" si="156"/>
        <v/>
      </c>
      <c r="W987" s="15" t="str">
        <f t="shared" si="157"/>
        <v/>
      </c>
    </row>
    <row r="988" spans="1:23" ht="21.6" hidden="1" customHeight="1">
      <c r="A988" s="14" t="str">
        <f t="shared" si="151"/>
        <v/>
      </c>
      <c r="B988" s="20" t="str">
        <f>IF(D988="","",COUNTIF($C$4:C987,C988)+1)</f>
        <v/>
      </c>
      <c r="C988" s="14" t="str">
        <f>IF(D988="","",VLOOKUP(D988,LISTA!$A:$B,2,0))</f>
        <v/>
      </c>
      <c r="D988" s="151"/>
      <c r="E988" s="14" t="str">
        <f>IF(D988="","",VLOOKUP(B988,'Preventiva - Sequencia'!$B:$C,2,0))</f>
        <v/>
      </c>
      <c r="F988" s="14" t="str">
        <f t="shared" si="152"/>
        <v/>
      </c>
      <c r="G988" s="14" t="str">
        <f t="shared" si="153"/>
        <v/>
      </c>
      <c r="H988" s="14" t="str">
        <f t="shared" si="154"/>
        <v/>
      </c>
      <c r="I988" s="152"/>
      <c r="J988" s="153"/>
      <c r="K988" s="153"/>
      <c r="L988" s="19" t="str">
        <f t="shared" si="150"/>
        <v/>
      </c>
      <c r="M988" s="151"/>
      <c r="N988" s="153"/>
      <c r="O988" s="153"/>
      <c r="P988" s="19" t="str">
        <f t="shared" si="155"/>
        <v/>
      </c>
      <c r="Q988" s="151"/>
      <c r="R988" s="151"/>
      <c r="S988" s="152"/>
      <c r="T988" s="152"/>
      <c r="U988" s="21" t="str">
        <f t="shared" si="149"/>
        <v/>
      </c>
      <c r="V988" s="21" t="str">
        <f t="shared" si="156"/>
        <v/>
      </c>
      <c r="W988" s="15" t="str">
        <f t="shared" si="157"/>
        <v/>
      </c>
    </row>
    <row r="989" spans="1:23" ht="21.6" hidden="1" customHeight="1">
      <c r="A989" s="14" t="str">
        <f t="shared" si="151"/>
        <v/>
      </c>
      <c r="B989" s="20" t="str">
        <f>IF(D989="","",COUNTIF($C$4:C988,C989)+1)</f>
        <v/>
      </c>
      <c r="C989" s="14" t="str">
        <f>IF(D989="","",VLOOKUP(D989,LISTA!$A:$B,2,0))</f>
        <v/>
      </c>
      <c r="D989" s="151"/>
      <c r="E989" s="14" t="str">
        <f>IF(D989="","",VLOOKUP(B989,'Preventiva - Sequencia'!$B:$C,2,0))</f>
        <v/>
      </c>
      <c r="F989" s="14" t="str">
        <f t="shared" si="152"/>
        <v/>
      </c>
      <c r="G989" s="14" t="str">
        <f t="shared" si="153"/>
        <v/>
      </c>
      <c r="H989" s="14" t="str">
        <f t="shared" si="154"/>
        <v/>
      </c>
      <c r="I989" s="152"/>
      <c r="J989" s="153"/>
      <c r="K989" s="153"/>
      <c r="L989" s="19" t="str">
        <f t="shared" si="150"/>
        <v/>
      </c>
      <c r="M989" s="151"/>
      <c r="N989" s="153"/>
      <c r="O989" s="153"/>
      <c r="P989" s="19" t="str">
        <f t="shared" si="155"/>
        <v/>
      </c>
      <c r="Q989" s="151"/>
      <c r="R989" s="151"/>
      <c r="S989" s="152"/>
      <c r="T989" s="152"/>
      <c r="U989" s="21" t="str">
        <f t="shared" ref="U989:U1052" si="158">IF(P989="","",P989/L989)</f>
        <v/>
      </c>
      <c r="V989" s="21" t="str">
        <f t="shared" si="156"/>
        <v/>
      </c>
      <c r="W989" s="15" t="str">
        <f t="shared" si="157"/>
        <v/>
      </c>
    </row>
    <row r="990" spans="1:23" ht="21.6" hidden="1" customHeight="1">
      <c r="A990" s="14" t="str">
        <f t="shared" si="151"/>
        <v/>
      </c>
      <c r="B990" s="20" t="str">
        <f>IF(D990="","",COUNTIF($C$4:C989,C990)+1)</f>
        <v/>
      </c>
      <c r="C990" s="14" t="str">
        <f>IF(D990="","",VLOOKUP(D990,LISTA!$A:$B,2,0))</f>
        <v/>
      </c>
      <c r="D990" s="151"/>
      <c r="E990" s="14" t="str">
        <f>IF(D990="","",VLOOKUP(B990,'Preventiva - Sequencia'!$B:$C,2,0))</f>
        <v/>
      </c>
      <c r="F990" s="14" t="str">
        <f t="shared" si="152"/>
        <v/>
      </c>
      <c r="G990" s="14" t="str">
        <f t="shared" si="153"/>
        <v/>
      </c>
      <c r="H990" s="14" t="str">
        <f t="shared" si="154"/>
        <v/>
      </c>
      <c r="I990" s="152"/>
      <c r="J990" s="153"/>
      <c r="K990" s="153"/>
      <c r="L990" s="19" t="str">
        <f t="shared" si="150"/>
        <v/>
      </c>
      <c r="M990" s="151"/>
      <c r="N990" s="153"/>
      <c r="O990" s="153"/>
      <c r="P990" s="19" t="str">
        <f t="shared" si="155"/>
        <v/>
      </c>
      <c r="Q990" s="151"/>
      <c r="R990" s="151"/>
      <c r="S990" s="152"/>
      <c r="T990" s="152"/>
      <c r="U990" s="21" t="str">
        <f t="shared" si="158"/>
        <v/>
      </c>
      <c r="V990" s="21" t="str">
        <f t="shared" si="156"/>
        <v/>
      </c>
      <c r="W990" s="15" t="str">
        <f t="shared" si="157"/>
        <v/>
      </c>
    </row>
    <row r="991" spans="1:23" ht="21.6" hidden="1" customHeight="1">
      <c r="A991" s="14" t="str">
        <f t="shared" si="151"/>
        <v/>
      </c>
      <c r="B991" s="20" t="str">
        <f>IF(D991="","",COUNTIF($C$4:C990,C991)+1)</f>
        <v/>
      </c>
      <c r="C991" s="14" t="str">
        <f>IF(D991="","",VLOOKUP(D991,LISTA!$A:$B,2,0))</f>
        <v/>
      </c>
      <c r="D991" s="151"/>
      <c r="E991" s="14" t="str">
        <f>IF(D991="","",VLOOKUP(B991,'Preventiva - Sequencia'!$B:$C,2,0))</f>
        <v/>
      </c>
      <c r="F991" s="14" t="str">
        <f t="shared" si="152"/>
        <v/>
      </c>
      <c r="G991" s="14" t="str">
        <f t="shared" si="153"/>
        <v/>
      </c>
      <c r="H991" s="14" t="str">
        <f t="shared" si="154"/>
        <v/>
      </c>
      <c r="I991" s="152"/>
      <c r="J991" s="153"/>
      <c r="K991" s="153"/>
      <c r="L991" s="19" t="str">
        <f t="shared" si="150"/>
        <v/>
      </c>
      <c r="M991" s="151"/>
      <c r="N991" s="153"/>
      <c r="O991" s="153"/>
      <c r="P991" s="19" t="str">
        <f t="shared" si="155"/>
        <v/>
      </c>
      <c r="Q991" s="151"/>
      <c r="R991" s="151"/>
      <c r="S991" s="152"/>
      <c r="T991" s="152"/>
      <c r="U991" s="21" t="str">
        <f t="shared" si="158"/>
        <v/>
      </c>
      <c r="V991" s="21" t="str">
        <f t="shared" si="156"/>
        <v/>
      </c>
      <c r="W991" s="15" t="str">
        <f t="shared" si="157"/>
        <v/>
      </c>
    </row>
    <row r="992" spans="1:23" ht="21.6" hidden="1" customHeight="1">
      <c r="A992" s="14" t="str">
        <f t="shared" si="151"/>
        <v/>
      </c>
      <c r="B992" s="20" t="str">
        <f>IF(D992="","",COUNTIF($C$4:C991,C992)+1)</f>
        <v/>
      </c>
      <c r="C992" s="14" t="str">
        <f>IF(D992="","",VLOOKUP(D992,LISTA!$A:$B,2,0))</f>
        <v/>
      </c>
      <c r="D992" s="151"/>
      <c r="E992" s="14" t="str">
        <f>IF(D992="","",VLOOKUP(B992,'Preventiva - Sequencia'!$B:$C,2,0))</f>
        <v/>
      </c>
      <c r="F992" s="14" t="str">
        <f t="shared" si="152"/>
        <v/>
      </c>
      <c r="G992" s="14" t="str">
        <f t="shared" si="153"/>
        <v/>
      </c>
      <c r="H992" s="14" t="str">
        <f t="shared" si="154"/>
        <v/>
      </c>
      <c r="I992" s="152"/>
      <c r="J992" s="153"/>
      <c r="K992" s="153"/>
      <c r="L992" s="19" t="str">
        <f t="shared" si="150"/>
        <v/>
      </c>
      <c r="M992" s="151"/>
      <c r="N992" s="153"/>
      <c r="O992" s="153"/>
      <c r="P992" s="19" t="str">
        <f t="shared" si="155"/>
        <v/>
      </c>
      <c r="Q992" s="151"/>
      <c r="R992" s="151"/>
      <c r="S992" s="152"/>
      <c r="T992" s="152"/>
      <c r="U992" s="21" t="str">
        <f t="shared" si="158"/>
        <v/>
      </c>
      <c r="V992" s="21" t="str">
        <f t="shared" si="156"/>
        <v/>
      </c>
      <c r="W992" s="15" t="str">
        <f t="shared" si="157"/>
        <v/>
      </c>
    </row>
    <row r="993" spans="1:23" ht="21.6" hidden="1" customHeight="1">
      <c r="A993" s="14" t="str">
        <f t="shared" si="151"/>
        <v/>
      </c>
      <c r="B993" s="20" t="str">
        <f>IF(D993="","",COUNTIF($C$4:C992,C993)+1)</f>
        <v/>
      </c>
      <c r="C993" s="14" t="str">
        <f>IF(D993="","",VLOOKUP(D993,LISTA!$A:$B,2,0))</f>
        <v/>
      </c>
      <c r="D993" s="151"/>
      <c r="E993" s="14" t="str">
        <f>IF(D993="","",VLOOKUP(B993,'Preventiva - Sequencia'!$B:$C,2,0))</f>
        <v/>
      </c>
      <c r="F993" s="14" t="str">
        <f t="shared" si="152"/>
        <v/>
      </c>
      <c r="G993" s="14" t="str">
        <f t="shared" si="153"/>
        <v/>
      </c>
      <c r="H993" s="14" t="str">
        <f t="shared" si="154"/>
        <v/>
      </c>
      <c r="I993" s="152"/>
      <c r="J993" s="153"/>
      <c r="K993" s="153"/>
      <c r="L993" s="19" t="str">
        <f t="shared" si="150"/>
        <v/>
      </c>
      <c r="M993" s="151"/>
      <c r="N993" s="153"/>
      <c r="O993" s="153"/>
      <c r="P993" s="19" t="str">
        <f t="shared" si="155"/>
        <v/>
      </c>
      <c r="Q993" s="151"/>
      <c r="R993" s="151"/>
      <c r="S993" s="152"/>
      <c r="T993" s="152"/>
      <c r="U993" s="21" t="str">
        <f t="shared" si="158"/>
        <v/>
      </c>
      <c r="V993" s="21" t="str">
        <f t="shared" si="156"/>
        <v/>
      </c>
      <c r="W993" s="15" t="str">
        <f t="shared" si="157"/>
        <v/>
      </c>
    </row>
    <row r="994" spans="1:23" ht="21.6" hidden="1" customHeight="1">
      <c r="A994" s="14" t="str">
        <f t="shared" si="151"/>
        <v/>
      </c>
      <c r="B994" s="20" t="str">
        <f>IF(D994="","",COUNTIF($C$4:C993,C994)+1)</f>
        <v/>
      </c>
      <c r="C994" s="14" t="str">
        <f>IF(D994="","",VLOOKUP(D994,LISTA!$A:$B,2,0))</f>
        <v/>
      </c>
      <c r="D994" s="151"/>
      <c r="E994" s="14" t="str">
        <f>IF(D994="","",VLOOKUP(B994,'Preventiva - Sequencia'!$B:$C,2,0))</f>
        <v/>
      </c>
      <c r="F994" s="14" t="str">
        <f t="shared" si="152"/>
        <v/>
      </c>
      <c r="G994" s="14" t="str">
        <f t="shared" si="153"/>
        <v/>
      </c>
      <c r="H994" s="14" t="str">
        <f t="shared" si="154"/>
        <v/>
      </c>
      <c r="I994" s="152"/>
      <c r="J994" s="153"/>
      <c r="K994" s="153"/>
      <c r="L994" s="19" t="str">
        <f t="shared" si="150"/>
        <v/>
      </c>
      <c r="M994" s="151"/>
      <c r="N994" s="153"/>
      <c r="O994" s="153"/>
      <c r="P994" s="19" t="str">
        <f t="shared" si="155"/>
        <v/>
      </c>
      <c r="Q994" s="151"/>
      <c r="R994" s="151"/>
      <c r="S994" s="152"/>
      <c r="T994" s="152"/>
      <c r="U994" s="21" t="str">
        <f t="shared" si="158"/>
        <v/>
      </c>
      <c r="V994" s="21" t="str">
        <f t="shared" si="156"/>
        <v/>
      </c>
      <c r="W994" s="15" t="str">
        <f t="shared" si="157"/>
        <v/>
      </c>
    </row>
    <row r="995" spans="1:23" ht="21.6" hidden="1" customHeight="1">
      <c r="A995" s="14" t="str">
        <f t="shared" si="151"/>
        <v/>
      </c>
      <c r="B995" s="20" t="str">
        <f>IF(D995="","",COUNTIF($C$4:C994,C995)+1)</f>
        <v/>
      </c>
      <c r="C995" s="14" t="str">
        <f>IF(D995="","",VLOOKUP(D995,LISTA!$A:$B,2,0))</f>
        <v/>
      </c>
      <c r="D995" s="151"/>
      <c r="E995" s="14" t="str">
        <f>IF(D995="","",VLOOKUP(B995,'Preventiva - Sequencia'!$B:$C,2,0))</f>
        <v/>
      </c>
      <c r="F995" s="14" t="str">
        <f t="shared" si="152"/>
        <v/>
      </c>
      <c r="G995" s="14" t="str">
        <f t="shared" si="153"/>
        <v/>
      </c>
      <c r="H995" s="14" t="str">
        <f t="shared" si="154"/>
        <v/>
      </c>
      <c r="I995" s="152"/>
      <c r="J995" s="153"/>
      <c r="K995" s="153"/>
      <c r="L995" s="19" t="str">
        <f t="shared" si="150"/>
        <v/>
      </c>
      <c r="M995" s="151"/>
      <c r="N995" s="153"/>
      <c r="O995" s="153"/>
      <c r="P995" s="19" t="str">
        <f t="shared" si="155"/>
        <v/>
      </c>
      <c r="Q995" s="151"/>
      <c r="R995" s="151"/>
      <c r="S995" s="152"/>
      <c r="T995" s="152"/>
      <c r="U995" s="21" t="str">
        <f t="shared" si="158"/>
        <v/>
      </c>
      <c r="V995" s="21" t="str">
        <f t="shared" si="156"/>
        <v/>
      </c>
      <c r="W995" s="15" t="str">
        <f t="shared" si="157"/>
        <v/>
      </c>
    </row>
    <row r="996" spans="1:23" ht="21.6" hidden="1" customHeight="1">
      <c r="A996" s="14" t="str">
        <f t="shared" si="151"/>
        <v/>
      </c>
      <c r="B996" s="20" t="str">
        <f>IF(D996="","",COUNTIF($C$4:C995,C996)+1)</f>
        <v/>
      </c>
      <c r="C996" s="14" t="str">
        <f>IF(D996="","",VLOOKUP(D996,LISTA!$A:$B,2,0))</f>
        <v/>
      </c>
      <c r="D996" s="151"/>
      <c r="E996" s="14" t="str">
        <f>IF(D996="","",VLOOKUP(B996,'Preventiva - Sequencia'!$B:$C,2,0))</f>
        <v/>
      </c>
      <c r="F996" s="14" t="str">
        <f t="shared" si="152"/>
        <v/>
      </c>
      <c r="G996" s="14" t="str">
        <f t="shared" si="153"/>
        <v/>
      </c>
      <c r="H996" s="14" t="str">
        <f t="shared" si="154"/>
        <v/>
      </c>
      <c r="I996" s="152"/>
      <c r="J996" s="153"/>
      <c r="K996" s="153"/>
      <c r="L996" s="19" t="str">
        <f t="shared" si="150"/>
        <v/>
      </c>
      <c r="M996" s="151"/>
      <c r="N996" s="153"/>
      <c r="O996" s="153"/>
      <c r="P996" s="19" t="str">
        <f t="shared" si="155"/>
        <v/>
      </c>
      <c r="Q996" s="151"/>
      <c r="R996" s="151"/>
      <c r="S996" s="152"/>
      <c r="T996" s="152"/>
      <c r="U996" s="21" t="str">
        <f t="shared" si="158"/>
        <v/>
      </c>
      <c r="V996" s="21" t="str">
        <f t="shared" si="156"/>
        <v/>
      </c>
      <c r="W996" s="15" t="str">
        <f t="shared" si="157"/>
        <v/>
      </c>
    </row>
    <row r="997" spans="1:23" ht="21.6" hidden="1" customHeight="1">
      <c r="A997" s="14" t="str">
        <f t="shared" si="151"/>
        <v/>
      </c>
      <c r="B997" s="20" t="str">
        <f>IF(D997="","",COUNTIF($C$4:C996,C997)+1)</f>
        <v/>
      </c>
      <c r="C997" s="14" t="str">
        <f>IF(D997="","",VLOOKUP(D997,LISTA!$A:$B,2,0))</f>
        <v/>
      </c>
      <c r="D997" s="151"/>
      <c r="E997" s="14" t="str">
        <f>IF(D997="","",VLOOKUP(B997,'Preventiva - Sequencia'!$B:$C,2,0))</f>
        <v/>
      </c>
      <c r="F997" s="14" t="str">
        <f t="shared" si="152"/>
        <v/>
      </c>
      <c r="G997" s="14" t="str">
        <f t="shared" si="153"/>
        <v/>
      </c>
      <c r="H997" s="14" t="str">
        <f t="shared" si="154"/>
        <v/>
      </c>
      <c r="I997" s="152"/>
      <c r="J997" s="153"/>
      <c r="K997" s="153"/>
      <c r="L997" s="19" t="str">
        <f t="shared" si="150"/>
        <v/>
      </c>
      <c r="M997" s="151"/>
      <c r="N997" s="153"/>
      <c r="O997" s="153"/>
      <c r="P997" s="19" t="str">
        <f t="shared" si="155"/>
        <v/>
      </c>
      <c r="Q997" s="151"/>
      <c r="R997" s="151"/>
      <c r="S997" s="152"/>
      <c r="T997" s="152"/>
      <c r="U997" s="21" t="str">
        <f t="shared" si="158"/>
        <v/>
      </c>
      <c r="V997" s="21" t="str">
        <f t="shared" si="156"/>
        <v/>
      </c>
      <c r="W997" s="15" t="str">
        <f t="shared" si="157"/>
        <v/>
      </c>
    </row>
    <row r="998" spans="1:23" ht="21.6" hidden="1" customHeight="1">
      <c r="A998" s="14" t="str">
        <f t="shared" si="151"/>
        <v/>
      </c>
      <c r="B998" s="20" t="str">
        <f>IF(D998="","",COUNTIF($C$4:C997,C998)+1)</f>
        <v/>
      </c>
      <c r="C998" s="14" t="str">
        <f>IF(D998="","",VLOOKUP(D998,LISTA!$A:$B,2,0))</f>
        <v/>
      </c>
      <c r="D998" s="151"/>
      <c r="E998" s="14" t="str">
        <f>IF(D998="","",VLOOKUP(B998,'Preventiva - Sequencia'!$B:$C,2,0))</f>
        <v/>
      </c>
      <c r="F998" s="14" t="str">
        <f t="shared" si="152"/>
        <v/>
      </c>
      <c r="G998" s="14" t="str">
        <f t="shared" si="153"/>
        <v/>
      </c>
      <c r="H998" s="14" t="str">
        <f t="shared" si="154"/>
        <v/>
      </c>
      <c r="I998" s="152"/>
      <c r="J998" s="153"/>
      <c r="K998" s="153"/>
      <c r="L998" s="19" t="str">
        <f t="shared" si="150"/>
        <v/>
      </c>
      <c r="M998" s="151"/>
      <c r="N998" s="153"/>
      <c r="O998" s="153"/>
      <c r="P998" s="19" t="str">
        <f t="shared" si="155"/>
        <v/>
      </c>
      <c r="Q998" s="151"/>
      <c r="R998" s="151"/>
      <c r="S998" s="152"/>
      <c r="T998" s="152"/>
      <c r="U998" s="21" t="str">
        <f t="shared" si="158"/>
        <v/>
      </c>
      <c r="V998" s="21" t="str">
        <f t="shared" si="156"/>
        <v/>
      </c>
      <c r="W998" s="15" t="str">
        <f t="shared" si="157"/>
        <v/>
      </c>
    </row>
    <row r="999" spans="1:23" ht="21.6" hidden="1" customHeight="1">
      <c r="A999" s="14" t="str">
        <f t="shared" si="151"/>
        <v/>
      </c>
      <c r="B999" s="20" t="str">
        <f>IF(D999="","",COUNTIF($C$4:C998,C999)+1)</f>
        <v/>
      </c>
      <c r="C999" s="14" t="str">
        <f>IF(D999="","",VLOOKUP(D999,LISTA!$A:$B,2,0))</f>
        <v/>
      </c>
      <c r="D999" s="151"/>
      <c r="E999" s="14" t="str">
        <f>IF(D999="","",VLOOKUP(B999,'Preventiva - Sequencia'!$B:$C,2,0))</f>
        <v/>
      </c>
      <c r="F999" s="14" t="str">
        <f t="shared" si="152"/>
        <v/>
      </c>
      <c r="G999" s="14" t="str">
        <f t="shared" si="153"/>
        <v/>
      </c>
      <c r="H999" s="14" t="str">
        <f t="shared" si="154"/>
        <v/>
      </c>
      <c r="I999" s="152"/>
      <c r="J999" s="153"/>
      <c r="K999" s="153"/>
      <c r="L999" s="19" t="str">
        <f t="shared" si="150"/>
        <v/>
      </c>
      <c r="M999" s="151"/>
      <c r="N999" s="153"/>
      <c r="O999" s="153"/>
      <c r="P999" s="19" t="str">
        <f t="shared" si="155"/>
        <v/>
      </c>
      <c r="Q999" s="151"/>
      <c r="R999" s="151"/>
      <c r="S999" s="152"/>
      <c r="T999" s="152"/>
      <c r="U999" s="21" t="str">
        <f t="shared" si="158"/>
        <v/>
      </c>
      <c r="V999" s="21" t="str">
        <f t="shared" si="156"/>
        <v/>
      </c>
      <c r="W999" s="15" t="str">
        <f t="shared" si="157"/>
        <v/>
      </c>
    </row>
    <row r="1000" spans="1:23" ht="21.6" hidden="1" customHeight="1">
      <c r="A1000" s="14" t="str">
        <f t="shared" si="151"/>
        <v/>
      </c>
      <c r="B1000" s="20" t="str">
        <f>IF(D1000="","",COUNTIF($C$4:C999,C1000)+1)</f>
        <v/>
      </c>
      <c r="C1000" s="14" t="str">
        <f>IF(D1000="","",VLOOKUP(D1000,LISTA!$A:$B,2,0))</f>
        <v/>
      </c>
      <c r="D1000" s="151"/>
      <c r="E1000" s="14" t="str">
        <f>IF(D1000="","",VLOOKUP(B1000,'Preventiva - Sequencia'!$B:$C,2,0))</f>
        <v/>
      </c>
      <c r="F1000" s="14" t="str">
        <f t="shared" si="152"/>
        <v/>
      </c>
      <c r="G1000" s="14" t="str">
        <f t="shared" si="153"/>
        <v/>
      </c>
      <c r="H1000" s="14" t="str">
        <f t="shared" si="154"/>
        <v/>
      </c>
      <c r="I1000" s="152"/>
      <c r="J1000" s="153"/>
      <c r="K1000" s="153"/>
      <c r="L1000" s="19" t="str">
        <f t="shared" si="150"/>
        <v/>
      </c>
      <c r="M1000" s="151"/>
      <c r="N1000" s="153"/>
      <c r="O1000" s="153"/>
      <c r="P1000" s="19" t="str">
        <f t="shared" si="155"/>
        <v/>
      </c>
      <c r="Q1000" s="151"/>
      <c r="R1000" s="151"/>
      <c r="S1000" s="152"/>
      <c r="T1000" s="152"/>
      <c r="U1000" s="21" t="str">
        <f t="shared" si="158"/>
        <v/>
      </c>
      <c r="V1000" s="21" t="str">
        <f t="shared" si="156"/>
        <v/>
      </c>
      <c r="W1000" s="15" t="str">
        <f t="shared" si="157"/>
        <v/>
      </c>
    </row>
    <row r="1001" spans="1:23" ht="21.6" hidden="1" customHeight="1">
      <c r="A1001" s="14" t="str">
        <f t="shared" si="151"/>
        <v/>
      </c>
      <c r="B1001" s="20" t="str">
        <f>IF(D1001="","",COUNTIF($C$4:C1000,C1001)+1)</f>
        <v/>
      </c>
      <c r="C1001" s="14" t="str">
        <f>IF(D1001="","",VLOOKUP(D1001,LISTA!$A:$B,2,0))</f>
        <v/>
      </c>
      <c r="D1001" s="151"/>
      <c r="E1001" s="14" t="str">
        <f>IF(D1001="","",VLOOKUP(B1001,'Preventiva - Sequencia'!$B:$C,2,0))</f>
        <v/>
      </c>
      <c r="F1001" s="14" t="str">
        <f t="shared" si="152"/>
        <v/>
      </c>
      <c r="G1001" s="14" t="str">
        <f t="shared" si="153"/>
        <v/>
      </c>
      <c r="H1001" s="14" t="str">
        <f t="shared" si="154"/>
        <v/>
      </c>
      <c r="I1001" s="152"/>
      <c r="J1001" s="153"/>
      <c r="K1001" s="153"/>
      <c r="L1001" s="19" t="str">
        <f t="shared" si="150"/>
        <v/>
      </c>
      <c r="M1001" s="151"/>
      <c r="N1001" s="153"/>
      <c r="O1001" s="153"/>
      <c r="P1001" s="19" t="str">
        <f t="shared" si="155"/>
        <v/>
      </c>
      <c r="Q1001" s="151"/>
      <c r="R1001" s="151"/>
      <c r="S1001" s="152"/>
      <c r="T1001" s="152"/>
      <c r="U1001" s="21" t="str">
        <f t="shared" si="158"/>
        <v/>
      </c>
      <c r="V1001" s="21" t="str">
        <f t="shared" si="156"/>
        <v/>
      </c>
      <c r="W1001" s="15" t="str">
        <f t="shared" si="157"/>
        <v/>
      </c>
    </row>
    <row r="1002" spans="1:23" ht="21.6" hidden="1" customHeight="1">
      <c r="A1002" s="14" t="str">
        <f t="shared" si="151"/>
        <v/>
      </c>
      <c r="B1002" s="20" t="str">
        <f>IF(D1002="","",COUNTIF($C$4:C1001,C1002)+1)</f>
        <v/>
      </c>
      <c r="C1002" s="14" t="str">
        <f>IF(D1002="","",VLOOKUP(D1002,LISTA!$A:$B,2,0))</f>
        <v/>
      </c>
      <c r="D1002" s="151"/>
      <c r="E1002" s="14" t="str">
        <f>IF(D1002="","",VLOOKUP(B1002,'Preventiva - Sequencia'!$B:$C,2,0))</f>
        <v/>
      </c>
      <c r="F1002" s="14" t="str">
        <f t="shared" si="152"/>
        <v/>
      </c>
      <c r="G1002" s="14" t="str">
        <f t="shared" si="153"/>
        <v/>
      </c>
      <c r="H1002" s="14" t="str">
        <f t="shared" si="154"/>
        <v/>
      </c>
      <c r="I1002" s="152"/>
      <c r="J1002" s="153"/>
      <c r="K1002" s="153"/>
      <c r="L1002" s="19" t="str">
        <f t="shared" si="150"/>
        <v/>
      </c>
      <c r="M1002" s="151"/>
      <c r="N1002" s="153"/>
      <c r="O1002" s="153"/>
      <c r="P1002" s="19" t="str">
        <f t="shared" si="155"/>
        <v/>
      </c>
      <c r="Q1002" s="151"/>
      <c r="R1002" s="151"/>
      <c r="S1002" s="152"/>
      <c r="T1002" s="152"/>
      <c r="U1002" s="21" t="str">
        <f t="shared" si="158"/>
        <v/>
      </c>
      <c r="V1002" s="21" t="str">
        <f t="shared" si="156"/>
        <v/>
      </c>
      <c r="W1002" s="15" t="str">
        <f t="shared" si="157"/>
        <v/>
      </c>
    </row>
    <row r="1003" spans="1:23" ht="21.6" hidden="1" customHeight="1">
      <c r="A1003" s="14" t="str">
        <f t="shared" si="151"/>
        <v/>
      </c>
      <c r="B1003" s="20" t="str">
        <f>IF(D1003="","",COUNTIF($C$4:C1002,C1003)+1)</f>
        <v/>
      </c>
      <c r="C1003" s="14" t="str">
        <f>IF(D1003="","",VLOOKUP(D1003,LISTA!$A:$B,2,0))</f>
        <v/>
      </c>
      <c r="D1003" s="151"/>
      <c r="E1003" s="14" t="str">
        <f>IF(D1003="","",VLOOKUP(B1003,'Preventiva - Sequencia'!$B:$C,2,0))</f>
        <v/>
      </c>
      <c r="F1003" s="14" t="str">
        <f t="shared" si="152"/>
        <v/>
      </c>
      <c r="G1003" s="14" t="str">
        <f t="shared" si="153"/>
        <v/>
      </c>
      <c r="H1003" s="14" t="str">
        <f t="shared" si="154"/>
        <v/>
      </c>
      <c r="I1003" s="152"/>
      <c r="J1003" s="153"/>
      <c r="K1003" s="153"/>
      <c r="L1003" s="19" t="str">
        <f t="shared" si="150"/>
        <v/>
      </c>
      <c r="M1003" s="151"/>
      <c r="N1003" s="153"/>
      <c r="O1003" s="153"/>
      <c r="P1003" s="19" t="str">
        <f t="shared" si="155"/>
        <v/>
      </c>
      <c r="Q1003" s="151"/>
      <c r="R1003" s="151"/>
      <c r="S1003" s="152"/>
      <c r="T1003" s="152"/>
      <c r="U1003" s="21" t="str">
        <f t="shared" si="158"/>
        <v/>
      </c>
      <c r="V1003" s="21" t="str">
        <f t="shared" si="156"/>
        <v/>
      </c>
      <c r="W1003" s="15" t="str">
        <f t="shared" si="157"/>
        <v/>
      </c>
    </row>
    <row r="1004" spans="1:23" ht="21.6" hidden="1" customHeight="1">
      <c r="A1004" s="14" t="str">
        <f t="shared" si="151"/>
        <v/>
      </c>
      <c r="B1004" s="20" t="str">
        <f>IF(D1004="","",COUNTIF($C$4:C1003,C1004)+1)</f>
        <v/>
      </c>
      <c r="C1004" s="14" t="str">
        <f>IF(D1004="","",VLOOKUP(D1004,LISTA!$A:$B,2,0))</f>
        <v/>
      </c>
      <c r="D1004" s="151"/>
      <c r="E1004" s="14" t="str">
        <f>IF(D1004="","",VLOOKUP(B1004,'Preventiva - Sequencia'!$B:$C,2,0))</f>
        <v/>
      </c>
      <c r="F1004" s="14" t="str">
        <f t="shared" si="152"/>
        <v/>
      </c>
      <c r="G1004" s="14" t="str">
        <f t="shared" si="153"/>
        <v/>
      </c>
      <c r="H1004" s="14" t="str">
        <f t="shared" si="154"/>
        <v/>
      </c>
      <c r="I1004" s="152"/>
      <c r="J1004" s="153"/>
      <c r="K1004" s="153"/>
      <c r="L1004" s="19" t="str">
        <f t="shared" si="150"/>
        <v/>
      </c>
      <c r="M1004" s="151"/>
      <c r="N1004" s="153"/>
      <c r="O1004" s="153"/>
      <c r="P1004" s="19" t="str">
        <f t="shared" si="155"/>
        <v/>
      </c>
      <c r="Q1004" s="151"/>
      <c r="R1004" s="151"/>
      <c r="S1004" s="152"/>
      <c r="T1004" s="152"/>
      <c r="U1004" s="21" t="str">
        <f t="shared" si="158"/>
        <v/>
      </c>
      <c r="V1004" s="21" t="str">
        <f t="shared" si="156"/>
        <v/>
      </c>
      <c r="W1004" s="15" t="str">
        <f t="shared" si="157"/>
        <v/>
      </c>
    </row>
    <row r="1005" spans="1:23" ht="21.6" hidden="1" customHeight="1">
      <c r="A1005" s="14" t="str">
        <f t="shared" si="151"/>
        <v/>
      </c>
      <c r="B1005" s="20" t="str">
        <f>IF(D1005="","",COUNTIF($C$4:C1004,C1005)+1)</f>
        <v/>
      </c>
      <c r="C1005" s="14" t="str">
        <f>IF(D1005="","",VLOOKUP(D1005,LISTA!$A:$B,2,0))</f>
        <v/>
      </c>
      <c r="D1005" s="151"/>
      <c r="E1005" s="14" t="str">
        <f>IF(D1005="","",VLOOKUP(B1005,'Preventiva - Sequencia'!$B:$C,2,0))</f>
        <v/>
      </c>
      <c r="F1005" s="14" t="str">
        <f t="shared" si="152"/>
        <v/>
      </c>
      <c r="G1005" s="14" t="str">
        <f t="shared" si="153"/>
        <v/>
      </c>
      <c r="H1005" s="14" t="str">
        <f t="shared" si="154"/>
        <v/>
      </c>
      <c r="I1005" s="152"/>
      <c r="J1005" s="153"/>
      <c r="K1005" s="153"/>
      <c r="L1005" s="19" t="str">
        <f t="shared" si="150"/>
        <v/>
      </c>
      <c r="M1005" s="151"/>
      <c r="N1005" s="153"/>
      <c r="O1005" s="153"/>
      <c r="P1005" s="19" t="str">
        <f t="shared" si="155"/>
        <v/>
      </c>
      <c r="Q1005" s="151"/>
      <c r="R1005" s="151"/>
      <c r="S1005" s="152"/>
      <c r="T1005" s="152"/>
      <c r="U1005" s="21" t="str">
        <f t="shared" si="158"/>
        <v/>
      </c>
      <c r="V1005" s="21" t="str">
        <f t="shared" si="156"/>
        <v/>
      </c>
      <c r="W1005" s="15" t="str">
        <f t="shared" si="157"/>
        <v/>
      </c>
    </row>
    <row r="1006" spans="1:23" ht="21.6" hidden="1" customHeight="1">
      <c r="A1006" s="14" t="str">
        <f t="shared" si="151"/>
        <v/>
      </c>
      <c r="B1006" s="20" t="str">
        <f>IF(D1006="","",COUNTIF($C$4:C1005,C1006)+1)</f>
        <v/>
      </c>
      <c r="C1006" s="14" t="str">
        <f>IF(D1006="","",VLOOKUP(D1006,LISTA!$A:$B,2,0))</f>
        <v/>
      </c>
      <c r="D1006" s="151"/>
      <c r="E1006" s="14" t="str">
        <f>IF(D1006="","",VLOOKUP(B1006,'Preventiva - Sequencia'!$B:$C,2,0))</f>
        <v/>
      </c>
      <c r="F1006" s="14" t="str">
        <f t="shared" si="152"/>
        <v/>
      </c>
      <c r="G1006" s="14" t="str">
        <f t="shared" si="153"/>
        <v/>
      </c>
      <c r="H1006" s="14" t="str">
        <f t="shared" si="154"/>
        <v/>
      </c>
      <c r="I1006" s="152"/>
      <c r="J1006" s="153"/>
      <c r="K1006" s="153"/>
      <c r="L1006" s="19" t="str">
        <f t="shared" si="150"/>
        <v/>
      </c>
      <c r="M1006" s="151"/>
      <c r="N1006" s="153"/>
      <c r="O1006" s="153"/>
      <c r="P1006" s="19" t="str">
        <f t="shared" si="155"/>
        <v/>
      </c>
      <c r="Q1006" s="151"/>
      <c r="R1006" s="151"/>
      <c r="S1006" s="152"/>
      <c r="T1006" s="152"/>
      <c r="U1006" s="21" t="str">
        <f t="shared" si="158"/>
        <v/>
      </c>
      <c r="V1006" s="21" t="str">
        <f t="shared" si="156"/>
        <v/>
      </c>
      <c r="W1006" s="15" t="str">
        <f t="shared" si="157"/>
        <v/>
      </c>
    </row>
    <row r="1007" spans="1:23" ht="21.6" hidden="1" customHeight="1">
      <c r="A1007" s="14" t="str">
        <f t="shared" si="151"/>
        <v/>
      </c>
      <c r="B1007" s="20" t="str">
        <f>IF(D1007="","",COUNTIF($C$4:C1006,C1007)+1)</f>
        <v/>
      </c>
      <c r="C1007" s="14" t="str">
        <f>IF(D1007="","",VLOOKUP(D1007,LISTA!$A:$B,2,0))</f>
        <v/>
      </c>
      <c r="D1007" s="151"/>
      <c r="E1007" s="14" t="str">
        <f>IF(D1007="","",VLOOKUP(B1007,'Preventiva - Sequencia'!$B:$C,2,0))</f>
        <v/>
      </c>
      <c r="F1007" s="14" t="str">
        <f t="shared" si="152"/>
        <v/>
      </c>
      <c r="G1007" s="14" t="str">
        <f t="shared" si="153"/>
        <v/>
      </c>
      <c r="H1007" s="14" t="str">
        <f t="shared" si="154"/>
        <v/>
      </c>
      <c r="I1007" s="152"/>
      <c r="J1007" s="153"/>
      <c r="K1007" s="153"/>
      <c r="L1007" s="19" t="str">
        <f t="shared" si="150"/>
        <v/>
      </c>
      <c r="M1007" s="151"/>
      <c r="N1007" s="153"/>
      <c r="O1007" s="153"/>
      <c r="P1007" s="19" t="str">
        <f t="shared" si="155"/>
        <v/>
      </c>
      <c r="Q1007" s="151"/>
      <c r="R1007" s="151"/>
      <c r="S1007" s="152"/>
      <c r="T1007" s="152"/>
      <c r="U1007" s="21" t="str">
        <f t="shared" si="158"/>
        <v/>
      </c>
      <c r="V1007" s="21" t="str">
        <f t="shared" si="156"/>
        <v/>
      </c>
      <c r="W1007" s="15" t="str">
        <f t="shared" si="157"/>
        <v/>
      </c>
    </row>
    <row r="1008" spans="1:23" ht="21.6" hidden="1" customHeight="1">
      <c r="A1008" s="14" t="str">
        <f t="shared" si="151"/>
        <v/>
      </c>
      <c r="B1008" s="20" t="str">
        <f>IF(D1008="","",COUNTIF($C$4:C1007,C1008)+1)</f>
        <v/>
      </c>
      <c r="C1008" s="14" t="str">
        <f>IF(D1008="","",VLOOKUP(D1008,LISTA!$A:$B,2,0))</f>
        <v/>
      </c>
      <c r="D1008" s="151"/>
      <c r="E1008" s="14" t="str">
        <f>IF(D1008="","",VLOOKUP(B1008,'Preventiva - Sequencia'!$B:$C,2,0))</f>
        <v/>
      </c>
      <c r="F1008" s="14" t="str">
        <f t="shared" si="152"/>
        <v/>
      </c>
      <c r="G1008" s="14" t="str">
        <f t="shared" si="153"/>
        <v/>
      </c>
      <c r="H1008" s="14" t="str">
        <f t="shared" si="154"/>
        <v/>
      </c>
      <c r="I1008" s="152"/>
      <c r="J1008" s="153"/>
      <c r="K1008" s="153"/>
      <c r="L1008" s="19" t="str">
        <f t="shared" si="150"/>
        <v/>
      </c>
      <c r="M1008" s="151"/>
      <c r="N1008" s="153"/>
      <c r="O1008" s="153"/>
      <c r="P1008" s="19" t="str">
        <f t="shared" si="155"/>
        <v/>
      </c>
      <c r="Q1008" s="151"/>
      <c r="R1008" s="151"/>
      <c r="S1008" s="152"/>
      <c r="T1008" s="152"/>
      <c r="U1008" s="21" t="str">
        <f t="shared" si="158"/>
        <v/>
      </c>
      <c r="V1008" s="21" t="str">
        <f t="shared" si="156"/>
        <v/>
      </c>
      <c r="W1008" s="15" t="str">
        <f t="shared" si="157"/>
        <v/>
      </c>
    </row>
    <row r="1009" spans="1:23" ht="21.6" hidden="1" customHeight="1">
      <c r="A1009" s="14" t="str">
        <f t="shared" si="151"/>
        <v/>
      </c>
      <c r="B1009" s="20" t="str">
        <f>IF(D1009="","",COUNTIF($C$4:C1008,C1009)+1)</f>
        <v/>
      </c>
      <c r="C1009" s="14" t="str">
        <f>IF(D1009="","",VLOOKUP(D1009,LISTA!$A:$B,2,0))</f>
        <v/>
      </c>
      <c r="D1009" s="151"/>
      <c r="E1009" s="14" t="str">
        <f>IF(D1009="","",VLOOKUP(B1009,'Preventiva - Sequencia'!$B:$C,2,0))</f>
        <v/>
      </c>
      <c r="F1009" s="14" t="str">
        <f t="shared" si="152"/>
        <v/>
      </c>
      <c r="G1009" s="14" t="str">
        <f t="shared" si="153"/>
        <v/>
      </c>
      <c r="H1009" s="14" t="str">
        <f t="shared" si="154"/>
        <v/>
      </c>
      <c r="I1009" s="152"/>
      <c r="J1009" s="153"/>
      <c r="K1009" s="153"/>
      <c r="L1009" s="19" t="str">
        <f t="shared" si="150"/>
        <v/>
      </c>
      <c r="M1009" s="151"/>
      <c r="N1009" s="153"/>
      <c r="O1009" s="153"/>
      <c r="P1009" s="19" t="str">
        <f t="shared" si="155"/>
        <v/>
      </c>
      <c r="Q1009" s="151"/>
      <c r="R1009" s="151"/>
      <c r="S1009" s="152"/>
      <c r="T1009" s="152"/>
      <c r="U1009" s="21" t="str">
        <f t="shared" si="158"/>
        <v/>
      </c>
      <c r="V1009" s="21" t="str">
        <f t="shared" si="156"/>
        <v/>
      </c>
      <c r="W1009" s="15" t="str">
        <f t="shared" si="157"/>
        <v/>
      </c>
    </row>
    <row r="1010" spans="1:23" ht="21.6" hidden="1" customHeight="1">
      <c r="A1010" s="14" t="str">
        <f t="shared" si="151"/>
        <v/>
      </c>
      <c r="B1010" s="20" t="str">
        <f>IF(D1010="","",COUNTIF($C$4:C1009,C1010)+1)</f>
        <v/>
      </c>
      <c r="C1010" s="14" t="str">
        <f>IF(D1010="","",VLOOKUP(D1010,LISTA!$A:$B,2,0))</f>
        <v/>
      </c>
      <c r="D1010" s="151"/>
      <c r="E1010" s="14" t="str">
        <f>IF(D1010="","",VLOOKUP(B1010,'Preventiva - Sequencia'!$B:$C,2,0))</f>
        <v/>
      </c>
      <c r="F1010" s="14" t="str">
        <f t="shared" si="152"/>
        <v/>
      </c>
      <c r="G1010" s="14" t="str">
        <f t="shared" si="153"/>
        <v/>
      </c>
      <c r="H1010" s="14" t="str">
        <f t="shared" si="154"/>
        <v/>
      </c>
      <c r="I1010" s="152"/>
      <c r="J1010" s="153"/>
      <c r="K1010" s="153"/>
      <c r="L1010" s="19" t="str">
        <f t="shared" si="150"/>
        <v/>
      </c>
      <c r="M1010" s="151"/>
      <c r="N1010" s="153"/>
      <c r="O1010" s="153"/>
      <c r="P1010" s="19" t="str">
        <f t="shared" si="155"/>
        <v/>
      </c>
      <c r="Q1010" s="151"/>
      <c r="R1010" s="151"/>
      <c r="S1010" s="152"/>
      <c r="T1010" s="152"/>
      <c r="U1010" s="21" t="str">
        <f t="shared" si="158"/>
        <v/>
      </c>
      <c r="V1010" s="21" t="str">
        <f t="shared" si="156"/>
        <v/>
      </c>
      <c r="W1010" s="15" t="str">
        <f t="shared" si="157"/>
        <v/>
      </c>
    </row>
    <row r="1011" spans="1:23" ht="21.6" hidden="1" customHeight="1">
      <c r="A1011" s="14" t="str">
        <f t="shared" si="151"/>
        <v/>
      </c>
      <c r="B1011" s="20" t="str">
        <f>IF(D1011="","",COUNTIF($C$4:C1010,C1011)+1)</f>
        <v/>
      </c>
      <c r="C1011" s="14" t="str">
        <f>IF(D1011="","",VLOOKUP(D1011,LISTA!$A:$B,2,0))</f>
        <v/>
      </c>
      <c r="D1011" s="151"/>
      <c r="E1011" s="14" t="str">
        <f>IF(D1011="","",VLOOKUP(B1011,'Preventiva - Sequencia'!$B:$C,2,0))</f>
        <v/>
      </c>
      <c r="F1011" s="14" t="str">
        <f t="shared" si="152"/>
        <v/>
      </c>
      <c r="G1011" s="14" t="str">
        <f t="shared" si="153"/>
        <v/>
      </c>
      <c r="H1011" s="14" t="str">
        <f t="shared" si="154"/>
        <v/>
      </c>
      <c r="I1011" s="152"/>
      <c r="J1011" s="153"/>
      <c r="K1011" s="153"/>
      <c r="L1011" s="19" t="str">
        <f t="shared" si="150"/>
        <v/>
      </c>
      <c r="M1011" s="151"/>
      <c r="N1011" s="153"/>
      <c r="O1011" s="153"/>
      <c r="P1011" s="19" t="str">
        <f t="shared" si="155"/>
        <v/>
      </c>
      <c r="Q1011" s="151"/>
      <c r="R1011" s="151"/>
      <c r="S1011" s="152"/>
      <c r="T1011" s="152"/>
      <c r="U1011" s="21" t="str">
        <f t="shared" si="158"/>
        <v/>
      </c>
      <c r="V1011" s="21" t="str">
        <f t="shared" si="156"/>
        <v/>
      </c>
      <c r="W1011" s="15" t="str">
        <f t="shared" si="157"/>
        <v/>
      </c>
    </row>
    <row r="1012" spans="1:23" ht="21.6" hidden="1" customHeight="1">
      <c r="A1012" s="14" t="str">
        <f t="shared" si="151"/>
        <v/>
      </c>
      <c r="B1012" s="20" t="str">
        <f>IF(D1012="","",COUNTIF($C$4:C1011,C1012)+1)</f>
        <v/>
      </c>
      <c r="C1012" s="14" t="str">
        <f>IF(D1012="","",VLOOKUP(D1012,LISTA!$A:$B,2,0))</f>
        <v/>
      </c>
      <c r="D1012" s="151"/>
      <c r="E1012" s="14" t="str">
        <f>IF(D1012="","",VLOOKUP(B1012,'Preventiva - Sequencia'!$B:$C,2,0))</f>
        <v/>
      </c>
      <c r="F1012" s="14" t="str">
        <f t="shared" si="152"/>
        <v/>
      </c>
      <c r="G1012" s="14" t="str">
        <f t="shared" si="153"/>
        <v/>
      </c>
      <c r="H1012" s="14" t="str">
        <f t="shared" si="154"/>
        <v/>
      </c>
      <c r="I1012" s="152"/>
      <c r="J1012" s="153"/>
      <c r="K1012" s="153"/>
      <c r="L1012" s="19" t="str">
        <f t="shared" si="150"/>
        <v/>
      </c>
      <c r="M1012" s="151"/>
      <c r="N1012" s="153"/>
      <c r="O1012" s="153"/>
      <c r="P1012" s="19" t="str">
        <f t="shared" si="155"/>
        <v/>
      </c>
      <c r="Q1012" s="151"/>
      <c r="R1012" s="151"/>
      <c r="S1012" s="152"/>
      <c r="T1012" s="152"/>
      <c r="U1012" s="21" t="str">
        <f t="shared" si="158"/>
        <v/>
      </c>
      <c r="V1012" s="21" t="str">
        <f t="shared" si="156"/>
        <v/>
      </c>
      <c r="W1012" s="15" t="str">
        <f t="shared" si="157"/>
        <v/>
      </c>
    </row>
    <row r="1013" spans="1:23" ht="21.6" hidden="1" customHeight="1">
      <c r="A1013" s="14" t="str">
        <f t="shared" si="151"/>
        <v/>
      </c>
      <c r="B1013" s="20" t="str">
        <f>IF(D1013="","",COUNTIF($C$4:C1012,C1013)+1)</f>
        <v/>
      </c>
      <c r="C1013" s="14" t="str">
        <f>IF(D1013="","",VLOOKUP(D1013,LISTA!$A:$B,2,0))</f>
        <v/>
      </c>
      <c r="D1013" s="151"/>
      <c r="E1013" s="14" t="str">
        <f>IF(D1013="","",VLOOKUP(B1013,'Preventiva - Sequencia'!$B:$C,2,0))</f>
        <v/>
      </c>
      <c r="F1013" s="14" t="str">
        <f t="shared" si="152"/>
        <v/>
      </c>
      <c r="G1013" s="14" t="str">
        <f t="shared" si="153"/>
        <v/>
      </c>
      <c r="H1013" s="14" t="str">
        <f t="shared" si="154"/>
        <v/>
      </c>
      <c r="I1013" s="152"/>
      <c r="J1013" s="153"/>
      <c r="K1013" s="153"/>
      <c r="L1013" s="19" t="str">
        <f t="shared" si="150"/>
        <v/>
      </c>
      <c r="M1013" s="151"/>
      <c r="N1013" s="153"/>
      <c r="O1013" s="153"/>
      <c r="P1013" s="19" t="str">
        <f t="shared" si="155"/>
        <v/>
      </c>
      <c r="Q1013" s="151"/>
      <c r="R1013" s="151"/>
      <c r="S1013" s="152"/>
      <c r="T1013" s="152"/>
      <c r="U1013" s="21" t="str">
        <f t="shared" si="158"/>
        <v/>
      </c>
      <c r="V1013" s="21" t="str">
        <f t="shared" si="156"/>
        <v/>
      </c>
      <c r="W1013" s="15" t="str">
        <f t="shared" si="157"/>
        <v/>
      </c>
    </row>
    <row r="1014" spans="1:23" ht="21.6" hidden="1" customHeight="1">
      <c r="A1014" s="14" t="str">
        <f t="shared" si="151"/>
        <v/>
      </c>
      <c r="B1014" s="20" t="str">
        <f>IF(D1014="","",COUNTIF($C$4:C1013,C1014)+1)</f>
        <v/>
      </c>
      <c r="C1014" s="14" t="str">
        <f>IF(D1014="","",VLOOKUP(D1014,LISTA!$A:$B,2,0))</f>
        <v/>
      </c>
      <c r="D1014" s="151"/>
      <c r="E1014" s="14" t="str">
        <f>IF(D1014="","",VLOOKUP(B1014,'Preventiva - Sequencia'!$B:$C,2,0))</f>
        <v/>
      </c>
      <c r="F1014" s="14" t="str">
        <f t="shared" si="152"/>
        <v/>
      </c>
      <c r="G1014" s="14" t="str">
        <f t="shared" si="153"/>
        <v/>
      </c>
      <c r="H1014" s="14" t="str">
        <f t="shared" si="154"/>
        <v/>
      </c>
      <c r="I1014" s="152"/>
      <c r="J1014" s="153"/>
      <c r="K1014" s="153"/>
      <c r="L1014" s="19" t="str">
        <f t="shared" si="150"/>
        <v/>
      </c>
      <c r="M1014" s="151"/>
      <c r="N1014" s="153"/>
      <c r="O1014" s="153"/>
      <c r="P1014" s="19" t="str">
        <f t="shared" si="155"/>
        <v/>
      </c>
      <c r="Q1014" s="151"/>
      <c r="R1014" s="151"/>
      <c r="S1014" s="152"/>
      <c r="T1014" s="152"/>
      <c r="U1014" s="21" t="str">
        <f t="shared" si="158"/>
        <v/>
      </c>
      <c r="V1014" s="21" t="str">
        <f t="shared" si="156"/>
        <v/>
      </c>
      <c r="W1014" s="15" t="str">
        <f t="shared" si="157"/>
        <v/>
      </c>
    </row>
    <row r="1015" spans="1:23" ht="21.6" hidden="1" customHeight="1">
      <c r="A1015" s="14" t="str">
        <f t="shared" si="151"/>
        <v/>
      </c>
      <c r="B1015" s="20" t="str">
        <f>IF(D1015="","",COUNTIF($C$4:C1014,C1015)+1)</f>
        <v/>
      </c>
      <c r="C1015" s="14" t="str">
        <f>IF(D1015="","",VLOOKUP(D1015,LISTA!$A:$B,2,0))</f>
        <v/>
      </c>
      <c r="D1015" s="151"/>
      <c r="E1015" s="14" t="str">
        <f>IF(D1015="","",VLOOKUP(B1015,'Preventiva - Sequencia'!$B:$C,2,0))</f>
        <v/>
      </c>
      <c r="F1015" s="14" t="str">
        <f t="shared" si="152"/>
        <v/>
      </c>
      <c r="G1015" s="14" t="str">
        <f t="shared" si="153"/>
        <v/>
      </c>
      <c r="H1015" s="14" t="str">
        <f t="shared" si="154"/>
        <v/>
      </c>
      <c r="I1015" s="152"/>
      <c r="J1015" s="153"/>
      <c r="K1015" s="153"/>
      <c r="L1015" s="19" t="str">
        <f t="shared" si="150"/>
        <v/>
      </c>
      <c r="M1015" s="151"/>
      <c r="N1015" s="153"/>
      <c r="O1015" s="153"/>
      <c r="P1015" s="19" t="str">
        <f t="shared" si="155"/>
        <v/>
      </c>
      <c r="Q1015" s="151"/>
      <c r="R1015" s="151"/>
      <c r="S1015" s="152"/>
      <c r="T1015" s="152"/>
      <c r="U1015" s="21" t="str">
        <f t="shared" si="158"/>
        <v/>
      </c>
      <c r="V1015" s="21" t="str">
        <f t="shared" si="156"/>
        <v/>
      </c>
      <c r="W1015" s="15" t="str">
        <f t="shared" si="157"/>
        <v/>
      </c>
    </row>
    <row r="1016" spans="1:23" ht="21.6" hidden="1" customHeight="1">
      <c r="A1016" s="14" t="str">
        <f t="shared" si="151"/>
        <v/>
      </c>
      <c r="B1016" s="20" t="str">
        <f>IF(D1016="","",COUNTIF($C$4:C1015,C1016)+1)</f>
        <v/>
      </c>
      <c r="C1016" s="14" t="str">
        <f>IF(D1016="","",VLOOKUP(D1016,LISTA!$A:$B,2,0))</f>
        <v/>
      </c>
      <c r="D1016" s="151"/>
      <c r="E1016" s="14" t="str">
        <f>IF(D1016="","",VLOOKUP(B1016,'Preventiva - Sequencia'!$B:$C,2,0))</f>
        <v/>
      </c>
      <c r="F1016" s="14" t="str">
        <f t="shared" si="152"/>
        <v/>
      </c>
      <c r="G1016" s="14" t="str">
        <f t="shared" si="153"/>
        <v/>
      </c>
      <c r="H1016" s="14" t="str">
        <f t="shared" si="154"/>
        <v/>
      </c>
      <c r="I1016" s="152"/>
      <c r="J1016" s="153"/>
      <c r="K1016" s="153"/>
      <c r="L1016" s="19" t="str">
        <f t="shared" si="150"/>
        <v/>
      </c>
      <c r="M1016" s="151"/>
      <c r="N1016" s="153"/>
      <c r="O1016" s="153"/>
      <c r="P1016" s="19" t="str">
        <f t="shared" si="155"/>
        <v/>
      </c>
      <c r="Q1016" s="151"/>
      <c r="R1016" s="151"/>
      <c r="S1016" s="152"/>
      <c r="T1016" s="152"/>
      <c r="U1016" s="21" t="str">
        <f t="shared" si="158"/>
        <v/>
      </c>
      <c r="V1016" s="21" t="str">
        <f t="shared" si="156"/>
        <v/>
      </c>
      <c r="W1016" s="15" t="str">
        <f t="shared" si="157"/>
        <v/>
      </c>
    </row>
    <row r="1017" spans="1:23" ht="21.6" hidden="1" customHeight="1">
      <c r="A1017" s="14" t="str">
        <f t="shared" si="151"/>
        <v/>
      </c>
      <c r="B1017" s="20" t="str">
        <f>IF(D1017="","",COUNTIF($C$4:C1016,C1017)+1)</f>
        <v/>
      </c>
      <c r="C1017" s="14" t="str">
        <f>IF(D1017="","",VLOOKUP(D1017,LISTA!$A:$B,2,0))</f>
        <v/>
      </c>
      <c r="D1017" s="151"/>
      <c r="E1017" s="14" t="str">
        <f>IF(D1017="","",VLOOKUP(B1017,'Preventiva - Sequencia'!$B:$C,2,0))</f>
        <v/>
      </c>
      <c r="F1017" s="14" t="str">
        <f t="shared" si="152"/>
        <v/>
      </c>
      <c r="G1017" s="14" t="str">
        <f t="shared" si="153"/>
        <v/>
      </c>
      <c r="H1017" s="14" t="str">
        <f t="shared" si="154"/>
        <v/>
      </c>
      <c r="I1017" s="152"/>
      <c r="J1017" s="153"/>
      <c r="K1017" s="153"/>
      <c r="L1017" s="19" t="str">
        <f t="shared" si="150"/>
        <v/>
      </c>
      <c r="M1017" s="151"/>
      <c r="N1017" s="153"/>
      <c r="O1017" s="153"/>
      <c r="P1017" s="19" t="str">
        <f t="shared" si="155"/>
        <v/>
      </c>
      <c r="Q1017" s="151"/>
      <c r="R1017" s="151"/>
      <c r="S1017" s="152"/>
      <c r="T1017" s="152"/>
      <c r="U1017" s="21" t="str">
        <f t="shared" si="158"/>
        <v/>
      </c>
      <c r="V1017" s="21" t="str">
        <f t="shared" si="156"/>
        <v/>
      </c>
      <c r="W1017" s="15" t="str">
        <f t="shared" si="157"/>
        <v/>
      </c>
    </row>
    <row r="1018" spans="1:23" ht="21.6" hidden="1" customHeight="1">
      <c r="A1018" s="14" t="str">
        <f t="shared" si="151"/>
        <v/>
      </c>
      <c r="B1018" s="20" t="str">
        <f>IF(D1018="","",COUNTIF($C$4:C1017,C1018)+1)</f>
        <v/>
      </c>
      <c r="C1018" s="14" t="str">
        <f>IF(D1018="","",VLOOKUP(D1018,LISTA!$A:$B,2,0))</f>
        <v/>
      </c>
      <c r="D1018" s="151"/>
      <c r="E1018" s="14" t="str">
        <f>IF(D1018="","",VLOOKUP(B1018,'Preventiva - Sequencia'!$B:$C,2,0))</f>
        <v/>
      </c>
      <c r="F1018" s="14" t="str">
        <f t="shared" si="152"/>
        <v/>
      </c>
      <c r="G1018" s="14" t="str">
        <f t="shared" si="153"/>
        <v/>
      </c>
      <c r="H1018" s="14" t="str">
        <f t="shared" si="154"/>
        <v/>
      </c>
      <c r="I1018" s="152"/>
      <c r="J1018" s="153"/>
      <c r="K1018" s="153"/>
      <c r="L1018" s="19" t="str">
        <f t="shared" si="150"/>
        <v/>
      </c>
      <c r="M1018" s="151"/>
      <c r="N1018" s="153"/>
      <c r="O1018" s="153"/>
      <c r="P1018" s="19" t="str">
        <f t="shared" si="155"/>
        <v/>
      </c>
      <c r="Q1018" s="151"/>
      <c r="R1018" s="151"/>
      <c r="S1018" s="152"/>
      <c r="T1018" s="152"/>
      <c r="U1018" s="21" t="str">
        <f t="shared" si="158"/>
        <v/>
      </c>
      <c r="V1018" s="21" t="str">
        <f t="shared" si="156"/>
        <v/>
      </c>
      <c r="W1018" s="15" t="str">
        <f t="shared" si="157"/>
        <v/>
      </c>
    </row>
    <row r="1019" spans="1:23" ht="21.6" hidden="1" customHeight="1">
      <c r="A1019" s="14" t="str">
        <f t="shared" si="151"/>
        <v/>
      </c>
      <c r="B1019" s="20" t="str">
        <f>IF(D1019="","",COUNTIF($C$4:C1018,C1019)+1)</f>
        <v/>
      </c>
      <c r="C1019" s="14" t="str">
        <f>IF(D1019="","",VLOOKUP(D1019,LISTA!$A:$B,2,0))</f>
        <v/>
      </c>
      <c r="D1019" s="151"/>
      <c r="E1019" s="14" t="str">
        <f>IF(D1019="","",VLOOKUP(B1019,'Preventiva - Sequencia'!$B:$C,2,0))</f>
        <v/>
      </c>
      <c r="F1019" s="14" t="str">
        <f t="shared" si="152"/>
        <v/>
      </c>
      <c r="G1019" s="14" t="str">
        <f t="shared" si="153"/>
        <v/>
      </c>
      <c r="H1019" s="14" t="str">
        <f t="shared" si="154"/>
        <v/>
      </c>
      <c r="I1019" s="152"/>
      <c r="J1019" s="153"/>
      <c r="K1019" s="153"/>
      <c r="L1019" s="19" t="str">
        <f t="shared" si="150"/>
        <v/>
      </c>
      <c r="M1019" s="151"/>
      <c r="N1019" s="153"/>
      <c r="O1019" s="153"/>
      <c r="P1019" s="19" t="str">
        <f t="shared" si="155"/>
        <v/>
      </c>
      <c r="Q1019" s="151"/>
      <c r="R1019" s="151"/>
      <c r="S1019" s="152"/>
      <c r="T1019" s="152"/>
      <c r="U1019" s="21" t="str">
        <f t="shared" si="158"/>
        <v/>
      </c>
      <c r="V1019" s="21" t="str">
        <f t="shared" si="156"/>
        <v/>
      </c>
      <c r="W1019" s="15" t="str">
        <f t="shared" si="157"/>
        <v/>
      </c>
    </row>
    <row r="1020" spans="1:23" ht="21.6" hidden="1" customHeight="1">
      <c r="A1020" s="14" t="str">
        <f t="shared" si="151"/>
        <v/>
      </c>
      <c r="B1020" s="20" t="str">
        <f>IF(D1020="","",COUNTIF($C$4:C1019,C1020)+1)</f>
        <v/>
      </c>
      <c r="C1020" s="14" t="str">
        <f>IF(D1020="","",VLOOKUP(D1020,LISTA!$A:$B,2,0))</f>
        <v/>
      </c>
      <c r="D1020" s="151"/>
      <c r="E1020" s="14" t="str">
        <f>IF(D1020="","",VLOOKUP(B1020,'Preventiva - Sequencia'!$B:$C,2,0))</f>
        <v/>
      </c>
      <c r="F1020" s="14" t="str">
        <f t="shared" si="152"/>
        <v/>
      </c>
      <c r="G1020" s="14" t="str">
        <f t="shared" si="153"/>
        <v/>
      </c>
      <c r="H1020" s="14" t="str">
        <f t="shared" si="154"/>
        <v/>
      </c>
      <c r="I1020" s="152"/>
      <c r="J1020" s="153"/>
      <c r="K1020" s="153"/>
      <c r="L1020" s="19" t="str">
        <f t="shared" si="150"/>
        <v/>
      </c>
      <c r="M1020" s="151"/>
      <c r="N1020" s="153"/>
      <c r="O1020" s="153"/>
      <c r="P1020" s="19" t="str">
        <f t="shared" si="155"/>
        <v/>
      </c>
      <c r="Q1020" s="151"/>
      <c r="R1020" s="151"/>
      <c r="S1020" s="152"/>
      <c r="T1020" s="152"/>
      <c r="U1020" s="21" t="str">
        <f t="shared" si="158"/>
        <v/>
      </c>
      <c r="V1020" s="21" t="str">
        <f t="shared" si="156"/>
        <v/>
      </c>
      <c r="W1020" s="15" t="str">
        <f t="shared" si="157"/>
        <v/>
      </c>
    </row>
    <row r="1021" spans="1:23" ht="21.6" hidden="1" customHeight="1">
      <c r="A1021" s="14" t="str">
        <f t="shared" si="151"/>
        <v/>
      </c>
      <c r="B1021" s="20" t="str">
        <f>IF(D1021="","",COUNTIF($C$4:C1020,C1021)+1)</f>
        <v/>
      </c>
      <c r="C1021" s="14" t="str">
        <f>IF(D1021="","",VLOOKUP(D1021,LISTA!$A:$B,2,0))</f>
        <v/>
      </c>
      <c r="D1021" s="151"/>
      <c r="E1021" s="14" t="str">
        <f>IF(D1021="","",VLOOKUP(B1021,'Preventiva - Sequencia'!$B:$C,2,0))</f>
        <v/>
      </c>
      <c r="F1021" s="14" t="str">
        <f t="shared" si="152"/>
        <v/>
      </c>
      <c r="G1021" s="14" t="str">
        <f t="shared" si="153"/>
        <v/>
      </c>
      <c r="H1021" s="14" t="str">
        <f t="shared" si="154"/>
        <v/>
      </c>
      <c r="I1021" s="152"/>
      <c r="J1021" s="153"/>
      <c r="K1021" s="153"/>
      <c r="L1021" s="19" t="str">
        <f t="shared" si="150"/>
        <v/>
      </c>
      <c r="M1021" s="151"/>
      <c r="N1021" s="153"/>
      <c r="O1021" s="153"/>
      <c r="P1021" s="19" t="str">
        <f t="shared" si="155"/>
        <v/>
      </c>
      <c r="Q1021" s="151"/>
      <c r="R1021" s="151"/>
      <c r="S1021" s="152"/>
      <c r="T1021" s="152"/>
      <c r="U1021" s="21" t="str">
        <f t="shared" si="158"/>
        <v/>
      </c>
      <c r="V1021" s="21" t="str">
        <f t="shared" si="156"/>
        <v/>
      </c>
      <c r="W1021" s="15" t="str">
        <f t="shared" si="157"/>
        <v/>
      </c>
    </row>
    <row r="1022" spans="1:23" ht="21.6" hidden="1" customHeight="1">
      <c r="A1022" s="14" t="str">
        <f t="shared" si="151"/>
        <v/>
      </c>
      <c r="B1022" s="20" t="str">
        <f>IF(D1022="","",COUNTIF($C$4:C1021,C1022)+1)</f>
        <v/>
      </c>
      <c r="C1022" s="14" t="str">
        <f>IF(D1022="","",VLOOKUP(D1022,LISTA!$A:$B,2,0))</f>
        <v/>
      </c>
      <c r="D1022" s="151"/>
      <c r="E1022" s="14" t="str">
        <f>IF(D1022="","",VLOOKUP(B1022,'Preventiva - Sequencia'!$B:$C,2,0))</f>
        <v/>
      </c>
      <c r="F1022" s="14" t="str">
        <f t="shared" si="152"/>
        <v/>
      </c>
      <c r="G1022" s="14" t="str">
        <f t="shared" si="153"/>
        <v/>
      </c>
      <c r="H1022" s="14" t="str">
        <f t="shared" si="154"/>
        <v/>
      </c>
      <c r="I1022" s="152"/>
      <c r="J1022" s="153"/>
      <c r="K1022" s="153"/>
      <c r="L1022" s="19" t="str">
        <f t="shared" si="150"/>
        <v/>
      </c>
      <c r="M1022" s="151"/>
      <c r="N1022" s="153"/>
      <c r="O1022" s="153"/>
      <c r="P1022" s="19" t="str">
        <f t="shared" si="155"/>
        <v/>
      </c>
      <c r="Q1022" s="151"/>
      <c r="R1022" s="151"/>
      <c r="S1022" s="152"/>
      <c r="T1022" s="152"/>
      <c r="U1022" s="21" t="str">
        <f t="shared" si="158"/>
        <v/>
      </c>
      <c r="V1022" s="21" t="str">
        <f t="shared" si="156"/>
        <v/>
      </c>
      <c r="W1022" s="15" t="str">
        <f t="shared" si="157"/>
        <v/>
      </c>
    </row>
    <row r="1023" spans="1:23" ht="21.6" hidden="1" customHeight="1">
      <c r="A1023" s="14" t="str">
        <f t="shared" si="151"/>
        <v/>
      </c>
      <c r="B1023" s="20" t="str">
        <f>IF(D1023="","",COUNTIF($C$4:C1022,C1023)+1)</f>
        <v/>
      </c>
      <c r="C1023" s="14" t="str">
        <f>IF(D1023="","",VLOOKUP(D1023,LISTA!$A:$B,2,0))</f>
        <v/>
      </c>
      <c r="D1023" s="151"/>
      <c r="E1023" s="14" t="str">
        <f>IF(D1023="","",VLOOKUP(B1023,'Preventiva - Sequencia'!$B:$C,2,0))</f>
        <v/>
      </c>
      <c r="F1023" s="14" t="str">
        <f t="shared" si="152"/>
        <v/>
      </c>
      <c r="G1023" s="14" t="str">
        <f t="shared" si="153"/>
        <v/>
      </c>
      <c r="H1023" s="14" t="str">
        <f t="shared" si="154"/>
        <v/>
      </c>
      <c r="I1023" s="152"/>
      <c r="J1023" s="153"/>
      <c r="K1023" s="153"/>
      <c r="L1023" s="19" t="str">
        <f t="shared" si="150"/>
        <v/>
      </c>
      <c r="M1023" s="151"/>
      <c r="N1023" s="153"/>
      <c r="O1023" s="153"/>
      <c r="P1023" s="19" t="str">
        <f t="shared" si="155"/>
        <v/>
      </c>
      <c r="Q1023" s="151"/>
      <c r="R1023" s="151"/>
      <c r="S1023" s="152"/>
      <c r="T1023" s="152"/>
      <c r="U1023" s="21" t="str">
        <f t="shared" si="158"/>
        <v/>
      </c>
      <c r="V1023" s="21" t="str">
        <f t="shared" si="156"/>
        <v/>
      </c>
      <c r="W1023" s="15" t="str">
        <f t="shared" si="157"/>
        <v/>
      </c>
    </row>
    <row r="1024" spans="1:23" ht="21.6" hidden="1" customHeight="1">
      <c r="A1024" s="14" t="str">
        <f t="shared" si="151"/>
        <v/>
      </c>
      <c r="B1024" s="20" t="str">
        <f>IF(D1024="","",COUNTIF($C$4:C1023,C1024)+1)</f>
        <v/>
      </c>
      <c r="C1024" s="14" t="str">
        <f>IF(D1024="","",VLOOKUP(D1024,LISTA!$A:$B,2,0))</f>
        <v/>
      </c>
      <c r="D1024" s="151"/>
      <c r="E1024" s="14" t="str">
        <f>IF(D1024="","",VLOOKUP(B1024,'Preventiva - Sequencia'!$B:$C,2,0))</f>
        <v/>
      </c>
      <c r="F1024" s="14" t="str">
        <f t="shared" si="152"/>
        <v/>
      </c>
      <c r="G1024" s="14" t="str">
        <f t="shared" si="153"/>
        <v/>
      </c>
      <c r="H1024" s="14" t="str">
        <f t="shared" si="154"/>
        <v/>
      </c>
      <c r="I1024" s="152"/>
      <c r="J1024" s="153"/>
      <c r="K1024" s="153"/>
      <c r="L1024" s="19" t="str">
        <f t="shared" si="150"/>
        <v/>
      </c>
      <c r="M1024" s="151"/>
      <c r="N1024" s="153"/>
      <c r="O1024" s="153"/>
      <c r="P1024" s="19" t="str">
        <f t="shared" si="155"/>
        <v/>
      </c>
      <c r="Q1024" s="151"/>
      <c r="R1024" s="151"/>
      <c r="S1024" s="152"/>
      <c r="T1024" s="152"/>
      <c r="U1024" s="21" t="str">
        <f t="shared" si="158"/>
        <v/>
      </c>
      <c r="V1024" s="21" t="str">
        <f t="shared" si="156"/>
        <v/>
      </c>
      <c r="W1024" s="15" t="str">
        <f t="shared" si="157"/>
        <v/>
      </c>
    </row>
    <row r="1025" spans="1:23" ht="21.6" hidden="1" customHeight="1">
      <c r="A1025" s="14" t="str">
        <f t="shared" si="151"/>
        <v/>
      </c>
      <c r="B1025" s="20" t="str">
        <f>IF(D1025="","",COUNTIF($C$4:C1024,C1025)+1)</f>
        <v/>
      </c>
      <c r="C1025" s="14" t="str">
        <f>IF(D1025="","",VLOOKUP(D1025,LISTA!$A:$B,2,0))</f>
        <v/>
      </c>
      <c r="D1025" s="151"/>
      <c r="E1025" s="14" t="str">
        <f>IF(D1025="","",VLOOKUP(B1025,'Preventiva - Sequencia'!$B:$C,2,0))</f>
        <v/>
      </c>
      <c r="F1025" s="14" t="str">
        <f t="shared" si="152"/>
        <v/>
      </c>
      <c r="G1025" s="14" t="str">
        <f t="shared" si="153"/>
        <v/>
      </c>
      <c r="H1025" s="14" t="str">
        <f t="shared" si="154"/>
        <v/>
      </c>
      <c r="I1025" s="152"/>
      <c r="J1025" s="153"/>
      <c r="K1025" s="153"/>
      <c r="L1025" s="19" t="str">
        <f t="shared" ref="L1025:L1088" si="159">IF(K1025="","",K1025-J1025)</f>
        <v/>
      </c>
      <c r="M1025" s="151"/>
      <c r="N1025" s="153"/>
      <c r="O1025" s="153"/>
      <c r="P1025" s="19" t="str">
        <f t="shared" si="155"/>
        <v/>
      </c>
      <c r="Q1025" s="151"/>
      <c r="R1025" s="151"/>
      <c r="S1025" s="152"/>
      <c r="T1025" s="152"/>
      <c r="U1025" s="21" t="str">
        <f t="shared" si="158"/>
        <v/>
      </c>
      <c r="V1025" s="21" t="str">
        <f t="shared" si="156"/>
        <v/>
      </c>
      <c r="W1025" s="15" t="str">
        <f t="shared" si="157"/>
        <v/>
      </c>
    </row>
    <row r="1026" spans="1:23" ht="21.6" hidden="1" customHeight="1">
      <c r="A1026" s="14" t="str">
        <f t="shared" si="151"/>
        <v/>
      </c>
      <c r="B1026" s="20" t="str">
        <f>IF(D1026="","",COUNTIF($C$4:C1025,C1026)+1)</f>
        <v/>
      </c>
      <c r="C1026" s="14" t="str">
        <f>IF(D1026="","",VLOOKUP(D1026,LISTA!$A:$B,2,0))</f>
        <v/>
      </c>
      <c r="D1026" s="151"/>
      <c r="E1026" s="14" t="str">
        <f>IF(D1026="","",VLOOKUP(B1026,'Preventiva - Sequencia'!$B:$C,2,0))</f>
        <v/>
      </c>
      <c r="F1026" s="14" t="str">
        <f t="shared" si="152"/>
        <v/>
      </c>
      <c r="G1026" s="14" t="str">
        <f t="shared" si="153"/>
        <v/>
      </c>
      <c r="H1026" s="14" t="str">
        <f t="shared" si="154"/>
        <v/>
      </c>
      <c r="I1026" s="152"/>
      <c r="J1026" s="153"/>
      <c r="K1026" s="153"/>
      <c r="L1026" s="19" t="str">
        <f t="shared" si="159"/>
        <v/>
      </c>
      <c r="M1026" s="151"/>
      <c r="N1026" s="153"/>
      <c r="O1026" s="153"/>
      <c r="P1026" s="19" t="str">
        <f t="shared" si="155"/>
        <v/>
      </c>
      <c r="Q1026" s="151"/>
      <c r="R1026" s="151"/>
      <c r="S1026" s="152"/>
      <c r="T1026" s="152"/>
      <c r="U1026" s="21" t="str">
        <f t="shared" si="158"/>
        <v/>
      </c>
      <c r="V1026" s="21" t="str">
        <f t="shared" si="156"/>
        <v/>
      </c>
      <c r="W1026" s="15" t="str">
        <f t="shared" si="157"/>
        <v/>
      </c>
    </row>
    <row r="1027" spans="1:23" ht="21.6" hidden="1" customHeight="1">
      <c r="A1027" s="14" t="str">
        <f t="shared" si="151"/>
        <v/>
      </c>
      <c r="B1027" s="20" t="str">
        <f>IF(D1027="","",COUNTIF($C$4:C1026,C1027)+1)</f>
        <v/>
      </c>
      <c r="C1027" s="14" t="str">
        <f>IF(D1027="","",VLOOKUP(D1027,LISTA!$A:$B,2,0))</f>
        <v/>
      </c>
      <c r="D1027" s="151"/>
      <c r="E1027" s="14" t="str">
        <f>IF(D1027="","",VLOOKUP(B1027,'Preventiva - Sequencia'!$B:$C,2,0))</f>
        <v/>
      </c>
      <c r="F1027" s="14" t="str">
        <f t="shared" si="152"/>
        <v/>
      </c>
      <c r="G1027" s="14" t="str">
        <f t="shared" si="153"/>
        <v/>
      </c>
      <c r="H1027" s="14" t="str">
        <f t="shared" si="154"/>
        <v/>
      </c>
      <c r="I1027" s="152"/>
      <c r="J1027" s="153"/>
      <c r="K1027" s="153"/>
      <c r="L1027" s="19" t="str">
        <f t="shared" si="159"/>
        <v/>
      </c>
      <c r="M1027" s="151"/>
      <c r="N1027" s="153"/>
      <c r="O1027" s="153"/>
      <c r="P1027" s="19" t="str">
        <f t="shared" si="155"/>
        <v/>
      </c>
      <c r="Q1027" s="151"/>
      <c r="R1027" s="151"/>
      <c r="S1027" s="152"/>
      <c r="T1027" s="152"/>
      <c r="U1027" s="21" t="str">
        <f t="shared" si="158"/>
        <v/>
      </c>
      <c r="V1027" s="21" t="str">
        <f t="shared" si="156"/>
        <v/>
      </c>
      <c r="W1027" s="15" t="str">
        <f t="shared" si="157"/>
        <v/>
      </c>
    </row>
    <row r="1028" spans="1:23" ht="21.6" hidden="1" customHeight="1">
      <c r="A1028" s="14" t="str">
        <f t="shared" si="151"/>
        <v/>
      </c>
      <c r="B1028" s="20" t="str">
        <f>IF(D1028="","",COUNTIF($C$4:C1027,C1028)+1)</f>
        <v/>
      </c>
      <c r="C1028" s="14" t="str">
        <f>IF(D1028="","",VLOOKUP(D1028,LISTA!$A:$B,2,0))</f>
        <v/>
      </c>
      <c r="D1028" s="151"/>
      <c r="E1028" s="14" t="str">
        <f>IF(D1028="","",VLOOKUP(B1028,'Preventiva - Sequencia'!$B:$C,2,0))</f>
        <v/>
      </c>
      <c r="F1028" s="14" t="str">
        <f t="shared" si="152"/>
        <v/>
      </c>
      <c r="G1028" s="14" t="str">
        <f t="shared" si="153"/>
        <v/>
      </c>
      <c r="H1028" s="14" t="str">
        <f t="shared" si="154"/>
        <v/>
      </c>
      <c r="I1028" s="152"/>
      <c r="J1028" s="153"/>
      <c r="K1028" s="153"/>
      <c r="L1028" s="19" t="str">
        <f t="shared" si="159"/>
        <v/>
      </c>
      <c r="M1028" s="151"/>
      <c r="N1028" s="153"/>
      <c r="O1028" s="153"/>
      <c r="P1028" s="19" t="str">
        <f t="shared" si="155"/>
        <v/>
      </c>
      <c r="Q1028" s="151"/>
      <c r="R1028" s="151"/>
      <c r="S1028" s="152"/>
      <c r="T1028" s="152"/>
      <c r="U1028" s="21" t="str">
        <f t="shared" si="158"/>
        <v/>
      </c>
      <c r="V1028" s="21" t="str">
        <f t="shared" si="156"/>
        <v/>
      </c>
      <c r="W1028" s="15" t="str">
        <f t="shared" si="157"/>
        <v/>
      </c>
    </row>
    <row r="1029" spans="1:23" ht="21.6" hidden="1" customHeight="1">
      <c r="A1029" s="14" t="str">
        <f t="shared" ref="A1029:A1092" si="160">IF(D1029="","",B1029&amp;C1029)</f>
        <v/>
      </c>
      <c r="B1029" s="20" t="str">
        <f>IF(D1029="","",COUNTIF($C$4:C1028,C1029)+1)</f>
        <v/>
      </c>
      <c r="C1029" s="14" t="str">
        <f>IF(D1029="","",VLOOKUP(D1029,LISTA!$A:$B,2,0))</f>
        <v/>
      </c>
      <c r="D1029" s="151"/>
      <c r="E1029" s="14" t="str">
        <f>IF(D1029="","",VLOOKUP(B1029,'Preventiva - Sequencia'!$B:$C,2,0))</f>
        <v/>
      </c>
      <c r="F1029" s="14" t="str">
        <f t="shared" ref="F1029:F1092" si="161">IF(D1029="","",IF(B1029=1,0,VLOOKUP((B1029-1)&amp;C1029,$A:$W,17,0)))</f>
        <v/>
      </c>
      <c r="G1029" s="14" t="str">
        <f t="shared" ref="G1029:G1092" si="162">IF(D1029="","",IF(E1029="50F",45,IF(E1029="250f",F1029+175,F1029+225)))</f>
        <v/>
      </c>
      <c r="H1029" s="14" t="str">
        <f t="shared" ref="H1029:H1092" si="163">IF(C1029="","",IF(E1029="50F",55,IF(E1029="250f",F1029+225,F1029+275)))</f>
        <v/>
      </c>
      <c r="I1029" s="152"/>
      <c r="J1029" s="153"/>
      <c r="K1029" s="153"/>
      <c r="L1029" s="19" t="str">
        <f t="shared" si="159"/>
        <v/>
      </c>
      <c r="M1029" s="151"/>
      <c r="N1029" s="153"/>
      <c r="O1029" s="153"/>
      <c r="P1029" s="19" t="str">
        <f t="shared" ref="P1029:P1092" si="164">IF(O1029="","",O1029-N1029)</f>
        <v/>
      </c>
      <c r="Q1029" s="151"/>
      <c r="R1029" s="151"/>
      <c r="S1029" s="152"/>
      <c r="T1029" s="152"/>
      <c r="U1029" s="21" t="str">
        <f t="shared" si="158"/>
        <v/>
      </c>
      <c r="V1029" s="21" t="str">
        <f t="shared" ref="V1029:V1092" si="165">IF(M1029=0,"",R1029/M1029)</f>
        <v/>
      </c>
      <c r="W1029" s="15" t="str">
        <f t="shared" ref="W1029:W1092" si="166">IF(Q1029="","",IF(AND(Q1029&gt;G1029,Q1029&lt;H1029),1,0))</f>
        <v/>
      </c>
    </row>
    <row r="1030" spans="1:23" ht="21.6" hidden="1" customHeight="1">
      <c r="A1030" s="14" t="str">
        <f t="shared" si="160"/>
        <v/>
      </c>
      <c r="B1030" s="20" t="str">
        <f>IF(D1030="","",COUNTIF($C$4:C1029,C1030)+1)</f>
        <v/>
      </c>
      <c r="C1030" s="14" t="str">
        <f>IF(D1030="","",VLOOKUP(D1030,LISTA!$A:$B,2,0))</f>
        <v/>
      </c>
      <c r="D1030" s="151"/>
      <c r="E1030" s="14" t="str">
        <f>IF(D1030="","",VLOOKUP(B1030,'Preventiva - Sequencia'!$B:$C,2,0))</f>
        <v/>
      </c>
      <c r="F1030" s="14" t="str">
        <f t="shared" si="161"/>
        <v/>
      </c>
      <c r="G1030" s="14" t="str">
        <f t="shared" si="162"/>
        <v/>
      </c>
      <c r="H1030" s="14" t="str">
        <f t="shared" si="163"/>
        <v/>
      </c>
      <c r="I1030" s="152"/>
      <c r="J1030" s="153"/>
      <c r="K1030" s="153"/>
      <c r="L1030" s="19" t="str">
        <f t="shared" si="159"/>
        <v/>
      </c>
      <c r="M1030" s="151"/>
      <c r="N1030" s="153"/>
      <c r="O1030" s="153"/>
      <c r="P1030" s="19" t="str">
        <f t="shared" si="164"/>
        <v/>
      </c>
      <c r="Q1030" s="151"/>
      <c r="R1030" s="151"/>
      <c r="S1030" s="152"/>
      <c r="T1030" s="152"/>
      <c r="U1030" s="21" t="str">
        <f t="shared" si="158"/>
        <v/>
      </c>
      <c r="V1030" s="21" t="str">
        <f t="shared" si="165"/>
        <v/>
      </c>
      <c r="W1030" s="15" t="str">
        <f t="shared" si="166"/>
        <v/>
      </c>
    </row>
    <row r="1031" spans="1:23" ht="21.6" hidden="1" customHeight="1">
      <c r="A1031" s="14" t="str">
        <f t="shared" si="160"/>
        <v/>
      </c>
      <c r="B1031" s="20" t="str">
        <f>IF(D1031="","",COUNTIF($C$4:C1030,C1031)+1)</f>
        <v/>
      </c>
      <c r="C1031" s="14" t="str">
        <f>IF(D1031="","",VLOOKUP(D1031,LISTA!$A:$B,2,0))</f>
        <v/>
      </c>
      <c r="D1031" s="151"/>
      <c r="E1031" s="14" t="str">
        <f>IF(D1031="","",VLOOKUP(B1031,'Preventiva - Sequencia'!$B:$C,2,0))</f>
        <v/>
      </c>
      <c r="F1031" s="14" t="str">
        <f t="shared" si="161"/>
        <v/>
      </c>
      <c r="G1031" s="14" t="str">
        <f t="shared" si="162"/>
        <v/>
      </c>
      <c r="H1031" s="14" t="str">
        <f t="shared" si="163"/>
        <v/>
      </c>
      <c r="I1031" s="152"/>
      <c r="J1031" s="153"/>
      <c r="K1031" s="153"/>
      <c r="L1031" s="19" t="str">
        <f t="shared" si="159"/>
        <v/>
      </c>
      <c r="M1031" s="151"/>
      <c r="N1031" s="153"/>
      <c r="O1031" s="153"/>
      <c r="P1031" s="19" t="str">
        <f t="shared" si="164"/>
        <v/>
      </c>
      <c r="Q1031" s="151"/>
      <c r="R1031" s="151"/>
      <c r="S1031" s="152"/>
      <c r="T1031" s="152"/>
      <c r="U1031" s="21" t="str">
        <f t="shared" si="158"/>
        <v/>
      </c>
      <c r="V1031" s="21" t="str">
        <f t="shared" si="165"/>
        <v/>
      </c>
      <c r="W1031" s="15" t="str">
        <f t="shared" si="166"/>
        <v/>
      </c>
    </row>
    <row r="1032" spans="1:23" ht="21.6" hidden="1" customHeight="1">
      <c r="A1032" s="14" t="str">
        <f t="shared" si="160"/>
        <v/>
      </c>
      <c r="B1032" s="20" t="str">
        <f>IF(D1032="","",COUNTIF($C$4:C1031,C1032)+1)</f>
        <v/>
      </c>
      <c r="C1032" s="14" t="str">
        <f>IF(D1032="","",VLOOKUP(D1032,LISTA!$A:$B,2,0))</f>
        <v/>
      </c>
      <c r="D1032" s="151"/>
      <c r="E1032" s="14" t="str">
        <f>IF(D1032="","",VLOOKUP(B1032,'Preventiva - Sequencia'!$B:$C,2,0))</f>
        <v/>
      </c>
      <c r="F1032" s="14" t="str">
        <f t="shared" si="161"/>
        <v/>
      </c>
      <c r="G1032" s="14" t="str">
        <f t="shared" si="162"/>
        <v/>
      </c>
      <c r="H1032" s="14" t="str">
        <f t="shared" si="163"/>
        <v/>
      </c>
      <c r="I1032" s="152"/>
      <c r="J1032" s="153"/>
      <c r="K1032" s="153"/>
      <c r="L1032" s="19" t="str">
        <f t="shared" si="159"/>
        <v/>
      </c>
      <c r="M1032" s="151"/>
      <c r="N1032" s="153"/>
      <c r="O1032" s="153"/>
      <c r="P1032" s="19" t="str">
        <f t="shared" si="164"/>
        <v/>
      </c>
      <c r="Q1032" s="151"/>
      <c r="R1032" s="151"/>
      <c r="S1032" s="152"/>
      <c r="T1032" s="152"/>
      <c r="U1032" s="21" t="str">
        <f t="shared" si="158"/>
        <v/>
      </c>
      <c r="V1032" s="21" t="str">
        <f t="shared" si="165"/>
        <v/>
      </c>
      <c r="W1032" s="15" t="str">
        <f t="shared" si="166"/>
        <v/>
      </c>
    </row>
    <row r="1033" spans="1:23" ht="21.6" hidden="1" customHeight="1">
      <c r="A1033" s="14" t="str">
        <f t="shared" si="160"/>
        <v/>
      </c>
      <c r="B1033" s="20" t="str">
        <f>IF(D1033="","",COUNTIF($C$4:C1032,C1033)+1)</f>
        <v/>
      </c>
      <c r="C1033" s="14" t="str">
        <f>IF(D1033="","",VLOOKUP(D1033,LISTA!$A:$B,2,0))</f>
        <v/>
      </c>
      <c r="D1033" s="151"/>
      <c r="E1033" s="14" t="str">
        <f>IF(D1033="","",VLOOKUP(B1033,'Preventiva - Sequencia'!$B:$C,2,0))</f>
        <v/>
      </c>
      <c r="F1033" s="14" t="str">
        <f t="shared" si="161"/>
        <v/>
      </c>
      <c r="G1033" s="14" t="str">
        <f t="shared" si="162"/>
        <v/>
      </c>
      <c r="H1033" s="14" t="str">
        <f t="shared" si="163"/>
        <v/>
      </c>
      <c r="I1033" s="152"/>
      <c r="J1033" s="153"/>
      <c r="K1033" s="153"/>
      <c r="L1033" s="19" t="str">
        <f t="shared" si="159"/>
        <v/>
      </c>
      <c r="M1033" s="151"/>
      <c r="N1033" s="153"/>
      <c r="O1033" s="153"/>
      <c r="P1033" s="19" t="str">
        <f t="shared" si="164"/>
        <v/>
      </c>
      <c r="Q1033" s="151"/>
      <c r="R1033" s="151"/>
      <c r="S1033" s="152"/>
      <c r="T1033" s="152"/>
      <c r="U1033" s="21" t="str">
        <f t="shared" si="158"/>
        <v/>
      </c>
      <c r="V1033" s="21" t="str">
        <f t="shared" si="165"/>
        <v/>
      </c>
      <c r="W1033" s="15" t="str">
        <f t="shared" si="166"/>
        <v/>
      </c>
    </row>
    <row r="1034" spans="1:23" ht="21.6" hidden="1" customHeight="1">
      <c r="A1034" s="14" t="str">
        <f t="shared" si="160"/>
        <v/>
      </c>
      <c r="B1034" s="20" t="str">
        <f>IF(D1034="","",COUNTIF($C$4:C1033,C1034)+1)</f>
        <v/>
      </c>
      <c r="C1034" s="14" t="str">
        <f>IF(D1034="","",VLOOKUP(D1034,LISTA!$A:$B,2,0))</f>
        <v/>
      </c>
      <c r="D1034" s="151"/>
      <c r="E1034" s="14" t="str">
        <f>IF(D1034="","",VLOOKUP(B1034,'Preventiva - Sequencia'!$B:$C,2,0))</f>
        <v/>
      </c>
      <c r="F1034" s="14" t="str">
        <f t="shared" si="161"/>
        <v/>
      </c>
      <c r="G1034" s="14" t="str">
        <f t="shared" si="162"/>
        <v/>
      </c>
      <c r="H1034" s="14" t="str">
        <f t="shared" si="163"/>
        <v/>
      </c>
      <c r="I1034" s="152"/>
      <c r="J1034" s="153"/>
      <c r="K1034" s="153"/>
      <c r="L1034" s="19" t="str">
        <f t="shared" si="159"/>
        <v/>
      </c>
      <c r="M1034" s="151"/>
      <c r="N1034" s="153"/>
      <c r="O1034" s="153"/>
      <c r="P1034" s="19" t="str">
        <f t="shared" si="164"/>
        <v/>
      </c>
      <c r="Q1034" s="151"/>
      <c r="R1034" s="151"/>
      <c r="S1034" s="152"/>
      <c r="T1034" s="152"/>
      <c r="U1034" s="21" t="str">
        <f t="shared" si="158"/>
        <v/>
      </c>
      <c r="V1034" s="21" t="str">
        <f t="shared" si="165"/>
        <v/>
      </c>
      <c r="W1034" s="15" t="str">
        <f t="shared" si="166"/>
        <v/>
      </c>
    </row>
    <row r="1035" spans="1:23" ht="21.6" hidden="1" customHeight="1">
      <c r="A1035" s="14" t="str">
        <f t="shared" si="160"/>
        <v/>
      </c>
      <c r="B1035" s="20" t="str">
        <f>IF(D1035="","",COUNTIF($C$4:C1034,C1035)+1)</f>
        <v/>
      </c>
      <c r="C1035" s="14" t="str">
        <f>IF(D1035="","",VLOOKUP(D1035,LISTA!$A:$B,2,0))</f>
        <v/>
      </c>
      <c r="D1035" s="151"/>
      <c r="E1035" s="14" t="str">
        <f>IF(D1035="","",VLOOKUP(B1035,'Preventiva - Sequencia'!$B:$C,2,0))</f>
        <v/>
      </c>
      <c r="F1035" s="14" t="str">
        <f t="shared" si="161"/>
        <v/>
      </c>
      <c r="G1035" s="14" t="str">
        <f t="shared" si="162"/>
        <v/>
      </c>
      <c r="H1035" s="14" t="str">
        <f t="shared" si="163"/>
        <v/>
      </c>
      <c r="I1035" s="152"/>
      <c r="J1035" s="153"/>
      <c r="K1035" s="153"/>
      <c r="L1035" s="19" t="str">
        <f t="shared" si="159"/>
        <v/>
      </c>
      <c r="M1035" s="151"/>
      <c r="N1035" s="153"/>
      <c r="O1035" s="153"/>
      <c r="P1035" s="19" t="str">
        <f t="shared" si="164"/>
        <v/>
      </c>
      <c r="Q1035" s="151"/>
      <c r="R1035" s="151"/>
      <c r="S1035" s="152"/>
      <c r="T1035" s="152"/>
      <c r="U1035" s="21" t="str">
        <f t="shared" si="158"/>
        <v/>
      </c>
      <c r="V1035" s="21" t="str">
        <f t="shared" si="165"/>
        <v/>
      </c>
      <c r="W1035" s="15" t="str">
        <f t="shared" si="166"/>
        <v/>
      </c>
    </row>
    <row r="1036" spans="1:23" ht="21.6" hidden="1" customHeight="1">
      <c r="A1036" s="14" t="str">
        <f t="shared" si="160"/>
        <v/>
      </c>
      <c r="B1036" s="20" t="str">
        <f>IF(D1036="","",COUNTIF($C$4:C1035,C1036)+1)</f>
        <v/>
      </c>
      <c r="C1036" s="14" t="str">
        <f>IF(D1036="","",VLOOKUP(D1036,LISTA!$A:$B,2,0))</f>
        <v/>
      </c>
      <c r="D1036" s="151"/>
      <c r="E1036" s="14" t="str">
        <f>IF(D1036="","",VLOOKUP(B1036,'Preventiva - Sequencia'!$B:$C,2,0))</f>
        <v/>
      </c>
      <c r="F1036" s="14" t="str">
        <f t="shared" si="161"/>
        <v/>
      </c>
      <c r="G1036" s="14" t="str">
        <f t="shared" si="162"/>
        <v/>
      </c>
      <c r="H1036" s="14" t="str">
        <f t="shared" si="163"/>
        <v/>
      </c>
      <c r="I1036" s="152"/>
      <c r="J1036" s="153"/>
      <c r="K1036" s="153"/>
      <c r="L1036" s="19" t="str">
        <f t="shared" si="159"/>
        <v/>
      </c>
      <c r="M1036" s="151"/>
      <c r="N1036" s="153"/>
      <c r="O1036" s="153"/>
      <c r="P1036" s="19" t="str">
        <f t="shared" si="164"/>
        <v/>
      </c>
      <c r="Q1036" s="151"/>
      <c r="R1036" s="151"/>
      <c r="S1036" s="152"/>
      <c r="T1036" s="152"/>
      <c r="U1036" s="21" t="str">
        <f t="shared" si="158"/>
        <v/>
      </c>
      <c r="V1036" s="21" t="str">
        <f t="shared" si="165"/>
        <v/>
      </c>
      <c r="W1036" s="15" t="str">
        <f t="shared" si="166"/>
        <v/>
      </c>
    </row>
    <row r="1037" spans="1:23" ht="21.6" hidden="1" customHeight="1">
      <c r="A1037" s="14" t="str">
        <f t="shared" si="160"/>
        <v/>
      </c>
      <c r="B1037" s="20" t="str">
        <f>IF(D1037="","",COUNTIF($C$4:C1036,C1037)+1)</f>
        <v/>
      </c>
      <c r="C1037" s="14" t="str">
        <f>IF(D1037="","",VLOOKUP(D1037,LISTA!$A:$B,2,0))</f>
        <v/>
      </c>
      <c r="D1037" s="151"/>
      <c r="E1037" s="14" t="str">
        <f>IF(D1037="","",VLOOKUP(B1037,'Preventiva - Sequencia'!$B:$C,2,0))</f>
        <v/>
      </c>
      <c r="F1037" s="14" t="str">
        <f t="shared" si="161"/>
        <v/>
      </c>
      <c r="G1037" s="14" t="str">
        <f t="shared" si="162"/>
        <v/>
      </c>
      <c r="H1037" s="14" t="str">
        <f t="shared" si="163"/>
        <v/>
      </c>
      <c r="I1037" s="152"/>
      <c r="J1037" s="153"/>
      <c r="K1037" s="153"/>
      <c r="L1037" s="19" t="str">
        <f t="shared" si="159"/>
        <v/>
      </c>
      <c r="M1037" s="151"/>
      <c r="N1037" s="153"/>
      <c r="O1037" s="153"/>
      <c r="P1037" s="19" t="str">
        <f t="shared" si="164"/>
        <v/>
      </c>
      <c r="Q1037" s="151"/>
      <c r="R1037" s="151"/>
      <c r="S1037" s="152"/>
      <c r="T1037" s="152"/>
      <c r="U1037" s="21" t="str">
        <f t="shared" si="158"/>
        <v/>
      </c>
      <c r="V1037" s="21" t="str">
        <f t="shared" si="165"/>
        <v/>
      </c>
      <c r="W1037" s="15" t="str">
        <f t="shared" si="166"/>
        <v/>
      </c>
    </row>
    <row r="1038" spans="1:23" ht="21.6" hidden="1" customHeight="1">
      <c r="A1038" s="14" t="str">
        <f t="shared" si="160"/>
        <v/>
      </c>
      <c r="B1038" s="20" t="str">
        <f>IF(D1038="","",COUNTIF($C$4:C1037,C1038)+1)</f>
        <v/>
      </c>
      <c r="C1038" s="14" t="str">
        <f>IF(D1038="","",VLOOKUP(D1038,LISTA!$A:$B,2,0))</f>
        <v/>
      </c>
      <c r="D1038" s="151"/>
      <c r="E1038" s="14" t="str">
        <f>IF(D1038="","",VLOOKUP(B1038,'Preventiva - Sequencia'!$B:$C,2,0))</f>
        <v/>
      </c>
      <c r="F1038" s="14" t="str">
        <f t="shared" si="161"/>
        <v/>
      </c>
      <c r="G1038" s="14" t="str">
        <f t="shared" si="162"/>
        <v/>
      </c>
      <c r="H1038" s="14" t="str">
        <f t="shared" si="163"/>
        <v/>
      </c>
      <c r="I1038" s="152"/>
      <c r="J1038" s="153"/>
      <c r="K1038" s="153"/>
      <c r="L1038" s="19" t="str">
        <f t="shared" si="159"/>
        <v/>
      </c>
      <c r="M1038" s="151"/>
      <c r="N1038" s="153"/>
      <c r="O1038" s="153"/>
      <c r="P1038" s="19" t="str">
        <f t="shared" si="164"/>
        <v/>
      </c>
      <c r="Q1038" s="151"/>
      <c r="R1038" s="151"/>
      <c r="S1038" s="152"/>
      <c r="T1038" s="152"/>
      <c r="U1038" s="21" t="str">
        <f t="shared" si="158"/>
        <v/>
      </c>
      <c r="V1038" s="21" t="str">
        <f t="shared" si="165"/>
        <v/>
      </c>
      <c r="W1038" s="15" t="str">
        <f t="shared" si="166"/>
        <v/>
      </c>
    </row>
    <row r="1039" spans="1:23" ht="21.6" hidden="1" customHeight="1">
      <c r="A1039" s="14" t="str">
        <f t="shared" si="160"/>
        <v/>
      </c>
      <c r="B1039" s="20" t="str">
        <f>IF(D1039="","",COUNTIF($C$4:C1038,C1039)+1)</f>
        <v/>
      </c>
      <c r="C1039" s="14" t="str">
        <f>IF(D1039="","",VLOOKUP(D1039,LISTA!$A:$B,2,0))</f>
        <v/>
      </c>
      <c r="D1039" s="151"/>
      <c r="E1039" s="14" t="str">
        <f>IF(D1039="","",VLOOKUP(B1039,'Preventiva - Sequencia'!$B:$C,2,0))</f>
        <v/>
      </c>
      <c r="F1039" s="14" t="str">
        <f t="shared" si="161"/>
        <v/>
      </c>
      <c r="G1039" s="14" t="str">
        <f t="shared" si="162"/>
        <v/>
      </c>
      <c r="H1039" s="14" t="str">
        <f t="shared" si="163"/>
        <v/>
      </c>
      <c r="I1039" s="152"/>
      <c r="J1039" s="153"/>
      <c r="K1039" s="153"/>
      <c r="L1039" s="19" t="str">
        <f t="shared" si="159"/>
        <v/>
      </c>
      <c r="M1039" s="151"/>
      <c r="N1039" s="153"/>
      <c r="O1039" s="153"/>
      <c r="P1039" s="19" t="str">
        <f t="shared" si="164"/>
        <v/>
      </c>
      <c r="Q1039" s="151"/>
      <c r="R1039" s="151"/>
      <c r="S1039" s="152"/>
      <c r="T1039" s="152"/>
      <c r="U1039" s="21" t="str">
        <f t="shared" si="158"/>
        <v/>
      </c>
      <c r="V1039" s="21" t="str">
        <f t="shared" si="165"/>
        <v/>
      </c>
      <c r="W1039" s="15" t="str">
        <f t="shared" si="166"/>
        <v/>
      </c>
    </row>
    <row r="1040" spans="1:23" ht="21.6" hidden="1" customHeight="1">
      <c r="A1040" s="14" t="str">
        <f t="shared" si="160"/>
        <v/>
      </c>
      <c r="B1040" s="20" t="str">
        <f>IF(D1040="","",COUNTIF($C$4:C1039,C1040)+1)</f>
        <v/>
      </c>
      <c r="C1040" s="14" t="str">
        <f>IF(D1040="","",VLOOKUP(D1040,LISTA!$A:$B,2,0))</f>
        <v/>
      </c>
      <c r="D1040" s="151"/>
      <c r="E1040" s="14" t="str">
        <f>IF(D1040="","",VLOOKUP(B1040,'Preventiva - Sequencia'!$B:$C,2,0))</f>
        <v/>
      </c>
      <c r="F1040" s="14" t="str">
        <f t="shared" si="161"/>
        <v/>
      </c>
      <c r="G1040" s="14" t="str">
        <f t="shared" si="162"/>
        <v/>
      </c>
      <c r="H1040" s="14" t="str">
        <f t="shared" si="163"/>
        <v/>
      </c>
      <c r="I1040" s="152"/>
      <c r="J1040" s="153"/>
      <c r="K1040" s="153"/>
      <c r="L1040" s="19" t="str">
        <f t="shared" si="159"/>
        <v/>
      </c>
      <c r="M1040" s="151"/>
      <c r="N1040" s="153"/>
      <c r="O1040" s="153"/>
      <c r="P1040" s="19" t="str">
        <f t="shared" si="164"/>
        <v/>
      </c>
      <c r="Q1040" s="151"/>
      <c r="R1040" s="151"/>
      <c r="S1040" s="152"/>
      <c r="T1040" s="152"/>
      <c r="U1040" s="21" t="str">
        <f t="shared" si="158"/>
        <v/>
      </c>
      <c r="V1040" s="21" t="str">
        <f t="shared" si="165"/>
        <v/>
      </c>
      <c r="W1040" s="15" t="str">
        <f t="shared" si="166"/>
        <v/>
      </c>
    </row>
    <row r="1041" spans="1:23" ht="21.6" hidden="1" customHeight="1">
      <c r="A1041" s="14" t="str">
        <f t="shared" si="160"/>
        <v/>
      </c>
      <c r="B1041" s="20" t="str">
        <f>IF(D1041="","",COUNTIF($C$4:C1040,C1041)+1)</f>
        <v/>
      </c>
      <c r="C1041" s="14" t="str">
        <f>IF(D1041="","",VLOOKUP(D1041,LISTA!$A:$B,2,0))</f>
        <v/>
      </c>
      <c r="D1041" s="151"/>
      <c r="E1041" s="14" t="str">
        <f>IF(D1041="","",VLOOKUP(B1041,'Preventiva - Sequencia'!$B:$C,2,0))</f>
        <v/>
      </c>
      <c r="F1041" s="14" t="str">
        <f t="shared" si="161"/>
        <v/>
      </c>
      <c r="G1041" s="14" t="str">
        <f t="shared" si="162"/>
        <v/>
      </c>
      <c r="H1041" s="14" t="str">
        <f t="shared" si="163"/>
        <v/>
      </c>
      <c r="I1041" s="152"/>
      <c r="J1041" s="153"/>
      <c r="K1041" s="153"/>
      <c r="L1041" s="19" t="str">
        <f t="shared" si="159"/>
        <v/>
      </c>
      <c r="M1041" s="151"/>
      <c r="N1041" s="153"/>
      <c r="O1041" s="153"/>
      <c r="P1041" s="19" t="str">
        <f t="shared" si="164"/>
        <v/>
      </c>
      <c r="Q1041" s="151"/>
      <c r="R1041" s="151"/>
      <c r="S1041" s="152"/>
      <c r="T1041" s="152"/>
      <c r="U1041" s="21" t="str">
        <f t="shared" si="158"/>
        <v/>
      </c>
      <c r="V1041" s="21" t="str">
        <f t="shared" si="165"/>
        <v/>
      </c>
      <c r="W1041" s="15" t="str">
        <f t="shared" si="166"/>
        <v/>
      </c>
    </row>
    <row r="1042" spans="1:23" ht="21.6" hidden="1" customHeight="1">
      <c r="A1042" s="14" t="str">
        <f t="shared" si="160"/>
        <v/>
      </c>
      <c r="B1042" s="20" t="str">
        <f>IF(D1042="","",COUNTIF($C$4:C1041,C1042)+1)</f>
        <v/>
      </c>
      <c r="C1042" s="14" t="str">
        <f>IF(D1042="","",VLOOKUP(D1042,LISTA!$A:$B,2,0))</f>
        <v/>
      </c>
      <c r="D1042" s="151"/>
      <c r="E1042" s="14" t="str">
        <f>IF(D1042="","",VLOOKUP(B1042,'Preventiva - Sequencia'!$B:$C,2,0))</f>
        <v/>
      </c>
      <c r="F1042" s="14" t="str">
        <f t="shared" si="161"/>
        <v/>
      </c>
      <c r="G1042" s="14" t="str">
        <f t="shared" si="162"/>
        <v/>
      </c>
      <c r="H1042" s="14" t="str">
        <f t="shared" si="163"/>
        <v/>
      </c>
      <c r="I1042" s="152"/>
      <c r="J1042" s="153"/>
      <c r="K1042" s="153"/>
      <c r="L1042" s="19" t="str">
        <f t="shared" si="159"/>
        <v/>
      </c>
      <c r="M1042" s="151"/>
      <c r="N1042" s="153"/>
      <c r="O1042" s="153"/>
      <c r="P1042" s="19" t="str">
        <f t="shared" si="164"/>
        <v/>
      </c>
      <c r="Q1042" s="151"/>
      <c r="R1042" s="151"/>
      <c r="S1042" s="152"/>
      <c r="T1042" s="152"/>
      <c r="U1042" s="21" t="str">
        <f t="shared" si="158"/>
        <v/>
      </c>
      <c r="V1042" s="21" t="str">
        <f t="shared" si="165"/>
        <v/>
      </c>
      <c r="W1042" s="15" t="str">
        <f t="shared" si="166"/>
        <v/>
      </c>
    </row>
    <row r="1043" spans="1:23" ht="21.6" hidden="1" customHeight="1">
      <c r="A1043" s="14" t="str">
        <f t="shared" si="160"/>
        <v/>
      </c>
      <c r="B1043" s="20" t="str">
        <f>IF(D1043="","",COUNTIF($C$4:C1042,C1043)+1)</f>
        <v/>
      </c>
      <c r="C1043" s="14" t="str">
        <f>IF(D1043="","",VLOOKUP(D1043,LISTA!$A:$B,2,0))</f>
        <v/>
      </c>
      <c r="D1043" s="151"/>
      <c r="E1043" s="14" t="str">
        <f>IF(D1043="","",VLOOKUP(B1043,'Preventiva - Sequencia'!$B:$C,2,0))</f>
        <v/>
      </c>
      <c r="F1043" s="14" t="str">
        <f t="shared" si="161"/>
        <v/>
      </c>
      <c r="G1043" s="14" t="str">
        <f t="shared" si="162"/>
        <v/>
      </c>
      <c r="H1043" s="14" t="str">
        <f t="shared" si="163"/>
        <v/>
      </c>
      <c r="I1043" s="152"/>
      <c r="J1043" s="153"/>
      <c r="K1043" s="153"/>
      <c r="L1043" s="19" t="str">
        <f t="shared" si="159"/>
        <v/>
      </c>
      <c r="M1043" s="151"/>
      <c r="N1043" s="153"/>
      <c r="O1043" s="153"/>
      <c r="P1043" s="19" t="str">
        <f t="shared" si="164"/>
        <v/>
      </c>
      <c r="Q1043" s="151"/>
      <c r="R1043" s="151"/>
      <c r="S1043" s="152"/>
      <c r="T1043" s="152"/>
      <c r="U1043" s="21" t="str">
        <f t="shared" si="158"/>
        <v/>
      </c>
      <c r="V1043" s="21" t="str">
        <f t="shared" si="165"/>
        <v/>
      </c>
      <c r="W1043" s="15" t="str">
        <f t="shared" si="166"/>
        <v/>
      </c>
    </row>
    <row r="1044" spans="1:23" ht="21.6" hidden="1" customHeight="1">
      <c r="A1044" s="14" t="str">
        <f t="shared" si="160"/>
        <v/>
      </c>
      <c r="B1044" s="20" t="str">
        <f>IF(D1044="","",COUNTIF($C$4:C1043,C1044)+1)</f>
        <v/>
      </c>
      <c r="C1044" s="14" t="str">
        <f>IF(D1044="","",VLOOKUP(D1044,LISTA!$A:$B,2,0))</f>
        <v/>
      </c>
      <c r="D1044" s="151"/>
      <c r="E1044" s="14" t="str">
        <f>IF(D1044="","",VLOOKUP(B1044,'Preventiva - Sequencia'!$B:$C,2,0))</f>
        <v/>
      </c>
      <c r="F1044" s="14" t="str">
        <f t="shared" si="161"/>
        <v/>
      </c>
      <c r="G1044" s="14" t="str">
        <f t="shared" si="162"/>
        <v/>
      </c>
      <c r="H1044" s="14" t="str">
        <f t="shared" si="163"/>
        <v/>
      </c>
      <c r="I1044" s="152"/>
      <c r="J1044" s="153"/>
      <c r="K1044" s="153"/>
      <c r="L1044" s="19" t="str">
        <f t="shared" si="159"/>
        <v/>
      </c>
      <c r="M1044" s="151"/>
      <c r="N1044" s="153"/>
      <c r="O1044" s="153"/>
      <c r="P1044" s="19" t="str">
        <f t="shared" si="164"/>
        <v/>
      </c>
      <c r="Q1044" s="151"/>
      <c r="R1044" s="151"/>
      <c r="S1044" s="152"/>
      <c r="T1044" s="152"/>
      <c r="U1044" s="21" t="str">
        <f t="shared" si="158"/>
        <v/>
      </c>
      <c r="V1044" s="21" t="str">
        <f t="shared" si="165"/>
        <v/>
      </c>
      <c r="W1044" s="15" t="str">
        <f t="shared" si="166"/>
        <v/>
      </c>
    </row>
    <row r="1045" spans="1:23" ht="21.6" hidden="1" customHeight="1">
      <c r="A1045" s="14" t="str">
        <f t="shared" si="160"/>
        <v/>
      </c>
      <c r="B1045" s="20" t="str">
        <f>IF(D1045="","",COUNTIF($C$4:C1044,C1045)+1)</f>
        <v/>
      </c>
      <c r="C1045" s="14" t="str">
        <f>IF(D1045="","",VLOOKUP(D1045,LISTA!$A:$B,2,0))</f>
        <v/>
      </c>
      <c r="D1045" s="151"/>
      <c r="E1045" s="14" t="str">
        <f>IF(D1045="","",VLOOKUP(B1045,'Preventiva - Sequencia'!$B:$C,2,0))</f>
        <v/>
      </c>
      <c r="F1045" s="14" t="str">
        <f t="shared" si="161"/>
        <v/>
      </c>
      <c r="G1045" s="14" t="str">
        <f t="shared" si="162"/>
        <v/>
      </c>
      <c r="H1045" s="14" t="str">
        <f t="shared" si="163"/>
        <v/>
      </c>
      <c r="I1045" s="152"/>
      <c r="J1045" s="153"/>
      <c r="K1045" s="153"/>
      <c r="L1045" s="19" t="str">
        <f t="shared" si="159"/>
        <v/>
      </c>
      <c r="M1045" s="151"/>
      <c r="N1045" s="153"/>
      <c r="O1045" s="153"/>
      <c r="P1045" s="19" t="str">
        <f t="shared" si="164"/>
        <v/>
      </c>
      <c r="Q1045" s="151"/>
      <c r="R1045" s="151"/>
      <c r="S1045" s="152"/>
      <c r="T1045" s="152"/>
      <c r="U1045" s="21" t="str">
        <f t="shared" si="158"/>
        <v/>
      </c>
      <c r="V1045" s="21" t="str">
        <f t="shared" si="165"/>
        <v/>
      </c>
      <c r="W1045" s="15" t="str">
        <f t="shared" si="166"/>
        <v/>
      </c>
    </row>
    <row r="1046" spans="1:23" ht="21.6" hidden="1" customHeight="1">
      <c r="A1046" s="14" t="str">
        <f t="shared" si="160"/>
        <v/>
      </c>
      <c r="B1046" s="20" t="str">
        <f>IF(D1046="","",COUNTIF($C$4:C1045,C1046)+1)</f>
        <v/>
      </c>
      <c r="C1046" s="14" t="str">
        <f>IF(D1046="","",VLOOKUP(D1046,LISTA!$A:$B,2,0))</f>
        <v/>
      </c>
      <c r="D1046" s="151"/>
      <c r="E1046" s="14" t="str">
        <f>IF(D1046="","",VLOOKUP(B1046,'Preventiva - Sequencia'!$B:$C,2,0))</f>
        <v/>
      </c>
      <c r="F1046" s="14" t="str">
        <f t="shared" si="161"/>
        <v/>
      </c>
      <c r="G1046" s="14" t="str">
        <f t="shared" si="162"/>
        <v/>
      </c>
      <c r="H1046" s="14" t="str">
        <f t="shared" si="163"/>
        <v/>
      </c>
      <c r="I1046" s="152"/>
      <c r="J1046" s="153"/>
      <c r="K1046" s="153"/>
      <c r="L1046" s="19" t="str">
        <f t="shared" si="159"/>
        <v/>
      </c>
      <c r="M1046" s="151"/>
      <c r="N1046" s="153"/>
      <c r="O1046" s="153"/>
      <c r="P1046" s="19" t="str">
        <f t="shared" si="164"/>
        <v/>
      </c>
      <c r="Q1046" s="151"/>
      <c r="R1046" s="151"/>
      <c r="S1046" s="152"/>
      <c r="T1046" s="152"/>
      <c r="U1046" s="21" t="str">
        <f t="shared" si="158"/>
        <v/>
      </c>
      <c r="V1046" s="21" t="str">
        <f t="shared" si="165"/>
        <v/>
      </c>
      <c r="W1046" s="15" t="str">
        <f t="shared" si="166"/>
        <v/>
      </c>
    </row>
    <row r="1047" spans="1:23" ht="21.6" hidden="1" customHeight="1">
      <c r="A1047" s="14" t="str">
        <f t="shared" si="160"/>
        <v/>
      </c>
      <c r="B1047" s="20" t="str">
        <f>IF(D1047="","",COUNTIF($C$4:C1046,C1047)+1)</f>
        <v/>
      </c>
      <c r="C1047" s="14" t="str">
        <f>IF(D1047="","",VLOOKUP(D1047,LISTA!$A:$B,2,0))</f>
        <v/>
      </c>
      <c r="D1047" s="151"/>
      <c r="E1047" s="14" t="str">
        <f>IF(D1047="","",VLOOKUP(B1047,'Preventiva - Sequencia'!$B:$C,2,0))</f>
        <v/>
      </c>
      <c r="F1047" s="14" t="str">
        <f t="shared" si="161"/>
        <v/>
      </c>
      <c r="G1047" s="14" t="str">
        <f t="shared" si="162"/>
        <v/>
      </c>
      <c r="H1047" s="14" t="str">
        <f t="shared" si="163"/>
        <v/>
      </c>
      <c r="I1047" s="152"/>
      <c r="J1047" s="153"/>
      <c r="K1047" s="153"/>
      <c r="L1047" s="19" t="str">
        <f t="shared" si="159"/>
        <v/>
      </c>
      <c r="M1047" s="151"/>
      <c r="N1047" s="153"/>
      <c r="O1047" s="153"/>
      <c r="P1047" s="19" t="str">
        <f t="shared" si="164"/>
        <v/>
      </c>
      <c r="Q1047" s="151"/>
      <c r="R1047" s="151"/>
      <c r="S1047" s="152"/>
      <c r="T1047" s="152"/>
      <c r="U1047" s="21" t="str">
        <f t="shared" si="158"/>
        <v/>
      </c>
      <c r="V1047" s="21" t="str">
        <f t="shared" si="165"/>
        <v/>
      </c>
      <c r="W1047" s="15" t="str">
        <f t="shared" si="166"/>
        <v/>
      </c>
    </row>
    <row r="1048" spans="1:23" ht="21.6" hidden="1" customHeight="1">
      <c r="A1048" s="14" t="str">
        <f t="shared" si="160"/>
        <v/>
      </c>
      <c r="B1048" s="20" t="str">
        <f>IF(D1048="","",COUNTIF($C$4:C1047,C1048)+1)</f>
        <v/>
      </c>
      <c r="C1048" s="14" t="str">
        <f>IF(D1048="","",VLOOKUP(D1048,LISTA!$A:$B,2,0))</f>
        <v/>
      </c>
      <c r="D1048" s="151"/>
      <c r="E1048" s="14" t="str">
        <f>IF(D1048="","",VLOOKUP(B1048,'Preventiva - Sequencia'!$B:$C,2,0))</f>
        <v/>
      </c>
      <c r="F1048" s="14" t="str">
        <f t="shared" si="161"/>
        <v/>
      </c>
      <c r="G1048" s="14" t="str">
        <f t="shared" si="162"/>
        <v/>
      </c>
      <c r="H1048" s="14" t="str">
        <f t="shared" si="163"/>
        <v/>
      </c>
      <c r="I1048" s="152"/>
      <c r="J1048" s="153"/>
      <c r="K1048" s="153"/>
      <c r="L1048" s="19" t="str">
        <f t="shared" si="159"/>
        <v/>
      </c>
      <c r="M1048" s="151"/>
      <c r="N1048" s="153"/>
      <c r="O1048" s="153"/>
      <c r="P1048" s="19" t="str">
        <f t="shared" si="164"/>
        <v/>
      </c>
      <c r="Q1048" s="151"/>
      <c r="R1048" s="151"/>
      <c r="S1048" s="152"/>
      <c r="T1048" s="152"/>
      <c r="U1048" s="21" t="str">
        <f t="shared" si="158"/>
        <v/>
      </c>
      <c r="V1048" s="21" t="str">
        <f t="shared" si="165"/>
        <v/>
      </c>
      <c r="W1048" s="15" t="str">
        <f t="shared" si="166"/>
        <v/>
      </c>
    </row>
    <row r="1049" spans="1:23" ht="21.6" hidden="1" customHeight="1">
      <c r="A1049" s="14" t="str">
        <f t="shared" si="160"/>
        <v/>
      </c>
      <c r="B1049" s="20" t="str">
        <f>IF(D1049="","",COUNTIF($C$4:C1048,C1049)+1)</f>
        <v/>
      </c>
      <c r="C1049" s="14" t="str">
        <f>IF(D1049="","",VLOOKUP(D1049,LISTA!$A:$B,2,0))</f>
        <v/>
      </c>
      <c r="D1049" s="151"/>
      <c r="E1049" s="14" t="str">
        <f>IF(D1049="","",VLOOKUP(B1049,'Preventiva - Sequencia'!$B:$C,2,0))</f>
        <v/>
      </c>
      <c r="F1049" s="14" t="str">
        <f t="shared" si="161"/>
        <v/>
      </c>
      <c r="G1049" s="14" t="str">
        <f t="shared" si="162"/>
        <v/>
      </c>
      <c r="H1049" s="14" t="str">
        <f t="shared" si="163"/>
        <v/>
      </c>
      <c r="I1049" s="152"/>
      <c r="J1049" s="153"/>
      <c r="K1049" s="153"/>
      <c r="L1049" s="19" t="str">
        <f t="shared" si="159"/>
        <v/>
      </c>
      <c r="M1049" s="151"/>
      <c r="N1049" s="153"/>
      <c r="O1049" s="153"/>
      <c r="P1049" s="19" t="str">
        <f t="shared" si="164"/>
        <v/>
      </c>
      <c r="Q1049" s="151"/>
      <c r="R1049" s="151"/>
      <c r="S1049" s="152"/>
      <c r="T1049" s="152"/>
      <c r="U1049" s="21" t="str">
        <f t="shared" si="158"/>
        <v/>
      </c>
      <c r="V1049" s="21" t="str">
        <f t="shared" si="165"/>
        <v/>
      </c>
      <c r="W1049" s="15" t="str">
        <f t="shared" si="166"/>
        <v/>
      </c>
    </row>
    <row r="1050" spans="1:23" ht="21.6" hidden="1" customHeight="1">
      <c r="A1050" s="14" t="str">
        <f t="shared" si="160"/>
        <v/>
      </c>
      <c r="B1050" s="20" t="str">
        <f>IF(D1050="","",COUNTIF($C$4:C1049,C1050)+1)</f>
        <v/>
      </c>
      <c r="C1050" s="14" t="str">
        <f>IF(D1050="","",VLOOKUP(D1050,LISTA!$A:$B,2,0))</f>
        <v/>
      </c>
      <c r="D1050" s="151"/>
      <c r="E1050" s="14" t="str">
        <f>IF(D1050="","",VLOOKUP(B1050,'Preventiva - Sequencia'!$B:$C,2,0))</f>
        <v/>
      </c>
      <c r="F1050" s="14" t="str">
        <f t="shared" si="161"/>
        <v/>
      </c>
      <c r="G1050" s="14" t="str">
        <f t="shared" si="162"/>
        <v/>
      </c>
      <c r="H1050" s="14" t="str">
        <f t="shared" si="163"/>
        <v/>
      </c>
      <c r="I1050" s="152"/>
      <c r="J1050" s="153"/>
      <c r="K1050" s="153"/>
      <c r="L1050" s="19" t="str">
        <f t="shared" si="159"/>
        <v/>
      </c>
      <c r="M1050" s="151"/>
      <c r="N1050" s="153"/>
      <c r="O1050" s="153"/>
      <c r="P1050" s="19" t="str">
        <f t="shared" si="164"/>
        <v/>
      </c>
      <c r="Q1050" s="151"/>
      <c r="R1050" s="151"/>
      <c r="S1050" s="152"/>
      <c r="T1050" s="152"/>
      <c r="U1050" s="21" t="str">
        <f t="shared" si="158"/>
        <v/>
      </c>
      <c r="V1050" s="21" t="str">
        <f t="shared" si="165"/>
        <v/>
      </c>
      <c r="W1050" s="15" t="str">
        <f t="shared" si="166"/>
        <v/>
      </c>
    </row>
    <row r="1051" spans="1:23" ht="21.6" hidden="1" customHeight="1">
      <c r="A1051" s="14" t="str">
        <f t="shared" si="160"/>
        <v/>
      </c>
      <c r="B1051" s="20" t="str">
        <f>IF(D1051="","",COUNTIF($C$4:C1050,C1051)+1)</f>
        <v/>
      </c>
      <c r="C1051" s="14" t="str">
        <f>IF(D1051="","",VLOOKUP(D1051,LISTA!$A:$B,2,0))</f>
        <v/>
      </c>
      <c r="D1051" s="151"/>
      <c r="E1051" s="14" t="str">
        <f>IF(D1051="","",VLOOKUP(B1051,'Preventiva - Sequencia'!$B:$C,2,0))</f>
        <v/>
      </c>
      <c r="F1051" s="14" t="str">
        <f t="shared" si="161"/>
        <v/>
      </c>
      <c r="G1051" s="14" t="str">
        <f t="shared" si="162"/>
        <v/>
      </c>
      <c r="H1051" s="14" t="str">
        <f t="shared" si="163"/>
        <v/>
      </c>
      <c r="I1051" s="152"/>
      <c r="J1051" s="153"/>
      <c r="K1051" s="153"/>
      <c r="L1051" s="19" t="str">
        <f t="shared" si="159"/>
        <v/>
      </c>
      <c r="M1051" s="151"/>
      <c r="N1051" s="153"/>
      <c r="O1051" s="153"/>
      <c r="P1051" s="19" t="str">
        <f t="shared" si="164"/>
        <v/>
      </c>
      <c r="Q1051" s="151"/>
      <c r="R1051" s="151"/>
      <c r="S1051" s="152"/>
      <c r="T1051" s="152"/>
      <c r="U1051" s="21" t="str">
        <f t="shared" si="158"/>
        <v/>
      </c>
      <c r="V1051" s="21" t="str">
        <f t="shared" si="165"/>
        <v/>
      </c>
      <c r="W1051" s="15" t="str">
        <f t="shared" si="166"/>
        <v/>
      </c>
    </row>
    <row r="1052" spans="1:23" ht="21.6" hidden="1" customHeight="1">
      <c r="A1052" s="14" t="str">
        <f t="shared" si="160"/>
        <v/>
      </c>
      <c r="B1052" s="20" t="str">
        <f>IF(D1052="","",COUNTIF($C$4:C1051,C1052)+1)</f>
        <v/>
      </c>
      <c r="C1052" s="14" t="str">
        <f>IF(D1052="","",VLOOKUP(D1052,LISTA!$A:$B,2,0))</f>
        <v/>
      </c>
      <c r="D1052" s="151"/>
      <c r="E1052" s="14" t="str">
        <f>IF(D1052="","",VLOOKUP(B1052,'Preventiva - Sequencia'!$B:$C,2,0))</f>
        <v/>
      </c>
      <c r="F1052" s="14" t="str">
        <f t="shared" si="161"/>
        <v/>
      </c>
      <c r="G1052" s="14" t="str">
        <f t="shared" si="162"/>
        <v/>
      </c>
      <c r="H1052" s="14" t="str">
        <f t="shared" si="163"/>
        <v/>
      </c>
      <c r="I1052" s="152"/>
      <c r="J1052" s="153"/>
      <c r="K1052" s="153"/>
      <c r="L1052" s="19" t="str">
        <f t="shared" si="159"/>
        <v/>
      </c>
      <c r="M1052" s="151"/>
      <c r="N1052" s="153"/>
      <c r="O1052" s="153"/>
      <c r="P1052" s="19" t="str">
        <f t="shared" si="164"/>
        <v/>
      </c>
      <c r="Q1052" s="151"/>
      <c r="R1052" s="151"/>
      <c r="S1052" s="152"/>
      <c r="T1052" s="152"/>
      <c r="U1052" s="21" t="str">
        <f t="shared" si="158"/>
        <v/>
      </c>
      <c r="V1052" s="21" t="str">
        <f t="shared" si="165"/>
        <v/>
      </c>
      <c r="W1052" s="15" t="str">
        <f t="shared" si="166"/>
        <v/>
      </c>
    </row>
    <row r="1053" spans="1:23" ht="21.6" hidden="1" customHeight="1">
      <c r="A1053" s="14" t="str">
        <f t="shared" si="160"/>
        <v/>
      </c>
      <c r="B1053" s="20" t="str">
        <f>IF(D1053="","",COUNTIF($C$4:C1052,C1053)+1)</f>
        <v/>
      </c>
      <c r="C1053" s="14" t="str">
        <f>IF(D1053="","",VLOOKUP(D1053,LISTA!$A:$B,2,0))</f>
        <v/>
      </c>
      <c r="D1053" s="151"/>
      <c r="E1053" s="14" t="str">
        <f>IF(D1053="","",VLOOKUP(B1053,'Preventiva - Sequencia'!$B:$C,2,0))</f>
        <v/>
      </c>
      <c r="F1053" s="14" t="str">
        <f t="shared" si="161"/>
        <v/>
      </c>
      <c r="G1053" s="14" t="str">
        <f t="shared" si="162"/>
        <v/>
      </c>
      <c r="H1053" s="14" t="str">
        <f t="shared" si="163"/>
        <v/>
      </c>
      <c r="I1053" s="152"/>
      <c r="J1053" s="153"/>
      <c r="K1053" s="153"/>
      <c r="L1053" s="19" t="str">
        <f t="shared" si="159"/>
        <v/>
      </c>
      <c r="M1053" s="151"/>
      <c r="N1053" s="153"/>
      <c r="O1053" s="153"/>
      <c r="P1053" s="19" t="str">
        <f t="shared" si="164"/>
        <v/>
      </c>
      <c r="Q1053" s="151"/>
      <c r="R1053" s="151"/>
      <c r="S1053" s="152"/>
      <c r="T1053" s="152"/>
      <c r="U1053" s="21" t="str">
        <f t="shared" ref="U1053:U1116" si="167">IF(P1053="","",P1053/L1053)</f>
        <v/>
      </c>
      <c r="V1053" s="21" t="str">
        <f t="shared" si="165"/>
        <v/>
      </c>
      <c r="W1053" s="15" t="str">
        <f t="shared" si="166"/>
        <v/>
      </c>
    </row>
    <row r="1054" spans="1:23" ht="21.6" hidden="1" customHeight="1">
      <c r="A1054" s="14" t="str">
        <f t="shared" si="160"/>
        <v/>
      </c>
      <c r="B1054" s="20" t="str">
        <f>IF(D1054="","",COUNTIF($C$4:C1053,C1054)+1)</f>
        <v/>
      </c>
      <c r="C1054" s="14" t="str">
        <f>IF(D1054="","",VLOOKUP(D1054,LISTA!$A:$B,2,0))</f>
        <v/>
      </c>
      <c r="D1054" s="151"/>
      <c r="E1054" s="14" t="str">
        <f>IF(D1054="","",VLOOKUP(B1054,'Preventiva - Sequencia'!$B:$C,2,0))</f>
        <v/>
      </c>
      <c r="F1054" s="14" t="str">
        <f t="shared" si="161"/>
        <v/>
      </c>
      <c r="G1054" s="14" t="str">
        <f t="shared" si="162"/>
        <v/>
      </c>
      <c r="H1054" s="14" t="str">
        <f t="shared" si="163"/>
        <v/>
      </c>
      <c r="I1054" s="152"/>
      <c r="J1054" s="153"/>
      <c r="K1054" s="153"/>
      <c r="L1054" s="19" t="str">
        <f t="shared" si="159"/>
        <v/>
      </c>
      <c r="M1054" s="151"/>
      <c r="N1054" s="153"/>
      <c r="O1054" s="153"/>
      <c r="P1054" s="19" t="str">
        <f t="shared" si="164"/>
        <v/>
      </c>
      <c r="Q1054" s="151"/>
      <c r="R1054" s="151"/>
      <c r="S1054" s="152"/>
      <c r="T1054" s="152"/>
      <c r="U1054" s="21" t="str">
        <f t="shared" si="167"/>
        <v/>
      </c>
      <c r="V1054" s="21" t="str">
        <f t="shared" si="165"/>
        <v/>
      </c>
      <c r="W1054" s="15" t="str">
        <f t="shared" si="166"/>
        <v/>
      </c>
    </row>
    <row r="1055" spans="1:23" ht="21.6" hidden="1" customHeight="1">
      <c r="A1055" s="14" t="str">
        <f t="shared" si="160"/>
        <v/>
      </c>
      <c r="B1055" s="20" t="str">
        <f>IF(D1055="","",COUNTIF($C$4:C1054,C1055)+1)</f>
        <v/>
      </c>
      <c r="C1055" s="14" t="str">
        <f>IF(D1055="","",VLOOKUP(D1055,LISTA!$A:$B,2,0))</f>
        <v/>
      </c>
      <c r="D1055" s="151"/>
      <c r="E1055" s="14" t="str">
        <f>IF(D1055="","",VLOOKUP(B1055,'Preventiva - Sequencia'!$B:$C,2,0))</f>
        <v/>
      </c>
      <c r="F1055" s="14" t="str">
        <f t="shared" si="161"/>
        <v/>
      </c>
      <c r="G1055" s="14" t="str">
        <f t="shared" si="162"/>
        <v/>
      </c>
      <c r="H1055" s="14" t="str">
        <f t="shared" si="163"/>
        <v/>
      </c>
      <c r="I1055" s="152"/>
      <c r="J1055" s="153"/>
      <c r="K1055" s="153"/>
      <c r="L1055" s="19" t="str">
        <f t="shared" si="159"/>
        <v/>
      </c>
      <c r="M1055" s="151"/>
      <c r="N1055" s="153"/>
      <c r="O1055" s="153"/>
      <c r="P1055" s="19" t="str">
        <f t="shared" si="164"/>
        <v/>
      </c>
      <c r="Q1055" s="151"/>
      <c r="R1055" s="151"/>
      <c r="S1055" s="152"/>
      <c r="T1055" s="152"/>
      <c r="U1055" s="21" t="str">
        <f t="shared" si="167"/>
        <v/>
      </c>
      <c r="V1055" s="21" t="str">
        <f t="shared" si="165"/>
        <v/>
      </c>
      <c r="W1055" s="15" t="str">
        <f t="shared" si="166"/>
        <v/>
      </c>
    </row>
    <row r="1056" spans="1:23" ht="21.6" hidden="1" customHeight="1">
      <c r="A1056" s="14" t="str">
        <f t="shared" si="160"/>
        <v/>
      </c>
      <c r="B1056" s="20" t="str">
        <f>IF(D1056="","",COUNTIF($C$4:C1055,C1056)+1)</f>
        <v/>
      </c>
      <c r="C1056" s="14" t="str">
        <f>IF(D1056="","",VLOOKUP(D1056,LISTA!$A:$B,2,0))</f>
        <v/>
      </c>
      <c r="D1056" s="151"/>
      <c r="E1056" s="14" t="str">
        <f>IF(D1056="","",VLOOKUP(B1056,'Preventiva - Sequencia'!$B:$C,2,0))</f>
        <v/>
      </c>
      <c r="F1056" s="14" t="str">
        <f t="shared" si="161"/>
        <v/>
      </c>
      <c r="G1056" s="14" t="str">
        <f t="shared" si="162"/>
        <v/>
      </c>
      <c r="H1056" s="14" t="str">
        <f t="shared" si="163"/>
        <v/>
      </c>
      <c r="I1056" s="152"/>
      <c r="J1056" s="153"/>
      <c r="K1056" s="153"/>
      <c r="L1056" s="19" t="str">
        <f t="shared" si="159"/>
        <v/>
      </c>
      <c r="M1056" s="151"/>
      <c r="N1056" s="153"/>
      <c r="O1056" s="153"/>
      <c r="P1056" s="19" t="str">
        <f t="shared" si="164"/>
        <v/>
      </c>
      <c r="Q1056" s="151"/>
      <c r="R1056" s="151"/>
      <c r="S1056" s="152"/>
      <c r="T1056" s="152"/>
      <c r="U1056" s="21" t="str">
        <f t="shared" si="167"/>
        <v/>
      </c>
      <c r="V1056" s="21" t="str">
        <f t="shared" si="165"/>
        <v/>
      </c>
      <c r="W1056" s="15" t="str">
        <f t="shared" si="166"/>
        <v/>
      </c>
    </row>
    <row r="1057" spans="1:23" ht="21.6" hidden="1" customHeight="1">
      <c r="A1057" s="14" t="str">
        <f t="shared" si="160"/>
        <v/>
      </c>
      <c r="B1057" s="20" t="str">
        <f>IF(D1057="","",COUNTIF($C$4:C1056,C1057)+1)</f>
        <v/>
      </c>
      <c r="C1057" s="14" t="str">
        <f>IF(D1057="","",VLOOKUP(D1057,LISTA!$A:$B,2,0))</f>
        <v/>
      </c>
      <c r="D1057" s="151"/>
      <c r="E1057" s="14" t="str">
        <f>IF(D1057="","",VLOOKUP(B1057,'Preventiva - Sequencia'!$B:$C,2,0))</f>
        <v/>
      </c>
      <c r="F1057" s="14" t="str">
        <f t="shared" si="161"/>
        <v/>
      </c>
      <c r="G1057" s="14" t="str">
        <f t="shared" si="162"/>
        <v/>
      </c>
      <c r="H1057" s="14" t="str">
        <f t="shared" si="163"/>
        <v/>
      </c>
      <c r="I1057" s="152"/>
      <c r="J1057" s="153"/>
      <c r="K1057" s="153"/>
      <c r="L1057" s="19" t="str">
        <f t="shared" si="159"/>
        <v/>
      </c>
      <c r="M1057" s="151"/>
      <c r="N1057" s="153"/>
      <c r="O1057" s="153"/>
      <c r="P1057" s="19" t="str">
        <f t="shared" si="164"/>
        <v/>
      </c>
      <c r="Q1057" s="151"/>
      <c r="R1057" s="151"/>
      <c r="S1057" s="152"/>
      <c r="T1057" s="152"/>
      <c r="U1057" s="21" t="str">
        <f t="shared" si="167"/>
        <v/>
      </c>
      <c r="V1057" s="21" t="str">
        <f t="shared" si="165"/>
        <v/>
      </c>
      <c r="W1057" s="15" t="str">
        <f t="shared" si="166"/>
        <v/>
      </c>
    </row>
    <row r="1058" spans="1:23" ht="21.6" hidden="1" customHeight="1">
      <c r="A1058" s="14" t="str">
        <f t="shared" si="160"/>
        <v/>
      </c>
      <c r="B1058" s="20" t="str">
        <f>IF(D1058="","",COUNTIF($C$4:C1057,C1058)+1)</f>
        <v/>
      </c>
      <c r="C1058" s="14" t="str">
        <f>IF(D1058="","",VLOOKUP(D1058,LISTA!$A:$B,2,0))</f>
        <v/>
      </c>
      <c r="D1058" s="151"/>
      <c r="E1058" s="14" t="str">
        <f>IF(D1058="","",VLOOKUP(B1058,'Preventiva - Sequencia'!$B:$C,2,0))</f>
        <v/>
      </c>
      <c r="F1058" s="14" t="str">
        <f t="shared" si="161"/>
        <v/>
      </c>
      <c r="G1058" s="14" t="str">
        <f t="shared" si="162"/>
        <v/>
      </c>
      <c r="H1058" s="14" t="str">
        <f t="shared" si="163"/>
        <v/>
      </c>
      <c r="I1058" s="152"/>
      <c r="J1058" s="153"/>
      <c r="K1058" s="153"/>
      <c r="L1058" s="19" t="str">
        <f t="shared" si="159"/>
        <v/>
      </c>
      <c r="M1058" s="151"/>
      <c r="N1058" s="153"/>
      <c r="O1058" s="153"/>
      <c r="P1058" s="19" t="str">
        <f t="shared" si="164"/>
        <v/>
      </c>
      <c r="Q1058" s="151"/>
      <c r="R1058" s="151"/>
      <c r="S1058" s="152"/>
      <c r="T1058" s="152"/>
      <c r="U1058" s="21" t="str">
        <f t="shared" si="167"/>
        <v/>
      </c>
      <c r="V1058" s="21" t="str">
        <f t="shared" si="165"/>
        <v/>
      </c>
      <c r="W1058" s="15" t="str">
        <f t="shared" si="166"/>
        <v/>
      </c>
    </row>
    <row r="1059" spans="1:23" ht="21.6" hidden="1" customHeight="1">
      <c r="A1059" s="14" t="str">
        <f t="shared" si="160"/>
        <v/>
      </c>
      <c r="B1059" s="20" t="str">
        <f>IF(D1059="","",COUNTIF($C$4:C1058,C1059)+1)</f>
        <v/>
      </c>
      <c r="C1059" s="14" t="str">
        <f>IF(D1059="","",VLOOKUP(D1059,LISTA!$A:$B,2,0))</f>
        <v/>
      </c>
      <c r="D1059" s="151"/>
      <c r="E1059" s="14" t="str">
        <f>IF(D1059="","",VLOOKUP(B1059,'Preventiva - Sequencia'!$B:$C,2,0))</f>
        <v/>
      </c>
      <c r="F1059" s="14" t="str">
        <f t="shared" si="161"/>
        <v/>
      </c>
      <c r="G1059" s="14" t="str">
        <f t="shared" si="162"/>
        <v/>
      </c>
      <c r="H1059" s="14" t="str">
        <f t="shared" si="163"/>
        <v/>
      </c>
      <c r="I1059" s="152"/>
      <c r="J1059" s="153"/>
      <c r="K1059" s="153"/>
      <c r="L1059" s="19" t="str">
        <f t="shared" si="159"/>
        <v/>
      </c>
      <c r="M1059" s="151"/>
      <c r="N1059" s="153"/>
      <c r="O1059" s="153"/>
      <c r="P1059" s="19" t="str">
        <f t="shared" si="164"/>
        <v/>
      </c>
      <c r="Q1059" s="151"/>
      <c r="R1059" s="151"/>
      <c r="S1059" s="152"/>
      <c r="T1059" s="152"/>
      <c r="U1059" s="21" t="str">
        <f t="shared" si="167"/>
        <v/>
      </c>
      <c r="V1059" s="21" t="str">
        <f t="shared" si="165"/>
        <v/>
      </c>
      <c r="W1059" s="15" t="str">
        <f t="shared" si="166"/>
        <v/>
      </c>
    </row>
    <row r="1060" spans="1:23" ht="21.6" hidden="1" customHeight="1">
      <c r="A1060" s="14" t="str">
        <f t="shared" si="160"/>
        <v/>
      </c>
      <c r="B1060" s="20" t="str">
        <f>IF(D1060="","",COUNTIF($C$4:C1059,C1060)+1)</f>
        <v/>
      </c>
      <c r="C1060" s="14" t="str">
        <f>IF(D1060="","",VLOOKUP(D1060,LISTA!$A:$B,2,0))</f>
        <v/>
      </c>
      <c r="D1060" s="151"/>
      <c r="E1060" s="14" t="str">
        <f>IF(D1060="","",VLOOKUP(B1060,'Preventiva - Sequencia'!$B:$C,2,0))</f>
        <v/>
      </c>
      <c r="F1060" s="14" t="str">
        <f t="shared" si="161"/>
        <v/>
      </c>
      <c r="G1060" s="14" t="str">
        <f t="shared" si="162"/>
        <v/>
      </c>
      <c r="H1060" s="14" t="str">
        <f t="shared" si="163"/>
        <v/>
      </c>
      <c r="I1060" s="152"/>
      <c r="J1060" s="153"/>
      <c r="K1060" s="153"/>
      <c r="L1060" s="19" t="str">
        <f t="shared" si="159"/>
        <v/>
      </c>
      <c r="M1060" s="151"/>
      <c r="N1060" s="153"/>
      <c r="O1060" s="153"/>
      <c r="P1060" s="19" t="str">
        <f t="shared" si="164"/>
        <v/>
      </c>
      <c r="Q1060" s="151"/>
      <c r="R1060" s="151"/>
      <c r="S1060" s="152"/>
      <c r="T1060" s="152"/>
      <c r="U1060" s="21" t="str">
        <f t="shared" si="167"/>
        <v/>
      </c>
      <c r="V1060" s="21" t="str">
        <f t="shared" si="165"/>
        <v/>
      </c>
      <c r="W1060" s="15" t="str">
        <f t="shared" si="166"/>
        <v/>
      </c>
    </row>
    <row r="1061" spans="1:23" ht="21.6" hidden="1" customHeight="1">
      <c r="A1061" s="14" t="str">
        <f t="shared" si="160"/>
        <v/>
      </c>
      <c r="B1061" s="20" t="str">
        <f>IF(D1061="","",COUNTIF($C$4:C1060,C1061)+1)</f>
        <v/>
      </c>
      <c r="C1061" s="14" t="str">
        <f>IF(D1061="","",VLOOKUP(D1061,LISTA!$A:$B,2,0))</f>
        <v/>
      </c>
      <c r="D1061" s="151"/>
      <c r="E1061" s="14" t="str">
        <f>IF(D1061="","",VLOOKUP(B1061,'Preventiva - Sequencia'!$B:$C,2,0))</f>
        <v/>
      </c>
      <c r="F1061" s="14" t="str">
        <f t="shared" si="161"/>
        <v/>
      </c>
      <c r="G1061" s="14" t="str">
        <f t="shared" si="162"/>
        <v/>
      </c>
      <c r="H1061" s="14" t="str">
        <f t="shared" si="163"/>
        <v/>
      </c>
      <c r="I1061" s="152"/>
      <c r="J1061" s="153"/>
      <c r="K1061" s="153"/>
      <c r="L1061" s="19" t="str">
        <f t="shared" si="159"/>
        <v/>
      </c>
      <c r="M1061" s="151"/>
      <c r="N1061" s="153"/>
      <c r="O1061" s="153"/>
      <c r="P1061" s="19" t="str">
        <f t="shared" si="164"/>
        <v/>
      </c>
      <c r="Q1061" s="151"/>
      <c r="R1061" s="151"/>
      <c r="S1061" s="152"/>
      <c r="T1061" s="152"/>
      <c r="U1061" s="21" t="str">
        <f t="shared" si="167"/>
        <v/>
      </c>
      <c r="V1061" s="21" t="str">
        <f t="shared" si="165"/>
        <v/>
      </c>
      <c r="W1061" s="15" t="str">
        <f t="shared" si="166"/>
        <v/>
      </c>
    </row>
    <row r="1062" spans="1:23" ht="21.6" hidden="1" customHeight="1">
      <c r="A1062" s="14" t="str">
        <f t="shared" si="160"/>
        <v/>
      </c>
      <c r="B1062" s="20" t="str">
        <f>IF(D1062="","",COUNTIF($C$4:C1061,C1062)+1)</f>
        <v/>
      </c>
      <c r="C1062" s="14" t="str">
        <f>IF(D1062="","",VLOOKUP(D1062,LISTA!$A:$B,2,0))</f>
        <v/>
      </c>
      <c r="D1062" s="151"/>
      <c r="E1062" s="14" t="str">
        <f>IF(D1062="","",VLOOKUP(B1062,'Preventiva - Sequencia'!$B:$C,2,0))</f>
        <v/>
      </c>
      <c r="F1062" s="14" t="str">
        <f t="shared" si="161"/>
        <v/>
      </c>
      <c r="G1062" s="14" t="str">
        <f t="shared" si="162"/>
        <v/>
      </c>
      <c r="H1062" s="14" t="str">
        <f t="shared" si="163"/>
        <v/>
      </c>
      <c r="I1062" s="152"/>
      <c r="J1062" s="153"/>
      <c r="K1062" s="153"/>
      <c r="L1062" s="19" t="str">
        <f t="shared" si="159"/>
        <v/>
      </c>
      <c r="M1062" s="151"/>
      <c r="N1062" s="153"/>
      <c r="O1062" s="153"/>
      <c r="P1062" s="19" t="str">
        <f t="shared" si="164"/>
        <v/>
      </c>
      <c r="Q1062" s="151"/>
      <c r="R1062" s="151"/>
      <c r="S1062" s="152"/>
      <c r="T1062" s="152"/>
      <c r="U1062" s="21" t="str">
        <f t="shared" si="167"/>
        <v/>
      </c>
      <c r="V1062" s="21" t="str">
        <f t="shared" si="165"/>
        <v/>
      </c>
      <c r="W1062" s="15" t="str">
        <f t="shared" si="166"/>
        <v/>
      </c>
    </row>
    <row r="1063" spans="1:23" ht="21.6" hidden="1" customHeight="1">
      <c r="A1063" s="14" t="str">
        <f t="shared" si="160"/>
        <v/>
      </c>
      <c r="B1063" s="20" t="str">
        <f>IF(D1063="","",COUNTIF($C$4:C1062,C1063)+1)</f>
        <v/>
      </c>
      <c r="C1063" s="14" t="str">
        <f>IF(D1063="","",VLOOKUP(D1063,LISTA!$A:$B,2,0))</f>
        <v/>
      </c>
      <c r="D1063" s="151"/>
      <c r="E1063" s="14" t="str">
        <f>IF(D1063="","",VLOOKUP(B1063,'Preventiva - Sequencia'!$B:$C,2,0))</f>
        <v/>
      </c>
      <c r="F1063" s="14" t="str">
        <f t="shared" si="161"/>
        <v/>
      </c>
      <c r="G1063" s="14" t="str">
        <f t="shared" si="162"/>
        <v/>
      </c>
      <c r="H1063" s="14" t="str">
        <f t="shared" si="163"/>
        <v/>
      </c>
      <c r="I1063" s="152"/>
      <c r="J1063" s="153"/>
      <c r="K1063" s="153"/>
      <c r="L1063" s="19" t="str">
        <f t="shared" si="159"/>
        <v/>
      </c>
      <c r="M1063" s="151"/>
      <c r="N1063" s="153"/>
      <c r="O1063" s="153"/>
      <c r="P1063" s="19" t="str">
        <f t="shared" si="164"/>
        <v/>
      </c>
      <c r="Q1063" s="151"/>
      <c r="R1063" s="151"/>
      <c r="S1063" s="152"/>
      <c r="T1063" s="152"/>
      <c r="U1063" s="21" t="str">
        <f t="shared" si="167"/>
        <v/>
      </c>
      <c r="V1063" s="21" t="str">
        <f t="shared" si="165"/>
        <v/>
      </c>
      <c r="W1063" s="15" t="str">
        <f t="shared" si="166"/>
        <v/>
      </c>
    </row>
    <row r="1064" spans="1:23" ht="21.6" hidden="1" customHeight="1">
      <c r="A1064" s="14" t="str">
        <f t="shared" si="160"/>
        <v/>
      </c>
      <c r="B1064" s="20" t="str">
        <f>IF(D1064="","",COUNTIF($C$4:C1063,C1064)+1)</f>
        <v/>
      </c>
      <c r="C1064" s="14" t="str">
        <f>IF(D1064="","",VLOOKUP(D1064,LISTA!$A:$B,2,0))</f>
        <v/>
      </c>
      <c r="D1064" s="151"/>
      <c r="E1064" s="14" t="str">
        <f>IF(D1064="","",VLOOKUP(B1064,'Preventiva - Sequencia'!$B:$C,2,0))</f>
        <v/>
      </c>
      <c r="F1064" s="14" t="str">
        <f t="shared" si="161"/>
        <v/>
      </c>
      <c r="G1064" s="14" t="str">
        <f t="shared" si="162"/>
        <v/>
      </c>
      <c r="H1064" s="14" t="str">
        <f t="shared" si="163"/>
        <v/>
      </c>
      <c r="I1064" s="152"/>
      <c r="J1064" s="153"/>
      <c r="K1064" s="153"/>
      <c r="L1064" s="19" t="str">
        <f t="shared" si="159"/>
        <v/>
      </c>
      <c r="M1064" s="151"/>
      <c r="N1064" s="153"/>
      <c r="O1064" s="153"/>
      <c r="P1064" s="19" t="str">
        <f t="shared" si="164"/>
        <v/>
      </c>
      <c r="Q1064" s="151"/>
      <c r="R1064" s="151"/>
      <c r="S1064" s="152"/>
      <c r="T1064" s="152"/>
      <c r="U1064" s="21" t="str">
        <f t="shared" si="167"/>
        <v/>
      </c>
      <c r="V1064" s="21" t="str">
        <f t="shared" si="165"/>
        <v/>
      </c>
      <c r="W1064" s="15" t="str">
        <f t="shared" si="166"/>
        <v/>
      </c>
    </row>
    <row r="1065" spans="1:23" ht="21.6" hidden="1" customHeight="1">
      <c r="A1065" s="14" t="str">
        <f t="shared" si="160"/>
        <v/>
      </c>
      <c r="B1065" s="20" t="str">
        <f>IF(D1065="","",COUNTIF($C$4:C1064,C1065)+1)</f>
        <v/>
      </c>
      <c r="C1065" s="14" t="str">
        <f>IF(D1065="","",VLOOKUP(D1065,LISTA!$A:$B,2,0))</f>
        <v/>
      </c>
      <c r="D1065" s="151"/>
      <c r="E1065" s="14" t="str">
        <f>IF(D1065="","",VLOOKUP(B1065,'Preventiva - Sequencia'!$B:$C,2,0))</f>
        <v/>
      </c>
      <c r="F1065" s="14" t="str">
        <f t="shared" si="161"/>
        <v/>
      </c>
      <c r="G1065" s="14" t="str">
        <f t="shared" si="162"/>
        <v/>
      </c>
      <c r="H1065" s="14" t="str">
        <f t="shared" si="163"/>
        <v/>
      </c>
      <c r="I1065" s="152"/>
      <c r="J1065" s="153"/>
      <c r="K1065" s="153"/>
      <c r="L1065" s="19" t="str">
        <f t="shared" si="159"/>
        <v/>
      </c>
      <c r="M1065" s="151"/>
      <c r="N1065" s="153"/>
      <c r="O1065" s="153"/>
      <c r="P1065" s="19" t="str">
        <f t="shared" si="164"/>
        <v/>
      </c>
      <c r="Q1065" s="151"/>
      <c r="R1065" s="151"/>
      <c r="S1065" s="152"/>
      <c r="T1065" s="152"/>
      <c r="U1065" s="21" t="str">
        <f t="shared" si="167"/>
        <v/>
      </c>
      <c r="V1065" s="21" t="str">
        <f t="shared" si="165"/>
        <v/>
      </c>
      <c r="W1065" s="15" t="str">
        <f t="shared" si="166"/>
        <v/>
      </c>
    </row>
    <row r="1066" spans="1:23" ht="21.6" hidden="1" customHeight="1">
      <c r="A1066" s="14" t="str">
        <f t="shared" si="160"/>
        <v/>
      </c>
      <c r="B1066" s="20" t="str">
        <f>IF(D1066="","",COUNTIF($C$4:C1065,C1066)+1)</f>
        <v/>
      </c>
      <c r="C1066" s="14" t="str">
        <f>IF(D1066="","",VLOOKUP(D1066,LISTA!$A:$B,2,0))</f>
        <v/>
      </c>
      <c r="D1066" s="151"/>
      <c r="E1066" s="14" t="str">
        <f>IF(D1066="","",VLOOKUP(B1066,'Preventiva - Sequencia'!$B:$C,2,0))</f>
        <v/>
      </c>
      <c r="F1066" s="14" t="str">
        <f t="shared" si="161"/>
        <v/>
      </c>
      <c r="G1066" s="14" t="str">
        <f t="shared" si="162"/>
        <v/>
      </c>
      <c r="H1066" s="14" t="str">
        <f t="shared" si="163"/>
        <v/>
      </c>
      <c r="I1066" s="152"/>
      <c r="J1066" s="153"/>
      <c r="K1066" s="153"/>
      <c r="L1066" s="19" t="str">
        <f t="shared" si="159"/>
        <v/>
      </c>
      <c r="M1066" s="151"/>
      <c r="N1066" s="153"/>
      <c r="O1066" s="153"/>
      <c r="P1066" s="19" t="str">
        <f t="shared" si="164"/>
        <v/>
      </c>
      <c r="Q1066" s="151"/>
      <c r="R1066" s="151"/>
      <c r="S1066" s="152"/>
      <c r="T1066" s="152"/>
      <c r="U1066" s="21" t="str">
        <f t="shared" si="167"/>
        <v/>
      </c>
      <c r="V1066" s="21" t="str">
        <f t="shared" si="165"/>
        <v/>
      </c>
      <c r="W1066" s="15" t="str">
        <f t="shared" si="166"/>
        <v/>
      </c>
    </row>
    <row r="1067" spans="1:23" ht="21.6" hidden="1" customHeight="1">
      <c r="A1067" s="14" t="str">
        <f t="shared" si="160"/>
        <v/>
      </c>
      <c r="B1067" s="20" t="str">
        <f>IF(D1067="","",COUNTIF($C$4:C1066,C1067)+1)</f>
        <v/>
      </c>
      <c r="C1067" s="14" t="str">
        <f>IF(D1067="","",VLOOKUP(D1067,LISTA!$A:$B,2,0))</f>
        <v/>
      </c>
      <c r="D1067" s="151"/>
      <c r="E1067" s="14" t="str">
        <f>IF(D1067="","",VLOOKUP(B1067,'Preventiva - Sequencia'!$B:$C,2,0))</f>
        <v/>
      </c>
      <c r="F1067" s="14" t="str">
        <f t="shared" si="161"/>
        <v/>
      </c>
      <c r="G1067" s="14" t="str">
        <f t="shared" si="162"/>
        <v/>
      </c>
      <c r="H1067" s="14" t="str">
        <f t="shared" si="163"/>
        <v/>
      </c>
      <c r="I1067" s="152"/>
      <c r="J1067" s="153"/>
      <c r="K1067" s="153"/>
      <c r="L1067" s="19" t="str">
        <f t="shared" si="159"/>
        <v/>
      </c>
      <c r="M1067" s="151"/>
      <c r="N1067" s="153"/>
      <c r="O1067" s="153"/>
      <c r="P1067" s="19" t="str">
        <f t="shared" si="164"/>
        <v/>
      </c>
      <c r="Q1067" s="151"/>
      <c r="R1067" s="151"/>
      <c r="S1067" s="152"/>
      <c r="T1067" s="152"/>
      <c r="U1067" s="21" t="str">
        <f t="shared" si="167"/>
        <v/>
      </c>
      <c r="V1067" s="21" t="str">
        <f t="shared" si="165"/>
        <v/>
      </c>
      <c r="W1067" s="15" t="str">
        <f t="shared" si="166"/>
        <v/>
      </c>
    </row>
    <row r="1068" spans="1:23" ht="21.6" hidden="1" customHeight="1">
      <c r="A1068" s="14" t="str">
        <f t="shared" si="160"/>
        <v/>
      </c>
      <c r="B1068" s="20" t="str">
        <f>IF(D1068="","",COUNTIF($C$4:C1067,C1068)+1)</f>
        <v/>
      </c>
      <c r="C1068" s="14" t="str">
        <f>IF(D1068="","",VLOOKUP(D1068,LISTA!$A:$B,2,0))</f>
        <v/>
      </c>
      <c r="D1068" s="151"/>
      <c r="E1068" s="14" t="str">
        <f>IF(D1068="","",VLOOKUP(B1068,'Preventiva - Sequencia'!$B:$C,2,0))</f>
        <v/>
      </c>
      <c r="F1068" s="14" t="str">
        <f t="shared" si="161"/>
        <v/>
      </c>
      <c r="G1068" s="14" t="str">
        <f t="shared" si="162"/>
        <v/>
      </c>
      <c r="H1068" s="14" t="str">
        <f t="shared" si="163"/>
        <v/>
      </c>
      <c r="I1068" s="152"/>
      <c r="J1068" s="153"/>
      <c r="K1068" s="153"/>
      <c r="L1068" s="19" t="str">
        <f t="shared" si="159"/>
        <v/>
      </c>
      <c r="M1068" s="151"/>
      <c r="N1068" s="153"/>
      <c r="O1068" s="153"/>
      <c r="P1068" s="19" t="str">
        <f t="shared" si="164"/>
        <v/>
      </c>
      <c r="Q1068" s="151"/>
      <c r="R1068" s="151"/>
      <c r="S1068" s="152"/>
      <c r="T1068" s="152"/>
      <c r="U1068" s="21" t="str">
        <f t="shared" si="167"/>
        <v/>
      </c>
      <c r="V1068" s="21" t="str">
        <f t="shared" si="165"/>
        <v/>
      </c>
      <c r="W1068" s="15" t="str">
        <f t="shared" si="166"/>
        <v/>
      </c>
    </row>
    <row r="1069" spans="1:23" ht="21.6" hidden="1" customHeight="1">
      <c r="A1069" s="14" t="str">
        <f t="shared" si="160"/>
        <v/>
      </c>
      <c r="B1069" s="20" t="str">
        <f>IF(D1069="","",COUNTIF($C$4:C1068,C1069)+1)</f>
        <v/>
      </c>
      <c r="C1069" s="14" t="str">
        <f>IF(D1069="","",VLOOKUP(D1069,LISTA!$A:$B,2,0))</f>
        <v/>
      </c>
      <c r="D1069" s="151"/>
      <c r="E1069" s="14" t="str">
        <f>IF(D1069="","",VLOOKUP(B1069,'Preventiva - Sequencia'!$B:$C,2,0))</f>
        <v/>
      </c>
      <c r="F1069" s="14" t="str">
        <f t="shared" si="161"/>
        <v/>
      </c>
      <c r="G1069" s="14" t="str">
        <f t="shared" si="162"/>
        <v/>
      </c>
      <c r="H1069" s="14" t="str">
        <f t="shared" si="163"/>
        <v/>
      </c>
      <c r="I1069" s="152"/>
      <c r="J1069" s="153"/>
      <c r="K1069" s="153"/>
      <c r="L1069" s="19" t="str">
        <f t="shared" si="159"/>
        <v/>
      </c>
      <c r="M1069" s="151"/>
      <c r="N1069" s="153"/>
      <c r="O1069" s="153"/>
      <c r="P1069" s="19" t="str">
        <f t="shared" si="164"/>
        <v/>
      </c>
      <c r="Q1069" s="151"/>
      <c r="R1069" s="151"/>
      <c r="S1069" s="152"/>
      <c r="T1069" s="152"/>
      <c r="U1069" s="21" t="str">
        <f t="shared" si="167"/>
        <v/>
      </c>
      <c r="V1069" s="21" t="str">
        <f t="shared" si="165"/>
        <v/>
      </c>
      <c r="W1069" s="15" t="str">
        <f t="shared" si="166"/>
        <v/>
      </c>
    </row>
    <row r="1070" spans="1:23" ht="21.6" hidden="1" customHeight="1">
      <c r="A1070" s="14" t="str">
        <f t="shared" si="160"/>
        <v/>
      </c>
      <c r="B1070" s="20" t="str">
        <f>IF(D1070="","",COUNTIF($C$4:C1069,C1070)+1)</f>
        <v/>
      </c>
      <c r="C1070" s="14" t="str">
        <f>IF(D1070="","",VLOOKUP(D1070,LISTA!$A:$B,2,0))</f>
        <v/>
      </c>
      <c r="D1070" s="151"/>
      <c r="E1070" s="14" t="str">
        <f>IF(D1070="","",VLOOKUP(B1070,'Preventiva - Sequencia'!$B:$C,2,0))</f>
        <v/>
      </c>
      <c r="F1070" s="14" t="str">
        <f t="shared" si="161"/>
        <v/>
      </c>
      <c r="G1070" s="14" t="str">
        <f t="shared" si="162"/>
        <v/>
      </c>
      <c r="H1070" s="14" t="str">
        <f t="shared" si="163"/>
        <v/>
      </c>
      <c r="I1070" s="152"/>
      <c r="J1070" s="153"/>
      <c r="K1070" s="153"/>
      <c r="L1070" s="19" t="str">
        <f t="shared" si="159"/>
        <v/>
      </c>
      <c r="M1070" s="151"/>
      <c r="N1070" s="153"/>
      <c r="O1070" s="153"/>
      <c r="P1070" s="19" t="str">
        <f t="shared" si="164"/>
        <v/>
      </c>
      <c r="Q1070" s="151"/>
      <c r="R1070" s="151"/>
      <c r="S1070" s="152"/>
      <c r="T1070" s="152"/>
      <c r="U1070" s="21" t="str">
        <f t="shared" si="167"/>
        <v/>
      </c>
      <c r="V1070" s="21" t="str">
        <f t="shared" si="165"/>
        <v/>
      </c>
      <c r="W1070" s="15" t="str">
        <f t="shared" si="166"/>
        <v/>
      </c>
    </row>
    <row r="1071" spans="1:23" ht="21.6" hidden="1" customHeight="1">
      <c r="A1071" s="14" t="str">
        <f t="shared" si="160"/>
        <v/>
      </c>
      <c r="B1071" s="20" t="str">
        <f>IF(D1071="","",COUNTIF($C$4:C1070,C1071)+1)</f>
        <v/>
      </c>
      <c r="C1071" s="14" t="str">
        <f>IF(D1071="","",VLOOKUP(D1071,LISTA!$A:$B,2,0))</f>
        <v/>
      </c>
      <c r="D1071" s="151"/>
      <c r="E1071" s="14" t="str">
        <f>IF(D1071="","",VLOOKUP(B1071,'Preventiva - Sequencia'!$B:$C,2,0))</f>
        <v/>
      </c>
      <c r="F1071" s="14" t="str">
        <f t="shared" si="161"/>
        <v/>
      </c>
      <c r="G1071" s="14" t="str">
        <f t="shared" si="162"/>
        <v/>
      </c>
      <c r="H1071" s="14" t="str">
        <f t="shared" si="163"/>
        <v/>
      </c>
      <c r="I1071" s="152"/>
      <c r="J1071" s="153"/>
      <c r="K1071" s="153"/>
      <c r="L1071" s="19" t="str">
        <f t="shared" si="159"/>
        <v/>
      </c>
      <c r="M1071" s="151"/>
      <c r="N1071" s="153"/>
      <c r="O1071" s="153"/>
      <c r="P1071" s="19" t="str">
        <f t="shared" si="164"/>
        <v/>
      </c>
      <c r="Q1071" s="151"/>
      <c r="R1071" s="151"/>
      <c r="S1071" s="152"/>
      <c r="T1071" s="152"/>
      <c r="U1071" s="21" t="str">
        <f t="shared" si="167"/>
        <v/>
      </c>
      <c r="V1071" s="21" t="str">
        <f t="shared" si="165"/>
        <v/>
      </c>
      <c r="W1071" s="15" t="str">
        <f t="shared" si="166"/>
        <v/>
      </c>
    </row>
    <row r="1072" spans="1:23" ht="21.6" hidden="1" customHeight="1">
      <c r="A1072" s="14" t="str">
        <f t="shared" si="160"/>
        <v/>
      </c>
      <c r="B1072" s="20" t="str">
        <f>IF(D1072="","",COUNTIF($C$4:C1071,C1072)+1)</f>
        <v/>
      </c>
      <c r="C1072" s="14" t="str">
        <f>IF(D1072="","",VLOOKUP(D1072,LISTA!$A:$B,2,0))</f>
        <v/>
      </c>
      <c r="D1072" s="151"/>
      <c r="E1072" s="14" t="str">
        <f>IF(D1072="","",VLOOKUP(B1072,'Preventiva - Sequencia'!$B:$C,2,0))</f>
        <v/>
      </c>
      <c r="F1072" s="14" t="str">
        <f t="shared" si="161"/>
        <v/>
      </c>
      <c r="G1072" s="14" t="str">
        <f t="shared" si="162"/>
        <v/>
      </c>
      <c r="H1072" s="14" t="str">
        <f t="shared" si="163"/>
        <v/>
      </c>
      <c r="I1072" s="152"/>
      <c r="J1072" s="153"/>
      <c r="K1072" s="153"/>
      <c r="L1072" s="19" t="str">
        <f t="shared" si="159"/>
        <v/>
      </c>
      <c r="M1072" s="151"/>
      <c r="N1072" s="153"/>
      <c r="O1072" s="153"/>
      <c r="P1072" s="19" t="str">
        <f t="shared" si="164"/>
        <v/>
      </c>
      <c r="Q1072" s="151"/>
      <c r="R1072" s="151"/>
      <c r="S1072" s="152"/>
      <c r="T1072" s="152"/>
      <c r="U1072" s="21" t="str">
        <f t="shared" si="167"/>
        <v/>
      </c>
      <c r="V1072" s="21" t="str">
        <f t="shared" si="165"/>
        <v/>
      </c>
      <c r="W1072" s="15" t="str">
        <f t="shared" si="166"/>
        <v/>
      </c>
    </row>
    <row r="1073" spans="1:23" ht="21.6" hidden="1" customHeight="1">
      <c r="A1073" s="14" t="str">
        <f t="shared" si="160"/>
        <v/>
      </c>
      <c r="B1073" s="20" t="str">
        <f>IF(D1073="","",COUNTIF($C$4:C1072,C1073)+1)</f>
        <v/>
      </c>
      <c r="C1073" s="14" t="str">
        <f>IF(D1073="","",VLOOKUP(D1073,LISTA!$A:$B,2,0))</f>
        <v/>
      </c>
      <c r="D1073" s="151"/>
      <c r="E1073" s="14" t="str">
        <f>IF(D1073="","",VLOOKUP(B1073,'Preventiva - Sequencia'!$B:$C,2,0))</f>
        <v/>
      </c>
      <c r="F1073" s="14" t="str">
        <f t="shared" si="161"/>
        <v/>
      </c>
      <c r="G1073" s="14" t="str">
        <f t="shared" si="162"/>
        <v/>
      </c>
      <c r="H1073" s="14" t="str">
        <f t="shared" si="163"/>
        <v/>
      </c>
      <c r="I1073" s="152"/>
      <c r="J1073" s="153"/>
      <c r="K1073" s="153"/>
      <c r="L1073" s="19" t="str">
        <f t="shared" si="159"/>
        <v/>
      </c>
      <c r="M1073" s="151"/>
      <c r="N1073" s="153"/>
      <c r="O1073" s="153"/>
      <c r="P1073" s="19" t="str">
        <f t="shared" si="164"/>
        <v/>
      </c>
      <c r="Q1073" s="151"/>
      <c r="R1073" s="151"/>
      <c r="S1073" s="152"/>
      <c r="T1073" s="152"/>
      <c r="U1073" s="21" t="str">
        <f t="shared" si="167"/>
        <v/>
      </c>
      <c r="V1073" s="21" t="str">
        <f t="shared" si="165"/>
        <v/>
      </c>
      <c r="W1073" s="15" t="str">
        <f t="shared" si="166"/>
        <v/>
      </c>
    </row>
    <row r="1074" spans="1:23" ht="21.6" hidden="1" customHeight="1">
      <c r="A1074" s="14" t="str">
        <f t="shared" si="160"/>
        <v/>
      </c>
      <c r="B1074" s="20" t="str">
        <f>IF(D1074="","",COUNTIF($C$4:C1073,C1074)+1)</f>
        <v/>
      </c>
      <c r="C1074" s="14" t="str">
        <f>IF(D1074="","",VLOOKUP(D1074,LISTA!$A:$B,2,0))</f>
        <v/>
      </c>
      <c r="D1074" s="151"/>
      <c r="E1074" s="14" t="str">
        <f>IF(D1074="","",VLOOKUP(B1074,'Preventiva - Sequencia'!$B:$C,2,0))</f>
        <v/>
      </c>
      <c r="F1074" s="14" t="str">
        <f t="shared" si="161"/>
        <v/>
      </c>
      <c r="G1074" s="14" t="str">
        <f t="shared" si="162"/>
        <v/>
      </c>
      <c r="H1074" s="14" t="str">
        <f t="shared" si="163"/>
        <v/>
      </c>
      <c r="I1074" s="152"/>
      <c r="J1074" s="153"/>
      <c r="K1074" s="153"/>
      <c r="L1074" s="19" t="str">
        <f t="shared" si="159"/>
        <v/>
      </c>
      <c r="M1074" s="151"/>
      <c r="N1074" s="153"/>
      <c r="O1074" s="153"/>
      <c r="P1074" s="19" t="str">
        <f t="shared" si="164"/>
        <v/>
      </c>
      <c r="Q1074" s="151"/>
      <c r="R1074" s="151"/>
      <c r="S1074" s="152"/>
      <c r="T1074" s="152"/>
      <c r="U1074" s="21" t="str">
        <f t="shared" si="167"/>
        <v/>
      </c>
      <c r="V1074" s="21" t="str">
        <f t="shared" si="165"/>
        <v/>
      </c>
      <c r="W1074" s="15" t="str">
        <f t="shared" si="166"/>
        <v/>
      </c>
    </row>
    <row r="1075" spans="1:23" ht="21.6" hidden="1" customHeight="1">
      <c r="A1075" s="14" t="str">
        <f t="shared" si="160"/>
        <v/>
      </c>
      <c r="B1075" s="20" t="str">
        <f>IF(D1075="","",COUNTIF($C$4:C1074,C1075)+1)</f>
        <v/>
      </c>
      <c r="C1075" s="14" t="str">
        <f>IF(D1075="","",VLOOKUP(D1075,LISTA!$A:$B,2,0))</f>
        <v/>
      </c>
      <c r="D1075" s="151"/>
      <c r="E1075" s="14" t="str">
        <f>IF(D1075="","",VLOOKUP(B1075,'Preventiva - Sequencia'!$B:$C,2,0))</f>
        <v/>
      </c>
      <c r="F1075" s="14" t="str">
        <f t="shared" si="161"/>
        <v/>
      </c>
      <c r="G1075" s="14" t="str">
        <f t="shared" si="162"/>
        <v/>
      </c>
      <c r="H1075" s="14" t="str">
        <f t="shared" si="163"/>
        <v/>
      </c>
      <c r="I1075" s="152"/>
      <c r="J1075" s="153"/>
      <c r="K1075" s="153"/>
      <c r="L1075" s="19" t="str">
        <f t="shared" si="159"/>
        <v/>
      </c>
      <c r="M1075" s="151"/>
      <c r="N1075" s="153"/>
      <c r="O1075" s="153"/>
      <c r="P1075" s="19" t="str">
        <f t="shared" si="164"/>
        <v/>
      </c>
      <c r="Q1075" s="151"/>
      <c r="R1075" s="151"/>
      <c r="S1075" s="152"/>
      <c r="T1075" s="152"/>
      <c r="U1075" s="21" t="str">
        <f t="shared" si="167"/>
        <v/>
      </c>
      <c r="V1075" s="21" t="str">
        <f t="shared" si="165"/>
        <v/>
      </c>
      <c r="W1075" s="15" t="str">
        <f t="shared" si="166"/>
        <v/>
      </c>
    </row>
    <row r="1076" spans="1:23" ht="21.6" hidden="1" customHeight="1">
      <c r="A1076" s="14" t="str">
        <f t="shared" si="160"/>
        <v/>
      </c>
      <c r="B1076" s="20" t="str">
        <f>IF(D1076="","",COUNTIF($C$4:C1075,C1076)+1)</f>
        <v/>
      </c>
      <c r="C1076" s="14" t="str">
        <f>IF(D1076="","",VLOOKUP(D1076,LISTA!$A:$B,2,0))</f>
        <v/>
      </c>
      <c r="D1076" s="151"/>
      <c r="E1076" s="14" t="str">
        <f>IF(D1076="","",VLOOKUP(B1076,'Preventiva - Sequencia'!$B:$C,2,0))</f>
        <v/>
      </c>
      <c r="F1076" s="14" t="str">
        <f t="shared" si="161"/>
        <v/>
      </c>
      <c r="G1076" s="14" t="str">
        <f t="shared" si="162"/>
        <v/>
      </c>
      <c r="H1076" s="14" t="str">
        <f t="shared" si="163"/>
        <v/>
      </c>
      <c r="I1076" s="152"/>
      <c r="J1076" s="153"/>
      <c r="K1076" s="153"/>
      <c r="L1076" s="19" t="str">
        <f t="shared" si="159"/>
        <v/>
      </c>
      <c r="M1076" s="151"/>
      <c r="N1076" s="153"/>
      <c r="O1076" s="153"/>
      <c r="P1076" s="19" t="str">
        <f t="shared" si="164"/>
        <v/>
      </c>
      <c r="Q1076" s="151"/>
      <c r="R1076" s="151"/>
      <c r="S1076" s="152"/>
      <c r="T1076" s="152"/>
      <c r="U1076" s="21" t="str">
        <f t="shared" si="167"/>
        <v/>
      </c>
      <c r="V1076" s="21" t="str">
        <f t="shared" si="165"/>
        <v/>
      </c>
      <c r="W1076" s="15" t="str">
        <f t="shared" si="166"/>
        <v/>
      </c>
    </row>
    <row r="1077" spans="1:23" ht="21.6" hidden="1" customHeight="1">
      <c r="A1077" s="14" t="str">
        <f t="shared" si="160"/>
        <v/>
      </c>
      <c r="B1077" s="20" t="str">
        <f>IF(D1077="","",COUNTIF($C$4:C1076,C1077)+1)</f>
        <v/>
      </c>
      <c r="C1077" s="14" t="str">
        <f>IF(D1077="","",VLOOKUP(D1077,LISTA!$A:$B,2,0))</f>
        <v/>
      </c>
      <c r="D1077" s="151"/>
      <c r="E1077" s="14" t="str">
        <f>IF(D1077="","",VLOOKUP(B1077,'Preventiva - Sequencia'!$B:$C,2,0))</f>
        <v/>
      </c>
      <c r="F1077" s="14" t="str">
        <f t="shared" si="161"/>
        <v/>
      </c>
      <c r="G1077" s="14" t="str">
        <f t="shared" si="162"/>
        <v/>
      </c>
      <c r="H1077" s="14" t="str">
        <f t="shared" si="163"/>
        <v/>
      </c>
      <c r="I1077" s="152"/>
      <c r="J1077" s="153"/>
      <c r="K1077" s="153"/>
      <c r="L1077" s="19" t="str">
        <f t="shared" si="159"/>
        <v/>
      </c>
      <c r="M1077" s="151"/>
      <c r="N1077" s="153"/>
      <c r="O1077" s="153"/>
      <c r="P1077" s="19" t="str">
        <f t="shared" si="164"/>
        <v/>
      </c>
      <c r="Q1077" s="151"/>
      <c r="R1077" s="151"/>
      <c r="S1077" s="152"/>
      <c r="T1077" s="152"/>
      <c r="U1077" s="21" t="str">
        <f t="shared" si="167"/>
        <v/>
      </c>
      <c r="V1077" s="21" t="str">
        <f t="shared" si="165"/>
        <v/>
      </c>
      <c r="W1077" s="15" t="str">
        <f t="shared" si="166"/>
        <v/>
      </c>
    </row>
    <row r="1078" spans="1:23" ht="21.6" hidden="1" customHeight="1">
      <c r="A1078" s="14" t="str">
        <f t="shared" si="160"/>
        <v/>
      </c>
      <c r="B1078" s="20" t="str">
        <f>IF(D1078="","",COUNTIF($C$4:C1077,C1078)+1)</f>
        <v/>
      </c>
      <c r="C1078" s="14" t="str">
        <f>IF(D1078="","",VLOOKUP(D1078,LISTA!$A:$B,2,0))</f>
        <v/>
      </c>
      <c r="D1078" s="151"/>
      <c r="E1078" s="14" t="str">
        <f>IF(D1078="","",VLOOKUP(B1078,'Preventiva - Sequencia'!$B:$C,2,0))</f>
        <v/>
      </c>
      <c r="F1078" s="14" t="str">
        <f t="shared" si="161"/>
        <v/>
      </c>
      <c r="G1078" s="14" t="str">
        <f t="shared" si="162"/>
        <v/>
      </c>
      <c r="H1078" s="14" t="str">
        <f t="shared" si="163"/>
        <v/>
      </c>
      <c r="I1078" s="152"/>
      <c r="J1078" s="153"/>
      <c r="K1078" s="153"/>
      <c r="L1078" s="19" t="str">
        <f t="shared" si="159"/>
        <v/>
      </c>
      <c r="M1078" s="151"/>
      <c r="N1078" s="153"/>
      <c r="O1078" s="153"/>
      <c r="P1078" s="19" t="str">
        <f t="shared" si="164"/>
        <v/>
      </c>
      <c r="Q1078" s="151"/>
      <c r="R1078" s="151"/>
      <c r="S1078" s="152"/>
      <c r="T1078" s="152"/>
      <c r="U1078" s="21" t="str">
        <f t="shared" si="167"/>
        <v/>
      </c>
      <c r="V1078" s="21" t="str">
        <f t="shared" si="165"/>
        <v/>
      </c>
      <c r="W1078" s="15" t="str">
        <f t="shared" si="166"/>
        <v/>
      </c>
    </row>
    <row r="1079" spans="1:23" ht="21.6" hidden="1" customHeight="1">
      <c r="A1079" s="14" t="str">
        <f t="shared" si="160"/>
        <v/>
      </c>
      <c r="B1079" s="20" t="str">
        <f>IF(D1079="","",COUNTIF($C$4:C1078,C1079)+1)</f>
        <v/>
      </c>
      <c r="C1079" s="14" t="str">
        <f>IF(D1079="","",VLOOKUP(D1079,LISTA!$A:$B,2,0))</f>
        <v/>
      </c>
      <c r="D1079" s="151"/>
      <c r="E1079" s="14" t="str">
        <f>IF(D1079="","",VLOOKUP(B1079,'Preventiva - Sequencia'!$B:$C,2,0))</f>
        <v/>
      </c>
      <c r="F1079" s="14" t="str">
        <f t="shared" si="161"/>
        <v/>
      </c>
      <c r="G1079" s="14" t="str">
        <f t="shared" si="162"/>
        <v/>
      </c>
      <c r="H1079" s="14" t="str">
        <f t="shared" si="163"/>
        <v/>
      </c>
      <c r="I1079" s="152"/>
      <c r="J1079" s="153"/>
      <c r="K1079" s="153"/>
      <c r="L1079" s="19" t="str">
        <f t="shared" si="159"/>
        <v/>
      </c>
      <c r="M1079" s="151"/>
      <c r="N1079" s="153"/>
      <c r="O1079" s="153"/>
      <c r="P1079" s="19" t="str">
        <f t="shared" si="164"/>
        <v/>
      </c>
      <c r="Q1079" s="151"/>
      <c r="R1079" s="151"/>
      <c r="S1079" s="152"/>
      <c r="T1079" s="152"/>
      <c r="U1079" s="21" t="str">
        <f t="shared" si="167"/>
        <v/>
      </c>
      <c r="V1079" s="21" t="str">
        <f t="shared" si="165"/>
        <v/>
      </c>
      <c r="W1079" s="15" t="str">
        <f t="shared" si="166"/>
        <v/>
      </c>
    </row>
    <row r="1080" spans="1:23" ht="21.6" hidden="1" customHeight="1">
      <c r="A1080" s="14" t="str">
        <f t="shared" si="160"/>
        <v/>
      </c>
      <c r="B1080" s="20" t="str">
        <f>IF(D1080="","",COUNTIF($C$4:C1079,C1080)+1)</f>
        <v/>
      </c>
      <c r="C1080" s="14" t="str">
        <f>IF(D1080="","",VLOOKUP(D1080,LISTA!$A:$B,2,0))</f>
        <v/>
      </c>
      <c r="D1080" s="151"/>
      <c r="E1080" s="14" t="str">
        <f>IF(D1080="","",VLOOKUP(B1080,'Preventiva - Sequencia'!$B:$C,2,0))</f>
        <v/>
      </c>
      <c r="F1080" s="14" t="str">
        <f t="shared" si="161"/>
        <v/>
      </c>
      <c r="G1080" s="14" t="str">
        <f t="shared" si="162"/>
        <v/>
      </c>
      <c r="H1080" s="14" t="str">
        <f t="shared" si="163"/>
        <v/>
      </c>
      <c r="I1080" s="152"/>
      <c r="J1080" s="153"/>
      <c r="K1080" s="153"/>
      <c r="L1080" s="19" t="str">
        <f t="shared" si="159"/>
        <v/>
      </c>
      <c r="M1080" s="151"/>
      <c r="N1080" s="153"/>
      <c r="O1080" s="153"/>
      <c r="P1080" s="19" t="str">
        <f t="shared" si="164"/>
        <v/>
      </c>
      <c r="Q1080" s="151"/>
      <c r="R1080" s="151"/>
      <c r="S1080" s="152"/>
      <c r="T1080" s="152"/>
      <c r="U1080" s="21" t="str">
        <f t="shared" si="167"/>
        <v/>
      </c>
      <c r="V1080" s="21" t="str">
        <f t="shared" si="165"/>
        <v/>
      </c>
      <c r="W1080" s="15" t="str">
        <f t="shared" si="166"/>
        <v/>
      </c>
    </row>
    <row r="1081" spans="1:23" ht="21.6" hidden="1" customHeight="1">
      <c r="A1081" s="14" t="str">
        <f t="shared" si="160"/>
        <v/>
      </c>
      <c r="B1081" s="20" t="str">
        <f>IF(D1081="","",COUNTIF($C$4:C1080,C1081)+1)</f>
        <v/>
      </c>
      <c r="C1081" s="14" t="str">
        <f>IF(D1081="","",VLOOKUP(D1081,LISTA!$A:$B,2,0))</f>
        <v/>
      </c>
      <c r="D1081" s="151"/>
      <c r="E1081" s="14" t="str">
        <f>IF(D1081="","",VLOOKUP(B1081,'Preventiva - Sequencia'!$B:$C,2,0))</f>
        <v/>
      </c>
      <c r="F1081" s="14" t="str">
        <f t="shared" si="161"/>
        <v/>
      </c>
      <c r="G1081" s="14" t="str">
        <f t="shared" si="162"/>
        <v/>
      </c>
      <c r="H1081" s="14" t="str">
        <f t="shared" si="163"/>
        <v/>
      </c>
      <c r="I1081" s="152"/>
      <c r="J1081" s="153"/>
      <c r="K1081" s="153"/>
      <c r="L1081" s="19" t="str">
        <f t="shared" si="159"/>
        <v/>
      </c>
      <c r="M1081" s="151"/>
      <c r="N1081" s="153"/>
      <c r="O1081" s="153"/>
      <c r="P1081" s="19" t="str">
        <f t="shared" si="164"/>
        <v/>
      </c>
      <c r="Q1081" s="151"/>
      <c r="R1081" s="151"/>
      <c r="S1081" s="152"/>
      <c r="T1081" s="152"/>
      <c r="U1081" s="21" t="str">
        <f t="shared" si="167"/>
        <v/>
      </c>
      <c r="V1081" s="21" t="str">
        <f t="shared" si="165"/>
        <v/>
      </c>
      <c r="W1081" s="15" t="str">
        <f t="shared" si="166"/>
        <v/>
      </c>
    </row>
    <row r="1082" spans="1:23" ht="21.6" hidden="1" customHeight="1">
      <c r="A1082" s="14" t="str">
        <f t="shared" si="160"/>
        <v/>
      </c>
      <c r="B1082" s="20" t="str">
        <f>IF(D1082="","",COUNTIF($C$4:C1081,C1082)+1)</f>
        <v/>
      </c>
      <c r="C1082" s="14" t="str">
        <f>IF(D1082="","",VLOOKUP(D1082,LISTA!$A:$B,2,0))</f>
        <v/>
      </c>
      <c r="D1082" s="151"/>
      <c r="E1082" s="14" t="str">
        <f>IF(D1082="","",VLOOKUP(B1082,'Preventiva - Sequencia'!$B:$C,2,0))</f>
        <v/>
      </c>
      <c r="F1082" s="14" t="str">
        <f t="shared" si="161"/>
        <v/>
      </c>
      <c r="G1082" s="14" t="str">
        <f t="shared" si="162"/>
        <v/>
      </c>
      <c r="H1082" s="14" t="str">
        <f t="shared" si="163"/>
        <v/>
      </c>
      <c r="I1082" s="152"/>
      <c r="J1082" s="153"/>
      <c r="K1082" s="153"/>
      <c r="L1082" s="19" t="str">
        <f t="shared" si="159"/>
        <v/>
      </c>
      <c r="M1082" s="151"/>
      <c r="N1082" s="153"/>
      <c r="O1082" s="153"/>
      <c r="P1082" s="19" t="str">
        <f t="shared" si="164"/>
        <v/>
      </c>
      <c r="Q1082" s="151"/>
      <c r="R1082" s="151"/>
      <c r="S1082" s="152"/>
      <c r="T1082" s="152"/>
      <c r="U1082" s="21" t="str">
        <f t="shared" si="167"/>
        <v/>
      </c>
      <c r="V1082" s="21" t="str">
        <f t="shared" si="165"/>
        <v/>
      </c>
      <c r="W1082" s="15" t="str">
        <f t="shared" si="166"/>
        <v/>
      </c>
    </row>
    <row r="1083" spans="1:23" ht="21.6" hidden="1" customHeight="1">
      <c r="A1083" s="14" t="str">
        <f t="shared" si="160"/>
        <v/>
      </c>
      <c r="B1083" s="20" t="str">
        <f>IF(D1083="","",COUNTIF($C$4:C1082,C1083)+1)</f>
        <v/>
      </c>
      <c r="C1083" s="14" t="str">
        <f>IF(D1083="","",VLOOKUP(D1083,LISTA!$A:$B,2,0))</f>
        <v/>
      </c>
      <c r="D1083" s="151"/>
      <c r="E1083" s="14" t="str">
        <f>IF(D1083="","",VLOOKUP(B1083,'Preventiva - Sequencia'!$B:$C,2,0))</f>
        <v/>
      </c>
      <c r="F1083" s="14" t="str">
        <f t="shared" si="161"/>
        <v/>
      </c>
      <c r="G1083" s="14" t="str">
        <f t="shared" si="162"/>
        <v/>
      </c>
      <c r="H1083" s="14" t="str">
        <f t="shared" si="163"/>
        <v/>
      </c>
      <c r="I1083" s="152"/>
      <c r="J1083" s="153"/>
      <c r="K1083" s="153"/>
      <c r="L1083" s="19" t="str">
        <f t="shared" si="159"/>
        <v/>
      </c>
      <c r="M1083" s="151"/>
      <c r="N1083" s="153"/>
      <c r="O1083" s="153"/>
      <c r="P1083" s="19" t="str">
        <f t="shared" si="164"/>
        <v/>
      </c>
      <c r="Q1083" s="151"/>
      <c r="R1083" s="151"/>
      <c r="S1083" s="152"/>
      <c r="T1083" s="152"/>
      <c r="U1083" s="21" t="str">
        <f t="shared" si="167"/>
        <v/>
      </c>
      <c r="V1083" s="21" t="str">
        <f t="shared" si="165"/>
        <v/>
      </c>
      <c r="W1083" s="15" t="str">
        <f t="shared" si="166"/>
        <v/>
      </c>
    </row>
    <row r="1084" spans="1:23" ht="21.6" hidden="1" customHeight="1">
      <c r="A1084" s="14" t="str">
        <f t="shared" si="160"/>
        <v/>
      </c>
      <c r="B1084" s="20" t="str">
        <f>IF(D1084="","",COUNTIF($C$4:C1083,C1084)+1)</f>
        <v/>
      </c>
      <c r="C1084" s="14" t="str">
        <f>IF(D1084="","",VLOOKUP(D1084,LISTA!$A:$B,2,0))</f>
        <v/>
      </c>
      <c r="D1084" s="151"/>
      <c r="E1084" s="14" t="str">
        <f>IF(D1084="","",VLOOKUP(B1084,'Preventiva - Sequencia'!$B:$C,2,0))</f>
        <v/>
      </c>
      <c r="F1084" s="14" t="str">
        <f t="shared" si="161"/>
        <v/>
      </c>
      <c r="G1084" s="14" t="str">
        <f t="shared" si="162"/>
        <v/>
      </c>
      <c r="H1084" s="14" t="str">
        <f t="shared" si="163"/>
        <v/>
      </c>
      <c r="I1084" s="152"/>
      <c r="J1084" s="153"/>
      <c r="K1084" s="153"/>
      <c r="L1084" s="19" t="str">
        <f t="shared" si="159"/>
        <v/>
      </c>
      <c r="M1084" s="151"/>
      <c r="N1084" s="153"/>
      <c r="O1084" s="153"/>
      <c r="P1084" s="19" t="str">
        <f t="shared" si="164"/>
        <v/>
      </c>
      <c r="Q1084" s="151"/>
      <c r="R1084" s="151"/>
      <c r="S1084" s="152"/>
      <c r="T1084" s="152"/>
      <c r="U1084" s="21" t="str">
        <f t="shared" si="167"/>
        <v/>
      </c>
      <c r="V1084" s="21" t="str">
        <f t="shared" si="165"/>
        <v/>
      </c>
      <c r="W1084" s="15" t="str">
        <f t="shared" si="166"/>
        <v/>
      </c>
    </row>
    <row r="1085" spans="1:23" ht="21.6" hidden="1" customHeight="1">
      <c r="A1085" s="14" t="str">
        <f t="shared" si="160"/>
        <v/>
      </c>
      <c r="B1085" s="20" t="str">
        <f>IF(D1085="","",COUNTIF($C$4:C1084,C1085)+1)</f>
        <v/>
      </c>
      <c r="C1085" s="14" t="str">
        <f>IF(D1085="","",VLOOKUP(D1085,LISTA!$A:$B,2,0))</f>
        <v/>
      </c>
      <c r="D1085" s="151"/>
      <c r="E1085" s="14" t="str">
        <f>IF(D1085="","",VLOOKUP(B1085,'Preventiva - Sequencia'!$B:$C,2,0))</f>
        <v/>
      </c>
      <c r="F1085" s="14" t="str">
        <f t="shared" si="161"/>
        <v/>
      </c>
      <c r="G1085" s="14" t="str">
        <f t="shared" si="162"/>
        <v/>
      </c>
      <c r="H1085" s="14" t="str">
        <f t="shared" si="163"/>
        <v/>
      </c>
      <c r="I1085" s="152"/>
      <c r="J1085" s="153"/>
      <c r="K1085" s="153"/>
      <c r="L1085" s="19" t="str">
        <f t="shared" si="159"/>
        <v/>
      </c>
      <c r="M1085" s="151"/>
      <c r="N1085" s="153"/>
      <c r="O1085" s="153"/>
      <c r="P1085" s="19" t="str">
        <f t="shared" si="164"/>
        <v/>
      </c>
      <c r="Q1085" s="151"/>
      <c r="R1085" s="151"/>
      <c r="S1085" s="152"/>
      <c r="T1085" s="152"/>
      <c r="U1085" s="21" t="str">
        <f t="shared" si="167"/>
        <v/>
      </c>
      <c r="V1085" s="21" t="str">
        <f t="shared" si="165"/>
        <v/>
      </c>
      <c r="W1085" s="15" t="str">
        <f t="shared" si="166"/>
        <v/>
      </c>
    </row>
    <row r="1086" spans="1:23" ht="21.6" hidden="1" customHeight="1">
      <c r="A1086" s="14" t="str">
        <f t="shared" si="160"/>
        <v/>
      </c>
      <c r="B1086" s="20" t="str">
        <f>IF(D1086="","",COUNTIF($C$4:C1085,C1086)+1)</f>
        <v/>
      </c>
      <c r="C1086" s="14" t="str">
        <f>IF(D1086="","",VLOOKUP(D1086,LISTA!$A:$B,2,0))</f>
        <v/>
      </c>
      <c r="D1086" s="151"/>
      <c r="E1086" s="14" t="str">
        <f>IF(D1086="","",VLOOKUP(B1086,'Preventiva - Sequencia'!$B:$C,2,0))</f>
        <v/>
      </c>
      <c r="F1086" s="14" t="str">
        <f t="shared" si="161"/>
        <v/>
      </c>
      <c r="G1086" s="14" t="str">
        <f t="shared" si="162"/>
        <v/>
      </c>
      <c r="H1086" s="14" t="str">
        <f t="shared" si="163"/>
        <v/>
      </c>
      <c r="I1086" s="152"/>
      <c r="J1086" s="153"/>
      <c r="K1086" s="153"/>
      <c r="L1086" s="19" t="str">
        <f t="shared" si="159"/>
        <v/>
      </c>
      <c r="M1086" s="151"/>
      <c r="N1086" s="153"/>
      <c r="O1086" s="153"/>
      <c r="P1086" s="19" t="str">
        <f t="shared" si="164"/>
        <v/>
      </c>
      <c r="Q1086" s="151"/>
      <c r="R1086" s="151"/>
      <c r="S1086" s="152"/>
      <c r="T1086" s="152"/>
      <c r="U1086" s="21" t="str">
        <f t="shared" si="167"/>
        <v/>
      </c>
      <c r="V1086" s="21" t="str">
        <f t="shared" si="165"/>
        <v/>
      </c>
      <c r="W1086" s="15" t="str">
        <f t="shared" si="166"/>
        <v/>
      </c>
    </row>
    <row r="1087" spans="1:23" ht="21.6" hidden="1" customHeight="1">
      <c r="A1087" s="14" t="str">
        <f t="shared" si="160"/>
        <v/>
      </c>
      <c r="B1087" s="20" t="str">
        <f>IF(D1087="","",COUNTIF($C$4:C1086,C1087)+1)</f>
        <v/>
      </c>
      <c r="C1087" s="14" t="str">
        <f>IF(D1087="","",VLOOKUP(D1087,LISTA!$A:$B,2,0))</f>
        <v/>
      </c>
      <c r="D1087" s="151"/>
      <c r="E1087" s="14" t="str">
        <f>IF(D1087="","",VLOOKUP(B1087,'Preventiva - Sequencia'!$B:$C,2,0))</f>
        <v/>
      </c>
      <c r="F1087" s="14" t="str">
        <f t="shared" si="161"/>
        <v/>
      </c>
      <c r="G1087" s="14" t="str">
        <f t="shared" si="162"/>
        <v/>
      </c>
      <c r="H1087" s="14" t="str">
        <f t="shared" si="163"/>
        <v/>
      </c>
      <c r="I1087" s="152"/>
      <c r="J1087" s="153"/>
      <c r="K1087" s="153"/>
      <c r="L1087" s="19" t="str">
        <f t="shared" si="159"/>
        <v/>
      </c>
      <c r="M1087" s="151"/>
      <c r="N1087" s="153"/>
      <c r="O1087" s="153"/>
      <c r="P1087" s="19" t="str">
        <f t="shared" si="164"/>
        <v/>
      </c>
      <c r="Q1087" s="151"/>
      <c r="R1087" s="151"/>
      <c r="S1087" s="152"/>
      <c r="T1087" s="152"/>
      <c r="U1087" s="21" t="str">
        <f t="shared" si="167"/>
        <v/>
      </c>
      <c r="V1087" s="21" t="str">
        <f t="shared" si="165"/>
        <v/>
      </c>
      <c r="W1087" s="15" t="str">
        <f t="shared" si="166"/>
        <v/>
      </c>
    </row>
    <row r="1088" spans="1:23" ht="21.6" hidden="1" customHeight="1">
      <c r="A1088" s="14" t="str">
        <f t="shared" si="160"/>
        <v/>
      </c>
      <c r="B1088" s="20" t="str">
        <f>IF(D1088="","",COUNTIF($C$4:C1087,C1088)+1)</f>
        <v/>
      </c>
      <c r="C1088" s="14" t="str">
        <f>IF(D1088="","",VLOOKUP(D1088,LISTA!$A:$B,2,0))</f>
        <v/>
      </c>
      <c r="D1088" s="151"/>
      <c r="E1088" s="14" t="str">
        <f>IF(D1088="","",VLOOKUP(B1088,'Preventiva - Sequencia'!$B:$C,2,0))</f>
        <v/>
      </c>
      <c r="F1088" s="14" t="str">
        <f t="shared" si="161"/>
        <v/>
      </c>
      <c r="G1088" s="14" t="str">
        <f t="shared" si="162"/>
        <v/>
      </c>
      <c r="H1088" s="14" t="str">
        <f t="shared" si="163"/>
        <v/>
      </c>
      <c r="I1088" s="152"/>
      <c r="J1088" s="153"/>
      <c r="K1088" s="153"/>
      <c r="L1088" s="19" t="str">
        <f t="shared" si="159"/>
        <v/>
      </c>
      <c r="M1088" s="151"/>
      <c r="N1088" s="153"/>
      <c r="O1088" s="153"/>
      <c r="P1088" s="19" t="str">
        <f t="shared" si="164"/>
        <v/>
      </c>
      <c r="Q1088" s="151"/>
      <c r="R1088" s="151"/>
      <c r="S1088" s="152"/>
      <c r="T1088" s="152"/>
      <c r="U1088" s="21" t="str">
        <f t="shared" si="167"/>
        <v/>
      </c>
      <c r="V1088" s="21" t="str">
        <f t="shared" si="165"/>
        <v/>
      </c>
      <c r="W1088" s="15" t="str">
        <f t="shared" si="166"/>
        <v/>
      </c>
    </row>
    <row r="1089" spans="1:23" ht="21.6" hidden="1" customHeight="1">
      <c r="A1089" s="14" t="str">
        <f t="shared" si="160"/>
        <v/>
      </c>
      <c r="B1089" s="20" t="str">
        <f>IF(D1089="","",COUNTIF($C$4:C1088,C1089)+1)</f>
        <v/>
      </c>
      <c r="C1089" s="14" t="str">
        <f>IF(D1089="","",VLOOKUP(D1089,LISTA!$A:$B,2,0))</f>
        <v/>
      </c>
      <c r="D1089" s="151"/>
      <c r="E1089" s="14" t="str">
        <f>IF(D1089="","",VLOOKUP(B1089,'Preventiva - Sequencia'!$B:$C,2,0))</f>
        <v/>
      </c>
      <c r="F1089" s="14" t="str">
        <f t="shared" si="161"/>
        <v/>
      </c>
      <c r="G1089" s="14" t="str">
        <f t="shared" si="162"/>
        <v/>
      </c>
      <c r="H1089" s="14" t="str">
        <f t="shared" si="163"/>
        <v/>
      </c>
      <c r="I1089" s="152"/>
      <c r="J1089" s="153"/>
      <c r="K1089" s="153"/>
      <c r="L1089" s="19" t="str">
        <f t="shared" ref="L1089:L1152" si="168">IF(K1089="","",K1089-J1089)</f>
        <v/>
      </c>
      <c r="M1089" s="151"/>
      <c r="N1089" s="153"/>
      <c r="O1089" s="153"/>
      <c r="P1089" s="19" t="str">
        <f t="shared" si="164"/>
        <v/>
      </c>
      <c r="Q1089" s="151"/>
      <c r="R1089" s="151"/>
      <c r="S1089" s="152"/>
      <c r="T1089" s="152"/>
      <c r="U1089" s="21" t="str">
        <f t="shared" si="167"/>
        <v/>
      </c>
      <c r="V1089" s="21" t="str">
        <f t="shared" si="165"/>
        <v/>
      </c>
      <c r="W1089" s="15" t="str">
        <f t="shared" si="166"/>
        <v/>
      </c>
    </row>
    <row r="1090" spans="1:23" ht="21.6" hidden="1" customHeight="1">
      <c r="A1090" s="14" t="str">
        <f t="shared" si="160"/>
        <v/>
      </c>
      <c r="B1090" s="20" t="str">
        <f>IF(D1090="","",COUNTIF($C$4:C1089,C1090)+1)</f>
        <v/>
      </c>
      <c r="C1090" s="14" t="str">
        <f>IF(D1090="","",VLOOKUP(D1090,LISTA!$A:$B,2,0))</f>
        <v/>
      </c>
      <c r="D1090" s="151"/>
      <c r="E1090" s="14" t="str">
        <f>IF(D1090="","",VLOOKUP(B1090,'Preventiva - Sequencia'!$B:$C,2,0))</f>
        <v/>
      </c>
      <c r="F1090" s="14" t="str">
        <f t="shared" si="161"/>
        <v/>
      </c>
      <c r="G1090" s="14" t="str">
        <f t="shared" si="162"/>
        <v/>
      </c>
      <c r="H1090" s="14" t="str">
        <f t="shared" si="163"/>
        <v/>
      </c>
      <c r="I1090" s="152"/>
      <c r="J1090" s="153"/>
      <c r="K1090" s="153"/>
      <c r="L1090" s="19" t="str">
        <f t="shared" si="168"/>
        <v/>
      </c>
      <c r="M1090" s="151"/>
      <c r="N1090" s="153"/>
      <c r="O1090" s="153"/>
      <c r="P1090" s="19" t="str">
        <f t="shared" si="164"/>
        <v/>
      </c>
      <c r="Q1090" s="151"/>
      <c r="R1090" s="151"/>
      <c r="S1090" s="152"/>
      <c r="T1090" s="152"/>
      <c r="U1090" s="21" t="str">
        <f t="shared" si="167"/>
        <v/>
      </c>
      <c r="V1090" s="21" t="str">
        <f t="shared" si="165"/>
        <v/>
      </c>
      <c r="W1090" s="15" t="str">
        <f t="shared" si="166"/>
        <v/>
      </c>
    </row>
    <row r="1091" spans="1:23" ht="21.6" hidden="1" customHeight="1">
      <c r="A1091" s="14" t="str">
        <f t="shared" si="160"/>
        <v/>
      </c>
      <c r="B1091" s="20" t="str">
        <f>IF(D1091="","",COUNTIF($C$4:C1090,C1091)+1)</f>
        <v/>
      </c>
      <c r="C1091" s="14" t="str">
        <f>IF(D1091="","",VLOOKUP(D1091,LISTA!$A:$B,2,0))</f>
        <v/>
      </c>
      <c r="D1091" s="151"/>
      <c r="E1091" s="14" t="str">
        <f>IF(D1091="","",VLOOKUP(B1091,'Preventiva - Sequencia'!$B:$C,2,0))</f>
        <v/>
      </c>
      <c r="F1091" s="14" t="str">
        <f t="shared" si="161"/>
        <v/>
      </c>
      <c r="G1091" s="14" t="str">
        <f t="shared" si="162"/>
        <v/>
      </c>
      <c r="H1091" s="14" t="str">
        <f t="shared" si="163"/>
        <v/>
      </c>
      <c r="I1091" s="152"/>
      <c r="J1091" s="153"/>
      <c r="K1091" s="153"/>
      <c r="L1091" s="19" t="str">
        <f t="shared" si="168"/>
        <v/>
      </c>
      <c r="M1091" s="151"/>
      <c r="N1091" s="153"/>
      <c r="O1091" s="153"/>
      <c r="P1091" s="19" t="str">
        <f t="shared" si="164"/>
        <v/>
      </c>
      <c r="Q1091" s="151"/>
      <c r="R1091" s="151"/>
      <c r="S1091" s="152"/>
      <c r="T1091" s="152"/>
      <c r="U1091" s="21" t="str">
        <f t="shared" si="167"/>
        <v/>
      </c>
      <c r="V1091" s="21" t="str">
        <f t="shared" si="165"/>
        <v/>
      </c>
      <c r="W1091" s="15" t="str">
        <f t="shared" si="166"/>
        <v/>
      </c>
    </row>
    <row r="1092" spans="1:23" ht="21.6" hidden="1" customHeight="1">
      <c r="A1092" s="14" t="str">
        <f t="shared" si="160"/>
        <v/>
      </c>
      <c r="B1092" s="20" t="str">
        <f>IF(D1092="","",COUNTIF($C$4:C1091,C1092)+1)</f>
        <v/>
      </c>
      <c r="C1092" s="14" t="str">
        <f>IF(D1092="","",VLOOKUP(D1092,LISTA!$A:$B,2,0))</f>
        <v/>
      </c>
      <c r="D1092" s="151"/>
      <c r="E1092" s="14" t="str">
        <f>IF(D1092="","",VLOOKUP(B1092,'Preventiva - Sequencia'!$B:$C,2,0))</f>
        <v/>
      </c>
      <c r="F1092" s="14" t="str">
        <f t="shared" si="161"/>
        <v/>
      </c>
      <c r="G1092" s="14" t="str">
        <f t="shared" si="162"/>
        <v/>
      </c>
      <c r="H1092" s="14" t="str">
        <f t="shared" si="163"/>
        <v/>
      </c>
      <c r="I1092" s="152"/>
      <c r="J1092" s="153"/>
      <c r="K1092" s="153"/>
      <c r="L1092" s="19" t="str">
        <f t="shared" si="168"/>
        <v/>
      </c>
      <c r="M1092" s="151"/>
      <c r="N1092" s="153"/>
      <c r="O1092" s="153"/>
      <c r="P1092" s="19" t="str">
        <f t="shared" si="164"/>
        <v/>
      </c>
      <c r="Q1092" s="151"/>
      <c r="R1092" s="151"/>
      <c r="S1092" s="152"/>
      <c r="T1092" s="152"/>
      <c r="U1092" s="21" t="str">
        <f t="shared" si="167"/>
        <v/>
      </c>
      <c r="V1092" s="21" t="str">
        <f t="shared" si="165"/>
        <v/>
      </c>
      <c r="W1092" s="15" t="str">
        <f t="shared" si="166"/>
        <v/>
      </c>
    </row>
    <row r="1093" spans="1:23" ht="21.6" hidden="1" customHeight="1">
      <c r="A1093" s="14" t="str">
        <f t="shared" ref="A1093:A1156" si="169">IF(D1093="","",B1093&amp;C1093)</f>
        <v/>
      </c>
      <c r="B1093" s="20" t="str">
        <f>IF(D1093="","",COUNTIF($C$4:C1092,C1093)+1)</f>
        <v/>
      </c>
      <c r="C1093" s="14" t="str">
        <f>IF(D1093="","",VLOOKUP(D1093,LISTA!$A:$B,2,0))</f>
        <v/>
      </c>
      <c r="D1093" s="151"/>
      <c r="E1093" s="14" t="str">
        <f>IF(D1093="","",VLOOKUP(B1093,'Preventiva - Sequencia'!$B:$C,2,0))</f>
        <v/>
      </c>
      <c r="F1093" s="14" t="str">
        <f t="shared" ref="F1093:F1156" si="170">IF(D1093="","",IF(B1093=1,0,VLOOKUP((B1093-1)&amp;C1093,$A:$W,17,0)))</f>
        <v/>
      </c>
      <c r="G1093" s="14" t="str">
        <f t="shared" ref="G1093:G1156" si="171">IF(D1093="","",IF(E1093="50F",45,IF(E1093="250f",F1093+175,F1093+225)))</f>
        <v/>
      </c>
      <c r="H1093" s="14" t="str">
        <f t="shared" ref="H1093:H1156" si="172">IF(C1093="","",IF(E1093="50F",55,IF(E1093="250f",F1093+225,F1093+275)))</f>
        <v/>
      </c>
      <c r="I1093" s="152"/>
      <c r="J1093" s="153"/>
      <c r="K1093" s="153"/>
      <c r="L1093" s="19" t="str">
        <f t="shared" si="168"/>
        <v/>
      </c>
      <c r="M1093" s="151"/>
      <c r="N1093" s="153"/>
      <c r="O1093" s="153"/>
      <c r="P1093" s="19" t="str">
        <f t="shared" ref="P1093:P1156" si="173">IF(O1093="","",O1093-N1093)</f>
        <v/>
      </c>
      <c r="Q1093" s="151"/>
      <c r="R1093" s="151"/>
      <c r="S1093" s="152"/>
      <c r="T1093" s="152"/>
      <c r="U1093" s="21" t="str">
        <f t="shared" si="167"/>
        <v/>
      </c>
      <c r="V1093" s="21" t="str">
        <f t="shared" ref="V1093:V1156" si="174">IF(M1093=0,"",R1093/M1093)</f>
        <v/>
      </c>
      <c r="W1093" s="15" t="str">
        <f t="shared" ref="W1093:W1156" si="175">IF(Q1093="","",IF(AND(Q1093&gt;G1093,Q1093&lt;H1093),1,0))</f>
        <v/>
      </c>
    </row>
    <row r="1094" spans="1:23" ht="21.6" hidden="1" customHeight="1">
      <c r="A1094" s="14" t="str">
        <f t="shared" si="169"/>
        <v/>
      </c>
      <c r="B1094" s="20" t="str">
        <f>IF(D1094="","",COUNTIF($C$4:C1093,C1094)+1)</f>
        <v/>
      </c>
      <c r="C1094" s="14" t="str">
        <f>IF(D1094="","",VLOOKUP(D1094,LISTA!$A:$B,2,0))</f>
        <v/>
      </c>
      <c r="D1094" s="151"/>
      <c r="E1094" s="14" t="str">
        <f>IF(D1094="","",VLOOKUP(B1094,'Preventiva - Sequencia'!$B:$C,2,0))</f>
        <v/>
      </c>
      <c r="F1094" s="14" t="str">
        <f t="shared" si="170"/>
        <v/>
      </c>
      <c r="G1094" s="14" t="str">
        <f t="shared" si="171"/>
        <v/>
      </c>
      <c r="H1094" s="14" t="str">
        <f t="shared" si="172"/>
        <v/>
      </c>
      <c r="I1094" s="152"/>
      <c r="J1094" s="153"/>
      <c r="K1094" s="153"/>
      <c r="L1094" s="19" t="str">
        <f t="shared" si="168"/>
        <v/>
      </c>
      <c r="M1094" s="151"/>
      <c r="N1094" s="153"/>
      <c r="O1094" s="153"/>
      <c r="P1094" s="19" t="str">
        <f t="shared" si="173"/>
        <v/>
      </c>
      <c r="Q1094" s="151"/>
      <c r="R1094" s="151"/>
      <c r="S1094" s="152"/>
      <c r="T1094" s="152"/>
      <c r="U1094" s="21" t="str">
        <f t="shared" si="167"/>
        <v/>
      </c>
      <c r="V1094" s="21" t="str">
        <f t="shared" si="174"/>
        <v/>
      </c>
      <c r="W1094" s="15" t="str">
        <f t="shared" si="175"/>
        <v/>
      </c>
    </row>
    <row r="1095" spans="1:23" ht="21.6" hidden="1" customHeight="1">
      <c r="A1095" s="14" t="str">
        <f t="shared" si="169"/>
        <v/>
      </c>
      <c r="B1095" s="20" t="str">
        <f>IF(D1095="","",COUNTIF($C$4:C1094,C1095)+1)</f>
        <v/>
      </c>
      <c r="C1095" s="14" t="str">
        <f>IF(D1095="","",VLOOKUP(D1095,LISTA!$A:$B,2,0))</f>
        <v/>
      </c>
      <c r="D1095" s="151"/>
      <c r="E1095" s="14" t="str">
        <f>IF(D1095="","",VLOOKUP(B1095,'Preventiva - Sequencia'!$B:$C,2,0))</f>
        <v/>
      </c>
      <c r="F1095" s="14" t="str">
        <f t="shared" si="170"/>
        <v/>
      </c>
      <c r="G1095" s="14" t="str">
        <f t="shared" si="171"/>
        <v/>
      </c>
      <c r="H1095" s="14" t="str">
        <f t="shared" si="172"/>
        <v/>
      </c>
      <c r="I1095" s="152"/>
      <c r="J1095" s="153"/>
      <c r="K1095" s="153"/>
      <c r="L1095" s="19" t="str">
        <f t="shared" si="168"/>
        <v/>
      </c>
      <c r="M1095" s="151"/>
      <c r="N1095" s="153"/>
      <c r="O1095" s="153"/>
      <c r="P1095" s="19" t="str">
        <f t="shared" si="173"/>
        <v/>
      </c>
      <c r="Q1095" s="151"/>
      <c r="R1095" s="151"/>
      <c r="S1095" s="152"/>
      <c r="T1095" s="152"/>
      <c r="U1095" s="21" t="str">
        <f t="shared" si="167"/>
        <v/>
      </c>
      <c r="V1095" s="21" t="str">
        <f t="shared" si="174"/>
        <v/>
      </c>
      <c r="W1095" s="15" t="str">
        <f t="shared" si="175"/>
        <v/>
      </c>
    </row>
    <row r="1096" spans="1:23" ht="21.6" hidden="1" customHeight="1">
      <c r="A1096" s="14" t="str">
        <f t="shared" si="169"/>
        <v/>
      </c>
      <c r="B1096" s="20" t="str">
        <f>IF(D1096="","",COUNTIF($C$4:C1095,C1096)+1)</f>
        <v/>
      </c>
      <c r="C1096" s="14" t="str">
        <f>IF(D1096="","",VLOOKUP(D1096,LISTA!$A:$B,2,0))</f>
        <v/>
      </c>
      <c r="D1096" s="151"/>
      <c r="E1096" s="14" t="str">
        <f>IF(D1096="","",VLOOKUP(B1096,'Preventiva - Sequencia'!$B:$C,2,0))</f>
        <v/>
      </c>
      <c r="F1096" s="14" t="str">
        <f t="shared" si="170"/>
        <v/>
      </c>
      <c r="G1096" s="14" t="str">
        <f t="shared" si="171"/>
        <v/>
      </c>
      <c r="H1096" s="14" t="str">
        <f t="shared" si="172"/>
        <v/>
      </c>
      <c r="I1096" s="152"/>
      <c r="J1096" s="153"/>
      <c r="K1096" s="153"/>
      <c r="L1096" s="19" t="str">
        <f t="shared" si="168"/>
        <v/>
      </c>
      <c r="M1096" s="151"/>
      <c r="N1096" s="153"/>
      <c r="O1096" s="153"/>
      <c r="P1096" s="19" t="str">
        <f t="shared" si="173"/>
        <v/>
      </c>
      <c r="Q1096" s="151"/>
      <c r="R1096" s="151"/>
      <c r="S1096" s="152"/>
      <c r="T1096" s="152"/>
      <c r="U1096" s="21" t="str">
        <f t="shared" si="167"/>
        <v/>
      </c>
      <c r="V1096" s="21" t="str">
        <f t="shared" si="174"/>
        <v/>
      </c>
      <c r="W1096" s="15" t="str">
        <f t="shared" si="175"/>
        <v/>
      </c>
    </row>
    <row r="1097" spans="1:23" ht="21.6" hidden="1" customHeight="1">
      <c r="A1097" s="14" t="str">
        <f t="shared" si="169"/>
        <v/>
      </c>
      <c r="B1097" s="20" t="str">
        <f>IF(D1097="","",COUNTIF($C$4:C1096,C1097)+1)</f>
        <v/>
      </c>
      <c r="C1097" s="14" t="str">
        <f>IF(D1097="","",VLOOKUP(D1097,LISTA!$A:$B,2,0))</f>
        <v/>
      </c>
      <c r="D1097" s="151"/>
      <c r="E1097" s="14" t="str">
        <f>IF(D1097="","",VLOOKUP(B1097,'Preventiva - Sequencia'!$B:$C,2,0))</f>
        <v/>
      </c>
      <c r="F1097" s="14" t="str">
        <f t="shared" si="170"/>
        <v/>
      </c>
      <c r="G1097" s="14" t="str">
        <f t="shared" si="171"/>
        <v/>
      </c>
      <c r="H1097" s="14" t="str">
        <f t="shared" si="172"/>
        <v/>
      </c>
      <c r="I1097" s="152"/>
      <c r="J1097" s="153"/>
      <c r="K1097" s="153"/>
      <c r="L1097" s="19" t="str">
        <f t="shared" si="168"/>
        <v/>
      </c>
      <c r="M1097" s="151"/>
      <c r="N1097" s="153"/>
      <c r="O1097" s="153"/>
      <c r="P1097" s="19" t="str">
        <f t="shared" si="173"/>
        <v/>
      </c>
      <c r="Q1097" s="151"/>
      <c r="R1097" s="151"/>
      <c r="S1097" s="152"/>
      <c r="T1097" s="152"/>
      <c r="U1097" s="21" t="str">
        <f t="shared" si="167"/>
        <v/>
      </c>
      <c r="V1097" s="21" t="str">
        <f t="shared" si="174"/>
        <v/>
      </c>
      <c r="W1097" s="15" t="str">
        <f t="shared" si="175"/>
        <v/>
      </c>
    </row>
    <row r="1098" spans="1:23" ht="21.6" hidden="1" customHeight="1">
      <c r="A1098" s="14" t="str">
        <f t="shared" si="169"/>
        <v/>
      </c>
      <c r="B1098" s="20" t="str">
        <f>IF(D1098="","",COUNTIF($C$4:C1097,C1098)+1)</f>
        <v/>
      </c>
      <c r="C1098" s="14" t="str">
        <f>IF(D1098="","",VLOOKUP(D1098,LISTA!$A:$B,2,0))</f>
        <v/>
      </c>
      <c r="D1098" s="151"/>
      <c r="E1098" s="14" t="str">
        <f>IF(D1098="","",VLOOKUP(B1098,'Preventiva - Sequencia'!$B:$C,2,0))</f>
        <v/>
      </c>
      <c r="F1098" s="14" t="str">
        <f t="shared" si="170"/>
        <v/>
      </c>
      <c r="G1098" s="14" t="str">
        <f t="shared" si="171"/>
        <v/>
      </c>
      <c r="H1098" s="14" t="str">
        <f t="shared" si="172"/>
        <v/>
      </c>
      <c r="I1098" s="152"/>
      <c r="J1098" s="153"/>
      <c r="K1098" s="153"/>
      <c r="L1098" s="19" t="str">
        <f t="shared" si="168"/>
        <v/>
      </c>
      <c r="M1098" s="151"/>
      <c r="N1098" s="153"/>
      <c r="O1098" s="153"/>
      <c r="P1098" s="19" t="str">
        <f t="shared" si="173"/>
        <v/>
      </c>
      <c r="Q1098" s="151"/>
      <c r="R1098" s="151"/>
      <c r="S1098" s="152"/>
      <c r="T1098" s="152"/>
      <c r="U1098" s="21" t="str">
        <f t="shared" si="167"/>
        <v/>
      </c>
      <c r="V1098" s="21" t="str">
        <f t="shared" si="174"/>
        <v/>
      </c>
      <c r="W1098" s="15" t="str">
        <f t="shared" si="175"/>
        <v/>
      </c>
    </row>
    <row r="1099" spans="1:23" ht="21.6" hidden="1" customHeight="1">
      <c r="A1099" s="14" t="str">
        <f t="shared" si="169"/>
        <v/>
      </c>
      <c r="B1099" s="20" t="str">
        <f>IF(D1099="","",COUNTIF($C$4:C1098,C1099)+1)</f>
        <v/>
      </c>
      <c r="C1099" s="14" t="str">
        <f>IF(D1099="","",VLOOKUP(D1099,LISTA!$A:$B,2,0))</f>
        <v/>
      </c>
      <c r="D1099" s="151"/>
      <c r="E1099" s="14" t="str">
        <f>IF(D1099="","",VLOOKUP(B1099,'Preventiva - Sequencia'!$B:$C,2,0))</f>
        <v/>
      </c>
      <c r="F1099" s="14" t="str">
        <f t="shared" si="170"/>
        <v/>
      </c>
      <c r="G1099" s="14" t="str">
        <f t="shared" si="171"/>
        <v/>
      </c>
      <c r="H1099" s="14" t="str">
        <f t="shared" si="172"/>
        <v/>
      </c>
      <c r="I1099" s="152"/>
      <c r="J1099" s="153"/>
      <c r="K1099" s="153"/>
      <c r="L1099" s="19" t="str">
        <f t="shared" si="168"/>
        <v/>
      </c>
      <c r="M1099" s="151"/>
      <c r="N1099" s="153"/>
      <c r="O1099" s="153"/>
      <c r="P1099" s="19" t="str">
        <f t="shared" si="173"/>
        <v/>
      </c>
      <c r="Q1099" s="151"/>
      <c r="R1099" s="151"/>
      <c r="S1099" s="152"/>
      <c r="T1099" s="152"/>
      <c r="U1099" s="21" t="str">
        <f t="shared" si="167"/>
        <v/>
      </c>
      <c r="V1099" s="21" t="str">
        <f t="shared" si="174"/>
        <v/>
      </c>
      <c r="W1099" s="15" t="str">
        <f t="shared" si="175"/>
        <v/>
      </c>
    </row>
    <row r="1100" spans="1:23" ht="21.6" hidden="1" customHeight="1">
      <c r="A1100" s="14" t="str">
        <f t="shared" si="169"/>
        <v/>
      </c>
      <c r="B1100" s="20" t="str">
        <f>IF(D1100="","",COUNTIF($C$4:C1099,C1100)+1)</f>
        <v/>
      </c>
      <c r="C1100" s="14" t="str">
        <f>IF(D1100="","",VLOOKUP(D1100,LISTA!$A:$B,2,0))</f>
        <v/>
      </c>
      <c r="D1100" s="151"/>
      <c r="E1100" s="14" t="str">
        <f>IF(D1100="","",VLOOKUP(B1100,'Preventiva - Sequencia'!$B:$C,2,0))</f>
        <v/>
      </c>
      <c r="F1100" s="14" t="str">
        <f t="shared" si="170"/>
        <v/>
      </c>
      <c r="G1100" s="14" t="str">
        <f t="shared" si="171"/>
        <v/>
      </c>
      <c r="H1100" s="14" t="str">
        <f t="shared" si="172"/>
        <v/>
      </c>
      <c r="I1100" s="152"/>
      <c r="J1100" s="153"/>
      <c r="K1100" s="153"/>
      <c r="L1100" s="19" t="str">
        <f t="shared" si="168"/>
        <v/>
      </c>
      <c r="M1100" s="151"/>
      <c r="N1100" s="153"/>
      <c r="O1100" s="153"/>
      <c r="P1100" s="19" t="str">
        <f t="shared" si="173"/>
        <v/>
      </c>
      <c r="Q1100" s="151"/>
      <c r="R1100" s="151"/>
      <c r="S1100" s="152"/>
      <c r="T1100" s="152"/>
      <c r="U1100" s="21" t="str">
        <f t="shared" si="167"/>
        <v/>
      </c>
      <c r="V1100" s="21" t="str">
        <f t="shared" si="174"/>
        <v/>
      </c>
      <c r="W1100" s="15" t="str">
        <f t="shared" si="175"/>
        <v/>
      </c>
    </row>
    <row r="1101" spans="1:23" ht="21.6" hidden="1" customHeight="1">
      <c r="A1101" s="14" t="str">
        <f t="shared" si="169"/>
        <v/>
      </c>
      <c r="B1101" s="20" t="str">
        <f>IF(D1101="","",COUNTIF($C$4:C1100,C1101)+1)</f>
        <v/>
      </c>
      <c r="C1101" s="14" t="str">
        <f>IF(D1101="","",VLOOKUP(D1101,LISTA!$A:$B,2,0))</f>
        <v/>
      </c>
      <c r="D1101" s="151"/>
      <c r="E1101" s="14" t="str">
        <f>IF(D1101="","",VLOOKUP(B1101,'Preventiva - Sequencia'!$B:$C,2,0))</f>
        <v/>
      </c>
      <c r="F1101" s="14" t="str">
        <f t="shared" si="170"/>
        <v/>
      </c>
      <c r="G1101" s="14" t="str">
        <f t="shared" si="171"/>
        <v/>
      </c>
      <c r="H1101" s="14" t="str">
        <f t="shared" si="172"/>
        <v/>
      </c>
      <c r="I1101" s="152"/>
      <c r="J1101" s="153"/>
      <c r="K1101" s="153"/>
      <c r="L1101" s="19" t="str">
        <f t="shared" si="168"/>
        <v/>
      </c>
      <c r="M1101" s="151"/>
      <c r="N1101" s="153"/>
      <c r="O1101" s="153"/>
      <c r="P1101" s="19" t="str">
        <f t="shared" si="173"/>
        <v/>
      </c>
      <c r="Q1101" s="151"/>
      <c r="R1101" s="151"/>
      <c r="S1101" s="152"/>
      <c r="T1101" s="152"/>
      <c r="U1101" s="21" t="str">
        <f t="shared" si="167"/>
        <v/>
      </c>
      <c r="V1101" s="21" t="str">
        <f t="shared" si="174"/>
        <v/>
      </c>
      <c r="W1101" s="15" t="str">
        <f t="shared" si="175"/>
        <v/>
      </c>
    </row>
    <row r="1102" spans="1:23" ht="21.6" hidden="1" customHeight="1">
      <c r="A1102" s="14" t="str">
        <f t="shared" si="169"/>
        <v/>
      </c>
      <c r="B1102" s="20" t="str">
        <f>IF(D1102="","",COUNTIF($C$4:C1101,C1102)+1)</f>
        <v/>
      </c>
      <c r="C1102" s="14" t="str">
        <f>IF(D1102="","",VLOOKUP(D1102,LISTA!$A:$B,2,0))</f>
        <v/>
      </c>
      <c r="D1102" s="151"/>
      <c r="E1102" s="14" t="str">
        <f>IF(D1102="","",VLOOKUP(B1102,'Preventiva - Sequencia'!$B:$C,2,0))</f>
        <v/>
      </c>
      <c r="F1102" s="14" t="str">
        <f t="shared" si="170"/>
        <v/>
      </c>
      <c r="G1102" s="14" t="str">
        <f t="shared" si="171"/>
        <v/>
      </c>
      <c r="H1102" s="14" t="str">
        <f t="shared" si="172"/>
        <v/>
      </c>
      <c r="I1102" s="152"/>
      <c r="J1102" s="153"/>
      <c r="K1102" s="153"/>
      <c r="L1102" s="19" t="str">
        <f t="shared" si="168"/>
        <v/>
      </c>
      <c r="M1102" s="151"/>
      <c r="N1102" s="153"/>
      <c r="O1102" s="153"/>
      <c r="P1102" s="19" t="str">
        <f t="shared" si="173"/>
        <v/>
      </c>
      <c r="Q1102" s="151"/>
      <c r="R1102" s="151"/>
      <c r="S1102" s="152"/>
      <c r="T1102" s="152"/>
      <c r="U1102" s="21" t="str">
        <f t="shared" si="167"/>
        <v/>
      </c>
      <c r="V1102" s="21" t="str">
        <f t="shared" si="174"/>
        <v/>
      </c>
      <c r="W1102" s="15" t="str">
        <f t="shared" si="175"/>
        <v/>
      </c>
    </row>
    <row r="1103" spans="1:23" ht="21.6" hidden="1" customHeight="1">
      <c r="A1103" s="14" t="str">
        <f t="shared" si="169"/>
        <v/>
      </c>
      <c r="B1103" s="20" t="str">
        <f>IF(D1103="","",COUNTIF($C$4:C1102,C1103)+1)</f>
        <v/>
      </c>
      <c r="C1103" s="14" t="str">
        <f>IF(D1103="","",VLOOKUP(D1103,LISTA!$A:$B,2,0))</f>
        <v/>
      </c>
      <c r="D1103" s="151"/>
      <c r="E1103" s="14" t="str">
        <f>IF(D1103="","",VLOOKUP(B1103,'Preventiva - Sequencia'!$B:$C,2,0))</f>
        <v/>
      </c>
      <c r="F1103" s="14" t="str">
        <f t="shared" si="170"/>
        <v/>
      </c>
      <c r="G1103" s="14" t="str">
        <f t="shared" si="171"/>
        <v/>
      </c>
      <c r="H1103" s="14" t="str">
        <f t="shared" si="172"/>
        <v/>
      </c>
      <c r="I1103" s="152"/>
      <c r="J1103" s="153"/>
      <c r="K1103" s="153"/>
      <c r="L1103" s="19" t="str">
        <f t="shared" si="168"/>
        <v/>
      </c>
      <c r="M1103" s="151"/>
      <c r="N1103" s="153"/>
      <c r="O1103" s="153"/>
      <c r="P1103" s="19" t="str">
        <f t="shared" si="173"/>
        <v/>
      </c>
      <c r="Q1103" s="151"/>
      <c r="R1103" s="151"/>
      <c r="S1103" s="152"/>
      <c r="T1103" s="152"/>
      <c r="U1103" s="21" t="str">
        <f t="shared" si="167"/>
        <v/>
      </c>
      <c r="V1103" s="21" t="str">
        <f t="shared" si="174"/>
        <v/>
      </c>
      <c r="W1103" s="15" t="str">
        <f t="shared" si="175"/>
        <v/>
      </c>
    </row>
    <row r="1104" spans="1:23" ht="21.6" hidden="1" customHeight="1">
      <c r="A1104" s="14" t="str">
        <f t="shared" si="169"/>
        <v/>
      </c>
      <c r="B1104" s="20" t="str">
        <f>IF(D1104="","",COUNTIF($C$4:C1103,C1104)+1)</f>
        <v/>
      </c>
      <c r="C1104" s="14" t="str">
        <f>IF(D1104="","",VLOOKUP(D1104,LISTA!$A:$B,2,0))</f>
        <v/>
      </c>
      <c r="D1104" s="151"/>
      <c r="E1104" s="14" t="str">
        <f>IF(D1104="","",VLOOKUP(B1104,'Preventiva - Sequencia'!$B:$C,2,0))</f>
        <v/>
      </c>
      <c r="F1104" s="14" t="str">
        <f t="shared" si="170"/>
        <v/>
      </c>
      <c r="G1104" s="14" t="str">
        <f t="shared" si="171"/>
        <v/>
      </c>
      <c r="H1104" s="14" t="str">
        <f t="shared" si="172"/>
        <v/>
      </c>
      <c r="I1104" s="152"/>
      <c r="J1104" s="153"/>
      <c r="K1104" s="153"/>
      <c r="L1104" s="19" t="str">
        <f t="shared" si="168"/>
        <v/>
      </c>
      <c r="M1104" s="151"/>
      <c r="N1104" s="153"/>
      <c r="O1104" s="153"/>
      <c r="P1104" s="19" t="str">
        <f t="shared" si="173"/>
        <v/>
      </c>
      <c r="Q1104" s="151"/>
      <c r="R1104" s="151"/>
      <c r="S1104" s="152"/>
      <c r="T1104" s="152"/>
      <c r="U1104" s="21" t="str">
        <f t="shared" si="167"/>
        <v/>
      </c>
      <c r="V1104" s="21" t="str">
        <f t="shared" si="174"/>
        <v/>
      </c>
      <c r="W1104" s="15" t="str">
        <f t="shared" si="175"/>
        <v/>
      </c>
    </row>
    <row r="1105" spans="1:23" ht="21.6" hidden="1" customHeight="1">
      <c r="A1105" s="14" t="str">
        <f t="shared" si="169"/>
        <v/>
      </c>
      <c r="B1105" s="20" t="str">
        <f>IF(D1105="","",COUNTIF($C$4:C1104,C1105)+1)</f>
        <v/>
      </c>
      <c r="C1105" s="14" t="str">
        <f>IF(D1105="","",VLOOKUP(D1105,LISTA!$A:$B,2,0))</f>
        <v/>
      </c>
      <c r="D1105" s="151"/>
      <c r="E1105" s="14" t="str">
        <f>IF(D1105="","",VLOOKUP(B1105,'Preventiva - Sequencia'!$B:$C,2,0))</f>
        <v/>
      </c>
      <c r="F1105" s="14" t="str">
        <f t="shared" si="170"/>
        <v/>
      </c>
      <c r="G1105" s="14" t="str">
        <f t="shared" si="171"/>
        <v/>
      </c>
      <c r="H1105" s="14" t="str">
        <f t="shared" si="172"/>
        <v/>
      </c>
      <c r="I1105" s="152"/>
      <c r="J1105" s="153"/>
      <c r="K1105" s="153"/>
      <c r="L1105" s="19" t="str">
        <f t="shared" si="168"/>
        <v/>
      </c>
      <c r="M1105" s="151"/>
      <c r="N1105" s="153"/>
      <c r="O1105" s="153"/>
      <c r="P1105" s="19" t="str">
        <f t="shared" si="173"/>
        <v/>
      </c>
      <c r="Q1105" s="151"/>
      <c r="R1105" s="151"/>
      <c r="S1105" s="152"/>
      <c r="T1105" s="152"/>
      <c r="U1105" s="21" t="str">
        <f t="shared" si="167"/>
        <v/>
      </c>
      <c r="V1105" s="21" t="str">
        <f t="shared" si="174"/>
        <v/>
      </c>
      <c r="W1105" s="15" t="str">
        <f t="shared" si="175"/>
        <v/>
      </c>
    </row>
    <row r="1106" spans="1:23" ht="21.6" hidden="1" customHeight="1">
      <c r="A1106" s="14" t="str">
        <f t="shared" si="169"/>
        <v/>
      </c>
      <c r="B1106" s="20" t="str">
        <f>IF(D1106="","",COUNTIF($C$4:C1105,C1106)+1)</f>
        <v/>
      </c>
      <c r="C1106" s="14" t="str">
        <f>IF(D1106="","",VLOOKUP(D1106,LISTA!$A:$B,2,0))</f>
        <v/>
      </c>
      <c r="D1106" s="151"/>
      <c r="E1106" s="14" t="str">
        <f>IF(D1106="","",VLOOKUP(B1106,'Preventiva - Sequencia'!$B:$C,2,0))</f>
        <v/>
      </c>
      <c r="F1106" s="14" t="str">
        <f t="shared" si="170"/>
        <v/>
      </c>
      <c r="G1106" s="14" t="str">
        <f t="shared" si="171"/>
        <v/>
      </c>
      <c r="H1106" s="14" t="str">
        <f t="shared" si="172"/>
        <v/>
      </c>
      <c r="I1106" s="152"/>
      <c r="J1106" s="153"/>
      <c r="K1106" s="153"/>
      <c r="L1106" s="19" t="str">
        <f t="shared" si="168"/>
        <v/>
      </c>
      <c r="M1106" s="151"/>
      <c r="N1106" s="153"/>
      <c r="O1106" s="153"/>
      <c r="P1106" s="19" t="str">
        <f t="shared" si="173"/>
        <v/>
      </c>
      <c r="Q1106" s="151"/>
      <c r="R1106" s="151"/>
      <c r="S1106" s="152"/>
      <c r="T1106" s="152"/>
      <c r="U1106" s="21" t="str">
        <f t="shared" si="167"/>
        <v/>
      </c>
      <c r="V1106" s="21" t="str">
        <f t="shared" si="174"/>
        <v/>
      </c>
      <c r="W1106" s="15" t="str">
        <f t="shared" si="175"/>
        <v/>
      </c>
    </row>
    <row r="1107" spans="1:23" ht="21.6" hidden="1" customHeight="1">
      <c r="A1107" s="14" t="str">
        <f t="shared" si="169"/>
        <v/>
      </c>
      <c r="B1107" s="20" t="str">
        <f>IF(D1107="","",COUNTIF($C$4:C1106,C1107)+1)</f>
        <v/>
      </c>
      <c r="C1107" s="14" t="str">
        <f>IF(D1107="","",VLOOKUP(D1107,LISTA!$A:$B,2,0))</f>
        <v/>
      </c>
      <c r="D1107" s="151"/>
      <c r="E1107" s="14" t="str">
        <f>IF(D1107="","",VLOOKUP(B1107,'Preventiva - Sequencia'!$B:$C,2,0))</f>
        <v/>
      </c>
      <c r="F1107" s="14" t="str">
        <f t="shared" si="170"/>
        <v/>
      </c>
      <c r="G1107" s="14" t="str">
        <f t="shared" si="171"/>
        <v/>
      </c>
      <c r="H1107" s="14" t="str">
        <f t="shared" si="172"/>
        <v/>
      </c>
      <c r="I1107" s="152"/>
      <c r="J1107" s="153"/>
      <c r="K1107" s="153"/>
      <c r="L1107" s="19" t="str">
        <f t="shared" si="168"/>
        <v/>
      </c>
      <c r="M1107" s="151"/>
      <c r="N1107" s="153"/>
      <c r="O1107" s="153"/>
      <c r="P1107" s="19" t="str">
        <f t="shared" si="173"/>
        <v/>
      </c>
      <c r="Q1107" s="151"/>
      <c r="R1107" s="151"/>
      <c r="S1107" s="152"/>
      <c r="T1107" s="152"/>
      <c r="U1107" s="21" t="str">
        <f t="shared" si="167"/>
        <v/>
      </c>
      <c r="V1107" s="21" t="str">
        <f t="shared" si="174"/>
        <v/>
      </c>
      <c r="W1107" s="15" t="str">
        <f t="shared" si="175"/>
        <v/>
      </c>
    </row>
    <row r="1108" spans="1:23" ht="21.6" hidden="1" customHeight="1">
      <c r="A1108" s="14" t="str">
        <f t="shared" si="169"/>
        <v/>
      </c>
      <c r="B1108" s="20" t="str">
        <f>IF(D1108="","",COUNTIF($C$4:C1107,C1108)+1)</f>
        <v/>
      </c>
      <c r="C1108" s="14" t="str">
        <f>IF(D1108="","",VLOOKUP(D1108,LISTA!$A:$B,2,0))</f>
        <v/>
      </c>
      <c r="D1108" s="151"/>
      <c r="E1108" s="14" t="str">
        <f>IF(D1108="","",VLOOKUP(B1108,'Preventiva - Sequencia'!$B:$C,2,0))</f>
        <v/>
      </c>
      <c r="F1108" s="14" t="str">
        <f t="shared" si="170"/>
        <v/>
      </c>
      <c r="G1108" s="14" t="str">
        <f t="shared" si="171"/>
        <v/>
      </c>
      <c r="H1108" s="14" t="str">
        <f t="shared" si="172"/>
        <v/>
      </c>
      <c r="I1108" s="152"/>
      <c r="J1108" s="153"/>
      <c r="K1108" s="153"/>
      <c r="L1108" s="19" t="str">
        <f t="shared" si="168"/>
        <v/>
      </c>
      <c r="M1108" s="151"/>
      <c r="N1108" s="153"/>
      <c r="O1108" s="153"/>
      <c r="P1108" s="19" t="str">
        <f t="shared" si="173"/>
        <v/>
      </c>
      <c r="Q1108" s="151"/>
      <c r="R1108" s="151"/>
      <c r="S1108" s="152"/>
      <c r="T1108" s="152"/>
      <c r="U1108" s="21" t="str">
        <f t="shared" si="167"/>
        <v/>
      </c>
      <c r="V1108" s="21" t="str">
        <f t="shared" si="174"/>
        <v/>
      </c>
      <c r="W1108" s="15" t="str">
        <f t="shared" si="175"/>
        <v/>
      </c>
    </row>
    <row r="1109" spans="1:23" ht="21.6" hidden="1" customHeight="1">
      <c r="A1109" s="14" t="str">
        <f t="shared" si="169"/>
        <v/>
      </c>
      <c r="B1109" s="20" t="str">
        <f>IF(D1109="","",COUNTIF($C$4:C1108,C1109)+1)</f>
        <v/>
      </c>
      <c r="C1109" s="14" t="str">
        <f>IF(D1109="","",VLOOKUP(D1109,LISTA!$A:$B,2,0))</f>
        <v/>
      </c>
      <c r="D1109" s="151"/>
      <c r="E1109" s="14" t="str">
        <f>IF(D1109="","",VLOOKUP(B1109,'Preventiva - Sequencia'!$B:$C,2,0))</f>
        <v/>
      </c>
      <c r="F1109" s="14" t="str">
        <f t="shared" si="170"/>
        <v/>
      </c>
      <c r="G1109" s="14" t="str">
        <f t="shared" si="171"/>
        <v/>
      </c>
      <c r="H1109" s="14" t="str">
        <f t="shared" si="172"/>
        <v/>
      </c>
      <c r="I1109" s="152"/>
      <c r="J1109" s="153"/>
      <c r="K1109" s="153"/>
      <c r="L1109" s="19" t="str">
        <f t="shared" si="168"/>
        <v/>
      </c>
      <c r="M1109" s="151"/>
      <c r="N1109" s="153"/>
      <c r="O1109" s="153"/>
      <c r="P1109" s="19" t="str">
        <f t="shared" si="173"/>
        <v/>
      </c>
      <c r="Q1109" s="151"/>
      <c r="R1109" s="151"/>
      <c r="S1109" s="152"/>
      <c r="T1109" s="152"/>
      <c r="U1109" s="21" t="str">
        <f t="shared" si="167"/>
        <v/>
      </c>
      <c r="V1109" s="21" t="str">
        <f t="shared" si="174"/>
        <v/>
      </c>
      <c r="W1109" s="15" t="str">
        <f t="shared" si="175"/>
        <v/>
      </c>
    </row>
    <row r="1110" spans="1:23" ht="21.6" hidden="1" customHeight="1">
      <c r="A1110" s="14" t="str">
        <f t="shared" si="169"/>
        <v/>
      </c>
      <c r="B1110" s="20" t="str">
        <f>IF(D1110="","",COUNTIF($C$4:C1109,C1110)+1)</f>
        <v/>
      </c>
      <c r="C1110" s="14" t="str">
        <f>IF(D1110="","",VLOOKUP(D1110,LISTA!$A:$B,2,0))</f>
        <v/>
      </c>
      <c r="D1110" s="151"/>
      <c r="E1110" s="14" t="str">
        <f>IF(D1110="","",VLOOKUP(B1110,'Preventiva - Sequencia'!$B:$C,2,0))</f>
        <v/>
      </c>
      <c r="F1110" s="14" t="str">
        <f t="shared" si="170"/>
        <v/>
      </c>
      <c r="G1110" s="14" t="str">
        <f t="shared" si="171"/>
        <v/>
      </c>
      <c r="H1110" s="14" t="str">
        <f t="shared" si="172"/>
        <v/>
      </c>
      <c r="I1110" s="152"/>
      <c r="J1110" s="153"/>
      <c r="K1110" s="153"/>
      <c r="L1110" s="19" t="str">
        <f t="shared" si="168"/>
        <v/>
      </c>
      <c r="M1110" s="151"/>
      <c r="N1110" s="153"/>
      <c r="O1110" s="153"/>
      <c r="P1110" s="19" t="str">
        <f t="shared" si="173"/>
        <v/>
      </c>
      <c r="Q1110" s="151"/>
      <c r="R1110" s="151"/>
      <c r="S1110" s="152"/>
      <c r="T1110" s="152"/>
      <c r="U1110" s="21" t="str">
        <f t="shared" si="167"/>
        <v/>
      </c>
      <c r="V1110" s="21" t="str">
        <f t="shared" si="174"/>
        <v/>
      </c>
      <c r="W1110" s="15" t="str">
        <f t="shared" si="175"/>
        <v/>
      </c>
    </row>
    <row r="1111" spans="1:23" ht="21.6" hidden="1" customHeight="1">
      <c r="A1111" s="14" t="str">
        <f t="shared" si="169"/>
        <v/>
      </c>
      <c r="B1111" s="20" t="str">
        <f>IF(D1111="","",COUNTIF($C$4:C1110,C1111)+1)</f>
        <v/>
      </c>
      <c r="C1111" s="14" t="str">
        <f>IF(D1111="","",VLOOKUP(D1111,LISTA!$A:$B,2,0))</f>
        <v/>
      </c>
      <c r="D1111" s="151"/>
      <c r="E1111" s="14" t="str">
        <f>IF(D1111="","",VLOOKUP(B1111,'Preventiva - Sequencia'!$B:$C,2,0))</f>
        <v/>
      </c>
      <c r="F1111" s="14" t="str">
        <f t="shared" si="170"/>
        <v/>
      </c>
      <c r="G1111" s="14" t="str">
        <f t="shared" si="171"/>
        <v/>
      </c>
      <c r="H1111" s="14" t="str">
        <f t="shared" si="172"/>
        <v/>
      </c>
      <c r="I1111" s="152"/>
      <c r="J1111" s="153"/>
      <c r="K1111" s="153"/>
      <c r="L1111" s="19" t="str">
        <f t="shared" si="168"/>
        <v/>
      </c>
      <c r="M1111" s="151"/>
      <c r="N1111" s="153"/>
      <c r="O1111" s="153"/>
      <c r="P1111" s="19" t="str">
        <f t="shared" si="173"/>
        <v/>
      </c>
      <c r="Q1111" s="151"/>
      <c r="R1111" s="151"/>
      <c r="S1111" s="152"/>
      <c r="T1111" s="152"/>
      <c r="U1111" s="21" t="str">
        <f t="shared" si="167"/>
        <v/>
      </c>
      <c r="V1111" s="21" t="str">
        <f t="shared" si="174"/>
        <v/>
      </c>
      <c r="W1111" s="15" t="str">
        <f t="shared" si="175"/>
        <v/>
      </c>
    </row>
    <row r="1112" spans="1:23" ht="21.6" hidden="1" customHeight="1">
      <c r="A1112" s="14" t="str">
        <f t="shared" si="169"/>
        <v/>
      </c>
      <c r="B1112" s="20" t="str">
        <f>IF(D1112="","",COUNTIF($C$4:C1111,C1112)+1)</f>
        <v/>
      </c>
      <c r="C1112" s="14" t="str">
        <f>IF(D1112="","",VLOOKUP(D1112,LISTA!$A:$B,2,0))</f>
        <v/>
      </c>
      <c r="D1112" s="151"/>
      <c r="E1112" s="14" t="str">
        <f>IF(D1112="","",VLOOKUP(B1112,'Preventiva - Sequencia'!$B:$C,2,0))</f>
        <v/>
      </c>
      <c r="F1112" s="14" t="str">
        <f t="shared" si="170"/>
        <v/>
      </c>
      <c r="G1112" s="14" t="str">
        <f t="shared" si="171"/>
        <v/>
      </c>
      <c r="H1112" s="14" t="str">
        <f t="shared" si="172"/>
        <v/>
      </c>
      <c r="I1112" s="152"/>
      <c r="J1112" s="153"/>
      <c r="K1112" s="153"/>
      <c r="L1112" s="19" t="str">
        <f t="shared" si="168"/>
        <v/>
      </c>
      <c r="M1112" s="151"/>
      <c r="N1112" s="153"/>
      <c r="O1112" s="153"/>
      <c r="P1112" s="19" t="str">
        <f t="shared" si="173"/>
        <v/>
      </c>
      <c r="Q1112" s="151"/>
      <c r="R1112" s="151"/>
      <c r="S1112" s="152"/>
      <c r="T1112" s="152"/>
      <c r="U1112" s="21" t="str">
        <f t="shared" si="167"/>
        <v/>
      </c>
      <c r="V1112" s="21" t="str">
        <f t="shared" si="174"/>
        <v/>
      </c>
      <c r="W1112" s="15" t="str">
        <f t="shared" si="175"/>
        <v/>
      </c>
    </row>
    <row r="1113" spans="1:23" ht="21.6" hidden="1" customHeight="1">
      <c r="A1113" s="14" t="str">
        <f t="shared" si="169"/>
        <v/>
      </c>
      <c r="B1113" s="20" t="str">
        <f>IF(D1113="","",COUNTIF($C$4:C1112,C1113)+1)</f>
        <v/>
      </c>
      <c r="C1113" s="14" t="str">
        <f>IF(D1113="","",VLOOKUP(D1113,LISTA!$A:$B,2,0))</f>
        <v/>
      </c>
      <c r="D1113" s="151"/>
      <c r="E1113" s="14" t="str">
        <f>IF(D1113="","",VLOOKUP(B1113,'Preventiva - Sequencia'!$B:$C,2,0))</f>
        <v/>
      </c>
      <c r="F1113" s="14" t="str">
        <f t="shared" si="170"/>
        <v/>
      </c>
      <c r="G1113" s="14" t="str">
        <f t="shared" si="171"/>
        <v/>
      </c>
      <c r="H1113" s="14" t="str">
        <f t="shared" si="172"/>
        <v/>
      </c>
      <c r="I1113" s="152"/>
      <c r="J1113" s="153"/>
      <c r="K1113" s="153"/>
      <c r="L1113" s="19" t="str">
        <f t="shared" si="168"/>
        <v/>
      </c>
      <c r="M1113" s="151"/>
      <c r="N1113" s="153"/>
      <c r="O1113" s="153"/>
      <c r="P1113" s="19" t="str">
        <f t="shared" si="173"/>
        <v/>
      </c>
      <c r="Q1113" s="151"/>
      <c r="R1113" s="151"/>
      <c r="S1113" s="152"/>
      <c r="T1113" s="152"/>
      <c r="U1113" s="21" t="str">
        <f t="shared" si="167"/>
        <v/>
      </c>
      <c r="V1113" s="21" t="str">
        <f t="shared" si="174"/>
        <v/>
      </c>
      <c r="W1113" s="15" t="str">
        <f t="shared" si="175"/>
        <v/>
      </c>
    </row>
    <row r="1114" spans="1:23" ht="21.6" hidden="1" customHeight="1">
      <c r="A1114" s="14" t="str">
        <f t="shared" si="169"/>
        <v/>
      </c>
      <c r="B1114" s="20" t="str">
        <f>IF(D1114="","",COUNTIF($C$4:C1113,C1114)+1)</f>
        <v/>
      </c>
      <c r="C1114" s="14" t="str">
        <f>IF(D1114="","",VLOOKUP(D1114,LISTA!$A:$B,2,0))</f>
        <v/>
      </c>
      <c r="D1114" s="151"/>
      <c r="E1114" s="14" t="str">
        <f>IF(D1114="","",VLOOKUP(B1114,'Preventiva - Sequencia'!$B:$C,2,0))</f>
        <v/>
      </c>
      <c r="F1114" s="14" t="str">
        <f t="shared" si="170"/>
        <v/>
      </c>
      <c r="G1114" s="14" t="str">
        <f t="shared" si="171"/>
        <v/>
      </c>
      <c r="H1114" s="14" t="str">
        <f t="shared" si="172"/>
        <v/>
      </c>
      <c r="I1114" s="152"/>
      <c r="J1114" s="153"/>
      <c r="K1114" s="153"/>
      <c r="L1114" s="19" t="str">
        <f t="shared" si="168"/>
        <v/>
      </c>
      <c r="M1114" s="151"/>
      <c r="N1114" s="153"/>
      <c r="O1114" s="153"/>
      <c r="P1114" s="19" t="str">
        <f t="shared" si="173"/>
        <v/>
      </c>
      <c r="Q1114" s="151"/>
      <c r="R1114" s="151"/>
      <c r="S1114" s="152"/>
      <c r="T1114" s="152"/>
      <c r="U1114" s="21" t="str">
        <f t="shared" si="167"/>
        <v/>
      </c>
      <c r="V1114" s="21" t="str">
        <f t="shared" si="174"/>
        <v/>
      </c>
      <c r="W1114" s="15" t="str">
        <f t="shared" si="175"/>
        <v/>
      </c>
    </row>
    <row r="1115" spans="1:23" ht="21.6" hidden="1" customHeight="1">
      <c r="A1115" s="14" t="str">
        <f t="shared" si="169"/>
        <v/>
      </c>
      <c r="B1115" s="20" t="str">
        <f>IF(D1115="","",COUNTIF($C$4:C1114,C1115)+1)</f>
        <v/>
      </c>
      <c r="C1115" s="14" t="str">
        <f>IF(D1115="","",VLOOKUP(D1115,LISTA!$A:$B,2,0))</f>
        <v/>
      </c>
      <c r="D1115" s="151"/>
      <c r="E1115" s="14" t="str">
        <f>IF(D1115="","",VLOOKUP(B1115,'Preventiva - Sequencia'!$B:$C,2,0))</f>
        <v/>
      </c>
      <c r="F1115" s="14" t="str">
        <f t="shared" si="170"/>
        <v/>
      </c>
      <c r="G1115" s="14" t="str">
        <f t="shared" si="171"/>
        <v/>
      </c>
      <c r="H1115" s="14" t="str">
        <f t="shared" si="172"/>
        <v/>
      </c>
      <c r="I1115" s="152"/>
      <c r="J1115" s="153"/>
      <c r="K1115" s="153"/>
      <c r="L1115" s="19" t="str">
        <f t="shared" si="168"/>
        <v/>
      </c>
      <c r="M1115" s="151"/>
      <c r="N1115" s="153"/>
      <c r="O1115" s="153"/>
      <c r="P1115" s="19" t="str">
        <f t="shared" si="173"/>
        <v/>
      </c>
      <c r="Q1115" s="151"/>
      <c r="R1115" s="151"/>
      <c r="S1115" s="152"/>
      <c r="T1115" s="152"/>
      <c r="U1115" s="21" t="str">
        <f t="shared" si="167"/>
        <v/>
      </c>
      <c r="V1115" s="21" t="str">
        <f t="shared" si="174"/>
        <v/>
      </c>
      <c r="W1115" s="15" t="str">
        <f t="shared" si="175"/>
        <v/>
      </c>
    </row>
    <row r="1116" spans="1:23" ht="21.6" hidden="1" customHeight="1">
      <c r="A1116" s="14" t="str">
        <f t="shared" si="169"/>
        <v/>
      </c>
      <c r="B1116" s="20" t="str">
        <f>IF(D1116="","",COUNTIF($C$4:C1115,C1116)+1)</f>
        <v/>
      </c>
      <c r="C1116" s="14" t="str">
        <f>IF(D1116="","",VLOOKUP(D1116,LISTA!$A:$B,2,0))</f>
        <v/>
      </c>
      <c r="D1116" s="151"/>
      <c r="E1116" s="14" t="str">
        <f>IF(D1116="","",VLOOKUP(B1116,'Preventiva - Sequencia'!$B:$C,2,0))</f>
        <v/>
      </c>
      <c r="F1116" s="14" t="str">
        <f t="shared" si="170"/>
        <v/>
      </c>
      <c r="G1116" s="14" t="str">
        <f t="shared" si="171"/>
        <v/>
      </c>
      <c r="H1116" s="14" t="str">
        <f t="shared" si="172"/>
        <v/>
      </c>
      <c r="I1116" s="152"/>
      <c r="J1116" s="153"/>
      <c r="K1116" s="153"/>
      <c r="L1116" s="19" t="str">
        <f t="shared" si="168"/>
        <v/>
      </c>
      <c r="M1116" s="151"/>
      <c r="N1116" s="153"/>
      <c r="O1116" s="153"/>
      <c r="P1116" s="19" t="str">
        <f t="shared" si="173"/>
        <v/>
      </c>
      <c r="Q1116" s="151"/>
      <c r="R1116" s="151"/>
      <c r="S1116" s="152"/>
      <c r="T1116" s="152"/>
      <c r="U1116" s="21" t="str">
        <f t="shared" si="167"/>
        <v/>
      </c>
      <c r="V1116" s="21" t="str">
        <f t="shared" si="174"/>
        <v/>
      </c>
      <c r="W1116" s="15" t="str">
        <f t="shared" si="175"/>
        <v/>
      </c>
    </row>
    <row r="1117" spans="1:23" ht="21.6" hidden="1" customHeight="1">
      <c r="A1117" s="14" t="str">
        <f t="shared" si="169"/>
        <v/>
      </c>
      <c r="B1117" s="20" t="str">
        <f>IF(D1117="","",COUNTIF($C$4:C1116,C1117)+1)</f>
        <v/>
      </c>
      <c r="C1117" s="14" t="str">
        <f>IF(D1117="","",VLOOKUP(D1117,LISTA!$A:$B,2,0))</f>
        <v/>
      </c>
      <c r="D1117" s="151"/>
      <c r="E1117" s="14" t="str">
        <f>IF(D1117="","",VLOOKUP(B1117,'Preventiva - Sequencia'!$B:$C,2,0))</f>
        <v/>
      </c>
      <c r="F1117" s="14" t="str">
        <f t="shared" si="170"/>
        <v/>
      </c>
      <c r="G1117" s="14" t="str">
        <f t="shared" si="171"/>
        <v/>
      </c>
      <c r="H1117" s="14" t="str">
        <f t="shared" si="172"/>
        <v/>
      </c>
      <c r="I1117" s="152"/>
      <c r="J1117" s="153"/>
      <c r="K1117" s="153"/>
      <c r="L1117" s="19" t="str">
        <f t="shared" si="168"/>
        <v/>
      </c>
      <c r="M1117" s="151"/>
      <c r="N1117" s="153"/>
      <c r="O1117" s="153"/>
      <c r="P1117" s="19" t="str">
        <f t="shared" si="173"/>
        <v/>
      </c>
      <c r="Q1117" s="151"/>
      <c r="R1117" s="151"/>
      <c r="S1117" s="152"/>
      <c r="T1117" s="152"/>
      <c r="U1117" s="21" t="str">
        <f t="shared" ref="U1117:U1180" si="176">IF(P1117="","",P1117/L1117)</f>
        <v/>
      </c>
      <c r="V1117" s="21" t="str">
        <f t="shared" si="174"/>
        <v/>
      </c>
      <c r="W1117" s="15" t="str">
        <f t="shared" si="175"/>
        <v/>
      </c>
    </row>
    <row r="1118" spans="1:23" ht="21.6" hidden="1" customHeight="1">
      <c r="A1118" s="14" t="str">
        <f t="shared" si="169"/>
        <v/>
      </c>
      <c r="B1118" s="20" t="str">
        <f>IF(D1118="","",COUNTIF($C$4:C1117,C1118)+1)</f>
        <v/>
      </c>
      <c r="C1118" s="14" t="str">
        <f>IF(D1118="","",VLOOKUP(D1118,LISTA!$A:$B,2,0))</f>
        <v/>
      </c>
      <c r="D1118" s="151"/>
      <c r="E1118" s="14" t="str">
        <f>IF(D1118="","",VLOOKUP(B1118,'Preventiva - Sequencia'!$B:$C,2,0))</f>
        <v/>
      </c>
      <c r="F1118" s="14" t="str">
        <f t="shared" si="170"/>
        <v/>
      </c>
      <c r="G1118" s="14" t="str">
        <f t="shared" si="171"/>
        <v/>
      </c>
      <c r="H1118" s="14" t="str">
        <f t="shared" si="172"/>
        <v/>
      </c>
      <c r="I1118" s="152"/>
      <c r="J1118" s="153"/>
      <c r="K1118" s="153"/>
      <c r="L1118" s="19" t="str">
        <f t="shared" si="168"/>
        <v/>
      </c>
      <c r="M1118" s="151"/>
      <c r="N1118" s="153"/>
      <c r="O1118" s="153"/>
      <c r="P1118" s="19" t="str">
        <f t="shared" si="173"/>
        <v/>
      </c>
      <c r="Q1118" s="151"/>
      <c r="R1118" s="151"/>
      <c r="S1118" s="152"/>
      <c r="T1118" s="152"/>
      <c r="U1118" s="21" t="str">
        <f t="shared" si="176"/>
        <v/>
      </c>
      <c r="V1118" s="21" t="str">
        <f t="shared" si="174"/>
        <v/>
      </c>
      <c r="W1118" s="15" t="str">
        <f t="shared" si="175"/>
        <v/>
      </c>
    </row>
    <row r="1119" spans="1:23" ht="21.6" hidden="1" customHeight="1">
      <c r="A1119" s="14" t="str">
        <f t="shared" si="169"/>
        <v/>
      </c>
      <c r="B1119" s="20" t="str">
        <f>IF(D1119="","",COUNTIF($C$4:C1118,C1119)+1)</f>
        <v/>
      </c>
      <c r="C1119" s="14" t="str">
        <f>IF(D1119="","",VLOOKUP(D1119,LISTA!$A:$B,2,0))</f>
        <v/>
      </c>
      <c r="D1119" s="151"/>
      <c r="E1119" s="14" t="str">
        <f>IF(D1119="","",VLOOKUP(B1119,'Preventiva - Sequencia'!$B:$C,2,0))</f>
        <v/>
      </c>
      <c r="F1119" s="14" t="str">
        <f t="shared" si="170"/>
        <v/>
      </c>
      <c r="G1119" s="14" t="str">
        <f t="shared" si="171"/>
        <v/>
      </c>
      <c r="H1119" s="14" t="str">
        <f t="shared" si="172"/>
        <v/>
      </c>
      <c r="I1119" s="152"/>
      <c r="J1119" s="153"/>
      <c r="K1119" s="153"/>
      <c r="L1119" s="19" t="str">
        <f t="shared" si="168"/>
        <v/>
      </c>
      <c r="M1119" s="151"/>
      <c r="N1119" s="153"/>
      <c r="O1119" s="153"/>
      <c r="P1119" s="19" t="str">
        <f t="shared" si="173"/>
        <v/>
      </c>
      <c r="Q1119" s="151"/>
      <c r="R1119" s="151"/>
      <c r="S1119" s="152"/>
      <c r="T1119" s="152"/>
      <c r="U1119" s="21" t="str">
        <f t="shared" si="176"/>
        <v/>
      </c>
      <c r="V1119" s="21" t="str">
        <f t="shared" si="174"/>
        <v/>
      </c>
      <c r="W1119" s="15" t="str">
        <f t="shared" si="175"/>
        <v/>
      </c>
    </row>
    <row r="1120" spans="1:23" ht="21.6" hidden="1" customHeight="1">
      <c r="A1120" s="14" t="str">
        <f t="shared" si="169"/>
        <v/>
      </c>
      <c r="B1120" s="20" t="str">
        <f>IF(D1120="","",COUNTIF($C$4:C1119,C1120)+1)</f>
        <v/>
      </c>
      <c r="C1120" s="14" t="str">
        <f>IF(D1120="","",VLOOKUP(D1120,LISTA!$A:$B,2,0))</f>
        <v/>
      </c>
      <c r="D1120" s="151"/>
      <c r="E1120" s="14" t="str">
        <f>IF(D1120="","",VLOOKUP(B1120,'Preventiva - Sequencia'!$B:$C,2,0))</f>
        <v/>
      </c>
      <c r="F1120" s="14" t="str">
        <f t="shared" si="170"/>
        <v/>
      </c>
      <c r="G1120" s="14" t="str">
        <f t="shared" si="171"/>
        <v/>
      </c>
      <c r="H1120" s="14" t="str">
        <f t="shared" si="172"/>
        <v/>
      </c>
      <c r="I1120" s="152"/>
      <c r="J1120" s="153"/>
      <c r="K1120" s="153"/>
      <c r="L1120" s="19" t="str">
        <f t="shared" si="168"/>
        <v/>
      </c>
      <c r="M1120" s="151"/>
      <c r="N1120" s="153"/>
      <c r="O1120" s="153"/>
      <c r="P1120" s="19" t="str">
        <f t="shared" si="173"/>
        <v/>
      </c>
      <c r="Q1120" s="151"/>
      <c r="R1120" s="151"/>
      <c r="S1120" s="152"/>
      <c r="T1120" s="152"/>
      <c r="U1120" s="21" t="str">
        <f t="shared" si="176"/>
        <v/>
      </c>
      <c r="V1120" s="21" t="str">
        <f t="shared" si="174"/>
        <v/>
      </c>
      <c r="W1120" s="15" t="str">
        <f t="shared" si="175"/>
        <v/>
      </c>
    </row>
    <row r="1121" spans="1:23" ht="21.6" hidden="1" customHeight="1">
      <c r="A1121" s="14" t="str">
        <f t="shared" si="169"/>
        <v/>
      </c>
      <c r="B1121" s="20" t="str">
        <f>IF(D1121="","",COUNTIF($C$4:C1120,C1121)+1)</f>
        <v/>
      </c>
      <c r="C1121" s="14" t="str">
        <f>IF(D1121="","",VLOOKUP(D1121,LISTA!$A:$B,2,0))</f>
        <v/>
      </c>
      <c r="D1121" s="151"/>
      <c r="E1121" s="14" t="str">
        <f>IF(D1121="","",VLOOKUP(B1121,'Preventiva - Sequencia'!$B:$C,2,0))</f>
        <v/>
      </c>
      <c r="F1121" s="14" t="str">
        <f t="shared" si="170"/>
        <v/>
      </c>
      <c r="G1121" s="14" t="str">
        <f t="shared" si="171"/>
        <v/>
      </c>
      <c r="H1121" s="14" t="str">
        <f t="shared" si="172"/>
        <v/>
      </c>
      <c r="I1121" s="152"/>
      <c r="J1121" s="153"/>
      <c r="K1121" s="153"/>
      <c r="L1121" s="19" t="str">
        <f t="shared" si="168"/>
        <v/>
      </c>
      <c r="M1121" s="151"/>
      <c r="N1121" s="153"/>
      <c r="O1121" s="153"/>
      <c r="P1121" s="19" t="str">
        <f t="shared" si="173"/>
        <v/>
      </c>
      <c r="Q1121" s="151"/>
      <c r="R1121" s="151"/>
      <c r="S1121" s="152"/>
      <c r="T1121" s="152"/>
      <c r="U1121" s="21" t="str">
        <f t="shared" si="176"/>
        <v/>
      </c>
      <c r="V1121" s="21" t="str">
        <f t="shared" si="174"/>
        <v/>
      </c>
      <c r="W1121" s="15" t="str">
        <f t="shared" si="175"/>
        <v/>
      </c>
    </row>
    <row r="1122" spans="1:23" ht="21.6" hidden="1" customHeight="1">
      <c r="A1122" s="14" t="str">
        <f t="shared" si="169"/>
        <v/>
      </c>
      <c r="B1122" s="20" t="str">
        <f>IF(D1122="","",COUNTIF($C$4:C1121,C1122)+1)</f>
        <v/>
      </c>
      <c r="C1122" s="14" t="str">
        <f>IF(D1122="","",VLOOKUP(D1122,LISTA!$A:$B,2,0))</f>
        <v/>
      </c>
      <c r="D1122" s="151"/>
      <c r="E1122" s="14" t="str">
        <f>IF(D1122="","",VLOOKUP(B1122,'Preventiva - Sequencia'!$B:$C,2,0))</f>
        <v/>
      </c>
      <c r="F1122" s="14" t="str">
        <f t="shared" si="170"/>
        <v/>
      </c>
      <c r="G1122" s="14" t="str">
        <f t="shared" si="171"/>
        <v/>
      </c>
      <c r="H1122" s="14" t="str">
        <f t="shared" si="172"/>
        <v/>
      </c>
      <c r="I1122" s="152"/>
      <c r="J1122" s="153"/>
      <c r="K1122" s="153"/>
      <c r="L1122" s="19" t="str">
        <f t="shared" si="168"/>
        <v/>
      </c>
      <c r="M1122" s="151"/>
      <c r="N1122" s="153"/>
      <c r="O1122" s="153"/>
      <c r="P1122" s="19" t="str">
        <f t="shared" si="173"/>
        <v/>
      </c>
      <c r="Q1122" s="151"/>
      <c r="R1122" s="151"/>
      <c r="S1122" s="152"/>
      <c r="T1122" s="152"/>
      <c r="U1122" s="21" t="str">
        <f t="shared" si="176"/>
        <v/>
      </c>
      <c r="V1122" s="21" t="str">
        <f t="shared" si="174"/>
        <v/>
      </c>
      <c r="W1122" s="15" t="str">
        <f t="shared" si="175"/>
        <v/>
      </c>
    </row>
    <row r="1123" spans="1:23" ht="21.6" hidden="1" customHeight="1">
      <c r="A1123" s="14" t="str">
        <f t="shared" si="169"/>
        <v/>
      </c>
      <c r="B1123" s="20" t="str">
        <f>IF(D1123="","",COUNTIF($C$4:C1122,C1123)+1)</f>
        <v/>
      </c>
      <c r="C1123" s="14" t="str">
        <f>IF(D1123="","",VLOOKUP(D1123,LISTA!$A:$B,2,0))</f>
        <v/>
      </c>
      <c r="D1123" s="151"/>
      <c r="E1123" s="14" t="str">
        <f>IF(D1123="","",VLOOKUP(B1123,'Preventiva - Sequencia'!$B:$C,2,0))</f>
        <v/>
      </c>
      <c r="F1123" s="14" t="str">
        <f t="shared" si="170"/>
        <v/>
      </c>
      <c r="G1123" s="14" t="str">
        <f t="shared" si="171"/>
        <v/>
      </c>
      <c r="H1123" s="14" t="str">
        <f t="shared" si="172"/>
        <v/>
      </c>
      <c r="I1123" s="152"/>
      <c r="J1123" s="153"/>
      <c r="K1123" s="153"/>
      <c r="L1123" s="19" t="str">
        <f t="shared" si="168"/>
        <v/>
      </c>
      <c r="M1123" s="151"/>
      <c r="N1123" s="153"/>
      <c r="O1123" s="153"/>
      <c r="P1123" s="19" t="str">
        <f t="shared" si="173"/>
        <v/>
      </c>
      <c r="Q1123" s="151"/>
      <c r="R1123" s="151"/>
      <c r="S1123" s="152"/>
      <c r="T1123" s="152"/>
      <c r="U1123" s="21" t="str">
        <f t="shared" si="176"/>
        <v/>
      </c>
      <c r="V1123" s="21" t="str">
        <f t="shared" si="174"/>
        <v/>
      </c>
      <c r="W1123" s="15" t="str">
        <f t="shared" si="175"/>
        <v/>
      </c>
    </row>
    <row r="1124" spans="1:23" ht="21.6" hidden="1" customHeight="1">
      <c r="A1124" s="14" t="str">
        <f t="shared" si="169"/>
        <v/>
      </c>
      <c r="B1124" s="20" t="str">
        <f>IF(D1124="","",COUNTIF($C$4:C1123,C1124)+1)</f>
        <v/>
      </c>
      <c r="C1124" s="14" t="str">
        <f>IF(D1124="","",VLOOKUP(D1124,LISTA!$A:$B,2,0))</f>
        <v/>
      </c>
      <c r="D1124" s="151"/>
      <c r="E1124" s="14" t="str">
        <f>IF(D1124="","",VLOOKUP(B1124,'Preventiva - Sequencia'!$B:$C,2,0))</f>
        <v/>
      </c>
      <c r="F1124" s="14" t="str">
        <f t="shared" si="170"/>
        <v/>
      </c>
      <c r="G1124" s="14" t="str">
        <f t="shared" si="171"/>
        <v/>
      </c>
      <c r="H1124" s="14" t="str">
        <f t="shared" si="172"/>
        <v/>
      </c>
      <c r="I1124" s="152"/>
      <c r="J1124" s="153"/>
      <c r="K1124" s="153"/>
      <c r="L1124" s="19" t="str">
        <f t="shared" si="168"/>
        <v/>
      </c>
      <c r="M1124" s="151"/>
      <c r="N1124" s="153"/>
      <c r="O1124" s="153"/>
      <c r="P1124" s="19" t="str">
        <f t="shared" si="173"/>
        <v/>
      </c>
      <c r="Q1124" s="151"/>
      <c r="R1124" s="151"/>
      <c r="S1124" s="152"/>
      <c r="T1124" s="152"/>
      <c r="U1124" s="21" t="str">
        <f t="shared" si="176"/>
        <v/>
      </c>
      <c r="V1124" s="21" t="str">
        <f t="shared" si="174"/>
        <v/>
      </c>
      <c r="W1124" s="15" t="str">
        <f t="shared" si="175"/>
        <v/>
      </c>
    </row>
    <row r="1125" spans="1:23" ht="21.6" hidden="1" customHeight="1">
      <c r="A1125" s="14" t="str">
        <f t="shared" si="169"/>
        <v/>
      </c>
      <c r="B1125" s="20" t="str">
        <f>IF(D1125="","",COUNTIF($C$4:C1124,C1125)+1)</f>
        <v/>
      </c>
      <c r="C1125" s="14" t="str">
        <f>IF(D1125="","",VLOOKUP(D1125,LISTA!$A:$B,2,0))</f>
        <v/>
      </c>
      <c r="D1125" s="151"/>
      <c r="E1125" s="14" t="str">
        <f>IF(D1125="","",VLOOKUP(B1125,'Preventiva - Sequencia'!$B:$C,2,0))</f>
        <v/>
      </c>
      <c r="F1125" s="14" t="str">
        <f t="shared" si="170"/>
        <v/>
      </c>
      <c r="G1125" s="14" t="str">
        <f t="shared" si="171"/>
        <v/>
      </c>
      <c r="H1125" s="14" t="str">
        <f t="shared" si="172"/>
        <v/>
      </c>
      <c r="I1125" s="152"/>
      <c r="J1125" s="153"/>
      <c r="K1125" s="153"/>
      <c r="L1125" s="19" t="str">
        <f t="shared" si="168"/>
        <v/>
      </c>
      <c r="M1125" s="151"/>
      <c r="N1125" s="153"/>
      <c r="O1125" s="153"/>
      <c r="P1125" s="19" t="str">
        <f t="shared" si="173"/>
        <v/>
      </c>
      <c r="Q1125" s="151"/>
      <c r="R1125" s="151"/>
      <c r="S1125" s="152"/>
      <c r="T1125" s="152"/>
      <c r="U1125" s="21" t="str">
        <f t="shared" si="176"/>
        <v/>
      </c>
      <c r="V1125" s="21" t="str">
        <f t="shared" si="174"/>
        <v/>
      </c>
      <c r="W1125" s="15" t="str">
        <f t="shared" si="175"/>
        <v/>
      </c>
    </row>
    <row r="1126" spans="1:23" ht="21.6" hidden="1" customHeight="1">
      <c r="A1126" s="14" t="str">
        <f t="shared" si="169"/>
        <v/>
      </c>
      <c r="B1126" s="20" t="str">
        <f>IF(D1126="","",COUNTIF($C$4:C1125,C1126)+1)</f>
        <v/>
      </c>
      <c r="C1126" s="14" t="str">
        <f>IF(D1126="","",VLOOKUP(D1126,LISTA!$A:$B,2,0))</f>
        <v/>
      </c>
      <c r="D1126" s="151"/>
      <c r="E1126" s="14" t="str">
        <f>IF(D1126="","",VLOOKUP(B1126,'Preventiva - Sequencia'!$B:$C,2,0))</f>
        <v/>
      </c>
      <c r="F1126" s="14" t="str">
        <f t="shared" si="170"/>
        <v/>
      </c>
      <c r="G1126" s="14" t="str">
        <f t="shared" si="171"/>
        <v/>
      </c>
      <c r="H1126" s="14" t="str">
        <f t="shared" si="172"/>
        <v/>
      </c>
      <c r="I1126" s="152"/>
      <c r="J1126" s="153"/>
      <c r="K1126" s="153"/>
      <c r="L1126" s="19" t="str">
        <f t="shared" si="168"/>
        <v/>
      </c>
      <c r="M1126" s="151"/>
      <c r="N1126" s="153"/>
      <c r="O1126" s="153"/>
      <c r="P1126" s="19" t="str">
        <f t="shared" si="173"/>
        <v/>
      </c>
      <c r="Q1126" s="151"/>
      <c r="R1126" s="151"/>
      <c r="S1126" s="152"/>
      <c r="T1126" s="152"/>
      <c r="U1126" s="21" t="str">
        <f t="shared" si="176"/>
        <v/>
      </c>
      <c r="V1126" s="21" t="str">
        <f t="shared" si="174"/>
        <v/>
      </c>
      <c r="W1126" s="15" t="str">
        <f t="shared" si="175"/>
        <v/>
      </c>
    </row>
    <row r="1127" spans="1:23" ht="21.6" hidden="1" customHeight="1">
      <c r="A1127" s="14" t="str">
        <f t="shared" si="169"/>
        <v/>
      </c>
      <c r="B1127" s="20" t="str">
        <f>IF(D1127="","",COUNTIF($C$4:C1126,C1127)+1)</f>
        <v/>
      </c>
      <c r="C1127" s="14" t="str">
        <f>IF(D1127="","",VLOOKUP(D1127,LISTA!$A:$B,2,0))</f>
        <v/>
      </c>
      <c r="D1127" s="151"/>
      <c r="E1127" s="14" t="str">
        <f>IF(D1127="","",VLOOKUP(B1127,'Preventiva - Sequencia'!$B:$C,2,0))</f>
        <v/>
      </c>
      <c r="F1127" s="14" t="str">
        <f t="shared" si="170"/>
        <v/>
      </c>
      <c r="G1127" s="14" t="str">
        <f t="shared" si="171"/>
        <v/>
      </c>
      <c r="H1127" s="14" t="str">
        <f t="shared" si="172"/>
        <v/>
      </c>
      <c r="I1127" s="152"/>
      <c r="J1127" s="153"/>
      <c r="K1127" s="153"/>
      <c r="L1127" s="19" t="str">
        <f t="shared" si="168"/>
        <v/>
      </c>
      <c r="M1127" s="151"/>
      <c r="N1127" s="153"/>
      <c r="O1127" s="153"/>
      <c r="P1127" s="19" t="str">
        <f t="shared" si="173"/>
        <v/>
      </c>
      <c r="Q1127" s="151"/>
      <c r="R1127" s="151"/>
      <c r="S1127" s="152"/>
      <c r="T1127" s="152"/>
      <c r="U1127" s="21" t="str">
        <f t="shared" si="176"/>
        <v/>
      </c>
      <c r="V1127" s="21" t="str">
        <f t="shared" si="174"/>
        <v/>
      </c>
      <c r="W1127" s="15" t="str">
        <f t="shared" si="175"/>
        <v/>
      </c>
    </row>
    <row r="1128" spans="1:23" ht="21.6" hidden="1" customHeight="1">
      <c r="A1128" s="14" t="str">
        <f t="shared" si="169"/>
        <v/>
      </c>
      <c r="B1128" s="20" t="str">
        <f>IF(D1128="","",COUNTIF($C$4:C1127,C1128)+1)</f>
        <v/>
      </c>
      <c r="C1128" s="14" t="str">
        <f>IF(D1128="","",VLOOKUP(D1128,LISTA!$A:$B,2,0))</f>
        <v/>
      </c>
      <c r="D1128" s="151"/>
      <c r="E1128" s="14" t="str">
        <f>IF(D1128="","",VLOOKUP(B1128,'Preventiva - Sequencia'!$B:$C,2,0))</f>
        <v/>
      </c>
      <c r="F1128" s="14" t="str">
        <f t="shared" si="170"/>
        <v/>
      </c>
      <c r="G1128" s="14" t="str">
        <f t="shared" si="171"/>
        <v/>
      </c>
      <c r="H1128" s="14" t="str">
        <f t="shared" si="172"/>
        <v/>
      </c>
      <c r="I1128" s="152"/>
      <c r="J1128" s="153"/>
      <c r="K1128" s="153"/>
      <c r="L1128" s="19" t="str">
        <f t="shared" si="168"/>
        <v/>
      </c>
      <c r="M1128" s="151"/>
      <c r="N1128" s="153"/>
      <c r="O1128" s="153"/>
      <c r="P1128" s="19" t="str">
        <f t="shared" si="173"/>
        <v/>
      </c>
      <c r="Q1128" s="151"/>
      <c r="R1128" s="151"/>
      <c r="S1128" s="152"/>
      <c r="T1128" s="152"/>
      <c r="U1128" s="21" t="str">
        <f t="shared" si="176"/>
        <v/>
      </c>
      <c r="V1128" s="21" t="str">
        <f t="shared" si="174"/>
        <v/>
      </c>
      <c r="W1128" s="15" t="str">
        <f t="shared" si="175"/>
        <v/>
      </c>
    </row>
    <row r="1129" spans="1:23" ht="21.6" hidden="1" customHeight="1">
      <c r="A1129" s="14" t="str">
        <f t="shared" si="169"/>
        <v/>
      </c>
      <c r="B1129" s="20" t="str">
        <f>IF(D1129="","",COUNTIF($C$4:C1128,C1129)+1)</f>
        <v/>
      </c>
      <c r="C1129" s="14" t="str">
        <f>IF(D1129="","",VLOOKUP(D1129,LISTA!$A:$B,2,0))</f>
        <v/>
      </c>
      <c r="D1129" s="151"/>
      <c r="E1129" s="14" t="str">
        <f>IF(D1129="","",VLOOKUP(B1129,'Preventiva - Sequencia'!$B:$C,2,0))</f>
        <v/>
      </c>
      <c r="F1129" s="14" t="str">
        <f t="shared" si="170"/>
        <v/>
      </c>
      <c r="G1129" s="14" t="str">
        <f t="shared" si="171"/>
        <v/>
      </c>
      <c r="H1129" s="14" t="str">
        <f t="shared" si="172"/>
        <v/>
      </c>
      <c r="I1129" s="152"/>
      <c r="J1129" s="153"/>
      <c r="K1129" s="153"/>
      <c r="L1129" s="19" t="str">
        <f t="shared" si="168"/>
        <v/>
      </c>
      <c r="M1129" s="151"/>
      <c r="N1129" s="153"/>
      <c r="O1129" s="153"/>
      <c r="P1129" s="19" t="str">
        <f t="shared" si="173"/>
        <v/>
      </c>
      <c r="Q1129" s="151"/>
      <c r="R1129" s="151"/>
      <c r="S1129" s="152"/>
      <c r="T1129" s="152"/>
      <c r="U1129" s="21" t="str">
        <f t="shared" si="176"/>
        <v/>
      </c>
      <c r="V1129" s="21" t="str">
        <f t="shared" si="174"/>
        <v/>
      </c>
      <c r="W1129" s="15" t="str">
        <f t="shared" si="175"/>
        <v/>
      </c>
    </row>
    <row r="1130" spans="1:23" ht="21.6" hidden="1" customHeight="1">
      <c r="A1130" s="14" t="str">
        <f t="shared" si="169"/>
        <v/>
      </c>
      <c r="B1130" s="20" t="str">
        <f>IF(D1130="","",COUNTIF($C$4:C1129,C1130)+1)</f>
        <v/>
      </c>
      <c r="C1130" s="14" t="str">
        <f>IF(D1130="","",VLOOKUP(D1130,LISTA!$A:$B,2,0))</f>
        <v/>
      </c>
      <c r="D1130" s="151"/>
      <c r="E1130" s="14" t="str">
        <f>IF(D1130="","",VLOOKUP(B1130,'Preventiva - Sequencia'!$B:$C,2,0))</f>
        <v/>
      </c>
      <c r="F1130" s="14" t="str">
        <f t="shared" si="170"/>
        <v/>
      </c>
      <c r="G1130" s="14" t="str">
        <f t="shared" si="171"/>
        <v/>
      </c>
      <c r="H1130" s="14" t="str">
        <f t="shared" si="172"/>
        <v/>
      </c>
      <c r="I1130" s="152"/>
      <c r="J1130" s="153"/>
      <c r="K1130" s="153"/>
      <c r="L1130" s="19" t="str">
        <f t="shared" si="168"/>
        <v/>
      </c>
      <c r="M1130" s="151"/>
      <c r="N1130" s="153"/>
      <c r="O1130" s="153"/>
      <c r="P1130" s="19" t="str">
        <f t="shared" si="173"/>
        <v/>
      </c>
      <c r="Q1130" s="151"/>
      <c r="R1130" s="151"/>
      <c r="S1130" s="152"/>
      <c r="T1130" s="152"/>
      <c r="U1130" s="21" t="str">
        <f t="shared" si="176"/>
        <v/>
      </c>
      <c r="V1130" s="21" t="str">
        <f t="shared" si="174"/>
        <v/>
      </c>
      <c r="W1130" s="15" t="str">
        <f t="shared" si="175"/>
        <v/>
      </c>
    </row>
    <row r="1131" spans="1:23" ht="21.6" hidden="1" customHeight="1">
      <c r="A1131" s="14" t="str">
        <f t="shared" si="169"/>
        <v/>
      </c>
      <c r="B1131" s="20" t="str">
        <f>IF(D1131="","",COUNTIF($C$4:C1130,C1131)+1)</f>
        <v/>
      </c>
      <c r="C1131" s="14" t="str">
        <f>IF(D1131="","",VLOOKUP(D1131,LISTA!$A:$B,2,0))</f>
        <v/>
      </c>
      <c r="D1131" s="151"/>
      <c r="E1131" s="14" t="str">
        <f>IF(D1131="","",VLOOKUP(B1131,'Preventiva - Sequencia'!$B:$C,2,0))</f>
        <v/>
      </c>
      <c r="F1131" s="14" t="str">
        <f t="shared" si="170"/>
        <v/>
      </c>
      <c r="G1131" s="14" t="str">
        <f t="shared" si="171"/>
        <v/>
      </c>
      <c r="H1131" s="14" t="str">
        <f t="shared" si="172"/>
        <v/>
      </c>
      <c r="I1131" s="152"/>
      <c r="J1131" s="153"/>
      <c r="K1131" s="153"/>
      <c r="L1131" s="19" t="str">
        <f t="shared" si="168"/>
        <v/>
      </c>
      <c r="M1131" s="151"/>
      <c r="N1131" s="153"/>
      <c r="O1131" s="153"/>
      <c r="P1131" s="19" t="str">
        <f t="shared" si="173"/>
        <v/>
      </c>
      <c r="Q1131" s="151"/>
      <c r="R1131" s="151"/>
      <c r="S1131" s="152"/>
      <c r="T1131" s="152"/>
      <c r="U1131" s="21" t="str">
        <f t="shared" si="176"/>
        <v/>
      </c>
      <c r="V1131" s="21" t="str">
        <f t="shared" si="174"/>
        <v/>
      </c>
      <c r="W1131" s="15" t="str">
        <f t="shared" si="175"/>
        <v/>
      </c>
    </row>
    <row r="1132" spans="1:23" ht="21.6" hidden="1" customHeight="1">
      <c r="A1132" s="14" t="str">
        <f t="shared" si="169"/>
        <v/>
      </c>
      <c r="B1132" s="20" t="str">
        <f>IF(D1132="","",COUNTIF($C$4:C1131,C1132)+1)</f>
        <v/>
      </c>
      <c r="C1132" s="14" t="str">
        <f>IF(D1132="","",VLOOKUP(D1132,LISTA!$A:$B,2,0))</f>
        <v/>
      </c>
      <c r="D1132" s="151"/>
      <c r="E1132" s="14" t="str">
        <f>IF(D1132="","",VLOOKUP(B1132,'Preventiva - Sequencia'!$B:$C,2,0))</f>
        <v/>
      </c>
      <c r="F1132" s="14" t="str">
        <f t="shared" si="170"/>
        <v/>
      </c>
      <c r="G1132" s="14" t="str">
        <f t="shared" si="171"/>
        <v/>
      </c>
      <c r="H1132" s="14" t="str">
        <f t="shared" si="172"/>
        <v/>
      </c>
      <c r="I1132" s="152"/>
      <c r="J1132" s="153"/>
      <c r="K1132" s="153"/>
      <c r="L1132" s="19" t="str">
        <f t="shared" si="168"/>
        <v/>
      </c>
      <c r="M1132" s="151"/>
      <c r="N1132" s="153"/>
      <c r="O1132" s="153"/>
      <c r="P1132" s="19" t="str">
        <f t="shared" si="173"/>
        <v/>
      </c>
      <c r="Q1132" s="151"/>
      <c r="R1132" s="151"/>
      <c r="S1132" s="152"/>
      <c r="T1132" s="152"/>
      <c r="U1132" s="21" t="str">
        <f t="shared" si="176"/>
        <v/>
      </c>
      <c r="V1132" s="21" t="str">
        <f t="shared" si="174"/>
        <v/>
      </c>
      <c r="W1132" s="15" t="str">
        <f t="shared" si="175"/>
        <v/>
      </c>
    </row>
    <row r="1133" spans="1:23" ht="21.6" hidden="1" customHeight="1">
      <c r="A1133" s="14" t="str">
        <f t="shared" si="169"/>
        <v/>
      </c>
      <c r="B1133" s="20" t="str">
        <f>IF(D1133="","",COUNTIF($C$4:C1132,C1133)+1)</f>
        <v/>
      </c>
      <c r="C1133" s="14" t="str">
        <f>IF(D1133="","",VLOOKUP(D1133,LISTA!$A:$B,2,0))</f>
        <v/>
      </c>
      <c r="D1133" s="151"/>
      <c r="E1133" s="14" t="str">
        <f>IF(D1133="","",VLOOKUP(B1133,'Preventiva - Sequencia'!$B:$C,2,0))</f>
        <v/>
      </c>
      <c r="F1133" s="14" t="str">
        <f t="shared" si="170"/>
        <v/>
      </c>
      <c r="G1133" s="14" t="str">
        <f t="shared" si="171"/>
        <v/>
      </c>
      <c r="H1133" s="14" t="str">
        <f t="shared" si="172"/>
        <v/>
      </c>
      <c r="I1133" s="152"/>
      <c r="J1133" s="153"/>
      <c r="K1133" s="153"/>
      <c r="L1133" s="19" t="str">
        <f t="shared" si="168"/>
        <v/>
      </c>
      <c r="M1133" s="151"/>
      <c r="N1133" s="153"/>
      <c r="O1133" s="153"/>
      <c r="P1133" s="19" t="str">
        <f t="shared" si="173"/>
        <v/>
      </c>
      <c r="Q1133" s="151"/>
      <c r="R1133" s="151"/>
      <c r="S1133" s="152"/>
      <c r="T1133" s="152"/>
      <c r="U1133" s="21" t="str">
        <f t="shared" si="176"/>
        <v/>
      </c>
      <c r="V1133" s="21" t="str">
        <f t="shared" si="174"/>
        <v/>
      </c>
      <c r="W1133" s="15" t="str">
        <f t="shared" si="175"/>
        <v/>
      </c>
    </row>
    <row r="1134" spans="1:23" ht="21.6" hidden="1" customHeight="1">
      <c r="A1134" s="14" t="str">
        <f t="shared" si="169"/>
        <v/>
      </c>
      <c r="B1134" s="20" t="str">
        <f>IF(D1134="","",COUNTIF($C$4:C1133,C1134)+1)</f>
        <v/>
      </c>
      <c r="C1134" s="14" t="str">
        <f>IF(D1134="","",VLOOKUP(D1134,LISTA!$A:$B,2,0))</f>
        <v/>
      </c>
      <c r="D1134" s="151"/>
      <c r="E1134" s="14" t="str">
        <f>IF(D1134="","",VLOOKUP(B1134,'Preventiva - Sequencia'!$B:$C,2,0))</f>
        <v/>
      </c>
      <c r="F1134" s="14" t="str">
        <f t="shared" si="170"/>
        <v/>
      </c>
      <c r="G1134" s="14" t="str">
        <f t="shared" si="171"/>
        <v/>
      </c>
      <c r="H1134" s="14" t="str">
        <f t="shared" si="172"/>
        <v/>
      </c>
      <c r="I1134" s="152"/>
      <c r="J1134" s="153"/>
      <c r="K1134" s="153"/>
      <c r="L1134" s="19" t="str">
        <f t="shared" si="168"/>
        <v/>
      </c>
      <c r="M1134" s="151"/>
      <c r="N1134" s="153"/>
      <c r="O1134" s="153"/>
      <c r="P1134" s="19" t="str">
        <f t="shared" si="173"/>
        <v/>
      </c>
      <c r="Q1134" s="151"/>
      <c r="R1134" s="151"/>
      <c r="S1134" s="152"/>
      <c r="T1134" s="152"/>
      <c r="U1134" s="21" t="str">
        <f t="shared" si="176"/>
        <v/>
      </c>
      <c r="V1134" s="21" t="str">
        <f t="shared" si="174"/>
        <v/>
      </c>
      <c r="W1134" s="15" t="str">
        <f t="shared" si="175"/>
        <v/>
      </c>
    </row>
    <row r="1135" spans="1:23" ht="21.6" hidden="1" customHeight="1">
      <c r="A1135" s="14" t="str">
        <f t="shared" si="169"/>
        <v/>
      </c>
      <c r="B1135" s="20" t="str">
        <f>IF(D1135="","",COUNTIF($C$4:C1134,C1135)+1)</f>
        <v/>
      </c>
      <c r="C1135" s="14" t="str">
        <f>IF(D1135="","",VLOOKUP(D1135,LISTA!$A:$B,2,0))</f>
        <v/>
      </c>
      <c r="D1135" s="151"/>
      <c r="E1135" s="14" t="str">
        <f>IF(D1135="","",VLOOKUP(B1135,'Preventiva - Sequencia'!$B:$C,2,0))</f>
        <v/>
      </c>
      <c r="F1135" s="14" t="str">
        <f t="shared" si="170"/>
        <v/>
      </c>
      <c r="G1135" s="14" t="str">
        <f t="shared" si="171"/>
        <v/>
      </c>
      <c r="H1135" s="14" t="str">
        <f t="shared" si="172"/>
        <v/>
      </c>
      <c r="I1135" s="152"/>
      <c r="J1135" s="153"/>
      <c r="K1135" s="153"/>
      <c r="L1135" s="19" t="str">
        <f t="shared" si="168"/>
        <v/>
      </c>
      <c r="M1135" s="151"/>
      <c r="N1135" s="153"/>
      <c r="O1135" s="153"/>
      <c r="P1135" s="19" t="str">
        <f t="shared" si="173"/>
        <v/>
      </c>
      <c r="Q1135" s="151"/>
      <c r="R1135" s="151"/>
      <c r="S1135" s="152"/>
      <c r="T1135" s="152"/>
      <c r="U1135" s="21" t="str">
        <f t="shared" si="176"/>
        <v/>
      </c>
      <c r="V1135" s="21" t="str">
        <f t="shared" si="174"/>
        <v/>
      </c>
      <c r="W1135" s="15" t="str">
        <f t="shared" si="175"/>
        <v/>
      </c>
    </row>
    <row r="1136" spans="1:23" ht="21.6" hidden="1" customHeight="1">
      <c r="A1136" s="14" t="str">
        <f t="shared" si="169"/>
        <v/>
      </c>
      <c r="B1136" s="20" t="str">
        <f>IF(D1136="","",COUNTIF($C$4:C1135,C1136)+1)</f>
        <v/>
      </c>
      <c r="C1136" s="14" t="str">
        <f>IF(D1136="","",VLOOKUP(D1136,LISTA!$A:$B,2,0))</f>
        <v/>
      </c>
      <c r="D1136" s="151"/>
      <c r="E1136" s="14" t="str">
        <f>IF(D1136="","",VLOOKUP(B1136,'Preventiva - Sequencia'!$B:$C,2,0))</f>
        <v/>
      </c>
      <c r="F1136" s="14" t="str">
        <f t="shared" si="170"/>
        <v/>
      </c>
      <c r="G1136" s="14" t="str">
        <f t="shared" si="171"/>
        <v/>
      </c>
      <c r="H1136" s="14" t="str">
        <f t="shared" si="172"/>
        <v/>
      </c>
      <c r="I1136" s="152"/>
      <c r="J1136" s="153"/>
      <c r="K1136" s="153"/>
      <c r="L1136" s="19" t="str">
        <f t="shared" si="168"/>
        <v/>
      </c>
      <c r="M1136" s="151"/>
      <c r="N1136" s="153"/>
      <c r="O1136" s="153"/>
      <c r="P1136" s="19" t="str">
        <f t="shared" si="173"/>
        <v/>
      </c>
      <c r="Q1136" s="151"/>
      <c r="R1136" s="151"/>
      <c r="S1136" s="152"/>
      <c r="T1136" s="152"/>
      <c r="U1136" s="21" t="str">
        <f t="shared" si="176"/>
        <v/>
      </c>
      <c r="V1136" s="21" t="str">
        <f t="shared" si="174"/>
        <v/>
      </c>
      <c r="W1136" s="15" t="str">
        <f t="shared" si="175"/>
        <v/>
      </c>
    </row>
    <row r="1137" spans="1:23" ht="21.6" hidden="1" customHeight="1">
      <c r="A1137" s="14" t="str">
        <f t="shared" si="169"/>
        <v/>
      </c>
      <c r="B1137" s="20" t="str">
        <f>IF(D1137="","",COUNTIF($C$4:C1136,C1137)+1)</f>
        <v/>
      </c>
      <c r="C1137" s="14" t="str">
        <f>IF(D1137="","",VLOOKUP(D1137,LISTA!$A:$B,2,0))</f>
        <v/>
      </c>
      <c r="D1137" s="151"/>
      <c r="E1137" s="14" t="str">
        <f>IF(D1137="","",VLOOKUP(B1137,'Preventiva - Sequencia'!$B:$C,2,0))</f>
        <v/>
      </c>
      <c r="F1137" s="14" t="str">
        <f t="shared" si="170"/>
        <v/>
      </c>
      <c r="G1137" s="14" t="str">
        <f t="shared" si="171"/>
        <v/>
      </c>
      <c r="H1137" s="14" t="str">
        <f t="shared" si="172"/>
        <v/>
      </c>
      <c r="I1137" s="152"/>
      <c r="J1137" s="153"/>
      <c r="K1137" s="153"/>
      <c r="L1137" s="19" t="str">
        <f t="shared" si="168"/>
        <v/>
      </c>
      <c r="M1137" s="151"/>
      <c r="N1137" s="153"/>
      <c r="O1137" s="153"/>
      <c r="P1137" s="19" t="str">
        <f t="shared" si="173"/>
        <v/>
      </c>
      <c r="Q1137" s="151"/>
      <c r="R1137" s="151"/>
      <c r="S1137" s="152"/>
      <c r="T1137" s="152"/>
      <c r="U1137" s="21" t="str">
        <f t="shared" si="176"/>
        <v/>
      </c>
      <c r="V1137" s="21" t="str">
        <f t="shared" si="174"/>
        <v/>
      </c>
      <c r="W1137" s="15" t="str">
        <f t="shared" si="175"/>
        <v/>
      </c>
    </row>
    <row r="1138" spans="1:23" ht="21.6" hidden="1" customHeight="1">
      <c r="A1138" s="14" t="str">
        <f t="shared" si="169"/>
        <v/>
      </c>
      <c r="B1138" s="20" t="str">
        <f>IF(D1138="","",COUNTIF($C$4:C1137,C1138)+1)</f>
        <v/>
      </c>
      <c r="C1138" s="14" t="str">
        <f>IF(D1138="","",VLOOKUP(D1138,LISTA!$A:$B,2,0))</f>
        <v/>
      </c>
      <c r="D1138" s="151"/>
      <c r="E1138" s="14" t="str">
        <f>IF(D1138="","",VLOOKUP(B1138,'Preventiva - Sequencia'!$B:$C,2,0))</f>
        <v/>
      </c>
      <c r="F1138" s="14" t="str">
        <f t="shared" si="170"/>
        <v/>
      </c>
      <c r="G1138" s="14" t="str">
        <f t="shared" si="171"/>
        <v/>
      </c>
      <c r="H1138" s="14" t="str">
        <f t="shared" si="172"/>
        <v/>
      </c>
      <c r="I1138" s="152"/>
      <c r="J1138" s="153"/>
      <c r="K1138" s="153"/>
      <c r="L1138" s="19" t="str">
        <f t="shared" si="168"/>
        <v/>
      </c>
      <c r="M1138" s="151"/>
      <c r="N1138" s="153"/>
      <c r="O1138" s="153"/>
      <c r="P1138" s="19" t="str">
        <f t="shared" si="173"/>
        <v/>
      </c>
      <c r="Q1138" s="151"/>
      <c r="R1138" s="151"/>
      <c r="S1138" s="152"/>
      <c r="T1138" s="152"/>
      <c r="U1138" s="21" t="str">
        <f t="shared" si="176"/>
        <v/>
      </c>
      <c r="V1138" s="21" t="str">
        <f t="shared" si="174"/>
        <v/>
      </c>
      <c r="W1138" s="15" t="str">
        <f t="shared" si="175"/>
        <v/>
      </c>
    </row>
    <row r="1139" spans="1:23" ht="21.6" hidden="1" customHeight="1">
      <c r="A1139" s="14" t="str">
        <f t="shared" si="169"/>
        <v/>
      </c>
      <c r="B1139" s="20" t="str">
        <f>IF(D1139="","",COUNTIF($C$4:C1138,C1139)+1)</f>
        <v/>
      </c>
      <c r="C1139" s="14" t="str">
        <f>IF(D1139="","",VLOOKUP(D1139,LISTA!$A:$B,2,0))</f>
        <v/>
      </c>
      <c r="D1139" s="151"/>
      <c r="E1139" s="14" t="str">
        <f>IF(D1139="","",VLOOKUP(B1139,'Preventiva - Sequencia'!$B:$C,2,0))</f>
        <v/>
      </c>
      <c r="F1139" s="14" t="str">
        <f t="shared" si="170"/>
        <v/>
      </c>
      <c r="G1139" s="14" t="str">
        <f t="shared" si="171"/>
        <v/>
      </c>
      <c r="H1139" s="14" t="str">
        <f t="shared" si="172"/>
        <v/>
      </c>
      <c r="I1139" s="152"/>
      <c r="J1139" s="153"/>
      <c r="K1139" s="153"/>
      <c r="L1139" s="19" t="str">
        <f t="shared" si="168"/>
        <v/>
      </c>
      <c r="M1139" s="151"/>
      <c r="N1139" s="153"/>
      <c r="O1139" s="153"/>
      <c r="P1139" s="19" t="str">
        <f t="shared" si="173"/>
        <v/>
      </c>
      <c r="Q1139" s="151"/>
      <c r="R1139" s="151"/>
      <c r="S1139" s="152"/>
      <c r="T1139" s="152"/>
      <c r="U1139" s="21" t="str">
        <f t="shared" si="176"/>
        <v/>
      </c>
      <c r="V1139" s="21" t="str">
        <f t="shared" si="174"/>
        <v/>
      </c>
      <c r="W1139" s="15" t="str">
        <f t="shared" si="175"/>
        <v/>
      </c>
    </row>
    <row r="1140" spans="1:23" ht="21.6" hidden="1" customHeight="1">
      <c r="A1140" s="14" t="str">
        <f t="shared" si="169"/>
        <v/>
      </c>
      <c r="B1140" s="20" t="str">
        <f>IF(D1140="","",COUNTIF($C$4:C1139,C1140)+1)</f>
        <v/>
      </c>
      <c r="C1140" s="14" t="str">
        <f>IF(D1140="","",VLOOKUP(D1140,LISTA!$A:$B,2,0))</f>
        <v/>
      </c>
      <c r="D1140" s="151"/>
      <c r="E1140" s="14" t="str">
        <f>IF(D1140="","",VLOOKUP(B1140,'Preventiva - Sequencia'!$B:$C,2,0))</f>
        <v/>
      </c>
      <c r="F1140" s="14" t="str">
        <f t="shared" si="170"/>
        <v/>
      </c>
      <c r="G1140" s="14" t="str">
        <f t="shared" si="171"/>
        <v/>
      </c>
      <c r="H1140" s="14" t="str">
        <f t="shared" si="172"/>
        <v/>
      </c>
      <c r="I1140" s="152"/>
      <c r="J1140" s="153"/>
      <c r="K1140" s="153"/>
      <c r="L1140" s="19" t="str">
        <f t="shared" si="168"/>
        <v/>
      </c>
      <c r="M1140" s="151"/>
      <c r="N1140" s="153"/>
      <c r="O1140" s="153"/>
      <c r="P1140" s="19" t="str">
        <f t="shared" si="173"/>
        <v/>
      </c>
      <c r="Q1140" s="151"/>
      <c r="R1140" s="151"/>
      <c r="S1140" s="152"/>
      <c r="T1140" s="152"/>
      <c r="U1140" s="21" t="str">
        <f t="shared" si="176"/>
        <v/>
      </c>
      <c r="V1140" s="21" t="str">
        <f t="shared" si="174"/>
        <v/>
      </c>
      <c r="W1140" s="15" t="str">
        <f t="shared" si="175"/>
        <v/>
      </c>
    </row>
    <row r="1141" spans="1:23" ht="21.6" hidden="1" customHeight="1">
      <c r="A1141" s="14" t="str">
        <f t="shared" si="169"/>
        <v/>
      </c>
      <c r="B1141" s="20" t="str">
        <f>IF(D1141="","",COUNTIF($C$4:C1140,C1141)+1)</f>
        <v/>
      </c>
      <c r="C1141" s="14" t="str">
        <f>IF(D1141="","",VLOOKUP(D1141,LISTA!$A:$B,2,0))</f>
        <v/>
      </c>
      <c r="D1141" s="151"/>
      <c r="E1141" s="14" t="str">
        <f>IF(D1141="","",VLOOKUP(B1141,'Preventiva - Sequencia'!$B:$C,2,0))</f>
        <v/>
      </c>
      <c r="F1141" s="14" t="str">
        <f t="shared" si="170"/>
        <v/>
      </c>
      <c r="G1141" s="14" t="str">
        <f t="shared" si="171"/>
        <v/>
      </c>
      <c r="H1141" s="14" t="str">
        <f t="shared" si="172"/>
        <v/>
      </c>
      <c r="I1141" s="152"/>
      <c r="J1141" s="153"/>
      <c r="K1141" s="153"/>
      <c r="L1141" s="19" t="str">
        <f t="shared" si="168"/>
        <v/>
      </c>
      <c r="M1141" s="151"/>
      <c r="N1141" s="153"/>
      <c r="O1141" s="153"/>
      <c r="P1141" s="19" t="str">
        <f t="shared" si="173"/>
        <v/>
      </c>
      <c r="Q1141" s="151"/>
      <c r="R1141" s="151"/>
      <c r="S1141" s="152"/>
      <c r="T1141" s="152"/>
      <c r="U1141" s="21" t="str">
        <f t="shared" si="176"/>
        <v/>
      </c>
      <c r="V1141" s="21" t="str">
        <f t="shared" si="174"/>
        <v/>
      </c>
      <c r="W1141" s="15" t="str">
        <f t="shared" si="175"/>
        <v/>
      </c>
    </row>
    <row r="1142" spans="1:23" ht="21.6" hidden="1" customHeight="1">
      <c r="A1142" s="14" t="str">
        <f t="shared" si="169"/>
        <v/>
      </c>
      <c r="B1142" s="20" t="str">
        <f>IF(D1142="","",COUNTIF($C$4:C1141,C1142)+1)</f>
        <v/>
      </c>
      <c r="C1142" s="14" t="str">
        <f>IF(D1142="","",VLOOKUP(D1142,LISTA!$A:$B,2,0))</f>
        <v/>
      </c>
      <c r="D1142" s="151"/>
      <c r="E1142" s="14" t="str">
        <f>IF(D1142="","",VLOOKUP(B1142,'Preventiva - Sequencia'!$B:$C,2,0))</f>
        <v/>
      </c>
      <c r="F1142" s="14" t="str">
        <f t="shared" si="170"/>
        <v/>
      </c>
      <c r="G1142" s="14" t="str">
        <f t="shared" si="171"/>
        <v/>
      </c>
      <c r="H1142" s="14" t="str">
        <f t="shared" si="172"/>
        <v/>
      </c>
      <c r="I1142" s="152"/>
      <c r="J1142" s="153"/>
      <c r="K1142" s="153"/>
      <c r="L1142" s="19" t="str">
        <f t="shared" si="168"/>
        <v/>
      </c>
      <c r="M1142" s="151"/>
      <c r="N1142" s="153"/>
      <c r="O1142" s="153"/>
      <c r="P1142" s="19" t="str">
        <f t="shared" si="173"/>
        <v/>
      </c>
      <c r="Q1142" s="151"/>
      <c r="R1142" s="151"/>
      <c r="S1142" s="152"/>
      <c r="T1142" s="152"/>
      <c r="U1142" s="21" t="str">
        <f t="shared" si="176"/>
        <v/>
      </c>
      <c r="V1142" s="21" t="str">
        <f t="shared" si="174"/>
        <v/>
      </c>
      <c r="W1142" s="15" t="str">
        <f t="shared" si="175"/>
        <v/>
      </c>
    </row>
    <row r="1143" spans="1:23" ht="21.6" hidden="1" customHeight="1">
      <c r="A1143" s="14" t="str">
        <f t="shared" si="169"/>
        <v/>
      </c>
      <c r="B1143" s="20" t="str">
        <f>IF(D1143="","",COUNTIF($C$4:C1142,C1143)+1)</f>
        <v/>
      </c>
      <c r="C1143" s="14" t="str">
        <f>IF(D1143="","",VLOOKUP(D1143,LISTA!$A:$B,2,0))</f>
        <v/>
      </c>
      <c r="D1143" s="151"/>
      <c r="E1143" s="14" t="str">
        <f>IF(D1143="","",VLOOKUP(B1143,'Preventiva - Sequencia'!$B:$C,2,0))</f>
        <v/>
      </c>
      <c r="F1143" s="14" t="str">
        <f t="shared" si="170"/>
        <v/>
      </c>
      <c r="G1143" s="14" t="str">
        <f t="shared" si="171"/>
        <v/>
      </c>
      <c r="H1143" s="14" t="str">
        <f t="shared" si="172"/>
        <v/>
      </c>
      <c r="I1143" s="152"/>
      <c r="J1143" s="153"/>
      <c r="K1143" s="153"/>
      <c r="L1143" s="19" t="str">
        <f t="shared" si="168"/>
        <v/>
      </c>
      <c r="M1143" s="151"/>
      <c r="N1143" s="153"/>
      <c r="O1143" s="153"/>
      <c r="P1143" s="19" t="str">
        <f t="shared" si="173"/>
        <v/>
      </c>
      <c r="Q1143" s="151"/>
      <c r="R1143" s="151"/>
      <c r="S1143" s="152"/>
      <c r="T1143" s="152"/>
      <c r="U1143" s="21" t="str">
        <f t="shared" si="176"/>
        <v/>
      </c>
      <c r="V1143" s="21" t="str">
        <f t="shared" si="174"/>
        <v/>
      </c>
      <c r="W1143" s="15" t="str">
        <f t="shared" si="175"/>
        <v/>
      </c>
    </row>
    <row r="1144" spans="1:23" ht="21.6" hidden="1" customHeight="1">
      <c r="A1144" s="14" t="str">
        <f t="shared" si="169"/>
        <v/>
      </c>
      <c r="B1144" s="20" t="str">
        <f>IF(D1144="","",COUNTIF($C$4:C1143,C1144)+1)</f>
        <v/>
      </c>
      <c r="C1144" s="14" t="str">
        <f>IF(D1144="","",VLOOKUP(D1144,LISTA!$A:$B,2,0))</f>
        <v/>
      </c>
      <c r="D1144" s="151"/>
      <c r="E1144" s="14" t="str">
        <f>IF(D1144="","",VLOOKUP(B1144,'Preventiva - Sequencia'!$B:$C,2,0))</f>
        <v/>
      </c>
      <c r="F1144" s="14" t="str">
        <f t="shared" si="170"/>
        <v/>
      </c>
      <c r="G1144" s="14" t="str">
        <f t="shared" si="171"/>
        <v/>
      </c>
      <c r="H1144" s="14" t="str">
        <f t="shared" si="172"/>
        <v/>
      </c>
      <c r="I1144" s="152"/>
      <c r="J1144" s="153"/>
      <c r="K1144" s="153"/>
      <c r="L1144" s="19" t="str">
        <f t="shared" si="168"/>
        <v/>
      </c>
      <c r="M1144" s="151"/>
      <c r="N1144" s="153"/>
      <c r="O1144" s="153"/>
      <c r="P1144" s="19" t="str">
        <f t="shared" si="173"/>
        <v/>
      </c>
      <c r="Q1144" s="151"/>
      <c r="R1144" s="151"/>
      <c r="S1144" s="152"/>
      <c r="T1144" s="152"/>
      <c r="U1144" s="21" t="str">
        <f t="shared" si="176"/>
        <v/>
      </c>
      <c r="V1144" s="21" t="str">
        <f t="shared" si="174"/>
        <v/>
      </c>
      <c r="W1144" s="15" t="str">
        <f t="shared" si="175"/>
        <v/>
      </c>
    </row>
    <row r="1145" spans="1:23" ht="21.6" hidden="1" customHeight="1">
      <c r="A1145" s="14" t="str">
        <f t="shared" si="169"/>
        <v/>
      </c>
      <c r="B1145" s="20" t="str">
        <f>IF(D1145="","",COUNTIF($C$4:C1144,C1145)+1)</f>
        <v/>
      </c>
      <c r="C1145" s="14" t="str">
        <f>IF(D1145="","",VLOOKUP(D1145,LISTA!$A:$B,2,0))</f>
        <v/>
      </c>
      <c r="D1145" s="151"/>
      <c r="E1145" s="14" t="str">
        <f>IF(D1145="","",VLOOKUP(B1145,'Preventiva - Sequencia'!$B:$C,2,0))</f>
        <v/>
      </c>
      <c r="F1145" s="14" t="str">
        <f t="shared" si="170"/>
        <v/>
      </c>
      <c r="G1145" s="14" t="str">
        <f t="shared" si="171"/>
        <v/>
      </c>
      <c r="H1145" s="14" t="str">
        <f t="shared" si="172"/>
        <v/>
      </c>
      <c r="I1145" s="152"/>
      <c r="J1145" s="153"/>
      <c r="K1145" s="153"/>
      <c r="L1145" s="19" t="str">
        <f t="shared" si="168"/>
        <v/>
      </c>
      <c r="M1145" s="151"/>
      <c r="N1145" s="153"/>
      <c r="O1145" s="153"/>
      <c r="P1145" s="19" t="str">
        <f t="shared" si="173"/>
        <v/>
      </c>
      <c r="Q1145" s="151"/>
      <c r="R1145" s="151"/>
      <c r="S1145" s="152"/>
      <c r="T1145" s="152"/>
      <c r="U1145" s="21" t="str">
        <f t="shared" si="176"/>
        <v/>
      </c>
      <c r="V1145" s="21" t="str">
        <f t="shared" si="174"/>
        <v/>
      </c>
      <c r="W1145" s="15" t="str">
        <f t="shared" si="175"/>
        <v/>
      </c>
    </row>
    <row r="1146" spans="1:23" ht="21.6" hidden="1" customHeight="1">
      <c r="A1146" s="14" t="str">
        <f t="shared" si="169"/>
        <v/>
      </c>
      <c r="B1146" s="20" t="str">
        <f>IF(D1146="","",COUNTIF($C$4:C1145,C1146)+1)</f>
        <v/>
      </c>
      <c r="C1146" s="14" t="str">
        <f>IF(D1146="","",VLOOKUP(D1146,LISTA!$A:$B,2,0))</f>
        <v/>
      </c>
      <c r="D1146" s="151"/>
      <c r="E1146" s="14" t="str">
        <f>IF(D1146="","",VLOOKUP(B1146,'Preventiva - Sequencia'!$B:$C,2,0))</f>
        <v/>
      </c>
      <c r="F1146" s="14" t="str">
        <f t="shared" si="170"/>
        <v/>
      </c>
      <c r="G1146" s="14" t="str">
        <f t="shared" si="171"/>
        <v/>
      </c>
      <c r="H1146" s="14" t="str">
        <f t="shared" si="172"/>
        <v/>
      </c>
      <c r="I1146" s="152"/>
      <c r="J1146" s="153"/>
      <c r="K1146" s="153"/>
      <c r="L1146" s="19" t="str">
        <f t="shared" si="168"/>
        <v/>
      </c>
      <c r="M1146" s="151"/>
      <c r="N1146" s="153"/>
      <c r="O1146" s="153"/>
      <c r="P1146" s="19" t="str">
        <f t="shared" si="173"/>
        <v/>
      </c>
      <c r="Q1146" s="151"/>
      <c r="R1146" s="151"/>
      <c r="S1146" s="152"/>
      <c r="T1146" s="152"/>
      <c r="U1146" s="21" t="str">
        <f t="shared" si="176"/>
        <v/>
      </c>
      <c r="V1146" s="21" t="str">
        <f t="shared" si="174"/>
        <v/>
      </c>
      <c r="W1146" s="15" t="str">
        <f t="shared" si="175"/>
        <v/>
      </c>
    </row>
    <row r="1147" spans="1:23" ht="21.6" hidden="1" customHeight="1">
      <c r="A1147" s="14" t="str">
        <f t="shared" si="169"/>
        <v/>
      </c>
      <c r="B1147" s="20" t="str">
        <f>IF(D1147="","",COUNTIF($C$4:C1146,C1147)+1)</f>
        <v/>
      </c>
      <c r="C1147" s="14" t="str">
        <f>IF(D1147="","",VLOOKUP(D1147,LISTA!$A:$B,2,0))</f>
        <v/>
      </c>
      <c r="D1147" s="151"/>
      <c r="E1147" s="14" t="str">
        <f>IF(D1147="","",VLOOKUP(B1147,'Preventiva - Sequencia'!$B:$C,2,0))</f>
        <v/>
      </c>
      <c r="F1147" s="14" t="str">
        <f t="shared" si="170"/>
        <v/>
      </c>
      <c r="G1147" s="14" t="str">
        <f t="shared" si="171"/>
        <v/>
      </c>
      <c r="H1147" s="14" t="str">
        <f t="shared" si="172"/>
        <v/>
      </c>
      <c r="I1147" s="152"/>
      <c r="J1147" s="153"/>
      <c r="K1147" s="153"/>
      <c r="L1147" s="19" t="str">
        <f t="shared" si="168"/>
        <v/>
      </c>
      <c r="M1147" s="151"/>
      <c r="N1147" s="153"/>
      <c r="O1147" s="153"/>
      <c r="P1147" s="19" t="str">
        <f t="shared" si="173"/>
        <v/>
      </c>
      <c r="Q1147" s="151"/>
      <c r="R1147" s="151"/>
      <c r="S1147" s="152"/>
      <c r="T1147" s="152"/>
      <c r="U1147" s="21" t="str">
        <f t="shared" si="176"/>
        <v/>
      </c>
      <c r="V1147" s="21" t="str">
        <f t="shared" si="174"/>
        <v/>
      </c>
      <c r="W1147" s="15" t="str">
        <f t="shared" si="175"/>
        <v/>
      </c>
    </row>
    <row r="1148" spans="1:23" ht="21.6" hidden="1" customHeight="1">
      <c r="A1148" s="14" t="str">
        <f t="shared" si="169"/>
        <v/>
      </c>
      <c r="B1148" s="20" t="str">
        <f>IF(D1148="","",COUNTIF($C$4:C1147,C1148)+1)</f>
        <v/>
      </c>
      <c r="C1148" s="14" t="str">
        <f>IF(D1148="","",VLOOKUP(D1148,LISTA!$A:$B,2,0))</f>
        <v/>
      </c>
      <c r="D1148" s="151"/>
      <c r="E1148" s="14" t="str">
        <f>IF(D1148="","",VLOOKUP(B1148,'Preventiva - Sequencia'!$B:$C,2,0))</f>
        <v/>
      </c>
      <c r="F1148" s="14" t="str">
        <f t="shared" si="170"/>
        <v/>
      </c>
      <c r="G1148" s="14" t="str">
        <f t="shared" si="171"/>
        <v/>
      </c>
      <c r="H1148" s="14" t="str">
        <f t="shared" si="172"/>
        <v/>
      </c>
      <c r="I1148" s="152"/>
      <c r="J1148" s="153"/>
      <c r="K1148" s="153"/>
      <c r="L1148" s="19" t="str">
        <f t="shared" si="168"/>
        <v/>
      </c>
      <c r="M1148" s="151"/>
      <c r="N1148" s="153"/>
      <c r="O1148" s="153"/>
      <c r="P1148" s="19" t="str">
        <f t="shared" si="173"/>
        <v/>
      </c>
      <c r="Q1148" s="151"/>
      <c r="R1148" s="151"/>
      <c r="S1148" s="152"/>
      <c r="T1148" s="152"/>
      <c r="U1148" s="21" t="str">
        <f t="shared" si="176"/>
        <v/>
      </c>
      <c r="V1148" s="21" t="str">
        <f t="shared" si="174"/>
        <v/>
      </c>
      <c r="W1148" s="15" t="str">
        <f t="shared" si="175"/>
        <v/>
      </c>
    </row>
    <row r="1149" spans="1:23" ht="21.6" hidden="1" customHeight="1">
      <c r="A1149" s="14" t="str">
        <f t="shared" si="169"/>
        <v/>
      </c>
      <c r="B1149" s="20" t="str">
        <f>IF(D1149="","",COUNTIF($C$4:C1148,C1149)+1)</f>
        <v/>
      </c>
      <c r="C1149" s="14" t="str">
        <f>IF(D1149="","",VLOOKUP(D1149,LISTA!$A:$B,2,0))</f>
        <v/>
      </c>
      <c r="D1149" s="151"/>
      <c r="E1149" s="14" t="str">
        <f>IF(D1149="","",VLOOKUP(B1149,'Preventiva - Sequencia'!$B:$C,2,0))</f>
        <v/>
      </c>
      <c r="F1149" s="14" t="str">
        <f t="shared" si="170"/>
        <v/>
      </c>
      <c r="G1149" s="14" t="str">
        <f t="shared" si="171"/>
        <v/>
      </c>
      <c r="H1149" s="14" t="str">
        <f t="shared" si="172"/>
        <v/>
      </c>
      <c r="I1149" s="152"/>
      <c r="J1149" s="153"/>
      <c r="K1149" s="153"/>
      <c r="L1149" s="19" t="str">
        <f t="shared" si="168"/>
        <v/>
      </c>
      <c r="M1149" s="151"/>
      <c r="N1149" s="153"/>
      <c r="O1149" s="153"/>
      <c r="P1149" s="19" t="str">
        <f t="shared" si="173"/>
        <v/>
      </c>
      <c r="Q1149" s="151"/>
      <c r="R1149" s="151"/>
      <c r="S1149" s="152"/>
      <c r="T1149" s="152"/>
      <c r="U1149" s="21" t="str">
        <f t="shared" si="176"/>
        <v/>
      </c>
      <c r="V1149" s="21" t="str">
        <f t="shared" si="174"/>
        <v/>
      </c>
      <c r="W1149" s="15" t="str">
        <f t="shared" si="175"/>
        <v/>
      </c>
    </row>
    <row r="1150" spans="1:23" ht="21.6" hidden="1" customHeight="1">
      <c r="A1150" s="14" t="str">
        <f t="shared" si="169"/>
        <v/>
      </c>
      <c r="B1150" s="20" t="str">
        <f>IF(D1150="","",COUNTIF($C$4:C1149,C1150)+1)</f>
        <v/>
      </c>
      <c r="C1150" s="14" t="str">
        <f>IF(D1150="","",VLOOKUP(D1150,LISTA!$A:$B,2,0))</f>
        <v/>
      </c>
      <c r="D1150" s="151"/>
      <c r="E1150" s="14" t="str">
        <f>IF(D1150="","",VLOOKUP(B1150,'Preventiva - Sequencia'!$B:$C,2,0))</f>
        <v/>
      </c>
      <c r="F1150" s="14" t="str">
        <f t="shared" si="170"/>
        <v/>
      </c>
      <c r="G1150" s="14" t="str">
        <f t="shared" si="171"/>
        <v/>
      </c>
      <c r="H1150" s="14" t="str">
        <f t="shared" si="172"/>
        <v/>
      </c>
      <c r="I1150" s="152"/>
      <c r="J1150" s="153"/>
      <c r="K1150" s="153"/>
      <c r="L1150" s="19" t="str">
        <f t="shared" si="168"/>
        <v/>
      </c>
      <c r="M1150" s="151"/>
      <c r="N1150" s="153"/>
      <c r="O1150" s="153"/>
      <c r="P1150" s="19" t="str">
        <f t="shared" si="173"/>
        <v/>
      </c>
      <c r="Q1150" s="151"/>
      <c r="R1150" s="151"/>
      <c r="S1150" s="152"/>
      <c r="T1150" s="152"/>
      <c r="U1150" s="21" t="str">
        <f t="shared" si="176"/>
        <v/>
      </c>
      <c r="V1150" s="21" t="str">
        <f t="shared" si="174"/>
        <v/>
      </c>
      <c r="W1150" s="15" t="str">
        <f t="shared" si="175"/>
        <v/>
      </c>
    </row>
    <row r="1151" spans="1:23" ht="21.6" hidden="1" customHeight="1">
      <c r="A1151" s="14" t="str">
        <f t="shared" si="169"/>
        <v/>
      </c>
      <c r="B1151" s="20" t="str">
        <f>IF(D1151="","",COUNTIF($C$4:C1150,C1151)+1)</f>
        <v/>
      </c>
      <c r="C1151" s="14" t="str">
        <f>IF(D1151="","",VLOOKUP(D1151,LISTA!$A:$B,2,0))</f>
        <v/>
      </c>
      <c r="D1151" s="151"/>
      <c r="E1151" s="14" t="str">
        <f>IF(D1151="","",VLOOKUP(B1151,'Preventiva - Sequencia'!$B:$C,2,0))</f>
        <v/>
      </c>
      <c r="F1151" s="14" t="str">
        <f t="shared" si="170"/>
        <v/>
      </c>
      <c r="G1151" s="14" t="str">
        <f t="shared" si="171"/>
        <v/>
      </c>
      <c r="H1151" s="14" t="str">
        <f t="shared" si="172"/>
        <v/>
      </c>
      <c r="I1151" s="152"/>
      <c r="J1151" s="153"/>
      <c r="K1151" s="153"/>
      <c r="L1151" s="19" t="str">
        <f t="shared" si="168"/>
        <v/>
      </c>
      <c r="M1151" s="151"/>
      <c r="N1151" s="153"/>
      <c r="O1151" s="153"/>
      <c r="P1151" s="19" t="str">
        <f t="shared" si="173"/>
        <v/>
      </c>
      <c r="Q1151" s="151"/>
      <c r="R1151" s="151"/>
      <c r="S1151" s="152"/>
      <c r="T1151" s="152"/>
      <c r="U1151" s="21" t="str">
        <f t="shared" si="176"/>
        <v/>
      </c>
      <c r="V1151" s="21" t="str">
        <f t="shared" si="174"/>
        <v/>
      </c>
      <c r="W1151" s="15" t="str">
        <f t="shared" si="175"/>
        <v/>
      </c>
    </row>
    <row r="1152" spans="1:23" ht="21.6" hidden="1" customHeight="1">
      <c r="A1152" s="14" t="str">
        <f t="shared" si="169"/>
        <v/>
      </c>
      <c r="B1152" s="20" t="str">
        <f>IF(D1152="","",COUNTIF($C$4:C1151,C1152)+1)</f>
        <v/>
      </c>
      <c r="C1152" s="14" t="str">
        <f>IF(D1152="","",VLOOKUP(D1152,LISTA!$A:$B,2,0))</f>
        <v/>
      </c>
      <c r="D1152" s="151"/>
      <c r="E1152" s="14" t="str">
        <f>IF(D1152="","",VLOOKUP(B1152,'Preventiva - Sequencia'!$B:$C,2,0))</f>
        <v/>
      </c>
      <c r="F1152" s="14" t="str">
        <f t="shared" si="170"/>
        <v/>
      </c>
      <c r="G1152" s="14" t="str">
        <f t="shared" si="171"/>
        <v/>
      </c>
      <c r="H1152" s="14" t="str">
        <f t="shared" si="172"/>
        <v/>
      </c>
      <c r="I1152" s="152"/>
      <c r="J1152" s="153"/>
      <c r="K1152" s="153"/>
      <c r="L1152" s="19" t="str">
        <f t="shared" si="168"/>
        <v/>
      </c>
      <c r="M1152" s="151"/>
      <c r="N1152" s="153"/>
      <c r="O1152" s="153"/>
      <c r="P1152" s="19" t="str">
        <f t="shared" si="173"/>
        <v/>
      </c>
      <c r="Q1152" s="151"/>
      <c r="R1152" s="151"/>
      <c r="S1152" s="152"/>
      <c r="T1152" s="152"/>
      <c r="U1152" s="21" t="str">
        <f t="shared" si="176"/>
        <v/>
      </c>
      <c r="V1152" s="21" t="str">
        <f t="shared" si="174"/>
        <v/>
      </c>
      <c r="W1152" s="15" t="str">
        <f t="shared" si="175"/>
        <v/>
      </c>
    </row>
    <row r="1153" spans="1:23" ht="21.6" hidden="1" customHeight="1">
      <c r="A1153" s="14" t="str">
        <f t="shared" si="169"/>
        <v/>
      </c>
      <c r="B1153" s="20" t="str">
        <f>IF(D1153="","",COUNTIF($C$4:C1152,C1153)+1)</f>
        <v/>
      </c>
      <c r="C1153" s="14" t="str">
        <f>IF(D1153="","",VLOOKUP(D1153,LISTA!$A:$B,2,0))</f>
        <v/>
      </c>
      <c r="D1153" s="151"/>
      <c r="E1153" s="14" t="str">
        <f>IF(D1153="","",VLOOKUP(B1153,'Preventiva - Sequencia'!$B:$C,2,0))</f>
        <v/>
      </c>
      <c r="F1153" s="14" t="str">
        <f t="shared" si="170"/>
        <v/>
      </c>
      <c r="G1153" s="14" t="str">
        <f t="shared" si="171"/>
        <v/>
      </c>
      <c r="H1153" s="14" t="str">
        <f t="shared" si="172"/>
        <v/>
      </c>
      <c r="I1153" s="152"/>
      <c r="J1153" s="153"/>
      <c r="K1153" s="153"/>
      <c r="L1153" s="19" t="str">
        <f t="shared" ref="L1153:L1216" si="177">IF(K1153="","",K1153-J1153)</f>
        <v/>
      </c>
      <c r="M1153" s="151"/>
      <c r="N1153" s="153"/>
      <c r="O1153" s="153"/>
      <c r="P1153" s="19" t="str">
        <f t="shared" si="173"/>
        <v/>
      </c>
      <c r="Q1153" s="151"/>
      <c r="R1153" s="151"/>
      <c r="S1153" s="152"/>
      <c r="T1153" s="152"/>
      <c r="U1153" s="21" t="str">
        <f t="shared" si="176"/>
        <v/>
      </c>
      <c r="V1153" s="21" t="str">
        <f t="shared" si="174"/>
        <v/>
      </c>
      <c r="W1153" s="15" t="str">
        <f t="shared" si="175"/>
        <v/>
      </c>
    </row>
    <row r="1154" spans="1:23" ht="21.6" hidden="1" customHeight="1">
      <c r="A1154" s="14" t="str">
        <f t="shared" si="169"/>
        <v/>
      </c>
      <c r="B1154" s="20" t="str">
        <f>IF(D1154="","",COUNTIF($C$4:C1153,C1154)+1)</f>
        <v/>
      </c>
      <c r="C1154" s="14" t="str">
        <f>IF(D1154="","",VLOOKUP(D1154,LISTA!$A:$B,2,0))</f>
        <v/>
      </c>
      <c r="D1154" s="151"/>
      <c r="E1154" s="14" t="str">
        <f>IF(D1154="","",VLOOKUP(B1154,'Preventiva - Sequencia'!$B:$C,2,0))</f>
        <v/>
      </c>
      <c r="F1154" s="14" t="str">
        <f t="shared" si="170"/>
        <v/>
      </c>
      <c r="G1154" s="14" t="str">
        <f t="shared" si="171"/>
        <v/>
      </c>
      <c r="H1154" s="14" t="str">
        <f t="shared" si="172"/>
        <v/>
      </c>
      <c r="I1154" s="152"/>
      <c r="J1154" s="153"/>
      <c r="K1154" s="153"/>
      <c r="L1154" s="19" t="str">
        <f t="shared" si="177"/>
        <v/>
      </c>
      <c r="M1154" s="151"/>
      <c r="N1154" s="153"/>
      <c r="O1154" s="153"/>
      <c r="P1154" s="19" t="str">
        <f t="shared" si="173"/>
        <v/>
      </c>
      <c r="Q1154" s="151"/>
      <c r="R1154" s="151"/>
      <c r="S1154" s="152"/>
      <c r="T1154" s="152"/>
      <c r="U1154" s="21" t="str">
        <f t="shared" si="176"/>
        <v/>
      </c>
      <c r="V1154" s="21" t="str">
        <f t="shared" si="174"/>
        <v/>
      </c>
      <c r="W1154" s="15" t="str">
        <f t="shared" si="175"/>
        <v/>
      </c>
    </row>
    <row r="1155" spans="1:23" ht="21.6" hidden="1" customHeight="1">
      <c r="A1155" s="14" t="str">
        <f t="shared" si="169"/>
        <v/>
      </c>
      <c r="B1155" s="20" t="str">
        <f>IF(D1155="","",COUNTIF($C$4:C1154,C1155)+1)</f>
        <v/>
      </c>
      <c r="C1155" s="14" t="str">
        <f>IF(D1155="","",VLOOKUP(D1155,LISTA!$A:$B,2,0))</f>
        <v/>
      </c>
      <c r="D1155" s="151"/>
      <c r="E1155" s="14" t="str">
        <f>IF(D1155="","",VLOOKUP(B1155,'Preventiva - Sequencia'!$B:$C,2,0))</f>
        <v/>
      </c>
      <c r="F1155" s="14" t="str">
        <f t="shared" si="170"/>
        <v/>
      </c>
      <c r="G1155" s="14" t="str">
        <f t="shared" si="171"/>
        <v/>
      </c>
      <c r="H1155" s="14" t="str">
        <f t="shared" si="172"/>
        <v/>
      </c>
      <c r="I1155" s="152"/>
      <c r="J1155" s="153"/>
      <c r="K1155" s="153"/>
      <c r="L1155" s="19" t="str">
        <f t="shared" si="177"/>
        <v/>
      </c>
      <c r="M1155" s="151"/>
      <c r="N1155" s="153"/>
      <c r="O1155" s="153"/>
      <c r="P1155" s="19" t="str">
        <f t="shared" si="173"/>
        <v/>
      </c>
      <c r="Q1155" s="151"/>
      <c r="R1155" s="151"/>
      <c r="S1155" s="152"/>
      <c r="T1155" s="152"/>
      <c r="U1155" s="21" t="str">
        <f t="shared" si="176"/>
        <v/>
      </c>
      <c r="V1155" s="21" t="str">
        <f t="shared" si="174"/>
        <v/>
      </c>
      <c r="W1155" s="15" t="str">
        <f t="shared" si="175"/>
        <v/>
      </c>
    </row>
    <row r="1156" spans="1:23" ht="21.6" hidden="1" customHeight="1">
      <c r="A1156" s="14" t="str">
        <f t="shared" si="169"/>
        <v/>
      </c>
      <c r="B1156" s="20" t="str">
        <f>IF(D1156="","",COUNTIF($C$4:C1155,C1156)+1)</f>
        <v/>
      </c>
      <c r="C1156" s="14" t="str">
        <f>IF(D1156="","",VLOOKUP(D1156,LISTA!$A:$B,2,0))</f>
        <v/>
      </c>
      <c r="D1156" s="151"/>
      <c r="E1156" s="14" t="str">
        <f>IF(D1156="","",VLOOKUP(B1156,'Preventiva - Sequencia'!$B:$C,2,0))</f>
        <v/>
      </c>
      <c r="F1156" s="14" t="str">
        <f t="shared" si="170"/>
        <v/>
      </c>
      <c r="G1156" s="14" t="str">
        <f t="shared" si="171"/>
        <v/>
      </c>
      <c r="H1156" s="14" t="str">
        <f t="shared" si="172"/>
        <v/>
      </c>
      <c r="I1156" s="152"/>
      <c r="J1156" s="153"/>
      <c r="K1156" s="153"/>
      <c r="L1156" s="19" t="str">
        <f t="shared" si="177"/>
        <v/>
      </c>
      <c r="M1156" s="151"/>
      <c r="N1156" s="153"/>
      <c r="O1156" s="153"/>
      <c r="P1156" s="19" t="str">
        <f t="shared" si="173"/>
        <v/>
      </c>
      <c r="Q1156" s="151"/>
      <c r="R1156" s="151"/>
      <c r="S1156" s="152"/>
      <c r="T1156" s="152"/>
      <c r="U1156" s="21" t="str">
        <f t="shared" si="176"/>
        <v/>
      </c>
      <c r="V1156" s="21" t="str">
        <f t="shared" si="174"/>
        <v/>
      </c>
      <c r="W1156" s="15" t="str">
        <f t="shared" si="175"/>
        <v/>
      </c>
    </row>
    <row r="1157" spans="1:23" ht="21.6" hidden="1" customHeight="1">
      <c r="A1157" s="14" t="str">
        <f t="shared" ref="A1157:A1220" si="178">IF(D1157="","",B1157&amp;C1157)</f>
        <v/>
      </c>
      <c r="B1157" s="20" t="str">
        <f>IF(D1157="","",COUNTIF($C$4:C1156,C1157)+1)</f>
        <v/>
      </c>
      <c r="C1157" s="14" t="str">
        <f>IF(D1157="","",VLOOKUP(D1157,LISTA!$A:$B,2,0))</f>
        <v/>
      </c>
      <c r="D1157" s="151"/>
      <c r="E1157" s="14" t="str">
        <f>IF(D1157="","",VLOOKUP(B1157,'Preventiva - Sequencia'!$B:$C,2,0))</f>
        <v/>
      </c>
      <c r="F1157" s="14" t="str">
        <f t="shared" ref="F1157:F1220" si="179">IF(D1157="","",IF(B1157=1,0,VLOOKUP((B1157-1)&amp;C1157,$A:$W,17,0)))</f>
        <v/>
      </c>
      <c r="G1157" s="14" t="str">
        <f t="shared" ref="G1157:G1220" si="180">IF(D1157="","",IF(E1157="50F",45,IF(E1157="250f",F1157+175,F1157+225)))</f>
        <v/>
      </c>
      <c r="H1157" s="14" t="str">
        <f t="shared" ref="H1157:H1220" si="181">IF(C1157="","",IF(E1157="50F",55,IF(E1157="250f",F1157+225,F1157+275)))</f>
        <v/>
      </c>
      <c r="I1157" s="152"/>
      <c r="J1157" s="153"/>
      <c r="K1157" s="153"/>
      <c r="L1157" s="19" t="str">
        <f t="shared" si="177"/>
        <v/>
      </c>
      <c r="M1157" s="151"/>
      <c r="N1157" s="153"/>
      <c r="O1157" s="153"/>
      <c r="P1157" s="19" t="str">
        <f t="shared" ref="P1157:P1220" si="182">IF(O1157="","",O1157-N1157)</f>
        <v/>
      </c>
      <c r="Q1157" s="151"/>
      <c r="R1157" s="151"/>
      <c r="S1157" s="152"/>
      <c r="T1157" s="152"/>
      <c r="U1157" s="21" t="str">
        <f t="shared" si="176"/>
        <v/>
      </c>
      <c r="V1157" s="21" t="str">
        <f t="shared" ref="V1157:V1220" si="183">IF(M1157=0,"",R1157/M1157)</f>
        <v/>
      </c>
      <c r="W1157" s="15" t="str">
        <f t="shared" ref="W1157:W1220" si="184">IF(Q1157="","",IF(AND(Q1157&gt;G1157,Q1157&lt;H1157),1,0))</f>
        <v/>
      </c>
    </row>
    <row r="1158" spans="1:23" ht="21.6" hidden="1" customHeight="1">
      <c r="A1158" s="14" t="str">
        <f t="shared" si="178"/>
        <v/>
      </c>
      <c r="B1158" s="20" t="str">
        <f>IF(D1158="","",COUNTIF($C$4:C1157,C1158)+1)</f>
        <v/>
      </c>
      <c r="C1158" s="14" t="str">
        <f>IF(D1158="","",VLOOKUP(D1158,LISTA!$A:$B,2,0))</f>
        <v/>
      </c>
      <c r="D1158" s="151"/>
      <c r="E1158" s="14" t="str">
        <f>IF(D1158="","",VLOOKUP(B1158,'Preventiva - Sequencia'!$B:$C,2,0))</f>
        <v/>
      </c>
      <c r="F1158" s="14" t="str">
        <f t="shared" si="179"/>
        <v/>
      </c>
      <c r="G1158" s="14" t="str">
        <f t="shared" si="180"/>
        <v/>
      </c>
      <c r="H1158" s="14" t="str">
        <f t="shared" si="181"/>
        <v/>
      </c>
      <c r="I1158" s="152"/>
      <c r="J1158" s="153"/>
      <c r="K1158" s="153"/>
      <c r="L1158" s="19" t="str">
        <f t="shared" si="177"/>
        <v/>
      </c>
      <c r="M1158" s="151"/>
      <c r="N1158" s="153"/>
      <c r="O1158" s="153"/>
      <c r="P1158" s="19" t="str">
        <f t="shared" si="182"/>
        <v/>
      </c>
      <c r="Q1158" s="151"/>
      <c r="R1158" s="151"/>
      <c r="S1158" s="152"/>
      <c r="T1158" s="152"/>
      <c r="U1158" s="21" t="str">
        <f t="shared" si="176"/>
        <v/>
      </c>
      <c r="V1158" s="21" t="str">
        <f t="shared" si="183"/>
        <v/>
      </c>
      <c r="W1158" s="15" t="str">
        <f t="shared" si="184"/>
        <v/>
      </c>
    </row>
    <row r="1159" spans="1:23" ht="21.6" hidden="1" customHeight="1">
      <c r="A1159" s="14" t="str">
        <f t="shared" si="178"/>
        <v/>
      </c>
      <c r="B1159" s="20" t="str">
        <f>IF(D1159="","",COUNTIF($C$4:C1158,C1159)+1)</f>
        <v/>
      </c>
      <c r="C1159" s="14" t="str">
        <f>IF(D1159="","",VLOOKUP(D1159,LISTA!$A:$B,2,0))</f>
        <v/>
      </c>
      <c r="D1159" s="151"/>
      <c r="E1159" s="14" t="str">
        <f>IF(D1159="","",VLOOKUP(B1159,'Preventiva - Sequencia'!$B:$C,2,0))</f>
        <v/>
      </c>
      <c r="F1159" s="14" t="str">
        <f t="shared" si="179"/>
        <v/>
      </c>
      <c r="G1159" s="14" t="str">
        <f t="shared" si="180"/>
        <v/>
      </c>
      <c r="H1159" s="14" t="str">
        <f t="shared" si="181"/>
        <v/>
      </c>
      <c r="I1159" s="152"/>
      <c r="J1159" s="153"/>
      <c r="K1159" s="153"/>
      <c r="L1159" s="19" t="str">
        <f t="shared" si="177"/>
        <v/>
      </c>
      <c r="M1159" s="151"/>
      <c r="N1159" s="153"/>
      <c r="O1159" s="153"/>
      <c r="P1159" s="19" t="str">
        <f t="shared" si="182"/>
        <v/>
      </c>
      <c r="Q1159" s="151"/>
      <c r="R1159" s="151"/>
      <c r="S1159" s="152"/>
      <c r="T1159" s="152"/>
      <c r="U1159" s="21" t="str">
        <f t="shared" si="176"/>
        <v/>
      </c>
      <c r="V1159" s="21" t="str">
        <f t="shared" si="183"/>
        <v/>
      </c>
      <c r="W1159" s="15" t="str">
        <f t="shared" si="184"/>
        <v/>
      </c>
    </row>
    <row r="1160" spans="1:23" ht="21.6" hidden="1" customHeight="1">
      <c r="A1160" s="14" t="str">
        <f t="shared" si="178"/>
        <v/>
      </c>
      <c r="B1160" s="20" t="str">
        <f>IF(D1160="","",COUNTIF($C$4:C1159,C1160)+1)</f>
        <v/>
      </c>
      <c r="C1160" s="14" t="str">
        <f>IF(D1160="","",VLOOKUP(D1160,LISTA!$A:$B,2,0))</f>
        <v/>
      </c>
      <c r="D1160" s="151"/>
      <c r="E1160" s="14" t="str">
        <f>IF(D1160="","",VLOOKUP(B1160,'Preventiva - Sequencia'!$B:$C,2,0))</f>
        <v/>
      </c>
      <c r="F1160" s="14" t="str">
        <f t="shared" si="179"/>
        <v/>
      </c>
      <c r="G1160" s="14" t="str">
        <f t="shared" si="180"/>
        <v/>
      </c>
      <c r="H1160" s="14" t="str">
        <f t="shared" si="181"/>
        <v/>
      </c>
      <c r="I1160" s="152"/>
      <c r="J1160" s="153"/>
      <c r="K1160" s="153"/>
      <c r="L1160" s="19" t="str">
        <f t="shared" si="177"/>
        <v/>
      </c>
      <c r="M1160" s="151"/>
      <c r="N1160" s="153"/>
      <c r="O1160" s="153"/>
      <c r="P1160" s="19" t="str">
        <f t="shared" si="182"/>
        <v/>
      </c>
      <c r="Q1160" s="151"/>
      <c r="R1160" s="151"/>
      <c r="S1160" s="152"/>
      <c r="T1160" s="152"/>
      <c r="U1160" s="21" t="str">
        <f t="shared" si="176"/>
        <v/>
      </c>
      <c r="V1160" s="21" t="str">
        <f t="shared" si="183"/>
        <v/>
      </c>
      <c r="W1160" s="15" t="str">
        <f t="shared" si="184"/>
        <v/>
      </c>
    </row>
    <row r="1161" spans="1:23" ht="21.6" hidden="1" customHeight="1">
      <c r="A1161" s="14" t="str">
        <f t="shared" si="178"/>
        <v/>
      </c>
      <c r="B1161" s="20" t="str">
        <f>IF(D1161="","",COUNTIF($C$4:C1160,C1161)+1)</f>
        <v/>
      </c>
      <c r="C1161" s="14" t="str">
        <f>IF(D1161="","",VLOOKUP(D1161,LISTA!$A:$B,2,0))</f>
        <v/>
      </c>
      <c r="D1161" s="151"/>
      <c r="E1161" s="14" t="str">
        <f>IF(D1161="","",VLOOKUP(B1161,'Preventiva - Sequencia'!$B:$C,2,0))</f>
        <v/>
      </c>
      <c r="F1161" s="14" t="str">
        <f t="shared" si="179"/>
        <v/>
      </c>
      <c r="G1161" s="14" t="str">
        <f t="shared" si="180"/>
        <v/>
      </c>
      <c r="H1161" s="14" t="str">
        <f t="shared" si="181"/>
        <v/>
      </c>
      <c r="I1161" s="152"/>
      <c r="J1161" s="153"/>
      <c r="K1161" s="153"/>
      <c r="L1161" s="19" t="str">
        <f t="shared" si="177"/>
        <v/>
      </c>
      <c r="M1161" s="151"/>
      <c r="N1161" s="153"/>
      <c r="O1161" s="153"/>
      <c r="P1161" s="19" t="str">
        <f t="shared" si="182"/>
        <v/>
      </c>
      <c r="Q1161" s="151"/>
      <c r="R1161" s="151"/>
      <c r="S1161" s="152"/>
      <c r="T1161" s="152"/>
      <c r="U1161" s="21" t="str">
        <f t="shared" si="176"/>
        <v/>
      </c>
      <c r="V1161" s="21" t="str">
        <f t="shared" si="183"/>
        <v/>
      </c>
      <c r="W1161" s="15" t="str">
        <f t="shared" si="184"/>
        <v/>
      </c>
    </row>
    <row r="1162" spans="1:23" ht="21.6" hidden="1" customHeight="1">
      <c r="A1162" s="14" t="str">
        <f t="shared" si="178"/>
        <v/>
      </c>
      <c r="B1162" s="20" t="str">
        <f>IF(D1162="","",COUNTIF($C$4:C1161,C1162)+1)</f>
        <v/>
      </c>
      <c r="C1162" s="14" t="str">
        <f>IF(D1162="","",VLOOKUP(D1162,LISTA!$A:$B,2,0))</f>
        <v/>
      </c>
      <c r="D1162" s="151"/>
      <c r="E1162" s="14" t="str">
        <f>IF(D1162="","",VLOOKUP(B1162,'Preventiva - Sequencia'!$B:$C,2,0))</f>
        <v/>
      </c>
      <c r="F1162" s="14" t="str">
        <f t="shared" si="179"/>
        <v/>
      </c>
      <c r="G1162" s="14" t="str">
        <f t="shared" si="180"/>
        <v/>
      </c>
      <c r="H1162" s="14" t="str">
        <f t="shared" si="181"/>
        <v/>
      </c>
      <c r="I1162" s="152"/>
      <c r="J1162" s="153"/>
      <c r="K1162" s="153"/>
      <c r="L1162" s="19" t="str">
        <f t="shared" si="177"/>
        <v/>
      </c>
      <c r="M1162" s="151"/>
      <c r="N1162" s="153"/>
      <c r="O1162" s="153"/>
      <c r="P1162" s="19" t="str">
        <f t="shared" si="182"/>
        <v/>
      </c>
      <c r="Q1162" s="151"/>
      <c r="R1162" s="151"/>
      <c r="S1162" s="152"/>
      <c r="T1162" s="152"/>
      <c r="U1162" s="21" t="str">
        <f t="shared" si="176"/>
        <v/>
      </c>
      <c r="V1162" s="21" t="str">
        <f t="shared" si="183"/>
        <v/>
      </c>
      <c r="W1162" s="15" t="str">
        <f t="shared" si="184"/>
        <v/>
      </c>
    </row>
    <row r="1163" spans="1:23" ht="21.6" hidden="1" customHeight="1">
      <c r="A1163" s="14" t="str">
        <f t="shared" si="178"/>
        <v/>
      </c>
      <c r="B1163" s="20" t="str">
        <f>IF(D1163="","",COUNTIF($C$4:C1162,C1163)+1)</f>
        <v/>
      </c>
      <c r="C1163" s="14" t="str">
        <f>IF(D1163="","",VLOOKUP(D1163,LISTA!$A:$B,2,0))</f>
        <v/>
      </c>
      <c r="D1163" s="151"/>
      <c r="E1163" s="14" t="str">
        <f>IF(D1163="","",VLOOKUP(B1163,'Preventiva - Sequencia'!$B:$C,2,0))</f>
        <v/>
      </c>
      <c r="F1163" s="14" t="str">
        <f t="shared" si="179"/>
        <v/>
      </c>
      <c r="G1163" s="14" t="str">
        <f t="shared" si="180"/>
        <v/>
      </c>
      <c r="H1163" s="14" t="str">
        <f t="shared" si="181"/>
        <v/>
      </c>
      <c r="I1163" s="152"/>
      <c r="J1163" s="153"/>
      <c r="K1163" s="153"/>
      <c r="L1163" s="19" t="str">
        <f t="shared" si="177"/>
        <v/>
      </c>
      <c r="M1163" s="151"/>
      <c r="N1163" s="153"/>
      <c r="O1163" s="153"/>
      <c r="P1163" s="19" t="str">
        <f t="shared" si="182"/>
        <v/>
      </c>
      <c r="Q1163" s="151"/>
      <c r="R1163" s="151"/>
      <c r="S1163" s="152"/>
      <c r="T1163" s="152"/>
      <c r="U1163" s="21" t="str">
        <f t="shared" si="176"/>
        <v/>
      </c>
      <c r="V1163" s="21" t="str">
        <f t="shared" si="183"/>
        <v/>
      </c>
      <c r="W1163" s="15" t="str">
        <f t="shared" si="184"/>
        <v/>
      </c>
    </row>
    <row r="1164" spans="1:23" ht="21.6" hidden="1" customHeight="1">
      <c r="A1164" s="14" t="str">
        <f t="shared" si="178"/>
        <v/>
      </c>
      <c r="B1164" s="20" t="str">
        <f>IF(D1164="","",COUNTIF($C$4:C1163,C1164)+1)</f>
        <v/>
      </c>
      <c r="C1164" s="14" t="str">
        <f>IF(D1164="","",VLOOKUP(D1164,LISTA!$A:$B,2,0))</f>
        <v/>
      </c>
      <c r="D1164" s="151"/>
      <c r="E1164" s="14" t="str">
        <f>IF(D1164="","",VLOOKUP(B1164,'Preventiva - Sequencia'!$B:$C,2,0))</f>
        <v/>
      </c>
      <c r="F1164" s="14" t="str">
        <f t="shared" si="179"/>
        <v/>
      </c>
      <c r="G1164" s="14" t="str">
        <f t="shared" si="180"/>
        <v/>
      </c>
      <c r="H1164" s="14" t="str">
        <f t="shared" si="181"/>
        <v/>
      </c>
      <c r="I1164" s="152"/>
      <c r="J1164" s="153"/>
      <c r="K1164" s="153"/>
      <c r="L1164" s="19" t="str">
        <f t="shared" si="177"/>
        <v/>
      </c>
      <c r="M1164" s="151"/>
      <c r="N1164" s="153"/>
      <c r="O1164" s="153"/>
      <c r="P1164" s="19" t="str">
        <f t="shared" si="182"/>
        <v/>
      </c>
      <c r="Q1164" s="151"/>
      <c r="R1164" s="151"/>
      <c r="S1164" s="152"/>
      <c r="T1164" s="152"/>
      <c r="U1164" s="21" t="str">
        <f t="shared" si="176"/>
        <v/>
      </c>
      <c r="V1164" s="21" t="str">
        <f t="shared" si="183"/>
        <v/>
      </c>
      <c r="W1164" s="15" t="str">
        <f t="shared" si="184"/>
        <v/>
      </c>
    </row>
    <row r="1165" spans="1:23" ht="21.6" hidden="1" customHeight="1">
      <c r="A1165" s="14" t="str">
        <f t="shared" si="178"/>
        <v/>
      </c>
      <c r="B1165" s="20" t="str">
        <f>IF(D1165="","",COUNTIF($C$4:C1164,C1165)+1)</f>
        <v/>
      </c>
      <c r="C1165" s="14" t="str">
        <f>IF(D1165="","",VLOOKUP(D1165,LISTA!$A:$B,2,0))</f>
        <v/>
      </c>
      <c r="D1165" s="151"/>
      <c r="E1165" s="14" t="str">
        <f>IF(D1165="","",VLOOKUP(B1165,'Preventiva - Sequencia'!$B:$C,2,0))</f>
        <v/>
      </c>
      <c r="F1165" s="14" t="str">
        <f t="shared" si="179"/>
        <v/>
      </c>
      <c r="G1165" s="14" t="str">
        <f t="shared" si="180"/>
        <v/>
      </c>
      <c r="H1165" s="14" t="str">
        <f t="shared" si="181"/>
        <v/>
      </c>
      <c r="I1165" s="152"/>
      <c r="J1165" s="153"/>
      <c r="K1165" s="153"/>
      <c r="L1165" s="19" t="str">
        <f t="shared" si="177"/>
        <v/>
      </c>
      <c r="M1165" s="151"/>
      <c r="N1165" s="153"/>
      <c r="O1165" s="153"/>
      <c r="P1165" s="19" t="str">
        <f t="shared" si="182"/>
        <v/>
      </c>
      <c r="Q1165" s="151"/>
      <c r="R1165" s="151"/>
      <c r="S1165" s="152"/>
      <c r="T1165" s="152"/>
      <c r="U1165" s="21" t="str">
        <f t="shared" si="176"/>
        <v/>
      </c>
      <c r="V1165" s="21" t="str">
        <f t="shared" si="183"/>
        <v/>
      </c>
      <c r="W1165" s="15" t="str">
        <f t="shared" si="184"/>
        <v/>
      </c>
    </row>
    <row r="1166" spans="1:23" ht="21.6" hidden="1" customHeight="1">
      <c r="A1166" s="14" t="str">
        <f t="shared" si="178"/>
        <v/>
      </c>
      <c r="B1166" s="20" t="str">
        <f>IF(D1166="","",COUNTIF($C$4:C1165,C1166)+1)</f>
        <v/>
      </c>
      <c r="C1166" s="14" t="str">
        <f>IF(D1166="","",VLOOKUP(D1166,LISTA!$A:$B,2,0))</f>
        <v/>
      </c>
      <c r="D1166" s="151"/>
      <c r="E1166" s="14" t="str">
        <f>IF(D1166="","",VLOOKUP(B1166,'Preventiva - Sequencia'!$B:$C,2,0))</f>
        <v/>
      </c>
      <c r="F1166" s="14" t="str">
        <f t="shared" si="179"/>
        <v/>
      </c>
      <c r="G1166" s="14" t="str">
        <f t="shared" si="180"/>
        <v/>
      </c>
      <c r="H1166" s="14" t="str">
        <f t="shared" si="181"/>
        <v/>
      </c>
      <c r="I1166" s="152"/>
      <c r="J1166" s="153"/>
      <c r="K1166" s="153"/>
      <c r="L1166" s="19" t="str">
        <f t="shared" si="177"/>
        <v/>
      </c>
      <c r="M1166" s="151"/>
      <c r="N1166" s="153"/>
      <c r="O1166" s="153"/>
      <c r="P1166" s="19" t="str">
        <f t="shared" si="182"/>
        <v/>
      </c>
      <c r="Q1166" s="151"/>
      <c r="R1166" s="151"/>
      <c r="S1166" s="152"/>
      <c r="T1166" s="152"/>
      <c r="U1166" s="21" t="str">
        <f t="shared" si="176"/>
        <v/>
      </c>
      <c r="V1166" s="21" t="str">
        <f t="shared" si="183"/>
        <v/>
      </c>
      <c r="W1166" s="15" t="str">
        <f t="shared" si="184"/>
        <v/>
      </c>
    </row>
    <row r="1167" spans="1:23" ht="21.6" hidden="1" customHeight="1">
      <c r="A1167" s="14" t="str">
        <f t="shared" si="178"/>
        <v/>
      </c>
      <c r="B1167" s="20" t="str">
        <f>IF(D1167="","",COUNTIF($C$4:C1166,C1167)+1)</f>
        <v/>
      </c>
      <c r="C1167" s="14" t="str">
        <f>IF(D1167="","",VLOOKUP(D1167,LISTA!$A:$B,2,0))</f>
        <v/>
      </c>
      <c r="D1167" s="151"/>
      <c r="E1167" s="14" t="str">
        <f>IF(D1167="","",VLOOKUP(B1167,'Preventiva - Sequencia'!$B:$C,2,0))</f>
        <v/>
      </c>
      <c r="F1167" s="14" t="str">
        <f t="shared" si="179"/>
        <v/>
      </c>
      <c r="G1167" s="14" t="str">
        <f t="shared" si="180"/>
        <v/>
      </c>
      <c r="H1167" s="14" t="str">
        <f t="shared" si="181"/>
        <v/>
      </c>
      <c r="I1167" s="152"/>
      <c r="J1167" s="153"/>
      <c r="K1167" s="153"/>
      <c r="L1167" s="19" t="str">
        <f t="shared" si="177"/>
        <v/>
      </c>
      <c r="M1167" s="151"/>
      <c r="N1167" s="153"/>
      <c r="O1167" s="153"/>
      <c r="P1167" s="19" t="str">
        <f t="shared" si="182"/>
        <v/>
      </c>
      <c r="Q1167" s="151"/>
      <c r="R1167" s="151"/>
      <c r="S1167" s="152"/>
      <c r="T1167" s="152"/>
      <c r="U1167" s="21" t="str">
        <f t="shared" si="176"/>
        <v/>
      </c>
      <c r="V1167" s="21" t="str">
        <f t="shared" si="183"/>
        <v/>
      </c>
      <c r="W1167" s="15" t="str">
        <f t="shared" si="184"/>
        <v/>
      </c>
    </row>
    <row r="1168" spans="1:23" ht="21.6" hidden="1" customHeight="1">
      <c r="A1168" s="14" t="str">
        <f t="shared" si="178"/>
        <v/>
      </c>
      <c r="B1168" s="20" t="str">
        <f>IF(D1168="","",COUNTIF($C$4:C1167,C1168)+1)</f>
        <v/>
      </c>
      <c r="C1168" s="14" t="str">
        <f>IF(D1168="","",VLOOKUP(D1168,LISTA!$A:$B,2,0))</f>
        <v/>
      </c>
      <c r="D1168" s="151"/>
      <c r="E1168" s="14" t="str">
        <f>IF(D1168="","",VLOOKUP(B1168,'Preventiva - Sequencia'!$B:$C,2,0))</f>
        <v/>
      </c>
      <c r="F1168" s="14" t="str">
        <f t="shared" si="179"/>
        <v/>
      </c>
      <c r="G1168" s="14" t="str">
        <f t="shared" si="180"/>
        <v/>
      </c>
      <c r="H1168" s="14" t="str">
        <f t="shared" si="181"/>
        <v/>
      </c>
      <c r="I1168" s="152"/>
      <c r="J1168" s="153"/>
      <c r="K1168" s="153"/>
      <c r="L1168" s="19" t="str">
        <f t="shared" si="177"/>
        <v/>
      </c>
      <c r="M1168" s="151"/>
      <c r="N1168" s="153"/>
      <c r="O1168" s="153"/>
      <c r="P1168" s="19" t="str">
        <f t="shared" si="182"/>
        <v/>
      </c>
      <c r="Q1168" s="151"/>
      <c r="R1168" s="151"/>
      <c r="S1168" s="152"/>
      <c r="T1168" s="152"/>
      <c r="U1168" s="21" t="str">
        <f t="shared" si="176"/>
        <v/>
      </c>
      <c r="V1168" s="21" t="str">
        <f t="shared" si="183"/>
        <v/>
      </c>
      <c r="W1168" s="15" t="str">
        <f t="shared" si="184"/>
        <v/>
      </c>
    </row>
    <row r="1169" spans="1:23" ht="21.6" hidden="1" customHeight="1">
      <c r="A1169" s="14" t="str">
        <f t="shared" si="178"/>
        <v/>
      </c>
      <c r="B1169" s="20" t="str">
        <f>IF(D1169="","",COUNTIF($C$4:C1168,C1169)+1)</f>
        <v/>
      </c>
      <c r="C1169" s="14" t="str">
        <f>IF(D1169="","",VLOOKUP(D1169,LISTA!$A:$B,2,0))</f>
        <v/>
      </c>
      <c r="D1169" s="151"/>
      <c r="E1169" s="14" t="str">
        <f>IF(D1169="","",VLOOKUP(B1169,'Preventiva - Sequencia'!$B:$C,2,0))</f>
        <v/>
      </c>
      <c r="F1169" s="14" t="str">
        <f t="shared" si="179"/>
        <v/>
      </c>
      <c r="G1169" s="14" t="str">
        <f t="shared" si="180"/>
        <v/>
      </c>
      <c r="H1169" s="14" t="str">
        <f t="shared" si="181"/>
        <v/>
      </c>
      <c r="I1169" s="152"/>
      <c r="J1169" s="153"/>
      <c r="K1169" s="153"/>
      <c r="L1169" s="19" t="str">
        <f t="shared" si="177"/>
        <v/>
      </c>
      <c r="M1169" s="151"/>
      <c r="N1169" s="153"/>
      <c r="O1169" s="153"/>
      <c r="P1169" s="19" t="str">
        <f t="shared" si="182"/>
        <v/>
      </c>
      <c r="Q1169" s="151"/>
      <c r="R1169" s="151"/>
      <c r="S1169" s="152"/>
      <c r="T1169" s="152"/>
      <c r="U1169" s="21" t="str">
        <f t="shared" si="176"/>
        <v/>
      </c>
      <c r="V1169" s="21" t="str">
        <f t="shared" si="183"/>
        <v/>
      </c>
      <c r="W1169" s="15" t="str">
        <f t="shared" si="184"/>
        <v/>
      </c>
    </row>
    <row r="1170" spans="1:23" ht="21.6" hidden="1" customHeight="1">
      <c r="A1170" s="14" t="str">
        <f t="shared" si="178"/>
        <v/>
      </c>
      <c r="B1170" s="20" t="str">
        <f>IF(D1170="","",COUNTIF($C$4:C1169,C1170)+1)</f>
        <v/>
      </c>
      <c r="C1170" s="14" t="str">
        <f>IF(D1170="","",VLOOKUP(D1170,LISTA!$A:$B,2,0))</f>
        <v/>
      </c>
      <c r="D1170" s="151"/>
      <c r="E1170" s="14" t="str">
        <f>IF(D1170="","",VLOOKUP(B1170,'Preventiva - Sequencia'!$B:$C,2,0))</f>
        <v/>
      </c>
      <c r="F1170" s="14" t="str">
        <f t="shared" si="179"/>
        <v/>
      </c>
      <c r="G1170" s="14" t="str">
        <f t="shared" si="180"/>
        <v/>
      </c>
      <c r="H1170" s="14" t="str">
        <f t="shared" si="181"/>
        <v/>
      </c>
      <c r="I1170" s="152"/>
      <c r="J1170" s="153"/>
      <c r="K1170" s="153"/>
      <c r="L1170" s="19" t="str">
        <f t="shared" si="177"/>
        <v/>
      </c>
      <c r="M1170" s="151"/>
      <c r="N1170" s="153"/>
      <c r="O1170" s="153"/>
      <c r="P1170" s="19" t="str">
        <f t="shared" si="182"/>
        <v/>
      </c>
      <c r="Q1170" s="151"/>
      <c r="R1170" s="151"/>
      <c r="S1170" s="152"/>
      <c r="T1170" s="152"/>
      <c r="U1170" s="21" t="str">
        <f t="shared" si="176"/>
        <v/>
      </c>
      <c r="V1170" s="21" t="str">
        <f t="shared" si="183"/>
        <v/>
      </c>
      <c r="W1170" s="15" t="str">
        <f t="shared" si="184"/>
        <v/>
      </c>
    </row>
    <row r="1171" spans="1:23" ht="21.6" hidden="1" customHeight="1">
      <c r="A1171" s="14" t="str">
        <f t="shared" si="178"/>
        <v/>
      </c>
      <c r="B1171" s="20" t="str">
        <f>IF(D1171="","",COUNTIF($C$4:C1170,C1171)+1)</f>
        <v/>
      </c>
      <c r="C1171" s="14" t="str">
        <f>IF(D1171="","",VLOOKUP(D1171,LISTA!$A:$B,2,0))</f>
        <v/>
      </c>
      <c r="D1171" s="151"/>
      <c r="E1171" s="14" t="str">
        <f>IF(D1171="","",VLOOKUP(B1171,'Preventiva - Sequencia'!$B:$C,2,0))</f>
        <v/>
      </c>
      <c r="F1171" s="14" t="str">
        <f t="shared" si="179"/>
        <v/>
      </c>
      <c r="G1171" s="14" t="str">
        <f t="shared" si="180"/>
        <v/>
      </c>
      <c r="H1171" s="14" t="str">
        <f t="shared" si="181"/>
        <v/>
      </c>
      <c r="I1171" s="152"/>
      <c r="J1171" s="153"/>
      <c r="K1171" s="153"/>
      <c r="L1171" s="19" t="str">
        <f t="shared" si="177"/>
        <v/>
      </c>
      <c r="M1171" s="151"/>
      <c r="N1171" s="153"/>
      <c r="O1171" s="153"/>
      <c r="P1171" s="19" t="str">
        <f t="shared" si="182"/>
        <v/>
      </c>
      <c r="Q1171" s="151"/>
      <c r="R1171" s="151"/>
      <c r="S1171" s="152"/>
      <c r="T1171" s="152"/>
      <c r="U1171" s="21" t="str">
        <f t="shared" si="176"/>
        <v/>
      </c>
      <c r="V1171" s="21" t="str">
        <f t="shared" si="183"/>
        <v/>
      </c>
      <c r="W1171" s="15" t="str">
        <f t="shared" si="184"/>
        <v/>
      </c>
    </row>
    <row r="1172" spans="1:23" ht="21.6" hidden="1" customHeight="1">
      <c r="A1172" s="14" t="str">
        <f t="shared" si="178"/>
        <v/>
      </c>
      <c r="B1172" s="20" t="str">
        <f>IF(D1172="","",COUNTIF($C$4:C1171,C1172)+1)</f>
        <v/>
      </c>
      <c r="C1172" s="14" t="str">
        <f>IF(D1172="","",VLOOKUP(D1172,LISTA!$A:$B,2,0))</f>
        <v/>
      </c>
      <c r="D1172" s="151"/>
      <c r="E1172" s="14" t="str">
        <f>IF(D1172="","",VLOOKUP(B1172,'Preventiva - Sequencia'!$B:$C,2,0))</f>
        <v/>
      </c>
      <c r="F1172" s="14" t="str">
        <f t="shared" si="179"/>
        <v/>
      </c>
      <c r="G1172" s="14" t="str">
        <f t="shared" si="180"/>
        <v/>
      </c>
      <c r="H1172" s="14" t="str">
        <f t="shared" si="181"/>
        <v/>
      </c>
      <c r="I1172" s="152"/>
      <c r="J1172" s="153"/>
      <c r="K1172" s="153"/>
      <c r="L1172" s="19" t="str">
        <f t="shared" si="177"/>
        <v/>
      </c>
      <c r="M1172" s="151"/>
      <c r="N1172" s="153"/>
      <c r="O1172" s="153"/>
      <c r="P1172" s="19" t="str">
        <f t="shared" si="182"/>
        <v/>
      </c>
      <c r="Q1172" s="151"/>
      <c r="R1172" s="151"/>
      <c r="S1172" s="152"/>
      <c r="T1172" s="152"/>
      <c r="U1172" s="21" t="str">
        <f t="shared" si="176"/>
        <v/>
      </c>
      <c r="V1172" s="21" t="str">
        <f t="shared" si="183"/>
        <v/>
      </c>
      <c r="W1172" s="15" t="str">
        <f t="shared" si="184"/>
        <v/>
      </c>
    </row>
    <row r="1173" spans="1:23" ht="21.6" hidden="1" customHeight="1">
      <c r="A1173" s="14" t="str">
        <f t="shared" si="178"/>
        <v/>
      </c>
      <c r="B1173" s="20" t="str">
        <f>IF(D1173="","",COUNTIF($C$4:C1172,C1173)+1)</f>
        <v/>
      </c>
      <c r="C1173" s="14" t="str">
        <f>IF(D1173="","",VLOOKUP(D1173,LISTA!$A:$B,2,0))</f>
        <v/>
      </c>
      <c r="D1173" s="151"/>
      <c r="E1173" s="14" t="str">
        <f>IF(D1173="","",VLOOKUP(B1173,'Preventiva - Sequencia'!$B:$C,2,0))</f>
        <v/>
      </c>
      <c r="F1173" s="14" t="str">
        <f t="shared" si="179"/>
        <v/>
      </c>
      <c r="G1173" s="14" t="str">
        <f t="shared" si="180"/>
        <v/>
      </c>
      <c r="H1173" s="14" t="str">
        <f t="shared" si="181"/>
        <v/>
      </c>
      <c r="I1173" s="152"/>
      <c r="J1173" s="153"/>
      <c r="K1173" s="153"/>
      <c r="L1173" s="19" t="str">
        <f t="shared" si="177"/>
        <v/>
      </c>
      <c r="M1173" s="151"/>
      <c r="N1173" s="153"/>
      <c r="O1173" s="153"/>
      <c r="P1173" s="19" t="str">
        <f t="shared" si="182"/>
        <v/>
      </c>
      <c r="Q1173" s="151"/>
      <c r="R1173" s="151"/>
      <c r="S1173" s="152"/>
      <c r="T1173" s="152"/>
      <c r="U1173" s="21" t="str">
        <f t="shared" si="176"/>
        <v/>
      </c>
      <c r="V1173" s="21" t="str">
        <f t="shared" si="183"/>
        <v/>
      </c>
      <c r="W1173" s="15" t="str">
        <f t="shared" si="184"/>
        <v/>
      </c>
    </row>
    <row r="1174" spans="1:23" ht="21.6" hidden="1" customHeight="1">
      <c r="A1174" s="14" t="str">
        <f t="shared" si="178"/>
        <v/>
      </c>
      <c r="B1174" s="20" t="str">
        <f>IF(D1174="","",COUNTIF($C$4:C1173,C1174)+1)</f>
        <v/>
      </c>
      <c r="C1174" s="14" t="str">
        <f>IF(D1174="","",VLOOKUP(D1174,LISTA!$A:$B,2,0))</f>
        <v/>
      </c>
      <c r="D1174" s="151"/>
      <c r="E1174" s="14" t="str">
        <f>IF(D1174="","",VLOOKUP(B1174,'Preventiva - Sequencia'!$B:$C,2,0))</f>
        <v/>
      </c>
      <c r="F1174" s="14" t="str">
        <f t="shared" si="179"/>
        <v/>
      </c>
      <c r="G1174" s="14" t="str">
        <f t="shared" si="180"/>
        <v/>
      </c>
      <c r="H1174" s="14" t="str">
        <f t="shared" si="181"/>
        <v/>
      </c>
      <c r="I1174" s="152"/>
      <c r="J1174" s="153"/>
      <c r="K1174" s="153"/>
      <c r="L1174" s="19" t="str">
        <f t="shared" si="177"/>
        <v/>
      </c>
      <c r="M1174" s="151"/>
      <c r="N1174" s="153"/>
      <c r="O1174" s="153"/>
      <c r="P1174" s="19" t="str">
        <f t="shared" si="182"/>
        <v/>
      </c>
      <c r="Q1174" s="151"/>
      <c r="R1174" s="151"/>
      <c r="S1174" s="152"/>
      <c r="T1174" s="152"/>
      <c r="U1174" s="21" t="str">
        <f t="shared" si="176"/>
        <v/>
      </c>
      <c r="V1174" s="21" t="str">
        <f t="shared" si="183"/>
        <v/>
      </c>
      <c r="W1174" s="15" t="str">
        <f t="shared" si="184"/>
        <v/>
      </c>
    </row>
    <row r="1175" spans="1:23" ht="21.6" hidden="1" customHeight="1">
      <c r="A1175" s="14" t="str">
        <f t="shared" si="178"/>
        <v/>
      </c>
      <c r="B1175" s="20" t="str">
        <f>IF(D1175="","",COUNTIF($C$4:C1174,C1175)+1)</f>
        <v/>
      </c>
      <c r="C1175" s="14" t="str">
        <f>IF(D1175="","",VLOOKUP(D1175,LISTA!$A:$B,2,0))</f>
        <v/>
      </c>
      <c r="D1175" s="151"/>
      <c r="E1175" s="14" t="str">
        <f>IF(D1175="","",VLOOKUP(B1175,'Preventiva - Sequencia'!$B:$C,2,0))</f>
        <v/>
      </c>
      <c r="F1175" s="14" t="str">
        <f t="shared" si="179"/>
        <v/>
      </c>
      <c r="G1175" s="14" t="str">
        <f t="shared" si="180"/>
        <v/>
      </c>
      <c r="H1175" s="14" t="str">
        <f t="shared" si="181"/>
        <v/>
      </c>
      <c r="I1175" s="152"/>
      <c r="J1175" s="153"/>
      <c r="K1175" s="153"/>
      <c r="L1175" s="19" t="str">
        <f t="shared" si="177"/>
        <v/>
      </c>
      <c r="M1175" s="151"/>
      <c r="N1175" s="153"/>
      <c r="O1175" s="153"/>
      <c r="P1175" s="19" t="str">
        <f t="shared" si="182"/>
        <v/>
      </c>
      <c r="Q1175" s="151"/>
      <c r="R1175" s="151"/>
      <c r="S1175" s="152"/>
      <c r="T1175" s="152"/>
      <c r="U1175" s="21" t="str">
        <f t="shared" si="176"/>
        <v/>
      </c>
      <c r="V1175" s="21" t="str">
        <f t="shared" si="183"/>
        <v/>
      </c>
      <c r="W1175" s="15" t="str">
        <f t="shared" si="184"/>
        <v/>
      </c>
    </row>
    <row r="1176" spans="1:23" ht="21.6" hidden="1" customHeight="1">
      <c r="A1176" s="14" t="str">
        <f t="shared" si="178"/>
        <v/>
      </c>
      <c r="B1176" s="20" t="str">
        <f>IF(D1176="","",COUNTIF($C$4:C1175,C1176)+1)</f>
        <v/>
      </c>
      <c r="C1176" s="14" t="str">
        <f>IF(D1176="","",VLOOKUP(D1176,LISTA!$A:$B,2,0))</f>
        <v/>
      </c>
      <c r="D1176" s="151"/>
      <c r="E1176" s="14" t="str">
        <f>IF(D1176="","",VLOOKUP(B1176,'Preventiva - Sequencia'!$B:$C,2,0))</f>
        <v/>
      </c>
      <c r="F1176" s="14" t="str">
        <f t="shared" si="179"/>
        <v/>
      </c>
      <c r="G1176" s="14" t="str">
        <f t="shared" si="180"/>
        <v/>
      </c>
      <c r="H1176" s="14" t="str">
        <f t="shared" si="181"/>
        <v/>
      </c>
      <c r="I1176" s="152"/>
      <c r="J1176" s="153"/>
      <c r="K1176" s="153"/>
      <c r="L1176" s="19" t="str">
        <f t="shared" si="177"/>
        <v/>
      </c>
      <c r="M1176" s="151"/>
      <c r="N1176" s="153"/>
      <c r="O1176" s="153"/>
      <c r="P1176" s="19" t="str">
        <f t="shared" si="182"/>
        <v/>
      </c>
      <c r="Q1176" s="151"/>
      <c r="R1176" s="151"/>
      <c r="S1176" s="152"/>
      <c r="T1176" s="152"/>
      <c r="U1176" s="21" t="str">
        <f t="shared" si="176"/>
        <v/>
      </c>
      <c r="V1176" s="21" t="str">
        <f t="shared" si="183"/>
        <v/>
      </c>
      <c r="W1176" s="15" t="str">
        <f t="shared" si="184"/>
        <v/>
      </c>
    </row>
    <row r="1177" spans="1:23" ht="21.6" hidden="1" customHeight="1">
      <c r="A1177" s="14" t="str">
        <f t="shared" si="178"/>
        <v/>
      </c>
      <c r="B1177" s="20" t="str">
        <f>IF(D1177="","",COUNTIF($C$4:C1176,C1177)+1)</f>
        <v/>
      </c>
      <c r="C1177" s="14" t="str">
        <f>IF(D1177="","",VLOOKUP(D1177,LISTA!$A:$B,2,0))</f>
        <v/>
      </c>
      <c r="D1177" s="151"/>
      <c r="E1177" s="14" t="str">
        <f>IF(D1177="","",VLOOKUP(B1177,'Preventiva - Sequencia'!$B:$C,2,0))</f>
        <v/>
      </c>
      <c r="F1177" s="14" t="str">
        <f t="shared" si="179"/>
        <v/>
      </c>
      <c r="G1177" s="14" t="str">
        <f t="shared" si="180"/>
        <v/>
      </c>
      <c r="H1177" s="14" t="str">
        <f t="shared" si="181"/>
        <v/>
      </c>
      <c r="I1177" s="152"/>
      <c r="J1177" s="153"/>
      <c r="K1177" s="153"/>
      <c r="L1177" s="19" t="str">
        <f t="shared" si="177"/>
        <v/>
      </c>
      <c r="M1177" s="151"/>
      <c r="N1177" s="153"/>
      <c r="O1177" s="153"/>
      <c r="P1177" s="19" t="str">
        <f t="shared" si="182"/>
        <v/>
      </c>
      <c r="Q1177" s="151"/>
      <c r="R1177" s="151"/>
      <c r="S1177" s="152"/>
      <c r="T1177" s="152"/>
      <c r="U1177" s="21" t="str">
        <f t="shared" si="176"/>
        <v/>
      </c>
      <c r="V1177" s="21" t="str">
        <f t="shared" si="183"/>
        <v/>
      </c>
      <c r="W1177" s="15" t="str">
        <f t="shared" si="184"/>
        <v/>
      </c>
    </row>
    <row r="1178" spans="1:23" ht="21.6" hidden="1" customHeight="1">
      <c r="A1178" s="14" t="str">
        <f t="shared" si="178"/>
        <v/>
      </c>
      <c r="B1178" s="20" t="str">
        <f>IF(D1178="","",COUNTIF($C$4:C1177,C1178)+1)</f>
        <v/>
      </c>
      <c r="C1178" s="14" t="str">
        <f>IF(D1178="","",VLOOKUP(D1178,LISTA!$A:$B,2,0))</f>
        <v/>
      </c>
      <c r="D1178" s="151"/>
      <c r="E1178" s="14" t="str">
        <f>IF(D1178="","",VLOOKUP(B1178,'Preventiva - Sequencia'!$B:$C,2,0))</f>
        <v/>
      </c>
      <c r="F1178" s="14" t="str">
        <f t="shared" si="179"/>
        <v/>
      </c>
      <c r="G1178" s="14" t="str">
        <f t="shared" si="180"/>
        <v/>
      </c>
      <c r="H1178" s="14" t="str">
        <f t="shared" si="181"/>
        <v/>
      </c>
      <c r="I1178" s="152"/>
      <c r="J1178" s="153"/>
      <c r="K1178" s="153"/>
      <c r="L1178" s="19" t="str">
        <f t="shared" si="177"/>
        <v/>
      </c>
      <c r="M1178" s="151"/>
      <c r="N1178" s="153"/>
      <c r="O1178" s="153"/>
      <c r="P1178" s="19" t="str">
        <f t="shared" si="182"/>
        <v/>
      </c>
      <c r="Q1178" s="151"/>
      <c r="R1178" s="151"/>
      <c r="S1178" s="152"/>
      <c r="T1178" s="152"/>
      <c r="U1178" s="21" t="str">
        <f t="shared" si="176"/>
        <v/>
      </c>
      <c r="V1178" s="21" t="str">
        <f t="shared" si="183"/>
        <v/>
      </c>
      <c r="W1178" s="15" t="str">
        <f t="shared" si="184"/>
        <v/>
      </c>
    </row>
    <row r="1179" spans="1:23" ht="21.6" hidden="1" customHeight="1">
      <c r="A1179" s="14" t="str">
        <f t="shared" si="178"/>
        <v/>
      </c>
      <c r="B1179" s="20" t="str">
        <f>IF(D1179="","",COUNTIF($C$4:C1178,C1179)+1)</f>
        <v/>
      </c>
      <c r="C1179" s="14" t="str">
        <f>IF(D1179="","",VLOOKUP(D1179,LISTA!$A:$B,2,0))</f>
        <v/>
      </c>
      <c r="D1179" s="151"/>
      <c r="E1179" s="14" t="str">
        <f>IF(D1179="","",VLOOKUP(B1179,'Preventiva - Sequencia'!$B:$C,2,0))</f>
        <v/>
      </c>
      <c r="F1179" s="14" t="str">
        <f t="shared" si="179"/>
        <v/>
      </c>
      <c r="G1179" s="14" t="str">
        <f t="shared" si="180"/>
        <v/>
      </c>
      <c r="H1179" s="14" t="str">
        <f t="shared" si="181"/>
        <v/>
      </c>
      <c r="I1179" s="152"/>
      <c r="J1179" s="153"/>
      <c r="K1179" s="153"/>
      <c r="L1179" s="19" t="str">
        <f t="shared" si="177"/>
        <v/>
      </c>
      <c r="M1179" s="151"/>
      <c r="N1179" s="153"/>
      <c r="O1179" s="153"/>
      <c r="P1179" s="19" t="str">
        <f t="shared" si="182"/>
        <v/>
      </c>
      <c r="Q1179" s="151"/>
      <c r="R1179" s="151"/>
      <c r="S1179" s="152"/>
      <c r="T1179" s="152"/>
      <c r="U1179" s="21" t="str">
        <f t="shared" si="176"/>
        <v/>
      </c>
      <c r="V1179" s="21" t="str">
        <f t="shared" si="183"/>
        <v/>
      </c>
      <c r="W1179" s="15" t="str">
        <f t="shared" si="184"/>
        <v/>
      </c>
    </row>
    <row r="1180" spans="1:23" ht="21.6" hidden="1" customHeight="1">
      <c r="A1180" s="14" t="str">
        <f t="shared" si="178"/>
        <v/>
      </c>
      <c r="B1180" s="20" t="str">
        <f>IF(D1180="","",COUNTIF($C$4:C1179,C1180)+1)</f>
        <v/>
      </c>
      <c r="C1180" s="14" t="str">
        <f>IF(D1180="","",VLOOKUP(D1180,LISTA!$A:$B,2,0))</f>
        <v/>
      </c>
      <c r="D1180" s="151"/>
      <c r="E1180" s="14" t="str">
        <f>IF(D1180="","",VLOOKUP(B1180,'Preventiva - Sequencia'!$B:$C,2,0))</f>
        <v/>
      </c>
      <c r="F1180" s="14" t="str">
        <f t="shared" si="179"/>
        <v/>
      </c>
      <c r="G1180" s="14" t="str">
        <f t="shared" si="180"/>
        <v/>
      </c>
      <c r="H1180" s="14" t="str">
        <f t="shared" si="181"/>
        <v/>
      </c>
      <c r="I1180" s="152"/>
      <c r="J1180" s="153"/>
      <c r="K1180" s="153"/>
      <c r="L1180" s="19" t="str">
        <f t="shared" si="177"/>
        <v/>
      </c>
      <c r="M1180" s="151"/>
      <c r="N1180" s="153"/>
      <c r="O1180" s="153"/>
      <c r="P1180" s="19" t="str">
        <f t="shared" si="182"/>
        <v/>
      </c>
      <c r="Q1180" s="151"/>
      <c r="R1180" s="151"/>
      <c r="S1180" s="152"/>
      <c r="T1180" s="152"/>
      <c r="U1180" s="21" t="str">
        <f t="shared" si="176"/>
        <v/>
      </c>
      <c r="V1180" s="21" t="str">
        <f t="shared" si="183"/>
        <v/>
      </c>
      <c r="W1180" s="15" t="str">
        <f t="shared" si="184"/>
        <v/>
      </c>
    </row>
    <row r="1181" spans="1:23" ht="21.6" hidden="1" customHeight="1">
      <c r="A1181" s="14" t="str">
        <f t="shared" si="178"/>
        <v/>
      </c>
      <c r="B1181" s="20" t="str">
        <f>IF(D1181="","",COUNTIF($C$4:C1180,C1181)+1)</f>
        <v/>
      </c>
      <c r="C1181" s="14" t="str">
        <f>IF(D1181="","",VLOOKUP(D1181,LISTA!$A:$B,2,0))</f>
        <v/>
      </c>
      <c r="D1181" s="151"/>
      <c r="E1181" s="14" t="str">
        <f>IF(D1181="","",VLOOKUP(B1181,'Preventiva - Sequencia'!$B:$C,2,0))</f>
        <v/>
      </c>
      <c r="F1181" s="14" t="str">
        <f t="shared" si="179"/>
        <v/>
      </c>
      <c r="G1181" s="14" t="str">
        <f t="shared" si="180"/>
        <v/>
      </c>
      <c r="H1181" s="14" t="str">
        <f t="shared" si="181"/>
        <v/>
      </c>
      <c r="I1181" s="152"/>
      <c r="J1181" s="153"/>
      <c r="K1181" s="153"/>
      <c r="L1181" s="19" t="str">
        <f t="shared" si="177"/>
        <v/>
      </c>
      <c r="M1181" s="151"/>
      <c r="N1181" s="153"/>
      <c r="O1181" s="153"/>
      <c r="P1181" s="19" t="str">
        <f t="shared" si="182"/>
        <v/>
      </c>
      <c r="Q1181" s="151"/>
      <c r="R1181" s="151"/>
      <c r="S1181" s="152"/>
      <c r="T1181" s="152"/>
      <c r="U1181" s="21" t="str">
        <f t="shared" ref="U1181:U1244" si="185">IF(P1181="","",P1181/L1181)</f>
        <v/>
      </c>
      <c r="V1181" s="21" t="str">
        <f t="shared" si="183"/>
        <v/>
      </c>
      <c r="W1181" s="15" t="str">
        <f t="shared" si="184"/>
        <v/>
      </c>
    </row>
    <row r="1182" spans="1:23" ht="21.6" hidden="1" customHeight="1">
      <c r="A1182" s="14" t="str">
        <f t="shared" si="178"/>
        <v/>
      </c>
      <c r="B1182" s="20" t="str">
        <f>IF(D1182="","",COUNTIF($C$4:C1181,C1182)+1)</f>
        <v/>
      </c>
      <c r="C1182" s="14" t="str">
        <f>IF(D1182="","",VLOOKUP(D1182,LISTA!$A:$B,2,0))</f>
        <v/>
      </c>
      <c r="D1182" s="151"/>
      <c r="E1182" s="14" t="str">
        <f>IF(D1182="","",VLOOKUP(B1182,'Preventiva - Sequencia'!$B:$C,2,0))</f>
        <v/>
      </c>
      <c r="F1182" s="14" t="str">
        <f t="shared" si="179"/>
        <v/>
      </c>
      <c r="G1182" s="14" t="str">
        <f t="shared" si="180"/>
        <v/>
      </c>
      <c r="H1182" s="14" t="str">
        <f t="shared" si="181"/>
        <v/>
      </c>
      <c r="I1182" s="152"/>
      <c r="J1182" s="153"/>
      <c r="K1182" s="153"/>
      <c r="L1182" s="19" t="str">
        <f t="shared" si="177"/>
        <v/>
      </c>
      <c r="M1182" s="151"/>
      <c r="N1182" s="153"/>
      <c r="O1182" s="153"/>
      <c r="P1182" s="19" t="str">
        <f t="shared" si="182"/>
        <v/>
      </c>
      <c r="Q1182" s="151"/>
      <c r="R1182" s="151"/>
      <c r="S1182" s="152"/>
      <c r="T1182" s="152"/>
      <c r="U1182" s="21" t="str">
        <f t="shared" si="185"/>
        <v/>
      </c>
      <c r="V1182" s="21" t="str">
        <f t="shared" si="183"/>
        <v/>
      </c>
      <c r="W1182" s="15" t="str">
        <f t="shared" si="184"/>
        <v/>
      </c>
    </row>
    <row r="1183" spans="1:23" ht="21.6" hidden="1" customHeight="1">
      <c r="A1183" s="14" t="str">
        <f t="shared" si="178"/>
        <v/>
      </c>
      <c r="B1183" s="20" t="str">
        <f>IF(D1183="","",COUNTIF($C$4:C1182,C1183)+1)</f>
        <v/>
      </c>
      <c r="C1183" s="14" t="str">
        <f>IF(D1183="","",VLOOKUP(D1183,LISTA!$A:$B,2,0))</f>
        <v/>
      </c>
      <c r="D1183" s="151"/>
      <c r="E1183" s="14" t="str">
        <f>IF(D1183="","",VLOOKUP(B1183,'Preventiva - Sequencia'!$B:$C,2,0))</f>
        <v/>
      </c>
      <c r="F1183" s="14" t="str">
        <f t="shared" si="179"/>
        <v/>
      </c>
      <c r="G1183" s="14" t="str">
        <f t="shared" si="180"/>
        <v/>
      </c>
      <c r="H1183" s="14" t="str">
        <f t="shared" si="181"/>
        <v/>
      </c>
      <c r="I1183" s="152"/>
      <c r="J1183" s="153"/>
      <c r="K1183" s="153"/>
      <c r="L1183" s="19" t="str">
        <f t="shared" si="177"/>
        <v/>
      </c>
      <c r="M1183" s="151"/>
      <c r="N1183" s="153"/>
      <c r="O1183" s="153"/>
      <c r="P1183" s="19" t="str">
        <f t="shared" si="182"/>
        <v/>
      </c>
      <c r="Q1183" s="151"/>
      <c r="R1183" s="151"/>
      <c r="S1183" s="152"/>
      <c r="T1183" s="152"/>
      <c r="U1183" s="21" t="str">
        <f t="shared" si="185"/>
        <v/>
      </c>
      <c r="V1183" s="21" t="str">
        <f t="shared" si="183"/>
        <v/>
      </c>
      <c r="W1183" s="15" t="str">
        <f t="shared" si="184"/>
        <v/>
      </c>
    </row>
    <row r="1184" spans="1:23" ht="21.6" hidden="1" customHeight="1">
      <c r="A1184" s="14" t="str">
        <f t="shared" si="178"/>
        <v/>
      </c>
      <c r="B1184" s="20" t="str">
        <f>IF(D1184="","",COUNTIF($C$4:C1183,C1184)+1)</f>
        <v/>
      </c>
      <c r="C1184" s="14" t="str">
        <f>IF(D1184="","",VLOOKUP(D1184,LISTA!$A:$B,2,0))</f>
        <v/>
      </c>
      <c r="D1184" s="151"/>
      <c r="E1184" s="14" t="str">
        <f>IF(D1184="","",VLOOKUP(B1184,'Preventiva - Sequencia'!$B:$C,2,0))</f>
        <v/>
      </c>
      <c r="F1184" s="14" t="str">
        <f t="shared" si="179"/>
        <v/>
      </c>
      <c r="G1184" s="14" t="str">
        <f t="shared" si="180"/>
        <v/>
      </c>
      <c r="H1184" s="14" t="str">
        <f t="shared" si="181"/>
        <v/>
      </c>
      <c r="I1184" s="152"/>
      <c r="J1184" s="153"/>
      <c r="K1184" s="153"/>
      <c r="L1184" s="19" t="str">
        <f t="shared" si="177"/>
        <v/>
      </c>
      <c r="M1184" s="151"/>
      <c r="N1184" s="153"/>
      <c r="O1184" s="153"/>
      <c r="P1184" s="19" t="str">
        <f t="shared" si="182"/>
        <v/>
      </c>
      <c r="Q1184" s="151"/>
      <c r="R1184" s="151"/>
      <c r="S1184" s="152"/>
      <c r="T1184" s="152"/>
      <c r="U1184" s="21" t="str">
        <f t="shared" si="185"/>
        <v/>
      </c>
      <c r="V1184" s="21" t="str">
        <f t="shared" si="183"/>
        <v/>
      </c>
      <c r="W1184" s="15" t="str">
        <f t="shared" si="184"/>
        <v/>
      </c>
    </row>
    <row r="1185" spans="1:23" ht="21.6" hidden="1" customHeight="1">
      <c r="A1185" s="14" t="str">
        <f t="shared" si="178"/>
        <v/>
      </c>
      <c r="B1185" s="20" t="str">
        <f>IF(D1185="","",COUNTIF($C$4:C1184,C1185)+1)</f>
        <v/>
      </c>
      <c r="C1185" s="14" t="str">
        <f>IF(D1185="","",VLOOKUP(D1185,LISTA!$A:$B,2,0))</f>
        <v/>
      </c>
      <c r="D1185" s="151"/>
      <c r="E1185" s="14" t="str">
        <f>IF(D1185="","",VLOOKUP(B1185,'Preventiva - Sequencia'!$B:$C,2,0))</f>
        <v/>
      </c>
      <c r="F1185" s="14" t="str">
        <f t="shared" si="179"/>
        <v/>
      </c>
      <c r="G1185" s="14" t="str">
        <f t="shared" si="180"/>
        <v/>
      </c>
      <c r="H1185" s="14" t="str">
        <f t="shared" si="181"/>
        <v/>
      </c>
      <c r="I1185" s="152"/>
      <c r="J1185" s="153"/>
      <c r="K1185" s="153"/>
      <c r="L1185" s="19" t="str">
        <f t="shared" si="177"/>
        <v/>
      </c>
      <c r="M1185" s="151"/>
      <c r="N1185" s="153"/>
      <c r="O1185" s="153"/>
      <c r="P1185" s="19" t="str">
        <f t="shared" si="182"/>
        <v/>
      </c>
      <c r="Q1185" s="151"/>
      <c r="R1185" s="151"/>
      <c r="S1185" s="152"/>
      <c r="T1185" s="152"/>
      <c r="U1185" s="21" t="str">
        <f t="shared" si="185"/>
        <v/>
      </c>
      <c r="V1185" s="21" t="str">
        <f t="shared" si="183"/>
        <v/>
      </c>
      <c r="W1185" s="15" t="str">
        <f t="shared" si="184"/>
        <v/>
      </c>
    </row>
    <row r="1186" spans="1:23" ht="21.6" hidden="1" customHeight="1">
      <c r="A1186" s="14" t="str">
        <f t="shared" si="178"/>
        <v/>
      </c>
      <c r="B1186" s="20" t="str">
        <f>IF(D1186="","",COUNTIF($C$4:C1185,C1186)+1)</f>
        <v/>
      </c>
      <c r="C1186" s="14" t="str">
        <f>IF(D1186="","",VLOOKUP(D1186,LISTA!$A:$B,2,0))</f>
        <v/>
      </c>
      <c r="D1186" s="151"/>
      <c r="E1186" s="14" t="str">
        <f>IF(D1186="","",VLOOKUP(B1186,'Preventiva - Sequencia'!$B:$C,2,0))</f>
        <v/>
      </c>
      <c r="F1186" s="14" t="str">
        <f t="shared" si="179"/>
        <v/>
      </c>
      <c r="G1186" s="14" t="str">
        <f t="shared" si="180"/>
        <v/>
      </c>
      <c r="H1186" s="14" t="str">
        <f t="shared" si="181"/>
        <v/>
      </c>
      <c r="I1186" s="152"/>
      <c r="J1186" s="153"/>
      <c r="K1186" s="153"/>
      <c r="L1186" s="19" t="str">
        <f t="shared" si="177"/>
        <v/>
      </c>
      <c r="M1186" s="151"/>
      <c r="N1186" s="153"/>
      <c r="O1186" s="153"/>
      <c r="P1186" s="19" t="str">
        <f t="shared" si="182"/>
        <v/>
      </c>
      <c r="Q1186" s="151"/>
      <c r="R1186" s="151"/>
      <c r="S1186" s="152"/>
      <c r="T1186" s="152"/>
      <c r="U1186" s="21" t="str">
        <f t="shared" si="185"/>
        <v/>
      </c>
      <c r="V1186" s="21" t="str">
        <f t="shared" si="183"/>
        <v/>
      </c>
      <c r="W1186" s="15" t="str">
        <f t="shared" si="184"/>
        <v/>
      </c>
    </row>
    <row r="1187" spans="1:23" ht="21.6" hidden="1" customHeight="1">
      <c r="A1187" s="14" t="str">
        <f t="shared" si="178"/>
        <v/>
      </c>
      <c r="B1187" s="20" t="str">
        <f>IF(D1187="","",COUNTIF($C$4:C1186,C1187)+1)</f>
        <v/>
      </c>
      <c r="C1187" s="14" t="str">
        <f>IF(D1187="","",VLOOKUP(D1187,LISTA!$A:$B,2,0))</f>
        <v/>
      </c>
      <c r="D1187" s="151"/>
      <c r="E1187" s="14" t="str">
        <f>IF(D1187="","",VLOOKUP(B1187,'Preventiva - Sequencia'!$B:$C,2,0))</f>
        <v/>
      </c>
      <c r="F1187" s="14" t="str">
        <f t="shared" si="179"/>
        <v/>
      </c>
      <c r="G1187" s="14" t="str">
        <f t="shared" si="180"/>
        <v/>
      </c>
      <c r="H1187" s="14" t="str">
        <f t="shared" si="181"/>
        <v/>
      </c>
      <c r="I1187" s="152"/>
      <c r="J1187" s="153"/>
      <c r="K1187" s="153"/>
      <c r="L1187" s="19" t="str">
        <f t="shared" si="177"/>
        <v/>
      </c>
      <c r="M1187" s="151"/>
      <c r="N1187" s="153"/>
      <c r="O1187" s="153"/>
      <c r="P1187" s="19" t="str">
        <f t="shared" si="182"/>
        <v/>
      </c>
      <c r="Q1187" s="151"/>
      <c r="R1187" s="151"/>
      <c r="S1187" s="152"/>
      <c r="T1187" s="152"/>
      <c r="U1187" s="21" t="str">
        <f t="shared" si="185"/>
        <v/>
      </c>
      <c r="V1187" s="21" t="str">
        <f t="shared" si="183"/>
        <v/>
      </c>
      <c r="W1187" s="15" t="str">
        <f t="shared" si="184"/>
        <v/>
      </c>
    </row>
    <row r="1188" spans="1:23" ht="21.6" hidden="1" customHeight="1">
      <c r="A1188" s="14" t="str">
        <f t="shared" si="178"/>
        <v/>
      </c>
      <c r="B1188" s="20" t="str">
        <f>IF(D1188="","",COUNTIF($C$4:C1187,C1188)+1)</f>
        <v/>
      </c>
      <c r="C1188" s="14" t="str">
        <f>IF(D1188="","",VLOOKUP(D1188,LISTA!$A:$B,2,0))</f>
        <v/>
      </c>
      <c r="D1188" s="151"/>
      <c r="E1188" s="14" t="str">
        <f>IF(D1188="","",VLOOKUP(B1188,'Preventiva - Sequencia'!$B:$C,2,0))</f>
        <v/>
      </c>
      <c r="F1188" s="14" t="str">
        <f t="shared" si="179"/>
        <v/>
      </c>
      <c r="G1188" s="14" t="str">
        <f t="shared" si="180"/>
        <v/>
      </c>
      <c r="H1188" s="14" t="str">
        <f t="shared" si="181"/>
        <v/>
      </c>
      <c r="I1188" s="152"/>
      <c r="J1188" s="153"/>
      <c r="K1188" s="153"/>
      <c r="L1188" s="19" t="str">
        <f t="shared" si="177"/>
        <v/>
      </c>
      <c r="M1188" s="151"/>
      <c r="N1188" s="153"/>
      <c r="O1188" s="153"/>
      <c r="P1188" s="19" t="str">
        <f t="shared" si="182"/>
        <v/>
      </c>
      <c r="Q1188" s="151"/>
      <c r="R1188" s="151"/>
      <c r="S1188" s="152"/>
      <c r="T1188" s="152"/>
      <c r="U1188" s="21" t="str">
        <f t="shared" si="185"/>
        <v/>
      </c>
      <c r="V1188" s="21" t="str">
        <f t="shared" si="183"/>
        <v/>
      </c>
      <c r="W1188" s="15" t="str">
        <f t="shared" si="184"/>
        <v/>
      </c>
    </row>
    <row r="1189" spans="1:23" ht="21.6" hidden="1" customHeight="1">
      <c r="A1189" s="14" t="str">
        <f t="shared" si="178"/>
        <v/>
      </c>
      <c r="B1189" s="20" t="str">
        <f>IF(D1189="","",COUNTIF($C$4:C1188,C1189)+1)</f>
        <v/>
      </c>
      <c r="C1189" s="14" t="str">
        <f>IF(D1189="","",VLOOKUP(D1189,LISTA!$A:$B,2,0))</f>
        <v/>
      </c>
      <c r="D1189" s="151"/>
      <c r="E1189" s="14" t="str">
        <f>IF(D1189="","",VLOOKUP(B1189,'Preventiva - Sequencia'!$B:$C,2,0))</f>
        <v/>
      </c>
      <c r="F1189" s="14" t="str">
        <f t="shared" si="179"/>
        <v/>
      </c>
      <c r="G1189" s="14" t="str">
        <f t="shared" si="180"/>
        <v/>
      </c>
      <c r="H1189" s="14" t="str">
        <f t="shared" si="181"/>
        <v/>
      </c>
      <c r="I1189" s="152"/>
      <c r="J1189" s="153"/>
      <c r="K1189" s="153"/>
      <c r="L1189" s="19" t="str">
        <f t="shared" si="177"/>
        <v/>
      </c>
      <c r="M1189" s="151"/>
      <c r="N1189" s="153"/>
      <c r="O1189" s="153"/>
      <c r="P1189" s="19" t="str">
        <f t="shared" si="182"/>
        <v/>
      </c>
      <c r="Q1189" s="151"/>
      <c r="R1189" s="151"/>
      <c r="S1189" s="152"/>
      <c r="T1189" s="152"/>
      <c r="U1189" s="21" t="str">
        <f t="shared" si="185"/>
        <v/>
      </c>
      <c r="V1189" s="21" t="str">
        <f t="shared" si="183"/>
        <v/>
      </c>
      <c r="W1189" s="15" t="str">
        <f t="shared" si="184"/>
        <v/>
      </c>
    </row>
    <row r="1190" spans="1:23" ht="21.6" hidden="1" customHeight="1">
      <c r="A1190" s="14" t="str">
        <f t="shared" si="178"/>
        <v/>
      </c>
      <c r="B1190" s="20" t="str">
        <f>IF(D1190="","",COUNTIF($C$4:C1189,C1190)+1)</f>
        <v/>
      </c>
      <c r="C1190" s="14" t="str">
        <f>IF(D1190="","",VLOOKUP(D1190,LISTA!$A:$B,2,0))</f>
        <v/>
      </c>
      <c r="D1190" s="151"/>
      <c r="E1190" s="14" t="str">
        <f>IF(D1190="","",VLOOKUP(B1190,'Preventiva - Sequencia'!$B:$C,2,0))</f>
        <v/>
      </c>
      <c r="F1190" s="14" t="str">
        <f t="shared" si="179"/>
        <v/>
      </c>
      <c r="G1190" s="14" t="str">
        <f t="shared" si="180"/>
        <v/>
      </c>
      <c r="H1190" s="14" t="str">
        <f t="shared" si="181"/>
        <v/>
      </c>
      <c r="I1190" s="152"/>
      <c r="J1190" s="153"/>
      <c r="K1190" s="153"/>
      <c r="L1190" s="19" t="str">
        <f t="shared" si="177"/>
        <v/>
      </c>
      <c r="M1190" s="151"/>
      <c r="N1190" s="153"/>
      <c r="O1190" s="153"/>
      <c r="P1190" s="19" t="str">
        <f t="shared" si="182"/>
        <v/>
      </c>
      <c r="Q1190" s="151"/>
      <c r="R1190" s="151"/>
      <c r="S1190" s="152"/>
      <c r="T1190" s="152"/>
      <c r="U1190" s="21" t="str">
        <f t="shared" si="185"/>
        <v/>
      </c>
      <c r="V1190" s="21" t="str">
        <f t="shared" si="183"/>
        <v/>
      </c>
      <c r="W1190" s="15" t="str">
        <f t="shared" si="184"/>
        <v/>
      </c>
    </row>
    <row r="1191" spans="1:23" ht="21.6" hidden="1" customHeight="1">
      <c r="A1191" s="14" t="str">
        <f t="shared" si="178"/>
        <v/>
      </c>
      <c r="B1191" s="20" t="str">
        <f>IF(D1191="","",COUNTIF($C$4:C1190,C1191)+1)</f>
        <v/>
      </c>
      <c r="C1191" s="14" t="str">
        <f>IF(D1191="","",VLOOKUP(D1191,LISTA!$A:$B,2,0))</f>
        <v/>
      </c>
      <c r="D1191" s="151"/>
      <c r="E1191" s="14" t="str">
        <f>IF(D1191="","",VLOOKUP(B1191,'Preventiva - Sequencia'!$B:$C,2,0))</f>
        <v/>
      </c>
      <c r="F1191" s="14" t="str">
        <f t="shared" si="179"/>
        <v/>
      </c>
      <c r="G1191" s="14" t="str">
        <f t="shared" si="180"/>
        <v/>
      </c>
      <c r="H1191" s="14" t="str">
        <f t="shared" si="181"/>
        <v/>
      </c>
      <c r="I1191" s="152"/>
      <c r="J1191" s="153"/>
      <c r="K1191" s="153"/>
      <c r="L1191" s="19" t="str">
        <f t="shared" si="177"/>
        <v/>
      </c>
      <c r="M1191" s="151"/>
      <c r="N1191" s="153"/>
      <c r="O1191" s="153"/>
      <c r="P1191" s="19" t="str">
        <f t="shared" si="182"/>
        <v/>
      </c>
      <c r="Q1191" s="151"/>
      <c r="R1191" s="151"/>
      <c r="S1191" s="152"/>
      <c r="T1191" s="152"/>
      <c r="U1191" s="21" t="str">
        <f t="shared" si="185"/>
        <v/>
      </c>
      <c r="V1191" s="21" t="str">
        <f t="shared" si="183"/>
        <v/>
      </c>
      <c r="W1191" s="15" t="str">
        <f t="shared" si="184"/>
        <v/>
      </c>
    </row>
    <row r="1192" spans="1:23" ht="21.6" hidden="1" customHeight="1">
      <c r="A1192" s="14" t="str">
        <f t="shared" si="178"/>
        <v/>
      </c>
      <c r="B1192" s="20" t="str">
        <f>IF(D1192="","",COUNTIF($C$4:C1191,C1192)+1)</f>
        <v/>
      </c>
      <c r="C1192" s="14" t="str">
        <f>IF(D1192="","",VLOOKUP(D1192,LISTA!$A:$B,2,0))</f>
        <v/>
      </c>
      <c r="D1192" s="151"/>
      <c r="E1192" s="14" t="str">
        <f>IF(D1192="","",VLOOKUP(B1192,'Preventiva - Sequencia'!$B:$C,2,0))</f>
        <v/>
      </c>
      <c r="F1192" s="14" t="str">
        <f t="shared" si="179"/>
        <v/>
      </c>
      <c r="G1192" s="14" t="str">
        <f t="shared" si="180"/>
        <v/>
      </c>
      <c r="H1192" s="14" t="str">
        <f t="shared" si="181"/>
        <v/>
      </c>
      <c r="I1192" s="152"/>
      <c r="J1192" s="153"/>
      <c r="K1192" s="153"/>
      <c r="L1192" s="19" t="str">
        <f t="shared" si="177"/>
        <v/>
      </c>
      <c r="M1192" s="151"/>
      <c r="N1192" s="153"/>
      <c r="O1192" s="153"/>
      <c r="P1192" s="19" t="str">
        <f t="shared" si="182"/>
        <v/>
      </c>
      <c r="Q1192" s="151"/>
      <c r="R1192" s="151"/>
      <c r="S1192" s="152"/>
      <c r="T1192" s="152"/>
      <c r="U1192" s="21" t="str">
        <f t="shared" si="185"/>
        <v/>
      </c>
      <c r="V1192" s="21" t="str">
        <f t="shared" si="183"/>
        <v/>
      </c>
      <c r="W1192" s="15" t="str">
        <f t="shared" si="184"/>
        <v/>
      </c>
    </row>
    <row r="1193" spans="1:23" ht="21.6" hidden="1" customHeight="1">
      <c r="A1193" s="14" t="str">
        <f t="shared" si="178"/>
        <v/>
      </c>
      <c r="B1193" s="20" t="str">
        <f>IF(D1193="","",COUNTIF($C$4:C1192,C1193)+1)</f>
        <v/>
      </c>
      <c r="C1193" s="14" t="str">
        <f>IF(D1193="","",VLOOKUP(D1193,LISTA!$A:$B,2,0))</f>
        <v/>
      </c>
      <c r="D1193" s="151"/>
      <c r="E1193" s="14" t="str">
        <f>IF(D1193="","",VLOOKUP(B1193,'Preventiva - Sequencia'!$B:$C,2,0))</f>
        <v/>
      </c>
      <c r="F1193" s="14" t="str">
        <f t="shared" si="179"/>
        <v/>
      </c>
      <c r="G1193" s="14" t="str">
        <f t="shared" si="180"/>
        <v/>
      </c>
      <c r="H1193" s="14" t="str">
        <f t="shared" si="181"/>
        <v/>
      </c>
      <c r="I1193" s="152"/>
      <c r="J1193" s="153"/>
      <c r="K1193" s="153"/>
      <c r="L1193" s="19" t="str">
        <f t="shared" si="177"/>
        <v/>
      </c>
      <c r="M1193" s="151"/>
      <c r="N1193" s="153"/>
      <c r="O1193" s="153"/>
      <c r="P1193" s="19" t="str">
        <f t="shared" si="182"/>
        <v/>
      </c>
      <c r="Q1193" s="151"/>
      <c r="R1193" s="151"/>
      <c r="S1193" s="152"/>
      <c r="T1193" s="152"/>
      <c r="U1193" s="21" t="str">
        <f t="shared" si="185"/>
        <v/>
      </c>
      <c r="V1193" s="21" t="str">
        <f t="shared" si="183"/>
        <v/>
      </c>
      <c r="W1193" s="15" t="str">
        <f t="shared" si="184"/>
        <v/>
      </c>
    </row>
    <row r="1194" spans="1:23" ht="21.6" hidden="1" customHeight="1">
      <c r="A1194" s="14" t="str">
        <f t="shared" si="178"/>
        <v/>
      </c>
      <c r="B1194" s="20" t="str">
        <f>IF(D1194="","",COUNTIF($C$4:C1193,C1194)+1)</f>
        <v/>
      </c>
      <c r="C1194" s="14" t="str">
        <f>IF(D1194="","",VLOOKUP(D1194,LISTA!$A:$B,2,0))</f>
        <v/>
      </c>
      <c r="D1194" s="151"/>
      <c r="E1194" s="14" t="str">
        <f>IF(D1194="","",VLOOKUP(B1194,'Preventiva - Sequencia'!$B:$C,2,0))</f>
        <v/>
      </c>
      <c r="F1194" s="14" t="str">
        <f t="shared" si="179"/>
        <v/>
      </c>
      <c r="G1194" s="14" t="str">
        <f t="shared" si="180"/>
        <v/>
      </c>
      <c r="H1194" s="14" t="str">
        <f t="shared" si="181"/>
        <v/>
      </c>
      <c r="I1194" s="152"/>
      <c r="J1194" s="153"/>
      <c r="K1194" s="153"/>
      <c r="L1194" s="19" t="str">
        <f t="shared" si="177"/>
        <v/>
      </c>
      <c r="M1194" s="151"/>
      <c r="N1194" s="153"/>
      <c r="O1194" s="153"/>
      <c r="P1194" s="19" t="str">
        <f t="shared" si="182"/>
        <v/>
      </c>
      <c r="Q1194" s="151"/>
      <c r="R1194" s="151"/>
      <c r="S1194" s="152"/>
      <c r="T1194" s="152"/>
      <c r="U1194" s="21" t="str">
        <f t="shared" si="185"/>
        <v/>
      </c>
      <c r="V1194" s="21" t="str">
        <f t="shared" si="183"/>
        <v/>
      </c>
      <c r="W1194" s="15" t="str">
        <f t="shared" si="184"/>
        <v/>
      </c>
    </row>
    <row r="1195" spans="1:23" ht="21.6" hidden="1" customHeight="1">
      <c r="A1195" s="14" t="str">
        <f t="shared" si="178"/>
        <v/>
      </c>
      <c r="B1195" s="20" t="str">
        <f>IF(D1195="","",COUNTIF($C$4:C1194,C1195)+1)</f>
        <v/>
      </c>
      <c r="C1195" s="14" t="str">
        <f>IF(D1195="","",VLOOKUP(D1195,LISTA!$A:$B,2,0))</f>
        <v/>
      </c>
      <c r="D1195" s="151"/>
      <c r="E1195" s="14" t="str">
        <f>IF(D1195="","",VLOOKUP(B1195,'Preventiva - Sequencia'!$B:$C,2,0))</f>
        <v/>
      </c>
      <c r="F1195" s="14" t="str">
        <f t="shared" si="179"/>
        <v/>
      </c>
      <c r="G1195" s="14" t="str">
        <f t="shared" si="180"/>
        <v/>
      </c>
      <c r="H1195" s="14" t="str">
        <f t="shared" si="181"/>
        <v/>
      </c>
      <c r="I1195" s="152"/>
      <c r="J1195" s="153"/>
      <c r="K1195" s="153"/>
      <c r="L1195" s="19" t="str">
        <f t="shared" si="177"/>
        <v/>
      </c>
      <c r="M1195" s="151"/>
      <c r="N1195" s="153"/>
      <c r="O1195" s="153"/>
      <c r="P1195" s="19" t="str">
        <f t="shared" si="182"/>
        <v/>
      </c>
      <c r="Q1195" s="151"/>
      <c r="R1195" s="151"/>
      <c r="S1195" s="152"/>
      <c r="T1195" s="152"/>
      <c r="U1195" s="21" t="str">
        <f t="shared" si="185"/>
        <v/>
      </c>
      <c r="V1195" s="21" t="str">
        <f t="shared" si="183"/>
        <v/>
      </c>
      <c r="W1195" s="15" t="str">
        <f t="shared" si="184"/>
        <v/>
      </c>
    </row>
    <row r="1196" spans="1:23" ht="21.6" hidden="1" customHeight="1">
      <c r="A1196" s="14" t="str">
        <f t="shared" si="178"/>
        <v/>
      </c>
      <c r="B1196" s="20" t="str">
        <f>IF(D1196="","",COUNTIF($C$4:C1195,C1196)+1)</f>
        <v/>
      </c>
      <c r="C1196" s="14" t="str">
        <f>IF(D1196="","",VLOOKUP(D1196,LISTA!$A:$B,2,0))</f>
        <v/>
      </c>
      <c r="D1196" s="151"/>
      <c r="E1196" s="14" t="str">
        <f>IF(D1196="","",VLOOKUP(B1196,'Preventiva - Sequencia'!$B:$C,2,0))</f>
        <v/>
      </c>
      <c r="F1196" s="14" t="str">
        <f t="shared" si="179"/>
        <v/>
      </c>
      <c r="G1196" s="14" t="str">
        <f t="shared" si="180"/>
        <v/>
      </c>
      <c r="H1196" s="14" t="str">
        <f t="shared" si="181"/>
        <v/>
      </c>
      <c r="I1196" s="152"/>
      <c r="J1196" s="153"/>
      <c r="K1196" s="153"/>
      <c r="L1196" s="19" t="str">
        <f t="shared" si="177"/>
        <v/>
      </c>
      <c r="M1196" s="151"/>
      <c r="N1196" s="153"/>
      <c r="O1196" s="153"/>
      <c r="P1196" s="19" t="str">
        <f t="shared" si="182"/>
        <v/>
      </c>
      <c r="Q1196" s="151"/>
      <c r="R1196" s="151"/>
      <c r="S1196" s="152"/>
      <c r="T1196" s="152"/>
      <c r="U1196" s="21" t="str">
        <f t="shared" si="185"/>
        <v/>
      </c>
      <c r="V1196" s="21" t="str">
        <f t="shared" si="183"/>
        <v/>
      </c>
      <c r="W1196" s="15" t="str">
        <f t="shared" si="184"/>
        <v/>
      </c>
    </row>
    <row r="1197" spans="1:23" ht="21.6" hidden="1" customHeight="1">
      <c r="A1197" s="14" t="str">
        <f t="shared" si="178"/>
        <v/>
      </c>
      <c r="B1197" s="20" t="str">
        <f>IF(D1197="","",COUNTIF($C$4:C1196,C1197)+1)</f>
        <v/>
      </c>
      <c r="C1197" s="14" t="str">
        <f>IF(D1197="","",VLOOKUP(D1197,LISTA!$A:$B,2,0))</f>
        <v/>
      </c>
      <c r="D1197" s="151"/>
      <c r="E1197" s="14" t="str">
        <f>IF(D1197="","",VLOOKUP(B1197,'Preventiva - Sequencia'!$B:$C,2,0))</f>
        <v/>
      </c>
      <c r="F1197" s="14" t="str">
        <f t="shared" si="179"/>
        <v/>
      </c>
      <c r="G1197" s="14" t="str">
        <f t="shared" si="180"/>
        <v/>
      </c>
      <c r="H1197" s="14" t="str">
        <f t="shared" si="181"/>
        <v/>
      </c>
      <c r="I1197" s="152"/>
      <c r="J1197" s="153"/>
      <c r="K1197" s="153"/>
      <c r="L1197" s="19" t="str">
        <f t="shared" si="177"/>
        <v/>
      </c>
      <c r="M1197" s="151"/>
      <c r="N1197" s="153"/>
      <c r="O1197" s="153"/>
      <c r="P1197" s="19" t="str">
        <f t="shared" si="182"/>
        <v/>
      </c>
      <c r="Q1197" s="151"/>
      <c r="R1197" s="151"/>
      <c r="S1197" s="152"/>
      <c r="T1197" s="152"/>
      <c r="U1197" s="21" t="str">
        <f t="shared" si="185"/>
        <v/>
      </c>
      <c r="V1197" s="21" t="str">
        <f t="shared" si="183"/>
        <v/>
      </c>
      <c r="W1197" s="15" t="str">
        <f t="shared" si="184"/>
        <v/>
      </c>
    </row>
    <row r="1198" spans="1:23" ht="21.6" hidden="1" customHeight="1">
      <c r="A1198" s="14" t="str">
        <f t="shared" si="178"/>
        <v/>
      </c>
      <c r="B1198" s="20" t="str">
        <f>IF(D1198="","",COUNTIF($C$4:C1197,C1198)+1)</f>
        <v/>
      </c>
      <c r="C1198" s="14" t="str">
        <f>IF(D1198="","",VLOOKUP(D1198,LISTA!$A:$B,2,0))</f>
        <v/>
      </c>
      <c r="D1198" s="151"/>
      <c r="E1198" s="14" t="str">
        <f>IF(D1198="","",VLOOKUP(B1198,'Preventiva - Sequencia'!$B:$C,2,0))</f>
        <v/>
      </c>
      <c r="F1198" s="14" t="str">
        <f t="shared" si="179"/>
        <v/>
      </c>
      <c r="G1198" s="14" t="str">
        <f t="shared" si="180"/>
        <v/>
      </c>
      <c r="H1198" s="14" t="str">
        <f t="shared" si="181"/>
        <v/>
      </c>
      <c r="I1198" s="152"/>
      <c r="J1198" s="153"/>
      <c r="K1198" s="153"/>
      <c r="L1198" s="19" t="str">
        <f t="shared" si="177"/>
        <v/>
      </c>
      <c r="M1198" s="151"/>
      <c r="N1198" s="153"/>
      <c r="O1198" s="153"/>
      <c r="P1198" s="19" t="str">
        <f t="shared" si="182"/>
        <v/>
      </c>
      <c r="Q1198" s="151"/>
      <c r="R1198" s="151"/>
      <c r="S1198" s="152"/>
      <c r="T1198" s="152"/>
      <c r="U1198" s="21" t="str">
        <f t="shared" si="185"/>
        <v/>
      </c>
      <c r="V1198" s="21" t="str">
        <f t="shared" si="183"/>
        <v/>
      </c>
      <c r="W1198" s="15" t="str">
        <f t="shared" si="184"/>
        <v/>
      </c>
    </row>
    <row r="1199" spans="1:23" ht="21.6" hidden="1" customHeight="1">
      <c r="A1199" s="14" t="str">
        <f t="shared" si="178"/>
        <v/>
      </c>
      <c r="B1199" s="20" t="str">
        <f>IF(D1199="","",COUNTIF($C$4:C1198,C1199)+1)</f>
        <v/>
      </c>
      <c r="C1199" s="14" t="str">
        <f>IF(D1199="","",VLOOKUP(D1199,LISTA!$A:$B,2,0))</f>
        <v/>
      </c>
      <c r="D1199" s="151"/>
      <c r="E1199" s="14" t="str">
        <f>IF(D1199="","",VLOOKUP(B1199,'Preventiva - Sequencia'!$B:$C,2,0))</f>
        <v/>
      </c>
      <c r="F1199" s="14" t="str">
        <f t="shared" si="179"/>
        <v/>
      </c>
      <c r="G1199" s="14" t="str">
        <f t="shared" si="180"/>
        <v/>
      </c>
      <c r="H1199" s="14" t="str">
        <f t="shared" si="181"/>
        <v/>
      </c>
      <c r="I1199" s="152"/>
      <c r="J1199" s="153"/>
      <c r="K1199" s="153"/>
      <c r="L1199" s="19" t="str">
        <f t="shared" si="177"/>
        <v/>
      </c>
      <c r="M1199" s="151"/>
      <c r="N1199" s="153"/>
      <c r="O1199" s="153"/>
      <c r="P1199" s="19" t="str">
        <f t="shared" si="182"/>
        <v/>
      </c>
      <c r="Q1199" s="151"/>
      <c r="R1199" s="151"/>
      <c r="S1199" s="152"/>
      <c r="T1199" s="152"/>
      <c r="U1199" s="21" t="str">
        <f t="shared" si="185"/>
        <v/>
      </c>
      <c r="V1199" s="21" t="str">
        <f t="shared" si="183"/>
        <v/>
      </c>
      <c r="W1199" s="15" t="str">
        <f t="shared" si="184"/>
        <v/>
      </c>
    </row>
    <row r="1200" spans="1:23" ht="21.6" hidden="1" customHeight="1">
      <c r="A1200" s="14" t="str">
        <f t="shared" si="178"/>
        <v/>
      </c>
      <c r="B1200" s="20" t="str">
        <f>IF(D1200="","",COUNTIF($C$4:C1199,C1200)+1)</f>
        <v/>
      </c>
      <c r="C1200" s="14" t="str">
        <f>IF(D1200="","",VLOOKUP(D1200,LISTA!$A:$B,2,0))</f>
        <v/>
      </c>
      <c r="D1200" s="151"/>
      <c r="E1200" s="14" t="str">
        <f>IF(D1200="","",VLOOKUP(B1200,'Preventiva - Sequencia'!$B:$C,2,0))</f>
        <v/>
      </c>
      <c r="F1200" s="14" t="str">
        <f t="shared" si="179"/>
        <v/>
      </c>
      <c r="G1200" s="14" t="str">
        <f t="shared" si="180"/>
        <v/>
      </c>
      <c r="H1200" s="14" t="str">
        <f t="shared" si="181"/>
        <v/>
      </c>
      <c r="I1200" s="152"/>
      <c r="J1200" s="153"/>
      <c r="K1200" s="153"/>
      <c r="L1200" s="19" t="str">
        <f t="shared" si="177"/>
        <v/>
      </c>
      <c r="M1200" s="151"/>
      <c r="N1200" s="153"/>
      <c r="O1200" s="153"/>
      <c r="P1200" s="19" t="str">
        <f t="shared" si="182"/>
        <v/>
      </c>
      <c r="Q1200" s="151"/>
      <c r="R1200" s="151"/>
      <c r="S1200" s="152"/>
      <c r="T1200" s="152"/>
      <c r="U1200" s="21" t="str">
        <f t="shared" si="185"/>
        <v/>
      </c>
      <c r="V1200" s="21" t="str">
        <f t="shared" si="183"/>
        <v/>
      </c>
      <c r="W1200" s="15" t="str">
        <f t="shared" si="184"/>
        <v/>
      </c>
    </row>
    <row r="1201" spans="1:23" ht="21.6" hidden="1" customHeight="1">
      <c r="A1201" s="14" t="str">
        <f t="shared" si="178"/>
        <v/>
      </c>
      <c r="B1201" s="20" t="str">
        <f>IF(D1201="","",COUNTIF($C$4:C1200,C1201)+1)</f>
        <v/>
      </c>
      <c r="C1201" s="14" t="str">
        <f>IF(D1201="","",VLOOKUP(D1201,LISTA!$A:$B,2,0))</f>
        <v/>
      </c>
      <c r="D1201" s="151"/>
      <c r="E1201" s="14" t="str">
        <f>IF(D1201="","",VLOOKUP(B1201,'Preventiva - Sequencia'!$B:$C,2,0))</f>
        <v/>
      </c>
      <c r="F1201" s="14" t="str">
        <f t="shared" si="179"/>
        <v/>
      </c>
      <c r="G1201" s="14" t="str">
        <f t="shared" si="180"/>
        <v/>
      </c>
      <c r="H1201" s="14" t="str">
        <f t="shared" si="181"/>
        <v/>
      </c>
      <c r="I1201" s="152"/>
      <c r="J1201" s="153"/>
      <c r="K1201" s="153"/>
      <c r="L1201" s="19" t="str">
        <f t="shared" si="177"/>
        <v/>
      </c>
      <c r="M1201" s="151"/>
      <c r="N1201" s="153"/>
      <c r="O1201" s="153"/>
      <c r="P1201" s="19" t="str">
        <f t="shared" si="182"/>
        <v/>
      </c>
      <c r="Q1201" s="151"/>
      <c r="R1201" s="151"/>
      <c r="S1201" s="152"/>
      <c r="T1201" s="152"/>
      <c r="U1201" s="21" t="str">
        <f t="shared" si="185"/>
        <v/>
      </c>
      <c r="V1201" s="21" t="str">
        <f t="shared" si="183"/>
        <v/>
      </c>
      <c r="W1201" s="15" t="str">
        <f t="shared" si="184"/>
        <v/>
      </c>
    </row>
    <row r="1202" spans="1:23" ht="21.6" hidden="1" customHeight="1">
      <c r="A1202" s="14" t="str">
        <f t="shared" si="178"/>
        <v/>
      </c>
      <c r="B1202" s="20" t="str">
        <f>IF(D1202="","",COUNTIF($C$4:C1201,C1202)+1)</f>
        <v/>
      </c>
      <c r="C1202" s="14" t="str">
        <f>IF(D1202="","",VLOOKUP(D1202,LISTA!$A:$B,2,0))</f>
        <v/>
      </c>
      <c r="D1202" s="151"/>
      <c r="E1202" s="14" t="str">
        <f>IF(D1202="","",VLOOKUP(B1202,'Preventiva - Sequencia'!$B:$C,2,0))</f>
        <v/>
      </c>
      <c r="F1202" s="14" t="str">
        <f t="shared" si="179"/>
        <v/>
      </c>
      <c r="G1202" s="14" t="str">
        <f t="shared" si="180"/>
        <v/>
      </c>
      <c r="H1202" s="14" t="str">
        <f t="shared" si="181"/>
        <v/>
      </c>
      <c r="I1202" s="152"/>
      <c r="J1202" s="153"/>
      <c r="K1202" s="153"/>
      <c r="L1202" s="19" t="str">
        <f t="shared" si="177"/>
        <v/>
      </c>
      <c r="M1202" s="151"/>
      <c r="N1202" s="153"/>
      <c r="O1202" s="153"/>
      <c r="P1202" s="19" t="str">
        <f t="shared" si="182"/>
        <v/>
      </c>
      <c r="Q1202" s="151"/>
      <c r="R1202" s="151"/>
      <c r="S1202" s="152"/>
      <c r="T1202" s="152"/>
      <c r="U1202" s="21" t="str">
        <f t="shared" si="185"/>
        <v/>
      </c>
      <c r="V1202" s="21" t="str">
        <f t="shared" si="183"/>
        <v/>
      </c>
      <c r="W1202" s="15" t="str">
        <f t="shared" si="184"/>
        <v/>
      </c>
    </row>
    <row r="1203" spans="1:23" ht="21.6" hidden="1" customHeight="1">
      <c r="A1203" s="14" t="str">
        <f t="shared" si="178"/>
        <v/>
      </c>
      <c r="B1203" s="20" t="str">
        <f>IF(D1203="","",COUNTIF($C$4:C1202,C1203)+1)</f>
        <v/>
      </c>
      <c r="C1203" s="14" t="str">
        <f>IF(D1203="","",VLOOKUP(D1203,LISTA!$A:$B,2,0))</f>
        <v/>
      </c>
      <c r="D1203" s="151"/>
      <c r="E1203" s="14" t="str">
        <f>IF(D1203="","",VLOOKUP(B1203,'Preventiva - Sequencia'!$B:$C,2,0))</f>
        <v/>
      </c>
      <c r="F1203" s="14" t="str">
        <f t="shared" si="179"/>
        <v/>
      </c>
      <c r="G1203" s="14" t="str">
        <f t="shared" si="180"/>
        <v/>
      </c>
      <c r="H1203" s="14" t="str">
        <f t="shared" si="181"/>
        <v/>
      </c>
      <c r="I1203" s="152"/>
      <c r="J1203" s="153"/>
      <c r="K1203" s="153"/>
      <c r="L1203" s="19" t="str">
        <f t="shared" si="177"/>
        <v/>
      </c>
      <c r="M1203" s="151"/>
      <c r="N1203" s="153"/>
      <c r="O1203" s="153"/>
      <c r="P1203" s="19" t="str">
        <f t="shared" si="182"/>
        <v/>
      </c>
      <c r="Q1203" s="151"/>
      <c r="R1203" s="151"/>
      <c r="S1203" s="152"/>
      <c r="T1203" s="152"/>
      <c r="U1203" s="21" t="str">
        <f t="shared" si="185"/>
        <v/>
      </c>
      <c r="V1203" s="21" t="str">
        <f t="shared" si="183"/>
        <v/>
      </c>
      <c r="W1203" s="15" t="str">
        <f t="shared" si="184"/>
        <v/>
      </c>
    </row>
    <row r="1204" spans="1:23" ht="21.6" hidden="1" customHeight="1">
      <c r="A1204" s="14" t="str">
        <f t="shared" si="178"/>
        <v/>
      </c>
      <c r="B1204" s="20" t="str">
        <f>IF(D1204="","",COUNTIF($C$4:C1203,C1204)+1)</f>
        <v/>
      </c>
      <c r="C1204" s="14" t="str">
        <f>IF(D1204="","",VLOOKUP(D1204,LISTA!$A:$B,2,0))</f>
        <v/>
      </c>
      <c r="D1204" s="151"/>
      <c r="E1204" s="14" t="str">
        <f>IF(D1204="","",VLOOKUP(B1204,'Preventiva - Sequencia'!$B:$C,2,0))</f>
        <v/>
      </c>
      <c r="F1204" s="14" t="str">
        <f t="shared" si="179"/>
        <v/>
      </c>
      <c r="G1204" s="14" t="str">
        <f t="shared" si="180"/>
        <v/>
      </c>
      <c r="H1204" s="14" t="str">
        <f t="shared" si="181"/>
        <v/>
      </c>
      <c r="I1204" s="152"/>
      <c r="J1204" s="153"/>
      <c r="K1204" s="153"/>
      <c r="L1204" s="19" t="str">
        <f t="shared" si="177"/>
        <v/>
      </c>
      <c r="M1204" s="151"/>
      <c r="N1204" s="153"/>
      <c r="O1204" s="153"/>
      <c r="P1204" s="19" t="str">
        <f t="shared" si="182"/>
        <v/>
      </c>
      <c r="Q1204" s="151"/>
      <c r="R1204" s="151"/>
      <c r="S1204" s="152"/>
      <c r="T1204" s="152"/>
      <c r="U1204" s="21" t="str">
        <f t="shared" si="185"/>
        <v/>
      </c>
      <c r="V1204" s="21" t="str">
        <f t="shared" si="183"/>
        <v/>
      </c>
      <c r="W1204" s="15" t="str">
        <f t="shared" si="184"/>
        <v/>
      </c>
    </row>
    <row r="1205" spans="1:23" ht="21.6" hidden="1" customHeight="1">
      <c r="A1205" s="14" t="str">
        <f t="shared" si="178"/>
        <v/>
      </c>
      <c r="B1205" s="20" t="str">
        <f>IF(D1205="","",COUNTIF($C$4:C1204,C1205)+1)</f>
        <v/>
      </c>
      <c r="C1205" s="14" t="str">
        <f>IF(D1205="","",VLOOKUP(D1205,LISTA!$A:$B,2,0))</f>
        <v/>
      </c>
      <c r="D1205" s="151"/>
      <c r="E1205" s="14" t="str">
        <f>IF(D1205="","",VLOOKUP(B1205,'Preventiva - Sequencia'!$B:$C,2,0))</f>
        <v/>
      </c>
      <c r="F1205" s="14" t="str">
        <f t="shared" si="179"/>
        <v/>
      </c>
      <c r="G1205" s="14" t="str">
        <f t="shared" si="180"/>
        <v/>
      </c>
      <c r="H1205" s="14" t="str">
        <f t="shared" si="181"/>
        <v/>
      </c>
      <c r="I1205" s="152"/>
      <c r="J1205" s="153"/>
      <c r="K1205" s="153"/>
      <c r="L1205" s="19" t="str">
        <f t="shared" si="177"/>
        <v/>
      </c>
      <c r="M1205" s="151"/>
      <c r="N1205" s="153"/>
      <c r="O1205" s="153"/>
      <c r="P1205" s="19" t="str">
        <f t="shared" si="182"/>
        <v/>
      </c>
      <c r="Q1205" s="151"/>
      <c r="R1205" s="151"/>
      <c r="S1205" s="152"/>
      <c r="T1205" s="152"/>
      <c r="U1205" s="21" t="str">
        <f t="shared" si="185"/>
        <v/>
      </c>
      <c r="V1205" s="21" t="str">
        <f t="shared" si="183"/>
        <v/>
      </c>
      <c r="W1205" s="15" t="str">
        <f t="shared" si="184"/>
        <v/>
      </c>
    </row>
    <row r="1206" spans="1:23" ht="21.6" hidden="1" customHeight="1">
      <c r="A1206" s="14" t="str">
        <f t="shared" si="178"/>
        <v/>
      </c>
      <c r="B1206" s="20" t="str">
        <f>IF(D1206="","",COUNTIF($C$4:C1205,C1206)+1)</f>
        <v/>
      </c>
      <c r="C1206" s="14" t="str">
        <f>IF(D1206="","",VLOOKUP(D1206,LISTA!$A:$B,2,0))</f>
        <v/>
      </c>
      <c r="D1206" s="151"/>
      <c r="E1206" s="14" t="str">
        <f>IF(D1206="","",VLOOKUP(B1206,'Preventiva - Sequencia'!$B:$C,2,0))</f>
        <v/>
      </c>
      <c r="F1206" s="14" t="str">
        <f t="shared" si="179"/>
        <v/>
      </c>
      <c r="G1206" s="14" t="str">
        <f t="shared" si="180"/>
        <v/>
      </c>
      <c r="H1206" s="14" t="str">
        <f t="shared" si="181"/>
        <v/>
      </c>
      <c r="I1206" s="152"/>
      <c r="J1206" s="153"/>
      <c r="K1206" s="153"/>
      <c r="L1206" s="19" t="str">
        <f t="shared" si="177"/>
        <v/>
      </c>
      <c r="M1206" s="151"/>
      <c r="N1206" s="153"/>
      <c r="O1206" s="153"/>
      <c r="P1206" s="19" t="str">
        <f t="shared" si="182"/>
        <v/>
      </c>
      <c r="Q1206" s="151"/>
      <c r="R1206" s="151"/>
      <c r="S1206" s="152"/>
      <c r="T1206" s="152"/>
      <c r="U1206" s="21" t="str">
        <f t="shared" si="185"/>
        <v/>
      </c>
      <c r="V1206" s="21" t="str">
        <f t="shared" si="183"/>
        <v/>
      </c>
      <c r="W1206" s="15" t="str">
        <f t="shared" si="184"/>
        <v/>
      </c>
    </row>
    <row r="1207" spans="1:23" ht="21.6" hidden="1" customHeight="1">
      <c r="A1207" s="14" t="str">
        <f t="shared" si="178"/>
        <v/>
      </c>
      <c r="B1207" s="20" t="str">
        <f>IF(D1207="","",COUNTIF($C$4:C1206,C1207)+1)</f>
        <v/>
      </c>
      <c r="C1207" s="14" t="str">
        <f>IF(D1207="","",VLOOKUP(D1207,LISTA!$A:$B,2,0))</f>
        <v/>
      </c>
      <c r="D1207" s="151"/>
      <c r="E1207" s="14" t="str">
        <f>IF(D1207="","",VLOOKUP(B1207,'Preventiva - Sequencia'!$B:$C,2,0))</f>
        <v/>
      </c>
      <c r="F1207" s="14" t="str">
        <f t="shared" si="179"/>
        <v/>
      </c>
      <c r="G1207" s="14" t="str">
        <f t="shared" si="180"/>
        <v/>
      </c>
      <c r="H1207" s="14" t="str">
        <f t="shared" si="181"/>
        <v/>
      </c>
      <c r="I1207" s="152"/>
      <c r="J1207" s="153"/>
      <c r="K1207" s="153"/>
      <c r="L1207" s="19" t="str">
        <f t="shared" si="177"/>
        <v/>
      </c>
      <c r="M1207" s="151"/>
      <c r="N1207" s="153"/>
      <c r="O1207" s="153"/>
      <c r="P1207" s="19" t="str">
        <f t="shared" si="182"/>
        <v/>
      </c>
      <c r="Q1207" s="151"/>
      <c r="R1207" s="151"/>
      <c r="S1207" s="152"/>
      <c r="T1207" s="152"/>
      <c r="U1207" s="21" t="str">
        <f t="shared" si="185"/>
        <v/>
      </c>
      <c r="V1207" s="21" t="str">
        <f t="shared" si="183"/>
        <v/>
      </c>
      <c r="W1207" s="15" t="str">
        <f t="shared" si="184"/>
        <v/>
      </c>
    </row>
    <row r="1208" spans="1:23" ht="21.6" hidden="1" customHeight="1">
      <c r="A1208" s="14" t="str">
        <f t="shared" si="178"/>
        <v/>
      </c>
      <c r="B1208" s="20" t="str">
        <f>IF(D1208="","",COUNTIF($C$4:C1207,C1208)+1)</f>
        <v/>
      </c>
      <c r="C1208" s="14" t="str">
        <f>IF(D1208="","",VLOOKUP(D1208,LISTA!$A:$B,2,0))</f>
        <v/>
      </c>
      <c r="D1208" s="151"/>
      <c r="E1208" s="14" t="str">
        <f>IF(D1208="","",VLOOKUP(B1208,'Preventiva - Sequencia'!$B:$C,2,0))</f>
        <v/>
      </c>
      <c r="F1208" s="14" t="str">
        <f t="shared" si="179"/>
        <v/>
      </c>
      <c r="G1208" s="14" t="str">
        <f t="shared" si="180"/>
        <v/>
      </c>
      <c r="H1208" s="14" t="str">
        <f t="shared" si="181"/>
        <v/>
      </c>
      <c r="I1208" s="152"/>
      <c r="J1208" s="153"/>
      <c r="K1208" s="153"/>
      <c r="L1208" s="19" t="str">
        <f t="shared" si="177"/>
        <v/>
      </c>
      <c r="M1208" s="151"/>
      <c r="N1208" s="153"/>
      <c r="O1208" s="153"/>
      <c r="P1208" s="19" t="str">
        <f t="shared" si="182"/>
        <v/>
      </c>
      <c r="Q1208" s="151"/>
      <c r="R1208" s="151"/>
      <c r="S1208" s="152"/>
      <c r="T1208" s="152"/>
      <c r="U1208" s="21" t="str">
        <f t="shared" si="185"/>
        <v/>
      </c>
      <c r="V1208" s="21" t="str">
        <f t="shared" si="183"/>
        <v/>
      </c>
      <c r="W1208" s="15" t="str">
        <f t="shared" si="184"/>
        <v/>
      </c>
    </row>
    <row r="1209" spans="1:23" ht="21.6" hidden="1" customHeight="1">
      <c r="A1209" s="14" t="str">
        <f t="shared" si="178"/>
        <v/>
      </c>
      <c r="B1209" s="20" t="str">
        <f>IF(D1209="","",COUNTIF($C$4:C1208,C1209)+1)</f>
        <v/>
      </c>
      <c r="C1209" s="14" t="str">
        <f>IF(D1209="","",VLOOKUP(D1209,LISTA!$A:$B,2,0))</f>
        <v/>
      </c>
      <c r="D1209" s="151"/>
      <c r="E1209" s="14" t="str">
        <f>IF(D1209="","",VLOOKUP(B1209,'Preventiva - Sequencia'!$B:$C,2,0))</f>
        <v/>
      </c>
      <c r="F1209" s="14" t="str">
        <f t="shared" si="179"/>
        <v/>
      </c>
      <c r="G1209" s="14" t="str">
        <f t="shared" si="180"/>
        <v/>
      </c>
      <c r="H1209" s="14" t="str">
        <f t="shared" si="181"/>
        <v/>
      </c>
      <c r="I1209" s="152"/>
      <c r="J1209" s="153"/>
      <c r="K1209" s="153"/>
      <c r="L1209" s="19" t="str">
        <f t="shared" si="177"/>
        <v/>
      </c>
      <c r="M1209" s="151"/>
      <c r="N1209" s="153"/>
      <c r="O1209" s="153"/>
      <c r="P1209" s="19" t="str">
        <f t="shared" si="182"/>
        <v/>
      </c>
      <c r="Q1209" s="151"/>
      <c r="R1209" s="151"/>
      <c r="S1209" s="152"/>
      <c r="T1209" s="152"/>
      <c r="U1209" s="21" t="str">
        <f t="shared" si="185"/>
        <v/>
      </c>
      <c r="V1209" s="21" t="str">
        <f t="shared" si="183"/>
        <v/>
      </c>
      <c r="W1209" s="15" t="str">
        <f t="shared" si="184"/>
        <v/>
      </c>
    </row>
    <row r="1210" spans="1:23" ht="21.6" hidden="1" customHeight="1">
      <c r="A1210" s="14" t="str">
        <f t="shared" si="178"/>
        <v/>
      </c>
      <c r="B1210" s="20" t="str">
        <f>IF(D1210="","",COUNTIF($C$4:C1209,C1210)+1)</f>
        <v/>
      </c>
      <c r="C1210" s="14" t="str">
        <f>IF(D1210="","",VLOOKUP(D1210,LISTA!$A:$B,2,0))</f>
        <v/>
      </c>
      <c r="D1210" s="151"/>
      <c r="E1210" s="14" t="str">
        <f>IF(D1210="","",VLOOKUP(B1210,'Preventiva - Sequencia'!$B:$C,2,0))</f>
        <v/>
      </c>
      <c r="F1210" s="14" t="str">
        <f t="shared" si="179"/>
        <v/>
      </c>
      <c r="G1210" s="14" t="str">
        <f t="shared" si="180"/>
        <v/>
      </c>
      <c r="H1210" s="14" t="str">
        <f t="shared" si="181"/>
        <v/>
      </c>
      <c r="I1210" s="152"/>
      <c r="J1210" s="153"/>
      <c r="K1210" s="153"/>
      <c r="L1210" s="19" t="str">
        <f t="shared" si="177"/>
        <v/>
      </c>
      <c r="M1210" s="151"/>
      <c r="N1210" s="153"/>
      <c r="O1210" s="153"/>
      <c r="P1210" s="19" t="str">
        <f t="shared" si="182"/>
        <v/>
      </c>
      <c r="Q1210" s="151"/>
      <c r="R1210" s="151"/>
      <c r="S1210" s="152"/>
      <c r="T1210" s="152"/>
      <c r="U1210" s="21" t="str">
        <f t="shared" si="185"/>
        <v/>
      </c>
      <c r="V1210" s="21" t="str">
        <f t="shared" si="183"/>
        <v/>
      </c>
      <c r="W1210" s="15" t="str">
        <f t="shared" si="184"/>
        <v/>
      </c>
    </row>
    <row r="1211" spans="1:23" ht="21.6" hidden="1" customHeight="1">
      <c r="A1211" s="14" t="str">
        <f t="shared" si="178"/>
        <v/>
      </c>
      <c r="B1211" s="20" t="str">
        <f>IF(D1211="","",COUNTIF($C$4:C1210,C1211)+1)</f>
        <v/>
      </c>
      <c r="C1211" s="14" t="str">
        <f>IF(D1211="","",VLOOKUP(D1211,LISTA!$A:$B,2,0))</f>
        <v/>
      </c>
      <c r="D1211" s="151"/>
      <c r="E1211" s="14" t="str">
        <f>IF(D1211="","",VLOOKUP(B1211,'Preventiva - Sequencia'!$B:$C,2,0))</f>
        <v/>
      </c>
      <c r="F1211" s="14" t="str">
        <f t="shared" si="179"/>
        <v/>
      </c>
      <c r="G1211" s="14" t="str">
        <f t="shared" si="180"/>
        <v/>
      </c>
      <c r="H1211" s="14" t="str">
        <f t="shared" si="181"/>
        <v/>
      </c>
      <c r="I1211" s="152"/>
      <c r="J1211" s="153"/>
      <c r="K1211" s="153"/>
      <c r="L1211" s="19" t="str">
        <f t="shared" si="177"/>
        <v/>
      </c>
      <c r="M1211" s="151"/>
      <c r="N1211" s="153"/>
      <c r="O1211" s="153"/>
      <c r="P1211" s="19" t="str">
        <f t="shared" si="182"/>
        <v/>
      </c>
      <c r="Q1211" s="151"/>
      <c r="R1211" s="151"/>
      <c r="S1211" s="152"/>
      <c r="T1211" s="152"/>
      <c r="U1211" s="21" t="str">
        <f t="shared" si="185"/>
        <v/>
      </c>
      <c r="V1211" s="21" t="str">
        <f t="shared" si="183"/>
        <v/>
      </c>
      <c r="W1211" s="15" t="str">
        <f t="shared" si="184"/>
        <v/>
      </c>
    </row>
    <row r="1212" spans="1:23" ht="21.6" hidden="1" customHeight="1">
      <c r="A1212" s="14" t="str">
        <f t="shared" si="178"/>
        <v/>
      </c>
      <c r="B1212" s="20" t="str">
        <f>IF(D1212="","",COUNTIF($C$4:C1211,C1212)+1)</f>
        <v/>
      </c>
      <c r="C1212" s="14" t="str">
        <f>IF(D1212="","",VLOOKUP(D1212,LISTA!$A:$B,2,0))</f>
        <v/>
      </c>
      <c r="D1212" s="151"/>
      <c r="E1212" s="14" t="str">
        <f>IF(D1212="","",VLOOKUP(B1212,'Preventiva - Sequencia'!$B:$C,2,0))</f>
        <v/>
      </c>
      <c r="F1212" s="14" t="str">
        <f t="shared" si="179"/>
        <v/>
      </c>
      <c r="G1212" s="14" t="str">
        <f t="shared" si="180"/>
        <v/>
      </c>
      <c r="H1212" s="14" t="str">
        <f t="shared" si="181"/>
        <v/>
      </c>
      <c r="I1212" s="152"/>
      <c r="J1212" s="153"/>
      <c r="K1212" s="153"/>
      <c r="L1212" s="19" t="str">
        <f t="shared" si="177"/>
        <v/>
      </c>
      <c r="M1212" s="151"/>
      <c r="N1212" s="153"/>
      <c r="O1212" s="153"/>
      <c r="P1212" s="19" t="str">
        <f t="shared" si="182"/>
        <v/>
      </c>
      <c r="Q1212" s="151"/>
      <c r="R1212" s="151"/>
      <c r="S1212" s="152"/>
      <c r="T1212" s="152"/>
      <c r="U1212" s="21" t="str">
        <f t="shared" si="185"/>
        <v/>
      </c>
      <c r="V1212" s="21" t="str">
        <f t="shared" si="183"/>
        <v/>
      </c>
      <c r="W1212" s="15" t="str">
        <f t="shared" si="184"/>
        <v/>
      </c>
    </row>
    <row r="1213" spans="1:23" ht="21.6" hidden="1" customHeight="1">
      <c r="A1213" s="14" t="str">
        <f t="shared" si="178"/>
        <v/>
      </c>
      <c r="B1213" s="20" t="str">
        <f>IF(D1213="","",COUNTIF($C$4:C1212,C1213)+1)</f>
        <v/>
      </c>
      <c r="C1213" s="14" t="str">
        <f>IF(D1213="","",VLOOKUP(D1213,LISTA!$A:$B,2,0))</f>
        <v/>
      </c>
      <c r="D1213" s="151"/>
      <c r="E1213" s="14" t="str">
        <f>IF(D1213="","",VLOOKUP(B1213,'Preventiva - Sequencia'!$B:$C,2,0))</f>
        <v/>
      </c>
      <c r="F1213" s="14" t="str">
        <f t="shared" si="179"/>
        <v/>
      </c>
      <c r="G1213" s="14" t="str">
        <f t="shared" si="180"/>
        <v/>
      </c>
      <c r="H1213" s="14" t="str">
        <f t="shared" si="181"/>
        <v/>
      </c>
      <c r="I1213" s="152"/>
      <c r="J1213" s="153"/>
      <c r="K1213" s="153"/>
      <c r="L1213" s="19" t="str">
        <f t="shared" si="177"/>
        <v/>
      </c>
      <c r="M1213" s="151"/>
      <c r="N1213" s="153"/>
      <c r="O1213" s="153"/>
      <c r="P1213" s="19" t="str">
        <f t="shared" si="182"/>
        <v/>
      </c>
      <c r="Q1213" s="151"/>
      <c r="R1213" s="151"/>
      <c r="S1213" s="152"/>
      <c r="T1213" s="152"/>
      <c r="U1213" s="21" t="str">
        <f t="shared" si="185"/>
        <v/>
      </c>
      <c r="V1213" s="21" t="str">
        <f t="shared" si="183"/>
        <v/>
      </c>
      <c r="W1213" s="15" t="str">
        <f t="shared" si="184"/>
        <v/>
      </c>
    </row>
    <row r="1214" spans="1:23" ht="21.6" hidden="1" customHeight="1">
      <c r="A1214" s="14" t="str">
        <f t="shared" si="178"/>
        <v/>
      </c>
      <c r="B1214" s="20" t="str">
        <f>IF(D1214="","",COUNTIF($C$4:C1213,C1214)+1)</f>
        <v/>
      </c>
      <c r="C1214" s="14" t="str">
        <f>IF(D1214="","",VLOOKUP(D1214,LISTA!$A:$B,2,0))</f>
        <v/>
      </c>
      <c r="D1214" s="151"/>
      <c r="E1214" s="14" t="str">
        <f>IF(D1214="","",VLOOKUP(B1214,'Preventiva - Sequencia'!$B:$C,2,0))</f>
        <v/>
      </c>
      <c r="F1214" s="14" t="str">
        <f t="shared" si="179"/>
        <v/>
      </c>
      <c r="G1214" s="14" t="str">
        <f t="shared" si="180"/>
        <v/>
      </c>
      <c r="H1214" s="14" t="str">
        <f t="shared" si="181"/>
        <v/>
      </c>
      <c r="I1214" s="152"/>
      <c r="J1214" s="153"/>
      <c r="K1214" s="153"/>
      <c r="L1214" s="19" t="str">
        <f t="shared" si="177"/>
        <v/>
      </c>
      <c r="M1214" s="151"/>
      <c r="N1214" s="153"/>
      <c r="O1214" s="153"/>
      <c r="P1214" s="19" t="str">
        <f t="shared" si="182"/>
        <v/>
      </c>
      <c r="Q1214" s="151"/>
      <c r="R1214" s="151"/>
      <c r="S1214" s="152"/>
      <c r="T1214" s="152"/>
      <c r="U1214" s="21" t="str">
        <f t="shared" si="185"/>
        <v/>
      </c>
      <c r="V1214" s="21" t="str">
        <f t="shared" si="183"/>
        <v/>
      </c>
      <c r="W1214" s="15" t="str">
        <f t="shared" si="184"/>
        <v/>
      </c>
    </row>
    <row r="1215" spans="1:23" ht="21.6" hidden="1" customHeight="1">
      <c r="A1215" s="14" t="str">
        <f t="shared" si="178"/>
        <v/>
      </c>
      <c r="B1215" s="20" t="str">
        <f>IF(D1215="","",COUNTIF($C$4:C1214,C1215)+1)</f>
        <v/>
      </c>
      <c r="C1215" s="14" t="str">
        <f>IF(D1215="","",VLOOKUP(D1215,LISTA!$A:$B,2,0))</f>
        <v/>
      </c>
      <c r="D1215" s="151"/>
      <c r="E1215" s="14" t="str">
        <f>IF(D1215="","",VLOOKUP(B1215,'Preventiva - Sequencia'!$B:$C,2,0))</f>
        <v/>
      </c>
      <c r="F1215" s="14" t="str">
        <f t="shared" si="179"/>
        <v/>
      </c>
      <c r="G1215" s="14" t="str">
        <f t="shared" si="180"/>
        <v/>
      </c>
      <c r="H1215" s="14" t="str">
        <f t="shared" si="181"/>
        <v/>
      </c>
      <c r="I1215" s="152"/>
      <c r="J1215" s="153"/>
      <c r="K1215" s="153"/>
      <c r="L1215" s="19" t="str">
        <f t="shared" si="177"/>
        <v/>
      </c>
      <c r="M1215" s="151"/>
      <c r="N1215" s="153"/>
      <c r="O1215" s="153"/>
      <c r="P1215" s="19" t="str">
        <f t="shared" si="182"/>
        <v/>
      </c>
      <c r="Q1215" s="151"/>
      <c r="R1215" s="151"/>
      <c r="S1215" s="152"/>
      <c r="T1215" s="152"/>
      <c r="U1215" s="21" t="str">
        <f t="shared" si="185"/>
        <v/>
      </c>
      <c r="V1215" s="21" t="str">
        <f t="shared" si="183"/>
        <v/>
      </c>
      <c r="W1215" s="15" t="str">
        <f t="shared" si="184"/>
        <v/>
      </c>
    </row>
    <row r="1216" spans="1:23" ht="21.6" hidden="1" customHeight="1">
      <c r="A1216" s="14" t="str">
        <f t="shared" si="178"/>
        <v/>
      </c>
      <c r="B1216" s="20" t="str">
        <f>IF(D1216="","",COUNTIF($C$4:C1215,C1216)+1)</f>
        <v/>
      </c>
      <c r="C1216" s="14" t="str">
        <f>IF(D1216="","",VLOOKUP(D1216,LISTA!$A:$B,2,0))</f>
        <v/>
      </c>
      <c r="D1216" s="151"/>
      <c r="E1216" s="14" t="str">
        <f>IF(D1216="","",VLOOKUP(B1216,'Preventiva - Sequencia'!$B:$C,2,0))</f>
        <v/>
      </c>
      <c r="F1216" s="14" t="str">
        <f t="shared" si="179"/>
        <v/>
      </c>
      <c r="G1216" s="14" t="str">
        <f t="shared" si="180"/>
        <v/>
      </c>
      <c r="H1216" s="14" t="str">
        <f t="shared" si="181"/>
        <v/>
      </c>
      <c r="I1216" s="152"/>
      <c r="J1216" s="153"/>
      <c r="K1216" s="153"/>
      <c r="L1216" s="19" t="str">
        <f t="shared" si="177"/>
        <v/>
      </c>
      <c r="M1216" s="151"/>
      <c r="N1216" s="153"/>
      <c r="O1216" s="153"/>
      <c r="P1216" s="19" t="str">
        <f t="shared" si="182"/>
        <v/>
      </c>
      <c r="Q1216" s="151"/>
      <c r="R1216" s="151"/>
      <c r="S1216" s="152"/>
      <c r="T1216" s="152"/>
      <c r="U1216" s="21" t="str">
        <f t="shared" si="185"/>
        <v/>
      </c>
      <c r="V1216" s="21" t="str">
        <f t="shared" si="183"/>
        <v/>
      </c>
      <c r="W1216" s="15" t="str">
        <f t="shared" si="184"/>
        <v/>
      </c>
    </row>
    <row r="1217" spans="1:23" ht="21.6" hidden="1" customHeight="1">
      <c r="A1217" s="14" t="str">
        <f t="shared" si="178"/>
        <v/>
      </c>
      <c r="B1217" s="20" t="str">
        <f>IF(D1217="","",COUNTIF($C$4:C1216,C1217)+1)</f>
        <v/>
      </c>
      <c r="C1217" s="14" t="str">
        <f>IF(D1217="","",VLOOKUP(D1217,LISTA!$A:$B,2,0))</f>
        <v/>
      </c>
      <c r="D1217" s="151"/>
      <c r="E1217" s="14" t="str">
        <f>IF(D1217="","",VLOOKUP(B1217,'Preventiva - Sequencia'!$B:$C,2,0))</f>
        <v/>
      </c>
      <c r="F1217" s="14" t="str">
        <f t="shared" si="179"/>
        <v/>
      </c>
      <c r="G1217" s="14" t="str">
        <f t="shared" si="180"/>
        <v/>
      </c>
      <c r="H1217" s="14" t="str">
        <f t="shared" si="181"/>
        <v/>
      </c>
      <c r="I1217" s="152"/>
      <c r="J1217" s="153"/>
      <c r="K1217" s="153"/>
      <c r="L1217" s="19" t="str">
        <f t="shared" ref="L1217:L1280" si="186">IF(K1217="","",K1217-J1217)</f>
        <v/>
      </c>
      <c r="M1217" s="151"/>
      <c r="N1217" s="153"/>
      <c r="O1217" s="153"/>
      <c r="P1217" s="19" t="str">
        <f t="shared" si="182"/>
        <v/>
      </c>
      <c r="Q1217" s="151"/>
      <c r="R1217" s="151"/>
      <c r="S1217" s="152"/>
      <c r="T1217" s="152"/>
      <c r="U1217" s="21" t="str">
        <f t="shared" si="185"/>
        <v/>
      </c>
      <c r="V1217" s="21" t="str">
        <f t="shared" si="183"/>
        <v/>
      </c>
      <c r="W1217" s="15" t="str">
        <f t="shared" si="184"/>
        <v/>
      </c>
    </row>
    <row r="1218" spans="1:23" ht="21.6" hidden="1" customHeight="1">
      <c r="A1218" s="14" t="str">
        <f t="shared" si="178"/>
        <v/>
      </c>
      <c r="B1218" s="20" t="str">
        <f>IF(D1218="","",COUNTIF($C$4:C1217,C1218)+1)</f>
        <v/>
      </c>
      <c r="C1218" s="14" t="str">
        <f>IF(D1218="","",VLOOKUP(D1218,LISTA!$A:$B,2,0))</f>
        <v/>
      </c>
      <c r="D1218" s="151"/>
      <c r="E1218" s="14" t="str">
        <f>IF(D1218="","",VLOOKUP(B1218,'Preventiva - Sequencia'!$B:$C,2,0))</f>
        <v/>
      </c>
      <c r="F1218" s="14" t="str">
        <f t="shared" si="179"/>
        <v/>
      </c>
      <c r="G1218" s="14" t="str">
        <f t="shared" si="180"/>
        <v/>
      </c>
      <c r="H1218" s="14" t="str">
        <f t="shared" si="181"/>
        <v/>
      </c>
      <c r="I1218" s="152"/>
      <c r="J1218" s="153"/>
      <c r="K1218" s="153"/>
      <c r="L1218" s="19" t="str">
        <f t="shared" si="186"/>
        <v/>
      </c>
      <c r="M1218" s="151"/>
      <c r="N1218" s="153"/>
      <c r="O1218" s="153"/>
      <c r="P1218" s="19" t="str">
        <f t="shared" si="182"/>
        <v/>
      </c>
      <c r="Q1218" s="151"/>
      <c r="R1218" s="151"/>
      <c r="S1218" s="152"/>
      <c r="T1218" s="152"/>
      <c r="U1218" s="21" t="str">
        <f t="shared" si="185"/>
        <v/>
      </c>
      <c r="V1218" s="21" t="str">
        <f t="shared" si="183"/>
        <v/>
      </c>
      <c r="W1218" s="15" t="str">
        <f t="shared" si="184"/>
        <v/>
      </c>
    </row>
    <row r="1219" spans="1:23" ht="21.6" hidden="1" customHeight="1">
      <c r="A1219" s="14" t="str">
        <f t="shared" si="178"/>
        <v/>
      </c>
      <c r="B1219" s="20" t="str">
        <f>IF(D1219="","",COUNTIF($C$4:C1218,C1219)+1)</f>
        <v/>
      </c>
      <c r="C1219" s="14" t="str">
        <f>IF(D1219="","",VLOOKUP(D1219,LISTA!$A:$B,2,0))</f>
        <v/>
      </c>
      <c r="D1219" s="151"/>
      <c r="E1219" s="14" t="str">
        <f>IF(D1219="","",VLOOKUP(B1219,'Preventiva - Sequencia'!$B:$C,2,0))</f>
        <v/>
      </c>
      <c r="F1219" s="14" t="str">
        <f t="shared" si="179"/>
        <v/>
      </c>
      <c r="G1219" s="14" t="str">
        <f t="shared" si="180"/>
        <v/>
      </c>
      <c r="H1219" s="14" t="str">
        <f t="shared" si="181"/>
        <v/>
      </c>
      <c r="I1219" s="152"/>
      <c r="J1219" s="153"/>
      <c r="K1219" s="153"/>
      <c r="L1219" s="19" t="str">
        <f t="shared" si="186"/>
        <v/>
      </c>
      <c r="M1219" s="151"/>
      <c r="N1219" s="153"/>
      <c r="O1219" s="153"/>
      <c r="P1219" s="19" t="str">
        <f t="shared" si="182"/>
        <v/>
      </c>
      <c r="Q1219" s="151"/>
      <c r="R1219" s="151"/>
      <c r="S1219" s="152"/>
      <c r="T1219" s="152"/>
      <c r="U1219" s="21" t="str">
        <f t="shared" si="185"/>
        <v/>
      </c>
      <c r="V1219" s="21" t="str">
        <f t="shared" si="183"/>
        <v/>
      </c>
      <c r="W1219" s="15" t="str">
        <f t="shared" si="184"/>
        <v/>
      </c>
    </row>
    <row r="1220" spans="1:23" ht="21.6" hidden="1" customHeight="1">
      <c r="A1220" s="14" t="str">
        <f t="shared" si="178"/>
        <v/>
      </c>
      <c r="B1220" s="20" t="str">
        <f>IF(D1220="","",COUNTIF($C$4:C1219,C1220)+1)</f>
        <v/>
      </c>
      <c r="C1220" s="14" t="str">
        <f>IF(D1220="","",VLOOKUP(D1220,LISTA!$A:$B,2,0))</f>
        <v/>
      </c>
      <c r="D1220" s="151"/>
      <c r="E1220" s="14" t="str">
        <f>IF(D1220="","",VLOOKUP(B1220,'Preventiva - Sequencia'!$B:$C,2,0))</f>
        <v/>
      </c>
      <c r="F1220" s="14" t="str">
        <f t="shared" si="179"/>
        <v/>
      </c>
      <c r="G1220" s="14" t="str">
        <f t="shared" si="180"/>
        <v/>
      </c>
      <c r="H1220" s="14" t="str">
        <f t="shared" si="181"/>
        <v/>
      </c>
      <c r="I1220" s="152"/>
      <c r="J1220" s="153"/>
      <c r="K1220" s="153"/>
      <c r="L1220" s="19" t="str">
        <f t="shared" si="186"/>
        <v/>
      </c>
      <c r="M1220" s="151"/>
      <c r="N1220" s="153"/>
      <c r="O1220" s="153"/>
      <c r="P1220" s="19" t="str">
        <f t="shared" si="182"/>
        <v/>
      </c>
      <c r="Q1220" s="151"/>
      <c r="R1220" s="151"/>
      <c r="S1220" s="152"/>
      <c r="T1220" s="152"/>
      <c r="U1220" s="21" t="str">
        <f t="shared" si="185"/>
        <v/>
      </c>
      <c r="V1220" s="21" t="str">
        <f t="shared" si="183"/>
        <v/>
      </c>
      <c r="W1220" s="15" t="str">
        <f t="shared" si="184"/>
        <v/>
      </c>
    </row>
    <row r="1221" spans="1:23" ht="21.6" hidden="1" customHeight="1">
      <c r="A1221" s="14" t="str">
        <f t="shared" ref="A1221:A1284" si="187">IF(D1221="","",B1221&amp;C1221)</f>
        <v/>
      </c>
      <c r="B1221" s="20" t="str">
        <f>IF(D1221="","",COUNTIF($C$4:C1220,C1221)+1)</f>
        <v/>
      </c>
      <c r="C1221" s="14" t="str">
        <f>IF(D1221="","",VLOOKUP(D1221,LISTA!$A:$B,2,0))</f>
        <v/>
      </c>
      <c r="D1221" s="151"/>
      <c r="E1221" s="14" t="str">
        <f>IF(D1221="","",VLOOKUP(B1221,'Preventiva - Sequencia'!$B:$C,2,0))</f>
        <v/>
      </c>
      <c r="F1221" s="14" t="str">
        <f t="shared" ref="F1221:F1284" si="188">IF(D1221="","",IF(B1221=1,0,VLOOKUP((B1221-1)&amp;C1221,$A:$W,17,0)))</f>
        <v/>
      </c>
      <c r="G1221" s="14" t="str">
        <f t="shared" ref="G1221:G1284" si="189">IF(D1221="","",IF(E1221="50F",45,IF(E1221="250f",F1221+175,F1221+225)))</f>
        <v/>
      </c>
      <c r="H1221" s="14" t="str">
        <f t="shared" ref="H1221:H1284" si="190">IF(C1221="","",IF(E1221="50F",55,IF(E1221="250f",F1221+225,F1221+275)))</f>
        <v/>
      </c>
      <c r="I1221" s="152"/>
      <c r="J1221" s="153"/>
      <c r="K1221" s="153"/>
      <c r="L1221" s="19" t="str">
        <f t="shared" si="186"/>
        <v/>
      </c>
      <c r="M1221" s="151"/>
      <c r="N1221" s="153"/>
      <c r="O1221" s="153"/>
      <c r="P1221" s="19" t="str">
        <f t="shared" ref="P1221:P1284" si="191">IF(O1221="","",O1221-N1221)</f>
        <v/>
      </c>
      <c r="Q1221" s="151"/>
      <c r="R1221" s="151"/>
      <c r="S1221" s="152"/>
      <c r="T1221" s="152"/>
      <c r="U1221" s="21" t="str">
        <f t="shared" si="185"/>
        <v/>
      </c>
      <c r="V1221" s="21" t="str">
        <f t="shared" ref="V1221:V1284" si="192">IF(M1221=0,"",R1221/M1221)</f>
        <v/>
      </c>
      <c r="W1221" s="15" t="str">
        <f t="shared" ref="W1221:W1284" si="193">IF(Q1221="","",IF(AND(Q1221&gt;G1221,Q1221&lt;H1221),1,0))</f>
        <v/>
      </c>
    </row>
    <row r="1222" spans="1:23" ht="21.6" hidden="1" customHeight="1">
      <c r="A1222" s="14" t="str">
        <f t="shared" si="187"/>
        <v/>
      </c>
      <c r="B1222" s="20" t="str">
        <f>IF(D1222="","",COUNTIF($C$4:C1221,C1222)+1)</f>
        <v/>
      </c>
      <c r="C1222" s="14" t="str">
        <f>IF(D1222="","",VLOOKUP(D1222,LISTA!$A:$B,2,0))</f>
        <v/>
      </c>
      <c r="D1222" s="151"/>
      <c r="E1222" s="14" t="str">
        <f>IF(D1222="","",VLOOKUP(B1222,'Preventiva - Sequencia'!$B:$C,2,0))</f>
        <v/>
      </c>
      <c r="F1222" s="14" t="str">
        <f t="shared" si="188"/>
        <v/>
      </c>
      <c r="G1222" s="14" t="str">
        <f t="shared" si="189"/>
        <v/>
      </c>
      <c r="H1222" s="14" t="str">
        <f t="shared" si="190"/>
        <v/>
      </c>
      <c r="I1222" s="152"/>
      <c r="J1222" s="153"/>
      <c r="K1222" s="153"/>
      <c r="L1222" s="19" t="str">
        <f t="shared" si="186"/>
        <v/>
      </c>
      <c r="M1222" s="151"/>
      <c r="N1222" s="153"/>
      <c r="O1222" s="153"/>
      <c r="P1222" s="19" t="str">
        <f t="shared" si="191"/>
        <v/>
      </c>
      <c r="Q1222" s="151"/>
      <c r="R1222" s="151"/>
      <c r="S1222" s="152"/>
      <c r="T1222" s="152"/>
      <c r="U1222" s="21" t="str">
        <f t="shared" si="185"/>
        <v/>
      </c>
      <c r="V1222" s="21" t="str">
        <f t="shared" si="192"/>
        <v/>
      </c>
      <c r="W1222" s="15" t="str">
        <f t="shared" si="193"/>
        <v/>
      </c>
    </row>
    <row r="1223" spans="1:23" ht="21.6" hidden="1" customHeight="1">
      <c r="A1223" s="14" t="str">
        <f t="shared" si="187"/>
        <v/>
      </c>
      <c r="B1223" s="20" t="str">
        <f>IF(D1223="","",COUNTIF($C$4:C1222,C1223)+1)</f>
        <v/>
      </c>
      <c r="C1223" s="14" t="str">
        <f>IF(D1223="","",VLOOKUP(D1223,LISTA!$A:$B,2,0))</f>
        <v/>
      </c>
      <c r="D1223" s="151"/>
      <c r="E1223" s="14" t="str">
        <f>IF(D1223="","",VLOOKUP(B1223,'Preventiva - Sequencia'!$B:$C,2,0))</f>
        <v/>
      </c>
      <c r="F1223" s="14" t="str">
        <f t="shared" si="188"/>
        <v/>
      </c>
      <c r="G1223" s="14" t="str">
        <f t="shared" si="189"/>
        <v/>
      </c>
      <c r="H1223" s="14" t="str">
        <f t="shared" si="190"/>
        <v/>
      </c>
      <c r="I1223" s="152"/>
      <c r="J1223" s="153"/>
      <c r="K1223" s="153"/>
      <c r="L1223" s="19" t="str">
        <f t="shared" si="186"/>
        <v/>
      </c>
      <c r="M1223" s="151"/>
      <c r="N1223" s="153"/>
      <c r="O1223" s="153"/>
      <c r="P1223" s="19" t="str">
        <f t="shared" si="191"/>
        <v/>
      </c>
      <c r="Q1223" s="151"/>
      <c r="R1223" s="151"/>
      <c r="S1223" s="152"/>
      <c r="T1223" s="152"/>
      <c r="U1223" s="21" t="str">
        <f t="shared" si="185"/>
        <v/>
      </c>
      <c r="V1223" s="21" t="str">
        <f t="shared" si="192"/>
        <v/>
      </c>
      <c r="W1223" s="15" t="str">
        <f t="shared" si="193"/>
        <v/>
      </c>
    </row>
    <row r="1224" spans="1:23" ht="21.6" hidden="1" customHeight="1">
      <c r="A1224" s="14" t="str">
        <f t="shared" si="187"/>
        <v/>
      </c>
      <c r="B1224" s="20" t="str">
        <f>IF(D1224="","",COUNTIF($C$4:C1223,C1224)+1)</f>
        <v/>
      </c>
      <c r="C1224" s="14" t="str">
        <f>IF(D1224="","",VLOOKUP(D1224,LISTA!$A:$B,2,0))</f>
        <v/>
      </c>
      <c r="D1224" s="151"/>
      <c r="E1224" s="14" t="str">
        <f>IF(D1224="","",VLOOKUP(B1224,'Preventiva - Sequencia'!$B:$C,2,0))</f>
        <v/>
      </c>
      <c r="F1224" s="14" t="str">
        <f t="shared" si="188"/>
        <v/>
      </c>
      <c r="G1224" s="14" t="str">
        <f t="shared" si="189"/>
        <v/>
      </c>
      <c r="H1224" s="14" t="str">
        <f t="shared" si="190"/>
        <v/>
      </c>
      <c r="I1224" s="152"/>
      <c r="J1224" s="153"/>
      <c r="K1224" s="153"/>
      <c r="L1224" s="19" t="str">
        <f t="shared" si="186"/>
        <v/>
      </c>
      <c r="M1224" s="151"/>
      <c r="N1224" s="153"/>
      <c r="O1224" s="153"/>
      <c r="P1224" s="19" t="str">
        <f t="shared" si="191"/>
        <v/>
      </c>
      <c r="Q1224" s="151"/>
      <c r="R1224" s="151"/>
      <c r="S1224" s="152"/>
      <c r="T1224" s="152"/>
      <c r="U1224" s="21" t="str">
        <f t="shared" si="185"/>
        <v/>
      </c>
      <c r="V1224" s="21" t="str">
        <f t="shared" si="192"/>
        <v/>
      </c>
      <c r="W1224" s="15" t="str">
        <f t="shared" si="193"/>
        <v/>
      </c>
    </row>
    <row r="1225" spans="1:23" ht="21.6" hidden="1" customHeight="1">
      <c r="A1225" s="14" t="str">
        <f t="shared" si="187"/>
        <v/>
      </c>
      <c r="B1225" s="20" t="str">
        <f>IF(D1225="","",COUNTIF($C$4:C1224,C1225)+1)</f>
        <v/>
      </c>
      <c r="C1225" s="14" t="str">
        <f>IF(D1225="","",VLOOKUP(D1225,LISTA!$A:$B,2,0))</f>
        <v/>
      </c>
      <c r="D1225" s="151"/>
      <c r="E1225" s="14" t="str">
        <f>IF(D1225="","",VLOOKUP(B1225,'Preventiva - Sequencia'!$B:$C,2,0))</f>
        <v/>
      </c>
      <c r="F1225" s="14" t="str">
        <f t="shared" si="188"/>
        <v/>
      </c>
      <c r="G1225" s="14" t="str">
        <f t="shared" si="189"/>
        <v/>
      </c>
      <c r="H1225" s="14" t="str">
        <f t="shared" si="190"/>
        <v/>
      </c>
      <c r="I1225" s="152"/>
      <c r="J1225" s="153"/>
      <c r="K1225" s="153"/>
      <c r="L1225" s="19" t="str">
        <f t="shared" si="186"/>
        <v/>
      </c>
      <c r="M1225" s="151"/>
      <c r="N1225" s="153"/>
      <c r="O1225" s="153"/>
      <c r="P1225" s="19" t="str">
        <f t="shared" si="191"/>
        <v/>
      </c>
      <c r="Q1225" s="151"/>
      <c r="R1225" s="151"/>
      <c r="S1225" s="152"/>
      <c r="T1225" s="152"/>
      <c r="U1225" s="21" t="str">
        <f t="shared" si="185"/>
        <v/>
      </c>
      <c r="V1225" s="21" t="str">
        <f t="shared" si="192"/>
        <v/>
      </c>
      <c r="W1225" s="15" t="str">
        <f t="shared" si="193"/>
        <v/>
      </c>
    </row>
    <row r="1226" spans="1:23" ht="21.6" hidden="1" customHeight="1">
      <c r="A1226" s="14" t="str">
        <f t="shared" si="187"/>
        <v/>
      </c>
      <c r="B1226" s="20" t="str">
        <f>IF(D1226="","",COUNTIF($C$4:C1225,C1226)+1)</f>
        <v/>
      </c>
      <c r="C1226" s="14" t="str">
        <f>IF(D1226="","",VLOOKUP(D1226,LISTA!$A:$B,2,0))</f>
        <v/>
      </c>
      <c r="D1226" s="151"/>
      <c r="E1226" s="14" t="str">
        <f>IF(D1226="","",VLOOKUP(B1226,'Preventiva - Sequencia'!$B:$C,2,0))</f>
        <v/>
      </c>
      <c r="F1226" s="14" t="str">
        <f t="shared" si="188"/>
        <v/>
      </c>
      <c r="G1226" s="14" t="str">
        <f t="shared" si="189"/>
        <v/>
      </c>
      <c r="H1226" s="14" t="str">
        <f t="shared" si="190"/>
        <v/>
      </c>
      <c r="I1226" s="152"/>
      <c r="J1226" s="153"/>
      <c r="K1226" s="153"/>
      <c r="L1226" s="19" t="str">
        <f t="shared" si="186"/>
        <v/>
      </c>
      <c r="M1226" s="151"/>
      <c r="N1226" s="153"/>
      <c r="O1226" s="153"/>
      <c r="P1226" s="19" t="str">
        <f t="shared" si="191"/>
        <v/>
      </c>
      <c r="Q1226" s="151"/>
      <c r="R1226" s="151"/>
      <c r="S1226" s="152"/>
      <c r="T1226" s="152"/>
      <c r="U1226" s="21" t="str">
        <f t="shared" si="185"/>
        <v/>
      </c>
      <c r="V1226" s="21" t="str">
        <f t="shared" si="192"/>
        <v/>
      </c>
      <c r="W1226" s="15" t="str">
        <f t="shared" si="193"/>
        <v/>
      </c>
    </row>
    <row r="1227" spans="1:23" ht="21.6" hidden="1" customHeight="1">
      <c r="A1227" s="14" t="str">
        <f t="shared" si="187"/>
        <v/>
      </c>
      <c r="B1227" s="20" t="str">
        <f>IF(D1227="","",COUNTIF($C$4:C1226,C1227)+1)</f>
        <v/>
      </c>
      <c r="C1227" s="14" t="str">
        <f>IF(D1227="","",VLOOKUP(D1227,LISTA!$A:$B,2,0))</f>
        <v/>
      </c>
      <c r="D1227" s="151"/>
      <c r="E1227" s="14" t="str">
        <f>IF(D1227="","",VLOOKUP(B1227,'Preventiva - Sequencia'!$B:$C,2,0))</f>
        <v/>
      </c>
      <c r="F1227" s="14" t="str">
        <f t="shared" si="188"/>
        <v/>
      </c>
      <c r="G1227" s="14" t="str">
        <f t="shared" si="189"/>
        <v/>
      </c>
      <c r="H1227" s="14" t="str">
        <f t="shared" si="190"/>
        <v/>
      </c>
      <c r="I1227" s="152"/>
      <c r="J1227" s="153"/>
      <c r="K1227" s="153"/>
      <c r="L1227" s="19" t="str">
        <f t="shared" si="186"/>
        <v/>
      </c>
      <c r="M1227" s="151"/>
      <c r="N1227" s="153"/>
      <c r="O1227" s="153"/>
      <c r="P1227" s="19" t="str">
        <f t="shared" si="191"/>
        <v/>
      </c>
      <c r="Q1227" s="151"/>
      <c r="R1227" s="151"/>
      <c r="S1227" s="152"/>
      <c r="T1227" s="152"/>
      <c r="U1227" s="21" t="str">
        <f t="shared" si="185"/>
        <v/>
      </c>
      <c r="V1227" s="21" t="str">
        <f t="shared" si="192"/>
        <v/>
      </c>
      <c r="W1227" s="15" t="str">
        <f t="shared" si="193"/>
        <v/>
      </c>
    </row>
    <row r="1228" spans="1:23" ht="21.6" hidden="1" customHeight="1">
      <c r="A1228" s="14" t="str">
        <f t="shared" si="187"/>
        <v/>
      </c>
      <c r="B1228" s="20" t="str">
        <f>IF(D1228="","",COUNTIF($C$4:C1227,C1228)+1)</f>
        <v/>
      </c>
      <c r="C1228" s="14" t="str">
        <f>IF(D1228="","",VLOOKUP(D1228,LISTA!$A:$B,2,0))</f>
        <v/>
      </c>
      <c r="D1228" s="151"/>
      <c r="E1228" s="14" t="str">
        <f>IF(D1228="","",VLOOKUP(B1228,'Preventiva - Sequencia'!$B:$C,2,0))</f>
        <v/>
      </c>
      <c r="F1228" s="14" t="str">
        <f t="shared" si="188"/>
        <v/>
      </c>
      <c r="G1228" s="14" t="str">
        <f t="shared" si="189"/>
        <v/>
      </c>
      <c r="H1228" s="14" t="str">
        <f t="shared" si="190"/>
        <v/>
      </c>
      <c r="I1228" s="152"/>
      <c r="J1228" s="153"/>
      <c r="K1228" s="153"/>
      <c r="L1228" s="19" t="str">
        <f t="shared" si="186"/>
        <v/>
      </c>
      <c r="M1228" s="151"/>
      <c r="N1228" s="153"/>
      <c r="O1228" s="153"/>
      <c r="P1228" s="19" t="str">
        <f t="shared" si="191"/>
        <v/>
      </c>
      <c r="Q1228" s="151"/>
      <c r="R1228" s="151"/>
      <c r="S1228" s="152"/>
      <c r="T1228" s="152"/>
      <c r="U1228" s="21" t="str">
        <f t="shared" si="185"/>
        <v/>
      </c>
      <c r="V1228" s="21" t="str">
        <f t="shared" si="192"/>
        <v/>
      </c>
      <c r="W1228" s="15" t="str">
        <f t="shared" si="193"/>
        <v/>
      </c>
    </row>
    <row r="1229" spans="1:23" ht="21.6" hidden="1" customHeight="1">
      <c r="A1229" s="14" t="str">
        <f t="shared" si="187"/>
        <v/>
      </c>
      <c r="B1229" s="20" t="str">
        <f>IF(D1229="","",COUNTIF($C$4:C1228,C1229)+1)</f>
        <v/>
      </c>
      <c r="C1229" s="14" t="str">
        <f>IF(D1229="","",VLOOKUP(D1229,LISTA!$A:$B,2,0))</f>
        <v/>
      </c>
      <c r="D1229" s="151"/>
      <c r="E1229" s="14" t="str">
        <f>IF(D1229="","",VLOOKUP(B1229,'Preventiva - Sequencia'!$B:$C,2,0))</f>
        <v/>
      </c>
      <c r="F1229" s="14" t="str">
        <f t="shared" si="188"/>
        <v/>
      </c>
      <c r="G1229" s="14" t="str">
        <f t="shared" si="189"/>
        <v/>
      </c>
      <c r="H1229" s="14" t="str">
        <f t="shared" si="190"/>
        <v/>
      </c>
      <c r="I1229" s="152"/>
      <c r="J1229" s="153"/>
      <c r="K1229" s="153"/>
      <c r="L1229" s="19" t="str">
        <f t="shared" si="186"/>
        <v/>
      </c>
      <c r="M1229" s="151"/>
      <c r="N1229" s="153"/>
      <c r="O1229" s="153"/>
      <c r="P1229" s="19" t="str">
        <f t="shared" si="191"/>
        <v/>
      </c>
      <c r="Q1229" s="151"/>
      <c r="R1229" s="151"/>
      <c r="S1229" s="152"/>
      <c r="T1229" s="152"/>
      <c r="U1229" s="21" t="str">
        <f t="shared" si="185"/>
        <v/>
      </c>
      <c r="V1229" s="21" t="str">
        <f t="shared" si="192"/>
        <v/>
      </c>
      <c r="W1229" s="15" t="str">
        <f t="shared" si="193"/>
        <v/>
      </c>
    </row>
    <row r="1230" spans="1:23" ht="21.6" hidden="1" customHeight="1">
      <c r="A1230" s="14" t="str">
        <f t="shared" si="187"/>
        <v/>
      </c>
      <c r="B1230" s="20" t="str">
        <f>IF(D1230="","",COUNTIF($C$4:C1229,C1230)+1)</f>
        <v/>
      </c>
      <c r="C1230" s="14" t="str">
        <f>IF(D1230="","",VLOOKUP(D1230,LISTA!$A:$B,2,0))</f>
        <v/>
      </c>
      <c r="D1230" s="151"/>
      <c r="E1230" s="14" t="str">
        <f>IF(D1230="","",VLOOKUP(B1230,'Preventiva - Sequencia'!$B:$C,2,0))</f>
        <v/>
      </c>
      <c r="F1230" s="14" t="str">
        <f t="shared" si="188"/>
        <v/>
      </c>
      <c r="G1230" s="14" t="str">
        <f t="shared" si="189"/>
        <v/>
      </c>
      <c r="H1230" s="14" t="str">
        <f t="shared" si="190"/>
        <v/>
      </c>
      <c r="I1230" s="152"/>
      <c r="J1230" s="153"/>
      <c r="K1230" s="153"/>
      <c r="L1230" s="19" t="str">
        <f t="shared" si="186"/>
        <v/>
      </c>
      <c r="M1230" s="151"/>
      <c r="N1230" s="153"/>
      <c r="O1230" s="153"/>
      <c r="P1230" s="19" t="str">
        <f t="shared" si="191"/>
        <v/>
      </c>
      <c r="Q1230" s="151"/>
      <c r="R1230" s="151"/>
      <c r="S1230" s="152"/>
      <c r="T1230" s="152"/>
      <c r="U1230" s="21" t="str">
        <f t="shared" si="185"/>
        <v/>
      </c>
      <c r="V1230" s="21" t="str">
        <f t="shared" si="192"/>
        <v/>
      </c>
      <c r="W1230" s="15" t="str">
        <f t="shared" si="193"/>
        <v/>
      </c>
    </row>
    <row r="1231" spans="1:23" ht="21.6" hidden="1" customHeight="1">
      <c r="A1231" s="14" t="str">
        <f t="shared" si="187"/>
        <v/>
      </c>
      <c r="B1231" s="20" t="str">
        <f>IF(D1231="","",COUNTIF($C$4:C1230,C1231)+1)</f>
        <v/>
      </c>
      <c r="C1231" s="14" t="str">
        <f>IF(D1231="","",VLOOKUP(D1231,LISTA!$A:$B,2,0))</f>
        <v/>
      </c>
      <c r="D1231" s="151"/>
      <c r="E1231" s="14" t="str">
        <f>IF(D1231="","",VLOOKUP(B1231,'Preventiva - Sequencia'!$B:$C,2,0))</f>
        <v/>
      </c>
      <c r="F1231" s="14" t="str">
        <f t="shared" si="188"/>
        <v/>
      </c>
      <c r="G1231" s="14" t="str">
        <f t="shared" si="189"/>
        <v/>
      </c>
      <c r="H1231" s="14" t="str">
        <f t="shared" si="190"/>
        <v/>
      </c>
      <c r="I1231" s="152"/>
      <c r="J1231" s="153"/>
      <c r="K1231" s="153"/>
      <c r="L1231" s="19" t="str">
        <f t="shared" si="186"/>
        <v/>
      </c>
      <c r="M1231" s="151"/>
      <c r="N1231" s="153"/>
      <c r="O1231" s="153"/>
      <c r="P1231" s="19" t="str">
        <f t="shared" si="191"/>
        <v/>
      </c>
      <c r="Q1231" s="151"/>
      <c r="R1231" s="151"/>
      <c r="S1231" s="152"/>
      <c r="T1231" s="152"/>
      <c r="U1231" s="21" t="str">
        <f t="shared" si="185"/>
        <v/>
      </c>
      <c r="V1231" s="21" t="str">
        <f t="shared" si="192"/>
        <v/>
      </c>
      <c r="W1231" s="15" t="str">
        <f t="shared" si="193"/>
        <v/>
      </c>
    </row>
    <row r="1232" spans="1:23" ht="21.6" hidden="1" customHeight="1">
      <c r="A1232" s="14" t="str">
        <f t="shared" si="187"/>
        <v/>
      </c>
      <c r="B1232" s="20" t="str">
        <f>IF(D1232="","",COUNTIF($C$4:C1231,C1232)+1)</f>
        <v/>
      </c>
      <c r="C1232" s="14" t="str">
        <f>IF(D1232="","",VLOOKUP(D1232,LISTA!$A:$B,2,0))</f>
        <v/>
      </c>
      <c r="D1232" s="151"/>
      <c r="E1232" s="14" t="str">
        <f>IF(D1232="","",VLOOKUP(B1232,'Preventiva - Sequencia'!$B:$C,2,0))</f>
        <v/>
      </c>
      <c r="F1232" s="14" t="str">
        <f t="shared" si="188"/>
        <v/>
      </c>
      <c r="G1232" s="14" t="str">
        <f t="shared" si="189"/>
        <v/>
      </c>
      <c r="H1232" s="14" t="str">
        <f t="shared" si="190"/>
        <v/>
      </c>
      <c r="I1232" s="152"/>
      <c r="J1232" s="153"/>
      <c r="K1232" s="153"/>
      <c r="L1232" s="19" t="str">
        <f t="shared" si="186"/>
        <v/>
      </c>
      <c r="M1232" s="151"/>
      <c r="N1232" s="153"/>
      <c r="O1232" s="153"/>
      <c r="P1232" s="19" t="str">
        <f t="shared" si="191"/>
        <v/>
      </c>
      <c r="Q1232" s="151"/>
      <c r="R1232" s="151"/>
      <c r="S1232" s="152"/>
      <c r="T1232" s="152"/>
      <c r="U1232" s="21" t="str">
        <f t="shared" si="185"/>
        <v/>
      </c>
      <c r="V1232" s="21" t="str">
        <f t="shared" si="192"/>
        <v/>
      </c>
      <c r="W1232" s="15" t="str">
        <f t="shared" si="193"/>
        <v/>
      </c>
    </row>
    <row r="1233" spans="1:23" ht="21.6" hidden="1" customHeight="1">
      <c r="A1233" s="14" t="str">
        <f t="shared" si="187"/>
        <v/>
      </c>
      <c r="B1233" s="20" t="str">
        <f>IF(D1233="","",COUNTIF($C$4:C1232,C1233)+1)</f>
        <v/>
      </c>
      <c r="C1233" s="14" t="str">
        <f>IF(D1233="","",VLOOKUP(D1233,LISTA!$A:$B,2,0))</f>
        <v/>
      </c>
      <c r="D1233" s="151"/>
      <c r="E1233" s="14" t="str">
        <f>IF(D1233="","",VLOOKUP(B1233,'Preventiva - Sequencia'!$B:$C,2,0))</f>
        <v/>
      </c>
      <c r="F1233" s="14" t="str">
        <f t="shared" si="188"/>
        <v/>
      </c>
      <c r="G1233" s="14" t="str">
        <f t="shared" si="189"/>
        <v/>
      </c>
      <c r="H1233" s="14" t="str">
        <f t="shared" si="190"/>
        <v/>
      </c>
      <c r="I1233" s="152"/>
      <c r="J1233" s="153"/>
      <c r="K1233" s="153"/>
      <c r="L1233" s="19" t="str">
        <f t="shared" si="186"/>
        <v/>
      </c>
      <c r="M1233" s="151"/>
      <c r="N1233" s="153"/>
      <c r="O1233" s="153"/>
      <c r="P1233" s="19" t="str">
        <f t="shared" si="191"/>
        <v/>
      </c>
      <c r="Q1233" s="151"/>
      <c r="R1233" s="151"/>
      <c r="S1233" s="152"/>
      <c r="T1233" s="152"/>
      <c r="U1233" s="21" t="str">
        <f t="shared" si="185"/>
        <v/>
      </c>
      <c r="V1233" s="21" t="str">
        <f t="shared" si="192"/>
        <v/>
      </c>
      <c r="W1233" s="15" t="str">
        <f t="shared" si="193"/>
        <v/>
      </c>
    </row>
    <row r="1234" spans="1:23" ht="21.6" hidden="1" customHeight="1">
      <c r="A1234" s="14" t="str">
        <f t="shared" si="187"/>
        <v/>
      </c>
      <c r="B1234" s="20" t="str">
        <f>IF(D1234="","",COUNTIF($C$4:C1233,C1234)+1)</f>
        <v/>
      </c>
      <c r="C1234" s="14" t="str">
        <f>IF(D1234="","",VLOOKUP(D1234,LISTA!$A:$B,2,0))</f>
        <v/>
      </c>
      <c r="D1234" s="151"/>
      <c r="E1234" s="14" t="str">
        <f>IF(D1234="","",VLOOKUP(B1234,'Preventiva - Sequencia'!$B:$C,2,0))</f>
        <v/>
      </c>
      <c r="F1234" s="14" t="str">
        <f t="shared" si="188"/>
        <v/>
      </c>
      <c r="G1234" s="14" t="str">
        <f t="shared" si="189"/>
        <v/>
      </c>
      <c r="H1234" s="14" t="str">
        <f t="shared" si="190"/>
        <v/>
      </c>
      <c r="I1234" s="152"/>
      <c r="J1234" s="153"/>
      <c r="K1234" s="153"/>
      <c r="L1234" s="19" t="str">
        <f t="shared" si="186"/>
        <v/>
      </c>
      <c r="M1234" s="151"/>
      <c r="N1234" s="153"/>
      <c r="O1234" s="153"/>
      <c r="P1234" s="19" t="str">
        <f t="shared" si="191"/>
        <v/>
      </c>
      <c r="Q1234" s="151"/>
      <c r="R1234" s="151"/>
      <c r="S1234" s="152"/>
      <c r="T1234" s="152"/>
      <c r="U1234" s="21" t="str">
        <f t="shared" si="185"/>
        <v/>
      </c>
      <c r="V1234" s="21" t="str">
        <f t="shared" si="192"/>
        <v/>
      </c>
      <c r="W1234" s="15" t="str">
        <f t="shared" si="193"/>
        <v/>
      </c>
    </row>
    <row r="1235" spans="1:23" ht="21.6" hidden="1" customHeight="1">
      <c r="A1235" s="14" t="str">
        <f t="shared" si="187"/>
        <v/>
      </c>
      <c r="B1235" s="20" t="str">
        <f>IF(D1235="","",COUNTIF($C$4:C1234,C1235)+1)</f>
        <v/>
      </c>
      <c r="C1235" s="14" t="str">
        <f>IF(D1235="","",VLOOKUP(D1235,LISTA!$A:$B,2,0))</f>
        <v/>
      </c>
      <c r="D1235" s="151"/>
      <c r="E1235" s="14" t="str">
        <f>IF(D1235="","",VLOOKUP(B1235,'Preventiva - Sequencia'!$B:$C,2,0))</f>
        <v/>
      </c>
      <c r="F1235" s="14" t="str">
        <f t="shared" si="188"/>
        <v/>
      </c>
      <c r="G1235" s="14" t="str">
        <f t="shared" si="189"/>
        <v/>
      </c>
      <c r="H1235" s="14" t="str">
        <f t="shared" si="190"/>
        <v/>
      </c>
      <c r="I1235" s="152"/>
      <c r="J1235" s="153"/>
      <c r="K1235" s="153"/>
      <c r="L1235" s="19" t="str">
        <f t="shared" si="186"/>
        <v/>
      </c>
      <c r="M1235" s="151"/>
      <c r="N1235" s="153"/>
      <c r="O1235" s="153"/>
      <c r="P1235" s="19" t="str">
        <f t="shared" si="191"/>
        <v/>
      </c>
      <c r="Q1235" s="151"/>
      <c r="R1235" s="151"/>
      <c r="S1235" s="152"/>
      <c r="T1235" s="152"/>
      <c r="U1235" s="21" t="str">
        <f t="shared" si="185"/>
        <v/>
      </c>
      <c r="V1235" s="21" t="str">
        <f t="shared" si="192"/>
        <v/>
      </c>
      <c r="W1235" s="15" t="str">
        <f t="shared" si="193"/>
        <v/>
      </c>
    </row>
    <row r="1236" spans="1:23" ht="21.6" hidden="1" customHeight="1">
      <c r="A1236" s="14" t="str">
        <f t="shared" si="187"/>
        <v/>
      </c>
      <c r="B1236" s="20" t="str">
        <f>IF(D1236="","",COUNTIF($C$4:C1235,C1236)+1)</f>
        <v/>
      </c>
      <c r="C1236" s="14" t="str">
        <f>IF(D1236="","",VLOOKUP(D1236,LISTA!$A:$B,2,0))</f>
        <v/>
      </c>
      <c r="D1236" s="151"/>
      <c r="E1236" s="14" t="str">
        <f>IF(D1236="","",VLOOKUP(B1236,'Preventiva - Sequencia'!$B:$C,2,0))</f>
        <v/>
      </c>
      <c r="F1236" s="14" t="str">
        <f t="shared" si="188"/>
        <v/>
      </c>
      <c r="G1236" s="14" t="str">
        <f t="shared" si="189"/>
        <v/>
      </c>
      <c r="H1236" s="14" t="str">
        <f t="shared" si="190"/>
        <v/>
      </c>
      <c r="I1236" s="152"/>
      <c r="J1236" s="153"/>
      <c r="K1236" s="153"/>
      <c r="L1236" s="19" t="str">
        <f t="shared" si="186"/>
        <v/>
      </c>
      <c r="M1236" s="151"/>
      <c r="N1236" s="153"/>
      <c r="O1236" s="153"/>
      <c r="P1236" s="19" t="str">
        <f t="shared" si="191"/>
        <v/>
      </c>
      <c r="Q1236" s="151"/>
      <c r="R1236" s="151"/>
      <c r="S1236" s="152"/>
      <c r="T1236" s="152"/>
      <c r="U1236" s="21" t="str">
        <f t="shared" si="185"/>
        <v/>
      </c>
      <c r="V1236" s="21" t="str">
        <f t="shared" si="192"/>
        <v/>
      </c>
      <c r="W1236" s="15" t="str">
        <f t="shared" si="193"/>
        <v/>
      </c>
    </row>
    <row r="1237" spans="1:23" ht="21.6" hidden="1" customHeight="1">
      <c r="A1237" s="14" t="str">
        <f t="shared" si="187"/>
        <v/>
      </c>
      <c r="B1237" s="20" t="str">
        <f>IF(D1237="","",COUNTIF($C$4:C1236,C1237)+1)</f>
        <v/>
      </c>
      <c r="C1237" s="14" t="str">
        <f>IF(D1237="","",VLOOKUP(D1237,LISTA!$A:$B,2,0))</f>
        <v/>
      </c>
      <c r="D1237" s="151"/>
      <c r="E1237" s="14" t="str">
        <f>IF(D1237="","",VLOOKUP(B1237,'Preventiva - Sequencia'!$B:$C,2,0))</f>
        <v/>
      </c>
      <c r="F1237" s="14" t="str">
        <f t="shared" si="188"/>
        <v/>
      </c>
      <c r="G1237" s="14" t="str">
        <f t="shared" si="189"/>
        <v/>
      </c>
      <c r="H1237" s="14" t="str">
        <f t="shared" si="190"/>
        <v/>
      </c>
      <c r="I1237" s="152"/>
      <c r="J1237" s="153"/>
      <c r="K1237" s="153"/>
      <c r="L1237" s="19" t="str">
        <f t="shared" si="186"/>
        <v/>
      </c>
      <c r="M1237" s="151"/>
      <c r="N1237" s="153"/>
      <c r="O1237" s="153"/>
      <c r="P1237" s="19" t="str">
        <f t="shared" si="191"/>
        <v/>
      </c>
      <c r="Q1237" s="151"/>
      <c r="R1237" s="151"/>
      <c r="S1237" s="152"/>
      <c r="T1237" s="152"/>
      <c r="U1237" s="21" t="str">
        <f t="shared" si="185"/>
        <v/>
      </c>
      <c r="V1237" s="21" t="str">
        <f t="shared" si="192"/>
        <v/>
      </c>
      <c r="W1237" s="15" t="str">
        <f t="shared" si="193"/>
        <v/>
      </c>
    </row>
    <row r="1238" spans="1:23" ht="21.6" hidden="1" customHeight="1">
      <c r="A1238" s="14" t="str">
        <f t="shared" si="187"/>
        <v/>
      </c>
      <c r="B1238" s="20" t="str">
        <f>IF(D1238="","",COUNTIF($C$4:C1237,C1238)+1)</f>
        <v/>
      </c>
      <c r="C1238" s="14" t="str">
        <f>IF(D1238="","",VLOOKUP(D1238,LISTA!$A:$B,2,0))</f>
        <v/>
      </c>
      <c r="D1238" s="151"/>
      <c r="E1238" s="14" t="str">
        <f>IF(D1238="","",VLOOKUP(B1238,'Preventiva - Sequencia'!$B:$C,2,0))</f>
        <v/>
      </c>
      <c r="F1238" s="14" t="str">
        <f t="shared" si="188"/>
        <v/>
      </c>
      <c r="G1238" s="14" t="str">
        <f t="shared" si="189"/>
        <v/>
      </c>
      <c r="H1238" s="14" t="str">
        <f t="shared" si="190"/>
        <v/>
      </c>
      <c r="I1238" s="152"/>
      <c r="J1238" s="153"/>
      <c r="K1238" s="153"/>
      <c r="L1238" s="19" t="str">
        <f t="shared" si="186"/>
        <v/>
      </c>
      <c r="M1238" s="151"/>
      <c r="N1238" s="153"/>
      <c r="O1238" s="153"/>
      <c r="P1238" s="19" t="str">
        <f t="shared" si="191"/>
        <v/>
      </c>
      <c r="Q1238" s="151"/>
      <c r="R1238" s="151"/>
      <c r="S1238" s="152"/>
      <c r="T1238" s="152"/>
      <c r="U1238" s="21" t="str">
        <f t="shared" si="185"/>
        <v/>
      </c>
      <c r="V1238" s="21" t="str">
        <f t="shared" si="192"/>
        <v/>
      </c>
      <c r="W1238" s="15" t="str">
        <f t="shared" si="193"/>
        <v/>
      </c>
    </row>
    <row r="1239" spans="1:23" ht="21.6" hidden="1" customHeight="1">
      <c r="A1239" s="14" t="str">
        <f t="shared" si="187"/>
        <v/>
      </c>
      <c r="B1239" s="20" t="str">
        <f>IF(D1239="","",COUNTIF($C$4:C1238,C1239)+1)</f>
        <v/>
      </c>
      <c r="C1239" s="14" t="str">
        <f>IF(D1239="","",VLOOKUP(D1239,LISTA!$A:$B,2,0))</f>
        <v/>
      </c>
      <c r="D1239" s="151"/>
      <c r="E1239" s="14" t="str">
        <f>IF(D1239="","",VLOOKUP(B1239,'Preventiva - Sequencia'!$B:$C,2,0))</f>
        <v/>
      </c>
      <c r="F1239" s="14" t="str">
        <f t="shared" si="188"/>
        <v/>
      </c>
      <c r="G1239" s="14" t="str">
        <f t="shared" si="189"/>
        <v/>
      </c>
      <c r="H1239" s="14" t="str">
        <f t="shared" si="190"/>
        <v/>
      </c>
      <c r="I1239" s="152"/>
      <c r="J1239" s="153"/>
      <c r="K1239" s="153"/>
      <c r="L1239" s="19" t="str">
        <f t="shared" si="186"/>
        <v/>
      </c>
      <c r="M1239" s="151"/>
      <c r="N1239" s="153"/>
      <c r="O1239" s="153"/>
      <c r="P1239" s="19" t="str">
        <f t="shared" si="191"/>
        <v/>
      </c>
      <c r="Q1239" s="151"/>
      <c r="R1239" s="151"/>
      <c r="S1239" s="152"/>
      <c r="T1239" s="152"/>
      <c r="U1239" s="21" t="str">
        <f t="shared" si="185"/>
        <v/>
      </c>
      <c r="V1239" s="21" t="str">
        <f t="shared" si="192"/>
        <v/>
      </c>
      <c r="W1239" s="15" t="str">
        <f t="shared" si="193"/>
        <v/>
      </c>
    </row>
    <row r="1240" spans="1:23" ht="21.6" hidden="1" customHeight="1">
      <c r="A1240" s="14" t="str">
        <f t="shared" si="187"/>
        <v/>
      </c>
      <c r="B1240" s="20" t="str">
        <f>IF(D1240="","",COUNTIF($C$4:C1239,C1240)+1)</f>
        <v/>
      </c>
      <c r="C1240" s="14" t="str">
        <f>IF(D1240="","",VLOOKUP(D1240,LISTA!$A:$B,2,0))</f>
        <v/>
      </c>
      <c r="D1240" s="151"/>
      <c r="E1240" s="14" t="str">
        <f>IF(D1240="","",VLOOKUP(B1240,'Preventiva - Sequencia'!$B:$C,2,0))</f>
        <v/>
      </c>
      <c r="F1240" s="14" t="str">
        <f t="shared" si="188"/>
        <v/>
      </c>
      <c r="G1240" s="14" t="str">
        <f t="shared" si="189"/>
        <v/>
      </c>
      <c r="H1240" s="14" t="str">
        <f t="shared" si="190"/>
        <v/>
      </c>
      <c r="I1240" s="152"/>
      <c r="J1240" s="153"/>
      <c r="K1240" s="153"/>
      <c r="L1240" s="19" t="str">
        <f t="shared" si="186"/>
        <v/>
      </c>
      <c r="M1240" s="151"/>
      <c r="N1240" s="153"/>
      <c r="O1240" s="153"/>
      <c r="P1240" s="19" t="str">
        <f t="shared" si="191"/>
        <v/>
      </c>
      <c r="Q1240" s="151"/>
      <c r="R1240" s="151"/>
      <c r="S1240" s="152"/>
      <c r="T1240" s="152"/>
      <c r="U1240" s="21" t="str">
        <f t="shared" si="185"/>
        <v/>
      </c>
      <c r="V1240" s="21" t="str">
        <f t="shared" si="192"/>
        <v/>
      </c>
      <c r="W1240" s="15" t="str">
        <f t="shared" si="193"/>
        <v/>
      </c>
    </row>
    <row r="1241" spans="1:23" ht="21.6" hidden="1" customHeight="1">
      <c r="A1241" s="14" t="str">
        <f t="shared" si="187"/>
        <v/>
      </c>
      <c r="B1241" s="20" t="str">
        <f>IF(D1241="","",COUNTIF($C$4:C1240,C1241)+1)</f>
        <v/>
      </c>
      <c r="C1241" s="14" t="str">
        <f>IF(D1241="","",VLOOKUP(D1241,LISTA!$A:$B,2,0))</f>
        <v/>
      </c>
      <c r="D1241" s="151"/>
      <c r="E1241" s="14" t="str">
        <f>IF(D1241="","",VLOOKUP(B1241,'Preventiva - Sequencia'!$B:$C,2,0))</f>
        <v/>
      </c>
      <c r="F1241" s="14" t="str">
        <f t="shared" si="188"/>
        <v/>
      </c>
      <c r="G1241" s="14" t="str">
        <f t="shared" si="189"/>
        <v/>
      </c>
      <c r="H1241" s="14" t="str">
        <f t="shared" si="190"/>
        <v/>
      </c>
      <c r="I1241" s="152"/>
      <c r="J1241" s="153"/>
      <c r="K1241" s="153"/>
      <c r="L1241" s="19" t="str">
        <f t="shared" si="186"/>
        <v/>
      </c>
      <c r="M1241" s="151"/>
      <c r="N1241" s="153"/>
      <c r="O1241" s="153"/>
      <c r="P1241" s="19" t="str">
        <f t="shared" si="191"/>
        <v/>
      </c>
      <c r="Q1241" s="151"/>
      <c r="R1241" s="151"/>
      <c r="S1241" s="152"/>
      <c r="T1241" s="152"/>
      <c r="U1241" s="21" t="str">
        <f t="shared" si="185"/>
        <v/>
      </c>
      <c r="V1241" s="21" t="str">
        <f t="shared" si="192"/>
        <v/>
      </c>
      <c r="W1241" s="15" t="str">
        <f t="shared" si="193"/>
        <v/>
      </c>
    </row>
    <row r="1242" spans="1:23" ht="21.6" hidden="1" customHeight="1">
      <c r="A1242" s="14" t="str">
        <f t="shared" si="187"/>
        <v/>
      </c>
      <c r="B1242" s="20" t="str">
        <f>IF(D1242="","",COUNTIF($C$4:C1241,C1242)+1)</f>
        <v/>
      </c>
      <c r="C1242" s="14" t="str">
        <f>IF(D1242="","",VLOOKUP(D1242,LISTA!$A:$B,2,0))</f>
        <v/>
      </c>
      <c r="D1242" s="151"/>
      <c r="E1242" s="14" t="str">
        <f>IF(D1242="","",VLOOKUP(B1242,'Preventiva - Sequencia'!$B:$C,2,0))</f>
        <v/>
      </c>
      <c r="F1242" s="14" t="str">
        <f t="shared" si="188"/>
        <v/>
      </c>
      <c r="G1242" s="14" t="str">
        <f t="shared" si="189"/>
        <v/>
      </c>
      <c r="H1242" s="14" t="str">
        <f t="shared" si="190"/>
        <v/>
      </c>
      <c r="I1242" s="152"/>
      <c r="J1242" s="153"/>
      <c r="K1242" s="153"/>
      <c r="L1242" s="19" t="str">
        <f t="shared" si="186"/>
        <v/>
      </c>
      <c r="M1242" s="151"/>
      <c r="N1242" s="153"/>
      <c r="O1242" s="153"/>
      <c r="P1242" s="19" t="str">
        <f t="shared" si="191"/>
        <v/>
      </c>
      <c r="Q1242" s="151"/>
      <c r="R1242" s="151"/>
      <c r="S1242" s="152"/>
      <c r="T1242" s="152"/>
      <c r="U1242" s="21" t="str">
        <f t="shared" si="185"/>
        <v/>
      </c>
      <c r="V1242" s="21" t="str">
        <f t="shared" si="192"/>
        <v/>
      </c>
      <c r="W1242" s="15" t="str">
        <f t="shared" si="193"/>
        <v/>
      </c>
    </row>
    <row r="1243" spans="1:23" ht="21.6" hidden="1" customHeight="1">
      <c r="A1243" s="14" t="str">
        <f t="shared" si="187"/>
        <v/>
      </c>
      <c r="B1243" s="20" t="str">
        <f>IF(D1243="","",COUNTIF($C$4:C1242,C1243)+1)</f>
        <v/>
      </c>
      <c r="C1243" s="14" t="str">
        <f>IF(D1243="","",VLOOKUP(D1243,LISTA!$A:$B,2,0))</f>
        <v/>
      </c>
      <c r="D1243" s="151"/>
      <c r="E1243" s="14" t="str">
        <f>IF(D1243="","",VLOOKUP(B1243,'Preventiva - Sequencia'!$B:$C,2,0))</f>
        <v/>
      </c>
      <c r="F1243" s="14" t="str">
        <f t="shared" si="188"/>
        <v/>
      </c>
      <c r="G1243" s="14" t="str">
        <f t="shared" si="189"/>
        <v/>
      </c>
      <c r="H1243" s="14" t="str">
        <f t="shared" si="190"/>
        <v/>
      </c>
      <c r="I1243" s="152"/>
      <c r="J1243" s="153"/>
      <c r="K1243" s="153"/>
      <c r="L1243" s="19" t="str">
        <f t="shared" si="186"/>
        <v/>
      </c>
      <c r="M1243" s="151"/>
      <c r="N1243" s="153"/>
      <c r="O1243" s="153"/>
      <c r="P1243" s="19" t="str">
        <f t="shared" si="191"/>
        <v/>
      </c>
      <c r="Q1243" s="151"/>
      <c r="R1243" s="151"/>
      <c r="S1243" s="152"/>
      <c r="T1243" s="152"/>
      <c r="U1243" s="21" t="str">
        <f t="shared" si="185"/>
        <v/>
      </c>
      <c r="V1243" s="21" t="str">
        <f t="shared" si="192"/>
        <v/>
      </c>
      <c r="W1243" s="15" t="str">
        <f t="shared" si="193"/>
        <v/>
      </c>
    </row>
    <row r="1244" spans="1:23" ht="21.6" hidden="1" customHeight="1">
      <c r="A1244" s="14" t="str">
        <f t="shared" si="187"/>
        <v/>
      </c>
      <c r="B1244" s="20" t="str">
        <f>IF(D1244="","",COUNTIF($C$4:C1243,C1244)+1)</f>
        <v/>
      </c>
      <c r="C1244" s="14" t="str">
        <f>IF(D1244="","",VLOOKUP(D1244,LISTA!$A:$B,2,0))</f>
        <v/>
      </c>
      <c r="D1244" s="151"/>
      <c r="E1244" s="14" t="str">
        <f>IF(D1244="","",VLOOKUP(B1244,'Preventiva - Sequencia'!$B:$C,2,0))</f>
        <v/>
      </c>
      <c r="F1244" s="14" t="str">
        <f t="shared" si="188"/>
        <v/>
      </c>
      <c r="G1244" s="14" t="str">
        <f t="shared" si="189"/>
        <v/>
      </c>
      <c r="H1244" s="14" t="str">
        <f t="shared" si="190"/>
        <v/>
      </c>
      <c r="I1244" s="152"/>
      <c r="J1244" s="153"/>
      <c r="K1244" s="153"/>
      <c r="L1244" s="19" t="str">
        <f t="shared" si="186"/>
        <v/>
      </c>
      <c r="M1244" s="151"/>
      <c r="N1244" s="153"/>
      <c r="O1244" s="153"/>
      <c r="P1244" s="19" t="str">
        <f t="shared" si="191"/>
        <v/>
      </c>
      <c r="Q1244" s="151"/>
      <c r="R1244" s="151"/>
      <c r="S1244" s="152"/>
      <c r="T1244" s="152"/>
      <c r="U1244" s="21" t="str">
        <f t="shared" si="185"/>
        <v/>
      </c>
      <c r="V1244" s="21" t="str">
        <f t="shared" si="192"/>
        <v/>
      </c>
      <c r="W1244" s="15" t="str">
        <f t="shared" si="193"/>
        <v/>
      </c>
    </row>
    <row r="1245" spans="1:23" ht="21.6" hidden="1" customHeight="1">
      <c r="A1245" s="14" t="str">
        <f t="shared" si="187"/>
        <v/>
      </c>
      <c r="B1245" s="20" t="str">
        <f>IF(D1245="","",COUNTIF($C$4:C1244,C1245)+1)</f>
        <v/>
      </c>
      <c r="C1245" s="14" t="str">
        <f>IF(D1245="","",VLOOKUP(D1245,LISTA!$A:$B,2,0))</f>
        <v/>
      </c>
      <c r="D1245" s="151"/>
      <c r="E1245" s="14" t="str">
        <f>IF(D1245="","",VLOOKUP(B1245,'Preventiva - Sequencia'!$B:$C,2,0))</f>
        <v/>
      </c>
      <c r="F1245" s="14" t="str">
        <f t="shared" si="188"/>
        <v/>
      </c>
      <c r="G1245" s="14" t="str">
        <f t="shared" si="189"/>
        <v/>
      </c>
      <c r="H1245" s="14" t="str">
        <f t="shared" si="190"/>
        <v/>
      </c>
      <c r="I1245" s="152"/>
      <c r="J1245" s="153"/>
      <c r="K1245" s="153"/>
      <c r="L1245" s="19" t="str">
        <f t="shared" si="186"/>
        <v/>
      </c>
      <c r="M1245" s="151"/>
      <c r="N1245" s="153"/>
      <c r="O1245" s="153"/>
      <c r="P1245" s="19" t="str">
        <f t="shared" si="191"/>
        <v/>
      </c>
      <c r="Q1245" s="151"/>
      <c r="R1245" s="151"/>
      <c r="S1245" s="152"/>
      <c r="T1245" s="152"/>
      <c r="U1245" s="21" t="str">
        <f t="shared" ref="U1245:U1308" si="194">IF(P1245="","",P1245/L1245)</f>
        <v/>
      </c>
      <c r="V1245" s="21" t="str">
        <f t="shared" si="192"/>
        <v/>
      </c>
      <c r="W1245" s="15" t="str">
        <f t="shared" si="193"/>
        <v/>
      </c>
    </row>
    <row r="1246" spans="1:23" ht="21.6" hidden="1" customHeight="1">
      <c r="A1246" s="14" t="str">
        <f t="shared" si="187"/>
        <v/>
      </c>
      <c r="B1246" s="20" t="str">
        <f>IF(D1246="","",COUNTIF($C$4:C1245,C1246)+1)</f>
        <v/>
      </c>
      <c r="C1246" s="14" t="str">
        <f>IF(D1246="","",VLOOKUP(D1246,LISTA!$A:$B,2,0))</f>
        <v/>
      </c>
      <c r="D1246" s="151"/>
      <c r="E1246" s="14" t="str">
        <f>IF(D1246="","",VLOOKUP(B1246,'Preventiva - Sequencia'!$B:$C,2,0))</f>
        <v/>
      </c>
      <c r="F1246" s="14" t="str">
        <f t="shared" si="188"/>
        <v/>
      </c>
      <c r="G1246" s="14" t="str">
        <f t="shared" si="189"/>
        <v/>
      </c>
      <c r="H1246" s="14" t="str">
        <f t="shared" si="190"/>
        <v/>
      </c>
      <c r="I1246" s="152"/>
      <c r="J1246" s="153"/>
      <c r="K1246" s="153"/>
      <c r="L1246" s="19" t="str">
        <f t="shared" si="186"/>
        <v/>
      </c>
      <c r="M1246" s="151"/>
      <c r="N1246" s="153"/>
      <c r="O1246" s="153"/>
      <c r="P1246" s="19" t="str">
        <f t="shared" si="191"/>
        <v/>
      </c>
      <c r="Q1246" s="151"/>
      <c r="R1246" s="151"/>
      <c r="S1246" s="152"/>
      <c r="T1246" s="152"/>
      <c r="U1246" s="21" t="str">
        <f t="shared" si="194"/>
        <v/>
      </c>
      <c r="V1246" s="21" t="str">
        <f t="shared" si="192"/>
        <v/>
      </c>
      <c r="W1246" s="15" t="str">
        <f t="shared" si="193"/>
        <v/>
      </c>
    </row>
    <row r="1247" spans="1:23" ht="21.6" hidden="1" customHeight="1">
      <c r="A1247" s="14" t="str">
        <f t="shared" si="187"/>
        <v/>
      </c>
      <c r="B1247" s="20" t="str">
        <f>IF(D1247="","",COUNTIF($C$4:C1246,C1247)+1)</f>
        <v/>
      </c>
      <c r="C1247" s="14" t="str">
        <f>IF(D1247="","",VLOOKUP(D1247,LISTA!$A:$B,2,0))</f>
        <v/>
      </c>
      <c r="D1247" s="151"/>
      <c r="E1247" s="14" t="str">
        <f>IF(D1247="","",VLOOKUP(B1247,'Preventiva - Sequencia'!$B:$C,2,0))</f>
        <v/>
      </c>
      <c r="F1247" s="14" t="str">
        <f t="shared" si="188"/>
        <v/>
      </c>
      <c r="G1247" s="14" t="str">
        <f t="shared" si="189"/>
        <v/>
      </c>
      <c r="H1247" s="14" t="str">
        <f t="shared" si="190"/>
        <v/>
      </c>
      <c r="I1247" s="152"/>
      <c r="J1247" s="153"/>
      <c r="K1247" s="153"/>
      <c r="L1247" s="19" t="str">
        <f t="shared" si="186"/>
        <v/>
      </c>
      <c r="M1247" s="151"/>
      <c r="N1247" s="153"/>
      <c r="O1247" s="153"/>
      <c r="P1247" s="19" t="str">
        <f t="shared" si="191"/>
        <v/>
      </c>
      <c r="Q1247" s="151"/>
      <c r="R1247" s="151"/>
      <c r="S1247" s="152"/>
      <c r="T1247" s="152"/>
      <c r="U1247" s="21" t="str">
        <f t="shared" si="194"/>
        <v/>
      </c>
      <c r="V1247" s="21" t="str">
        <f t="shared" si="192"/>
        <v/>
      </c>
      <c r="W1247" s="15" t="str">
        <f t="shared" si="193"/>
        <v/>
      </c>
    </row>
    <row r="1248" spans="1:23" ht="21.6" hidden="1" customHeight="1">
      <c r="A1248" s="14" t="str">
        <f t="shared" si="187"/>
        <v/>
      </c>
      <c r="B1248" s="20" t="str">
        <f>IF(D1248="","",COUNTIF($C$4:C1247,C1248)+1)</f>
        <v/>
      </c>
      <c r="C1248" s="14" t="str">
        <f>IF(D1248="","",VLOOKUP(D1248,LISTA!$A:$B,2,0))</f>
        <v/>
      </c>
      <c r="D1248" s="151"/>
      <c r="E1248" s="14" t="str">
        <f>IF(D1248="","",VLOOKUP(B1248,'Preventiva - Sequencia'!$B:$C,2,0))</f>
        <v/>
      </c>
      <c r="F1248" s="14" t="str">
        <f t="shared" si="188"/>
        <v/>
      </c>
      <c r="G1248" s="14" t="str">
        <f t="shared" si="189"/>
        <v/>
      </c>
      <c r="H1248" s="14" t="str">
        <f t="shared" si="190"/>
        <v/>
      </c>
      <c r="I1248" s="152"/>
      <c r="J1248" s="153"/>
      <c r="K1248" s="153"/>
      <c r="L1248" s="19" t="str">
        <f t="shared" si="186"/>
        <v/>
      </c>
      <c r="M1248" s="151"/>
      <c r="N1248" s="153"/>
      <c r="O1248" s="153"/>
      <c r="P1248" s="19" t="str">
        <f t="shared" si="191"/>
        <v/>
      </c>
      <c r="Q1248" s="151"/>
      <c r="R1248" s="151"/>
      <c r="S1248" s="152"/>
      <c r="T1248" s="152"/>
      <c r="U1248" s="21" t="str">
        <f t="shared" si="194"/>
        <v/>
      </c>
      <c r="V1248" s="21" t="str">
        <f t="shared" si="192"/>
        <v/>
      </c>
      <c r="W1248" s="15" t="str">
        <f t="shared" si="193"/>
        <v/>
      </c>
    </row>
    <row r="1249" spans="1:23" ht="21.6" hidden="1" customHeight="1">
      <c r="A1249" s="14" t="str">
        <f t="shared" si="187"/>
        <v/>
      </c>
      <c r="B1249" s="20" t="str">
        <f>IF(D1249="","",COUNTIF($C$4:C1248,C1249)+1)</f>
        <v/>
      </c>
      <c r="C1249" s="14" t="str">
        <f>IF(D1249="","",VLOOKUP(D1249,LISTA!$A:$B,2,0))</f>
        <v/>
      </c>
      <c r="D1249" s="151"/>
      <c r="E1249" s="14" t="str">
        <f>IF(D1249="","",VLOOKUP(B1249,'Preventiva - Sequencia'!$B:$C,2,0))</f>
        <v/>
      </c>
      <c r="F1249" s="14" t="str">
        <f t="shared" si="188"/>
        <v/>
      </c>
      <c r="G1249" s="14" t="str">
        <f t="shared" si="189"/>
        <v/>
      </c>
      <c r="H1249" s="14" t="str">
        <f t="shared" si="190"/>
        <v/>
      </c>
      <c r="I1249" s="152"/>
      <c r="J1249" s="153"/>
      <c r="K1249" s="153"/>
      <c r="L1249" s="19" t="str">
        <f t="shared" si="186"/>
        <v/>
      </c>
      <c r="M1249" s="151"/>
      <c r="N1249" s="153"/>
      <c r="O1249" s="153"/>
      <c r="P1249" s="19" t="str">
        <f t="shared" si="191"/>
        <v/>
      </c>
      <c r="Q1249" s="151"/>
      <c r="R1249" s="151"/>
      <c r="S1249" s="152"/>
      <c r="T1249" s="152"/>
      <c r="U1249" s="21" t="str">
        <f t="shared" si="194"/>
        <v/>
      </c>
      <c r="V1249" s="21" t="str">
        <f t="shared" si="192"/>
        <v/>
      </c>
      <c r="W1249" s="15" t="str">
        <f t="shared" si="193"/>
        <v/>
      </c>
    </row>
    <row r="1250" spans="1:23" ht="21.6" hidden="1" customHeight="1">
      <c r="A1250" s="14" t="str">
        <f t="shared" si="187"/>
        <v/>
      </c>
      <c r="B1250" s="20" t="str">
        <f>IF(D1250="","",COUNTIF($C$4:C1249,C1250)+1)</f>
        <v/>
      </c>
      <c r="C1250" s="14" t="str">
        <f>IF(D1250="","",VLOOKUP(D1250,LISTA!$A:$B,2,0))</f>
        <v/>
      </c>
      <c r="D1250" s="151"/>
      <c r="E1250" s="14" t="str">
        <f>IF(D1250="","",VLOOKUP(B1250,'Preventiva - Sequencia'!$B:$C,2,0))</f>
        <v/>
      </c>
      <c r="F1250" s="14" t="str">
        <f t="shared" si="188"/>
        <v/>
      </c>
      <c r="G1250" s="14" t="str">
        <f t="shared" si="189"/>
        <v/>
      </c>
      <c r="H1250" s="14" t="str">
        <f t="shared" si="190"/>
        <v/>
      </c>
      <c r="I1250" s="152"/>
      <c r="J1250" s="153"/>
      <c r="K1250" s="153"/>
      <c r="L1250" s="19" t="str">
        <f t="shared" si="186"/>
        <v/>
      </c>
      <c r="M1250" s="151"/>
      <c r="N1250" s="153"/>
      <c r="O1250" s="153"/>
      <c r="P1250" s="19" t="str">
        <f t="shared" si="191"/>
        <v/>
      </c>
      <c r="Q1250" s="151"/>
      <c r="R1250" s="151"/>
      <c r="S1250" s="152"/>
      <c r="T1250" s="152"/>
      <c r="U1250" s="21" t="str">
        <f t="shared" si="194"/>
        <v/>
      </c>
      <c r="V1250" s="21" t="str">
        <f t="shared" si="192"/>
        <v/>
      </c>
      <c r="W1250" s="15" t="str">
        <f t="shared" si="193"/>
        <v/>
      </c>
    </row>
    <row r="1251" spans="1:23" ht="21.6" hidden="1" customHeight="1">
      <c r="A1251" s="14" t="str">
        <f t="shared" si="187"/>
        <v/>
      </c>
      <c r="B1251" s="20" t="str">
        <f>IF(D1251="","",COUNTIF($C$4:C1250,C1251)+1)</f>
        <v/>
      </c>
      <c r="C1251" s="14" t="str">
        <f>IF(D1251="","",VLOOKUP(D1251,LISTA!$A:$B,2,0))</f>
        <v/>
      </c>
      <c r="D1251" s="151"/>
      <c r="E1251" s="14" t="str">
        <f>IF(D1251="","",VLOOKUP(B1251,'Preventiva - Sequencia'!$B:$C,2,0))</f>
        <v/>
      </c>
      <c r="F1251" s="14" t="str">
        <f t="shared" si="188"/>
        <v/>
      </c>
      <c r="G1251" s="14" t="str">
        <f t="shared" si="189"/>
        <v/>
      </c>
      <c r="H1251" s="14" t="str">
        <f t="shared" si="190"/>
        <v/>
      </c>
      <c r="I1251" s="152"/>
      <c r="J1251" s="153"/>
      <c r="K1251" s="153"/>
      <c r="L1251" s="19" t="str">
        <f t="shared" si="186"/>
        <v/>
      </c>
      <c r="M1251" s="151"/>
      <c r="N1251" s="153"/>
      <c r="O1251" s="153"/>
      <c r="P1251" s="19" t="str">
        <f t="shared" si="191"/>
        <v/>
      </c>
      <c r="Q1251" s="151"/>
      <c r="R1251" s="151"/>
      <c r="S1251" s="152"/>
      <c r="T1251" s="152"/>
      <c r="U1251" s="21" t="str">
        <f t="shared" si="194"/>
        <v/>
      </c>
      <c r="V1251" s="21" t="str">
        <f t="shared" si="192"/>
        <v/>
      </c>
      <c r="W1251" s="15" t="str">
        <f t="shared" si="193"/>
        <v/>
      </c>
    </row>
    <row r="1252" spans="1:23" ht="21.6" hidden="1" customHeight="1">
      <c r="A1252" s="14" t="str">
        <f t="shared" si="187"/>
        <v/>
      </c>
      <c r="B1252" s="20" t="str">
        <f>IF(D1252="","",COUNTIF($C$4:C1251,C1252)+1)</f>
        <v/>
      </c>
      <c r="C1252" s="14" t="str">
        <f>IF(D1252="","",VLOOKUP(D1252,LISTA!$A:$B,2,0))</f>
        <v/>
      </c>
      <c r="D1252" s="151"/>
      <c r="E1252" s="14" t="str">
        <f>IF(D1252="","",VLOOKUP(B1252,'Preventiva - Sequencia'!$B:$C,2,0))</f>
        <v/>
      </c>
      <c r="F1252" s="14" t="str">
        <f t="shared" si="188"/>
        <v/>
      </c>
      <c r="G1252" s="14" t="str">
        <f t="shared" si="189"/>
        <v/>
      </c>
      <c r="H1252" s="14" t="str">
        <f t="shared" si="190"/>
        <v/>
      </c>
      <c r="I1252" s="152"/>
      <c r="J1252" s="153"/>
      <c r="K1252" s="153"/>
      <c r="L1252" s="19" t="str">
        <f t="shared" si="186"/>
        <v/>
      </c>
      <c r="M1252" s="151"/>
      <c r="N1252" s="153"/>
      <c r="O1252" s="153"/>
      <c r="P1252" s="19" t="str">
        <f t="shared" si="191"/>
        <v/>
      </c>
      <c r="Q1252" s="151"/>
      <c r="R1252" s="151"/>
      <c r="S1252" s="152"/>
      <c r="T1252" s="152"/>
      <c r="U1252" s="21" t="str">
        <f t="shared" si="194"/>
        <v/>
      </c>
      <c r="V1252" s="21" t="str">
        <f t="shared" si="192"/>
        <v/>
      </c>
      <c r="W1252" s="15" t="str">
        <f t="shared" si="193"/>
        <v/>
      </c>
    </row>
    <row r="1253" spans="1:23" ht="21.6" hidden="1" customHeight="1">
      <c r="A1253" s="14" t="str">
        <f t="shared" si="187"/>
        <v/>
      </c>
      <c r="B1253" s="20" t="str">
        <f>IF(D1253="","",COUNTIF($C$4:C1252,C1253)+1)</f>
        <v/>
      </c>
      <c r="C1253" s="14" t="str">
        <f>IF(D1253="","",VLOOKUP(D1253,LISTA!$A:$B,2,0))</f>
        <v/>
      </c>
      <c r="D1253" s="151"/>
      <c r="E1253" s="14" t="str">
        <f>IF(D1253="","",VLOOKUP(B1253,'Preventiva - Sequencia'!$B:$C,2,0))</f>
        <v/>
      </c>
      <c r="F1253" s="14" t="str">
        <f t="shared" si="188"/>
        <v/>
      </c>
      <c r="G1253" s="14" t="str">
        <f t="shared" si="189"/>
        <v/>
      </c>
      <c r="H1253" s="14" t="str">
        <f t="shared" si="190"/>
        <v/>
      </c>
      <c r="I1253" s="152"/>
      <c r="J1253" s="153"/>
      <c r="K1253" s="153"/>
      <c r="L1253" s="19" t="str">
        <f t="shared" si="186"/>
        <v/>
      </c>
      <c r="M1253" s="151"/>
      <c r="N1253" s="153"/>
      <c r="O1253" s="153"/>
      <c r="P1253" s="19" t="str">
        <f t="shared" si="191"/>
        <v/>
      </c>
      <c r="Q1253" s="151"/>
      <c r="R1253" s="151"/>
      <c r="S1253" s="152"/>
      <c r="T1253" s="152"/>
      <c r="U1253" s="21" t="str">
        <f t="shared" si="194"/>
        <v/>
      </c>
      <c r="V1253" s="21" t="str">
        <f t="shared" si="192"/>
        <v/>
      </c>
      <c r="W1253" s="15" t="str">
        <f t="shared" si="193"/>
        <v/>
      </c>
    </row>
    <row r="1254" spans="1:23" ht="21.6" hidden="1" customHeight="1">
      <c r="A1254" s="14" t="str">
        <f t="shared" si="187"/>
        <v/>
      </c>
      <c r="B1254" s="20" t="str">
        <f>IF(D1254="","",COUNTIF($C$4:C1253,C1254)+1)</f>
        <v/>
      </c>
      <c r="C1254" s="14" t="str">
        <f>IF(D1254="","",VLOOKUP(D1254,LISTA!$A:$B,2,0))</f>
        <v/>
      </c>
      <c r="D1254" s="151"/>
      <c r="E1254" s="14" t="str">
        <f>IF(D1254="","",VLOOKUP(B1254,'Preventiva - Sequencia'!$B:$C,2,0))</f>
        <v/>
      </c>
      <c r="F1254" s="14" t="str">
        <f t="shared" si="188"/>
        <v/>
      </c>
      <c r="G1254" s="14" t="str">
        <f t="shared" si="189"/>
        <v/>
      </c>
      <c r="H1254" s="14" t="str">
        <f t="shared" si="190"/>
        <v/>
      </c>
      <c r="I1254" s="152"/>
      <c r="J1254" s="153"/>
      <c r="K1254" s="153"/>
      <c r="L1254" s="19" t="str">
        <f t="shared" si="186"/>
        <v/>
      </c>
      <c r="M1254" s="151"/>
      <c r="N1254" s="153"/>
      <c r="O1254" s="153"/>
      <c r="P1254" s="19" t="str">
        <f t="shared" si="191"/>
        <v/>
      </c>
      <c r="Q1254" s="151"/>
      <c r="R1254" s="151"/>
      <c r="S1254" s="152"/>
      <c r="T1254" s="152"/>
      <c r="U1254" s="21" t="str">
        <f t="shared" si="194"/>
        <v/>
      </c>
      <c r="V1254" s="21" t="str">
        <f t="shared" si="192"/>
        <v/>
      </c>
      <c r="W1254" s="15" t="str">
        <f t="shared" si="193"/>
        <v/>
      </c>
    </row>
    <row r="1255" spans="1:23" ht="21.6" hidden="1" customHeight="1">
      <c r="A1255" s="14" t="str">
        <f t="shared" si="187"/>
        <v/>
      </c>
      <c r="B1255" s="20" t="str">
        <f>IF(D1255="","",COUNTIF($C$4:C1254,C1255)+1)</f>
        <v/>
      </c>
      <c r="C1255" s="14" t="str">
        <f>IF(D1255="","",VLOOKUP(D1255,LISTA!$A:$B,2,0))</f>
        <v/>
      </c>
      <c r="D1255" s="151"/>
      <c r="E1255" s="14" t="str">
        <f>IF(D1255="","",VLOOKUP(B1255,'Preventiva - Sequencia'!$B:$C,2,0))</f>
        <v/>
      </c>
      <c r="F1255" s="14" t="str">
        <f t="shared" si="188"/>
        <v/>
      </c>
      <c r="G1255" s="14" t="str">
        <f t="shared" si="189"/>
        <v/>
      </c>
      <c r="H1255" s="14" t="str">
        <f t="shared" si="190"/>
        <v/>
      </c>
      <c r="I1255" s="152"/>
      <c r="J1255" s="153"/>
      <c r="K1255" s="153"/>
      <c r="L1255" s="19" t="str">
        <f t="shared" si="186"/>
        <v/>
      </c>
      <c r="M1255" s="151"/>
      <c r="N1255" s="153"/>
      <c r="O1255" s="153"/>
      <c r="P1255" s="19" t="str">
        <f t="shared" si="191"/>
        <v/>
      </c>
      <c r="Q1255" s="151"/>
      <c r="R1255" s="151"/>
      <c r="S1255" s="152"/>
      <c r="T1255" s="152"/>
      <c r="U1255" s="21" t="str">
        <f t="shared" si="194"/>
        <v/>
      </c>
      <c r="V1255" s="21" t="str">
        <f t="shared" si="192"/>
        <v/>
      </c>
      <c r="W1255" s="15" t="str">
        <f t="shared" si="193"/>
        <v/>
      </c>
    </row>
    <row r="1256" spans="1:23" ht="21.6" hidden="1" customHeight="1">
      <c r="A1256" s="14" t="str">
        <f t="shared" si="187"/>
        <v/>
      </c>
      <c r="B1256" s="20" t="str">
        <f>IF(D1256="","",COUNTIF($C$4:C1255,C1256)+1)</f>
        <v/>
      </c>
      <c r="C1256" s="14" t="str">
        <f>IF(D1256="","",VLOOKUP(D1256,LISTA!$A:$B,2,0))</f>
        <v/>
      </c>
      <c r="D1256" s="151"/>
      <c r="E1256" s="14" t="str">
        <f>IF(D1256="","",VLOOKUP(B1256,'Preventiva - Sequencia'!$B:$C,2,0))</f>
        <v/>
      </c>
      <c r="F1256" s="14" t="str">
        <f t="shared" si="188"/>
        <v/>
      </c>
      <c r="G1256" s="14" t="str">
        <f t="shared" si="189"/>
        <v/>
      </c>
      <c r="H1256" s="14" t="str">
        <f t="shared" si="190"/>
        <v/>
      </c>
      <c r="I1256" s="152"/>
      <c r="J1256" s="153"/>
      <c r="K1256" s="153"/>
      <c r="L1256" s="19" t="str">
        <f t="shared" si="186"/>
        <v/>
      </c>
      <c r="M1256" s="151"/>
      <c r="N1256" s="153"/>
      <c r="O1256" s="153"/>
      <c r="P1256" s="19" t="str">
        <f t="shared" si="191"/>
        <v/>
      </c>
      <c r="Q1256" s="151"/>
      <c r="R1256" s="151"/>
      <c r="S1256" s="152"/>
      <c r="T1256" s="152"/>
      <c r="U1256" s="21" t="str">
        <f t="shared" si="194"/>
        <v/>
      </c>
      <c r="V1256" s="21" t="str">
        <f t="shared" si="192"/>
        <v/>
      </c>
      <c r="W1256" s="15" t="str">
        <f t="shared" si="193"/>
        <v/>
      </c>
    </row>
    <row r="1257" spans="1:23" ht="21.6" hidden="1" customHeight="1">
      <c r="A1257" s="14" t="str">
        <f t="shared" si="187"/>
        <v/>
      </c>
      <c r="B1257" s="20" t="str">
        <f>IF(D1257="","",COUNTIF($C$4:C1256,C1257)+1)</f>
        <v/>
      </c>
      <c r="C1257" s="14" t="str">
        <f>IF(D1257="","",VLOOKUP(D1257,LISTA!$A:$B,2,0))</f>
        <v/>
      </c>
      <c r="D1257" s="151"/>
      <c r="E1257" s="14" t="str">
        <f>IF(D1257="","",VLOOKUP(B1257,'Preventiva - Sequencia'!$B:$C,2,0))</f>
        <v/>
      </c>
      <c r="F1257" s="14" t="str">
        <f t="shared" si="188"/>
        <v/>
      </c>
      <c r="G1257" s="14" t="str">
        <f t="shared" si="189"/>
        <v/>
      </c>
      <c r="H1257" s="14" t="str">
        <f t="shared" si="190"/>
        <v/>
      </c>
      <c r="I1257" s="152"/>
      <c r="J1257" s="153"/>
      <c r="K1257" s="153"/>
      <c r="L1257" s="19" t="str">
        <f t="shared" si="186"/>
        <v/>
      </c>
      <c r="M1257" s="151"/>
      <c r="N1257" s="153"/>
      <c r="O1257" s="153"/>
      <c r="P1257" s="19" t="str">
        <f t="shared" si="191"/>
        <v/>
      </c>
      <c r="Q1257" s="151"/>
      <c r="R1257" s="151"/>
      <c r="S1257" s="152"/>
      <c r="T1257" s="152"/>
      <c r="U1257" s="21" t="str">
        <f t="shared" si="194"/>
        <v/>
      </c>
      <c r="V1257" s="21" t="str">
        <f t="shared" si="192"/>
        <v/>
      </c>
      <c r="W1257" s="15" t="str">
        <f t="shared" si="193"/>
        <v/>
      </c>
    </row>
    <row r="1258" spans="1:23" ht="21.6" hidden="1" customHeight="1">
      <c r="A1258" s="14" t="str">
        <f t="shared" si="187"/>
        <v/>
      </c>
      <c r="B1258" s="20" t="str">
        <f>IF(D1258="","",COUNTIF($C$4:C1257,C1258)+1)</f>
        <v/>
      </c>
      <c r="C1258" s="14" t="str">
        <f>IF(D1258="","",VLOOKUP(D1258,LISTA!$A:$B,2,0))</f>
        <v/>
      </c>
      <c r="D1258" s="151"/>
      <c r="E1258" s="14" t="str">
        <f>IF(D1258="","",VLOOKUP(B1258,'Preventiva - Sequencia'!$B:$C,2,0))</f>
        <v/>
      </c>
      <c r="F1258" s="14" t="str">
        <f t="shared" si="188"/>
        <v/>
      </c>
      <c r="G1258" s="14" t="str">
        <f t="shared" si="189"/>
        <v/>
      </c>
      <c r="H1258" s="14" t="str">
        <f t="shared" si="190"/>
        <v/>
      </c>
      <c r="I1258" s="152"/>
      <c r="J1258" s="153"/>
      <c r="K1258" s="153"/>
      <c r="L1258" s="19" t="str">
        <f t="shared" si="186"/>
        <v/>
      </c>
      <c r="M1258" s="151"/>
      <c r="N1258" s="153"/>
      <c r="O1258" s="153"/>
      <c r="P1258" s="19" t="str">
        <f t="shared" si="191"/>
        <v/>
      </c>
      <c r="Q1258" s="151"/>
      <c r="R1258" s="151"/>
      <c r="S1258" s="152"/>
      <c r="T1258" s="152"/>
      <c r="U1258" s="21" t="str">
        <f t="shared" si="194"/>
        <v/>
      </c>
      <c r="V1258" s="21" t="str">
        <f t="shared" si="192"/>
        <v/>
      </c>
      <c r="W1258" s="15" t="str">
        <f t="shared" si="193"/>
        <v/>
      </c>
    </row>
    <row r="1259" spans="1:23" ht="21.6" hidden="1" customHeight="1">
      <c r="A1259" s="14" t="str">
        <f t="shared" si="187"/>
        <v/>
      </c>
      <c r="B1259" s="20" t="str">
        <f>IF(D1259="","",COUNTIF($C$4:C1258,C1259)+1)</f>
        <v/>
      </c>
      <c r="C1259" s="14" t="str">
        <f>IF(D1259="","",VLOOKUP(D1259,LISTA!$A:$B,2,0))</f>
        <v/>
      </c>
      <c r="D1259" s="151"/>
      <c r="E1259" s="14" t="str">
        <f>IF(D1259="","",VLOOKUP(B1259,'Preventiva - Sequencia'!$B:$C,2,0))</f>
        <v/>
      </c>
      <c r="F1259" s="14" t="str">
        <f t="shared" si="188"/>
        <v/>
      </c>
      <c r="G1259" s="14" t="str">
        <f t="shared" si="189"/>
        <v/>
      </c>
      <c r="H1259" s="14" t="str">
        <f t="shared" si="190"/>
        <v/>
      </c>
      <c r="I1259" s="152"/>
      <c r="J1259" s="153"/>
      <c r="K1259" s="153"/>
      <c r="L1259" s="19" t="str">
        <f t="shared" si="186"/>
        <v/>
      </c>
      <c r="M1259" s="151"/>
      <c r="N1259" s="153"/>
      <c r="O1259" s="153"/>
      <c r="P1259" s="19" t="str">
        <f t="shared" si="191"/>
        <v/>
      </c>
      <c r="Q1259" s="151"/>
      <c r="R1259" s="151"/>
      <c r="S1259" s="152"/>
      <c r="T1259" s="152"/>
      <c r="U1259" s="21" t="str">
        <f t="shared" si="194"/>
        <v/>
      </c>
      <c r="V1259" s="21" t="str">
        <f t="shared" si="192"/>
        <v/>
      </c>
      <c r="W1259" s="15" t="str">
        <f t="shared" si="193"/>
        <v/>
      </c>
    </row>
    <row r="1260" spans="1:23" ht="21.6" hidden="1" customHeight="1">
      <c r="A1260" s="14" t="str">
        <f t="shared" si="187"/>
        <v/>
      </c>
      <c r="B1260" s="20" t="str">
        <f>IF(D1260="","",COUNTIF($C$4:C1259,C1260)+1)</f>
        <v/>
      </c>
      <c r="C1260" s="14" t="str">
        <f>IF(D1260="","",VLOOKUP(D1260,LISTA!$A:$B,2,0))</f>
        <v/>
      </c>
      <c r="D1260" s="151"/>
      <c r="E1260" s="14" t="str">
        <f>IF(D1260="","",VLOOKUP(B1260,'Preventiva - Sequencia'!$B:$C,2,0))</f>
        <v/>
      </c>
      <c r="F1260" s="14" t="str">
        <f t="shared" si="188"/>
        <v/>
      </c>
      <c r="G1260" s="14" t="str">
        <f t="shared" si="189"/>
        <v/>
      </c>
      <c r="H1260" s="14" t="str">
        <f t="shared" si="190"/>
        <v/>
      </c>
      <c r="I1260" s="152"/>
      <c r="J1260" s="153"/>
      <c r="K1260" s="153"/>
      <c r="L1260" s="19" t="str">
        <f t="shared" si="186"/>
        <v/>
      </c>
      <c r="M1260" s="151"/>
      <c r="N1260" s="153"/>
      <c r="O1260" s="153"/>
      <c r="P1260" s="19" t="str">
        <f t="shared" si="191"/>
        <v/>
      </c>
      <c r="Q1260" s="151"/>
      <c r="R1260" s="151"/>
      <c r="S1260" s="152"/>
      <c r="T1260" s="152"/>
      <c r="U1260" s="21" t="str">
        <f t="shared" si="194"/>
        <v/>
      </c>
      <c r="V1260" s="21" t="str">
        <f t="shared" si="192"/>
        <v/>
      </c>
      <c r="W1260" s="15" t="str">
        <f t="shared" si="193"/>
        <v/>
      </c>
    </row>
    <row r="1261" spans="1:23" ht="21.6" hidden="1" customHeight="1">
      <c r="A1261" s="14" t="str">
        <f t="shared" si="187"/>
        <v/>
      </c>
      <c r="B1261" s="20" t="str">
        <f>IF(D1261="","",COUNTIF($C$4:C1260,C1261)+1)</f>
        <v/>
      </c>
      <c r="C1261" s="14" t="str">
        <f>IF(D1261="","",VLOOKUP(D1261,LISTA!$A:$B,2,0))</f>
        <v/>
      </c>
      <c r="D1261" s="151"/>
      <c r="E1261" s="14" t="str">
        <f>IF(D1261="","",VLOOKUP(B1261,'Preventiva - Sequencia'!$B:$C,2,0))</f>
        <v/>
      </c>
      <c r="F1261" s="14" t="str">
        <f t="shared" si="188"/>
        <v/>
      </c>
      <c r="G1261" s="14" t="str">
        <f t="shared" si="189"/>
        <v/>
      </c>
      <c r="H1261" s="14" t="str">
        <f t="shared" si="190"/>
        <v/>
      </c>
      <c r="I1261" s="152"/>
      <c r="J1261" s="153"/>
      <c r="K1261" s="153"/>
      <c r="L1261" s="19" t="str">
        <f t="shared" si="186"/>
        <v/>
      </c>
      <c r="M1261" s="151"/>
      <c r="N1261" s="153"/>
      <c r="O1261" s="153"/>
      <c r="P1261" s="19" t="str">
        <f t="shared" si="191"/>
        <v/>
      </c>
      <c r="Q1261" s="151"/>
      <c r="R1261" s="151"/>
      <c r="S1261" s="152"/>
      <c r="T1261" s="152"/>
      <c r="U1261" s="21" t="str">
        <f t="shared" si="194"/>
        <v/>
      </c>
      <c r="V1261" s="21" t="str">
        <f t="shared" si="192"/>
        <v/>
      </c>
      <c r="W1261" s="15" t="str">
        <f t="shared" si="193"/>
        <v/>
      </c>
    </row>
    <row r="1262" spans="1:23" ht="21.6" hidden="1" customHeight="1">
      <c r="A1262" s="14" t="str">
        <f t="shared" si="187"/>
        <v/>
      </c>
      <c r="B1262" s="20" t="str">
        <f>IF(D1262="","",COUNTIF($C$4:C1261,C1262)+1)</f>
        <v/>
      </c>
      <c r="C1262" s="14" t="str">
        <f>IF(D1262="","",VLOOKUP(D1262,LISTA!$A:$B,2,0))</f>
        <v/>
      </c>
      <c r="D1262" s="151"/>
      <c r="E1262" s="14" t="str">
        <f>IF(D1262="","",VLOOKUP(B1262,'Preventiva - Sequencia'!$B:$C,2,0))</f>
        <v/>
      </c>
      <c r="F1262" s="14" t="str">
        <f t="shared" si="188"/>
        <v/>
      </c>
      <c r="G1262" s="14" t="str">
        <f t="shared" si="189"/>
        <v/>
      </c>
      <c r="H1262" s="14" t="str">
        <f t="shared" si="190"/>
        <v/>
      </c>
      <c r="I1262" s="152"/>
      <c r="J1262" s="153"/>
      <c r="K1262" s="153"/>
      <c r="L1262" s="19" t="str">
        <f t="shared" si="186"/>
        <v/>
      </c>
      <c r="M1262" s="151"/>
      <c r="N1262" s="153"/>
      <c r="O1262" s="153"/>
      <c r="P1262" s="19" t="str">
        <f t="shared" si="191"/>
        <v/>
      </c>
      <c r="Q1262" s="151"/>
      <c r="R1262" s="151"/>
      <c r="S1262" s="152"/>
      <c r="T1262" s="152"/>
      <c r="U1262" s="21" t="str">
        <f t="shared" si="194"/>
        <v/>
      </c>
      <c r="V1262" s="21" t="str">
        <f t="shared" si="192"/>
        <v/>
      </c>
      <c r="W1262" s="15" t="str">
        <f t="shared" si="193"/>
        <v/>
      </c>
    </row>
    <row r="1263" spans="1:23" ht="21.6" hidden="1" customHeight="1">
      <c r="A1263" s="14" t="str">
        <f t="shared" si="187"/>
        <v/>
      </c>
      <c r="B1263" s="20" t="str">
        <f>IF(D1263="","",COUNTIF($C$4:C1262,C1263)+1)</f>
        <v/>
      </c>
      <c r="C1263" s="14" t="str">
        <f>IF(D1263="","",VLOOKUP(D1263,LISTA!$A:$B,2,0))</f>
        <v/>
      </c>
      <c r="D1263" s="151"/>
      <c r="E1263" s="14" t="str">
        <f>IF(D1263="","",VLOOKUP(B1263,'Preventiva - Sequencia'!$B:$C,2,0))</f>
        <v/>
      </c>
      <c r="F1263" s="14" t="str">
        <f t="shared" si="188"/>
        <v/>
      </c>
      <c r="G1263" s="14" t="str">
        <f t="shared" si="189"/>
        <v/>
      </c>
      <c r="H1263" s="14" t="str">
        <f t="shared" si="190"/>
        <v/>
      </c>
      <c r="I1263" s="152"/>
      <c r="J1263" s="153"/>
      <c r="K1263" s="153"/>
      <c r="L1263" s="19" t="str">
        <f t="shared" si="186"/>
        <v/>
      </c>
      <c r="M1263" s="151"/>
      <c r="N1263" s="153"/>
      <c r="O1263" s="153"/>
      <c r="P1263" s="19" t="str">
        <f t="shared" si="191"/>
        <v/>
      </c>
      <c r="Q1263" s="151"/>
      <c r="R1263" s="151"/>
      <c r="S1263" s="152"/>
      <c r="T1263" s="152"/>
      <c r="U1263" s="21" t="str">
        <f t="shared" si="194"/>
        <v/>
      </c>
      <c r="V1263" s="21" t="str">
        <f t="shared" si="192"/>
        <v/>
      </c>
      <c r="W1263" s="15" t="str">
        <f t="shared" si="193"/>
        <v/>
      </c>
    </row>
    <row r="1264" spans="1:23" ht="21.6" hidden="1" customHeight="1">
      <c r="A1264" s="14" t="str">
        <f t="shared" si="187"/>
        <v/>
      </c>
      <c r="B1264" s="20" t="str">
        <f>IF(D1264="","",COUNTIF($C$4:C1263,C1264)+1)</f>
        <v/>
      </c>
      <c r="C1264" s="14" t="str">
        <f>IF(D1264="","",VLOOKUP(D1264,LISTA!$A:$B,2,0))</f>
        <v/>
      </c>
      <c r="D1264" s="151"/>
      <c r="E1264" s="14" t="str">
        <f>IF(D1264="","",VLOOKUP(B1264,'Preventiva - Sequencia'!$B:$C,2,0))</f>
        <v/>
      </c>
      <c r="F1264" s="14" t="str">
        <f t="shared" si="188"/>
        <v/>
      </c>
      <c r="G1264" s="14" t="str">
        <f t="shared" si="189"/>
        <v/>
      </c>
      <c r="H1264" s="14" t="str">
        <f t="shared" si="190"/>
        <v/>
      </c>
      <c r="I1264" s="152"/>
      <c r="J1264" s="153"/>
      <c r="K1264" s="153"/>
      <c r="L1264" s="19" t="str">
        <f t="shared" si="186"/>
        <v/>
      </c>
      <c r="M1264" s="151"/>
      <c r="N1264" s="153"/>
      <c r="O1264" s="153"/>
      <c r="P1264" s="19" t="str">
        <f t="shared" si="191"/>
        <v/>
      </c>
      <c r="Q1264" s="151"/>
      <c r="R1264" s="151"/>
      <c r="S1264" s="152"/>
      <c r="T1264" s="152"/>
      <c r="U1264" s="21" t="str">
        <f t="shared" si="194"/>
        <v/>
      </c>
      <c r="V1264" s="21" t="str">
        <f t="shared" si="192"/>
        <v/>
      </c>
      <c r="W1264" s="15" t="str">
        <f t="shared" si="193"/>
        <v/>
      </c>
    </row>
    <row r="1265" spans="1:23" ht="21.6" hidden="1" customHeight="1">
      <c r="A1265" s="14" t="str">
        <f t="shared" si="187"/>
        <v/>
      </c>
      <c r="B1265" s="20" t="str">
        <f>IF(D1265="","",COUNTIF($C$4:C1264,C1265)+1)</f>
        <v/>
      </c>
      <c r="C1265" s="14" t="str">
        <f>IF(D1265="","",VLOOKUP(D1265,LISTA!$A:$B,2,0))</f>
        <v/>
      </c>
      <c r="D1265" s="151"/>
      <c r="E1265" s="14" t="str">
        <f>IF(D1265="","",VLOOKUP(B1265,'Preventiva - Sequencia'!$B:$C,2,0))</f>
        <v/>
      </c>
      <c r="F1265" s="14" t="str">
        <f t="shared" si="188"/>
        <v/>
      </c>
      <c r="G1265" s="14" t="str">
        <f t="shared" si="189"/>
        <v/>
      </c>
      <c r="H1265" s="14" t="str">
        <f t="shared" si="190"/>
        <v/>
      </c>
      <c r="I1265" s="152"/>
      <c r="J1265" s="153"/>
      <c r="K1265" s="153"/>
      <c r="L1265" s="19" t="str">
        <f t="shared" si="186"/>
        <v/>
      </c>
      <c r="M1265" s="151"/>
      <c r="N1265" s="153"/>
      <c r="O1265" s="153"/>
      <c r="P1265" s="19" t="str">
        <f t="shared" si="191"/>
        <v/>
      </c>
      <c r="Q1265" s="151"/>
      <c r="R1265" s="151"/>
      <c r="S1265" s="152"/>
      <c r="T1265" s="152"/>
      <c r="U1265" s="21" t="str">
        <f t="shared" si="194"/>
        <v/>
      </c>
      <c r="V1265" s="21" t="str">
        <f t="shared" si="192"/>
        <v/>
      </c>
      <c r="W1265" s="15" t="str">
        <f t="shared" si="193"/>
        <v/>
      </c>
    </row>
    <row r="1266" spans="1:23" ht="21.6" hidden="1" customHeight="1">
      <c r="A1266" s="14" t="str">
        <f t="shared" si="187"/>
        <v/>
      </c>
      <c r="B1266" s="20" t="str">
        <f>IF(D1266="","",COUNTIF($C$4:C1265,C1266)+1)</f>
        <v/>
      </c>
      <c r="C1266" s="14" t="str">
        <f>IF(D1266="","",VLOOKUP(D1266,LISTA!$A:$B,2,0))</f>
        <v/>
      </c>
      <c r="D1266" s="151"/>
      <c r="E1266" s="14" t="str">
        <f>IF(D1266="","",VLOOKUP(B1266,'Preventiva - Sequencia'!$B:$C,2,0))</f>
        <v/>
      </c>
      <c r="F1266" s="14" t="str">
        <f t="shared" si="188"/>
        <v/>
      </c>
      <c r="G1266" s="14" t="str">
        <f t="shared" si="189"/>
        <v/>
      </c>
      <c r="H1266" s="14" t="str">
        <f t="shared" si="190"/>
        <v/>
      </c>
      <c r="I1266" s="152"/>
      <c r="J1266" s="153"/>
      <c r="K1266" s="153"/>
      <c r="L1266" s="19" t="str">
        <f t="shared" si="186"/>
        <v/>
      </c>
      <c r="M1266" s="151"/>
      <c r="N1266" s="153"/>
      <c r="O1266" s="153"/>
      <c r="P1266" s="19" t="str">
        <f t="shared" si="191"/>
        <v/>
      </c>
      <c r="Q1266" s="151"/>
      <c r="R1266" s="151"/>
      <c r="S1266" s="152"/>
      <c r="T1266" s="152"/>
      <c r="U1266" s="21" t="str">
        <f t="shared" si="194"/>
        <v/>
      </c>
      <c r="V1266" s="21" t="str">
        <f t="shared" si="192"/>
        <v/>
      </c>
      <c r="W1266" s="15" t="str">
        <f t="shared" si="193"/>
        <v/>
      </c>
    </row>
    <row r="1267" spans="1:23" ht="21.6" hidden="1" customHeight="1">
      <c r="A1267" s="14" t="str">
        <f t="shared" si="187"/>
        <v/>
      </c>
      <c r="B1267" s="20" t="str">
        <f>IF(D1267="","",COUNTIF($C$4:C1266,C1267)+1)</f>
        <v/>
      </c>
      <c r="C1267" s="14" t="str">
        <f>IF(D1267="","",VLOOKUP(D1267,LISTA!$A:$B,2,0))</f>
        <v/>
      </c>
      <c r="D1267" s="151"/>
      <c r="E1267" s="14" t="str">
        <f>IF(D1267="","",VLOOKUP(B1267,'Preventiva - Sequencia'!$B:$C,2,0))</f>
        <v/>
      </c>
      <c r="F1267" s="14" t="str">
        <f t="shared" si="188"/>
        <v/>
      </c>
      <c r="G1267" s="14" t="str">
        <f t="shared" si="189"/>
        <v/>
      </c>
      <c r="H1267" s="14" t="str">
        <f t="shared" si="190"/>
        <v/>
      </c>
      <c r="I1267" s="152"/>
      <c r="J1267" s="153"/>
      <c r="K1267" s="153"/>
      <c r="L1267" s="19" t="str">
        <f t="shared" si="186"/>
        <v/>
      </c>
      <c r="M1267" s="151"/>
      <c r="N1267" s="153"/>
      <c r="O1267" s="153"/>
      <c r="P1267" s="19" t="str">
        <f t="shared" si="191"/>
        <v/>
      </c>
      <c r="Q1267" s="151"/>
      <c r="R1267" s="151"/>
      <c r="S1267" s="152"/>
      <c r="T1267" s="152"/>
      <c r="U1267" s="21" t="str">
        <f t="shared" si="194"/>
        <v/>
      </c>
      <c r="V1267" s="21" t="str">
        <f t="shared" si="192"/>
        <v/>
      </c>
      <c r="W1267" s="15" t="str">
        <f t="shared" si="193"/>
        <v/>
      </c>
    </row>
    <row r="1268" spans="1:23" ht="21.6" hidden="1" customHeight="1">
      <c r="A1268" s="14" t="str">
        <f t="shared" si="187"/>
        <v/>
      </c>
      <c r="B1268" s="20" t="str">
        <f>IF(D1268="","",COUNTIF($C$4:C1267,C1268)+1)</f>
        <v/>
      </c>
      <c r="C1268" s="14" t="str">
        <f>IF(D1268="","",VLOOKUP(D1268,LISTA!$A:$B,2,0))</f>
        <v/>
      </c>
      <c r="D1268" s="151"/>
      <c r="E1268" s="14" t="str">
        <f>IF(D1268="","",VLOOKUP(B1268,'Preventiva - Sequencia'!$B:$C,2,0))</f>
        <v/>
      </c>
      <c r="F1268" s="14" t="str">
        <f t="shared" si="188"/>
        <v/>
      </c>
      <c r="G1268" s="14" t="str">
        <f t="shared" si="189"/>
        <v/>
      </c>
      <c r="H1268" s="14" t="str">
        <f t="shared" si="190"/>
        <v/>
      </c>
      <c r="I1268" s="152"/>
      <c r="J1268" s="153"/>
      <c r="K1268" s="153"/>
      <c r="L1268" s="19" t="str">
        <f t="shared" si="186"/>
        <v/>
      </c>
      <c r="M1268" s="151"/>
      <c r="N1268" s="153"/>
      <c r="O1268" s="153"/>
      <c r="P1268" s="19" t="str">
        <f t="shared" si="191"/>
        <v/>
      </c>
      <c r="Q1268" s="151"/>
      <c r="R1268" s="151"/>
      <c r="S1268" s="152"/>
      <c r="T1268" s="152"/>
      <c r="U1268" s="21" t="str">
        <f t="shared" si="194"/>
        <v/>
      </c>
      <c r="V1268" s="21" t="str">
        <f t="shared" si="192"/>
        <v/>
      </c>
      <c r="W1268" s="15" t="str">
        <f t="shared" si="193"/>
        <v/>
      </c>
    </row>
    <row r="1269" spans="1:23" ht="21.6" hidden="1" customHeight="1">
      <c r="A1269" s="14" t="str">
        <f t="shared" si="187"/>
        <v/>
      </c>
      <c r="B1269" s="20" t="str">
        <f>IF(D1269="","",COUNTIF($C$4:C1268,C1269)+1)</f>
        <v/>
      </c>
      <c r="C1269" s="14" t="str">
        <f>IF(D1269="","",VLOOKUP(D1269,LISTA!$A:$B,2,0))</f>
        <v/>
      </c>
      <c r="D1269" s="151"/>
      <c r="E1269" s="14" t="str">
        <f>IF(D1269="","",VLOOKUP(B1269,'Preventiva - Sequencia'!$B:$C,2,0))</f>
        <v/>
      </c>
      <c r="F1269" s="14" t="str">
        <f t="shared" si="188"/>
        <v/>
      </c>
      <c r="G1269" s="14" t="str">
        <f t="shared" si="189"/>
        <v/>
      </c>
      <c r="H1269" s="14" t="str">
        <f t="shared" si="190"/>
        <v/>
      </c>
      <c r="I1269" s="152"/>
      <c r="J1269" s="153"/>
      <c r="K1269" s="153"/>
      <c r="L1269" s="19" t="str">
        <f t="shared" si="186"/>
        <v/>
      </c>
      <c r="M1269" s="151"/>
      <c r="N1269" s="153"/>
      <c r="O1269" s="153"/>
      <c r="P1269" s="19" t="str">
        <f t="shared" si="191"/>
        <v/>
      </c>
      <c r="Q1269" s="151"/>
      <c r="R1269" s="151"/>
      <c r="S1269" s="152"/>
      <c r="T1269" s="152"/>
      <c r="U1269" s="21" t="str">
        <f t="shared" si="194"/>
        <v/>
      </c>
      <c r="V1269" s="21" t="str">
        <f t="shared" si="192"/>
        <v/>
      </c>
      <c r="W1269" s="15" t="str">
        <f t="shared" si="193"/>
        <v/>
      </c>
    </row>
    <row r="1270" spans="1:23" ht="21.6" hidden="1" customHeight="1">
      <c r="A1270" s="14" t="str">
        <f t="shared" si="187"/>
        <v/>
      </c>
      <c r="B1270" s="20" t="str">
        <f>IF(D1270="","",COUNTIF($C$4:C1269,C1270)+1)</f>
        <v/>
      </c>
      <c r="C1270" s="14" t="str">
        <f>IF(D1270="","",VLOOKUP(D1270,LISTA!$A:$B,2,0))</f>
        <v/>
      </c>
      <c r="D1270" s="151"/>
      <c r="E1270" s="14" t="str">
        <f>IF(D1270="","",VLOOKUP(B1270,'Preventiva - Sequencia'!$B:$C,2,0))</f>
        <v/>
      </c>
      <c r="F1270" s="14" t="str">
        <f t="shared" si="188"/>
        <v/>
      </c>
      <c r="G1270" s="14" t="str">
        <f t="shared" si="189"/>
        <v/>
      </c>
      <c r="H1270" s="14" t="str">
        <f t="shared" si="190"/>
        <v/>
      </c>
      <c r="I1270" s="152"/>
      <c r="J1270" s="153"/>
      <c r="K1270" s="153"/>
      <c r="L1270" s="19" t="str">
        <f t="shared" si="186"/>
        <v/>
      </c>
      <c r="M1270" s="151"/>
      <c r="N1270" s="153"/>
      <c r="O1270" s="153"/>
      <c r="P1270" s="19" t="str">
        <f t="shared" si="191"/>
        <v/>
      </c>
      <c r="Q1270" s="151"/>
      <c r="R1270" s="151"/>
      <c r="S1270" s="152"/>
      <c r="T1270" s="152"/>
      <c r="U1270" s="21" t="str">
        <f t="shared" si="194"/>
        <v/>
      </c>
      <c r="V1270" s="21" t="str">
        <f t="shared" si="192"/>
        <v/>
      </c>
      <c r="W1270" s="15" t="str">
        <f t="shared" si="193"/>
        <v/>
      </c>
    </row>
    <row r="1271" spans="1:23" ht="21.6" hidden="1" customHeight="1">
      <c r="A1271" s="14" t="str">
        <f t="shared" si="187"/>
        <v/>
      </c>
      <c r="B1271" s="20" t="str">
        <f>IF(D1271="","",COUNTIF($C$4:C1270,C1271)+1)</f>
        <v/>
      </c>
      <c r="C1271" s="14" t="str">
        <f>IF(D1271="","",VLOOKUP(D1271,LISTA!$A:$B,2,0))</f>
        <v/>
      </c>
      <c r="D1271" s="151"/>
      <c r="E1271" s="14" t="str">
        <f>IF(D1271="","",VLOOKUP(B1271,'Preventiva - Sequencia'!$B:$C,2,0))</f>
        <v/>
      </c>
      <c r="F1271" s="14" t="str">
        <f t="shared" si="188"/>
        <v/>
      </c>
      <c r="G1271" s="14" t="str">
        <f t="shared" si="189"/>
        <v/>
      </c>
      <c r="H1271" s="14" t="str">
        <f t="shared" si="190"/>
        <v/>
      </c>
      <c r="I1271" s="152"/>
      <c r="J1271" s="153"/>
      <c r="K1271" s="153"/>
      <c r="L1271" s="19" t="str">
        <f t="shared" si="186"/>
        <v/>
      </c>
      <c r="M1271" s="151"/>
      <c r="N1271" s="153"/>
      <c r="O1271" s="153"/>
      <c r="P1271" s="19" t="str">
        <f t="shared" si="191"/>
        <v/>
      </c>
      <c r="Q1271" s="151"/>
      <c r="R1271" s="151"/>
      <c r="S1271" s="152"/>
      <c r="T1271" s="152"/>
      <c r="U1271" s="21" t="str">
        <f t="shared" si="194"/>
        <v/>
      </c>
      <c r="V1271" s="21" t="str">
        <f t="shared" si="192"/>
        <v/>
      </c>
      <c r="W1271" s="15" t="str">
        <f t="shared" si="193"/>
        <v/>
      </c>
    </row>
    <row r="1272" spans="1:23" ht="21.6" hidden="1" customHeight="1">
      <c r="A1272" s="14" t="str">
        <f t="shared" si="187"/>
        <v/>
      </c>
      <c r="B1272" s="20" t="str">
        <f>IF(D1272="","",COUNTIF($C$4:C1271,C1272)+1)</f>
        <v/>
      </c>
      <c r="C1272" s="14" t="str">
        <f>IF(D1272="","",VLOOKUP(D1272,LISTA!$A:$B,2,0))</f>
        <v/>
      </c>
      <c r="D1272" s="151"/>
      <c r="E1272" s="14" t="str">
        <f>IF(D1272="","",VLOOKUP(B1272,'Preventiva - Sequencia'!$B:$C,2,0))</f>
        <v/>
      </c>
      <c r="F1272" s="14" t="str">
        <f t="shared" si="188"/>
        <v/>
      </c>
      <c r="G1272" s="14" t="str">
        <f t="shared" si="189"/>
        <v/>
      </c>
      <c r="H1272" s="14" t="str">
        <f t="shared" si="190"/>
        <v/>
      </c>
      <c r="I1272" s="152"/>
      <c r="J1272" s="153"/>
      <c r="K1272" s="153"/>
      <c r="L1272" s="19" t="str">
        <f t="shared" si="186"/>
        <v/>
      </c>
      <c r="M1272" s="151"/>
      <c r="N1272" s="153"/>
      <c r="O1272" s="153"/>
      <c r="P1272" s="19" t="str">
        <f t="shared" si="191"/>
        <v/>
      </c>
      <c r="Q1272" s="151"/>
      <c r="R1272" s="151"/>
      <c r="S1272" s="152"/>
      <c r="T1272" s="152"/>
      <c r="U1272" s="21" t="str">
        <f t="shared" si="194"/>
        <v/>
      </c>
      <c r="V1272" s="21" t="str">
        <f t="shared" si="192"/>
        <v/>
      </c>
      <c r="W1272" s="15" t="str">
        <f t="shared" si="193"/>
        <v/>
      </c>
    </row>
    <row r="1273" spans="1:23" ht="21.6" hidden="1" customHeight="1">
      <c r="A1273" s="14" t="str">
        <f t="shared" si="187"/>
        <v/>
      </c>
      <c r="B1273" s="20" t="str">
        <f>IF(D1273="","",COUNTIF($C$4:C1272,C1273)+1)</f>
        <v/>
      </c>
      <c r="C1273" s="14" t="str">
        <f>IF(D1273="","",VLOOKUP(D1273,LISTA!$A:$B,2,0))</f>
        <v/>
      </c>
      <c r="D1273" s="151"/>
      <c r="E1273" s="14" t="str">
        <f>IF(D1273="","",VLOOKUP(B1273,'Preventiva - Sequencia'!$B:$C,2,0))</f>
        <v/>
      </c>
      <c r="F1273" s="14" t="str">
        <f t="shared" si="188"/>
        <v/>
      </c>
      <c r="G1273" s="14" t="str">
        <f t="shared" si="189"/>
        <v/>
      </c>
      <c r="H1273" s="14" t="str">
        <f t="shared" si="190"/>
        <v/>
      </c>
      <c r="I1273" s="152"/>
      <c r="J1273" s="153"/>
      <c r="K1273" s="153"/>
      <c r="L1273" s="19" t="str">
        <f t="shared" si="186"/>
        <v/>
      </c>
      <c r="M1273" s="151"/>
      <c r="N1273" s="153"/>
      <c r="O1273" s="153"/>
      <c r="P1273" s="19" t="str">
        <f t="shared" si="191"/>
        <v/>
      </c>
      <c r="Q1273" s="151"/>
      <c r="R1273" s="151"/>
      <c r="S1273" s="152"/>
      <c r="T1273" s="152"/>
      <c r="U1273" s="21" t="str">
        <f t="shared" si="194"/>
        <v/>
      </c>
      <c r="V1273" s="21" t="str">
        <f t="shared" si="192"/>
        <v/>
      </c>
      <c r="W1273" s="15" t="str">
        <f t="shared" si="193"/>
        <v/>
      </c>
    </row>
    <row r="1274" spans="1:23" ht="21.6" hidden="1" customHeight="1">
      <c r="A1274" s="14" t="str">
        <f t="shared" si="187"/>
        <v/>
      </c>
      <c r="B1274" s="20" t="str">
        <f>IF(D1274="","",COUNTIF($C$4:C1273,C1274)+1)</f>
        <v/>
      </c>
      <c r="C1274" s="14" t="str">
        <f>IF(D1274="","",VLOOKUP(D1274,LISTA!$A:$B,2,0))</f>
        <v/>
      </c>
      <c r="D1274" s="151"/>
      <c r="E1274" s="14" t="str">
        <f>IF(D1274="","",VLOOKUP(B1274,'Preventiva - Sequencia'!$B:$C,2,0))</f>
        <v/>
      </c>
      <c r="F1274" s="14" t="str">
        <f t="shared" si="188"/>
        <v/>
      </c>
      <c r="G1274" s="14" t="str">
        <f t="shared" si="189"/>
        <v/>
      </c>
      <c r="H1274" s="14" t="str">
        <f t="shared" si="190"/>
        <v/>
      </c>
      <c r="I1274" s="152"/>
      <c r="J1274" s="153"/>
      <c r="K1274" s="153"/>
      <c r="L1274" s="19" t="str">
        <f t="shared" si="186"/>
        <v/>
      </c>
      <c r="M1274" s="151"/>
      <c r="N1274" s="153"/>
      <c r="O1274" s="153"/>
      <c r="P1274" s="19" t="str">
        <f t="shared" si="191"/>
        <v/>
      </c>
      <c r="Q1274" s="151"/>
      <c r="R1274" s="151"/>
      <c r="S1274" s="152"/>
      <c r="T1274" s="152"/>
      <c r="U1274" s="21" t="str">
        <f t="shared" si="194"/>
        <v/>
      </c>
      <c r="V1274" s="21" t="str">
        <f t="shared" si="192"/>
        <v/>
      </c>
      <c r="W1274" s="15" t="str">
        <f t="shared" si="193"/>
        <v/>
      </c>
    </row>
    <row r="1275" spans="1:23" ht="21.6" hidden="1" customHeight="1">
      <c r="A1275" s="14" t="str">
        <f t="shared" si="187"/>
        <v/>
      </c>
      <c r="B1275" s="20" t="str">
        <f>IF(D1275="","",COUNTIF($C$4:C1274,C1275)+1)</f>
        <v/>
      </c>
      <c r="C1275" s="14" t="str">
        <f>IF(D1275="","",VLOOKUP(D1275,LISTA!$A:$B,2,0))</f>
        <v/>
      </c>
      <c r="D1275" s="151"/>
      <c r="E1275" s="14" t="str">
        <f>IF(D1275="","",VLOOKUP(B1275,'Preventiva - Sequencia'!$B:$C,2,0))</f>
        <v/>
      </c>
      <c r="F1275" s="14" t="str">
        <f t="shared" si="188"/>
        <v/>
      </c>
      <c r="G1275" s="14" t="str">
        <f t="shared" si="189"/>
        <v/>
      </c>
      <c r="H1275" s="14" t="str">
        <f t="shared" si="190"/>
        <v/>
      </c>
      <c r="I1275" s="152"/>
      <c r="J1275" s="153"/>
      <c r="K1275" s="153"/>
      <c r="L1275" s="19" t="str">
        <f t="shared" si="186"/>
        <v/>
      </c>
      <c r="M1275" s="151"/>
      <c r="N1275" s="153"/>
      <c r="O1275" s="153"/>
      <c r="P1275" s="19" t="str">
        <f t="shared" si="191"/>
        <v/>
      </c>
      <c r="Q1275" s="151"/>
      <c r="R1275" s="151"/>
      <c r="S1275" s="152"/>
      <c r="T1275" s="152"/>
      <c r="U1275" s="21" t="str">
        <f t="shared" si="194"/>
        <v/>
      </c>
      <c r="V1275" s="21" t="str">
        <f t="shared" si="192"/>
        <v/>
      </c>
      <c r="W1275" s="15" t="str">
        <f t="shared" si="193"/>
        <v/>
      </c>
    </row>
    <row r="1276" spans="1:23" ht="21.6" hidden="1" customHeight="1">
      <c r="A1276" s="14" t="str">
        <f t="shared" si="187"/>
        <v/>
      </c>
      <c r="B1276" s="20" t="str">
        <f>IF(D1276="","",COUNTIF($C$4:C1275,C1276)+1)</f>
        <v/>
      </c>
      <c r="C1276" s="14" t="str">
        <f>IF(D1276="","",VLOOKUP(D1276,LISTA!$A:$B,2,0))</f>
        <v/>
      </c>
      <c r="D1276" s="151"/>
      <c r="E1276" s="14" t="str">
        <f>IF(D1276="","",VLOOKUP(B1276,'Preventiva - Sequencia'!$B:$C,2,0))</f>
        <v/>
      </c>
      <c r="F1276" s="14" t="str">
        <f t="shared" si="188"/>
        <v/>
      </c>
      <c r="G1276" s="14" t="str">
        <f t="shared" si="189"/>
        <v/>
      </c>
      <c r="H1276" s="14" t="str">
        <f t="shared" si="190"/>
        <v/>
      </c>
      <c r="I1276" s="152"/>
      <c r="J1276" s="153"/>
      <c r="K1276" s="153"/>
      <c r="L1276" s="19" t="str">
        <f t="shared" si="186"/>
        <v/>
      </c>
      <c r="M1276" s="151"/>
      <c r="N1276" s="153"/>
      <c r="O1276" s="153"/>
      <c r="P1276" s="19" t="str">
        <f t="shared" si="191"/>
        <v/>
      </c>
      <c r="Q1276" s="151"/>
      <c r="R1276" s="151"/>
      <c r="S1276" s="152"/>
      <c r="T1276" s="152"/>
      <c r="U1276" s="21" t="str">
        <f t="shared" si="194"/>
        <v/>
      </c>
      <c r="V1276" s="21" t="str">
        <f t="shared" si="192"/>
        <v/>
      </c>
      <c r="W1276" s="15" t="str">
        <f t="shared" si="193"/>
        <v/>
      </c>
    </row>
    <row r="1277" spans="1:23" ht="21.6" hidden="1" customHeight="1">
      <c r="A1277" s="14" t="str">
        <f t="shared" si="187"/>
        <v/>
      </c>
      <c r="B1277" s="20" t="str">
        <f>IF(D1277="","",COUNTIF($C$4:C1276,C1277)+1)</f>
        <v/>
      </c>
      <c r="C1277" s="14" t="str">
        <f>IF(D1277="","",VLOOKUP(D1277,LISTA!$A:$B,2,0))</f>
        <v/>
      </c>
      <c r="D1277" s="151"/>
      <c r="E1277" s="14" t="str">
        <f>IF(D1277="","",VLOOKUP(B1277,'Preventiva - Sequencia'!$B:$C,2,0))</f>
        <v/>
      </c>
      <c r="F1277" s="14" t="str">
        <f t="shared" si="188"/>
        <v/>
      </c>
      <c r="G1277" s="14" t="str">
        <f t="shared" si="189"/>
        <v/>
      </c>
      <c r="H1277" s="14" t="str">
        <f t="shared" si="190"/>
        <v/>
      </c>
      <c r="I1277" s="152"/>
      <c r="J1277" s="153"/>
      <c r="K1277" s="153"/>
      <c r="L1277" s="19" t="str">
        <f t="shared" si="186"/>
        <v/>
      </c>
      <c r="M1277" s="151"/>
      <c r="N1277" s="153"/>
      <c r="O1277" s="153"/>
      <c r="P1277" s="19" t="str">
        <f t="shared" si="191"/>
        <v/>
      </c>
      <c r="Q1277" s="151"/>
      <c r="R1277" s="151"/>
      <c r="S1277" s="152"/>
      <c r="T1277" s="152"/>
      <c r="U1277" s="21" t="str">
        <f t="shared" si="194"/>
        <v/>
      </c>
      <c r="V1277" s="21" t="str">
        <f t="shared" si="192"/>
        <v/>
      </c>
      <c r="W1277" s="15" t="str">
        <f t="shared" si="193"/>
        <v/>
      </c>
    </row>
    <row r="1278" spans="1:23" ht="21.6" hidden="1" customHeight="1">
      <c r="A1278" s="14" t="str">
        <f t="shared" si="187"/>
        <v/>
      </c>
      <c r="B1278" s="20" t="str">
        <f>IF(D1278="","",COUNTIF($C$4:C1277,C1278)+1)</f>
        <v/>
      </c>
      <c r="C1278" s="14" t="str">
        <f>IF(D1278="","",VLOOKUP(D1278,LISTA!$A:$B,2,0))</f>
        <v/>
      </c>
      <c r="D1278" s="151"/>
      <c r="E1278" s="14" t="str">
        <f>IF(D1278="","",VLOOKUP(B1278,'Preventiva - Sequencia'!$B:$C,2,0))</f>
        <v/>
      </c>
      <c r="F1278" s="14" t="str">
        <f t="shared" si="188"/>
        <v/>
      </c>
      <c r="G1278" s="14" t="str">
        <f t="shared" si="189"/>
        <v/>
      </c>
      <c r="H1278" s="14" t="str">
        <f t="shared" si="190"/>
        <v/>
      </c>
      <c r="I1278" s="152"/>
      <c r="J1278" s="153"/>
      <c r="K1278" s="153"/>
      <c r="L1278" s="19" t="str">
        <f t="shared" si="186"/>
        <v/>
      </c>
      <c r="M1278" s="151"/>
      <c r="N1278" s="153"/>
      <c r="O1278" s="153"/>
      <c r="P1278" s="19" t="str">
        <f t="shared" si="191"/>
        <v/>
      </c>
      <c r="Q1278" s="151"/>
      <c r="R1278" s="151"/>
      <c r="S1278" s="152"/>
      <c r="T1278" s="152"/>
      <c r="U1278" s="21" t="str">
        <f t="shared" si="194"/>
        <v/>
      </c>
      <c r="V1278" s="21" t="str">
        <f t="shared" si="192"/>
        <v/>
      </c>
      <c r="W1278" s="15" t="str">
        <f t="shared" si="193"/>
        <v/>
      </c>
    </row>
    <row r="1279" spans="1:23" ht="21.6" hidden="1" customHeight="1">
      <c r="A1279" s="14" t="str">
        <f t="shared" si="187"/>
        <v/>
      </c>
      <c r="B1279" s="20" t="str">
        <f>IF(D1279="","",COUNTIF($C$4:C1278,C1279)+1)</f>
        <v/>
      </c>
      <c r="C1279" s="14" t="str">
        <f>IF(D1279="","",VLOOKUP(D1279,LISTA!$A:$B,2,0))</f>
        <v/>
      </c>
      <c r="D1279" s="151"/>
      <c r="E1279" s="14" t="str">
        <f>IF(D1279="","",VLOOKUP(B1279,'Preventiva - Sequencia'!$B:$C,2,0))</f>
        <v/>
      </c>
      <c r="F1279" s="14" t="str">
        <f t="shared" si="188"/>
        <v/>
      </c>
      <c r="G1279" s="14" t="str">
        <f t="shared" si="189"/>
        <v/>
      </c>
      <c r="H1279" s="14" t="str">
        <f t="shared" si="190"/>
        <v/>
      </c>
      <c r="I1279" s="152"/>
      <c r="J1279" s="153"/>
      <c r="K1279" s="153"/>
      <c r="L1279" s="19" t="str">
        <f t="shared" si="186"/>
        <v/>
      </c>
      <c r="M1279" s="151"/>
      <c r="N1279" s="153"/>
      <c r="O1279" s="153"/>
      <c r="P1279" s="19" t="str">
        <f t="shared" si="191"/>
        <v/>
      </c>
      <c r="Q1279" s="151"/>
      <c r="R1279" s="151"/>
      <c r="S1279" s="152"/>
      <c r="T1279" s="152"/>
      <c r="U1279" s="21" t="str">
        <f t="shared" si="194"/>
        <v/>
      </c>
      <c r="V1279" s="21" t="str">
        <f t="shared" si="192"/>
        <v/>
      </c>
      <c r="W1279" s="15" t="str">
        <f t="shared" si="193"/>
        <v/>
      </c>
    </row>
    <row r="1280" spans="1:23" ht="21.6" hidden="1" customHeight="1">
      <c r="A1280" s="14" t="str">
        <f t="shared" si="187"/>
        <v/>
      </c>
      <c r="B1280" s="20" t="str">
        <f>IF(D1280="","",COUNTIF($C$4:C1279,C1280)+1)</f>
        <v/>
      </c>
      <c r="C1280" s="14" t="str">
        <f>IF(D1280="","",VLOOKUP(D1280,LISTA!$A:$B,2,0))</f>
        <v/>
      </c>
      <c r="D1280" s="151"/>
      <c r="E1280" s="14" t="str">
        <f>IF(D1280="","",VLOOKUP(B1280,'Preventiva - Sequencia'!$B:$C,2,0))</f>
        <v/>
      </c>
      <c r="F1280" s="14" t="str">
        <f t="shared" si="188"/>
        <v/>
      </c>
      <c r="G1280" s="14" t="str">
        <f t="shared" si="189"/>
        <v/>
      </c>
      <c r="H1280" s="14" t="str">
        <f t="shared" si="190"/>
        <v/>
      </c>
      <c r="I1280" s="152"/>
      <c r="J1280" s="153"/>
      <c r="K1280" s="153"/>
      <c r="L1280" s="19" t="str">
        <f t="shared" si="186"/>
        <v/>
      </c>
      <c r="M1280" s="151"/>
      <c r="N1280" s="153"/>
      <c r="O1280" s="153"/>
      <c r="P1280" s="19" t="str">
        <f t="shared" si="191"/>
        <v/>
      </c>
      <c r="Q1280" s="151"/>
      <c r="R1280" s="151"/>
      <c r="S1280" s="152"/>
      <c r="T1280" s="152"/>
      <c r="U1280" s="21" t="str">
        <f t="shared" si="194"/>
        <v/>
      </c>
      <c r="V1280" s="21" t="str">
        <f t="shared" si="192"/>
        <v/>
      </c>
      <c r="W1280" s="15" t="str">
        <f t="shared" si="193"/>
        <v/>
      </c>
    </row>
    <row r="1281" spans="1:23" ht="21.6" hidden="1" customHeight="1">
      <c r="A1281" s="14" t="str">
        <f t="shared" si="187"/>
        <v/>
      </c>
      <c r="B1281" s="20" t="str">
        <f>IF(D1281="","",COUNTIF($C$4:C1280,C1281)+1)</f>
        <v/>
      </c>
      <c r="C1281" s="14" t="str">
        <f>IF(D1281="","",VLOOKUP(D1281,LISTA!$A:$B,2,0))</f>
        <v/>
      </c>
      <c r="D1281" s="151"/>
      <c r="E1281" s="14" t="str">
        <f>IF(D1281="","",VLOOKUP(B1281,'Preventiva - Sequencia'!$B:$C,2,0))</f>
        <v/>
      </c>
      <c r="F1281" s="14" t="str">
        <f t="shared" si="188"/>
        <v/>
      </c>
      <c r="G1281" s="14" t="str">
        <f t="shared" si="189"/>
        <v/>
      </c>
      <c r="H1281" s="14" t="str">
        <f t="shared" si="190"/>
        <v/>
      </c>
      <c r="I1281" s="152"/>
      <c r="J1281" s="153"/>
      <c r="K1281" s="153"/>
      <c r="L1281" s="19" t="str">
        <f t="shared" ref="L1281:L1344" si="195">IF(K1281="","",K1281-J1281)</f>
        <v/>
      </c>
      <c r="M1281" s="151"/>
      <c r="N1281" s="153"/>
      <c r="O1281" s="153"/>
      <c r="P1281" s="19" t="str">
        <f t="shared" si="191"/>
        <v/>
      </c>
      <c r="Q1281" s="151"/>
      <c r="R1281" s="151"/>
      <c r="S1281" s="152"/>
      <c r="T1281" s="152"/>
      <c r="U1281" s="21" t="str">
        <f t="shared" si="194"/>
        <v/>
      </c>
      <c r="V1281" s="21" t="str">
        <f t="shared" si="192"/>
        <v/>
      </c>
      <c r="W1281" s="15" t="str">
        <f t="shared" si="193"/>
        <v/>
      </c>
    </row>
    <row r="1282" spans="1:23" ht="21.6" hidden="1" customHeight="1">
      <c r="A1282" s="14" t="str">
        <f t="shared" si="187"/>
        <v/>
      </c>
      <c r="B1282" s="20" t="str">
        <f>IF(D1282="","",COUNTIF($C$4:C1281,C1282)+1)</f>
        <v/>
      </c>
      <c r="C1282" s="14" t="str">
        <f>IF(D1282="","",VLOOKUP(D1282,LISTA!$A:$B,2,0))</f>
        <v/>
      </c>
      <c r="D1282" s="151"/>
      <c r="E1282" s="14" t="str">
        <f>IF(D1282="","",VLOOKUP(B1282,'Preventiva - Sequencia'!$B:$C,2,0))</f>
        <v/>
      </c>
      <c r="F1282" s="14" t="str">
        <f t="shared" si="188"/>
        <v/>
      </c>
      <c r="G1282" s="14" t="str">
        <f t="shared" si="189"/>
        <v/>
      </c>
      <c r="H1282" s="14" t="str">
        <f t="shared" si="190"/>
        <v/>
      </c>
      <c r="I1282" s="152"/>
      <c r="J1282" s="153"/>
      <c r="K1282" s="153"/>
      <c r="L1282" s="19" t="str">
        <f t="shared" si="195"/>
        <v/>
      </c>
      <c r="M1282" s="151"/>
      <c r="N1282" s="153"/>
      <c r="O1282" s="153"/>
      <c r="P1282" s="19" t="str">
        <f t="shared" si="191"/>
        <v/>
      </c>
      <c r="Q1282" s="151"/>
      <c r="R1282" s="151"/>
      <c r="S1282" s="152"/>
      <c r="T1282" s="152"/>
      <c r="U1282" s="21" t="str">
        <f t="shared" si="194"/>
        <v/>
      </c>
      <c r="V1282" s="21" t="str">
        <f t="shared" si="192"/>
        <v/>
      </c>
      <c r="W1282" s="15" t="str">
        <f t="shared" si="193"/>
        <v/>
      </c>
    </row>
    <row r="1283" spans="1:23" ht="21.6" hidden="1" customHeight="1">
      <c r="A1283" s="14" t="str">
        <f t="shared" si="187"/>
        <v/>
      </c>
      <c r="B1283" s="20" t="str">
        <f>IF(D1283="","",COUNTIF($C$4:C1282,C1283)+1)</f>
        <v/>
      </c>
      <c r="C1283" s="14" t="str">
        <f>IF(D1283="","",VLOOKUP(D1283,LISTA!$A:$B,2,0))</f>
        <v/>
      </c>
      <c r="D1283" s="151"/>
      <c r="E1283" s="14" t="str">
        <f>IF(D1283="","",VLOOKUP(B1283,'Preventiva - Sequencia'!$B:$C,2,0))</f>
        <v/>
      </c>
      <c r="F1283" s="14" t="str">
        <f t="shared" si="188"/>
        <v/>
      </c>
      <c r="G1283" s="14" t="str">
        <f t="shared" si="189"/>
        <v/>
      </c>
      <c r="H1283" s="14" t="str">
        <f t="shared" si="190"/>
        <v/>
      </c>
      <c r="I1283" s="152"/>
      <c r="J1283" s="153"/>
      <c r="K1283" s="153"/>
      <c r="L1283" s="19" t="str">
        <f t="shared" si="195"/>
        <v/>
      </c>
      <c r="M1283" s="151"/>
      <c r="N1283" s="153"/>
      <c r="O1283" s="153"/>
      <c r="P1283" s="19" t="str">
        <f t="shared" si="191"/>
        <v/>
      </c>
      <c r="Q1283" s="151"/>
      <c r="R1283" s="151"/>
      <c r="S1283" s="152"/>
      <c r="T1283" s="152"/>
      <c r="U1283" s="21" t="str">
        <f t="shared" si="194"/>
        <v/>
      </c>
      <c r="V1283" s="21" t="str">
        <f t="shared" si="192"/>
        <v/>
      </c>
      <c r="W1283" s="15" t="str">
        <f t="shared" si="193"/>
        <v/>
      </c>
    </row>
    <row r="1284" spans="1:23" ht="21.6" hidden="1" customHeight="1">
      <c r="A1284" s="14" t="str">
        <f t="shared" si="187"/>
        <v/>
      </c>
      <c r="B1284" s="20" t="str">
        <f>IF(D1284="","",COUNTIF($C$4:C1283,C1284)+1)</f>
        <v/>
      </c>
      <c r="C1284" s="14" t="str">
        <f>IF(D1284="","",VLOOKUP(D1284,LISTA!$A:$B,2,0))</f>
        <v/>
      </c>
      <c r="D1284" s="151"/>
      <c r="E1284" s="14" t="str">
        <f>IF(D1284="","",VLOOKUP(B1284,'Preventiva - Sequencia'!$B:$C,2,0))</f>
        <v/>
      </c>
      <c r="F1284" s="14" t="str">
        <f t="shared" si="188"/>
        <v/>
      </c>
      <c r="G1284" s="14" t="str">
        <f t="shared" si="189"/>
        <v/>
      </c>
      <c r="H1284" s="14" t="str">
        <f t="shared" si="190"/>
        <v/>
      </c>
      <c r="I1284" s="152"/>
      <c r="J1284" s="153"/>
      <c r="K1284" s="153"/>
      <c r="L1284" s="19" t="str">
        <f t="shared" si="195"/>
        <v/>
      </c>
      <c r="M1284" s="151"/>
      <c r="N1284" s="153"/>
      <c r="O1284" s="153"/>
      <c r="P1284" s="19" t="str">
        <f t="shared" si="191"/>
        <v/>
      </c>
      <c r="Q1284" s="151"/>
      <c r="R1284" s="151"/>
      <c r="S1284" s="152"/>
      <c r="T1284" s="152"/>
      <c r="U1284" s="21" t="str">
        <f t="shared" si="194"/>
        <v/>
      </c>
      <c r="V1284" s="21" t="str">
        <f t="shared" si="192"/>
        <v/>
      </c>
      <c r="W1284" s="15" t="str">
        <f t="shared" si="193"/>
        <v/>
      </c>
    </row>
    <row r="1285" spans="1:23" ht="21.6" hidden="1" customHeight="1">
      <c r="A1285" s="14" t="str">
        <f t="shared" ref="A1285:A1348" si="196">IF(D1285="","",B1285&amp;C1285)</f>
        <v/>
      </c>
      <c r="B1285" s="20" t="str">
        <f>IF(D1285="","",COUNTIF($C$4:C1284,C1285)+1)</f>
        <v/>
      </c>
      <c r="C1285" s="14" t="str">
        <f>IF(D1285="","",VLOOKUP(D1285,LISTA!$A:$B,2,0))</f>
        <v/>
      </c>
      <c r="D1285" s="151"/>
      <c r="E1285" s="14" t="str">
        <f>IF(D1285="","",VLOOKUP(B1285,'Preventiva - Sequencia'!$B:$C,2,0))</f>
        <v/>
      </c>
      <c r="F1285" s="14" t="str">
        <f t="shared" ref="F1285:F1348" si="197">IF(D1285="","",IF(B1285=1,0,VLOOKUP((B1285-1)&amp;C1285,$A:$W,17,0)))</f>
        <v/>
      </c>
      <c r="G1285" s="14" t="str">
        <f t="shared" ref="G1285:G1348" si="198">IF(D1285="","",IF(E1285="50F",45,IF(E1285="250f",F1285+175,F1285+225)))</f>
        <v/>
      </c>
      <c r="H1285" s="14" t="str">
        <f t="shared" ref="H1285:H1348" si="199">IF(C1285="","",IF(E1285="50F",55,IF(E1285="250f",F1285+225,F1285+275)))</f>
        <v/>
      </c>
      <c r="I1285" s="152"/>
      <c r="J1285" s="153"/>
      <c r="K1285" s="153"/>
      <c r="L1285" s="19" t="str">
        <f t="shared" si="195"/>
        <v/>
      </c>
      <c r="M1285" s="151"/>
      <c r="N1285" s="153"/>
      <c r="O1285" s="153"/>
      <c r="P1285" s="19" t="str">
        <f t="shared" ref="P1285:P1348" si="200">IF(O1285="","",O1285-N1285)</f>
        <v/>
      </c>
      <c r="Q1285" s="151"/>
      <c r="R1285" s="151"/>
      <c r="S1285" s="152"/>
      <c r="T1285" s="152"/>
      <c r="U1285" s="21" t="str">
        <f t="shared" si="194"/>
        <v/>
      </c>
      <c r="V1285" s="21" t="str">
        <f t="shared" ref="V1285:V1348" si="201">IF(M1285=0,"",R1285/M1285)</f>
        <v/>
      </c>
      <c r="W1285" s="15" t="str">
        <f t="shared" ref="W1285:W1348" si="202">IF(Q1285="","",IF(AND(Q1285&gt;G1285,Q1285&lt;H1285),1,0))</f>
        <v/>
      </c>
    </row>
    <row r="1286" spans="1:23" ht="21.6" hidden="1" customHeight="1">
      <c r="A1286" s="14" t="str">
        <f t="shared" si="196"/>
        <v/>
      </c>
      <c r="B1286" s="20" t="str">
        <f>IF(D1286="","",COUNTIF($C$4:C1285,C1286)+1)</f>
        <v/>
      </c>
      <c r="C1286" s="14" t="str">
        <f>IF(D1286="","",VLOOKUP(D1286,LISTA!$A:$B,2,0))</f>
        <v/>
      </c>
      <c r="D1286" s="151"/>
      <c r="E1286" s="14" t="str">
        <f>IF(D1286="","",VLOOKUP(B1286,'Preventiva - Sequencia'!$B:$C,2,0))</f>
        <v/>
      </c>
      <c r="F1286" s="14" t="str">
        <f t="shared" si="197"/>
        <v/>
      </c>
      <c r="G1286" s="14" t="str">
        <f t="shared" si="198"/>
        <v/>
      </c>
      <c r="H1286" s="14" t="str">
        <f t="shared" si="199"/>
        <v/>
      </c>
      <c r="I1286" s="152"/>
      <c r="J1286" s="153"/>
      <c r="K1286" s="153"/>
      <c r="L1286" s="19" t="str">
        <f t="shared" si="195"/>
        <v/>
      </c>
      <c r="M1286" s="151"/>
      <c r="N1286" s="153"/>
      <c r="O1286" s="153"/>
      <c r="P1286" s="19" t="str">
        <f t="shared" si="200"/>
        <v/>
      </c>
      <c r="Q1286" s="151"/>
      <c r="R1286" s="151"/>
      <c r="S1286" s="152"/>
      <c r="T1286" s="152"/>
      <c r="U1286" s="21" t="str">
        <f t="shared" si="194"/>
        <v/>
      </c>
      <c r="V1286" s="21" t="str">
        <f t="shared" si="201"/>
        <v/>
      </c>
      <c r="W1286" s="15" t="str">
        <f t="shared" si="202"/>
        <v/>
      </c>
    </row>
    <row r="1287" spans="1:23" ht="21.6" hidden="1" customHeight="1">
      <c r="A1287" s="14" t="str">
        <f t="shared" si="196"/>
        <v/>
      </c>
      <c r="B1287" s="20" t="str">
        <f>IF(D1287="","",COUNTIF($C$4:C1286,C1287)+1)</f>
        <v/>
      </c>
      <c r="C1287" s="14" t="str">
        <f>IF(D1287="","",VLOOKUP(D1287,LISTA!$A:$B,2,0))</f>
        <v/>
      </c>
      <c r="D1287" s="151"/>
      <c r="E1287" s="14" t="str">
        <f>IF(D1287="","",VLOOKUP(B1287,'Preventiva - Sequencia'!$B:$C,2,0))</f>
        <v/>
      </c>
      <c r="F1287" s="14" t="str">
        <f t="shared" si="197"/>
        <v/>
      </c>
      <c r="G1287" s="14" t="str">
        <f t="shared" si="198"/>
        <v/>
      </c>
      <c r="H1287" s="14" t="str">
        <f t="shared" si="199"/>
        <v/>
      </c>
      <c r="I1287" s="152"/>
      <c r="J1287" s="153"/>
      <c r="K1287" s="153"/>
      <c r="L1287" s="19" t="str">
        <f t="shared" si="195"/>
        <v/>
      </c>
      <c r="M1287" s="151"/>
      <c r="N1287" s="153"/>
      <c r="O1287" s="153"/>
      <c r="P1287" s="19" t="str">
        <f t="shared" si="200"/>
        <v/>
      </c>
      <c r="Q1287" s="151"/>
      <c r="R1287" s="151"/>
      <c r="S1287" s="152"/>
      <c r="T1287" s="152"/>
      <c r="U1287" s="21" t="str">
        <f t="shared" si="194"/>
        <v/>
      </c>
      <c r="V1287" s="21" t="str">
        <f t="shared" si="201"/>
        <v/>
      </c>
      <c r="W1287" s="15" t="str">
        <f t="shared" si="202"/>
        <v/>
      </c>
    </row>
    <row r="1288" spans="1:23" ht="21.6" hidden="1" customHeight="1">
      <c r="A1288" s="14" t="str">
        <f t="shared" si="196"/>
        <v/>
      </c>
      <c r="B1288" s="20" t="str">
        <f>IF(D1288="","",COUNTIF($C$4:C1287,C1288)+1)</f>
        <v/>
      </c>
      <c r="C1288" s="14" t="str">
        <f>IF(D1288="","",VLOOKUP(D1288,LISTA!$A:$B,2,0))</f>
        <v/>
      </c>
      <c r="D1288" s="151"/>
      <c r="E1288" s="14" t="str">
        <f>IF(D1288="","",VLOOKUP(B1288,'Preventiva - Sequencia'!$B:$C,2,0))</f>
        <v/>
      </c>
      <c r="F1288" s="14" t="str">
        <f t="shared" si="197"/>
        <v/>
      </c>
      <c r="G1288" s="14" t="str">
        <f t="shared" si="198"/>
        <v/>
      </c>
      <c r="H1288" s="14" t="str">
        <f t="shared" si="199"/>
        <v/>
      </c>
      <c r="I1288" s="152"/>
      <c r="J1288" s="153"/>
      <c r="K1288" s="153"/>
      <c r="L1288" s="19" t="str">
        <f t="shared" si="195"/>
        <v/>
      </c>
      <c r="M1288" s="151"/>
      <c r="N1288" s="153"/>
      <c r="O1288" s="153"/>
      <c r="P1288" s="19" t="str">
        <f t="shared" si="200"/>
        <v/>
      </c>
      <c r="Q1288" s="151"/>
      <c r="R1288" s="151"/>
      <c r="S1288" s="152"/>
      <c r="T1288" s="152"/>
      <c r="U1288" s="21" t="str">
        <f t="shared" si="194"/>
        <v/>
      </c>
      <c r="V1288" s="21" t="str">
        <f t="shared" si="201"/>
        <v/>
      </c>
      <c r="W1288" s="15" t="str">
        <f t="shared" si="202"/>
        <v/>
      </c>
    </row>
    <row r="1289" spans="1:23" ht="21.6" hidden="1" customHeight="1">
      <c r="A1289" s="14" t="str">
        <f t="shared" si="196"/>
        <v/>
      </c>
      <c r="B1289" s="20" t="str">
        <f>IF(D1289="","",COUNTIF($C$4:C1288,C1289)+1)</f>
        <v/>
      </c>
      <c r="C1289" s="14" t="str">
        <f>IF(D1289="","",VLOOKUP(D1289,LISTA!$A:$B,2,0))</f>
        <v/>
      </c>
      <c r="D1289" s="151"/>
      <c r="E1289" s="14" t="str">
        <f>IF(D1289="","",VLOOKUP(B1289,'Preventiva - Sequencia'!$B:$C,2,0))</f>
        <v/>
      </c>
      <c r="F1289" s="14" t="str">
        <f t="shared" si="197"/>
        <v/>
      </c>
      <c r="G1289" s="14" t="str">
        <f t="shared" si="198"/>
        <v/>
      </c>
      <c r="H1289" s="14" t="str">
        <f t="shared" si="199"/>
        <v/>
      </c>
      <c r="I1289" s="152"/>
      <c r="J1289" s="153"/>
      <c r="K1289" s="153"/>
      <c r="L1289" s="19" t="str">
        <f t="shared" si="195"/>
        <v/>
      </c>
      <c r="M1289" s="151"/>
      <c r="N1289" s="153"/>
      <c r="O1289" s="153"/>
      <c r="P1289" s="19" t="str">
        <f t="shared" si="200"/>
        <v/>
      </c>
      <c r="Q1289" s="151"/>
      <c r="R1289" s="151"/>
      <c r="S1289" s="152"/>
      <c r="T1289" s="152"/>
      <c r="U1289" s="21" t="str">
        <f t="shared" si="194"/>
        <v/>
      </c>
      <c r="V1289" s="21" t="str">
        <f t="shared" si="201"/>
        <v/>
      </c>
      <c r="W1289" s="15" t="str">
        <f t="shared" si="202"/>
        <v/>
      </c>
    </row>
    <row r="1290" spans="1:23" ht="21.6" hidden="1" customHeight="1">
      <c r="A1290" s="14" t="str">
        <f t="shared" si="196"/>
        <v/>
      </c>
      <c r="B1290" s="20" t="str">
        <f>IF(D1290="","",COUNTIF($C$4:C1289,C1290)+1)</f>
        <v/>
      </c>
      <c r="C1290" s="14" t="str">
        <f>IF(D1290="","",VLOOKUP(D1290,LISTA!$A:$B,2,0))</f>
        <v/>
      </c>
      <c r="D1290" s="151"/>
      <c r="E1290" s="14" t="str">
        <f>IF(D1290="","",VLOOKUP(B1290,'Preventiva - Sequencia'!$B:$C,2,0))</f>
        <v/>
      </c>
      <c r="F1290" s="14" t="str">
        <f t="shared" si="197"/>
        <v/>
      </c>
      <c r="G1290" s="14" t="str">
        <f t="shared" si="198"/>
        <v/>
      </c>
      <c r="H1290" s="14" t="str">
        <f t="shared" si="199"/>
        <v/>
      </c>
      <c r="I1290" s="152"/>
      <c r="J1290" s="153"/>
      <c r="K1290" s="153"/>
      <c r="L1290" s="19" t="str">
        <f t="shared" si="195"/>
        <v/>
      </c>
      <c r="M1290" s="151"/>
      <c r="N1290" s="153"/>
      <c r="O1290" s="153"/>
      <c r="P1290" s="19" t="str">
        <f t="shared" si="200"/>
        <v/>
      </c>
      <c r="Q1290" s="151"/>
      <c r="R1290" s="151"/>
      <c r="S1290" s="152"/>
      <c r="T1290" s="152"/>
      <c r="U1290" s="21" t="str">
        <f t="shared" si="194"/>
        <v/>
      </c>
      <c r="V1290" s="21" t="str">
        <f t="shared" si="201"/>
        <v/>
      </c>
      <c r="W1290" s="15" t="str">
        <f t="shared" si="202"/>
        <v/>
      </c>
    </row>
    <row r="1291" spans="1:23" ht="21.6" hidden="1" customHeight="1">
      <c r="A1291" s="14" t="str">
        <f t="shared" si="196"/>
        <v/>
      </c>
      <c r="B1291" s="20" t="str">
        <f>IF(D1291="","",COUNTIF($C$4:C1290,C1291)+1)</f>
        <v/>
      </c>
      <c r="C1291" s="14" t="str">
        <f>IF(D1291="","",VLOOKUP(D1291,LISTA!$A:$B,2,0))</f>
        <v/>
      </c>
      <c r="D1291" s="151"/>
      <c r="E1291" s="14" t="str">
        <f>IF(D1291="","",VLOOKUP(B1291,'Preventiva - Sequencia'!$B:$C,2,0))</f>
        <v/>
      </c>
      <c r="F1291" s="14" t="str">
        <f t="shared" si="197"/>
        <v/>
      </c>
      <c r="G1291" s="14" t="str">
        <f t="shared" si="198"/>
        <v/>
      </c>
      <c r="H1291" s="14" t="str">
        <f t="shared" si="199"/>
        <v/>
      </c>
      <c r="I1291" s="152"/>
      <c r="J1291" s="153"/>
      <c r="K1291" s="153"/>
      <c r="L1291" s="19" t="str">
        <f t="shared" si="195"/>
        <v/>
      </c>
      <c r="M1291" s="151"/>
      <c r="N1291" s="153"/>
      <c r="O1291" s="153"/>
      <c r="P1291" s="19" t="str">
        <f t="shared" si="200"/>
        <v/>
      </c>
      <c r="Q1291" s="151"/>
      <c r="R1291" s="151"/>
      <c r="S1291" s="152"/>
      <c r="T1291" s="152"/>
      <c r="U1291" s="21" t="str">
        <f t="shared" si="194"/>
        <v/>
      </c>
      <c r="V1291" s="21" t="str">
        <f t="shared" si="201"/>
        <v/>
      </c>
      <c r="W1291" s="15" t="str">
        <f t="shared" si="202"/>
        <v/>
      </c>
    </row>
    <row r="1292" spans="1:23" ht="21.6" hidden="1" customHeight="1">
      <c r="A1292" s="14" t="str">
        <f t="shared" si="196"/>
        <v/>
      </c>
      <c r="B1292" s="20" t="str">
        <f>IF(D1292="","",COUNTIF($C$4:C1291,C1292)+1)</f>
        <v/>
      </c>
      <c r="C1292" s="14" t="str">
        <f>IF(D1292="","",VLOOKUP(D1292,LISTA!$A:$B,2,0))</f>
        <v/>
      </c>
      <c r="D1292" s="151"/>
      <c r="E1292" s="14" t="str">
        <f>IF(D1292="","",VLOOKUP(B1292,'Preventiva - Sequencia'!$B:$C,2,0))</f>
        <v/>
      </c>
      <c r="F1292" s="14" t="str">
        <f t="shared" si="197"/>
        <v/>
      </c>
      <c r="G1292" s="14" t="str">
        <f t="shared" si="198"/>
        <v/>
      </c>
      <c r="H1292" s="14" t="str">
        <f t="shared" si="199"/>
        <v/>
      </c>
      <c r="I1292" s="152"/>
      <c r="J1292" s="153"/>
      <c r="K1292" s="153"/>
      <c r="L1292" s="19" t="str">
        <f t="shared" si="195"/>
        <v/>
      </c>
      <c r="M1292" s="151"/>
      <c r="N1292" s="153"/>
      <c r="O1292" s="153"/>
      <c r="P1292" s="19" t="str">
        <f t="shared" si="200"/>
        <v/>
      </c>
      <c r="Q1292" s="151"/>
      <c r="R1292" s="151"/>
      <c r="S1292" s="152"/>
      <c r="T1292" s="152"/>
      <c r="U1292" s="21" t="str">
        <f t="shared" si="194"/>
        <v/>
      </c>
      <c r="V1292" s="21" t="str">
        <f t="shared" si="201"/>
        <v/>
      </c>
      <c r="W1292" s="15" t="str">
        <f t="shared" si="202"/>
        <v/>
      </c>
    </row>
    <row r="1293" spans="1:23" ht="21.6" hidden="1" customHeight="1">
      <c r="A1293" s="14" t="str">
        <f t="shared" si="196"/>
        <v/>
      </c>
      <c r="B1293" s="20" t="str">
        <f>IF(D1293="","",COUNTIF($C$4:C1292,C1293)+1)</f>
        <v/>
      </c>
      <c r="C1293" s="14" t="str">
        <f>IF(D1293="","",VLOOKUP(D1293,LISTA!$A:$B,2,0))</f>
        <v/>
      </c>
      <c r="D1293" s="151"/>
      <c r="E1293" s="14" t="str">
        <f>IF(D1293="","",VLOOKUP(B1293,'Preventiva - Sequencia'!$B:$C,2,0))</f>
        <v/>
      </c>
      <c r="F1293" s="14" t="str">
        <f t="shared" si="197"/>
        <v/>
      </c>
      <c r="G1293" s="14" t="str">
        <f t="shared" si="198"/>
        <v/>
      </c>
      <c r="H1293" s="14" t="str">
        <f t="shared" si="199"/>
        <v/>
      </c>
      <c r="I1293" s="152"/>
      <c r="J1293" s="153"/>
      <c r="K1293" s="153"/>
      <c r="L1293" s="19" t="str">
        <f t="shared" si="195"/>
        <v/>
      </c>
      <c r="M1293" s="151"/>
      <c r="N1293" s="153"/>
      <c r="O1293" s="153"/>
      <c r="P1293" s="19" t="str">
        <f t="shared" si="200"/>
        <v/>
      </c>
      <c r="Q1293" s="151"/>
      <c r="R1293" s="151"/>
      <c r="S1293" s="152"/>
      <c r="T1293" s="152"/>
      <c r="U1293" s="21" t="str">
        <f t="shared" si="194"/>
        <v/>
      </c>
      <c r="V1293" s="21" t="str">
        <f t="shared" si="201"/>
        <v/>
      </c>
      <c r="W1293" s="15" t="str">
        <f t="shared" si="202"/>
        <v/>
      </c>
    </row>
    <row r="1294" spans="1:23" ht="21.6" hidden="1" customHeight="1">
      <c r="A1294" s="14" t="str">
        <f t="shared" si="196"/>
        <v/>
      </c>
      <c r="B1294" s="20" t="str">
        <f>IF(D1294="","",COUNTIF($C$4:C1293,C1294)+1)</f>
        <v/>
      </c>
      <c r="C1294" s="14" t="str">
        <f>IF(D1294="","",VLOOKUP(D1294,LISTA!$A:$B,2,0))</f>
        <v/>
      </c>
      <c r="D1294" s="151"/>
      <c r="E1294" s="14" t="str">
        <f>IF(D1294="","",VLOOKUP(B1294,'Preventiva - Sequencia'!$B:$C,2,0))</f>
        <v/>
      </c>
      <c r="F1294" s="14" t="str">
        <f t="shared" si="197"/>
        <v/>
      </c>
      <c r="G1294" s="14" t="str">
        <f t="shared" si="198"/>
        <v/>
      </c>
      <c r="H1294" s="14" t="str">
        <f t="shared" si="199"/>
        <v/>
      </c>
      <c r="I1294" s="152"/>
      <c r="J1294" s="153"/>
      <c r="K1294" s="153"/>
      <c r="L1294" s="19" t="str">
        <f t="shared" si="195"/>
        <v/>
      </c>
      <c r="M1294" s="151"/>
      <c r="N1294" s="153"/>
      <c r="O1294" s="153"/>
      <c r="P1294" s="19" t="str">
        <f t="shared" si="200"/>
        <v/>
      </c>
      <c r="Q1294" s="151"/>
      <c r="R1294" s="151"/>
      <c r="S1294" s="152"/>
      <c r="T1294" s="152"/>
      <c r="U1294" s="21" t="str">
        <f t="shared" si="194"/>
        <v/>
      </c>
      <c r="V1294" s="21" t="str">
        <f t="shared" si="201"/>
        <v/>
      </c>
      <c r="W1294" s="15" t="str">
        <f t="shared" si="202"/>
        <v/>
      </c>
    </row>
    <row r="1295" spans="1:23" ht="21.6" hidden="1" customHeight="1">
      <c r="A1295" s="14" t="str">
        <f t="shared" si="196"/>
        <v/>
      </c>
      <c r="B1295" s="20" t="str">
        <f>IF(D1295="","",COUNTIF($C$4:C1294,C1295)+1)</f>
        <v/>
      </c>
      <c r="C1295" s="14" t="str">
        <f>IF(D1295="","",VLOOKUP(D1295,LISTA!$A:$B,2,0))</f>
        <v/>
      </c>
      <c r="D1295" s="151"/>
      <c r="E1295" s="14" t="str">
        <f>IF(D1295="","",VLOOKUP(B1295,'Preventiva - Sequencia'!$B:$C,2,0))</f>
        <v/>
      </c>
      <c r="F1295" s="14" t="str">
        <f t="shared" si="197"/>
        <v/>
      </c>
      <c r="G1295" s="14" t="str">
        <f t="shared" si="198"/>
        <v/>
      </c>
      <c r="H1295" s="14" t="str">
        <f t="shared" si="199"/>
        <v/>
      </c>
      <c r="I1295" s="152"/>
      <c r="J1295" s="153"/>
      <c r="K1295" s="153"/>
      <c r="L1295" s="19" t="str">
        <f t="shared" si="195"/>
        <v/>
      </c>
      <c r="M1295" s="151"/>
      <c r="N1295" s="153"/>
      <c r="O1295" s="153"/>
      <c r="P1295" s="19" t="str">
        <f t="shared" si="200"/>
        <v/>
      </c>
      <c r="Q1295" s="151"/>
      <c r="R1295" s="151"/>
      <c r="S1295" s="152"/>
      <c r="T1295" s="152"/>
      <c r="U1295" s="21" t="str">
        <f t="shared" si="194"/>
        <v/>
      </c>
      <c r="V1295" s="21" t="str">
        <f t="shared" si="201"/>
        <v/>
      </c>
      <c r="W1295" s="15" t="str">
        <f t="shared" si="202"/>
        <v/>
      </c>
    </row>
    <row r="1296" spans="1:23" ht="21.6" hidden="1" customHeight="1">
      <c r="A1296" s="14" t="str">
        <f t="shared" si="196"/>
        <v/>
      </c>
      <c r="B1296" s="20" t="str">
        <f>IF(D1296="","",COUNTIF($C$4:C1295,C1296)+1)</f>
        <v/>
      </c>
      <c r="C1296" s="14" t="str">
        <f>IF(D1296="","",VLOOKUP(D1296,LISTA!$A:$B,2,0))</f>
        <v/>
      </c>
      <c r="D1296" s="151"/>
      <c r="E1296" s="14" t="str">
        <f>IF(D1296="","",VLOOKUP(B1296,'Preventiva - Sequencia'!$B:$C,2,0))</f>
        <v/>
      </c>
      <c r="F1296" s="14" t="str">
        <f t="shared" si="197"/>
        <v/>
      </c>
      <c r="G1296" s="14" t="str">
        <f t="shared" si="198"/>
        <v/>
      </c>
      <c r="H1296" s="14" t="str">
        <f t="shared" si="199"/>
        <v/>
      </c>
      <c r="I1296" s="152"/>
      <c r="J1296" s="153"/>
      <c r="K1296" s="153"/>
      <c r="L1296" s="19" t="str">
        <f t="shared" si="195"/>
        <v/>
      </c>
      <c r="M1296" s="151"/>
      <c r="N1296" s="153"/>
      <c r="O1296" s="153"/>
      <c r="P1296" s="19" t="str">
        <f t="shared" si="200"/>
        <v/>
      </c>
      <c r="Q1296" s="151"/>
      <c r="R1296" s="151"/>
      <c r="S1296" s="152"/>
      <c r="T1296" s="152"/>
      <c r="U1296" s="21" t="str">
        <f t="shared" si="194"/>
        <v/>
      </c>
      <c r="V1296" s="21" t="str">
        <f t="shared" si="201"/>
        <v/>
      </c>
      <c r="W1296" s="15" t="str">
        <f t="shared" si="202"/>
        <v/>
      </c>
    </row>
    <row r="1297" spans="1:23" ht="21.6" hidden="1" customHeight="1">
      <c r="A1297" s="14" t="str">
        <f t="shared" si="196"/>
        <v/>
      </c>
      <c r="B1297" s="20" t="str">
        <f>IF(D1297="","",COUNTIF($C$4:C1296,C1297)+1)</f>
        <v/>
      </c>
      <c r="C1297" s="14" t="str">
        <f>IF(D1297="","",VLOOKUP(D1297,LISTA!$A:$B,2,0))</f>
        <v/>
      </c>
      <c r="D1297" s="151"/>
      <c r="E1297" s="14" t="str">
        <f>IF(D1297="","",VLOOKUP(B1297,'Preventiva - Sequencia'!$B:$C,2,0))</f>
        <v/>
      </c>
      <c r="F1297" s="14" t="str">
        <f t="shared" si="197"/>
        <v/>
      </c>
      <c r="G1297" s="14" t="str">
        <f t="shared" si="198"/>
        <v/>
      </c>
      <c r="H1297" s="14" t="str">
        <f t="shared" si="199"/>
        <v/>
      </c>
      <c r="I1297" s="152"/>
      <c r="J1297" s="153"/>
      <c r="K1297" s="153"/>
      <c r="L1297" s="19" t="str">
        <f t="shared" si="195"/>
        <v/>
      </c>
      <c r="M1297" s="151"/>
      <c r="N1297" s="153"/>
      <c r="O1297" s="153"/>
      <c r="P1297" s="19" t="str">
        <f t="shared" si="200"/>
        <v/>
      </c>
      <c r="Q1297" s="151"/>
      <c r="R1297" s="151"/>
      <c r="S1297" s="152"/>
      <c r="T1297" s="152"/>
      <c r="U1297" s="21" t="str">
        <f t="shared" si="194"/>
        <v/>
      </c>
      <c r="V1297" s="21" t="str">
        <f t="shared" si="201"/>
        <v/>
      </c>
      <c r="W1297" s="15" t="str">
        <f t="shared" si="202"/>
        <v/>
      </c>
    </row>
    <row r="1298" spans="1:23" ht="21.6" hidden="1" customHeight="1">
      <c r="A1298" s="14" t="str">
        <f t="shared" si="196"/>
        <v/>
      </c>
      <c r="B1298" s="20" t="str">
        <f>IF(D1298="","",COUNTIF($C$4:C1297,C1298)+1)</f>
        <v/>
      </c>
      <c r="C1298" s="14" t="str">
        <f>IF(D1298="","",VLOOKUP(D1298,LISTA!$A:$B,2,0))</f>
        <v/>
      </c>
      <c r="D1298" s="151"/>
      <c r="E1298" s="14" t="str">
        <f>IF(D1298="","",VLOOKUP(B1298,'Preventiva - Sequencia'!$B:$C,2,0))</f>
        <v/>
      </c>
      <c r="F1298" s="14" t="str">
        <f t="shared" si="197"/>
        <v/>
      </c>
      <c r="G1298" s="14" t="str">
        <f t="shared" si="198"/>
        <v/>
      </c>
      <c r="H1298" s="14" t="str">
        <f t="shared" si="199"/>
        <v/>
      </c>
      <c r="I1298" s="152"/>
      <c r="J1298" s="153"/>
      <c r="K1298" s="153"/>
      <c r="L1298" s="19" t="str">
        <f t="shared" si="195"/>
        <v/>
      </c>
      <c r="M1298" s="151"/>
      <c r="N1298" s="153"/>
      <c r="O1298" s="153"/>
      <c r="P1298" s="19" t="str">
        <f t="shared" si="200"/>
        <v/>
      </c>
      <c r="Q1298" s="151"/>
      <c r="R1298" s="151"/>
      <c r="S1298" s="152"/>
      <c r="T1298" s="152"/>
      <c r="U1298" s="21" t="str">
        <f t="shared" si="194"/>
        <v/>
      </c>
      <c r="V1298" s="21" t="str">
        <f t="shared" si="201"/>
        <v/>
      </c>
      <c r="W1298" s="15" t="str">
        <f t="shared" si="202"/>
        <v/>
      </c>
    </row>
    <row r="1299" spans="1:23" ht="21.6" hidden="1" customHeight="1">
      <c r="A1299" s="14" t="str">
        <f t="shared" si="196"/>
        <v/>
      </c>
      <c r="B1299" s="20" t="str">
        <f>IF(D1299="","",COUNTIF($C$4:C1298,C1299)+1)</f>
        <v/>
      </c>
      <c r="C1299" s="14" t="str">
        <f>IF(D1299="","",VLOOKUP(D1299,LISTA!$A:$B,2,0))</f>
        <v/>
      </c>
      <c r="D1299" s="151"/>
      <c r="E1299" s="14" t="str">
        <f>IF(D1299="","",VLOOKUP(B1299,'Preventiva - Sequencia'!$B:$C,2,0))</f>
        <v/>
      </c>
      <c r="F1299" s="14" t="str">
        <f t="shared" si="197"/>
        <v/>
      </c>
      <c r="G1299" s="14" t="str">
        <f t="shared" si="198"/>
        <v/>
      </c>
      <c r="H1299" s="14" t="str">
        <f t="shared" si="199"/>
        <v/>
      </c>
      <c r="I1299" s="152"/>
      <c r="J1299" s="153"/>
      <c r="K1299" s="153"/>
      <c r="L1299" s="19" t="str">
        <f t="shared" si="195"/>
        <v/>
      </c>
      <c r="M1299" s="151"/>
      <c r="N1299" s="153"/>
      <c r="O1299" s="153"/>
      <c r="P1299" s="19" t="str">
        <f t="shared" si="200"/>
        <v/>
      </c>
      <c r="Q1299" s="151"/>
      <c r="R1299" s="151"/>
      <c r="S1299" s="152"/>
      <c r="T1299" s="152"/>
      <c r="U1299" s="21" t="str">
        <f t="shared" si="194"/>
        <v/>
      </c>
      <c r="V1299" s="21" t="str">
        <f t="shared" si="201"/>
        <v/>
      </c>
      <c r="W1299" s="15" t="str">
        <f t="shared" si="202"/>
        <v/>
      </c>
    </row>
    <row r="1300" spans="1:23" ht="21.6" hidden="1" customHeight="1">
      <c r="A1300" s="14" t="str">
        <f t="shared" si="196"/>
        <v/>
      </c>
      <c r="B1300" s="20" t="str">
        <f>IF(D1300="","",COUNTIF($C$4:C1299,C1300)+1)</f>
        <v/>
      </c>
      <c r="C1300" s="14" t="str">
        <f>IF(D1300="","",VLOOKUP(D1300,LISTA!$A:$B,2,0))</f>
        <v/>
      </c>
      <c r="D1300" s="151"/>
      <c r="E1300" s="14" t="str">
        <f>IF(D1300="","",VLOOKUP(B1300,'Preventiva - Sequencia'!$B:$C,2,0))</f>
        <v/>
      </c>
      <c r="F1300" s="14" t="str">
        <f t="shared" si="197"/>
        <v/>
      </c>
      <c r="G1300" s="14" t="str">
        <f t="shared" si="198"/>
        <v/>
      </c>
      <c r="H1300" s="14" t="str">
        <f t="shared" si="199"/>
        <v/>
      </c>
      <c r="I1300" s="152"/>
      <c r="J1300" s="153"/>
      <c r="K1300" s="153"/>
      <c r="L1300" s="19" t="str">
        <f t="shared" si="195"/>
        <v/>
      </c>
      <c r="M1300" s="151"/>
      <c r="N1300" s="153"/>
      <c r="O1300" s="153"/>
      <c r="P1300" s="19" t="str">
        <f t="shared" si="200"/>
        <v/>
      </c>
      <c r="Q1300" s="151"/>
      <c r="R1300" s="151"/>
      <c r="S1300" s="152"/>
      <c r="T1300" s="152"/>
      <c r="U1300" s="21" t="str">
        <f t="shared" si="194"/>
        <v/>
      </c>
      <c r="V1300" s="21" t="str">
        <f t="shared" si="201"/>
        <v/>
      </c>
      <c r="W1300" s="15" t="str">
        <f t="shared" si="202"/>
        <v/>
      </c>
    </row>
    <row r="1301" spans="1:23" ht="21.6" hidden="1" customHeight="1">
      <c r="A1301" s="14" t="str">
        <f t="shared" si="196"/>
        <v/>
      </c>
      <c r="B1301" s="20" t="str">
        <f>IF(D1301="","",COUNTIF($C$4:C1300,C1301)+1)</f>
        <v/>
      </c>
      <c r="C1301" s="14" t="str">
        <f>IF(D1301="","",VLOOKUP(D1301,LISTA!$A:$B,2,0))</f>
        <v/>
      </c>
      <c r="D1301" s="151"/>
      <c r="E1301" s="14" t="str">
        <f>IF(D1301="","",VLOOKUP(B1301,'Preventiva - Sequencia'!$B:$C,2,0))</f>
        <v/>
      </c>
      <c r="F1301" s="14" t="str">
        <f t="shared" si="197"/>
        <v/>
      </c>
      <c r="G1301" s="14" t="str">
        <f t="shared" si="198"/>
        <v/>
      </c>
      <c r="H1301" s="14" t="str">
        <f t="shared" si="199"/>
        <v/>
      </c>
      <c r="I1301" s="152"/>
      <c r="J1301" s="153"/>
      <c r="K1301" s="153"/>
      <c r="L1301" s="19" t="str">
        <f t="shared" si="195"/>
        <v/>
      </c>
      <c r="M1301" s="151"/>
      <c r="N1301" s="153"/>
      <c r="O1301" s="153"/>
      <c r="P1301" s="19" t="str">
        <f t="shared" si="200"/>
        <v/>
      </c>
      <c r="Q1301" s="151"/>
      <c r="R1301" s="151"/>
      <c r="S1301" s="152"/>
      <c r="T1301" s="152"/>
      <c r="U1301" s="21" t="str">
        <f t="shared" si="194"/>
        <v/>
      </c>
      <c r="V1301" s="21" t="str">
        <f t="shared" si="201"/>
        <v/>
      </c>
      <c r="W1301" s="15" t="str">
        <f t="shared" si="202"/>
        <v/>
      </c>
    </row>
    <row r="1302" spans="1:23" ht="21.6" hidden="1" customHeight="1">
      <c r="A1302" s="14" t="str">
        <f t="shared" si="196"/>
        <v/>
      </c>
      <c r="B1302" s="20" t="str">
        <f>IF(D1302="","",COUNTIF($C$4:C1301,C1302)+1)</f>
        <v/>
      </c>
      <c r="C1302" s="14" t="str">
        <f>IF(D1302="","",VLOOKUP(D1302,LISTA!$A:$B,2,0))</f>
        <v/>
      </c>
      <c r="D1302" s="151"/>
      <c r="E1302" s="14" t="str">
        <f>IF(D1302="","",VLOOKUP(B1302,'Preventiva - Sequencia'!$B:$C,2,0))</f>
        <v/>
      </c>
      <c r="F1302" s="14" t="str">
        <f t="shared" si="197"/>
        <v/>
      </c>
      <c r="G1302" s="14" t="str">
        <f t="shared" si="198"/>
        <v/>
      </c>
      <c r="H1302" s="14" t="str">
        <f t="shared" si="199"/>
        <v/>
      </c>
      <c r="I1302" s="152"/>
      <c r="J1302" s="153"/>
      <c r="K1302" s="153"/>
      <c r="L1302" s="19" t="str">
        <f t="shared" si="195"/>
        <v/>
      </c>
      <c r="M1302" s="151"/>
      <c r="N1302" s="153"/>
      <c r="O1302" s="153"/>
      <c r="P1302" s="19" t="str">
        <f t="shared" si="200"/>
        <v/>
      </c>
      <c r="Q1302" s="151"/>
      <c r="R1302" s="151"/>
      <c r="S1302" s="152"/>
      <c r="T1302" s="152"/>
      <c r="U1302" s="21" t="str">
        <f t="shared" si="194"/>
        <v/>
      </c>
      <c r="V1302" s="21" t="str">
        <f t="shared" si="201"/>
        <v/>
      </c>
      <c r="W1302" s="15" t="str">
        <f t="shared" si="202"/>
        <v/>
      </c>
    </row>
    <row r="1303" spans="1:23" ht="21.6" hidden="1" customHeight="1">
      <c r="A1303" s="14" t="str">
        <f t="shared" si="196"/>
        <v/>
      </c>
      <c r="B1303" s="20" t="str">
        <f>IF(D1303="","",COUNTIF($C$4:C1302,C1303)+1)</f>
        <v/>
      </c>
      <c r="C1303" s="14" t="str">
        <f>IF(D1303="","",VLOOKUP(D1303,LISTA!$A:$B,2,0))</f>
        <v/>
      </c>
      <c r="D1303" s="151"/>
      <c r="E1303" s="14" t="str">
        <f>IF(D1303="","",VLOOKUP(B1303,'Preventiva - Sequencia'!$B:$C,2,0))</f>
        <v/>
      </c>
      <c r="F1303" s="14" t="str">
        <f t="shared" si="197"/>
        <v/>
      </c>
      <c r="G1303" s="14" t="str">
        <f t="shared" si="198"/>
        <v/>
      </c>
      <c r="H1303" s="14" t="str">
        <f t="shared" si="199"/>
        <v/>
      </c>
      <c r="I1303" s="152"/>
      <c r="J1303" s="153"/>
      <c r="K1303" s="153"/>
      <c r="L1303" s="19" t="str">
        <f t="shared" si="195"/>
        <v/>
      </c>
      <c r="M1303" s="151"/>
      <c r="N1303" s="153"/>
      <c r="O1303" s="153"/>
      <c r="P1303" s="19" t="str">
        <f t="shared" si="200"/>
        <v/>
      </c>
      <c r="Q1303" s="151"/>
      <c r="R1303" s="151"/>
      <c r="S1303" s="152"/>
      <c r="T1303" s="152"/>
      <c r="U1303" s="21" t="str">
        <f t="shared" si="194"/>
        <v/>
      </c>
      <c r="V1303" s="21" t="str">
        <f t="shared" si="201"/>
        <v/>
      </c>
      <c r="W1303" s="15" t="str">
        <f t="shared" si="202"/>
        <v/>
      </c>
    </row>
    <row r="1304" spans="1:23" ht="21.6" hidden="1" customHeight="1">
      <c r="A1304" s="14" t="str">
        <f t="shared" si="196"/>
        <v/>
      </c>
      <c r="B1304" s="20" t="str">
        <f>IF(D1304="","",COUNTIF($C$4:C1303,C1304)+1)</f>
        <v/>
      </c>
      <c r="C1304" s="14" t="str">
        <f>IF(D1304="","",VLOOKUP(D1304,LISTA!$A:$B,2,0))</f>
        <v/>
      </c>
      <c r="D1304" s="151"/>
      <c r="E1304" s="14" t="str">
        <f>IF(D1304="","",VLOOKUP(B1304,'Preventiva - Sequencia'!$B:$C,2,0))</f>
        <v/>
      </c>
      <c r="F1304" s="14" t="str">
        <f t="shared" si="197"/>
        <v/>
      </c>
      <c r="G1304" s="14" t="str">
        <f t="shared" si="198"/>
        <v/>
      </c>
      <c r="H1304" s="14" t="str">
        <f t="shared" si="199"/>
        <v/>
      </c>
      <c r="I1304" s="152"/>
      <c r="J1304" s="153"/>
      <c r="K1304" s="153"/>
      <c r="L1304" s="19" t="str">
        <f t="shared" si="195"/>
        <v/>
      </c>
      <c r="M1304" s="151"/>
      <c r="N1304" s="153"/>
      <c r="O1304" s="153"/>
      <c r="P1304" s="19" t="str">
        <f t="shared" si="200"/>
        <v/>
      </c>
      <c r="Q1304" s="151"/>
      <c r="R1304" s="151"/>
      <c r="S1304" s="152"/>
      <c r="T1304" s="152"/>
      <c r="U1304" s="21" t="str">
        <f t="shared" si="194"/>
        <v/>
      </c>
      <c r="V1304" s="21" t="str">
        <f t="shared" si="201"/>
        <v/>
      </c>
      <c r="W1304" s="15" t="str">
        <f t="shared" si="202"/>
        <v/>
      </c>
    </row>
    <row r="1305" spans="1:23" ht="21.6" hidden="1" customHeight="1">
      <c r="A1305" s="14" t="str">
        <f t="shared" si="196"/>
        <v/>
      </c>
      <c r="B1305" s="20" t="str">
        <f>IF(D1305="","",COUNTIF($C$4:C1304,C1305)+1)</f>
        <v/>
      </c>
      <c r="C1305" s="14" t="str">
        <f>IF(D1305="","",VLOOKUP(D1305,LISTA!$A:$B,2,0))</f>
        <v/>
      </c>
      <c r="D1305" s="151"/>
      <c r="E1305" s="14" t="str">
        <f>IF(D1305="","",VLOOKUP(B1305,'Preventiva - Sequencia'!$B:$C,2,0))</f>
        <v/>
      </c>
      <c r="F1305" s="14" t="str">
        <f t="shared" si="197"/>
        <v/>
      </c>
      <c r="G1305" s="14" t="str">
        <f t="shared" si="198"/>
        <v/>
      </c>
      <c r="H1305" s="14" t="str">
        <f t="shared" si="199"/>
        <v/>
      </c>
      <c r="I1305" s="152"/>
      <c r="J1305" s="153"/>
      <c r="K1305" s="153"/>
      <c r="L1305" s="19" t="str">
        <f t="shared" si="195"/>
        <v/>
      </c>
      <c r="M1305" s="151"/>
      <c r="N1305" s="153"/>
      <c r="O1305" s="153"/>
      <c r="P1305" s="19" t="str">
        <f t="shared" si="200"/>
        <v/>
      </c>
      <c r="Q1305" s="151"/>
      <c r="R1305" s="151"/>
      <c r="S1305" s="152"/>
      <c r="T1305" s="152"/>
      <c r="U1305" s="21" t="str">
        <f t="shared" si="194"/>
        <v/>
      </c>
      <c r="V1305" s="21" t="str">
        <f t="shared" si="201"/>
        <v/>
      </c>
      <c r="W1305" s="15" t="str">
        <f t="shared" si="202"/>
        <v/>
      </c>
    </row>
    <row r="1306" spans="1:23" ht="21.6" hidden="1" customHeight="1">
      <c r="A1306" s="14" t="str">
        <f t="shared" si="196"/>
        <v/>
      </c>
      <c r="B1306" s="20" t="str">
        <f>IF(D1306="","",COUNTIF($C$4:C1305,C1306)+1)</f>
        <v/>
      </c>
      <c r="C1306" s="14" t="str">
        <f>IF(D1306="","",VLOOKUP(D1306,LISTA!$A:$B,2,0))</f>
        <v/>
      </c>
      <c r="D1306" s="151"/>
      <c r="E1306" s="14" t="str">
        <f>IF(D1306="","",VLOOKUP(B1306,'Preventiva - Sequencia'!$B:$C,2,0))</f>
        <v/>
      </c>
      <c r="F1306" s="14" t="str">
        <f t="shared" si="197"/>
        <v/>
      </c>
      <c r="G1306" s="14" t="str">
        <f t="shared" si="198"/>
        <v/>
      </c>
      <c r="H1306" s="14" t="str">
        <f t="shared" si="199"/>
        <v/>
      </c>
      <c r="I1306" s="152"/>
      <c r="J1306" s="153"/>
      <c r="K1306" s="153"/>
      <c r="L1306" s="19" t="str">
        <f t="shared" si="195"/>
        <v/>
      </c>
      <c r="M1306" s="151"/>
      <c r="N1306" s="153"/>
      <c r="O1306" s="153"/>
      <c r="P1306" s="19" t="str">
        <f t="shared" si="200"/>
        <v/>
      </c>
      <c r="Q1306" s="151"/>
      <c r="R1306" s="151"/>
      <c r="S1306" s="152"/>
      <c r="T1306" s="152"/>
      <c r="U1306" s="21" t="str">
        <f t="shared" si="194"/>
        <v/>
      </c>
      <c r="V1306" s="21" t="str">
        <f t="shared" si="201"/>
        <v/>
      </c>
      <c r="W1306" s="15" t="str">
        <f t="shared" si="202"/>
        <v/>
      </c>
    </row>
    <row r="1307" spans="1:23" ht="21.6" hidden="1" customHeight="1">
      <c r="A1307" s="14" t="str">
        <f t="shared" si="196"/>
        <v/>
      </c>
      <c r="B1307" s="20" t="str">
        <f>IF(D1307="","",COUNTIF($C$4:C1306,C1307)+1)</f>
        <v/>
      </c>
      <c r="C1307" s="14" t="str">
        <f>IF(D1307="","",VLOOKUP(D1307,LISTA!$A:$B,2,0))</f>
        <v/>
      </c>
      <c r="D1307" s="151"/>
      <c r="E1307" s="14" t="str">
        <f>IF(D1307="","",VLOOKUP(B1307,'Preventiva - Sequencia'!$B:$C,2,0))</f>
        <v/>
      </c>
      <c r="F1307" s="14" t="str">
        <f t="shared" si="197"/>
        <v/>
      </c>
      <c r="G1307" s="14" t="str">
        <f t="shared" si="198"/>
        <v/>
      </c>
      <c r="H1307" s="14" t="str">
        <f t="shared" si="199"/>
        <v/>
      </c>
      <c r="I1307" s="152"/>
      <c r="J1307" s="153"/>
      <c r="K1307" s="153"/>
      <c r="L1307" s="19" t="str">
        <f t="shared" si="195"/>
        <v/>
      </c>
      <c r="M1307" s="151"/>
      <c r="N1307" s="153"/>
      <c r="O1307" s="153"/>
      <c r="P1307" s="19" t="str">
        <f t="shared" si="200"/>
        <v/>
      </c>
      <c r="Q1307" s="151"/>
      <c r="R1307" s="151"/>
      <c r="S1307" s="152"/>
      <c r="T1307" s="152"/>
      <c r="U1307" s="21" t="str">
        <f t="shared" si="194"/>
        <v/>
      </c>
      <c r="V1307" s="21" t="str">
        <f t="shared" si="201"/>
        <v/>
      </c>
      <c r="W1307" s="15" t="str">
        <f t="shared" si="202"/>
        <v/>
      </c>
    </row>
    <row r="1308" spans="1:23" ht="21.6" hidden="1" customHeight="1">
      <c r="A1308" s="14" t="str">
        <f t="shared" si="196"/>
        <v/>
      </c>
      <c r="B1308" s="20" t="str">
        <f>IF(D1308="","",COUNTIF($C$4:C1307,C1308)+1)</f>
        <v/>
      </c>
      <c r="C1308" s="14" t="str">
        <f>IF(D1308="","",VLOOKUP(D1308,LISTA!$A:$B,2,0))</f>
        <v/>
      </c>
      <c r="D1308" s="151"/>
      <c r="E1308" s="14" t="str">
        <f>IF(D1308="","",VLOOKUP(B1308,'Preventiva - Sequencia'!$B:$C,2,0))</f>
        <v/>
      </c>
      <c r="F1308" s="14" t="str">
        <f t="shared" si="197"/>
        <v/>
      </c>
      <c r="G1308" s="14" t="str">
        <f t="shared" si="198"/>
        <v/>
      </c>
      <c r="H1308" s="14" t="str">
        <f t="shared" si="199"/>
        <v/>
      </c>
      <c r="I1308" s="152"/>
      <c r="J1308" s="153"/>
      <c r="K1308" s="153"/>
      <c r="L1308" s="19" t="str">
        <f t="shared" si="195"/>
        <v/>
      </c>
      <c r="M1308" s="151"/>
      <c r="N1308" s="153"/>
      <c r="O1308" s="153"/>
      <c r="P1308" s="19" t="str">
        <f t="shared" si="200"/>
        <v/>
      </c>
      <c r="Q1308" s="151"/>
      <c r="R1308" s="151"/>
      <c r="S1308" s="152"/>
      <c r="T1308" s="152"/>
      <c r="U1308" s="21" t="str">
        <f t="shared" si="194"/>
        <v/>
      </c>
      <c r="V1308" s="21" t="str">
        <f t="shared" si="201"/>
        <v/>
      </c>
      <c r="W1308" s="15" t="str">
        <f t="shared" si="202"/>
        <v/>
      </c>
    </row>
    <row r="1309" spans="1:23" ht="21.6" hidden="1" customHeight="1">
      <c r="A1309" s="14" t="str">
        <f t="shared" si="196"/>
        <v/>
      </c>
      <c r="B1309" s="20" t="str">
        <f>IF(D1309="","",COUNTIF($C$4:C1308,C1309)+1)</f>
        <v/>
      </c>
      <c r="C1309" s="14" t="str">
        <f>IF(D1309="","",VLOOKUP(D1309,LISTA!$A:$B,2,0))</f>
        <v/>
      </c>
      <c r="D1309" s="151"/>
      <c r="E1309" s="14" t="str">
        <f>IF(D1309="","",VLOOKUP(B1309,'Preventiva - Sequencia'!$B:$C,2,0))</f>
        <v/>
      </c>
      <c r="F1309" s="14" t="str">
        <f t="shared" si="197"/>
        <v/>
      </c>
      <c r="G1309" s="14" t="str">
        <f t="shared" si="198"/>
        <v/>
      </c>
      <c r="H1309" s="14" t="str">
        <f t="shared" si="199"/>
        <v/>
      </c>
      <c r="I1309" s="152"/>
      <c r="J1309" s="153"/>
      <c r="K1309" s="153"/>
      <c r="L1309" s="19" t="str">
        <f t="shared" si="195"/>
        <v/>
      </c>
      <c r="M1309" s="151"/>
      <c r="N1309" s="153"/>
      <c r="O1309" s="153"/>
      <c r="P1309" s="19" t="str">
        <f t="shared" si="200"/>
        <v/>
      </c>
      <c r="Q1309" s="151"/>
      <c r="R1309" s="151"/>
      <c r="S1309" s="152"/>
      <c r="T1309" s="152"/>
      <c r="U1309" s="21" t="str">
        <f t="shared" ref="U1309:U1372" si="203">IF(P1309="","",P1309/L1309)</f>
        <v/>
      </c>
      <c r="V1309" s="21" t="str">
        <f t="shared" si="201"/>
        <v/>
      </c>
      <c r="W1309" s="15" t="str">
        <f t="shared" si="202"/>
        <v/>
      </c>
    </row>
    <row r="1310" spans="1:23" ht="21.6" hidden="1" customHeight="1">
      <c r="A1310" s="14" t="str">
        <f t="shared" si="196"/>
        <v/>
      </c>
      <c r="B1310" s="20" t="str">
        <f>IF(D1310="","",COUNTIF($C$4:C1309,C1310)+1)</f>
        <v/>
      </c>
      <c r="C1310" s="14" t="str">
        <f>IF(D1310="","",VLOOKUP(D1310,LISTA!$A:$B,2,0))</f>
        <v/>
      </c>
      <c r="D1310" s="151"/>
      <c r="E1310" s="14" t="str">
        <f>IF(D1310="","",VLOOKUP(B1310,'Preventiva - Sequencia'!$B:$C,2,0))</f>
        <v/>
      </c>
      <c r="F1310" s="14" t="str">
        <f t="shared" si="197"/>
        <v/>
      </c>
      <c r="G1310" s="14" t="str">
        <f t="shared" si="198"/>
        <v/>
      </c>
      <c r="H1310" s="14" t="str">
        <f t="shared" si="199"/>
        <v/>
      </c>
      <c r="I1310" s="152"/>
      <c r="J1310" s="153"/>
      <c r="K1310" s="153"/>
      <c r="L1310" s="19" t="str">
        <f t="shared" si="195"/>
        <v/>
      </c>
      <c r="M1310" s="151"/>
      <c r="N1310" s="153"/>
      <c r="O1310" s="153"/>
      <c r="P1310" s="19" t="str">
        <f t="shared" si="200"/>
        <v/>
      </c>
      <c r="Q1310" s="151"/>
      <c r="R1310" s="151"/>
      <c r="S1310" s="152"/>
      <c r="T1310" s="152"/>
      <c r="U1310" s="21" t="str">
        <f t="shared" si="203"/>
        <v/>
      </c>
      <c r="V1310" s="21" t="str">
        <f t="shared" si="201"/>
        <v/>
      </c>
      <c r="W1310" s="15" t="str">
        <f t="shared" si="202"/>
        <v/>
      </c>
    </row>
    <row r="1311" spans="1:23" ht="21.6" hidden="1" customHeight="1">
      <c r="A1311" s="14" t="str">
        <f t="shared" si="196"/>
        <v/>
      </c>
      <c r="B1311" s="20" t="str">
        <f>IF(D1311="","",COUNTIF($C$4:C1310,C1311)+1)</f>
        <v/>
      </c>
      <c r="C1311" s="14" t="str">
        <f>IF(D1311="","",VLOOKUP(D1311,LISTA!$A:$B,2,0))</f>
        <v/>
      </c>
      <c r="D1311" s="151"/>
      <c r="E1311" s="14" t="str">
        <f>IF(D1311="","",VLOOKUP(B1311,'Preventiva - Sequencia'!$B:$C,2,0))</f>
        <v/>
      </c>
      <c r="F1311" s="14" t="str">
        <f t="shared" si="197"/>
        <v/>
      </c>
      <c r="G1311" s="14" t="str">
        <f t="shared" si="198"/>
        <v/>
      </c>
      <c r="H1311" s="14" t="str">
        <f t="shared" si="199"/>
        <v/>
      </c>
      <c r="I1311" s="152"/>
      <c r="J1311" s="153"/>
      <c r="K1311" s="153"/>
      <c r="L1311" s="19" t="str">
        <f t="shared" si="195"/>
        <v/>
      </c>
      <c r="M1311" s="151"/>
      <c r="N1311" s="153"/>
      <c r="O1311" s="153"/>
      <c r="P1311" s="19" t="str">
        <f t="shared" si="200"/>
        <v/>
      </c>
      <c r="Q1311" s="151"/>
      <c r="R1311" s="151"/>
      <c r="S1311" s="152"/>
      <c r="T1311" s="152"/>
      <c r="U1311" s="21" t="str">
        <f t="shared" si="203"/>
        <v/>
      </c>
      <c r="V1311" s="21" t="str">
        <f t="shared" si="201"/>
        <v/>
      </c>
      <c r="W1311" s="15" t="str">
        <f t="shared" si="202"/>
        <v/>
      </c>
    </row>
    <row r="1312" spans="1:23" ht="21.6" hidden="1" customHeight="1">
      <c r="A1312" s="14" t="str">
        <f t="shared" si="196"/>
        <v/>
      </c>
      <c r="B1312" s="20" t="str">
        <f>IF(D1312="","",COUNTIF($C$4:C1311,C1312)+1)</f>
        <v/>
      </c>
      <c r="C1312" s="14" t="str">
        <f>IF(D1312="","",VLOOKUP(D1312,LISTA!$A:$B,2,0))</f>
        <v/>
      </c>
      <c r="D1312" s="151"/>
      <c r="E1312" s="14" t="str">
        <f>IF(D1312="","",VLOOKUP(B1312,'Preventiva - Sequencia'!$B:$C,2,0))</f>
        <v/>
      </c>
      <c r="F1312" s="14" t="str">
        <f t="shared" si="197"/>
        <v/>
      </c>
      <c r="G1312" s="14" t="str">
        <f t="shared" si="198"/>
        <v/>
      </c>
      <c r="H1312" s="14" t="str">
        <f t="shared" si="199"/>
        <v/>
      </c>
      <c r="I1312" s="152"/>
      <c r="J1312" s="153"/>
      <c r="K1312" s="153"/>
      <c r="L1312" s="19" t="str">
        <f t="shared" si="195"/>
        <v/>
      </c>
      <c r="M1312" s="151"/>
      <c r="N1312" s="153"/>
      <c r="O1312" s="153"/>
      <c r="P1312" s="19" t="str">
        <f t="shared" si="200"/>
        <v/>
      </c>
      <c r="Q1312" s="151"/>
      <c r="R1312" s="151"/>
      <c r="S1312" s="152"/>
      <c r="T1312" s="152"/>
      <c r="U1312" s="21" t="str">
        <f t="shared" si="203"/>
        <v/>
      </c>
      <c r="V1312" s="21" t="str">
        <f t="shared" si="201"/>
        <v/>
      </c>
      <c r="W1312" s="15" t="str">
        <f t="shared" si="202"/>
        <v/>
      </c>
    </row>
    <row r="1313" spans="1:23" ht="21.6" hidden="1" customHeight="1">
      <c r="A1313" s="14" t="str">
        <f t="shared" si="196"/>
        <v/>
      </c>
      <c r="B1313" s="20" t="str">
        <f>IF(D1313="","",COUNTIF($C$4:C1312,C1313)+1)</f>
        <v/>
      </c>
      <c r="C1313" s="14" t="str">
        <f>IF(D1313="","",VLOOKUP(D1313,LISTA!$A:$B,2,0))</f>
        <v/>
      </c>
      <c r="D1313" s="151"/>
      <c r="E1313" s="14" t="str">
        <f>IF(D1313="","",VLOOKUP(B1313,'Preventiva - Sequencia'!$B:$C,2,0))</f>
        <v/>
      </c>
      <c r="F1313" s="14" t="str">
        <f t="shared" si="197"/>
        <v/>
      </c>
      <c r="G1313" s="14" t="str">
        <f t="shared" si="198"/>
        <v/>
      </c>
      <c r="H1313" s="14" t="str">
        <f t="shared" si="199"/>
        <v/>
      </c>
      <c r="I1313" s="152"/>
      <c r="J1313" s="153"/>
      <c r="K1313" s="153"/>
      <c r="L1313" s="19" t="str">
        <f t="shared" si="195"/>
        <v/>
      </c>
      <c r="M1313" s="151"/>
      <c r="N1313" s="153"/>
      <c r="O1313" s="153"/>
      <c r="P1313" s="19" t="str">
        <f t="shared" si="200"/>
        <v/>
      </c>
      <c r="Q1313" s="151"/>
      <c r="R1313" s="151"/>
      <c r="S1313" s="152"/>
      <c r="T1313" s="152"/>
      <c r="U1313" s="21" t="str">
        <f t="shared" si="203"/>
        <v/>
      </c>
      <c r="V1313" s="21" t="str">
        <f t="shared" si="201"/>
        <v/>
      </c>
      <c r="W1313" s="15" t="str">
        <f t="shared" si="202"/>
        <v/>
      </c>
    </row>
    <row r="1314" spans="1:23" ht="21.6" hidden="1" customHeight="1">
      <c r="A1314" s="14" t="str">
        <f t="shared" si="196"/>
        <v/>
      </c>
      <c r="B1314" s="20" t="str">
        <f>IF(D1314="","",COUNTIF($C$4:C1313,C1314)+1)</f>
        <v/>
      </c>
      <c r="C1314" s="14" t="str">
        <f>IF(D1314="","",VLOOKUP(D1314,LISTA!$A:$B,2,0))</f>
        <v/>
      </c>
      <c r="D1314" s="151"/>
      <c r="E1314" s="14" t="str">
        <f>IF(D1314="","",VLOOKUP(B1314,'Preventiva - Sequencia'!$B:$C,2,0))</f>
        <v/>
      </c>
      <c r="F1314" s="14" t="str">
        <f t="shared" si="197"/>
        <v/>
      </c>
      <c r="G1314" s="14" t="str">
        <f t="shared" si="198"/>
        <v/>
      </c>
      <c r="H1314" s="14" t="str">
        <f t="shared" si="199"/>
        <v/>
      </c>
      <c r="I1314" s="152"/>
      <c r="J1314" s="153"/>
      <c r="K1314" s="153"/>
      <c r="L1314" s="19" t="str">
        <f t="shared" si="195"/>
        <v/>
      </c>
      <c r="M1314" s="151"/>
      <c r="N1314" s="153"/>
      <c r="O1314" s="153"/>
      <c r="P1314" s="19" t="str">
        <f t="shared" si="200"/>
        <v/>
      </c>
      <c r="Q1314" s="151"/>
      <c r="R1314" s="151"/>
      <c r="S1314" s="152"/>
      <c r="T1314" s="152"/>
      <c r="U1314" s="21" t="str">
        <f t="shared" si="203"/>
        <v/>
      </c>
      <c r="V1314" s="21" t="str">
        <f t="shared" si="201"/>
        <v/>
      </c>
      <c r="W1314" s="15" t="str">
        <f t="shared" si="202"/>
        <v/>
      </c>
    </row>
    <row r="1315" spans="1:23" ht="21.6" hidden="1" customHeight="1">
      <c r="A1315" s="14" t="str">
        <f t="shared" si="196"/>
        <v/>
      </c>
      <c r="B1315" s="20" t="str">
        <f>IF(D1315="","",COUNTIF($C$4:C1314,C1315)+1)</f>
        <v/>
      </c>
      <c r="C1315" s="14" t="str">
        <f>IF(D1315="","",VLOOKUP(D1315,LISTA!$A:$B,2,0))</f>
        <v/>
      </c>
      <c r="D1315" s="151"/>
      <c r="E1315" s="14" t="str">
        <f>IF(D1315="","",VLOOKUP(B1315,'Preventiva - Sequencia'!$B:$C,2,0))</f>
        <v/>
      </c>
      <c r="F1315" s="14" t="str">
        <f t="shared" si="197"/>
        <v/>
      </c>
      <c r="G1315" s="14" t="str">
        <f t="shared" si="198"/>
        <v/>
      </c>
      <c r="H1315" s="14" t="str">
        <f t="shared" si="199"/>
        <v/>
      </c>
      <c r="I1315" s="152"/>
      <c r="J1315" s="153"/>
      <c r="K1315" s="153"/>
      <c r="L1315" s="19" t="str">
        <f t="shared" si="195"/>
        <v/>
      </c>
      <c r="M1315" s="151"/>
      <c r="N1315" s="153"/>
      <c r="O1315" s="153"/>
      <c r="P1315" s="19" t="str">
        <f t="shared" si="200"/>
        <v/>
      </c>
      <c r="Q1315" s="151"/>
      <c r="R1315" s="151"/>
      <c r="S1315" s="152"/>
      <c r="T1315" s="152"/>
      <c r="U1315" s="21" t="str">
        <f t="shared" si="203"/>
        <v/>
      </c>
      <c r="V1315" s="21" t="str">
        <f t="shared" si="201"/>
        <v/>
      </c>
      <c r="W1315" s="15" t="str">
        <f t="shared" si="202"/>
        <v/>
      </c>
    </row>
    <row r="1316" spans="1:23" ht="21.6" hidden="1" customHeight="1">
      <c r="A1316" s="14" t="str">
        <f t="shared" si="196"/>
        <v/>
      </c>
      <c r="B1316" s="20" t="str">
        <f>IF(D1316="","",COUNTIF($C$4:C1315,C1316)+1)</f>
        <v/>
      </c>
      <c r="C1316" s="14" t="str">
        <f>IF(D1316="","",VLOOKUP(D1316,LISTA!$A:$B,2,0))</f>
        <v/>
      </c>
      <c r="D1316" s="151"/>
      <c r="E1316" s="14" t="str">
        <f>IF(D1316="","",VLOOKUP(B1316,'Preventiva - Sequencia'!$B:$C,2,0))</f>
        <v/>
      </c>
      <c r="F1316" s="14" t="str">
        <f t="shared" si="197"/>
        <v/>
      </c>
      <c r="G1316" s="14" t="str">
        <f t="shared" si="198"/>
        <v/>
      </c>
      <c r="H1316" s="14" t="str">
        <f t="shared" si="199"/>
        <v/>
      </c>
      <c r="I1316" s="152"/>
      <c r="J1316" s="153"/>
      <c r="K1316" s="153"/>
      <c r="L1316" s="19" t="str">
        <f t="shared" si="195"/>
        <v/>
      </c>
      <c r="M1316" s="151"/>
      <c r="N1316" s="153"/>
      <c r="O1316" s="153"/>
      <c r="P1316" s="19" t="str">
        <f t="shared" si="200"/>
        <v/>
      </c>
      <c r="Q1316" s="151"/>
      <c r="R1316" s="151"/>
      <c r="S1316" s="152"/>
      <c r="T1316" s="152"/>
      <c r="U1316" s="21" t="str">
        <f t="shared" si="203"/>
        <v/>
      </c>
      <c r="V1316" s="21" t="str">
        <f t="shared" si="201"/>
        <v/>
      </c>
      <c r="W1316" s="15" t="str">
        <f t="shared" si="202"/>
        <v/>
      </c>
    </row>
    <row r="1317" spans="1:23" ht="21.6" hidden="1" customHeight="1">
      <c r="A1317" s="14" t="str">
        <f t="shared" si="196"/>
        <v/>
      </c>
      <c r="B1317" s="20" t="str">
        <f>IF(D1317="","",COUNTIF($C$4:C1316,C1317)+1)</f>
        <v/>
      </c>
      <c r="C1317" s="14" t="str">
        <f>IF(D1317="","",VLOOKUP(D1317,LISTA!$A:$B,2,0))</f>
        <v/>
      </c>
      <c r="D1317" s="151"/>
      <c r="E1317" s="14" t="str">
        <f>IF(D1317="","",VLOOKUP(B1317,'Preventiva - Sequencia'!$B:$C,2,0))</f>
        <v/>
      </c>
      <c r="F1317" s="14" t="str">
        <f t="shared" si="197"/>
        <v/>
      </c>
      <c r="G1317" s="14" t="str">
        <f t="shared" si="198"/>
        <v/>
      </c>
      <c r="H1317" s="14" t="str">
        <f t="shared" si="199"/>
        <v/>
      </c>
      <c r="I1317" s="152"/>
      <c r="J1317" s="153"/>
      <c r="K1317" s="153"/>
      <c r="L1317" s="19" t="str">
        <f t="shared" si="195"/>
        <v/>
      </c>
      <c r="M1317" s="151"/>
      <c r="N1317" s="153"/>
      <c r="O1317" s="153"/>
      <c r="P1317" s="19" t="str">
        <f t="shared" si="200"/>
        <v/>
      </c>
      <c r="Q1317" s="151"/>
      <c r="R1317" s="151"/>
      <c r="S1317" s="152"/>
      <c r="T1317" s="152"/>
      <c r="U1317" s="21" t="str">
        <f t="shared" si="203"/>
        <v/>
      </c>
      <c r="V1317" s="21" t="str">
        <f t="shared" si="201"/>
        <v/>
      </c>
      <c r="W1317" s="15" t="str">
        <f t="shared" si="202"/>
        <v/>
      </c>
    </row>
    <row r="1318" spans="1:23" ht="21.6" hidden="1" customHeight="1">
      <c r="A1318" s="14" t="str">
        <f t="shared" si="196"/>
        <v/>
      </c>
      <c r="B1318" s="20" t="str">
        <f>IF(D1318="","",COUNTIF($C$4:C1317,C1318)+1)</f>
        <v/>
      </c>
      <c r="C1318" s="14" t="str">
        <f>IF(D1318="","",VLOOKUP(D1318,LISTA!$A:$B,2,0))</f>
        <v/>
      </c>
      <c r="D1318" s="151"/>
      <c r="E1318" s="14" t="str">
        <f>IF(D1318="","",VLOOKUP(B1318,'Preventiva - Sequencia'!$B:$C,2,0))</f>
        <v/>
      </c>
      <c r="F1318" s="14" t="str">
        <f t="shared" si="197"/>
        <v/>
      </c>
      <c r="G1318" s="14" t="str">
        <f t="shared" si="198"/>
        <v/>
      </c>
      <c r="H1318" s="14" t="str">
        <f t="shared" si="199"/>
        <v/>
      </c>
      <c r="I1318" s="152"/>
      <c r="J1318" s="153"/>
      <c r="K1318" s="153"/>
      <c r="L1318" s="19" t="str">
        <f t="shared" si="195"/>
        <v/>
      </c>
      <c r="M1318" s="151"/>
      <c r="N1318" s="153"/>
      <c r="O1318" s="153"/>
      <c r="P1318" s="19" t="str">
        <f t="shared" si="200"/>
        <v/>
      </c>
      <c r="Q1318" s="151"/>
      <c r="R1318" s="151"/>
      <c r="S1318" s="152"/>
      <c r="T1318" s="152"/>
      <c r="U1318" s="21" t="str">
        <f t="shared" si="203"/>
        <v/>
      </c>
      <c r="V1318" s="21" t="str">
        <f t="shared" si="201"/>
        <v/>
      </c>
      <c r="W1318" s="15" t="str">
        <f t="shared" si="202"/>
        <v/>
      </c>
    </row>
    <row r="1319" spans="1:23" ht="21.6" hidden="1" customHeight="1">
      <c r="A1319" s="14" t="str">
        <f t="shared" si="196"/>
        <v/>
      </c>
      <c r="B1319" s="20" t="str">
        <f>IF(D1319="","",COUNTIF($C$4:C1318,C1319)+1)</f>
        <v/>
      </c>
      <c r="C1319" s="14" t="str">
        <f>IF(D1319="","",VLOOKUP(D1319,LISTA!$A:$B,2,0))</f>
        <v/>
      </c>
      <c r="D1319" s="151"/>
      <c r="E1319" s="14" t="str">
        <f>IF(D1319="","",VLOOKUP(B1319,'Preventiva - Sequencia'!$B:$C,2,0))</f>
        <v/>
      </c>
      <c r="F1319" s="14" t="str">
        <f t="shared" si="197"/>
        <v/>
      </c>
      <c r="G1319" s="14" t="str">
        <f t="shared" si="198"/>
        <v/>
      </c>
      <c r="H1319" s="14" t="str">
        <f t="shared" si="199"/>
        <v/>
      </c>
      <c r="I1319" s="152"/>
      <c r="J1319" s="153"/>
      <c r="K1319" s="153"/>
      <c r="L1319" s="19" t="str">
        <f t="shared" si="195"/>
        <v/>
      </c>
      <c r="M1319" s="151"/>
      <c r="N1319" s="153"/>
      <c r="O1319" s="153"/>
      <c r="P1319" s="19" t="str">
        <f t="shared" si="200"/>
        <v/>
      </c>
      <c r="Q1319" s="151"/>
      <c r="R1319" s="151"/>
      <c r="S1319" s="152"/>
      <c r="T1319" s="152"/>
      <c r="U1319" s="21" t="str">
        <f t="shared" si="203"/>
        <v/>
      </c>
      <c r="V1319" s="21" t="str">
        <f t="shared" si="201"/>
        <v/>
      </c>
      <c r="W1319" s="15" t="str">
        <f t="shared" si="202"/>
        <v/>
      </c>
    </row>
    <row r="1320" spans="1:23" ht="21.6" hidden="1" customHeight="1">
      <c r="A1320" s="14" t="str">
        <f t="shared" si="196"/>
        <v/>
      </c>
      <c r="B1320" s="20" t="str">
        <f>IF(D1320="","",COUNTIF($C$4:C1319,C1320)+1)</f>
        <v/>
      </c>
      <c r="C1320" s="14" t="str">
        <f>IF(D1320="","",VLOOKUP(D1320,LISTA!$A:$B,2,0))</f>
        <v/>
      </c>
      <c r="D1320" s="151"/>
      <c r="E1320" s="14" t="str">
        <f>IF(D1320="","",VLOOKUP(B1320,'Preventiva - Sequencia'!$B:$C,2,0))</f>
        <v/>
      </c>
      <c r="F1320" s="14" t="str">
        <f t="shared" si="197"/>
        <v/>
      </c>
      <c r="G1320" s="14" t="str">
        <f t="shared" si="198"/>
        <v/>
      </c>
      <c r="H1320" s="14" t="str">
        <f t="shared" si="199"/>
        <v/>
      </c>
      <c r="I1320" s="152"/>
      <c r="J1320" s="153"/>
      <c r="K1320" s="153"/>
      <c r="L1320" s="19" t="str">
        <f t="shared" si="195"/>
        <v/>
      </c>
      <c r="M1320" s="151"/>
      <c r="N1320" s="153"/>
      <c r="O1320" s="153"/>
      <c r="P1320" s="19" t="str">
        <f t="shared" si="200"/>
        <v/>
      </c>
      <c r="Q1320" s="151"/>
      <c r="R1320" s="151"/>
      <c r="S1320" s="152"/>
      <c r="T1320" s="152"/>
      <c r="U1320" s="21" t="str">
        <f t="shared" si="203"/>
        <v/>
      </c>
      <c r="V1320" s="21" t="str">
        <f t="shared" si="201"/>
        <v/>
      </c>
      <c r="W1320" s="15" t="str">
        <f t="shared" si="202"/>
        <v/>
      </c>
    </row>
    <row r="1321" spans="1:23" ht="21.6" hidden="1" customHeight="1">
      <c r="A1321" s="14" t="str">
        <f t="shared" si="196"/>
        <v/>
      </c>
      <c r="B1321" s="20" t="str">
        <f>IF(D1321="","",COUNTIF($C$4:C1320,C1321)+1)</f>
        <v/>
      </c>
      <c r="C1321" s="14" t="str">
        <f>IF(D1321="","",VLOOKUP(D1321,LISTA!$A:$B,2,0))</f>
        <v/>
      </c>
      <c r="D1321" s="151"/>
      <c r="E1321" s="14" t="str">
        <f>IF(D1321="","",VLOOKUP(B1321,'Preventiva - Sequencia'!$B:$C,2,0))</f>
        <v/>
      </c>
      <c r="F1321" s="14" t="str">
        <f t="shared" si="197"/>
        <v/>
      </c>
      <c r="G1321" s="14" t="str">
        <f t="shared" si="198"/>
        <v/>
      </c>
      <c r="H1321" s="14" t="str">
        <f t="shared" si="199"/>
        <v/>
      </c>
      <c r="I1321" s="152"/>
      <c r="J1321" s="153"/>
      <c r="K1321" s="153"/>
      <c r="L1321" s="19" t="str">
        <f t="shared" si="195"/>
        <v/>
      </c>
      <c r="M1321" s="151"/>
      <c r="N1321" s="153"/>
      <c r="O1321" s="153"/>
      <c r="P1321" s="19" t="str">
        <f t="shared" si="200"/>
        <v/>
      </c>
      <c r="Q1321" s="151"/>
      <c r="R1321" s="151"/>
      <c r="S1321" s="152"/>
      <c r="T1321" s="152"/>
      <c r="U1321" s="21" t="str">
        <f t="shared" si="203"/>
        <v/>
      </c>
      <c r="V1321" s="21" t="str">
        <f t="shared" si="201"/>
        <v/>
      </c>
      <c r="W1321" s="15" t="str">
        <f t="shared" si="202"/>
        <v/>
      </c>
    </row>
    <row r="1322" spans="1:23" ht="21.6" hidden="1" customHeight="1">
      <c r="A1322" s="14" t="str">
        <f t="shared" si="196"/>
        <v/>
      </c>
      <c r="B1322" s="20" t="str">
        <f>IF(D1322="","",COUNTIF($C$4:C1321,C1322)+1)</f>
        <v/>
      </c>
      <c r="C1322" s="14" t="str">
        <f>IF(D1322="","",VLOOKUP(D1322,LISTA!$A:$B,2,0))</f>
        <v/>
      </c>
      <c r="D1322" s="151"/>
      <c r="E1322" s="14" t="str">
        <f>IF(D1322="","",VLOOKUP(B1322,'Preventiva - Sequencia'!$B:$C,2,0))</f>
        <v/>
      </c>
      <c r="F1322" s="14" t="str">
        <f t="shared" si="197"/>
        <v/>
      </c>
      <c r="G1322" s="14" t="str">
        <f t="shared" si="198"/>
        <v/>
      </c>
      <c r="H1322" s="14" t="str">
        <f t="shared" si="199"/>
        <v/>
      </c>
      <c r="I1322" s="152"/>
      <c r="J1322" s="153"/>
      <c r="K1322" s="153"/>
      <c r="L1322" s="19" t="str">
        <f t="shared" si="195"/>
        <v/>
      </c>
      <c r="M1322" s="151"/>
      <c r="N1322" s="153"/>
      <c r="O1322" s="153"/>
      <c r="P1322" s="19" t="str">
        <f t="shared" si="200"/>
        <v/>
      </c>
      <c r="Q1322" s="151"/>
      <c r="R1322" s="151"/>
      <c r="S1322" s="152"/>
      <c r="T1322" s="152"/>
      <c r="U1322" s="21" t="str">
        <f t="shared" si="203"/>
        <v/>
      </c>
      <c r="V1322" s="21" t="str">
        <f t="shared" si="201"/>
        <v/>
      </c>
      <c r="W1322" s="15" t="str">
        <f t="shared" si="202"/>
        <v/>
      </c>
    </row>
    <row r="1323" spans="1:23" ht="21.6" hidden="1" customHeight="1">
      <c r="A1323" s="14" t="str">
        <f t="shared" si="196"/>
        <v/>
      </c>
      <c r="B1323" s="20" t="str">
        <f>IF(D1323="","",COUNTIF($C$4:C1322,C1323)+1)</f>
        <v/>
      </c>
      <c r="C1323" s="14" t="str">
        <f>IF(D1323="","",VLOOKUP(D1323,LISTA!$A:$B,2,0))</f>
        <v/>
      </c>
      <c r="D1323" s="151"/>
      <c r="E1323" s="14" t="str">
        <f>IF(D1323="","",VLOOKUP(B1323,'Preventiva - Sequencia'!$B:$C,2,0))</f>
        <v/>
      </c>
      <c r="F1323" s="14" t="str">
        <f t="shared" si="197"/>
        <v/>
      </c>
      <c r="G1323" s="14" t="str">
        <f t="shared" si="198"/>
        <v/>
      </c>
      <c r="H1323" s="14" t="str">
        <f t="shared" si="199"/>
        <v/>
      </c>
      <c r="I1323" s="152"/>
      <c r="J1323" s="153"/>
      <c r="K1323" s="153"/>
      <c r="L1323" s="19" t="str">
        <f t="shared" si="195"/>
        <v/>
      </c>
      <c r="M1323" s="151"/>
      <c r="N1323" s="153"/>
      <c r="O1323" s="153"/>
      <c r="P1323" s="19" t="str">
        <f t="shared" si="200"/>
        <v/>
      </c>
      <c r="Q1323" s="151"/>
      <c r="R1323" s="151"/>
      <c r="S1323" s="152"/>
      <c r="T1323" s="152"/>
      <c r="U1323" s="21" t="str">
        <f t="shared" si="203"/>
        <v/>
      </c>
      <c r="V1323" s="21" t="str">
        <f t="shared" si="201"/>
        <v/>
      </c>
      <c r="W1323" s="15" t="str">
        <f t="shared" si="202"/>
        <v/>
      </c>
    </row>
    <row r="1324" spans="1:23" ht="21.6" hidden="1" customHeight="1">
      <c r="A1324" s="14" t="str">
        <f t="shared" si="196"/>
        <v/>
      </c>
      <c r="B1324" s="20" t="str">
        <f>IF(D1324="","",COUNTIF($C$4:C1323,C1324)+1)</f>
        <v/>
      </c>
      <c r="C1324" s="14" t="str">
        <f>IF(D1324="","",VLOOKUP(D1324,LISTA!$A:$B,2,0))</f>
        <v/>
      </c>
      <c r="D1324" s="151"/>
      <c r="E1324" s="14" t="str">
        <f>IF(D1324="","",VLOOKUP(B1324,'Preventiva - Sequencia'!$B:$C,2,0))</f>
        <v/>
      </c>
      <c r="F1324" s="14" t="str">
        <f t="shared" si="197"/>
        <v/>
      </c>
      <c r="G1324" s="14" t="str">
        <f t="shared" si="198"/>
        <v/>
      </c>
      <c r="H1324" s="14" t="str">
        <f t="shared" si="199"/>
        <v/>
      </c>
      <c r="I1324" s="152"/>
      <c r="J1324" s="153"/>
      <c r="K1324" s="153"/>
      <c r="L1324" s="19" t="str">
        <f t="shared" si="195"/>
        <v/>
      </c>
      <c r="M1324" s="151"/>
      <c r="N1324" s="153"/>
      <c r="O1324" s="153"/>
      <c r="P1324" s="19" t="str">
        <f t="shared" si="200"/>
        <v/>
      </c>
      <c r="Q1324" s="151"/>
      <c r="R1324" s="151"/>
      <c r="S1324" s="152"/>
      <c r="T1324" s="152"/>
      <c r="U1324" s="21" t="str">
        <f t="shared" si="203"/>
        <v/>
      </c>
      <c r="V1324" s="21" t="str">
        <f t="shared" si="201"/>
        <v/>
      </c>
      <c r="W1324" s="15" t="str">
        <f t="shared" si="202"/>
        <v/>
      </c>
    </row>
    <row r="1325" spans="1:23" ht="21.6" hidden="1" customHeight="1">
      <c r="A1325" s="14" t="str">
        <f t="shared" si="196"/>
        <v/>
      </c>
      <c r="B1325" s="20" t="str">
        <f>IF(D1325="","",COUNTIF($C$4:C1324,C1325)+1)</f>
        <v/>
      </c>
      <c r="C1325" s="14" t="str">
        <f>IF(D1325="","",VLOOKUP(D1325,LISTA!$A:$B,2,0))</f>
        <v/>
      </c>
      <c r="D1325" s="151"/>
      <c r="E1325" s="14" t="str">
        <f>IF(D1325="","",VLOOKUP(B1325,'Preventiva - Sequencia'!$B:$C,2,0))</f>
        <v/>
      </c>
      <c r="F1325" s="14" t="str">
        <f t="shared" si="197"/>
        <v/>
      </c>
      <c r="G1325" s="14" t="str">
        <f t="shared" si="198"/>
        <v/>
      </c>
      <c r="H1325" s="14" t="str">
        <f t="shared" si="199"/>
        <v/>
      </c>
      <c r="I1325" s="152"/>
      <c r="J1325" s="153"/>
      <c r="K1325" s="153"/>
      <c r="L1325" s="19" t="str">
        <f t="shared" si="195"/>
        <v/>
      </c>
      <c r="M1325" s="151"/>
      <c r="N1325" s="153"/>
      <c r="O1325" s="153"/>
      <c r="P1325" s="19" t="str">
        <f t="shared" si="200"/>
        <v/>
      </c>
      <c r="Q1325" s="151"/>
      <c r="R1325" s="151"/>
      <c r="S1325" s="152"/>
      <c r="T1325" s="152"/>
      <c r="U1325" s="21" t="str">
        <f t="shared" si="203"/>
        <v/>
      </c>
      <c r="V1325" s="21" t="str">
        <f t="shared" si="201"/>
        <v/>
      </c>
      <c r="W1325" s="15" t="str">
        <f t="shared" si="202"/>
        <v/>
      </c>
    </row>
    <row r="1326" spans="1:23" ht="21.6" hidden="1" customHeight="1">
      <c r="A1326" s="14" t="str">
        <f t="shared" si="196"/>
        <v/>
      </c>
      <c r="B1326" s="20" t="str">
        <f>IF(D1326="","",COUNTIF($C$4:C1325,C1326)+1)</f>
        <v/>
      </c>
      <c r="C1326" s="14" t="str">
        <f>IF(D1326="","",VLOOKUP(D1326,LISTA!$A:$B,2,0))</f>
        <v/>
      </c>
      <c r="D1326" s="151"/>
      <c r="E1326" s="14" t="str">
        <f>IF(D1326="","",VLOOKUP(B1326,'Preventiva - Sequencia'!$B:$C,2,0))</f>
        <v/>
      </c>
      <c r="F1326" s="14" t="str">
        <f t="shared" si="197"/>
        <v/>
      </c>
      <c r="G1326" s="14" t="str">
        <f t="shared" si="198"/>
        <v/>
      </c>
      <c r="H1326" s="14" t="str">
        <f t="shared" si="199"/>
        <v/>
      </c>
      <c r="I1326" s="152"/>
      <c r="J1326" s="153"/>
      <c r="K1326" s="153"/>
      <c r="L1326" s="19" t="str">
        <f t="shared" si="195"/>
        <v/>
      </c>
      <c r="M1326" s="151"/>
      <c r="N1326" s="153"/>
      <c r="O1326" s="153"/>
      <c r="P1326" s="19" t="str">
        <f t="shared" si="200"/>
        <v/>
      </c>
      <c r="Q1326" s="151"/>
      <c r="R1326" s="151"/>
      <c r="S1326" s="152"/>
      <c r="T1326" s="152"/>
      <c r="U1326" s="21" t="str">
        <f t="shared" si="203"/>
        <v/>
      </c>
      <c r="V1326" s="21" t="str">
        <f t="shared" si="201"/>
        <v/>
      </c>
      <c r="W1326" s="15" t="str">
        <f t="shared" si="202"/>
        <v/>
      </c>
    </row>
    <row r="1327" spans="1:23" ht="21.6" hidden="1" customHeight="1">
      <c r="A1327" s="14" t="str">
        <f t="shared" si="196"/>
        <v/>
      </c>
      <c r="B1327" s="20" t="str">
        <f>IF(D1327="","",COUNTIF($C$4:C1326,C1327)+1)</f>
        <v/>
      </c>
      <c r="C1327" s="14" t="str">
        <f>IF(D1327="","",VLOOKUP(D1327,LISTA!$A:$B,2,0))</f>
        <v/>
      </c>
      <c r="D1327" s="151"/>
      <c r="E1327" s="14" t="str">
        <f>IF(D1327="","",VLOOKUP(B1327,'Preventiva - Sequencia'!$B:$C,2,0))</f>
        <v/>
      </c>
      <c r="F1327" s="14" t="str">
        <f t="shared" si="197"/>
        <v/>
      </c>
      <c r="G1327" s="14" t="str">
        <f t="shared" si="198"/>
        <v/>
      </c>
      <c r="H1327" s="14" t="str">
        <f t="shared" si="199"/>
        <v/>
      </c>
      <c r="I1327" s="152"/>
      <c r="J1327" s="153"/>
      <c r="K1327" s="153"/>
      <c r="L1327" s="19" t="str">
        <f t="shared" si="195"/>
        <v/>
      </c>
      <c r="M1327" s="151"/>
      <c r="N1327" s="153"/>
      <c r="O1327" s="153"/>
      <c r="P1327" s="19" t="str">
        <f t="shared" si="200"/>
        <v/>
      </c>
      <c r="Q1327" s="151"/>
      <c r="R1327" s="151"/>
      <c r="S1327" s="152"/>
      <c r="T1327" s="152"/>
      <c r="U1327" s="21" t="str">
        <f t="shared" si="203"/>
        <v/>
      </c>
      <c r="V1327" s="21" t="str">
        <f t="shared" si="201"/>
        <v/>
      </c>
      <c r="W1327" s="15" t="str">
        <f t="shared" si="202"/>
        <v/>
      </c>
    </row>
    <row r="1328" spans="1:23" ht="21.6" hidden="1" customHeight="1">
      <c r="A1328" s="14" t="str">
        <f t="shared" si="196"/>
        <v/>
      </c>
      <c r="B1328" s="20" t="str">
        <f>IF(D1328="","",COUNTIF($C$4:C1327,C1328)+1)</f>
        <v/>
      </c>
      <c r="C1328" s="14" t="str">
        <f>IF(D1328="","",VLOOKUP(D1328,LISTA!$A:$B,2,0))</f>
        <v/>
      </c>
      <c r="D1328" s="151"/>
      <c r="E1328" s="14" t="str">
        <f>IF(D1328="","",VLOOKUP(B1328,'Preventiva - Sequencia'!$B:$C,2,0))</f>
        <v/>
      </c>
      <c r="F1328" s="14" t="str">
        <f t="shared" si="197"/>
        <v/>
      </c>
      <c r="G1328" s="14" t="str">
        <f t="shared" si="198"/>
        <v/>
      </c>
      <c r="H1328" s="14" t="str">
        <f t="shared" si="199"/>
        <v/>
      </c>
      <c r="I1328" s="152"/>
      <c r="J1328" s="153"/>
      <c r="K1328" s="153"/>
      <c r="L1328" s="19" t="str">
        <f t="shared" si="195"/>
        <v/>
      </c>
      <c r="M1328" s="151"/>
      <c r="N1328" s="153"/>
      <c r="O1328" s="153"/>
      <c r="P1328" s="19" t="str">
        <f t="shared" si="200"/>
        <v/>
      </c>
      <c r="Q1328" s="151"/>
      <c r="R1328" s="151"/>
      <c r="S1328" s="152"/>
      <c r="T1328" s="152"/>
      <c r="U1328" s="21" t="str">
        <f t="shared" si="203"/>
        <v/>
      </c>
      <c r="V1328" s="21" t="str">
        <f t="shared" si="201"/>
        <v/>
      </c>
      <c r="W1328" s="15" t="str">
        <f t="shared" si="202"/>
        <v/>
      </c>
    </row>
    <row r="1329" spans="1:23" ht="21.6" hidden="1" customHeight="1">
      <c r="A1329" s="14" t="str">
        <f t="shared" si="196"/>
        <v/>
      </c>
      <c r="B1329" s="20" t="str">
        <f>IF(D1329="","",COUNTIF($C$4:C1328,C1329)+1)</f>
        <v/>
      </c>
      <c r="C1329" s="14" t="str">
        <f>IF(D1329="","",VLOOKUP(D1329,LISTA!$A:$B,2,0))</f>
        <v/>
      </c>
      <c r="D1329" s="151"/>
      <c r="E1329" s="14" t="str">
        <f>IF(D1329="","",VLOOKUP(B1329,'Preventiva - Sequencia'!$B:$C,2,0))</f>
        <v/>
      </c>
      <c r="F1329" s="14" t="str">
        <f t="shared" si="197"/>
        <v/>
      </c>
      <c r="G1329" s="14" t="str">
        <f t="shared" si="198"/>
        <v/>
      </c>
      <c r="H1329" s="14" t="str">
        <f t="shared" si="199"/>
        <v/>
      </c>
      <c r="I1329" s="152"/>
      <c r="J1329" s="153"/>
      <c r="K1329" s="153"/>
      <c r="L1329" s="19" t="str">
        <f t="shared" si="195"/>
        <v/>
      </c>
      <c r="M1329" s="151"/>
      <c r="N1329" s="153"/>
      <c r="O1329" s="153"/>
      <c r="P1329" s="19" t="str">
        <f t="shared" si="200"/>
        <v/>
      </c>
      <c r="Q1329" s="151"/>
      <c r="R1329" s="151"/>
      <c r="S1329" s="152"/>
      <c r="T1329" s="152"/>
      <c r="U1329" s="21" t="str">
        <f t="shared" si="203"/>
        <v/>
      </c>
      <c r="V1329" s="21" t="str">
        <f t="shared" si="201"/>
        <v/>
      </c>
      <c r="W1329" s="15" t="str">
        <f t="shared" si="202"/>
        <v/>
      </c>
    </row>
    <row r="1330" spans="1:23" ht="21.6" hidden="1" customHeight="1">
      <c r="A1330" s="14" t="str">
        <f t="shared" si="196"/>
        <v/>
      </c>
      <c r="B1330" s="20" t="str">
        <f>IF(D1330="","",COUNTIF($C$4:C1329,C1330)+1)</f>
        <v/>
      </c>
      <c r="C1330" s="14" t="str">
        <f>IF(D1330="","",VLOOKUP(D1330,LISTA!$A:$B,2,0))</f>
        <v/>
      </c>
      <c r="D1330" s="151"/>
      <c r="E1330" s="14" t="str">
        <f>IF(D1330="","",VLOOKUP(B1330,'Preventiva - Sequencia'!$B:$C,2,0))</f>
        <v/>
      </c>
      <c r="F1330" s="14" t="str">
        <f t="shared" si="197"/>
        <v/>
      </c>
      <c r="G1330" s="14" t="str">
        <f t="shared" si="198"/>
        <v/>
      </c>
      <c r="H1330" s="14" t="str">
        <f t="shared" si="199"/>
        <v/>
      </c>
      <c r="I1330" s="152"/>
      <c r="J1330" s="153"/>
      <c r="K1330" s="153"/>
      <c r="L1330" s="19" t="str">
        <f t="shared" si="195"/>
        <v/>
      </c>
      <c r="M1330" s="151"/>
      <c r="N1330" s="153"/>
      <c r="O1330" s="153"/>
      <c r="P1330" s="19" t="str">
        <f t="shared" si="200"/>
        <v/>
      </c>
      <c r="Q1330" s="151"/>
      <c r="R1330" s="151"/>
      <c r="S1330" s="152"/>
      <c r="T1330" s="152"/>
      <c r="U1330" s="21" t="str">
        <f t="shared" si="203"/>
        <v/>
      </c>
      <c r="V1330" s="21" t="str">
        <f t="shared" si="201"/>
        <v/>
      </c>
      <c r="W1330" s="15" t="str">
        <f t="shared" si="202"/>
        <v/>
      </c>
    </row>
    <row r="1331" spans="1:23" ht="21.6" hidden="1" customHeight="1">
      <c r="A1331" s="14" t="str">
        <f t="shared" si="196"/>
        <v/>
      </c>
      <c r="B1331" s="20" t="str">
        <f>IF(D1331="","",COUNTIF($C$4:C1330,C1331)+1)</f>
        <v/>
      </c>
      <c r="C1331" s="14" t="str">
        <f>IF(D1331="","",VLOOKUP(D1331,LISTA!$A:$B,2,0))</f>
        <v/>
      </c>
      <c r="D1331" s="151"/>
      <c r="E1331" s="14" t="str">
        <f>IF(D1331="","",VLOOKUP(B1331,'Preventiva - Sequencia'!$B:$C,2,0))</f>
        <v/>
      </c>
      <c r="F1331" s="14" t="str">
        <f t="shared" si="197"/>
        <v/>
      </c>
      <c r="G1331" s="14" t="str">
        <f t="shared" si="198"/>
        <v/>
      </c>
      <c r="H1331" s="14" t="str">
        <f t="shared" si="199"/>
        <v/>
      </c>
      <c r="I1331" s="152"/>
      <c r="J1331" s="153"/>
      <c r="K1331" s="153"/>
      <c r="L1331" s="19" t="str">
        <f t="shared" si="195"/>
        <v/>
      </c>
      <c r="M1331" s="151"/>
      <c r="N1331" s="153"/>
      <c r="O1331" s="153"/>
      <c r="P1331" s="19" t="str">
        <f t="shared" si="200"/>
        <v/>
      </c>
      <c r="Q1331" s="151"/>
      <c r="R1331" s="151"/>
      <c r="S1331" s="152"/>
      <c r="T1331" s="152"/>
      <c r="U1331" s="21" t="str">
        <f t="shared" si="203"/>
        <v/>
      </c>
      <c r="V1331" s="21" t="str">
        <f t="shared" si="201"/>
        <v/>
      </c>
      <c r="W1331" s="15" t="str">
        <f t="shared" si="202"/>
        <v/>
      </c>
    </row>
    <row r="1332" spans="1:23" ht="21.6" hidden="1" customHeight="1">
      <c r="A1332" s="14" t="str">
        <f t="shared" si="196"/>
        <v/>
      </c>
      <c r="B1332" s="20" t="str">
        <f>IF(D1332="","",COUNTIF($C$4:C1331,C1332)+1)</f>
        <v/>
      </c>
      <c r="C1332" s="14" t="str">
        <f>IF(D1332="","",VLOOKUP(D1332,LISTA!$A:$B,2,0))</f>
        <v/>
      </c>
      <c r="D1332" s="151"/>
      <c r="E1332" s="14" t="str">
        <f>IF(D1332="","",VLOOKUP(B1332,'Preventiva - Sequencia'!$B:$C,2,0))</f>
        <v/>
      </c>
      <c r="F1332" s="14" t="str">
        <f t="shared" si="197"/>
        <v/>
      </c>
      <c r="G1332" s="14" t="str">
        <f t="shared" si="198"/>
        <v/>
      </c>
      <c r="H1332" s="14" t="str">
        <f t="shared" si="199"/>
        <v/>
      </c>
      <c r="I1332" s="152"/>
      <c r="J1332" s="153"/>
      <c r="K1332" s="153"/>
      <c r="L1332" s="19" t="str">
        <f t="shared" si="195"/>
        <v/>
      </c>
      <c r="M1332" s="151"/>
      <c r="N1332" s="153"/>
      <c r="O1332" s="153"/>
      <c r="P1332" s="19" t="str">
        <f t="shared" si="200"/>
        <v/>
      </c>
      <c r="Q1332" s="151"/>
      <c r="R1332" s="151"/>
      <c r="S1332" s="152"/>
      <c r="T1332" s="152"/>
      <c r="U1332" s="21" t="str">
        <f t="shared" si="203"/>
        <v/>
      </c>
      <c r="V1332" s="21" t="str">
        <f t="shared" si="201"/>
        <v/>
      </c>
      <c r="W1332" s="15" t="str">
        <f t="shared" si="202"/>
        <v/>
      </c>
    </row>
    <row r="1333" spans="1:23" ht="21.6" hidden="1" customHeight="1">
      <c r="A1333" s="14" t="str">
        <f t="shared" si="196"/>
        <v/>
      </c>
      <c r="B1333" s="20" t="str">
        <f>IF(D1333="","",COUNTIF($C$4:C1332,C1333)+1)</f>
        <v/>
      </c>
      <c r="C1333" s="14" t="str">
        <f>IF(D1333="","",VLOOKUP(D1333,LISTA!$A:$B,2,0))</f>
        <v/>
      </c>
      <c r="D1333" s="151"/>
      <c r="E1333" s="14" t="str">
        <f>IF(D1333="","",VLOOKUP(B1333,'Preventiva - Sequencia'!$B:$C,2,0))</f>
        <v/>
      </c>
      <c r="F1333" s="14" t="str">
        <f t="shared" si="197"/>
        <v/>
      </c>
      <c r="G1333" s="14" t="str">
        <f t="shared" si="198"/>
        <v/>
      </c>
      <c r="H1333" s="14" t="str">
        <f t="shared" si="199"/>
        <v/>
      </c>
      <c r="I1333" s="152"/>
      <c r="J1333" s="153"/>
      <c r="K1333" s="153"/>
      <c r="L1333" s="19" t="str">
        <f t="shared" si="195"/>
        <v/>
      </c>
      <c r="M1333" s="151"/>
      <c r="N1333" s="153"/>
      <c r="O1333" s="153"/>
      <c r="P1333" s="19" t="str">
        <f t="shared" si="200"/>
        <v/>
      </c>
      <c r="Q1333" s="151"/>
      <c r="R1333" s="151"/>
      <c r="S1333" s="152"/>
      <c r="T1333" s="152"/>
      <c r="U1333" s="21" t="str">
        <f t="shared" si="203"/>
        <v/>
      </c>
      <c r="V1333" s="21" t="str">
        <f t="shared" si="201"/>
        <v/>
      </c>
      <c r="W1333" s="15" t="str">
        <f t="shared" si="202"/>
        <v/>
      </c>
    </row>
    <row r="1334" spans="1:23" ht="21.6" hidden="1" customHeight="1">
      <c r="A1334" s="14" t="str">
        <f t="shared" si="196"/>
        <v/>
      </c>
      <c r="B1334" s="20" t="str">
        <f>IF(D1334="","",COUNTIF($C$4:C1333,C1334)+1)</f>
        <v/>
      </c>
      <c r="C1334" s="14" t="str">
        <f>IF(D1334="","",VLOOKUP(D1334,LISTA!$A:$B,2,0))</f>
        <v/>
      </c>
      <c r="D1334" s="151"/>
      <c r="E1334" s="14" t="str">
        <f>IF(D1334="","",VLOOKUP(B1334,'Preventiva - Sequencia'!$B:$C,2,0))</f>
        <v/>
      </c>
      <c r="F1334" s="14" t="str">
        <f t="shared" si="197"/>
        <v/>
      </c>
      <c r="G1334" s="14" t="str">
        <f t="shared" si="198"/>
        <v/>
      </c>
      <c r="H1334" s="14" t="str">
        <f t="shared" si="199"/>
        <v/>
      </c>
      <c r="I1334" s="152"/>
      <c r="J1334" s="153"/>
      <c r="K1334" s="153"/>
      <c r="L1334" s="19" t="str">
        <f t="shared" si="195"/>
        <v/>
      </c>
      <c r="M1334" s="151"/>
      <c r="N1334" s="153"/>
      <c r="O1334" s="153"/>
      <c r="P1334" s="19" t="str">
        <f t="shared" si="200"/>
        <v/>
      </c>
      <c r="Q1334" s="151"/>
      <c r="R1334" s="151"/>
      <c r="S1334" s="152"/>
      <c r="T1334" s="152"/>
      <c r="U1334" s="21" t="str">
        <f t="shared" si="203"/>
        <v/>
      </c>
      <c r="V1334" s="21" t="str">
        <f t="shared" si="201"/>
        <v/>
      </c>
      <c r="W1334" s="15" t="str">
        <f t="shared" si="202"/>
        <v/>
      </c>
    </row>
    <row r="1335" spans="1:23" ht="21.6" hidden="1" customHeight="1">
      <c r="A1335" s="14" t="str">
        <f t="shared" si="196"/>
        <v/>
      </c>
      <c r="B1335" s="20" t="str">
        <f>IF(D1335="","",COUNTIF($C$4:C1334,C1335)+1)</f>
        <v/>
      </c>
      <c r="C1335" s="14" t="str">
        <f>IF(D1335="","",VLOOKUP(D1335,LISTA!$A:$B,2,0))</f>
        <v/>
      </c>
      <c r="D1335" s="151"/>
      <c r="E1335" s="14" t="str">
        <f>IF(D1335="","",VLOOKUP(B1335,'Preventiva - Sequencia'!$B:$C,2,0))</f>
        <v/>
      </c>
      <c r="F1335" s="14" t="str">
        <f t="shared" si="197"/>
        <v/>
      </c>
      <c r="G1335" s="14" t="str">
        <f t="shared" si="198"/>
        <v/>
      </c>
      <c r="H1335" s="14" t="str">
        <f t="shared" si="199"/>
        <v/>
      </c>
      <c r="I1335" s="152"/>
      <c r="J1335" s="153"/>
      <c r="K1335" s="153"/>
      <c r="L1335" s="19" t="str">
        <f t="shared" si="195"/>
        <v/>
      </c>
      <c r="M1335" s="151"/>
      <c r="N1335" s="153"/>
      <c r="O1335" s="153"/>
      <c r="P1335" s="19" t="str">
        <f t="shared" si="200"/>
        <v/>
      </c>
      <c r="Q1335" s="151"/>
      <c r="R1335" s="151"/>
      <c r="S1335" s="152"/>
      <c r="T1335" s="152"/>
      <c r="U1335" s="21" t="str">
        <f t="shared" si="203"/>
        <v/>
      </c>
      <c r="V1335" s="21" t="str">
        <f t="shared" si="201"/>
        <v/>
      </c>
      <c r="W1335" s="15" t="str">
        <f t="shared" si="202"/>
        <v/>
      </c>
    </row>
    <row r="1336" spans="1:23" ht="21.6" hidden="1" customHeight="1">
      <c r="A1336" s="14" t="str">
        <f t="shared" si="196"/>
        <v/>
      </c>
      <c r="B1336" s="20" t="str">
        <f>IF(D1336="","",COUNTIF($C$4:C1335,C1336)+1)</f>
        <v/>
      </c>
      <c r="C1336" s="14" t="str">
        <f>IF(D1336="","",VLOOKUP(D1336,LISTA!$A:$B,2,0))</f>
        <v/>
      </c>
      <c r="D1336" s="151"/>
      <c r="E1336" s="14" t="str">
        <f>IF(D1336="","",VLOOKUP(B1336,'Preventiva - Sequencia'!$B:$C,2,0))</f>
        <v/>
      </c>
      <c r="F1336" s="14" t="str">
        <f t="shared" si="197"/>
        <v/>
      </c>
      <c r="G1336" s="14" t="str">
        <f t="shared" si="198"/>
        <v/>
      </c>
      <c r="H1336" s="14" t="str">
        <f t="shared" si="199"/>
        <v/>
      </c>
      <c r="I1336" s="152"/>
      <c r="J1336" s="153"/>
      <c r="K1336" s="153"/>
      <c r="L1336" s="19" t="str">
        <f t="shared" si="195"/>
        <v/>
      </c>
      <c r="M1336" s="151"/>
      <c r="N1336" s="153"/>
      <c r="O1336" s="153"/>
      <c r="P1336" s="19" t="str">
        <f t="shared" si="200"/>
        <v/>
      </c>
      <c r="Q1336" s="151"/>
      <c r="R1336" s="151"/>
      <c r="S1336" s="152"/>
      <c r="T1336" s="152"/>
      <c r="U1336" s="21" t="str">
        <f t="shared" si="203"/>
        <v/>
      </c>
      <c r="V1336" s="21" t="str">
        <f t="shared" si="201"/>
        <v/>
      </c>
      <c r="W1336" s="15" t="str">
        <f t="shared" si="202"/>
        <v/>
      </c>
    </row>
    <row r="1337" spans="1:23" ht="21.6" hidden="1" customHeight="1">
      <c r="A1337" s="14" t="str">
        <f t="shared" si="196"/>
        <v/>
      </c>
      <c r="B1337" s="20" t="str">
        <f>IF(D1337="","",COUNTIF($C$4:C1336,C1337)+1)</f>
        <v/>
      </c>
      <c r="C1337" s="14" t="str">
        <f>IF(D1337="","",VLOOKUP(D1337,LISTA!$A:$B,2,0))</f>
        <v/>
      </c>
      <c r="D1337" s="151"/>
      <c r="E1337" s="14" t="str">
        <f>IF(D1337="","",VLOOKUP(B1337,'Preventiva - Sequencia'!$B:$C,2,0))</f>
        <v/>
      </c>
      <c r="F1337" s="14" t="str">
        <f t="shared" si="197"/>
        <v/>
      </c>
      <c r="G1337" s="14" t="str">
        <f t="shared" si="198"/>
        <v/>
      </c>
      <c r="H1337" s="14" t="str">
        <f t="shared" si="199"/>
        <v/>
      </c>
      <c r="I1337" s="152"/>
      <c r="J1337" s="153"/>
      <c r="K1337" s="153"/>
      <c r="L1337" s="19" t="str">
        <f t="shared" si="195"/>
        <v/>
      </c>
      <c r="M1337" s="151"/>
      <c r="N1337" s="153"/>
      <c r="O1337" s="153"/>
      <c r="P1337" s="19" t="str">
        <f t="shared" si="200"/>
        <v/>
      </c>
      <c r="Q1337" s="151"/>
      <c r="R1337" s="151"/>
      <c r="S1337" s="152"/>
      <c r="T1337" s="152"/>
      <c r="U1337" s="21" t="str">
        <f t="shared" si="203"/>
        <v/>
      </c>
      <c r="V1337" s="21" t="str">
        <f t="shared" si="201"/>
        <v/>
      </c>
      <c r="W1337" s="15" t="str">
        <f t="shared" si="202"/>
        <v/>
      </c>
    </row>
    <row r="1338" spans="1:23" ht="21.6" hidden="1" customHeight="1">
      <c r="A1338" s="14" t="str">
        <f t="shared" si="196"/>
        <v/>
      </c>
      <c r="B1338" s="20" t="str">
        <f>IF(D1338="","",COUNTIF($C$4:C1337,C1338)+1)</f>
        <v/>
      </c>
      <c r="C1338" s="14" t="str">
        <f>IF(D1338="","",VLOOKUP(D1338,LISTA!$A:$B,2,0))</f>
        <v/>
      </c>
      <c r="D1338" s="151"/>
      <c r="E1338" s="14" t="str">
        <f>IF(D1338="","",VLOOKUP(B1338,'Preventiva - Sequencia'!$B:$C,2,0))</f>
        <v/>
      </c>
      <c r="F1338" s="14" t="str">
        <f t="shared" si="197"/>
        <v/>
      </c>
      <c r="G1338" s="14" t="str">
        <f t="shared" si="198"/>
        <v/>
      </c>
      <c r="H1338" s="14" t="str">
        <f t="shared" si="199"/>
        <v/>
      </c>
      <c r="I1338" s="152"/>
      <c r="J1338" s="153"/>
      <c r="K1338" s="153"/>
      <c r="L1338" s="19" t="str">
        <f t="shared" si="195"/>
        <v/>
      </c>
      <c r="M1338" s="151"/>
      <c r="N1338" s="153"/>
      <c r="O1338" s="153"/>
      <c r="P1338" s="19" t="str">
        <f t="shared" si="200"/>
        <v/>
      </c>
      <c r="Q1338" s="151"/>
      <c r="R1338" s="151"/>
      <c r="S1338" s="152"/>
      <c r="T1338" s="152"/>
      <c r="U1338" s="21" t="str">
        <f t="shared" si="203"/>
        <v/>
      </c>
      <c r="V1338" s="21" t="str">
        <f t="shared" si="201"/>
        <v/>
      </c>
      <c r="W1338" s="15" t="str">
        <f t="shared" si="202"/>
        <v/>
      </c>
    </row>
    <row r="1339" spans="1:23" ht="21.6" hidden="1" customHeight="1">
      <c r="A1339" s="14" t="str">
        <f t="shared" si="196"/>
        <v/>
      </c>
      <c r="B1339" s="20" t="str">
        <f>IF(D1339="","",COUNTIF($C$4:C1338,C1339)+1)</f>
        <v/>
      </c>
      <c r="C1339" s="14" t="str">
        <f>IF(D1339="","",VLOOKUP(D1339,LISTA!$A:$B,2,0))</f>
        <v/>
      </c>
      <c r="D1339" s="151"/>
      <c r="E1339" s="14" t="str">
        <f>IF(D1339="","",VLOOKUP(B1339,'Preventiva - Sequencia'!$B:$C,2,0))</f>
        <v/>
      </c>
      <c r="F1339" s="14" t="str">
        <f t="shared" si="197"/>
        <v/>
      </c>
      <c r="G1339" s="14" t="str">
        <f t="shared" si="198"/>
        <v/>
      </c>
      <c r="H1339" s="14" t="str">
        <f t="shared" si="199"/>
        <v/>
      </c>
      <c r="I1339" s="152"/>
      <c r="J1339" s="153"/>
      <c r="K1339" s="153"/>
      <c r="L1339" s="19" t="str">
        <f t="shared" si="195"/>
        <v/>
      </c>
      <c r="M1339" s="151"/>
      <c r="N1339" s="153"/>
      <c r="O1339" s="153"/>
      <c r="P1339" s="19" t="str">
        <f t="shared" si="200"/>
        <v/>
      </c>
      <c r="Q1339" s="151"/>
      <c r="R1339" s="151"/>
      <c r="S1339" s="152"/>
      <c r="T1339" s="152"/>
      <c r="U1339" s="21" t="str">
        <f t="shared" si="203"/>
        <v/>
      </c>
      <c r="V1339" s="21" t="str">
        <f t="shared" si="201"/>
        <v/>
      </c>
      <c r="W1339" s="15" t="str">
        <f t="shared" si="202"/>
        <v/>
      </c>
    </row>
    <row r="1340" spans="1:23" ht="21.6" hidden="1" customHeight="1">
      <c r="A1340" s="14" t="str">
        <f t="shared" si="196"/>
        <v/>
      </c>
      <c r="B1340" s="20" t="str">
        <f>IF(D1340="","",COUNTIF($C$4:C1339,C1340)+1)</f>
        <v/>
      </c>
      <c r="C1340" s="14" t="str">
        <f>IF(D1340="","",VLOOKUP(D1340,LISTA!$A:$B,2,0))</f>
        <v/>
      </c>
      <c r="D1340" s="151"/>
      <c r="E1340" s="14" t="str">
        <f>IF(D1340="","",VLOOKUP(B1340,'Preventiva - Sequencia'!$B:$C,2,0))</f>
        <v/>
      </c>
      <c r="F1340" s="14" t="str">
        <f t="shared" si="197"/>
        <v/>
      </c>
      <c r="G1340" s="14" t="str">
        <f t="shared" si="198"/>
        <v/>
      </c>
      <c r="H1340" s="14" t="str">
        <f t="shared" si="199"/>
        <v/>
      </c>
      <c r="I1340" s="152"/>
      <c r="J1340" s="153"/>
      <c r="K1340" s="153"/>
      <c r="L1340" s="19" t="str">
        <f t="shared" si="195"/>
        <v/>
      </c>
      <c r="M1340" s="151"/>
      <c r="N1340" s="153"/>
      <c r="O1340" s="153"/>
      <c r="P1340" s="19" t="str">
        <f t="shared" si="200"/>
        <v/>
      </c>
      <c r="Q1340" s="151"/>
      <c r="R1340" s="151"/>
      <c r="S1340" s="152"/>
      <c r="T1340" s="152"/>
      <c r="U1340" s="21" t="str">
        <f t="shared" si="203"/>
        <v/>
      </c>
      <c r="V1340" s="21" t="str">
        <f t="shared" si="201"/>
        <v/>
      </c>
      <c r="W1340" s="15" t="str">
        <f t="shared" si="202"/>
        <v/>
      </c>
    </row>
    <row r="1341" spans="1:23" ht="21.6" hidden="1" customHeight="1">
      <c r="A1341" s="14" t="str">
        <f t="shared" si="196"/>
        <v/>
      </c>
      <c r="B1341" s="20" t="str">
        <f>IF(D1341="","",COUNTIF($C$4:C1340,C1341)+1)</f>
        <v/>
      </c>
      <c r="C1341" s="14" t="str">
        <f>IF(D1341="","",VLOOKUP(D1341,LISTA!$A:$B,2,0))</f>
        <v/>
      </c>
      <c r="D1341" s="151"/>
      <c r="E1341" s="14" t="str">
        <f>IF(D1341="","",VLOOKUP(B1341,'Preventiva - Sequencia'!$B:$C,2,0))</f>
        <v/>
      </c>
      <c r="F1341" s="14" t="str">
        <f t="shared" si="197"/>
        <v/>
      </c>
      <c r="G1341" s="14" t="str">
        <f t="shared" si="198"/>
        <v/>
      </c>
      <c r="H1341" s="14" t="str">
        <f t="shared" si="199"/>
        <v/>
      </c>
      <c r="I1341" s="152"/>
      <c r="J1341" s="153"/>
      <c r="K1341" s="153"/>
      <c r="L1341" s="19" t="str">
        <f t="shared" si="195"/>
        <v/>
      </c>
      <c r="M1341" s="151"/>
      <c r="N1341" s="153"/>
      <c r="O1341" s="153"/>
      <c r="P1341" s="19" t="str">
        <f t="shared" si="200"/>
        <v/>
      </c>
      <c r="Q1341" s="151"/>
      <c r="R1341" s="151"/>
      <c r="S1341" s="152"/>
      <c r="T1341" s="152"/>
      <c r="U1341" s="21" t="str">
        <f t="shared" si="203"/>
        <v/>
      </c>
      <c r="V1341" s="21" t="str">
        <f t="shared" si="201"/>
        <v/>
      </c>
      <c r="W1341" s="15" t="str">
        <f t="shared" si="202"/>
        <v/>
      </c>
    </row>
    <row r="1342" spans="1:23" ht="21.6" hidden="1" customHeight="1">
      <c r="A1342" s="14" t="str">
        <f t="shared" si="196"/>
        <v/>
      </c>
      <c r="B1342" s="20" t="str">
        <f>IF(D1342="","",COUNTIF($C$4:C1341,C1342)+1)</f>
        <v/>
      </c>
      <c r="C1342" s="14" t="str">
        <f>IF(D1342="","",VLOOKUP(D1342,LISTA!$A:$B,2,0))</f>
        <v/>
      </c>
      <c r="D1342" s="151"/>
      <c r="E1342" s="14" t="str">
        <f>IF(D1342="","",VLOOKUP(B1342,'Preventiva - Sequencia'!$B:$C,2,0))</f>
        <v/>
      </c>
      <c r="F1342" s="14" t="str">
        <f t="shared" si="197"/>
        <v/>
      </c>
      <c r="G1342" s="14" t="str">
        <f t="shared" si="198"/>
        <v/>
      </c>
      <c r="H1342" s="14" t="str">
        <f t="shared" si="199"/>
        <v/>
      </c>
      <c r="I1342" s="152"/>
      <c r="J1342" s="153"/>
      <c r="K1342" s="153"/>
      <c r="L1342" s="19" t="str">
        <f t="shared" si="195"/>
        <v/>
      </c>
      <c r="M1342" s="151"/>
      <c r="N1342" s="153"/>
      <c r="O1342" s="153"/>
      <c r="P1342" s="19" t="str">
        <f t="shared" si="200"/>
        <v/>
      </c>
      <c r="Q1342" s="151"/>
      <c r="R1342" s="151"/>
      <c r="S1342" s="152"/>
      <c r="T1342" s="152"/>
      <c r="U1342" s="21" t="str">
        <f t="shared" si="203"/>
        <v/>
      </c>
      <c r="V1342" s="21" t="str">
        <f t="shared" si="201"/>
        <v/>
      </c>
      <c r="W1342" s="15" t="str">
        <f t="shared" si="202"/>
        <v/>
      </c>
    </row>
    <row r="1343" spans="1:23" ht="21.6" hidden="1" customHeight="1">
      <c r="A1343" s="14" t="str">
        <f t="shared" si="196"/>
        <v/>
      </c>
      <c r="B1343" s="20" t="str">
        <f>IF(D1343="","",COUNTIF($C$4:C1342,C1343)+1)</f>
        <v/>
      </c>
      <c r="C1343" s="14" t="str">
        <f>IF(D1343="","",VLOOKUP(D1343,LISTA!$A:$B,2,0))</f>
        <v/>
      </c>
      <c r="D1343" s="151"/>
      <c r="E1343" s="14" t="str">
        <f>IF(D1343="","",VLOOKUP(B1343,'Preventiva - Sequencia'!$B:$C,2,0))</f>
        <v/>
      </c>
      <c r="F1343" s="14" t="str">
        <f t="shared" si="197"/>
        <v/>
      </c>
      <c r="G1343" s="14" t="str">
        <f t="shared" si="198"/>
        <v/>
      </c>
      <c r="H1343" s="14" t="str">
        <f t="shared" si="199"/>
        <v/>
      </c>
      <c r="I1343" s="152"/>
      <c r="J1343" s="153"/>
      <c r="K1343" s="153"/>
      <c r="L1343" s="19" t="str">
        <f t="shared" si="195"/>
        <v/>
      </c>
      <c r="M1343" s="151"/>
      <c r="N1343" s="153"/>
      <c r="O1343" s="153"/>
      <c r="P1343" s="19" t="str">
        <f t="shared" si="200"/>
        <v/>
      </c>
      <c r="Q1343" s="151"/>
      <c r="R1343" s="151"/>
      <c r="S1343" s="152"/>
      <c r="T1343" s="152"/>
      <c r="U1343" s="21" t="str">
        <f t="shared" si="203"/>
        <v/>
      </c>
      <c r="V1343" s="21" t="str">
        <f t="shared" si="201"/>
        <v/>
      </c>
      <c r="W1343" s="15" t="str">
        <f t="shared" si="202"/>
        <v/>
      </c>
    </row>
    <row r="1344" spans="1:23" ht="21.6" hidden="1" customHeight="1">
      <c r="A1344" s="14" t="str">
        <f t="shared" si="196"/>
        <v/>
      </c>
      <c r="B1344" s="20" t="str">
        <f>IF(D1344="","",COUNTIF($C$4:C1343,C1344)+1)</f>
        <v/>
      </c>
      <c r="C1344" s="14" t="str">
        <f>IF(D1344="","",VLOOKUP(D1344,LISTA!$A:$B,2,0))</f>
        <v/>
      </c>
      <c r="D1344" s="151"/>
      <c r="E1344" s="14" t="str">
        <f>IF(D1344="","",VLOOKUP(B1344,'Preventiva - Sequencia'!$B:$C,2,0))</f>
        <v/>
      </c>
      <c r="F1344" s="14" t="str">
        <f t="shared" si="197"/>
        <v/>
      </c>
      <c r="G1344" s="14" t="str">
        <f t="shared" si="198"/>
        <v/>
      </c>
      <c r="H1344" s="14" t="str">
        <f t="shared" si="199"/>
        <v/>
      </c>
      <c r="I1344" s="152"/>
      <c r="J1344" s="153"/>
      <c r="K1344" s="153"/>
      <c r="L1344" s="19" t="str">
        <f t="shared" si="195"/>
        <v/>
      </c>
      <c r="M1344" s="151"/>
      <c r="N1344" s="153"/>
      <c r="O1344" s="153"/>
      <c r="P1344" s="19" t="str">
        <f t="shared" si="200"/>
        <v/>
      </c>
      <c r="Q1344" s="151"/>
      <c r="R1344" s="151"/>
      <c r="S1344" s="152"/>
      <c r="T1344" s="152"/>
      <c r="U1344" s="21" t="str">
        <f t="shared" si="203"/>
        <v/>
      </c>
      <c r="V1344" s="21" t="str">
        <f t="shared" si="201"/>
        <v/>
      </c>
      <c r="W1344" s="15" t="str">
        <f t="shared" si="202"/>
        <v/>
      </c>
    </row>
    <row r="1345" spans="1:23" ht="21.6" hidden="1" customHeight="1">
      <c r="A1345" s="14" t="str">
        <f t="shared" si="196"/>
        <v/>
      </c>
      <c r="B1345" s="20" t="str">
        <f>IF(D1345="","",COUNTIF($C$4:C1344,C1345)+1)</f>
        <v/>
      </c>
      <c r="C1345" s="14" t="str">
        <f>IF(D1345="","",VLOOKUP(D1345,LISTA!$A:$B,2,0))</f>
        <v/>
      </c>
      <c r="D1345" s="151"/>
      <c r="E1345" s="14" t="str">
        <f>IF(D1345="","",VLOOKUP(B1345,'Preventiva - Sequencia'!$B:$C,2,0))</f>
        <v/>
      </c>
      <c r="F1345" s="14" t="str">
        <f t="shared" si="197"/>
        <v/>
      </c>
      <c r="G1345" s="14" t="str">
        <f t="shared" si="198"/>
        <v/>
      </c>
      <c r="H1345" s="14" t="str">
        <f t="shared" si="199"/>
        <v/>
      </c>
      <c r="I1345" s="152"/>
      <c r="J1345" s="153"/>
      <c r="K1345" s="153"/>
      <c r="L1345" s="19" t="str">
        <f t="shared" ref="L1345:L1408" si="204">IF(K1345="","",K1345-J1345)</f>
        <v/>
      </c>
      <c r="M1345" s="151"/>
      <c r="N1345" s="153"/>
      <c r="O1345" s="153"/>
      <c r="P1345" s="19" t="str">
        <f t="shared" si="200"/>
        <v/>
      </c>
      <c r="Q1345" s="151"/>
      <c r="R1345" s="151"/>
      <c r="S1345" s="152"/>
      <c r="T1345" s="152"/>
      <c r="U1345" s="21" t="str">
        <f t="shared" si="203"/>
        <v/>
      </c>
      <c r="V1345" s="21" t="str">
        <f t="shared" si="201"/>
        <v/>
      </c>
      <c r="W1345" s="15" t="str">
        <f t="shared" si="202"/>
        <v/>
      </c>
    </row>
    <row r="1346" spans="1:23" ht="21.6" hidden="1" customHeight="1">
      <c r="A1346" s="14" t="str">
        <f t="shared" si="196"/>
        <v/>
      </c>
      <c r="B1346" s="20" t="str">
        <f>IF(D1346="","",COUNTIF($C$4:C1345,C1346)+1)</f>
        <v/>
      </c>
      <c r="C1346" s="14" t="str">
        <f>IF(D1346="","",VLOOKUP(D1346,LISTA!$A:$B,2,0))</f>
        <v/>
      </c>
      <c r="D1346" s="151"/>
      <c r="E1346" s="14" t="str">
        <f>IF(D1346="","",VLOOKUP(B1346,'Preventiva - Sequencia'!$B:$C,2,0))</f>
        <v/>
      </c>
      <c r="F1346" s="14" t="str">
        <f t="shared" si="197"/>
        <v/>
      </c>
      <c r="G1346" s="14" t="str">
        <f t="shared" si="198"/>
        <v/>
      </c>
      <c r="H1346" s="14" t="str">
        <f t="shared" si="199"/>
        <v/>
      </c>
      <c r="I1346" s="152"/>
      <c r="J1346" s="153"/>
      <c r="K1346" s="153"/>
      <c r="L1346" s="19" t="str">
        <f t="shared" si="204"/>
        <v/>
      </c>
      <c r="M1346" s="151"/>
      <c r="N1346" s="153"/>
      <c r="O1346" s="153"/>
      <c r="P1346" s="19" t="str">
        <f t="shared" si="200"/>
        <v/>
      </c>
      <c r="Q1346" s="151"/>
      <c r="R1346" s="151"/>
      <c r="S1346" s="152"/>
      <c r="T1346" s="152"/>
      <c r="U1346" s="21" t="str">
        <f t="shared" si="203"/>
        <v/>
      </c>
      <c r="V1346" s="21" t="str">
        <f t="shared" si="201"/>
        <v/>
      </c>
      <c r="W1346" s="15" t="str">
        <f t="shared" si="202"/>
        <v/>
      </c>
    </row>
    <row r="1347" spans="1:23" ht="21.6" hidden="1" customHeight="1">
      <c r="A1347" s="14" t="str">
        <f t="shared" si="196"/>
        <v/>
      </c>
      <c r="B1347" s="20" t="str">
        <f>IF(D1347="","",COUNTIF($C$4:C1346,C1347)+1)</f>
        <v/>
      </c>
      <c r="C1347" s="14" t="str">
        <f>IF(D1347="","",VLOOKUP(D1347,LISTA!$A:$B,2,0))</f>
        <v/>
      </c>
      <c r="D1347" s="151"/>
      <c r="E1347" s="14" t="str">
        <f>IF(D1347="","",VLOOKUP(B1347,'Preventiva - Sequencia'!$B:$C,2,0))</f>
        <v/>
      </c>
      <c r="F1347" s="14" t="str">
        <f t="shared" si="197"/>
        <v/>
      </c>
      <c r="G1347" s="14" t="str">
        <f t="shared" si="198"/>
        <v/>
      </c>
      <c r="H1347" s="14" t="str">
        <f t="shared" si="199"/>
        <v/>
      </c>
      <c r="I1347" s="152"/>
      <c r="J1347" s="153"/>
      <c r="K1347" s="153"/>
      <c r="L1347" s="19" t="str">
        <f t="shared" si="204"/>
        <v/>
      </c>
      <c r="M1347" s="151"/>
      <c r="N1347" s="153"/>
      <c r="O1347" s="153"/>
      <c r="P1347" s="19" t="str">
        <f t="shared" si="200"/>
        <v/>
      </c>
      <c r="Q1347" s="151"/>
      <c r="R1347" s="151"/>
      <c r="S1347" s="152"/>
      <c r="T1347" s="152"/>
      <c r="U1347" s="21" t="str">
        <f t="shared" si="203"/>
        <v/>
      </c>
      <c r="V1347" s="21" t="str">
        <f t="shared" si="201"/>
        <v/>
      </c>
      <c r="W1347" s="15" t="str">
        <f t="shared" si="202"/>
        <v/>
      </c>
    </row>
    <row r="1348" spans="1:23" ht="21.6" hidden="1" customHeight="1">
      <c r="A1348" s="14" t="str">
        <f t="shared" si="196"/>
        <v/>
      </c>
      <c r="B1348" s="20" t="str">
        <f>IF(D1348="","",COUNTIF($C$4:C1347,C1348)+1)</f>
        <v/>
      </c>
      <c r="C1348" s="14" t="str">
        <f>IF(D1348="","",VLOOKUP(D1348,LISTA!$A:$B,2,0))</f>
        <v/>
      </c>
      <c r="D1348" s="151"/>
      <c r="E1348" s="14" t="str">
        <f>IF(D1348="","",VLOOKUP(B1348,'Preventiva - Sequencia'!$B:$C,2,0))</f>
        <v/>
      </c>
      <c r="F1348" s="14" t="str">
        <f t="shared" si="197"/>
        <v/>
      </c>
      <c r="G1348" s="14" t="str">
        <f t="shared" si="198"/>
        <v/>
      </c>
      <c r="H1348" s="14" t="str">
        <f t="shared" si="199"/>
        <v/>
      </c>
      <c r="I1348" s="152"/>
      <c r="J1348" s="153"/>
      <c r="K1348" s="153"/>
      <c r="L1348" s="19" t="str">
        <f t="shared" si="204"/>
        <v/>
      </c>
      <c r="M1348" s="151"/>
      <c r="N1348" s="153"/>
      <c r="O1348" s="153"/>
      <c r="P1348" s="19" t="str">
        <f t="shared" si="200"/>
        <v/>
      </c>
      <c r="Q1348" s="151"/>
      <c r="R1348" s="151"/>
      <c r="S1348" s="152"/>
      <c r="T1348" s="152"/>
      <c r="U1348" s="21" t="str">
        <f t="shared" si="203"/>
        <v/>
      </c>
      <c r="V1348" s="21" t="str">
        <f t="shared" si="201"/>
        <v/>
      </c>
      <c r="W1348" s="15" t="str">
        <f t="shared" si="202"/>
        <v/>
      </c>
    </row>
    <row r="1349" spans="1:23" ht="21.6" hidden="1" customHeight="1">
      <c r="A1349" s="14" t="str">
        <f t="shared" ref="A1349:A1412" si="205">IF(D1349="","",B1349&amp;C1349)</f>
        <v/>
      </c>
      <c r="B1349" s="20" t="str">
        <f>IF(D1349="","",COUNTIF($C$4:C1348,C1349)+1)</f>
        <v/>
      </c>
      <c r="C1349" s="14" t="str">
        <f>IF(D1349="","",VLOOKUP(D1349,LISTA!$A:$B,2,0))</f>
        <v/>
      </c>
      <c r="D1349" s="151"/>
      <c r="E1349" s="14" t="str">
        <f>IF(D1349="","",VLOOKUP(B1349,'Preventiva - Sequencia'!$B:$C,2,0))</f>
        <v/>
      </c>
      <c r="F1349" s="14" t="str">
        <f t="shared" ref="F1349:F1412" si="206">IF(D1349="","",IF(B1349=1,0,VLOOKUP((B1349-1)&amp;C1349,$A:$W,17,0)))</f>
        <v/>
      </c>
      <c r="G1349" s="14" t="str">
        <f t="shared" ref="G1349:G1412" si="207">IF(D1349="","",IF(E1349="50F",45,IF(E1349="250f",F1349+175,F1349+225)))</f>
        <v/>
      </c>
      <c r="H1349" s="14" t="str">
        <f t="shared" ref="H1349:H1412" si="208">IF(C1349="","",IF(E1349="50F",55,IF(E1349="250f",F1349+225,F1349+275)))</f>
        <v/>
      </c>
      <c r="I1349" s="152"/>
      <c r="J1349" s="153"/>
      <c r="K1349" s="153"/>
      <c r="L1349" s="19" t="str">
        <f t="shared" si="204"/>
        <v/>
      </c>
      <c r="M1349" s="151"/>
      <c r="N1349" s="153"/>
      <c r="O1349" s="153"/>
      <c r="P1349" s="19" t="str">
        <f t="shared" ref="P1349:P1412" si="209">IF(O1349="","",O1349-N1349)</f>
        <v/>
      </c>
      <c r="Q1349" s="151"/>
      <c r="R1349" s="151"/>
      <c r="S1349" s="152"/>
      <c r="T1349" s="152"/>
      <c r="U1349" s="21" t="str">
        <f t="shared" si="203"/>
        <v/>
      </c>
      <c r="V1349" s="21" t="str">
        <f t="shared" ref="V1349:V1412" si="210">IF(M1349=0,"",R1349/M1349)</f>
        <v/>
      </c>
      <c r="W1349" s="15" t="str">
        <f t="shared" ref="W1349:W1412" si="211">IF(Q1349="","",IF(AND(Q1349&gt;G1349,Q1349&lt;H1349),1,0))</f>
        <v/>
      </c>
    </row>
    <row r="1350" spans="1:23" ht="21.6" hidden="1" customHeight="1">
      <c r="A1350" s="14" t="str">
        <f t="shared" si="205"/>
        <v/>
      </c>
      <c r="B1350" s="20" t="str">
        <f>IF(D1350="","",COUNTIF($C$4:C1349,C1350)+1)</f>
        <v/>
      </c>
      <c r="C1350" s="14" t="str">
        <f>IF(D1350="","",VLOOKUP(D1350,LISTA!$A:$B,2,0))</f>
        <v/>
      </c>
      <c r="D1350" s="151"/>
      <c r="E1350" s="14" t="str">
        <f>IF(D1350="","",VLOOKUP(B1350,'Preventiva - Sequencia'!$B:$C,2,0))</f>
        <v/>
      </c>
      <c r="F1350" s="14" t="str">
        <f t="shared" si="206"/>
        <v/>
      </c>
      <c r="G1350" s="14" t="str">
        <f t="shared" si="207"/>
        <v/>
      </c>
      <c r="H1350" s="14" t="str">
        <f t="shared" si="208"/>
        <v/>
      </c>
      <c r="I1350" s="152"/>
      <c r="J1350" s="153"/>
      <c r="K1350" s="153"/>
      <c r="L1350" s="19" t="str">
        <f t="shared" si="204"/>
        <v/>
      </c>
      <c r="M1350" s="151"/>
      <c r="N1350" s="153"/>
      <c r="O1350" s="153"/>
      <c r="P1350" s="19" t="str">
        <f t="shared" si="209"/>
        <v/>
      </c>
      <c r="Q1350" s="151"/>
      <c r="R1350" s="151"/>
      <c r="S1350" s="152"/>
      <c r="T1350" s="152"/>
      <c r="U1350" s="21" t="str">
        <f t="shared" si="203"/>
        <v/>
      </c>
      <c r="V1350" s="21" t="str">
        <f t="shared" si="210"/>
        <v/>
      </c>
      <c r="W1350" s="15" t="str">
        <f t="shared" si="211"/>
        <v/>
      </c>
    </row>
    <row r="1351" spans="1:23" ht="21.6" hidden="1" customHeight="1">
      <c r="A1351" s="14" t="str">
        <f t="shared" si="205"/>
        <v/>
      </c>
      <c r="B1351" s="20" t="str">
        <f>IF(D1351="","",COUNTIF($C$4:C1350,C1351)+1)</f>
        <v/>
      </c>
      <c r="C1351" s="14" t="str">
        <f>IF(D1351="","",VLOOKUP(D1351,LISTA!$A:$B,2,0))</f>
        <v/>
      </c>
      <c r="D1351" s="151"/>
      <c r="E1351" s="14" t="str">
        <f>IF(D1351="","",VLOOKUP(B1351,'Preventiva - Sequencia'!$B:$C,2,0))</f>
        <v/>
      </c>
      <c r="F1351" s="14" t="str">
        <f t="shared" si="206"/>
        <v/>
      </c>
      <c r="G1351" s="14" t="str">
        <f t="shared" si="207"/>
        <v/>
      </c>
      <c r="H1351" s="14" t="str">
        <f t="shared" si="208"/>
        <v/>
      </c>
      <c r="I1351" s="152"/>
      <c r="J1351" s="153"/>
      <c r="K1351" s="153"/>
      <c r="L1351" s="19" t="str">
        <f t="shared" si="204"/>
        <v/>
      </c>
      <c r="M1351" s="151"/>
      <c r="N1351" s="153"/>
      <c r="O1351" s="153"/>
      <c r="P1351" s="19" t="str">
        <f t="shared" si="209"/>
        <v/>
      </c>
      <c r="Q1351" s="151"/>
      <c r="R1351" s="151"/>
      <c r="S1351" s="152"/>
      <c r="T1351" s="152"/>
      <c r="U1351" s="21" t="str">
        <f t="shared" si="203"/>
        <v/>
      </c>
      <c r="V1351" s="21" t="str">
        <f t="shared" si="210"/>
        <v/>
      </c>
      <c r="W1351" s="15" t="str">
        <f t="shared" si="211"/>
        <v/>
      </c>
    </row>
    <row r="1352" spans="1:23" ht="21.6" hidden="1" customHeight="1">
      <c r="A1352" s="14" t="str">
        <f t="shared" si="205"/>
        <v/>
      </c>
      <c r="B1352" s="20" t="str">
        <f>IF(D1352="","",COUNTIF($C$4:C1351,C1352)+1)</f>
        <v/>
      </c>
      <c r="C1352" s="14" t="str">
        <f>IF(D1352="","",VLOOKUP(D1352,LISTA!$A:$B,2,0))</f>
        <v/>
      </c>
      <c r="D1352" s="151"/>
      <c r="E1352" s="14" t="str">
        <f>IF(D1352="","",VLOOKUP(B1352,'Preventiva - Sequencia'!$B:$C,2,0))</f>
        <v/>
      </c>
      <c r="F1352" s="14" t="str">
        <f t="shared" si="206"/>
        <v/>
      </c>
      <c r="G1352" s="14" t="str">
        <f t="shared" si="207"/>
        <v/>
      </c>
      <c r="H1352" s="14" t="str">
        <f t="shared" si="208"/>
        <v/>
      </c>
      <c r="I1352" s="152"/>
      <c r="J1352" s="153"/>
      <c r="K1352" s="153"/>
      <c r="L1352" s="19" t="str">
        <f t="shared" si="204"/>
        <v/>
      </c>
      <c r="M1352" s="151"/>
      <c r="N1352" s="153"/>
      <c r="O1352" s="153"/>
      <c r="P1352" s="19" t="str">
        <f t="shared" si="209"/>
        <v/>
      </c>
      <c r="Q1352" s="151"/>
      <c r="R1352" s="151"/>
      <c r="S1352" s="152"/>
      <c r="T1352" s="152"/>
      <c r="U1352" s="21" t="str">
        <f t="shared" si="203"/>
        <v/>
      </c>
      <c r="V1352" s="21" t="str">
        <f t="shared" si="210"/>
        <v/>
      </c>
      <c r="W1352" s="15" t="str">
        <f t="shared" si="211"/>
        <v/>
      </c>
    </row>
    <row r="1353" spans="1:23" ht="21.6" hidden="1" customHeight="1">
      <c r="A1353" s="14" t="str">
        <f t="shared" si="205"/>
        <v/>
      </c>
      <c r="B1353" s="20" t="str">
        <f>IF(D1353="","",COUNTIF($C$4:C1352,C1353)+1)</f>
        <v/>
      </c>
      <c r="C1353" s="14" t="str">
        <f>IF(D1353="","",VLOOKUP(D1353,LISTA!$A:$B,2,0))</f>
        <v/>
      </c>
      <c r="D1353" s="151"/>
      <c r="E1353" s="14" t="str">
        <f>IF(D1353="","",VLOOKUP(B1353,'Preventiva - Sequencia'!$B:$C,2,0))</f>
        <v/>
      </c>
      <c r="F1353" s="14" t="str">
        <f t="shared" si="206"/>
        <v/>
      </c>
      <c r="G1353" s="14" t="str">
        <f t="shared" si="207"/>
        <v/>
      </c>
      <c r="H1353" s="14" t="str">
        <f t="shared" si="208"/>
        <v/>
      </c>
      <c r="I1353" s="152"/>
      <c r="J1353" s="153"/>
      <c r="K1353" s="153"/>
      <c r="L1353" s="19" t="str">
        <f t="shared" si="204"/>
        <v/>
      </c>
      <c r="M1353" s="151"/>
      <c r="N1353" s="153"/>
      <c r="O1353" s="153"/>
      <c r="P1353" s="19" t="str">
        <f t="shared" si="209"/>
        <v/>
      </c>
      <c r="Q1353" s="151"/>
      <c r="R1353" s="151"/>
      <c r="S1353" s="152"/>
      <c r="T1353" s="152"/>
      <c r="U1353" s="21" t="str">
        <f t="shared" si="203"/>
        <v/>
      </c>
      <c r="V1353" s="21" t="str">
        <f t="shared" si="210"/>
        <v/>
      </c>
      <c r="W1353" s="15" t="str">
        <f t="shared" si="211"/>
        <v/>
      </c>
    </row>
    <row r="1354" spans="1:23" ht="21.6" hidden="1" customHeight="1">
      <c r="A1354" s="14" t="str">
        <f t="shared" si="205"/>
        <v/>
      </c>
      <c r="B1354" s="20" t="str">
        <f>IF(D1354="","",COUNTIF($C$4:C1353,C1354)+1)</f>
        <v/>
      </c>
      <c r="C1354" s="14" t="str">
        <f>IF(D1354="","",VLOOKUP(D1354,LISTA!$A:$B,2,0))</f>
        <v/>
      </c>
      <c r="D1354" s="151"/>
      <c r="E1354" s="14" t="str">
        <f>IF(D1354="","",VLOOKUP(B1354,'Preventiva - Sequencia'!$B:$C,2,0))</f>
        <v/>
      </c>
      <c r="F1354" s="14" t="str">
        <f t="shared" si="206"/>
        <v/>
      </c>
      <c r="G1354" s="14" t="str">
        <f t="shared" si="207"/>
        <v/>
      </c>
      <c r="H1354" s="14" t="str">
        <f t="shared" si="208"/>
        <v/>
      </c>
      <c r="I1354" s="152"/>
      <c r="J1354" s="153"/>
      <c r="K1354" s="153"/>
      <c r="L1354" s="19" t="str">
        <f t="shared" si="204"/>
        <v/>
      </c>
      <c r="M1354" s="151"/>
      <c r="N1354" s="153"/>
      <c r="O1354" s="153"/>
      <c r="P1354" s="19" t="str">
        <f t="shared" si="209"/>
        <v/>
      </c>
      <c r="Q1354" s="151"/>
      <c r="R1354" s="151"/>
      <c r="S1354" s="152"/>
      <c r="T1354" s="152"/>
      <c r="U1354" s="21" t="str">
        <f t="shared" si="203"/>
        <v/>
      </c>
      <c r="V1354" s="21" t="str">
        <f t="shared" si="210"/>
        <v/>
      </c>
      <c r="W1354" s="15" t="str">
        <f t="shared" si="211"/>
        <v/>
      </c>
    </row>
    <row r="1355" spans="1:23" ht="21.6" hidden="1" customHeight="1">
      <c r="A1355" s="14" t="str">
        <f t="shared" si="205"/>
        <v/>
      </c>
      <c r="B1355" s="20" t="str">
        <f>IF(D1355="","",COUNTIF($C$4:C1354,C1355)+1)</f>
        <v/>
      </c>
      <c r="C1355" s="14" t="str">
        <f>IF(D1355="","",VLOOKUP(D1355,LISTA!$A:$B,2,0))</f>
        <v/>
      </c>
      <c r="D1355" s="151"/>
      <c r="E1355" s="14" t="str">
        <f>IF(D1355="","",VLOOKUP(B1355,'Preventiva - Sequencia'!$B:$C,2,0))</f>
        <v/>
      </c>
      <c r="F1355" s="14" t="str">
        <f t="shared" si="206"/>
        <v/>
      </c>
      <c r="G1355" s="14" t="str">
        <f t="shared" si="207"/>
        <v/>
      </c>
      <c r="H1355" s="14" t="str">
        <f t="shared" si="208"/>
        <v/>
      </c>
      <c r="I1355" s="152"/>
      <c r="J1355" s="153"/>
      <c r="K1355" s="153"/>
      <c r="L1355" s="19" t="str">
        <f t="shared" si="204"/>
        <v/>
      </c>
      <c r="M1355" s="151"/>
      <c r="N1355" s="153"/>
      <c r="O1355" s="153"/>
      <c r="P1355" s="19" t="str">
        <f t="shared" si="209"/>
        <v/>
      </c>
      <c r="Q1355" s="151"/>
      <c r="R1355" s="151"/>
      <c r="S1355" s="152"/>
      <c r="T1355" s="152"/>
      <c r="U1355" s="21" t="str">
        <f t="shared" si="203"/>
        <v/>
      </c>
      <c r="V1355" s="21" t="str">
        <f t="shared" si="210"/>
        <v/>
      </c>
      <c r="W1355" s="15" t="str">
        <f t="shared" si="211"/>
        <v/>
      </c>
    </row>
    <row r="1356" spans="1:23" ht="21.6" hidden="1" customHeight="1">
      <c r="A1356" s="14" t="str">
        <f t="shared" si="205"/>
        <v/>
      </c>
      <c r="B1356" s="20" t="str">
        <f>IF(D1356="","",COUNTIF($C$4:C1355,C1356)+1)</f>
        <v/>
      </c>
      <c r="C1356" s="14" t="str">
        <f>IF(D1356="","",VLOOKUP(D1356,LISTA!$A:$B,2,0))</f>
        <v/>
      </c>
      <c r="D1356" s="151"/>
      <c r="E1356" s="14" t="str">
        <f>IF(D1356="","",VLOOKUP(B1356,'Preventiva - Sequencia'!$B:$C,2,0))</f>
        <v/>
      </c>
      <c r="F1356" s="14" t="str">
        <f t="shared" si="206"/>
        <v/>
      </c>
      <c r="G1356" s="14" t="str">
        <f t="shared" si="207"/>
        <v/>
      </c>
      <c r="H1356" s="14" t="str">
        <f t="shared" si="208"/>
        <v/>
      </c>
      <c r="I1356" s="152"/>
      <c r="J1356" s="153"/>
      <c r="K1356" s="153"/>
      <c r="L1356" s="19" t="str">
        <f t="shared" si="204"/>
        <v/>
      </c>
      <c r="M1356" s="151"/>
      <c r="N1356" s="153"/>
      <c r="O1356" s="153"/>
      <c r="P1356" s="19" t="str">
        <f t="shared" si="209"/>
        <v/>
      </c>
      <c r="Q1356" s="151"/>
      <c r="R1356" s="151"/>
      <c r="S1356" s="152"/>
      <c r="T1356" s="152"/>
      <c r="U1356" s="21" t="str">
        <f t="shared" si="203"/>
        <v/>
      </c>
      <c r="V1356" s="21" t="str">
        <f t="shared" si="210"/>
        <v/>
      </c>
      <c r="W1356" s="15" t="str">
        <f t="shared" si="211"/>
        <v/>
      </c>
    </row>
    <row r="1357" spans="1:23" ht="21.6" hidden="1" customHeight="1">
      <c r="A1357" s="14" t="str">
        <f t="shared" si="205"/>
        <v/>
      </c>
      <c r="B1357" s="20" t="str">
        <f>IF(D1357="","",COUNTIF($C$4:C1356,C1357)+1)</f>
        <v/>
      </c>
      <c r="C1357" s="14" t="str">
        <f>IF(D1357="","",VLOOKUP(D1357,LISTA!$A:$B,2,0))</f>
        <v/>
      </c>
      <c r="D1357" s="151"/>
      <c r="E1357" s="14" t="str">
        <f>IF(D1357="","",VLOOKUP(B1357,'Preventiva - Sequencia'!$B:$C,2,0))</f>
        <v/>
      </c>
      <c r="F1357" s="14" t="str">
        <f t="shared" si="206"/>
        <v/>
      </c>
      <c r="G1357" s="14" t="str">
        <f t="shared" si="207"/>
        <v/>
      </c>
      <c r="H1357" s="14" t="str">
        <f t="shared" si="208"/>
        <v/>
      </c>
      <c r="I1357" s="152"/>
      <c r="J1357" s="153"/>
      <c r="K1357" s="153"/>
      <c r="L1357" s="19" t="str">
        <f t="shared" si="204"/>
        <v/>
      </c>
      <c r="M1357" s="151"/>
      <c r="N1357" s="153"/>
      <c r="O1357" s="153"/>
      <c r="P1357" s="19" t="str">
        <f t="shared" si="209"/>
        <v/>
      </c>
      <c r="Q1357" s="151"/>
      <c r="R1357" s="151"/>
      <c r="S1357" s="152"/>
      <c r="T1357" s="152"/>
      <c r="U1357" s="21" t="str">
        <f t="shared" si="203"/>
        <v/>
      </c>
      <c r="V1357" s="21" t="str">
        <f t="shared" si="210"/>
        <v/>
      </c>
      <c r="W1357" s="15" t="str">
        <f t="shared" si="211"/>
        <v/>
      </c>
    </row>
    <row r="1358" spans="1:23" ht="21.6" hidden="1" customHeight="1">
      <c r="A1358" s="14" t="str">
        <f t="shared" si="205"/>
        <v/>
      </c>
      <c r="B1358" s="20" t="str">
        <f>IF(D1358="","",COUNTIF($C$4:C1357,C1358)+1)</f>
        <v/>
      </c>
      <c r="C1358" s="14" t="str">
        <f>IF(D1358="","",VLOOKUP(D1358,LISTA!$A:$B,2,0))</f>
        <v/>
      </c>
      <c r="D1358" s="151"/>
      <c r="E1358" s="14" t="str">
        <f>IF(D1358="","",VLOOKUP(B1358,'Preventiva - Sequencia'!$B:$C,2,0))</f>
        <v/>
      </c>
      <c r="F1358" s="14" t="str">
        <f t="shared" si="206"/>
        <v/>
      </c>
      <c r="G1358" s="14" t="str">
        <f t="shared" si="207"/>
        <v/>
      </c>
      <c r="H1358" s="14" t="str">
        <f t="shared" si="208"/>
        <v/>
      </c>
      <c r="I1358" s="152"/>
      <c r="J1358" s="153"/>
      <c r="K1358" s="153"/>
      <c r="L1358" s="19" t="str">
        <f t="shared" si="204"/>
        <v/>
      </c>
      <c r="M1358" s="151"/>
      <c r="N1358" s="153"/>
      <c r="O1358" s="153"/>
      <c r="P1358" s="19" t="str">
        <f t="shared" si="209"/>
        <v/>
      </c>
      <c r="Q1358" s="151"/>
      <c r="R1358" s="151"/>
      <c r="S1358" s="152"/>
      <c r="T1358" s="152"/>
      <c r="U1358" s="21" t="str">
        <f t="shared" si="203"/>
        <v/>
      </c>
      <c r="V1358" s="21" t="str">
        <f t="shared" si="210"/>
        <v/>
      </c>
      <c r="W1358" s="15" t="str">
        <f t="shared" si="211"/>
        <v/>
      </c>
    </row>
    <row r="1359" spans="1:23" ht="21.6" hidden="1" customHeight="1">
      <c r="A1359" s="14" t="str">
        <f t="shared" si="205"/>
        <v/>
      </c>
      <c r="B1359" s="20" t="str">
        <f>IF(D1359="","",COUNTIF($C$4:C1358,C1359)+1)</f>
        <v/>
      </c>
      <c r="C1359" s="14" t="str">
        <f>IF(D1359="","",VLOOKUP(D1359,LISTA!$A:$B,2,0))</f>
        <v/>
      </c>
      <c r="D1359" s="151"/>
      <c r="E1359" s="14" t="str">
        <f>IF(D1359="","",VLOOKUP(B1359,'Preventiva - Sequencia'!$B:$C,2,0))</f>
        <v/>
      </c>
      <c r="F1359" s="14" t="str">
        <f t="shared" si="206"/>
        <v/>
      </c>
      <c r="G1359" s="14" t="str">
        <f t="shared" si="207"/>
        <v/>
      </c>
      <c r="H1359" s="14" t="str">
        <f t="shared" si="208"/>
        <v/>
      </c>
      <c r="I1359" s="152"/>
      <c r="J1359" s="153"/>
      <c r="K1359" s="153"/>
      <c r="L1359" s="19" t="str">
        <f t="shared" si="204"/>
        <v/>
      </c>
      <c r="M1359" s="151"/>
      <c r="N1359" s="153"/>
      <c r="O1359" s="153"/>
      <c r="P1359" s="19" t="str">
        <f t="shared" si="209"/>
        <v/>
      </c>
      <c r="Q1359" s="151"/>
      <c r="R1359" s="151"/>
      <c r="S1359" s="152"/>
      <c r="T1359" s="152"/>
      <c r="U1359" s="21" t="str">
        <f t="shared" si="203"/>
        <v/>
      </c>
      <c r="V1359" s="21" t="str">
        <f t="shared" si="210"/>
        <v/>
      </c>
      <c r="W1359" s="15" t="str">
        <f t="shared" si="211"/>
        <v/>
      </c>
    </row>
    <row r="1360" spans="1:23" ht="21.6" hidden="1" customHeight="1">
      <c r="A1360" s="14" t="str">
        <f t="shared" si="205"/>
        <v/>
      </c>
      <c r="B1360" s="20" t="str">
        <f>IF(D1360="","",COUNTIF($C$4:C1359,C1360)+1)</f>
        <v/>
      </c>
      <c r="C1360" s="14" t="str">
        <f>IF(D1360="","",VLOOKUP(D1360,LISTA!$A:$B,2,0))</f>
        <v/>
      </c>
      <c r="D1360" s="151"/>
      <c r="E1360" s="14" t="str">
        <f>IF(D1360="","",VLOOKUP(B1360,'Preventiva - Sequencia'!$B:$C,2,0))</f>
        <v/>
      </c>
      <c r="F1360" s="14" t="str">
        <f t="shared" si="206"/>
        <v/>
      </c>
      <c r="G1360" s="14" t="str">
        <f t="shared" si="207"/>
        <v/>
      </c>
      <c r="H1360" s="14" t="str">
        <f t="shared" si="208"/>
        <v/>
      </c>
      <c r="I1360" s="152"/>
      <c r="J1360" s="153"/>
      <c r="K1360" s="153"/>
      <c r="L1360" s="19" t="str">
        <f t="shared" si="204"/>
        <v/>
      </c>
      <c r="M1360" s="151"/>
      <c r="N1360" s="153"/>
      <c r="O1360" s="153"/>
      <c r="P1360" s="19" t="str">
        <f t="shared" si="209"/>
        <v/>
      </c>
      <c r="Q1360" s="151"/>
      <c r="R1360" s="151"/>
      <c r="S1360" s="152"/>
      <c r="T1360" s="152"/>
      <c r="U1360" s="21" t="str">
        <f t="shared" si="203"/>
        <v/>
      </c>
      <c r="V1360" s="21" t="str">
        <f t="shared" si="210"/>
        <v/>
      </c>
      <c r="W1360" s="15" t="str">
        <f t="shared" si="211"/>
        <v/>
      </c>
    </row>
    <row r="1361" spans="1:23" ht="21.6" hidden="1" customHeight="1">
      <c r="A1361" s="14" t="str">
        <f t="shared" si="205"/>
        <v/>
      </c>
      <c r="B1361" s="20" t="str">
        <f>IF(D1361="","",COUNTIF($C$4:C1360,C1361)+1)</f>
        <v/>
      </c>
      <c r="C1361" s="14" t="str">
        <f>IF(D1361="","",VLOOKUP(D1361,LISTA!$A:$B,2,0))</f>
        <v/>
      </c>
      <c r="D1361" s="151"/>
      <c r="E1361" s="14" t="str">
        <f>IF(D1361="","",VLOOKUP(B1361,'Preventiva - Sequencia'!$B:$C,2,0))</f>
        <v/>
      </c>
      <c r="F1361" s="14" t="str">
        <f t="shared" si="206"/>
        <v/>
      </c>
      <c r="G1361" s="14" t="str">
        <f t="shared" si="207"/>
        <v/>
      </c>
      <c r="H1361" s="14" t="str">
        <f t="shared" si="208"/>
        <v/>
      </c>
      <c r="I1361" s="152"/>
      <c r="J1361" s="153"/>
      <c r="K1361" s="153"/>
      <c r="L1361" s="19" t="str">
        <f t="shared" si="204"/>
        <v/>
      </c>
      <c r="M1361" s="151"/>
      <c r="N1361" s="153"/>
      <c r="O1361" s="153"/>
      <c r="P1361" s="19" t="str">
        <f t="shared" si="209"/>
        <v/>
      </c>
      <c r="Q1361" s="151"/>
      <c r="R1361" s="151"/>
      <c r="S1361" s="152"/>
      <c r="T1361" s="152"/>
      <c r="U1361" s="21" t="str">
        <f t="shared" si="203"/>
        <v/>
      </c>
      <c r="V1361" s="21" t="str">
        <f t="shared" si="210"/>
        <v/>
      </c>
      <c r="W1361" s="15" t="str">
        <f t="shared" si="211"/>
        <v/>
      </c>
    </row>
    <row r="1362" spans="1:23" ht="21.6" hidden="1" customHeight="1">
      <c r="A1362" s="14" t="str">
        <f t="shared" si="205"/>
        <v/>
      </c>
      <c r="B1362" s="20" t="str">
        <f>IF(D1362="","",COUNTIF($C$4:C1361,C1362)+1)</f>
        <v/>
      </c>
      <c r="C1362" s="14" t="str">
        <f>IF(D1362="","",VLOOKUP(D1362,LISTA!$A:$B,2,0))</f>
        <v/>
      </c>
      <c r="D1362" s="151"/>
      <c r="E1362" s="14" t="str">
        <f>IF(D1362="","",VLOOKUP(B1362,'Preventiva - Sequencia'!$B:$C,2,0))</f>
        <v/>
      </c>
      <c r="F1362" s="14" t="str">
        <f t="shared" si="206"/>
        <v/>
      </c>
      <c r="G1362" s="14" t="str">
        <f t="shared" si="207"/>
        <v/>
      </c>
      <c r="H1362" s="14" t="str">
        <f t="shared" si="208"/>
        <v/>
      </c>
      <c r="I1362" s="152"/>
      <c r="J1362" s="153"/>
      <c r="K1362" s="153"/>
      <c r="L1362" s="19" t="str">
        <f t="shared" si="204"/>
        <v/>
      </c>
      <c r="M1362" s="151"/>
      <c r="N1362" s="153"/>
      <c r="O1362" s="153"/>
      <c r="P1362" s="19" t="str">
        <f t="shared" si="209"/>
        <v/>
      </c>
      <c r="Q1362" s="151"/>
      <c r="R1362" s="151"/>
      <c r="S1362" s="152"/>
      <c r="T1362" s="152"/>
      <c r="U1362" s="21" t="str">
        <f t="shared" si="203"/>
        <v/>
      </c>
      <c r="V1362" s="21" t="str">
        <f t="shared" si="210"/>
        <v/>
      </c>
      <c r="W1362" s="15" t="str">
        <f t="shared" si="211"/>
        <v/>
      </c>
    </row>
    <row r="1363" spans="1:23" ht="21.6" hidden="1" customHeight="1">
      <c r="A1363" s="14" t="str">
        <f t="shared" si="205"/>
        <v/>
      </c>
      <c r="B1363" s="20" t="str">
        <f>IF(D1363="","",COUNTIF($C$4:C1362,C1363)+1)</f>
        <v/>
      </c>
      <c r="C1363" s="14" t="str">
        <f>IF(D1363="","",VLOOKUP(D1363,LISTA!$A:$B,2,0))</f>
        <v/>
      </c>
      <c r="D1363" s="151"/>
      <c r="E1363" s="14" t="str">
        <f>IF(D1363="","",VLOOKUP(B1363,'Preventiva - Sequencia'!$B:$C,2,0))</f>
        <v/>
      </c>
      <c r="F1363" s="14" t="str">
        <f t="shared" si="206"/>
        <v/>
      </c>
      <c r="G1363" s="14" t="str">
        <f t="shared" si="207"/>
        <v/>
      </c>
      <c r="H1363" s="14" t="str">
        <f t="shared" si="208"/>
        <v/>
      </c>
      <c r="I1363" s="152"/>
      <c r="J1363" s="153"/>
      <c r="K1363" s="153"/>
      <c r="L1363" s="19" t="str">
        <f t="shared" si="204"/>
        <v/>
      </c>
      <c r="M1363" s="151"/>
      <c r="N1363" s="153"/>
      <c r="O1363" s="153"/>
      <c r="P1363" s="19" t="str">
        <f t="shared" si="209"/>
        <v/>
      </c>
      <c r="Q1363" s="151"/>
      <c r="R1363" s="151"/>
      <c r="S1363" s="152"/>
      <c r="T1363" s="152"/>
      <c r="U1363" s="21" t="str">
        <f t="shared" si="203"/>
        <v/>
      </c>
      <c r="V1363" s="21" t="str">
        <f t="shared" si="210"/>
        <v/>
      </c>
      <c r="W1363" s="15" t="str">
        <f t="shared" si="211"/>
        <v/>
      </c>
    </row>
    <row r="1364" spans="1:23" ht="21.6" hidden="1" customHeight="1">
      <c r="A1364" s="14" t="str">
        <f t="shared" si="205"/>
        <v/>
      </c>
      <c r="B1364" s="20" t="str">
        <f>IF(D1364="","",COUNTIF($C$4:C1363,C1364)+1)</f>
        <v/>
      </c>
      <c r="C1364" s="14" t="str">
        <f>IF(D1364="","",VLOOKUP(D1364,LISTA!$A:$B,2,0))</f>
        <v/>
      </c>
      <c r="D1364" s="151"/>
      <c r="E1364" s="14" t="str">
        <f>IF(D1364="","",VLOOKUP(B1364,'Preventiva - Sequencia'!$B:$C,2,0))</f>
        <v/>
      </c>
      <c r="F1364" s="14" t="str">
        <f t="shared" si="206"/>
        <v/>
      </c>
      <c r="G1364" s="14" t="str">
        <f t="shared" si="207"/>
        <v/>
      </c>
      <c r="H1364" s="14" t="str">
        <f t="shared" si="208"/>
        <v/>
      </c>
      <c r="I1364" s="152"/>
      <c r="J1364" s="153"/>
      <c r="K1364" s="153"/>
      <c r="L1364" s="19" t="str">
        <f t="shared" si="204"/>
        <v/>
      </c>
      <c r="M1364" s="151"/>
      <c r="N1364" s="153"/>
      <c r="O1364" s="153"/>
      <c r="P1364" s="19" t="str">
        <f t="shared" si="209"/>
        <v/>
      </c>
      <c r="Q1364" s="151"/>
      <c r="R1364" s="151"/>
      <c r="S1364" s="152"/>
      <c r="T1364" s="152"/>
      <c r="U1364" s="21" t="str">
        <f t="shared" si="203"/>
        <v/>
      </c>
      <c r="V1364" s="21" t="str">
        <f t="shared" si="210"/>
        <v/>
      </c>
      <c r="W1364" s="15" t="str">
        <f t="shared" si="211"/>
        <v/>
      </c>
    </row>
    <row r="1365" spans="1:23" ht="21.6" hidden="1" customHeight="1">
      <c r="A1365" s="14" t="str">
        <f t="shared" si="205"/>
        <v/>
      </c>
      <c r="B1365" s="20" t="str">
        <f>IF(D1365="","",COUNTIF($C$4:C1364,C1365)+1)</f>
        <v/>
      </c>
      <c r="C1365" s="14" t="str">
        <f>IF(D1365="","",VLOOKUP(D1365,LISTA!$A:$B,2,0))</f>
        <v/>
      </c>
      <c r="D1365" s="151"/>
      <c r="E1365" s="14" t="str">
        <f>IF(D1365="","",VLOOKUP(B1365,'Preventiva - Sequencia'!$B:$C,2,0))</f>
        <v/>
      </c>
      <c r="F1365" s="14" t="str">
        <f t="shared" si="206"/>
        <v/>
      </c>
      <c r="G1365" s="14" t="str">
        <f t="shared" si="207"/>
        <v/>
      </c>
      <c r="H1365" s="14" t="str">
        <f t="shared" si="208"/>
        <v/>
      </c>
      <c r="I1365" s="152"/>
      <c r="J1365" s="153"/>
      <c r="K1365" s="153"/>
      <c r="L1365" s="19" t="str">
        <f t="shared" si="204"/>
        <v/>
      </c>
      <c r="M1365" s="151"/>
      <c r="N1365" s="153"/>
      <c r="O1365" s="153"/>
      <c r="P1365" s="19" t="str">
        <f t="shared" si="209"/>
        <v/>
      </c>
      <c r="Q1365" s="151"/>
      <c r="R1365" s="151"/>
      <c r="S1365" s="152"/>
      <c r="T1365" s="152"/>
      <c r="U1365" s="21" t="str">
        <f t="shared" si="203"/>
        <v/>
      </c>
      <c r="V1365" s="21" t="str">
        <f t="shared" si="210"/>
        <v/>
      </c>
      <c r="W1365" s="15" t="str">
        <f t="shared" si="211"/>
        <v/>
      </c>
    </row>
    <row r="1366" spans="1:23" ht="21.6" hidden="1" customHeight="1">
      <c r="A1366" s="14" t="str">
        <f t="shared" si="205"/>
        <v/>
      </c>
      <c r="B1366" s="20" t="str">
        <f>IF(D1366="","",COUNTIF($C$4:C1365,C1366)+1)</f>
        <v/>
      </c>
      <c r="C1366" s="14" t="str">
        <f>IF(D1366="","",VLOOKUP(D1366,LISTA!$A:$B,2,0))</f>
        <v/>
      </c>
      <c r="D1366" s="151"/>
      <c r="E1366" s="14" t="str">
        <f>IF(D1366="","",VLOOKUP(B1366,'Preventiva - Sequencia'!$B:$C,2,0))</f>
        <v/>
      </c>
      <c r="F1366" s="14" t="str">
        <f t="shared" si="206"/>
        <v/>
      </c>
      <c r="G1366" s="14" t="str">
        <f t="shared" si="207"/>
        <v/>
      </c>
      <c r="H1366" s="14" t="str">
        <f t="shared" si="208"/>
        <v/>
      </c>
      <c r="I1366" s="152"/>
      <c r="J1366" s="153"/>
      <c r="K1366" s="153"/>
      <c r="L1366" s="19" t="str">
        <f t="shared" si="204"/>
        <v/>
      </c>
      <c r="M1366" s="151"/>
      <c r="N1366" s="153"/>
      <c r="O1366" s="153"/>
      <c r="P1366" s="19" t="str">
        <f t="shared" si="209"/>
        <v/>
      </c>
      <c r="Q1366" s="151"/>
      <c r="R1366" s="151"/>
      <c r="S1366" s="152"/>
      <c r="T1366" s="152"/>
      <c r="U1366" s="21" t="str">
        <f t="shared" si="203"/>
        <v/>
      </c>
      <c r="V1366" s="21" t="str">
        <f t="shared" si="210"/>
        <v/>
      </c>
      <c r="W1366" s="15" t="str">
        <f t="shared" si="211"/>
        <v/>
      </c>
    </row>
    <row r="1367" spans="1:23" ht="21.6" hidden="1" customHeight="1">
      <c r="A1367" s="14" t="str">
        <f t="shared" si="205"/>
        <v/>
      </c>
      <c r="B1367" s="20" t="str">
        <f>IF(D1367="","",COUNTIF($C$4:C1366,C1367)+1)</f>
        <v/>
      </c>
      <c r="C1367" s="14" t="str">
        <f>IF(D1367="","",VLOOKUP(D1367,LISTA!$A:$B,2,0))</f>
        <v/>
      </c>
      <c r="D1367" s="151"/>
      <c r="E1367" s="14" t="str">
        <f>IF(D1367="","",VLOOKUP(B1367,'Preventiva - Sequencia'!$B:$C,2,0))</f>
        <v/>
      </c>
      <c r="F1367" s="14" t="str">
        <f t="shared" si="206"/>
        <v/>
      </c>
      <c r="G1367" s="14" t="str">
        <f t="shared" si="207"/>
        <v/>
      </c>
      <c r="H1367" s="14" t="str">
        <f t="shared" si="208"/>
        <v/>
      </c>
      <c r="I1367" s="152"/>
      <c r="J1367" s="153"/>
      <c r="K1367" s="153"/>
      <c r="L1367" s="19" t="str">
        <f t="shared" si="204"/>
        <v/>
      </c>
      <c r="M1367" s="151"/>
      <c r="N1367" s="153"/>
      <c r="O1367" s="153"/>
      <c r="P1367" s="19" t="str">
        <f t="shared" si="209"/>
        <v/>
      </c>
      <c r="Q1367" s="151"/>
      <c r="R1367" s="151"/>
      <c r="S1367" s="152"/>
      <c r="T1367" s="152"/>
      <c r="U1367" s="21" t="str">
        <f t="shared" si="203"/>
        <v/>
      </c>
      <c r="V1367" s="21" t="str">
        <f t="shared" si="210"/>
        <v/>
      </c>
      <c r="W1367" s="15" t="str">
        <f t="shared" si="211"/>
        <v/>
      </c>
    </row>
    <row r="1368" spans="1:23" ht="21.6" hidden="1" customHeight="1">
      <c r="A1368" s="14" t="str">
        <f t="shared" si="205"/>
        <v/>
      </c>
      <c r="B1368" s="20" t="str">
        <f>IF(D1368="","",COUNTIF($C$4:C1367,C1368)+1)</f>
        <v/>
      </c>
      <c r="C1368" s="14" t="str">
        <f>IF(D1368="","",VLOOKUP(D1368,LISTA!$A:$B,2,0))</f>
        <v/>
      </c>
      <c r="D1368" s="151"/>
      <c r="E1368" s="14" t="str">
        <f>IF(D1368="","",VLOOKUP(B1368,'Preventiva - Sequencia'!$B:$C,2,0))</f>
        <v/>
      </c>
      <c r="F1368" s="14" t="str">
        <f t="shared" si="206"/>
        <v/>
      </c>
      <c r="G1368" s="14" t="str">
        <f t="shared" si="207"/>
        <v/>
      </c>
      <c r="H1368" s="14" t="str">
        <f t="shared" si="208"/>
        <v/>
      </c>
      <c r="I1368" s="152"/>
      <c r="J1368" s="153"/>
      <c r="K1368" s="153"/>
      <c r="L1368" s="19" t="str">
        <f t="shared" si="204"/>
        <v/>
      </c>
      <c r="M1368" s="151"/>
      <c r="N1368" s="153"/>
      <c r="O1368" s="153"/>
      <c r="P1368" s="19" t="str">
        <f t="shared" si="209"/>
        <v/>
      </c>
      <c r="Q1368" s="151"/>
      <c r="R1368" s="151"/>
      <c r="S1368" s="152"/>
      <c r="T1368" s="152"/>
      <c r="U1368" s="21" t="str">
        <f t="shared" si="203"/>
        <v/>
      </c>
      <c r="V1368" s="21" t="str">
        <f t="shared" si="210"/>
        <v/>
      </c>
      <c r="W1368" s="15" t="str">
        <f t="shared" si="211"/>
        <v/>
      </c>
    </row>
    <row r="1369" spans="1:23" ht="21.6" hidden="1" customHeight="1">
      <c r="A1369" s="14" t="str">
        <f t="shared" si="205"/>
        <v/>
      </c>
      <c r="B1369" s="20" t="str">
        <f>IF(D1369="","",COUNTIF($C$4:C1368,C1369)+1)</f>
        <v/>
      </c>
      <c r="C1369" s="14" t="str">
        <f>IF(D1369="","",VLOOKUP(D1369,LISTA!$A:$B,2,0))</f>
        <v/>
      </c>
      <c r="D1369" s="151"/>
      <c r="E1369" s="14" t="str">
        <f>IF(D1369="","",VLOOKUP(B1369,'Preventiva - Sequencia'!$B:$C,2,0))</f>
        <v/>
      </c>
      <c r="F1369" s="14" t="str">
        <f t="shared" si="206"/>
        <v/>
      </c>
      <c r="G1369" s="14" t="str">
        <f t="shared" si="207"/>
        <v/>
      </c>
      <c r="H1369" s="14" t="str">
        <f t="shared" si="208"/>
        <v/>
      </c>
      <c r="I1369" s="152"/>
      <c r="J1369" s="153"/>
      <c r="K1369" s="153"/>
      <c r="L1369" s="19" t="str">
        <f t="shared" si="204"/>
        <v/>
      </c>
      <c r="M1369" s="151"/>
      <c r="N1369" s="153"/>
      <c r="O1369" s="153"/>
      <c r="P1369" s="19" t="str">
        <f t="shared" si="209"/>
        <v/>
      </c>
      <c r="Q1369" s="151"/>
      <c r="R1369" s="151"/>
      <c r="S1369" s="152"/>
      <c r="T1369" s="152"/>
      <c r="U1369" s="21" t="str">
        <f t="shared" si="203"/>
        <v/>
      </c>
      <c r="V1369" s="21" t="str">
        <f t="shared" si="210"/>
        <v/>
      </c>
      <c r="W1369" s="15" t="str">
        <f t="shared" si="211"/>
        <v/>
      </c>
    </row>
    <row r="1370" spans="1:23" ht="21.6" hidden="1" customHeight="1">
      <c r="A1370" s="14" t="str">
        <f t="shared" si="205"/>
        <v/>
      </c>
      <c r="B1370" s="20" t="str">
        <f>IF(D1370="","",COUNTIF($C$4:C1369,C1370)+1)</f>
        <v/>
      </c>
      <c r="C1370" s="14" t="str">
        <f>IF(D1370="","",VLOOKUP(D1370,LISTA!$A:$B,2,0))</f>
        <v/>
      </c>
      <c r="D1370" s="151"/>
      <c r="E1370" s="14" t="str">
        <f>IF(D1370="","",VLOOKUP(B1370,'Preventiva - Sequencia'!$B:$C,2,0))</f>
        <v/>
      </c>
      <c r="F1370" s="14" t="str">
        <f t="shared" si="206"/>
        <v/>
      </c>
      <c r="G1370" s="14" t="str">
        <f t="shared" si="207"/>
        <v/>
      </c>
      <c r="H1370" s="14" t="str">
        <f t="shared" si="208"/>
        <v/>
      </c>
      <c r="I1370" s="152"/>
      <c r="J1370" s="153"/>
      <c r="K1370" s="153"/>
      <c r="L1370" s="19" t="str">
        <f t="shared" si="204"/>
        <v/>
      </c>
      <c r="M1370" s="151"/>
      <c r="N1370" s="153"/>
      <c r="O1370" s="153"/>
      <c r="P1370" s="19" t="str">
        <f t="shared" si="209"/>
        <v/>
      </c>
      <c r="Q1370" s="151"/>
      <c r="R1370" s="151"/>
      <c r="S1370" s="152"/>
      <c r="T1370" s="152"/>
      <c r="U1370" s="21" t="str">
        <f t="shared" si="203"/>
        <v/>
      </c>
      <c r="V1370" s="21" t="str">
        <f t="shared" si="210"/>
        <v/>
      </c>
      <c r="W1370" s="15" t="str">
        <f t="shared" si="211"/>
        <v/>
      </c>
    </row>
    <row r="1371" spans="1:23" ht="21.6" hidden="1" customHeight="1">
      <c r="A1371" s="14" t="str">
        <f t="shared" si="205"/>
        <v/>
      </c>
      <c r="B1371" s="20" t="str">
        <f>IF(D1371="","",COUNTIF($C$4:C1370,C1371)+1)</f>
        <v/>
      </c>
      <c r="C1371" s="14" t="str">
        <f>IF(D1371="","",VLOOKUP(D1371,LISTA!$A:$B,2,0))</f>
        <v/>
      </c>
      <c r="D1371" s="151"/>
      <c r="E1371" s="14" t="str">
        <f>IF(D1371="","",VLOOKUP(B1371,'Preventiva - Sequencia'!$B:$C,2,0))</f>
        <v/>
      </c>
      <c r="F1371" s="14" t="str">
        <f t="shared" si="206"/>
        <v/>
      </c>
      <c r="G1371" s="14" t="str">
        <f t="shared" si="207"/>
        <v/>
      </c>
      <c r="H1371" s="14" t="str">
        <f t="shared" si="208"/>
        <v/>
      </c>
      <c r="I1371" s="152"/>
      <c r="J1371" s="153"/>
      <c r="K1371" s="153"/>
      <c r="L1371" s="19" t="str">
        <f t="shared" si="204"/>
        <v/>
      </c>
      <c r="M1371" s="151"/>
      <c r="N1371" s="153"/>
      <c r="O1371" s="153"/>
      <c r="P1371" s="19" t="str">
        <f t="shared" si="209"/>
        <v/>
      </c>
      <c r="Q1371" s="151"/>
      <c r="R1371" s="151"/>
      <c r="S1371" s="152"/>
      <c r="T1371" s="152"/>
      <c r="U1371" s="21" t="str">
        <f t="shared" si="203"/>
        <v/>
      </c>
      <c r="V1371" s="21" t="str">
        <f t="shared" si="210"/>
        <v/>
      </c>
      <c r="W1371" s="15" t="str">
        <f t="shared" si="211"/>
        <v/>
      </c>
    </row>
    <row r="1372" spans="1:23" ht="21.6" hidden="1" customHeight="1">
      <c r="A1372" s="14" t="str">
        <f t="shared" si="205"/>
        <v/>
      </c>
      <c r="B1372" s="20" t="str">
        <f>IF(D1372="","",COUNTIF($C$4:C1371,C1372)+1)</f>
        <v/>
      </c>
      <c r="C1372" s="14" t="str">
        <f>IF(D1372="","",VLOOKUP(D1372,LISTA!$A:$B,2,0))</f>
        <v/>
      </c>
      <c r="D1372" s="151"/>
      <c r="E1372" s="14" t="str">
        <f>IF(D1372="","",VLOOKUP(B1372,'Preventiva - Sequencia'!$B:$C,2,0))</f>
        <v/>
      </c>
      <c r="F1372" s="14" t="str">
        <f t="shared" si="206"/>
        <v/>
      </c>
      <c r="G1372" s="14" t="str">
        <f t="shared" si="207"/>
        <v/>
      </c>
      <c r="H1372" s="14" t="str">
        <f t="shared" si="208"/>
        <v/>
      </c>
      <c r="I1372" s="152"/>
      <c r="J1372" s="153"/>
      <c r="K1372" s="153"/>
      <c r="L1372" s="19" t="str">
        <f t="shared" si="204"/>
        <v/>
      </c>
      <c r="M1372" s="151"/>
      <c r="N1372" s="153"/>
      <c r="O1372" s="153"/>
      <c r="P1372" s="19" t="str">
        <f t="shared" si="209"/>
        <v/>
      </c>
      <c r="Q1372" s="151"/>
      <c r="R1372" s="151"/>
      <c r="S1372" s="152"/>
      <c r="T1372" s="152"/>
      <c r="U1372" s="21" t="str">
        <f t="shared" si="203"/>
        <v/>
      </c>
      <c r="V1372" s="21" t="str">
        <f t="shared" si="210"/>
        <v/>
      </c>
      <c r="W1372" s="15" t="str">
        <f t="shared" si="211"/>
        <v/>
      </c>
    </row>
    <row r="1373" spans="1:23" ht="21.6" hidden="1" customHeight="1">
      <c r="A1373" s="14" t="str">
        <f t="shared" si="205"/>
        <v/>
      </c>
      <c r="B1373" s="20" t="str">
        <f>IF(D1373="","",COUNTIF($C$4:C1372,C1373)+1)</f>
        <v/>
      </c>
      <c r="C1373" s="14" t="str">
        <f>IF(D1373="","",VLOOKUP(D1373,LISTA!$A:$B,2,0))</f>
        <v/>
      </c>
      <c r="D1373" s="151"/>
      <c r="E1373" s="14" t="str">
        <f>IF(D1373="","",VLOOKUP(B1373,'Preventiva - Sequencia'!$B:$C,2,0))</f>
        <v/>
      </c>
      <c r="F1373" s="14" t="str">
        <f t="shared" si="206"/>
        <v/>
      </c>
      <c r="G1373" s="14" t="str">
        <f t="shared" si="207"/>
        <v/>
      </c>
      <c r="H1373" s="14" t="str">
        <f t="shared" si="208"/>
        <v/>
      </c>
      <c r="I1373" s="152"/>
      <c r="J1373" s="153"/>
      <c r="K1373" s="153"/>
      <c r="L1373" s="19" t="str">
        <f t="shared" si="204"/>
        <v/>
      </c>
      <c r="M1373" s="151"/>
      <c r="N1373" s="153"/>
      <c r="O1373" s="153"/>
      <c r="P1373" s="19" t="str">
        <f t="shared" si="209"/>
        <v/>
      </c>
      <c r="Q1373" s="151"/>
      <c r="R1373" s="151"/>
      <c r="S1373" s="152"/>
      <c r="T1373" s="152"/>
      <c r="U1373" s="21" t="str">
        <f t="shared" ref="U1373:U1436" si="212">IF(P1373="","",P1373/L1373)</f>
        <v/>
      </c>
      <c r="V1373" s="21" t="str">
        <f t="shared" si="210"/>
        <v/>
      </c>
      <c r="W1373" s="15" t="str">
        <f t="shared" si="211"/>
        <v/>
      </c>
    </row>
    <row r="1374" spans="1:23" ht="21.6" hidden="1" customHeight="1">
      <c r="A1374" s="14" t="str">
        <f t="shared" si="205"/>
        <v/>
      </c>
      <c r="B1374" s="20" t="str">
        <f>IF(D1374="","",COUNTIF($C$4:C1373,C1374)+1)</f>
        <v/>
      </c>
      <c r="C1374" s="14" t="str">
        <f>IF(D1374="","",VLOOKUP(D1374,LISTA!$A:$B,2,0))</f>
        <v/>
      </c>
      <c r="D1374" s="151"/>
      <c r="E1374" s="14" t="str">
        <f>IF(D1374="","",VLOOKUP(B1374,'Preventiva - Sequencia'!$B:$C,2,0))</f>
        <v/>
      </c>
      <c r="F1374" s="14" t="str">
        <f t="shared" si="206"/>
        <v/>
      </c>
      <c r="G1374" s="14" t="str">
        <f t="shared" si="207"/>
        <v/>
      </c>
      <c r="H1374" s="14" t="str">
        <f t="shared" si="208"/>
        <v/>
      </c>
      <c r="I1374" s="152"/>
      <c r="J1374" s="153"/>
      <c r="K1374" s="153"/>
      <c r="L1374" s="19" t="str">
        <f t="shared" si="204"/>
        <v/>
      </c>
      <c r="M1374" s="151"/>
      <c r="N1374" s="153"/>
      <c r="O1374" s="153"/>
      <c r="P1374" s="19" t="str">
        <f t="shared" si="209"/>
        <v/>
      </c>
      <c r="Q1374" s="151"/>
      <c r="R1374" s="151"/>
      <c r="S1374" s="152"/>
      <c r="T1374" s="152"/>
      <c r="U1374" s="21" t="str">
        <f t="shared" si="212"/>
        <v/>
      </c>
      <c r="V1374" s="21" t="str">
        <f t="shared" si="210"/>
        <v/>
      </c>
      <c r="W1374" s="15" t="str">
        <f t="shared" si="211"/>
        <v/>
      </c>
    </row>
    <row r="1375" spans="1:23" ht="21.6" hidden="1" customHeight="1">
      <c r="A1375" s="14" t="str">
        <f t="shared" si="205"/>
        <v/>
      </c>
      <c r="B1375" s="20" t="str">
        <f>IF(D1375="","",COUNTIF($C$4:C1374,C1375)+1)</f>
        <v/>
      </c>
      <c r="C1375" s="14" t="str">
        <f>IF(D1375="","",VLOOKUP(D1375,LISTA!$A:$B,2,0))</f>
        <v/>
      </c>
      <c r="D1375" s="151"/>
      <c r="E1375" s="14" t="str">
        <f>IF(D1375="","",VLOOKUP(B1375,'Preventiva - Sequencia'!$B:$C,2,0))</f>
        <v/>
      </c>
      <c r="F1375" s="14" t="str">
        <f t="shared" si="206"/>
        <v/>
      </c>
      <c r="G1375" s="14" t="str">
        <f t="shared" si="207"/>
        <v/>
      </c>
      <c r="H1375" s="14" t="str">
        <f t="shared" si="208"/>
        <v/>
      </c>
      <c r="I1375" s="152"/>
      <c r="J1375" s="153"/>
      <c r="K1375" s="153"/>
      <c r="L1375" s="19" t="str">
        <f t="shared" si="204"/>
        <v/>
      </c>
      <c r="M1375" s="151"/>
      <c r="N1375" s="153"/>
      <c r="O1375" s="153"/>
      <c r="P1375" s="19" t="str">
        <f t="shared" si="209"/>
        <v/>
      </c>
      <c r="Q1375" s="151"/>
      <c r="R1375" s="151"/>
      <c r="S1375" s="152"/>
      <c r="T1375" s="152"/>
      <c r="U1375" s="21" t="str">
        <f t="shared" si="212"/>
        <v/>
      </c>
      <c r="V1375" s="21" t="str">
        <f t="shared" si="210"/>
        <v/>
      </c>
      <c r="W1375" s="15" t="str">
        <f t="shared" si="211"/>
        <v/>
      </c>
    </row>
    <row r="1376" spans="1:23" ht="21.6" hidden="1" customHeight="1">
      <c r="A1376" s="14" t="str">
        <f t="shared" si="205"/>
        <v/>
      </c>
      <c r="B1376" s="20" t="str">
        <f>IF(D1376="","",COUNTIF($C$4:C1375,C1376)+1)</f>
        <v/>
      </c>
      <c r="C1376" s="14" t="str">
        <f>IF(D1376="","",VLOOKUP(D1376,LISTA!$A:$B,2,0))</f>
        <v/>
      </c>
      <c r="D1376" s="151"/>
      <c r="E1376" s="14" t="str">
        <f>IF(D1376="","",VLOOKUP(B1376,'Preventiva - Sequencia'!$B:$C,2,0))</f>
        <v/>
      </c>
      <c r="F1376" s="14" t="str">
        <f t="shared" si="206"/>
        <v/>
      </c>
      <c r="G1376" s="14" t="str">
        <f t="shared" si="207"/>
        <v/>
      </c>
      <c r="H1376" s="14" t="str">
        <f t="shared" si="208"/>
        <v/>
      </c>
      <c r="I1376" s="152"/>
      <c r="J1376" s="153"/>
      <c r="K1376" s="153"/>
      <c r="L1376" s="19" t="str">
        <f t="shared" si="204"/>
        <v/>
      </c>
      <c r="M1376" s="151"/>
      <c r="N1376" s="153"/>
      <c r="O1376" s="153"/>
      <c r="P1376" s="19" t="str">
        <f t="shared" si="209"/>
        <v/>
      </c>
      <c r="Q1376" s="151"/>
      <c r="R1376" s="151"/>
      <c r="S1376" s="152"/>
      <c r="T1376" s="152"/>
      <c r="U1376" s="21" t="str">
        <f t="shared" si="212"/>
        <v/>
      </c>
      <c r="V1376" s="21" t="str">
        <f t="shared" si="210"/>
        <v/>
      </c>
      <c r="W1376" s="15" t="str">
        <f t="shared" si="211"/>
        <v/>
      </c>
    </row>
    <row r="1377" spans="1:23" ht="21.6" hidden="1" customHeight="1">
      <c r="A1377" s="14" t="str">
        <f t="shared" si="205"/>
        <v/>
      </c>
      <c r="B1377" s="20" t="str">
        <f>IF(D1377="","",COUNTIF($C$4:C1376,C1377)+1)</f>
        <v/>
      </c>
      <c r="C1377" s="14" t="str">
        <f>IF(D1377="","",VLOOKUP(D1377,LISTA!$A:$B,2,0))</f>
        <v/>
      </c>
      <c r="D1377" s="151"/>
      <c r="E1377" s="14" t="str">
        <f>IF(D1377="","",VLOOKUP(B1377,'Preventiva - Sequencia'!$B:$C,2,0))</f>
        <v/>
      </c>
      <c r="F1377" s="14" t="str">
        <f t="shared" si="206"/>
        <v/>
      </c>
      <c r="G1377" s="14" t="str">
        <f t="shared" si="207"/>
        <v/>
      </c>
      <c r="H1377" s="14" t="str">
        <f t="shared" si="208"/>
        <v/>
      </c>
      <c r="I1377" s="152"/>
      <c r="J1377" s="153"/>
      <c r="K1377" s="153"/>
      <c r="L1377" s="19" t="str">
        <f t="shared" si="204"/>
        <v/>
      </c>
      <c r="M1377" s="151"/>
      <c r="N1377" s="153"/>
      <c r="O1377" s="153"/>
      <c r="P1377" s="19" t="str">
        <f t="shared" si="209"/>
        <v/>
      </c>
      <c r="Q1377" s="151"/>
      <c r="R1377" s="151"/>
      <c r="S1377" s="152"/>
      <c r="T1377" s="152"/>
      <c r="U1377" s="21" t="str">
        <f t="shared" si="212"/>
        <v/>
      </c>
      <c r="V1377" s="21" t="str">
        <f t="shared" si="210"/>
        <v/>
      </c>
      <c r="W1377" s="15" t="str">
        <f t="shared" si="211"/>
        <v/>
      </c>
    </row>
    <row r="1378" spans="1:23" ht="21.6" hidden="1" customHeight="1">
      <c r="A1378" s="14" t="str">
        <f t="shared" si="205"/>
        <v/>
      </c>
      <c r="B1378" s="20" t="str">
        <f>IF(D1378="","",COUNTIF($C$4:C1377,C1378)+1)</f>
        <v/>
      </c>
      <c r="C1378" s="14" t="str">
        <f>IF(D1378="","",VLOOKUP(D1378,LISTA!$A:$B,2,0))</f>
        <v/>
      </c>
      <c r="D1378" s="151"/>
      <c r="E1378" s="14" t="str">
        <f>IF(D1378="","",VLOOKUP(B1378,'Preventiva - Sequencia'!$B:$C,2,0))</f>
        <v/>
      </c>
      <c r="F1378" s="14" t="str">
        <f t="shared" si="206"/>
        <v/>
      </c>
      <c r="G1378" s="14" t="str">
        <f t="shared" si="207"/>
        <v/>
      </c>
      <c r="H1378" s="14" t="str">
        <f t="shared" si="208"/>
        <v/>
      </c>
      <c r="I1378" s="152"/>
      <c r="J1378" s="153"/>
      <c r="K1378" s="153"/>
      <c r="L1378" s="19" t="str">
        <f t="shared" si="204"/>
        <v/>
      </c>
      <c r="M1378" s="151"/>
      <c r="N1378" s="153"/>
      <c r="O1378" s="153"/>
      <c r="P1378" s="19" t="str">
        <f t="shared" si="209"/>
        <v/>
      </c>
      <c r="Q1378" s="151"/>
      <c r="R1378" s="151"/>
      <c r="S1378" s="152"/>
      <c r="T1378" s="152"/>
      <c r="U1378" s="21" t="str">
        <f t="shared" si="212"/>
        <v/>
      </c>
      <c r="V1378" s="21" t="str">
        <f t="shared" si="210"/>
        <v/>
      </c>
      <c r="W1378" s="15" t="str">
        <f t="shared" si="211"/>
        <v/>
      </c>
    </row>
    <row r="1379" spans="1:23" ht="21.6" hidden="1" customHeight="1">
      <c r="A1379" s="14" t="str">
        <f t="shared" si="205"/>
        <v/>
      </c>
      <c r="B1379" s="20" t="str">
        <f>IF(D1379="","",COUNTIF($C$4:C1378,C1379)+1)</f>
        <v/>
      </c>
      <c r="C1379" s="14" t="str">
        <f>IF(D1379="","",VLOOKUP(D1379,LISTA!$A:$B,2,0))</f>
        <v/>
      </c>
      <c r="D1379" s="151"/>
      <c r="E1379" s="14" t="str">
        <f>IF(D1379="","",VLOOKUP(B1379,'Preventiva - Sequencia'!$B:$C,2,0))</f>
        <v/>
      </c>
      <c r="F1379" s="14" t="str">
        <f t="shared" si="206"/>
        <v/>
      </c>
      <c r="G1379" s="14" t="str">
        <f t="shared" si="207"/>
        <v/>
      </c>
      <c r="H1379" s="14" t="str">
        <f t="shared" si="208"/>
        <v/>
      </c>
      <c r="I1379" s="152"/>
      <c r="J1379" s="153"/>
      <c r="K1379" s="153"/>
      <c r="L1379" s="19" t="str">
        <f t="shared" si="204"/>
        <v/>
      </c>
      <c r="M1379" s="151"/>
      <c r="N1379" s="153"/>
      <c r="O1379" s="153"/>
      <c r="P1379" s="19" t="str">
        <f t="shared" si="209"/>
        <v/>
      </c>
      <c r="Q1379" s="151"/>
      <c r="R1379" s="151"/>
      <c r="S1379" s="152"/>
      <c r="T1379" s="152"/>
      <c r="U1379" s="21" t="str">
        <f t="shared" si="212"/>
        <v/>
      </c>
      <c r="V1379" s="21" t="str">
        <f t="shared" si="210"/>
        <v/>
      </c>
      <c r="W1379" s="15" t="str">
        <f t="shared" si="211"/>
        <v/>
      </c>
    </row>
    <row r="1380" spans="1:23" ht="21.6" hidden="1" customHeight="1">
      <c r="A1380" s="14" t="str">
        <f t="shared" si="205"/>
        <v/>
      </c>
      <c r="B1380" s="20" t="str">
        <f>IF(D1380="","",COUNTIF($C$4:C1379,C1380)+1)</f>
        <v/>
      </c>
      <c r="C1380" s="14" t="str">
        <f>IF(D1380="","",VLOOKUP(D1380,LISTA!$A:$B,2,0))</f>
        <v/>
      </c>
      <c r="D1380" s="151"/>
      <c r="E1380" s="14" t="str">
        <f>IF(D1380="","",VLOOKUP(B1380,'Preventiva - Sequencia'!$B:$C,2,0))</f>
        <v/>
      </c>
      <c r="F1380" s="14" t="str">
        <f t="shared" si="206"/>
        <v/>
      </c>
      <c r="G1380" s="14" t="str">
        <f t="shared" si="207"/>
        <v/>
      </c>
      <c r="H1380" s="14" t="str">
        <f t="shared" si="208"/>
        <v/>
      </c>
      <c r="I1380" s="152"/>
      <c r="J1380" s="153"/>
      <c r="K1380" s="153"/>
      <c r="L1380" s="19" t="str">
        <f t="shared" si="204"/>
        <v/>
      </c>
      <c r="M1380" s="151"/>
      <c r="N1380" s="153"/>
      <c r="O1380" s="153"/>
      <c r="P1380" s="19" t="str">
        <f t="shared" si="209"/>
        <v/>
      </c>
      <c r="Q1380" s="151"/>
      <c r="R1380" s="151"/>
      <c r="S1380" s="152"/>
      <c r="T1380" s="152"/>
      <c r="U1380" s="21" t="str">
        <f t="shared" si="212"/>
        <v/>
      </c>
      <c r="V1380" s="21" t="str">
        <f t="shared" si="210"/>
        <v/>
      </c>
      <c r="W1380" s="15" t="str">
        <f t="shared" si="211"/>
        <v/>
      </c>
    </row>
    <row r="1381" spans="1:23" ht="21.6" hidden="1" customHeight="1">
      <c r="A1381" s="14" t="str">
        <f t="shared" si="205"/>
        <v/>
      </c>
      <c r="B1381" s="20" t="str">
        <f>IF(D1381="","",COUNTIF($C$4:C1380,C1381)+1)</f>
        <v/>
      </c>
      <c r="C1381" s="14" t="str">
        <f>IF(D1381="","",VLOOKUP(D1381,LISTA!$A:$B,2,0))</f>
        <v/>
      </c>
      <c r="D1381" s="151"/>
      <c r="E1381" s="14" t="str">
        <f>IF(D1381="","",VLOOKUP(B1381,'Preventiva - Sequencia'!$B:$C,2,0))</f>
        <v/>
      </c>
      <c r="F1381" s="14" t="str">
        <f t="shared" si="206"/>
        <v/>
      </c>
      <c r="G1381" s="14" t="str">
        <f t="shared" si="207"/>
        <v/>
      </c>
      <c r="H1381" s="14" t="str">
        <f t="shared" si="208"/>
        <v/>
      </c>
      <c r="I1381" s="152"/>
      <c r="J1381" s="153"/>
      <c r="K1381" s="153"/>
      <c r="L1381" s="19" t="str">
        <f t="shared" si="204"/>
        <v/>
      </c>
      <c r="M1381" s="151"/>
      <c r="N1381" s="153"/>
      <c r="O1381" s="153"/>
      <c r="P1381" s="19" t="str">
        <f t="shared" si="209"/>
        <v/>
      </c>
      <c r="Q1381" s="151"/>
      <c r="R1381" s="151"/>
      <c r="S1381" s="152"/>
      <c r="T1381" s="152"/>
      <c r="U1381" s="21" t="str">
        <f t="shared" si="212"/>
        <v/>
      </c>
      <c r="V1381" s="21" t="str">
        <f t="shared" si="210"/>
        <v/>
      </c>
      <c r="W1381" s="15" t="str">
        <f t="shared" si="211"/>
        <v/>
      </c>
    </row>
    <row r="1382" spans="1:23" ht="21.6" hidden="1" customHeight="1">
      <c r="A1382" s="14" t="str">
        <f t="shared" si="205"/>
        <v/>
      </c>
      <c r="B1382" s="20" t="str">
        <f>IF(D1382="","",COUNTIF($C$4:C1381,C1382)+1)</f>
        <v/>
      </c>
      <c r="C1382" s="14" t="str">
        <f>IF(D1382="","",VLOOKUP(D1382,LISTA!$A:$B,2,0))</f>
        <v/>
      </c>
      <c r="D1382" s="151"/>
      <c r="E1382" s="14" t="str">
        <f>IF(D1382="","",VLOOKUP(B1382,'Preventiva - Sequencia'!$B:$C,2,0))</f>
        <v/>
      </c>
      <c r="F1382" s="14" t="str">
        <f t="shared" si="206"/>
        <v/>
      </c>
      <c r="G1382" s="14" t="str">
        <f t="shared" si="207"/>
        <v/>
      </c>
      <c r="H1382" s="14" t="str">
        <f t="shared" si="208"/>
        <v/>
      </c>
      <c r="I1382" s="152"/>
      <c r="J1382" s="153"/>
      <c r="K1382" s="153"/>
      <c r="L1382" s="19" t="str">
        <f t="shared" si="204"/>
        <v/>
      </c>
      <c r="M1382" s="151"/>
      <c r="N1382" s="153"/>
      <c r="O1382" s="153"/>
      <c r="P1382" s="19" t="str">
        <f t="shared" si="209"/>
        <v/>
      </c>
      <c r="Q1382" s="151"/>
      <c r="R1382" s="151"/>
      <c r="S1382" s="152"/>
      <c r="T1382" s="152"/>
      <c r="U1382" s="21" t="str">
        <f t="shared" si="212"/>
        <v/>
      </c>
      <c r="V1382" s="21" t="str">
        <f t="shared" si="210"/>
        <v/>
      </c>
      <c r="W1382" s="15" t="str">
        <f t="shared" si="211"/>
        <v/>
      </c>
    </row>
    <row r="1383" spans="1:23" ht="21.6" hidden="1" customHeight="1">
      <c r="A1383" s="14" t="str">
        <f t="shared" si="205"/>
        <v/>
      </c>
      <c r="B1383" s="20" t="str">
        <f>IF(D1383="","",COUNTIF($C$4:C1382,C1383)+1)</f>
        <v/>
      </c>
      <c r="C1383" s="14" t="str">
        <f>IF(D1383="","",VLOOKUP(D1383,LISTA!$A:$B,2,0))</f>
        <v/>
      </c>
      <c r="D1383" s="151"/>
      <c r="E1383" s="14" t="str">
        <f>IF(D1383="","",VLOOKUP(B1383,'Preventiva - Sequencia'!$B:$C,2,0))</f>
        <v/>
      </c>
      <c r="F1383" s="14" t="str">
        <f t="shared" si="206"/>
        <v/>
      </c>
      <c r="G1383" s="14" t="str">
        <f t="shared" si="207"/>
        <v/>
      </c>
      <c r="H1383" s="14" t="str">
        <f t="shared" si="208"/>
        <v/>
      </c>
      <c r="I1383" s="152"/>
      <c r="J1383" s="153"/>
      <c r="K1383" s="153"/>
      <c r="L1383" s="19" t="str">
        <f t="shared" si="204"/>
        <v/>
      </c>
      <c r="M1383" s="151"/>
      <c r="N1383" s="153"/>
      <c r="O1383" s="153"/>
      <c r="P1383" s="19" t="str">
        <f t="shared" si="209"/>
        <v/>
      </c>
      <c r="Q1383" s="151"/>
      <c r="R1383" s="151"/>
      <c r="S1383" s="152"/>
      <c r="T1383" s="152"/>
      <c r="U1383" s="21" t="str">
        <f t="shared" si="212"/>
        <v/>
      </c>
      <c r="V1383" s="21" t="str">
        <f t="shared" si="210"/>
        <v/>
      </c>
      <c r="W1383" s="15" t="str">
        <f t="shared" si="211"/>
        <v/>
      </c>
    </row>
    <row r="1384" spans="1:23" ht="21.6" hidden="1" customHeight="1">
      <c r="A1384" s="14" t="str">
        <f t="shared" si="205"/>
        <v/>
      </c>
      <c r="B1384" s="20" t="str">
        <f>IF(D1384="","",COUNTIF($C$4:C1383,C1384)+1)</f>
        <v/>
      </c>
      <c r="C1384" s="14" t="str">
        <f>IF(D1384="","",VLOOKUP(D1384,LISTA!$A:$B,2,0))</f>
        <v/>
      </c>
      <c r="D1384" s="151"/>
      <c r="E1384" s="14" t="str">
        <f>IF(D1384="","",VLOOKUP(B1384,'Preventiva - Sequencia'!$B:$C,2,0))</f>
        <v/>
      </c>
      <c r="F1384" s="14" t="str">
        <f t="shared" si="206"/>
        <v/>
      </c>
      <c r="G1384" s="14" t="str">
        <f t="shared" si="207"/>
        <v/>
      </c>
      <c r="H1384" s="14" t="str">
        <f t="shared" si="208"/>
        <v/>
      </c>
      <c r="I1384" s="152"/>
      <c r="J1384" s="153"/>
      <c r="K1384" s="153"/>
      <c r="L1384" s="19" t="str">
        <f t="shared" si="204"/>
        <v/>
      </c>
      <c r="M1384" s="151"/>
      <c r="N1384" s="153"/>
      <c r="O1384" s="153"/>
      <c r="P1384" s="19" t="str">
        <f t="shared" si="209"/>
        <v/>
      </c>
      <c r="Q1384" s="151"/>
      <c r="R1384" s="151"/>
      <c r="S1384" s="152"/>
      <c r="T1384" s="152"/>
      <c r="U1384" s="21" t="str">
        <f t="shared" si="212"/>
        <v/>
      </c>
      <c r="V1384" s="21" t="str">
        <f t="shared" si="210"/>
        <v/>
      </c>
      <c r="W1384" s="15" t="str">
        <f t="shared" si="211"/>
        <v/>
      </c>
    </row>
    <row r="1385" spans="1:23" ht="21.6" hidden="1" customHeight="1">
      <c r="A1385" s="14" t="str">
        <f t="shared" si="205"/>
        <v/>
      </c>
      <c r="B1385" s="20" t="str">
        <f>IF(D1385="","",COUNTIF($C$4:C1384,C1385)+1)</f>
        <v/>
      </c>
      <c r="C1385" s="14" t="str">
        <f>IF(D1385="","",VLOOKUP(D1385,LISTA!$A:$B,2,0))</f>
        <v/>
      </c>
      <c r="D1385" s="151"/>
      <c r="E1385" s="14" t="str">
        <f>IF(D1385="","",VLOOKUP(B1385,'Preventiva - Sequencia'!$B:$C,2,0))</f>
        <v/>
      </c>
      <c r="F1385" s="14" t="str">
        <f t="shared" si="206"/>
        <v/>
      </c>
      <c r="G1385" s="14" t="str">
        <f t="shared" si="207"/>
        <v/>
      </c>
      <c r="H1385" s="14" t="str">
        <f t="shared" si="208"/>
        <v/>
      </c>
      <c r="I1385" s="152"/>
      <c r="J1385" s="153"/>
      <c r="K1385" s="153"/>
      <c r="L1385" s="19" t="str">
        <f t="shared" si="204"/>
        <v/>
      </c>
      <c r="M1385" s="151"/>
      <c r="N1385" s="153"/>
      <c r="O1385" s="153"/>
      <c r="P1385" s="19" t="str">
        <f t="shared" si="209"/>
        <v/>
      </c>
      <c r="Q1385" s="151"/>
      <c r="R1385" s="151"/>
      <c r="S1385" s="152"/>
      <c r="T1385" s="152"/>
      <c r="U1385" s="21" t="str">
        <f t="shared" si="212"/>
        <v/>
      </c>
      <c r="V1385" s="21" t="str">
        <f t="shared" si="210"/>
        <v/>
      </c>
      <c r="W1385" s="15" t="str">
        <f t="shared" si="211"/>
        <v/>
      </c>
    </row>
    <row r="1386" spans="1:23" ht="21.6" hidden="1" customHeight="1">
      <c r="A1386" s="14" t="str">
        <f t="shared" si="205"/>
        <v/>
      </c>
      <c r="B1386" s="20" t="str">
        <f>IF(D1386="","",COUNTIF($C$4:C1385,C1386)+1)</f>
        <v/>
      </c>
      <c r="C1386" s="14" t="str">
        <f>IF(D1386="","",VLOOKUP(D1386,LISTA!$A:$B,2,0))</f>
        <v/>
      </c>
      <c r="D1386" s="151"/>
      <c r="E1386" s="14" t="str">
        <f>IF(D1386="","",VLOOKUP(B1386,'Preventiva - Sequencia'!$B:$C,2,0))</f>
        <v/>
      </c>
      <c r="F1386" s="14" t="str">
        <f t="shared" si="206"/>
        <v/>
      </c>
      <c r="G1386" s="14" t="str">
        <f t="shared" si="207"/>
        <v/>
      </c>
      <c r="H1386" s="14" t="str">
        <f t="shared" si="208"/>
        <v/>
      </c>
      <c r="I1386" s="152"/>
      <c r="J1386" s="153"/>
      <c r="K1386" s="153"/>
      <c r="L1386" s="19" t="str">
        <f t="shared" si="204"/>
        <v/>
      </c>
      <c r="M1386" s="151"/>
      <c r="N1386" s="153"/>
      <c r="O1386" s="153"/>
      <c r="P1386" s="19" t="str">
        <f t="shared" si="209"/>
        <v/>
      </c>
      <c r="Q1386" s="151"/>
      <c r="R1386" s="151"/>
      <c r="S1386" s="152"/>
      <c r="T1386" s="152"/>
      <c r="U1386" s="21" t="str">
        <f t="shared" si="212"/>
        <v/>
      </c>
      <c r="V1386" s="21" t="str">
        <f t="shared" si="210"/>
        <v/>
      </c>
      <c r="W1386" s="15" t="str">
        <f t="shared" si="211"/>
        <v/>
      </c>
    </row>
    <row r="1387" spans="1:23" ht="21.6" hidden="1" customHeight="1">
      <c r="A1387" s="14" t="str">
        <f t="shared" si="205"/>
        <v/>
      </c>
      <c r="B1387" s="20" t="str">
        <f>IF(D1387="","",COUNTIF($C$4:C1386,C1387)+1)</f>
        <v/>
      </c>
      <c r="C1387" s="14" t="str">
        <f>IF(D1387="","",VLOOKUP(D1387,LISTA!$A:$B,2,0))</f>
        <v/>
      </c>
      <c r="D1387" s="151"/>
      <c r="E1387" s="14" t="str">
        <f>IF(D1387="","",VLOOKUP(B1387,'Preventiva - Sequencia'!$B:$C,2,0))</f>
        <v/>
      </c>
      <c r="F1387" s="14" t="str">
        <f t="shared" si="206"/>
        <v/>
      </c>
      <c r="G1387" s="14" t="str">
        <f t="shared" si="207"/>
        <v/>
      </c>
      <c r="H1387" s="14" t="str">
        <f t="shared" si="208"/>
        <v/>
      </c>
      <c r="I1387" s="152"/>
      <c r="J1387" s="153"/>
      <c r="K1387" s="153"/>
      <c r="L1387" s="19" t="str">
        <f t="shared" si="204"/>
        <v/>
      </c>
      <c r="M1387" s="151"/>
      <c r="N1387" s="153"/>
      <c r="O1387" s="153"/>
      <c r="P1387" s="19" t="str">
        <f t="shared" si="209"/>
        <v/>
      </c>
      <c r="Q1387" s="151"/>
      <c r="R1387" s="151"/>
      <c r="S1387" s="152"/>
      <c r="T1387" s="152"/>
      <c r="U1387" s="21" t="str">
        <f t="shared" si="212"/>
        <v/>
      </c>
      <c r="V1387" s="21" t="str">
        <f t="shared" si="210"/>
        <v/>
      </c>
      <c r="W1387" s="15" t="str">
        <f t="shared" si="211"/>
        <v/>
      </c>
    </row>
    <row r="1388" spans="1:23" ht="21.6" hidden="1" customHeight="1">
      <c r="A1388" s="14" t="str">
        <f t="shared" si="205"/>
        <v/>
      </c>
      <c r="B1388" s="20" t="str">
        <f>IF(D1388="","",COUNTIF($C$4:C1387,C1388)+1)</f>
        <v/>
      </c>
      <c r="C1388" s="14" t="str">
        <f>IF(D1388="","",VLOOKUP(D1388,LISTA!$A:$B,2,0))</f>
        <v/>
      </c>
      <c r="D1388" s="151"/>
      <c r="E1388" s="14" t="str">
        <f>IF(D1388="","",VLOOKUP(B1388,'Preventiva - Sequencia'!$B:$C,2,0))</f>
        <v/>
      </c>
      <c r="F1388" s="14" t="str">
        <f t="shared" si="206"/>
        <v/>
      </c>
      <c r="G1388" s="14" t="str">
        <f t="shared" si="207"/>
        <v/>
      </c>
      <c r="H1388" s="14" t="str">
        <f t="shared" si="208"/>
        <v/>
      </c>
      <c r="I1388" s="152"/>
      <c r="J1388" s="153"/>
      <c r="K1388" s="153"/>
      <c r="L1388" s="19" t="str">
        <f t="shared" si="204"/>
        <v/>
      </c>
      <c r="M1388" s="151"/>
      <c r="N1388" s="153"/>
      <c r="O1388" s="153"/>
      <c r="P1388" s="19" t="str">
        <f t="shared" si="209"/>
        <v/>
      </c>
      <c r="Q1388" s="151"/>
      <c r="R1388" s="151"/>
      <c r="S1388" s="152"/>
      <c r="T1388" s="152"/>
      <c r="U1388" s="21" t="str">
        <f t="shared" si="212"/>
        <v/>
      </c>
      <c r="V1388" s="21" t="str">
        <f t="shared" si="210"/>
        <v/>
      </c>
      <c r="W1388" s="15" t="str">
        <f t="shared" si="211"/>
        <v/>
      </c>
    </row>
    <row r="1389" spans="1:23" ht="21.6" hidden="1" customHeight="1">
      <c r="A1389" s="14" t="str">
        <f t="shared" si="205"/>
        <v/>
      </c>
      <c r="B1389" s="20" t="str">
        <f>IF(D1389="","",COUNTIF($C$4:C1388,C1389)+1)</f>
        <v/>
      </c>
      <c r="C1389" s="14" t="str">
        <f>IF(D1389="","",VLOOKUP(D1389,LISTA!$A:$B,2,0))</f>
        <v/>
      </c>
      <c r="D1389" s="151"/>
      <c r="E1389" s="14" t="str">
        <f>IF(D1389="","",VLOOKUP(B1389,'Preventiva - Sequencia'!$B:$C,2,0))</f>
        <v/>
      </c>
      <c r="F1389" s="14" t="str">
        <f t="shared" si="206"/>
        <v/>
      </c>
      <c r="G1389" s="14" t="str">
        <f t="shared" si="207"/>
        <v/>
      </c>
      <c r="H1389" s="14" t="str">
        <f t="shared" si="208"/>
        <v/>
      </c>
      <c r="I1389" s="152"/>
      <c r="J1389" s="153"/>
      <c r="K1389" s="153"/>
      <c r="L1389" s="19" t="str">
        <f t="shared" si="204"/>
        <v/>
      </c>
      <c r="M1389" s="151"/>
      <c r="N1389" s="153"/>
      <c r="O1389" s="153"/>
      <c r="P1389" s="19" t="str">
        <f t="shared" si="209"/>
        <v/>
      </c>
      <c r="Q1389" s="151"/>
      <c r="R1389" s="151"/>
      <c r="S1389" s="152"/>
      <c r="T1389" s="152"/>
      <c r="U1389" s="21" t="str">
        <f t="shared" si="212"/>
        <v/>
      </c>
      <c r="V1389" s="21" t="str">
        <f t="shared" si="210"/>
        <v/>
      </c>
      <c r="W1389" s="15" t="str">
        <f t="shared" si="211"/>
        <v/>
      </c>
    </row>
    <row r="1390" spans="1:23" ht="21.6" hidden="1" customHeight="1">
      <c r="A1390" s="14" t="str">
        <f t="shared" si="205"/>
        <v/>
      </c>
      <c r="B1390" s="20" t="str">
        <f>IF(D1390="","",COUNTIF($C$4:C1389,C1390)+1)</f>
        <v/>
      </c>
      <c r="C1390" s="14" t="str">
        <f>IF(D1390="","",VLOOKUP(D1390,LISTA!$A:$B,2,0))</f>
        <v/>
      </c>
      <c r="D1390" s="151"/>
      <c r="E1390" s="14" t="str">
        <f>IF(D1390="","",VLOOKUP(B1390,'Preventiva - Sequencia'!$B:$C,2,0))</f>
        <v/>
      </c>
      <c r="F1390" s="14" t="str">
        <f t="shared" si="206"/>
        <v/>
      </c>
      <c r="G1390" s="14" t="str">
        <f t="shared" si="207"/>
        <v/>
      </c>
      <c r="H1390" s="14" t="str">
        <f t="shared" si="208"/>
        <v/>
      </c>
      <c r="I1390" s="152"/>
      <c r="J1390" s="153"/>
      <c r="K1390" s="153"/>
      <c r="L1390" s="19" t="str">
        <f t="shared" si="204"/>
        <v/>
      </c>
      <c r="M1390" s="151"/>
      <c r="N1390" s="153"/>
      <c r="O1390" s="153"/>
      <c r="P1390" s="19" t="str">
        <f t="shared" si="209"/>
        <v/>
      </c>
      <c r="Q1390" s="151"/>
      <c r="R1390" s="151"/>
      <c r="S1390" s="152"/>
      <c r="T1390" s="152"/>
      <c r="U1390" s="21" t="str">
        <f t="shared" si="212"/>
        <v/>
      </c>
      <c r="V1390" s="21" t="str">
        <f t="shared" si="210"/>
        <v/>
      </c>
      <c r="W1390" s="15" t="str">
        <f t="shared" si="211"/>
        <v/>
      </c>
    </row>
    <row r="1391" spans="1:23" ht="21.6" hidden="1" customHeight="1">
      <c r="A1391" s="14" t="str">
        <f t="shared" si="205"/>
        <v/>
      </c>
      <c r="B1391" s="20" t="str">
        <f>IF(D1391="","",COUNTIF($C$4:C1390,C1391)+1)</f>
        <v/>
      </c>
      <c r="C1391" s="14" t="str">
        <f>IF(D1391="","",VLOOKUP(D1391,LISTA!$A:$B,2,0))</f>
        <v/>
      </c>
      <c r="D1391" s="151"/>
      <c r="E1391" s="14" t="str">
        <f>IF(D1391="","",VLOOKUP(B1391,'Preventiva - Sequencia'!$B:$C,2,0))</f>
        <v/>
      </c>
      <c r="F1391" s="14" t="str">
        <f t="shared" si="206"/>
        <v/>
      </c>
      <c r="G1391" s="14" t="str">
        <f t="shared" si="207"/>
        <v/>
      </c>
      <c r="H1391" s="14" t="str">
        <f t="shared" si="208"/>
        <v/>
      </c>
      <c r="I1391" s="152"/>
      <c r="J1391" s="153"/>
      <c r="K1391" s="153"/>
      <c r="L1391" s="19" t="str">
        <f t="shared" si="204"/>
        <v/>
      </c>
      <c r="M1391" s="151"/>
      <c r="N1391" s="153"/>
      <c r="O1391" s="153"/>
      <c r="P1391" s="19" t="str">
        <f t="shared" si="209"/>
        <v/>
      </c>
      <c r="Q1391" s="151"/>
      <c r="R1391" s="151"/>
      <c r="S1391" s="152"/>
      <c r="T1391" s="152"/>
      <c r="U1391" s="21" t="str">
        <f t="shared" si="212"/>
        <v/>
      </c>
      <c r="V1391" s="21" t="str">
        <f t="shared" si="210"/>
        <v/>
      </c>
      <c r="W1391" s="15" t="str">
        <f t="shared" si="211"/>
        <v/>
      </c>
    </row>
    <row r="1392" spans="1:23" ht="21.6" hidden="1" customHeight="1">
      <c r="A1392" s="14" t="str">
        <f t="shared" si="205"/>
        <v/>
      </c>
      <c r="B1392" s="20" t="str">
        <f>IF(D1392="","",COUNTIF($C$4:C1391,C1392)+1)</f>
        <v/>
      </c>
      <c r="C1392" s="14" t="str">
        <f>IF(D1392="","",VLOOKUP(D1392,LISTA!$A:$B,2,0))</f>
        <v/>
      </c>
      <c r="D1392" s="151"/>
      <c r="E1392" s="14" t="str">
        <f>IF(D1392="","",VLOOKUP(B1392,'Preventiva - Sequencia'!$B:$C,2,0))</f>
        <v/>
      </c>
      <c r="F1392" s="14" t="str">
        <f t="shared" si="206"/>
        <v/>
      </c>
      <c r="G1392" s="14" t="str">
        <f t="shared" si="207"/>
        <v/>
      </c>
      <c r="H1392" s="14" t="str">
        <f t="shared" si="208"/>
        <v/>
      </c>
      <c r="I1392" s="152"/>
      <c r="J1392" s="153"/>
      <c r="K1392" s="153"/>
      <c r="L1392" s="19" t="str">
        <f t="shared" si="204"/>
        <v/>
      </c>
      <c r="M1392" s="151"/>
      <c r="N1392" s="153"/>
      <c r="O1392" s="153"/>
      <c r="P1392" s="19" t="str">
        <f t="shared" si="209"/>
        <v/>
      </c>
      <c r="Q1392" s="151"/>
      <c r="R1392" s="151"/>
      <c r="S1392" s="152"/>
      <c r="T1392" s="152"/>
      <c r="U1392" s="21" t="str">
        <f t="shared" si="212"/>
        <v/>
      </c>
      <c r="V1392" s="21" t="str">
        <f t="shared" si="210"/>
        <v/>
      </c>
      <c r="W1392" s="15" t="str">
        <f t="shared" si="211"/>
        <v/>
      </c>
    </row>
    <row r="1393" spans="1:23" ht="21.6" hidden="1" customHeight="1">
      <c r="A1393" s="14" t="str">
        <f t="shared" si="205"/>
        <v/>
      </c>
      <c r="B1393" s="20" t="str">
        <f>IF(D1393="","",COUNTIF($C$4:C1392,C1393)+1)</f>
        <v/>
      </c>
      <c r="C1393" s="14" t="str">
        <f>IF(D1393="","",VLOOKUP(D1393,LISTA!$A:$B,2,0))</f>
        <v/>
      </c>
      <c r="D1393" s="151"/>
      <c r="E1393" s="14" t="str">
        <f>IF(D1393="","",VLOOKUP(B1393,'Preventiva - Sequencia'!$B:$C,2,0))</f>
        <v/>
      </c>
      <c r="F1393" s="14" t="str">
        <f t="shared" si="206"/>
        <v/>
      </c>
      <c r="G1393" s="14" t="str">
        <f t="shared" si="207"/>
        <v/>
      </c>
      <c r="H1393" s="14" t="str">
        <f t="shared" si="208"/>
        <v/>
      </c>
      <c r="I1393" s="152"/>
      <c r="J1393" s="153"/>
      <c r="K1393" s="153"/>
      <c r="L1393" s="19" t="str">
        <f t="shared" si="204"/>
        <v/>
      </c>
      <c r="M1393" s="151"/>
      <c r="N1393" s="153"/>
      <c r="O1393" s="153"/>
      <c r="P1393" s="19" t="str">
        <f t="shared" si="209"/>
        <v/>
      </c>
      <c r="Q1393" s="151"/>
      <c r="R1393" s="151"/>
      <c r="S1393" s="152"/>
      <c r="T1393" s="152"/>
      <c r="U1393" s="21" t="str">
        <f t="shared" si="212"/>
        <v/>
      </c>
      <c r="V1393" s="21" t="str">
        <f t="shared" si="210"/>
        <v/>
      </c>
      <c r="W1393" s="15" t="str">
        <f t="shared" si="211"/>
        <v/>
      </c>
    </row>
    <row r="1394" spans="1:23" ht="21.6" hidden="1" customHeight="1">
      <c r="A1394" s="14" t="str">
        <f t="shared" si="205"/>
        <v/>
      </c>
      <c r="B1394" s="20" t="str">
        <f>IF(D1394="","",COUNTIF($C$4:C1393,C1394)+1)</f>
        <v/>
      </c>
      <c r="C1394" s="14" t="str">
        <f>IF(D1394="","",VLOOKUP(D1394,LISTA!$A:$B,2,0))</f>
        <v/>
      </c>
      <c r="D1394" s="151"/>
      <c r="E1394" s="14" t="str">
        <f>IF(D1394="","",VLOOKUP(B1394,'Preventiva - Sequencia'!$B:$C,2,0))</f>
        <v/>
      </c>
      <c r="F1394" s="14" t="str">
        <f t="shared" si="206"/>
        <v/>
      </c>
      <c r="G1394" s="14" t="str">
        <f t="shared" si="207"/>
        <v/>
      </c>
      <c r="H1394" s="14" t="str">
        <f t="shared" si="208"/>
        <v/>
      </c>
      <c r="I1394" s="152"/>
      <c r="J1394" s="153"/>
      <c r="K1394" s="153"/>
      <c r="L1394" s="19" t="str">
        <f t="shared" si="204"/>
        <v/>
      </c>
      <c r="M1394" s="151"/>
      <c r="N1394" s="153"/>
      <c r="O1394" s="153"/>
      <c r="P1394" s="19" t="str">
        <f t="shared" si="209"/>
        <v/>
      </c>
      <c r="Q1394" s="151"/>
      <c r="R1394" s="151"/>
      <c r="S1394" s="152"/>
      <c r="T1394" s="152"/>
      <c r="U1394" s="21" t="str">
        <f t="shared" si="212"/>
        <v/>
      </c>
      <c r="V1394" s="21" t="str">
        <f t="shared" si="210"/>
        <v/>
      </c>
      <c r="W1394" s="15" t="str">
        <f t="shared" si="211"/>
        <v/>
      </c>
    </row>
    <row r="1395" spans="1:23" ht="21.6" hidden="1" customHeight="1">
      <c r="A1395" s="14" t="str">
        <f t="shared" si="205"/>
        <v/>
      </c>
      <c r="B1395" s="20" t="str">
        <f>IF(D1395="","",COUNTIF($C$4:C1394,C1395)+1)</f>
        <v/>
      </c>
      <c r="C1395" s="14" t="str">
        <f>IF(D1395="","",VLOOKUP(D1395,LISTA!$A:$B,2,0))</f>
        <v/>
      </c>
      <c r="D1395" s="151"/>
      <c r="E1395" s="14" t="str">
        <f>IF(D1395="","",VLOOKUP(B1395,'Preventiva - Sequencia'!$B:$C,2,0))</f>
        <v/>
      </c>
      <c r="F1395" s="14" t="str">
        <f t="shared" si="206"/>
        <v/>
      </c>
      <c r="G1395" s="14" t="str">
        <f t="shared" si="207"/>
        <v/>
      </c>
      <c r="H1395" s="14" t="str">
        <f t="shared" si="208"/>
        <v/>
      </c>
      <c r="I1395" s="152"/>
      <c r="J1395" s="153"/>
      <c r="K1395" s="153"/>
      <c r="L1395" s="19" t="str">
        <f t="shared" si="204"/>
        <v/>
      </c>
      <c r="M1395" s="151"/>
      <c r="N1395" s="153"/>
      <c r="O1395" s="153"/>
      <c r="P1395" s="19" t="str">
        <f t="shared" si="209"/>
        <v/>
      </c>
      <c r="Q1395" s="151"/>
      <c r="R1395" s="151"/>
      <c r="S1395" s="152"/>
      <c r="T1395" s="152"/>
      <c r="U1395" s="21" t="str">
        <f t="shared" si="212"/>
        <v/>
      </c>
      <c r="V1395" s="21" t="str">
        <f t="shared" si="210"/>
        <v/>
      </c>
      <c r="W1395" s="15" t="str">
        <f t="shared" si="211"/>
        <v/>
      </c>
    </row>
    <row r="1396" spans="1:23" ht="21.6" hidden="1" customHeight="1">
      <c r="A1396" s="14" t="str">
        <f t="shared" si="205"/>
        <v/>
      </c>
      <c r="B1396" s="20" t="str">
        <f>IF(D1396="","",COUNTIF($C$4:C1395,C1396)+1)</f>
        <v/>
      </c>
      <c r="C1396" s="14" t="str">
        <f>IF(D1396="","",VLOOKUP(D1396,LISTA!$A:$B,2,0))</f>
        <v/>
      </c>
      <c r="D1396" s="151"/>
      <c r="E1396" s="14" t="str">
        <f>IF(D1396="","",VLOOKUP(B1396,'Preventiva - Sequencia'!$B:$C,2,0))</f>
        <v/>
      </c>
      <c r="F1396" s="14" t="str">
        <f t="shared" si="206"/>
        <v/>
      </c>
      <c r="G1396" s="14" t="str">
        <f t="shared" si="207"/>
        <v/>
      </c>
      <c r="H1396" s="14" t="str">
        <f t="shared" si="208"/>
        <v/>
      </c>
      <c r="I1396" s="152"/>
      <c r="J1396" s="153"/>
      <c r="K1396" s="153"/>
      <c r="L1396" s="19" t="str">
        <f t="shared" si="204"/>
        <v/>
      </c>
      <c r="M1396" s="151"/>
      <c r="N1396" s="153"/>
      <c r="O1396" s="153"/>
      <c r="P1396" s="19" t="str">
        <f t="shared" si="209"/>
        <v/>
      </c>
      <c r="Q1396" s="151"/>
      <c r="R1396" s="151"/>
      <c r="S1396" s="152"/>
      <c r="T1396" s="152"/>
      <c r="U1396" s="21" t="str">
        <f t="shared" si="212"/>
        <v/>
      </c>
      <c r="V1396" s="21" t="str">
        <f t="shared" si="210"/>
        <v/>
      </c>
      <c r="W1396" s="15" t="str">
        <f t="shared" si="211"/>
        <v/>
      </c>
    </row>
    <row r="1397" spans="1:23" ht="21.6" hidden="1" customHeight="1">
      <c r="A1397" s="14" t="str">
        <f t="shared" si="205"/>
        <v/>
      </c>
      <c r="B1397" s="20" t="str">
        <f>IF(D1397="","",COUNTIF($C$4:C1396,C1397)+1)</f>
        <v/>
      </c>
      <c r="C1397" s="14" t="str">
        <f>IF(D1397="","",VLOOKUP(D1397,LISTA!$A:$B,2,0))</f>
        <v/>
      </c>
      <c r="D1397" s="151"/>
      <c r="E1397" s="14" t="str">
        <f>IF(D1397="","",VLOOKUP(B1397,'Preventiva - Sequencia'!$B:$C,2,0))</f>
        <v/>
      </c>
      <c r="F1397" s="14" t="str">
        <f t="shared" si="206"/>
        <v/>
      </c>
      <c r="G1397" s="14" t="str">
        <f t="shared" si="207"/>
        <v/>
      </c>
      <c r="H1397" s="14" t="str">
        <f t="shared" si="208"/>
        <v/>
      </c>
      <c r="I1397" s="152"/>
      <c r="J1397" s="153"/>
      <c r="K1397" s="153"/>
      <c r="L1397" s="19" t="str">
        <f t="shared" si="204"/>
        <v/>
      </c>
      <c r="M1397" s="151"/>
      <c r="N1397" s="153"/>
      <c r="O1397" s="153"/>
      <c r="P1397" s="19" t="str">
        <f t="shared" si="209"/>
        <v/>
      </c>
      <c r="Q1397" s="151"/>
      <c r="R1397" s="151"/>
      <c r="S1397" s="152"/>
      <c r="T1397" s="152"/>
      <c r="U1397" s="21" t="str">
        <f t="shared" si="212"/>
        <v/>
      </c>
      <c r="V1397" s="21" t="str">
        <f t="shared" si="210"/>
        <v/>
      </c>
      <c r="W1397" s="15" t="str">
        <f t="shared" si="211"/>
        <v/>
      </c>
    </row>
    <row r="1398" spans="1:23" ht="21.6" hidden="1" customHeight="1">
      <c r="A1398" s="14" t="str">
        <f t="shared" si="205"/>
        <v/>
      </c>
      <c r="B1398" s="20" t="str">
        <f>IF(D1398="","",COUNTIF($C$4:C1397,C1398)+1)</f>
        <v/>
      </c>
      <c r="C1398" s="14" t="str">
        <f>IF(D1398="","",VLOOKUP(D1398,LISTA!$A:$B,2,0))</f>
        <v/>
      </c>
      <c r="D1398" s="151"/>
      <c r="E1398" s="14" t="str">
        <f>IF(D1398="","",VLOOKUP(B1398,'Preventiva - Sequencia'!$B:$C,2,0))</f>
        <v/>
      </c>
      <c r="F1398" s="14" t="str">
        <f t="shared" si="206"/>
        <v/>
      </c>
      <c r="G1398" s="14" t="str">
        <f t="shared" si="207"/>
        <v/>
      </c>
      <c r="H1398" s="14" t="str">
        <f t="shared" si="208"/>
        <v/>
      </c>
      <c r="I1398" s="152"/>
      <c r="J1398" s="153"/>
      <c r="K1398" s="153"/>
      <c r="L1398" s="19" t="str">
        <f t="shared" si="204"/>
        <v/>
      </c>
      <c r="M1398" s="151"/>
      <c r="N1398" s="153"/>
      <c r="O1398" s="153"/>
      <c r="P1398" s="19" t="str">
        <f t="shared" si="209"/>
        <v/>
      </c>
      <c r="Q1398" s="151"/>
      <c r="R1398" s="151"/>
      <c r="S1398" s="152"/>
      <c r="T1398" s="152"/>
      <c r="U1398" s="21" t="str">
        <f t="shared" si="212"/>
        <v/>
      </c>
      <c r="V1398" s="21" t="str">
        <f t="shared" si="210"/>
        <v/>
      </c>
      <c r="W1398" s="15" t="str">
        <f t="shared" si="211"/>
        <v/>
      </c>
    </row>
    <row r="1399" spans="1:23" ht="21.6" hidden="1" customHeight="1">
      <c r="A1399" s="14" t="str">
        <f t="shared" si="205"/>
        <v/>
      </c>
      <c r="B1399" s="20" t="str">
        <f>IF(D1399="","",COUNTIF($C$4:C1398,C1399)+1)</f>
        <v/>
      </c>
      <c r="C1399" s="14" t="str">
        <f>IF(D1399="","",VLOOKUP(D1399,LISTA!$A:$B,2,0))</f>
        <v/>
      </c>
      <c r="D1399" s="151"/>
      <c r="E1399" s="14" t="str">
        <f>IF(D1399="","",VLOOKUP(B1399,'Preventiva - Sequencia'!$B:$C,2,0))</f>
        <v/>
      </c>
      <c r="F1399" s="14" t="str">
        <f t="shared" si="206"/>
        <v/>
      </c>
      <c r="G1399" s="14" t="str">
        <f t="shared" si="207"/>
        <v/>
      </c>
      <c r="H1399" s="14" t="str">
        <f t="shared" si="208"/>
        <v/>
      </c>
      <c r="I1399" s="152"/>
      <c r="J1399" s="153"/>
      <c r="K1399" s="153"/>
      <c r="L1399" s="19" t="str">
        <f t="shared" si="204"/>
        <v/>
      </c>
      <c r="M1399" s="151"/>
      <c r="N1399" s="153"/>
      <c r="O1399" s="153"/>
      <c r="P1399" s="19" t="str">
        <f t="shared" si="209"/>
        <v/>
      </c>
      <c r="Q1399" s="151"/>
      <c r="R1399" s="151"/>
      <c r="S1399" s="152"/>
      <c r="T1399" s="152"/>
      <c r="U1399" s="21" t="str">
        <f t="shared" si="212"/>
        <v/>
      </c>
      <c r="V1399" s="21" t="str">
        <f t="shared" si="210"/>
        <v/>
      </c>
      <c r="W1399" s="15" t="str">
        <f t="shared" si="211"/>
        <v/>
      </c>
    </row>
    <row r="1400" spans="1:23" ht="21.6" hidden="1" customHeight="1">
      <c r="A1400" s="14" t="str">
        <f t="shared" si="205"/>
        <v/>
      </c>
      <c r="B1400" s="20" t="str">
        <f>IF(D1400="","",COUNTIF($C$4:C1399,C1400)+1)</f>
        <v/>
      </c>
      <c r="C1400" s="14" t="str">
        <f>IF(D1400="","",VLOOKUP(D1400,LISTA!$A:$B,2,0))</f>
        <v/>
      </c>
      <c r="D1400" s="151"/>
      <c r="E1400" s="14" t="str">
        <f>IF(D1400="","",VLOOKUP(B1400,'Preventiva - Sequencia'!$B:$C,2,0))</f>
        <v/>
      </c>
      <c r="F1400" s="14" t="str">
        <f t="shared" si="206"/>
        <v/>
      </c>
      <c r="G1400" s="14" t="str">
        <f t="shared" si="207"/>
        <v/>
      </c>
      <c r="H1400" s="14" t="str">
        <f t="shared" si="208"/>
        <v/>
      </c>
      <c r="I1400" s="152"/>
      <c r="J1400" s="153"/>
      <c r="K1400" s="153"/>
      <c r="L1400" s="19" t="str">
        <f t="shared" si="204"/>
        <v/>
      </c>
      <c r="M1400" s="151"/>
      <c r="N1400" s="153"/>
      <c r="O1400" s="153"/>
      <c r="P1400" s="19" t="str">
        <f t="shared" si="209"/>
        <v/>
      </c>
      <c r="Q1400" s="151"/>
      <c r="R1400" s="151"/>
      <c r="S1400" s="152"/>
      <c r="T1400" s="152"/>
      <c r="U1400" s="21" t="str">
        <f t="shared" si="212"/>
        <v/>
      </c>
      <c r="V1400" s="21" t="str">
        <f t="shared" si="210"/>
        <v/>
      </c>
      <c r="W1400" s="15" t="str">
        <f t="shared" si="211"/>
        <v/>
      </c>
    </row>
    <row r="1401" spans="1:23" ht="21.6" hidden="1" customHeight="1">
      <c r="A1401" s="14" t="str">
        <f t="shared" si="205"/>
        <v/>
      </c>
      <c r="B1401" s="20" t="str">
        <f>IF(D1401="","",COUNTIF($C$4:C1400,C1401)+1)</f>
        <v/>
      </c>
      <c r="C1401" s="14" t="str">
        <f>IF(D1401="","",VLOOKUP(D1401,LISTA!$A:$B,2,0))</f>
        <v/>
      </c>
      <c r="D1401" s="151"/>
      <c r="E1401" s="14" t="str">
        <f>IF(D1401="","",VLOOKUP(B1401,'Preventiva - Sequencia'!$B:$C,2,0))</f>
        <v/>
      </c>
      <c r="F1401" s="14" t="str">
        <f t="shared" si="206"/>
        <v/>
      </c>
      <c r="G1401" s="14" t="str">
        <f t="shared" si="207"/>
        <v/>
      </c>
      <c r="H1401" s="14" t="str">
        <f t="shared" si="208"/>
        <v/>
      </c>
      <c r="I1401" s="152"/>
      <c r="J1401" s="153"/>
      <c r="K1401" s="153"/>
      <c r="L1401" s="19" t="str">
        <f t="shared" si="204"/>
        <v/>
      </c>
      <c r="M1401" s="151"/>
      <c r="N1401" s="153"/>
      <c r="O1401" s="153"/>
      <c r="P1401" s="19" t="str">
        <f t="shared" si="209"/>
        <v/>
      </c>
      <c r="Q1401" s="151"/>
      <c r="R1401" s="151"/>
      <c r="S1401" s="152"/>
      <c r="T1401" s="152"/>
      <c r="U1401" s="21" t="str">
        <f t="shared" si="212"/>
        <v/>
      </c>
      <c r="V1401" s="21" t="str">
        <f t="shared" si="210"/>
        <v/>
      </c>
      <c r="W1401" s="15" t="str">
        <f t="shared" si="211"/>
        <v/>
      </c>
    </row>
    <row r="1402" spans="1:23" ht="21.6" hidden="1" customHeight="1">
      <c r="A1402" s="14" t="str">
        <f t="shared" si="205"/>
        <v/>
      </c>
      <c r="B1402" s="20" t="str">
        <f>IF(D1402="","",COUNTIF($C$4:C1401,C1402)+1)</f>
        <v/>
      </c>
      <c r="C1402" s="14" t="str">
        <f>IF(D1402="","",VLOOKUP(D1402,LISTA!$A:$B,2,0))</f>
        <v/>
      </c>
      <c r="D1402" s="151"/>
      <c r="E1402" s="14" t="str">
        <f>IF(D1402="","",VLOOKUP(B1402,'Preventiva - Sequencia'!$B:$C,2,0))</f>
        <v/>
      </c>
      <c r="F1402" s="14" t="str">
        <f t="shared" si="206"/>
        <v/>
      </c>
      <c r="G1402" s="14" t="str">
        <f t="shared" si="207"/>
        <v/>
      </c>
      <c r="H1402" s="14" t="str">
        <f t="shared" si="208"/>
        <v/>
      </c>
      <c r="I1402" s="152"/>
      <c r="J1402" s="153"/>
      <c r="K1402" s="153"/>
      <c r="L1402" s="19" t="str">
        <f t="shared" si="204"/>
        <v/>
      </c>
      <c r="M1402" s="151"/>
      <c r="N1402" s="153"/>
      <c r="O1402" s="153"/>
      <c r="P1402" s="19" t="str">
        <f t="shared" si="209"/>
        <v/>
      </c>
      <c r="Q1402" s="151"/>
      <c r="R1402" s="151"/>
      <c r="S1402" s="152"/>
      <c r="T1402" s="152"/>
      <c r="U1402" s="21" t="str">
        <f t="shared" si="212"/>
        <v/>
      </c>
      <c r="V1402" s="21" t="str">
        <f t="shared" si="210"/>
        <v/>
      </c>
      <c r="W1402" s="15" t="str">
        <f t="shared" si="211"/>
        <v/>
      </c>
    </row>
    <row r="1403" spans="1:23" ht="21.6" hidden="1" customHeight="1">
      <c r="A1403" s="14" t="str">
        <f t="shared" si="205"/>
        <v/>
      </c>
      <c r="B1403" s="20" t="str">
        <f>IF(D1403="","",COUNTIF($C$4:C1402,C1403)+1)</f>
        <v/>
      </c>
      <c r="C1403" s="14" t="str">
        <f>IF(D1403="","",VLOOKUP(D1403,LISTA!$A:$B,2,0))</f>
        <v/>
      </c>
      <c r="D1403" s="151"/>
      <c r="E1403" s="14" t="str">
        <f>IF(D1403="","",VLOOKUP(B1403,'Preventiva - Sequencia'!$B:$C,2,0))</f>
        <v/>
      </c>
      <c r="F1403" s="14" t="str">
        <f t="shared" si="206"/>
        <v/>
      </c>
      <c r="G1403" s="14" t="str">
        <f t="shared" si="207"/>
        <v/>
      </c>
      <c r="H1403" s="14" t="str">
        <f t="shared" si="208"/>
        <v/>
      </c>
      <c r="I1403" s="152"/>
      <c r="J1403" s="153"/>
      <c r="K1403" s="153"/>
      <c r="L1403" s="19" t="str">
        <f t="shared" si="204"/>
        <v/>
      </c>
      <c r="M1403" s="151"/>
      <c r="N1403" s="153"/>
      <c r="O1403" s="153"/>
      <c r="P1403" s="19" t="str">
        <f t="shared" si="209"/>
        <v/>
      </c>
      <c r="Q1403" s="151"/>
      <c r="R1403" s="151"/>
      <c r="S1403" s="152"/>
      <c r="T1403" s="152"/>
      <c r="U1403" s="21" t="str">
        <f t="shared" si="212"/>
        <v/>
      </c>
      <c r="V1403" s="21" t="str">
        <f t="shared" si="210"/>
        <v/>
      </c>
      <c r="W1403" s="15" t="str">
        <f t="shared" si="211"/>
        <v/>
      </c>
    </row>
    <row r="1404" spans="1:23" ht="21.6" hidden="1" customHeight="1">
      <c r="A1404" s="14" t="str">
        <f t="shared" si="205"/>
        <v/>
      </c>
      <c r="B1404" s="20" t="str">
        <f>IF(D1404="","",COUNTIF($C$4:C1403,C1404)+1)</f>
        <v/>
      </c>
      <c r="C1404" s="14" t="str">
        <f>IF(D1404="","",VLOOKUP(D1404,LISTA!$A:$B,2,0))</f>
        <v/>
      </c>
      <c r="D1404" s="151"/>
      <c r="E1404" s="14" t="str">
        <f>IF(D1404="","",VLOOKUP(B1404,'Preventiva - Sequencia'!$B:$C,2,0))</f>
        <v/>
      </c>
      <c r="F1404" s="14" t="str">
        <f t="shared" si="206"/>
        <v/>
      </c>
      <c r="G1404" s="14" t="str">
        <f t="shared" si="207"/>
        <v/>
      </c>
      <c r="H1404" s="14" t="str">
        <f t="shared" si="208"/>
        <v/>
      </c>
      <c r="I1404" s="152"/>
      <c r="J1404" s="153"/>
      <c r="K1404" s="153"/>
      <c r="L1404" s="19" t="str">
        <f t="shared" si="204"/>
        <v/>
      </c>
      <c r="M1404" s="151"/>
      <c r="N1404" s="153"/>
      <c r="O1404" s="153"/>
      <c r="P1404" s="19" t="str">
        <f t="shared" si="209"/>
        <v/>
      </c>
      <c r="Q1404" s="151"/>
      <c r="R1404" s="151"/>
      <c r="S1404" s="152"/>
      <c r="T1404" s="152"/>
      <c r="U1404" s="21" t="str">
        <f t="shared" si="212"/>
        <v/>
      </c>
      <c r="V1404" s="21" t="str">
        <f t="shared" si="210"/>
        <v/>
      </c>
      <c r="W1404" s="15" t="str">
        <f t="shared" si="211"/>
        <v/>
      </c>
    </row>
    <row r="1405" spans="1:23" ht="21.6" hidden="1" customHeight="1">
      <c r="A1405" s="14" t="str">
        <f t="shared" si="205"/>
        <v/>
      </c>
      <c r="B1405" s="20" t="str">
        <f>IF(D1405="","",COUNTIF($C$4:C1404,C1405)+1)</f>
        <v/>
      </c>
      <c r="C1405" s="14" t="str">
        <f>IF(D1405="","",VLOOKUP(D1405,LISTA!$A:$B,2,0))</f>
        <v/>
      </c>
      <c r="D1405" s="151"/>
      <c r="E1405" s="14" t="str">
        <f>IF(D1405="","",VLOOKUP(B1405,'Preventiva - Sequencia'!$B:$C,2,0))</f>
        <v/>
      </c>
      <c r="F1405" s="14" t="str">
        <f t="shared" si="206"/>
        <v/>
      </c>
      <c r="G1405" s="14" t="str">
        <f t="shared" si="207"/>
        <v/>
      </c>
      <c r="H1405" s="14" t="str">
        <f t="shared" si="208"/>
        <v/>
      </c>
      <c r="I1405" s="152"/>
      <c r="J1405" s="153"/>
      <c r="K1405" s="153"/>
      <c r="L1405" s="19" t="str">
        <f t="shared" si="204"/>
        <v/>
      </c>
      <c r="M1405" s="151"/>
      <c r="N1405" s="153"/>
      <c r="O1405" s="153"/>
      <c r="P1405" s="19" t="str">
        <f t="shared" si="209"/>
        <v/>
      </c>
      <c r="Q1405" s="151"/>
      <c r="R1405" s="151"/>
      <c r="S1405" s="152"/>
      <c r="T1405" s="152"/>
      <c r="U1405" s="21" t="str">
        <f t="shared" si="212"/>
        <v/>
      </c>
      <c r="V1405" s="21" t="str">
        <f t="shared" si="210"/>
        <v/>
      </c>
      <c r="W1405" s="15" t="str">
        <f t="shared" si="211"/>
        <v/>
      </c>
    </row>
    <row r="1406" spans="1:23" ht="21.6" hidden="1" customHeight="1">
      <c r="A1406" s="14" t="str">
        <f t="shared" si="205"/>
        <v/>
      </c>
      <c r="B1406" s="20" t="str">
        <f>IF(D1406="","",COUNTIF($C$4:C1405,C1406)+1)</f>
        <v/>
      </c>
      <c r="C1406" s="14" t="str">
        <f>IF(D1406="","",VLOOKUP(D1406,LISTA!$A:$B,2,0))</f>
        <v/>
      </c>
      <c r="D1406" s="151"/>
      <c r="E1406" s="14" t="str">
        <f>IF(D1406="","",VLOOKUP(B1406,'Preventiva - Sequencia'!$B:$C,2,0))</f>
        <v/>
      </c>
      <c r="F1406" s="14" t="str">
        <f t="shared" si="206"/>
        <v/>
      </c>
      <c r="G1406" s="14" t="str">
        <f t="shared" si="207"/>
        <v/>
      </c>
      <c r="H1406" s="14" t="str">
        <f t="shared" si="208"/>
        <v/>
      </c>
      <c r="I1406" s="152"/>
      <c r="J1406" s="153"/>
      <c r="K1406" s="153"/>
      <c r="L1406" s="19" t="str">
        <f t="shared" si="204"/>
        <v/>
      </c>
      <c r="M1406" s="151"/>
      <c r="N1406" s="153"/>
      <c r="O1406" s="153"/>
      <c r="P1406" s="19" t="str">
        <f t="shared" si="209"/>
        <v/>
      </c>
      <c r="Q1406" s="151"/>
      <c r="R1406" s="151"/>
      <c r="S1406" s="152"/>
      <c r="T1406" s="152"/>
      <c r="U1406" s="21" t="str">
        <f t="shared" si="212"/>
        <v/>
      </c>
      <c r="V1406" s="21" t="str">
        <f t="shared" si="210"/>
        <v/>
      </c>
      <c r="W1406" s="15" t="str">
        <f t="shared" si="211"/>
        <v/>
      </c>
    </row>
    <row r="1407" spans="1:23" ht="21.6" hidden="1" customHeight="1">
      <c r="A1407" s="14" t="str">
        <f t="shared" si="205"/>
        <v/>
      </c>
      <c r="B1407" s="20" t="str">
        <f>IF(D1407="","",COUNTIF($C$4:C1406,C1407)+1)</f>
        <v/>
      </c>
      <c r="C1407" s="14" t="str">
        <f>IF(D1407="","",VLOOKUP(D1407,LISTA!$A:$B,2,0))</f>
        <v/>
      </c>
      <c r="D1407" s="151"/>
      <c r="E1407" s="14" t="str">
        <f>IF(D1407="","",VLOOKUP(B1407,'Preventiva - Sequencia'!$B:$C,2,0))</f>
        <v/>
      </c>
      <c r="F1407" s="14" t="str">
        <f t="shared" si="206"/>
        <v/>
      </c>
      <c r="G1407" s="14" t="str">
        <f t="shared" si="207"/>
        <v/>
      </c>
      <c r="H1407" s="14" t="str">
        <f t="shared" si="208"/>
        <v/>
      </c>
      <c r="I1407" s="152"/>
      <c r="J1407" s="153"/>
      <c r="K1407" s="153"/>
      <c r="L1407" s="19" t="str">
        <f t="shared" si="204"/>
        <v/>
      </c>
      <c r="M1407" s="151"/>
      <c r="N1407" s="153"/>
      <c r="O1407" s="153"/>
      <c r="P1407" s="19" t="str">
        <f t="shared" si="209"/>
        <v/>
      </c>
      <c r="Q1407" s="151"/>
      <c r="R1407" s="151"/>
      <c r="S1407" s="152"/>
      <c r="T1407" s="152"/>
      <c r="U1407" s="21" t="str">
        <f t="shared" si="212"/>
        <v/>
      </c>
      <c r="V1407" s="21" t="str">
        <f t="shared" si="210"/>
        <v/>
      </c>
      <c r="W1407" s="15" t="str">
        <f t="shared" si="211"/>
        <v/>
      </c>
    </row>
    <row r="1408" spans="1:23" ht="21.6" hidden="1" customHeight="1">
      <c r="A1408" s="14" t="str">
        <f t="shared" si="205"/>
        <v/>
      </c>
      <c r="B1408" s="20" t="str">
        <f>IF(D1408="","",COUNTIF($C$4:C1407,C1408)+1)</f>
        <v/>
      </c>
      <c r="C1408" s="14" t="str">
        <f>IF(D1408="","",VLOOKUP(D1408,LISTA!$A:$B,2,0))</f>
        <v/>
      </c>
      <c r="D1408" s="151"/>
      <c r="E1408" s="14" t="str">
        <f>IF(D1408="","",VLOOKUP(B1408,'Preventiva - Sequencia'!$B:$C,2,0))</f>
        <v/>
      </c>
      <c r="F1408" s="14" t="str">
        <f t="shared" si="206"/>
        <v/>
      </c>
      <c r="G1408" s="14" t="str">
        <f t="shared" si="207"/>
        <v/>
      </c>
      <c r="H1408" s="14" t="str">
        <f t="shared" si="208"/>
        <v/>
      </c>
      <c r="I1408" s="152"/>
      <c r="J1408" s="153"/>
      <c r="K1408" s="153"/>
      <c r="L1408" s="19" t="str">
        <f t="shared" si="204"/>
        <v/>
      </c>
      <c r="M1408" s="151"/>
      <c r="N1408" s="153"/>
      <c r="O1408" s="153"/>
      <c r="P1408" s="19" t="str">
        <f t="shared" si="209"/>
        <v/>
      </c>
      <c r="Q1408" s="151"/>
      <c r="R1408" s="151"/>
      <c r="S1408" s="152"/>
      <c r="T1408" s="152"/>
      <c r="U1408" s="21" t="str">
        <f t="shared" si="212"/>
        <v/>
      </c>
      <c r="V1408" s="21" t="str">
        <f t="shared" si="210"/>
        <v/>
      </c>
      <c r="W1408" s="15" t="str">
        <f t="shared" si="211"/>
        <v/>
      </c>
    </row>
    <row r="1409" spans="1:23" ht="21.6" hidden="1" customHeight="1">
      <c r="A1409" s="14" t="str">
        <f t="shared" si="205"/>
        <v/>
      </c>
      <c r="B1409" s="20" t="str">
        <f>IF(D1409="","",COUNTIF($C$4:C1408,C1409)+1)</f>
        <v/>
      </c>
      <c r="C1409" s="14" t="str">
        <f>IF(D1409="","",VLOOKUP(D1409,LISTA!$A:$B,2,0))</f>
        <v/>
      </c>
      <c r="D1409" s="151"/>
      <c r="E1409" s="14" t="str">
        <f>IF(D1409="","",VLOOKUP(B1409,'Preventiva - Sequencia'!$B:$C,2,0))</f>
        <v/>
      </c>
      <c r="F1409" s="14" t="str">
        <f t="shared" si="206"/>
        <v/>
      </c>
      <c r="G1409" s="14" t="str">
        <f t="shared" si="207"/>
        <v/>
      </c>
      <c r="H1409" s="14" t="str">
        <f t="shared" si="208"/>
        <v/>
      </c>
      <c r="I1409" s="152"/>
      <c r="J1409" s="153"/>
      <c r="K1409" s="153"/>
      <c r="L1409" s="19" t="str">
        <f t="shared" ref="L1409:L1472" si="213">IF(K1409="","",K1409-J1409)</f>
        <v/>
      </c>
      <c r="M1409" s="151"/>
      <c r="N1409" s="153"/>
      <c r="O1409" s="153"/>
      <c r="P1409" s="19" t="str">
        <f t="shared" si="209"/>
        <v/>
      </c>
      <c r="Q1409" s="151"/>
      <c r="R1409" s="151"/>
      <c r="S1409" s="152"/>
      <c r="T1409" s="152"/>
      <c r="U1409" s="21" t="str">
        <f t="shared" si="212"/>
        <v/>
      </c>
      <c r="V1409" s="21" t="str">
        <f t="shared" si="210"/>
        <v/>
      </c>
      <c r="W1409" s="15" t="str">
        <f t="shared" si="211"/>
        <v/>
      </c>
    </row>
    <row r="1410" spans="1:23" ht="21.6" hidden="1" customHeight="1">
      <c r="A1410" s="14" t="str">
        <f t="shared" si="205"/>
        <v/>
      </c>
      <c r="B1410" s="20" t="str">
        <f>IF(D1410="","",COUNTIF($C$4:C1409,C1410)+1)</f>
        <v/>
      </c>
      <c r="C1410" s="14" t="str">
        <f>IF(D1410="","",VLOOKUP(D1410,LISTA!$A:$B,2,0))</f>
        <v/>
      </c>
      <c r="D1410" s="151"/>
      <c r="E1410" s="14" t="str">
        <f>IF(D1410="","",VLOOKUP(B1410,'Preventiva - Sequencia'!$B:$C,2,0))</f>
        <v/>
      </c>
      <c r="F1410" s="14" t="str">
        <f t="shared" si="206"/>
        <v/>
      </c>
      <c r="G1410" s="14" t="str">
        <f t="shared" si="207"/>
        <v/>
      </c>
      <c r="H1410" s="14" t="str">
        <f t="shared" si="208"/>
        <v/>
      </c>
      <c r="I1410" s="152"/>
      <c r="J1410" s="153"/>
      <c r="K1410" s="153"/>
      <c r="L1410" s="19" t="str">
        <f t="shared" si="213"/>
        <v/>
      </c>
      <c r="M1410" s="151"/>
      <c r="N1410" s="153"/>
      <c r="O1410" s="153"/>
      <c r="P1410" s="19" t="str">
        <f t="shared" si="209"/>
        <v/>
      </c>
      <c r="Q1410" s="151"/>
      <c r="R1410" s="151"/>
      <c r="S1410" s="152"/>
      <c r="T1410" s="152"/>
      <c r="U1410" s="21" t="str">
        <f t="shared" si="212"/>
        <v/>
      </c>
      <c r="V1410" s="21" t="str">
        <f t="shared" si="210"/>
        <v/>
      </c>
      <c r="W1410" s="15" t="str">
        <f t="shared" si="211"/>
        <v/>
      </c>
    </row>
    <row r="1411" spans="1:23" ht="21.6" hidden="1" customHeight="1">
      <c r="A1411" s="14" t="str">
        <f t="shared" si="205"/>
        <v/>
      </c>
      <c r="B1411" s="20" t="str">
        <f>IF(D1411="","",COUNTIF($C$4:C1410,C1411)+1)</f>
        <v/>
      </c>
      <c r="C1411" s="14" t="str">
        <f>IF(D1411="","",VLOOKUP(D1411,LISTA!$A:$B,2,0))</f>
        <v/>
      </c>
      <c r="D1411" s="151"/>
      <c r="E1411" s="14" t="str">
        <f>IF(D1411="","",VLOOKUP(B1411,'Preventiva - Sequencia'!$B:$C,2,0))</f>
        <v/>
      </c>
      <c r="F1411" s="14" t="str">
        <f t="shared" si="206"/>
        <v/>
      </c>
      <c r="G1411" s="14" t="str">
        <f t="shared" si="207"/>
        <v/>
      </c>
      <c r="H1411" s="14" t="str">
        <f t="shared" si="208"/>
        <v/>
      </c>
      <c r="I1411" s="152"/>
      <c r="J1411" s="153"/>
      <c r="K1411" s="153"/>
      <c r="L1411" s="19" t="str">
        <f t="shared" si="213"/>
        <v/>
      </c>
      <c r="M1411" s="151"/>
      <c r="N1411" s="153"/>
      <c r="O1411" s="153"/>
      <c r="P1411" s="19" t="str">
        <f t="shared" si="209"/>
        <v/>
      </c>
      <c r="Q1411" s="151"/>
      <c r="R1411" s="151"/>
      <c r="S1411" s="152"/>
      <c r="T1411" s="152"/>
      <c r="U1411" s="21" t="str">
        <f t="shared" si="212"/>
        <v/>
      </c>
      <c r="V1411" s="21" t="str">
        <f t="shared" si="210"/>
        <v/>
      </c>
      <c r="W1411" s="15" t="str">
        <f t="shared" si="211"/>
        <v/>
      </c>
    </row>
    <row r="1412" spans="1:23" ht="21.6" hidden="1" customHeight="1">
      <c r="A1412" s="14" t="str">
        <f t="shared" si="205"/>
        <v/>
      </c>
      <c r="B1412" s="20" t="str">
        <f>IF(D1412="","",COUNTIF($C$4:C1411,C1412)+1)</f>
        <v/>
      </c>
      <c r="C1412" s="14" t="str">
        <f>IF(D1412="","",VLOOKUP(D1412,LISTA!$A:$B,2,0))</f>
        <v/>
      </c>
      <c r="D1412" s="151"/>
      <c r="E1412" s="14" t="str">
        <f>IF(D1412="","",VLOOKUP(B1412,'Preventiva - Sequencia'!$B:$C,2,0))</f>
        <v/>
      </c>
      <c r="F1412" s="14" t="str">
        <f t="shared" si="206"/>
        <v/>
      </c>
      <c r="G1412" s="14" t="str">
        <f t="shared" si="207"/>
        <v/>
      </c>
      <c r="H1412" s="14" t="str">
        <f t="shared" si="208"/>
        <v/>
      </c>
      <c r="I1412" s="152"/>
      <c r="J1412" s="153"/>
      <c r="K1412" s="153"/>
      <c r="L1412" s="19" t="str">
        <f t="shared" si="213"/>
        <v/>
      </c>
      <c r="M1412" s="151"/>
      <c r="N1412" s="153"/>
      <c r="O1412" s="153"/>
      <c r="P1412" s="19" t="str">
        <f t="shared" si="209"/>
        <v/>
      </c>
      <c r="Q1412" s="151"/>
      <c r="R1412" s="151"/>
      <c r="S1412" s="152"/>
      <c r="T1412" s="152"/>
      <c r="U1412" s="21" t="str">
        <f t="shared" si="212"/>
        <v/>
      </c>
      <c r="V1412" s="21" t="str">
        <f t="shared" si="210"/>
        <v/>
      </c>
      <c r="W1412" s="15" t="str">
        <f t="shared" si="211"/>
        <v/>
      </c>
    </row>
    <row r="1413" spans="1:23" ht="21.6" hidden="1" customHeight="1">
      <c r="A1413" s="14" t="str">
        <f t="shared" ref="A1413:A1476" si="214">IF(D1413="","",B1413&amp;C1413)</f>
        <v/>
      </c>
      <c r="B1413" s="20" t="str">
        <f>IF(D1413="","",COUNTIF($C$4:C1412,C1413)+1)</f>
        <v/>
      </c>
      <c r="C1413" s="14" t="str">
        <f>IF(D1413="","",VLOOKUP(D1413,LISTA!$A:$B,2,0))</f>
        <v/>
      </c>
      <c r="D1413" s="151"/>
      <c r="E1413" s="14" t="str">
        <f>IF(D1413="","",VLOOKUP(B1413,'Preventiva - Sequencia'!$B:$C,2,0))</f>
        <v/>
      </c>
      <c r="F1413" s="14" t="str">
        <f t="shared" ref="F1413:F1476" si="215">IF(D1413="","",IF(B1413=1,0,VLOOKUP((B1413-1)&amp;C1413,$A:$W,17,0)))</f>
        <v/>
      </c>
      <c r="G1413" s="14" t="str">
        <f t="shared" ref="G1413:G1476" si="216">IF(D1413="","",IF(E1413="50F",45,IF(E1413="250f",F1413+175,F1413+225)))</f>
        <v/>
      </c>
      <c r="H1413" s="14" t="str">
        <f t="shared" ref="H1413:H1476" si="217">IF(C1413="","",IF(E1413="50F",55,IF(E1413="250f",F1413+225,F1413+275)))</f>
        <v/>
      </c>
      <c r="I1413" s="152"/>
      <c r="J1413" s="153"/>
      <c r="K1413" s="153"/>
      <c r="L1413" s="19" t="str">
        <f t="shared" si="213"/>
        <v/>
      </c>
      <c r="M1413" s="151"/>
      <c r="N1413" s="153"/>
      <c r="O1413" s="153"/>
      <c r="P1413" s="19" t="str">
        <f t="shared" ref="P1413:P1476" si="218">IF(O1413="","",O1413-N1413)</f>
        <v/>
      </c>
      <c r="Q1413" s="151"/>
      <c r="R1413" s="151"/>
      <c r="S1413" s="152"/>
      <c r="T1413" s="152"/>
      <c r="U1413" s="21" t="str">
        <f t="shared" si="212"/>
        <v/>
      </c>
      <c r="V1413" s="21" t="str">
        <f t="shared" ref="V1413:V1476" si="219">IF(M1413=0,"",R1413/M1413)</f>
        <v/>
      </c>
      <c r="W1413" s="15" t="str">
        <f t="shared" ref="W1413:W1476" si="220">IF(Q1413="","",IF(AND(Q1413&gt;G1413,Q1413&lt;H1413),1,0))</f>
        <v/>
      </c>
    </row>
    <row r="1414" spans="1:23" ht="21.6" hidden="1" customHeight="1">
      <c r="A1414" s="14" t="str">
        <f t="shared" si="214"/>
        <v/>
      </c>
      <c r="B1414" s="20" t="str">
        <f>IF(D1414="","",COUNTIF($C$4:C1413,C1414)+1)</f>
        <v/>
      </c>
      <c r="C1414" s="14" t="str">
        <f>IF(D1414="","",VLOOKUP(D1414,LISTA!$A:$B,2,0))</f>
        <v/>
      </c>
      <c r="D1414" s="151"/>
      <c r="E1414" s="14" t="str">
        <f>IF(D1414="","",VLOOKUP(B1414,'Preventiva - Sequencia'!$B:$C,2,0))</f>
        <v/>
      </c>
      <c r="F1414" s="14" t="str">
        <f t="shared" si="215"/>
        <v/>
      </c>
      <c r="G1414" s="14" t="str">
        <f t="shared" si="216"/>
        <v/>
      </c>
      <c r="H1414" s="14" t="str">
        <f t="shared" si="217"/>
        <v/>
      </c>
      <c r="I1414" s="152"/>
      <c r="J1414" s="153"/>
      <c r="K1414" s="153"/>
      <c r="L1414" s="19" t="str">
        <f t="shared" si="213"/>
        <v/>
      </c>
      <c r="M1414" s="151"/>
      <c r="N1414" s="153"/>
      <c r="O1414" s="153"/>
      <c r="P1414" s="19" t="str">
        <f t="shared" si="218"/>
        <v/>
      </c>
      <c r="Q1414" s="151"/>
      <c r="R1414" s="151"/>
      <c r="S1414" s="152"/>
      <c r="T1414" s="152"/>
      <c r="U1414" s="21" t="str">
        <f t="shared" si="212"/>
        <v/>
      </c>
      <c r="V1414" s="21" t="str">
        <f t="shared" si="219"/>
        <v/>
      </c>
      <c r="W1414" s="15" t="str">
        <f t="shared" si="220"/>
        <v/>
      </c>
    </row>
    <row r="1415" spans="1:23" ht="21.6" hidden="1" customHeight="1">
      <c r="A1415" s="14" t="str">
        <f t="shared" si="214"/>
        <v/>
      </c>
      <c r="B1415" s="20" t="str">
        <f>IF(D1415="","",COUNTIF($C$4:C1414,C1415)+1)</f>
        <v/>
      </c>
      <c r="C1415" s="14" t="str">
        <f>IF(D1415="","",VLOOKUP(D1415,LISTA!$A:$B,2,0))</f>
        <v/>
      </c>
      <c r="D1415" s="151"/>
      <c r="E1415" s="14" t="str">
        <f>IF(D1415="","",VLOOKUP(B1415,'Preventiva - Sequencia'!$B:$C,2,0))</f>
        <v/>
      </c>
      <c r="F1415" s="14" t="str">
        <f t="shared" si="215"/>
        <v/>
      </c>
      <c r="G1415" s="14" t="str">
        <f t="shared" si="216"/>
        <v/>
      </c>
      <c r="H1415" s="14" t="str">
        <f t="shared" si="217"/>
        <v/>
      </c>
      <c r="I1415" s="152"/>
      <c r="J1415" s="153"/>
      <c r="K1415" s="153"/>
      <c r="L1415" s="19" t="str">
        <f t="shared" si="213"/>
        <v/>
      </c>
      <c r="M1415" s="151"/>
      <c r="N1415" s="153"/>
      <c r="O1415" s="153"/>
      <c r="P1415" s="19" t="str">
        <f t="shared" si="218"/>
        <v/>
      </c>
      <c r="Q1415" s="151"/>
      <c r="R1415" s="151"/>
      <c r="S1415" s="152"/>
      <c r="T1415" s="152"/>
      <c r="U1415" s="21" t="str">
        <f t="shared" si="212"/>
        <v/>
      </c>
      <c r="V1415" s="21" t="str">
        <f t="shared" si="219"/>
        <v/>
      </c>
      <c r="W1415" s="15" t="str">
        <f t="shared" si="220"/>
        <v/>
      </c>
    </row>
    <row r="1416" spans="1:23" ht="21.6" hidden="1" customHeight="1">
      <c r="A1416" s="14" t="str">
        <f t="shared" si="214"/>
        <v/>
      </c>
      <c r="B1416" s="20" t="str">
        <f>IF(D1416="","",COUNTIF($C$4:C1415,C1416)+1)</f>
        <v/>
      </c>
      <c r="C1416" s="14" t="str">
        <f>IF(D1416="","",VLOOKUP(D1416,LISTA!$A:$B,2,0))</f>
        <v/>
      </c>
      <c r="D1416" s="151"/>
      <c r="E1416" s="14" t="str">
        <f>IF(D1416="","",VLOOKUP(B1416,'Preventiva - Sequencia'!$B:$C,2,0))</f>
        <v/>
      </c>
      <c r="F1416" s="14" t="str">
        <f t="shared" si="215"/>
        <v/>
      </c>
      <c r="G1416" s="14" t="str">
        <f t="shared" si="216"/>
        <v/>
      </c>
      <c r="H1416" s="14" t="str">
        <f t="shared" si="217"/>
        <v/>
      </c>
      <c r="I1416" s="152"/>
      <c r="J1416" s="153"/>
      <c r="K1416" s="153"/>
      <c r="L1416" s="19" t="str">
        <f t="shared" si="213"/>
        <v/>
      </c>
      <c r="M1416" s="151"/>
      <c r="N1416" s="153"/>
      <c r="O1416" s="153"/>
      <c r="P1416" s="19" t="str">
        <f t="shared" si="218"/>
        <v/>
      </c>
      <c r="Q1416" s="151"/>
      <c r="R1416" s="151"/>
      <c r="S1416" s="152"/>
      <c r="T1416" s="152"/>
      <c r="U1416" s="21" t="str">
        <f t="shared" si="212"/>
        <v/>
      </c>
      <c r="V1416" s="21" t="str">
        <f t="shared" si="219"/>
        <v/>
      </c>
      <c r="W1416" s="15" t="str">
        <f t="shared" si="220"/>
        <v/>
      </c>
    </row>
    <row r="1417" spans="1:23" ht="21.6" hidden="1" customHeight="1">
      <c r="A1417" s="14" t="str">
        <f t="shared" si="214"/>
        <v/>
      </c>
      <c r="B1417" s="20" t="str">
        <f>IF(D1417="","",COUNTIF($C$4:C1416,C1417)+1)</f>
        <v/>
      </c>
      <c r="C1417" s="14" t="str">
        <f>IF(D1417="","",VLOOKUP(D1417,LISTA!$A:$B,2,0))</f>
        <v/>
      </c>
      <c r="D1417" s="151"/>
      <c r="E1417" s="14" t="str">
        <f>IF(D1417="","",VLOOKUP(B1417,'Preventiva - Sequencia'!$B:$C,2,0))</f>
        <v/>
      </c>
      <c r="F1417" s="14" t="str">
        <f t="shared" si="215"/>
        <v/>
      </c>
      <c r="G1417" s="14" t="str">
        <f t="shared" si="216"/>
        <v/>
      </c>
      <c r="H1417" s="14" t="str">
        <f t="shared" si="217"/>
        <v/>
      </c>
      <c r="I1417" s="152"/>
      <c r="J1417" s="153"/>
      <c r="K1417" s="153"/>
      <c r="L1417" s="19" t="str">
        <f t="shared" si="213"/>
        <v/>
      </c>
      <c r="M1417" s="151"/>
      <c r="N1417" s="153"/>
      <c r="O1417" s="153"/>
      <c r="P1417" s="19" t="str">
        <f t="shared" si="218"/>
        <v/>
      </c>
      <c r="Q1417" s="151"/>
      <c r="R1417" s="151"/>
      <c r="S1417" s="152"/>
      <c r="T1417" s="152"/>
      <c r="U1417" s="21" t="str">
        <f t="shared" si="212"/>
        <v/>
      </c>
      <c r="V1417" s="21" t="str">
        <f t="shared" si="219"/>
        <v/>
      </c>
      <c r="W1417" s="15" t="str">
        <f t="shared" si="220"/>
        <v/>
      </c>
    </row>
    <row r="1418" spans="1:23" ht="21.6" hidden="1" customHeight="1">
      <c r="A1418" s="14" t="str">
        <f t="shared" si="214"/>
        <v/>
      </c>
      <c r="B1418" s="20" t="str">
        <f>IF(D1418="","",COUNTIF($C$4:C1417,C1418)+1)</f>
        <v/>
      </c>
      <c r="C1418" s="14" t="str">
        <f>IF(D1418="","",VLOOKUP(D1418,LISTA!$A:$B,2,0))</f>
        <v/>
      </c>
      <c r="D1418" s="151"/>
      <c r="E1418" s="14" t="str">
        <f>IF(D1418="","",VLOOKUP(B1418,'Preventiva - Sequencia'!$B:$C,2,0))</f>
        <v/>
      </c>
      <c r="F1418" s="14" t="str">
        <f t="shared" si="215"/>
        <v/>
      </c>
      <c r="G1418" s="14" t="str">
        <f t="shared" si="216"/>
        <v/>
      </c>
      <c r="H1418" s="14" t="str">
        <f t="shared" si="217"/>
        <v/>
      </c>
      <c r="I1418" s="152"/>
      <c r="J1418" s="153"/>
      <c r="K1418" s="153"/>
      <c r="L1418" s="19" t="str">
        <f t="shared" si="213"/>
        <v/>
      </c>
      <c r="M1418" s="151"/>
      <c r="N1418" s="153"/>
      <c r="O1418" s="153"/>
      <c r="P1418" s="19" t="str">
        <f t="shared" si="218"/>
        <v/>
      </c>
      <c r="Q1418" s="151"/>
      <c r="R1418" s="151"/>
      <c r="S1418" s="152"/>
      <c r="T1418" s="152"/>
      <c r="U1418" s="21" t="str">
        <f t="shared" si="212"/>
        <v/>
      </c>
      <c r="V1418" s="21" t="str">
        <f t="shared" si="219"/>
        <v/>
      </c>
      <c r="W1418" s="15" t="str">
        <f t="shared" si="220"/>
        <v/>
      </c>
    </row>
    <row r="1419" spans="1:23" ht="21.6" hidden="1" customHeight="1">
      <c r="A1419" s="14" t="str">
        <f t="shared" si="214"/>
        <v/>
      </c>
      <c r="B1419" s="20" t="str">
        <f>IF(D1419="","",COUNTIF($C$4:C1418,C1419)+1)</f>
        <v/>
      </c>
      <c r="C1419" s="14" t="str">
        <f>IF(D1419="","",VLOOKUP(D1419,LISTA!$A:$B,2,0))</f>
        <v/>
      </c>
      <c r="D1419" s="151"/>
      <c r="E1419" s="14" t="str">
        <f>IF(D1419="","",VLOOKUP(B1419,'Preventiva - Sequencia'!$B:$C,2,0))</f>
        <v/>
      </c>
      <c r="F1419" s="14" t="str">
        <f t="shared" si="215"/>
        <v/>
      </c>
      <c r="G1419" s="14" t="str">
        <f t="shared" si="216"/>
        <v/>
      </c>
      <c r="H1419" s="14" t="str">
        <f t="shared" si="217"/>
        <v/>
      </c>
      <c r="I1419" s="152"/>
      <c r="J1419" s="153"/>
      <c r="K1419" s="153"/>
      <c r="L1419" s="19" t="str">
        <f t="shared" si="213"/>
        <v/>
      </c>
      <c r="M1419" s="151"/>
      <c r="N1419" s="153"/>
      <c r="O1419" s="153"/>
      <c r="P1419" s="19" t="str">
        <f t="shared" si="218"/>
        <v/>
      </c>
      <c r="Q1419" s="151"/>
      <c r="R1419" s="151"/>
      <c r="S1419" s="152"/>
      <c r="T1419" s="152"/>
      <c r="U1419" s="21" t="str">
        <f t="shared" si="212"/>
        <v/>
      </c>
      <c r="V1419" s="21" t="str">
        <f t="shared" si="219"/>
        <v/>
      </c>
      <c r="W1419" s="15" t="str">
        <f t="shared" si="220"/>
        <v/>
      </c>
    </row>
    <row r="1420" spans="1:23" ht="21.6" hidden="1" customHeight="1">
      <c r="A1420" s="14" t="str">
        <f t="shared" si="214"/>
        <v/>
      </c>
      <c r="B1420" s="20" t="str">
        <f>IF(D1420="","",COUNTIF($C$4:C1419,C1420)+1)</f>
        <v/>
      </c>
      <c r="C1420" s="14" t="str">
        <f>IF(D1420="","",VLOOKUP(D1420,LISTA!$A:$B,2,0))</f>
        <v/>
      </c>
      <c r="D1420" s="151"/>
      <c r="E1420" s="14" t="str">
        <f>IF(D1420="","",VLOOKUP(B1420,'Preventiva - Sequencia'!$B:$C,2,0))</f>
        <v/>
      </c>
      <c r="F1420" s="14" t="str">
        <f t="shared" si="215"/>
        <v/>
      </c>
      <c r="G1420" s="14" t="str">
        <f t="shared" si="216"/>
        <v/>
      </c>
      <c r="H1420" s="14" t="str">
        <f t="shared" si="217"/>
        <v/>
      </c>
      <c r="I1420" s="152"/>
      <c r="J1420" s="153"/>
      <c r="K1420" s="153"/>
      <c r="L1420" s="19" t="str">
        <f t="shared" si="213"/>
        <v/>
      </c>
      <c r="M1420" s="151"/>
      <c r="N1420" s="153"/>
      <c r="O1420" s="153"/>
      <c r="P1420" s="19" t="str">
        <f t="shared" si="218"/>
        <v/>
      </c>
      <c r="Q1420" s="151"/>
      <c r="R1420" s="151"/>
      <c r="S1420" s="152"/>
      <c r="T1420" s="152"/>
      <c r="U1420" s="21" t="str">
        <f t="shared" si="212"/>
        <v/>
      </c>
      <c r="V1420" s="21" t="str">
        <f t="shared" si="219"/>
        <v/>
      </c>
      <c r="W1420" s="15" t="str">
        <f t="shared" si="220"/>
        <v/>
      </c>
    </row>
    <row r="1421" spans="1:23" ht="21.6" hidden="1" customHeight="1">
      <c r="A1421" s="14" t="str">
        <f t="shared" si="214"/>
        <v/>
      </c>
      <c r="B1421" s="20" t="str">
        <f>IF(D1421="","",COUNTIF($C$4:C1420,C1421)+1)</f>
        <v/>
      </c>
      <c r="C1421" s="14" t="str">
        <f>IF(D1421="","",VLOOKUP(D1421,LISTA!$A:$B,2,0))</f>
        <v/>
      </c>
      <c r="D1421" s="151"/>
      <c r="E1421" s="14" t="str">
        <f>IF(D1421="","",VLOOKUP(B1421,'Preventiva - Sequencia'!$B:$C,2,0))</f>
        <v/>
      </c>
      <c r="F1421" s="14" t="str">
        <f t="shared" si="215"/>
        <v/>
      </c>
      <c r="G1421" s="14" t="str">
        <f t="shared" si="216"/>
        <v/>
      </c>
      <c r="H1421" s="14" t="str">
        <f t="shared" si="217"/>
        <v/>
      </c>
      <c r="I1421" s="152"/>
      <c r="J1421" s="153"/>
      <c r="K1421" s="153"/>
      <c r="L1421" s="19" t="str">
        <f t="shared" si="213"/>
        <v/>
      </c>
      <c r="M1421" s="151"/>
      <c r="N1421" s="153"/>
      <c r="O1421" s="153"/>
      <c r="P1421" s="19" t="str">
        <f t="shared" si="218"/>
        <v/>
      </c>
      <c r="Q1421" s="151"/>
      <c r="R1421" s="151"/>
      <c r="S1421" s="152"/>
      <c r="T1421" s="152"/>
      <c r="U1421" s="21" t="str">
        <f t="shared" si="212"/>
        <v/>
      </c>
      <c r="V1421" s="21" t="str">
        <f t="shared" si="219"/>
        <v/>
      </c>
      <c r="W1421" s="15" t="str">
        <f t="shared" si="220"/>
        <v/>
      </c>
    </row>
    <row r="1422" spans="1:23" ht="21.6" hidden="1" customHeight="1">
      <c r="A1422" s="14" t="str">
        <f t="shared" si="214"/>
        <v/>
      </c>
      <c r="B1422" s="20" t="str">
        <f>IF(D1422="","",COUNTIF($C$4:C1421,C1422)+1)</f>
        <v/>
      </c>
      <c r="C1422" s="14" t="str">
        <f>IF(D1422="","",VLOOKUP(D1422,LISTA!$A:$B,2,0))</f>
        <v/>
      </c>
      <c r="D1422" s="151"/>
      <c r="E1422" s="14" t="str">
        <f>IF(D1422="","",VLOOKUP(B1422,'Preventiva - Sequencia'!$B:$C,2,0))</f>
        <v/>
      </c>
      <c r="F1422" s="14" t="str">
        <f t="shared" si="215"/>
        <v/>
      </c>
      <c r="G1422" s="14" t="str">
        <f t="shared" si="216"/>
        <v/>
      </c>
      <c r="H1422" s="14" t="str">
        <f t="shared" si="217"/>
        <v/>
      </c>
      <c r="I1422" s="152"/>
      <c r="J1422" s="153"/>
      <c r="K1422" s="153"/>
      <c r="L1422" s="19" t="str">
        <f t="shared" si="213"/>
        <v/>
      </c>
      <c r="M1422" s="151"/>
      <c r="N1422" s="153"/>
      <c r="O1422" s="153"/>
      <c r="P1422" s="19" t="str">
        <f t="shared" si="218"/>
        <v/>
      </c>
      <c r="Q1422" s="151"/>
      <c r="R1422" s="151"/>
      <c r="S1422" s="152"/>
      <c r="T1422" s="152"/>
      <c r="U1422" s="21" t="str">
        <f t="shared" si="212"/>
        <v/>
      </c>
      <c r="V1422" s="21" t="str">
        <f t="shared" si="219"/>
        <v/>
      </c>
      <c r="W1422" s="15" t="str">
        <f t="shared" si="220"/>
        <v/>
      </c>
    </row>
    <row r="1423" spans="1:23" ht="21.6" hidden="1" customHeight="1">
      <c r="A1423" s="14" t="str">
        <f t="shared" si="214"/>
        <v/>
      </c>
      <c r="B1423" s="20" t="str">
        <f>IF(D1423="","",COUNTIF($C$4:C1422,C1423)+1)</f>
        <v/>
      </c>
      <c r="C1423" s="14" t="str">
        <f>IF(D1423="","",VLOOKUP(D1423,LISTA!$A:$B,2,0))</f>
        <v/>
      </c>
      <c r="D1423" s="151"/>
      <c r="E1423" s="14" t="str">
        <f>IF(D1423="","",VLOOKUP(B1423,'Preventiva - Sequencia'!$B:$C,2,0))</f>
        <v/>
      </c>
      <c r="F1423" s="14" t="str">
        <f t="shared" si="215"/>
        <v/>
      </c>
      <c r="G1423" s="14" t="str">
        <f t="shared" si="216"/>
        <v/>
      </c>
      <c r="H1423" s="14" t="str">
        <f t="shared" si="217"/>
        <v/>
      </c>
      <c r="I1423" s="152"/>
      <c r="J1423" s="153"/>
      <c r="K1423" s="153"/>
      <c r="L1423" s="19" t="str">
        <f t="shared" si="213"/>
        <v/>
      </c>
      <c r="M1423" s="151"/>
      <c r="N1423" s="153"/>
      <c r="O1423" s="153"/>
      <c r="P1423" s="19" t="str">
        <f t="shared" si="218"/>
        <v/>
      </c>
      <c r="Q1423" s="151"/>
      <c r="R1423" s="151"/>
      <c r="S1423" s="152"/>
      <c r="T1423" s="152"/>
      <c r="U1423" s="21" t="str">
        <f t="shared" si="212"/>
        <v/>
      </c>
      <c r="V1423" s="21" t="str">
        <f t="shared" si="219"/>
        <v/>
      </c>
      <c r="W1423" s="15" t="str">
        <f t="shared" si="220"/>
        <v/>
      </c>
    </row>
    <row r="1424" spans="1:23" ht="21.6" hidden="1" customHeight="1">
      <c r="A1424" s="14" t="str">
        <f t="shared" si="214"/>
        <v/>
      </c>
      <c r="B1424" s="20" t="str">
        <f>IF(D1424="","",COUNTIF($C$4:C1423,C1424)+1)</f>
        <v/>
      </c>
      <c r="C1424" s="14" t="str">
        <f>IF(D1424="","",VLOOKUP(D1424,LISTA!$A:$B,2,0))</f>
        <v/>
      </c>
      <c r="D1424" s="151"/>
      <c r="E1424" s="14" t="str">
        <f>IF(D1424="","",VLOOKUP(B1424,'Preventiva - Sequencia'!$B:$C,2,0))</f>
        <v/>
      </c>
      <c r="F1424" s="14" t="str">
        <f t="shared" si="215"/>
        <v/>
      </c>
      <c r="G1424" s="14" t="str">
        <f t="shared" si="216"/>
        <v/>
      </c>
      <c r="H1424" s="14" t="str">
        <f t="shared" si="217"/>
        <v/>
      </c>
      <c r="I1424" s="152"/>
      <c r="J1424" s="153"/>
      <c r="K1424" s="153"/>
      <c r="L1424" s="19" t="str">
        <f t="shared" si="213"/>
        <v/>
      </c>
      <c r="M1424" s="151"/>
      <c r="N1424" s="153"/>
      <c r="O1424" s="153"/>
      <c r="P1424" s="19" t="str">
        <f t="shared" si="218"/>
        <v/>
      </c>
      <c r="Q1424" s="151"/>
      <c r="R1424" s="151"/>
      <c r="S1424" s="152"/>
      <c r="T1424" s="152"/>
      <c r="U1424" s="21" t="str">
        <f t="shared" si="212"/>
        <v/>
      </c>
      <c r="V1424" s="21" t="str">
        <f t="shared" si="219"/>
        <v/>
      </c>
      <c r="W1424" s="15" t="str">
        <f t="shared" si="220"/>
        <v/>
      </c>
    </row>
    <row r="1425" spans="1:23" ht="21.6" hidden="1" customHeight="1">
      <c r="A1425" s="14" t="str">
        <f t="shared" si="214"/>
        <v/>
      </c>
      <c r="B1425" s="20" t="str">
        <f>IF(D1425="","",COUNTIF($C$4:C1424,C1425)+1)</f>
        <v/>
      </c>
      <c r="C1425" s="14" t="str">
        <f>IF(D1425="","",VLOOKUP(D1425,LISTA!$A:$B,2,0))</f>
        <v/>
      </c>
      <c r="D1425" s="151"/>
      <c r="E1425" s="14" t="str">
        <f>IF(D1425="","",VLOOKUP(B1425,'Preventiva - Sequencia'!$B:$C,2,0))</f>
        <v/>
      </c>
      <c r="F1425" s="14" t="str">
        <f t="shared" si="215"/>
        <v/>
      </c>
      <c r="G1425" s="14" t="str">
        <f t="shared" si="216"/>
        <v/>
      </c>
      <c r="H1425" s="14" t="str">
        <f t="shared" si="217"/>
        <v/>
      </c>
      <c r="I1425" s="152"/>
      <c r="J1425" s="153"/>
      <c r="K1425" s="153"/>
      <c r="L1425" s="19" t="str">
        <f t="shared" si="213"/>
        <v/>
      </c>
      <c r="M1425" s="151"/>
      <c r="N1425" s="153"/>
      <c r="O1425" s="153"/>
      <c r="P1425" s="19" t="str">
        <f t="shared" si="218"/>
        <v/>
      </c>
      <c r="Q1425" s="151"/>
      <c r="R1425" s="151"/>
      <c r="S1425" s="152"/>
      <c r="T1425" s="152"/>
      <c r="U1425" s="21" t="str">
        <f t="shared" si="212"/>
        <v/>
      </c>
      <c r="V1425" s="21" t="str">
        <f t="shared" si="219"/>
        <v/>
      </c>
      <c r="W1425" s="15" t="str">
        <f t="shared" si="220"/>
        <v/>
      </c>
    </row>
    <row r="1426" spans="1:23" ht="21.6" hidden="1" customHeight="1">
      <c r="A1426" s="14" t="str">
        <f t="shared" si="214"/>
        <v/>
      </c>
      <c r="B1426" s="20" t="str">
        <f>IF(D1426="","",COUNTIF($C$4:C1425,C1426)+1)</f>
        <v/>
      </c>
      <c r="C1426" s="14" t="str">
        <f>IF(D1426="","",VLOOKUP(D1426,LISTA!$A:$B,2,0))</f>
        <v/>
      </c>
      <c r="D1426" s="151"/>
      <c r="E1426" s="14" t="str">
        <f>IF(D1426="","",VLOOKUP(B1426,'Preventiva - Sequencia'!$B:$C,2,0))</f>
        <v/>
      </c>
      <c r="F1426" s="14" t="str">
        <f t="shared" si="215"/>
        <v/>
      </c>
      <c r="G1426" s="14" t="str">
        <f t="shared" si="216"/>
        <v/>
      </c>
      <c r="H1426" s="14" t="str">
        <f t="shared" si="217"/>
        <v/>
      </c>
      <c r="I1426" s="152"/>
      <c r="J1426" s="153"/>
      <c r="K1426" s="153"/>
      <c r="L1426" s="19" t="str">
        <f t="shared" si="213"/>
        <v/>
      </c>
      <c r="M1426" s="151"/>
      <c r="N1426" s="153"/>
      <c r="O1426" s="153"/>
      <c r="P1426" s="19" t="str">
        <f t="shared" si="218"/>
        <v/>
      </c>
      <c r="Q1426" s="151"/>
      <c r="R1426" s="151"/>
      <c r="S1426" s="152"/>
      <c r="T1426" s="152"/>
      <c r="U1426" s="21" t="str">
        <f t="shared" si="212"/>
        <v/>
      </c>
      <c r="V1426" s="21" t="str">
        <f t="shared" si="219"/>
        <v/>
      </c>
      <c r="W1426" s="15" t="str">
        <f t="shared" si="220"/>
        <v/>
      </c>
    </row>
    <row r="1427" spans="1:23" ht="21.6" hidden="1" customHeight="1">
      <c r="A1427" s="14" t="str">
        <f t="shared" si="214"/>
        <v/>
      </c>
      <c r="B1427" s="20" t="str">
        <f>IF(D1427="","",COUNTIF($C$4:C1426,C1427)+1)</f>
        <v/>
      </c>
      <c r="C1427" s="14" t="str">
        <f>IF(D1427="","",VLOOKUP(D1427,LISTA!$A:$B,2,0))</f>
        <v/>
      </c>
      <c r="D1427" s="151"/>
      <c r="E1427" s="14" t="str">
        <f>IF(D1427="","",VLOOKUP(B1427,'Preventiva - Sequencia'!$B:$C,2,0))</f>
        <v/>
      </c>
      <c r="F1427" s="14" t="str">
        <f t="shared" si="215"/>
        <v/>
      </c>
      <c r="G1427" s="14" t="str">
        <f t="shared" si="216"/>
        <v/>
      </c>
      <c r="H1427" s="14" t="str">
        <f t="shared" si="217"/>
        <v/>
      </c>
      <c r="I1427" s="152"/>
      <c r="J1427" s="153"/>
      <c r="K1427" s="153"/>
      <c r="L1427" s="19" t="str">
        <f t="shared" si="213"/>
        <v/>
      </c>
      <c r="M1427" s="151"/>
      <c r="N1427" s="153"/>
      <c r="O1427" s="153"/>
      <c r="P1427" s="19" t="str">
        <f t="shared" si="218"/>
        <v/>
      </c>
      <c r="Q1427" s="151"/>
      <c r="R1427" s="151"/>
      <c r="S1427" s="152"/>
      <c r="T1427" s="152"/>
      <c r="U1427" s="21" t="str">
        <f t="shared" si="212"/>
        <v/>
      </c>
      <c r="V1427" s="21" t="str">
        <f t="shared" si="219"/>
        <v/>
      </c>
      <c r="W1427" s="15" t="str">
        <f t="shared" si="220"/>
        <v/>
      </c>
    </row>
    <row r="1428" spans="1:23" ht="21.6" hidden="1" customHeight="1">
      <c r="A1428" s="14" t="str">
        <f t="shared" si="214"/>
        <v/>
      </c>
      <c r="B1428" s="20" t="str">
        <f>IF(D1428="","",COUNTIF($C$4:C1427,C1428)+1)</f>
        <v/>
      </c>
      <c r="C1428" s="14" t="str">
        <f>IF(D1428="","",VLOOKUP(D1428,LISTA!$A:$B,2,0))</f>
        <v/>
      </c>
      <c r="D1428" s="151"/>
      <c r="E1428" s="14" t="str">
        <f>IF(D1428="","",VLOOKUP(B1428,'Preventiva - Sequencia'!$B:$C,2,0))</f>
        <v/>
      </c>
      <c r="F1428" s="14" t="str">
        <f t="shared" si="215"/>
        <v/>
      </c>
      <c r="G1428" s="14" t="str">
        <f t="shared" si="216"/>
        <v/>
      </c>
      <c r="H1428" s="14" t="str">
        <f t="shared" si="217"/>
        <v/>
      </c>
      <c r="I1428" s="152"/>
      <c r="J1428" s="153"/>
      <c r="K1428" s="153"/>
      <c r="L1428" s="19" t="str">
        <f t="shared" si="213"/>
        <v/>
      </c>
      <c r="M1428" s="151"/>
      <c r="N1428" s="153"/>
      <c r="O1428" s="153"/>
      <c r="P1428" s="19" t="str">
        <f t="shared" si="218"/>
        <v/>
      </c>
      <c r="Q1428" s="151"/>
      <c r="R1428" s="151"/>
      <c r="S1428" s="152"/>
      <c r="T1428" s="152"/>
      <c r="U1428" s="21" t="str">
        <f t="shared" si="212"/>
        <v/>
      </c>
      <c r="V1428" s="21" t="str">
        <f t="shared" si="219"/>
        <v/>
      </c>
      <c r="W1428" s="15" t="str">
        <f t="shared" si="220"/>
        <v/>
      </c>
    </row>
    <row r="1429" spans="1:23" ht="21.6" hidden="1" customHeight="1">
      <c r="A1429" s="14" t="str">
        <f t="shared" si="214"/>
        <v/>
      </c>
      <c r="B1429" s="20" t="str">
        <f>IF(D1429="","",COUNTIF($C$4:C1428,C1429)+1)</f>
        <v/>
      </c>
      <c r="C1429" s="14" t="str">
        <f>IF(D1429="","",VLOOKUP(D1429,LISTA!$A:$B,2,0))</f>
        <v/>
      </c>
      <c r="D1429" s="151"/>
      <c r="E1429" s="14" t="str">
        <f>IF(D1429="","",VLOOKUP(B1429,'Preventiva - Sequencia'!$B:$C,2,0))</f>
        <v/>
      </c>
      <c r="F1429" s="14" t="str">
        <f t="shared" si="215"/>
        <v/>
      </c>
      <c r="G1429" s="14" t="str">
        <f t="shared" si="216"/>
        <v/>
      </c>
      <c r="H1429" s="14" t="str">
        <f t="shared" si="217"/>
        <v/>
      </c>
      <c r="I1429" s="152"/>
      <c r="J1429" s="153"/>
      <c r="K1429" s="153"/>
      <c r="L1429" s="19" t="str">
        <f t="shared" si="213"/>
        <v/>
      </c>
      <c r="M1429" s="151"/>
      <c r="N1429" s="153"/>
      <c r="O1429" s="153"/>
      <c r="P1429" s="19" t="str">
        <f t="shared" si="218"/>
        <v/>
      </c>
      <c r="Q1429" s="151"/>
      <c r="R1429" s="151"/>
      <c r="S1429" s="152"/>
      <c r="T1429" s="152"/>
      <c r="U1429" s="21" t="str">
        <f t="shared" si="212"/>
        <v/>
      </c>
      <c r="V1429" s="21" t="str">
        <f t="shared" si="219"/>
        <v/>
      </c>
      <c r="W1429" s="15" t="str">
        <f t="shared" si="220"/>
        <v/>
      </c>
    </row>
    <row r="1430" spans="1:23" ht="21.6" hidden="1" customHeight="1">
      <c r="A1430" s="14" t="str">
        <f t="shared" si="214"/>
        <v/>
      </c>
      <c r="B1430" s="20" t="str">
        <f>IF(D1430="","",COUNTIF($C$4:C1429,C1430)+1)</f>
        <v/>
      </c>
      <c r="C1430" s="14" t="str">
        <f>IF(D1430="","",VLOOKUP(D1430,LISTA!$A:$B,2,0))</f>
        <v/>
      </c>
      <c r="D1430" s="151"/>
      <c r="E1430" s="14" t="str">
        <f>IF(D1430="","",VLOOKUP(B1430,'Preventiva - Sequencia'!$B:$C,2,0))</f>
        <v/>
      </c>
      <c r="F1430" s="14" t="str">
        <f t="shared" si="215"/>
        <v/>
      </c>
      <c r="G1430" s="14" t="str">
        <f t="shared" si="216"/>
        <v/>
      </c>
      <c r="H1430" s="14" t="str">
        <f t="shared" si="217"/>
        <v/>
      </c>
      <c r="I1430" s="152"/>
      <c r="J1430" s="153"/>
      <c r="K1430" s="153"/>
      <c r="L1430" s="19" t="str">
        <f t="shared" si="213"/>
        <v/>
      </c>
      <c r="M1430" s="151"/>
      <c r="N1430" s="153"/>
      <c r="O1430" s="153"/>
      <c r="P1430" s="19" t="str">
        <f t="shared" si="218"/>
        <v/>
      </c>
      <c r="Q1430" s="151"/>
      <c r="R1430" s="151"/>
      <c r="S1430" s="152"/>
      <c r="T1430" s="152"/>
      <c r="U1430" s="21" t="str">
        <f t="shared" si="212"/>
        <v/>
      </c>
      <c r="V1430" s="21" t="str">
        <f t="shared" si="219"/>
        <v/>
      </c>
      <c r="W1430" s="15" t="str">
        <f t="shared" si="220"/>
        <v/>
      </c>
    </row>
    <row r="1431" spans="1:23" ht="21.6" hidden="1" customHeight="1">
      <c r="A1431" s="14" t="str">
        <f t="shared" si="214"/>
        <v/>
      </c>
      <c r="B1431" s="20" t="str">
        <f>IF(D1431="","",COUNTIF($C$4:C1430,C1431)+1)</f>
        <v/>
      </c>
      <c r="C1431" s="14" t="str">
        <f>IF(D1431="","",VLOOKUP(D1431,LISTA!$A:$B,2,0))</f>
        <v/>
      </c>
      <c r="D1431" s="151"/>
      <c r="E1431" s="14" t="str">
        <f>IF(D1431="","",VLOOKUP(B1431,'Preventiva - Sequencia'!$B:$C,2,0))</f>
        <v/>
      </c>
      <c r="F1431" s="14" t="str">
        <f t="shared" si="215"/>
        <v/>
      </c>
      <c r="G1431" s="14" t="str">
        <f t="shared" si="216"/>
        <v/>
      </c>
      <c r="H1431" s="14" t="str">
        <f t="shared" si="217"/>
        <v/>
      </c>
      <c r="I1431" s="152"/>
      <c r="J1431" s="153"/>
      <c r="K1431" s="153"/>
      <c r="L1431" s="19" t="str">
        <f t="shared" si="213"/>
        <v/>
      </c>
      <c r="M1431" s="151"/>
      <c r="N1431" s="153"/>
      <c r="O1431" s="153"/>
      <c r="P1431" s="19" t="str">
        <f t="shared" si="218"/>
        <v/>
      </c>
      <c r="Q1431" s="151"/>
      <c r="R1431" s="151"/>
      <c r="S1431" s="152"/>
      <c r="T1431" s="152"/>
      <c r="U1431" s="21" t="str">
        <f t="shared" si="212"/>
        <v/>
      </c>
      <c r="V1431" s="21" t="str">
        <f t="shared" si="219"/>
        <v/>
      </c>
      <c r="W1431" s="15" t="str">
        <f t="shared" si="220"/>
        <v/>
      </c>
    </row>
    <row r="1432" spans="1:23" ht="21.6" hidden="1" customHeight="1">
      <c r="A1432" s="14" t="str">
        <f t="shared" si="214"/>
        <v/>
      </c>
      <c r="B1432" s="20" t="str">
        <f>IF(D1432="","",COUNTIF($C$4:C1431,C1432)+1)</f>
        <v/>
      </c>
      <c r="C1432" s="14" t="str">
        <f>IF(D1432="","",VLOOKUP(D1432,LISTA!$A:$B,2,0))</f>
        <v/>
      </c>
      <c r="D1432" s="151"/>
      <c r="E1432" s="14" t="str">
        <f>IF(D1432="","",VLOOKUP(B1432,'Preventiva - Sequencia'!$B:$C,2,0))</f>
        <v/>
      </c>
      <c r="F1432" s="14" t="str">
        <f t="shared" si="215"/>
        <v/>
      </c>
      <c r="G1432" s="14" t="str">
        <f t="shared" si="216"/>
        <v/>
      </c>
      <c r="H1432" s="14" t="str">
        <f t="shared" si="217"/>
        <v/>
      </c>
      <c r="I1432" s="152"/>
      <c r="J1432" s="153"/>
      <c r="K1432" s="153"/>
      <c r="L1432" s="19" t="str">
        <f t="shared" si="213"/>
        <v/>
      </c>
      <c r="M1432" s="151"/>
      <c r="N1432" s="153"/>
      <c r="O1432" s="153"/>
      <c r="P1432" s="19" t="str">
        <f t="shared" si="218"/>
        <v/>
      </c>
      <c r="Q1432" s="151"/>
      <c r="R1432" s="151"/>
      <c r="S1432" s="152"/>
      <c r="T1432" s="152"/>
      <c r="U1432" s="21" t="str">
        <f t="shared" si="212"/>
        <v/>
      </c>
      <c r="V1432" s="21" t="str">
        <f t="shared" si="219"/>
        <v/>
      </c>
      <c r="W1432" s="15" t="str">
        <f t="shared" si="220"/>
        <v/>
      </c>
    </row>
    <row r="1433" spans="1:23" ht="21.6" hidden="1" customHeight="1">
      <c r="A1433" s="14" t="str">
        <f t="shared" si="214"/>
        <v/>
      </c>
      <c r="B1433" s="20" t="str">
        <f>IF(D1433="","",COUNTIF($C$4:C1432,C1433)+1)</f>
        <v/>
      </c>
      <c r="C1433" s="14" t="str">
        <f>IF(D1433="","",VLOOKUP(D1433,LISTA!$A:$B,2,0))</f>
        <v/>
      </c>
      <c r="D1433" s="151"/>
      <c r="E1433" s="14" t="str">
        <f>IF(D1433="","",VLOOKUP(B1433,'Preventiva - Sequencia'!$B:$C,2,0))</f>
        <v/>
      </c>
      <c r="F1433" s="14" t="str">
        <f t="shared" si="215"/>
        <v/>
      </c>
      <c r="G1433" s="14" t="str">
        <f t="shared" si="216"/>
        <v/>
      </c>
      <c r="H1433" s="14" t="str">
        <f t="shared" si="217"/>
        <v/>
      </c>
      <c r="I1433" s="152"/>
      <c r="J1433" s="153"/>
      <c r="K1433" s="153"/>
      <c r="L1433" s="19" t="str">
        <f t="shared" si="213"/>
        <v/>
      </c>
      <c r="M1433" s="151"/>
      <c r="N1433" s="153"/>
      <c r="O1433" s="153"/>
      <c r="P1433" s="19" t="str">
        <f t="shared" si="218"/>
        <v/>
      </c>
      <c r="Q1433" s="151"/>
      <c r="R1433" s="151"/>
      <c r="S1433" s="152"/>
      <c r="T1433" s="152"/>
      <c r="U1433" s="21" t="str">
        <f t="shared" si="212"/>
        <v/>
      </c>
      <c r="V1433" s="21" t="str">
        <f t="shared" si="219"/>
        <v/>
      </c>
      <c r="W1433" s="15" t="str">
        <f t="shared" si="220"/>
        <v/>
      </c>
    </row>
    <row r="1434" spans="1:23" ht="21.6" hidden="1" customHeight="1">
      <c r="A1434" s="14" t="str">
        <f t="shared" si="214"/>
        <v/>
      </c>
      <c r="B1434" s="20" t="str">
        <f>IF(D1434="","",COUNTIF($C$4:C1433,C1434)+1)</f>
        <v/>
      </c>
      <c r="C1434" s="14" t="str">
        <f>IF(D1434="","",VLOOKUP(D1434,LISTA!$A:$B,2,0))</f>
        <v/>
      </c>
      <c r="D1434" s="151"/>
      <c r="E1434" s="14" t="str">
        <f>IF(D1434="","",VLOOKUP(B1434,'Preventiva - Sequencia'!$B:$C,2,0))</f>
        <v/>
      </c>
      <c r="F1434" s="14" t="str">
        <f t="shared" si="215"/>
        <v/>
      </c>
      <c r="G1434" s="14" t="str">
        <f t="shared" si="216"/>
        <v/>
      </c>
      <c r="H1434" s="14" t="str">
        <f t="shared" si="217"/>
        <v/>
      </c>
      <c r="I1434" s="152"/>
      <c r="J1434" s="153"/>
      <c r="K1434" s="153"/>
      <c r="L1434" s="19" t="str">
        <f t="shared" si="213"/>
        <v/>
      </c>
      <c r="M1434" s="151"/>
      <c r="N1434" s="153"/>
      <c r="O1434" s="153"/>
      <c r="P1434" s="19" t="str">
        <f t="shared" si="218"/>
        <v/>
      </c>
      <c r="Q1434" s="151"/>
      <c r="R1434" s="151"/>
      <c r="S1434" s="152"/>
      <c r="T1434" s="152"/>
      <c r="U1434" s="21" t="str">
        <f t="shared" si="212"/>
        <v/>
      </c>
      <c r="V1434" s="21" t="str">
        <f t="shared" si="219"/>
        <v/>
      </c>
      <c r="W1434" s="15" t="str">
        <f t="shared" si="220"/>
        <v/>
      </c>
    </row>
    <row r="1435" spans="1:23" ht="21.6" hidden="1" customHeight="1">
      <c r="A1435" s="14" t="str">
        <f t="shared" si="214"/>
        <v/>
      </c>
      <c r="B1435" s="20" t="str">
        <f>IF(D1435="","",COUNTIF($C$4:C1434,C1435)+1)</f>
        <v/>
      </c>
      <c r="C1435" s="14" t="str">
        <f>IF(D1435="","",VLOOKUP(D1435,LISTA!$A:$B,2,0))</f>
        <v/>
      </c>
      <c r="D1435" s="151"/>
      <c r="E1435" s="14" t="str">
        <f>IF(D1435="","",VLOOKUP(B1435,'Preventiva - Sequencia'!$B:$C,2,0))</f>
        <v/>
      </c>
      <c r="F1435" s="14" t="str">
        <f t="shared" si="215"/>
        <v/>
      </c>
      <c r="G1435" s="14" t="str">
        <f t="shared" si="216"/>
        <v/>
      </c>
      <c r="H1435" s="14" t="str">
        <f t="shared" si="217"/>
        <v/>
      </c>
      <c r="I1435" s="152"/>
      <c r="J1435" s="153"/>
      <c r="K1435" s="153"/>
      <c r="L1435" s="19" t="str">
        <f t="shared" si="213"/>
        <v/>
      </c>
      <c r="M1435" s="151"/>
      <c r="N1435" s="153"/>
      <c r="O1435" s="153"/>
      <c r="P1435" s="19" t="str">
        <f t="shared" si="218"/>
        <v/>
      </c>
      <c r="Q1435" s="151"/>
      <c r="R1435" s="151"/>
      <c r="S1435" s="152"/>
      <c r="T1435" s="152"/>
      <c r="U1435" s="21" t="str">
        <f t="shared" si="212"/>
        <v/>
      </c>
      <c r="V1435" s="21" t="str">
        <f t="shared" si="219"/>
        <v/>
      </c>
      <c r="W1435" s="15" t="str">
        <f t="shared" si="220"/>
        <v/>
      </c>
    </row>
    <row r="1436" spans="1:23" ht="21.6" hidden="1" customHeight="1">
      <c r="A1436" s="14" t="str">
        <f t="shared" si="214"/>
        <v/>
      </c>
      <c r="B1436" s="20" t="str">
        <f>IF(D1436="","",COUNTIF($C$4:C1435,C1436)+1)</f>
        <v/>
      </c>
      <c r="C1436" s="14" t="str">
        <f>IF(D1436="","",VLOOKUP(D1436,LISTA!$A:$B,2,0))</f>
        <v/>
      </c>
      <c r="D1436" s="151"/>
      <c r="E1436" s="14" t="str">
        <f>IF(D1436="","",VLOOKUP(B1436,'Preventiva - Sequencia'!$B:$C,2,0))</f>
        <v/>
      </c>
      <c r="F1436" s="14" t="str">
        <f t="shared" si="215"/>
        <v/>
      </c>
      <c r="G1436" s="14" t="str">
        <f t="shared" si="216"/>
        <v/>
      </c>
      <c r="H1436" s="14" t="str">
        <f t="shared" si="217"/>
        <v/>
      </c>
      <c r="I1436" s="152"/>
      <c r="J1436" s="153"/>
      <c r="K1436" s="153"/>
      <c r="L1436" s="19" t="str">
        <f t="shared" si="213"/>
        <v/>
      </c>
      <c r="M1436" s="151"/>
      <c r="N1436" s="153"/>
      <c r="O1436" s="153"/>
      <c r="P1436" s="19" t="str">
        <f t="shared" si="218"/>
        <v/>
      </c>
      <c r="Q1436" s="151"/>
      <c r="R1436" s="151"/>
      <c r="S1436" s="152"/>
      <c r="T1436" s="152"/>
      <c r="U1436" s="21" t="str">
        <f t="shared" si="212"/>
        <v/>
      </c>
      <c r="V1436" s="21" t="str">
        <f t="shared" si="219"/>
        <v/>
      </c>
      <c r="W1436" s="15" t="str">
        <f t="shared" si="220"/>
        <v/>
      </c>
    </row>
    <row r="1437" spans="1:23" ht="21.6" hidden="1" customHeight="1">
      <c r="A1437" s="14" t="str">
        <f t="shared" si="214"/>
        <v/>
      </c>
      <c r="B1437" s="20" t="str">
        <f>IF(D1437="","",COUNTIF($C$4:C1436,C1437)+1)</f>
        <v/>
      </c>
      <c r="C1437" s="14" t="str">
        <f>IF(D1437="","",VLOOKUP(D1437,LISTA!$A:$B,2,0))</f>
        <v/>
      </c>
      <c r="D1437" s="151"/>
      <c r="E1437" s="14" t="str">
        <f>IF(D1437="","",VLOOKUP(B1437,'Preventiva - Sequencia'!$B:$C,2,0))</f>
        <v/>
      </c>
      <c r="F1437" s="14" t="str">
        <f t="shared" si="215"/>
        <v/>
      </c>
      <c r="G1437" s="14" t="str">
        <f t="shared" si="216"/>
        <v/>
      </c>
      <c r="H1437" s="14" t="str">
        <f t="shared" si="217"/>
        <v/>
      </c>
      <c r="I1437" s="152"/>
      <c r="J1437" s="153"/>
      <c r="K1437" s="153"/>
      <c r="L1437" s="19" t="str">
        <f t="shared" si="213"/>
        <v/>
      </c>
      <c r="M1437" s="151"/>
      <c r="N1437" s="153"/>
      <c r="O1437" s="153"/>
      <c r="P1437" s="19" t="str">
        <f t="shared" si="218"/>
        <v/>
      </c>
      <c r="Q1437" s="151"/>
      <c r="R1437" s="151"/>
      <c r="S1437" s="152"/>
      <c r="T1437" s="152"/>
      <c r="U1437" s="21" t="str">
        <f t="shared" ref="U1437:U1500" si="221">IF(P1437="","",P1437/L1437)</f>
        <v/>
      </c>
      <c r="V1437" s="21" t="str">
        <f t="shared" si="219"/>
        <v/>
      </c>
      <c r="W1437" s="15" t="str">
        <f t="shared" si="220"/>
        <v/>
      </c>
    </row>
    <row r="1438" spans="1:23" ht="21.6" hidden="1" customHeight="1">
      <c r="A1438" s="14" t="str">
        <f t="shared" si="214"/>
        <v/>
      </c>
      <c r="B1438" s="20" t="str">
        <f>IF(D1438="","",COUNTIF($C$4:C1437,C1438)+1)</f>
        <v/>
      </c>
      <c r="C1438" s="14" t="str">
        <f>IF(D1438="","",VLOOKUP(D1438,LISTA!$A:$B,2,0))</f>
        <v/>
      </c>
      <c r="D1438" s="151"/>
      <c r="E1438" s="14" t="str">
        <f>IF(D1438="","",VLOOKUP(B1438,'Preventiva - Sequencia'!$B:$C,2,0))</f>
        <v/>
      </c>
      <c r="F1438" s="14" t="str">
        <f t="shared" si="215"/>
        <v/>
      </c>
      <c r="G1438" s="14" t="str">
        <f t="shared" si="216"/>
        <v/>
      </c>
      <c r="H1438" s="14" t="str">
        <f t="shared" si="217"/>
        <v/>
      </c>
      <c r="I1438" s="152"/>
      <c r="J1438" s="153"/>
      <c r="K1438" s="153"/>
      <c r="L1438" s="19" t="str">
        <f t="shared" si="213"/>
        <v/>
      </c>
      <c r="M1438" s="151"/>
      <c r="N1438" s="153"/>
      <c r="O1438" s="153"/>
      <c r="P1438" s="19" t="str">
        <f t="shared" si="218"/>
        <v/>
      </c>
      <c r="Q1438" s="151"/>
      <c r="R1438" s="151"/>
      <c r="S1438" s="152"/>
      <c r="T1438" s="152"/>
      <c r="U1438" s="21" t="str">
        <f t="shared" si="221"/>
        <v/>
      </c>
      <c r="V1438" s="21" t="str">
        <f t="shared" si="219"/>
        <v/>
      </c>
      <c r="W1438" s="15" t="str">
        <f t="shared" si="220"/>
        <v/>
      </c>
    </row>
    <row r="1439" spans="1:23" ht="21.6" hidden="1" customHeight="1">
      <c r="A1439" s="14" t="str">
        <f t="shared" si="214"/>
        <v/>
      </c>
      <c r="B1439" s="20" t="str">
        <f>IF(D1439="","",COUNTIF($C$4:C1438,C1439)+1)</f>
        <v/>
      </c>
      <c r="C1439" s="14" t="str">
        <f>IF(D1439="","",VLOOKUP(D1439,LISTA!$A:$B,2,0))</f>
        <v/>
      </c>
      <c r="D1439" s="151"/>
      <c r="E1439" s="14" t="str">
        <f>IF(D1439="","",VLOOKUP(B1439,'Preventiva - Sequencia'!$B:$C,2,0))</f>
        <v/>
      </c>
      <c r="F1439" s="14" t="str">
        <f t="shared" si="215"/>
        <v/>
      </c>
      <c r="G1439" s="14" t="str">
        <f t="shared" si="216"/>
        <v/>
      </c>
      <c r="H1439" s="14" t="str">
        <f t="shared" si="217"/>
        <v/>
      </c>
      <c r="I1439" s="152"/>
      <c r="J1439" s="153"/>
      <c r="K1439" s="153"/>
      <c r="L1439" s="19" t="str">
        <f t="shared" si="213"/>
        <v/>
      </c>
      <c r="M1439" s="151"/>
      <c r="N1439" s="153"/>
      <c r="O1439" s="153"/>
      <c r="P1439" s="19" t="str">
        <f t="shared" si="218"/>
        <v/>
      </c>
      <c r="Q1439" s="151"/>
      <c r="R1439" s="151"/>
      <c r="S1439" s="152"/>
      <c r="T1439" s="152"/>
      <c r="U1439" s="21" t="str">
        <f t="shared" si="221"/>
        <v/>
      </c>
      <c r="V1439" s="21" t="str">
        <f t="shared" si="219"/>
        <v/>
      </c>
      <c r="W1439" s="15" t="str">
        <f t="shared" si="220"/>
        <v/>
      </c>
    </row>
    <row r="1440" spans="1:23" ht="21.6" hidden="1" customHeight="1">
      <c r="A1440" s="14" t="str">
        <f t="shared" si="214"/>
        <v/>
      </c>
      <c r="B1440" s="20" t="str">
        <f>IF(D1440="","",COUNTIF($C$4:C1439,C1440)+1)</f>
        <v/>
      </c>
      <c r="C1440" s="14" t="str">
        <f>IF(D1440="","",VLOOKUP(D1440,LISTA!$A:$B,2,0))</f>
        <v/>
      </c>
      <c r="D1440" s="151"/>
      <c r="E1440" s="14" t="str">
        <f>IF(D1440="","",VLOOKUP(B1440,'Preventiva - Sequencia'!$B:$C,2,0))</f>
        <v/>
      </c>
      <c r="F1440" s="14" t="str">
        <f t="shared" si="215"/>
        <v/>
      </c>
      <c r="G1440" s="14" t="str">
        <f t="shared" si="216"/>
        <v/>
      </c>
      <c r="H1440" s="14" t="str">
        <f t="shared" si="217"/>
        <v/>
      </c>
      <c r="I1440" s="152"/>
      <c r="J1440" s="153"/>
      <c r="K1440" s="153"/>
      <c r="L1440" s="19" t="str">
        <f t="shared" si="213"/>
        <v/>
      </c>
      <c r="M1440" s="151"/>
      <c r="N1440" s="153"/>
      <c r="O1440" s="153"/>
      <c r="P1440" s="19" t="str">
        <f t="shared" si="218"/>
        <v/>
      </c>
      <c r="Q1440" s="151"/>
      <c r="R1440" s="151"/>
      <c r="S1440" s="152"/>
      <c r="T1440" s="152"/>
      <c r="U1440" s="21" t="str">
        <f t="shared" si="221"/>
        <v/>
      </c>
      <c r="V1440" s="21" t="str">
        <f t="shared" si="219"/>
        <v/>
      </c>
      <c r="W1440" s="15" t="str">
        <f t="shared" si="220"/>
        <v/>
      </c>
    </row>
    <row r="1441" spans="1:23" ht="21.6" hidden="1" customHeight="1">
      <c r="A1441" s="14" t="str">
        <f t="shared" si="214"/>
        <v/>
      </c>
      <c r="B1441" s="20" t="str">
        <f>IF(D1441="","",COUNTIF($C$4:C1440,C1441)+1)</f>
        <v/>
      </c>
      <c r="C1441" s="14" t="str">
        <f>IF(D1441="","",VLOOKUP(D1441,LISTA!$A:$B,2,0))</f>
        <v/>
      </c>
      <c r="D1441" s="151"/>
      <c r="E1441" s="14" t="str">
        <f>IF(D1441="","",VLOOKUP(B1441,'Preventiva - Sequencia'!$B:$C,2,0))</f>
        <v/>
      </c>
      <c r="F1441" s="14" t="str">
        <f t="shared" si="215"/>
        <v/>
      </c>
      <c r="G1441" s="14" t="str">
        <f t="shared" si="216"/>
        <v/>
      </c>
      <c r="H1441" s="14" t="str">
        <f t="shared" si="217"/>
        <v/>
      </c>
      <c r="I1441" s="152"/>
      <c r="J1441" s="153"/>
      <c r="K1441" s="153"/>
      <c r="L1441" s="19" t="str">
        <f t="shared" si="213"/>
        <v/>
      </c>
      <c r="M1441" s="151"/>
      <c r="N1441" s="153"/>
      <c r="O1441" s="153"/>
      <c r="P1441" s="19" t="str">
        <f t="shared" si="218"/>
        <v/>
      </c>
      <c r="Q1441" s="151"/>
      <c r="R1441" s="151"/>
      <c r="S1441" s="152"/>
      <c r="T1441" s="152"/>
      <c r="U1441" s="21" t="str">
        <f t="shared" si="221"/>
        <v/>
      </c>
      <c r="V1441" s="21" t="str">
        <f t="shared" si="219"/>
        <v/>
      </c>
      <c r="W1441" s="15" t="str">
        <f t="shared" si="220"/>
        <v/>
      </c>
    </row>
    <row r="1442" spans="1:23" ht="21.6" hidden="1" customHeight="1">
      <c r="A1442" s="14" t="str">
        <f t="shared" si="214"/>
        <v/>
      </c>
      <c r="B1442" s="20" t="str">
        <f>IF(D1442="","",COUNTIF($C$4:C1441,C1442)+1)</f>
        <v/>
      </c>
      <c r="C1442" s="14" t="str">
        <f>IF(D1442="","",VLOOKUP(D1442,LISTA!$A:$B,2,0))</f>
        <v/>
      </c>
      <c r="D1442" s="151"/>
      <c r="E1442" s="14" t="str">
        <f>IF(D1442="","",VLOOKUP(B1442,'Preventiva - Sequencia'!$B:$C,2,0))</f>
        <v/>
      </c>
      <c r="F1442" s="14" t="str">
        <f t="shared" si="215"/>
        <v/>
      </c>
      <c r="G1442" s="14" t="str">
        <f t="shared" si="216"/>
        <v/>
      </c>
      <c r="H1442" s="14" t="str">
        <f t="shared" si="217"/>
        <v/>
      </c>
      <c r="I1442" s="152"/>
      <c r="J1442" s="153"/>
      <c r="K1442" s="153"/>
      <c r="L1442" s="19" t="str">
        <f t="shared" si="213"/>
        <v/>
      </c>
      <c r="M1442" s="151"/>
      <c r="N1442" s="153"/>
      <c r="O1442" s="153"/>
      <c r="P1442" s="19" t="str">
        <f t="shared" si="218"/>
        <v/>
      </c>
      <c r="Q1442" s="151"/>
      <c r="R1442" s="151"/>
      <c r="S1442" s="152"/>
      <c r="T1442" s="152"/>
      <c r="U1442" s="21" t="str">
        <f t="shared" si="221"/>
        <v/>
      </c>
      <c r="V1442" s="21" t="str">
        <f t="shared" si="219"/>
        <v/>
      </c>
      <c r="W1442" s="15" t="str">
        <f t="shared" si="220"/>
        <v/>
      </c>
    </row>
    <row r="1443" spans="1:23" ht="21.6" hidden="1" customHeight="1">
      <c r="A1443" s="14" t="str">
        <f t="shared" si="214"/>
        <v/>
      </c>
      <c r="B1443" s="20" t="str">
        <f>IF(D1443="","",COUNTIF($C$4:C1442,C1443)+1)</f>
        <v/>
      </c>
      <c r="C1443" s="14" t="str">
        <f>IF(D1443="","",VLOOKUP(D1443,LISTA!$A:$B,2,0))</f>
        <v/>
      </c>
      <c r="D1443" s="151"/>
      <c r="E1443" s="14" t="str">
        <f>IF(D1443="","",VLOOKUP(B1443,'Preventiva - Sequencia'!$B:$C,2,0))</f>
        <v/>
      </c>
      <c r="F1443" s="14" t="str">
        <f t="shared" si="215"/>
        <v/>
      </c>
      <c r="G1443" s="14" t="str">
        <f t="shared" si="216"/>
        <v/>
      </c>
      <c r="H1443" s="14" t="str">
        <f t="shared" si="217"/>
        <v/>
      </c>
      <c r="I1443" s="152"/>
      <c r="J1443" s="153"/>
      <c r="K1443" s="153"/>
      <c r="L1443" s="19" t="str">
        <f t="shared" si="213"/>
        <v/>
      </c>
      <c r="M1443" s="151"/>
      <c r="N1443" s="153"/>
      <c r="O1443" s="153"/>
      <c r="P1443" s="19" t="str">
        <f t="shared" si="218"/>
        <v/>
      </c>
      <c r="Q1443" s="151"/>
      <c r="R1443" s="151"/>
      <c r="S1443" s="152"/>
      <c r="T1443" s="152"/>
      <c r="U1443" s="21" t="str">
        <f t="shared" si="221"/>
        <v/>
      </c>
      <c r="V1443" s="21" t="str">
        <f t="shared" si="219"/>
        <v/>
      </c>
      <c r="W1443" s="15" t="str">
        <f t="shared" si="220"/>
        <v/>
      </c>
    </row>
    <row r="1444" spans="1:23" ht="21.6" hidden="1" customHeight="1">
      <c r="A1444" s="14" t="str">
        <f t="shared" si="214"/>
        <v/>
      </c>
      <c r="B1444" s="20" t="str">
        <f>IF(D1444="","",COUNTIF($C$4:C1443,C1444)+1)</f>
        <v/>
      </c>
      <c r="C1444" s="14" t="str">
        <f>IF(D1444="","",VLOOKUP(D1444,LISTA!$A:$B,2,0))</f>
        <v/>
      </c>
      <c r="D1444" s="151"/>
      <c r="E1444" s="14" t="str">
        <f>IF(D1444="","",VLOOKUP(B1444,'Preventiva - Sequencia'!$B:$C,2,0))</f>
        <v/>
      </c>
      <c r="F1444" s="14" t="str">
        <f t="shared" si="215"/>
        <v/>
      </c>
      <c r="G1444" s="14" t="str">
        <f t="shared" si="216"/>
        <v/>
      </c>
      <c r="H1444" s="14" t="str">
        <f t="shared" si="217"/>
        <v/>
      </c>
      <c r="I1444" s="152"/>
      <c r="J1444" s="153"/>
      <c r="K1444" s="153"/>
      <c r="L1444" s="19" t="str">
        <f t="shared" si="213"/>
        <v/>
      </c>
      <c r="M1444" s="151"/>
      <c r="N1444" s="153"/>
      <c r="O1444" s="153"/>
      <c r="P1444" s="19" t="str">
        <f t="shared" si="218"/>
        <v/>
      </c>
      <c r="Q1444" s="151"/>
      <c r="R1444" s="151"/>
      <c r="S1444" s="152"/>
      <c r="T1444" s="152"/>
      <c r="U1444" s="21" t="str">
        <f t="shared" si="221"/>
        <v/>
      </c>
      <c r="V1444" s="21" t="str">
        <f t="shared" si="219"/>
        <v/>
      </c>
      <c r="W1444" s="15" t="str">
        <f t="shared" si="220"/>
        <v/>
      </c>
    </row>
    <row r="1445" spans="1:23" ht="21.6" hidden="1" customHeight="1">
      <c r="A1445" s="14" t="str">
        <f t="shared" si="214"/>
        <v/>
      </c>
      <c r="B1445" s="20" t="str">
        <f>IF(D1445="","",COUNTIF($C$4:C1444,C1445)+1)</f>
        <v/>
      </c>
      <c r="C1445" s="14" t="str">
        <f>IF(D1445="","",VLOOKUP(D1445,LISTA!$A:$B,2,0))</f>
        <v/>
      </c>
      <c r="D1445" s="151"/>
      <c r="E1445" s="14" t="str">
        <f>IF(D1445="","",VLOOKUP(B1445,'Preventiva - Sequencia'!$B:$C,2,0))</f>
        <v/>
      </c>
      <c r="F1445" s="14" t="str">
        <f t="shared" si="215"/>
        <v/>
      </c>
      <c r="G1445" s="14" t="str">
        <f t="shared" si="216"/>
        <v/>
      </c>
      <c r="H1445" s="14" t="str">
        <f t="shared" si="217"/>
        <v/>
      </c>
      <c r="I1445" s="152"/>
      <c r="J1445" s="153"/>
      <c r="K1445" s="153"/>
      <c r="L1445" s="19" t="str">
        <f t="shared" si="213"/>
        <v/>
      </c>
      <c r="M1445" s="151"/>
      <c r="N1445" s="153"/>
      <c r="O1445" s="153"/>
      <c r="P1445" s="19" t="str">
        <f t="shared" si="218"/>
        <v/>
      </c>
      <c r="Q1445" s="151"/>
      <c r="R1445" s="151"/>
      <c r="S1445" s="152"/>
      <c r="T1445" s="152"/>
      <c r="U1445" s="21" t="str">
        <f t="shared" si="221"/>
        <v/>
      </c>
      <c r="V1445" s="21" t="str">
        <f t="shared" si="219"/>
        <v/>
      </c>
      <c r="W1445" s="15" t="str">
        <f t="shared" si="220"/>
        <v/>
      </c>
    </row>
    <row r="1446" spans="1:23" ht="21.6" hidden="1" customHeight="1">
      <c r="A1446" s="14" t="str">
        <f t="shared" si="214"/>
        <v/>
      </c>
      <c r="B1446" s="20" t="str">
        <f>IF(D1446="","",COUNTIF($C$4:C1445,C1446)+1)</f>
        <v/>
      </c>
      <c r="C1446" s="14" t="str">
        <f>IF(D1446="","",VLOOKUP(D1446,LISTA!$A:$B,2,0))</f>
        <v/>
      </c>
      <c r="D1446" s="151"/>
      <c r="E1446" s="14" t="str">
        <f>IF(D1446="","",VLOOKUP(B1446,'Preventiva - Sequencia'!$B:$C,2,0))</f>
        <v/>
      </c>
      <c r="F1446" s="14" t="str">
        <f t="shared" si="215"/>
        <v/>
      </c>
      <c r="G1446" s="14" t="str">
        <f t="shared" si="216"/>
        <v/>
      </c>
      <c r="H1446" s="14" t="str">
        <f t="shared" si="217"/>
        <v/>
      </c>
      <c r="I1446" s="152"/>
      <c r="J1446" s="153"/>
      <c r="K1446" s="153"/>
      <c r="L1446" s="19" t="str">
        <f t="shared" si="213"/>
        <v/>
      </c>
      <c r="M1446" s="151"/>
      <c r="N1446" s="153"/>
      <c r="O1446" s="153"/>
      <c r="P1446" s="19" t="str">
        <f t="shared" si="218"/>
        <v/>
      </c>
      <c r="Q1446" s="151"/>
      <c r="R1446" s="151"/>
      <c r="S1446" s="152"/>
      <c r="T1446" s="152"/>
      <c r="U1446" s="21" t="str">
        <f t="shared" si="221"/>
        <v/>
      </c>
      <c r="V1446" s="21" t="str">
        <f t="shared" si="219"/>
        <v/>
      </c>
      <c r="W1446" s="15" t="str">
        <f t="shared" si="220"/>
        <v/>
      </c>
    </row>
    <row r="1447" spans="1:23" ht="21.6" hidden="1" customHeight="1">
      <c r="A1447" s="14" t="str">
        <f t="shared" si="214"/>
        <v/>
      </c>
      <c r="B1447" s="20" t="str">
        <f>IF(D1447="","",COUNTIF($C$4:C1446,C1447)+1)</f>
        <v/>
      </c>
      <c r="C1447" s="14" t="str">
        <f>IF(D1447="","",VLOOKUP(D1447,LISTA!$A:$B,2,0))</f>
        <v/>
      </c>
      <c r="D1447" s="151"/>
      <c r="E1447" s="14" t="str">
        <f>IF(D1447="","",VLOOKUP(B1447,'Preventiva - Sequencia'!$B:$C,2,0))</f>
        <v/>
      </c>
      <c r="F1447" s="14" t="str">
        <f t="shared" si="215"/>
        <v/>
      </c>
      <c r="G1447" s="14" t="str">
        <f t="shared" si="216"/>
        <v/>
      </c>
      <c r="H1447" s="14" t="str">
        <f t="shared" si="217"/>
        <v/>
      </c>
      <c r="I1447" s="152"/>
      <c r="J1447" s="153"/>
      <c r="K1447" s="153"/>
      <c r="L1447" s="19" t="str">
        <f t="shared" si="213"/>
        <v/>
      </c>
      <c r="M1447" s="151"/>
      <c r="N1447" s="153"/>
      <c r="O1447" s="153"/>
      <c r="P1447" s="19" t="str">
        <f t="shared" si="218"/>
        <v/>
      </c>
      <c r="Q1447" s="151"/>
      <c r="R1447" s="151"/>
      <c r="S1447" s="152"/>
      <c r="T1447" s="152"/>
      <c r="U1447" s="21" t="str">
        <f t="shared" si="221"/>
        <v/>
      </c>
      <c r="V1447" s="21" t="str">
        <f t="shared" si="219"/>
        <v/>
      </c>
      <c r="W1447" s="15" t="str">
        <f t="shared" si="220"/>
        <v/>
      </c>
    </row>
    <row r="1448" spans="1:23" ht="21.6" hidden="1" customHeight="1">
      <c r="A1448" s="14" t="str">
        <f t="shared" si="214"/>
        <v/>
      </c>
      <c r="B1448" s="20" t="str">
        <f>IF(D1448="","",COUNTIF($C$4:C1447,C1448)+1)</f>
        <v/>
      </c>
      <c r="C1448" s="14" t="str">
        <f>IF(D1448="","",VLOOKUP(D1448,LISTA!$A:$B,2,0))</f>
        <v/>
      </c>
      <c r="D1448" s="151"/>
      <c r="E1448" s="14" t="str">
        <f>IF(D1448="","",VLOOKUP(B1448,'Preventiva - Sequencia'!$B:$C,2,0))</f>
        <v/>
      </c>
      <c r="F1448" s="14" t="str">
        <f t="shared" si="215"/>
        <v/>
      </c>
      <c r="G1448" s="14" t="str">
        <f t="shared" si="216"/>
        <v/>
      </c>
      <c r="H1448" s="14" t="str">
        <f t="shared" si="217"/>
        <v/>
      </c>
      <c r="I1448" s="152"/>
      <c r="J1448" s="153"/>
      <c r="K1448" s="153"/>
      <c r="L1448" s="19" t="str">
        <f t="shared" si="213"/>
        <v/>
      </c>
      <c r="M1448" s="151"/>
      <c r="N1448" s="153"/>
      <c r="O1448" s="153"/>
      <c r="P1448" s="19" t="str">
        <f t="shared" si="218"/>
        <v/>
      </c>
      <c r="Q1448" s="151"/>
      <c r="R1448" s="151"/>
      <c r="S1448" s="152"/>
      <c r="T1448" s="152"/>
      <c r="U1448" s="21" t="str">
        <f t="shared" si="221"/>
        <v/>
      </c>
      <c r="V1448" s="21" t="str">
        <f t="shared" si="219"/>
        <v/>
      </c>
      <c r="W1448" s="15" t="str">
        <f t="shared" si="220"/>
        <v/>
      </c>
    </row>
    <row r="1449" spans="1:23" ht="21.6" hidden="1" customHeight="1">
      <c r="A1449" s="14" t="str">
        <f t="shared" si="214"/>
        <v/>
      </c>
      <c r="B1449" s="20" t="str">
        <f>IF(D1449="","",COUNTIF($C$4:C1448,C1449)+1)</f>
        <v/>
      </c>
      <c r="C1449" s="14" t="str">
        <f>IF(D1449="","",VLOOKUP(D1449,LISTA!$A:$B,2,0))</f>
        <v/>
      </c>
      <c r="D1449" s="151"/>
      <c r="E1449" s="14" t="str">
        <f>IF(D1449="","",VLOOKUP(B1449,'Preventiva - Sequencia'!$B:$C,2,0))</f>
        <v/>
      </c>
      <c r="F1449" s="14" t="str">
        <f t="shared" si="215"/>
        <v/>
      </c>
      <c r="G1449" s="14" t="str">
        <f t="shared" si="216"/>
        <v/>
      </c>
      <c r="H1449" s="14" t="str">
        <f t="shared" si="217"/>
        <v/>
      </c>
      <c r="I1449" s="152"/>
      <c r="J1449" s="153"/>
      <c r="K1449" s="153"/>
      <c r="L1449" s="19" t="str">
        <f t="shared" si="213"/>
        <v/>
      </c>
      <c r="M1449" s="151"/>
      <c r="N1449" s="153"/>
      <c r="O1449" s="153"/>
      <c r="P1449" s="19" t="str">
        <f t="shared" si="218"/>
        <v/>
      </c>
      <c r="Q1449" s="151"/>
      <c r="R1449" s="151"/>
      <c r="S1449" s="152"/>
      <c r="T1449" s="152"/>
      <c r="U1449" s="21" t="str">
        <f t="shared" si="221"/>
        <v/>
      </c>
      <c r="V1449" s="21" t="str">
        <f t="shared" si="219"/>
        <v/>
      </c>
      <c r="W1449" s="15" t="str">
        <f t="shared" si="220"/>
        <v/>
      </c>
    </row>
    <row r="1450" spans="1:23" ht="21.6" hidden="1" customHeight="1">
      <c r="A1450" s="14" t="str">
        <f t="shared" si="214"/>
        <v/>
      </c>
      <c r="B1450" s="20" t="str">
        <f>IF(D1450="","",COUNTIF($C$4:C1449,C1450)+1)</f>
        <v/>
      </c>
      <c r="C1450" s="14" t="str">
        <f>IF(D1450="","",VLOOKUP(D1450,LISTA!$A:$B,2,0))</f>
        <v/>
      </c>
      <c r="D1450" s="151"/>
      <c r="E1450" s="14" t="str">
        <f>IF(D1450="","",VLOOKUP(B1450,'Preventiva - Sequencia'!$B:$C,2,0))</f>
        <v/>
      </c>
      <c r="F1450" s="14" t="str">
        <f t="shared" si="215"/>
        <v/>
      </c>
      <c r="G1450" s="14" t="str">
        <f t="shared" si="216"/>
        <v/>
      </c>
      <c r="H1450" s="14" t="str">
        <f t="shared" si="217"/>
        <v/>
      </c>
      <c r="I1450" s="152"/>
      <c r="J1450" s="153"/>
      <c r="K1450" s="153"/>
      <c r="L1450" s="19" t="str">
        <f t="shared" si="213"/>
        <v/>
      </c>
      <c r="M1450" s="151"/>
      <c r="N1450" s="153"/>
      <c r="O1450" s="153"/>
      <c r="P1450" s="19" t="str">
        <f t="shared" si="218"/>
        <v/>
      </c>
      <c r="Q1450" s="151"/>
      <c r="R1450" s="151"/>
      <c r="S1450" s="152"/>
      <c r="T1450" s="152"/>
      <c r="U1450" s="21" t="str">
        <f t="shared" si="221"/>
        <v/>
      </c>
      <c r="V1450" s="21" t="str">
        <f t="shared" si="219"/>
        <v/>
      </c>
      <c r="W1450" s="15" t="str">
        <f t="shared" si="220"/>
        <v/>
      </c>
    </row>
    <row r="1451" spans="1:23" ht="21.6" hidden="1" customHeight="1">
      <c r="A1451" s="14" t="str">
        <f t="shared" si="214"/>
        <v/>
      </c>
      <c r="B1451" s="20" t="str">
        <f>IF(D1451="","",COUNTIF($C$4:C1450,C1451)+1)</f>
        <v/>
      </c>
      <c r="C1451" s="14" t="str">
        <f>IF(D1451="","",VLOOKUP(D1451,LISTA!$A:$B,2,0))</f>
        <v/>
      </c>
      <c r="D1451" s="151"/>
      <c r="E1451" s="14" t="str">
        <f>IF(D1451="","",VLOOKUP(B1451,'Preventiva - Sequencia'!$B:$C,2,0))</f>
        <v/>
      </c>
      <c r="F1451" s="14" t="str">
        <f t="shared" si="215"/>
        <v/>
      </c>
      <c r="G1451" s="14" t="str">
        <f t="shared" si="216"/>
        <v/>
      </c>
      <c r="H1451" s="14" t="str">
        <f t="shared" si="217"/>
        <v/>
      </c>
      <c r="I1451" s="152"/>
      <c r="J1451" s="153"/>
      <c r="K1451" s="153"/>
      <c r="L1451" s="19" t="str">
        <f t="shared" si="213"/>
        <v/>
      </c>
      <c r="M1451" s="151"/>
      <c r="N1451" s="153"/>
      <c r="O1451" s="153"/>
      <c r="P1451" s="19" t="str">
        <f t="shared" si="218"/>
        <v/>
      </c>
      <c r="Q1451" s="151"/>
      <c r="R1451" s="151"/>
      <c r="S1451" s="152"/>
      <c r="T1451" s="152"/>
      <c r="U1451" s="21" t="str">
        <f t="shared" si="221"/>
        <v/>
      </c>
      <c r="V1451" s="21" t="str">
        <f t="shared" si="219"/>
        <v/>
      </c>
      <c r="W1451" s="15" t="str">
        <f t="shared" si="220"/>
        <v/>
      </c>
    </row>
    <row r="1452" spans="1:23" ht="21.6" hidden="1" customHeight="1">
      <c r="A1452" s="14" t="str">
        <f t="shared" si="214"/>
        <v/>
      </c>
      <c r="B1452" s="20" t="str">
        <f>IF(D1452="","",COUNTIF($C$4:C1451,C1452)+1)</f>
        <v/>
      </c>
      <c r="C1452" s="14" t="str">
        <f>IF(D1452="","",VLOOKUP(D1452,LISTA!$A:$B,2,0))</f>
        <v/>
      </c>
      <c r="D1452" s="151"/>
      <c r="E1452" s="14" t="str">
        <f>IF(D1452="","",VLOOKUP(B1452,'Preventiva - Sequencia'!$B:$C,2,0))</f>
        <v/>
      </c>
      <c r="F1452" s="14" t="str">
        <f t="shared" si="215"/>
        <v/>
      </c>
      <c r="G1452" s="14" t="str">
        <f t="shared" si="216"/>
        <v/>
      </c>
      <c r="H1452" s="14" t="str">
        <f t="shared" si="217"/>
        <v/>
      </c>
      <c r="I1452" s="152"/>
      <c r="J1452" s="153"/>
      <c r="K1452" s="153"/>
      <c r="L1452" s="19" t="str">
        <f t="shared" si="213"/>
        <v/>
      </c>
      <c r="M1452" s="151"/>
      <c r="N1452" s="153"/>
      <c r="O1452" s="153"/>
      <c r="P1452" s="19" t="str">
        <f t="shared" si="218"/>
        <v/>
      </c>
      <c r="Q1452" s="151"/>
      <c r="R1452" s="151"/>
      <c r="S1452" s="152"/>
      <c r="T1452" s="152"/>
      <c r="U1452" s="21" t="str">
        <f t="shared" si="221"/>
        <v/>
      </c>
      <c r="V1452" s="21" t="str">
        <f t="shared" si="219"/>
        <v/>
      </c>
      <c r="W1452" s="15" t="str">
        <f t="shared" si="220"/>
        <v/>
      </c>
    </row>
    <row r="1453" spans="1:23" ht="21.6" hidden="1" customHeight="1">
      <c r="A1453" s="14" t="str">
        <f t="shared" si="214"/>
        <v/>
      </c>
      <c r="B1453" s="20" t="str">
        <f>IF(D1453="","",COUNTIF($C$4:C1452,C1453)+1)</f>
        <v/>
      </c>
      <c r="C1453" s="14" t="str">
        <f>IF(D1453="","",VLOOKUP(D1453,LISTA!$A:$B,2,0))</f>
        <v/>
      </c>
      <c r="D1453" s="151"/>
      <c r="E1453" s="14" t="str">
        <f>IF(D1453="","",VLOOKUP(B1453,'Preventiva - Sequencia'!$B:$C,2,0))</f>
        <v/>
      </c>
      <c r="F1453" s="14" t="str">
        <f t="shared" si="215"/>
        <v/>
      </c>
      <c r="G1453" s="14" t="str">
        <f t="shared" si="216"/>
        <v/>
      </c>
      <c r="H1453" s="14" t="str">
        <f t="shared" si="217"/>
        <v/>
      </c>
      <c r="I1453" s="152"/>
      <c r="J1453" s="153"/>
      <c r="K1453" s="153"/>
      <c r="L1453" s="19" t="str">
        <f t="shared" si="213"/>
        <v/>
      </c>
      <c r="M1453" s="151"/>
      <c r="N1453" s="153"/>
      <c r="O1453" s="153"/>
      <c r="P1453" s="19" t="str">
        <f t="shared" si="218"/>
        <v/>
      </c>
      <c r="Q1453" s="151"/>
      <c r="R1453" s="151"/>
      <c r="S1453" s="152"/>
      <c r="T1453" s="152"/>
      <c r="U1453" s="21" t="str">
        <f t="shared" si="221"/>
        <v/>
      </c>
      <c r="V1453" s="21" t="str">
        <f t="shared" si="219"/>
        <v/>
      </c>
      <c r="W1453" s="15" t="str">
        <f t="shared" si="220"/>
        <v/>
      </c>
    </row>
    <row r="1454" spans="1:23" ht="21.6" hidden="1" customHeight="1">
      <c r="A1454" s="14" t="str">
        <f t="shared" si="214"/>
        <v/>
      </c>
      <c r="B1454" s="20" t="str">
        <f>IF(D1454="","",COUNTIF($C$4:C1453,C1454)+1)</f>
        <v/>
      </c>
      <c r="C1454" s="14" t="str">
        <f>IF(D1454="","",VLOOKUP(D1454,LISTA!$A:$B,2,0))</f>
        <v/>
      </c>
      <c r="D1454" s="151"/>
      <c r="E1454" s="14" t="str">
        <f>IF(D1454="","",VLOOKUP(B1454,'Preventiva - Sequencia'!$B:$C,2,0))</f>
        <v/>
      </c>
      <c r="F1454" s="14" t="str">
        <f t="shared" si="215"/>
        <v/>
      </c>
      <c r="G1454" s="14" t="str">
        <f t="shared" si="216"/>
        <v/>
      </c>
      <c r="H1454" s="14" t="str">
        <f t="shared" si="217"/>
        <v/>
      </c>
      <c r="I1454" s="152"/>
      <c r="J1454" s="153"/>
      <c r="K1454" s="153"/>
      <c r="L1454" s="19" t="str">
        <f t="shared" si="213"/>
        <v/>
      </c>
      <c r="M1454" s="151"/>
      <c r="N1454" s="153"/>
      <c r="O1454" s="153"/>
      <c r="P1454" s="19" t="str">
        <f t="shared" si="218"/>
        <v/>
      </c>
      <c r="Q1454" s="151"/>
      <c r="R1454" s="151"/>
      <c r="S1454" s="152"/>
      <c r="T1454" s="152"/>
      <c r="U1454" s="21" t="str">
        <f t="shared" si="221"/>
        <v/>
      </c>
      <c r="V1454" s="21" t="str">
        <f t="shared" si="219"/>
        <v/>
      </c>
      <c r="W1454" s="15" t="str">
        <f t="shared" si="220"/>
        <v/>
      </c>
    </row>
    <row r="1455" spans="1:23" ht="21.6" hidden="1" customHeight="1">
      <c r="A1455" s="14" t="str">
        <f t="shared" si="214"/>
        <v/>
      </c>
      <c r="B1455" s="20" t="str">
        <f>IF(D1455="","",COUNTIF($C$4:C1454,C1455)+1)</f>
        <v/>
      </c>
      <c r="C1455" s="14" t="str">
        <f>IF(D1455="","",VLOOKUP(D1455,LISTA!$A:$B,2,0))</f>
        <v/>
      </c>
      <c r="D1455" s="151"/>
      <c r="E1455" s="14" t="str">
        <f>IF(D1455="","",VLOOKUP(B1455,'Preventiva - Sequencia'!$B:$C,2,0))</f>
        <v/>
      </c>
      <c r="F1455" s="14" t="str">
        <f t="shared" si="215"/>
        <v/>
      </c>
      <c r="G1455" s="14" t="str">
        <f t="shared" si="216"/>
        <v/>
      </c>
      <c r="H1455" s="14" t="str">
        <f t="shared" si="217"/>
        <v/>
      </c>
      <c r="I1455" s="152"/>
      <c r="J1455" s="153"/>
      <c r="K1455" s="153"/>
      <c r="L1455" s="19" t="str">
        <f t="shared" si="213"/>
        <v/>
      </c>
      <c r="M1455" s="151"/>
      <c r="N1455" s="153"/>
      <c r="O1455" s="153"/>
      <c r="P1455" s="19" t="str">
        <f t="shared" si="218"/>
        <v/>
      </c>
      <c r="Q1455" s="151"/>
      <c r="R1455" s="151"/>
      <c r="S1455" s="152"/>
      <c r="T1455" s="152"/>
      <c r="U1455" s="21" t="str">
        <f t="shared" si="221"/>
        <v/>
      </c>
      <c r="V1455" s="21" t="str">
        <f t="shared" si="219"/>
        <v/>
      </c>
      <c r="W1455" s="15" t="str">
        <f t="shared" si="220"/>
        <v/>
      </c>
    </row>
    <row r="1456" spans="1:23" ht="21.6" hidden="1" customHeight="1">
      <c r="A1456" s="14" t="str">
        <f t="shared" si="214"/>
        <v/>
      </c>
      <c r="B1456" s="20" t="str">
        <f>IF(D1456="","",COUNTIF($C$4:C1455,C1456)+1)</f>
        <v/>
      </c>
      <c r="C1456" s="14" t="str">
        <f>IF(D1456="","",VLOOKUP(D1456,LISTA!$A:$B,2,0))</f>
        <v/>
      </c>
      <c r="D1456" s="151"/>
      <c r="E1456" s="14" t="str">
        <f>IF(D1456="","",VLOOKUP(B1456,'Preventiva - Sequencia'!$B:$C,2,0))</f>
        <v/>
      </c>
      <c r="F1456" s="14" t="str">
        <f t="shared" si="215"/>
        <v/>
      </c>
      <c r="G1456" s="14" t="str">
        <f t="shared" si="216"/>
        <v/>
      </c>
      <c r="H1456" s="14" t="str">
        <f t="shared" si="217"/>
        <v/>
      </c>
      <c r="I1456" s="152"/>
      <c r="J1456" s="153"/>
      <c r="K1456" s="153"/>
      <c r="L1456" s="19" t="str">
        <f t="shared" si="213"/>
        <v/>
      </c>
      <c r="M1456" s="151"/>
      <c r="N1456" s="153"/>
      <c r="O1456" s="153"/>
      <c r="P1456" s="19" t="str">
        <f t="shared" si="218"/>
        <v/>
      </c>
      <c r="Q1456" s="151"/>
      <c r="R1456" s="151"/>
      <c r="S1456" s="152"/>
      <c r="T1456" s="152"/>
      <c r="U1456" s="21" t="str">
        <f t="shared" si="221"/>
        <v/>
      </c>
      <c r="V1456" s="21" t="str">
        <f t="shared" si="219"/>
        <v/>
      </c>
      <c r="W1456" s="15" t="str">
        <f t="shared" si="220"/>
        <v/>
      </c>
    </row>
    <row r="1457" spans="1:23" ht="21.6" hidden="1" customHeight="1">
      <c r="A1457" s="14" t="str">
        <f t="shared" si="214"/>
        <v/>
      </c>
      <c r="B1457" s="20" t="str">
        <f>IF(D1457="","",COUNTIF($C$4:C1456,C1457)+1)</f>
        <v/>
      </c>
      <c r="C1457" s="14" t="str">
        <f>IF(D1457="","",VLOOKUP(D1457,LISTA!$A:$B,2,0))</f>
        <v/>
      </c>
      <c r="D1457" s="151"/>
      <c r="E1457" s="14" t="str">
        <f>IF(D1457="","",VLOOKUP(B1457,'Preventiva - Sequencia'!$B:$C,2,0))</f>
        <v/>
      </c>
      <c r="F1457" s="14" t="str">
        <f t="shared" si="215"/>
        <v/>
      </c>
      <c r="G1457" s="14" t="str">
        <f t="shared" si="216"/>
        <v/>
      </c>
      <c r="H1457" s="14" t="str">
        <f t="shared" si="217"/>
        <v/>
      </c>
      <c r="I1457" s="152"/>
      <c r="J1457" s="153"/>
      <c r="K1457" s="153"/>
      <c r="L1457" s="19" t="str">
        <f t="shared" si="213"/>
        <v/>
      </c>
      <c r="M1457" s="151"/>
      <c r="N1457" s="153"/>
      <c r="O1457" s="153"/>
      <c r="P1457" s="19" t="str">
        <f t="shared" si="218"/>
        <v/>
      </c>
      <c r="Q1457" s="151"/>
      <c r="R1457" s="151"/>
      <c r="S1457" s="152"/>
      <c r="T1457" s="152"/>
      <c r="U1457" s="21" t="str">
        <f t="shared" si="221"/>
        <v/>
      </c>
      <c r="V1457" s="21" t="str">
        <f t="shared" si="219"/>
        <v/>
      </c>
      <c r="W1457" s="15" t="str">
        <f t="shared" si="220"/>
        <v/>
      </c>
    </row>
    <row r="1458" spans="1:23" ht="21.6" hidden="1" customHeight="1">
      <c r="A1458" s="14" t="str">
        <f t="shared" si="214"/>
        <v/>
      </c>
      <c r="B1458" s="20" t="str">
        <f>IF(D1458="","",COUNTIF($C$4:C1457,C1458)+1)</f>
        <v/>
      </c>
      <c r="C1458" s="14" t="str">
        <f>IF(D1458="","",VLOOKUP(D1458,LISTA!$A:$B,2,0))</f>
        <v/>
      </c>
      <c r="D1458" s="151"/>
      <c r="E1458" s="14" t="str">
        <f>IF(D1458="","",VLOOKUP(B1458,'Preventiva - Sequencia'!$B:$C,2,0))</f>
        <v/>
      </c>
      <c r="F1458" s="14" t="str">
        <f t="shared" si="215"/>
        <v/>
      </c>
      <c r="G1458" s="14" t="str">
        <f t="shared" si="216"/>
        <v/>
      </c>
      <c r="H1458" s="14" t="str">
        <f t="shared" si="217"/>
        <v/>
      </c>
      <c r="I1458" s="152"/>
      <c r="J1458" s="153"/>
      <c r="K1458" s="153"/>
      <c r="L1458" s="19" t="str">
        <f t="shared" si="213"/>
        <v/>
      </c>
      <c r="M1458" s="151"/>
      <c r="N1458" s="153"/>
      <c r="O1458" s="153"/>
      <c r="P1458" s="19" t="str">
        <f t="shared" si="218"/>
        <v/>
      </c>
      <c r="Q1458" s="151"/>
      <c r="R1458" s="151"/>
      <c r="S1458" s="152"/>
      <c r="T1458" s="152"/>
      <c r="U1458" s="21" t="str">
        <f t="shared" si="221"/>
        <v/>
      </c>
      <c r="V1458" s="21" t="str">
        <f t="shared" si="219"/>
        <v/>
      </c>
      <c r="W1458" s="15" t="str">
        <f t="shared" si="220"/>
        <v/>
      </c>
    </row>
    <row r="1459" spans="1:23" ht="21.6" hidden="1" customHeight="1">
      <c r="A1459" s="14" t="str">
        <f t="shared" si="214"/>
        <v/>
      </c>
      <c r="B1459" s="20" t="str">
        <f>IF(D1459="","",COUNTIF($C$4:C1458,C1459)+1)</f>
        <v/>
      </c>
      <c r="C1459" s="14" t="str">
        <f>IF(D1459="","",VLOOKUP(D1459,LISTA!$A:$B,2,0))</f>
        <v/>
      </c>
      <c r="D1459" s="151"/>
      <c r="E1459" s="14" t="str">
        <f>IF(D1459="","",VLOOKUP(B1459,'Preventiva - Sequencia'!$B:$C,2,0))</f>
        <v/>
      </c>
      <c r="F1459" s="14" t="str">
        <f t="shared" si="215"/>
        <v/>
      </c>
      <c r="G1459" s="14" t="str">
        <f t="shared" si="216"/>
        <v/>
      </c>
      <c r="H1459" s="14" t="str">
        <f t="shared" si="217"/>
        <v/>
      </c>
      <c r="I1459" s="152"/>
      <c r="J1459" s="153"/>
      <c r="K1459" s="153"/>
      <c r="L1459" s="19" t="str">
        <f t="shared" si="213"/>
        <v/>
      </c>
      <c r="M1459" s="151"/>
      <c r="N1459" s="153"/>
      <c r="O1459" s="153"/>
      <c r="P1459" s="19" t="str">
        <f t="shared" si="218"/>
        <v/>
      </c>
      <c r="Q1459" s="151"/>
      <c r="R1459" s="151"/>
      <c r="S1459" s="152"/>
      <c r="T1459" s="152"/>
      <c r="U1459" s="21" t="str">
        <f t="shared" si="221"/>
        <v/>
      </c>
      <c r="V1459" s="21" t="str">
        <f t="shared" si="219"/>
        <v/>
      </c>
      <c r="W1459" s="15" t="str">
        <f t="shared" si="220"/>
        <v/>
      </c>
    </row>
    <row r="1460" spans="1:23" ht="21.6" hidden="1" customHeight="1">
      <c r="A1460" s="14" t="str">
        <f t="shared" si="214"/>
        <v/>
      </c>
      <c r="B1460" s="20" t="str">
        <f>IF(D1460="","",COUNTIF($C$4:C1459,C1460)+1)</f>
        <v/>
      </c>
      <c r="C1460" s="14" t="str">
        <f>IF(D1460="","",VLOOKUP(D1460,LISTA!$A:$B,2,0))</f>
        <v/>
      </c>
      <c r="D1460" s="151"/>
      <c r="E1460" s="14" t="str">
        <f>IF(D1460="","",VLOOKUP(B1460,'Preventiva - Sequencia'!$B:$C,2,0))</f>
        <v/>
      </c>
      <c r="F1460" s="14" t="str">
        <f t="shared" si="215"/>
        <v/>
      </c>
      <c r="G1460" s="14" t="str">
        <f t="shared" si="216"/>
        <v/>
      </c>
      <c r="H1460" s="14" t="str">
        <f t="shared" si="217"/>
        <v/>
      </c>
      <c r="I1460" s="152"/>
      <c r="J1460" s="153"/>
      <c r="K1460" s="153"/>
      <c r="L1460" s="19" t="str">
        <f t="shared" si="213"/>
        <v/>
      </c>
      <c r="M1460" s="151"/>
      <c r="N1460" s="153"/>
      <c r="O1460" s="153"/>
      <c r="P1460" s="19" t="str">
        <f t="shared" si="218"/>
        <v/>
      </c>
      <c r="Q1460" s="151"/>
      <c r="R1460" s="151"/>
      <c r="S1460" s="152"/>
      <c r="T1460" s="152"/>
      <c r="U1460" s="21" t="str">
        <f t="shared" si="221"/>
        <v/>
      </c>
      <c r="V1460" s="21" t="str">
        <f t="shared" si="219"/>
        <v/>
      </c>
      <c r="W1460" s="15" t="str">
        <f t="shared" si="220"/>
        <v/>
      </c>
    </row>
    <row r="1461" spans="1:23" ht="21.6" hidden="1" customHeight="1">
      <c r="A1461" s="14" t="str">
        <f t="shared" si="214"/>
        <v/>
      </c>
      <c r="B1461" s="20" t="str">
        <f>IF(D1461="","",COUNTIF($C$4:C1460,C1461)+1)</f>
        <v/>
      </c>
      <c r="C1461" s="14" t="str">
        <f>IF(D1461="","",VLOOKUP(D1461,LISTA!$A:$B,2,0))</f>
        <v/>
      </c>
      <c r="D1461" s="151"/>
      <c r="E1461" s="14" t="str">
        <f>IF(D1461="","",VLOOKUP(B1461,'Preventiva - Sequencia'!$B:$C,2,0))</f>
        <v/>
      </c>
      <c r="F1461" s="14" t="str">
        <f t="shared" si="215"/>
        <v/>
      </c>
      <c r="G1461" s="14" t="str">
        <f t="shared" si="216"/>
        <v/>
      </c>
      <c r="H1461" s="14" t="str">
        <f t="shared" si="217"/>
        <v/>
      </c>
      <c r="I1461" s="152"/>
      <c r="J1461" s="153"/>
      <c r="K1461" s="153"/>
      <c r="L1461" s="19" t="str">
        <f t="shared" si="213"/>
        <v/>
      </c>
      <c r="M1461" s="151"/>
      <c r="N1461" s="153"/>
      <c r="O1461" s="153"/>
      <c r="P1461" s="19" t="str">
        <f t="shared" si="218"/>
        <v/>
      </c>
      <c r="Q1461" s="151"/>
      <c r="R1461" s="151"/>
      <c r="S1461" s="152"/>
      <c r="T1461" s="152"/>
      <c r="U1461" s="21" t="str">
        <f t="shared" si="221"/>
        <v/>
      </c>
      <c r="V1461" s="21" t="str">
        <f t="shared" si="219"/>
        <v/>
      </c>
      <c r="W1461" s="15" t="str">
        <f t="shared" si="220"/>
        <v/>
      </c>
    </row>
    <row r="1462" spans="1:23" ht="21.6" hidden="1" customHeight="1">
      <c r="A1462" s="14" t="str">
        <f t="shared" si="214"/>
        <v/>
      </c>
      <c r="B1462" s="20" t="str">
        <f>IF(D1462="","",COUNTIF($C$4:C1461,C1462)+1)</f>
        <v/>
      </c>
      <c r="C1462" s="14" t="str">
        <f>IF(D1462="","",VLOOKUP(D1462,LISTA!$A:$B,2,0))</f>
        <v/>
      </c>
      <c r="D1462" s="151"/>
      <c r="E1462" s="14" t="str">
        <f>IF(D1462="","",VLOOKUP(B1462,'Preventiva - Sequencia'!$B:$C,2,0))</f>
        <v/>
      </c>
      <c r="F1462" s="14" t="str">
        <f t="shared" si="215"/>
        <v/>
      </c>
      <c r="G1462" s="14" t="str">
        <f t="shared" si="216"/>
        <v/>
      </c>
      <c r="H1462" s="14" t="str">
        <f t="shared" si="217"/>
        <v/>
      </c>
      <c r="I1462" s="152"/>
      <c r="J1462" s="153"/>
      <c r="K1462" s="153"/>
      <c r="L1462" s="19" t="str">
        <f t="shared" si="213"/>
        <v/>
      </c>
      <c r="M1462" s="151"/>
      <c r="N1462" s="153"/>
      <c r="O1462" s="153"/>
      <c r="P1462" s="19" t="str">
        <f t="shared" si="218"/>
        <v/>
      </c>
      <c r="Q1462" s="151"/>
      <c r="R1462" s="151"/>
      <c r="S1462" s="152"/>
      <c r="T1462" s="152"/>
      <c r="U1462" s="21" t="str">
        <f t="shared" si="221"/>
        <v/>
      </c>
      <c r="V1462" s="21" t="str">
        <f t="shared" si="219"/>
        <v/>
      </c>
      <c r="W1462" s="15" t="str">
        <f t="shared" si="220"/>
        <v/>
      </c>
    </row>
    <row r="1463" spans="1:23" ht="21.6" hidden="1" customHeight="1">
      <c r="A1463" s="14" t="str">
        <f t="shared" si="214"/>
        <v/>
      </c>
      <c r="B1463" s="20" t="str">
        <f>IF(D1463="","",COUNTIF($C$4:C1462,C1463)+1)</f>
        <v/>
      </c>
      <c r="C1463" s="14" t="str">
        <f>IF(D1463="","",VLOOKUP(D1463,LISTA!$A:$B,2,0))</f>
        <v/>
      </c>
      <c r="D1463" s="151"/>
      <c r="E1463" s="14" t="str">
        <f>IF(D1463="","",VLOOKUP(B1463,'Preventiva - Sequencia'!$B:$C,2,0))</f>
        <v/>
      </c>
      <c r="F1463" s="14" t="str">
        <f t="shared" si="215"/>
        <v/>
      </c>
      <c r="G1463" s="14" t="str">
        <f t="shared" si="216"/>
        <v/>
      </c>
      <c r="H1463" s="14" t="str">
        <f t="shared" si="217"/>
        <v/>
      </c>
      <c r="I1463" s="152"/>
      <c r="J1463" s="153"/>
      <c r="K1463" s="153"/>
      <c r="L1463" s="19" t="str">
        <f t="shared" si="213"/>
        <v/>
      </c>
      <c r="M1463" s="151"/>
      <c r="N1463" s="153"/>
      <c r="O1463" s="153"/>
      <c r="P1463" s="19" t="str">
        <f t="shared" si="218"/>
        <v/>
      </c>
      <c r="Q1463" s="151"/>
      <c r="R1463" s="151"/>
      <c r="S1463" s="152"/>
      <c r="T1463" s="152"/>
      <c r="U1463" s="21" t="str">
        <f t="shared" si="221"/>
        <v/>
      </c>
      <c r="V1463" s="21" t="str">
        <f t="shared" si="219"/>
        <v/>
      </c>
      <c r="W1463" s="15" t="str">
        <f t="shared" si="220"/>
        <v/>
      </c>
    </row>
    <row r="1464" spans="1:23" ht="21.6" hidden="1" customHeight="1">
      <c r="A1464" s="14" t="str">
        <f t="shared" si="214"/>
        <v/>
      </c>
      <c r="B1464" s="20" t="str">
        <f>IF(D1464="","",COUNTIF($C$4:C1463,C1464)+1)</f>
        <v/>
      </c>
      <c r="C1464" s="14" t="str">
        <f>IF(D1464="","",VLOOKUP(D1464,LISTA!$A:$B,2,0))</f>
        <v/>
      </c>
      <c r="D1464" s="151"/>
      <c r="E1464" s="14" t="str">
        <f>IF(D1464="","",VLOOKUP(B1464,'Preventiva - Sequencia'!$B:$C,2,0))</f>
        <v/>
      </c>
      <c r="F1464" s="14" t="str">
        <f t="shared" si="215"/>
        <v/>
      </c>
      <c r="G1464" s="14" t="str">
        <f t="shared" si="216"/>
        <v/>
      </c>
      <c r="H1464" s="14" t="str">
        <f t="shared" si="217"/>
        <v/>
      </c>
      <c r="I1464" s="152"/>
      <c r="J1464" s="153"/>
      <c r="K1464" s="153"/>
      <c r="L1464" s="19" t="str">
        <f t="shared" si="213"/>
        <v/>
      </c>
      <c r="M1464" s="151"/>
      <c r="N1464" s="153"/>
      <c r="O1464" s="153"/>
      <c r="P1464" s="19" t="str">
        <f t="shared" si="218"/>
        <v/>
      </c>
      <c r="Q1464" s="151"/>
      <c r="R1464" s="151"/>
      <c r="S1464" s="152"/>
      <c r="T1464" s="152"/>
      <c r="U1464" s="21" t="str">
        <f t="shared" si="221"/>
        <v/>
      </c>
      <c r="V1464" s="21" t="str">
        <f t="shared" si="219"/>
        <v/>
      </c>
      <c r="W1464" s="15" t="str">
        <f t="shared" si="220"/>
        <v/>
      </c>
    </row>
    <row r="1465" spans="1:23" ht="21.6" hidden="1" customHeight="1">
      <c r="A1465" s="14" t="str">
        <f t="shared" si="214"/>
        <v/>
      </c>
      <c r="B1465" s="20" t="str">
        <f>IF(D1465="","",COUNTIF($C$4:C1464,C1465)+1)</f>
        <v/>
      </c>
      <c r="C1465" s="14" t="str">
        <f>IF(D1465="","",VLOOKUP(D1465,LISTA!$A:$B,2,0))</f>
        <v/>
      </c>
      <c r="D1465" s="151"/>
      <c r="E1465" s="14" t="str">
        <f>IF(D1465="","",VLOOKUP(B1465,'Preventiva - Sequencia'!$B:$C,2,0))</f>
        <v/>
      </c>
      <c r="F1465" s="14" t="str">
        <f t="shared" si="215"/>
        <v/>
      </c>
      <c r="G1465" s="14" t="str">
        <f t="shared" si="216"/>
        <v/>
      </c>
      <c r="H1465" s="14" t="str">
        <f t="shared" si="217"/>
        <v/>
      </c>
      <c r="I1465" s="152"/>
      <c r="J1465" s="153"/>
      <c r="K1465" s="153"/>
      <c r="L1465" s="19" t="str">
        <f t="shared" si="213"/>
        <v/>
      </c>
      <c r="M1465" s="151"/>
      <c r="N1465" s="153"/>
      <c r="O1465" s="153"/>
      <c r="P1465" s="19" t="str">
        <f t="shared" si="218"/>
        <v/>
      </c>
      <c r="Q1465" s="151"/>
      <c r="R1465" s="151"/>
      <c r="S1465" s="152"/>
      <c r="T1465" s="152"/>
      <c r="U1465" s="21" t="str">
        <f t="shared" si="221"/>
        <v/>
      </c>
      <c r="V1465" s="21" t="str">
        <f t="shared" si="219"/>
        <v/>
      </c>
      <c r="W1465" s="15" t="str">
        <f t="shared" si="220"/>
        <v/>
      </c>
    </row>
    <row r="1466" spans="1:23" ht="21.6" hidden="1" customHeight="1">
      <c r="A1466" s="14" t="str">
        <f t="shared" si="214"/>
        <v/>
      </c>
      <c r="B1466" s="20" t="str">
        <f>IF(D1466="","",COUNTIF($C$4:C1465,C1466)+1)</f>
        <v/>
      </c>
      <c r="C1466" s="14" t="str">
        <f>IF(D1466="","",VLOOKUP(D1466,LISTA!$A:$B,2,0))</f>
        <v/>
      </c>
      <c r="D1466" s="151"/>
      <c r="E1466" s="14" t="str">
        <f>IF(D1466="","",VLOOKUP(B1466,'Preventiva - Sequencia'!$B:$C,2,0))</f>
        <v/>
      </c>
      <c r="F1466" s="14" t="str">
        <f t="shared" si="215"/>
        <v/>
      </c>
      <c r="G1466" s="14" t="str">
        <f t="shared" si="216"/>
        <v/>
      </c>
      <c r="H1466" s="14" t="str">
        <f t="shared" si="217"/>
        <v/>
      </c>
      <c r="I1466" s="152"/>
      <c r="J1466" s="153"/>
      <c r="K1466" s="153"/>
      <c r="L1466" s="19" t="str">
        <f t="shared" si="213"/>
        <v/>
      </c>
      <c r="M1466" s="151"/>
      <c r="N1466" s="153"/>
      <c r="O1466" s="153"/>
      <c r="P1466" s="19" t="str">
        <f t="shared" si="218"/>
        <v/>
      </c>
      <c r="Q1466" s="151"/>
      <c r="R1466" s="151"/>
      <c r="S1466" s="152"/>
      <c r="T1466" s="152"/>
      <c r="U1466" s="21" t="str">
        <f t="shared" si="221"/>
        <v/>
      </c>
      <c r="V1466" s="21" t="str">
        <f t="shared" si="219"/>
        <v/>
      </c>
      <c r="W1466" s="15" t="str">
        <f t="shared" si="220"/>
        <v/>
      </c>
    </row>
    <row r="1467" spans="1:23" ht="21.6" hidden="1" customHeight="1">
      <c r="A1467" s="14" t="str">
        <f t="shared" si="214"/>
        <v/>
      </c>
      <c r="B1467" s="20" t="str">
        <f>IF(D1467="","",COUNTIF($C$4:C1466,C1467)+1)</f>
        <v/>
      </c>
      <c r="C1467" s="14" t="str">
        <f>IF(D1467="","",VLOOKUP(D1467,LISTA!$A:$B,2,0))</f>
        <v/>
      </c>
      <c r="D1467" s="151"/>
      <c r="E1467" s="14" t="str">
        <f>IF(D1467="","",VLOOKUP(B1467,'Preventiva - Sequencia'!$B:$C,2,0))</f>
        <v/>
      </c>
      <c r="F1467" s="14" t="str">
        <f t="shared" si="215"/>
        <v/>
      </c>
      <c r="G1467" s="14" t="str">
        <f t="shared" si="216"/>
        <v/>
      </c>
      <c r="H1467" s="14" t="str">
        <f t="shared" si="217"/>
        <v/>
      </c>
      <c r="I1467" s="152"/>
      <c r="J1467" s="153"/>
      <c r="K1467" s="153"/>
      <c r="L1467" s="19" t="str">
        <f t="shared" si="213"/>
        <v/>
      </c>
      <c r="M1467" s="151"/>
      <c r="N1467" s="153"/>
      <c r="O1467" s="153"/>
      <c r="P1467" s="19" t="str">
        <f t="shared" si="218"/>
        <v/>
      </c>
      <c r="Q1467" s="151"/>
      <c r="R1467" s="151"/>
      <c r="S1467" s="152"/>
      <c r="T1467" s="152"/>
      <c r="U1467" s="21" t="str">
        <f t="shared" si="221"/>
        <v/>
      </c>
      <c r="V1467" s="21" t="str">
        <f t="shared" si="219"/>
        <v/>
      </c>
      <c r="W1467" s="15" t="str">
        <f t="shared" si="220"/>
        <v/>
      </c>
    </row>
    <row r="1468" spans="1:23" ht="21.6" hidden="1" customHeight="1">
      <c r="A1468" s="14" t="str">
        <f t="shared" si="214"/>
        <v/>
      </c>
      <c r="B1468" s="20" t="str">
        <f>IF(D1468="","",COUNTIF($C$4:C1467,C1468)+1)</f>
        <v/>
      </c>
      <c r="C1468" s="14" t="str">
        <f>IF(D1468="","",VLOOKUP(D1468,LISTA!$A:$B,2,0))</f>
        <v/>
      </c>
      <c r="D1468" s="151"/>
      <c r="E1468" s="14" t="str">
        <f>IF(D1468="","",VLOOKUP(B1468,'Preventiva - Sequencia'!$B:$C,2,0))</f>
        <v/>
      </c>
      <c r="F1468" s="14" t="str">
        <f t="shared" si="215"/>
        <v/>
      </c>
      <c r="G1468" s="14" t="str">
        <f t="shared" si="216"/>
        <v/>
      </c>
      <c r="H1468" s="14" t="str">
        <f t="shared" si="217"/>
        <v/>
      </c>
      <c r="I1468" s="152"/>
      <c r="J1468" s="153"/>
      <c r="K1468" s="153"/>
      <c r="L1468" s="19" t="str">
        <f t="shared" si="213"/>
        <v/>
      </c>
      <c r="M1468" s="151"/>
      <c r="N1468" s="153"/>
      <c r="O1468" s="153"/>
      <c r="P1468" s="19" t="str">
        <f t="shared" si="218"/>
        <v/>
      </c>
      <c r="Q1468" s="151"/>
      <c r="R1468" s="151"/>
      <c r="S1468" s="152"/>
      <c r="T1468" s="152"/>
      <c r="U1468" s="21" t="str">
        <f t="shared" si="221"/>
        <v/>
      </c>
      <c r="V1468" s="21" t="str">
        <f t="shared" si="219"/>
        <v/>
      </c>
      <c r="W1468" s="15" t="str">
        <f t="shared" si="220"/>
        <v/>
      </c>
    </row>
    <row r="1469" spans="1:23" ht="21.6" hidden="1" customHeight="1">
      <c r="A1469" s="14" t="str">
        <f t="shared" si="214"/>
        <v/>
      </c>
      <c r="B1469" s="20" t="str">
        <f>IF(D1469="","",COUNTIF($C$4:C1468,C1469)+1)</f>
        <v/>
      </c>
      <c r="C1469" s="14" t="str">
        <f>IF(D1469="","",VLOOKUP(D1469,LISTA!$A:$B,2,0))</f>
        <v/>
      </c>
      <c r="D1469" s="151"/>
      <c r="E1469" s="14" t="str">
        <f>IF(D1469="","",VLOOKUP(B1469,'Preventiva - Sequencia'!$B:$C,2,0))</f>
        <v/>
      </c>
      <c r="F1469" s="14" t="str">
        <f t="shared" si="215"/>
        <v/>
      </c>
      <c r="G1469" s="14" t="str">
        <f t="shared" si="216"/>
        <v/>
      </c>
      <c r="H1469" s="14" t="str">
        <f t="shared" si="217"/>
        <v/>
      </c>
      <c r="I1469" s="152"/>
      <c r="J1469" s="153"/>
      <c r="K1469" s="153"/>
      <c r="L1469" s="19" t="str">
        <f t="shared" si="213"/>
        <v/>
      </c>
      <c r="M1469" s="151"/>
      <c r="N1469" s="153"/>
      <c r="O1469" s="153"/>
      <c r="P1469" s="19" t="str">
        <f t="shared" si="218"/>
        <v/>
      </c>
      <c r="Q1469" s="151"/>
      <c r="R1469" s="151"/>
      <c r="S1469" s="152"/>
      <c r="T1469" s="152"/>
      <c r="U1469" s="21" t="str">
        <f t="shared" si="221"/>
        <v/>
      </c>
      <c r="V1469" s="21" t="str">
        <f t="shared" si="219"/>
        <v/>
      </c>
      <c r="W1469" s="15" t="str">
        <f t="shared" si="220"/>
        <v/>
      </c>
    </row>
    <row r="1470" spans="1:23" ht="21.6" hidden="1" customHeight="1">
      <c r="A1470" s="14" t="str">
        <f t="shared" si="214"/>
        <v/>
      </c>
      <c r="B1470" s="20" t="str">
        <f>IF(D1470="","",COUNTIF($C$4:C1469,C1470)+1)</f>
        <v/>
      </c>
      <c r="C1470" s="14" t="str">
        <f>IF(D1470="","",VLOOKUP(D1470,LISTA!$A:$B,2,0))</f>
        <v/>
      </c>
      <c r="D1470" s="151"/>
      <c r="E1470" s="14" t="str">
        <f>IF(D1470="","",VLOOKUP(B1470,'Preventiva - Sequencia'!$B:$C,2,0))</f>
        <v/>
      </c>
      <c r="F1470" s="14" t="str">
        <f t="shared" si="215"/>
        <v/>
      </c>
      <c r="G1470" s="14" t="str">
        <f t="shared" si="216"/>
        <v/>
      </c>
      <c r="H1470" s="14" t="str">
        <f t="shared" si="217"/>
        <v/>
      </c>
      <c r="I1470" s="152"/>
      <c r="J1470" s="153"/>
      <c r="K1470" s="153"/>
      <c r="L1470" s="19" t="str">
        <f t="shared" si="213"/>
        <v/>
      </c>
      <c r="M1470" s="151"/>
      <c r="N1470" s="153"/>
      <c r="O1470" s="153"/>
      <c r="P1470" s="19" t="str">
        <f t="shared" si="218"/>
        <v/>
      </c>
      <c r="Q1470" s="151"/>
      <c r="R1470" s="151"/>
      <c r="S1470" s="152"/>
      <c r="T1470" s="152"/>
      <c r="U1470" s="21" t="str">
        <f t="shared" si="221"/>
        <v/>
      </c>
      <c r="V1470" s="21" t="str">
        <f t="shared" si="219"/>
        <v/>
      </c>
      <c r="W1470" s="15" t="str">
        <f t="shared" si="220"/>
        <v/>
      </c>
    </row>
    <row r="1471" spans="1:23" ht="21.6" hidden="1" customHeight="1">
      <c r="A1471" s="14" t="str">
        <f t="shared" si="214"/>
        <v/>
      </c>
      <c r="B1471" s="20" t="str">
        <f>IF(D1471="","",COUNTIF($C$4:C1470,C1471)+1)</f>
        <v/>
      </c>
      <c r="C1471" s="14" t="str">
        <f>IF(D1471="","",VLOOKUP(D1471,LISTA!$A:$B,2,0))</f>
        <v/>
      </c>
      <c r="D1471" s="151"/>
      <c r="E1471" s="14" t="str">
        <f>IF(D1471="","",VLOOKUP(B1471,'Preventiva - Sequencia'!$B:$C,2,0))</f>
        <v/>
      </c>
      <c r="F1471" s="14" t="str">
        <f t="shared" si="215"/>
        <v/>
      </c>
      <c r="G1471" s="14" t="str">
        <f t="shared" si="216"/>
        <v/>
      </c>
      <c r="H1471" s="14" t="str">
        <f t="shared" si="217"/>
        <v/>
      </c>
      <c r="I1471" s="152"/>
      <c r="J1471" s="153"/>
      <c r="K1471" s="153"/>
      <c r="L1471" s="19" t="str">
        <f t="shared" si="213"/>
        <v/>
      </c>
      <c r="M1471" s="151"/>
      <c r="N1471" s="153"/>
      <c r="O1471" s="153"/>
      <c r="P1471" s="19" t="str">
        <f t="shared" si="218"/>
        <v/>
      </c>
      <c r="Q1471" s="151"/>
      <c r="R1471" s="151"/>
      <c r="S1471" s="152"/>
      <c r="T1471" s="152"/>
      <c r="U1471" s="21" t="str">
        <f t="shared" si="221"/>
        <v/>
      </c>
      <c r="V1471" s="21" t="str">
        <f t="shared" si="219"/>
        <v/>
      </c>
      <c r="W1471" s="15" t="str">
        <f t="shared" si="220"/>
        <v/>
      </c>
    </row>
    <row r="1472" spans="1:23" ht="21.6" hidden="1" customHeight="1">
      <c r="A1472" s="14" t="str">
        <f t="shared" si="214"/>
        <v/>
      </c>
      <c r="B1472" s="20" t="str">
        <f>IF(D1472="","",COUNTIF($C$4:C1471,C1472)+1)</f>
        <v/>
      </c>
      <c r="C1472" s="14" t="str">
        <f>IF(D1472="","",VLOOKUP(D1472,LISTA!$A:$B,2,0))</f>
        <v/>
      </c>
      <c r="D1472" s="151"/>
      <c r="E1472" s="14" t="str">
        <f>IF(D1472="","",VLOOKUP(B1472,'Preventiva - Sequencia'!$B:$C,2,0))</f>
        <v/>
      </c>
      <c r="F1472" s="14" t="str">
        <f t="shared" si="215"/>
        <v/>
      </c>
      <c r="G1472" s="14" t="str">
        <f t="shared" si="216"/>
        <v/>
      </c>
      <c r="H1472" s="14" t="str">
        <f t="shared" si="217"/>
        <v/>
      </c>
      <c r="I1472" s="152"/>
      <c r="J1472" s="153"/>
      <c r="K1472" s="153"/>
      <c r="L1472" s="19" t="str">
        <f t="shared" si="213"/>
        <v/>
      </c>
      <c r="M1472" s="151"/>
      <c r="N1472" s="153"/>
      <c r="O1472" s="153"/>
      <c r="P1472" s="19" t="str">
        <f t="shared" si="218"/>
        <v/>
      </c>
      <c r="Q1472" s="151"/>
      <c r="R1472" s="151"/>
      <c r="S1472" s="152"/>
      <c r="T1472" s="152"/>
      <c r="U1472" s="21" t="str">
        <f t="shared" si="221"/>
        <v/>
      </c>
      <c r="V1472" s="21" t="str">
        <f t="shared" si="219"/>
        <v/>
      </c>
      <c r="W1472" s="15" t="str">
        <f t="shared" si="220"/>
        <v/>
      </c>
    </row>
    <row r="1473" spans="1:23" ht="21.6" hidden="1" customHeight="1">
      <c r="A1473" s="14" t="str">
        <f t="shared" si="214"/>
        <v/>
      </c>
      <c r="B1473" s="20" t="str">
        <f>IF(D1473="","",COUNTIF($C$4:C1472,C1473)+1)</f>
        <v/>
      </c>
      <c r="C1473" s="14" t="str">
        <f>IF(D1473="","",VLOOKUP(D1473,LISTA!$A:$B,2,0))</f>
        <v/>
      </c>
      <c r="D1473" s="151"/>
      <c r="E1473" s="14" t="str">
        <f>IF(D1473="","",VLOOKUP(B1473,'Preventiva - Sequencia'!$B:$C,2,0))</f>
        <v/>
      </c>
      <c r="F1473" s="14" t="str">
        <f t="shared" si="215"/>
        <v/>
      </c>
      <c r="G1473" s="14" t="str">
        <f t="shared" si="216"/>
        <v/>
      </c>
      <c r="H1473" s="14" t="str">
        <f t="shared" si="217"/>
        <v/>
      </c>
      <c r="I1473" s="152"/>
      <c r="J1473" s="153"/>
      <c r="K1473" s="153"/>
      <c r="L1473" s="19" t="str">
        <f t="shared" ref="L1473:L1536" si="222">IF(K1473="","",K1473-J1473)</f>
        <v/>
      </c>
      <c r="M1473" s="151"/>
      <c r="N1473" s="153"/>
      <c r="O1473" s="153"/>
      <c r="P1473" s="19" t="str">
        <f t="shared" si="218"/>
        <v/>
      </c>
      <c r="Q1473" s="151"/>
      <c r="R1473" s="151"/>
      <c r="S1473" s="152"/>
      <c r="T1473" s="152"/>
      <c r="U1473" s="21" t="str">
        <f t="shared" si="221"/>
        <v/>
      </c>
      <c r="V1473" s="21" t="str">
        <f t="shared" si="219"/>
        <v/>
      </c>
      <c r="W1473" s="15" t="str">
        <f t="shared" si="220"/>
        <v/>
      </c>
    </row>
    <row r="1474" spans="1:23" ht="21.6" hidden="1" customHeight="1">
      <c r="A1474" s="14" t="str">
        <f t="shared" si="214"/>
        <v/>
      </c>
      <c r="B1474" s="20" t="str">
        <f>IF(D1474="","",COUNTIF($C$4:C1473,C1474)+1)</f>
        <v/>
      </c>
      <c r="C1474" s="14" t="str">
        <f>IF(D1474="","",VLOOKUP(D1474,LISTA!$A:$B,2,0))</f>
        <v/>
      </c>
      <c r="D1474" s="151"/>
      <c r="E1474" s="14" t="str">
        <f>IF(D1474="","",VLOOKUP(B1474,'Preventiva - Sequencia'!$B:$C,2,0))</f>
        <v/>
      </c>
      <c r="F1474" s="14" t="str">
        <f t="shared" si="215"/>
        <v/>
      </c>
      <c r="G1474" s="14" t="str">
        <f t="shared" si="216"/>
        <v/>
      </c>
      <c r="H1474" s="14" t="str">
        <f t="shared" si="217"/>
        <v/>
      </c>
      <c r="I1474" s="152"/>
      <c r="J1474" s="153"/>
      <c r="K1474" s="153"/>
      <c r="L1474" s="19" t="str">
        <f t="shared" si="222"/>
        <v/>
      </c>
      <c r="M1474" s="151"/>
      <c r="N1474" s="153"/>
      <c r="O1474" s="153"/>
      <c r="P1474" s="19" t="str">
        <f t="shared" si="218"/>
        <v/>
      </c>
      <c r="Q1474" s="151"/>
      <c r="R1474" s="151"/>
      <c r="S1474" s="152"/>
      <c r="T1474" s="152"/>
      <c r="U1474" s="21" t="str">
        <f t="shared" si="221"/>
        <v/>
      </c>
      <c r="V1474" s="21" t="str">
        <f t="shared" si="219"/>
        <v/>
      </c>
      <c r="W1474" s="15" t="str">
        <f t="shared" si="220"/>
        <v/>
      </c>
    </row>
    <row r="1475" spans="1:23" ht="21.6" hidden="1" customHeight="1">
      <c r="A1475" s="14" t="str">
        <f t="shared" si="214"/>
        <v/>
      </c>
      <c r="B1475" s="20" t="str">
        <f>IF(D1475="","",COUNTIF($C$4:C1474,C1475)+1)</f>
        <v/>
      </c>
      <c r="C1475" s="14" t="str">
        <f>IF(D1475="","",VLOOKUP(D1475,LISTA!$A:$B,2,0))</f>
        <v/>
      </c>
      <c r="D1475" s="151"/>
      <c r="E1475" s="14" t="str">
        <f>IF(D1475="","",VLOOKUP(B1475,'Preventiva - Sequencia'!$B:$C,2,0))</f>
        <v/>
      </c>
      <c r="F1475" s="14" t="str">
        <f t="shared" si="215"/>
        <v/>
      </c>
      <c r="G1475" s="14" t="str">
        <f t="shared" si="216"/>
        <v/>
      </c>
      <c r="H1475" s="14" t="str">
        <f t="shared" si="217"/>
        <v/>
      </c>
      <c r="I1475" s="152"/>
      <c r="J1475" s="153"/>
      <c r="K1475" s="153"/>
      <c r="L1475" s="19" t="str">
        <f t="shared" si="222"/>
        <v/>
      </c>
      <c r="M1475" s="151"/>
      <c r="N1475" s="153"/>
      <c r="O1475" s="153"/>
      <c r="P1475" s="19" t="str">
        <f t="shared" si="218"/>
        <v/>
      </c>
      <c r="Q1475" s="151"/>
      <c r="R1475" s="151"/>
      <c r="S1475" s="152"/>
      <c r="T1475" s="152"/>
      <c r="U1475" s="21" t="str">
        <f t="shared" si="221"/>
        <v/>
      </c>
      <c r="V1475" s="21" t="str">
        <f t="shared" si="219"/>
        <v/>
      </c>
      <c r="W1475" s="15" t="str">
        <f t="shared" si="220"/>
        <v/>
      </c>
    </row>
    <row r="1476" spans="1:23" ht="21.6" hidden="1" customHeight="1">
      <c r="A1476" s="14" t="str">
        <f t="shared" si="214"/>
        <v/>
      </c>
      <c r="B1476" s="20" t="str">
        <f>IF(D1476="","",COUNTIF($C$4:C1475,C1476)+1)</f>
        <v/>
      </c>
      <c r="C1476" s="14" t="str">
        <f>IF(D1476="","",VLOOKUP(D1476,LISTA!$A:$B,2,0))</f>
        <v/>
      </c>
      <c r="D1476" s="151"/>
      <c r="E1476" s="14" t="str">
        <f>IF(D1476="","",VLOOKUP(B1476,'Preventiva - Sequencia'!$B:$C,2,0))</f>
        <v/>
      </c>
      <c r="F1476" s="14" t="str">
        <f t="shared" si="215"/>
        <v/>
      </c>
      <c r="G1476" s="14" t="str">
        <f t="shared" si="216"/>
        <v/>
      </c>
      <c r="H1476" s="14" t="str">
        <f t="shared" si="217"/>
        <v/>
      </c>
      <c r="I1476" s="152"/>
      <c r="J1476" s="153"/>
      <c r="K1476" s="153"/>
      <c r="L1476" s="19" t="str">
        <f t="shared" si="222"/>
        <v/>
      </c>
      <c r="M1476" s="151"/>
      <c r="N1476" s="153"/>
      <c r="O1476" s="153"/>
      <c r="P1476" s="19" t="str">
        <f t="shared" si="218"/>
        <v/>
      </c>
      <c r="Q1476" s="151"/>
      <c r="R1476" s="151"/>
      <c r="S1476" s="152"/>
      <c r="T1476" s="152"/>
      <c r="U1476" s="21" t="str">
        <f t="shared" si="221"/>
        <v/>
      </c>
      <c r="V1476" s="21" t="str">
        <f t="shared" si="219"/>
        <v/>
      </c>
      <c r="W1476" s="15" t="str">
        <f t="shared" si="220"/>
        <v/>
      </c>
    </row>
    <row r="1477" spans="1:23" ht="21.6" hidden="1" customHeight="1">
      <c r="A1477" s="14" t="str">
        <f t="shared" ref="A1477:A1540" si="223">IF(D1477="","",B1477&amp;C1477)</f>
        <v/>
      </c>
      <c r="B1477" s="20" t="str">
        <f>IF(D1477="","",COUNTIF($C$4:C1476,C1477)+1)</f>
        <v/>
      </c>
      <c r="C1477" s="14" t="str">
        <f>IF(D1477="","",VLOOKUP(D1477,LISTA!$A:$B,2,0))</f>
        <v/>
      </c>
      <c r="D1477" s="151"/>
      <c r="E1477" s="14" t="str">
        <f>IF(D1477="","",VLOOKUP(B1477,'Preventiva - Sequencia'!$B:$C,2,0))</f>
        <v/>
      </c>
      <c r="F1477" s="14" t="str">
        <f t="shared" ref="F1477:F1540" si="224">IF(D1477="","",IF(B1477=1,0,VLOOKUP((B1477-1)&amp;C1477,$A:$W,17,0)))</f>
        <v/>
      </c>
      <c r="G1477" s="14" t="str">
        <f t="shared" ref="G1477:G1540" si="225">IF(D1477="","",IF(E1477="50F",45,IF(E1477="250f",F1477+175,F1477+225)))</f>
        <v/>
      </c>
      <c r="H1477" s="14" t="str">
        <f t="shared" ref="H1477:H1540" si="226">IF(C1477="","",IF(E1477="50F",55,IF(E1477="250f",F1477+225,F1477+275)))</f>
        <v/>
      </c>
      <c r="I1477" s="152"/>
      <c r="J1477" s="153"/>
      <c r="K1477" s="153"/>
      <c r="L1477" s="19" t="str">
        <f t="shared" si="222"/>
        <v/>
      </c>
      <c r="M1477" s="151"/>
      <c r="N1477" s="153"/>
      <c r="O1477" s="153"/>
      <c r="P1477" s="19" t="str">
        <f t="shared" ref="P1477:P1540" si="227">IF(O1477="","",O1477-N1477)</f>
        <v/>
      </c>
      <c r="Q1477" s="151"/>
      <c r="R1477" s="151"/>
      <c r="S1477" s="152"/>
      <c r="T1477" s="152"/>
      <c r="U1477" s="21" t="str">
        <f t="shared" si="221"/>
        <v/>
      </c>
      <c r="V1477" s="21" t="str">
        <f t="shared" ref="V1477:V1540" si="228">IF(M1477=0,"",R1477/M1477)</f>
        <v/>
      </c>
      <c r="W1477" s="15" t="str">
        <f t="shared" ref="W1477:W1540" si="229">IF(Q1477="","",IF(AND(Q1477&gt;G1477,Q1477&lt;H1477),1,0))</f>
        <v/>
      </c>
    </row>
    <row r="1478" spans="1:23" ht="21.6" hidden="1" customHeight="1">
      <c r="A1478" s="14" t="str">
        <f t="shared" si="223"/>
        <v/>
      </c>
      <c r="B1478" s="20" t="str">
        <f>IF(D1478="","",COUNTIF($C$4:C1477,C1478)+1)</f>
        <v/>
      </c>
      <c r="C1478" s="14" t="str">
        <f>IF(D1478="","",VLOOKUP(D1478,LISTA!$A:$B,2,0))</f>
        <v/>
      </c>
      <c r="D1478" s="151"/>
      <c r="E1478" s="14" t="str">
        <f>IF(D1478="","",VLOOKUP(B1478,'Preventiva - Sequencia'!$B:$C,2,0))</f>
        <v/>
      </c>
      <c r="F1478" s="14" t="str">
        <f t="shared" si="224"/>
        <v/>
      </c>
      <c r="G1478" s="14" t="str">
        <f t="shared" si="225"/>
        <v/>
      </c>
      <c r="H1478" s="14" t="str">
        <f t="shared" si="226"/>
        <v/>
      </c>
      <c r="I1478" s="152"/>
      <c r="J1478" s="153"/>
      <c r="K1478" s="153"/>
      <c r="L1478" s="19" t="str">
        <f t="shared" si="222"/>
        <v/>
      </c>
      <c r="M1478" s="151"/>
      <c r="N1478" s="153"/>
      <c r="O1478" s="153"/>
      <c r="P1478" s="19" t="str">
        <f t="shared" si="227"/>
        <v/>
      </c>
      <c r="Q1478" s="151"/>
      <c r="R1478" s="151"/>
      <c r="S1478" s="152"/>
      <c r="T1478" s="152"/>
      <c r="U1478" s="21" t="str">
        <f t="shared" si="221"/>
        <v/>
      </c>
      <c r="V1478" s="21" t="str">
        <f t="shared" si="228"/>
        <v/>
      </c>
      <c r="W1478" s="15" t="str">
        <f t="shared" si="229"/>
        <v/>
      </c>
    </row>
    <row r="1479" spans="1:23" ht="21.6" hidden="1" customHeight="1">
      <c r="A1479" s="14" t="str">
        <f t="shared" si="223"/>
        <v/>
      </c>
      <c r="B1479" s="20" t="str">
        <f>IF(D1479="","",COUNTIF($C$4:C1478,C1479)+1)</f>
        <v/>
      </c>
      <c r="C1479" s="14" t="str">
        <f>IF(D1479="","",VLOOKUP(D1479,LISTA!$A:$B,2,0))</f>
        <v/>
      </c>
      <c r="D1479" s="151"/>
      <c r="E1479" s="14" t="str">
        <f>IF(D1479="","",VLOOKUP(B1479,'Preventiva - Sequencia'!$B:$C,2,0))</f>
        <v/>
      </c>
      <c r="F1479" s="14" t="str">
        <f t="shared" si="224"/>
        <v/>
      </c>
      <c r="G1479" s="14" t="str">
        <f t="shared" si="225"/>
        <v/>
      </c>
      <c r="H1479" s="14" t="str">
        <f t="shared" si="226"/>
        <v/>
      </c>
      <c r="I1479" s="152"/>
      <c r="J1479" s="153"/>
      <c r="K1479" s="153"/>
      <c r="L1479" s="19" t="str">
        <f t="shared" si="222"/>
        <v/>
      </c>
      <c r="M1479" s="151"/>
      <c r="N1479" s="153"/>
      <c r="O1479" s="153"/>
      <c r="P1479" s="19" t="str">
        <f t="shared" si="227"/>
        <v/>
      </c>
      <c r="Q1479" s="151"/>
      <c r="R1479" s="151"/>
      <c r="S1479" s="152"/>
      <c r="T1479" s="152"/>
      <c r="U1479" s="21" t="str">
        <f t="shared" si="221"/>
        <v/>
      </c>
      <c r="V1479" s="21" t="str">
        <f t="shared" si="228"/>
        <v/>
      </c>
      <c r="W1479" s="15" t="str">
        <f t="shared" si="229"/>
        <v/>
      </c>
    </row>
    <row r="1480" spans="1:23" ht="21.6" hidden="1" customHeight="1">
      <c r="A1480" s="14" t="str">
        <f t="shared" si="223"/>
        <v/>
      </c>
      <c r="B1480" s="20" t="str">
        <f>IF(D1480="","",COUNTIF($C$4:C1479,C1480)+1)</f>
        <v/>
      </c>
      <c r="C1480" s="14" t="str">
        <f>IF(D1480="","",VLOOKUP(D1480,LISTA!$A:$B,2,0))</f>
        <v/>
      </c>
      <c r="D1480" s="151"/>
      <c r="E1480" s="14" t="str">
        <f>IF(D1480="","",VLOOKUP(B1480,'Preventiva - Sequencia'!$B:$C,2,0))</f>
        <v/>
      </c>
      <c r="F1480" s="14" t="str">
        <f t="shared" si="224"/>
        <v/>
      </c>
      <c r="G1480" s="14" t="str">
        <f t="shared" si="225"/>
        <v/>
      </c>
      <c r="H1480" s="14" t="str">
        <f t="shared" si="226"/>
        <v/>
      </c>
      <c r="I1480" s="152"/>
      <c r="J1480" s="153"/>
      <c r="K1480" s="153"/>
      <c r="L1480" s="19" t="str">
        <f t="shared" si="222"/>
        <v/>
      </c>
      <c r="M1480" s="151"/>
      <c r="N1480" s="153"/>
      <c r="O1480" s="153"/>
      <c r="P1480" s="19" t="str">
        <f t="shared" si="227"/>
        <v/>
      </c>
      <c r="Q1480" s="151"/>
      <c r="R1480" s="151"/>
      <c r="S1480" s="152"/>
      <c r="T1480" s="152"/>
      <c r="U1480" s="21" t="str">
        <f t="shared" si="221"/>
        <v/>
      </c>
      <c r="V1480" s="21" t="str">
        <f t="shared" si="228"/>
        <v/>
      </c>
      <c r="W1480" s="15" t="str">
        <f t="shared" si="229"/>
        <v/>
      </c>
    </row>
    <row r="1481" spans="1:23" ht="21.6" hidden="1" customHeight="1">
      <c r="A1481" s="14" t="str">
        <f t="shared" si="223"/>
        <v/>
      </c>
      <c r="B1481" s="20" t="str">
        <f>IF(D1481="","",COUNTIF($C$4:C1480,C1481)+1)</f>
        <v/>
      </c>
      <c r="C1481" s="14" t="str">
        <f>IF(D1481="","",VLOOKUP(D1481,LISTA!$A:$B,2,0))</f>
        <v/>
      </c>
      <c r="D1481" s="151"/>
      <c r="E1481" s="14" t="str">
        <f>IF(D1481="","",VLOOKUP(B1481,'Preventiva - Sequencia'!$B:$C,2,0))</f>
        <v/>
      </c>
      <c r="F1481" s="14" t="str">
        <f t="shared" si="224"/>
        <v/>
      </c>
      <c r="G1481" s="14" t="str">
        <f t="shared" si="225"/>
        <v/>
      </c>
      <c r="H1481" s="14" t="str">
        <f t="shared" si="226"/>
        <v/>
      </c>
      <c r="I1481" s="152"/>
      <c r="J1481" s="153"/>
      <c r="K1481" s="153"/>
      <c r="L1481" s="19" t="str">
        <f t="shared" si="222"/>
        <v/>
      </c>
      <c r="M1481" s="151"/>
      <c r="N1481" s="153"/>
      <c r="O1481" s="153"/>
      <c r="P1481" s="19" t="str">
        <f t="shared" si="227"/>
        <v/>
      </c>
      <c r="Q1481" s="151"/>
      <c r="R1481" s="151"/>
      <c r="S1481" s="152"/>
      <c r="T1481" s="152"/>
      <c r="U1481" s="21" t="str">
        <f t="shared" si="221"/>
        <v/>
      </c>
      <c r="V1481" s="21" t="str">
        <f t="shared" si="228"/>
        <v/>
      </c>
      <c r="W1481" s="15" t="str">
        <f t="shared" si="229"/>
        <v/>
      </c>
    </row>
    <row r="1482" spans="1:23" ht="21.6" hidden="1" customHeight="1">
      <c r="A1482" s="14" t="str">
        <f t="shared" si="223"/>
        <v/>
      </c>
      <c r="B1482" s="20" t="str">
        <f>IF(D1482="","",COUNTIF($C$4:C1481,C1482)+1)</f>
        <v/>
      </c>
      <c r="C1482" s="14" t="str">
        <f>IF(D1482="","",VLOOKUP(D1482,LISTA!$A:$B,2,0))</f>
        <v/>
      </c>
      <c r="D1482" s="151"/>
      <c r="E1482" s="14" t="str">
        <f>IF(D1482="","",VLOOKUP(B1482,'Preventiva - Sequencia'!$B:$C,2,0))</f>
        <v/>
      </c>
      <c r="F1482" s="14" t="str">
        <f t="shared" si="224"/>
        <v/>
      </c>
      <c r="G1482" s="14" t="str">
        <f t="shared" si="225"/>
        <v/>
      </c>
      <c r="H1482" s="14" t="str">
        <f t="shared" si="226"/>
        <v/>
      </c>
      <c r="I1482" s="152"/>
      <c r="J1482" s="153"/>
      <c r="K1482" s="153"/>
      <c r="L1482" s="19" t="str">
        <f t="shared" si="222"/>
        <v/>
      </c>
      <c r="M1482" s="151"/>
      <c r="N1482" s="153"/>
      <c r="O1482" s="153"/>
      <c r="P1482" s="19" t="str">
        <f t="shared" si="227"/>
        <v/>
      </c>
      <c r="Q1482" s="151"/>
      <c r="R1482" s="151"/>
      <c r="S1482" s="152"/>
      <c r="T1482" s="152"/>
      <c r="U1482" s="21" t="str">
        <f t="shared" si="221"/>
        <v/>
      </c>
      <c r="V1482" s="21" t="str">
        <f t="shared" si="228"/>
        <v/>
      </c>
      <c r="W1482" s="15" t="str">
        <f t="shared" si="229"/>
        <v/>
      </c>
    </row>
    <row r="1483" spans="1:23" ht="21.6" hidden="1" customHeight="1">
      <c r="A1483" s="14" t="str">
        <f t="shared" si="223"/>
        <v/>
      </c>
      <c r="B1483" s="20" t="str">
        <f>IF(D1483="","",COUNTIF($C$4:C1482,C1483)+1)</f>
        <v/>
      </c>
      <c r="C1483" s="14" t="str">
        <f>IF(D1483="","",VLOOKUP(D1483,LISTA!$A:$B,2,0))</f>
        <v/>
      </c>
      <c r="D1483" s="151"/>
      <c r="E1483" s="14" t="str">
        <f>IF(D1483="","",VLOOKUP(B1483,'Preventiva - Sequencia'!$B:$C,2,0))</f>
        <v/>
      </c>
      <c r="F1483" s="14" t="str">
        <f t="shared" si="224"/>
        <v/>
      </c>
      <c r="G1483" s="14" t="str">
        <f t="shared" si="225"/>
        <v/>
      </c>
      <c r="H1483" s="14" t="str">
        <f t="shared" si="226"/>
        <v/>
      </c>
      <c r="I1483" s="152"/>
      <c r="J1483" s="153"/>
      <c r="K1483" s="153"/>
      <c r="L1483" s="19" t="str">
        <f t="shared" si="222"/>
        <v/>
      </c>
      <c r="M1483" s="151"/>
      <c r="N1483" s="153"/>
      <c r="O1483" s="153"/>
      <c r="P1483" s="19" t="str">
        <f t="shared" si="227"/>
        <v/>
      </c>
      <c r="Q1483" s="151"/>
      <c r="R1483" s="151"/>
      <c r="S1483" s="152"/>
      <c r="T1483" s="152"/>
      <c r="U1483" s="21" t="str">
        <f t="shared" si="221"/>
        <v/>
      </c>
      <c r="V1483" s="21" t="str">
        <f t="shared" si="228"/>
        <v/>
      </c>
      <c r="W1483" s="15" t="str">
        <f t="shared" si="229"/>
        <v/>
      </c>
    </row>
    <row r="1484" spans="1:23" ht="21.6" hidden="1" customHeight="1">
      <c r="A1484" s="14" t="str">
        <f t="shared" si="223"/>
        <v/>
      </c>
      <c r="B1484" s="20" t="str">
        <f>IF(D1484="","",COUNTIF($C$4:C1483,C1484)+1)</f>
        <v/>
      </c>
      <c r="C1484" s="14" t="str">
        <f>IF(D1484="","",VLOOKUP(D1484,LISTA!$A:$B,2,0))</f>
        <v/>
      </c>
      <c r="D1484" s="151"/>
      <c r="E1484" s="14" t="str">
        <f>IF(D1484="","",VLOOKUP(B1484,'Preventiva - Sequencia'!$B:$C,2,0))</f>
        <v/>
      </c>
      <c r="F1484" s="14" t="str">
        <f t="shared" si="224"/>
        <v/>
      </c>
      <c r="G1484" s="14" t="str">
        <f t="shared" si="225"/>
        <v/>
      </c>
      <c r="H1484" s="14" t="str">
        <f t="shared" si="226"/>
        <v/>
      </c>
      <c r="I1484" s="152"/>
      <c r="J1484" s="153"/>
      <c r="K1484" s="153"/>
      <c r="L1484" s="19" t="str">
        <f t="shared" si="222"/>
        <v/>
      </c>
      <c r="M1484" s="151"/>
      <c r="N1484" s="153"/>
      <c r="O1484" s="153"/>
      <c r="P1484" s="19" t="str">
        <f t="shared" si="227"/>
        <v/>
      </c>
      <c r="Q1484" s="151"/>
      <c r="R1484" s="151"/>
      <c r="S1484" s="152"/>
      <c r="T1484" s="152"/>
      <c r="U1484" s="21" t="str">
        <f t="shared" si="221"/>
        <v/>
      </c>
      <c r="V1484" s="21" t="str">
        <f t="shared" si="228"/>
        <v/>
      </c>
      <c r="W1484" s="15" t="str">
        <f t="shared" si="229"/>
        <v/>
      </c>
    </row>
    <row r="1485" spans="1:23" ht="21.6" hidden="1" customHeight="1">
      <c r="A1485" s="14" t="str">
        <f t="shared" si="223"/>
        <v/>
      </c>
      <c r="B1485" s="20" t="str">
        <f>IF(D1485="","",COUNTIF($C$4:C1484,C1485)+1)</f>
        <v/>
      </c>
      <c r="C1485" s="14" t="str">
        <f>IF(D1485="","",VLOOKUP(D1485,LISTA!$A:$B,2,0))</f>
        <v/>
      </c>
      <c r="D1485" s="151"/>
      <c r="E1485" s="14" t="str">
        <f>IF(D1485="","",VLOOKUP(B1485,'Preventiva - Sequencia'!$B:$C,2,0))</f>
        <v/>
      </c>
      <c r="F1485" s="14" t="str">
        <f t="shared" si="224"/>
        <v/>
      </c>
      <c r="G1485" s="14" t="str">
        <f t="shared" si="225"/>
        <v/>
      </c>
      <c r="H1485" s="14" t="str">
        <f t="shared" si="226"/>
        <v/>
      </c>
      <c r="I1485" s="152"/>
      <c r="J1485" s="153"/>
      <c r="K1485" s="153"/>
      <c r="L1485" s="19" t="str">
        <f t="shared" si="222"/>
        <v/>
      </c>
      <c r="M1485" s="151"/>
      <c r="N1485" s="153"/>
      <c r="O1485" s="153"/>
      <c r="P1485" s="19" t="str">
        <f t="shared" si="227"/>
        <v/>
      </c>
      <c r="Q1485" s="151"/>
      <c r="R1485" s="151"/>
      <c r="S1485" s="152"/>
      <c r="T1485" s="152"/>
      <c r="U1485" s="21" t="str">
        <f t="shared" si="221"/>
        <v/>
      </c>
      <c r="V1485" s="21" t="str">
        <f t="shared" si="228"/>
        <v/>
      </c>
      <c r="W1485" s="15" t="str">
        <f t="shared" si="229"/>
        <v/>
      </c>
    </row>
    <row r="1486" spans="1:23" ht="21.6" hidden="1" customHeight="1">
      <c r="A1486" s="14" t="str">
        <f t="shared" si="223"/>
        <v/>
      </c>
      <c r="B1486" s="20" t="str">
        <f>IF(D1486="","",COUNTIF($C$4:C1485,C1486)+1)</f>
        <v/>
      </c>
      <c r="C1486" s="14" t="str">
        <f>IF(D1486="","",VLOOKUP(D1486,LISTA!$A:$B,2,0))</f>
        <v/>
      </c>
      <c r="D1486" s="151"/>
      <c r="E1486" s="14" t="str">
        <f>IF(D1486="","",VLOOKUP(B1486,'Preventiva - Sequencia'!$B:$C,2,0))</f>
        <v/>
      </c>
      <c r="F1486" s="14" t="str">
        <f t="shared" si="224"/>
        <v/>
      </c>
      <c r="G1486" s="14" t="str">
        <f t="shared" si="225"/>
        <v/>
      </c>
      <c r="H1486" s="14" t="str">
        <f t="shared" si="226"/>
        <v/>
      </c>
      <c r="I1486" s="152"/>
      <c r="J1486" s="153"/>
      <c r="K1486" s="153"/>
      <c r="L1486" s="19" t="str">
        <f t="shared" si="222"/>
        <v/>
      </c>
      <c r="M1486" s="151"/>
      <c r="N1486" s="153"/>
      <c r="O1486" s="153"/>
      <c r="P1486" s="19" t="str">
        <f t="shared" si="227"/>
        <v/>
      </c>
      <c r="Q1486" s="151"/>
      <c r="R1486" s="151"/>
      <c r="S1486" s="152"/>
      <c r="T1486" s="152"/>
      <c r="U1486" s="21" t="str">
        <f t="shared" si="221"/>
        <v/>
      </c>
      <c r="V1486" s="21" t="str">
        <f t="shared" si="228"/>
        <v/>
      </c>
      <c r="W1486" s="15" t="str">
        <f t="shared" si="229"/>
        <v/>
      </c>
    </row>
    <row r="1487" spans="1:23" ht="21.6" hidden="1" customHeight="1">
      <c r="A1487" s="14" t="str">
        <f t="shared" si="223"/>
        <v/>
      </c>
      <c r="B1487" s="20" t="str">
        <f>IF(D1487="","",COUNTIF($C$4:C1486,C1487)+1)</f>
        <v/>
      </c>
      <c r="C1487" s="14" t="str">
        <f>IF(D1487="","",VLOOKUP(D1487,LISTA!$A:$B,2,0))</f>
        <v/>
      </c>
      <c r="D1487" s="151"/>
      <c r="E1487" s="14" t="str">
        <f>IF(D1487="","",VLOOKUP(B1487,'Preventiva - Sequencia'!$B:$C,2,0))</f>
        <v/>
      </c>
      <c r="F1487" s="14" t="str">
        <f t="shared" si="224"/>
        <v/>
      </c>
      <c r="G1487" s="14" t="str">
        <f t="shared" si="225"/>
        <v/>
      </c>
      <c r="H1487" s="14" t="str">
        <f t="shared" si="226"/>
        <v/>
      </c>
      <c r="I1487" s="152"/>
      <c r="J1487" s="153"/>
      <c r="K1487" s="153"/>
      <c r="L1487" s="19" t="str">
        <f t="shared" si="222"/>
        <v/>
      </c>
      <c r="M1487" s="151"/>
      <c r="N1487" s="153"/>
      <c r="O1487" s="153"/>
      <c r="P1487" s="19" t="str">
        <f t="shared" si="227"/>
        <v/>
      </c>
      <c r="Q1487" s="151"/>
      <c r="R1487" s="151"/>
      <c r="S1487" s="152"/>
      <c r="T1487" s="152"/>
      <c r="U1487" s="21" t="str">
        <f t="shared" si="221"/>
        <v/>
      </c>
      <c r="V1487" s="21" t="str">
        <f t="shared" si="228"/>
        <v/>
      </c>
      <c r="W1487" s="15" t="str">
        <f t="shared" si="229"/>
        <v/>
      </c>
    </row>
    <row r="1488" spans="1:23" ht="21.6" hidden="1" customHeight="1">
      <c r="A1488" s="14" t="str">
        <f t="shared" si="223"/>
        <v/>
      </c>
      <c r="B1488" s="20" t="str">
        <f>IF(D1488="","",COUNTIF($C$4:C1487,C1488)+1)</f>
        <v/>
      </c>
      <c r="C1488" s="14" t="str">
        <f>IF(D1488="","",VLOOKUP(D1488,LISTA!$A:$B,2,0))</f>
        <v/>
      </c>
      <c r="D1488" s="151"/>
      <c r="E1488" s="14" t="str">
        <f>IF(D1488="","",VLOOKUP(B1488,'Preventiva - Sequencia'!$B:$C,2,0))</f>
        <v/>
      </c>
      <c r="F1488" s="14" t="str">
        <f t="shared" si="224"/>
        <v/>
      </c>
      <c r="G1488" s="14" t="str">
        <f t="shared" si="225"/>
        <v/>
      </c>
      <c r="H1488" s="14" t="str">
        <f t="shared" si="226"/>
        <v/>
      </c>
      <c r="I1488" s="152"/>
      <c r="J1488" s="153"/>
      <c r="K1488" s="153"/>
      <c r="L1488" s="19" t="str">
        <f t="shared" si="222"/>
        <v/>
      </c>
      <c r="M1488" s="151"/>
      <c r="N1488" s="153"/>
      <c r="O1488" s="153"/>
      <c r="P1488" s="19" t="str">
        <f t="shared" si="227"/>
        <v/>
      </c>
      <c r="Q1488" s="151"/>
      <c r="R1488" s="151"/>
      <c r="S1488" s="152"/>
      <c r="T1488" s="152"/>
      <c r="U1488" s="21" t="str">
        <f t="shared" si="221"/>
        <v/>
      </c>
      <c r="V1488" s="21" t="str">
        <f t="shared" si="228"/>
        <v/>
      </c>
      <c r="W1488" s="15" t="str">
        <f t="shared" si="229"/>
        <v/>
      </c>
    </row>
    <row r="1489" spans="1:23" ht="21.6" hidden="1" customHeight="1">
      <c r="A1489" s="14" t="str">
        <f t="shared" si="223"/>
        <v/>
      </c>
      <c r="B1489" s="20" t="str">
        <f>IF(D1489="","",COUNTIF($C$4:C1488,C1489)+1)</f>
        <v/>
      </c>
      <c r="C1489" s="14" t="str">
        <f>IF(D1489="","",VLOOKUP(D1489,LISTA!$A:$B,2,0))</f>
        <v/>
      </c>
      <c r="D1489" s="151"/>
      <c r="E1489" s="14" t="str">
        <f>IF(D1489="","",VLOOKUP(B1489,'Preventiva - Sequencia'!$B:$C,2,0))</f>
        <v/>
      </c>
      <c r="F1489" s="14" t="str">
        <f t="shared" si="224"/>
        <v/>
      </c>
      <c r="G1489" s="14" t="str">
        <f t="shared" si="225"/>
        <v/>
      </c>
      <c r="H1489" s="14" t="str">
        <f t="shared" si="226"/>
        <v/>
      </c>
      <c r="I1489" s="152"/>
      <c r="J1489" s="153"/>
      <c r="K1489" s="153"/>
      <c r="L1489" s="19" t="str">
        <f t="shared" si="222"/>
        <v/>
      </c>
      <c r="M1489" s="151"/>
      <c r="N1489" s="153"/>
      <c r="O1489" s="153"/>
      <c r="P1489" s="19" t="str">
        <f t="shared" si="227"/>
        <v/>
      </c>
      <c r="Q1489" s="151"/>
      <c r="R1489" s="151"/>
      <c r="S1489" s="152"/>
      <c r="T1489" s="152"/>
      <c r="U1489" s="21" t="str">
        <f t="shared" si="221"/>
        <v/>
      </c>
      <c r="V1489" s="21" t="str">
        <f t="shared" si="228"/>
        <v/>
      </c>
      <c r="W1489" s="15" t="str">
        <f t="shared" si="229"/>
        <v/>
      </c>
    </row>
    <row r="1490" spans="1:23" ht="21.6" hidden="1" customHeight="1">
      <c r="A1490" s="14" t="str">
        <f t="shared" si="223"/>
        <v/>
      </c>
      <c r="B1490" s="20" t="str">
        <f>IF(D1490="","",COUNTIF($C$4:C1489,C1490)+1)</f>
        <v/>
      </c>
      <c r="C1490" s="14" t="str">
        <f>IF(D1490="","",VLOOKUP(D1490,LISTA!$A:$B,2,0))</f>
        <v/>
      </c>
      <c r="D1490" s="151"/>
      <c r="E1490" s="14" t="str">
        <f>IF(D1490="","",VLOOKUP(B1490,'Preventiva - Sequencia'!$B:$C,2,0))</f>
        <v/>
      </c>
      <c r="F1490" s="14" t="str">
        <f t="shared" si="224"/>
        <v/>
      </c>
      <c r="G1490" s="14" t="str">
        <f t="shared" si="225"/>
        <v/>
      </c>
      <c r="H1490" s="14" t="str">
        <f t="shared" si="226"/>
        <v/>
      </c>
      <c r="I1490" s="152"/>
      <c r="J1490" s="153"/>
      <c r="K1490" s="153"/>
      <c r="L1490" s="19" t="str">
        <f t="shared" si="222"/>
        <v/>
      </c>
      <c r="M1490" s="151"/>
      <c r="N1490" s="153"/>
      <c r="O1490" s="153"/>
      <c r="P1490" s="19" t="str">
        <f t="shared" si="227"/>
        <v/>
      </c>
      <c r="Q1490" s="151"/>
      <c r="R1490" s="151"/>
      <c r="S1490" s="152"/>
      <c r="T1490" s="152"/>
      <c r="U1490" s="21" t="str">
        <f t="shared" si="221"/>
        <v/>
      </c>
      <c r="V1490" s="21" t="str">
        <f t="shared" si="228"/>
        <v/>
      </c>
      <c r="W1490" s="15" t="str">
        <f t="shared" si="229"/>
        <v/>
      </c>
    </row>
    <row r="1491" spans="1:23" ht="21.6" hidden="1" customHeight="1">
      <c r="A1491" s="14" t="str">
        <f t="shared" si="223"/>
        <v/>
      </c>
      <c r="B1491" s="20" t="str">
        <f>IF(D1491="","",COUNTIF($C$4:C1490,C1491)+1)</f>
        <v/>
      </c>
      <c r="C1491" s="14" t="str">
        <f>IF(D1491="","",VLOOKUP(D1491,LISTA!$A:$B,2,0))</f>
        <v/>
      </c>
      <c r="D1491" s="151"/>
      <c r="E1491" s="14" t="str">
        <f>IF(D1491="","",VLOOKUP(B1491,'Preventiva - Sequencia'!$B:$C,2,0))</f>
        <v/>
      </c>
      <c r="F1491" s="14" t="str">
        <f t="shared" si="224"/>
        <v/>
      </c>
      <c r="G1491" s="14" t="str">
        <f t="shared" si="225"/>
        <v/>
      </c>
      <c r="H1491" s="14" t="str">
        <f t="shared" si="226"/>
        <v/>
      </c>
      <c r="I1491" s="152"/>
      <c r="J1491" s="153"/>
      <c r="K1491" s="153"/>
      <c r="L1491" s="19" t="str">
        <f t="shared" si="222"/>
        <v/>
      </c>
      <c r="M1491" s="151"/>
      <c r="N1491" s="153"/>
      <c r="O1491" s="153"/>
      <c r="P1491" s="19" t="str">
        <f t="shared" si="227"/>
        <v/>
      </c>
      <c r="Q1491" s="151"/>
      <c r="R1491" s="151"/>
      <c r="S1491" s="152"/>
      <c r="T1491" s="152"/>
      <c r="U1491" s="21" t="str">
        <f t="shared" si="221"/>
        <v/>
      </c>
      <c r="V1491" s="21" t="str">
        <f t="shared" si="228"/>
        <v/>
      </c>
      <c r="W1491" s="15" t="str">
        <f t="shared" si="229"/>
        <v/>
      </c>
    </row>
    <row r="1492" spans="1:23" ht="21.6" hidden="1" customHeight="1">
      <c r="A1492" s="14" t="str">
        <f t="shared" si="223"/>
        <v/>
      </c>
      <c r="B1492" s="20" t="str">
        <f>IF(D1492="","",COUNTIF($C$4:C1491,C1492)+1)</f>
        <v/>
      </c>
      <c r="C1492" s="14" t="str">
        <f>IF(D1492="","",VLOOKUP(D1492,LISTA!$A:$B,2,0))</f>
        <v/>
      </c>
      <c r="D1492" s="151"/>
      <c r="E1492" s="14" t="str">
        <f>IF(D1492="","",VLOOKUP(B1492,'Preventiva - Sequencia'!$B:$C,2,0))</f>
        <v/>
      </c>
      <c r="F1492" s="14" t="str">
        <f t="shared" si="224"/>
        <v/>
      </c>
      <c r="G1492" s="14" t="str">
        <f t="shared" si="225"/>
        <v/>
      </c>
      <c r="H1492" s="14" t="str">
        <f t="shared" si="226"/>
        <v/>
      </c>
      <c r="I1492" s="152"/>
      <c r="J1492" s="153"/>
      <c r="K1492" s="153"/>
      <c r="L1492" s="19" t="str">
        <f t="shared" si="222"/>
        <v/>
      </c>
      <c r="M1492" s="151"/>
      <c r="N1492" s="153"/>
      <c r="O1492" s="153"/>
      <c r="P1492" s="19" t="str">
        <f t="shared" si="227"/>
        <v/>
      </c>
      <c r="Q1492" s="151"/>
      <c r="R1492" s="151"/>
      <c r="S1492" s="152"/>
      <c r="T1492" s="152"/>
      <c r="U1492" s="21" t="str">
        <f t="shared" si="221"/>
        <v/>
      </c>
      <c r="V1492" s="21" t="str">
        <f t="shared" si="228"/>
        <v/>
      </c>
      <c r="W1492" s="15" t="str">
        <f t="shared" si="229"/>
        <v/>
      </c>
    </row>
    <row r="1493" spans="1:23" ht="21.6" hidden="1" customHeight="1">
      <c r="A1493" s="14" t="str">
        <f t="shared" si="223"/>
        <v/>
      </c>
      <c r="B1493" s="20" t="str">
        <f>IF(D1493="","",COUNTIF($C$4:C1492,C1493)+1)</f>
        <v/>
      </c>
      <c r="C1493" s="14" t="str">
        <f>IF(D1493="","",VLOOKUP(D1493,LISTA!$A:$B,2,0))</f>
        <v/>
      </c>
      <c r="D1493" s="151"/>
      <c r="E1493" s="14" t="str">
        <f>IF(D1493="","",VLOOKUP(B1493,'Preventiva - Sequencia'!$B:$C,2,0))</f>
        <v/>
      </c>
      <c r="F1493" s="14" t="str">
        <f t="shared" si="224"/>
        <v/>
      </c>
      <c r="G1493" s="14" t="str">
        <f t="shared" si="225"/>
        <v/>
      </c>
      <c r="H1493" s="14" t="str">
        <f t="shared" si="226"/>
        <v/>
      </c>
      <c r="I1493" s="152"/>
      <c r="J1493" s="153"/>
      <c r="K1493" s="153"/>
      <c r="L1493" s="19" t="str">
        <f t="shared" si="222"/>
        <v/>
      </c>
      <c r="M1493" s="151"/>
      <c r="N1493" s="153"/>
      <c r="O1493" s="153"/>
      <c r="P1493" s="19" t="str">
        <f t="shared" si="227"/>
        <v/>
      </c>
      <c r="Q1493" s="151"/>
      <c r="R1493" s="151"/>
      <c r="S1493" s="152"/>
      <c r="T1493" s="152"/>
      <c r="U1493" s="21" t="str">
        <f t="shared" si="221"/>
        <v/>
      </c>
      <c r="V1493" s="21" t="str">
        <f t="shared" si="228"/>
        <v/>
      </c>
      <c r="W1493" s="15" t="str">
        <f t="shared" si="229"/>
        <v/>
      </c>
    </row>
    <row r="1494" spans="1:23" ht="21.6" hidden="1" customHeight="1">
      <c r="A1494" s="14" t="str">
        <f t="shared" si="223"/>
        <v/>
      </c>
      <c r="B1494" s="20" t="str">
        <f>IF(D1494="","",COUNTIF($C$4:C1493,C1494)+1)</f>
        <v/>
      </c>
      <c r="C1494" s="14" t="str">
        <f>IF(D1494="","",VLOOKUP(D1494,LISTA!$A:$B,2,0))</f>
        <v/>
      </c>
      <c r="D1494" s="151"/>
      <c r="E1494" s="14" t="str">
        <f>IF(D1494="","",VLOOKUP(B1494,'Preventiva - Sequencia'!$B:$C,2,0))</f>
        <v/>
      </c>
      <c r="F1494" s="14" t="str">
        <f t="shared" si="224"/>
        <v/>
      </c>
      <c r="G1494" s="14" t="str">
        <f t="shared" si="225"/>
        <v/>
      </c>
      <c r="H1494" s="14" t="str">
        <f t="shared" si="226"/>
        <v/>
      </c>
      <c r="I1494" s="152"/>
      <c r="J1494" s="153"/>
      <c r="K1494" s="153"/>
      <c r="L1494" s="19" t="str">
        <f t="shared" si="222"/>
        <v/>
      </c>
      <c r="M1494" s="151"/>
      <c r="N1494" s="153"/>
      <c r="O1494" s="153"/>
      <c r="P1494" s="19" t="str">
        <f t="shared" si="227"/>
        <v/>
      </c>
      <c r="Q1494" s="151"/>
      <c r="R1494" s="151"/>
      <c r="S1494" s="152"/>
      <c r="T1494" s="152"/>
      <c r="U1494" s="21" t="str">
        <f t="shared" si="221"/>
        <v/>
      </c>
      <c r="V1494" s="21" t="str">
        <f t="shared" si="228"/>
        <v/>
      </c>
      <c r="W1494" s="15" t="str">
        <f t="shared" si="229"/>
        <v/>
      </c>
    </row>
    <row r="1495" spans="1:23" ht="21.6" hidden="1" customHeight="1">
      <c r="A1495" s="14" t="str">
        <f t="shared" si="223"/>
        <v/>
      </c>
      <c r="B1495" s="20" t="str">
        <f>IF(D1495="","",COUNTIF($C$4:C1494,C1495)+1)</f>
        <v/>
      </c>
      <c r="C1495" s="14" t="str">
        <f>IF(D1495="","",VLOOKUP(D1495,LISTA!$A:$B,2,0))</f>
        <v/>
      </c>
      <c r="D1495" s="151"/>
      <c r="E1495" s="14" t="str">
        <f>IF(D1495="","",VLOOKUP(B1495,'Preventiva - Sequencia'!$B:$C,2,0))</f>
        <v/>
      </c>
      <c r="F1495" s="14" t="str">
        <f t="shared" si="224"/>
        <v/>
      </c>
      <c r="G1495" s="14" t="str">
        <f t="shared" si="225"/>
        <v/>
      </c>
      <c r="H1495" s="14" t="str">
        <f t="shared" si="226"/>
        <v/>
      </c>
      <c r="I1495" s="152"/>
      <c r="J1495" s="153"/>
      <c r="K1495" s="153"/>
      <c r="L1495" s="19" t="str">
        <f t="shared" si="222"/>
        <v/>
      </c>
      <c r="M1495" s="151"/>
      <c r="N1495" s="153"/>
      <c r="O1495" s="153"/>
      <c r="P1495" s="19" t="str">
        <f t="shared" si="227"/>
        <v/>
      </c>
      <c r="Q1495" s="151"/>
      <c r="R1495" s="151"/>
      <c r="S1495" s="152"/>
      <c r="T1495" s="152"/>
      <c r="U1495" s="21" t="str">
        <f t="shared" si="221"/>
        <v/>
      </c>
      <c r="V1495" s="21" t="str">
        <f t="shared" si="228"/>
        <v/>
      </c>
      <c r="W1495" s="15" t="str">
        <f t="shared" si="229"/>
        <v/>
      </c>
    </row>
    <row r="1496" spans="1:23" ht="21.6" hidden="1" customHeight="1">
      <c r="A1496" s="14" t="str">
        <f t="shared" si="223"/>
        <v/>
      </c>
      <c r="B1496" s="20" t="str">
        <f>IF(D1496="","",COUNTIF($C$4:C1495,C1496)+1)</f>
        <v/>
      </c>
      <c r="C1496" s="14" t="str">
        <f>IF(D1496="","",VLOOKUP(D1496,LISTA!$A:$B,2,0))</f>
        <v/>
      </c>
      <c r="D1496" s="151"/>
      <c r="E1496" s="14" t="str">
        <f>IF(D1496="","",VLOOKUP(B1496,'Preventiva - Sequencia'!$B:$C,2,0))</f>
        <v/>
      </c>
      <c r="F1496" s="14" t="str">
        <f t="shared" si="224"/>
        <v/>
      </c>
      <c r="G1496" s="14" t="str">
        <f t="shared" si="225"/>
        <v/>
      </c>
      <c r="H1496" s="14" t="str">
        <f t="shared" si="226"/>
        <v/>
      </c>
      <c r="I1496" s="152"/>
      <c r="J1496" s="153"/>
      <c r="K1496" s="153"/>
      <c r="L1496" s="19" t="str">
        <f t="shared" si="222"/>
        <v/>
      </c>
      <c r="M1496" s="151"/>
      <c r="N1496" s="153"/>
      <c r="O1496" s="153"/>
      <c r="P1496" s="19" t="str">
        <f t="shared" si="227"/>
        <v/>
      </c>
      <c r="Q1496" s="151"/>
      <c r="R1496" s="151"/>
      <c r="S1496" s="152"/>
      <c r="T1496" s="152"/>
      <c r="U1496" s="21" t="str">
        <f t="shared" si="221"/>
        <v/>
      </c>
      <c r="V1496" s="21" t="str">
        <f t="shared" si="228"/>
        <v/>
      </c>
      <c r="W1496" s="15" t="str">
        <f t="shared" si="229"/>
        <v/>
      </c>
    </row>
    <row r="1497" spans="1:23" ht="21.6" hidden="1" customHeight="1">
      <c r="A1497" s="14" t="str">
        <f t="shared" si="223"/>
        <v/>
      </c>
      <c r="B1497" s="20" t="str">
        <f>IF(D1497="","",COUNTIF($C$4:C1496,C1497)+1)</f>
        <v/>
      </c>
      <c r="C1497" s="14" t="str">
        <f>IF(D1497="","",VLOOKUP(D1497,LISTA!$A:$B,2,0))</f>
        <v/>
      </c>
      <c r="D1497" s="151"/>
      <c r="E1497" s="14" t="str">
        <f>IF(D1497="","",VLOOKUP(B1497,'Preventiva - Sequencia'!$B:$C,2,0))</f>
        <v/>
      </c>
      <c r="F1497" s="14" t="str">
        <f t="shared" si="224"/>
        <v/>
      </c>
      <c r="G1497" s="14" t="str">
        <f t="shared" si="225"/>
        <v/>
      </c>
      <c r="H1497" s="14" t="str">
        <f t="shared" si="226"/>
        <v/>
      </c>
      <c r="I1497" s="152"/>
      <c r="J1497" s="153"/>
      <c r="K1497" s="153"/>
      <c r="L1497" s="19" t="str">
        <f t="shared" si="222"/>
        <v/>
      </c>
      <c r="M1497" s="151"/>
      <c r="N1497" s="153"/>
      <c r="O1497" s="153"/>
      <c r="P1497" s="19" t="str">
        <f t="shared" si="227"/>
        <v/>
      </c>
      <c r="Q1497" s="151"/>
      <c r="R1497" s="151"/>
      <c r="S1497" s="152"/>
      <c r="T1497" s="152"/>
      <c r="U1497" s="21" t="str">
        <f t="shared" si="221"/>
        <v/>
      </c>
      <c r="V1497" s="21" t="str">
        <f t="shared" si="228"/>
        <v/>
      </c>
      <c r="W1497" s="15" t="str">
        <f t="shared" si="229"/>
        <v/>
      </c>
    </row>
    <row r="1498" spans="1:23" ht="21.6" hidden="1" customHeight="1">
      <c r="A1498" s="14" t="str">
        <f t="shared" si="223"/>
        <v/>
      </c>
      <c r="B1498" s="20" t="str">
        <f>IF(D1498="","",COUNTIF($C$4:C1497,C1498)+1)</f>
        <v/>
      </c>
      <c r="C1498" s="14" t="str">
        <f>IF(D1498="","",VLOOKUP(D1498,LISTA!$A:$B,2,0))</f>
        <v/>
      </c>
      <c r="D1498" s="151"/>
      <c r="E1498" s="14" t="str">
        <f>IF(D1498="","",VLOOKUP(B1498,'Preventiva - Sequencia'!$B:$C,2,0))</f>
        <v/>
      </c>
      <c r="F1498" s="14" t="str">
        <f t="shared" si="224"/>
        <v/>
      </c>
      <c r="G1498" s="14" t="str">
        <f t="shared" si="225"/>
        <v/>
      </c>
      <c r="H1498" s="14" t="str">
        <f t="shared" si="226"/>
        <v/>
      </c>
      <c r="I1498" s="152"/>
      <c r="J1498" s="153"/>
      <c r="K1498" s="153"/>
      <c r="L1498" s="19" t="str">
        <f t="shared" si="222"/>
        <v/>
      </c>
      <c r="M1498" s="151"/>
      <c r="N1498" s="153"/>
      <c r="O1498" s="153"/>
      <c r="P1498" s="19" t="str">
        <f t="shared" si="227"/>
        <v/>
      </c>
      <c r="Q1498" s="151"/>
      <c r="R1498" s="151"/>
      <c r="S1498" s="152"/>
      <c r="T1498" s="152"/>
      <c r="U1498" s="21" t="str">
        <f t="shared" si="221"/>
        <v/>
      </c>
      <c r="V1498" s="21" t="str">
        <f t="shared" si="228"/>
        <v/>
      </c>
      <c r="W1498" s="15" t="str">
        <f t="shared" si="229"/>
        <v/>
      </c>
    </row>
    <row r="1499" spans="1:23" ht="21.6" hidden="1" customHeight="1">
      <c r="A1499" s="14" t="str">
        <f t="shared" si="223"/>
        <v/>
      </c>
      <c r="B1499" s="20" t="str">
        <f>IF(D1499="","",COUNTIF($C$4:C1498,C1499)+1)</f>
        <v/>
      </c>
      <c r="C1499" s="14" t="str">
        <f>IF(D1499="","",VLOOKUP(D1499,LISTA!$A:$B,2,0))</f>
        <v/>
      </c>
      <c r="D1499" s="151"/>
      <c r="E1499" s="14" t="str">
        <f>IF(D1499="","",VLOOKUP(B1499,'Preventiva - Sequencia'!$B:$C,2,0))</f>
        <v/>
      </c>
      <c r="F1499" s="14" t="str">
        <f t="shared" si="224"/>
        <v/>
      </c>
      <c r="G1499" s="14" t="str">
        <f t="shared" si="225"/>
        <v/>
      </c>
      <c r="H1499" s="14" t="str">
        <f t="shared" si="226"/>
        <v/>
      </c>
      <c r="I1499" s="152"/>
      <c r="J1499" s="153"/>
      <c r="K1499" s="153"/>
      <c r="L1499" s="19" t="str">
        <f t="shared" si="222"/>
        <v/>
      </c>
      <c r="M1499" s="151"/>
      <c r="N1499" s="153"/>
      <c r="O1499" s="153"/>
      <c r="P1499" s="19" t="str">
        <f t="shared" si="227"/>
        <v/>
      </c>
      <c r="Q1499" s="151"/>
      <c r="R1499" s="151"/>
      <c r="S1499" s="152"/>
      <c r="T1499" s="152"/>
      <c r="U1499" s="21" t="str">
        <f t="shared" si="221"/>
        <v/>
      </c>
      <c r="V1499" s="21" t="str">
        <f t="shared" si="228"/>
        <v/>
      </c>
      <c r="W1499" s="15" t="str">
        <f t="shared" si="229"/>
        <v/>
      </c>
    </row>
    <row r="1500" spans="1:23" ht="21.6" hidden="1" customHeight="1">
      <c r="A1500" s="14" t="str">
        <f t="shared" si="223"/>
        <v/>
      </c>
      <c r="B1500" s="20" t="str">
        <f>IF(D1500="","",COUNTIF($C$4:C1499,C1500)+1)</f>
        <v/>
      </c>
      <c r="C1500" s="14" t="str">
        <f>IF(D1500="","",VLOOKUP(D1500,LISTA!$A:$B,2,0))</f>
        <v/>
      </c>
      <c r="D1500" s="151"/>
      <c r="E1500" s="14" t="str">
        <f>IF(D1500="","",VLOOKUP(B1500,'Preventiva - Sequencia'!$B:$C,2,0))</f>
        <v/>
      </c>
      <c r="F1500" s="14" t="str">
        <f t="shared" si="224"/>
        <v/>
      </c>
      <c r="G1500" s="14" t="str">
        <f t="shared" si="225"/>
        <v/>
      </c>
      <c r="H1500" s="14" t="str">
        <f t="shared" si="226"/>
        <v/>
      </c>
      <c r="I1500" s="152"/>
      <c r="J1500" s="153"/>
      <c r="K1500" s="153"/>
      <c r="L1500" s="19" t="str">
        <f t="shared" si="222"/>
        <v/>
      </c>
      <c r="M1500" s="151"/>
      <c r="N1500" s="153"/>
      <c r="O1500" s="153"/>
      <c r="P1500" s="19" t="str">
        <f t="shared" si="227"/>
        <v/>
      </c>
      <c r="Q1500" s="151"/>
      <c r="R1500" s="151"/>
      <c r="S1500" s="152"/>
      <c r="T1500" s="152"/>
      <c r="U1500" s="21" t="str">
        <f t="shared" si="221"/>
        <v/>
      </c>
      <c r="V1500" s="21" t="str">
        <f t="shared" si="228"/>
        <v/>
      </c>
      <c r="W1500" s="15" t="str">
        <f t="shared" si="229"/>
        <v/>
      </c>
    </row>
    <row r="1501" spans="1:23" ht="21.6" hidden="1" customHeight="1">
      <c r="A1501" s="14" t="str">
        <f t="shared" si="223"/>
        <v/>
      </c>
      <c r="B1501" s="20" t="str">
        <f>IF(D1501="","",COUNTIF($C$4:C1500,C1501)+1)</f>
        <v/>
      </c>
      <c r="C1501" s="14" t="str">
        <f>IF(D1501="","",VLOOKUP(D1501,LISTA!$A:$B,2,0))</f>
        <v/>
      </c>
      <c r="D1501" s="151"/>
      <c r="E1501" s="14" t="str">
        <f>IF(D1501="","",VLOOKUP(B1501,'Preventiva - Sequencia'!$B:$C,2,0))</f>
        <v/>
      </c>
      <c r="F1501" s="14" t="str">
        <f t="shared" si="224"/>
        <v/>
      </c>
      <c r="G1501" s="14" t="str">
        <f t="shared" si="225"/>
        <v/>
      </c>
      <c r="H1501" s="14" t="str">
        <f t="shared" si="226"/>
        <v/>
      </c>
      <c r="I1501" s="152"/>
      <c r="J1501" s="153"/>
      <c r="K1501" s="153"/>
      <c r="L1501" s="19" t="str">
        <f t="shared" si="222"/>
        <v/>
      </c>
      <c r="M1501" s="151"/>
      <c r="N1501" s="153"/>
      <c r="O1501" s="153"/>
      <c r="P1501" s="19" t="str">
        <f t="shared" si="227"/>
        <v/>
      </c>
      <c r="Q1501" s="151"/>
      <c r="R1501" s="151"/>
      <c r="S1501" s="152"/>
      <c r="T1501" s="152"/>
      <c r="U1501" s="21" t="str">
        <f t="shared" ref="U1501:U1564" si="230">IF(P1501="","",P1501/L1501)</f>
        <v/>
      </c>
      <c r="V1501" s="21" t="str">
        <f t="shared" si="228"/>
        <v/>
      </c>
      <c r="W1501" s="15" t="str">
        <f t="shared" si="229"/>
        <v/>
      </c>
    </row>
    <row r="1502" spans="1:23" ht="21.6" hidden="1" customHeight="1">
      <c r="A1502" s="14" t="str">
        <f t="shared" si="223"/>
        <v/>
      </c>
      <c r="B1502" s="20" t="str">
        <f>IF(D1502="","",COUNTIF($C$4:C1501,C1502)+1)</f>
        <v/>
      </c>
      <c r="C1502" s="14" t="str">
        <f>IF(D1502="","",VLOOKUP(D1502,LISTA!$A:$B,2,0))</f>
        <v/>
      </c>
      <c r="D1502" s="151"/>
      <c r="E1502" s="14" t="str">
        <f>IF(D1502="","",VLOOKUP(B1502,'Preventiva - Sequencia'!$B:$C,2,0))</f>
        <v/>
      </c>
      <c r="F1502" s="14" t="str">
        <f t="shared" si="224"/>
        <v/>
      </c>
      <c r="G1502" s="14" t="str">
        <f t="shared" si="225"/>
        <v/>
      </c>
      <c r="H1502" s="14" t="str">
        <f t="shared" si="226"/>
        <v/>
      </c>
      <c r="I1502" s="152"/>
      <c r="J1502" s="153"/>
      <c r="K1502" s="153"/>
      <c r="L1502" s="19" t="str">
        <f t="shared" si="222"/>
        <v/>
      </c>
      <c r="M1502" s="151"/>
      <c r="N1502" s="153"/>
      <c r="O1502" s="153"/>
      <c r="P1502" s="19" t="str">
        <f t="shared" si="227"/>
        <v/>
      </c>
      <c r="Q1502" s="151"/>
      <c r="R1502" s="151"/>
      <c r="S1502" s="152"/>
      <c r="T1502" s="152"/>
      <c r="U1502" s="21" t="str">
        <f t="shared" si="230"/>
        <v/>
      </c>
      <c r="V1502" s="21" t="str">
        <f t="shared" si="228"/>
        <v/>
      </c>
      <c r="W1502" s="15" t="str">
        <f t="shared" si="229"/>
        <v/>
      </c>
    </row>
    <row r="1503" spans="1:23" ht="21.6" hidden="1" customHeight="1">
      <c r="A1503" s="14" t="str">
        <f t="shared" si="223"/>
        <v/>
      </c>
      <c r="B1503" s="20" t="str">
        <f>IF(D1503="","",COUNTIF($C$4:C1502,C1503)+1)</f>
        <v/>
      </c>
      <c r="C1503" s="14" t="str">
        <f>IF(D1503="","",VLOOKUP(D1503,LISTA!$A:$B,2,0))</f>
        <v/>
      </c>
      <c r="D1503" s="151"/>
      <c r="E1503" s="14" t="str">
        <f>IF(D1503="","",VLOOKUP(B1503,'Preventiva - Sequencia'!$B:$C,2,0))</f>
        <v/>
      </c>
      <c r="F1503" s="14" t="str">
        <f t="shared" si="224"/>
        <v/>
      </c>
      <c r="G1503" s="14" t="str">
        <f t="shared" si="225"/>
        <v/>
      </c>
      <c r="H1503" s="14" t="str">
        <f t="shared" si="226"/>
        <v/>
      </c>
      <c r="I1503" s="152"/>
      <c r="J1503" s="153"/>
      <c r="K1503" s="153"/>
      <c r="L1503" s="19" t="str">
        <f t="shared" si="222"/>
        <v/>
      </c>
      <c r="M1503" s="151"/>
      <c r="N1503" s="153"/>
      <c r="O1503" s="153"/>
      <c r="P1503" s="19" t="str">
        <f t="shared" si="227"/>
        <v/>
      </c>
      <c r="Q1503" s="151"/>
      <c r="R1503" s="151"/>
      <c r="S1503" s="152"/>
      <c r="T1503" s="152"/>
      <c r="U1503" s="21" t="str">
        <f t="shared" si="230"/>
        <v/>
      </c>
      <c r="V1503" s="21" t="str">
        <f t="shared" si="228"/>
        <v/>
      </c>
      <c r="W1503" s="15" t="str">
        <f t="shared" si="229"/>
        <v/>
      </c>
    </row>
    <row r="1504" spans="1:23" ht="21.6" hidden="1" customHeight="1">
      <c r="A1504" s="14" t="str">
        <f t="shared" si="223"/>
        <v/>
      </c>
      <c r="B1504" s="20" t="str">
        <f>IF(D1504="","",COUNTIF($C$4:C1503,C1504)+1)</f>
        <v/>
      </c>
      <c r="C1504" s="14" t="str">
        <f>IF(D1504="","",VLOOKUP(D1504,LISTA!$A:$B,2,0))</f>
        <v/>
      </c>
      <c r="D1504" s="151"/>
      <c r="E1504" s="14" t="str">
        <f>IF(D1504="","",VLOOKUP(B1504,'Preventiva - Sequencia'!$B:$C,2,0))</f>
        <v/>
      </c>
      <c r="F1504" s="14" t="str">
        <f t="shared" si="224"/>
        <v/>
      </c>
      <c r="G1504" s="14" t="str">
        <f t="shared" si="225"/>
        <v/>
      </c>
      <c r="H1504" s="14" t="str">
        <f t="shared" si="226"/>
        <v/>
      </c>
      <c r="I1504" s="152"/>
      <c r="J1504" s="153"/>
      <c r="K1504" s="153"/>
      <c r="L1504" s="19" t="str">
        <f t="shared" si="222"/>
        <v/>
      </c>
      <c r="M1504" s="151"/>
      <c r="N1504" s="153"/>
      <c r="O1504" s="153"/>
      <c r="P1504" s="19" t="str">
        <f t="shared" si="227"/>
        <v/>
      </c>
      <c r="Q1504" s="151"/>
      <c r="R1504" s="151"/>
      <c r="S1504" s="152"/>
      <c r="T1504" s="152"/>
      <c r="U1504" s="21" t="str">
        <f t="shared" si="230"/>
        <v/>
      </c>
      <c r="V1504" s="21" t="str">
        <f t="shared" si="228"/>
        <v/>
      </c>
      <c r="W1504" s="15" t="str">
        <f t="shared" si="229"/>
        <v/>
      </c>
    </row>
    <row r="1505" spans="1:23" ht="21.6" hidden="1" customHeight="1">
      <c r="A1505" s="14" t="str">
        <f t="shared" si="223"/>
        <v/>
      </c>
      <c r="B1505" s="20" t="str">
        <f>IF(D1505="","",COUNTIF($C$4:C1504,C1505)+1)</f>
        <v/>
      </c>
      <c r="C1505" s="14" t="str">
        <f>IF(D1505="","",VLOOKUP(D1505,LISTA!$A:$B,2,0))</f>
        <v/>
      </c>
      <c r="D1505" s="151"/>
      <c r="E1505" s="14" t="str">
        <f>IF(D1505="","",VLOOKUP(B1505,'Preventiva - Sequencia'!$B:$C,2,0))</f>
        <v/>
      </c>
      <c r="F1505" s="14" t="str">
        <f t="shared" si="224"/>
        <v/>
      </c>
      <c r="G1505" s="14" t="str">
        <f t="shared" si="225"/>
        <v/>
      </c>
      <c r="H1505" s="14" t="str">
        <f t="shared" si="226"/>
        <v/>
      </c>
      <c r="I1505" s="152"/>
      <c r="J1505" s="153"/>
      <c r="K1505" s="153"/>
      <c r="L1505" s="19" t="str">
        <f t="shared" si="222"/>
        <v/>
      </c>
      <c r="M1505" s="151"/>
      <c r="N1505" s="153"/>
      <c r="O1505" s="153"/>
      <c r="P1505" s="19" t="str">
        <f t="shared" si="227"/>
        <v/>
      </c>
      <c r="Q1505" s="151"/>
      <c r="R1505" s="151"/>
      <c r="S1505" s="152"/>
      <c r="T1505" s="152"/>
      <c r="U1505" s="21" t="str">
        <f t="shared" si="230"/>
        <v/>
      </c>
      <c r="V1505" s="21" t="str">
        <f t="shared" si="228"/>
        <v/>
      </c>
      <c r="W1505" s="15" t="str">
        <f t="shared" si="229"/>
        <v/>
      </c>
    </row>
    <row r="1506" spans="1:23" ht="21.6" hidden="1" customHeight="1">
      <c r="A1506" s="14" t="str">
        <f t="shared" si="223"/>
        <v/>
      </c>
      <c r="B1506" s="20" t="str">
        <f>IF(D1506="","",COUNTIF($C$4:C1505,C1506)+1)</f>
        <v/>
      </c>
      <c r="C1506" s="14" t="str">
        <f>IF(D1506="","",VLOOKUP(D1506,LISTA!$A:$B,2,0))</f>
        <v/>
      </c>
      <c r="D1506" s="151"/>
      <c r="E1506" s="14" t="str">
        <f>IF(D1506="","",VLOOKUP(B1506,'Preventiva - Sequencia'!$B:$C,2,0))</f>
        <v/>
      </c>
      <c r="F1506" s="14" t="str">
        <f t="shared" si="224"/>
        <v/>
      </c>
      <c r="G1506" s="14" t="str">
        <f t="shared" si="225"/>
        <v/>
      </c>
      <c r="H1506" s="14" t="str">
        <f t="shared" si="226"/>
        <v/>
      </c>
      <c r="I1506" s="152"/>
      <c r="J1506" s="153"/>
      <c r="K1506" s="153"/>
      <c r="L1506" s="19" t="str">
        <f t="shared" si="222"/>
        <v/>
      </c>
      <c r="M1506" s="151"/>
      <c r="N1506" s="153"/>
      <c r="O1506" s="153"/>
      <c r="P1506" s="19" t="str">
        <f t="shared" si="227"/>
        <v/>
      </c>
      <c r="Q1506" s="151"/>
      <c r="R1506" s="151"/>
      <c r="S1506" s="152"/>
      <c r="T1506" s="152"/>
      <c r="U1506" s="21" t="str">
        <f t="shared" si="230"/>
        <v/>
      </c>
      <c r="V1506" s="21" t="str">
        <f t="shared" si="228"/>
        <v/>
      </c>
      <c r="W1506" s="15" t="str">
        <f t="shared" si="229"/>
        <v/>
      </c>
    </row>
    <row r="1507" spans="1:23" ht="21.6" hidden="1" customHeight="1">
      <c r="A1507" s="14" t="str">
        <f t="shared" si="223"/>
        <v/>
      </c>
      <c r="B1507" s="20" t="str">
        <f>IF(D1507="","",COUNTIF($C$4:C1506,C1507)+1)</f>
        <v/>
      </c>
      <c r="C1507" s="14" t="str">
        <f>IF(D1507="","",VLOOKUP(D1507,LISTA!$A:$B,2,0))</f>
        <v/>
      </c>
      <c r="D1507" s="151"/>
      <c r="E1507" s="14" t="str">
        <f>IF(D1507="","",VLOOKUP(B1507,'Preventiva - Sequencia'!$B:$C,2,0))</f>
        <v/>
      </c>
      <c r="F1507" s="14" t="str">
        <f t="shared" si="224"/>
        <v/>
      </c>
      <c r="G1507" s="14" t="str">
        <f t="shared" si="225"/>
        <v/>
      </c>
      <c r="H1507" s="14" t="str">
        <f t="shared" si="226"/>
        <v/>
      </c>
      <c r="I1507" s="152"/>
      <c r="J1507" s="153"/>
      <c r="K1507" s="153"/>
      <c r="L1507" s="19" t="str">
        <f t="shared" si="222"/>
        <v/>
      </c>
      <c r="M1507" s="151"/>
      <c r="N1507" s="153"/>
      <c r="O1507" s="153"/>
      <c r="P1507" s="19" t="str">
        <f t="shared" si="227"/>
        <v/>
      </c>
      <c r="Q1507" s="151"/>
      <c r="R1507" s="151"/>
      <c r="S1507" s="152"/>
      <c r="T1507" s="152"/>
      <c r="U1507" s="21" t="str">
        <f t="shared" si="230"/>
        <v/>
      </c>
      <c r="V1507" s="21" t="str">
        <f t="shared" si="228"/>
        <v/>
      </c>
      <c r="W1507" s="15" t="str">
        <f t="shared" si="229"/>
        <v/>
      </c>
    </row>
    <row r="1508" spans="1:23" ht="21.6" hidden="1" customHeight="1">
      <c r="A1508" s="14" t="str">
        <f t="shared" si="223"/>
        <v/>
      </c>
      <c r="B1508" s="20" t="str">
        <f>IF(D1508="","",COUNTIF($C$4:C1507,C1508)+1)</f>
        <v/>
      </c>
      <c r="C1508" s="14" t="str">
        <f>IF(D1508="","",VLOOKUP(D1508,LISTA!$A:$B,2,0))</f>
        <v/>
      </c>
      <c r="D1508" s="151"/>
      <c r="E1508" s="14" t="str">
        <f>IF(D1508="","",VLOOKUP(B1508,'Preventiva - Sequencia'!$B:$C,2,0))</f>
        <v/>
      </c>
      <c r="F1508" s="14" t="str">
        <f t="shared" si="224"/>
        <v/>
      </c>
      <c r="G1508" s="14" t="str">
        <f t="shared" si="225"/>
        <v/>
      </c>
      <c r="H1508" s="14" t="str">
        <f t="shared" si="226"/>
        <v/>
      </c>
      <c r="I1508" s="152"/>
      <c r="J1508" s="153"/>
      <c r="K1508" s="153"/>
      <c r="L1508" s="19" t="str">
        <f t="shared" si="222"/>
        <v/>
      </c>
      <c r="M1508" s="151"/>
      <c r="N1508" s="153"/>
      <c r="O1508" s="153"/>
      <c r="P1508" s="19" t="str">
        <f t="shared" si="227"/>
        <v/>
      </c>
      <c r="Q1508" s="151"/>
      <c r="R1508" s="151"/>
      <c r="S1508" s="152"/>
      <c r="T1508" s="152"/>
      <c r="U1508" s="21" t="str">
        <f t="shared" si="230"/>
        <v/>
      </c>
      <c r="V1508" s="21" t="str">
        <f t="shared" si="228"/>
        <v/>
      </c>
      <c r="W1508" s="15" t="str">
        <f t="shared" si="229"/>
        <v/>
      </c>
    </row>
    <row r="1509" spans="1:23" ht="21.6" hidden="1" customHeight="1">
      <c r="A1509" s="14" t="str">
        <f t="shared" si="223"/>
        <v/>
      </c>
      <c r="B1509" s="20" t="str">
        <f>IF(D1509="","",COUNTIF($C$4:C1508,C1509)+1)</f>
        <v/>
      </c>
      <c r="C1509" s="14" t="str">
        <f>IF(D1509="","",VLOOKUP(D1509,LISTA!$A:$B,2,0))</f>
        <v/>
      </c>
      <c r="D1509" s="151"/>
      <c r="E1509" s="14" t="str">
        <f>IF(D1509="","",VLOOKUP(B1509,'Preventiva - Sequencia'!$B:$C,2,0))</f>
        <v/>
      </c>
      <c r="F1509" s="14" t="str">
        <f t="shared" si="224"/>
        <v/>
      </c>
      <c r="G1509" s="14" t="str">
        <f t="shared" si="225"/>
        <v/>
      </c>
      <c r="H1509" s="14" t="str">
        <f t="shared" si="226"/>
        <v/>
      </c>
      <c r="I1509" s="152"/>
      <c r="J1509" s="153"/>
      <c r="K1509" s="153"/>
      <c r="L1509" s="19" t="str">
        <f t="shared" si="222"/>
        <v/>
      </c>
      <c r="M1509" s="151"/>
      <c r="N1509" s="153"/>
      <c r="O1509" s="153"/>
      <c r="P1509" s="19" t="str">
        <f t="shared" si="227"/>
        <v/>
      </c>
      <c r="Q1509" s="151"/>
      <c r="R1509" s="151"/>
      <c r="S1509" s="152"/>
      <c r="T1509" s="152"/>
      <c r="U1509" s="21" t="str">
        <f t="shared" si="230"/>
        <v/>
      </c>
      <c r="V1509" s="21" t="str">
        <f t="shared" si="228"/>
        <v/>
      </c>
      <c r="W1509" s="15" t="str">
        <f t="shared" si="229"/>
        <v/>
      </c>
    </row>
    <row r="1510" spans="1:23" ht="21.6" hidden="1" customHeight="1">
      <c r="A1510" s="14" t="str">
        <f t="shared" si="223"/>
        <v/>
      </c>
      <c r="B1510" s="20" t="str">
        <f>IF(D1510="","",COUNTIF($C$4:C1509,C1510)+1)</f>
        <v/>
      </c>
      <c r="C1510" s="14" t="str">
        <f>IF(D1510="","",VLOOKUP(D1510,LISTA!$A:$B,2,0))</f>
        <v/>
      </c>
      <c r="D1510" s="151"/>
      <c r="E1510" s="14" t="str">
        <f>IF(D1510="","",VLOOKUP(B1510,'Preventiva - Sequencia'!$B:$C,2,0))</f>
        <v/>
      </c>
      <c r="F1510" s="14" t="str">
        <f t="shared" si="224"/>
        <v/>
      </c>
      <c r="G1510" s="14" t="str">
        <f t="shared" si="225"/>
        <v/>
      </c>
      <c r="H1510" s="14" t="str">
        <f t="shared" si="226"/>
        <v/>
      </c>
      <c r="I1510" s="152"/>
      <c r="J1510" s="153"/>
      <c r="K1510" s="153"/>
      <c r="L1510" s="19" t="str">
        <f t="shared" si="222"/>
        <v/>
      </c>
      <c r="M1510" s="151"/>
      <c r="N1510" s="153"/>
      <c r="O1510" s="153"/>
      <c r="P1510" s="19" t="str">
        <f t="shared" si="227"/>
        <v/>
      </c>
      <c r="Q1510" s="151"/>
      <c r="R1510" s="151"/>
      <c r="S1510" s="152"/>
      <c r="T1510" s="152"/>
      <c r="U1510" s="21" t="str">
        <f t="shared" si="230"/>
        <v/>
      </c>
      <c r="V1510" s="21" t="str">
        <f t="shared" si="228"/>
        <v/>
      </c>
      <c r="W1510" s="15" t="str">
        <f t="shared" si="229"/>
        <v/>
      </c>
    </row>
    <row r="1511" spans="1:23" ht="21.6" hidden="1" customHeight="1">
      <c r="A1511" s="14" t="str">
        <f t="shared" si="223"/>
        <v/>
      </c>
      <c r="B1511" s="20" t="str">
        <f>IF(D1511="","",COUNTIF($C$4:C1510,C1511)+1)</f>
        <v/>
      </c>
      <c r="C1511" s="14" t="str">
        <f>IF(D1511="","",VLOOKUP(D1511,LISTA!$A:$B,2,0))</f>
        <v/>
      </c>
      <c r="D1511" s="151"/>
      <c r="E1511" s="14" t="str">
        <f>IF(D1511="","",VLOOKUP(B1511,'Preventiva - Sequencia'!$B:$C,2,0))</f>
        <v/>
      </c>
      <c r="F1511" s="14" t="str">
        <f t="shared" si="224"/>
        <v/>
      </c>
      <c r="G1511" s="14" t="str">
        <f t="shared" si="225"/>
        <v/>
      </c>
      <c r="H1511" s="14" t="str">
        <f t="shared" si="226"/>
        <v/>
      </c>
      <c r="I1511" s="152"/>
      <c r="J1511" s="153"/>
      <c r="K1511" s="153"/>
      <c r="L1511" s="19" t="str">
        <f t="shared" si="222"/>
        <v/>
      </c>
      <c r="M1511" s="151"/>
      <c r="N1511" s="153"/>
      <c r="O1511" s="153"/>
      <c r="P1511" s="19" t="str">
        <f t="shared" si="227"/>
        <v/>
      </c>
      <c r="Q1511" s="151"/>
      <c r="R1511" s="151"/>
      <c r="S1511" s="152"/>
      <c r="T1511" s="152"/>
      <c r="U1511" s="21" t="str">
        <f t="shared" si="230"/>
        <v/>
      </c>
      <c r="V1511" s="21" t="str">
        <f t="shared" si="228"/>
        <v/>
      </c>
      <c r="W1511" s="15" t="str">
        <f t="shared" si="229"/>
        <v/>
      </c>
    </row>
    <row r="1512" spans="1:23" ht="21.6" hidden="1" customHeight="1">
      <c r="A1512" s="14" t="str">
        <f t="shared" si="223"/>
        <v/>
      </c>
      <c r="B1512" s="20" t="str">
        <f>IF(D1512="","",COUNTIF($C$4:C1511,C1512)+1)</f>
        <v/>
      </c>
      <c r="C1512" s="14" t="str">
        <f>IF(D1512="","",VLOOKUP(D1512,LISTA!$A:$B,2,0))</f>
        <v/>
      </c>
      <c r="D1512" s="151"/>
      <c r="E1512" s="14" t="str">
        <f>IF(D1512="","",VLOOKUP(B1512,'Preventiva - Sequencia'!$B:$C,2,0))</f>
        <v/>
      </c>
      <c r="F1512" s="14" t="str">
        <f t="shared" si="224"/>
        <v/>
      </c>
      <c r="G1512" s="14" t="str">
        <f t="shared" si="225"/>
        <v/>
      </c>
      <c r="H1512" s="14" t="str">
        <f t="shared" si="226"/>
        <v/>
      </c>
      <c r="I1512" s="152"/>
      <c r="J1512" s="153"/>
      <c r="K1512" s="153"/>
      <c r="L1512" s="19" t="str">
        <f t="shared" si="222"/>
        <v/>
      </c>
      <c r="M1512" s="151"/>
      <c r="N1512" s="153"/>
      <c r="O1512" s="153"/>
      <c r="P1512" s="19" t="str">
        <f t="shared" si="227"/>
        <v/>
      </c>
      <c r="Q1512" s="151"/>
      <c r="R1512" s="151"/>
      <c r="S1512" s="152"/>
      <c r="T1512" s="152"/>
      <c r="U1512" s="21" t="str">
        <f t="shared" si="230"/>
        <v/>
      </c>
      <c r="V1512" s="21" t="str">
        <f t="shared" si="228"/>
        <v/>
      </c>
      <c r="W1512" s="15" t="str">
        <f t="shared" si="229"/>
        <v/>
      </c>
    </row>
    <row r="1513" spans="1:23" ht="21.6" hidden="1" customHeight="1">
      <c r="A1513" s="14" t="str">
        <f t="shared" si="223"/>
        <v/>
      </c>
      <c r="B1513" s="20" t="str">
        <f>IF(D1513="","",COUNTIF($C$4:C1512,C1513)+1)</f>
        <v/>
      </c>
      <c r="C1513" s="14" t="str">
        <f>IF(D1513="","",VLOOKUP(D1513,LISTA!$A:$B,2,0))</f>
        <v/>
      </c>
      <c r="D1513" s="151"/>
      <c r="E1513" s="14" t="str">
        <f>IF(D1513="","",VLOOKUP(B1513,'Preventiva - Sequencia'!$B:$C,2,0))</f>
        <v/>
      </c>
      <c r="F1513" s="14" t="str">
        <f t="shared" si="224"/>
        <v/>
      </c>
      <c r="G1513" s="14" t="str">
        <f t="shared" si="225"/>
        <v/>
      </c>
      <c r="H1513" s="14" t="str">
        <f t="shared" si="226"/>
        <v/>
      </c>
      <c r="I1513" s="152"/>
      <c r="J1513" s="153"/>
      <c r="K1513" s="153"/>
      <c r="L1513" s="19" t="str">
        <f t="shared" si="222"/>
        <v/>
      </c>
      <c r="M1513" s="151"/>
      <c r="N1513" s="153"/>
      <c r="O1513" s="153"/>
      <c r="P1513" s="19" t="str">
        <f t="shared" si="227"/>
        <v/>
      </c>
      <c r="Q1513" s="151"/>
      <c r="R1513" s="151"/>
      <c r="S1513" s="152"/>
      <c r="T1513" s="152"/>
      <c r="U1513" s="21" t="str">
        <f t="shared" si="230"/>
        <v/>
      </c>
      <c r="V1513" s="21" t="str">
        <f t="shared" si="228"/>
        <v/>
      </c>
      <c r="W1513" s="15" t="str">
        <f t="shared" si="229"/>
        <v/>
      </c>
    </row>
    <row r="1514" spans="1:23" ht="21.6" hidden="1" customHeight="1">
      <c r="A1514" s="14" t="str">
        <f t="shared" si="223"/>
        <v/>
      </c>
      <c r="B1514" s="20" t="str">
        <f>IF(D1514="","",COUNTIF($C$4:C1513,C1514)+1)</f>
        <v/>
      </c>
      <c r="C1514" s="14" t="str">
        <f>IF(D1514="","",VLOOKUP(D1514,LISTA!$A:$B,2,0))</f>
        <v/>
      </c>
      <c r="D1514" s="151"/>
      <c r="E1514" s="14" t="str">
        <f>IF(D1514="","",VLOOKUP(B1514,'Preventiva - Sequencia'!$B:$C,2,0))</f>
        <v/>
      </c>
      <c r="F1514" s="14" t="str">
        <f t="shared" si="224"/>
        <v/>
      </c>
      <c r="G1514" s="14" t="str">
        <f t="shared" si="225"/>
        <v/>
      </c>
      <c r="H1514" s="14" t="str">
        <f t="shared" si="226"/>
        <v/>
      </c>
      <c r="I1514" s="152"/>
      <c r="J1514" s="153"/>
      <c r="K1514" s="153"/>
      <c r="L1514" s="19" t="str">
        <f t="shared" si="222"/>
        <v/>
      </c>
      <c r="M1514" s="151"/>
      <c r="N1514" s="153"/>
      <c r="O1514" s="153"/>
      <c r="P1514" s="19" t="str">
        <f t="shared" si="227"/>
        <v/>
      </c>
      <c r="Q1514" s="151"/>
      <c r="R1514" s="151"/>
      <c r="S1514" s="152"/>
      <c r="T1514" s="152"/>
      <c r="U1514" s="21" t="str">
        <f t="shared" si="230"/>
        <v/>
      </c>
      <c r="V1514" s="21" t="str">
        <f t="shared" si="228"/>
        <v/>
      </c>
      <c r="W1514" s="15" t="str">
        <f t="shared" si="229"/>
        <v/>
      </c>
    </row>
    <row r="1515" spans="1:23" ht="21.6" hidden="1" customHeight="1">
      <c r="A1515" s="14" t="str">
        <f t="shared" si="223"/>
        <v/>
      </c>
      <c r="B1515" s="20" t="str">
        <f>IF(D1515="","",COUNTIF($C$4:C1514,C1515)+1)</f>
        <v/>
      </c>
      <c r="C1515" s="14" t="str">
        <f>IF(D1515="","",VLOOKUP(D1515,LISTA!$A:$B,2,0))</f>
        <v/>
      </c>
      <c r="D1515" s="151"/>
      <c r="E1515" s="14" t="str">
        <f>IF(D1515="","",VLOOKUP(B1515,'Preventiva - Sequencia'!$B:$C,2,0))</f>
        <v/>
      </c>
      <c r="F1515" s="14" t="str">
        <f t="shared" si="224"/>
        <v/>
      </c>
      <c r="G1515" s="14" t="str">
        <f t="shared" si="225"/>
        <v/>
      </c>
      <c r="H1515" s="14" t="str">
        <f t="shared" si="226"/>
        <v/>
      </c>
      <c r="I1515" s="152"/>
      <c r="J1515" s="153"/>
      <c r="K1515" s="153"/>
      <c r="L1515" s="19" t="str">
        <f t="shared" si="222"/>
        <v/>
      </c>
      <c r="M1515" s="151"/>
      <c r="N1515" s="153"/>
      <c r="O1515" s="153"/>
      <c r="P1515" s="19" t="str">
        <f t="shared" si="227"/>
        <v/>
      </c>
      <c r="Q1515" s="151"/>
      <c r="R1515" s="151"/>
      <c r="S1515" s="152"/>
      <c r="T1515" s="152"/>
      <c r="U1515" s="21" t="str">
        <f t="shared" si="230"/>
        <v/>
      </c>
      <c r="V1515" s="21" t="str">
        <f t="shared" si="228"/>
        <v/>
      </c>
      <c r="W1515" s="15" t="str">
        <f t="shared" si="229"/>
        <v/>
      </c>
    </row>
    <row r="1516" spans="1:23" ht="21.6" hidden="1" customHeight="1">
      <c r="A1516" s="14" t="str">
        <f t="shared" si="223"/>
        <v/>
      </c>
      <c r="B1516" s="20" t="str">
        <f>IF(D1516="","",COUNTIF($C$4:C1515,C1516)+1)</f>
        <v/>
      </c>
      <c r="C1516" s="14" t="str">
        <f>IF(D1516="","",VLOOKUP(D1516,LISTA!$A:$B,2,0))</f>
        <v/>
      </c>
      <c r="D1516" s="151"/>
      <c r="E1516" s="14" t="str">
        <f>IF(D1516="","",VLOOKUP(B1516,'Preventiva - Sequencia'!$B:$C,2,0))</f>
        <v/>
      </c>
      <c r="F1516" s="14" t="str">
        <f t="shared" si="224"/>
        <v/>
      </c>
      <c r="G1516" s="14" t="str">
        <f t="shared" si="225"/>
        <v/>
      </c>
      <c r="H1516" s="14" t="str">
        <f t="shared" si="226"/>
        <v/>
      </c>
      <c r="I1516" s="152"/>
      <c r="J1516" s="153"/>
      <c r="K1516" s="153"/>
      <c r="L1516" s="19" t="str">
        <f t="shared" si="222"/>
        <v/>
      </c>
      <c r="M1516" s="151"/>
      <c r="N1516" s="153"/>
      <c r="O1516" s="153"/>
      <c r="P1516" s="19" t="str">
        <f t="shared" si="227"/>
        <v/>
      </c>
      <c r="Q1516" s="151"/>
      <c r="R1516" s="151"/>
      <c r="S1516" s="152"/>
      <c r="T1516" s="152"/>
      <c r="U1516" s="21" t="str">
        <f t="shared" si="230"/>
        <v/>
      </c>
      <c r="V1516" s="21" t="str">
        <f t="shared" si="228"/>
        <v/>
      </c>
      <c r="W1516" s="15" t="str">
        <f t="shared" si="229"/>
        <v/>
      </c>
    </row>
    <row r="1517" spans="1:23" ht="21.6" hidden="1" customHeight="1">
      <c r="A1517" s="14" t="str">
        <f t="shared" si="223"/>
        <v/>
      </c>
      <c r="B1517" s="20" t="str">
        <f>IF(D1517="","",COUNTIF($C$4:C1516,C1517)+1)</f>
        <v/>
      </c>
      <c r="C1517" s="14" t="str">
        <f>IF(D1517="","",VLOOKUP(D1517,LISTA!$A:$B,2,0))</f>
        <v/>
      </c>
      <c r="D1517" s="151"/>
      <c r="E1517" s="14" t="str">
        <f>IF(D1517="","",VLOOKUP(B1517,'Preventiva - Sequencia'!$B:$C,2,0))</f>
        <v/>
      </c>
      <c r="F1517" s="14" t="str">
        <f t="shared" si="224"/>
        <v/>
      </c>
      <c r="G1517" s="14" t="str">
        <f t="shared" si="225"/>
        <v/>
      </c>
      <c r="H1517" s="14" t="str">
        <f t="shared" si="226"/>
        <v/>
      </c>
      <c r="I1517" s="152"/>
      <c r="J1517" s="153"/>
      <c r="K1517" s="153"/>
      <c r="L1517" s="19" t="str">
        <f t="shared" si="222"/>
        <v/>
      </c>
      <c r="M1517" s="151"/>
      <c r="N1517" s="153"/>
      <c r="O1517" s="153"/>
      <c r="P1517" s="19" t="str">
        <f t="shared" si="227"/>
        <v/>
      </c>
      <c r="Q1517" s="151"/>
      <c r="R1517" s="151"/>
      <c r="S1517" s="152"/>
      <c r="T1517" s="152"/>
      <c r="U1517" s="21" t="str">
        <f t="shared" si="230"/>
        <v/>
      </c>
      <c r="V1517" s="21" t="str">
        <f t="shared" si="228"/>
        <v/>
      </c>
      <c r="W1517" s="15" t="str">
        <f t="shared" si="229"/>
        <v/>
      </c>
    </row>
    <row r="1518" spans="1:23" ht="21.6" hidden="1" customHeight="1">
      <c r="A1518" s="14" t="str">
        <f t="shared" si="223"/>
        <v/>
      </c>
      <c r="B1518" s="20" t="str">
        <f>IF(D1518="","",COUNTIF($C$4:C1517,C1518)+1)</f>
        <v/>
      </c>
      <c r="C1518" s="14" t="str">
        <f>IF(D1518="","",VLOOKUP(D1518,LISTA!$A:$B,2,0))</f>
        <v/>
      </c>
      <c r="D1518" s="151"/>
      <c r="E1518" s="14" t="str">
        <f>IF(D1518="","",VLOOKUP(B1518,'Preventiva - Sequencia'!$B:$C,2,0))</f>
        <v/>
      </c>
      <c r="F1518" s="14" t="str">
        <f t="shared" si="224"/>
        <v/>
      </c>
      <c r="G1518" s="14" t="str">
        <f t="shared" si="225"/>
        <v/>
      </c>
      <c r="H1518" s="14" t="str">
        <f t="shared" si="226"/>
        <v/>
      </c>
      <c r="I1518" s="152"/>
      <c r="J1518" s="153"/>
      <c r="K1518" s="153"/>
      <c r="L1518" s="19" t="str">
        <f t="shared" si="222"/>
        <v/>
      </c>
      <c r="M1518" s="151"/>
      <c r="N1518" s="153"/>
      <c r="O1518" s="153"/>
      <c r="P1518" s="19" t="str">
        <f t="shared" si="227"/>
        <v/>
      </c>
      <c r="Q1518" s="151"/>
      <c r="R1518" s="151"/>
      <c r="S1518" s="152"/>
      <c r="T1518" s="152"/>
      <c r="U1518" s="21" t="str">
        <f t="shared" si="230"/>
        <v/>
      </c>
      <c r="V1518" s="21" t="str">
        <f t="shared" si="228"/>
        <v/>
      </c>
      <c r="W1518" s="15" t="str">
        <f t="shared" si="229"/>
        <v/>
      </c>
    </row>
    <row r="1519" spans="1:23" ht="21.6" hidden="1" customHeight="1">
      <c r="A1519" s="14" t="str">
        <f t="shared" si="223"/>
        <v/>
      </c>
      <c r="B1519" s="20" t="str">
        <f>IF(D1519="","",COUNTIF($C$4:C1518,C1519)+1)</f>
        <v/>
      </c>
      <c r="C1519" s="14" t="str">
        <f>IF(D1519="","",VLOOKUP(D1519,LISTA!$A:$B,2,0))</f>
        <v/>
      </c>
      <c r="D1519" s="151"/>
      <c r="E1519" s="14" t="str">
        <f>IF(D1519="","",VLOOKUP(B1519,'Preventiva - Sequencia'!$B:$C,2,0))</f>
        <v/>
      </c>
      <c r="F1519" s="14" t="str">
        <f t="shared" si="224"/>
        <v/>
      </c>
      <c r="G1519" s="14" t="str">
        <f t="shared" si="225"/>
        <v/>
      </c>
      <c r="H1519" s="14" t="str">
        <f t="shared" si="226"/>
        <v/>
      </c>
      <c r="I1519" s="152"/>
      <c r="J1519" s="153"/>
      <c r="K1519" s="153"/>
      <c r="L1519" s="19" t="str">
        <f t="shared" si="222"/>
        <v/>
      </c>
      <c r="M1519" s="151"/>
      <c r="N1519" s="153"/>
      <c r="O1519" s="153"/>
      <c r="P1519" s="19" t="str">
        <f t="shared" si="227"/>
        <v/>
      </c>
      <c r="Q1519" s="151"/>
      <c r="R1519" s="151"/>
      <c r="S1519" s="152"/>
      <c r="T1519" s="152"/>
      <c r="U1519" s="21" t="str">
        <f t="shared" si="230"/>
        <v/>
      </c>
      <c r="V1519" s="21" t="str">
        <f t="shared" si="228"/>
        <v/>
      </c>
      <c r="W1519" s="15" t="str">
        <f t="shared" si="229"/>
        <v/>
      </c>
    </row>
    <row r="1520" spans="1:23" ht="21.6" hidden="1" customHeight="1">
      <c r="A1520" s="14" t="str">
        <f t="shared" si="223"/>
        <v/>
      </c>
      <c r="B1520" s="20" t="str">
        <f>IF(D1520="","",COUNTIF($C$4:C1519,C1520)+1)</f>
        <v/>
      </c>
      <c r="C1520" s="14" t="str">
        <f>IF(D1520="","",VLOOKUP(D1520,LISTA!$A:$B,2,0))</f>
        <v/>
      </c>
      <c r="D1520" s="151"/>
      <c r="E1520" s="14" t="str">
        <f>IF(D1520="","",VLOOKUP(B1520,'Preventiva - Sequencia'!$B:$C,2,0))</f>
        <v/>
      </c>
      <c r="F1520" s="14" t="str">
        <f t="shared" si="224"/>
        <v/>
      </c>
      <c r="G1520" s="14" t="str">
        <f t="shared" si="225"/>
        <v/>
      </c>
      <c r="H1520" s="14" t="str">
        <f t="shared" si="226"/>
        <v/>
      </c>
      <c r="I1520" s="152"/>
      <c r="J1520" s="153"/>
      <c r="K1520" s="153"/>
      <c r="L1520" s="19" t="str">
        <f t="shared" si="222"/>
        <v/>
      </c>
      <c r="M1520" s="151"/>
      <c r="N1520" s="153"/>
      <c r="O1520" s="153"/>
      <c r="P1520" s="19" t="str">
        <f t="shared" si="227"/>
        <v/>
      </c>
      <c r="Q1520" s="151"/>
      <c r="R1520" s="151"/>
      <c r="S1520" s="152"/>
      <c r="T1520" s="152"/>
      <c r="U1520" s="21" t="str">
        <f t="shared" si="230"/>
        <v/>
      </c>
      <c r="V1520" s="21" t="str">
        <f t="shared" si="228"/>
        <v/>
      </c>
      <c r="W1520" s="15" t="str">
        <f t="shared" si="229"/>
        <v/>
      </c>
    </row>
    <row r="1521" spans="1:23" ht="21.6" hidden="1" customHeight="1">
      <c r="A1521" s="14" t="str">
        <f t="shared" si="223"/>
        <v/>
      </c>
      <c r="B1521" s="20" t="str">
        <f>IF(D1521="","",COUNTIF($C$4:C1520,C1521)+1)</f>
        <v/>
      </c>
      <c r="C1521" s="14" t="str">
        <f>IF(D1521="","",VLOOKUP(D1521,LISTA!$A:$B,2,0))</f>
        <v/>
      </c>
      <c r="D1521" s="151"/>
      <c r="E1521" s="14" t="str">
        <f>IF(D1521="","",VLOOKUP(B1521,'Preventiva - Sequencia'!$B:$C,2,0))</f>
        <v/>
      </c>
      <c r="F1521" s="14" t="str">
        <f t="shared" si="224"/>
        <v/>
      </c>
      <c r="G1521" s="14" t="str">
        <f t="shared" si="225"/>
        <v/>
      </c>
      <c r="H1521" s="14" t="str">
        <f t="shared" si="226"/>
        <v/>
      </c>
      <c r="I1521" s="152"/>
      <c r="J1521" s="153"/>
      <c r="K1521" s="153"/>
      <c r="L1521" s="19" t="str">
        <f t="shared" si="222"/>
        <v/>
      </c>
      <c r="M1521" s="151"/>
      <c r="N1521" s="153"/>
      <c r="O1521" s="153"/>
      <c r="P1521" s="19" t="str">
        <f t="shared" si="227"/>
        <v/>
      </c>
      <c r="Q1521" s="151"/>
      <c r="R1521" s="151"/>
      <c r="S1521" s="152"/>
      <c r="T1521" s="152"/>
      <c r="U1521" s="21" t="str">
        <f t="shared" si="230"/>
        <v/>
      </c>
      <c r="V1521" s="21" t="str">
        <f t="shared" si="228"/>
        <v/>
      </c>
      <c r="W1521" s="15" t="str">
        <f t="shared" si="229"/>
        <v/>
      </c>
    </row>
    <row r="1522" spans="1:23" ht="21.6" hidden="1" customHeight="1">
      <c r="A1522" s="14" t="str">
        <f t="shared" si="223"/>
        <v/>
      </c>
      <c r="B1522" s="20" t="str">
        <f>IF(D1522="","",COUNTIF($C$4:C1521,C1522)+1)</f>
        <v/>
      </c>
      <c r="C1522" s="14" t="str">
        <f>IF(D1522="","",VLOOKUP(D1522,LISTA!$A:$B,2,0))</f>
        <v/>
      </c>
      <c r="D1522" s="151"/>
      <c r="E1522" s="14" t="str">
        <f>IF(D1522="","",VLOOKUP(B1522,'Preventiva - Sequencia'!$B:$C,2,0))</f>
        <v/>
      </c>
      <c r="F1522" s="14" t="str">
        <f t="shared" si="224"/>
        <v/>
      </c>
      <c r="G1522" s="14" t="str">
        <f t="shared" si="225"/>
        <v/>
      </c>
      <c r="H1522" s="14" t="str">
        <f t="shared" si="226"/>
        <v/>
      </c>
      <c r="I1522" s="152"/>
      <c r="J1522" s="153"/>
      <c r="K1522" s="153"/>
      <c r="L1522" s="19" t="str">
        <f t="shared" si="222"/>
        <v/>
      </c>
      <c r="M1522" s="151"/>
      <c r="N1522" s="153"/>
      <c r="O1522" s="153"/>
      <c r="P1522" s="19" t="str">
        <f t="shared" si="227"/>
        <v/>
      </c>
      <c r="Q1522" s="151"/>
      <c r="R1522" s="151"/>
      <c r="S1522" s="152"/>
      <c r="T1522" s="152"/>
      <c r="U1522" s="21" t="str">
        <f t="shared" si="230"/>
        <v/>
      </c>
      <c r="V1522" s="21" t="str">
        <f t="shared" si="228"/>
        <v/>
      </c>
      <c r="W1522" s="15" t="str">
        <f t="shared" si="229"/>
        <v/>
      </c>
    </row>
    <row r="1523" spans="1:23" ht="21.6" hidden="1" customHeight="1">
      <c r="A1523" s="14" t="str">
        <f t="shared" si="223"/>
        <v/>
      </c>
      <c r="B1523" s="20" t="str">
        <f>IF(D1523="","",COUNTIF($C$4:C1522,C1523)+1)</f>
        <v/>
      </c>
      <c r="C1523" s="14" t="str">
        <f>IF(D1523="","",VLOOKUP(D1523,LISTA!$A:$B,2,0))</f>
        <v/>
      </c>
      <c r="D1523" s="151"/>
      <c r="E1523" s="14" t="str">
        <f>IF(D1523="","",VLOOKUP(B1523,'Preventiva - Sequencia'!$B:$C,2,0))</f>
        <v/>
      </c>
      <c r="F1523" s="14" t="str">
        <f t="shared" si="224"/>
        <v/>
      </c>
      <c r="G1523" s="14" t="str">
        <f t="shared" si="225"/>
        <v/>
      </c>
      <c r="H1523" s="14" t="str">
        <f t="shared" si="226"/>
        <v/>
      </c>
      <c r="I1523" s="152"/>
      <c r="J1523" s="153"/>
      <c r="K1523" s="153"/>
      <c r="L1523" s="19" t="str">
        <f t="shared" si="222"/>
        <v/>
      </c>
      <c r="M1523" s="151"/>
      <c r="N1523" s="153"/>
      <c r="O1523" s="153"/>
      <c r="P1523" s="19" t="str">
        <f t="shared" si="227"/>
        <v/>
      </c>
      <c r="Q1523" s="151"/>
      <c r="R1523" s="151"/>
      <c r="S1523" s="152"/>
      <c r="T1523" s="152"/>
      <c r="U1523" s="21" t="str">
        <f t="shared" si="230"/>
        <v/>
      </c>
      <c r="V1523" s="21" t="str">
        <f t="shared" si="228"/>
        <v/>
      </c>
      <c r="W1523" s="15" t="str">
        <f t="shared" si="229"/>
        <v/>
      </c>
    </row>
    <row r="1524" spans="1:23" ht="21.6" hidden="1" customHeight="1">
      <c r="A1524" s="14" t="str">
        <f t="shared" si="223"/>
        <v/>
      </c>
      <c r="B1524" s="20" t="str">
        <f>IF(D1524="","",COUNTIF($C$4:C1523,C1524)+1)</f>
        <v/>
      </c>
      <c r="C1524" s="14" t="str">
        <f>IF(D1524="","",VLOOKUP(D1524,LISTA!$A:$B,2,0))</f>
        <v/>
      </c>
      <c r="D1524" s="151"/>
      <c r="E1524" s="14" t="str">
        <f>IF(D1524="","",VLOOKUP(B1524,'Preventiva - Sequencia'!$B:$C,2,0))</f>
        <v/>
      </c>
      <c r="F1524" s="14" t="str">
        <f t="shared" si="224"/>
        <v/>
      </c>
      <c r="G1524" s="14" t="str">
        <f t="shared" si="225"/>
        <v/>
      </c>
      <c r="H1524" s="14" t="str">
        <f t="shared" si="226"/>
        <v/>
      </c>
      <c r="I1524" s="152"/>
      <c r="J1524" s="153"/>
      <c r="K1524" s="153"/>
      <c r="L1524" s="19" t="str">
        <f t="shared" si="222"/>
        <v/>
      </c>
      <c r="M1524" s="151"/>
      <c r="N1524" s="153"/>
      <c r="O1524" s="153"/>
      <c r="P1524" s="19" t="str">
        <f t="shared" si="227"/>
        <v/>
      </c>
      <c r="Q1524" s="151"/>
      <c r="R1524" s="151"/>
      <c r="S1524" s="152"/>
      <c r="T1524" s="152"/>
      <c r="U1524" s="21" t="str">
        <f t="shared" si="230"/>
        <v/>
      </c>
      <c r="V1524" s="21" t="str">
        <f t="shared" si="228"/>
        <v/>
      </c>
      <c r="W1524" s="15" t="str">
        <f t="shared" si="229"/>
        <v/>
      </c>
    </row>
    <row r="1525" spans="1:23" ht="21.6" hidden="1" customHeight="1">
      <c r="A1525" s="14" t="str">
        <f t="shared" si="223"/>
        <v/>
      </c>
      <c r="B1525" s="20" t="str">
        <f>IF(D1525="","",COUNTIF($C$4:C1524,C1525)+1)</f>
        <v/>
      </c>
      <c r="C1525" s="14" t="str">
        <f>IF(D1525="","",VLOOKUP(D1525,LISTA!$A:$B,2,0))</f>
        <v/>
      </c>
      <c r="D1525" s="151"/>
      <c r="E1525" s="14" t="str">
        <f>IF(D1525="","",VLOOKUP(B1525,'Preventiva - Sequencia'!$B:$C,2,0))</f>
        <v/>
      </c>
      <c r="F1525" s="14" t="str">
        <f t="shared" si="224"/>
        <v/>
      </c>
      <c r="G1525" s="14" t="str">
        <f t="shared" si="225"/>
        <v/>
      </c>
      <c r="H1525" s="14" t="str">
        <f t="shared" si="226"/>
        <v/>
      </c>
      <c r="I1525" s="152"/>
      <c r="J1525" s="153"/>
      <c r="K1525" s="153"/>
      <c r="L1525" s="19" t="str">
        <f t="shared" si="222"/>
        <v/>
      </c>
      <c r="M1525" s="151"/>
      <c r="N1525" s="153"/>
      <c r="O1525" s="153"/>
      <c r="P1525" s="19" t="str">
        <f t="shared" si="227"/>
        <v/>
      </c>
      <c r="Q1525" s="151"/>
      <c r="R1525" s="151"/>
      <c r="S1525" s="152"/>
      <c r="T1525" s="152"/>
      <c r="U1525" s="21" t="str">
        <f t="shared" si="230"/>
        <v/>
      </c>
      <c r="V1525" s="21" t="str">
        <f t="shared" si="228"/>
        <v/>
      </c>
      <c r="W1525" s="15" t="str">
        <f t="shared" si="229"/>
        <v/>
      </c>
    </row>
    <row r="1526" spans="1:23" ht="21.6" hidden="1" customHeight="1">
      <c r="A1526" s="14" t="str">
        <f t="shared" si="223"/>
        <v/>
      </c>
      <c r="B1526" s="20" t="str">
        <f>IF(D1526="","",COUNTIF($C$4:C1525,C1526)+1)</f>
        <v/>
      </c>
      <c r="C1526" s="14" t="str">
        <f>IF(D1526="","",VLOOKUP(D1526,LISTA!$A:$B,2,0))</f>
        <v/>
      </c>
      <c r="D1526" s="151"/>
      <c r="E1526" s="14" t="str">
        <f>IF(D1526="","",VLOOKUP(B1526,'Preventiva - Sequencia'!$B:$C,2,0))</f>
        <v/>
      </c>
      <c r="F1526" s="14" t="str">
        <f t="shared" si="224"/>
        <v/>
      </c>
      <c r="G1526" s="14" t="str">
        <f t="shared" si="225"/>
        <v/>
      </c>
      <c r="H1526" s="14" t="str">
        <f t="shared" si="226"/>
        <v/>
      </c>
      <c r="I1526" s="152"/>
      <c r="J1526" s="153"/>
      <c r="K1526" s="153"/>
      <c r="L1526" s="19" t="str">
        <f t="shared" si="222"/>
        <v/>
      </c>
      <c r="M1526" s="151"/>
      <c r="N1526" s="153"/>
      <c r="O1526" s="153"/>
      <c r="P1526" s="19" t="str">
        <f t="shared" si="227"/>
        <v/>
      </c>
      <c r="Q1526" s="151"/>
      <c r="R1526" s="151"/>
      <c r="S1526" s="152"/>
      <c r="T1526" s="152"/>
      <c r="U1526" s="21" t="str">
        <f t="shared" si="230"/>
        <v/>
      </c>
      <c r="V1526" s="21" t="str">
        <f t="shared" si="228"/>
        <v/>
      </c>
      <c r="W1526" s="15" t="str">
        <f t="shared" si="229"/>
        <v/>
      </c>
    </row>
    <row r="1527" spans="1:23" ht="21.6" hidden="1" customHeight="1">
      <c r="A1527" s="14" t="str">
        <f t="shared" si="223"/>
        <v/>
      </c>
      <c r="B1527" s="20" t="str">
        <f>IF(D1527="","",COUNTIF($C$4:C1526,C1527)+1)</f>
        <v/>
      </c>
      <c r="C1527" s="14" t="str">
        <f>IF(D1527="","",VLOOKUP(D1527,LISTA!$A:$B,2,0))</f>
        <v/>
      </c>
      <c r="D1527" s="151"/>
      <c r="E1527" s="14" t="str">
        <f>IF(D1527="","",VLOOKUP(B1527,'Preventiva - Sequencia'!$B:$C,2,0))</f>
        <v/>
      </c>
      <c r="F1527" s="14" t="str">
        <f t="shared" si="224"/>
        <v/>
      </c>
      <c r="G1527" s="14" t="str">
        <f t="shared" si="225"/>
        <v/>
      </c>
      <c r="H1527" s="14" t="str">
        <f t="shared" si="226"/>
        <v/>
      </c>
      <c r="I1527" s="152"/>
      <c r="J1527" s="153"/>
      <c r="K1527" s="153"/>
      <c r="L1527" s="19" t="str">
        <f t="shared" si="222"/>
        <v/>
      </c>
      <c r="M1527" s="151"/>
      <c r="N1527" s="153"/>
      <c r="O1527" s="153"/>
      <c r="P1527" s="19" t="str">
        <f t="shared" si="227"/>
        <v/>
      </c>
      <c r="Q1527" s="151"/>
      <c r="R1527" s="151"/>
      <c r="S1527" s="152"/>
      <c r="T1527" s="152"/>
      <c r="U1527" s="21" t="str">
        <f t="shared" si="230"/>
        <v/>
      </c>
      <c r="V1527" s="21" t="str">
        <f t="shared" si="228"/>
        <v/>
      </c>
      <c r="W1527" s="15" t="str">
        <f t="shared" si="229"/>
        <v/>
      </c>
    </row>
    <row r="1528" spans="1:23" ht="21.6" hidden="1" customHeight="1">
      <c r="A1528" s="14" t="str">
        <f t="shared" si="223"/>
        <v/>
      </c>
      <c r="B1528" s="20" t="str">
        <f>IF(D1528="","",COUNTIF($C$4:C1527,C1528)+1)</f>
        <v/>
      </c>
      <c r="C1528" s="14" t="str">
        <f>IF(D1528="","",VLOOKUP(D1528,LISTA!$A:$B,2,0))</f>
        <v/>
      </c>
      <c r="D1528" s="151"/>
      <c r="E1528" s="14" t="str">
        <f>IF(D1528="","",VLOOKUP(B1528,'Preventiva - Sequencia'!$B:$C,2,0))</f>
        <v/>
      </c>
      <c r="F1528" s="14" t="str">
        <f t="shared" si="224"/>
        <v/>
      </c>
      <c r="G1528" s="14" t="str">
        <f t="shared" si="225"/>
        <v/>
      </c>
      <c r="H1528" s="14" t="str">
        <f t="shared" si="226"/>
        <v/>
      </c>
      <c r="I1528" s="152"/>
      <c r="J1528" s="153"/>
      <c r="K1528" s="153"/>
      <c r="L1528" s="19" t="str">
        <f t="shared" si="222"/>
        <v/>
      </c>
      <c r="M1528" s="151"/>
      <c r="N1528" s="153"/>
      <c r="O1528" s="153"/>
      <c r="P1528" s="19" t="str">
        <f t="shared" si="227"/>
        <v/>
      </c>
      <c r="Q1528" s="151"/>
      <c r="R1528" s="151"/>
      <c r="S1528" s="152"/>
      <c r="T1528" s="152"/>
      <c r="U1528" s="21" t="str">
        <f t="shared" si="230"/>
        <v/>
      </c>
      <c r="V1528" s="21" t="str">
        <f t="shared" si="228"/>
        <v/>
      </c>
      <c r="W1528" s="15" t="str">
        <f t="shared" si="229"/>
        <v/>
      </c>
    </row>
    <row r="1529" spans="1:23" ht="21.6" hidden="1" customHeight="1">
      <c r="A1529" s="14" t="str">
        <f t="shared" si="223"/>
        <v/>
      </c>
      <c r="B1529" s="20" t="str">
        <f>IF(D1529="","",COUNTIF($C$4:C1528,C1529)+1)</f>
        <v/>
      </c>
      <c r="C1529" s="14" t="str">
        <f>IF(D1529="","",VLOOKUP(D1529,LISTA!$A:$B,2,0))</f>
        <v/>
      </c>
      <c r="D1529" s="151"/>
      <c r="E1529" s="14" t="str">
        <f>IF(D1529="","",VLOOKUP(B1529,'Preventiva - Sequencia'!$B:$C,2,0))</f>
        <v/>
      </c>
      <c r="F1529" s="14" t="str">
        <f t="shared" si="224"/>
        <v/>
      </c>
      <c r="G1529" s="14" t="str">
        <f t="shared" si="225"/>
        <v/>
      </c>
      <c r="H1529" s="14" t="str">
        <f t="shared" si="226"/>
        <v/>
      </c>
      <c r="I1529" s="152"/>
      <c r="J1529" s="153"/>
      <c r="K1529" s="153"/>
      <c r="L1529" s="19" t="str">
        <f t="shared" si="222"/>
        <v/>
      </c>
      <c r="M1529" s="151"/>
      <c r="N1529" s="153"/>
      <c r="O1529" s="153"/>
      <c r="P1529" s="19" t="str">
        <f t="shared" si="227"/>
        <v/>
      </c>
      <c r="Q1529" s="151"/>
      <c r="R1529" s="151"/>
      <c r="S1529" s="152"/>
      <c r="T1529" s="152"/>
      <c r="U1529" s="21" t="str">
        <f t="shared" si="230"/>
        <v/>
      </c>
      <c r="V1529" s="21" t="str">
        <f t="shared" si="228"/>
        <v/>
      </c>
      <c r="W1529" s="15" t="str">
        <f t="shared" si="229"/>
        <v/>
      </c>
    </row>
    <row r="1530" spans="1:23" ht="21.6" hidden="1" customHeight="1">
      <c r="A1530" s="14" t="str">
        <f t="shared" si="223"/>
        <v/>
      </c>
      <c r="B1530" s="20" t="str">
        <f>IF(D1530="","",COUNTIF($C$4:C1529,C1530)+1)</f>
        <v/>
      </c>
      <c r="C1530" s="14" t="str">
        <f>IF(D1530="","",VLOOKUP(D1530,LISTA!$A:$B,2,0))</f>
        <v/>
      </c>
      <c r="D1530" s="151"/>
      <c r="E1530" s="14" t="str">
        <f>IF(D1530="","",VLOOKUP(B1530,'Preventiva - Sequencia'!$B:$C,2,0))</f>
        <v/>
      </c>
      <c r="F1530" s="14" t="str">
        <f t="shared" si="224"/>
        <v/>
      </c>
      <c r="G1530" s="14" t="str">
        <f t="shared" si="225"/>
        <v/>
      </c>
      <c r="H1530" s="14" t="str">
        <f t="shared" si="226"/>
        <v/>
      </c>
      <c r="I1530" s="152"/>
      <c r="J1530" s="153"/>
      <c r="K1530" s="153"/>
      <c r="L1530" s="19" t="str">
        <f t="shared" si="222"/>
        <v/>
      </c>
      <c r="M1530" s="151"/>
      <c r="N1530" s="153"/>
      <c r="O1530" s="153"/>
      <c r="P1530" s="19" t="str">
        <f t="shared" si="227"/>
        <v/>
      </c>
      <c r="Q1530" s="151"/>
      <c r="R1530" s="151"/>
      <c r="S1530" s="152"/>
      <c r="T1530" s="152"/>
      <c r="U1530" s="21" t="str">
        <f t="shared" si="230"/>
        <v/>
      </c>
      <c r="V1530" s="21" t="str">
        <f t="shared" si="228"/>
        <v/>
      </c>
      <c r="W1530" s="15" t="str">
        <f t="shared" si="229"/>
        <v/>
      </c>
    </row>
    <row r="1531" spans="1:23" ht="21.6" hidden="1" customHeight="1">
      <c r="A1531" s="14" t="str">
        <f t="shared" si="223"/>
        <v/>
      </c>
      <c r="B1531" s="20" t="str">
        <f>IF(D1531="","",COUNTIF($C$4:C1530,C1531)+1)</f>
        <v/>
      </c>
      <c r="C1531" s="14" t="str">
        <f>IF(D1531="","",VLOOKUP(D1531,LISTA!$A:$B,2,0))</f>
        <v/>
      </c>
      <c r="D1531" s="151"/>
      <c r="E1531" s="14" t="str">
        <f>IF(D1531="","",VLOOKUP(B1531,'Preventiva - Sequencia'!$B:$C,2,0))</f>
        <v/>
      </c>
      <c r="F1531" s="14" t="str">
        <f t="shared" si="224"/>
        <v/>
      </c>
      <c r="G1531" s="14" t="str">
        <f t="shared" si="225"/>
        <v/>
      </c>
      <c r="H1531" s="14" t="str">
        <f t="shared" si="226"/>
        <v/>
      </c>
      <c r="I1531" s="152"/>
      <c r="J1531" s="153"/>
      <c r="K1531" s="153"/>
      <c r="L1531" s="19" t="str">
        <f t="shared" si="222"/>
        <v/>
      </c>
      <c r="M1531" s="151"/>
      <c r="N1531" s="153"/>
      <c r="O1531" s="153"/>
      <c r="P1531" s="19" t="str">
        <f t="shared" si="227"/>
        <v/>
      </c>
      <c r="Q1531" s="151"/>
      <c r="R1531" s="151"/>
      <c r="S1531" s="152"/>
      <c r="T1531" s="152"/>
      <c r="U1531" s="21" t="str">
        <f t="shared" si="230"/>
        <v/>
      </c>
      <c r="V1531" s="21" t="str">
        <f t="shared" si="228"/>
        <v/>
      </c>
      <c r="W1531" s="15" t="str">
        <f t="shared" si="229"/>
        <v/>
      </c>
    </row>
    <row r="1532" spans="1:23" ht="21.6" hidden="1" customHeight="1">
      <c r="A1532" s="14" t="str">
        <f t="shared" si="223"/>
        <v/>
      </c>
      <c r="B1532" s="20" t="str">
        <f>IF(D1532="","",COUNTIF($C$4:C1531,C1532)+1)</f>
        <v/>
      </c>
      <c r="C1532" s="14" t="str">
        <f>IF(D1532="","",VLOOKUP(D1532,LISTA!$A:$B,2,0))</f>
        <v/>
      </c>
      <c r="D1532" s="151"/>
      <c r="E1532" s="14" t="str">
        <f>IF(D1532="","",VLOOKUP(B1532,'Preventiva - Sequencia'!$B:$C,2,0))</f>
        <v/>
      </c>
      <c r="F1532" s="14" t="str">
        <f t="shared" si="224"/>
        <v/>
      </c>
      <c r="G1532" s="14" t="str">
        <f t="shared" si="225"/>
        <v/>
      </c>
      <c r="H1532" s="14" t="str">
        <f t="shared" si="226"/>
        <v/>
      </c>
      <c r="I1532" s="152"/>
      <c r="J1532" s="153"/>
      <c r="K1532" s="153"/>
      <c r="L1532" s="19" t="str">
        <f t="shared" si="222"/>
        <v/>
      </c>
      <c r="M1532" s="151"/>
      <c r="N1532" s="153"/>
      <c r="O1532" s="153"/>
      <c r="P1532" s="19" t="str">
        <f t="shared" si="227"/>
        <v/>
      </c>
      <c r="Q1532" s="151"/>
      <c r="R1532" s="151"/>
      <c r="S1532" s="152"/>
      <c r="T1532" s="152"/>
      <c r="U1532" s="21" t="str">
        <f t="shared" si="230"/>
        <v/>
      </c>
      <c r="V1532" s="21" t="str">
        <f t="shared" si="228"/>
        <v/>
      </c>
      <c r="W1532" s="15" t="str">
        <f t="shared" si="229"/>
        <v/>
      </c>
    </row>
    <row r="1533" spans="1:23" ht="21.6" hidden="1" customHeight="1">
      <c r="A1533" s="14" t="str">
        <f t="shared" si="223"/>
        <v/>
      </c>
      <c r="B1533" s="20" t="str">
        <f>IF(D1533="","",COUNTIF($C$4:C1532,C1533)+1)</f>
        <v/>
      </c>
      <c r="C1533" s="14" t="str">
        <f>IF(D1533="","",VLOOKUP(D1533,LISTA!$A:$B,2,0))</f>
        <v/>
      </c>
      <c r="D1533" s="151"/>
      <c r="E1533" s="14" t="str">
        <f>IF(D1533="","",VLOOKUP(B1533,'Preventiva - Sequencia'!$B:$C,2,0))</f>
        <v/>
      </c>
      <c r="F1533" s="14" t="str">
        <f t="shared" si="224"/>
        <v/>
      </c>
      <c r="G1533" s="14" t="str">
        <f t="shared" si="225"/>
        <v/>
      </c>
      <c r="H1533" s="14" t="str">
        <f t="shared" si="226"/>
        <v/>
      </c>
      <c r="I1533" s="152"/>
      <c r="J1533" s="153"/>
      <c r="K1533" s="153"/>
      <c r="L1533" s="19" t="str">
        <f t="shared" si="222"/>
        <v/>
      </c>
      <c r="M1533" s="151"/>
      <c r="N1533" s="153"/>
      <c r="O1533" s="153"/>
      <c r="P1533" s="19" t="str">
        <f t="shared" si="227"/>
        <v/>
      </c>
      <c r="Q1533" s="151"/>
      <c r="R1533" s="151"/>
      <c r="S1533" s="152"/>
      <c r="T1533" s="152"/>
      <c r="U1533" s="21" t="str">
        <f t="shared" si="230"/>
        <v/>
      </c>
      <c r="V1533" s="21" t="str">
        <f t="shared" si="228"/>
        <v/>
      </c>
      <c r="W1533" s="15" t="str">
        <f t="shared" si="229"/>
        <v/>
      </c>
    </row>
    <row r="1534" spans="1:23" ht="21.6" hidden="1" customHeight="1">
      <c r="A1534" s="14" t="str">
        <f t="shared" si="223"/>
        <v/>
      </c>
      <c r="B1534" s="20" t="str">
        <f>IF(D1534="","",COUNTIF($C$4:C1533,C1534)+1)</f>
        <v/>
      </c>
      <c r="C1534" s="14" t="str">
        <f>IF(D1534="","",VLOOKUP(D1534,LISTA!$A:$B,2,0))</f>
        <v/>
      </c>
      <c r="D1534" s="151"/>
      <c r="E1534" s="14" t="str">
        <f>IF(D1534="","",VLOOKUP(B1534,'Preventiva - Sequencia'!$B:$C,2,0))</f>
        <v/>
      </c>
      <c r="F1534" s="14" t="str">
        <f t="shared" si="224"/>
        <v/>
      </c>
      <c r="G1534" s="14" t="str">
        <f t="shared" si="225"/>
        <v/>
      </c>
      <c r="H1534" s="14" t="str">
        <f t="shared" si="226"/>
        <v/>
      </c>
      <c r="I1534" s="152"/>
      <c r="J1534" s="153"/>
      <c r="K1534" s="153"/>
      <c r="L1534" s="19" t="str">
        <f t="shared" si="222"/>
        <v/>
      </c>
      <c r="M1534" s="151"/>
      <c r="N1534" s="153"/>
      <c r="O1534" s="153"/>
      <c r="P1534" s="19" t="str">
        <f t="shared" si="227"/>
        <v/>
      </c>
      <c r="Q1534" s="151"/>
      <c r="R1534" s="151"/>
      <c r="S1534" s="152"/>
      <c r="T1534" s="152"/>
      <c r="U1534" s="21" t="str">
        <f t="shared" si="230"/>
        <v/>
      </c>
      <c r="V1534" s="21" t="str">
        <f t="shared" si="228"/>
        <v/>
      </c>
      <c r="W1534" s="15" t="str">
        <f t="shared" si="229"/>
        <v/>
      </c>
    </row>
    <row r="1535" spans="1:23" ht="21.6" hidden="1" customHeight="1">
      <c r="A1535" s="14" t="str">
        <f t="shared" si="223"/>
        <v/>
      </c>
      <c r="B1535" s="20" t="str">
        <f>IF(D1535="","",COUNTIF($C$4:C1534,C1535)+1)</f>
        <v/>
      </c>
      <c r="C1535" s="14" t="str">
        <f>IF(D1535="","",VLOOKUP(D1535,LISTA!$A:$B,2,0))</f>
        <v/>
      </c>
      <c r="D1535" s="151"/>
      <c r="E1535" s="14" t="str">
        <f>IF(D1535="","",VLOOKUP(B1535,'Preventiva - Sequencia'!$B:$C,2,0))</f>
        <v/>
      </c>
      <c r="F1535" s="14" t="str">
        <f t="shared" si="224"/>
        <v/>
      </c>
      <c r="G1535" s="14" t="str">
        <f t="shared" si="225"/>
        <v/>
      </c>
      <c r="H1535" s="14" t="str">
        <f t="shared" si="226"/>
        <v/>
      </c>
      <c r="I1535" s="152"/>
      <c r="J1535" s="153"/>
      <c r="K1535" s="153"/>
      <c r="L1535" s="19" t="str">
        <f t="shared" si="222"/>
        <v/>
      </c>
      <c r="M1535" s="151"/>
      <c r="N1535" s="153"/>
      <c r="O1535" s="153"/>
      <c r="P1535" s="19" t="str">
        <f t="shared" si="227"/>
        <v/>
      </c>
      <c r="Q1535" s="151"/>
      <c r="R1535" s="151"/>
      <c r="S1535" s="152"/>
      <c r="T1535" s="152"/>
      <c r="U1535" s="21" t="str">
        <f t="shared" si="230"/>
        <v/>
      </c>
      <c r="V1535" s="21" t="str">
        <f t="shared" si="228"/>
        <v/>
      </c>
      <c r="W1535" s="15" t="str">
        <f t="shared" si="229"/>
        <v/>
      </c>
    </row>
    <row r="1536" spans="1:23" ht="21.6" hidden="1" customHeight="1">
      <c r="A1536" s="14" t="str">
        <f t="shared" si="223"/>
        <v/>
      </c>
      <c r="B1536" s="20" t="str">
        <f>IF(D1536="","",COUNTIF($C$4:C1535,C1536)+1)</f>
        <v/>
      </c>
      <c r="C1536" s="14" t="str">
        <f>IF(D1536="","",VLOOKUP(D1536,LISTA!$A:$B,2,0))</f>
        <v/>
      </c>
      <c r="D1536" s="151"/>
      <c r="E1536" s="14" t="str">
        <f>IF(D1536="","",VLOOKUP(B1536,'Preventiva - Sequencia'!$B:$C,2,0))</f>
        <v/>
      </c>
      <c r="F1536" s="14" t="str">
        <f t="shared" si="224"/>
        <v/>
      </c>
      <c r="G1536" s="14" t="str">
        <f t="shared" si="225"/>
        <v/>
      </c>
      <c r="H1536" s="14" t="str">
        <f t="shared" si="226"/>
        <v/>
      </c>
      <c r="I1536" s="152"/>
      <c r="J1536" s="153"/>
      <c r="K1536" s="153"/>
      <c r="L1536" s="19" t="str">
        <f t="shared" si="222"/>
        <v/>
      </c>
      <c r="M1536" s="151"/>
      <c r="N1536" s="153"/>
      <c r="O1536" s="153"/>
      <c r="P1536" s="19" t="str">
        <f t="shared" si="227"/>
        <v/>
      </c>
      <c r="Q1536" s="151"/>
      <c r="R1536" s="151"/>
      <c r="S1536" s="152"/>
      <c r="T1536" s="152"/>
      <c r="U1536" s="21" t="str">
        <f t="shared" si="230"/>
        <v/>
      </c>
      <c r="V1536" s="21" t="str">
        <f t="shared" si="228"/>
        <v/>
      </c>
      <c r="W1536" s="15" t="str">
        <f t="shared" si="229"/>
        <v/>
      </c>
    </row>
    <row r="1537" spans="1:23" ht="21.6" hidden="1" customHeight="1">
      <c r="A1537" s="14" t="str">
        <f t="shared" si="223"/>
        <v/>
      </c>
      <c r="B1537" s="20" t="str">
        <f>IF(D1537="","",COUNTIF($C$4:C1536,C1537)+1)</f>
        <v/>
      </c>
      <c r="C1537" s="14" t="str">
        <f>IF(D1537="","",VLOOKUP(D1537,LISTA!$A:$B,2,0))</f>
        <v/>
      </c>
      <c r="D1537" s="151"/>
      <c r="E1537" s="14" t="str">
        <f>IF(D1537="","",VLOOKUP(B1537,'Preventiva - Sequencia'!$B:$C,2,0))</f>
        <v/>
      </c>
      <c r="F1537" s="14" t="str">
        <f t="shared" si="224"/>
        <v/>
      </c>
      <c r="G1537" s="14" t="str">
        <f t="shared" si="225"/>
        <v/>
      </c>
      <c r="H1537" s="14" t="str">
        <f t="shared" si="226"/>
        <v/>
      </c>
      <c r="I1537" s="152"/>
      <c r="J1537" s="153"/>
      <c r="K1537" s="153"/>
      <c r="L1537" s="19" t="str">
        <f t="shared" ref="L1537:L1600" si="231">IF(K1537="","",K1537-J1537)</f>
        <v/>
      </c>
      <c r="M1537" s="151"/>
      <c r="N1537" s="153"/>
      <c r="O1537" s="153"/>
      <c r="P1537" s="19" t="str">
        <f t="shared" si="227"/>
        <v/>
      </c>
      <c r="Q1537" s="151"/>
      <c r="R1537" s="151"/>
      <c r="S1537" s="152"/>
      <c r="T1537" s="152"/>
      <c r="U1537" s="21" t="str">
        <f t="shared" si="230"/>
        <v/>
      </c>
      <c r="V1537" s="21" t="str">
        <f t="shared" si="228"/>
        <v/>
      </c>
      <c r="W1537" s="15" t="str">
        <f t="shared" si="229"/>
        <v/>
      </c>
    </row>
    <row r="1538" spans="1:23" ht="21.6" hidden="1" customHeight="1">
      <c r="A1538" s="14" t="str">
        <f t="shared" si="223"/>
        <v/>
      </c>
      <c r="B1538" s="20" t="str">
        <f>IF(D1538="","",COUNTIF($C$4:C1537,C1538)+1)</f>
        <v/>
      </c>
      <c r="C1538" s="14" t="str">
        <f>IF(D1538="","",VLOOKUP(D1538,LISTA!$A:$B,2,0))</f>
        <v/>
      </c>
      <c r="D1538" s="151"/>
      <c r="E1538" s="14" t="str">
        <f>IF(D1538="","",VLOOKUP(B1538,'Preventiva - Sequencia'!$B:$C,2,0))</f>
        <v/>
      </c>
      <c r="F1538" s="14" t="str">
        <f t="shared" si="224"/>
        <v/>
      </c>
      <c r="G1538" s="14" t="str">
        <f t="shared" si="225"/>
        <v/>
      </c>
      <c r="H1538" s="14" t="str">
        <f t="shared" si="226"/>
        <v/>
      </c>
      <c r="I1538" s="152"/>
      <c r="J1538" s="153"/>
      <c r="K1538" s="153"/>
      <c r="L1538" s="19" t="str">
        <f t="shared" si="231"/>
        <v/>
      </c>
      <c r="M1538" s="151"/>
      <c r="N1538" s="153"/>
      <c r="O1538" s="153"/>
      <c r="P1538" s="19" t="str">
        <f t="shared" si="227"/>
        <v/>
      </c>
      <c r="Q1538" s="151"/>
      <c r="R1538" s="151"/>
      <c r="S1538" s="152"/>
      <c r="T1538" s="152"/>
      <c r="U1538" s="21" t="str">
        <f t="shared" si="230"/>
        <v/>
      </c>
      <c r="V1538" s="21" t="str">
        <f t="shared" si="228"/>
        <v/>
      </c>
      <c r="W1538" s="15" t="str">
        <f t="shared" si="229"/>
        <v/>
      </c>
    </row>
    <row r="1539" spans="1:23" ht="21.6" hidden="1" customHeight="1">
      <c r="A1539" s="14" t="str">
        <f t="shared" si="223"/>
        <v/>
      </c>
      <c r="B1539" s="20" t="str">
        <f>IF(D1539="","",COUNTIF($C$4:C1538,C1539)+1)</f>
        <v/>
      </c>
      <c r="C1539" s="14" t="str">
        <f>IF(D1539="","",VLOOKUP(D1539,LISTA!$A:$B,2,0))</f>
        <v/>
      </c>
      <c r="D1539" s="151"/>
      <c r="E1539" s="14" t="str">
        <f>IF(D1539="","",VLOOKUP(B1539,'Preventiva - Sequencia'!$B:$C,2,0))</f>
        <v/>
      </c>
      <c r="F1539" s="14" t="str">
        <f t="shared" si="224"/>
        <v/>
      </c>
      <c r="G1539" s="14" t="str">
        <f t="shared" si="225"/>
        <v/>
      </c>
      <c r="H1539" s="14" t="str">
        <f t="shared" si="226"/>
        <v/>
      </c>
      <c r="I1539" s="152"/>
      <c r="J1539" s="153"/>
      <c r="K1539" s="153"/>
      <c r="L1539" s="19" t="str">
        <f t="shared" si="231"/>
        <v/>
      </c>
      <c r="M1539" s="151"/>
      <c r="N1539" s="153"/>
      <c r="O1539" s="153"/>
      <c r="P1539" s="19" t="str">
        <f t="shared" si="227"/>
        <v/>
      </c>
      <c r="Q1539" s="151"/>
      <c r="R1539" s="151"/>
      <c r="S1539" s="152"/>
      <c r="T1539" s="152"/>
      <c r="U1539" s="21" t="str">
        <f t="shared" si="230"/>
        <v/>
      </c>
      <c r="V1539" s="21" t="str">
        <f t="shared" si="228"/>
        <v/>
      </c>
      <c r="W1539" s="15" t="str">
        <f t="shared" si="229"/>
        <v/>
      </c>
    </row>
    <row r="1540" spans="1:23" ht="21.6" hidden="1" customHeight="1">
      <c r="A1540" s="14" t="str">
        <f t="shared" si="223"/>
        <v/>
      </c>
      <c r="B1540" s="20" t="str">
        <f>IF(D1540="","",COUNTIF($C$4:C1539,C1540)+1)</f>
        <v/>
      </c>
      <c r="C1540" s="14" t="str">
        <f>IF(D1540="","",VLOOKUP(D1540,LISTA!$A:$B,2,0))</f>
        <v/>
      </c>
      <c r="D1540" s="151"/>
      <c r="E1540" s="14" t="str">
        <f>IF(D1540="","",VLOOKUP(B1540,'Preventiva - Sequencia'!$B:$C,2,0))</f>
        <v/>
      </c>
      <c r="F1540" s="14" t="str">
        <f t="shared" si="224"/>
        <v/>
      </c>
      <c r="G1540" s="14" t="str">
        <f t="shared" si="225"/>
        <v/>
      </c>
      <c r="H1540" s="14" t="str">
        <f t="shared" si="226"/>
        <v/>
      </c>
      <c r="I1540" s="152"/>
      <c r="J1540" s="153"/>
      <c r="K1540" s="153"/>
      <c r="L1540" s="19" t="str">
        <f t="shared" si="231"/>
        <v/>
      </c>
      <c r="M1540" s="151"/>
      <c r="N1540" s="153"/>
      <c r="O1540" s="153"/>
      <c r="P1540" s="19" t="str">
        <f t="shared" si="227"/>
        <v/>
      </c>
      <c r="Q1540" s="151"/>
      <c r="R1540" s="151"/>
      <c r="S1540" s="152"/>
      <c r="T1540" s="152"/>
      <c r="U1540" s="21" t="str">
        <f t="shared" si="230"/>
        <v/>
      </c>
      <c r="V1540" s="21" t="str">
        <f t="shared" si="228"/>
        <v/>
      </c>
      <c r="W1540" s="15" t="str">
        <f t="shared" si="229"/>
        <v/>
      </c>
    </row>
    <row r="1541" spans="1:23" ht="21.6" hidden="1" customHeight="1">
      <c r="A1541" s="14" t="str">
        <f t="shared" ref="A1541:A1604" si="232">IF(D1541="","",B1541&amp;C1541)</f>
        <v/>
      </c>
      <c r="B1541" s="20" t="str">
        <f>IF(D1541="","",COUNTIF($C$4:C1540,C1541)+1)</f>
        <v/>
      </c>
      <c r="C1541" s="14" t="str">
        <f>IF(D1541="","",VLOOKUP(D1541,LISTA!$A:$B,2,0))</f>
        <v/>
      </c>
      <c r="D1541" s="151"/>
      <c r="E1541" s="14" t="str">
        <f>IF(D1541="","",VLOOKUP(B1541,'Preventiva - Sequencia'!$B:$C,2,0))</f>
        <v/>
      </c>
      <c r="F1541" s="14" t="str">
        <f t="shared" ref="F1541:F1604" si="233">IF(D1541="","",IF(B1541=1,0,VLOOKUP((B1541-1)&amp;C1541,$A:$W,17,0)))</f>
        <v/>
      </c>
      <c r="G1541" s="14" t="str">
        <f t="shared" ref="G1541:G1604" si="234">IF(D1541="","",IF(E1541="50F",45,IF(E1541="250f",F1541+175,F1541+225)))</f>
        <v/>
      </c>
      <c r="H1541" s="14" t="str">
        <f t="shared" ref="H1541:H1604" si="235">IF(C1541="","",IF(E1541="50F",55,IF(E1541="250f",F1541+225,F1541+275)))</f>
        <v/>
      </c>
      <c r="I1541" s="152"/>
      <c r="J1541" s="153"/>
      <c r="K1541" s="153"/>
      <c r="L1541" s="19" t="str">
        <f t="shared" si="231"/>
        <v/>
      </c>
      <c r="M1541" s="151"/>
      <c r="N1541" s="153"/>
      <c r="O1541" s="153"/>
      <c r="P1541" s="19" t="str">
        <f t="shared" ref="P1541:P1604" si="236">IF(O1541="","",O1541-N1541)</f>
        <v/>
      </c>
      <c r="Q1541" s="151"/>
      <c r="R1541" s="151"/>
      <c r="S1541" s="152"/>
      <c r="T1541" s="152"/>
      <c r="U1541" s="21" t="str">
        <f t="shared" si="230"/>
        <v/>
      </c>
      <c r="V1541" s="21" t="str">
        <f t="shared" ref="V1541:V1604" si="237">IF(M1541=0,"",R1541/M1541)</f>
        <v/>
      </c>
      <c r="W1541" s="15" t="str">
        <f t="shared" ref="W1541:W1604" si="238">IF(Q1541="","",IF(AND(Q1541&gt;G1541,Q1541&lt;H1541),1,0))</f>
        <v/>
      </c>
    </row>
    <row r="1542" spans="1:23" ht="21.6" hidden="1" customHeight="1">
      <c r="A1542" s="14" t="str">
        <f t="shared" si="232"/>
        <v/>
      </c>
      <c r="B1542" s="20" t="str">
        <f>IF(D1542="","",COUNTIF($C$4:C1541,C1542)+1)</f>
        <v/>
      </c>
      <c r="C1542" s="14" t="str">
        <f>IF(D1542="","",VLOOKUP(D1542,LISTA!$A:$B,2,0))</f>
        <v/>
      </c>
      <c r="D1542" s="151"/>
      <c r="E1542" s="14" t="str">
        <f>IF(D1542="","",VLOOKUP(B1542,'Preventiva - Sequencia'!$B:$C,2,0))</f>
        <v/>
      </c>
      <c r="F1542" s="14" t="str">
        <f t="shared" si="233"/>
        <v/>
      </c>
      <c r="G1542" s="14" t="str">
        <f t="shared" si="234"/>
        <v/>
      </c>
      <c r="H1542" s="14" t="str">
        <f t="shared" si="235"/>
        <v/>
      </c>
      <c r="I1542" s="152"/>
      <c r="J1542" s="153"/>
      <c r="K1542" s="153"/>
      <c r="L1542" s="19" t="str">
        <f t="shared" si="231"/>
        <v/>
      </c>
      <c r="M1542" s="151"/>
      <c r="N1542" s="153"/>
      <c r="O1542" s="153"/>
      <c r="P1542" s="19" t="str">
        <f t="shared" si="236"/>
        <v/>
      </c>
      <c r="Q1542" s="151"/>
      <c r="R1542" s="151"/>
      <c r="S1542" s="152"/>
      <c r="T1542" s="152"/>
      <c r="U1542" s="21" t="str">
        <f t="shared" si="230"/>
        <v/>
      </c>
      <c r="V1542" s="21" t="str">
        <f t="shared" si="237"/>
        <v/>
      </c>
      <c r="W1542" s="15" t="str">
        <f t="shared" si="238"/>
        <v/>
      </c>
    </row>
    <row r="1543" spans="1:23" ht="21.6" hidden="1" customHeight="1">
      <c r="A1543" s="14" t="str">
        <f t="shared" si="232"/>
        <v/>
      </c>
      <c r="B1543" s="20" t="str">
        <f>IF(D1543="","",COUNTIF($C$4:C1542,C1543)+1)</f>
        <v/>
      </c>
      <c r="C1543" s="14" t="str">
        <f>IF(D1543="","",VLOOKUP(D1543,LISTA!$A:$B,2,0))</f>
        <v/>
      </c>
      <c r="D1543" s="151"/>
      <c r="E1543" s="14" t="str">
        <f>IF(D1543="","",VLOOKUP(B1543,'Preventiva - Sequencia'!$B:$C,2,0))</f>
        <v/>
      </c>
      <c r="F1543" s="14" t="str">
        <f t="shared" si="233"/>
        <v/>
      </c>
      <c r="G1543" s="14" t="str">
        <f t="shared" si="234"/>
        <v/>
      </c>
      <c r="H1543" s="14" t="str">
        <f t="shared" si="235"/>
        <v/>
      </c>
      <c r="I1543" s="152"/>
      <c r="J1543" s="153"/>
      <c r="K1543" s="153"/>
      <c r="L1543" s="19" t="str">
        <f t="shared" si="231"/>
        <v/>
      </c>
      <c r="M1543" s="151"/>
      <c r="N1543" s="153"/>
      <c r="O1543" s="153"/>
      <c r="P1543" s="19" t="str">
        <f t="shared" si="236"/>
        <v/>
      </c>
      <c r="Q1543" s="151"/>
      <c r="R1543" s="151"/>
      <c r="S1543" s="152"/>
      <c r="T1543" s="152"/>
      <c r="U1543" s="21" t="str">
        <f t="shared" si="230"/>
        <v/>
      </c>
      <c r="V1543" s="21" t="str">
        <f t="shared" si="237"/>
        <v/>
      </c>
      <c r="W1543" s="15" t="str">
        <f t="shared" si="238"/>
        <v/>
      </c>
    </row>
    <row r="1544" spans="1:23" ht="21.6" hidden="1" customHeight="1">
      <c r="A1544" s="14" t="str">
        <f t="shared" si="232"/>
        <v/>
      </c>
      <c r="B1544" s="20" t="str">
        <f>IF(D1544="","",COUNTIF($C$4:C1543,C1544)+1)</f>
        <v/>
      </c>
      <c r="C1544" s="14" t="str">
        <f>IF(D1544="","",VLOOKUP(D1544,LISTA!$A:$B,2,0))</f>
        <v/>
      </c>
      <c r="D1544" s="151"/>
      <c r="E1544" s="14" t="str">
        <f>IF(D1544="","",VLOOKUP(B1544,'Preventiva - Sequencia'!$B:$C,2,0))</f>
        <v/>
      </c>
      <c r="F1544" s="14" t="str">
        <f t="shared" si="233"/>
        <v/>
      </c>
      <c r="G1544" s="14" t="str">
        <f t="shared" si="234"/>
        <v/>
      </c>
      <c r="H1544" s="14" t="str">
        <f t="shared" si="235"/>
        <v/>
      </c>
      <c r="I1544" s="152"/>
      <c r="J1544" s="153"/>
      <c r="K1544" s="153"/>
      <c r="L1544" s="19" t="str">
        <f t="shared" si="231"/>
        <v/>
      </c>
      <c r="M1544" s="151"/>
      <c r="N1544" s="153"/>
      <c r="O1544" s="153"/>
      <c r="P1544" s="19" t="str">
        <f t="shared" si="236"/>
        <v/>
      </c>
      <c r="Q1544" s="151"/>
      <c r="R1544" s="151"/>
      <c r="S1544" s="152"/>
      <c r="T1544" s="152"/>
      <c r="U1544" s="21" t="str">
        <f t="shared" si="230"/>
        <v/>
      </c>
      <c r="V1544" s="21" t="str">
        <f t="shared" si="237"/>
        <v/>
      </c>
      <c r="W1544" s="15" t="str">
        <f t="shared" si="238"/>
        <v/>
      </c>
    </row>
    <row r="1545" spans="1:23" ht="21.6" hidden="1" customHeight="1">
      <c r="A1545" s="14" t="str">
        <f t="shared" si="232"/>
        <v/>
      </c>
      <c r="B1545" s="20" t="str">
        <f>IF(D1545="","",COUNTIF($C$4:C1544,C1545)+1)</f>
        <v/>
      </c>
      <c r="C1545" s="14" t="str">
        <f>IF(D1545="","",VLOOKUP(D1545,LISTA!$A:$B,2,0))</f>
        <v/>
      </c>
      <c r="D1545" s="151"/>
      <c r="E1545" s="14" t="str">
        <f>IF(D1545="","",VLOOKUP(B1545,'Preventiva - Sequencia'!$B:$C,2,0))</f>
        <v/>
      </c>
      <c r="F1545" s="14" t="str">
        <f t="shared" si="233"/>
        <v/>
      </c>
      <c r="G1545" s="14" t="str">
        <f t="shared" si="234"/>
        <v/>
      </c>
      <c r="H1545" s="14" t="str">
        <f t="shared" si="235"/>
        <v/>
      </c>
      <c r="I1545" s="152"/>
      <c r="J1545" s="153"/>
      <c r="K1545" s="153"/>
      <c r="L1545" s="19" t="str">
        <f t="shared" si="231"/>
        <v/>
      </c>
      <c r="M1545" s="151"/>
      <c r="N1545" s="153"/>
      <c r="O1545" s="153"/>
      <c r="P1545" s="19" t="str">
        <f t="shared" si="236"/>
        <v/>
      </c>
      <c r="Q1545" s="151"/>
      <c r="R1545" s="151"/>
      <c r="S1545" s="152"/>
      <c r="T1545" s="152"/>
      <c r="U1545" s="21" t="str">
        <f t="shared" si="230"/>
        <v/>
      </c>
      <c r="V1545" s="21" t="str">
        <f t="shared" si="237"/>
        <v/>
      </c>
      <c r="W1545" s="15" t="str">
        <f t="shared" si="238"/>
        <v/>
      </c>
    </row>
    <row r="1546" spans="1:23" ht="21.6" hidden="1" customHeight="1">
      <c r="A1546" s="14" t="str">
        <f t="shared" si="232"/>
        <v/>
      </c>
      <c r="B1546" s="20" t="str">
        <f>IF(D1546="","",COUNTIF($C$4:C1545,C1546)+1)</f>
        <v/>
      </c>
      <c r="C1546" s="14" t="str">
        <f>IF(D1546="","",VLOOKUP(D1546,LISTA!$A:$B,2,0))</f>
        <v/>
      </c>
      <c r="D1546" s="151"/>
      <c r="E1546" s="14" t="str">
        <f>IF(D1546="","",VLOOKUP(B1546,'Preventiva - Sequencia'!$B:$C,2,0))</f>
        <v/>
      </c>
      <c r="F1546" s="14" t="str">
        <f t="shared" si="233"/>
        <v/>
      </c>
      <c r="G1546" s="14" t="str">
        <f t="shared" si="234"/>
        <v/>
      </c>
      <c r="H1546" s="14" t="str">
        <f t="shared" si="235"/>
        <v/>
      </c>
      <c r="I1546" s="152"/>
      <c r="J1546" s="153"/>
      <c r="K1546" s="153"/>
      <c r="L1546" s="19" t="str">
        <f t="shared" si="231"/>
        <v/>
      </c>
      <c r="M1546" s="151"/>
      <c r="N1546" s="153"/>
      <c r="O1546" s="153"/>
      <c r="P1546" s="19" t="str">
        <f t="shared" si="236"/>
        <v/>
      </c>
      <c r="Q1546" s="151"/>
      <c r="R1546" s="151"/>
      <c r="S1546" s="152"/>
      <c r="T1546" s="152"/>
      <c r="U1546" s="21" t="str">
        <f t="shared" si="230"/>
        <v/>
      </c>
      <c r="V1546" s="21" t="str">
        <f t="shared" si="237"/>
        <v/>
      </c>
      <c r="W1546" s="15" t="str">
        <f t="shared" si="238"/>
        <v/>
      </c>
    </row>
    <row r="1547" spans="1:23" ht="21.6" hidden="1" customHeight="1">
      <c r="A1547" s="14" t="str">
        <f t="shared" si="232"/>
        <v/>
      </c>
      <c r="B1547" s="20" t="str">
        <f>IF(D1547="","",COUNTIF($C$4:C1546,C1547)+1)</f>
        <v/>
      </c>
      <c r="C1547" s="14" t="str">
        <f>IF(D1547="","",VLOOKUP(D1547,LISTA!$A:$B,2,0))</f>
        <v/>
      </c>
      <c r="D1547" s="151"/>
      <c r="E1547" s="14" t="str">
        <f>IF(D1547="","",VLOOKUP(B1547,'Preventiva - Sequencia'!$B:$C,2,0))</f>
        <v/>
      </c>
      <c r="F1547" s="14" t="str">
        <f t="shared" si="233"/>
        <v/>
      </c>
      <c r="G1547" s="14" t="str">
        <f t="shared" si="234"/>
        <v/>
      </c>
      <c r="H1547" s="14" t="str">
        <f t="shared" si="235"/>
        <v/>
      </c>
      <c r="I1547" s="152"/>
      <c r="J1547" s="153"/>
      <c r="K1547" s="153"/>
      <c r="L1547" s="19" t="str">
        <f t="shared" si="231"/>
        <v/>
      </c>
      <c r="M1547" s="151"/>
      <c r="N1547" s="153"/>
      <c r="O1547" s="153"/>
      <c r="P1547" s="19" t="str">
        <f t="shared" si="236"/>
        <v/>
      </c>
      <c r="Q1547" s="151"/>
      <c r="R1547" s="151"/>
      <c r="S1547" s="152"/>
      <c r="T1547" s="152"/>
      <c r="U1547" s="21" t="str">
        <f t="shared" si="230"/>
        <v/>
      </c>
      <c r="V1547" s="21" t="str">
        <f t="shared" si="237"/>
        <v/>
      </c>
      <c r="W1547" s="15" t="str">
        <f t="shared" si="238"/>
        <v/>
      </c>
    </row>
    <row r="1548" spans="1:23" ht="21.6" hidden="1" customHeight="1">
      <c r="A1548" s="14" t="str">
        <f t="shared" si="232"/>
        <v/>
      </c>
      <c r="B1548" s="20" t="str">
        <f>IF(D1548="","",COUNTIF($C$4:C1547,C1548)+1)</f>
        <v/>
      </c>
      <c r="C1548" s="14" t="str">
        <f>IF(D1548="","",VLOOKUP(D1548,LISTA!$A:$B,2,0))</f>
        <v/>
      </c>
      <c r="D1548" s="151"/>
      <c r="E1548" s="14" t="str">
        <f>IF(D1548="","",VLOOKUP(B1548,'Preventiva - Sequencia'!$B:$C,2,0))</f>
        <v/>
      </c>
      <c r="F1548" s="14" t="str">
        <f t="shared" si="233"/>
        <v/>
      </c>
      <c r="G1548" s="14" t="str">
        <f t="shared" si="234"/>
        <v/>
      </c>
      <c r="H1548" s="14" t="str">
        <f t="shared" si="235"/>
        <v/>
      </c>
      <c r="I1548" s="152"/>
      <c r="J1548" s="153"/>
      <c r="K1548" s="153"/>
      <c r="L1548" s="19" t="str">
        <f t="shared" si="231"/>
        <v/>
      </c>
      <c r="M1548" s="151"/>
      <c r="N1548" s="153"/>
      <c r="O1548" s="153"/>
      <c r="P1548" s="19" t="str">
        <f t="shared" si="236"/>
        <v/>
      </c>
      <c r="Q1548" s="151"/>
      <c r="R1548" s="151"/>
      <c r="S1548" s="152"/>
      <c r="T1548" s="152"/>
      <c r="U1548" s="21" t="str">
        <f t="shared" si="230"/>
        <v/>
      </c>
      <c r="V1548" s="21" t="str">
        <f t="shared" si="237"/>
        <v/>
      </c>
      <c r="W1548" s="15" t="str">
        <f t="shared" si="238"/>
        <v/>
      </c>
    </row>
    <row r="1549" spans="1:23" ht="21.6" hidden="1" customHeight="1">
      <c r="A1549" s="14" t="str">
        <f t="shared" si="232"/>
        <v/>
      </c>
      <c r="B1549" s="20" t="str">
        <f>IF(D1549="","",COUNTIF($C$4:C1548,C1549)+1)</f>
        <v/>
      </c>
      <c r="C1549" s="14" t="str">
        <f>IF(D1549="","",VLOOKUP(D1549,LISTA!$A:$B,2,0))</f>
        <v/>
      </c>
      <c r="D1549" s="151"/>
      <c r="E1549" s="14" t="str">
        <f>IF(D1549="","",VLOOKUP(B1549,'Preventiva - Sequencia'!$B:$C,2,0))</f>
        <v/>
      </c>
      <c r="F1549" s="14" t="str">
        <f t="shared" si="233"/>
        <v/>
      </c>
      <c r="G1549" s="14" t="str">
        <f t="shared" si="234"/>
        <v/>
      </c>
      <c r="H1549" s="14" t="str">
        <f t="shared" si="235"/>
        <v/>
      </c>
      <c r="I1549" s="152"/>
      <c r="J1549" s="153"/>
      <c r="K1549" s="153"/>
      <c r="L1549" s="19" t="str">
        <f t="shared" si="231"/>
        <v/>
      </c>
      <c r="M1549" s="151"/>
      <c r="N1549" s="153"/>
      <c r="O1549" s="153"/>
      <c r="P1549" s="19" t="str">
        <f t="shared" si="236"/>
        <v/>
      </c>
      <c r="Q1549" s="151"/>
      <c r="R1549" s="151"/>
      <c r="S1549" s="152"/>
      <c r="T1549" s="152"/>
      <c r="U1549" s="21" t="str">
        <f t="shared" si="230"/>
        <v/>
      </c>
      <c r="V1549" s="21" t="str">
        <f t="shared" si="237"/>
        <v/>
      </c>
      <c r="W1549" s="15" t="str">
        <f t="shared" si="238"/>
        <v/>
      </c>
    </row>
    <row r="1550" spans="1:23" ht="21.6" hidden="1" customHeight="1">
      <c r="A1550" s="14" t="str">
        <f t="shared" si="232"/>
        <v/>
      </c>
      <c r="B1550" s="20" t="str">
        <f>IF(D1550="","",COUNTIF($C$4:C1549,C1550)+1)</f>
        <v/>
      </c>
      <c r="C1550" s="14" t="str">
        <f>IF(D1550="","",VLOOKUP(D1550,LISTA!$A:$B,2,0))</f>
        <v/>
      </c>
      <c r="D1550" s="151"/>
      <c r="E1550" s="14" t="str">
        <f>IF(D1550="","",VLOOKUP(B1550,'Preventiva - Sequencia'!$B:$C,2,0))</f>
        <v/>
      </c>
      <c r="F1550" s="14" t="str">
        <f t="shared" si="233"/>
        <v/>
      </c>
      <c r="G1550" s="14" t="str">
        <f t="shared" si="234"/>
        <v/>
      </c>
      <c r="H1550" s="14" t="str">
        <f t="shared" si="235"/>
        <v/>
      </c>
      <c r="I1550" s="152"/>
      <c r="J1550" s="153"/>
      <c r="K1550" s="153"/>
      <c r="L1550" s="19" t="str">
        <f t="shared" si="231"/>
        <v/>
      </c>
      <c r="M1550" s="151"/>
      <c r="N1550" s="153"/>
      <c r="O1550" s="153"/>
      <c r="P1550" s="19" t="str">
        <f t="shared" si="236"/>
        <v/>
      </c>
      <c r="Q1550" s="151"/>
      <c r="R1550" s="151"/>
      <c r="S1550" s="152"/>
      <c r="T1550" s="152"/>
      <c r="U1550" s="21" t="str">
        <f t="shared" si="230"/>
        <v/>
      </c>
      <c r="V1550" s="21" t="str">
        <f t="shared" si="237"/>
        <v/>
      </c>
      <c r="W1550" s="15" t="str">
        <f t="shared" si="238"/>
        <v/>
      </c>
    </row>
    <row r="1551" spans="1:23" ht="21.6" hidden="1" customHeight="1">
      <c r="A1551" s="14" t="str">
        <f t="shared" si="232"/>
        <v/>
      </c>
      <c r="B1551" s="20" t="str">
        <f>IF(D1551="","",COUNTIF($C$4:C1550,C1551)+1)</f>
        <v/>
      </c>
      <c r="C1551" s="14" t="str">
        <f>IF(D1551="","",VLOOKUP(D1551,LISTA!$A:$B,2,0))</f>
        <v/>
      </c>
      <c r="D1551" s="151"/>
      <c r="E1551" s="14" t="str">
        <f>IF(D1551="","",VLOOKUP(B1551,'Preventiva - Sequencia'!$B:$C,2,0))</f>
        <v/>
      </c>
      <c r="F1551" s="14" t="str">
        <f t="shared" si="233"/>
        <v/>
      </c>
      <c r="G1551" s="14" t="str">
        <f t="shared" si="234"/>
        <v/>
      </c>
      <c r="H1551" s="14" t="str">
        <f t="shared" si="235"/>
        <v/>
      </c>
      <c r="I1551" s="152"/>
      <c r="J1551" s="153"/>
      <c r="K1551" s="153"/>
      <c r="L1551" s="19" t="str">
        <f t="shared" si="231"/>
        <v/>
      </c>
      <c r="M1551" s="151"/>
      <c r="N1551" s="153"/>
      <c r="O1551" s="153"/>
      <c r="P1551" s="19" t="str">
        <f t="shared" si="236"/>
        <v/>
      </c>
      <c r="Q1551" s="151"/>
      <c r="R1551" s="151"/>
      <c r="S1551" s="152"/>
      <c r="T1551" s="152"/>
      <c r="U1551" s="21" t="str">
        <f t="shared" si="230"/>
        <v/>
      </c>
      <c r="V1551" s="21" t="str">
        <f t="shared" si="237"/>
        <v/>
      </c>
      <c r="W1551" s="15" t="str">
        <f t="shared" si="238"/>
        <v/>
      </c>
    </row>
    <row r="1552" spans="1:23" ht="21.6" hidden="1" customHeight="1">
      <c r="A1552" s="14" t="str">
        <f t="shared" si="232"/>
        <v/>
      </c>
      <c r="B1552" s="20" t="str">
        <f>IF(D1552="","",COUNTIF($C$4:C1551,C1552)+1)</f>
        <v/>
      </c>
      <c r="C1552" s="14" t="str">
        <f>IF(D1552="","",VLOOKUP(D1552,LISTA!$A:$B,2,0))</f>
        <v/>
      </c>
      <c r="D1552" s="151"/>
      <c r="E1552" s="14" t="str">
        <f>IF(D1552="","",VLOOKUP(B1552,'Preventiva - Sequencia'!$B:$C,2,0))</f>
        <v/>
      </c>
      <c r="F1552" s="14" t="str">
        <f t="shared" si="233"/>
        <v/>
      </c>
      <c r="G1552" s="14" t="str">
        <f t="shared" si="234"/>
        <v/>
      </c>
      <c r="H1552" s="14" t="str">
        <f t="shared" si="235"/>
        <v/>
      </c>
      <c r="I1552" s="152"/>
      <c r="J1552" s="153"/>
      <c r="K1552" s="153"/>
      <c r="L1552" s="19" t="str">
        <f t="shared" si="231"/>
        <v/>
      </c>
      <c r="M1552" s="151"/>
      <c r="N1552" s="153"/>
      <c r="O1552" s="153"/>
      <c r="P1552" s="19" t="str">
        <f t="shared" si="236"/>
        <v/>
      </c>
      <c r="Q1552" s="151"/>
      <c r="R1552" s="151"/>
      <c r="S1552" s="152"/>
      <c r="T1552" s="152"/>
      <c r="U1552" s="21" t="str">
        <f t="shared" si="230"/>
        <v/>
      </c>
      <c r="V1552" s="21" t="str">
        <f t="shared" si="237"/>
        <v/>
      </c>
      <c r="W1552" s="15" t="str">
        <f t="shared" si="238"/>
        <v/>
      </c>
    </row>
    <row r="1553" spans="1:23" ht="21.6" hidden="1" customHeight="1">
      <c r="A1553" s="14" t="str">
        <f t="shared" si="232"/>
        <v/>
      </c>
      <c r="B1553" s="20" t="str">
        <f>IF(D1553="","",COUNTIF($C$4:C1552,C1553)+1)</f>
        <v/>
      </c>
      <c r="C1553" s="14" t="str">
        <f>IF(D1553="","",VLOOKUP(D1553,LISTA!$A:$B,2,0))</f>
        <v/>
      </c>
      <c r="D1553" s="151"/>
      <c r="E1553" s="14" t="str">
        <f>IF(D1553="","",VLOOKUP(B1553,'Preventiva - Sequencia'!$B:$C,2,0))</f>
        <v/>
      </c>
      <c r="F1553" s="14" t="str">
        <f t="shared" si="233"/>
        <v/>
      </c>
      <c r="G1553" s="14" t="str">
        <f t="shared" si="234"/>
        <v/>
      </c>
      <c r="H1553" s="14" t="str">
        <f t="shared" si="235"/>
        <v/>
      </c>
      <c r="I1553" s="152"/>
      <c r="J1553" s="153"/>
      <c r="K1553" s="153"/>
      <c r="L1553" s="19" t="str">
        <f t="shared" si="231"/>
        <v/>
      </c>
      <c r="M1553" s="151"/>
      <c r="N1553" s="153"/>
      <c r="O1553" s="153"/>
      <c r="P1553" s="19" t="str">
        <f t="shared" si="236"/>
        <v/>
      </c>
      <c r="Q1553" s="151"/>
      <c r="R1553" s="151"/>
      <c r="S1553" s="152"/>
      <c r="T1553" s="152"/>
      <c r="U1553" s="21" t="str">
        <f t="shared" si="230"/>
        <v/>
      </c>
      <c r="V1553" s="21" t="str">
        <f t="shared" si="237"/>
        <v/>
      </c>
      <c r="W1553" s="15" t="str">
        <f t="shared" si="238"/>
        <v/>
      </c>
    </row>
    <row r="1554" spans="1:23" ht="21.6" hidden="1" customHeight="1">
      <c r="A1554" s="14" t="str">
        <f t="shared" si="232"/>
        <v/>
      </c>
      <c r="B1554" s="20" t="str">
        <f>IF(D1554="","",COUNTIF($C$4:C1553,C1554)+1)</f>
        <v/>
      </c>
      <c r="C1554" s="14" t="str">
        <f>IF(D1554="","",VLOOKUP(D1554,LISTA!$A:$B,2,0))</f>
        <v/>
      </c>
      <c r="D1554" s="151"/>
      <c r="E1554" s="14" t="str">
        <f>IF(D1554="","",VLOOKUP(B1554,'Preventiva - Sequencia'!$B:$C,2,0))</f>
        <v/>
      </c>
      <c r="F1554" s="14" t="str">
        <f t="shared" si="233"/>
        <v/>
      </c>
      <c r="G1554" s="14" t="str">
        <f t="shared" si="234"/>
        <v/>
      </c>
      <c r="H1554" s="14" t="str">
        <f t="shared" si="235"/>
        <v/>
      </c>
      <c r="I1554" s="152"/>
      <c r="J1554" s="153"/>
      <c r="K1554" s="153"/>
      <c r="L1554" s="19" t="str">
        <f t="shared" si="231"/>
        <v/>
      </c>
      <c r="M1554" s="151"/>
      <c r="N1554" s="153"/>
      <c r="O1554" s="153"/>
      <c r="P1554" s="19" t="str">
        <f t="shared" si="236"/>
        <v/>
      </c>
      <c r="Q1554" s="151"/>
      <c r="R1554" s="151"/>
      <c r="S1554" s="152"/>
      <c r="T1554" s="152"/>
      <c r="U1554" s="21" t="str">
        <f t="shared" si="230"/>
        <v/>
      </c>
      <c r="V1554" s="21" t="str">
        <f t="shared" si="237"/>
        <v/>
      </c>
      <c r="W1554" s="15" t="str">
        <f t="shared" si="238"/>
        <v/>
      </c>
    </row>
    <row r="1555" spans="1:23" ht="21.6" hidden="1" customHeight="1">
      <c r="A1555" s="14" t="str">
        <f t="shared" si="232"/>
        <v/>
      </c>
      <c r="B1555" s="20" t="str">
        <f>IF(D1555="","",COUNTIF($C$4:C1554,C1555)+1)</f>
        <v/>
      </c>
      <c r="C1555" s="14" t="str">
        <f>IF(D1555="","",VLOOKUP(D1555,LISTA!$A:$B,2,0))</f>
        <v/>
      </c>
      <c r="D1555" s="151"/>
      <c r="E1555" s="14" t="str">
        <f>IF(D1555="","",VLOOKUP(B1555,'Preventiva - Sequencia'!$B:$C,2,0))</f>
        <v/>
      </c>
      <c r="F1555" s="14" t="str">
        <f t="shared" si="233"/>
        <v/>
      </c>
      <c r="G1555" s="14" t="str">
        <f t="shared" si="234"/>
        <v/>
      </c>
      <c r="H1555" s="14" t="str">
        <f t="shared" si="235"/>
        <v/>
      </c>
      <c r="I1555" s="152"/>
      <c r="J1555" s="153"/>
      <c r="K1555" s="153"/>
      <c r="L1555" s="19" t="str">
        <f t="shared" si="231"/>
        <v/>
      </c>
      <c r="M1555" s="151"/>
      <c r="N1555" s="153"/>
      <c r="O1555" s="153"/>
      <c r="P1555" s="19" t="str">
        <f t="shared" si="236"/>
        <v/>
      </c>
      <c r="Q1555" s="151"/>
      <c r="R1555" s="151"/>
      <c r="S1555" s="152"/>
      <c r="T1555" s="152"/>
      <c r="U1555" s="21" t="str">
        <f t="shared" si="230"/>
        <v/>
      </c>
      <c r="V1555" s="21" t="str">
        <f t="shared" si="237"/>
        <v/>
      </c>
      <c r="W1555" s="15" t="str">
        <f t="shared" si="238"/>
        <v/>
      </c>
    </row>
    <row r="1556" spans="1:23" ht="21.6" hidden="1" customHeight="1">
      <c r="A1556" s="14" t="str">
        <f t="shared" si="232"/>
        <v/>
      </c>
      <c r="B1556" s="20" t="str">
        <f>IF(D1556="","",COUNTIF($C$4:C1555,C1556)+1)</f>
        <v/>
      </c>
      <c r="C1556" s="14" t="str">
        <f>IF(D1556="","",VLOOKUP(D1556,LISTA!$A:$B,2,0))</f>
        <v/>
      </c>
      <c r="D1556" s="151"/>
      <c r="E1556" s="14" t="str">
        <f>IF(D1556="","",VLOOKUP(B1556,'Preventiva - Sequencia'!$B:$C,2,0))</f>
        <v/>
      </c>
      <c r="F1556" s="14" t="str">
        <f t="shared" si="233"/>
        <v/>
      </c>
      <c r="G1556" s="14" t="str">
        <f t="shared" si="234"/>
        <v/>
      </c>
      <c r="H1556" s="14" t="str">
        <f t="shared" si="235"/>
        <v/>
      </c>
      <c r="I1556" s="152"/>
      <c r="J1556" s="153"/>
      <c r="K1556" s="153"/>
      <c r="L1556" s="19" t="str">
        <f t="shared" si="231"/>
        <v/>
      </c>
      <c r="M1556" s="151"/>
      <c r="N1556" s="153"/>
      <c r="O1556" s="153"/>
      <c r="P1556" s="19" t="str">
        <f t="shared" si="236"/>
        <v/>
      </c>
      <c r="Q1556" s="151"/>
      <c r="R1556" s="151"/>
      <c r="S1556" s="152"/>
      <c r="T1556" s="152"/>
      <c r="U1556" s="21" t="str">
        <f t="shared" si="230"/>
        <v/>
      </c>
      <c r="V1556" s="21" t="str">
        <f t="shared" si="237"/>
        <v/>
      </c>
      <c r="W1556" s="15" t="str">
        <f t="shared" si="238"/>
        <v/>
      </c>
    </row>
    <row r="1557" spans="1:23" ht="21.6" hidden="1" customHeight="1">
      <c r="A1557" s="14" t="str">
        <f t="shared" si="232"/>
        <v/>
      </c>
      <c r="B1557" s="20" t="str">
        <f>IF(D1557="","",COUNTIF($C$4:C1556,C1557)+1)</f>
        <v/>
      </c>
      <c r="C1557" s="14" t="str">
        <f>IF(D1557="","",VLOOKUP(D1557,LISTA!$A:$B,2,0))</f>
        <v/>
      </c>
      <c r="D1557" s="151"/>
      <c r="E1557" s="14" t="str">
        <f>IF(D1557="","",VLOOKUP(B1557,'Preventiva - Sequencia'!$B:$C,2,0))</f>
        <v/>
      </c>
      <c r="F1557" s="14" t="str">
        <f t="shared" si="233"/>
        <v/>
      </c>
      <c r="G1557" s="14" t="str">
        <f t="shared" si="234"/>
        <v/>
      </c>
      <c r="H1557" s="14" t="str">
        <f t="shared" si="235"/>
        <v/>
      </c>
      <c r="I1557" s="152"/>
      <c r="J1557" s="153"/>
      <c r="K1557" s="153"/>
      <c r="L1557" s="19" t="str">
        <f t="shared" si="231"/>
        <v/>
      </c>
      <c r="M1557" s="151"/>
      <c r="N1557" s="153"/>
      <c r="O1557" s="153"/>
      <c r="P1557" s="19" t="str">
        <f t="shared" si="236"/>
        <v/>
      </c>
      <c r="Q1557" s="151"/>
      <c r="R1557" s="151"/>
      <c r="S1557" s="152"/>
      <c r="T1557" s="152"/>
      <c r="U1557" s="21" t="str">
        <f t="shared" si="230"/>
        <v/>
      </c>
      <c r="V1557" s="21" t="str">
        <f t="shared" si="237"/>
        <v/>
      </c>
      <c r="W1557" s="15" t="str">
        <f t="shared" si="238"/>
        <v/>
      </c>
    </row>
    <row r="1558" spans="1:23" ht="21.6" hidden="1" customHeight="1">
      <c r="A1558" s="14" t="str">
        <f t="shared" si="232"/>
        <v/>
      </c>
      <c r="B1558" s="20" t="str">
        <f>IF(D1558="","",COUNTIF($C$4:C1557,C1558)+1)</f>
        <v/>
      </c>
      <c r="C1558" s="14" t="str">
        <f>IF(D1558="","",VLOOKUP(D1558,LISTA!$A:$B,2,0))</f>
        <v/>
      </c>
      <c r="D1558" s="151"/>
      <c r="E1558" s="14" t="str">
        <f>IF(D1558="","",VLOOKUP(B1558,'Preventiva - Sequencia'!$B:$C,2,0))</f>
        <v/>
      </c>
      <c r="F1558" s="14" t="str">
        <f t="shared" si="233"/>
        <v/>
      </c>
      <c r="G1558" s="14" t="str">
        <f t="shared" si="234"/>
        <v/>
      </c>
      <c r="H1558" s="14" t="str">
        <f t="shared" si="235"/>
        <v/>
      </c>
      <c r="I1558" s="152"/>
      <c r="J1558" s="153"/>
      <c r="K1558" s="153"/>
      <c r="L1558" s="19" t="str">
        <f t="shared" si="231"/>
        <v/>
      </c>
      <c r="M1558" s="151"/>
      <c r="N1558" s="153"/>
      <c r="O1558" s="153"/>
      <c r="P1558" s="19" t="str">
        <f t="shared" si="236"/>
        <v/>
      </c>
      <c r="Q1558" s="151"/>
      <c r="R1558" s="151"/>
      <c r="S1558" s="152"/>
      <c r="T1558" s="152"/>
      <c r="U1558" s="21" t="str">
        <f t="shared" si="230"/>
        <v/>
      </c>
      <c r="V1558" s="21" t="str">
        <f t="shared" si="237"/>
        <v/>
      </c>
      <c r="W1558" s="15" t="str">
        <f t="shared" si="238"/>
        <v/>
      </c>
    </row>
    <row r="1559" spans="1:23" ht="21.6" hidden="1" customHeight="1">
      <c r="A1559" s="14" t="str">
        <f t="shared" si="232"/>
        <v/>
      </c>
      <c r="B1559" s="20" t="str">
        <f>IF(D1559="","",COUNTIF($C$4:C1558,C1559)+1)</f>
        <v/>
      </c>
      <c r="C1559" s="14" t="str">
        <f>IF(D1559="","",VLOOKUP(D1559,LISTA!$A:$B,2,0))</f>
        <v/>
      </c>
      <c r="D1559" s="151"/>
      <c r="E1559" s="14" t="str">
        <f>IF(D1559="","",VLOOKUP(B1559,'Preventiva - Sequencia'!$B:$C,2,0))</f>
        <v/>
      </c>
      <c r="F1559" s="14" t="str">
        <f t="shared" si="233"/>
        <v/>
      </c>
      <c r="G1559" s="14" t="str">
        <f t="shared" si="234"/>
        <v/>
      </c>
      <c r="H1559" s="14" t="str">
        <f t="shared" si="235"/>
        <v/>
      </c>
      <c r="I1559" s="152"/>
      <c r="J1559" s="153"/>
      <c r="K1559" s="153"/>
      <c r="L1559" s="19" t="str">
        <f t="shared" si="231"/>
        <v/>
      </c>
      <c r="M1559" s="151"/>
      <c r="N1559" s="153"/>
      <c r="O1559" s="153"/>
      <c r="P1559" s="19" t="str">
        <f t="shared" si="236"/>
        <v/>
      </c>
      <c r="Q1559" s="151"/>
      <c r="R1559" s="151"/>
      <c r="S1559" s="152"/>
      <c r="T1559" s="152"/>
      <c r="U1559" s="21" t="str">
        <f t="shared" si="230"/>
        <v/>
      </c>
      <c r="V1559" s="21" t="str">
        <f t="shared" si="237"/>
        <v/>
      </c>
      <c r="W1559" s="15" t="str">
        <f t="shared" si="238"/>
        <v/>
      </c>
    </row>
    <row r="1560" spans="1:23" ht="21.6" hidden="1" customHeight="1">
      <c r="A1560" s="14" t="str">
        <f t="shared" si="232"/>
        <v/>
      </c>
      <c r="B1560" s="20" t="str">
        <f>IF(D1560="","",COUNTIF($C$4:C1559,C1560)+1)</f>
        <v/>
      </c>
      <c r="C1560" s="14" t="str">
        <f>IF(D1560="","",VLOOKUP(D1560,LISTA!$A:$B,2,0))</f>
        <v/>
      </c>
      <c r="D1560" s="151"/>
      <c r="E1560" s="14" t="str">
        <f>IF(D1560="","",VLOOKUP(B1560,'Preventiva - Sequencia'!$B:$C,2,0))</f>
        <v/>
      </c>
      <c r="F1560" s="14" t="str">
        <f t="shared" si="233"/>
        <v/>
      </c>
      <c r="G1560" s="14" t="str">
        <f t="shared" si="234"/>
        <v/>
      </c>
      <c r="H1560" s="14" t="str">
        <f t="shared" si="235"/>
        <v/>
      </c>
      <c r="I1560" s="152"/>
      <c r="J1560" s="153"/>
      <c r="K1560" s="153"/>
      <c r="L1560" s="19" t="str">
        <f t="shared" si="231"/>
        <v/>
      </c>
      <c r="M1560" s="151"/>
      <c r="N1560" s="153"/>
      <c r="O1560" s="153"/>
      <c r="P1560" s="19" t="str">
        <f t="shared" si="236"/>
        <v/>
      </c>
      <c r="Q1560" s="151"/>
      <c r="R1560" s="151"/>
      <c r="S1560" s="152"/>
      <c r="T1560" s="152"/>
      <c r="U1560" s="21" t="str">
        <f t="shared" si="230"/>
        <v/>
      </c>
      <c r="V1560" s="21" t="str">
        <f t="shared" si="237"/>
        <v/>
      </c>
      <c r="W1560" s="15" t="str">
        <f t="shared" si="238"/>
        <v/>
      </c>
    </row>
    <row r="1561" spans="1:23" ht="21.6" hidden="1" customHeight="1">
      <c r="A1561" s="14" t="str">
        <f t="shared" si="232"/>
        <v/>
      </c>
      <c r="B1561" s="20" t="str">
        <f>IF(D1561="","",COUNTIF($C$4:C1560,C1561)+1)</f>
        <v/>
      </c>
      <c r="C1561" s="14" t="str">
        <f>IF(D1561="","",VLOOKUP(D1561,LISTA!$A:$B,2,0))</f>
        <v/>
      </c>
      <c r="D1561" s="151"/>
      <c r="E1561" s="14" t="str">
        <f>IF(D1561="","",VLOOKUP(B1561,'Preventiva - Sequencia'!$B:$C,2,0))</f>
        <v/>
      </c>
      <c r="F1561" s="14" t="str">
        <f t="shared" si="233"/>
        <v/>
      </c>
      <c r="G1561" s="14" t="str">
        <f t="shared" si="234"/>
        <v/>
      </c>
      <c r="H1561" s="14" t="str">
        <f t="shared" si="235"/>
        <v/>
      </c>
      <c r="I1561" s="152"/>
      <c r="J1561" s="153"/>
      <c r="K1561" s="153"/>
      <c r="L1561" s="19" t="str">
        <f t="shared" si="231"/>
        <v/>
      </c>
      <c r="M1561" s="151"/>
      <c r="N1561" s="153"/>
      <c r="O1561" s="153"/>
      <c r="P1561" s="19" t="str">
        <f t="shared" si="236"/>
        <v/>
      </c>
      <c r="Q1561" s="151"/>
      <c r="R1561" s="151"/>
      <c r="S1561" s="152"/>
      <c r="T1561" s="152"/>
      <c r="U1561" s="21" t="str">
        <f t="shared" si="230"/>
        <v/>
      </c>
      <c r="V1561" s="21" t="str">
        <f t="shared" si="237"/>
        <v/>
      </c>
      <c r="W1561" s="15" t="str">
        <f t="shared" si="238"/>
        <v/>
      </c>
    </row>
    <row r="1562" spans="1:23" ht="21.6" hidden="1" customHeight="1">
      <c r="A1562" s="14" t="str">
        <f t="shared" si="232"/>
        <v/>
      </c>
      <c r="B1562" s="20" t="str">
        <f>IF(D1562="","",COUNTIF($C$4:C1561,C1562)+1)</f>
        <v/>
      </c>
      <c r="C1562" s="14" t="str">
        <f>IF(D1562="","",VLOOKUP(D1562,LISTA!$A:$B,2,0))</f>
        <v/>
      </c>
      <c r="D1562" s="151"/>
      <c r="E1562" s="14" t="str">
        <f>IF(D1562="","",VLOOKUP(B1562,'Preventiva - Sequencia'!$B:$C,2,0))</f>
        <v/>
      </c>
      <c r="F1562" s="14" t="str">
        <f t="shared" si="233"/>
        <v/>
      </c>
      <c r="G1562" s="14" t="str">
        <f t="shared" si="234"/>
        <v/>
      </c>
      <c r="H1562" s="14" t="str">
        <f t="shared" si="235"/>
        <v/>
      </c>
      <c r="I1562" s="152"/>
      <c r="J1562" s="153"/>
      <c r="K1562" s="153"/>
      <c r="L1562" s="19" t="str">
        <f t="shared" si="231"/>
        <v/>
      </c>
      <c r="M1562" s="151"/>
      <c r="N1562" s="153"/>
      <c r="O1562" s="153"/>
      <c r="P1562" s="19" t="str">
        <f t="shared" si="236"/>
        <v/>
      </c>
      <c r="Q1562" s="151"/>
      <c r="R1562" s="151"/>
      <c r="S1562" s="152"/>
      <c r="T1562" s="152"/>
      <c r="U1562" s="21" t="str">
        <f t="shared" si="230"/>
        <v/>
      </c>
      <c r="V1562" s="21" t="str">
        <f t="shared" si="237"/>
        <v/>
      </c>
      <c r="W1562" s="15" t="str">
        <f t="shared" si="238"/>
        <v/>
      </c>
    </row>
    <row r="1563" spans="1:23" ht="21.6" hidden="1" customHeight="1">
      <c r="A1563" s="14" t="str">
        <f t="shared" si="232"/>
        <v/>
      </c>
      <c r="B1563" s="20" t="str">
        <f>IF(D1563="","",COUNTIF($C$4:C1562,C1563)+1)</f>
        <v/>
      </c>
      <c r="C1563" s="14" t="str">
        <f>IF(D1563="","",VLOOKUP(D1563,LISTA!$A:$B,2,0))</f>
        <v/>
      </c>
      <c r="D1563" s="151"/>
      <c r="E1563" s="14" t="str">
        <f>IF(D1563="","",VLOOKUP(B1563,'Preventiva - Sequencia'!$B:$C,2,0))</f>
        <v/>
      </c>
      <c r="F1563" s="14" t="str">
        <f t="shared" si="233"/>
        <v/>
      </c>
      <c r="G1563" s="14" t="str">
        <f t="shared" si="234"/>
        <v/>
      </c>
      <c r="H1563" s="14" t="str">
        <f t="shared" si="235"/>
        <v/>
      </c>
      <c r="I1563" s="152"/>
      <c r="J1563" s="153"/>
      <c r="K1563" s="153"/>
      <c r="L1563" s="19" t="str">
        <f t="shared" si="231"/>
        <v/>
      </c>
      <c r="M1563" s="151"/>
      <c r="N1563" s="153"/>
      <c r="O1563" s="153"/>
      <c r="P1563" s="19" t="str">
        <f t="shared" si="236"/>
        <v/>
      </c>
      <c r="Q1563" s="151"/>
      <c r="R1563" s="151"/>
      <c r="S1563" s="152"/>
      <c r="T1563" s="152"/>
      <c r="U1563" s="21" t="str">
        <f t="shared" si="230"/>
        <v/>
      </c>
      <c r="V1563" s="21" t="str">
        <f t="shared" si="237"/>
        <v/>
      </c>
      <c r="W1563" s="15" t="str">
        <f t="shared" si="238"/>
        <v/>
      </c>
    </row>
    <row r="1564" spans="1:23" ht="21.6" hidden="1" customHeight="1">
      <c r="A1564" s="14" t="str">
        <f t="shared" si="232"/>
        <v/>
      </c>
      <c r="B1564" s="20" t="str">
        <f>IF(D1564="","",COUNTIF($C$4:C1563,C1564)+1)</f>
        <v/>
      </c>
      <c r="C1564" s="14" t="str">
        <f>IF(D1564="","",VLOOKUP(D1564,LISTA!$A:$B,2,0))</f>
        <v/>
      </c>
      <c r="D1564" s="151"/>
      <c r="E1564" s="14" t="str">
        <f>IF(D1564="","",VLOOKUP(B1564,'Preventiva - Sequencia'!$B:$C,2,0))</f>
        <v/>
      </c>
      <c r="F1564" s="14" t="str">
        <f t="shared" si="233"/>
        <v/>
      </c>
      <c r="G1564" s="14" t="str">
        <f t="shared" si="234"/>
        <v/>
      </c>
      <c r="H1564" s="14" t="str">
        <f t="shared" si="235"/>
        <v/>
      </c>
      <c r="I1564" s="152"/>
      <c r="J1564" s="153"/>
      <c r="K1564" s="153"/>
      <c r="L1564" s="19" t="str">
        <f t="shared" si="231"/>
        <v/>
      </c>
      <c r="M1564" s="151"/>
      <c r="N1564" s="153"/>
      <c r="O1564" s="153"/>
      <c r="P1564" s="19" t="str">
        <f t="shared" si="236"/>
        <v/>
      </c>
      <c r="Q1564" s="151"/>
      <c r="R1564" s="151"/>
      <c r="S1564" s="152"/>
      <c r="T1564" s="152"/>
      <c r="U1564" s="21" t="str">
        <f t="shared" si="230"/>
        <v/>
      </c>
      <c r="V1564" s="21" t="str">
        <f t="shared" si="237"/>
        <v/>
      </c>
      <c r="W1564" s="15" t="str">
        <f t="shared" si="238"/>
        <v/>
      </c>
    </row>
    <row r="1565" spans="1:23" ht="21.6" hidden="1" customHeight="1">
      <c r="A1565" s="14" t="str">
        <f t="shared" si="232"/>
        <v/>
      </c>
      <c r="B1565" s="20" t="str">
        <f>IF(D1565="","",COUNTIF($C$4:C1564,C1565)+1)</f>
        <v/>
      </c>
      <c r="C1565" s="14" t="str">
        <f>IF(D1565="","",VLOOKUP(D1565,LISTA!$A:$B,2,0))</f>
        <v/>
      </c>
      <c r="D1565" s="151"/>
      <c r="E1565" s="14" t="str">
        <f>IF(D1565="","",VLOOKUP(B1565,'Preventiva - Sequencia'!$B:$C,2,0))</f>
        <v/>
      </c>
      <c r="F1565" s="14" t="str">
        <f t="shared" si="233"/>
        <v/>
      </c>
      <c r="G1565" s="14" t="str">
        <f t="shared" si="234"/>
        <v/>
      </c>
      <c r="H1565" s="14" t="str">
        <f t="shared" si="235"/>
        <v/>
      </c>
      <c r="I1565" s="152"/>
      <c r="J1565" s="153"/>
      <c r="K1565" s="153"/>
      <c r="L1565" s="19" t="str">
        <f t="shared" si="231"/>
        <v/>
      </c>
      <c r="M1565" s="151"/>
      <c r="N1565" s="153"/>
      <c r="O1565" s="153"/>
      <c r="P1565" s="19" t="str">
        <f t="shared" si="236"/>
        <v/>
      </c>
      <c r="Q1565" s="151"/>
      <c r="R1565" s="151"/>
      <c r="S1565" s="152"/>
      <c r="T1565" s="152"/>
      <c r="U1565" s="21" t="str">
        <f t="shared" ref="U1565:U1628" si="239">IF(P1565="","",P1565/L1565)</f>
        <v/>
      </c>
      <c r="V1565" s="21" t="str">
        <f t="shared" si="237"/>
        <v/>
      </c>
      <c r="W1565" s="15" t="str">
        <f t="shared" si="238"/>
        <v/>
      </c>
    </row>
    <row r="1566" spans="1:23" ht="21.6" hidden="1" customHeight="1">
      <c r="A1566" s="14" t="str">
        <f t="shared" si="232"/>
        <v/>
      </c>
      <c r="B1566" s="20" t="str">
        <f>IF(D1566="","",COUNTIF($C$4:C1565,C1566)+1)</f>
        <v/>
      </c>
      <c r="C1566" s="14" t="str">
        <f>IF(D1566="","",VLOOKUP(D1566,LISTA!$A:$B,2,0))</f>
        <v/>
      </c>
      <c r="D1566" s="151"/>
      <c r="E1566" s="14" t="str">
        <f>IF(D1566="","",VLOOKUP(B1566,'Preventiva - Sequencia'!$B:$C,2,0))</f>
        <v/>
      </c>
      <c r="F1566" s="14" t="str">
        <f t="shared" si="233"/>
        <v/>
      </c>
      <c r="G1566" s="14" t="str">
        <f t="shared" si="234"/>
        <v/>
      </c>
      <c r="H1566" s="14" t="str">
        <f t="shared" si="235"/>
        <v/>
      </c>
      <c r="I1566" s="152"/>
      <c r="J1566" s="153"/>
      <c r="K1566" s="153"/>
      <c r="L1566" s="19" t="str">
        <f t="shared" si="231"/>
        <v/>
      </c>
      <c r="M1566" s="151"/>
      <c r="N1566" s="153"/>
      <c r="O1566" s="153"/>
      <c r="P1566" s="19" t="str">
        <f t="shared" si="236"/>
        <v/>
      </c>
      <c r="Q1566" s="151"/>
      <c r="R1566" s="151"/>
      <c r="S1566" s="152"/>
      <c r="T1566" s="152"/>
      <c r="U1566" s="21" t="str">
        <f t="shared" si="239"/>
        <v/>
      </c>
      <c r="V1566" s="21" t="str">
        <f t="shared" si="237"/>
        <v/>
      </c>
      <c r="W1566" s="15" t="str">
        <f t="shared" si="238"/>
        <v/>
      </c>
    </row>
    <row r="1567" spans="1:23" ht="21.6" hidden="1" customHeight="1">
      <c r="A1567" s="14" t="str">
        <f t="shared" si="232"/>
        <v/>
      </c>
      <c r="B1567" s="20" t="str">
        <f>IF(D1567="","",COUNTIF($C$4:C1566,C1567)+1)</f>
        <v/>
      </c>
      <c r="C1567" s="14" t="str">
        <f>IF(D1567="","",VLOOKUP(D1567,LISTA!$A:$B,2,0))</f>
        <v/>
      </c>
      <c r="D1567" s="151"/>
      <c r="E1567" s="14" t="str">
        <f>IF(D1567="","",VLOOKUP(B1567,'Preventiva - Sequencia'!$B:$C,2,0))</f>
        <v/>
      </c>
      <c r="F1567" s="14" t="str">
        <f t="shared" si="233"/>
        <v/>
      </c>
      <c r="G1567" s="14" t="str">
        <f t="shared" si="234"/>
        <v/>
      </c>
      <c r="H1567" s="14" t="str">
        <f t="shared" si="235"/>
        <v/>
      </c>
      <c r="I1567" s="152"/>
      <c r="J1567" s="153"/>
      <c r="K1567" s="153"/>
      <c r="L1567" s="19" t="str">
        <f t="shared" si="231"/>
        <v/>
      </c>
      <c r="M1567" s="151"/>
      <c r="N1567" s="153"/>
      <c r="O1567" s="153"/>
      <c r="P1567" s="19" t="str">
        <f t="shared" si="236"/>
        <v/>
      </c>
      <c r="Q1567" s="151"/>
      <c r="R1567" s="151"/>
      <c r="S1567" s="152"/>
      <c r="T1567" s="152"/>
      <c r="U1567" s="21" t="str">
        <f t="shared" si="239"/>
        <v/>
      </c>
      <c r="V1567" s="21" t="str">
        <f t="shared" si="237"/>
        <v/>
      </c>
      <c r="W1567" s="15" t="str">
        <f t="shared" si="238"/>
        <v/>
      </c>
    </row>
    <row r="1568" spans="1:23" ht="21.6" hidden="1" customHeight="1">
      <c r="A1568" s="14" t="str">
        <f t="shared" si="232"/>
        <v/>
      </c>
      <c r="B1568" s="20" t="str">
        <f>IF(D1568="","",COUNTIF($C$4:C1567,C1568)+1)</f>
        <v/>
      </c>
      <c r="C1568" s="14" t="str">
        <f>IF(D1568="","",VLOOKUP(D1568,LISTA!$A:$B,2,0))</f>
        <v/>
      </c>
      <c r="D1568" s="151"/>
      <c r="E1568" s="14" t="str">
        <f>IF(D1568="","",VLOOKUP(B1568,'Preventiva - Sequencia'!$B:$C,2,0))</f>
        <v/>
      </c>
      <c r="F1568" s="14" t="str">
        <f t="shared" si="233"/>
        <v/>
      </c>
      <c r="G1568" s="14" t="str">
        <f t="shared" si="234"/>
        <v/>
      </c>
      <c r="H1568" s="14" t="str">
        <f t="shared" si="235"/>
        <v/>
      </c>
      <c r="I1568" s="152"/>
      <c r="J1568" s="153"/>
      <c r="K1568" s="153"/>
      <c r="L1568" s="19" t="str">
        <f t="shared" si="231"/>
        <v/>
      </c>
      <c r="M1568" s="151"/>
      <c r="N1568" s="153"/>
      <c r="O1568" s="153"/>
      <c r="P1568" s="19" t="str">
        <f t="shared" si="236"/>
        <v/>
      </c>
      <c r="Q1568" s="151"/>
      <c r="R1568" s="151"/>
      <c r="S1568" s="152"/>
      <c r="T1568" s="152"/>
      <c r="U1568" s="21" t="str">
        <f t="shared" si="239"/>
        <v/>
      </c>
      <c r="V1568" s="21" t="str">
        <f t="shared" si="237"/>
        <v/>
      </c>
      <c r="W1568" s="15" t="str">
        <f t="shared" si="238"/>
        <v/>
      </c>
    </row>
    <row r="1569" spans="1:23" ht="21.6" hidden="1" customHeight="1">
      <c r="A1569" s="14" t="str">
        <f t="shared" si="232"/>
        <v/>
      </c>
      <c r="B1569" s="20" t="str">
        <f>IF(D1569="","",COUNTIF($C$4:C1568,C1569)+1)</f>
        <v/>
      </c>
      <c r="C1569" s="14" t="str">
        <f>IF(D1569="","",VLOOKUP(D1569,LISTA!$A:$B,2,0))</f>
        <v/>
      </c>
      <c r="D1569" s="151"/>
      <c r="E1569" s="14" t="str">
        <f>IF(D1569="","",VLOOKUP(B1569,'Preventiva - Sequencia'!$B:$C,2,0))</f>
        <v/>
      </c>
      <c r="F1569" s="14" t="str">
        <f t="shared" si="233"/>
        <v/>
      </c>
      <c r="G1569" s="14" t="str">
        <f t="shared" si="234"/>
        <v/>
      </c>
      <c r="H1569" s="14" t="str">
        <f t="shared" si="235"/>
        <v/>
      </c>
      <c r="I1569" s="152"/>
      <c r="J1569" s="153"/>
      <c r="K1569" s="153"/>
      <c r="L1569" s="19" t="str">
        <f t="shared" si="231"/>
        <v/>
      </c>
      <c r="M1569" s="151"/>
      <c r="N1569" s="153"/>
      <c r="O1569" s="153"/>
      <c r="P1569" s="19" t="str">
        <f t="shared" si="236"/>
        <v/>
      </c>
      <c r="Q1569" s="151"/>
      <c r="R1569" s="151"/>
      <c r="S1569" s="152"/>
      <c r="T1569" s="152"/>
      <c r="U1569" s="21" t="str">
        <f t="shared" si="239"/>
        <v/>
      </c>
      <c r="V1569" s="21" t="str">
        <f t="shared" si="237"/>
        <v/>
      </c>
      <c r="W1569" s="15" t="str">
        <f t="shared" si="238"/>
        <v/>
      </c>
    </row>
    <row r="1570" spans="1:23" ht="21.6" hidden="1" customHeight="1">
      <c r="A1570" s="14" t="str">
        <f t="shared" si="232"/>
        <v/>
      </c>
      <c r="B1570" s="20" t="str">
        <f>IF(D1570="","",COUNTIF($C$4:C1569,C1570)+1)</f>
        <v/>
      </c>
      <c r="C1570" s="14" t="str">
        <f>IF(D1570="","",VLOOKUP(D1570,LISTA!$A:$B,2,0))</f>
        <v/>
      </c>
      <c r="D1570" s="151"/>
      <c r="E1570" s="14" t="str">
        <f>IF(D1570="","",VLOOKUP(B1570,'Preventiva - Sequencia'!$B:$C,2,0))</f>
        <v/>
      </c>
      <c r="F1570" s="14" t="str">
        <f t="shared" si="233"/>
        <v/>
      </c>
      <c r="G1570" s="14" t="str">
        <f t="shared" si="234"/>
        <v/>
      </c>
      <c r="H1570" s="14" t="str">
        <f t="shared" si="235"/>
        <v/>
      </c>
      <c r="I1570" s="152"/>
      <c r="J1570" s="153"/>
      <c r="K1570" s="153"/>
      <c r="L1570" s="19" t="str">
        <f t="shared" si="231"/>
        <v/>
      </c>
      <c r="M1570" s="151"/>
      <c r="N1570" s="153"/>
      <c r="O1570" s="153"/>
      <c r="P1570" s="19" t="str">
        <f t="shared" si="236"/>
        <v/>
      </c>
      <c r="Q1570" s="151"/>
      <c r="R1570" s="151"/>
      <c r="S1570" s="152"/>
      <c r="T1570" s="152"/>
      <c r="U1570" s="21" t="str">
        <f t="shared" si="239"/>
        <v/>
      </c>
      <c r="V1570" s="21" t="str">
        <f t="shared" si="237"/>
        <v/>
      </c>
      <c r="W1570" s="15" t="str">
        <f t="shared" si="238"/>
        <v/>
      </c>
    </row>
    <row r="1571" spans="1:23" ht="21.6" hidden="1" customHeight="1">
      <c r="A1571" s="14" t="str">
        <f t="shared" si="232"/>
        <v/>
      </c>
      <c r="B1571" s="20" t="str">
        <f>IF(D1571="","",COUNTIF($C$4:C1570,C1571)+1)</f>
        <v/>
      </c>
      <c r="C1571" s="14" t="str">
        <f>IF(D1571="","",VLOOKUP(D1571,LISTA!$A:$B,2,0))</f>
        <v/>
      </c>
      <c r="D1571" s="151"/>
      <c r="E1571" s="14" t="str">
        <f>IF(D1571="","",VLOOKUP(B1571,'Preventiva - Sequencia'!$B:$C,2,0))</f>
        <v/>
      </c>
      <c r="F1571" s="14" t="str">
        <f t="shared" si="233"/>
        <v/>
      </c>
      <c r="G1571" s="14" t="str">
        <f t="shared" si="234"/>
        <v/>
      </c>
      <c r="H1571" s="14" t="str">
        <f t="shared" si="235"/>
        <v/>
      </c>
      <c r="I1571" s="152"/>
      <c r="J1571" s="153"/>
      <c r="K1571" s="153"/>
      <c r="L1571" s="19" t="str">
        <f t="shared" si="231"/>
        <v/>
      </c>
      <c r="M1571" s="151"/>
      <c r="N1571" s="153"/>
      <c r="O1571" s="153"/>
      <c r="P1571" s="19" t="str">
        <f t="shared" si="236"/>
        <v/>
      </c>
      <c r="Q1571" s="151"/>
      <c r="R1571" s="151"/>
      <c r="S1571" s="152"/>
      <c r="T1571" s="152"/>
      <c r="U1571" s="21" t="str">
        <f t="shared" si="239"/>
        <v/>
      </c>
      <c r="V1571" s="21" t="str">
        <f t="shared" si="237"/>
        <v/>
      </c>
      <c r="W1571" s="15" t="str">
        <f t="shared" si="238"/>
        <v/>
      </c>
    </row>
    <row r="1572" spans="1:23" ht="21.6" hidden="1" customHeight="1">
      <c r="A1572" s="14" t="str">
        <f t="shared" si="232"/>
        <v/>
      </c>
      <c r="B1572" s="20" t="str">
        <f>IF(D1572="","",COUNTIF($C$4:C1571,C1572)+1)</f>
        <v/>
      </c>
      <c r="C1572" s="14" t="str">
        <f>IF(D1572="","",VLOOKUP(D1572,LISTA!$A:$B,2,0))</f>
        <v/>
      </c>
      <c r="D1572" s="151"/>
      <c r="E1572" s="14" t="str">
        <f>IF(D1572="","",VLOOKUP(B1572,'Preventiva - Sequencia'!$B:$C,2,0))</f>
        <v/>
      </c>
      <c r="F1572" s="14" t="str">
        <f t="shared" si="233"/>
        <v/>
      </c>
      <c r="G1572" s="14" t="str">
        <f t="shared" si="234"/>
        <v/>
      </c>
      <c r="H1572" s="14" t="str">
        <f t="shared" si="235"/>
        <v/>
      </c>
      <c r="I1572" s="152"/>
      <c r="J1572" s="153"/>
      <c r="K1572" s="153"/>
      <c r="L1572" s="19" t="str">
        <f t="shared" si="231"/>
        <v/>
      </c>
      <c r="M1572" s="151"/>
      <c r="N1572" s="153"/>
      <c r="O1572" s="153"/>
      <c r="P1572" s="19" t="str">
        <f t="shared" si="236"/>
        <v/>
      </c>
      <c r="Q1572" s="151"/>
      <c r="R1572" s="151"/>
      <c r="S1572" s="152"/>
      <c r="T1572" s="152"/>
      <c r="U1572" s="21" t="str">
        <f t="shared" si="239"/>
        <v/>
      </c>
      <c r="V1572" s="21" t="str">
        <f t="shared" si="237"/>
        <v/>
      </c>
      <c r="W1572" s="15" t="str">
        <f t="shared" si="238"/>
        <v/>
      </c>
    </row>
    <row r="1573" spans="1:23" ht="21.6" hidden="1" customHeight="1">
      <c r="A1573" s="14" t="str">
        <f t="shared" si="232"/>
        <v/>
      </c>
      <c r="B1573" s="20" t="str">
        <f>IF(D1573="","",COUNTIF($C$4:C1572,C1573)+1)</f>
        <v/>
      </c>
      <c r="C1573" s="14" t="str">
        <f>IF(D1573="","",VLOOKUP(D1573,LISTA!$A:$B,2,0))</f>
        <v/>
      </c>
      <c r="D1573" s="151"/>
      <c r="E1573" s="14" t="str">
        <f>IF(D1573="","",VLOOKUP(B1573,'Preventiva - Sequencia'!$B:$C,2,0))</f>
        <v/>
      </c>
      <c r="F1573" s="14" t="str">
        <f t="shared" si="233"/>
        <v/>
      </c>
      <c r="G1573" s="14" t="str">
        <f t="shared" si="234"/>
        <v/>
      </c>
      <c r="H1573" s="14" t="str">
        <f t="shared" si="235"/>
        <v/>
      </c>
      <c r="I1573" s="152"/>
      <c r="J1573" s="153"/>
      <c r="K1573" s="153"/>
      <c r="L1573" s="19" t="str">
        <f t="shared" si="231"/>
        <v/>
      </c>
      <c r="M1573" s="151"/>
      <c r="N1573" s="153"/>
      <c r="O1573" s="153"/>
      <c r="P1573" s="19" t="str">
        <f t="shared" si="236"/>
        <v/>
      </c>
      <c r="Q1573" s="151"/>
      <c r="R1573" s="151"/>
      <c r="S1573" s="152"/>
      <c r="T1573" s="152"/>
      <c r="U1573" s="21" t="str">
        <f t="shared" si="239"/>
        <v/>
      </c>
      <c r="V1573" s="21" t="str">
        <f t="shared" si="237"/>
        <v/>
      </c>
      <c r="W1573" s="15" t="str">
        <f t="shared" si="238"/>
        <v/>
      </c>
    </row>
    <row r="1574" spans="1:23" ht="21.6" hidden="1" customHeight="1">
      <c r="A1574" s="14" t="str">
        <f t="shared" si="232"/>
        <v/>
      </c>
      <c r="B1574" s="20" t="str">
        <f>IF(D1574="","",COUNTIF($C$4:C1573,C1574)+1)</f>
        <v/>
      </c>
      <c r="C1574" s="14" t="str">
        <f>IF(D1574="","",VLOOKUP(D1574,LISTA!$A:$B,2,0))</f>
        <v/>
      </c>
      <c r="D1574" s="151"/>
      <c r="E1574" s="14" t="str">
        <f>IF(D1574="","",VLOOKUP(B1574,'Preventiva - Sequencia'!$B:$C,2,0))</f>
        <v/>
      </c>
      <c r="F1574" s="14" t="str">
        <f t="shared" si="233"/>
        <v/>
      </c>
      <c r="G1574" s="14" t="str">
        <f t="shared" si="234"/>
        <v/>
      </c>
      <c r="H1574" s="14" t="str">
        <f t="shared" si="235"/>
        <v/>
      </c>
      <c r="I1574" s="152"/>
      <c r="J1574" s="153"/>
      <c r="K1574" s="153"/>
      <c r="L1574" s="19" t="str">
        <f t="shared" si="231"/>
        <v/>
      </c>
      <c r="M1574" s="151"/>
      <c r="N1574" s="153"/>
      <c r="O1574" s="153"/>
      <c r="P1574" s="19" t="str">
        <f t="shared" si="236"/>
        <v/>
      </c>
      <c r="Q1574" s="151"/>
      <c r="R1574" s="151"/>
      <c r="S1574" s="152"/>
      <c r="T1574" s="152"/>
      <c r="U1574" s="21" t="str">
        <f t="shared" si="239"/>
        <v/>
      </c>
      <c r="V1574" s="21" t="str">
        <f t="shared" si="237"/>
        <v/>
      </c>
      <c r="W1574" s="15" t="str">
        <f t="shared" si="238"/>
        <v/>
      </c>
    </row>
    <row r="1575" spans="1:23" ht="21.6" hidden="1" customHeight="1">
      <c r="A1575" s="14" t="str">
        <f t="shared" si="232"/>
        <v/>
      </c>
      <c r="B1575" s="20" t="str">
        <f>IF(D1575="","",COUNTIF($C$4:C1574,C1575)+1)</f>
        <v/>
      </c>
      <c r="C1575" s="14" t="str">
        <f>IF(D1575="","",VLOOKUP(D1575,LISTA!$A:$B,2,0))</f>
        <v/>
      </c>
      <c r="D1575" s="151"/>
      <c r="E1575" s="14" t="str">
        <f>IF(D1575="","",VLOOKUP(B1575,'Preventiva - Sequencia'!$B:$C,2,0))</f>
        <v/>
      </c>
      <c r="F1575" s="14" t="str">
        <f t="shared" si="233"/>
        <v/>
      </c>
      <c r="G1575" s="14" t="str">
        <f t="shared" si="234"/>
        <v/>
      </c>
      <c r="H1575" s="14" t="str">
        <f t="shared" si="235"/>
        <v/>
      </c>
      <c r="I1575" s="152"/>
      <c r="J1575" s="153"/>
      <c r="K1575" s="153"/>
      <c r="L1575" s="19" t="str">
        <f t="shared" si="231"/>
        <v/>
      </c>
      <c r="M1575" s="151"/>
      <c r="N1575" s="153"/>
      <c r="O1575" s="153"/>
      <c r="P1575" s="19" t="str">
        <f t="shared" si="236"/>
        <v/>
      </c>
      <c r="Q1575" s="151"/>
      <c r="R1575" s="151"/>
      <c r="S1575" s="152"/>
      <c r="T1575" s="152"/>
      <c r="U1575" s="21" t="str">
        <f t="shared" si="239"/>
        <v/>
      </c>
      <c r="V1575" s="21" t="str">
        <f t="shared" si="237"/>
        <v/>
      </c>
      <c r="W1575" s="15" t="str">
        <f t="shared" si="238"/>
        <v/>
      </c>
    </row>
    <row r="1576" spans="1:23" ht="21.6" hidden="1" customHeight="1">
      <c r="A1576" s="14" t="str">
        <f t="shared" si="232"/>
        <v/>
      </c>
      <c r="B1576" s="20" t="str">
        <f>IF(D1576="","",COUNTIF($C$4:C1575,C1576)+1)</f>
        <v/>
      </c>
      <c r="C1576" s="14" t="str">
        <f>IF(D1576="","",VLOOKUP(D1576,LISTA!$A:$B,2,0))</f>
        <v/>
      </c>
      <c r="D1576" s="151"/>
      <c r="E1576" s="14" t="str">
        <f>IF(D1576="","",VLOOKUP(B1576,'Preventiva - Sequencia'!$B:$C,2,0))</f>
        <v/>
      </c>
      <c r="F1576" s="14" t="str">
        <f t="shared" si="233"/>
        <v/>
      </c>
      <c r="G1576" s="14" t="str">
        <f t="shared" si="234"/>
        <v/>
      </c>
      <c r="H1576" s="14" t="str">
        <f t="shared" si="235"/>
        <v/>
      </c>
      <c r="I1576" s="152"/>
      <c r="J1576" s="153"/>
      <c r="K1576" s="153"/>
      <c r="L1576" s="19" t="str">
        <f t="shared" si="231"/>
        <v/>
      </c>
      <c r="M1576" s="151"/>
      <c r="N1576" s="153"/>
      <c r="O1576" s="153"/>
      <c r="P1576" s="19" t="str">
        <f t="shared" si="236"/>
        <v/>
      </c>
      <c r="Q1576" s="151"/>
      <c r="R1576" s="151"/>
      <c r="S1576" s="152"/>
      <c r="T1576" s="152"/>
      <c r="U1576" s="21" t="str">
        <f t="shared" si="239"/>
        <v/>
      </c>
      <c r="V1576" s="21" t="str">
        <f t="shared" si="237"/>
        <v/>
      </c>
      <c r="W1576" s="15" t="str">
        <f t="shared" si="238"/>
        <v/>
      </c>
    </row>
    <row r="1577" spans="1:23" ht="21.6" hidden="1" customHeight="1">
      <c r="A1577" s="14" t="str">
        <f t="shared" si="232"/>
        <v/>
      </c>
      <c r="B1577" s="20" t="str">
        <f>IF(D1577="","",COUNTIF($C$4:C1576,C1577)+1)</f>
        <v/>
      </c>
      <c r="C1577" s="14" t="str">
        <f>IF(D1577="","",VLOOKUP(D1577,LISTA!$A:$B,2,0))</f>
        <v/>
      </c>
      <c r="D1577" s="151"/>
      <c r="E1577" s="14" t="str">
        <f>IF(D1577="","",VLOOKUP(B1577,'Preventiva - Sequencia'!$B:$C,2,0))</f>
        <v/>
      </c>
      <c r="F1577" s="14" t="str">
        <f t="shared" si="233"/>
        <v/>
      </c>
      <c r="G1577" s="14" t="str">
        <f t="shared" si="234"/>
        <v/>
      </c>
      <c r="H1577" s="14" t="str">
        <f t="shared" si="235"/>
        <v/>
      </c>
      <c r="I1577" s="152"/>
      <c r="J1577" s="153"/>
      <c r="K1577" s="153"/>
      <c r="L1577" s="19" t="str">
        <f t="shared" si="231"/>
        <v/>
      </c>
      <c r="M1577" s="151"/>
      <c r="N1577" s="153"/>
      <c r="O1577" s="153"/>
      <c r="P1577" s="19" t="str">
        <f t="shared" si="236"/>
        <v/>
      </c>
      <c r="Q1577" s="151"/>
      <c r="R1577" s="151"/>
      <c r="S1577" s="152"/>
      <c r="T1577" s="152"/>
      <c r="U1577" s="21" t="str">
        <f t="shared" si="239"/>
        <v/>
      </c>
      <c r="V1577" s="21" t="str">
        <f t="shared" si="237"/>
        <v/>
      </c>
      <c r="W1577" s="15" t="str">
        <f t="shared" si="238"/>
        <v/>
      </c>
    </row>
    <row r="1578" spans="1:23" ht="21.6" hidden="1" customHeight="1">
      <c r="A1578" s="14" t="str">
        <f t="shared" si="232"/>
        <v/>
      </c>
      <c r="B1578" s="20" t="str">
        <f>IF(D1578="","",COUNTIF($C$4:C1577,C1578)+1)</f>
        <v/>
      </c>
      <c r="C1578" s="14" t="str">
        <f>IF(D1578="","",VLOOKUP(D1578,LISTA!$A:$B,2,0))</f>
        <v/>
      </c>
      <c r="D1578" s="151"/>
      <c r="E1578" s="14" t="str">
        <f>IF(D1578="","",VLOOKUP(B1578,'Preventiva - Sequencia'!$B:$C,2,0))</f>
        <v/>
      </c>
      <c r="F1578" s="14" t="str">
        <f t="shared" si="233"/>
        <v/>
      </c>
      <c r="G1578" s="14" t="str">
        <f t="shared" si="234"/>
        <v/>
      </c>
      <c r="H1578" s="14" t="str">
        <f t="shared" si="235"/>
        <v/>
      </c>
      <c r="I1578" s="152"/>
      <c r="J1578" s="153"/>
      <c r="K1578" s="153"/>
      <c r="L1578" s="19" t="str">
        <f t="shared" si="231"/>
        <v/>
      </c>
      <c r="M1578" s="151"/>
      <c r="N1578" s="153"/>
      <c r="O1578" s="153"/>
      <c r="P1578" s="19" t="str">
        <f t="shared" si="236"/>
        <v/>
      </c>
      <c r="Q1578" s="151"/>
      <c r="R1578" s="151"/>
      <c r="S1578" s="152"/>
      <c r="T1578" s="152"/>
      <c r="U1578" s="21" t="str">
        <f t="shared" si="239"/>
        <v/>
      </c>
      <c r="V1578" s="21" t="str">
        <f t="shared" si="237"/>
        <v/>
      </c>
      <c r="W1578" s="15" t="str">
        <f t="shared" si="238"/>
        <v/>
      </c>
    </row>
    <row r="1579" spans="1:23" ht="21.6" hidden="1" customHeight="1">
      <c r="A1579" s="14" t="str">
        <f t="shared" si="232"/>
        <v/>
      </c>
      <c r="B1579" s="20" t="str">
        <f>IF(D1579="","",COUNTIF($C$4:C1578,C1579)+1)</f>
        <v/>
      </c>
      <c r="C1579" s="14" t="str">
        <f>IF(D1579="","",VLOOKUP(D1579,LISTA!$A:$B,2,0))</f>
        <v/>
      </c>
      <c r="D1579" s="151"/>
      <c r="E1579" s="14" t="str">
        <f>IF(D1579="","",VLOOKUP(B1579,'Preventiva - Sequencia'!$B:$C,2,0))</f>
        <v/>
      </c>
      <c r="F1579" s="14" t="str">
        <f t="shared" si="233"/>
        <v/>
      </c>
      <c r="G1579" s="14" t="str">
        <f t="shared" si="234"/>
        <v/>
      </c>
      <c r="H1579" s="14" t="str">
        <f t="shared" si="235"/>
        <v/>
      </c>
      <c r="I1579" s="152"/>
      <c r="J1579" s="153"/>
      <c r="K1579" s="153"/>
      <c r="L1579" s="19" t="str">
        <f t="shared" si="231"/>
        <v/>
      </c>
      <c r="M1579" s="151"/>
      <c r="N1579" s="153"/>
      <c r="O1579" s="153"/>
      <c r="P1579" s="19" t="str">
        <f t="shared" si="236"/>
        <v/>
      </c>
      <c r="Q1579" s="151"/>
      <c r="R1579" s="151"/>
      <c r="S1579" s="152"/>
      <c r="T1579" s="152"/>
      <c r="U1579" s="21" t="str">
        <f t="shared" si="239"/>
        <v/>
      </c>
      <c r="V1579" s="21" t="str">
        <f t="shared" si="237"/>
        <v/>
      </c>
      <c r="W1579" s="15" t="str">
        <f t="shared" si="238"/>
        <v/>
      </c>
    </row>
    <row r="1580" spans="1:23" ht="21.6" hidden="1" customHeight="1">
      <c r="A1580" s="14" t="str">
        <f t="shared" si="232"/>
        <v/>
      </c>
      <c r="B1580" s="20" t="str">
        <f>IF(D1580="","",COUNTIF($C$4:C1579,C1580)+1)</f>
        <v/>
      </c>
      <c r="C1580" s="14" t="str">
        <f>IF(D1580="","",VLOOKUP(D1580,LISTA!$A:$B,2,0))</f>
        <v/>
      </c>
      <c r="D1580" s="151"/>
      <c r="E1580" s="14" t="str">
        <f>IF(D1580="","",VLOOKUP(B1580,'Preventiva - Sequencia'!$B:$C,2,0))</f>
        <v/>
      </c>
      <c r="F1580" s="14" t="str">
        <f t="shared" si="233"/>
        <v/>
      </c>
      <c r="G1580" s="14" t="str">
        <f t="shared" si="234"/>
        <v/>
      </c>
      <c r="H1580" s="14" t="str">
        <f t="shared" si="235"/>
        <v/>
      </c>
      <c r="I1580" s="152"/>
      <c r="J1580" s="153"/>
      <c r="K1580" s="153"/>
      <c r="L1580" s="19" t="str">
        <f t="shared" si="231"/>
        <v/>
      </c>
      <c r="M1580" s="151"/>
      <c r="N1580" s="153"/>
      <c r="O1580" s="153"/>
      <c r="P1580" s="19" t="str">
        <f t="shared" si="236"/>
        <v/>
      </c>
      <c r="Q1580" s="151"/>
      <c r="R1580" s="151"/>
      <c r="S1580" s="152"/>
      <c r="T1580" s="152"/>
      <c r="U1580" s="21" t="str">
        <f t="shared" si="239"/>
        <v/>
      </c>
      <c r="V1580" s="21" t="str">
        <f t="shared" si="237"/>
        <v/>
      </c>
      <c r="W1580" s="15" t="str">
        <f t="shared" si="238"/>
        <v/>
      </c>
    </row>
    <row r="1581" spans="1:23" ht="21.6" hidden="1" customHeight="1">
      <c r="A1581" s="14" t="str">
        <f t="shared" si="232"/>
        <v/>
      </c>
      <c r="B1581" s="20" t="str">
        <f>IF(D1581="","",COUNTIF($C$4:C1580,C1581)+1)</f>
        <v/>
      </c>
      <c r="C1581" s="14" t="str">
        <f>IF(D1581="","",VLOOKUP(D1581,LISTA!$A:$B,2,0))</f>
        <v/>
      </c>
      <c r="D1581" s="151"/>
      <c r="E1581" s="14" t="str">
        <f>IF(D1581="","",VLOOKUP(B1581,'Preventiva - Sequencia'!$B:$C,2,0))</f>
        <v/>
      </c>
      <c r="F1581" s="14" t="str">
        <f t="shared" si="233"/>
        <v/>
      </c>
      <c r="G1581" s="14" t="str">
        <f t="shared" si="234"/>
        <v/>
      </c>
      <c r="H1581" s="14" t="str">
        <f t="shared" si="235"/>
        <v/>
      </c>
      <c r="I1581" s="152"/>
      <c r="J1581" s="153"/>
      <c r="K1581" s="153"/>
      <c r="L1581" s="19" t="str">
        <f t="shared" si="231"/>
        <v/>
      </c>
      <c r="M1581" s="151"/>
      <c r="N1581" s="153"/>
      <c r="O1581" s="153"/>
      <c r="P1581" s="19" t="str">
        <f t="shared" si="236"/>
        <v/>
      </c>
      <c r="Q1581" s="151"/>
      <c r="R1581" s="151"/>
      <c r="S1581" s="152"/>
      <c r="T1581" s="152"/>
      <c r="U1581" s="21" t="str">
        <f t="shared" si="239"/>
        <v/>
      </c>
      <c r="V1581" s="21" t="str">
        <f t="shared" si="237"/>
        <v/>
      </c>
      <c r="W1581" s="15" t="str">
        <f t="shared" si="238"/>
        <v/>
      </c>
    </row>
    <row r="1582" spans="1:23" ht="21.6" hidden="1" customHeight="1">
      <c r="A1582" s="14" t="str">
        <f t="shared" si="232"/>
        <v/>
      </c>
      <c r="B1582" s="20" t="str">
        <f>IF(D1582="","",COUNTIF($C$4:C1581,C1582)+1)</f>
        <v/>
      </c>
      <c r="C1582" s="14" t="str">
        <f>IF(D1582="","",VLOOKUP(D1582,LISTA!$A:$B,2,0))</f>
        <v/>
      </c>
      <c r="D1582" s="151"/>
      <c r="E1582" s="14" t="str">
        <f>IF(D1582="","",VLOOKUP(B1582,'Preventiva - Sequencia'!$B:$C,2,0))</f>
        <v/>
      </c>
      <c r="F1582" s="14" t="str">
        <f t="shared" si="233"/>
        <v/>
      </c>
      <c r="G1582" s="14" t="str">
        <f t="shared" si="234"/>
        <v/>
      </c>
      <c r="H1582" s="14" t="str">
        <f t="shared" si="235"/>
        <v/>
      </c>
      <c r="I1582" s="152"/>
      <c r="J1582" s="153"/>
      <c r="K1582" s="153"/>
      <c r="L1582" s="19" t="str">
        <f t="shared" si="231"/>
        <v/>
      </c>
      <c r="M1582" s="151"/>
      <c r="N1582" s="153"/>
      <c r="O1582" s="153"/>
      <c r="P1582" s="19" t="str">
        <f t="shared" si="236"/>
        <v/>
      </c>
      <c r="Q1582" s="151"/>
      <c r="R1582" s="151"/>
      <c r="S1582" s="152"/>
      <c r="T1582" s="152"/>
      <c r="U1582" s="21" t="str">
        <f t="shared" si="239"/>
        <v/>
      </c>
      <c r="V1582" s="21" t="str">
        <f t="shared" si="237"/>
        <v/>
      </c>
      <c r="W1582" s="15" t="str">
        <f t="shared" si="238"/>
        <v/>
      </c>
    </row>
    <row r="1583" spans="1:23" ht="21.6" hidden="1" customHeight="1">
      <c r="A1583" s="14" t="str">
        <f t="shared" si="232"/>
        <v/>
      </c>
      <c r="B1583" s="20" t="str">
        <f>IF(D1583="","",COUNTIF($C$4:C1582,C1583)+1)</f>
        <v/>
      </c>
      <c r="C1583" s="14" t="str">
        <f>IF(D1583="","",VLOOKUP(D1583,LISTA!$A:$B,2,0))</f>
        <v/>
      </c>
      <c r="D1583" s="151"/>
      <c r="E1583" s="14" t="str">
        <f>IF(D1583="","",VLOOKUP(B1583,'Preventiva - Sequencia'!$B:$C,2,0))</f>
        <v/>
      </c>
      <c r="F1583" s="14" t="str">
        <f t="shared" si="233"/>
        <v/>
      </c>
      <c r="G1583" s="14" t="str">
        <f t="shared" si="234"/>
        <v/>
      </c>
      <c r="H1583" s="14" t="str">
        <f t="shared" si="235"/>
        <v/>
      </c>
      <c r="I1583" s="152"/>
      <c r="J1583" s="153"/>
      <c r="K1583" s="153"/>
      <c r="L1583" s="19" t="str">
        <f t="shared" si="231"/>
        <v/>
      </c>
      <c r="M1583" s="151"/>
      <c r="N1583" s="153"/>
      <c r="O1583" s="153"/>
      <c r="P1583" s="19" t="str">
        <f t="shared" si="236"/>
        <v/>
      </c>
      <c r="Q1583" s="151"/>
      <c r="R1583" s="151"/>
      <c r="S1583" s="152"/>
      <c r="T1583" s="152"/>
      <c r="U1583" s="21" t="str">
        <f t="shared" si="239"/>
        <v/>
      </c>
      <c r="V1583" s="21" t="str">
        <f t="shared" si="237"/>
        <v/>
      </c>
      <c r="W1583" s="15" t="str">
        <f t="shared" si="238"/>
        <v/>
      </c>
    </row>
    <row r="1584" spans="1:23" ht="21.6" hidden="1" customHeight="1">
      <c r="A1584" s="14" t="str">
        <f t="shared" si="232"/>
        <v/>
      </c>
      <c r="B1584" s="20" t="str">
        <f>IF(D1584="","",COUNTIF($C$4:C1583,C1584)+1)</f>
        <v/>
      </c>
      <c r="C1584" s="14" t="str">
        <f>IF(D1584="","",VLOOKUP(D1584,LISTA!$A:$B,2,0))</f>
        <v/>
      </c>
      <c r="D1584" s="151"/>
      <c r="E1584" s="14" t="str">
        <f>IF(D1584="","",VLOOKUP(B1584,'Preventiva - Sequencia'!$B:$C,2,0))</f>
        <v/>
      </c>
      <c r="F1584" s="14" t="str">
        <f t="shared" si="233"/>
        <v/>
      </c>
      <c r="G1584" s="14" t="str">
        <f t="shared" si="234"/>
        <v/>
      </c>
      <c r="H1584" s="14" t="str">
        <f t="shared" si="235"/>
        <v/>
      </c>
      <c r="I1584" s="152"/>
      <c r="J1584" s="153"/>
      <c r="K1584" s="153"/>
      <c r="L1584" s="19" t="str">
        <f t="shared" si="231"/>
        <v/>
      </c>
      <c r="M1584" s="151"/>
      <c r="N1584" s="153"/>
      <c r="O1584" s="153"/>
      <c r="P1584" s="19" t="str">
        <f t="shared" si="236"/>
        <v/>
      </c>
      <c r="Q1584" s="151"/>
      <c r="R1584" s="151"/>
      <c r="S1584" s="152"/>
      <c r="T1584" s="152"/>
      <c r="U1584" s="21" t="str">
        <f t="shared" si="239"/>
        <v/>
      </c>
      <c r="V1584" s="21" t="str">
        <f t="shared" si="237"/>
        <v/>
      </c>
      <c r="W1584" s="15" t="str">
        <f t="shared" si="238"/>
        <v/>
      </c>
    </row>
    <row r="1585" spans="1:23" ht="21.6" hidden="1" customHeight="1">
      <c r="A1585" s="14" t="str">
        <f t="shared" si="232"/>
        <v/>
      </c>
      <c r="B1585" s="20" t="str">
        <f>IF(D1585="","",COUNTIF($C$4:C1584,C1585)+1)</f>
        <v/>
      </c>
      <c r="C1585" s="14" t="str">
        <f>IF(D1585="","",VLOOKUP(D1585,LISTA!$A:$B,2,0))</f>
        <v/>
      </c>
      <c r="D1585" s="151"/>
      <c r="E1585" s="14" t="str">
        <f>IF(D1585="","",VLOOKUP(B1585,'Preventiva - Sequencia'!$B:$C,2,0))</f>
        <v/>
      </c>
      <c r="F1585" s="14" t="str">
        <f t="shared" si="233"/>
        <v/>
      </c>
      <c r="G1585" s="14" t="str">
        <f t="shared" si="234"/>
        <v/>
      </c>
      <c r="H1585" s="14" t="str">
        <f t="shared" si="235"/>
        <v/>
      </c>
      <c r="I1585" s="152"/>
      <c r="J1585" s="153"/>
      <c r="K1585" s="153"/>
      <c r="L1585" s="19" t="str">
        <f t="shared" si="231"/>
        <v/>
      </c>
      <c r="M1585" s="151"/>
      <c r="N1585" s="153"/>
      <c r="O1585" s="153"/>
      <c r="P1585" s="19" t="str">
        <f t="shared" si="236"/>
        <v/>
      </c>
      <c r="Q1585" s="151"/>
      <c r="R1585" s="151"/>
      <c r="S1585" s="152"/>
      <c r="T1585" s="152"/>
      <c r="U1585" s="21" t="str">
        <f t="shared" si="239"/>
        <v/>
      </c>
      <c r="V1585" s="21" t="str">
        <f t="shared" si="237"/>
        <v/>
      </c>
      <c r="W1585" s="15" t="str">
        <f t="shared" si="238"/>
        <v/>
      </c>
    </row>
    <row r="1586" spans="1:23" ht="21.6" hidden="1" customHeight="1">
      <c r="A1586" s="14" t="str">
        <f t="shared" si="232"/>
        <v/>
      </c>
      <c r="B1586" s="20" t="str">
        <f>IF(D1586="","",COUNTIF($C$4:C1585,C1586)+1)</f>
        <v/>
      </c>
      <c r="C1586" s="14" t="str">
        <f>IF(D1586="","",VLOOKUP(D1586,LISTA!$A:$B,2,0))</f>
        <v/>
      </c>
      <c r="D1586" s="151"/>
      <c r="E1586" s="14" t="str">
        <f>IF(D1586="","",VLOOKUP(B1586,'Preventiva - Sequencia'!$B:$C,2,0))</f>
        <v/>
      </c>
      <c r="F1586" s="14" t="str">
        <f t="shared" si="233"/>
        <v/>
      </c>
      <c r="G1586" s="14" t="str">
        <f t="shared" si="234"/>
        <v/>
      </c>
      <c r="H1586" s="14" t="str">
        <f t="shared" si="235"/>
        <v/>
      </c>
      <c r="I1586" s="152"/>
      <c r="J1586" s="153"/>
      <c r="K1586" s="153"/>
      <c r="L1586" s="19" t="str">
        <f t="shared" si="231"/>
        <v/>
      </c>
      <c r="M1586" s="151"/>
      <c r="N1586" s="153"/>
      <c r="O1586" s="153"/>
      <c r="P1586" s="19" t="str">
        <f t="shared" si="236"/>
        <v/>
      </c>
      <c r="Q1586" s="151"/>
      <c r="R1586" s="151"/>
      <c r="S1586" s="152"/>
      <c r="T1586" s="152"/>
      <c r="U1586" s="21" t="str">
        <f t="shared" si="239"/>
        <v/>
      </c>
      <c r="V1586" s="21" t="str">
        <f t="shared" si="237"/>
        <v/>
      </c>
      <c r="W1586" s="15" t="str">
        <f t="shared" si="238"/>
        <v/>
      </c>
    </row>
    <row r="1587" spans="1:23" ht="21.6" hidden="1" customHeight="1">
      <c r="A1587" s="14" t="str">
        <f t="shared" si="232"/>
        <v/>
      </c>
      <c r="B1587" s="20" t="str">
        <f>IF(D1587="","",COUNTIF($C$4:C1586,C1587)+1)</f>
        <v/>
      </c>
      <c r="C1587" s="14" t="str">
        <f>IF(D1587="","",VLOOKUP(D1587,LISTA!$A:$B,2,0))</f>
        <v/>
      </c>
      <c r="D1587" s="151"/>
      <c r="E1587" s="14" t="str">
        <f>IF(D1587="","",VLOOKUP(B1587,'Preventiva - Sequencia'!$B:$C,2,0))</f>
        <v/>
      </c>
      <c r="F1587" s="14" t="str">
        <f t="shared" si="233"/>
        <v/>
      </c>
      <c r="G1587" s="14" t="str">
        <f t="shared" si="234"/>
        <v/>
      </c>
      <c r="H1587" s="14" t="str">
        <f t="shared" si="235"/>
        <v/>
      </c>
      <c r="I1587" s="152"/>
      <c r="J1587" s="153"/>
      <c r="K1587" s="153"/>
      <c r="L1587" s="19" t="str">
        <f t="shared" si="231"/>
        <v/>
      </c>
      <c r="M1587" s="151"/>
      <c r="N1587" s="153"/>
      <c r="O1587" s="153"/>
      <c r="P1587" s="19" t="str">
        <f t="shared" si="236"/>
        <v/>
      </c>
      <c r="Q1587" s="151"/>
      <c r="R1587" s="151"/>
      <c r="S1587" s="152"/>
      <c r="T1587" s="152"/>
      <c r="U1587" s="21" t="str">
        <f t="shared" si="239"/>
        <v/>
      </c>
      <c r="V1587" s="21" t="str">
        <f t="shared" si="237"/>
        <v/>
      </c>
      <c r="W1587" s="15" t="str">
        <f t="shared" si="238"/>
        <v/>
      </c>
    </row>
    <row r="1588" spans="1:23" ht="21.6" hidden="1" customHeight="1">
      <c r="A1588" s="14" t="str">
        <f t="shared" si="232"/>
        <v/>
      </c>
      <c r="B1588" s="20" t="str">
        <f>IF(D1588="","",COUNTIF($C$4:C1587,C1588)+1)</f>
        <v/>
      </c>
      <c r="C1588" s="14" t="str">
        <f>IF(D1588="","",VLOOKUP(D1588,LISTA!$A:$B,2,0))</f>
        <v/>
      </c>
      <c r="D1588" s="151"/>
      <c r="E1588" s="14" t="str">
        <f>IF(D1588="","",VLOOKUP(B1588,'Preventiva - Sequencia'!$B:$C,2,0))</f>
        <v/>
      </c>
      <c r="F1588" s="14" t="str">
        <f t="shared" si="233"/>
        <v/>
      </c>
      <c r="G1588" s="14" t="str">
        <f t="shared" si="234"/>
        <v/>
      </c>
      <c r="H1588" s="14" t="str">
        <f t="shared" si="235"/>
        <v/>
      </c>
      <c r="I1588" s="152"/>
      <c r="J1588" s="153"/>
      <c r="K1588" s="153"/>
      <c r="L1588" s="19" t="str">
        <f t="shared" si="231"/>
        <v/>
      </c>
      <c r="M1588" s="151"/>
      <c r="N1588" s="153"/>
      <c r="O1588" s="153"/>
      <c r="P1588" s="19" t="str">
        <f t="shared" si="236"/>
        <v/>
      </c>
      <c r="Q1588" s="151"/>
      <c r="R1588" s="151"/>
      <c r="S1588" s="152"/>
      <c r="T1588" s="152"/>
      <c r="U1588" s="21" t="str">
        <f t="shared" si="239"/>
        <v/>
      </c>
      <c r="V1588" s="21" t="str">
        <f t="shared" si="237"/>
        <v/>
      </c>
      <c r="W1588" s="15" t="str">
        <f t="shared" si="238"/>
        <v/>
      </c>
    </row>
    <row r="1589" spans="1:23" ht="21.6" hidden="1" customHeight="1">
      <c r="A1589" s="14" t="str">
        <f t="shared" si="232"/>
        <v/>
      </c>
      <c r="B1589" s="20" t="str">
        <f>IF(D1589="","",COUNTIF($C$4:C1588,C1589)+1)</f>
        <v/>
      </c>
      <c r="C1589" s="14" t="str">
        <f>IF(D1589="","",VLOOKUP(D1589,LISTA!$A:$B,2,0))</f>
        <v/>
      </c>
      <c r="D1589" s="151"/>
      <c r="E1589" s="14" t="str">
        <f>IF(D1589="","",VLOOKUP(B1589,'Preventiva - Sequencia'!$B:$C,2,0))</f>
        <v/>
      </c>
      <c r="F1589" s="14" t="str">
        <f t="shared" si="233"/>
        <v/>
      </c>
      <c r="G1589" s="14" t="str">
        <f t="shared" si="234"/>
        <v/>
      </c>
      <c r="H1589" s="14" t="str">
        <f t="shared" si="235"/>
        <v/>
      </c>
      <c r="I1589" s="152"/>
      <c r="J1589" s="153"/>
      <c r="K1589" s="153"/>
      <c r="L1589" s="19" t="str">
        <f t="shared" si="231"/>
        <v/>
      </c>
      <c r="M1589" s="151"/>
      <c r="N1589" s="153"/>
      <c r="O1589" s="153"/>
      <c r="P1589" s="19" t="str">
        <f t="shared" si="236"/>
        <v/>
      </c>
      <c r="Q1589" s="151"/>
      <c r="R1589" s="151"/>
      <c r="S1589" s="152"/>
      <c r="T1589" s="152"/>
      <c r="U1589" s="21" t="str">
        <f t="shared" si="239"/>
        <v/>
      </c>
      <c r="V1589" s="21" t="str">
        <f t="shared" si="237"/>
        <v/>
      </c>
      <c r="W1589" s="15" t="str">
        <f t="shared" si="238"/>
        <v/>
      </c>
    </row>
    <row r="1590" spans="1:23" ht="21.6" hidden="1" customHeight="1">
      <c r="A1590" s="14" t="str">
        <f t="shared" si="232"/>
        <v/>
      </c>
      <c r="B1590" s="20" t="str">
        <f>IF(D1590="","",COUNTIF($C$4:C1589,C1590)+1)</f>
        <v/>
      </c>
      <c r="C1590" s="14" t="str">
        <f>IF(D1590="","",VLOOKUP(D1590,LISTA!$A:$B,2,0))</f>
        <v/>
      </c>
      <c r="D1590" s="151"/>
      <c r="E1590" s="14" t="str">
        <f>IF(D1590="","",VLOOKUP(B1590,'Preventiva - Sequencia'!$B:$C,2,0))</f>
        <v/>
      </c>
      <c r="F1590" s="14" t="str">
        <f t="shared" si="233"/>
        <v/>
      </c>
      <c r="G1590" s="14" t="str">
        <f t="shared" si="234"/>
        <v/>
      </c>
      <c r="H1590" s="14" t="str">
        <f t="shared" si="235"/>
        <v/>
      </c>
      <c r="I1590" s="152"/>
      <c r="J1590" s="153"/>
      <c r="K1590" s="153"/>
      <c r="L1590" s="19" t="str">
        <f t="shared" si="231"/>
        <v/>
      </c>
      <c r="M1590" s="151"/>
      <c r="N1590" s="153"/>
      <c r="O1590" s="153"/>
      <c r="P1590" s="19" t="str">
        <f t="shared" si="236"/>
        <v/>
      </c>
      <c r="Q1590" s="151"/>
      <c r="R1590" s="151"/>
      <c r="S1590" s="152"/>
      <c r="T1590" s="152"/>
      <c r="U1590" s="21" t="str">
        <f t="shared" si="239"/>
        <v/>
      </c>
      <c r="V1590" s="21" t="str">
        <f t="shared" si="237"/>
        <v/>
      </c>
      <c r="W1590" s="15" t="str">
        <f t="shared" si="238"/>
        <v/>
      </c>
    </row>
    <row r="1591" spans="1:23" ht="21.6" hidden="1" customHeight="1">
      <c r="A1591" s="14" t="str">
        <f t="shared" si="232"/>
        <v/>
      </c>
      <c r="B1591" s="20" t="str">
        <f>IF(D1591="","",COUNTIF($C$4:C1590,C1591)+1)</f>
        <v/>
      </c>
      <c r="C1591" s="14" t="str">
        <f>IF(D1591="","",VLOOKUP(D1591,LISTA!$A:$B,2,0))</f>
        <v/>
      </c>
      <c r="D1591" s="151"/>
      <c r="E1591" s="14" t="str">
        <f>IF(D1591="","",VLOOKUP(B1591,'Preventiva - Sequencia'!$B:$C,2,0))</f>
        <v/>
      </c>
      <c r="F1591" s="14" t="str">
        <f t="shared" si="233"/>
        <v/>
      </c>
      <c r="G1591" s="14" t="str">
        <f t="shared" si="234"/>
        <v/>
      </c>
      <c r="H1591" s="14" t="str">
        <f t="shared" si="235"/>
        <v/>
      </c>
      <c r="I1591" s="152"/>
      <c r="J1591" s="153"/>
      <c r="K1591" s="153"/>
      <c r="L1591" s="19" t="str">
        <f t="shared" si="231"/>
        <v/>
      </c>
      <c r="M1591" s="151"/>
      <c r="N1591" s="153"/>
      <c r="O1591" s="153"/>
      <c r="P1591" s="19" t="str">
        <f t="shared" si="236"/>
        <v/>
      </c>
      <c r="Q1591" s="151"/>
      <c r="R1591" s="151"/>
      <c r="S1591" s="152"/>
      <c r="T1591" s="152"/>
      <c r="U1591" s="21" t="str">
        <f t="shared" si="239"/>
        <v/>
      </c>
      <c r="V1591" s="21" t="str">
        <f t="shared" si="237"/>
        <v/>
      </c>
      <c r="W1591" s="15" t="str">
        <f t="shared" si="238"/>
        <v/>
      </c>
    </row>
    <row r="1592" spans="1:23" ht="21.6" hidden="1" customHeight="1">
      <c r="A1592" s="14" t="str">
        <f t="shared" si="232"/>
        <v/>
      </c>
      <c r="B1592" s="20" t="str">
        <f>IF(D1592="","",COUNTIF($C$4:C1591,C1592)+1)</f>
        <v/>
      </c>
      <c r="C1592" s="14" t="str">
        <f>IF(D1592="","",VLOOKUP(D1592,LISTA!$A:$B,2,0))</f>
        <v/>
      </c>
      <c r="D1592" s="151"/>
      <c r="E1592" s="14" t="str">
        <f>IF(D1592="","",VLOOKUP(B1592,'Preventiva - Sequencia'!$B:$C,2,0))</f>
        <v/>
      </c>
      <c r="F1592" s="14" t="str">
        <f t="shared" si="233"/>
        <v/>
      </c>
      <c r="G1592" s="14" t="str">
        <f t="shared" si="234"/>
        <v/>
      </c>
      <c r="H1592" s="14" t="str">
        <f t="shared" si="235"/>
        <v/>
      </c>
      <c r="I1592" s="152"/>
      <c r="J1592" s="153"/>
      <c r="K1592" s="153"/>
      <c r="L1592" s="19" t="str">
        <f t="shared" si="231"/>
        <v/>
      </c>
      <c r="M1592" s="151"/>
      <c r="N1592" s="153"/>
      <c r="O1592" s="153"/>
      <c r="P1592" s="19" t="str">
        <f t="shared" si="236"/>
        <v/>
      </c>
      <c r="Q1592" s="151"/>
      <c r="R1592" s="151"/>
      <c r="S1592" s="152"/>
      <c r="T1592" s="152"/>
      <c r="U1592" s="21" t="str">
        <f t="shared" si="239"/>
        <v/>
      </c>
      <c r="V1592" s="21" t="str">
        <f t="shared" si="237"/>
        <v/>
      </c>
      <c r="W1592" s="15" t="str">
        <f t="shared" si="238"/>
        <v/>
      </c>
    </row>
    <row r="1593" spans="1:23" ht="21.6" hidden="1" customHeight="1">
      <c r="A1593" s="14" t="str">
        <f t="shared" si="232"/>
        <v/>
      </c>
      <c r="B1593" s="20" t="str">
        <f>IF(D1593="","",COUNTIF($C$4:C1592,C1593)+1)</f>
        <v/>
      </c>
      <c r="C1593" s="14" t="str">
        <f>IF(D1593="","",VLOOKUP(D1593,LISTA!$A:$B,2,0))</f>
        <v/>
      </c>
      <c r="D1593" s="151"/>
      <c r="E1593" s="14" t="str">
        <f>IF(D1593="","",VLOOKUP(B1593,'Preventiva - Sequencia'!$B:$C,2,0))</f>
        <v/>
      </c>
      <c r="F1593" s="14" t="str">
        <f t="shared" si="233"/>
        <v/>
      </c>
      <c r="G1593" s="14" t="str">
        <f t="shared" si="234"/>
        <v/>
      </c>
      <c r="H1593" s="14" t="str">
        <f t="shared" si="235"/>
        <v/>
      </c>
      <c r="I1593" s="152"/>
      <c r="J1593" s="153"/>
      <c r="K1593" s="153"/>
      <c r="L1593" s="19" t="str">
        <f t="shared" si="231"/>
        <v/>
      </c>
      <c r="M1593" s="151"/>
      <c r="N1593" s="153"/>
      <c r="O1593" s="153"/>
      <c r="P1593" s="19" t="str">
        <f t="shared" si="236"/>
        <v/>
      </c>
      <c r="Q1593" s="151"/>
      <c r="R1593" s="151"/>
      <c r="S1593" s="152"/>
      <c r="T1593" s="152"/>
      <c r="U1593" s="21" t="str">
        <f t="shared" si="239"/>
        <v/>
      </c>
      <c r="V1593" s="21" t="str">
        <f t="shared" si="237"/>
        <v/>
      </c>
      <c r="W1593" s="15" t="str">
        <f t="shared" si="238"/>
        <v/>
      </c>
    </row>
    <row r="1594" spans="1:23" ht="21.6" hidden="1" customHeight="1">
      <c r="A1594" s="14" t="str">
        <f t="shared" si="232"/>
        <v/>
      </c>
      <c r="B1594" s="20" t="str">
        <f>IF(D1594="","",COUNTIF($C$4:C1593,C1594)+1)</f>
        <v/>
      </c>
      <c r="C1594" s="14" t="str">
        <f>IF(D1594="","",VLOOKUP(D1594,LISTA!$A:$B,2,0))</f>
        <v/>
      </c>
      <c r="D1594" s="151"/>
      <c r="E1594" s="14" t="str">
        <f>IF(D1594="","",VLOOKUP(B1594,'Preventiva - Sequencia'!$B:$C,2,0))</f>
        <v/>
      </c>
      <c r="F1594" s="14" t="str">
        <f t="shared" si="233"/>
        <v/>
      </c>
      <c r="G1594" s="14" t="str">
        <f t="shared" si="234"/>
        <v/>
      </c>
      <c r="H1594" s="14" t="str">
        <f t="shared" si="235"/>
        <v/>
      </c>
      <c r="I1594" s="152"/>
      <c r="J1594" s="153"/>
      <c r="K1594" s="153"/>
      <c r="L1594" s="19" t="str">
        <f t="shared" si="231"/>
        <v/>
      </c>
      <c r="M1594" s="151"/>
      <c r="N1594" s="153"/>
      <c r="O1594" s="153"/>
      <c r="P1594" s="19" t="str">
        <f t="shared" si="236"/>
        <v/>
      </c>
      <c r="Q1594" s="151"/>
      <c r="R1594" s="151"/>
      <c r="S1594" s="152"/>
      <c r="T1594" s="152"/>
      <c r="U1594" s="21" t="str">
        <f t="shared" si="239"/>
        <v/>
      </c>
      <c r="V1594" s="21" t="str">
        <f t="shared" si="237"/>
        <v/>
      </c>
      <c r="W1594" s="15" t="str">
        <f t="shared" si="238"/>
        <v/>
      </c>
    </row>
    <row r="1595" spans="1:23" ht="21.6" hidden="1" customHeight="1">
      <c r="A1595" s="14" t="str">
        <f t="shared" si="232"/>
        <v/>
      </c>
      <c r="B1595" s="20" t="str">
        <f>IF(D1595="","",COUNTIF($C$4:C1594,C1595)+1)</f>
        <v/>
      </c>
      <c r="C1595" s="14" t="str">
        <f>IF(D1595="","",VLOOKUP(D1595,LISTA!$A:$B,2,0))</f>
        <v/>
      </c>
      <c r="D1595" s="151"/>
      <c r="E1595" s="14" t="str">
        <f>IF(D1595="","",VLOOKUP(B1595,'Preventiva - Sequencia'!$B:$C,2,0))</f>
        <v/>
      </c>
      <c r="F1595" s="14" t="str">
        <f t="shared" si="233"/>
        <v/>
      </c>
      <c r="G1595" s="14" t="str">
        <f t="shared" si="234"/>
        <v/>
      </c>
      <c r="H1595" s="14" t="str">
        <f t="shared" si="235"/>
        <v/>
      </c>
      <c r="I1595" s="152"/>
      <c r="J1595" s="153"/>
      <c r="K1595" s="153"/>
      <c r="L1595" s="19" t="str">
        <f t="shared" si="231"/>
        <v/>
      </c>
      <c r="M1595" s="151"/>
      <c r="N1595" s="153"/>
      <c r="O1595" s="153"/>
      <c r="P1595" s="19" t="str">
        <f t="shared" si="236"/>
        <v/>
      </c>
      <c r="Q1595" s="151"/>
      <c r="R1595" s="151"/>
      <c r="S1595" s="152"/>
      <c r="T1595" s="152"/>
      <c r="U1595" s="21" t="str">
        <f t="shared" si="239"/>
        <v/>
      </c>
      <c r="V1595" s="21" t="str">
        <f t="shared" si="237"/>
        <v/>
      </c>
      <c r="W1595" s="15" t="str">
        <f t="shared" si="238"/>
        <v/>
      </c>
    </row>
    <row r="1596" spans="1:23" ht="21.6" hidden="1" customHeight="1">
      <c r="A1596" s="14" t="str">
        <f t="shared" si="232"/>
        <v/>
      </c>
      <c r="B1596" s="20" t="str">
        <f>IF(D1596="","",COUNTIF($C$4:C1595,C1596)+1)</f>
        <v/>
      </c>
      <c r="C1596" s="14" t="str">
        <f>IF(D1596="","",VLOOKUP(D1596,LISTA!$A:$B,2,0))</f>
        <v/>
      </c>
      <c r="D1596" s="151"/>
      <c r="E1596" s="14" t="str">
        <f>IF(D1596="","",VLOOKUP(B1596,'Preventiva - Sequencia'!$B:$C,2,0))</f>
        <v/>
      </c>
      <c r="F1596" s="14" t="str">
        <f t="shared" si="233"/>
        <v/>
      </c>
      <c r="G1596" s="14" t="str">
        <f t="shared" si="234"/>
        <v/>
      </c>
      <c r="H1596" s="14" t="str">
        <f t="shared" si="235"/>
        <v/>
      </c>
      <c r="I1596" s="152"/>
      <c r="J1596" s="153"/>
      <c r="K1596" s="153"/>
      <c r="L1596" s="19" t="str">
        <f t="shared" si="231"/>
        <v/>
      </c>
      <c r="M1596" s="151"/>
      <c r="N1596" s="153"/>
      <c r="O1596" s="153"/>
      <c r="P1596" s="19" t="str">
        <f t="shared" si="236"/>
        <v/>
      </c>
      <c r="Q1596" s="151"/>
      <c r="R1596" s="151"/>
      <c r="S1596" s="152"/>
      <c r="T1596" s="152"/>
      <c r="U1596" s="21" t="str">
        <f t="shared" si="239"/>
        <v/>
      </c>
      <c r="V1596" s="21" t="str">
        <f t="shared" si="237"/>
        <v/>
      </c>
      <c r="W1596" s="15" t="str">
        <f t="shared" si="238"/>
        <v/>
      </c>
    </row>
    <row r="1597" spans="1:23" ht="21.6" hidden="1" customHeight="1">
      <c r="A1597" s="14" t="str">
        <f t="shared" si="232"/>
        <v/>
      </c>
      <c r="B1597" s="20" t="str">
        <f>IF(D1597="","",COUNTIF($C$4:C1596,C1597)+1)</f>
        <v/>
      </c>
      <c r="C1597" s="14" t="str">
        <f>IF(D1597="","",VLOOKUP(D1597,LISTA!$A:$B,2,0))</f>
        <v/>
      </c>
      <c r="D1597" s="151"/>
      <c r="E1597" s="14" t="str">
        <f>IF(D1597="","",VLOOKUP(B1597,'Preventiva - Sequencia'!$B:$C,2,0))</f>
        <v/>
      </c>
      <c r="F1597" s="14" t="str">
        <f t="shared" si="233"/>
        <v/>
      </c>
      <c r="G1597" s="14" t="str">
        <f t="shared" si="234"/>
        <v/>
      </c>
      <c r="H1597" s="14" t="str">
        <f t="shared" si="235"/>
        <v/>
      </c>
      <c r="I1597" s="152"/>
      <c r="J1597" s="153"/>
      <c r="K1597" s="153"/>
      <c r="L1597" s="19" t="str">
        <f t="shared" si="231"/>
        <v/>
      </c>
      <c r="M1597" s="151"/>
      <c r="N1597" s="153"/>
      <c r="O1597" s="153"/>
      <c r="P1597" s="19" t="str">
        <f t="shared" si="236"/>
        <v/>
      </c>
      <c r="Q1597" s="151"/>
      <c r="R1597" s="151"/>
      <c r="S1597" s="152"/>
      <c r="T1597" s="152"/>
      <c r="U1597" s="21" t="str">
        <f t="shared" si="239"/>
        <v/>
      </c>
      <c r="V1597" s="21" t="str">
        <f t="shared" si="237"/>
        <v/>
      </c>
      <c r="W1597" s="15" t="str">
        <f t="shared" si="238"/>
        <v/>
      </c>
    </row>
    <row r="1598" spans="1:23" ht="21.6" hidden="1" customHeight="1">
      <c r="A1598" s="14" t="str">
        <f t="shared" si="232"/>
        <v/>
      </c>
      <c r="B1598" s="20" t="str">
        <f>IF(D1598="","",COUNTIF($C$4:C1597,C1598)+1)</f>
        <v/>
      </c>
      <c r="C1598" s="14" t="str">
        <f>IF(D1598="","",VLOOKUP(D1598,LISTA!$A:$B,2,0))</f>
        <v/>
      </c>
      <c r="D1598" s="151"/>
      <c r="E1598" s="14" t="str">
        <f>IF(D1598="","",VLOOKUP(B1598,'Preventiva - Sequencia'!$B:$C,2,0))</f>
        <v/>
      </c>
      <c r="F1598" s="14" t="str">
        <f t="shared" si="233"/>
        <v/>
      </c>
      <c r="G1598" s="14" t="str">
        <f t="shared" si="234"/>
        <v/>
      </c>
      <c r="H1598" s="14" t="str">
        <f t="shared" si="235"/>
        <v/>
      </c>
      <c r="I1598" s="152"/>
      <c r="J1598" s="153"/>
      <c r="K1598" s="153"/>
      <c r="L1598" s="19" t="str">
        <f t="shared" si="231"/>
        <v/>
      </c>
      <c r="M1598" s="151"/>
      <c r="N1598" s="153"/>
      <c r="O1598" s="153"/>
      <c r="P1598" s="19" t="str">
        <f t="shared" si="236"/>
        <v/>
      </c>
      <c r="Q1598" s="151"/>
      <c r="R1598" s="151"/>
      <c r="S1598" s="152"/>
      <c r="T1598" s="152"/>
      <c r="U1598" s="21" t="str">
        <f t="shared" si="239"/>
        <v/>
      </c>
      <c r="V1598" s="21" t="str">
        <f t="shared" si="237"/>
        <v/>
      </c>
      <c r="W1598" s="15" t="str">
        <f t="shared" si="238"/>
        <v/>
      </c>
    </row>
    <row r="1599" spans="1:23" ht="21.6" hidden="1" customHeight="1">
      <c r="A1599" s="14" t="str">
        <f t="shared" si="232"/>
        <v/>
      </c>
      <c r="B1599" s="20" t="str">
        <f>IF(D1599="","",COUNTIF($C$4:C1598,C1599)+1)</f>
        <v/>
      </c>
      <c r="C1599" s="14" t="str">
        <f>IF(D1599="","",VLOOKUP(D1599,LISTA!$A:$B,2,0))</f>
        <v/>
      </c>
      <c r="D1599" s="151"/>
      <c r="E1599" s="14" t="str">
        <f>IF(D1599="","",VLOOKUP(B1599,'Preventiva - Sequencia'!$B:$C,2,0))</f>
        <v/>
      </c>
      <c r="F1599" s="14" t="str">
        <f t="shared" si="233"/>
        <v/>
      </c>
      <c r="G1599" s="14" t="str">
        <f t="shared" si="234"/>
        <v/>
      </c>
      <c r="H1599" s="14" t="str">
        <f t="shared" si="235"/>
        <v/>
      </c>
      <c r="I1599" s="152"/>
      <c r="J1599" s="153"/>
      <c r="K1599" s="153"/>
      <c r="L1599" s="19" t="str">
        <f t="shared" si="231"/>
        <v/>
      </c>
      <c r="M1599" s="151"/>
      <c r="N1599" s="153"/>
      <c r="O1599" s="153"/>
      <c r="P1599" s="19" t="str">
        <f t="shared" si="236"/>
        <v/>
      </c>
      <c r="Q1599" s="151"/>
      <c r="R1599" s="151"/>
      <c r="S1599" s="152"/>
      <c r="T1599" s="152"/>
      <c r="U1599" s="21" t="str">
        <f t="shared" si="239"/>
        <v/>
      </c>
      <c r="V1599" s="21" t="str">
        <f t="shared" si="237"/>
        <v/>
      </c>
      <c r="W1599" s="15" t="str">
        <f t="shared" si="238"/>
        <v/>
      </c>
    </row>
    <row r="1600" spans="1:23" ht="21.6" hidden="1" customHeight="1">
      <c r="A1600" s="14" t="str">
        <f t="shared" si="232"/>
        <v/>
      </c>
      <c r="B1600" s="20" t="str">
        <f>IF(D1600="","",COUNTIF($C$4:C1599,C1600)+1)</f>
        <v/>
      </c>
      <c r="C1600" s="14" t="str">
        <f>IF(D1600="","",VLOOKUP(D1600,LISTA!$A:$B,2,0))</f>
        <v/>
      </c>
      <c r="D1600" s="151"/>
      <c r="E1600" s="14" t="str">
        <f>IF(D1600="","",VLOOKUP(B1600,'Preventiva - Sequencia'!$B:$C,2,0))</f>
        <v/>
      </c>
      <c r="F1600" s="14" t="str">
        <f t="shared" si="233"/>
        <v/>
      </c>
      <c r="G1600" s="14" t="str">
        <f t="shared" si="234"/>
        <v/>
      </c>
      <c r="H1600" s="14" t="str">
        <f t="shared" si="235"/>
        <v/>
      </c>
      <c r="I1600" s="152"/>
      <c r="J1600" s="153"/>
      <c r="K1600" s="153"/>
      <c r="L1600" s="19" t="str">
        <f t="shared" si="231"/>
        <v/>
      </c>
      <c r="M1600" s="151"/>
      <c r="N1600" s="153"/>
      <c r="O1600" s="153"/>
      <c r="P1600" s="19" t="str">
        <f t="shared" si="236"/>
        <v/>
      </c>
      <c r="Q1600" s="151"/>
      <c r="R1600" s="151"/>
      <c r="S1600" s="152"/>
      <c r="T1600" s="152"/>
      <c r="U1600" s="21" t="str">
        <f t="shared" si="239"/>
        <v/>
      </c>
      <c r="V1600" s="21" t="str">
        <f t="shared" si="237"/>
        <v/>
      </c>
      <c r="W1600" s="15" t="str">
        <f t="shared" si="238"/>
        <v/>
      </c>
    </row>
    <row r="1601" spans="1:23" ht="21.6" hidden="1" customHeight="1">
      <c r="A1601" s="14" t="str">
        <f t="shared" si="232"/>
        <v/>
      </c>
      <c r="B1601" s="20" t="str">
        <f>IF(D1601="","",COUNTIF($C$4:C1600,C1601)+1)</f>
        <v/>
      </c>
      <c r="C1601" s="14" t="str">
        <f>IF(D1601="","",VLOOKUP(D1601,LISTA!$A:$B,2,0))</f>
        <v/>
      </c>
      <c r="D1601" s="151"/>
      <c r="E1601" s="14" t="str">
        <f>IF(D1601="","",VLOOKUP(B1601,'Preventiva - Sequencia'!$B:$C,2,0))</f>
        <v/>
      </c>
      <c r="F1601" s="14" t="str">
        <f t="shared" si="233"/>
        <v/>
      </c>
      <c r="G1601" s="14" t="str">
        <f t="shared" si="234"/>
        <v/>
      </c>
      <c r="H1601" s="14" t="str">
        <f t="shared" si="235"/>
        <v/>
      </c>
      <c r="I1601" s="152"/>
      <c r="J1601" s="153"/>
      <c r="K1601" s="153"/>
      <c r="L1601" s="19" t="str">
        <f t="shared" ref="L1601:L1664" si="240">IF(K1601="","",K1601-J1601)</f>
        <v/>
      </c>
      <c r="M1601" s="151"/>
      <c r="N1601" s="153"/>
      <c r="O1601" s="153"/>
      <c r="P1601" s="19" t="str">
        <f t="shared" si="236"/>
        <v/>
      </c>
      <c r="Q1601" s="151"/>
      <c r="R1601" s="151"/>
      <c r="S1601" s="152"/>
      <c r="T1601" s="152"/>
      <c r="U1601" s="21" t="str">
        <f t="shared" si="239"/>
        <v/>
      </c>
      <c r="V1601" s="21" t="str">
        <f t="shared" si="237"/>
        <v/>
      </c>
      <c r="W1601" s="15" t="str">
        <f t="shared" si="238"/>
        <v/>
      </c>
    </row>
    <row r="1602" spans="1:23" ht="21.6" hidden="1" customHeight="1">
      <c r="A1602" s="14" t="str">
        <f t="shared" si="232"/>
        <v/>
      </c>
      <c r="B1602" s="20" t="str">
        <f>IF(D1602="","",COUNTIF($C$4:C1601,C1602)+1)</f>
        <v/>
      </c>
      <c r="C1602" s="14" t="str">
        <f>IF(D1602="","",VLOOKUP(D1602,LISTA!$A:$B,2,0))</f>
        <v/>
      </c>
      <c r="D1602" s="151"/>
      <c r="E1602" s="14" t="str">
        <f>IF(D1602="","",VLOOKUP(B1602,'Preventiva - Sequencia'!$B:$C,2,0))</f>
        <v/>
      </c>
      <c r="F1602" s="14" t="str">
        <f t="shared" si="233"/>
        <v/>
      </c>
      <c r="G1602" s="14" t="str">
        <f t="shared" si="234"/>
        <v/>
      </c>
      <c r="H1602" s="14" t="str">
        <f t="shared" si="235"/>
        <v/>
      </c>
      <c r="I1602" s="152"/>
      <c r="J1602" s="153"/>
      <c r="K1602" s="153"/>
      <c r="L1602" s="19" t="str">
        <f t="shared" si="240"/>
        <v/>
      </c>
      <c r="M1602" s="151"/>
      <c r="N1602" s="153"/>
      <c r="O1602" s="153"/>
      <c r="P1602" s="19" t="str">
        <f t="shared" si="236"/>
        <v/>
      </c>
      <c r="Q1602" s="151"/>
      <c r="R1602" s="151"/>
      <c r="S1602" s="152"/>
      <c r="T1602" s="152"/>
      <c r="U1602" s="21" t="str">
        <f t="shared" si="239"/>
        <v/>
      </c>
      <c r="V1602" s="21" t="str">
        <f t="shared" si="237"/>
        <v/>
      </c>
      <c r="W1602" s="15" t="str">
        <f t="shared" si="238"/>
        <v/>
      </c>
    </row>
    <row r="1603" spans="1:23" ht="21.6" hidden="1" customHeight="1">
      <c r="A1603" s="14" t="str">
        <f t="shared" si="232"/>
        <v/>
      </c>
      <c r="B1603" s="20" t="str">
        <f>IF(D1603="","",COUNTIF($C$4:C1602,C1603)+1)</f>
        <v/>
      </c>
      <c r="C1603" s="14" t="str">
        <f>IF(D1603="","",VLOOKUP(D1603,LISTA!$A:$B,2,0))</f>
        <v/>
      </c>
      <c r="D1603" s="151"/>
      <c r="E1603" s="14" t="str">
        <f>IF(D1603="","",VLOOKUP(B1603,'Preventiva - Sequencia'!$B:$C,2,0))</f>
        <v/>
      </c>
      <c r="F1603" s="14" t="str">
        <f t="shared" si="233"/>
        <v/>
      </c>
      <c r="G1603" s="14" t="str">
        <f t="shared" si="234"/>
        <v/>
      </c>
      <c r="H1603" s="14" t="str">
        <f t="shared" si="235"/>
        <v/>
      </c>
      <c r="I1603" s="152"/>
      <c r="J1603" s="153"/>
      <c r="K1603" s="153"/>
      <c r="L1603" s="19" t="str">
        <f t="shared" si="240"/>
        <v/>
      </c>
      <c r="M1603" s="151"/>
      <c r="N1603" s="153"/>
      <c r="O1603" s="153"/>
      <c r="P1603" s="19" t="str">
        <f t="shared" si="236"/>
        <v/>
      </c>
      <c r="Q1603" s="151"/>
      <c r="R1603" s="151"/>
      <c r="S1603" s="152"/>
      <c r="T1603" s="152"/>
      <c r="U1603" s="21" t="str">
        <f t="shared" si="239"/>
        <v/>
      </c>
      <c r="V1603" s="21" t="str">
        <f t="shared" si="237"/>
        <v/>
      </c>
      <c r="W1603" s="15" t="str">
        <f t="shared" si="238"/>
        <v/>
      </c>
    </row>
    <row r="1604" spans="1:23" ht="21.6" hidden="1" customHeight="1">
      <c r="A1604" s="14" t="str">
        <f t="shared" si="232"/>
        <v/>
      </c>
      <c r="B1604" s="20" t="str">
        <f>IF(D1604="","",COUNTIF($C$4:C1603,C1604)+1)</f>
        <v/>
      </c>
      <c r="C1604" s="14" t="str">
        <f>IF(D1604="","",VLOOKUP(D1604,LISTA!$A:$B,2,0))</f>
        <v/>
      </c>
      <c r="D1604" s="151"/>
      <c r="E1604" s="14" t="str">
        <f>IF(D1604="","",VLOOKUP(B1604,'Preventiva - Sequencia'!$B:$C,2,0))</f>
        <v/>
      </c>
      <c r="F1604" s="14" t="str">
        <f t="shared" si="233"/>
        <v/>
      </c>
      <c r="G1604" s="14" t="str">
        <f t="shared" si="234"/>
        <v/>
      </c>
      <c r="H1604" s="14" t="str">
        <f t="shared" si="235"/>
        <v/>
      </c>
      <c r="I1604" s="152"/>
      <c r="J1604" s="153"/>
      <c r="K1604" s="153"/>
      <c r="L1604" s="19" t="str">
        <f t="shared" si="240"/>
        <v/>
      </c>
      <c r="M1604" s="151"/>
      <c r="N1604" s="153"/>
      <c r="O1604" s="153"/>
      <c r="P1604" s="19" t="str">
        <f t="shared" si="236"/>
        <v/>
      </c>
      <c r="Q1604" s="151"/>
      <c r="R1604" s="151"/>
      <c r="S1604" s="152"/>
      <c r="T1604" s="152"/>
      <c r="U1604" s="21" t="str">
        <f t="shared" si="239"/>
        <v/>
      </c>
      <c r="V1604" s="21" t="str">
        <f t="shared" si="237"/>
        <v/>
      </c>
      <c r="W1604" s="15" t="str">
        <f t="shared" si="238"/>
        <v/>
      </c>
    </row>
    <row r="1605" spans="1:23" ht="21.6" hidden="1" customHeight="1">
      <c r="A1605" s="14" t="str">
        <f t="shared" ref="A1605:A1668" si="241">IF(D1605="","",B1605&amp;C1605)</f>
        <v/>
      </c>
      <c r="B1605" s="20" t="str">
        <f>IF(D1605="","",COUNTIF($C$4:C1604,C1605)+1)</f>
        <v/>
      </c>
      <c r="C1605" s="14" t="str">
        <f>IF(D1605="","",VLOOKUP(D1605,LISTA!$A:$B,2,0))</f>
        <v/>
      </c>
      <c r="D1605" s="151"/>
      <c r="E1605" s="14" t="str">
        <f>IF(D1605="","",VLOOKUP(B1605,'Preventiva - Sequencia'!$B:$C,2,0))</f>
        <v/>
      </c>
      <c r="F1605" s="14" t="str">
        <f t="shared" ref="F1605:F1668" si="242">IF(D1605="","",IF(B1605=1,0,VLOOKUP((B1605-1)&amp;C1605,$A:$W,17,0)))</f>
        <v/>
      </c>
      <c r="G1605" s="14" t="str">
        <f t="shared" ref="G1605:G1668" si="243">IF(D1605="","",IF(E1605="50F",45,IF(E1605="250f",F1605+175,F1605+225)))</f>
        <v/>
      </c>
      <c r="H1605" s="14" t="str">
        <f t="shared" ref="H1605:H1668" si="244">IF(C1605="","",IF(E1605="50F",55,IF(E1605="250f",F1605+225,F1605+275)))</f>
        <v/>
      </c>
      <c r="I1605" s="152"/>
      <c r="J1605" s="153"/>
      <c r="K1605" s="153"/>
      <c r="L1605" s="19" t="str">
        <f t="shared" si="240"/>
        <v/>
      </c>
      <c r="M1605" s="151"/>
      <c r="N1605" s="153"/>
      <c r="O1605" s="153"/>
      <c r="P1605" s="19" t="str">
        <f t="shared" ref="P1605:P1668" si="245">IF(O1605="","",O1605-N1605)</f>
        <v/>
      </c>
      <c r="Q1605" s="151"/>
      <c r="R1605" s="151"/>
      <c r="S1605" s="152"/>
      <c r="T1605" s="152"/>
      <c r="U1605" s="21" t="str">
        <f t="shared" si="239"/>
        <v/>
      </c>
      <c r="V1605" s="21" t="str">
        <f t="shared" ref="V1605:V1668" si="246">IF(M1605=0,"",R1605/M1605)</f>
        <v/>
      </c>
      <c r="W1605" s="15" t="str">
        <f t="shared" ref="W1605:W1668" si="247">IF(Q1605="","",IF(AND(Q1605&gt;G1605,Q1605&lt;H1605),1,0))</f>
        <v/>
      </c>
    </row>
    <row r="1606" spans="1:23" ht="21.6" hidden="1" customHeight="1">
      <c r="A1606" s="14" t="str">
        <f t="shared" si="241"/>
        <v/>
      </c>
      <c r="B1606" s="20" t="str">
        <f>IF(D1606="","",COUNTIF($C$4:C1605,C1606)+1)</f>
        <v/>
      </c>
      <c r="C1606" s="14" t="str">
        <f>IF(D1606="","",VLOOKUP(D1606,LISTA!$A:$B,2,0))</f>
        <v/>
      </c>
      <c r="D1606" s="151"/>
      <c r="E1606" s="14" t="str">
        <f>IF(D1606="","",VLOOKUP(B1606,'Preventiva - Sequencia'!$B:$C,2,0))</f>
        <v/>
      </c>
      <c r="F1606" s="14" t="str">
        <f t="shared" si="242"/>
        <v/>
      </c>
      <c r="G1606" s="14" t="str">
        <f t="shared" si="243"/>
        <v/>
      </c>
      <c r="H1606" s="14" t="str">
        <f t="shared" si="244"/>
        <v/>
      </c>
      <c r="I1606" s="152"/>
      <c r="J1606" s="153"/>
      <c r="K1606" s="153"/>
      <c r="L1606" s="19" t="str">
        <f t="shared" si="240"/>
        <v/>
      </c>
      <c r="M1606" s="151"/>
      <c r="N1606" s="153"/>
      <c r="O1606" s="153"/>
      <c r="P1606" s="19" t="str">
        <f t="shared" si="245"/>
        <v/>
      </c>
      <c r="Q1606" s="151"/>
      <c r="R1606" s="151"/>
      <c r="S1606" s="152"/>
      <c r="T1606" s="152"/>
      <c r="U1606" s="21" t="str">
        <f t="shared" si="239"/>
        <v/>
      </c>
      <c r="V1606" s="21" t="str">
        <f t="shared" si="246"/>
        <v/>
      </c>
      <c r="W1606" s="15" t="str">
        <f t="shared" si="247"/>
        <v/>
      </c>
    </row>
    <row r="1607" spans="1:23" ht="21.6" hidden="1" customHeight="1">
      <c r="A1607" s="14" t="str">
        <f t="shared" si="241"/>
        <v/>
      </c>
      <c r="B1607" s="20" t="str">
        <f>IF(D1607="","",COUNTIF($C$4:C1606,C1607)+1)</f>
        <v/>
      </c>
      <c r="C1607" s="14" t="str">
        <f>IF(D1607="","",VLOOKUP(D1607,LISTA!$A:$B,2,0))</f>
        <v/>
      </c>
      <c r="D1607" s="151"/>
      <c r="E1607" s="14" t="str">
        <f>IF(D1607="","",VLOOKUP(B1607,'Preventiva - Sequencia'!$B:$C,2,0))</f>
        <v/>
      </c>
      <c r="F1607" s="14" t="str">
        <f t="shared" si="242"/>
        <v/>
      </c>
      <c r="G1607" s="14" t="str">
        <f t="shared" si="243"/>
        <v/>
      </c>
      <c r="H1607" s="14" t="str">
        <f t="shared" si="244"/>
        <v/>
      </c>
      <c r="I1607" s="152"/>
      <c r="J1607" s="153"/>
      <c r="K1607" s="153"/>
      <c r="L1607" s="19" t="str">
        <f t="shared" si="240"/>
        <v/>
      </c>
      <c r="M1607" s="151"/>
      <c r="N1607" s="153"/>
      <c r="O1607" s="153"/>
      <c r="P1607" s="19" t="str">
        <f t="shared" si="245"/>
        <v/>
      </c>
      <c r="Q1607" s="151"/>
      <c r="R1607" s="151"/>
      <c r="S1607" s="152"/>
      <c r="T1607" s="152"/>
      <c r="U1607" s="21" t="str">
        <f t="shared" si="239"/>
        <v/>
      </c>
      <c r="V1607" s="21" t="str">
        <f t="shared" si="246"/>
        <v/>
      </c>
      <c r="W1607" s="15" t="str">
        <f t="shared" si="247"/>
        <v/>
      </c>
    </row>
    <row r="1608" spans="1:23" ht="21.6" hidden="1" customHeight="1">
      <c r="A1608" s="14" t="str">
        <f t="shared" si="241"/>
        <v/>
      </c>
      <c r="B1608" s="20" t="str">
        <f>IF(D1608="","",COUNTIF($C$4:C1607,C1608)+1)</f>
        <v/>
      </c>
      <c r="C1608" s="14" t="str">
        <f>IF(D1608="","",VLOOKUP(D1608,LISTA!$A:$B,2,0))</f>
        <v/>
      </c>
      <c r="D1608" s="151"/>
      <c r="E1608" s="14" t="str">
        <f>IF(D1608="","",VLOOKUP(B1608,'Preventiva - Sequencia'!$B:$C,2,0))</f>
        <v/>
      </c>
      <c r="F1608" s="14" t="str">
        <f t="shared" si="242"/>
        <v/>
      </c>
      <c r="G1608" s="14" t="str">
        <f t="shared" si="243"/>
        <v/>
      </c>
      <c r="H1608" s="14" t="str">
        <f t="shared" si="244"/>
        <v/>
      </c>
      <c r="I1608" s="152"/>
      <c r="J1608" s="153"/>
      <c r="K1608" s="153"/>
      <c r="L1608" s="19" t="str">
        <f t="shared" si="240"/>
        <v/>
      </c>
      <c r="M1608" s="151"/>
      <c r="N1608" s="153"/>
      <c r="O1608" s="153"/>
      <c r="P1608" s="19" t="str">
        <f t="shared" si="245"/>
        <v/>
      </c>
      <c r="Q1608" s="151"/>
      <c r="R1608" s="151"/>
      <c r="S1608" s="152"/>
      <c r="T1608" s="152"/>
      <c r="U1608" s="21" t="str">
        <f t="shared" si="239"/>
        <v/>
      </c>
      <c r="V1608" s="21" t="str">
        <f t="shared" si="246"/>
        <v/>
      </c>
      <c r="W1608" s="15" t="str">
        <f t="shared" si="247"/>
        <v/>
      </c>
    </row>
    <row r="1609" spans="1:23" ht="21.6" hidden="1" customHeight="1">
      <c r="A1609" s="14" t="str">
        <f t="shared" si="241"/>
        <v/>
      </c>
      <c r="B1609" s="20" t="str">
        <f>IF(D1609="","",COUNTIF($C$4:C1608,C1609)+1)</f>
        <v/>
      </c>
      <c r="C1609" s="14" t="str">
        <f>IF(D1609="","",VLOOKUP(D1609,LISTA!$A:$B,2,0))</f>
        <v/>
      </c>
      <c r="D1609" s="151"/>
      <c r="E1609" s="14" t="str">
        <f>IF(D1609="","",VLOOKUP(B1609,'Preventiva - Sequencia'!$B:$C,2,0))</f>
        <v/>
      </c>
      <c r="F1609" s="14" t="str">
        <f t="shared" si="242"/>
        <v/>
      </c>
      <c r="G1609" s="14" t="str">
        <f t="shared" si="243"/>
        <v/>
      </c>
      <c r="H1609" s="14" t="str">
        <f t="shared" si="244"/>
        <v/>
      </c>
      <c r="I1609" s="152"/>
      <c r="J1609" s="153"/>
      <c r="K1609" s="153"/>
      <c r="L1609" s="19" t="str">
        <f t="shared" si="240"/>
        <v/>
      </c>
      <c r="M1609" s="151"/>
      <c r="N1609" s="153"/>
      <c r="O1609" s="153"/>
      <c r="P1609" s="19" t="str">
        <f t="shared" si="245"/>
        <v/>
      </c>
      <c r="Q1609" s="151"/>
      <c r="R1609" s="151"/>
      <c r="S1609" s="152"/>
      <c r="T1609" s="152"/>
      <c r="U1609" s="21" t="str">
        <f t="shared" si="239"/>
        <v/>
      </c>
      <c r="V1609" s="21" t="str">
        <f t="shared" si="246"/>
        <v/>
      </c>
      <c r="W1609" s="15" t="str">
        <f t="shared" si="247"/>
        <v/>
      </c>
    </row>
    <row r="1610" spans="1:23" ht="21.6" hidden="1" customHeight="1">
      <c r="A1610" s="14" t="str">
        <f t="shared" si="241"/>
        <v/>
      </c>
      <c r="B1610" s="20" t="str">
        <f>IF(D1610="","",COUNTIF($C$4:C1609,C1610)+1)</f>
        <v/>
      </c>
      <c r="C1610" s="14" t="str">
        <f>IF(D1610="","",VLOOKUP(D1610,LISTA!$A:$B,2,0))</f>
        <v/>
      </c>
      <c r="D1610" s="151"/>
      <c r="E1610" s="14" t="str">
        <f>IF(D1610="","",VLOOKUP(B1610,'Preventiva - Sequencia'!$B:$C,2,0))</f>
        <v/>
      </c>
      <c r="F1610" s="14" t="str">
        <f t="shared" si="242"/>
        <v/>
      </c>
      <c r="G1610" s="14" t="str">
        <f t="shared" si="243"/>
        <v/>
      </c>
      <c r="H1610" s="14" t="str">
        <f t="shared" si="244"/>
        <v/>
      </c>
      <c r="I1610" s="152"/>
      <c r="J1610" s="153"/>
      <c r="K1610" s="153"/>
      <c r="L1610" s="19" t="str">
        <f t="shared" si="240"/>
        <v/>
      </c>
      <c r="M1610" s="151"/>
      <c r="N1610" s="153"/>
      <c r="O1610" s="153"/>
      <c r="P1610" s="19" t="str">
        <f t="shared" si="245"/>
        <v/>
      </c>
      <c r="Q1610" s="151"/>
      <c r="R1610" s="151"/>
      <c r="S1610" s="152"/>
      <c r="T1610" s="152"/>
      <c r="U1610" s="21" t="str">
        <f t="shared" si="239"/>
        <v/>
      </c>
      <c r="V1610" s="21" t="str">
        <f t="shared" si="246"/>
        <v/>
      </c>
      <c r="W1610" s="15" t="str">
        <f t="shared" si="247"/>
        <v/>
      </c>
    </row>
    <row r="1611" spans="1:23" ht="21.6" hidden="1" customHeight="1">
      <c r="A1611" s="14" t="str">
        <f t="shared" si="241"/>
        <v/>
      </c>
      <c r="B1611" s="20" t="str">
        <f>IF(D1611="","",COUNTIF($C$4:C1610,C1611)+1)</f>
        <v/>
      </c>
      <c r="C1611" s="14" t="str">
        <f>IF(D1611="","",VLOOKUP(D1611,LISTA!$A:$B,2,0))</f>
        <v/>
      </c>
      <c r="D1611" s="151"/>
      <c r="E1611" s="14" t="str">
        <f>IF(D1611="","",VLOOKUP(B1611,'Preventiva - Sequencia'!$B:$C,2,0))</f>
        <v/>
      </c>
      <c r="F1611" s="14" t="str">
        <f t="shared" si="242"/>
        <v/>
      </c>
      <c r="G1611" s="14" t="str">
        <f t="shared" si="243"/>
        <v/>
      </c>
      <c r="H1611" s="14" t="str">
        <f t="shared" si="244"/>
        <v/>
      </c>
      <c r="I1611" s="152"/>
      <c r="J1611" s="153"/>
      <c r="K1611" s="153"/>
      <c r="L1611" s="19" t="str">
        <f t="shared" si="240"/>
        <v/>
      </c>
      <c r="M1611" s="151"/>
      <c r="N1611" s="153"/>
      <c r="O1611" s="153"/>
      <c r="P1611" s="19" t="str">
        <f t="shared" si="245"/>
        <v/>
      </c>
      <c r="Q1611" s="151"/>
      <c r="R1611" s="151"/>
      <c r="S1611" s="152"/>
      <c r="T1611" s="152"/>
      <c r="U1611" s="21" t="str">
        <f t="shared" si="239"/>
        <v/>
      </c>
      <c r="V1611" s="21" t="str">
        <f t="shared" si="246"/>
        <v/>
      </c>
      <c r="W1611" s="15" t="str">
        <f t="shared" si="247"/>
        <v/>
      </c>
    </row>
    <row r="1612" spans="1:23" ht="21.6" hidden="1" customHeight="1">
      <c r="A1612" s="14" t="str">
        <f t="shared" si="241"/>
        <v/>
      </c>
      <c r="B1612" s="20" t="str">
        <f>IF(D1612="","",COUNTIF($C$4:C1611,C1612)+1)</f>
        <v/>
      </c>
      <c r="C1612" s="14" t="str">
        <f>IF(D1612="","",VLOOKUP(D1612,LISTA!$A:$B,2,0))</f>
        <v/>
      </c>
      <c r="D1612" s="151"/>
      <c r="E1612" s="14" t="str">
        <f>IF(D1612="","",VLOOKUP(B1612,'Preventiva - Sequencia'!$B:$C,2,0))</f>
        <v/>
      </c>
      <c r="F1612" s="14" t="str">
        <f t="shared" si="242"/>
        <v/>
      </c>
      <c r="G1612" s="14" t="str">
        <f t="shared" si="243"/>
        <v/>
      </c>
      <c r="H1612" s="14" t="str">
        <f t="shared" si="244"/>
        <v/>
      </c>
      <c r="I1612" s="152"/>
      <c r="J1612" s="153"/>
      <c r="K1612" s="153"/>
      <c r="L1612" s="19" t="str">
        <f t="shared" si="240"/>
        <v/>
      </c>
      <c r="M1612" s="151"/>
      <c r="N1612" s="153"/>
      <c r="O1612" s="153"/>
      <c r="P1612" s="19" t="str">
        <f t="shared" si="245"/>
        <v/>
      </c>
      <c r="Q1612" s="151"/>
      <c r="R1612" s="151"/>
      <c r="S1612" s="152"/>
      <c r="T1612" s="152"/>
      <c r="U1612" s="21" t="str">
        <f t="shared" si="239"/>
        <v/>
      </c>
      <c r="V1612" s="21" t="str">
        <f t="shared" si="246"/>
        <v/>
      </c>
      <c r="W1612" s="15" t="str">
        <f t="shared" si="247"/>
        <v/>
      </c>
    </row>
    <row r="1613" spans="1:23" ht="21.6" hidden="1" customHeight="1">
      <c r="A1613" s="14" t="str">
        <f t="shared" si="241"/>
        <v/>
      </c>
      <c r="B1613" s="20" t="str">
        <f>IF(D1613="","",COUNTIF($C$4:C1612,C1613)+1)</f>
        <v/>
      </c>
      <c r="C1613" s="14" t="str">
        <f>IF(D1613="","",VLOOKUP(D1613,LISTA!$A:$B,2,0))</f>
        <v/>
      </c>
      <c r="D1613" s="151"/>
      <c r="E1613" s="14" t="str">
        <f>IF(D1613="","",VLOOKUP(B1613,'Preventiva - Sequencia'!$B:$C,2,0))</f>
        <v/>
      </c>
      <c r="F1613" s="14" t="str">
        <f t="shared" si="242"/>
        <v/>
      </c>
      <c r="G1613" s="14" t="str">
        <f t="shared" si="243"/>
        <v/>
      </c>
      <c r="H1613" s="14" t="str">
        <f t="shared" si="244"/>
        <v/>
      </c>
      <c r="I1613" s="152"/>
      <c r="J1613" s="153"/>
      <c r="K1613" s="153"/>
      <c r="L1613" s="19" t="str">
        <f t="shared" si="240"/>
        <v/>
      </c>
      <c r="M1613" s="151"/>
      <c r="N1613" s="153"/>
      <c r="O1613" s="153"/>
      <c r="P1613" s="19" t="str">
        <f t="shared" si="245"/>
        <v/>
      </c>
      <c r="Q1613" s="151"/>
      <c r="R1613" s="151"/>
      <c r="S1613" s="152"/>
      <c r="T1613" s="152"/>
      <c r="U1613" s="21" t="str">
        <f t="shared" si="239"/>
        <v/>
      </c>
      <c r="V1613" s="21" t="str">
        <f t="shared" si="246"/>
        <v/>
      </c>
      <c r="W1613" s="15" t="str">
        <f t="shared" si="247"/>
        <v/>
      </c>
    </row>
    <row r="1614" spans="1:23" ht="21.6" hidden="1" customHeight="1">
      <c r="A1614" s="14" t="str">
        <f t="shared" si="241"/>
        <v/>
      </c>
      <c r="B1614" s="20" t="str">
        <f>IF(D1614="","",COUNTIF($C$4:C1613,C1614)+1)</f>
        <v/>
      </c>
      <c r="C1614" s="14" t="str">
        <f>IF(D1614="","",VLOOKUP(D1614,LISTA!$A:$B,2,0))</f>
        <v/>
      </c>
      <c r="D1614" s="151"/>
      <c r="E1614" s="14" t="str">
        <f>IF(D1614="","",VLOOKUP(B1614,'Preventiva - Sequencia'!$B:$C,2,0))</f>
        <v/>
      </c>
      <c r="F1614" s="14" t="str">
        <f t="shared" si="242"/>
        <v/>
      </c>
      <c r="G1614" s="14" t="str">
        <f t="shared" si="243"/>
        <v/>
      </c>
      <c r="H1614" s="14" t="str">
        <f t="shared" si="244"/>
        <v/>
      </c>
      <c r="I1614" s="152"/>
      <c r="J1614" s="153"/>
      <c r="K1614" s="153"/>
      <c r="L1614" s="19" t="str">
        <f t="shared" si="240"/>
        <v/>
      </c>
      <c r="M1614" s="151"/>
      <c r="N1614" s="153"/>
      <c r="O1614" s="153"/>
      <c r="P1614" s="19" t="str">
        <f t="shared" si="245"/>
        <v/>
      </c>
      <c r="Q1614" s="151"/>
      <c r="R1614" s="151"/>
      <c r="S1614" s="152"/>
      <c r="T1614" s="152"/>
      <c r="U1614" s="21" t="str">
        <f t="shared" si="239"/>
        <v/>
      </c>
      <c r="V1614" s="21" t="str">
        <f t="shared" si="246"/>
        <v/>
      </c>
      <c r="W1614" s="15" t="str">
        <f t="shared" si="247"/>
        <v/>
      </c>
    </row>
    <row r="1615" spans="1:23" ht="21.6" hidden="1" customHeight="1">
      <c r="A1615" s="14" t="str">
        <f t="shared" si="241"/>
        <v/>
      </c>
      <c r="B1615" s="20" t="str">
        <f>IF(D1615="","",COUNTIF($C$4:C1614,C1615)+1)</f>
        <v/>
      </c>
      <c r="C1615" s="14" t="str">
        <f>IF(D1615="","",VLOOKUP(D1615,LISTA!$A:$B,2,0))</f>
        <v/>
      </c>
      <c r="D1615" s="151"/>
      <c r="E1615" s="14" t="str">
        <f>IF(D1615="","",VLOOKUP(B1615,'Preventiva - Sequencia'!$B:$C,2,0))</f>
        <v/>
      </c>
      <c r="F1615" s="14" t="str">
        <f t="shared" si="242"/>
        <v/>
      </c>
      <c r="G1615" s="14" t="str">
        <f t="shared" si="243"/>
        <v/>
      </c>
      <c r="H1615" s="14" t="str">
        <f t="shared" si="244"/>
        <v/>
      </c>
      <c r="I1615" s="152"/>
      <c r="J1615" s="153"/>
      <c r="K1615" s="153"/>
      <c r="L1615" s="19" t="str">
        <f t="shared" si="240"/>
        <v/>
      </c>
      <c r="M1615" s="151"/>
      <c r="N1615" s="153"/>
      <c r="O1615" s="153"/>
      <c r="P1615" s="19" t="str">
        <f t="shared" si="245"/>
        <v/>
      </c>
      <c r="Q1615" s="151"/>
      <c r="R1615" s="151"/>
      <c r="S1615" s="152"/>
      <c r="T1615" s="152"/>
      <c r="U1615" s="21" t="str">
        <f t="shared" si="239"/>
        <v/>
      </c>
      <c r="V1615" s="21" t="str">
        <f t="shared" si="246"/>
        <v/>
      </c>
      <c r="W1615" s="15" t="str">
        <f t="shared" si="247"/>
        <v/>
      </c>
    </row>
    <row r="1616" spans="1:23" ht="21.6" hidden="1" customHeight="1">
      <c r="A1616" s="14" t="str">
        <f t="shared" si="241"/>
        <v/>
      </c>
      <c r="B1616" s="20" t="str">
        <f>IF(D1616="","",COUNTIF($C$4:C1615,C1616)+1)</f>
        <v/>
      </c>
      <c r="C1616" s="14" t="str">
        <f>IF(D1616="","",VLOOKUP(D1616,LISTA!$A:$B,2,0))</f>
        <v/>
      </c>
      <c r="D1616" s="151"/>
      <c r="E1616" s="14" t="str">
        <f>IF(D1616="","",VLOOKUP(B1616,'Preventiva - Sequencia'!$B:$C,2,0))</f>
        <v/>
      </c>
      <c r="F1616" s="14" t="str">
        <f t="shared" si="242"/>
        <v/>
      </c>
      <c r="G1616" s="14" t="str">
        <f t="shared" si="243"/>
        <v/>
      </c>
      <c r="H1616" s="14" t="str">
        <f t="shared" si="244"/>
        <v/>
      </c>
      <c r="I1616" s="152"/>
      <c r="J1616" s="153"/>
      <c r="K1616" s="153"/>
      <c r="L1616" s="19" t="str">
        <f t="shared" si="240"/>
        <v/>
      </c>
      <c r="M1616" s="151"/>
      <c r="N1616" s="153"/>
      <c r="O1616" s="153"/>
      <c r="P1616" s="19" t="str">
        <f t="shared" si="245"/>
        <v/>
      </c>
      <c r="Q1616" s="151"/>
      <c r="R1616" s="151"/>
      <c r="S1616" s="152"/>
      <c r="T1616" s="152"/>
      <c r="U1616" s="21" t="str">
        <f t="shared" si="239"/>
        <v/>
      </c>
      <c r="V1616" s="21" t="str">
        <f t="shared" si="246"/>
        <v/>
      </c>
      <c r="W1616" s="15" t="str">
        <f t="shared" si="247"/>
        <v/>
      </c>
    </row>
    <row r="1617" spans="1:23" ht="21.6" hidden="1" customHeight="1">
      <c r="A1617" s="14" t="str">
        <f t="shared" si="241"/>
        <v/>
      </c>
      <c r="B1617" s="20" t="str">
        <f>IF(D1617="","",COUNTIF($C$4:C1616,C1617)+1)</f>
        <v/>
      </c>
      <c r="C1617" s="14" t="str">
        <f>IF(D1617="","",VLOOKUP(D1617,LISTA!$A:$B,2,0))</f>
        <v/>
      </c>
      <c r="D1617" s="151"/>
      <c r="E1617" s="14" t="str">
        <f>IF(D1617="","",VLOOKUP(B1617,'Preventiva - Sequencia'!$B:$C,2,0))</f>
        <v/>
      </c>
      <c r="F1617" s="14" t="str">
        <f t="shared" si="242"/>
        <v/>
      </c>
      <c r="G1617" s="14" t="str">
        <f t="shared" si="243"/>
        <v/>
      </c>
      <c r="H1617" s="14" t="str">
        <f t="shared" si="244"/>
        <v/>
      </c>
      <c r="I1617" s="152"/>
      <c r="J1617" s="153"/>
      <c r="K1617" s="153"/>
      <c r="L1617" s="19" t="str">
        <f t="shared" si="240"/>
        <v/>
      </c>
      <c r="M1617" s="151"/>
      <c r="N1617" s="153"/>
      <c r="O1617" s="153"/>
      <c r="P1617" s="19" t="str">
        <f t="shared" si="245"/>
        <v/>
      </c>
      <c r="Q1617" s="151"/>
      <c r="R1617" s="151"/>
      <c r="S1617" s="152"/>
      <c r="T1617" s="152"/>
      <c r="U1617" s="21" t="str">
        <f t="shared" si="239"/>
        <v/>
      </c>
      <c r="V1617" s="21" t="str">
        <f t="shared" si="246"/>
        <v/>
      </c>
      <c r="W1617" s="15" t="str">
        <f t="shared" si="247"/>
        <v/>
      </c>
    </row>
    <row r="1618" spans="1:23" ht="21.6" hidden="1" customHeight="1">
      <c r="A1618" s="14" t="str">
        <f t="shared" si="241"/>
        <v/>
      </c>
      <c r="B1618" s="20" t="str">
        <f>IF(D1618="","",COUNTIF($C$4:C1617,C1618)+1)</f>
        <v/>
      </c>
      <c r="C1618" s="14" t="str">
        <f>IF(D1618="","",VLOOKUP(D1618,LISTA!$A:$B,2,0))</f>
        <v/>
      </c>
      <c r="D1618" s="151"/>
      <c r="E1618" s="14" t="str">
        <f>IF(D1618="","",VLOOKUP(B1618,'Preventiva - Sequencia'!$B:$C,2,0))</f>
        <v/>
      </c>
      <c r="F1618" s="14" t="str">
        <f t="shared" si="242"/>
        <v/>
      </c>
      <c r="G1618" s="14" t="str">
        <f t="shared" si="243"/>
        <v/>
      </c>
      <c r="H1618" s="14" t="str">
        <f t="shared" si="244"/>
        <v/>
      </c>
      <c r="I1618" s="152"/>
      <c r="J1618" s="153"/>
      <c r="K1618" s="153"/>
      <c r="L1618" s="19" t="str">
        <f t="shared" si="240"/>
        <v/>
      </c>
      <c r="M1618" s="151"/>
      <c r="N1618" s="153"/>
      <c r="O1618" s="153"/>
      <c r="P1618" s="19" t="str">
        <f t="shared" si="245"/>
        <v/>
      </c>
      <c r="Q1618" s="151"/>
      <c r="R1618" s="151"/>
      <c r="S1618" s="152"/>
      <c r="T1618" s="152"/>
      <c r="U1618" s="21" t="str">
        <f t="shared" si="239"/>
        <v/>
      </c>
      <c r="V1618" s="21" t="str">
        <f t="shared" si="246"/>
        <v/>
      </c>
      <c r="W1618" s="15" t="str">
        <f t="shared" si="247"/>
        <v/>
      </c>
    </row>
    <row r="1619" spans="1:23" ht="21.6" hidden="1" customHeight="1">
      <c r="A1619" s="14" t="str">
        <f t="shared" si="241"/>
        <v/>
      </c>
      <c r="B1619" s="20" t="str">
        <f>IF(D1619="","",COUNTIF($C$4:C1618,C1619)+1)</f>
        <v/>
      </c>
      <c r="C1619" s="14" t="str">
        <f>IF(D1619="","",VLOOKUP(D1619,LISTA!$A:$B,2,0))</f>
        <v/>
      </c>
      <c r="D1619" s="151"/>
      <c r="E1619" s="14" t="str">
        <f>IF(D1619="","",VLOOKUP(B1619,'Preventiva - Sequencia'!$B:$C,2,0))</f>
        <v/>
      </c>
      <c r="F1619" s="14" t="str">
        <f t="shared" si="242"/>
        <v/>
      </c>
      <c r="G1619" s="14" t="str">
        <f t="shared" si="243"/>
        <v/>
      </c>
      <c r="H1619" s="14" t="str">
        <f t="shared" si="244"/>
        <v/>
      </c>
      <c r="I1619" s="152"/>
      <c r="J1619" s="153"/>
      <c r="K1619" s="153"/>
      <c r="L1619" s="19" t="str">
        <f t="shared" si="240"/>
        <v/>
      </c>
      <c r="M1619" s="151"/>
      <c r="N1619" s="153"/>
      <c r="O1619" s="153"/>
      <c r="P1619" s="19" t="str">
        <f t="shared" si="245"/>
        <v/>
      </c>
      <c r="Q1619" s="151"/>
      <c r="R1619" s="151"/>
      <c r="S1619" s="152"/>
      <c r="T1619" s="152"/>
      <c r="U1619" s="21" t="str">
        <f t="shared" si="239"/>
        <v/>
      </c>
      <c r="V1619" s="21" t="str">
        <f t="shared" si="246"/>
        <v/>
      </c>
      <c r="W1619" s="15" t="str">
        <f t="shared" si="247"/>
        <v/>
      </c>
    </row>
    <row r="1620" spans="1:23" ht="21.6" hidden="1" customHeight="1">
      <c r="A1620" s="14" t="str">
        <f t="shared" si="241"/>
        <v/>
      </c>
      <c r="B1620" s="20" t="str">
        <f>IF(D1620="","",COUNTIF($C$4:C1619,C1620)+1)</f>
        <v/>
      </c>
      <c r="C1620" s="14" t="str">
        <f>IF(D1620="","",VLOOKUP(D1620,LISTA!$A:$B,2,0))</f>
        <v/>
      </c>
      <c r="D1620" s="151"/>
      <c r="E1620" s="14" t="str">
        <f>IF(D1620="","",VLOOKUP(B1620,'Preventiva - Sequencia'!$B:$C,2,0))</f>
        <v/>
      </c>
      <c r="F1620" s="14" t="str">
        <f t="shared" si="242"/>
        <v/>
      </c>
      <c r="G1620" s="14" t="str">
        <f t="shared" si="243"/>
        <v/>
      </c>
      <c r="H1620" s="14" t="str">
        <f t="shared" si="244"/>
        <v/>
      </c>
      <c r="I1620" s="152"/>
      <c r="J1620" s="153"/>
      <c r="K1620" s="153"/>
      <c r="L1620" s="19" t="str">
        <f t="shared" si="240"/>
        <v/>
      </c>
      <c r="M1620" s="151"/>
      <c r="N1620" s="153"/>
      <c r="O1620" s="153"/>
      <c r="P1620" s="19" t="str">
        <f t="shared" si="245"/>
        <v/>
      </c>
      <c r="Q1620" s="151"/>
      <c r="R1620" s="151"/>
      <c r="S1620" s="152"/>
      <c r="T1620" s="152"/>
      <c r="U1620" s="21" t="str">
        <f t="shared" si="239"/>
        <v/>
      </c>
      <c r="V1620" s="21" t="str">
        <f t="shared" si="246"/>
        <v/>
      </c>
      <c r="W1620" s="15" t="str">
        <f t="shared" si="247"/>
        <v/>
      </c>
    </row>
    <row r="1621" spans="1:23" ht="21.6" hidden="1" customHeight="1">
      <c r="A1621" s="14" t="str">
        <f t="shared" si="241"/>
        <v/>
      </c>
      <c r="B1621" s="20" t="str">
        <f>IF(D1621="","",COUNTIF($C$4:C1620,C1621)+1)</f>
        <v/>
      </c>
      <c r="C1621" s="14" t="str">
        <f>IF(D1621="","",VLOOKUP(D1621,LISTA!$A:$B,2,0))</f>
        <v/>
      </c>
      <c r="D1621" s="151"/>
      <c r="E1621" s="14" t="str">
        <f>IF(D1621="","",VLOOKUP(B1621,'Preventiva - Sequencia'!$B:$C,2,0))</f>
        <v/>
      </c>
      <c r="F1621" s="14" t="str">
        <f t="shared" si="242"/>
        <v/>
      </c>
      <c r="G1621" s="14" t="str">
        <f t="shared" si="243"/>
        <v/>
      </c>
      <c r="H1621" s="14" t="str">
        <f t="shared" si="244"/>
        <v/>
      </c>
      <c r="I1621" s="152"/>
      <c r="J1621" s="153"/>
      <c r="K1621" s="153"/>
      <c r="L1621" s="19" t="str">
        <f t="shared" si="240"/>
        <v/>
      </c>
      <c r="M1621" s="151"/>
      <c r="N1621" s="153"/>
      <c r="O1621" s="153"/>
      <c r="P1621" s="19" t="str">
        <f t="shared" si="245"/>
        <v/>
      </c>
      <c r="Q1621" s="151"/>
      <c r="R1621" s="151"/>
      <c r="S1621" s="152"/>
      <c r="T1621" s="152"/>
      <c r="U1621" s="21" t="str">
        <f t="shared" si="239"/>
        <v/>
      </c>
      <c r="V1621" s="21" t="str">
        <f t="shared" si="246"/>
        <v/>
      </c>
      <c r="W1621" s="15" t="str">
        <f t="shared" si="247"/>
        <v/>
      </c>
    </row>
    <row r="1622" spans="1:23" ht="21.6" hidden="1" customHeight="1">
      <c r="A1622" s="14" t="str">
        <f t="shared" si="241"/>
        <v/>
      </c>
      <c r="B1622" s="20" t="str">
        <f>IF(D1622="","",COUNTIF($C$4:C1621,C1622)+1)</f>
        <v/>
      </c>
      <c r="C1622" s="14" t="str">
        <f>IF(D1622="","",VLOOKUP(D1622,LISTA!$A:$B,2,0))</f>
        <v/>
      </c>
      <c r="D1622" s="151"/>
      <c r="E1622" s="14" t="str">
        <f>IF(D1622="","",VLOOKUP(B1622,'Preventiva - Sequencia'!$B:$C,2,0))</f>
        <v/>
      </c>
      <c r="F1622" s="14" t="str">
        <f t="shared" si="242"/>
        <v/>
      </c>
      <c r="G1622" s="14" t="str">
        <f t="shared" si="243"/>
        <v/>
      </c>
      <c r="H1622" s="14" t="str">
        <f t="shared" si="244"/>
        <v/>
      </c>
      <c r="I1622" s="152"/>
      <c r="J1622" s="153"/>
      <c r="K1622" s="153"/>
      <c r="L1622" s="19" t="str">
        <f t="shared" si="240"/>
        <v/>
      </c>
      <c r="M1622" s="151"/>
      <c r="N1622" s="153"/>
      <c r="O1622" s="153"/>
      <c r="P1622" s="19" t="str">
        <f t="shared" si="245"/>
        <v/>
      </c>
      <c r="Q1622" s="151"/>
      <c r="R1622" s="151"/>
      <c r="S1622" s="152"/>
      <c r="T1622" s="152"/>
      <c r="U1622" s="21" t="str">
        <f t="shared" si="239"/>
        <v/>
      </c>
      <c r="V1622" s="21" t="str">
        <f t="shared" si="246"/>
        <v/>
      </c>
      <c r="W1622" s="15" t="str">
        <f t="shared" si="247"/>
        <v/>
      </c>
    </row>
    <row r="1623" spans="1:23" ht="21.6" hidden="1" customHeight="1">
      <c r="A1623" s="14" t="str">
        <f t="shared" si="241"/>
        <v/>
      </c>
      <c r="B1623" s="20" t="str">
        <f>IF(D1623="","",COUNTIF($C$4:C1622,C1623)+1)</f>
        <v/>
      </c>
      <c r="C1623" s="14" t="str">
        <f>IF(D1623="","",VLOOKUP(D1623,LISTA!$A:$B,2,0))</f>
        <v/>
      </c>
      <c r="D1623" s="151"/>
      <c r="E1623" s="14" t="str">
        <f>IF(D1623="","",VLOOKUP(B1623,'Preventiva - Sequencia'!$B:$C,2,0))</f>
        <v/>
      </c>
      <c r="F1623" s="14" t="str">
        <f t="shared" si="242"/>
        <v/>
      </c>
      <c r="G1623" s="14" t="str">
        <f t="shared" si="243"/>
        <v/>
      </c>
      <c r="H1623" s="14" t="str">
        <f t="shared" si="244"/>
        <v/>
      </c>
      <c r="I1623" s="152"/>
      <c r="J1623" s="153"/>
      <c r="K1623" s="153"/>
      <c r="L1623" s="19" t="str">
        <f t="shared" si="240"/>
        <v/>
      </c>
      <c r="M1623" s="151"/>
      <c r="N1623" s="153"/>
      <c r="O1623" s="153"/>
      <c r="P1623" s="19" t="str">
        <f t="shared" si="245"/>
        <v/>
      </c>
      <c r="Q1623" s="151"/>
      <c r="R1623" s="151"/>
      <c r="S1623" s="152"/>
      <c r="T1623" s="152"/>
      <c r="U1623" s="21" t="str">
        <f t="shared" si="239"/>
        <v/>
      </c>
      <c r="V1623" s="21" t="str">
        <f t="shared" si="246"/>
        <v/>
      </c>
      <c r="W1623" s="15" t="str">
        <f t="shared" si="247"/>
        <v/>
      </c>
    </row>
    <row r="1624" spans="1:23" ht="21.6" hidden="1" customHeight="1">
      <c r="A1624" s="14" t="str">
        <f t="shared" si="241"/>
        <v/>
      </c>
      <c r="B1624" s="20" t="str">
        <f>IF(D1624="","",COUNTIF($C$4:C1623,C1624)+1)</f>
        <v/>
      </c>
      <c r="C1624" s="14" t="str">
        <f>IF(D1624="","",VLOOKUP(D1624,LISTA!$A:$B,2,0))</f>
        <v/>
      </c>
      <c r="D1624" s="151"/>
      <c r="E1624" s="14" t="str">
        <f>IF(D1624="","",VLOOKUP(B1624,'Preventiva - Sequencia'!$B:$C,2,0))</f>
        <v/>
      </c>
      <c r="F1624" s="14" t="str">
        <f t="shared" si="242"/>
        <v/>
      </c>
      <c r="G1624" s="14" t="str">
        <f t="shared" si="243"/>
        <v/>
      </c>
      <c r="H1624" s="14" t="str">
        <f t="shared" si="244"/>
        <v/>
      </c>
      <c r="I1624" s="152"/>
      <c r="J1624" s="153"/>
      <c r="K1624" s="153"/>
      <c r="L1624" s="19" t="str">
        <f t="shared" si="240"/>
        <v/>
      </c>
      <c r="M1624" s="151"/>
      <c r="N1624" s="153"/>
      <c r="O1624" s="153"/>
      <c r="P1624" s="19" t="str">
        <f t="shared" si="245"/>
        <v/>
      </c>
      <c r="Q1624" s="151"/>
      <c r="R1624" s="151"/>
      <c r="S1624" s="152"/>
      <c r="T1624" s="152"/>
      <c r="U1624" s="21" t="str">
        <f t="shared" si="239"/>
        <v/>
      </c>
      <c r="V1624" s="21" t="str">
        <f t="shared" si="246"/>
        <v/>
      </c>
      <c r="W1624" s="15" t="str">
        <f t="shared" si="247"/>
        <v/>
      </c>
    </row>
    <row r="1625" spans="1:23" ht="21.6" hidden="1" customHeight="1">
      <c r="A1625" s="14" t="str">
        <f t="shared" si="241"/>
        <v/>
      </c>
      <c r="B1625" s="20" t="str">
        <f>IF(D1625="","",COUNTIF($C$4:C1624,C1625)+1)</f>
        <v/>
      </c>
      <c r="C1625" s="14" t="str">
        <f>IF(D1625="","",VLOOKUP(D1625,LISTA!$A:$B,2,0))</f>
        <v/>
      </c>
      <c r="D1625" s="151"/>
      <c r="E1625" s="14" t="str">
        <f>IF(D1625="","",VLOOKUP(B1625,'Preventiva - Sequencia'!$B:$C,2,0))</f>
        <v/>
      </c>
      <c r="F1625" s="14" t="str">
        <f t="shared" si="242"/>
        <v/>
      </c>
      <c r="G1625" s="14" t="str">
        <f t="shared" si="243"/>
        <v/>
      </c>
      <c r="H1625" s="14" t="str">
        <f t="shared" si="244"/>
        <v/>
      </c>
      <c r="I1625" s="152"/>
      <c r="J1625" s="153"/>
      <c r="K1625" s="153"/>
      <c r="L1625" s="19" t="str">
        <f t="shared" si="240"/>
        <v/>
      </c>
      <c r="M1625" s="151"/>
      <c r="N1625" s="153"/>
      <c r="O1625" s="153"/>
      <c r="P1625" s="19" t="str">
        <f t="shared" si="245"/>
        <v/>
      </c>
      <c r="Q1625" s="151"/>
      <c r="R1625" s="151"/>
      <c r="S1625" s="152"/>
      <c r="T1625" s="152"/>
      <c r="U1625" s="21" t="str">
        <f t="shared" si="239"/>
        <v/>
      </c>
      <c r="V1625" s="21" t="str">
        <f t="shared" si="246"/>
        <v/>
      </c>
      <c r="W1625" s="15" t="str">
        <f t="shared" si="247"/>
        <v/>
      </c>
    </row>
    <row r="1626" spans="1:23" ht="21.6" hidden="1" customHeight="1">
      <c r="A1626" s="14" t="str">
        <f t="shared" si="241"/>
        <v/>
      </c>
      <c r="B1626" s="20" t="str">
        <f>IF(D1626="","",COUNTIF($C$4:C1625,C1626)+1)</f>
        <v/>
      </c>
      <c r="C1626" s="14" t="str">
        <f>IF(D1626="","",VLOOKUP(D1626,LISTA!$A:$B,2,0))</f>
        <v/>
      </c>
      <c r="D1626" s="151"/>
      <c r="E1626" s="14" t="str">
        <f>IF(D1626="","",VLOOKUP(B1626,'Preventiva - Sequencia'!$B:$C,2,0))</f>
        <v/>
      </c>
      <c r="F1626" s="14" t="str">
        <f t="shared" si="242"/>
        <v/>
      </c>
      <c r="G1626" s="14" t="str">
        <f t="shared" si="243"/>
        <v/>
      </c>
      <c r="H1626" s="14" t="str">
        <f t="shared" si="244"/>
        <v/>
      </c>
      <c r="I1626" s="152"/>
      <c r="J1626" s="153"/>
      <c r="K1626" s="153"/>
      <c r="L1626" s="19" t="str">
        <f t="shared" si="240"/>
        <v/>
      </c>
      <c r="M1626" s="151"/>
      <c r="N1626" s="153"/>
      <c r="O1626" s="153"/>
      <c r="P1626" s="19" t="str">
        <f t="shared" si="245"/>
        <v/>
      </c>
      <c r="Q1626" s="151"/>
      <c r="R1626" s="151"/>
      <c r="S1626" s="152"/>
      <c r="T1626" s="152"/>
      <c r="U1626" s="21" t="str">
        <f t="shared" si="239"/>
        <v/>
      </c>
      <c r="V1626" s="21" t="str">
        <f t="shared" si="246"/>
        <v/>
      </c>
      <c r="W1626" s="15" t="str">
        <f t="shared" si="247"/>
        <v/>
      </c>
    </row>
    <row r="1627" spans="1:23" ht="21.6" hidden="1" customHeight="1">
      <c r="A1627" s="14" t="str">
        <f t="shared" si="241"/>
        <v/>
      </c>
      <c r="B1627" s="20" t="str">
        <f>IF(D1627="","",COUNTIF($C$4:C1626,C1627)+1)</f>
        <v/>
      </c>
      <c r="C1627" s="14" t="str">
        <f>IF(D1627="","",VLOOKUP(D1627,LISTA!$A:$B,2,0))</f>
        <v/>
      </c>
      <c r="D1627" s="151"/>
      <c r="E1627" s="14" t="str">
        <f>IF(D1627="","",VLOOKUP(B1627,'Preventiva - Sequencia'!$B:$C,2,0))</f>
        <v/>
      </c>
      <c r="F1627" s="14" t="str">
        <f t="shared" si="242"/>
        <v/>
      </c>
      <c r="G1627" s="14" t="str">
        <f t="shared" si="243"/>
        <v/>
      </c>
      <c r="H1627" s="14" t="str">
        <f t="shared" si="244"/>
        <v/>
      </c>
      <c r="I1627" s="152"/>
      <c r="J1627" s="153"/>
      <c r="K1627" s="153"/>
      <c r="L1627" s="19" t="str">
        <f t="shared" si="240"/>
        <v/>
      </c>
      <c r="M1627" s="151"/>
      <c r="N1627" s="153"/>
      <c r="O1627" s="153"/>
      <c r="P1627" s="19" t="str">
        <f t="shared" si="245"/>
        <v/>
      </c>
      <c r="Q1627" s="151"/>
      <c r="R1627" s="151"/>
      <c r="S1627" s="152"/>
      <c r="T1627" s="152"/>
      <c r="U1627" s="21" t="str">
        <f t="shared" si="239"/>
        <v/>
      </c>
      <c r="V1627" s="21" t="str">
        <f t="shared" si="246"/>
        <v/>
      </c>
      <c r="W1627" s="15" t="str">
        <f t="shared" si="247"/>
        <v/>
      </c>
    </row>
    <row r="1628" spans="1:23" ht="21.6" hidden="1" customHeight="1">
      <c r="A1628" s="14" t="str">
        <f t="shared" si="241"/>
        <v/>
      </c>
      <c r="B1628" s="20" t="str">
        <f>IF(D1628="","",COUNTIF($C$4:C1627,C1628)+1)</f>
        <v/>
      </c>
      <c r="C1628" s="14" t="str">
        <f>IF(D1628="","",VLOOKUP(D1628,LISTA!$A:$B,2,0))</f>
        <v/>
      </c>
      <c r="D1628" s="151"/>
      <c r="E1628" s="14" t="str">
        <f>IF(D1628="","",VLOOKUP(B1628,'Preventiva - Sequencia'!$B:$C,2,0))</f>
        <v/>
      </c>
      <c r="F1628" s="14" t="str">
        <f t="shared" si="242"/>
        <v/>
      </c>
      <c r="G1628" s="14" t="str">
        <f t="shared" si="243"/>
        <v/>
      </c>
      <c r="H1628" s="14" t="str">
        <f t="shared" si="244"/>
        <v/>
      </c>
      <c r="I1628" s="152"/>
      <c r="J1628" s="153"/>
      <c r="K1628" s="153"/>
      <c r="L1628" s="19" t="str">
        <f t="shared" si="240"/>
        <v/>
      </c>
      <c r="M1628" s="151"/>
      <c r="N1628" s="153"/>
      <c r="O1628" s="153"/>
      <c r="P1628" s="19" t="str">
        <f t="shared" si="245"/>
        <v/>
      </c>
      <c r="Q1628" s="151"/>
      <c r="R1628" s="151"/>
      <c r="S1628" s="152"/>
      <c r="T1628" s="152"/>
      <c r="U1628" s="21" t="str">
        <f t="shared" si="239"/>
        <v/>
      </c>
      <c r="V1628" s="21" t="str">
        <f t="shared" si="246"/>
        <v/>
      </c>
      <c r="W1628" s="15" t="str">
        <f t="shared" si="247"/>
        <v/>
      </c>
    </row>
    <row r="1629" spans="1:23" ht="21.6" hidden="1" customHeight="1">
      <c r="A1629" s="14" t="str">
        <f t="shared" si="241"/>
        <v/>
      </c>
      <c r="B1629" s="20" t="str">
        <f>IF(D1629="","",COUNTIF($C$4:C1628,C1629)+1)</f>
        <v/>
      </c>
      <c r="C1629" s="14" t="str">
        <f>IF(D1629="","",VLOOKUP(D1629,LISTA!$A:$B,2,0))</f>
        <v/>
      </c>
      <c r="D1629" s="151"/>
      <c r="E1629" s="14" t="str">
        <f>IF(D1629="","",VLOOKUP(B1629,'Preventiva - Sequencia'!$B:$C,2,0))</f>
        <v/>
      </c>
      <c r="F1629" s="14" t="str">
        <f t="shared" si="242"/>
        <v/>
      </c>
      <c r="G1629" s="14" t="str">
        <f t="shared" si="243"/>
        <v/>
      </c>
      <c r="H1629" s="14" t="str">
        <f t="shared" si="244"/>
        <v/>
      </c>
      <c r="I1629" s="152"/>
      <c r="J1629" s="153"/>
      <c r="K1629" s="153"/>
      <c r="L1629" s="19" t="str">
        <f t="shared" si="240"/>
        <v/>
      </c>
      <c r="M1629" s="151"/>
      <c r="N1629" s="153"/>
      <c r="O1629" s="153"/>
      <c r="P1629" s="19" t="str">
        <f t="shared" si="245"/>
        <v/>
      </c>
      <c r="Q1629" s="151"/>
      <c r="R1629" s="151"/>
      <c r="S1629" s="152"/>
      <c r="T1629" s="152"/>
      <c r="U1629" s="21" t="str">
        <f t="shared" ref="U1629:U1692" si="248">IF(P1629="","",P1629/L1629)</f>
        <v/>
      </c>
      <c r="V1629" s="21" t="str">
        <f t="shared" si="246"/>
        <v/>
      </c>
      <c r="W1629" s="15" t="str">
        <f t="shared" si="247"/>
        <v/>
      </c>
    </row>
    <row r="1630" spans="1:23" ht="21.6" hidden="1" customHeight="1">
      <c r="A1630" s="14" t="str">
        <f t="shared" si="241"/>
        <v/>
      </c>
      <c r="B1630" s="20" t="str">
        <f>IF(D1630="","",COUNTIF($C$4:C1629,C1630)+1)</f>
        <v/>
      </c>
      <c r="C1630" s="14" t="str">
        <f>IF(D1630="","",VLOOKUP(D1630,LISTA!$A:$B,2,0))</f>
        <v/>
      </c>
      <c r="D1630" s="151"/>
      <c r="E1630" s="14" t="str">
        <f>IF(D1630="","",VLOOKUP(B1630,'Preventiva - Sequencia'!$B:$C,2,0))</f>
        <v/>
      </c>
      <c r="F1630" s="14" t="str">
        <f t="shared" si="242"/>
        <v/>
      </c>
      <c r="G1630" s="14" t="str">
        <f t="shared" si="243"/>
        <v/>
      </c>
      <c r="H1630" s="14" t="str">
        <f t="shared" si="244"/>
        <v/>
      </c>
      <c r="I1630" s="152"/>
      <c r="J1630" s="153"/>
      <c r="K1630" s="153"/>
      <c r="L1630" s="19" t="str">
        <f t="shared" si="240"/>
        <v/>
      </c>
      <c r="M1630" s="151"/>
      <c r="N1630" s="153"/>
      <c r="O1630" s="153"/>
      <c r="P1630" s="19" t="str">
        <f t="shared" si="245"/>
        <v/>
      </c>
      <c r="Q1630" s="151"/>
      <c r="R1630" s="151"/>
      <c r="S1630" s="152"/>
      <c r="T1630" s="152"/>
      <c r="U1630" s="21" t="str">
        <f t="shared" si="248"/>
        <v/>
      </c>
      <c r="V1630" s="21" t="str">
        <f t="shared" si="246"/>
        <v/>
      </c>
      <c r="W1630" s="15" t="str">
        <f t="shared" si="247"/>
        <v/>
      </c>
    </row>
    <row r="1631" spans="1:23" ht="21.6" hidden="1" customHeight="1">
      <c r="A1631" s="14" t="str">
        <f t="shared" si="241"/>
        <v/>
      </c>
      <c r="B1631" s="20" t="str">
        <f>IF(D1631="","",COUNTIF($C$4:C1630,C1631)+1)</f>
        <v/>
      </c>
      <c r="C1631" s="14" t="str">
        <f>IF(D1631="","",VLOOKUP(D1631,LISTA!$A:$B,2,0))</f>
        <v/>
      </c>
      <c r="D1631" s="151"/>
      <c r="E1631" s="14" t="str">
        <f>IF(D1631="","",VLOOKUP(B1631,'Preventiva - Sequencia'!$B:$C,2,0))</f>
        <v/>
      </c>
      <c r="F1631" s="14" t="str">
        <f t="shared" si="242"/>
        <v/>
      </c>
      <c r="G1631" s="14" t="str">
        <f t="shared" si="243"/>
        <v/>
      </c>
      <c r="H1631" s="14" t="str">
        <f t="shared" si="244"/>
        <v/>
      </c>
      <c r="I1631" s="152"/>
      <c r="J1631" s="153"/>
      <c r="K1631" s="153"/>
      <c r="L1631" s="19" t="str">
        <f t="shared" si="240"/>
        <v/>
      </c>
      <c r="M1631" s="151"/>
      <c r="N1631" s="153"/>
      <c r="O1631" s="153"/>
      <c r="P1631" s="19" t="str">
        <f t="shared" si="245"/>
        <v/>
      </c>
      <c r="Q1631" s="151"/>
      <c r="R1631" s="151"/>
      <c r="S1631" s="152"/>
      <c r="T1631" s="152"/>
      <c r="U1631" s="21" t="str">
        <f t="shared" si="248"/>
        <v/>
      </c>
      <c r="V1631" s="21" t="str">
        <f t="shared" si="246"/>
        <v/>
      </c>
      <c r="W1631" s="15" t="str">
        <f t="shared" si="247"/>
        <v/>
      </c>
    </row>
    <row r="1632" spans="1:23" ht="21.6" hidden="1" customHeight="1">
      <c r="A1632" s="14" t="str">
        <f t="shared" si="241"/>
        <v/>
      </c>
      <c r="B1632" s="20" t="str">
        <f>IF(D1632="","",COUNTIF($C$4:C1631,C1632)+1)</f>
        <v/>
      </c>
      <c r="C1632" s="14" t="str">
        <f>IF(D1632="","",VLOOKUP(D1632,LISTA!$A:$B,2,0))</f>
        <v/>
      </c>
      <c r="D1632" s="151"/>
      <c r="E1632" s="14" t="str">
        <f>IF(D1632="","",VLOOKUP(B1632,'Preventiva - Sequencia'!$B:$C,2,0))</f>
        <v/>
      </c>
      <c r="F1632" s="14" t="str">
        <f t="shared" si="242"/>
        <v/>
      </c>
      <c r="G1632" s="14" t="str">
        <f t="shared" si="243"/>
        <v/>
      </c>
      <c r="H1632" s="14" t="str">
        <f t="shared" si="244"/>
        <v/>
      </c>
      <c r="I1632" s="152"/>
      <c r="J1632" s="153"/>
      <c r="K1632" s="153"/>
      <c r="L1632" s="19" t="str">
        <f t="shared" si="240"/>
        <v/>
      </c>
      <c r="M1632" s="151"/>
      <c r="N1632" s="153"/>
      <c r="O1632" s="153"/>
      <c r="P1632" s="19" t="str">
        <f t="shared" si="245"/>
        <v/>
      </c>
      <c r="Q1632" s="151"/>
      <c r="R1632" s="151"/>
      <c r="S1632" s="152"/>
      <c r="T1632" s="152"/>
      <c r="U1632" s="21" t="str">
        <f t="shared" si="248"/>
        <v/>
      </c>
      <c r="V1632" s="21" t="str">
        <f t="shared" si="246"/>
        <v/>
      </c>
      <c r="W1632" s="15" t="str">
        <f t="shared" si="247"/>
        <v/>
      </c>
    </row>
    <row r="1633" spans="1:23" ht="21.6" hidden="1" customHeight="1">
      <c r="A1633" s="14" t="str">
        <f t="shared" si="241"/>
        <v/>
      </c>
      <c r="B1633" s="20" t="str">
        <f>IF(D1633="","",COUNTIF($C$4:C1632,C1633)+1)</f>
        <v/>
      </c>
      <c r="C1633" s="14" t="str">
        <f>IF(D1633="","",VLOOKUP(D1633,LISTA!$A:$B,2,0))</f>
        <v/>
      </c>
      <c r="D1633" s="151"/>
      <c r="E1633" s="14" t="str">
        <f>IF(D1633="","",VLOOKUP(B1633,'Preventiva - Sequencia'!$B:$C,2,0))</f>
        <v/>
      </c>
      <c r="F1633" s="14" t="str">
        <f t="shared" si="242"/>
        <v/>
      </c>
      <c r="G1633" s="14" t="str">
        <f t="shared" si="243"/>
        <v/>
      </c>
      <c r="H1633" s="14" t="str">
        <f t="shared" si="244"/>
        <v/>
      </c>
      <c r="I1633" s="152"/>
      <c r="J1633" s="153"/>
      <c r="K1633" s="153"/>
      <c r="L1633" s="19" t="str">
        <f t="shared" si="240"/>
        <v/>
      </c>
      <c r="M1633" s="151"/>
      <c r="N1633" s="153"/>
      <c r="O1633" s="153"/>
      <c r="P1633" s="19" t="str">
        <f t="shared" si="245"/>
        <v/>
      </c>
      <c r="Q1633" s="151"/>
      <c r="R1633" s="151"/>
      <c r="S1633" s="152"/>
      <c r="T1633" s="152"/>
      <c r="U1633" s="21" t="str">
        <f t="shared" si="248"/>
        <v/>
      </c>
      <c r="V1633" s="21" t="str">
        <f t="shared" si="246"/>
        <v/>
      </c>
      <c r="W1633" s="15" t="str">
        <f t="shared" si="247"/>
        <v/>
      </c>
    </row>
    <row r="1634" spans="1:23" ht="21.6" hidden="1" customHeight="1">
      <c r="A1634" s="14" t="str">
        <f t="shared" si="241"/>
        <v/>
      </c>
      <c r="B1634" s="20" t="str">
        <f>IF(D1634="","",COUNTIF($C$4:C1633,C1634)+1)</f>
        <v/>
      </c>
      <c r="C1634" s="14" t="str">
        <f>IF(D1634="","",VLOOKUP(D1634,LISTA!$A:$B,2,0))</f>
        <v/>
      </c>
      <c r="D1634" s="151"/>
      <c r="E1634" s="14" t="str">
        <f>IF(D1634="","",VLOOKUP(B1634,'Preventiva - Sequencia'!$B:$C,2,0))</f>
        <v/>
      </c>
      <c r="F1634" s="14" t="str">
        <f t="shared" si="242"/>
        <v/>
      </c>
      <c r="G1634" s="14" t="str">
        <f t="shared" si="243"/>
        <v/>
      </c>
      <c r="H1634" s="14" t="str">
        <f t="shared" si="244"/>
        <v/>
      </c>
      <c r="I1634" s="152"/>
      <c r="J1634" s="153"/>
      <c r="K1634" s="153"/>
      <c r="L1634" s="19" t="str">
        <f t="shared" si="240"/>
        <v/>
      </c>
      <c r="M1634" s="151"/>
      <c r="N1634" s="153"/>
      <c r="O1634" s="153"/>
      <c r="P1634" s="19" t="str">
        <f t="shared" si="245"/>
        <v/>
      </c>
      <c r="Q1634" s="151"/>
      <c r="R1634" s="151"/>
      <c r="S1634" s="152"/>
      <c r="T1634" s="152"/>
      <c r="U1634" s="21" t="str">
        <f t="shared" si="248"/>
        <v/>
      </c>
      <c r="V1634" s="21" t="str">
        <f t="shared" si="246"/>
        <v/>
      </c>
      <c r="W1634" s="15" t="str">
        <f t="shared" si="247"/>
        <v/>
      </c>
    </row>
    <row r="1635" spans="1:23" ht="21.6" hidden="1" customHeight="1">
      <c r="A1635" s="14" t="str">
        <f t="shared" si="241"/>
        <v/>
      </c>
      <c r="B1635" s="20" t="str">
        <f>IF(D1635="","",COUNTIF($C$4:C1634,C1635)+1)</f>
        <v/>
      </c>
      <c r="C1635" s="14" t="str">
        <f>IF(D1635="","",VLOOKUP(D1635,LISTA!$A:$B,2,0))</f>
        <v/>
      </c>
      <c r="D1635" s="151"/>
      <c r="E1635" s="14" t="str">
        <f>IF(D1635="","",VLOOKUP(B1635,'Preventiva - Sequencia'!$B:$C,2,0))</f>
        <v/>
      </c>
      <c r="F1635" s="14" t="str">
        <f t="shared" si="242"/>
        <v/>
      </c>
      <c r="G1635" s="14" t="str">
        <f t="shared" si="243"/>
        <v/>
      </c>
      <c r="H1635" s="14" t="str">
        <f t="shared" si="244"/>
        <v/>
      </c>
      <c r="I1635" s="152"/>
      <c r="J1635" s="153"/>
      <c r="K1635" s="153"/>
      <c r="L1635" s="19" t="str">
        <f t="shared" si="240"/>
        <v/>
      </c>
      <c r="M1635" s="151"/>
      <c r="N1635" s="153"/>
      <c r="O1635" s="153"/>
      <c r="P1635" s="19" t="str">
        <f t="shared" si="245"/>
        <v/>
      </c>
      <c r="Q1635" s="151"/>
      <c r="R1635" s="151"/>
      <c r="S1635" s="152"/>
      <c r="T1635" s="152"/>
      <c r="U1635" s="21" t="str">
        <f t="shared" si="248"/>
        <v/>
      </c>
      <c r="V1635" s="21" t="str">
        <f t="shared" si="246"/>
        <v/>
      </c>
      <c r="W1635" s="15" t="str">
        <f t="shared" si="247"/>
        <v/>
      </c>
    </row>
    <row r="1636" spans="1:23" ht="21.6" hidden="1" customHeight="1">
      <c r="A1636" s="14" t="str">
        <f t="shared" si="241"/>
        <v/>
      </c>
      <c r="B1636" s="20" t="str">
        <f>IF(D1636="","",COUNTIF($C$4:C1635,C1636)+1)</f>
        <v/>
      </c>
      <c r="C1636" s="14" t="str">
        <f>IF(D1636="","",VLOOKUP(D1636,LISTA!$A:$B,2,0))</f>
        <v/>
      </c>
      <c r="D1636" s="151"/>
      <c r="E1636" s="14" t="str">
        <f>IF(D1636="","",VLOOKUP(B1636,'Preventiva - Sequencia'!$B:$C,2,0))</f>
        <v/>
      </c>
      <c r="F1636" s="14" t="str">
        <f t="shared" si="242"/>
        <v/>
      </c>
      <c r="G1636" s="14" t="str">
        <f t="shared" si="243"/>
        <v/>
      </c>
      <c r="H1636" s="14" t="str">
        <f t="shared" si="244"/>
        <v/>
      </c>
      <c r="I1636" s="152"/>
      <c r="J1636" s="153"/>
      <c r="K1636" s="153"/>
      <c r="L1636" s="19" t="str">
        <f t="shared" si="240"/>
        <v/>
      </c>
      <c r="M1636" s="151"/>
      <c r="N1636" s="153"/>
      <c r="O1636" s="153"/>
      <c r="P1636" s="19" t="str">
        <f t="shared" si="245"/>
        <v/>
      </c>
      <c r="Q1636" s="151"/>
      <c r="R1636" s="151"/>
      <c r="S1636" s="152"/>
      <c r="T1636" s="152"/>
      <c r="U1636" s="21" t="str">
        <f t="shared" si="248"/>
        <v/>
      </c>
      <c r="V1636" s="21" t="str">
        <f t="shared" si="246"/>
        <v/>
      </c>
      <c r="W1636" s="15" t="str">
        <f t="shared" si="247"/>
        <v/>
      </c>
    </row>
    <row r="1637" spans="1:23" ht="21.6" hidden="1" customHeight="1">
      <c r="A1637" s="14" t="str">
        <f t="shared" si="241"/>
        <v/>
      </c>
      <c r="B1637" s="20" t="str">
        <f>IF(D1637="","",COUNTIF($C$4:C1636,C1637)+1)</f>
        <v/>
      </c>
      <c r="C1637" s="14" t="str">
        <f>IF(D1637="","",VLOOKUP(D1637,LISTA!$A:$B,2,0))</f>
        <v/>
      </c>
      <c r="D1637" s="151"/>
      <c r="E1637" s="14" t="str">
        <f>IF(D1637="","",VLOOKUP(B1637,'Preventiva - Sequencia'!$B:$C,2,0))</f>
        <v/>
      </c>
      <c r="F1637" s="14" t="str">
        <f t="shared" si="242"/>
        <v/>
      </c>
      <c r="G1637" s="14" t="str">
        <f t="shared" si="243"/>
        <v/>
      </c>
      <c r="H1637" s="14" t="str">
        <f t="shared" si="244"/>
        <v/>
      </c>
      <c r="I1637" s="152"/>
      <c r="J1637" s="153"/>
      <c r="K1637" s="153"/>
      <c r="L1637" s="19" t="str">
        <f t="shared" si="240"/>
        <v/>
      </c>
      <c r="M1637" s="151"/>
      <c r="N1637" s="153"/>
      <c r="O1637" s="153"/>
      <c r="P1637" s="19" t="str">
        <f t="shared" si="245"/>
        <v/>
      </c>
      <c r="Q1637" s="151"/>
      <c r="R1637" s="151"/>
      <c r="S1637" s="152"/>
      <c r="T1637" s="152"/>
      <c r="U1637" s="21" t="str">
        <f t="shared" si="248"/>
        <v/>
      </c>
      <c r="V1637" s="21" t="str">
        <f t="shared" si="246"/>
        <v/>
      </c>
      <c r="W1637" s="15" t="str">
        <f t="shared" si="247"/>
        <v/>
      </c>
    </row>
    <row r="1638" spans="1:23" ht="21.6" hidden="1" customHeight="1">
      <c r="A1638" s="14" t="str">
        <f t="shared" si="241"/>
        <v/>
      </c>
      <c r="B1638" s="20" t="str">
        <f>IF(D1638="","",COUNTIF($C$4:C1637,C1638)+1)</f>
        <v/>
      </c>
      <c r="C1638" s="14" t="str">
        <f>IF(D1638="","",VLOOKUP(D1638,LISTA!$A:$B,2,0))</f>
        <v/>
      </c>
      <c r="D1638" s="151"/>
      <c r="E1638" s="14" t="str">
        <f>IF(D1638="","",VLOOKUP(B1638,'Preventiva - Sequencia'!$B:$C,2,0))</f>
        <v/>
      </c>
      <c r="F1638" s="14" t="str">
        <f t="shared" si="242"/>
        <v/>
      </c>
      <c r="G1638" s="14" t="str">
        <f t="shared" si="243"/>
        <v/>
      </c>
      <c r="H1638" s="14" t="str">
        <f t="shared" si="244"/>
        <v/>
      </c>
      <c r="I1638" s="152"/>
      <c r="J1638" s="153"/>
      <c r="K1638" s="153"/>
      <c r="L1638" s="19" t="str">
        <f t="shared" si="240"/>
        <v/>
      </c>
      <c r="M1638" s="151"/>
      <c r="N1638" s="153"/>
      <c r="O1638" s="153"/>
      <c r="P1638" s="19" t="str">
        <f t="shared" si="245"/>
        <v/>
      </c>
      <c r="Q1638" s="151"/>
      <c r="R1638" s="151"/>
      <c r="S1638" s="152"/>
      <c r="T1638" s="152"/>
      <c r="U1638" s="21" t="str">
        <f t="shared" si="248"/>
        <v/>
      </c>
      <c r="V1638" s="21" t="str">
        <f t="shared" si="246"/>
        <v/>
      </c>
      <c r="W1638" s="15" t="str">
        <f t="shared" si="247"/>
        <v/>
      </c>
    </row>
    <row r="1639" spans="1:23" ht="21.6" hidden="1" customHeight="1">
      <c r="A1639" s="14" t="str">
        <f t="shared" si="241"/>
        <v/>
      </c>
      <c r="B1639" s="20" t="str">
        <f>IF(D1639="","",COUNTIF($C$4:C1638,C1639)+1)</f>
        <v/>
      </c>
      <c r="C1639" s="14" t="str">
        <f>IF(D1639="","",VLOOKUP(D1639,LISTA!$A:$B,2,0))</f>
        <v/>
      </c>
      <c r="D1639" s="151"/>
      <c r="E1639" s="14" t="str">
        <f>IF(D1639="","",VLOOKUP(B1639,'Preventiva - Sequencia'!$B:$C,2,0))</f>
        <v/>
      </c>
      <c r="F1639" s="14" t="str">
        <f t="shared" si="242"/>
        <v/>
      </c>
      <c r="G1639" s="14" t="str">
        <f t="shared" si="243"/>
        <v/>
      </c>
      <c r="H1639" s="14" t="str">
        <f t="shared" si="244"/>
        <v/>
      </c>
      <c r="I1639" s="152"/>
      <c r="J1639" s="153"/>
      <c r="K1639" s="153"/>
      <c r="L1639" s="19" t="str">
        <f t="shared" si="240"/>
        <v/>
      </c>
      <c r="M1639" s="151"/>
      <c r="N1639" s="153"/>
      <c r="O1639" s="153"/>
      <c r="P1639" s="19" t="str">
        <f t="shared" si="245"/>
        <v/>
      </c>
      <c r="Q1639" s="151"/>
      <c r="R1639" s="151"/>
      <c r="S1639" s="152"/>
      <c r="T1639" s="152"/>
      <c r="U1639" s="21" t="str">
        <f t="shared" si="248"/>
        <v/>
      </c>
      <c r="V1639" s="21" t="str">
        <f t="shared" si="246"/>
        <v/>
      </c>
      <c r="W1639" s="15" t="str">
        <f t="shared" si="247"/>
        <v/>
      </c>
    </row>
    <row r="1640" spans="1:23" ht="21.6" hidden="1" customHeight="1">
      <c r="A1640" s="14" t="str">
        <f t="shared" si="241"/>
        <v/>
      </c>
      <c r="B1640" s="20" t="str">
        <f>IF(D1640="","",COUNTIF($C$4:C1639,C1640)+1)</f>
        <v/>
      </c>
      <c r="C1640" s="14" t="str">
        <f>IF(D1640="","",VLOOKUP(D1640,LISTA!$A:$B,2,0))</f>
        <v/>
      </c>
      <c r="D1640" s="151"/>
      <c r="E1640" s="14" t="str">
        <f>IF(D1640="","",VLOOKUP(B1640,'Preventiva - Sequencia'!$B:$C,2,0))</f>
        <v/>
      </c>
      <c r="F1640" s="14" t="str">
        <f t="shared" si="242"/>
        <v/>
      </c>
      <c r="G1640" s="14" t="str">
        <f t="shared" si="243"/>
        <v/>
      </c>
      <c r="H1640" s="14" t="str">
        <f t="shared" si="244"/>
        <v/>
      </c>
      <c r="I1640" s="152"/>
      <c r="J1640" s="153"/>
      <c r="K1640" s="153"/>
      <c r="L1640" s="19" t="str">
        <f t="shared" si="240"/>
        <v/>
      </c>
      <c r="M1640" s="151"/>
      <c r="N1640" s="153"/>
      <c r="O1640" s="153"/>
      <c r="P1640" s="19" t="str">
        <f t="shared" si="245"/>
        <v/>
      </c>
      <c r="Q1640" s="151"/>
      <c r="R1640" s="151"/>
      <c r="S1640" s="152"/>
      <c r="T1640" s="152"/>
      <c r="U1640" s="21" t="str">
        <f t="shared" si="248"/>
        <v/>
      </c>
      <c r="V1640" s="21" t="str">
        <f t="shared" si="246"/>
        <v/>
      </c>
      <c r="W1640" s="15" t="str">
        <f t="shared" si="247"/>
        <v/>
      </c>
    </row>
    <row r="1641" spans="1:23" ht="21.6" hidden="1" customHeight="1">
      <c r="A1641" s="14" t="str">
        <f t="shared" si="241"/>
        <v/>
      </c>
      <c r="B1641" s="20" t="str">
        <f>IF(D1641="","",COUNTIF($C$4:C1640,C1641)+1)</f>
        <v/>
      </c>
      <c r="C1641" s="14" t="str">
        <f>IF(D1641="","",VLOOKUP(D1641,LISTA!$A:$B,2,0))</f>
        <v/>
      </c>
      <c r="D1641" s="151"/>
      <c r="E1641" s="14" t="str">
        <f>IF(D1641="","",VLOOKUP(B1641,'Preventiva - Sequencia'!$B:$C,2,0))</f>
        <v/>
      </c>
      <c r="F1641" s="14" t="str">
        <f t="shared" si="242"/>
        <v/>
      </c>
      <c r="G1641" s="14" t="str">
        <f t="shared" si="243"/>
        <v/>
      </c>
      <c r="H1641" s="14" t="str">
        <f t="shared" si="244"/>
        <v/>
      </c>
      <c r="I1641" s="152"/>
      <c r="J1641" s="153"/>
      <c r="K1641" s="153"/>
      <c r="L1641" s="19" t="str">
        <f t="shared" si="240"/>
        <v/>
      </c>
      <c r="M1641" s="151"/>
      <c r="N1641" s="153"/>
      <c r="O1641" s="153"/>
      <c r="P1641" s="19" t="str">
        <f t="shared" si="245"/>
        <v/>
      </c>
      <c r="Q1641" s="151"/>
      <c r="R1641" s="151"/>
      <c r="S1641" s="152"/>
      <c r="T1641" s="152"/>
      <c r="U1641" s="21" t="str">
        <f t="shared" si="248"/>
        <v/>
      </c>
      <c r="V1641" s="21" t="str">
        <f t="shared" si="246"/>
        <v/>
      </c>
      <c r="W1641" s="15" t="str">
        <f t="shared" si="247"/>
        <v/>
      </c>
    </row>
    <row r="1642" spans="1:23" ht="21.6" hidden="1" customHeight="1">
      <c r="A1642" s="14" t="str">
        <f t="shared" si="241"/>
        <v/>
      </c>
      <c r="B1642" s="20" t="str">
        <f>IF(D1642="","",COUNTIF($C$4:C1641,C1642)+1)</f>
        <v/>
      </c>
      <c r="C1642" s="14" t="str">
        <f>IF(D1642="","",VLOOKUP(D1642,LISTA!$A:$B,2,0))</f>
        <v/>
      </c>
      <c r="D1642" s="151"/>
      <c r="E1642" s="14" t="str">
        <f>IF(D1642="","",VLOOKUP(B1642,'Preventiva - Sequencia'!$B:$C,2,0))</f>
        <v/>
      </c>
      <c r="F1642" s="14" t="str">
        <f t="shared" si="242"/>
        <v/>
      </c>
      <c r="G1642" s="14" t="str">
        <f t="shared" si="243"/>
        <v/>
      </c>
      <c r="H1642" s="14" t="str">
        <f t="shared" si="244"/>
        <v/>
      </c>
      <c r="I1642" s="152"/>
      <c r="J1642" s="153"/>
      <c r="K1642" s="153"/>
      <c r="L1642" s="19" t="str">
        <f t="shared" si="240"/>
        <v/>
      </c>
      <c r="M1642" s="151"/>
      <c r="N1642" s="153"/>
      <c r="O1642" s="153"/>
      <c r="P1642" s="19" t="str">
        <f t="shared" si="245"/>
        <v/>
      </c>
      <c r="Q1642" s="151"/>
      <c r="R1642" s="151"/>
      <c r="S1642" s="152"/>
      <c r="T1642" s="152"/>
      <c r="U1642" s="21" t="str">
        <f t="shared" si="248"/>
        <v/>
      </c>
      <c r="V1642" s="21" t="str">
        <f t="shared" si="246"/>
        <v/>
      </c>
      <c r="W1642" s="15" t="str">
        <f t="shared" si="247"/>
        <v/>
      </c>
    </row>
    <row r="1643" spans="1:23" ht="21.6" hidden="1" customHeight="1">
      <c r="A1643" s="14" t="str">
        <f t="shared" si="241"/>
        <v/>
      </c>
      <c r="B1643" s="20" t="str">
        <f>IF(D1643="","",COUNTIF($C$4:C1642,C1643)+1)</f>
        <v/>
      </c>
      <c r="C1643" s="14" t="str">
        <f>IF(D1643="","",VLOOKUP(D1643,LISTA!$A:$B,2,0))</f>
        <v/>
      </c>
      <c r="D1643" s="151"/>
      <c r="E1643" s="14" t="str">
        <f>IF(D1643="","",VLOOKUP(B1643,'Preventiva - Sequencia'!$B:$C,2,0))</f>
        <v/>
      </c>
      <c r="F1643" s="14" t="str">
        <f t="shared" si="242"/>
        <v/>
      </c>
      <c r="G1643" s="14" t="str">
        <f t="shared" si="243"/>
        <v/>
      </c>
      <c r="H1643" s="14" t="str">
        <f t="shared" si="244"/>
        <v/>
      </c>
      <c r="I1643" s="152"/>
      <c r="J1643" s="153"/>
      <c r="K1643" s="153"/>
      <c r="L1643" s="19" t="str">
        <f t="shared" si="240"/>
        <v/>
      </c>
      <c r="M1643" s="151"/>
      <c r="N1643" s="153"/>
      <c r="O1643" s="153"/>
      <c r="P1643" s="19" t="str">
        <f t="shared" si="245"/>
        <v/>
      </c>
      <c r="Q1643" s="151"/>
      <c r="R1643" s="151"/>
      <c r="S1643" s="152"/>
      <c r="T1643" s="152"/>
      <c r="U1643" s="21" t="str">
        <f t="shared" si="248"/>
        <v/>
      </c>
      <c r="V1643" s="21" t="str">
        <f t="shared" si="246"/>
        <v/>
      </c>
      <c r="W1643" s="15" t="str">
        <f t="shared" si="247"/>
        <v/>
      </c>
    </row>
    <row r="1644" spans="1:23" ht="21.6" hidden="1" customHeight="1">
      <c r="A1644" s="14" t="str">
        <f t="shared" si="241"/>
        <v/>
      </c>
      <c r="B1644" s="20" t="str">
        <f>IF(D1644="","",COUNTIF($C$4:C1643,C1644)+1)</f>
        <v/>
      </c>
      <c r="C1644" s="14" t="str">
        <f>IF(D1644="","",VLOOKUP(D1644,LISTA!$A:$B,2,0))</f>
        <v/>
      </c>
      <c r="D1644" s="151"/>
      <c r="E1644" s="14" t="str">
        <f>IF(D1644="","",VLOOKUP(B1644,'Preventiva - Sequencia'!$B:$C,2,0))</f>
        <v/>
      </c>
      <c r="F1644" s="14" t="str">
        <f t="shared" si="242"/>
        <v/>
      </c>
      <c r="G1644" s="14" t="str">
        <f t="shared" si="243"/>
        <v/>
      </c>
      <c r="H1644" s="14" t="str">
        <f t="shared" si="244"/>
        <v/>
      </c>
      <c r="I1644" s="152"/>
      <c r="J1644" s="153"/>
      <c r="K1644" s="153"/>
      <c r="L1644" s="19" t="str">
        <f t="shared" si="240"/>
        <v/>
      </c>
      <c r="M1644" s="151"/>
      <c r="N1644" s="153"/>
      <c r="O1644" s="153"/>
      <c r="P1644" s="19" t="str">
        <f t="shared" si="245"/>
        <v/>
      </c>
      <c r="Q1644" s="151"/>
      <c r="R1644" s="151"/>
      <c r="S1644" s="152"/>
      <c r="T1644" s="152"/>
      <c r="U1644" s="21" t="str">
        <f t="shared" si="248"/>
        <v/>
      </c>
      <c r="V1644" s="21" t="str">
        <f t="shared" si="246"/>
        <v/>
      </c>
      <c r="W1644" s="15" t="str">
        <f t="shared" si="247"/>
        <v/>
      </c>
    </row>
    <row r="1645" spans="1:23" ht="21.6" hidden="1" customHeight="1">
      <c r="A1645" s="14" t="str">
        <f t="shared" si="241"/>
        <v/>
      </c>
      <c r="B1645" s="20" t="str">
        <f>IF(D1645="","",COUNTIF($C$4:C1644,C1645)+1)</f>
        <v/>
      </c>
      <c r="C1645" s="14" t="str">
        <f>IF(D1645="","",VLOOKUP(D1645,LISTA!$A:$B,2,0))</f>
        <v/>
      </c>
      <c r="D1645" s="151"/>
      <c r="E1645" s="14" t="str">
        <f>IF(D1645="","",VLOOKUP(B1645,'Preventiva - Sequencia'!$B:$C,2,0))</f>
        <v/>
      </c>
      <c r="F1645" s="14" t="str">
        <f t="shared" si="242"/>
        <v/>
      </c>
      <c r="G1645" s="14" t="str">
        <f t="shared" si="243"/>
        <v/>
      </c>
      <c r="H1645" s="14" t="str">
        <f t="shared" si="244"/>
        <v/>
      </c>
      <c r="I1645" s="152"/>
      <c r="J1645" s="153"/>
      <c r="K1645" s="153"/>
      <c r="L1645" s="19" t="str">
        <f t="shared" si="240"/>
        <v/>
      </c>
      <c r="M1645" s="151"/>
      <c r="N1645" s="153"/>
      <c r="O1645" s="153"/>
      <c r="P1645" s="19" t="str">
        <f t="shared" si="245"/>
        <v/>
      </c>
      <c r="Q1645" s="151"/>
      <c r="R1645" s="151"/>
      <c r="S1645" s="152"/>
      <c r="T1645" s="152"/>
      <c r="U1645" s="21" t="str">
        <f t="shared" si="248"/>
        <v/>
      </c>
      <c r="V1645" s="21" t="str">
        <f t="shared" si="246"/>
        <v/>
      </c>
      <c r="W1645" s="15" t="str">
        <f t="shared" si="247"/>
        <v/>
      </c>
    </row>
    <row r="1646" spans="1:23" ht="21.6" hidden="1" customHeight="1">
      <c r="A1646" s="14" t="str">
        <f t="shared" si="241"/>
        <v/>
      </c>
      <c r="B1646" s="20" t="str">
        <f>IF(D1646="","",COUNTIF($C$4:C1645,C1646)+1)</f>
        <v/>
      </c>
      <c r="C1646" s="14" t="str">
        <f>IF(D1646="","",VLOOKUP(D1646,LISTA!$A:$B,2,0))</f>
        <v/>
      </c>
      <c r="D1646" s="151"/>
      <c r="E1646" s="14" t="str">
        <f>IF(D1646="","",VLOOKUP(B1646,'Preventiva - Sequencia'!$B:$C,2,0))</f>
        <v/>
      </c>
      <c r="F1646" s="14" t="str">
        <f t="shared" si="242"/>
        <v/>
      </c>
      <c r="G1646" s="14" t="str">
        <f t="shared" si="243"/>
        <v/>
      </c>
      <c r="H1646" s="14" t="str">
        <f t="shared" si="244"/>
        <v/>
      </c>
      <c r="I1646" s="152"/>
      <c r="J1646" s="153"/>
      <c r="K1646" s="153"/>
      <c r="L1646" s="19" t="str">
        <f t="shared" si="240"/>
        <v/>
      </c>
      <c r="M1646" s="151"/>
      <c r="N1646" s="153"/>
      <c r="O1646" s="153"/>
      <c r="P1646" s="19" t="str">
        <f t="shared" si="245"/>
        <v/>
      </c>
      <c r="Q1646" s="151"/>
      <c r="R1646" s="151"/>
      <c r="S1646" s="152"/>
      <c r="T1646" s="152"/>
      <c r="U1646" s="21" t="str">
        <f t="shared" si="248"/>
        <v/>
      </c>
      <c r="V1646" s="21" t="str">
        <f t="shared" si="246"/>
        <v/>
      </c>
      <c r="W1646" s="15" t="str">
        <f t="shared" si="247"/>
        <v/>
      </c>
    </row>
    <row r="1647" spans="1:23" ht="21.6" hidden="1" customHeight="1">
      <c r="A1647" s="14" t="str">
        <f t="shared" si="241"/>
        <v/>
      </c>
      <c r="B1647" s="20" t="str">
        <f>IF(D1647="","",COUNTIF($C$4:C1646,C1647)+1)</f>
        <v/>
      </c>
      <c r="C1647" s="14" t="str">
        <f>IF(D1647="","",VLOOKUP(D1647,LISTA!$A:$B,2,0))</f>
        <v/>
      </c>
      <c r="D1647" s="151"/>
      <c r="E1647" s="14" t="str">
        <f>IF(D1647="","",VLOOKUP(B1647,'Preventiva - Sequencia'!$B:$C,2,0))</f>
        <v/>
      </c>
      <c r="F1647" s="14" t="str">
        <f t="shared" si="242"/>
        <v/>
      </c>
      <c r="G1647" s="14" t="str">
        <f t="shared" si="243"/>
        <v/>
      </c>
      <c r="H1647" s="14" t="str">
        <f t="shared" si="244"/>
        <v/>
      </c>
      <c r="I1647" s="152"/>
      <c r="J1647" s="153"/>
      <c r="K1647" s="153"/>
      <c r="L1647" s="19" t="str">
        <f t="shared" si="240"/>
        <v/>
      </c>
      <c r="M1647" s="151"/>
      <c r="N1647" s="153"/>
      <c r="O1647" s="153"/>
      <c r="P1647" s="19" t="str">
        <f t="shared" si="245"/>
        <v/>
      </c>
      <c r="Q1647" s="151"/>
      <c r="R1647" s="151"/>
      <c r="S1647" s="152"/>
      <c r="T1647" s="152"/>
      <c r="U1647" s="21" t="str">
        <f t="shared" si="248"/>
        <v/>
      </c>
      <c r="V1647" s="21" t="str">
        <f t="shared" si="246"/>
        <v/>
      </c>
      <c r="W1647" s="15" t="str">
        <f t="shared" si="247"/>
        <v/>
      </c>
    </row>
    <row r="1648" spans="1:23" ht="21.6" hidden="1" customHeight="1">
      <c r="A1648" s="14" t="str">
        <f t="shared" si="241"/>
        <v/>
      </c>
      <c r="B1648" s="20" t="str">
        <f>IF(D1648="","",COUNTIF($C$4:C1647,C1648)+1)</f>
        <v/>
      </c>
      <c r="C1648" s="14" t="str">
        <f>IF(D1648="","",VLOOKUP(D1648,LISTA!$A:$B,2,0))</f>
        <v/>
      </c>
      <c r="D1648" s="151"/>
      <c r="E1648" s="14" t="str">
        <f>IF(D1648="","",VLOOKUP(B1648,'Preventiva - Sequencia'!$B:$C,2,0))</f>
        <v/>
      </c>
      <c r="F1648" s="14" t="str">
        <f t="shared" si="242"/>
        <v/>
      </c>
      <c r="G1648" s="14" t="str">
        <f t="shared" si="243"/>
        <v/>
      </c>
      <c r="H1648" s="14" t="str">
        <f t="shared" si="244"/>
        <v/>
      </c>
      <c r="I1648" s="152"/>
      <c r="J1648" s="153"/>
      <c r="K1648" s="153"/>
      <c r="L1648" s="19" t="str">
        <f t="shared" si="240"/>
        <v/>
      </c>
      <c r="M1648" s="151"/>
      <c r="N1648" s="153"/>
      <c r="O1648" s="153"/>
      <c r="P1648" s="19" t="str">
        <f t="shared" si="245"/>
        <v/>
      </c>
      <c r="Q1648" s="151"/>
      <c r="R1648" s="151"/>
      <c r="S1648" s="152"/>
      <c r="T1648" s="152"/>
      <c r="U1648" s="21" t="str">
        <f t="shared" si="248"/>
        <v/>
      </c>
      <c r="V1648" s="21" t="str">
        <f t="shared" si="246"/>
        <v/>
      </c>
      <c r="W1648" s="15" t="str">
        <f t="shared" si="247"/>
        <v/>
      </c>
    </row>
    <row r="1649" spans="1:23" ht="21.6" hidden="1" customHeight="1">
      <c r="A1649" s="14" t="str">
        <f t="shared" si="241"/>
        <v/>
      </c>
      <c r="B1649" s="20" t="str">
        <f>IF(D1649="","",COUNTIF($C$4:C1648,C1649)+1)</f>
        <v/>
      </c>
      <c r="C1649" s="14" t="str">
        <f>IF(D1649="","",VLOOKUP(D1649,LISTA!$A:$B,2,0))</f>
        <v/>
      </c>
      <c r="D1649" s="151"/>
      <c r="E1649" s="14" t="str">
        <f>IF(D1649="","",VLOOKUP(B1649,'Preventiva - Sequencia'!$B:$C,2,0))</f>
        <v/>
      </c>
      <c r="F1649" s="14" t="str">
        <f t="shared" si="242"/>
        <v/>
      </c>
      <c r="G1649" s="14" t="str">
        <f t="shared" si="243"/>
        <v/>
      </c>
      <c r="H1649" s="14" t="str">
        <f t="shared" si="244"/>
        <v/>
      </c>
      <c r="I1649" s="152"/>
      <c r="J1649" s="153"/>
      <c r="K1649" s="153"/>
      <c r="L1649" s="19" t="str">
        <f t="shared" si="240"/>
        <v/>
      </c>
      <c r="M1649" s="151"/>
      <c r="N1649" s="153"/>
      <c r="O1649" s="153"/>
      <c r="P1649" s="19" t="str">
        <f t="shared" si="245"/>
        <v/>
      </c>
      <c r="Q1649" s="151"/>
      <c r="R1649" s="151"/>
      <c r="S1649" s="152"/>
      <c r="T1649" s="152"/>
      <c r="U1649" s="21" t="str">
        <f t="shared" si="248"/>
        <v/>
      </c>
      <c r="V1649" s="21" t="str">
        <f t="shared" si="246"/>
        <v/>
      </c>
      <c r="W1649" s="15" t="str">
        <f t="shared" si="247"/>
        <v/>
      </c>
    </row>
    <row r="1650" spans="1:23" ht="21.6" hidden="1" customHeight="1">
      <c r="A1650" s="14" t="str">
        <f t="shared" si="241"/>
        <v/>
      </c>
      <c r="B1650" s="20" t="str">
        <f>IF(D1650="","",COUNTIF($C$4:C1649,C1650)+1)</f>
        <v/>
      </c>
      <c r="C1650" s="14" t="str">
        <f>IF(D1650="","",VLOOKUP(D1650,LISTA!$A:$B,2,0))</f>
        <v/>
      </c>
      <c r="D1650" s="151"/>
      <c r="E1650" s="14" t="str">
        <f>IF(D1650="","",VLOOKUP(B1650,'Preventiva - Sequencia'!$B:$C,2,0))</f>
        <v/>
      </c>
      <c r="F1650" s="14" t="str">
        <f t="shared" si="242"/>
        <v/>
      </c>
      <c r="G1650" s="14" t="str">
        <f t="shared" si="243"/>
        <v/>
      </c>
      <c r="H1650" s="14" t="str">
        <f t="shared" si="244"/>
        <v/>
      </c>
      <c r="I1650" s="152"/>
      <c r="J1650" s="153"/>
      <c r="K1650" s="153"/>
      <c r="L1650" s="19" t="str">
        <f t="shared" si="240"/>
        <v/>
      </c>
      <c r="M1650" s="151"/>
      <c r="N1650" s="153"/>
      <c r="O1650" s="153"/>
      <c r="P1650" s="19" t="str">
        <f t="shared" si="245"/>
        <v/>
      </c>
      <c r="Q1650" s="151"/>
      <c r="R1650" s="151"/>
      <c r="S1650" s="152"/>
      <c r="T1650" s="152"/>
      <c r="U1650" s="21" t="str">
        <f t="shared" si="248"/>
        <v/>
      </c>
      <c r="V1650" s="21" t="str">
        <f t="shared" si="246"/>
        <v/>
      </c>
      <c r="W1650" s="15" t="str">
        <f t="shared" si="247"/>
        <v/>
      </c>
    </row>
    <row r="1651" spans="1:23" ht="21.6" hidden="1" customHeight="1">
      <c r="A1651" s="14" t="str">
        <f t="shared" si="241"/>
        <v/>
      </c>
      <c r="B1651" s="20" t="str">
        <f>IF(D1651="","",COUNTIF($C$4:C1650,C1651)+1)</f>
        <v/>
      </c>
      <c r="C1651" s="14" t="str">
        <f>IF(D1651="","",VLOOKUP(D1651,LISTA!$A:$B,2,0))</f>
        <v/>
      </c>
      <c r="D1651" s="151"/>
      <c r="E1651" s="14" t="str">
        <f>IF(D1651="","",VLOOKUP(B1651,'Preventiva - Sequencia'!$B:$C,2,0))</f>
        <v/>
      </c>
      <c r="F1651" s="14" t="str">
        <f t="shared" si="242"/>
        <v/>
      </c>
      <c r="G1651" s="14" t="str">
        <f t="shared" si="243"/>
        <v/>
      </c>
      <c r="H1651" s="14" t="str">
        <f t="shared" si="244"/>
        <v/>
      </c>
      <c r="I1651" s="152"/>
      <c r="J1651" s="153"/>
      <c r="K1651" s="153"/>
      <c r="L1651" s="19" t="str">
        <f t="shared" si="240"/>
        <v/>
      </c>
      <c r="M1651" s="151"/>
      <c r="N1651" s="153"/>
      <c r="O1651" s="153"/>
      <c r="P1651" s="19" t="str">
        <f t="shared" si="245"/>
        <v/>
      </c>
      <c r="Q1651" s="151"/>
      <c r="R1651" s="151"/>
      <c r="S1651" s="152"/>
      <c r="T1651" s="152"/>
      <c r="U1651" s="21" t="str">
        <f t="shared" si="248"/>
        <v/>
      </c>
      <c r="V1651" s="21" t="str">
        <f t="shared" si="246"/>
        <v/>
      </c>
      <c r="W1651" s="15" t="str">
        <f t="shared" si="247"/>
        <v/>
      </c>
    </row>
    <row r="1652" spans="1:23" ht="21.6" hidden="1" customHeight="1">
      <c r="A1652" s="14" t="str">
        <f t="shared" si="241"/>
        <v/>
      </c>
      <c r="B1652" s="20" t="str">
        <f>IF(D1652="","",COUNTIF($C$4:C1651,C1652)+1)</f>
        <v/>
      </c>
      <c r="C1652" s="14" t="str">
        <f>IF(D1652="","",VLOOKUP(D1652,LISTA!$A:$B,2,0))</f>
        <v/>
      </c>
      <c r="D1652" s="151"/>
      <c r="E1652" s="14" t="str">
        <f>IF(D1652="","",VLOOKUP(B1652,'Preventiva - Sequencia'!$B:$C,2,0))</f>
        <v/>
      </c>
      <c r="F1652" s="14" t="str">
        <f t="shared" si="242"/>
        <v/>
      </c>
      <c r="G1652" s="14" t="str">
        <f t="shared" si="243"/>
        <v/>
      </c>
      <c r="H1652" s="14" t="str">
        <f t="shared" si="244"/>
        <v/>
      </c>
      <c r="I1652" s="152"/>
      <c r="J1652" s="153"/>
      <c r="K1652" s="153"/>
      <c r="L1652" s="19" t="str">
        <f t="shared" si="240"/>
        <v/>
      </c>
      <c r="M1652" s="151"/>
      <c r="N1652" s="153"/>
      <c r="O1652" s="153"/>
      <c r="P1652" s="19" t="str">
        <f t="shared" si="245"/>
        <v/>
      </c>
      <c r="Q1652" s="151"/>
      <c r="R1652" s="151"/>
      <c r="S1652" s="152"/>
      <c r="T1652" s="152"/>
      <c r="U1652" s="21" t="str">
        <f t="shared" si="248"/>
        <v/>
      </c>
      <c r="V1652" s="21" t="str">
        <f t="shared" si="246"/>
        <v/>
      </c>
      <c r="W1652" s="15" t="str">
        <f t="shared" si="247"/>
        <v/>
      </c>
    </row>
    <row r="1653" spans="1:23" ht="21.6" hidden="1" customHeight="1">
      <c r="A1653" s="14" t="str">
        <f t="shared" si="241"/>
        <v/>
      </c>
      <c r="B1653" s="20" t="str">
        <f>IF(D1653="","",COUNTIF($C$4:C1652,C1653)+1)</f>
        <v/>
      </c>
      <c r="C1653" s="14" t="str">
        <f>IF(D1653="","",VLOOKUP(D1653,LISTA!$A:$B,2,0))</f>
        <v/>
      </c>
      <c r="D1653" s="151"/>
      <c r="E1653" s="14" t="str">
        <f>IF(D1653="","",VLOOKUP(B1653,'Preventiva - Sequencia'!$B:$C,2,0))</f>
        <v/>
      </c>
      <c r="F1653" s="14" t="str">
        <f t="shared" si="242"/>
        <v/>
      </c>
      <c r="G1653" s="14" t="str">
        <f t="shared" si="243"/>
        <v/>
      </c>
      <c r="H1653" s="14" t="str">
        <f t="shared" si="244"/>
        <v/>
      </c>
      <c r="I1653" s="152"/>
      <c r="J1653" s="153"/>
      <c r="K1653" s="153"/>
      <c r="L1653" s="19" t="str">
        <f t="shared" si="240"/>
        <v/>
      </c>
      <c r="M1653" s="151"/>
      <c r="N1653" s="153"/>
      <c r="O1653" s="153"/>
      <c r="P1653" s="19" t="str">
        <f t="shared" si="245"/>
        <v/>
      </c>
      <c r="Q1653" s="151"/>
      <c r="R1653" s="151"/>
      <c r="S1653" s="152"/>
      <c r="T1653" s="152"/>
      <c r="U1653" s="21" t="str">
        <f t="shared" si="248"/>
        <v/>
      </c>
      <c r="V1653" s="21" t="str">
        <f t="shared" si="246"/>
        <v/>
      </c>
      <c r="W1653" s="15" t="str">
        <f t="shared" si="247"/>
        <v/>
      </c>
    </row>
    <row r="1654" spans="1:23" ht="21.6" hidden="1" customHeight="1">
      <c r="A1654" s="14" t="str">
        <f t="shared" si="241"/>
        <v/>
      </c>
      <c r="B1654" s="20" t="str">
        <f>IF(D1654="","",COUNTIF($C$4:C1653,C1654)+1)</f>
        <v/>
      </c>
      <c r="C1654" s="14" t="str">
        <f>IF(D1654="","",VLOOKUP(D1654,LISTA!$A:$B,2,0))</f>
        <v/>
      </c>
      <c r="D1654" s="151"/>
      <c r="E1654" s="14" t="str">
        <f>IF(D1654="","",VLOOKUP(B1654,'Preventiva - Sequencia'!$B:$C,2,0))</f>
        <v/>
      </c>
      <c r="F1654" s="14" t="str">
        <f t="shared" si="242"/>
        <v/>
      </c>
      <c r="G1654" s="14" t="str">
        <f t="shared" si="243"/>
        <v/>
      </c>
      <c r="H1654" s="14" t="str">
        <f t="shared" si="244"/>
        <v/>
      </c>
      <c r="I1654" s="152"/>
      <c r="J1654" s="153"/>
      <c r="K1654" s="153"/>
      <c r="L1654" s="19" t="str">
        <f t="shared" si="240"/>
        <v/>
      </c>
      <c r="M1654" s="151"/>
      <c r="N1654" s="153"/>
      <c r="O1654" s="153"/>
      <c r="P1654" s="19" t="str">
        <f t="shared" si="245"/>
        <v/>
      </c>
      <c r="Q1654" s="151"/>
      <c r="R1654" s="151"/>
      <c r="S1654" s="152"/>
      <c r="T1654" s="152"/>
      <c r="U1654" s="21" t="str">
        <f t="shared" si="248"/>
        <v/>
      </c>
      <c r="V1654" s="21" t="str">
        <f t="shared" si="246"/>
        <v/>
      </c>
      <c r="W1654" s="15" t="str">
        <f t="shared" si="247"/>
        <v/>
      </c>
    </row>
    <row r="1655" spans="1:23" ht="21.6" hidden="1" customHeight="1">
      <c r="A1655" s="14" t="str">
        <f t="shared" si="241"/>
        <v/>
      </c>
      <c r="B1655" s="20" t="str">
        <f>IF(D1655="","",COUNTIF($C$4:C1654,C1655)+1)</f>
        <v/>
      </c>
      <c r="C1655" s="14" t="str">
        <f>IF(D1655="","",VLOOKUP(D1655,LISTA!$A:$B,2,0))</f>
        <v/>
      </c>
      <c r="D1655" s="151"/>
      <c r="E1655" s="14" t="str">
        <f>IF(D1655="","",VLOOKUP(B1655,'Preventiva - Sequencia'!$B:$C,2,0))</f>
        <v/>
      </c>
      <c r="F1655" s="14" t="str">
        <f t="shared" si="242"/>
        <v/>
      </c>
      <c r="G1655" s="14" t="str">
        <f t="shared" si="243"/>
        <v/>
      </c>
      <c r="H1655" s="14" t="str">
        <f t="shared" si="244"/>
        <v/>
      </c>
      <c r="I1655" s="152"/>
      <c r="J1655" s="153"/>
      <c r="K1655" s="153"/>
      <c r="L1655" s="19" t="str">
        <f t="shared" si="240"/>
        <v/>
      </c>
      <c r="M1655" s="151"/>
      <c r="N1655" s="153"/>
      <c r="O1655" s="153"/>
      <c r="P1655" s="19" t="str">
        <f t="shared" si="245"/>
        <v/>
      </c>
      <c r="Q1655" s="151"/>
      <c r="R1655" s="151"/>
      <c r="S1655" s="152"/>
      <c r="T1655" s="152"/>
      <c r="U1655" s="21" t="str">
        <f t="shared" si="248"/>
        <v/>
      </c>
      <c r="V1655" s="21" t="str">
        <f t="shared" si="246"/>
        <v/>
      </c>
      <c r="W1655" s="15" t="str">
        <f t="shared" si="247"/>
        <v/>
      </c>
    </row>
    <row r="1656" spans="1:23" ht="21.6" hidden="1" customHeight="1">
      <c r="A1656" s="14" t="str">
        <f t="shared" si="241"/>
        <v/>
      </c>
      <c r="B1656" s="20" t="str">
        <f>IF(D1656="","",COUNTIF($C$4:C1655,C1656)+1)</f>
        <v/>
      </c>
      <c r="C1656" s="14" t="str">
        <f>IF(D1656="","",VLOOKUP(D1656,LISTA!$A:$B,2,0))</f>
        <v/>
      </c>
      <c r="D1656" s="151"/>
      <c r="E1656" s="14" t="str">
        <f>IF(D1656="","",VLOOKUP(B1656,'Preventiva - Sequencia'!$B:$C,2,0))</f>
        <v/>
      </c>
      <c r="F1656" s="14" t="str">
        <f t="shared" si="242"/>
        <v/>
      </c>
      <c r="G1656" s="14" t="str">
        <f t="shared" si="243"/>
        <v/>
      </c>
      <c r="H1656" s="14" t="str">
        <f t="shared" si="244"/>
        <v/>
      </c>
      <c r="I1656" s="152"/>
      <c r="J1656" s="153"/>
      <c r="K1656" s="153"/>
      <c r="L1656" s="19" t="str">
        <f t="shared" si="240"/>
        <v/>
      </c>
      <c r="M1656" s="151"/>
      <c r="N1656" s="153"/>
      <c r="O1656" s="153"/>
      <c r="P1656" s="19" t="str">
        <f t="shared" si="245"/>
        <v/>
      </c>
      <c r="Q1656" s="151"/>
      <c r="R1656" s="151"/>
      <c r="S1656" s="152"/>
      <c r="T1656" s="152"/>
      <c r="U1656" s="21" t="str">
        <f t="shared" si="248"/>
        <v/>
      </c>
      <c r="V1656" s="21" t="str">
        <f t="shared" si="246"/>
        <v/>
      </c>
      <c r="W1656" s="15" t="str">
        <f t="shared" si="247"/>
        <v/>
      </c>
    </row>
    <row r="1657" spans="1:23" ht="21.6" hidden="1" customHeight="1">
      <c r="A1657" s="14" t="str">
        <f t="shared" si="241"/>
        <v/>
      </c>
      <c r="B1657" s="20" t="str">
        <f>IF(D1657="","",COUNTIF($C$4:C1656,C1657)+1)</f>
        <v/>
      </c>
      <c r="C1657" s="14" t="str">
        <f>IF(D1657="","",VLOOKUP(D1657,LISTA!$A:$B,2,0))</f>
        <v/>
      </c>
      <c r="D1657" s="151"/>
      <c r="E1657" s="14" t="str">
        <f>IF(D1657="","",VLOOKUP(B1657,'Preventiva - Sequencia'!$B:$C,2,0))</f>
        <v/>
      </c>
      <c r="F1657" s="14" t="str">
        <f t="shared" si="242"/>
        <v/>
      </c>
      <c r="G1657" s="14" t="str">
        <f t="shared" si="243"/>
        <v/>
      </c>
      <c r="H1657" s="14" t="str">
        <f t="shared" si="244"/>
        <v/>
      </c>
      <c r="I1657" s="152"/>
      <c r="J1657" s="153"/>
      <c r="K1657" s="153"/>
      <c r="L1657" s="19" t="str">
        <f t="shared" si="240"/>
        <v/>
      </c>
      <c r="M1657" s="151"/>
      <c r="N1657" s="153"/>
      <c r="O1657" s="153"/>
      <c r="P1657" s="19" t="str">
        <f t="shared" si="245"/>
        <v/>
      </c>
      <c r="Q1657" s="151"/>
      <c r="R1657" s="151"/>
      <c r="S1657" s="152"/>
      <c r="T1657" s="152"/>
      <c r="U1657" s="21" t="str">
        <f t="shared" si="248"/>
        <v/>
      </c>
      <c r="V1657" s="21" t="str">
        <f t="shared" si="246"/>
        <v/>
      </c>
      <c r="W1657" s="15" t="str">
        <f t="shared" si="247"/>
        <v/>
      </c>
    </row>
    <row r="1658" spans="1:23" ht="21.6" hidden="1" customHeight="1">
      <c r="A1658" s="14" t="str">
        <f t="shared" si="241"/>
        <v/>
      </c>
      <c r="B1658" s="20" t="str">
        <f>IF(D1658="","",COUNTIF($C$4:C1657,C1658)+1)</f>
        <v/>
      </c>
      <c r="C1658" s="14" t="str">
        <f>IF(D1658="","",VLOOKUP(D1658,LISTA!$A:$B,2,0))</f>
        <v/>
      </c>
      <c r="D1658" s="151"/>
      <c r="E1658" s="14" t="str">
        <f>IF(D1658="","",VLOOKUP(B1658,'Preventiva - Sequencia'!$B:$C,2,0))</f>
        <v/>
      </c>
      <c r="F1658" s="14" t="str">
        <f t="shared" si="242"/>
        <v/>
      </c>
      <c r="G1658" s="14" t="str">
        <f t="shared" si="243"/>
        <v/>
      </c>
      <c r="H1658" s="14" t="str">
        <f t="shared" si="244"/>
        <v/>
      </c>
      <c r="I1658" s="152"/>
      <c r="J1658" s="153"/>
      <c r="K1658" s="153"/>
      <c r="L1658" s="19" t="str">
        <f t="shared" si="240"/>
        <v/>
      </c>
      <c r="M1658" s="151"/>
      <c r="N1658" s="153"/>
      <c r="O1658" s="153"/>
      <c r="P1658" s="19" t="str">
        <f t="shared" si="245"/>
        <v/>
      </c>
      <c r="Q1658" s="151"/>
      <c r="R1658" s="151"/>
      <c r="S1658" s="152"/>
      <c r="T1658" s="152"/>
      <c r="U1658" s="21" t="str">
        <f t="shared" si="248"/>
        <v/>
      </c>
      <c r="V1658" s="21" t="str">
        <f t="shared" si="246"/>
        <v/>
      </c>
      <c r="W1658" s="15" t="str">
        <f t="shared" si="247"/>
        <v/>
      </c>
    </row>
    <row r="1659" spans="1:23" ht="21.6" hidden="1" customHeight="1">
      <c r="A1659" s="14" t="str">
        <f t="shared" si="241"/>
        <v/>
      </c>
      <c r="B1659" s="20" t="str">
        <f>IF(D1659="","",COUNTIF($C$4:C1658,C1659)+1)</f>
        <v/>
      </c>
      <c r="C1659" s="14" t="str">
        <f>IF(D1659="","",VLOOKUP(D1659,LISTA!$A:$B,2,0))</f>
        <v/>
      </c>
      <c r="D1659" s="151"/>
      <c r="E1659" s="14" t="str">
        <f>IF(D1659="","",VLOOKUP(B1659,'Preventiva - Sequencia'!$B:$C,2,0))</f>
        <v/>
      </c>
      <c r="F1659" s="14" t="str">
        <f t="shared" si="242"/>
        <v/>
      </c>
      <c r="G1659" s="14" t="str">
        <f t="shared" si="243"/>
        <v/>
      </c>
      <c r="H1659" s="14" t="str">
        <f t="shared" si="244"/>
        <v/>
      </c>
      <c r="I1659" s="152"/>
      <c r="J1659" s="153"/>
      <c r="K1659" s="153"/>
      <c r="L1659" s="19" t="str">
        <f t="shared" si="240"/>
        <v/>
      </c>
      <c r="M1659" s="151"/>
      <c r="N1659" s="153"/>
      <c r="O1659" s="153"/>
      <c r="P1659" s="19" t="str">
        <f t="shared" si="245"/>
        <v/>
      </c>
      <c r="Q1659" s="151"/>
      <c r="R1659" s="151"/>
      <c r="S1659" s="152"/>
      <c r="T1659" s="152"/>
      <c r="U1659" s="21" t="str">
        <f t="shared" si="248"/>
        <v/>
      </c>
      <c r="V1659" s="21" t="str">
        <f t="shared" si="246"/>
        <v/>
      </c>
      <c r="W1659" s="15" t="str">
        <f t="shared" si="247"/>
        <v/>
      </c>
    </row>
    <row r="1660" spans="1:23" ht="21.6" hidden="1" customHeight="1">
      <c r="A1660" s="14" t="str">
        <f t="shared" si="241"/>
        <v/>
      </c>
      <c r="B1660" s="20" t="str">
        <f>IF(D1660="","",COUNTIF($C$4:C1659,C1660)+1)</f>
        <v/>
      </c>
      <c r="C1660" s="14" t="str">
        <f>IF(D1660="","",VLOOKUP(D1660,LISTA!$A:$B,2,0))</f>
        <v/>
      </c>
      <c r="D1660" s="151"/>
      <c r="E1660" s="14" t="str">
        <f>IF(D1660="","",VLOOKUP(B1660,'Preventiva - Sequencia'!$B:$C,2,0))</f>
        <v/>
      </c>
      <c r="F1660" s="14" t="str">
        <f t="shared" si="242"/>
        <v/>
      </c>
      <c r="G1660" s="14" t="str">
        <f t="shared" si="243"/>
        <v/>
      </c>
      <c r="H1660" s="14" t="str">
        <f t="shared" si="244"/>
        <v/>
      </c>
      <c r="I1660" s="152"/>
      <c r="J1660" s="153"/>
      <c r="K1660" s="153"/>
      <c r="L1660" s="19" t="str">
        <f t="shared" si="240"/>
        <v/>
      </c>
      <c r="M1660" s="151"/>
      <c r="N1660" s="153"/>
      <c r="O1660" s="153"/>
      <c r="P1660" s="19" t="str">
        <f t="shared" si="245"/>
        <v/>
      </c>
      <c r="Q1660" s="151"/>
      <c r="R1660" s="151"/>
      <c r="S1660" s="152"/>
      <c r="T1660" s="152"/>
      <c r="U1660" s="21" t="str">
        <f t="shared" si="248"/>
        <v/>
      </c>
      <c r="V1660" s="21" t="str">
        <f t="shared" si="246"/>
        <v/>
      </c>
      <c r="W1660" s="15" t="str">
        <f t="shared" si="247"/>
        <v/>
      </c>
    </row>
    <row r="1661" spans="1:23" ht="21.6" hidden="1" customHeight="1">
      <c r="A1661" s="14" t="str">
        <f t="shared" si="241"/>
        <v/>
      </c>
      <c r="B1661" s="20" t="str">
        <f>IF(D1661="","",COUNTIF($C$4:C1660,C1661)+1)</f>
        <v/>
      </c>
      <c r="C1661" s="14" t="str">
        <f>IF(D1661="","",VLOOKUP(D1661,LISTA!$A:$B,2,0))</f>
        <v/>
      </c>
      <c r="D1661" s="151"/>
      <c r="E1661" s="14" t="str">
        <f>IF(D1661="","",VLOOKUP(B1661,'Preventiva - Sequencia'!$B:$C,2,0))</f>
        <v/>
      </c>
      <c r="F1661" s="14" t="str">
        <f t="shared" si="242"/>
        <v/>
      </c>
      <c r="G1661" s="14" t="str">
        <f t="shared" si="243"/>
        <v/>
      </c>
      <c r="H1661" s="14" t="str">
        <f t="shared" si="244"/>
        <v/>
      </c>
      <c r="I1661" s="152"/>
      <c r="J1661" s="153"/>
      <c r="K1661" s="153"/>
      <c r="L1661" s="19" t="str">
        <f t="shared" si="240"/>
        <v/>
      </c>
      <c r="M1661" s="151"/>
      <c r="N1661" s="153"/>
      <c r="O1661" s="153"/>
      <c r="P1661" s="19" t="str">
        <f t="shared" si="245"/>
        <v/>
      </c>
      <c r="Q1661" s="151"/>
      <c r="R1661" s="151"/>
      <c r="S1661" s="152"/>
      <c r="T1661" s="152"/>
      <c r="U1661" s="21" t="str">
        <f t="shared" si="248"/>
        <v/>
      </c>
      <c r="V1661" s="21" t="str">
        <f t="shared" si="246"/>
        <v/>
      </c>
      <c r="W1661" s="15" t="str">
        <f t="shared" si="247"/>
        <v/>
      </c>
    </row>
    <row r="1662" spans="1:23" ht="21.6" hidden="1" customHeight="1">
      <c r="A1662" s="14" t="str">
        <f t="shared" si="241"/>
        <v/>
      </c>
      <c r="B1662" s="20" t="str">
        <f>IF(D1662="","",COUNTIF($C$4:C1661,C1662)+1)</f>
        <v/>
      </c>
      <c r="C1662" s="14" t="str">
        <f>IF(D1662="","",VLOOKUP(D1662,LISTA!$A:$B,2,0))</f>
        <v/>
      </c>
      <c r="D1662" s="151"/>
      <c r="E1662" s="14" t="str">
        <f>IF(D1662="","",VLOOKUP(B1662,'Preventiva - Sequencia'!$B:$C,2,0))</f>
        <v/>
      </c>
      <c r="F1662" s="14" t="str">
        <f t="shared" si="242"/>
        <v/>
      </c>
      <c r="G1662" s="14" t="str">
        <f t="shared" si="243"/>
        <v/>
      </c>
      <c r="H1662" s="14" t="str">
        <f t="shared" si="244"/>
        <v/>
      </c>
      <c r="I1662" s="152"/>
      <c r="J1662" s="153"/>
      <c r="K1662" s="153"/>
      <c r="L1662" s="19" t="str">
        <f t="shared" si="240"/>
        <v/>
      </c>
      <c r="M1662" s="151"/>
      <c r="N1662" s="153"/>
      <c r="O1662" s="153"/>
      <c r="P1662" s="19" t="str">
        <f t="shared" si="245"/>
        <v/>
      </c>
      <c r="Q1662" s="151"/>
      <c r="R1662" s="151"/>
      <c r="S1662" s="152"/>
      <c r="T1662" s="152"/>
      <c r="U1662" s="21" t="str">
        <f t="shared" si="248"/>
        <v/>
      </c>
      <c r="V1662" s="21" t="str">
        <f t="shared" si="246"/>
        <v/>
      </c>
      <c r="W1662" s="15" t="str">
        <f t="shared" si="247"/>
        <v/>
      </c>
    </row>
    <row r="1663" spans="1:23" ht="21.6" hidden="1" customHeight="1">
      <c r="A1663" s="14" t="str">
        <f t="shared" si="241"/>
        <v/>
      </c>
      <c r="B1663" s="20" t="str">
        <f>IF(D1663="","",COUNTIF($C$4:C1662,C1663)+1)</f>
        <v/>
      </c>
      <c r="C1663" s="14" t="str">
        <f>IF(D1663="","",VLOOKUP(D1663,LISTA!$A:$B,2,0))</f>
        <v/>
      </c>
      <c r="D1663" s="151"/>
      <c r="E1663" s="14" t="str">
        <f>IF(D1663="","",VLOOKUP(B1663,'Preventiva - Sequencia'!$B:$C,2,0))</f>
        <v/>
      </c>
      <c r="F1663" s="14" t="str">
        <f t="shared" si="242"/>
        <v/>
      </c>
      <c r="G1663" s="14" t="str">
        <f t="shared" si="243"/>
        <v/>
      </c>
      <c r="H1663" s="14" t="str">
        <f t="shared" si="244"/>
        <v/>
      </c>
      <c r="I1663" s="152"/>
      <c r="J1663" s="153"/>
      <c r="K1663" s="153"/>
      <c r="L1663" s="19" t="str">
        <f t="shared" si="240"/>
        <v/>
      </c>
      <c r="M1663" s="151"/>
      <c r="N1663" s="153"/>
      <c r="O1663" s="153"/>
      <c r="P1663" s="19" t="str">
        <f t="shared" si="245"/>
        <v/>
      </c>
      <c r="Q1663" s="151"/>
      <c r="R1663" s="151"/>
      <c r="S1663" s="152"/>
      <c r="T1663" s="152"/>
      <c r="U1663" s="21" t="str">
        <f t="shared" si="248"/>
        <v/>
      </c>
      <c r="V1663" s="21" t="str">
        <f t="shared" si="246"/>
        <v/>
      </c>
      <c r="W1663" s="15" t="str">
        <f t="shared" si="247"/>
        <v/>
      </c>
    </row>
    <row r="1664" spans="1:23" ht="21.6" hidden="1" customHeight="1">
      <c r="A1664" s="14" t="str">
        <f t="shared" si="241"/>
        <v/>
      </c>
      <c r="B1664" s="20" t="str">
        <f>IF(D1664="","",COUNTIF($C$4:C1663,C1664)+1)</f>
        <v/>
      </c>
      <c r="C1664" s="14" t="str">
        <f>IF(D1664="","",VLOOKUP(D1664,LISTA!$A:$B,2,0))</f>
        <v/>
      </c>
      <c r="D1664" s="151"/>
      <c r="E1664" s="14" t="str">
        <f>IF(D1664="","",VLOOKUP(B1664,'Preventiva - Sequencia'!$B:$C,2,0))</f>
        <v/>
      </c>
      <c r="F1664" s="14" t="str">
        <f t="shared" si="242"/>
        <v/>
      </c>
      <c r="G1664" s="14" t="str">
        <f t="shared" si="243"/>
        <v/>
      </c>
      <c r="H1664" s="14" t="str">
        <f t="shared" si="244"/>
        <v/>
      </c>
      <c r="I1664" s="152"/>
      <c r="J1664" s="153"/>
      <c r="K1664" s="153"/>
      <c r="L1664" s="19" t="str">
        <f t="shared" si="240"/>
        <v/>
      </c>
      <c r="M1664" s="151"/>
      <c r="N1664" s="153"/>
      <c r="O1664" s="153"/>
      <c r="P1664" s="19" t="str">
        <f t="shared" si="245"/>
        <v/>
      </c>
      <c r="Q1664" s="151"/>
      <c r="R1664" s="151"/>
      <c r="S1664" s="152"/>
      <c r="T1664" s="152"/>
      <c r="U1664" s="21" t="str">
        <f t="shared" si="248"/>
        <v/>
      </c>
      <c r="V1664" s="21" t="str">
        <f t="shared" si="246"/>
        <v/>
      </c>
      <c r="W1664" s="15" t="str">
        <f t="shared" si="247"/>
        <v/>
      </c>
    </row>
    <row r="1665" spans="1:23" ht="21.6" hidden="1" customHeight="1">
      <c r="A1665" s="14" t="str">
        <f t="shared" si="241"/>
        <v/>
      </c>
      <c r="B1665" s="20" t="str">
        <f>IF(D1665="","",COUNTIF($C$4:C1664,C1665)+1)</f>
        <v/>
      </c>
      <c r="C1665" s="14" t="str">
        <f>IF(D1665="","",VLOOKUP(D1665,LISTA!$A:$B,2,0))</f>
        <v/>
      </c>
      <c r="D1665" s="151"/>
      <c r="E1665" s="14" t="str">
        <f>IF(D1665="","",VLOOKUP(B1665,'Preventiva - Sequencia'!$B:$C,2,0))</f>
        <v/>
      </c>
      <c r="F1665" s="14" t="str">
        <f t="shared" si="242"/>
        <v/>
      </c>
      <c r="G1665" s="14" t="str">
        <f t="shared" si="243"/>
        <v/>
      </c>
      <c r="H1665" s="14" t="str">
        <f t="shared" si="244"/>
        <v/>
      </c>
      <c r="I1665" s="152"/>
      <c r="J1665" s="153"/>
      <c r="K1665" s="153"/>
      <c r="L1665" s="19" t="str">
        <f t="shared" ref="L1665:L1728" si="249">IF(K1665="","",K1665-J1665)</f>
        <v/>
      </c>
      <c r="M1665" s="151"/>
      <c r="N1665" s="153"/>
      <c r="O1665" s="153"/>
      <c r="P1665" s="19" t="str">
        <f t="shared" si="245"/>
        <v/>
      </c>
      <c r="Q1665" s="151"/>
      <c r="R1665" s="151"/>
      <c r="S1665" s="152"/>
      <c r="T1665" s="152"/>
      <c r="U1665" s="21" t="str">
        <f t="shared" si="248"/>
        <v/>
      </c>
      <c r="V1665" s="21" t="str">
        <f t="shared" si="246"/>
        <v/>
      </c>
      <c r="W1665" s="15" t="str">
        <f t="shared" si="247"/>
        <v/>
      </c>
    </row>
    <row r="1666" spans="1:23" ht="21.6" hidden="1" customHeight="1">
      <c r="A1666" s="14" t="str">
        <f t="shared" si="241"/>
        <v/>
      </c>
      <c r="B1666" s="20" t="str">
        <f>IF(D1666="","",COUNTIF($C$4:C1665,C1666)+1)</f>
        <v/>
      </c>
      <c r="C1666" s="14" t="str">
        <f>IF(D1666="","",VLOOKUP(D1666,LISTA!$A:$B,2,0))</f>
        <v/>
      </c>
      <c r="D1666" s="151"/>
      <c r="E1666" s="14" t="str">
        <f>IF(D1666="","",VLOOKUP(B1666,'Preventiva - Sequencia'!$B:$C,2,0))</f>
        <v/>
      </c>
      <c r="F1666" s="14" t="str">
        <f t="shared" si="242"/>
        <v/>
      </c>
      <c r="G1666" s="14" t="str">
        <f t="shared" si="243"/>
        <v/>
      </c>
      <c r="H1666" s="14" t="str">
        <f t="shared" si="244"/>
        <v/>
      </c>
      <c r="I1666" s="152"/>
      <c r="J1666" s="153"/>
      <c r="K1666" s="153"/>
      <c r="L1666" s="19" t="str">
        <f t="shared" si="249"/>
        <v/>
      </c>
      <c r="M1666" s="151"/>
      <c r="N1666" s="153"/>
      <c r="O1666" s="153"/>
      <c r="P1666" s="19" t="str">
        <f t="shared" si="245"/>
        <v/>
      </c>
      <c r="Q1666" s="151"/>
      <c r="R1666" s="151"/>
      <c r="S1666" s="152"/>
      <c r="T1666" s="152"/>
      <c r="U1666" s="21" t="str">
        <f t="shared" si="248"/>
        <v/>
      </c>
      <c r="V1666" s="21" t="str">
        <f t="shared" si="246"/>
        <v/>
      </c>
      <c r="W1666" s="15" t="str">
        <f t="shared" si="247"/>
        <v/>
      </c>
    </row>
    <row r="1667" spans="1:23" ht="21.6" hidden="1" customHeight="1">
      <c r="A1667" s="14" t="str">
        <f t="shared" si="241"/>
        <v/>
      </c>
      <c r="B1667" s="20" t="str">
        <f>IF(D1667="","",COUNTIF($C$4:C1666,C1667)+1)</f>
        <v/>
      </c>
      <c r="C1667" s="14" t="str">
        <f>IF(D1667="","",VLOOKUP(D1667,LISTA!$A:$B,2,0))</f>
        <v/>
      </c>
      <c r="D1667" s="151"/>
      <c r="E1667" s="14" t="str">
        <f>IF(D1667="","",VLOOKUP(B1667,'Preventiva - Sequencia'!$B:$C,2,0))</f>
        <v/>
      </c>
      <c r="F1667" s="14" t="str">
        <f t="shared" si="242"/>
        <v/>
      </c>
      <c r="G1667" s="14" t="str">
        <f t="shared" si="243"/>
        <v/>
      </c>
      <c r="H1667" s="14" t="str">
        <f t="shared" si="244"/>
        <v/>
      </c>
      <c r="I1667" s="152"/>
      <c r="J1667" s="153"/>
      <c r="K1667" s="153"/>
      <c r="L1667" s="19" t="str">
        <f t="shared" si="249"/>
        <v/>
      </c>
      <c r="M1667" s="151"/>
      <c r="N1667" s="153"/>
      <c r="O1667" s="153"/>
      <c r="P1667" s="19" t="str">
        <f t="shared" si="245"/>
        <v/>
      </c>
      <c r="Q1667" s="151"/>
      <c r="R1667" s="151"/>
      <c r="S1667" s="152"/>
      <c r="T1667" s="152"/>
      <c r="U1667" s="21" t="str">
        <f t="shared" si="248"/>
        <v/>
      </c>
      <c r="V1667" s="21" t="str">
        <f t="shared" si="246"/>
        <v/>
      </c>
      <c r="W1667" s="15" t="str">
        <f t="shared" si="247"/>
        <v/>
      </c>
    </row>
    <row r="1668" spans="1:23" ht="21.6" hidden="1" customHeight="1">
      <c r="A1668" s="14" t="str">
        <f t="shared" si="241"/>
        <v/>
      </c>
      <c r="B1668" s="20" t="str">
        <f>IF(D1668="","",COUNTIF($C$4:C1667,C1668)+1)</f>
        <v/>
      </c>
      <c r="C1668" s="14" t="str">
        <f>IF(D1668="","",VLOOKUP(D1668,LISTA!$A:$B,2,0))</f>
        <v/>
      </c>
      <c r="D1668" s="151"/>
      <c r="E1668" s="14" t="str">
        <f>IF(D1668="","",VLOOKUP(B1668,'Preventiva - Sequencia'!$B:$C,2,0))</f>
        <v/>
      </c>
      <c r="F1668" s="14" t="str">
        <f t="shared" si="242"/>
        <v/>
      </c>
      <c r="G1668" s="14" t="str">
        <f t="shared" si="243"/>
        <v/>
      </c>
      <c r="H1668" s="14" t="str">
        <f t="shared" si="244"/>
        <v/>
      </c>
      <c r="I1668" s="152"/>
      <c r="J1668" s="153"/>
      <c r="K1668" s="153"/>
      <c r="L1668" s="19" t="str">
        <f t="shared" si="249"/>
        <v/>
      </c>
      <c r="M1668" s="151"/>
      <c r="N1668" s="153"/>
      <c r="O1668" s="153"/>
      <c r="P1668" s="19" t="str">
        <f t="shared" si="245"/>
        <v/>
      </c>
      <c r="Q1668" s="151"/>
      <c r="R1668" s="151"/>
      <c r="S1668" s="152"/>
      <c r="T1668" s="152"/>
      <c r="U1668" s="21" t="str">
        <f t="shared" si="248"/>
        <v/>
      </c>
      <c r="V1668" s="21" t="str">
        <f t="shared" si="246"/>
        <v/>
      </c>
      <c r="W1668" s="15" t="str">
        <f t="shared" si="247"/>
        <v/>
      </c>
    </row>
    <row r="1669" spans="1:23" ht="21.6" hidden="1" customHeight="1">
      <c r="A1669" s="14" t="str">
        <f t="shared" ref="A1669:A1732" si="250">IF(D1669="","",B1669&amp;C1669)</f>
        <v/>
      </c>
      <c r="B1669" s="20" t="str">
        <f>IF(D1669="","",COUNTIF($C$4:C1668,C1669)+1)</f>
        <v/>
      </c>
      <c r="C1669" s="14" t="str">
        <f>IF(D1669="","",VLOOKUP(D1669,LISTA!$A:$B,2,0))</f>
        <v/>
      </c>
      <c r="D1669" s="151"/>
      <c r="E1669" s="14" t="str">
        <f>IF(D1669="","",VLOOKUP(B1669,'Preventiva - Sequencia'!$B:$C,2,0))</f>
        <v/>
      </c>
      <c r="F1669" s="14" t="str">
        <f t="shared" ref="F1669:F1732" si="251">IF(D1669="","",IF(B1669=1,0,VLOOKUP((B1669-1)&amp;C1669,$A:$W,17,0)))</f>
        <v/>
      </c>
      <c r="G1669" s="14" t="str">
        <f t="shared" ref="G1669:G1732" si="252">IF(D1669="","",IF(E1669="50F",45,IF(E1669="250f",F1669+175,F1669+225)))</f>
        <v/>
      </c>
      <c r="H1669" s="14" t="str">
        <f t="shared" ref="H1669:H1732" si="253">IF(C1669="","",IF(E1669="50F",55,IF(E1669="250f",F1669+225,F1669+275)))</f>
        <v/>
      </c>
      <c r="I1669" s="152"/>
      <c r="J1669" s="153"/>
      <c r="K1669" s="153"/>
      <c r="L1669" s="19" t="str">
        <f t="shared" si="249"/>
        <v/>
      </c>
      <c r="M1669" s="151"/>
      <c r="N1669" s="153"/>
      <c r="O1669" s="153"/>
      <c r="P1669" s="19" t="str">
        <f t="shared" ref="P1669:P1732" si="254">IF(O1669="","",O1669-N1669)</f>
        <v/>
      </c>
      <c r="Q1669" s="151"/>
      <c r="R1669" s="151"/>
      <c r="S1669" s="152"/>
      <c r="T1669" s="152"/>
      <c r="U1669" s="21" t="str">
        <f t="shared" si="248"/>
        <v/>
      </c>
      <c r="V1669" s="21" t="str">
        <f t="shared" ref="V1669:V1732" si="255">IF(M1669=0,"",R1669/M1669)</f>
        <v/>
      </c>
      <c r="W1669" s="15" t="str">
        <f t="shared" ref="W1669:W1732" si="256">IF(Q1669="","",IF(AND(Q1669&gt;G1669,Q1669&lt;H1669),1,0))</f>
        <v/>
      </c>
    </row>
    <row r="1670" spans="1:23" ht="21.6" hidden="1" customHeight="1">
      <c r="A1670" s="14" t="str">
        <f t="shared" si="250"/>
        <v/>
      </c>
      <c r="B1670" s="20" t="str">
        <f>IF(D1670="","",COUNTIF($C$4:C1669,C1670)+1)</f>
        <v/>
      </c>
      <c r="C1670" s="14" t="str">
        <f>IF(D1670="","",VLOOKUP(D1670,LISTA!$A:$B,2,0))</f>
        <v/>
      </c>
      <c r="D1670" s="151"/>
      <c r="E1670" s="14" t="str">
        <f>IF(D1670="","",VLOOKUP(B1670,'Preventiva - Sequencia'!$B:$C,2,0))</f>
        <v/>
      </c>
      <c r="F1670" s="14" t="str">
        <f t="shared" si="251"/>
        <v/>
      </c>
      <c r="G1670" s="14" t="str">
        <f t="shared" si="252"/>
        <v/>
      </c>
      <c r="H1670" s="14" t="str">
        <f t="shared" si="253"/>
        <v/>
      </c>
      <c r="I1670" s="152"/>
      <c r="J1670" s="153"/>
      <c r="K1670" s="153"/>
      <c r="L1670" s="19" t="str">
        <f t="shared" si="249"/>
        <v/>
      </c>
      <c r="M1670" s="151"/>
      <c r="N1670" s="153"/>
      <c r="O1670" s="153"/>
      <c r="P1670" s="19" t="str">
        <f t="shared" si="254"/>
        <v/>
      </c>
      <c r="Q1670" s="151"/>
      <c r="R1670" s="151"/>
      <c r="S1670" s="152"/>
      <c r="T1670" s="152"/>
      <c r="U1670" s="21" t="str">
        <f t="shared" si="248"/>
        <v/>
      </c>
      <c r="V1670" s="21" t="str">
        <f t="shared" si="255"/>
        <v/>
      </c>
      <c r="W1670" s="15" t="str">
        <f t="shared" si="256"/>
        <v/>
      </c>
    </row>
    <row r="1671" spans="1:23" ht="21.6" hidden="1" customHeight="1">
      <c r="A1671" s="14" t="str">
        <f t="shared" si="250"/>
        <v/>
      </c>
      <c r="B1671" s="20" t="str">
        <f>IF(D1671="","",COUNTIF($C$4:C1670,C1671)+1)</f>
        <v/>
      </c>
      <c r="C1671" s="14" t="str">
        <f>IF(D1671="","",VLOOKUP(D1671,LISTA!$A:$B,2,0))</f>
        <v/>
      </c>
      <c r="D1671" s="151"/>
      <c r="E1671" s="14" t="str">
        <f>IF(D1671="","",VLOOKUP(B1671,'Preventiva - Sequencia'!$B:$C,2,0))</f>
        <v/>
      </c>
      <c r="F1671" s="14" t="str">
        <f t="shared" si="251"/>
        <v/>
      </c>
      <c r="G1671" s="14" t="str">
        <f t="shared" si="252"/>
        <v/>
      </c>
      <c r="H1671" s="14" t="str">
        <f t="shared" si="253"/>
        <v/>
      </c>
      <c r="I1671" s="152"/>
      <c r="J1671" s="153"/>
      <c r="K1671" s="153"/>
      <c r="L1671" s="19" t="str">
        <f t="shared" si="249"/>
        <v/>
      </c>
      <c r="M1671" s="151"/>
      <c r="N1671" s="153"/>
      <c r="O1671" s="153"/>
      <c r="P1671" s="19" t="str">
        <f t="shared" si="254"/>
        <v/>
      </c>
      <c r="Q1671" s="151"/>
      <c r="R1671" s="151"/>
      <c r="S1671" s="152"/>
      <c r="T1671" s="152"/>
      <c r="U1671" s="21" t="str">
        <f t="shared" si="248"/>
        <v/>
      </c>
      <c r="V1671" s="21" t="str">
        <f t="shared" si="255"/>
        <v/>
      </c>
      <c r="W1671" s="15" t="str">
        <f t="shared" si="256"/>
        <v/>
      </c>
    </row>
    <row r="1672" spans="1:23" ht="21.6" hidden="1" customHeight="1">
      <c r="A1672" s="14" t="str">
        <f t="shared" si="250"/>
        <v/>
      </c>
      <c r="B1672" s="20" t="str">
        <f>IF(D1672="","",COUNTIF($C$4:C1671,C1672)+1)</f>
        <v/>
      </c>
      <c r="C1672" s="14" t="str">
        <f>IF(D1672="","",VLOOKUP(D1672,LISTA!$A:$B,2,0))</f>
        <v/>
      </c>
      <c r="D1672" s="151"/>
      <c r="E1672" s="14" t="str">
        <f>IF(D1672="","",VLOOKUP(B1672,'Preventiva - Sequencia'!$B:$C,2,0))</f>
        <v/>
      </c>
      <c r="F1672" s="14" t="str">
        <f t="shared" si="251"/>
        <v/>
      </c>
      <c r="G1672" s="14" t="str">
        <f t="shared" si="252"/>
        <v/>
      </c>
      <c r="H1672" s="14" t="str">
        <f t="shared" si="253"/>
        <v/>
      </c>
      <c r="I1672" s="152"/>
      <c r="J1672" s="153"/>
      <c r="K1672" s="153"/>
      <c r="L1672" s="19" t="str">
        <f t="shared" si="249"/>
        <v/>
      </c>
      <c r="M1672" s="151"/>
      <c r="N1672" s="153"/>
      <c r="O1672" s="153"/>
      <c r="P1672" s="19" t="str">
        <f t="shared" si="254"/>
        <v/>
      </c>
      <c r="Q1672" s="151"/>
      <c r="R1672" s="151"/>
      <c r="S1672" s="152"/>
      <c r="T1672" s="152"/>
      <c r="U1672" s="21" t="str">
        <f t="shared" si="248"/>
        <v/>
      </c>
      <c r="V1672" s="21" t="str">
        <f t="shared" si="255"/>
        <v/>
      </c>
      <c r="W1672" s="15" t="str">
        <f t="shared" si="256"/>
        <v/>
      </c>
    </row>
    <row r="1673" spans="1:23" ht="21.6" hidden="1" customHeight="1">
      <c r="A1673" s="14" t="str">
        <f t="shared" si="250"/>
        <v/>
      </c>
      <c r="B1673" s="20" t="str">
        <f>IF(D1673="","",COUNTIF($C$4:C1672,C1673)+1)</f>
        <v/>
      </c>
      <c r="C1673" s="14" t="str">
        <f>IF(D1673="","",VLOOKUP(D1673,LISTA!$A:$B,2,0))</f>
        <v/>
      </c>
      <c r="D1673" s="151"/>
      <c r="E1673" s="14" t="str">
        <f>IF(D1673="","",VLOOKUP(B1673,'Preventiva - Sequencia'!$B:$C,2,0))</f>
        <v/>
      </c>
      <c r="F1673" s="14" t="str">
        <f t="shared" si="251"/>
        <v/>
      </c>
      <c r="G1673" s="14" t="str">
        <f t="shared" si="252"/>
        <v/>
      </c>
      <c r="H1673" s="14" t="str">
        <f t="shared" si="253"/>
        <v/>
      </c>
      <c r="I1673" s="152"/>
      <c r="J1673" s="153"/>
      <c r="K1673" s="153"/>
      <c r="L1673" s="19" t="str">
        <f t="shared" si="249"/>
        <v/>
      </c>
      <c r="M1673" s="151"/>
      <c r="N1673" s="153"/>
      <c r="O1673" s="153"/>
      <c r="P1673" s="19" t="str">
        <f t="shared" si="254"/>
        <v/>
      </c>
      <c r="Q1673" s="151"/>
      <c r="R1673" s="151"/>
      <c r="S1673" s="152"/>
      <c r="T1673" s="152"/>
      <c r="U1673" s="21" t="str">
        <f t="shared" si="248"/>
        <v/>
      </c>
      <c r="V1673" s="21" t="str">
        <f t="shared" si="255"/>
        <v/>
      </c>
      <c r="W1673" s="15" t="str">
        <f t="shared" si="256"/>
        <v/>
      </c>
    </row>
    <row r="1674" spans="1:23" ht="21.6" hidden="1" customHeight="1">
      <c r="A1674" s="14" t="str">
        <f t="shared" si="250"/>
        <v/>
      </c>
      <c r="B1674" s="20" t="str">
        <f>IF(D1674="","",COUNTIF($C$4:C1673,C1674)+1)</f>
        <v/>
      </c>
      <c r="C1674" s="14" t="str">
        <f>IF(D1674="","",VLOOKUP(D1674,LISTA!$A:$B,2,0))</f>
        <v/>
      </c>
      <c r="D1674" s="151"/>
      <c r="E1674" s="14" t="str">
        <f>IF(D1674="","",VLOOKUP(B1674,'Preventiva - Sequencia'!$B:$C,2,0))</f>
        <v/>
      </c>
      <c r="F1674" s="14" t="str">
        <f t="shared" si="251"/>
        <v/>
      </c>
      <c r="G1674" s="14" t="str">
        <f t="shared" si="252"/>
        <v/>
      </c>
      <c r="H1674" s="14" t="str">
        <f t="shared" si="253"/>
        <v/>
      </c>
      <c r="I1674" s="152"/>
      <c r="J1674" s="153"/>
      <c r="K1674" s="153"/>
      <c r="L1674" s="19" t="str">
        <f t="shared" si="249"/>
        <v/>
      </c>
      <c r="M1674" s="151"/>
      <c r="N1674" s="153"/>
      <c r="O1674" s="153"/>
      <c r="P1674" s="19" t="str">
        <f t="shared" si="254"/>
        <v/>
      </c>
      <c r="Q1674" s="151"/>
      <c r="R1674" s="151"/>
      <c r="S1674" s="152"/>
      <c r="T1674" s="152"/>
      <c r="U1674" s="21" t="str">
        <f t="shared" si="248"/>
        <v/>
      </c>
      <c r="V1674" s="21" t="str">
        <f t="shared" si="255"/>
        <v/>
      </c>
      <c r="W1674" s="15" t="str">
        <f t="shared" si="256"/>
        <v/>
      </c>
    </row>
    <row r="1675" spans="1:23" ht="21.6" hidden="1" customHeight="1">
      <c r="A1675" s="14" t="str">
        <f t="shared" si="250"/>
        <v/>
      </c>
      <c r="B1675" s="20" t="str">
        <f>IF(D1675="","",COUNTIF($C$4:C1674,C1675)+1)</f>
        <v/>
      </c>
      <c r="C1675" s="14" t="str">
        <f>IF(D1675="","",VLOOKUP(D1675,LISTA!$A:$B,2,0))</f>
        <v/>
      </c>
      <c r="D1675" s="151"/>
      <c r="E1675" s="14" t="str">
        <f>IF(D1675="","",VLOOKUP(B1675,'Preventiva - Sequencia'!$B:$C,2,0))</f>
        <v/>
      </c>
      <c r="F1675" s="14" t="str">
        <f t="shared" si="251"/>
        <v/>
      </c>
      <c r="G1675" s="14" t="str">
        <f t="shared" si="252"/>
        <v/>
      </c>
      <c r="H1675" s="14" t="str">
        <f t="shared" si="253"/>
        <v/>
      </c>
      <c r="I1675" s="152"/>
      <c r="J1675" s="153"/>
      <c r="K1675" s="153"/>
      <c r="L1675" s="19" t="str">
        <f t="shared" si="249"/>
        <v/>
      </c>
      <c r="M1675" s="151"/>
      <c r="N1675" s="153"/>
      <c r="O1675" s="153"/>
      <c r="P1675" s="19" t="str">
        <f t="shared" si="254"/>
        <v/>
      </c>
      <c r="Q1675" s="151"/>
      <c r="R1675" s="151"/>
      <c r="S1675" s="152"/>
      <c r="T1675" s="152"/>
      <c r="U1675" s="21" t="str">
        <f t="shared" si="248"/>
        <v/>
      </c>
      <c r="V1675" s="21" t="str">
        <f t="shared" si="255"/>
        <v/>
      </c>
      <c r="W1675" s="15" t="str">
        <f t="shared" si="256"/>
        <v/>
      </c>
    </row>
    <row r="1676" spans="1:23" ht="21.6" hidden="1" customHeight="1">
      <c r="A1676" s="14" t="str">
        <f t="shared" si="250"/>
        <v/>
      </c>
      <c r="B1676" s="20" t="str">
        <f>IF(D1676="","",COUNTIF($C$4:C1675,C1676)+1)</f>
        <v/>
      </c>
      <c r="C1676" s="14" t="str">
        <f>IF(D1676="","",VLOOKUP(D1676,LISTA!$A:$B,2,0))</f>
        <v/>
      </c>
      <c r="D1676" s="151"/>
      <c r="E1676" s="14" t="str">
        <f>IF(D1676="","",VLOOKUP(B1676,'Preventiva - Sequencia'!$B:$C,2,0))</f>
        <v/>
      </c>
      <c r="F1676" s="14" t="str">
        <f t="shared" si="251"/>
        <v/>
      </c>
      <c r="G1676" s="14" t="str">
        <f t="shared" si="252"/>
        <v/>
      </c>
      <c r="H1676" s="14" t="str">
        <f t="shared" si="253"/>
        <v/>
      </c>
      <c r="I1676" s="152"/>
      <c r="J1676" s="153"/>
      <c r="K1676" s="153"/>
      <c r="L1676" s="19" t="str">
        <f t="shared" si="249"/>
        <v/>
      </c>
      <c r="M1676" s="151"/>
      <c r="N1676" s="153"/>
      <c r="O1676" s="153"/>
      <c r="P1676" s="19" t="str">
        <f t="shared" si="254"/>
        <v/>
      </c>
      <c r="Q1676" s="151"/>
      <c r="R1676" s="151"/>
      <c r="S1676" s="152"/>
      <c r="T1676" s="152"/>
      <c r="U1676" s="21" t="str">
        <f t="shared" si="248"/>
        <v/>
      </c>
      <c r="V1676" s="21" t="str">
        <f t="shared" si="255"/>
        <v/>
      </c>
      <c r="W1676" s="15" t="str">
        <f t="shared" si="256"/>
        <v/>
      </c>
    </row>
    <row r="1677" spans="1:23" ht="21.6" hidden="1" customHeight="1">
      <c r="A1677" s="14" t="str">
        <f t="shared" si="250"/>
        <v/>
      </c>
      <c r="B1677" s="20" t="str">
        <f>IF(D1677="","",COUNTIF($C$4:C1676,C1677)+1)</f>
        <v/>
      </c>
      <c r="C1677" s="14" t="str">
        <f>IF(D1677="","",VLOOKUP(D1677,LISTA!$A:$B,2,0))</f>
        <v/>
      </c>
      <c r="D1677" s="151"/>
      <c r="E1677" s="14" t="str">
        <f>IF(D1677="","",VLOOKUP(B1677,'Preventiva - Sequencia'!$B:$C,2,0))</f>
        <v/>
      </c>
      <c r="F1677" s="14" t="str">
        <f t="shared" si="251"/>
        <v/>
      </c>
      <c r="G1677" s="14" t="str">
        <f t="shared" si="252"/>
        <v/>
      </c>
      <c r="H1677" s="14" t="str">
        <f t="shared" si="253"/>
        <v/>
      </c>
      <c r="I1677" s="152"/>
      <c r="J1677" s="153"/>
      <c r="K1677" s="153"/>
      <c r="L1677" s="19" t="str">
        <f t="shared" si="249"/>
        <v/>
      </c>
      <c r="M1677" s="151"/>
      <c r="N1677" s="153"/>
      <c r="O1677" s="153"/>
      <c r="P1677" s="19" t="str">
        <f t="shared" si="254"/>
        <v/>
      </c>
      <c r="Q1677" s="151"/>
      <c r="R1677" s="151"/>
      <c r="S1677" s="152"/>
      <c r="T1677" s="152"/>
      <c r="U1677" s="21" t="str">
        <f t="shared" si="248"/>
        <v/>
      </c>
      <c r="V1677" s="21" t="str">
        <f t="shared" si="255"/>
        <v/>
      </c>
      <c r="W1677" s="15" t="str">
        <f t="shared" si="256"/>
        <v/>
      </c>
    </row>
    <row r="1678" spans="1:23" ht="21.6" hidden="1" customHeight="1">
      <c r="A1678" s="14" t="str">
        <f t="shared" si="250"/>
        <v/>
      </c>
      <c r="B1678" s="20" t="str">
        <f>IF(D1678="","",COUNTIF($C$4:C1677,C1678)+1)</f>
        <v/>
      </c>
      <c r="C1678" s="14" t="str">
        <f>IF(D1678="","",VLOOKUP(D1678,LISTA!$A:$B,2,0))</f>
        <v/>
      </c>
      <c r="D1678" s="151"/>
      <c r="E1678" s="14" t="str">
        <f>IF(D1678="","",VLOOKUP(B1678,'Preventiva - Sequencia'!$B:$C,2,0))</f>
        <v/>
      </c>
      <c r="F1678" s="14" t="str">
        <f t="shared" si="251"/>
        <v/>
      </c>
      <c r="G1678" s="14" t="str">
        <f t="shared" si="252"/>
        <v/>
      </c>
      <c r="H1678" s="14" t="str">
        <f t="shared" si="253"/>
        <v/>
      </c>
      <c r="I1678" s="152"/>
      <c r="J1678" s="153"/>
      <c r="K1678" s="153"/>
      <c r="L1678" s="19" t="str">
        <f t="shared" si="249"/>
        <v/>
      </c>
      <c r="M1678" s="151"/>
      <c r="N1678" s="153"/>
      <c r="O1678" s="153"/>
      <c r="P1678" s="19" t="str">
        <f t="shared" si="254"/>
        <v/>
      </c>
      <c r="Q1678" s="151"/>
      <c r="R1678" s="151"/>
      <c r="S1678" s="152"/>
      <c r="T1678" s="152"/>
      <c r="U1678" s="21" t="str">
        <f t="shared" si="248"/>
        <v/>
      </c>
      <c r="V1678" s="21" t="str">
        <f t="shared" si="255"/>
        <v/>
      </c>
      <c r="W1678" s="15" t="str">
        <f t="shared" si="256"/>
        <v/>
      </c>
    </row>
    <row r="1679" spans="1:23" ht="21.6" hidden="1" customHeight="1">
      <c r="A1679" s="14" t="str">
        <f t="shared" si="250"/>
        <v/>
      </c>
      <c r="B1679" s="20" t="str">
        <f>IF(D1679="","",COUNTIF($C$4:C1678,C1679)+1)</f>
        <v/>
      </c>
      <c r="C1679" s="14" t="str">
        <f>IF(D1679="","",VLOOKUP(D1679,LISTA!$A:$B,2,0))</f>
        <v/>
      </c>
      <c r="D1679" s="151"/>
      <c r="E1679" s="14" t="str">
        <f>IF(D1679="","",VLOOKUP(B1679,'Preventiva - Sequencia'!$B:$C,2,0))</f>
        <v/>
      </c>
      <c r="F1679" s="14" t="str">
        <f t="shared" si="251"/>
        <v/>
      </c>
      <c r="G1679" s="14" t="str">
        <f t="shared" si="252"/>
        <v/>
      </c>
      <c r="H1679" s="14" t="str">
        <f t="shared" si="253"/>
        <v/>
      </c>
      <c r="I1679" s="152"/>
      <c r="J1679" s="153"/>
      <c r="K1679" s="153"/>
      <c r="L1679" s="19" t="str">
        <f t="shared" si="249"/>
        <v/>
      </c>
      <c r="M1679" s="151"/>
      <c r="N1679" s="153"/>
      <c r="O1679" s="153"/>
      <c r="P1679" s="19" t="str">
        <f t="shared" si="254"/>
        <v/>
      </c>
      <c r="Q1679" s="151"/>
      <c r="R1679" s="151"/>
      <c r="S1679" s="152"/>
      <c r="T1679" s="152"/>
      <c r="U1679" s="21" t="str">
        <f t="shared" si="248"/>
        <v/>
      </c>
      <c r="V1679" s="21" t="str">
        <f t="shared" si="255"/>
        <v/>
      </c>
      <c r="W1679" s="15" t="str">
        <f t="shared" si="256"/>
        <v/>
      </c>
    </row>
    <row r="1680" spans="1:23" ht="21.6" hidden="1" customHeight="1">
      <c r="A1680" s="14" t="str">
        <f t="shared" si="250"/>
        <v/>
      </c>
      <c r="B1680" s="20" t="str">
        <f>IF(D1680="","",COUNTIF($C$4:C1679,C1680)+1)</f>
        <v/>
      </c>
      <c r="C1680" s="14" t="str">
        <f>IF(D1680="","",VLOOKUP(D1680,LISTA!$A:$B,2,0))</f>
        <v/>
      </c>
      <c r="D1680" s="151"/>
      <c r="E1680" s="14" t="str">
        <f>IF(D1680="","",VLOOKUP(B1680,'Preventiva - Sequencia'!$B:$C,2,0))</f>
        <v/>
      </c>
      <c r="F1680" s="14" t="str">
        <f t="shared" si="251"/>
        <v/>
      </c>
      <c r="G1680" s="14" t="str">
        <f t="shared" si="252"/>
        <v/>
      </c>
      <c r="H1680" s="14" t="str">
        <f t="shared" si="253"/>
        <v/>
      </c>
      <c r="I1680" s="152"/>
      <c r="J1680" s="153"/>
      <c r="K1680" s="153"/>
      <c r="L1680" s="19" t="str">
        <f t="shared" si="249"/>
        <v/>
      </c>
      <c r="M1680" s="151"/>
      <c r="N1680" s="153"/>
      <c r="O1680" s="153"/>
      <c r="P1680" s="19" t="str">
        <f t="shared" si="254"/>
        <v/>
      </c>
      <c r="Q1680" s="151"/>
      <c r="R1680" s="151"/>
      <c r="S1680" s="152"/>
      <c r="T1680" s="152"/>
      <c r="U1680" s="21" t="str">
        <f t="shared" si="248"/>
        <v/>
      </c>
      <c r="V1680" s="21" t="str">
        <f t="shared" si="255"/>
        <v/>
      </c>
      <c r="W1680" s="15" t="str">
        <f t="shared" si="256"/>
        <v/>
      </c>
    </row>
    <row r="1681" spans="1:23" ht="21.6" hidden="1" customHeight="1">
      <c r="A1681" s="14" t="str">
        <f t="shared" si="250"/>
        <v/>
      </c>
      <c r="B1681" s="20" t="str">
        <f>IF(D1681="","",COUNTIF($C$4:C1680,C1681)+1)</f>
        <v/>
      </c>
      <c r="C1681" s="14" t="str">
        <f>IF(D1681="","",VLOOKUP(D1681,LISTA!$A:$B,2,0))</f>
        <v/>
      </c>
      <c r="D1681" s="151"/>
      <c r="E1681" s="14" t="str">
        <f>IF(D1681="","",VLOOKUP(B1681,'Preventiva - Sequencia'!$B:$C,2,0))</f>
        <v/>
      </c>
      <c r="F1681" s="14" t="str">
        <f t="shared" si="251"/>
        <v/>
      </c>
      <c r="G1681" s="14" t="str">
        <f t="shared" si="252"/>
        <v/>
      </c>
      <c r="H1681" s="14" t="str">
        <f t="shared" si="253"/>
        <v/>
      </c>
      <c r="I1681" s="152"/>
      <c r="J1681" s="153"/>
      <c r="K1681" s="153"/>
      <c r="L1681" s="19" t="str">
        <f t="shared" si="249"/>
        <v/>
      </c>
      <c r="M1681" s="151"/>
      <c r="N1681" s="153"/>
      <c r="O1681" s="153"/>
      <c r="P1681" s="19" t="str">
        <f t="shared" si="254"/>
        <v/>
      </c>
      <c r="Q1681" s="151"/>
      <c r="R1681" s="151"/>
      <c r="S1681" s="152"/>
      <c r="T1681" s="152"/>
      <c r="U1681" s="21" t="str">
        <f t="shared" si="248"/>
        <v/>
      </c>
      <c r="V1681" s="21" t="str">
        <f t="shared" si="255"/>
        <v/>
      </c>
      <c r="W1681" s="15" t="str">
        <f t="shared" si="256"/>
        <v/>
      </c>
    </row>
    <row r="1682" spans="1:23" ht="21.6" hidden="1" customHeight="1">
      <c r="A1682" s="14" t="str">
        <f t="shared" si="250"/>
        <v/>
      </c>
      <c r="B1682" s="20" t="str">
        <f>IF(D1682="","",COUNTIF($C$4:C1681,C1682)+1)</f>
        <v/>
      </c>
      <c r="C1682" s="14" t="str">
        <f>IF(D1682="","",VLOOKUP(D1682,LISTA!$A:$B,2,0))</f>
        <v/>
      </c>
      <c r="D1682" s="151"/>
      <c r="E1682" s="14" t="str">
        <f>IF(D1682="","",VLOOKUP(B1682,'Preventiva - Sequencia'!$B:$C,2,0))</f>
        <v/>
      </c>
      <c r="F1682" s="14" t="str">
        <f t="shared" si="251"/>
        <v/>
      </c>
      <c r="G1682" s="14" t="str">
        <f t="shared" si="252"/>
        <v/>
      </c>
      <c r="H1682" s="14" t="str">
        <f t="shared" si="253"/>
        <v/>
      </c>
      <c r="I1682" s="152"/>
      <c r="J1682" s="153"/>
      <c r="K1682" s="153"/>
      <c r="L1682" s="19" t="str">
        <f t="shared" si="249"/>
        <v/>
      </c>
      <c r="M1682" s="151"/>
      <c r="N1682" s="153"/>
      <c r="O1682" s="153"/>
      <c r="P1682" s="19" t="str">
        <f t="shared" si="254"/>
        <v/>
      </c>
      <c r="Q1682" s="151"/>
      <c r="R1682" s="151"/>
      <c r="S1682" s="152"/>
      <c r="T1682" s="152"/>
      <c r="U1682" s="21" t="str">
        <f t="shared" si="248"/>
        <v/>
      </c>
      <c r="V1682" s="21" t="str">
        <f t="shared" si="255"/>
        <v/>
      </c>
      <c r="W1682" s="15" t="str">
        <f t="shared" si="256"/>
        <v/>
      </c>
    </row>
    <row r="1683" spans="1:23" ht="21.6" hidden="1" customHeight="1">
      <c r="A1683" s="14" t="str">
        <f t="shared" si="250"/>
        <v/>
      </c>
      <c r="B1683" s="20" t="str">
        <f>IF(D1683="","",COUNTIF($C$4:C1682,C1683)+1)</f>
        <v/>
      </c>
      <c r="C1683" s="14" t="str">
        <f>IF(D1683="","",VLOOKUP(D1683,LISTA!$A:$B,2,0))</f>
        <v/>
      </c>
      <c r="D1683" s="151"/>
      <c r="E1683" s="14" t="str">
        <f>IF(D1683="","",VLOOKUP(B1683,'Preventiva - Sequencia'!$B:$C,2,0))</f>
        <v/>
      </c>
      <c r="F1683" s="14" t="str">
        <f t="shared" si="251"/>
        <v/>
      </c>
      <c r="G1683" s="14" t="str">
        <f t="shared" si="252"/>
        <v/>
      </c>
      <c r="H1683" s="14" t="str">
        <f t="shared" si="253"/>
        <v/>
      </c>
      <c r="I1683" s="152"/>
      <c r="J1683" s="153"/>
      <c r="K1683" s="153"/>
      <c r="L1683" s="19" t="str">
        <f t="shared" si="249"/>
        <v/>
      </c>
      <c r="M1683" s="151"/>
      <c r="N1683" s="153"/>
      <c r="O1683" s="153"/>
      <c r="P1683" s="19" t="str">
        <f t="shared" si="254"/>
        <v/>
      </c>
      <c r="Q1683" s="151"/>
      <c r="R1683" s="151"/>
      <c r="S1683" s="152"/>
      <c r="T1683" s="152"/>
      <c r="U1683" s="21" t="str">
        <f t="shared" si="248"/>
        <v/>
      </c>
      <c r="V1683" s="21" t="str">
        <f t="shared" si="255"/>
        <v/>
      </c>
      <c r="W1683" s="15" t="str">
        <f t="shared" si="256"/>
        <v/>
      </c>
    </row>
    <row r="1684" spans="1:23" ht="21.6" hidden="1" customHeight="1">
      <c r="A1684" s="14" t="str">
        <f t="shared" si="250"/>
        <v/>
      </c>
      <c r="B1684" s="20" t="str">
        <f>IF(D1684="","",COUNTIF($C$4:C1683,C1684)+1)</f>
        <v/>
      </c>
      <c r="C1684" s="14" t="str">
        <f>IF(D1684="","",VLOOKUP(D1684,LISTA!$A:$B,2,0))</f>
        <v/>
      </c>
      <c r="D1684" s="151"/>
      <c r="E1684" s="14" t="str">
        <f>IF(D1684="","",VLOOKUP(B1684,'Preventiva - Sequencia'!$B:$C,2,0))</f>
        <v/>
      </c>
      <c r="F1684" s="14" t="str">
        <f t="shared" si="251"/>
        <v/>
      </c>
      <c r="G1684" s="14" t="str">
        <f t="shared" si="252"/>
        <v/>
      </c>
      <c r="H1684" s="14" t="str">
        <f t="shared" si="253"/>
        <v/>
      </c>
      <c r="I1684" s="152"/>
      <c r="J1684" s="153"/>
      <c r="K1684" s="153"/>
      <c r="L1684" s="19" t="str">
        <f t="shared" si="249"/>
        <v/>
      </c>
      <c r="M1684" s="151"/>
      <c r="N1684" s="153"/>
      <c r="O1684" s="153"/>
      <c r="P1684" s="19" t="str">
        <f t="shared" si="254"/>
        <v/>
      </c>
      <c r="Q1684" s="151"/>
      <c r="R1684" s="151"/>
      <c r="S1684" s="152"/>
      <c r="T1684" s="152"/>
      <c r="U1684" s="21" t="str">
        <f t="shared" si="248"/>
        <v/>
      </c>
      <c r="V1684" s="21" t="str">
        <f t="shared" si="255"/>
        <v/>
      </c>
      <c r="W1684" s="15" t="str">
        <f t="shared" si="256"/>
        <v/>
      </c>
    </row>
    <row r="1685" spans="1:23" ht="21.6" hidden="1" customHeight="1">
      <c r="A1685" s="14" t="str">
        <f t="shared" si="250"/>
        <v/>
      </c>
      <c r="B1685" s="20" t="str">
        <f>IF(D1685="","",COUNTIF($C$4:C1684,C1685)+1)</f>
        <v/>
      </c>
      <c r="C1685" s="14" t="str">
        <f>IF(D1685="","",VLOOKUP(D1685,LISTA!$A:$B,2,0))</f>
        <v/>
      </c>
      <c r="D1685" s="151"/>
      <c r="E1685" s="14" t="str">
        <f>IF(D1685="","",VLOOKUP(B1685,'Preventiva - Sequencia'!$B:$C,2,0))</f>
        <v/>
      </c>
      <c r="F1685" s="14" t="str">
        <f t="shared" si="251"/>
        <v/>
      </c>
      <c r="G1685" s="14" t="str">
        <f t="shared" si="252"/>
        <v/>
      </c>
      <c r="H1685" s="14" t="str">
        <f t="shared" si="253"/>
        <v/>
      </c>
      <c r="I1685" s="152"/>
      <c r="J1685" s="153"/>
      <c r="K1685" s="153"/>
      <c r="L1685" s="19" t="str">
        <f t="shared" si="249"/>
        <v/>
      </c>
      <c r="M1685" s="151"/>
      <c r="N1685" s="153"/>
      <c r="O1685" s="153"/>
      <c r="P1685" s="19" t="str">
        <f t="shared" si="254"/>
        <v/>
      </c>
      <c r="Q1685" s="151"/>
      <c r="R1685" s="151"/>
      <c r="S1685" s="152"/>
      <c r="T1685" s="152"/>
      <c r="U1685" s="21" t="str">
        <f t="shared" si="248"/>
        <v/>
      </c>
      <c r="V1685" s="21" t="str">
        <f t="shared" si="255"/>
        <v/>
      </c>
      <c r="W1685" s="15" t="str">
        <f t="shared" si="256"/>
        <v/>
      </c>
    </row>
    <row r="1686" spans="1:23" ht="21.6" hidden="1" customHeight="1">
      <c r="A1686" s="14" t="str">
        <f t="shared" si="250"/>
        <v/>
      </c>
      <c r="B1686" s="20" t="str">
        <f>IF(D1686="","",COUNTIF($C$4:C1685,C1686)+1)</f>
        <v/>
      </c>
      <c r="C1686" s="14" t="str">
        <f>IF(D1686="","",VLOOKUP(D1686,LISTA!$A:$B,2,0))</f>
        <v/>
      </c>
      <c r="D1686" s="151"/>
      <c r="E1686" s="14" t="str">
        <f>IF(D1686="","",VLOOKUP(B1686,'Preventiva - Sequencia'!$B:$C,2,0))</f>
        <v/>
      </c>
      <c r="F1686" s="14" t="str">
        <f t="shared" si="251"/>
        <v/>
      </c>
      <c r="G1686" s="14" t="str">
        <f t="shared" si="252"/>
        <v/>
      </c>
      <c r="H1686" s="14" t="str">
        <f t="shared" si="253"/>
        <v/>
      </c>
      <c r="I1686" s="152"/>
      <c r="J1686" s="153"/>
      <c r="K1686" s="153"/>
      <c r="L1686" s="19" t="str">
        <f t="shared" si="249"/>
        <v/>
      </c>
      <c r="M1686" s="151"/>
      <c r="N1686" s="153"/>
      <c r="O1686" s="153"/>
      <c r="P1686" s="19" t="str">
        <f t="shared" si="254"/>
        <v/>
      </c>
      <c r="Q1686" s="151"/>
      <c r="R1686" s="151"/>
      <c r="S1686" s="152"/>
      <c r="T1686" s="152"/>
      <c r="U1686" s="21" t="str">
        <f t="shared" si="248"/>
        <v/>
      </c>
      <c r="V1686" s="21" t="str">
        <f t="shared" si="255"/>
        <v/>
      </c>
      <c r="W1686" s="15" t="str">
        <f t="shared" si="256"/>
        <v/>
      </c>
    </row>
    <row r="1687" spans="1:23" ht="21.6" hidden="1" customHeight="1">
      <c r="A1687" s="14" t="str">
        <f t="shared" si="250"/>
        <v/>
      </c>
      <c r="B1687" s="20" t="str">
        <f>IF(D1687="","",COUNTIF($C$4:C1686,C1687)+1)</f>
        <v/>
      </c>
      <c r="C1687" s="14" t="str">
        <f>IF(D1687="","",VLOOKUP(D1687,LISTA!$A:$B,2,0))</f>
        <v/>
      </c>
      <c r="D1687" s="151"/>
      <c r="E1687" s="14" t="str">
        <f>IF(D1687="","",VLOOKUP(B1687,'Preventiva - Sequencia'!$B:$C,2,0))</f>
        <v/>
      </c>
      <c r="F1687" s="14" t="str">
        <f t="shared" si="251"/>
        <v/>
      </c>
      <c r="G1687" s="14" t="str">
        <f t="shared" si="252"/>
        <v/>
      </c>
      <c r="H1687" s="14" t="str">
        <f t="shared" si="253"/>
        <v/>
      </c>
      <c r="I1687" s="152"/>
      <c r="J1687" s="153"/>
      <c r="K1687" s="153"/>
      <c r="L1687" s="19" t="str">
        <f t="shared" si="249"/>
        <v/>
      </c>
      <c r="M1687" s="151"/>
      <c r="N1687" s="153"/>
      <c r="O1687" s="153"/>
      <c r="P1687" s="19" t="str">
        <f t="shared" si="254"/>
        <v/>
      </c>
      <c r="Q1687" s="151"/>
      <c r="R1687" s="151"/>
      <c r="S1687" s="152"/>
      <c r="T1687" s="152"/>
      <c r="U1687" s="21" t="str">
        <f t="shared" si="248"/>
        <v/>
      </c>
      <c r="V1687" s="21" t="str">
        <f t="shared" si="255"/>
        <v/>
      </c>
      <c r="W1687" s="15" t="str">
        <f t="shared" si="256"/>
        <v/>
      </c>
    </row>
    <row r="1688" spans="1:23" ht="21.6" hidden="1" customHeight="1">
      <c r="A1688" s="14" t="str">
        <f t="shared" si="250"/>
        <v/>
      </c>
      <c r="B1688" s="20" t="str">
        <f>IF(D1688="","",COUNTIF($C$4:C1687,C1688)+1)</f>
        <v/>
      </c>
      <c r="C1688" s="14" t="str">
        <f>IF(D1688="","",VLOOKUP(D1688,LISTA!$A:$B,2,0))</f>
        <v/>
      </c>
      <c r="D1688" s="151"/>
      <c r="E1688" s="14" t="str">
        <f>IF(D1688="","",VLOOKUP(B1688,'Preventiva - Sequencia'!$B:$C,2,0))</f>
        <v/>
      </c>
      <c r="F1688" s="14" t="str">
        <f t="shared" si="251"/>
        <v/>
      </c>
      <c r="G1688" s="14" t="str">
        <f t="shared" si="252"/>
        <v/>
      </c>
      <c r="H1688" s="14" t="str">
        <f t="shared" si="253"/>
        <v/>
      </c>
      <c r="I1688" s="152"/>
      <c r="J1688" s="153"/>
      <c r="K1688" s="153"/>
      <c r="L1688" s="19" t="str">
        <f t="shared" si="249"/>
        <v/>
      </c>
      <c r="M1688" s="151"/>
      <c r="N1688" s="153"/>
      <c r="O1688" s="153"/>
      <c r="P1688" s="19" t="str">
        <f t="shared" si="254"/>
        <v/>
      </c>
      <c r="Q1688" s="151"/>
      <c r="R1688" s="151"/>
      <c r="S1688" s="152"/>
      <c r="T1688" s="152"/>
      <c r="U1688" s="21" t="str">
        <f t="shared" si="248"/>
        <v/>
      </c>
      <c r="V1688" s="21" t="str">
        <f t="shared" si="255"/>
        <v/>
      </c>
      <c r="W1688" s="15" t="str">
        <f t="shared" si="256"/>
        <v/>
      </c>
    </row>
    <row r="1689" spans="1:23" ht="21.6" hidden="1" customHeight="1">
      <c r="A1689" s="14" t="str">
        <f t="shared" si="250"/>
        <v/>
      </c>
      <c r="B1689" s="20" t="str">
        <f>IF(D1689="","",COUNTIF($C$4:C1688,C1689)+1)</f>
        <v/>
      </c>
      <c r="C1689" s="14" t="str">
        <f>IF(D1689="","",VLOOKUP(D1689,LISTA!$A:$B,2,0))</f>
        <v/>
      </c>
      <c r="D1689" s="151"/>
      <c r="E1689" s="14" t="str">
        <f>IF(D1689="","",VLOOKUP(B1689,'Preventiva - Sequencia'!$B:$C,2,0))</f>
        <v/>
      </c>
      <c r="F1689" s="14" t="str">
        <f t="shared" si="251"/>
        <v/>
      </c>
      <c r="G1689" s="14" t="str">
        <f t="shared" si="252"/>
        <v/>
      </c>
      <c r="H1689" s="14" t="str">
        <f t="shared" si="253"/>
        <v/>
      </c>
      <c r="I1689" s="152"/>
      <c r="J1689" s="153"/>
      <c r="K1689" s="153"/>
      <c r="L1689" s="19" t="str">
        <f t="shared" si="249"/>
        <v/>
      </c>
      <c r="M1689" s="151"/>
      <c r="N1689" s="153"/>
      <c r="O1689" s="153"/>
      <c r="P1689" s="19" t="str">
        <f t="shared" si="254"/>
        <v/>
      </c>
      <c r="Q1689" s="151"/>
      <c r="R1689" s="151"/>
      <c r="S1689" s="152"/>
      <c r="T1689" s="152"/>
      <c r="U1689" s="21" t="str">
        <f t="shared" si="248"/>
        <v/>
      </c>
      <c r="V1689" s="21" t="str">
        <f t="shared" si="255"/>
        <v/>
      </c>
      <c r="W1689" s="15" t="str">
        <f t="shared" si="256"/>
        <v/>
      </c>
    </row>
    <row r="1690" spans="1:23" ht="21.6" hidden="1" customHeight="1">
      <c r="A1690" s="14" t="str">
        <f t="shared" si="250"/>
        <v/>
      </c>
      <c r="B1690" s="20" t="str">
        <f>IF(D1690="","",COUNTIF($C$4:C1689,C1690)+1)</f>
        <v/>
      </c>
      <c r="C1690" s="14" t="str">
        <f>IF(D1690="","",VLOOKUP(D1690,LISTA!$A:$B,2,0))</f>
        <v/>
      </c>
      <c r="D1690" s="151"/>
      <c r="E1690" s="14" t="str">
        <f>IF(D1690="","",VLOOKUP(B1690,'Preventiva - Sequencia'!$B:$C,2,0))</f>
        <v/>
      </c>
      <c r="F1690" s="14" t="str">
        <f t="shared" si="251"/>
        <v/>
      </c>
      <c r="G1690" s="14" t="str">
        <f t="shared" si="252"/>
        <v/>
      </c>
      <c r="H1690" s="14" t="str">
        <f t="shared" si="253"/>
        <v/>
      </c>
      <c r="I1690" s="152"/>
      <c r="J1690" s="153"/>
      <c r="K1690" s="153"/>
      <c r="L1690" s="19" t="str">
        <f t="shared" si="249"/>
        <v/>
      </c>
      <c r="M1690" s="151"/>
      <c r="N1690" s="153"/>
      <c r="O1690" s="153"/>
      <c r="P1690" s="19" t="str">
        <f t="shared" si="254"/>
        <v/>
      </c>
      <c r="Q1690" s="151"/>
      <c r="R1690" s="151"/>
      <c r="S1690" s="152"/>
      <c r="T1690" s="152"/>
      <c r="U1690" s="21" t="str">
        <f t="shared" si="248"/>
        <v/>
      </c>
      <c r="V1690" s="21" t="str">
        <f t="shared" si="255"/>
        <v/>
      </c>
      <c r="W1690" s="15" t="str">
        <f t="shared" si="256"/>
        <v/>
      </c>
    </row>
    <row r="1691" spans="1:23" ht="21.6" hidden="1" customHeight="1">
      <c r="A1691" s="14" t="str">
        <f t="shared" si="250"/>
        <v/>
      </c>
      <c r="B1691" s="20" t="str">
        <f>IF(D1691="","",COUNTIF($C$4:C1690,C1691)+1)</f>
        <v/>
      </c>
      <c r="C1691" s="14" t="str">
        <f>IF(D1691="","",VLOOKUP(D1691,LISTA!$A:$B,2,0))</f>
        <v/>
      </c>
      <c r="D1691" s="151"/>
      <c r="E1691" s="14" t="str">
        <f>IF(D1691="","",VLOOKUP(B1691,'Preventiva - Sequencia'!$B:$C,2,0))</f>
        <v/>
      </c>
      <c r="F1691" s="14" t="str">
        <f t="shared" si="251"/>
        <v/>
      </c>
      <c r="G1691" s="14" t="str">
        <f t="shared" si="252"/>
        <v/>
      </c>
      <c r="H1691" s="14" t="str">
        <f t="shared" si="253"/>
        <v/>
      </c>
      <c r="I1691" s="152"/>
      <c r="J1691" s="153"/>
      <c r="K1691" s="153"/>
      <c r="L1691" s="19" t="str">
        <f t="shared" si="249"/>
        <v/>
      </c>
      <c r="M1691" s="151"/>
      <c r="N1691" s="153"/>
      <c r="O1691" s="153"/>
      <c r="P1691" s="19" t="str">
        <f t="shared" si="254"/>
        <v/>
      </c>
      <c r="Q1691" s="151"/>
      <c r="R1691" s="151"/>
      <c r="S1691" s="152"/>
      <c r="T1691" s="152"/>
      <c r="U1691" s="21" t="str">
        <f t="shared" si="248"/>
        <v/>
      </c>
      <c r="V1691" s="21" t="str">
        <f t="shared" si="255"/>
        <v/>
      </c>
      <c r="W1691" s="15" t="str">
        <f t="shared" si="256"/>
        <v/>
      </c>
    </row>
    <row r="1692" spans="1:23" ht="21.6" hidden="1" customHeight="1">
      <c r="A1692" s="14" t="str">
        <f t="shared" si="250"/>
        <v/>
      </c>
      <c r="B1692" s="20" t="str">
        <f>IF(D1692="","",COUNTIF($C$4:C1691,C1692)+1)</f>
        <v/>
      </c>
      <c r="C1692" s="14" t="str">
        <f>IF(D1692="","",VLOOKUP(D1692,LISTA!$A:$B,2,0))</f>
        <v/>
      </c>
      <c r="D1692" s="151"/>
      <c r="E1692" s="14" t="str">
        <f>IF(D1692="","",VLOOKUP(B1692,'Preventiva - Sequencia'!$B:$C,2,0))</f>
        <v/>
      </c>
      <c r="F1692" s="14" t="str">
        <f t="shared" si="251"/>
        <v/>
      </c>
      <c r="G1692" s="14" t="str">
        <f t="shared" si="252"/>
        <v/>
      </c>
      <c r="H1692" s="14" t="str">
        <f t="shared" si="253"/>
        <v/>
      </c>
      <c r="I1692" s="152"/>
      <c r="J1692" s="153"/>
      <c r="K1692" s="153"/>
      <c r="L1692" s="19" t="str">
        <f t="shared" si="249"/>
        <v/>
      </c>
      <c r="M1692" s="151"/>
      <c r="N1692" s="153"/>
      <c r="O1692" s="153"/>
      <c r="P1692" s="19" t="str">
        <f t="shared" si="254"/>
        <v/>
      </c>
      <c r="Q1692" s="151"/>
      <c r="R1692" s="151"/>
      <c r="S1692" s="152"/>
      <c r="T1692" s="152"/>
      <c r="U1692" s="21" t="str">
        <f t="shared" si="248"/>
        <v/>
      </c>
      <c r="V1692" s="21" t="str">
        <f t="shared" si="255"/>
        <v/>
      </c>
      <c r="W1692" s="15" t="str">
        <f t="shared" si="256"/>
        <v/>
      </c>
    </row>
    <row r="1693" spans="1:23" ht="21.6" hidden="1" customHeight="1">
      <c r="A1693" s="14" t="str">
        <f t="shared" si="250"/>
        <v/>
      </c>
      <c r="B1693" s="20" t="str">
        <f>IF(D1693="","",COUNTIF($C$4:C1692,C1693)+1)</f>
        <v/>
      </c>
      <c r="C1693" s="14" t="str">
        <f>IF(D1693="","",VLOOKUP(D1693,LISTA!$A:$B,2,0))</f>
        <v/>
      </c>
      <c r="D1693" s="151"/>
      <c r="E1693" s="14" t="str">
        <f>IF(D1693="","",VLOOKUP(B1693,'Preventiva - Sequencia'!$B:$C,2,0))</f>
        <v/>
      </c>
      <c r="F1693" s="14" t="str">
        <f t="shared" si="251"/>
        <v/>
      </c>
      <c r="G1693" s="14" t="str">
        <f t="shared" si="252"/>
        <v/>
      </c>
      <c r="H1693" s="14" t="str">
        <f t="shared" si="253"/>
        <v/>
      </c>
      <c r="I1693" s="152"/>
      <c r="J1693" s="153"/>
      <c r="K1693" s="153"/>
      <c r="L1693" s="19" t="str">
        <f t="shared" si="249"/>
        <v/>
      </c>
      <c r="M1693" s="151"/>
      <c r="N1693" s="153"/>
      <c r="O1693" s="153"/>
      <c r="P1693" s="19" t="str">
        <f t="shared" si="254"/>
        <v/>
      </c>
      <c r="Q1693" s="151"/>
      <c r="R1693" s="151"/>
      <c r="S1693" s="152"/>
      <c r="T1693" s="152"/>
      <c r="U1693" s="21" t="str">
        <f t="shared" ref="U1693:U1756" si="257">IF(P1693="","",P1693/L1693)</f>
        <v/>
      </c>
      <c r="V1693" s="21" t="str">
        <f t="shared" si="255"/>
        <v/>
      </c>
      <c r="W1693" s="15" t="str">
        <f t="shared" si="256"/>
        <v/>
      </c>
    </row>
    <row r="1694" spans="1:23" ht="21.6" hidden="1" customHeight="1">
      <c r="A1694" s="14" t="str">
        <f t="shared" si="250"/>
        <v/>
      </c>
      <c r="B1694" s="20" t="str">
        <f>IF(D1694="","",COUNTIF($C$4:C1693,C1694)+1)</f>
        <v/>
      </c>
      <c r="C1694" s="14" t="str">
        <f>IF(D1694="","",VLOOKUP(D1694,LISTA!$A:$B,2,0))</f>
        <v/>
      </c>
      <c r="D1694" s="151"/>
      <c r="E1694" s="14" t="str">
        <f>IF(D1694="","",VLOOKUP(B1694,'Preventiva - Sequencia'!$B:$C,2,0))</f>
        <v/>
      </c>
      <c r="F1694" s="14" t="str">
        <f t="shared" si="251"/>
        <v/>
      </c>
      <c r="G1694" s="14" t="str">
        <f t="shared" si="252"/>
        <v/>
      </c>
      <c r="H1694" s="14" t="str">
        <f t="shared" si="253"/>
        <v/>
      </c>
      <c r="I1694" s="152"/>
      <c r="J1694" s="153"/>
      <c r="K1694" s="153"/>
      <c r="L1694" s="19" t="str">
        <f t="shared" si="249"/>
        <v/>
      </c>
      <c r="M1694" s="151"/>
      <c r="N1694" s="153"/>
      <c r="O1694" s="153"/>
      <c r="P1694" s="19" t="str">
        <f t="shared" si="254"/>
        <v/>
      </c>
      <c r="Q1694" s="151"/>
      <c r="R1694" s="151"/>
      <c r="S1694" s="152"/>
      <c r="T1694" s="152"/>
      <c r="U1694" s="21" t="str">
        <f t="shared" si="257"/>
        <v/>
      </c>
      <c r="V1694" s="21" t="str">
        <f t="shared" si="255"/>
        <v/>
      </c>
      <c r="W1694" s="15" t="str">
        <f t="shared" si="256"/>
        <v/>
      </c>
    </row>
    <row r="1695" spans="1:23" ht="21.6" hidden="1" customHeight="1">
      <c r="A1695" s="14" t="str">
        <f t="shared" si="250"/>
        <v/>
      </c>
      <c r="B1695" s="20" t="str">
        <f>IF(D1695="","",COUNTIF($C$4:C1694,C1695)+1)</f>
        <v/>
      </c>
      <c r="C1695" s="14" t="str">
        <f>IF(D1695="","",VLOOKUP(D1695,LISTA!$A:$B,2,0))</f>
        <v/>
      </c>
      <c r="D1695" s="151"/>
      <c r="E1695" s="14" t="str">
        <f>IF(D1695="","",VLOOKUP(B1695,'Preventiva - Sequencia'!$B:$C,2,0))</f>
        <v/>
      </c>
      <c r="F1695" s="14" t="str">
        <f t="shared" si="251"/>
        <v/>
      </c>
      <c r="G1695" s="14" t="str">
        <f t="shared" si="252"/>
        <v/>
      </c>
      <c r="H1695" s="14" t="str">
        <f t="shared" si="253"/>
        <v/>
      </c>
      <c r="I1695" s="152"/>
      <c r="J1695" s="153"/>
      <c r="K1695" s="153"/>
      <c r="L1695" s="19" t="str">
        <f t="shared" si="249"/>
        <v/>
      </c>
      <c r="M1695" s="151"/>
      <c r="N1695" s="153"/>
      <c r="O1695" s="153"/>
      <c r="P1695" s="19" t="str">
        <f t="shared" si="254"/>
        <v/>
      </c>
      <c r="Q1695" s="151"/>
      <c r="R1695" s="151"/>
      <c r="S1695" s="152"/>
      <c r="T1695" s="152"/>
      <c r="U1695" s="21" t="str">
        <f t="shared" si="257"/>
        <v/>
      </c>
      <c r="V1695" s="21" t="str">
        <f t="shared" si="255"/>
        <v/>
      </c>
      <c r="W1695" s="15" t="str">
        <f t="shared" si="256"/>
        <v/>
      </c>
    </row>
    <row r="1696" spans="1:23" ht="21.6" hidden="1" customHeight="1">
      <c r="A1696" s="14" t="str">
        <f t="shared" si="250"/>
        <v/>
      </c>
      <c r="B1696" s="20" t="str">
        <f>IF(D1696="","",COUNTIF($C$4:C1695,C1696)+1)</f>
        <v/>
      </c>
      <c r="C1696" s="14" t="str">
        <f>IF(D1696="","",VLOOKUP(D1696,LISTA!$A:$B,2,0))</f>
        <v/>
      </c>
      <c r="D1696" s="151"/>
      <c r="E1696" s="14" t="str">
        <f>IF(D1696="","",VLOOKUP(B1696,'Preventiva - Sequencia'!$B:$C,2,0))</f>
        <v/>
      </c>
      <c r="F1696" s="14" t="str">
        <f t="shared" si="251"/>
        <v/>
      </c>
      <c r="G1696" s="14" t="str">
        <f t="shared" si="252"/>
        <v/>
      </c>
      <c r="H1696" s="14" t="str">
        <f t="shared" si="253"/>
        <v/>
      </c>
      <c r="I1696" s="152"/>
      <c r="J1696" s="153"/>
      <c r="K1696" s="153"/>
      <c r="L1696" s="19" t="str">
        <f t="shared" si="249"/>
        <v/>
      </c>
      <c r="M1696" s="151"/>
      <c r="N1696" s="153"/>
      <c r="O1696" s="153"/>
      <c r="P1696" s="19" t="str">
        <f t="shared" si="254"/>
        <v/>
      </c>
      <c r="Q1696" s="151"/>
      <c r="R1696" s="151"/>
      <c r="S1696" s="152"/>
      <c r="T1696" s="152"/>
      <c r="U1696" s="21" t="str">
        <f t="shared" si="257"/>
        <v/>
      </c>
      <c r="V1696" s="21" t="str">
        <f t="shared" si="255"/>
        <v/>
      </c>
      <c r="W1696" s="15" t="str">
        <f t="shared" si="256"/>
        <v/>
      </c>
    </row>
    <row r="1697" spans="1:23" ht="21.6" hidden="1" customHeight="1">
      <c r="A1697" s="14" t="str">
        <f t="shared" si="250"/>
        <v/>
      </c>
      <c r="B1697" s="20" t="str">
        <f>IF(D1697="","",COUNTIF($C$4:C1696,C1697)+1)</f>
        <v/>
      </c>
      <c r="C1697" s="14" t="str">
        <f>IF(D1697="","",VLOOKUP(D1697,LISTA!$A:$B,2,0))</f>
        <v/>
      </c>
      <c r="D1697" s="151"/>
      <c r="E1697" s="14" t="str">
        <f>IF(D1697="","",VLOOKUP(B1697,'Preventiva - Sequencia'!$B:$C,2,0))</f>
        <v/>
      </c>
      <c r="F1697" s="14" t="str">
        <f t="shared" si="251"/>
        <v/>
      </c>
      <c r="G1697" s="14" t="str">
        <f t="shared" si="252"/>
        <v/>
      </c>
      <c r="H1697" s="14" t="str">
        <f t="shared" si="253"/>
        <v/>
      </c>
      <c r="I1697" s="152"/>
      <c r="J1697" s="153"/>
      <c r="K1697" s="153"/>
      <c r="L1697" s="19" t="str">
        <f t="shared" si="249"/>
        <v/>
      </c>
      <c r="M1697" s="151"/>
      <c r="N1697" s="153"/>
      <c r="O1697" s="153"/>
      <c r="P1697" s="19" t="str">
        <f t="shared" si="254"/>
        <v/>
      </c>
      <c r="Q1697" s="151"/>
      <c r="R1697" s="151"/>
      <c r="S1697" s="152"/>
      <c r="T1697" s="152"/>
      <c r="U1697" s="21" t="str">
        <f t="shared" si="257"/>
        <v/>
      </c>
      <c r="V1697" s="21" t="str">
        <f t="shared" si="255"/>
        <v/>
      </c>
      <c r="W1697" s="15" t="str">
        <f t="shared" si="256"/>
        <v/>
      </c>
    </row>
    <row r="1698" spans="1:23" ht="21.6" hidden="1" customHeight="1">
      <c r="A1698" s="14" t="str">
        <f t="shared" si="250"/>
        <v/>
      </c>
      <c r="B1698" s="20" t="str">
        <f>IF(D1698="","",COUNTIF($C$4:C1697,C1698)+1)</f>
        <v/>
      </c>
      <c r="C1698" s="14" t="str">
        <f>IF(D1698="","",VLOOKUP(D1698,LISTA!$A:$B,2,0))</f>
        <v/>
      </c>
      <c r="D1698" s="151"/>
      <c r="E1698" s="14" t="str">
        <f>IF(D1698="","",VLOOKUP(B1698,'Preventiva - Sequencia'!$B:$C,2,0))</f>
        <v/>
      </c>
      <c r="F1698" s="14" t="str">
        <f t="shared" si="251"/>
        <v/>
      </c>
      <c r="G1698" s="14" t="str">
        <f t="shared" si="252"/>
        <v/>
      </c>
      <c r="H1698" s="14" t="str">
        <f t="shared" si="253"/>
        <v/>
      </c>
      <c r="I1698" s="152"/>
      <c r="J1698" s="153"/>
      <c r="K1698" s="153"/>
      <c r="L1698" s="19" t="str">
        <f t="shared" si="249"/>
        <v/>
      </c>
      <c r="M1698" s="151"/>
      <c r="N1698" s="153"/>
      <c r="O1698" s="153"/>
      <c r="P1698" s="19" t="str">
        <f t="shared" si="254"/>
        <v/>
      </c>
      <c r="Q1698" s="151"/>
      <c r="R1698" s="151"/>
      <c r="S1698" s="152"/>
      <c r="T1698" s="152"/>
      <c r="U1698" s="21" t="str">
        <f t="shared" si="257"/>
        <v/>
      </c>
      <c r="V1698" s="21" t="str">
        <f t="shared" si="255"/>
        <v/>
      </c>
      <c r="W1698" s="15" t="str">
        <f t="shared" si="256"/>
        <v/>
      </c>
    </row>
    <row r="1699" spans="1:23" ht="21.6" hidden="1" customHeight="1">
      <c r="A1699" s="14" t="str">
        <f t="shared" si="250"/>
        <v/>
      </c>
      <c r="B1699" s="20" t="str">
        <f>IF(D1699="","",COUNTIF($C$4:C1698,C1699)+1)</f>
        <v/>
      </c>
      <c r="C1699" s="14" t="str">
        <f>IF(D1699="","",VLOOKUP(D1699,LISTA!$A:$B,2,0))</f>
        <v/>
      </c>
      <c r="D1699" s="151"/>
      <c r="E1699" s="14" t="str">
        <f>IF(D1699="","",VLOOKUP(B1699,'Preventiva - Sequencia'!$B:$C,2,0))</f>
        <v/>
      </c>
      <c r="F1699" s="14" t="str">
        <f t="shared" si="251"/>
        <v/>
      </c>
      <c r="G1699" s="14" t="str">
        <f t="shared" si="252"/>
        <v/>
      </c>
      <c r="H1699" s="14" t="str">
        <f t="shared" si="253"/>
        <v/>
      </c>
      <c r="I1699" s="152"/>
      <c r="J1699" s="153"/>
      <c r="K1699" s="153"/>
      <c r="L1699" s="19" t="str">
        <f t="shared" si="249"/>
        <v/>
      </c>
      <c r="M1699" s="151"/>
      <c r="N1699" s="153"/>
      <c r="O1699" s="153"/>
      <c r="P1699" s="19" t="str">
        <f t="shared" si="254"/>
        <v/>
      </c>
      <c r="Q1699" s="151"/>
      <c r="R1699" s="151"/>
      <c r="S1699" s="152"/>
      <c r="T1699" s="152"/>
      <c r="U1699" s="21" t="str">
        <f t="shared" si="257"/>
        <v/>
      </c>
      <c r="V1699" s="21" t="str">
        <f t="shared" si="255"/>
        <v/>
      </c>
      <c r="W1699" s="15" t="str">
        <f t="shared" si="256"/>
        <v/>
      </c>
    </row>
    <row r="1700" spans="1:23" ht="21.6" hidden="1" customHeight="1">
      <c r="A1700" s="14" t="str">
        <f t="shared" si="250"/>
        <v/>
      </c>
      <c r="B1700" s="20" t="str">
        <f>IF(D1700="","",COUNTIF($C$4:C1699,C1700)+1)</f>
        <v/>
      </c>
      <c r="C1700" s="14" t="str">
        <f>IF(D1700="","",VLOOKUP(D1700,LISTA!$A:$B,2,0))</f>
        <v/>
      </c>
      <c r="D1700" s="151"/>
      <c r="E1700" s="14" t="str">
        <f>IF(D1700="","",VLOOKUP(B1700,'Preventiva - Sequencia'!$B:$C,2,0))</f>
        <v/>
      </c>
      <c r="F1700" s="14" t="str">
        <f t="shared" si="251"/>
        <v/>
      </c>
      <c r="G1700" s="14" t="str">
        <f t="shared" si="252"/>
        <v/>
      </c>
      <c r="H1700" s="14" t="str">
        <f t="shared" si="253"/>
        <v/>
      </c>
      <c r="I1700" s="152"/>
      <c r="J1700" s="153"/>
      <c r="K1700" s="153"/>
      <c r="L1700" s="19" t="str">
        <f t="shared" si="249"/>
        <v/>
      </c>
      <c r="M1700" s="151"/>
      <c r="N1700" s="153"/>
      <c r="O1700" s="153"/>
      <c r="P1700" s="19" t="str">
        <f t="shared" si="254"/>
        <v/>
      </c>
      <c r="Q1700" s="151"/>
      <c r="R1700" s="151"/>
      <c r="S1700" s="152"/>
      <c r="T1700" s="152"/>
      <c r="U1700" s="21" t="str">
        <f t="shared" si="257"/>
        <v/>
      </c>
      <c r="V1700" s="21" t="str">
        <f t="shared" si="255"/>
        <v/>
      </c>
      <c r="W1700" s="15" t="str">
        <f t="shared" si="256"/>
        <v/>
      </c>
    </row>
    <row r="1701" spans="1:23" ht="21.6" hidden="1" customHeight="1">
      <c r="A1701" s="14" t="str">
        <f t="shared" si="250"/>
        <v/>
      </c>
      <c r="B1701" s="20" t="str">
        <f>IF(D1701="","",COUNTIF($C$4:C1700,C1701)+1)</f>
        <v/>
      </c>
      <c r="C1701" s="14" t="str">
        <f>IF(D1701="","",VLOOKUP(D1701,LISTA!$A:$B,2,0))</f>
        <v/>
      </c>
      <c r="D1701" s="151"/>
      <c r="E1701" s="14" t="str">
        <f>IF(D1701="","",VLOOKUP(B1701,'Preventiva - Sequencia'!$B:$C,2,0))</f>
        <v/>
      </c>
      <c r="F1701" s="14" t="str">
        <f t="shared" si="251"/>
        <v/>
      </c>
      <c r="G1701" s="14" t="str">
        <f t="shared" si="252"/>
        <v/>
      </c>
      <c r="H1701" s="14" t="str">
        <f t="shared" si="253"/>
        <v/>
      </c>
      <c r="I1701" s="152"/>
      <c r="J1701" s="153"/>
      <c r="K1701" s="153"/>
      <c r="L1701" s="19" t="str">
        <f t="shared" si="249"/>
        <v/>
      </c>
      <c r="M1701" s="151"/>
      <c r="N1701" s="153"/>
      <c r="O1701" s="153"/>
      <c r="P1701" s="19" t="str">
        <f t="shared" si="254"/>
        <v/>
      </c>
      <c r="Q1701" s="151"/>
      <c r="R1701" s="151"/>
      <c r="S1701" s="152"/>
      <c r="T1701" s="152"/>
      <c r="U1701" s="21" t="str">
        <f t="shared" si="257"/>
        <v/>
      </c>
      <c r="V1701" s="21" t="str">
        <f t="shared" si="255"/>
        <v/>
      </c>
      <c r="W1701" s="15" t="str">
        <f t="shared" si="256"/>
        <v/>
      </c>
    </row>
    <row r="1702" spans="1:23" ht="21.6" hidden="1" customHeight="1">
      <c r="A1702" s="14" t="str">
        <f t="shared" si="250"/>
        <v/>
      </c>
      <c r="B1702" s="20" t="str">
        <f>IF(D1702="","",COUNTIF($C$4:C1701,C1702)+1)</f>
        <v/>
      </c>
      <c r="C1702" s="14" t="str">
        <f>IF(D1702="","",VLOOKUP(D1702,LISTA!$A:$B,2,0))</f>
        <v/>
      </c>
      <c r="D1702" s="151"/>
      <c r="E1702" s="14" t="str">
        <f>IF(D1702="","",VLOOKUP(B1702,'Preventiva - Sequencia'!$B:$C,2,0))</f>
        <v/>
      </c>
      <c r="F1702" s="14" t="str">
        <f t="shared" si="251"/>
        <v/>
      </c>
      <c r="G1702" s="14" t="str">
        <f t="shared" si="252"/>
        <v/>
      </c>
      <c r="H1702" s="14" t="str">
        <f t="shared" si="253"/>
        <v/>
      </c>
      <c r="I1702" s="152"/>
      <c r="J1702" s="153"/>
      <c r="K1702" s="153"/>
      <c r="L1702" s="19" t="str">
        <f t="shared" si="249"/>
        <v/>
      </c>
      <c r="M1702" s="151"/>
      <c r="N1702" s="153"/>
      <c r="O1702" s="153"/>
      <c r="P1702" s="19" t="str">
        <f t="shared" si="254"/>
        <v/>
      </c>
      <c r="Q1702" s="151"/>
      <c r="R1702" s="151"/>
      <c r="S1702" s="152"/>
      <c r="T1702" s="152"/>
      <c r="U1702" s="21" t="str">
        <f t="shared" si="257"/>
        <v/>
      </c>
      <c r="V1702" s="21" t="str">
        <f t="shared" si="255"/>
        <v/>
      </c>
      <c r="W1702" s="15" t="str">
        <f t="shared" si="256"/>
        <v/>
      </c>
    </row>
    <row r="1703" spans="1:23" ht="21.6" hidden="1" customHeight="1">
      <c r="A1703" s="14" t="str">
        <f t="shared" si="250"/>
        <v/>
      </c>
      <c r="B1703" s="20" t="str">
        <f>IF(D1703="","",COUNTIF($C$4:C1702,C1703)+1)</f>
        <v/>
      </c>
      <c r="C1703" s="14" t="str">
        <f>IF(D1703="","",VLOOKUP(D1703,LISTA!$A:$B,2,0))</f>
        <v/>
      </c>
      <c r="D1703" s="151"/>
      <c r="E1703" s="14" t="str">
        <f>IF(D1703="","",VLOOKUP(B1703,'Preventiva - Sequencia'!$B:$C,2,0))</f>
        <v/>
      </c>
      <c r="F1703" s="14" t="str">
        <f t="shared" si="251"/>
        <v/>
      </c>
      <c r="G1703" s="14" t="str">
        <f t="shared" si="252"/>
        <v/>
      </c>
      <c r="H1703" s="14" t="str">
        <f t="shared" si="253"/>
        <v/>
      </c>
      <c r="I1703" s="152"/>
      <c r="J1703" s="153"/>
      <c r="K1703" s="153"/>
      <c r="L1703" s="19" t="str">
        <f t="shared" si="249"/>
        <v/>
      </c>
      <c r="M1703" s="151"/>
      <c r="N1703" s="153"/>
      <c r="O1703" s="153"/>
      <c r="P1703" s="19" t="str">
        <f t="shared" si="254"/>
        <v/>
      </c>
      <c r="Q1703" s="151"/>
      <c r="R1703" s="151"/>
      <c r="S1703" s="152"/>
      <c r="T1703" s="152"/>
      <c r="U1703" s="21" t="str">
        <f t="shared" si="257"/>
        <v/>
      </c>
      <c r="V1703" s="21" t="str">
        <f t="shared" si="255"/>
        <v/>
      </c>
      <c r="W1703" s="15" t="str">
        <f t="shared" si="256"/>
        <v/>
      </c>
    </row>
    <row r="1704" spans="1:23" ht="21.6" hidden="1" customHeight="1">
      <c r="A1704" s="14" t="str">
        <f t="shared" si="250"/>
        <v/>
      </c>
      <c r="B1704" s="20" t="str">
        <f>IF(D1704="","",COUNTIF($C$4:C1703,C1704)+1)</f>
        <v/>
      </c>
      <c r="C1704" s="14" t="str">
        <f>IF(D1704="","",VLOOKUP(D1704,LISTA!$A:$B,2,0))</f>
        <v/>
      </c>
      <c r="D1704" s="151"/>
      <c r="E1704" s="14" t="str">
        <f>IF(D1704="","",VLOOKUP(B1704,'Preventiva - Sequencia'!$B:$C,2,0))</f>
        <v/>
      </c>
      <c r="F1704" s="14" t="str">
        <f t="shared" si="251"/>
        <v/>
      </c>
      <c r="G1704" s="14" t="str">
        <f t="shared" si="252"/>
        <v/>
      </c>
      <c r="H1704" s="14" t="str">
        <f t="shared" si="253"/>
        <v/>
      </c>
      <c r="I1704" s="152"/>
      <c r="J1704" s="153"/>
      <c r="K1704" s="153"/>
      <c r="L1704" s="19" t="str">
        <f t="shared" si="249"/>
        <v/>
      </c>
      <c r="M1704" s="151"/>
      <c r="N1704" s="153"/>
      <c r="O1704" s="153"/>
      <c r="P1704" s="19" t="str">
        <f t="shared" si="254"/>
        <v/>
      </c>
      <c r="Q1704" s="151"/>
      <c r="R1704" s="151"/>
      <c r="S1704" s="152"/>
      <c r="T1704" s="152"/>
      <c r="U1704" s="21" t="str">
        <f t="shared" si="257"/>
        <v/>
      </c>
      <c r="V1704" s="21" t="str">
        <f t="shared" si="255"/>
        <v/>
      </c>
      <c r="W1704" s="15" t="str">
        <f t="shared" si="256"/>
        <v/>
      </c>
    </row>
    <row r="1705" spans="1:23" ht="21.6" hidden="1" customHeight="1">
      <c r="A1705" s="14" t="str">
        <f t="shared" si="250"/>
        <v/>
      </c>
      <c r="B1705" s="20" t="str">
        <f>IF(D1705="","",COUNTIF($C$4:C1704,C1705)+1)</f>
        <v/>
      </c>
      <c r="C1705" s="14" t="str">
        <f>IF(D1705="","",VLOOKUP(D1705,LISTA!$A:$B,2,0))</f>
        <v/>
      </c>
      <c r="D1705" s="151"/>
      <c r="E1705" s="14" t="str">
        <f>IF(D1705="","",VLOOKUP(B1705,'Preventiva - Sequencia'!$B:$C,2,0))</f>
        <v/>
      </c>
      <c r="F1705" s="14" t="str">
        <f t="shared" si="251"/>
        <v/>
      </c>
      <c r="G1705" s="14" t="str">
        <f t="shared" si="252"/>
        <v/>
      </c>
      <c r="H1705" s="14" t="str">
        <f t="shared" si="253"/>
        <v/>
      </c>
      <c r="I1705" s="152"/>
      <c r="J1705" s="153"/>
      <c r="K1705" s="153"/>
      <c r="L1705" s="19" t="str">
        <f t="shared" si="249"/>
        <v/>
      </c>
      <c r="M1705" s="151"/>
      <c r="N1705" s="153"/>
      <c r="O1705" s="153"/>
      <c r="P1705" s="19" t="str">
        <f t="shared" si="254"/>
        <v/>
      </c>
      <c r="Q1705" s="151"/>
      <c r="R1705" s="151"/>
      <c r="S1705" s="152"/>
      <c r="T1705" s="152"/>
      <c r="U1705" s="21" t="str">
        <f t="shared" si="257"/>
        <v/>
      </c>
      <c r="V1705" s="21" t="str">
        <f t="shared" si="255"/>
        <v/>
      </c>
      <c r="W1705" s="15" t="str">
        <f t="shared" si="256"/>
        <v/>
      </c>
    </row>
    <row r="1706" spans="1:23" ht="21.6" hidden="1" customHeight="1">
      <c r="A1706" s="14" t="str">
        <f t="shared" si="250"/>
        <v/>
      </c>
      <c r="B1706" s="20" t="str">
        <f>IF(D1706="","",COUNTIF($C$4:C1705,C1706)+1)</f>
        <v/>
      </c>
      <c r="C1706" s="14" t="str">
        <f>IF(D1706="","",VLOOKUP(D1706,LISTA!$A:$B,2,0))</f>
        <v/>
      </c>
      <c r="D1706" s="151"/>
      <c r="E1706" s="14" t="str">
        <f>IF(D1706="","",VLOOKUP(B1706,'Preventiva - Sequencia'!$B:$C,2,0))</f>
        <v/>
      </c>
      <c r="F1706" s="14" t="str">
        <f t="shared" si="251"/>
        <v/>
      </c>
      <c r="G1706" s="14" t="str">
        <f t="shared" si="252"/>
        <v/>
      </c>
      <c r="H1706" s="14" t="str">
        <f t="shared" si="253"/>
        <v/>
      </c>
      <c r="I1706" s="152"/>
      <c r="J1706" s="153"/>
      <c r="K1706" s="153"/>
      <c r="L1706" s="19" t="str">
        <f t="shared" si="249"/>
        <v/>
      </c>
      <c r="M1706" s="151"/>
      <c r="N1706" s="153"/>
      <c r="O1706" s="153"/>
      <c r="P1706" s="19" t="str">
        <f t="shared" si="254"/>
        <v/>
      </c>
      <c r="Q1706" s="151"/>
      <c r="R1706" s="151"/>
      <c r="S1706" s="152"/>
      <c r="T1706" s="152"/>
      <c r="U1706" s="21" t="str">
        <f t="shared" si="257"/>
        <v/>
      </c>
      <c r="V1706" s="21" t="str">
        <f t="shared" si="255"/>
        <v/>
      </c>
      <c r="W1706" s="15" t="str">
        <f t="shared" si="256"/>
        <v/>
      </c>
    </row>
    <row r="1707" spans="1:23" ht="21.6" hidden="1" customHeight="1">
      <c r="A1707" s="14" t="str">
        <f t="shared" si="250"/>
        <v/>
      </c>
      <c r="B1707" s="20" t="str">
        <f>IF(D1707="","",COUNTIF($C$4:C1706,C1707)+1)</f>
        <v/>
      </c>
      <c r="C1707" s="14" t="str">
        <f>IF(D1707="","",VLOOKUP(D1707,LISTA!$A:$B,2,0))</f>
        <v/>
      </c>
      <c r="D1707" s="151"/>
      <c r="E1707" s="14" t="str">
        <f>IF(D1707="","",VLOOKUP(B1707,'Preventiva - Sequencia'!$B:$C,2,0))</f>
        <v/>
      </c>
      <c r="F1707" s="14" t="str">
        <f t="shared" si="251"/>
        <v/>
      </c>
      <c r="G1707" s="14" t="str">
        <f t="shared" si="252"/>
        <v/>
      </c>
      <c r="H1707" s="14" t="str">
        <f t="shared" si="253"/>
        <v/>
      </c>
      <c r="I1707" s="152"/>
      <c r="J1707" s="153"/>
      <c r="K1707" s="153"/>
      <c r="L1707" s="19" t="str">
        <f t="shared" si="249"/>
        <v/>
      </c>
      <c r="M1707" s="151"/>
      <c r="N1707" s="153"/>
      <c r="O1707" s="153"/>
      <c r="P1707" s="19" t="str">
        <f t="shared" si="254"/>
        <v/>
      </c>
      <c r="Q1707" s="151"/>
      <c r="R1707" s="151"/>
      <c r="S1707" s="152"/>
      <c r="T1707" s="152"/>
      <c r="U1707" s="21" t="str">
        <f t="shared" si="257"/>
        <v/>
      </c>
      <c r="V1707" s="21" t="str">
        <f t="shared" si="255"/>
        <v/>
      </c>
      <c r="W1707" s="15" t="str">
        <f t="shared" si="256"/>
        <v/>
      </c>
    </row>
    <row r="1708" spans="1:23" ht="21.6" hidden="1" customHeight="1">
      <c r="A1708" s="14" t="str">
        <f t="shared" si="250"/>
        <v/>
      </c>
      <c r="B1708" s="20" t="str">
        <f>IF(D1708="","",COUNTIF($C$4:C1707,C1708)+1)</f>
        <v/>
      </c>
      <c r="C1708" s="14" t="str">
        <f>IF(D1708="","",VLOOKUP(D1708,LISTA!$A:$B,2,0))</f>
        <v/>
      </c>
      <c r="D1708" s="151"/>
      <c r="E1708" s="14" t="str">
        <f>IF(D1708="","",VLOOKUP(B1708,'Preventiva - Sequencia'!$B:$C,2,0))</f>
        <v/>
      </c>
      <c r="F1708" s="14" t="str">
        <f t="shared" si="251"/>
        <v/>
      </c>
      <c r="G1708" s="14" t="str">
        <f t="shared" si="252"/>
        <v/>
      </c>
      <c r="H1708" s="14" t="str">
        <f t="shared" si="253"/>
        <v/>
      </c>
      <c r="I1708" s="152"/>
      <c r="J1708" s="153"/>
      <c r="K1708" s="153"/>
      <c r="L1708" s="19" t="str">
        <f t="shared" si="249"/>
        <v/>
      </c>
      <c r="M1708" s="151"/>
      <c r="N1708" s="153"/>
      <c r="O1708" s="153"/>
      <c r="P1708" s="19" t="str">
        <f t="shared" si="254"/>
        <v/>
      </c>
      <c r="Q1708" s="151"/>
      <c r="R1708" s="151"/>
      <c r="S1708" s="152"/>
      <c r="T1708" s="152"/>
      <c r="U1708" s="21" t="str">
        <f t="shared" si="257"/>
        <v/>
      </c>
      <c r="V1708" s="21" t="str">
        <f t="shared" si="255"/>
        <v/>
      </c>
      <c r="W1708" s="15" t="str">
        <f t="shared" si="256"/>
        <v/>
      </c>
    </row>
    <row r="1709" spans="1:23" ht="21.6" hidden="1" customHeight="1">
      <c r="A1709" s="14" t="str">
        <f t="shared" si="250"/>
        <v/>
      </c>
      <c r="B1709" s="20" t="str">
        <f>IF(D1709="","",COUNTIF($C$4:C1708,C1709)+1)</f>
        <v/>
      </c>
      <c r="C1709" s="14" t="str">
        <f>IF(D1709="","",VLOOKUP(D1709,LISTA!$A:$B,2,0))</f>
        <v/>
      </c>
      <c r="D1709" s="151"/>
      <c r="E1709" s="14" t="str">
        <f>IF(D1709="","",VLOOKUP(B1709,'Preventiva - Sequencia'!$B:$C,2,0))</f>
        <v/>
      </c>
      <c r="F1709" s="14" t="str">
        <f t="shared" si="251"/>
        <v/>
      </c>
      <c r="G1709" s="14" t="str">
        <f t="shared" si="252"/>
        <v/>
      </c>
      <c r="H1709" s="14" t="str">
        <f t="shared" si="253"/>
        <v/>
      </c>
      <c r="I1709" s="152"/>
      <c r="J1709" s="153"/>
      <c r="K1709" s="153"/>
      <c r="L1709" s="19" t="str">
        <f t="shared" si="249"/>
        <v/>
      </c>
      <c r="M1709" s="151"/>
      <c r="N1709" s="153"/>
      <c r="O1709" s="153"/>
      <c r="P1709" s="19" t="str">
        <f t="shared" si="254"/>
        <v/>
      </c>
      <c r="Q1709" s="151"/>
      <c r="R1709" s="151"/>
      <c r="S1709" s="152"/>
      <c r="T1709" s="152"/>
      <c r="U1709" s="21" t="str">
        <f t="shared" si="257"/>
        <v/>
      </c>
      <c r="V1709" s="21" t="str">
        <f t="shared" si="255"/>
        <v/>
      </c>
      <c r="W1709" s="15" t="str">
        <f t="shared" si="256"/>
        <v/>
      </c>
    </row>
    <row r="1710" spans="1:23" ht="21.6" hidden="1" customHeight="1">
      <c r="A1710" s="14" t="str">
        <f t="shared" si="250"/>
        <v/>
      </c>
      <c r="B1710" s="20" t="str">
        <f>IF(D1710="","",COUNTIF($C$4:C1709,C1710)+1)</f>
        <v/>
      </c>
      <c r="C1710" s="14" t="str">
        <f>IF(D1710="","",VLOOKUP(D1710,LISTA!$A:$B,2,0))</f>
        <v/>
      </c>
      <c r="D1710" s="151"/>
      <c r="E1710" s="14" t="str">
        <f>IF(D1710="","",VLOOKUP(B1710,'Preventiva - Sequencia'!$B:$C,2,0))</f>
        <v/>
      </c>
      <c r="F1710" s="14" t="str">
        <f t="shared" si="251"/>
        <v/>
      </c>
      <c r="G1710" s="14" t="str">
        <f t="shared" si="252"/>
        <v/>
      </c>
      <c r="H1710" s="14" t="str">
        <f t="shared" si="253"/>
        <v/>
      </c>
      <c r="I1710" s="152"/>
      <c r="J1710" s="153"/>
      <c r="K1710" s="153"/>
      <c r="L1710" s="19" t="str">
        <f t="shared" si="249"/>
        <v/>
      </c>
      <c r="M1710" s="151"/>
      <c r="N1710" s="153"/>
      <c r="O1710" s="153"/>
      <c r="P1710" s="19" t="str">
        <f t="shared" si="254"/>
        <v/>
      </c>
      <c r="Q1710" s="151"/>
      <c r="R1710" s="151"/>
      <c r="S1710" s="152"/>
      <c r="T1710" s="152"/>
      <c r="U1710" s="21" t="str">
        <f t="shared" si="257"/>
        <v/>
      </c>
      <c r="V1710" s="21" t="str">
        <f t="shared" si="255"/>
        <v/>
      </c>
      <c r="W1710" s="15" t="str">
        <f t="shared" si="256"/>
        <v/>
      </c>
    </row>
    <row r="1711" spans="1:23" ht="21.6" hidden="1" customHeight="1">
      <c r="A1711" s="14" t="str">
        <f t="shared" si="250"/>
        <v/>
      </c>
      <c r="B1711" s="20" t="str">
        <f>IF(D1711="","",COUNTIF($C$4:C1710,C1711)+1)</f>
        <v/>
      </c>
      <c r="C1711" s="14" t="str">
        <f>IF(D1711="","",VLOOKUP(D1711,LISTA!$A:$B,2,0))</f>
        <v/>
      </c>
      <c r="D1711" s="151"/>
      <c r="E1711" s="14" t="str">
        <f>IF(D1711="","",VLOOKUP(B1711,'Preventiva - Sequencia'!$B:$C,2,0))</f>
        <v/>
      </c>
      <c r="F1711" s="14" t="str">
        <f t="shared" si="251"/>
        <v/>
      </c>
      <c r="G1711" s="14" t="str">
        <f t="shared" si="252"/>
        <v/>
      </c>
      <c r="H1711" s="14" t="str">
        <f t="shared" si="253"/>
        <v/>
      </c>
      <c r="I1711" s="152"/>
      <c r="J1711" s="153"/>
      <c r="K1711" s="153"/>
      <c r="L1711" s="19" t="str">
        <f t="shared" si="249"/>
        <v/>
      </c>
      <c r="M1711" s="151"/>
      <c r="N1711" s="153"/>
      <c r="O1711" s="153"/>
      <c r="P1711" s="19" t="str">
        <f t="shared" si="254"/>
        <v/>
      </c>
      <c r="Q1711" s="151"/>
      <c r="R1711" s="151"/>
      <c r="S1711" s="152"/>
      <c r="T1711" s="152"/>
      <c r="U1711" s="21" t="str">
        <f t="shared" si="257"/>
        <v/>
      </c>
      <c r="V1711" s="21" t="str">
        <f t="shared" si="255"/>
        <v/>
      </c>
      <c r="W1711" s="15" t="str">
        <f t="shared" si="256"/>
        <v/>
      </c>
    </row>
    <row r="1712" spans="1:23" ht="21.6" hidden="1" customHeight="1">
      <c r="A1712" s="14" t="str">
        <f t="shared" si="250"/>
        <v/>
      </c>
      <c r="B1712" s="20" t="str">
        <f>IF(D1712="","",COUNTIF($C$4:C1711,C1712)+1)</f>
        <v/>
      </c>
      <c r="C1712" s="14" t="str">
        <f>IF(D1712="","",VLOOKUP(D1712,LISTA!$A:$B,2,0))</f>
        <v/>
      </c>
      <c r="D1712" s="151"/>
      <c r="E1712" s="14" t="str">
        <f>IF(D1712="","",VLOOKUP(B1712,'Preventiva - Sequencia'!$B:$C,2,0))</f>
        <v/>
      </c>
      <c r="F1712" s="14" t="str">
        <f t="shared" si="251"/>
        <v/>
      </c>
      <c r="G1712" s="14" t="str">
        <f t="shared" si="252"/>
        <v/>
      </c>
      <c r="H1712" s="14" t="str">
        <f t="shared" si="253"/>
        <v/>
      </c>
      <c r="I1712" s="152"/>
      <c r="J1712" s="153"/>
      <c r="K1712" s="153"/>
      <c r="L1712" s="19" t="str">
        <f t="shared" si="249"/>
        <v/>
      </c>
      <c r="M1712" s="151"/>
      <c r="N1712" s="153"/>
      <c r="O1712" s="153"/>
      <c r="P1712" s="19" t="str">
        <f t="shared" si="254"/>
        <v/>
      </c>
      <c r="Q1712" s="151"/>
      <c r="R1712" s="151"/>
      <c r="S1712" s="152"/>
      <c r="T1712" s="152"/>
      <c r="U1712" s="21" t="str">
        <f t="shared" si="257"/>
        <v/>
      </c>
      <c r="V1712" s="21" t="str">
        <f t="shared" si="255"/>
        <v/>
      </c>
      <c r="W1712" s="15" t="str">
        <f t="shared" si="256"/>
        <v/>
      </c>
    </row>
    <row r="1713" spans="1:23" ht="21.6" hidden="1" customHeight="1">
      <c r="A1713" s="14" t="str">
        <f t="shared" si="250"/>
        <v/>
      </c>
      <c r="B1713" s="20" t="str">
        <f>IF(D1713="","",COUNTIF($C$4:C1712,C1713)+1)</f>
        <v/>
      </c>
      <c r="C1713" s="14" t="str">
        <f>IF(D1713="","",VLOOKUP(D1713,LISTA!$A:$B,2,0))</f>
        <v/>
      </c>
      <c r="D1713" s="151"/>
      <c r="E1713" s="14" t="str">
        <f>IF(D1713="","",VLOOKUP(B1713,'Preventiva - Sequencia'!$B:$C,2,0))</f>
        <v/>
      </c>
      <c r="F1713" s="14" t="str">
        <f t="shared" si="251"/>
        <v/>
      </c>
      <c r="G1713" s="14" t="str">
        <f t="shared" si="252"/>
        <v/>
      </c>
      <c r="H1713" s="14" t="str">
        <f t="shared" si="253"/>
        <v/>
      </c>
      <c r="I1713" s="152"/>
      <c r="J1713" s="153"/>
      <c r="K1713" s="153"/>
      <c r="L1713" s="19" t="str">
        <f t="shared" si="249"/>
        <v/>
      </c>
      <c r="M1713" s="151"/>
      <c r="N1713" s="153"/>
      <c r="O1713" s="153"/>
      <c r="P1713" s="19" t="str">
        <f t="shared" si="254"/>
        <v/>
      </c>
      <c r="Q1713" s="151"/>
      <c r="R1713" s="151"/>
      <c r="S1713" s="152"/>
      <c r="T1713" s="152"/>
      <c r="U1713" s="21" t="str">
        <f t="shared" si="257"/>
        <v/>
      </c>
      <c r="V1713" s="21" t="str">
        <f t="shared" si="255"/>
        <v/>
      </c>
      <c r="W1713" s="15" t="str">
        <f t="shared" si="256"/>
        <v/>
      </c>
    </row>
    <row r="1714" spans="1:23" ht="21.6" hidden="1" customHeight="1">
      <c r="A1714" s="14" t="str">
        <f t="shared" si="250"/>
        <v/>
      </c>
      <c r="B1714" s="20" t="str">
        <f>IF(D1714="","",COUNTIF($C$4:C1713,C1714)+1)</f>
        <v/>
      </c>
      <c r="C1714" s="14" t="str">
        <f>IF(D1714="","",VLOOKUP(D1714,LISTA!$A:$B,2,0))</f>
        <v/>
      </c>
      <c r="D1714" s="151"/>
      <c r="E1714" s="14" t="str">
        <f>IF(D1714="","",VLOOKUP(B1714,'Preventiva - Sequencia'!$B:$C,2,0))</f>
        <v/>
      </c>
      <c r="F1714" s="14" t="str">
        <f t="shared" si="251"/>
        <v/>
      </c>
      <c r="G1714" s="14" t="str">
        <f t="shared" si="252"/>
        <v/>
      </c>
      <c r="H1714" s="14" t="str">
        <f t="shared" si="253"/>
        <v/>
      </c>
      <c r="I1714" s="152"/>
      <c r="J1714" s="153"/>
      <c r="K1714" s="153"/>
      <c r="L1714" s="19" t="str">
        <f t="shared" si="249"/>
        <v/>
      </c>
      <c r="M1714" s="151"/>
      <c r="N1714" s="153"/>
      <c r="O1714" s="153"/>
      <c r="P1714" s="19" t="str">
        <f t="shared" si="254"/>
        <v/>
      </c>
      <c r="Q1714" s="151"/>
      <c r="R1714" s="151"/>
      <c r="S1714" s="152"/>
      <c r="T1714" s="152"/>
      <c r="U1714" s="21" t="str">
        <f t="shared" si="257"/>
        <v/>
      </c>
      <c r="V1714" s="21" t="str">
        <f t="shared" si="255"/>
        <v/>
      </c>
      <c r="W1714" s="15" t="str">
        <f t="shared" si="256"/>
        <v/>
      </c>
    </row>
    <row r="1715" spans="1:23" ht="21.6" hidden="1" customHeight="1">
      <c r="A1715" s="14" t="str">
        <f t="shared" si="250"/>
        <v/>
      </c>
      <c r="B1715" s="20" t="str">
        <f>IF(D1715="","",COUNTIF($C$4:C1714,C1715)+1)</f>
        <v/>
      </c>
      <c r="C1715" s="14" t="str">
        <f>IF(D1715="","",VLOOKUP(D1715,LISTA!$A:$B,2,0))</f>
        <v/>
      </c>
      <c r="D1715" s="151"/>
      <c r="E1715" s="14" t="str">
        <f>IF(D1715="","",VLOOKUP(B1715,'Preventiva - Sequencia'!$B:$C,2,0))</f>
        <v/>
      </c>
      <c r="F1715" s="14" t="str">
        <f t="shared" si="251"/>
        <v/>
      </c>
      <c r="G1715" s="14" t="str">
        <f t="shared" si="252"/>
        <v/>
      </c>
      <c r="H1715" s="14" t="str">
        <f t="shared" si="253"/>
        <v/>
      </c>
      <c r="I1715" s="152"/>
      <c r="J1715" s="153"/>
      <c r="K1715" s="153"/>
      <c r="L1715" s="19" t="str">
        <f t="shared" si="249"/>
        <v/>
      </c>
      <c r="M1715" s="151"/>
      <c r="N1715" s="153"/>
      <c r="O1715" s="153"/>
      <c r="P1715" s="19" t="str">
        <f t="shared" si="254"/>
        <v/>
      </c>
      <c r="Q1715" s="151"/>
      <c r="R1715" s="151"/>
      <c r="S1715" s="152"/>
      <c r="T1715" s="152"/>
      <c r="U1715" s="21" t="str">
        <f t="shared" si="257"/>
        <v/>
      </c>
      <c r="V1715" s="21" t="str">
        <f t="shared" si="255"/>
        <v/>
      </c>
      <c r="W1715" s="15" t="str">
        <f t="shared" si="256"/>
        <v/>
      </c>
    </row>
    <row r="1716" spans="1:23" ht="21.6" hidden="1" customHeight="1">
      <c r="A1716" s="14" t="str">
        <f t="shared" si="250"/>
        <v/>
      </c>
      <c r="B1716" s="20" t="str">
        <f>IF(D1716="","",COUNTIF($C$4:C1715,C1716)+1)</f>
        <v/>
      </c>
      <c r="C1716" s="14" t="str">
        <f>IF(D1716="","",VLOOKUP(D1716,LISTA!$A:$B,2,0))</f>
        <v/>
      </c>
      <c r="D1716" s="151"/>
      <c r="E1716" s="14" t="str">
        <f>IF(D1716="","",VLOOKUP(B1716,'Preventiva - Sequencia'!$B:$C,2,0))</f>
        <v/>
      </c>
      <c r="F1716" s="14" t="str">
        <f t="shared" si="251"/>
        <v/>
      </c>
      <c r="G1716" s="14" t="str">
        <f t="shared" si="252"/>
        <v/>
      </c>
      <c r="H1716" s="14" t="str">
        <f t="shared" si="253"/>
        <v/>
      </c>
      <c r="I1716" s="152"/>
      <c r="J1716" s="153"/>
      <c r="K1716" s="153"/>
      <c r="L1716" s="19" t="str">
        <f t="shared" si="249"/>
        <v/>
      </c>
      <c r="M1716" s="151"/>
      <c r="N1716" s="153"/>
      <c r="O1716" s="153"/>
      <c r="P1716" s="19" t="str">
        <f t="shared" si="254"/>
        <v/>
      </c>
      <c r="Q1716" s="151"/>
      <c r="R1716" s="151"/>
      <c r="S1716" s="152"/>
      <c r="T1716" s="152"/>
      <c r="U1716" s="21" t="str">
        <f t="shared" si="257"/>
        <v/>
      </c>
      <c r="V1716" s="21" t="str">
        <f t="shared" si="255"/>
        <v/>
      </c>
      <c r="W1716" s="15" t="str">
        <f t="shared" si="256"/>
        <v/>
      </c>
    </row>
    <row r="1717" spans="1:23" ht="21.6" hidden="1" customHeight="1">
      <c r="A1717" s="14" t="str">
        <f t="shared" si="250"/>
        <v/>
      </c>
      <c r="B1717" s="20" t="str">
        <f>IF(D1717="","",COUNTIF($C$4:C1716,C1717)+1)</f>
        <v/>
      </c>
      <c r="C1717" s="14" t="str">
        <f>IF(D1717="","",VLOOKUP(D1717,LISTA!$A:$B,2,0))</f>
        <v/>
      </c>
      <c r="D1717" s="151"/>
      <c r="E1717" s="14" t="str">
        <f>IF(D1717="","",VLOOKUP(B1717,'Preventiva - Sequencia'!$B:$C,2,0))</f>
        <v/>
      </c>
      <c r="F1717" s="14" t="str">
        <f t="shared" si="251"/>
        <v/>
      </c>
      <c r="G1717" s="14" t="str">
        <f t="shared" si="252"/>
        <v/>
      </c>
      <c r="H1717" s="14" t="str">
        <f t="shared" si="253"/>
        <v/>
      </c>
      <c r="I1717" s="152"/>
      <c r="J1717" s="153"/>
      <c r="K1717" s="153"/>
      <c r="L1717" s="19" t="str">
        <f t="shared" si="249"/>
        <v/>
      </c>
      <c r="M1717" s="151"/>
      <c r="N1717" s="153"/>
      <c r="O1717" s="153"/>
      <c r="P1717" s="19" t="str">
        <f t="shared" si="254"/>
        <v/>
      </c>
      <c r="Q1717" s="151"/>
      <c r="R1717" s="151"/>
      <c r="S1717" s="152"/>
      <c r="T1717" s="152"/>
      <c r="U1717" s="21" t="str">
        <f t="shared" si="257"/>
        <v/>
      </c>
      <c r="V1717" s="21" t="str">
        <f t="shared" si="255"/>
        <v/>
      </c>
      <c r="W1717" s="15" t="str">
        <f t="shared" si="256"/>
        <v/>
      </c>
    </row>
    <row r="1718" spans="1:23" ht="21.6" hidden="1" customHeight="1">
      <c r="A1718" s="14" t="str">
        <f t="shared" si="250"/>
        <v/>
      </c>
      <c r="B1718" s="20" t="str">
        <f>IF(D1718="","",COUNTIF($C$4:C1717,C1718)+1)</f>
        <v/>
      </c>
      <c r="C1718" s="14" t="str">
        <f>IF(D1718="","",VLOOKUP(D1718,LISTA!$A:$B,2,0))</f>
        <v/>
      </c>
      <c r="D1718" s="151"/>
      <c r="E1718" s="14" t="str">
        <f>IF(D1718="","",VLOOKUP(B1718,'Preventiva - Sequencia'!$B:$C,2,0))</f>
        <v/>
      </c>
      <c r="F1718" s="14" t="str">
        <f t="shared" si="251"/>
        <v/>
      </c>
      <c r="G1718" s="14" t="str">
        <f t="shared" si="252"/>
        <v/>
      </c>
      <c r="H1718" s="14" t="str">
        <f t="shared" si="253"/>
        <v/>
      </c>
      <c r="I1718" s="152"/>
      <c r="J1718" s="153"/>
      <c r="K1718" s="153"/>
      <c r="L1718" s="19" t="str">
        <f t="shared" si="249"/>
        <v/>
      </c>
      <c r="M1718" s="151"/>
      <c r="N1718" s="153"/>
      <c r="O1718" s="153"/>
      <c r="P1718" s="19" t="str">
        <f t="shared" si="254"/>
        <v/>
      </c>
      <c r="Q1718" s="151"/>
      <c r="R1718" s="151"/>
      <c r="S1718" s="152"/>
      <c r="T1718" s="152"/>
      <c r="U1718" s="21" t="str">
        <f t="shared" si="257"/>
        <v/>
      </c>
      <c r="V1718" s="21" t="str">
        <f t="shared" si="255"/>
        <v/>
      </c>
      <c r="W1718" s="15" t="str">
        <f t="shared" si="256"/>
        <v/>
      </c>
    </row>
    <row r="1719" spans="1:23" ht="21.6" hidden="1" customHeight="1">
      <c r="A1719" s="14" t="str">
        <f t="shared" si="250"/>
        <v/>
      </c>
      <c r="B1719" s="20" t="str">
        <f>IF(D1719="","",COUNTIF($C$4:C1718,C1719)+1)</f>
        <v/>
      </c>
      <c r="C1719" s="14" t="str">
        <f>IF(D1719="","",VLOOKUP(D1719,LISTA!$A:$B,2,0))</f>
        <v/>
      </c>
      <c r="D1719" s="151"/>
      <c r="E1719" s="14" t="str">
        <f>IF(D1719="","",VLOOKUP(B1719,'Preventiva - Sequencia'!$B:$C,2,0))</f>
        <v/>
      </c>
      <c r="F1719" s="14" t="str">
        <f t="shared" si="251"/>
        <v/>
      </c>
      <c r="G1719" s="14" t="str">
        <f t="shared" si="252"/>
        <v/>
      </c>
      <c r="H1719" s="14" t="str">
        <f t="shared" si="253"/>
        <v/>
      </c>
      <c r="I1719" s="152"/>
      <c r="J1719" s="153"/>
      <c r="K1719" s="153"/>
      <c r="L1719" s="19" t="str">
        <f t="shared" si="249"/>
        <v/>
      </c>
      <c r="M1719" s="151"/>
      <c r="N1719" s="153"/>
      <c r="O1719" s="153"/>
      <c r="P1719" s="19" t="str">
        <f t="shared" si="254"/>
        <v/>
      </c>
      <c r="Q1719" s="151"/>
      <c r="R1719" s="151"/>
      <c r="S1719" s="152"/>
      <c r="T1719" s="152"/>
      <c r="U1719" s="21" t="str">
        <f t="shared" si="257"/>
        <v/>
      </c>
      <c r="V1719" s="21" t="str">
        <f t="shared" si="255"/>
        <v/>
      </c>
      <c r="W1719" s="15" t="str">
        <f t="shared" si="256"/>
        <v/>
      </c>
    </row>
    <row r="1720" spans="1:23" ht="21.6" hidden="1" customHeight="1">
      <c r="A1720" s="14" t="str">
        <f t="shared" si="250"/>
        <v/>
      </c>
      <c r="B1720" s="20" t="str">
        <f>IF(D1720="","",COUNTIF($C$4:C1719,C1720)+1)</f>
        <v/>
      </c>
      <c r="C1720" s="14" t="str">
        <f>IF(D1720="","",VLOOKUP(D1720,LISTA!$A:$B,2,0))</f>
        <v/>
      </c>
      <c r="D1720" s="151"/>
      <c r="E1720" s="14" t="str">
        <f>IF(D1720="","",VLOOKUP(B1720,'Preventiva - Sequencia'!$B:$C,2,0))</f>
        <v/>
      </c>
      <c r="F1720" s="14" t="str">
        <f t="shared" si="251"/>
        <v/>
      </c>
      <c r="G1720" s="14" t="str">
        <f t="shared" si="252"/>
        <v/>
      </c>
      <c r="H1720" s="14" t="str">
        <f t="shared" si="253"/>
        <v/>
      </c>
      <c r="I1720" s="152"/>
      <c r="J1720" s="153"/>
      <c r="K1720" s="153"/>
      <c r="L1720" s="19" t="str">
        <f t="shared" si="249"/>
        <v/>
      </c>
      <c r="M1720" s="151"/>
      <c r="N1720" s="153"/>
      <c r="O1720" s="153"/>
      <c r="P1720" s="19" t="str">
        <f t="shared" si="254"/>
        <v/>
      </c>
      <c r="Q1720" s="151"/>
      <c r="R1720" s="151"/>
      <c r="S1720" s="152"/>
      <c r="T1720" s="152"/>
      <c r="U1720" s="21" t="str">
        <f t="shared" si="257"/>
        <v/>
      </c>
      <c r="V1720" s="21" t="str">
        <f t="shared" si="255"/>
        <v/>
      </c>
      <c r="W1720" s="15" t="str">
        <f t="shared" si="256"/>
        <v/>
      </c>
    </row>
    <row r="1721" spans="1:23" ht="21.6" hidden="1" customHeight="1">
      <c r="A1721" s="14" t="str">
        <f t="shared" si="250"/>
        <v/>
      </c>
      <c r="B1721" s="20" t="str">
        <f>IF(D1721="","",COUNTIF($C$4:C1720,C1721)+1)</f>
        <v/>
      </c>
      <c r="C1721" s="14" t="str">
        <f>IF(D1721="","",VLOOKUP(D1721,LISTA!$A:$B,2,0))</f>
        <v/>
      </c>
      <c r="D1721" s="151"/>
      <c r="E1721" s="14" t="str">
        <f>IF(D1721="","",VLOOKUP(B1721,'Preventiva - Sequencia'!$B:$C,2,0))</f>
        <v/>
      </c>
      <c r="F1721" s="14" t="str">
        <f t="shared" si="251"/>
        <v/>
      </c>
      <c r="G1721" s="14" t="str">
        <f t="shared" si="252"/>
        <v/>
      </c>
      <c r="H1721" s="14" t="str">
        <f t="shared" si="253"/>
        <v/>
      </c>
      <c r="I1721" s="152"/>
      <c r="J1721" s="153"/>
      <c r="K1721" s="153"/>
      <c r="L1721" s="19" t="str">
        <f t="shared" si="249"/>
        <v/>
      </c>
      <c r="M1721" s="151"/>
      <c r="N1721" s="153"/>
      <c r="O1721" s="153"/>
      <c r="P1721" s="19" t="str">
        <f t="shared" si="254"/>
        <v/>
      </c>
      <c r="Q1721" s="151"/>
      <c r="R1721" s="151"/>
      <c r="S1721" s="152"/>
      <c r="T1721" s="152"/>
      <c r="U1721" s="21" t="str">
        <f t="shared" si="257"/>
        <v/>
      </c>
      <c r="V1721" s="21" t="str">
        <f t="shared" si="255"/>
        <v/>
      </c>
      <c r="W1721" s="15" t="str">
        <f t="shared" si="256"/>
        <v/>
      </c>
    </row>
    <row r="1722" spans="1:23" ht="21.6" hidden="1" customHeight="1">
      <c r="A1722" s="14" t="str">
        <f t="shared" si="250"/>
        <v/>
      </c>
      <c r="B1722" s="20" t="str">
        <f>IF(D1722="","",COUNTIF($C$4:C1721,C1722)+1)</f>
        <v/>
      </c>
      <c r="C1722" s="14" t="str">
        <f>IF(D1722="","",VLOOKUP(D1722,LISTA!$A:$B,2,0))</f>
        <v/>
      </c>
      <c r="D1722" s="151"/>
      <c r="E1722" s="14" t="str">
        <f>IF(D1722="","",VLOOKUP(B1722,'Preventiva - Sequencia'!$B:$C,2,0))</f>
        <v/>
      </c>
      <c r="F1722" s="14" t="str">
        <f t="shared" si="251"/>
        <v/>
      </c>
      <c r="G1722" s="14" t="str">
        <f t="shared" si="252"/>
        <v/>
      </c>
      <c r="H1722" s="14" t="str">
        <f t="shared" si="253"/>
        <v/>
      </c>
      <c r="I1722" s="152"/>
      <c r="J1722" s="153"/>
      <c r="K1722" s="153"/>
      <c r="L1722" s="19" t="str">
        <f t="shared" si="249"/>
        <v/>
      </c>
      <c r="M1722" s="151"/>
      <c r="N1722" s="153"/>
      <c r="O1722" s="153"/>
      <c r="P1722" s="19" t="str">
        <f t="shared" si="254"/>
        <v/>
      </c>
      <c r="Q1722" s="151"/>
      <c r="R1722" s="151"/>
      <c r="S1722" s="152"/>
      <c r="T1722" s="152"/>
      <c r="U1722" s="21" t="str">
        <f t="shared" si="257"/>
        <v/>
      </c>
      <c r="V1722" s="21" t="str">
        <f t="shared" si="255"/>
        <v/>
      </c>
      <c r="W1722" s="15" t="str">
        <f t="shared" si="256"/>
        <v/>
      </c>
    </row>
    <row r="1723" spans="1:23" ht="21.6" hidden="1" customHeight="1">
      <c r="A1723" s="14" t="str">
        <f t="shared" si="250"/>
        <v/>
      </c>
      <c r="B1723" s="20" t="str">
        <f>IF(D1723="","",COUNTIF($C$4:C1722,C1723)+1)</f>
        <v/>
      </c>
      <c r="C1723" s="14" t="str">
        <f>IF(D1723="","",VLOOKUP(D1723,LISTA!$A:$B,2,0))</f>
        <v/>
      </c>
      <c r="D1723" s="151"/>
      <c r="E1723" s="14" t="str">
        <f>IF(D1723="","",VLOOKUP(B1723,'Preventiva - Sequencia'!$B:$C,2,0))</f>
        <v/>
      </c>
      <c r="F1723" s="14" t="str">
        <f t="shared" si="251"/>
        <v/>
      </c>
      <c r="G1723" s="14" t="str">
        <f t="shared" si="252"/>
        <v/>
      </c>
      <c r="H1723" s="14" t="str">
        <f t="shared" si="253"/>
        <v/>
      </c>
      <c r="I1723" s="152"/>
      <c r="J1723" s="153"/>
      <c r="K1723" s="153"/>
      <c r="L1723" s="19" t="str">
        <f t="shared" si="249"/>
        <v/>
      </c>
      <c r="M1723" s="151"/>
      <c r="N1723" s="153"/>
      <c r="O1723" s="153"/>
      <c r="P1723" s="19" t="str">
        <f t="shared" si="254"/>
        <v/>
      </c>
      <c r="Q1723" s="151"/>
      <c r="R1723" s="151"/>
      <c r="S1723" s="152"/>
      <c r="T1723" s="152"/>
      <c r="U1723" s="21" t="str">
        <f t="shared" si="257"/>
        <v/>
      </c>
      <c r="V1723" s="21" t="str">
        <f t="shared" si="255"/>
        <v/>
      </c>
      <c r="W1723" s="15" t="str">
        <f t="shared" si="256"/>
        <v/>
      </c>
    </row>
    <row r="1724" spans="1:23" ht="21.6" hidden="1" customHeight="1">
      <c r="A1724" s="14" t="str">
        <f t="shared" si="250"/>
        <v/>
      </c>
      <c r="B1724" s="20" t="str">
        <f>IF(D1724="","",COUNTIF($C$4:C1723,C1724)+1)</f>
        <v/>
      </c>
      <c r="C1724" s="14" t="str">
        <f>IF(D1724="","",VLOOKUP(D1724,LISTA!$A:$B,2,0))</f>
        <v/>
      </c>
      <c r="D1724" s="151"/>
      <c r="E1724" s="14" t="str">
        <f>IF(D1724="","",VLOOKUP(B1724,'Preventiva - Sequencia'!$B:$C,2,0))</f>
        <v/>
      </c>
      <c r="F1724" s="14" t="str">
        <f t="shared" si="251"/>
        <v/>
      </c>
      <c r="G1724" s="14" t="str">
        <f t="shared" si="252"/>
        <v/>
      </c>
      <c r="H1724" s="14" t="str">
        <f t="shared" si="253"/>
        <v/>
      </c>
      <c r="I1724" s="152"/>
      <c r="J1724" s="153"/>
      <c r="K1724" s="153"/>
      <c r="L1724" s="19" t="str">
        <f t="shared" si="249"/>
        <v/>
      </c>
      <c r="M1724" s="151"/>
      <c r="N1724" s="153"/>
      <c r="O1724" s="153"/>
      <c r="P1724" s="19" t="str">
        <f t="shared" si="254"/>
        <v/>
      </c>
      <c r="Q1724" s="151"/>
      <c r="R1724" s="151"/>
      <c r="S1724" s="152"/>
      <c r="T1724" s="152"/>
      <c r="U1724" s="21" t="str">
        <f t="shared" si="257"/>
        <v/>
      </c>
      <c r="V1724" s="21" t="str">
        <f t="shared" si="255"/>
        <v/>
      </c>
      <c r="W1724" s="15" t="str">
        <f t="shared" si="256"/>
        <v/>
      </c>
    </row>
    <row r="1725" spans="1:23" ht="21.6" hidden="1" customHeight="1">
      <c r="A1725" s="14" t="str">
        <f t="shared" si="250"/>
        <v/>
      </c>
      <c r="B1725" s="20" t="str">
        <f>IF(D1725="","",COUNTIF($C$4:C1724,C1725)+1)</f>
        <v/>
      </c>
      <c r="C1725" s="14" t="str">
        <f>IF(D1725="","",VLOOKUP(D1725,LISTA!$A:$B,2,0))</f>
        <v/>
      </c>
      <c r="D1725" s="151"/>
      <c r="E1725" s="14" t="str">
        <f>IF(D1725="","",VLOOKUP(B1725,'Preventiva - Sequencia'!$B:$C,2,0))</f>
        <v/>
      </c>
      <c r="F1725" s="14" t="str">
        <f t="shared" si="251"/>
        <v/>
      </c>
      <c r="G1725" s="14" t="str">
        <f t="shared" si="252"/>
        <v/>
      </c>
      <c r="H1725" s="14" t="str">
        <f t="shared" si="253"/>
        <v/>
      </c>
      <c r="I1725" s="152"/>
      <c r="J1725" s="153"/>
      <c r="K1725" s="153"/>
      <c r="L1725" s="19" t="str">
        <f t="shared" si="249"/>
        <v/>
      </c>
      <c r="M1725" s="151"/>
      <c r="N1725" s="153"/>
      <c r="O1725" s="153"/>
      <c r="P1725" s="19" t="str">
        <f t="shared" si="254"/>
        <v/>
      </c>
      <c r="Q1725" s="151"/>
      <c r="R1725" s="151"/>
      <c r="S1725" s="152"/>
      <c r="T1725" s="152"/>
      <c r="U1725" s="21" t="str">
        <f t="shared" si="257"/>
        <v/>
      </c>
      <c r="V1725" s="21" t="str">
        <f t="shared" si="255"/>
        <v/>
      </c>
      <c r="W1725" s="15" t="str">
        <f t="shared" si="256"/>
        <v/>
      </c>
    </row>
    <row r="1726" spans="1:23" ht="21.6" hidden="1" customHeight="1">
      <c r="A1726" s="14" t="str">
        <f t="shared" si="250"/>
        <v/>
      </c>
      <c r="B1726" s="20" t="str">
        <f>IF(D1726="","",COUNTIF($C$4:C1725,C1726)+1)</f>
        <v/>
      </c>
      <c r="C1726" s="14" t="str">
        <f>IF(D1726="","",VLOOKUP(D1726,LISTA!$A:$B,2,0))</f>
        <v/>
      </c>
      <c r="D1726" s="151"/>
      <c r="E1726" s="14" t="str">
        <f>IF(D1726="","",VLOOKUP(B1726,'Preventiva - Sequencia'!$B:$C,2,0))</f>
        <v/>
      </c>
      <c r="F1726" s="14" t="str">
        <f t="shared" si="251"/>
        <v/>
      </c>
      <c r="G1726" s="14" t="str">
        <f t="shared" si="252"/>
        <v/>
      </c>
      <c r="H1726" s="14" t="str">
        <f t="shared" si="253"/>
        <v/>
      </c>
      <c r="I1726" s="152"/>
      <c r="J1726" s="153"/>
      <c r="K1726" s="153"/>
      <c r="L1726" s="19" t="str">
        <f t="shared" si="249"/>
        <v/>
      </c>
      <c r="M1726" s="151"/>
      <c r="N1726" s="153"/>
      <c r="O1726" s="153"/>
      <c r="P1726" s="19" t="str">
        <f t="shared" si="254"/>
        <v/>
      </c>
      <c r="Q1726" s="151"/>
      <c r="R1726" s="151"/>
      <c r="S1726" s="152"/>
      <c r="T1726" s="152"/>
      <c r="U1726" s="21" t="str">
        <f t="shared" si="257"/>
        <v/>
      </c>
      <c r="V1726" s="21" t="str">
        <f t="shared" si="255"/>
        <v/>
      </c>
      <c r="W1726" s="15" t="str">
        <f t="shared" si="256"/>
        <v/>
      </c>
    </row>
    <row r="1727" spans="1:23" ht="21.6" hidden="1" customHeight="1">
      <c r="A1727" s="14" t="str">
        <f t="shared" si="250"/>
        <v/>
      </c>
      <c r="B1727" s="20" t="str">
        <f>IF(D1727="","",COUNTIF($C$4:C1726,C1727)+1)</f>
        <v/>
      </c>
      <c r="C1727" s="14" t="str">
        <f>IF(D1727="","",VLOOKUP(D1727,LISTA!$A:$B,2,0))</f>
        <v/>
      </c>
      <c r="D1727" s="151"/>
      <c r="E1727" s="14" t="str">
        <f>IF(D1727="","",VLOOKUP(B1727,'Preventiva - Sequencia'!$B:$C,2,0))</f>
        <v/>
      </c>
      <c r="F1727" s="14" t="str">
        <f t="shared" si="251"/>
        <v/>
      </c>
      <c r="G1727" s="14" t="str">
        <f t="shared" si="252"/>
        <v/>
      </c>
      <c r="H1727" s="14" t="str">
        <f t="shared" si="253"/>
        <v/>
      </c>
      <c r="I1727" s="152"/>
      <c r="J1727" s="153"/>
      <c r="K1727" s="153"/>
      <c r="L1727" s="19" t="str">
        <f t="shared" si="249"/>
        <v/>
      </c>
      <c r="M1727" s="151"/>
      <c r="N1727" s="153"/>
      <c r="O1727" s="153"/>
      <c r="P1727" s="19" t="str">
        <f t="shared" si="254"/>
        <v/>
      </c>
      <c r="Q1727" s="151"/>
      <c r="R1727" s="151"/>
      <c r="S1727" s="152"/>
      <c r="T1727" s="152"/>
      <c r="U1727" s="21" t="str">
        <f t="shared" si="257"/>
        <v/>
      </c>
      <c r="V1727" s="21" t="str">
        <f t="shared" si="255"/>
        <v/>
      </c>
      <c r="W1727" s="15" t="str">
        <f t="shared" si="256"/>
        <v/>
      </c>
    </row>
    <row r="1728" spans="1:23" ht="21.6" hidden="1" customHeight="1">
      <c r="A1728" s="14" t="str">
        <f t="shared" si="250"/>
        <v/>
      </c>
      <c r="B1728" s="20" t="str">
        <f>IF(D1728="","",COUNTIF($C$4:C1727,C1728)+1)</f>
        <v/>
      </c>
      <c r="C1728" s="14" t="str">
        <f>IF(D1728="","",VLOOKUP(D1728,LISTA!$A:$B,2,0))</f>
        <v/>
      </c>
      <c r="D1728" s="151"/>
      <c r="E1728" s="14" t="str">
        <f>IF(D1728="","",VLOOKUP(B1728,'Preventiva - Sequencia'!$B:$C,2,0))</f>
        <v/>
      </c>
      <c r="F1728" s="14" t="str">
        <f t="shared" si="251"/>
        <v/>
      </c>
      <c r="G1728" s="14" t="str">
        <f t="shared" si="252"/>
        <v/>
      </c>
      <c r="H1728" s="14" t="str">
        <f t="shared" si="253"/>
        <v/>
      </c>
      <c r="I1728" s="152"/>
      <c r="J1728" s="153"/>
      <c r="K1728" s="153"/>
      <c r="L1728" s="19" t="str">
        <f t="shared" si="249"/>
        <v/>
      </c>
      <c r="M1728" s="151"/>
      <c r="N1728" s="153"/>
      <c r="O1728" s="153"/>
      <c r="P1728" s="19" t="str">
        <f t="shared" si="254"/>
        <v/>
      </c>
      <c r="Q1728" s="151"/>
      <c r="R1728" s="151"/>
      <c r="S1728" s="152"/>
      <c r="T1728" s="152"/>
      <c r="U1728" s="21" t="str">
        <f t="shared" si="257"/>
        <v/>
      </c>
      <c r="V1728" s="21" t="str">
        <f t="shared" si="255"/>
        <v/>
      </c>
      <c r="W1728" s="15" t="str">
        <f t="shared" si="256"/>
        <v/>
      </c>
    </row>
    <row r="1729" spans="1:23" ht="21.6" hidden="1" customHeight="1">
      <c r="A1729" s="14" t="str">
        <f t="shared" si="250"/>
        <v/>
      </c>
      <c r="B1729" s="20" t="str">
        <f>IF(D1729="","",COUNTIF($C$4:C1728,C1729)+1)</f>
        <v/>
      </c>
      <c r="C1729" s="14" t="str">
        <f>IF(D1729="","",VLOOKUP(D1729,LISTA!$A:$B,2,0))</f>
        <v/>
      </c>
      <c r="D1729" s="151"/>
      <c r="E1729" s="14" t="str">
        <f>IF(D1729="","",VLOOKUP(B1729,'Preventiva - Sequencia'!$B:$C,2,0))</f>
        <v/>
      </c>
      <c r="F1729" s="14" t="str">
        <f t="shared" si="251"/>
        <v/>
      </c>
      <c r="G1729" s="14" t="str">
        <f t="shared" si="252"/>
        <v/>
      </c>
      <c r="H1729" s="14" t="str">
        <f t="shared" si="253"/>
        <v/>
      </c>
      <c r="I1729" s="152"/>
      <c r="J1729" s="153"/>
      <c r="K1729" s="153"/>
      <c r="L1729" s="19" t="str">
        <f t="shared" ref="L1729:L1792" si="258">IF(K1729="","",K1729-J1729)</f>
        <v/>
      </c>
      <c r="M1729" s="151"/>
      <c r="N1729" s="153"/>
      <c r="O1729" s="153"/>
      <c r="P1729" s="19" t="str">
        <f t="shared" si="254"/>
        <v/>
      </c>
      <c r="Q1729" s="151"/>
      <c r="R1729" s="151"/>
      <c r="S1729" s="152"/>
      <c r="T1729" s="152"/>
      <c r="U1729" s="21" t="str">
        <f t="shared" si="257"/>
        <v/>
      </c>
      <c r="V1729" s="21" t="str">
        <f t="shared" si="255"/>
        <v/>
      </c>
      <c r="W1729" s="15" t="str">
        <f t="shared" si="256"/>
        <v/>
      </c>
    </row>
    <row r="1730" spans="1:23" ht="21.6" hidden="1" customHeight="1">
      <c r="A1730" s="14" t="str">
        <f t="shared" si="250"/>
        <v/>
      </c>
      <c r="B1730" s="20" t="str">
        <f>IF(D1730="","",COUNTIF($C$4:C1729,C1730)+1)</f>
        <v/>
      </c>
      <c r="C1730" s="14" t="str">
        <f>IF(D1730="","",VLOOKUP(D1730,LISTA!$A:$B,2,0))</f>
        <v/>
      </c>
      <c r="D1730" s="151"/>
      <c r="E1730" s="14" t="str">
        <f>IF(D1730="","",VLOOKUP(B1730,'Preventiva - Sequencia'!$B:$C,2,0))</f>
        <v/>
      </c>
      <c r="F1730" s="14" t="str">
        <f t="shared" si="251"/>
        <v/>
      </c>
      <c r="G1730" s="14" t="str">
        <f t="shared" si="252"/>
        <v/>
      </c>
      <c r="H1730" s="14" t="str">
        <f t="shared" si="253"/>
        <v/>
      </c>
      <c r="I1730" s="152"/>
      <c r="J1730" s="153"/>
      <c r="K1730" s="153"/>
      <c r="L1730" s="19" t="str">
        <f t="shared" si="258"/>
        <v/>
      </c>
      <c r="M1730" s="151"/>
      <c r="N1730" s="153"/>
      <c r="O1730" s="153"/>
      <c r="P1730" s="19" t="str">
        <f t="shared" si="254"/>
        <v/>
      </c>
      <c r="Q1730" s="151"/>
      <c r="R1730" s="151"/>
      <c r="S1730" s="152"/>
      <c r="T1730" s="152"/>
      <c r="U1730" s="21" t="str">
        <f t="shared" si="257"/>
        <v/>
      </c>
      <c r="V1730" s="21" t="str">
        <f t="shared" si="255"/>
        <v/>
      </c>
      <c r="W1730" s="15" t="str">
        <f t="shared" si="256"/>
        <v/>
      </c>
    </row>
    <row r="1731" spans="1:23" ht="21.6" hidden="1" customHeight="1">
      <c r="A1731" s="14" t="str">
        <f t="shared" si="250"/>
        <v/>
      </c>
      <c r="B1731" s="20" t="str">
        <f>IF(D1731="","",COUNTIF($C$4:C1730,C1731)+1)</f>
        <v/>
      </c>
      <c r="C1731" s="14" t="str">
        <f>IF(D1731="","",VLOOKUP(D1731,LISTA!$A:$B,2,0))</f>
        <v/>
      </c>
      <c r="D1731" s="151"/>
      <c r="E1731" s="14" t="str">
        <f>IF(D1731="","",VLOOKUP(B1731,'Preventiva - Sequencia'!$B:$C,2,0))</f>
        <v/>
      </c>
      <c r="F1731" s="14" t="str">
        <f t="shared" si="251"/>
        <v/>
      </c>
      <c r="G1731" s="14" t="str">
        <f t="shared" si="252"/>
        <v/>
      </c>
      <c r="H1731" s="14" t="str">
        <f t="shared" si="253"/>
        <v/>
      </c>
      <c r="I1731" s="152"/>
      <c r="J1731" s="153"/>
      <c r="K1731" s="153"/>
      <c r="L1731" s="19" t="str">
        <f t="shared" si="258"/>
        <v/>
      </c>
      <c r="M1731" s="151"/>
      <c r="N1731" s="153"/>
      <c r="O1731" s="153"/>
      <c r="P1731" s="19" t="str">
        <f t="shared" si="254"/>
        <v/>
      </c>
      <c r="Q1731" s="151"/>
      <c r="R1731" s="151"/>
      <c r="S1731" s="152"/>
      <c r="T1731" s="152"/>
      <c r="U1731" s="21" t="str">
        <f t="shared" si="257"/>
        <v/>
      </c>
      <c r="V1731" s="21" t="str">
        <f t="shared" si="255"/>
        <v/>
      </c>
      <c r="W1731" s="15" t="str">
        <f t="shared" si="256"/>
        <v/>
      </c>
    </row>
    <row r="1732" spans="1:23" ht="21.6" hidden="1" customHeight="1">
      <c r="A1732" s="14" t="str">
        <f t="shared" si="250"/>
        <v/>
      </c>
      <c r="B1732" s="20" t="str">
        <f>IF(D1732="","",COUNTIF($C$4:C1731,C1732)+1)</f>
        <v/>
      </c>
      <c r="C1732" s="14" t="str">
        <f>IF(D1732="","",VLOOKUP(D1732,LISTA!$A:$B,2,0))</f>
        <v/>
      </c>
      <c r="D1732" s="151"/>
      <c r="E1732" s="14" t="str">
        <f>IF(D1732="","",VLOOKUP(B1732,'Preventiva - Sequencia'!$B:$C,2,0))</f>
        <v/>
      </c>
      <c r="F1732" s="14" t="str">
        <f t="shared" si="251"/>
        <v/>
      </c>
      <c r="G1732" s="14" t="str">
        <f t="shared" si="252"/>
        <v/>
      </c>
      <c r="H1732" s="14" t="str">
        <f t="shared" si="253"/>
        <v/>
      </c>
      <c r="I1732" s="152"/>
      <c r="J1732" s="153"/>
      <c r="K1732" s="153"/>
      <c r="L1732" s="19" t="str">
        <f t="shared" si="258"/>
        <v/>
      </c>
      <c r="M1732" s="151"/>
      <c r="N1732" s="153"/>
      <c r="O1732" s="153"/>
      <c r="P1732" s="19" t="str">
        <f t="shared" si="254"/>
        <v/>
      </c>
      <c r="Q1732" s="151"/>
      <c r="R1732" s="151"/>
      <c r="S1732" s="152"/>
      <c r="T1732" s="152"/>
      <c r="U1732" s="21" t="str">
        <f t="shared" si="257"/>
        <v/>
      </c>
      <c r="V1732" s="21" t="str">
        <f t="shared" si="255"/>
        <v/>
      </c>
      <c r="W1732" s="15" t="str">
        <f t="shared" si="256"/>
        <v/>
      </c>
    </row>
    <row r="1733" spans="1:23" ht="21.6" hidden="1" customHeight="1">
      <c r="A1733" s="14" t="str">
        <f t="shared" ref="A1733:A1796" si="259">IF(D1733="","",B1733&amp;C1733)</f>
        <v/>
      </c>
      <c r="B1733" s="20" t="str">
        <f>IF(D1733="","",COUNTIF($C$4:C1732,C1733)+1)</f>
        <v/>
      </c>
      <c r="C1733" s="14" t="str">
        <f>IF(D1733="","",VLOOKUP(D1733,LISTA!$A:$B,2,0))</f>
        <v/>
      </c>
      <c r="D1733" s="151"/>
      <c r="E1733" s="14" t="str">
        <f>IF(D1733="","",VLOOKUP(B1733,'Preventiva - Sequencia'!$B:$C,2,0))</f>
        <v/>
      </c>
      <c r="F1733" s="14" t="str">
        <f t="shared" ref="F1733:F1796" si="260">IF(D1733="","",IF(B1733=1,0,VLOOKUP((B1733-1)&amp;C1733,$A:$W,17,0)))</f>
        <v/>
      </c>
      <c r="G1733" s="14" t="str">
        <f t="shared" ref="G1733:G1796" si="261">IF(D1733="","",IF(E1733="50F",45,IF(E1733="250f",F1733+175,F1733+225)))</f>
        <v/>
      </c>
      <c r="H1733" s="14" t="str">
        <f t="shared" ref="H1733:H1796" si="262">IF(C1733="","",IF(E1733="50F",55,IF(E1733="250f",F1733+225,F1733+275)))</f>
        <v/>
      </c>
      <c r="I1733" s="152"/>
      <c r="J1733" s="153"/>
      <c r="K1733" s="153"/>
      <c r="L1733" s="19" t="str">
        <f t="shared" si="258"/>
        <v/>
      </c>
      <c r="M1733" s="151"/>
      <c r="N1733" s="153"/>
      <c r="O1733" s="153"/>
      <c r="P1733" s="19" t="str">
        <f t="shared" ref="P1733:P1796" si="263">IF(O1733="","",O1733-N1733)</f>
        <v/>
      </c>
      <c r="Q1733" s="151"/>
      <c r="R1733" s="151"/>
      <c r="S1733" s="152"/>
      <c r="T1733" s="152"/>
      <c r="U1733" s="21" t="str">
        <f t="shared" si="257"/>
        <v/>
      </c>
      <c r="V1733" s="21" t="str">
        <f t="shared" ref="V1733:V1796" si="264">IF(M1733=0,"",R1733/M1733)</f>
        <v/>
      </c>
      <c r="W1733" s="15" t="str">
        <f t="shared" ref="W1733:W1796" si="265">IF(Q1733="","",IF(AND(Q1733&gt;G1733,Q1733&lt;H1733),1,0))</f>
        <v/>
      </c>
    </row>
    <row r="1734" spans="1:23" ht="21.6" hidden="1" customHeight="1">
      <c r="A1734" s="14" t="str">
        <f t="shared" si="259"/>
        <v/>
      </c>
      <c r="B1734" s="20" t="str">
        <f>IF(D1734="","",COUNTIF($C$4:C1733,C1734)+1)</f>
        <v/>
      </c>
      <c r="C1734" s="14" t="str">
        <f>IF(D1734="","",VLOOKUP(D1734,LISTA!$A:$B,2,0))</f>
        <v/>
      </c>
      <c r="D1734" s="151"/>
      <c r="E1734" s="14" t="str">
        <f>IF(D1734="","",VLOOKUP(B1734,'Preventiva - Sequencia'!$B:$C,2,0))</f>
        <v/>
      </c>
      <c r="F1734" s="14" t="str">
        <f t="shared" si="260"/>
        <v/>
      </c>
      <c r="G1734" s="14" t="str">
        <f t="shared" si="261"/>
        <v/>
      </c>
      <c r="H1734" s="14" t="str">
        <f t="shared" si="262"/>
        <v/>
      </c>
      <c r="I1734" s="152"/>
      <c r="J1734" s="153"/>
      <c r="K1734" s="153"/>
      <c r="L1734" s="19" t="str">
        <f t="shared" si="258"/>
        <v/>
      </c>
      <c r="M1734" s="151"/>
      <c r="N1734" s="153"/>
      <c r="O1734" s="153"/>
      <c r="P1734" s="19" t="str">
        <f t="shared" si="263"/>
        <v/>
      </c>
      <c r="Q1734" s="151"/>
      <c r="R1734" s="151"/>
      <c r="S1734" s="152"/>
      <c r="T1734" s="152"/>
      <c r="U1734" s="21" t="str">
        <f t="shared" si="257"/>
        <v/>
      </c>
      <c r="V1734" s="21" t="str">
        <f t="shared" si="264"/>
        <v/>
      </c>
      <c r="W1734" s="15" t="str">
        <f t="shared" si="265"/>
        <v/>
      </c>
    </row>
    <row r="1735" spans="1:23" ht="21.6" hidden="1" customHeight="1">
      <c r="A1735" s="14" t="str">
        <f t="shared" si="259"/>
        <v/>
      </c>
      <c r="B1735" s="20" t="str">
        <f>IF(D1735="","",COUNTIF($C$4:C1734,C1735)+1)</f>
        <v/>
      </c>
      <c r="C1735" s="14" t="str">
        <f>IF(D1735="","",VLOOKUP(D1735,LISTA!$A:$B,2,0))</f>
        <v/>
      </c>
      <c r="D1735" s="151"/>
      <c r="E1735" s="14" t="str">
        <f>IF(D1735="","",VLOOKUP(B1735,'Preventiva - Sequencia'!$B:$C,2,0))</f>
        <v/>
      </c>
      <c r="F1735" s="14" t="str">
        <f t="shared" si="260"/>
        <v/>
      </c>
      <c r="G1735" s="14" t="str">
        <f t="shared" si="261"/>
        <v/>
      </c>
      <c r="H1735" s="14" t="str">
        <f t="shared" si="262"/>
        <v/>
      </c>
      <c r="I1735" s="152"/>
      <c r="J1735" s="153"/>
      <c r="K1735" s="153"/>
      <c r="L1735" s="19" t="str">
        <f t="shared" si="258"/>
        <v/>
      </c>
      <c r="M1735" s="151"/>
      <c r="N1735" s="153"/>
      <c r="O1735" s="153"/>
      <c r="P1735" s="19" t="str">
        <f t="shared" si="263"/>
        <v/>
      </c>
      <c r="Q1735" s="151"/>
      <c r="R1735" s="151"/>
      <c r="S1735" s="152"/>
      <c r="T1735" s="152"/>
      <c r="U1735" s="21" t="str">
        <f t="shared" si="257"/>
        <v/>
      </c>
      <c r="V1735" s="21" t="str">
        <f t="shared" si="264"/>
        <v/>
      </c>
      <c r="W1735" s="15" t="str">
        <f t="shared" si="265"/>
        <v/>
      </c>
    </row>
    <row r="1736" spans="1:23" ht="21.6" hidden="1" customHeight="1">
      <c r="A1736" s="14" t="str">
        <f t="shared" si="259"/>
        <v/>
      </c>
      <c r="B1736" s="20" t="str">
        <f>IF(D1736="","",COUNTIF($C$4:C1735,C1736)+1)</f>
        <v/>
      </c>
      <c r="C1736" s="14" t="str">
        <f>IF(D1736="","",VLOOKUP(D1736,LISTA!$A:$B,2,0))</f>
        <v/>
      </c>
      <c r="D1736" s="151"/>
      <c r="E1736" s="14" t="str">
        <f>IF(D1736="","",VLOOKUP(B1736,'Preventiva - Sequencia'!$B:$C,2,0))</f>
        <v/>
      </c>
      <c r="F1736" s="14" t="str">
        <f t="shared" si="260"/>
        <v/>
      </c>
      <c r="G1736" s="14" t="str">
        <f t="shared" si="261"/>
        <v/>
      </c>
      <c r="H1736" s="14" t="str">
        <f t="shared" si="262"/>
        <v/>
      </c>
      <c r="I1736" s="152"/>
      <c r="J1736" s="153"/>
      <c r="K1736" s="153"/>
      <c r="L1736" s="19" t="str">
        <f t="shared" si="258"/>
        <v/>
      </c>
      <c r="M1736" s="151"/>
      <c r="N1736" s="153"/>
      <c r="O1736" s="153"/>
      <c r="P1736" s="19" t="str">
        <f t="shared" si="263"/>
        <v/>
      </c>
      <c r="Q1736" s="151"/>
      <c r="R1736" s="151"/>
      <c r="S1736" s="152"/>
      <c r="T1736" s="152"/>
      <c r="U1736" s="21" t="str">
        <f t="shared" si="257"/>
        <v/>
      </c>
      <c r="V1736" s="21" t="str">
        <f t="shared" si="264"/>
        <v/>
      </c>
      <c r="W1736" s="15" t="str">
        <f t="shared" si="265"/>
        <v/>
      </c>
    </row>
    <row r="1737" spans="1:23" ht="21.6" hidden="1" customHeight="1">
      <c r="A1737" s="14" t="str">
        <f t="shared" si="259"/>
        <v/>
      </c>
      <c r="B1737" s="20" t="str">
        <f>IF(D1737="","",COUNTIF($C$4:C1736,C1737)+1)</f>
        <v/>
      </c>
      <c r="C1737" s="14" t="str">
        <f>IF(D1737="","",VLOOKUP(D1737,LISTA!$A:$B,2,0))</f>
        <v/>
      </c>
      <c r="D1737" s="151"/>
      <c r="E1737" s="14" t="str">
        <f>IF(D1737="","",VLOOKUP(B1737,'Preventiva - Sequencia'!$B:$C,2,0))</f>
        <v/>
      </c>
      <c r="F1737" s="14" t="str">
        <f t="shared" si="260"/>
        <v/>
      </c>
      <c r="G1737" s="14" t="str">
        <f t="shared" si="261"/>
        <v/>
      </c>
      <c r="H1737" s="14" t="str">
        <f t="shared" si="262"/>
        <v/>
      </c>
      <c r="I1737" s="152"/>
      <c r="J1737" s="153"/>
      <c r="K1737" s="153"/>
      <c r="L1737" s="19" t="str">
        <f t="shared" si="258"/>
        <v/>
      </c>
      <c r="M1737" s="151"/>
      <c r="N1737" s="153"/>
      <c r="O1737" s="153"/>
      <c r="P1737" s="19" t="str">
        <f t="shared" si="263"/>
        <v/>
      </c>
      <c r="Q1737" s="151"/>
      <c r="R1737" s="151"/>
      <c r="S1737" s="152"/>
      <c r="T1737" s="152"/>
      <c r="U1737" s="21" t="str">
        <f t="shared" si="257"/>
        <v/>
      </c>
      <c r="V1737" s="21" t="str">
        <f t="shared" si="264"/>
        <v/>
      </c>
      <c r="W1737" s="15" t="str">
        <f t="shared" si="265"/>
        <v/>
      </c>
    </row>
    <row r="1738" spans="1:23" ht="21.6" hidden="1" customHeight="1">
      <c r="A1738" s="14" t="str">
        <f t="shared" si="259"/>
        <v/>
      </c>
      <c r="B1738" s="20" t="str">
        <f>IF(D1738="","",COUNTIF($C$4:C1737,C1738)+1)</f>
        <v/>
      </c>
      <c r="C1738" s="14" t="str">
        <f>IF(D1738="","",VLOOKUP(D1738,LISTA!$A:$B,2,0))</f>
        <v/>
      </c>
      <c r="D1738" s="151"/>
      <c r="E1738" s="14" t="str">
        <f>IF(D1738="","",VLOOKUP(B1738,'Preventiva - Sequencia'!$B:$C,2,0))</f>
        <v/>
      </c>
      <c r="F1738" s="14" t="str">
        <f t="shared" si="260"/>
        <v/>
      </c>
      <c r="G1738" s="14" t="str">
        <f t="shared" si="261"/>
        <v/>
      </c>
      <c r="H1738" s="14" t="str">
        <f t="shared" si="262"/>
        <v/>
      </c>
      <c r="I1738" s="152"/>
      <c r="J1738" s="153"/>
      <c r="K1738" s="153"/>
      <c r="L1738" s="19" t="str">
        <f t="shared" si="258"/>
        <v/>
      </c>
      <c r="M1738" s="151"/>
      <c r="N1738" s="153"/>
      <c r="O1738" s="153"/>
      <c r="P1738" s="19" t="str">
        <f t="shared" si="263"/>
        <v/>
      </c>
      <c r="Q1738" s="151"/>
      <c r="R1738" s="151"/>
      <c r="S1738" s="152"/>
      <c r="T1738" s="152"/>
      <c r="U1738" s="21" t="str">
        <f t="shared" si="257"/>
        <v/>
      </c>
      <c r="V1738" s="21" t="str">
        <f t="shared" si="264"/>
        <v/>
      </c>
      <c r="W1738" s="15" t="str">
        <f t="shared" si="265"/>
        <v/>
      </c>
    </row>
    <row r="1739" spans="1:23" ht="21.6" hidden="1" customHeight="1">
      <c r="A1739" s="14" t="str">
        <f t="shared" si="259"/>
        <v/>
      </c>
      <c r="B1739" s="20" t="str">
        <f>IF(D1739="","",COUNTIF($C$4:C1738,C1739)+1)</f>
        <v/>
      </c>
      <c r="C1739" s="14" t="str">
        <f>IF(D1739="","",VLOOKUP(D1739,LISTA!$A:$B,2,0))</f>
        <v/>
      </c>
      <c r="D1739" s="151"/>
      <c r="E1739" s="14" t="str">
        <f>IF(D1739="","",VLOOKUP(B1739,'Preventiva - Sequencia'!$B:$C,2,0))</f>
        <v/>
      </c>
      <c r="F1739" s="14" t="str">
        <f t="shared" si="260"/>
        <v/>
      </c>
      <c r="G1739" s="14" t="str">
        <f t="shared" si="261"/>
        <v/>
      </c>
      <c r="H1739" s="14" t="str">
        <f t="shared" si="262"/>
        <v/>
      </c>
      <c r="I1739" s="152"/>
      <c r="J1739" s="153"/>
      <c r="K1739" s="153"/>
      <c r="L1739" s="19" t="str">
        <f t="shared" si="258"/>
        <v/>
      </c>
      <c r="M1739" s="151"/>
      <c r="N1739" s="153"/>
      <c r="O1739" s="153"/>
      <c r="P1739" s="19" t="str">
        <f t="shared" si="263"/>
        <v/>
      </c>
      <c r="Q1739" s="151"/>
      <c r="R1739" s="151"/>
      <c r="S1739" s="152"/>
      <c r="T1739" s="152"/>
      <c r="U1739" s="21" t="str">
        <f t="shared" si="257"/>
        <v/>
      </c>
      <c r="V1739" s="21" t="str">
        <f t="shared" si="264"/>
        <v/>
      </c>
      <c r="W1739" s="15" t="str">
        <f t="shared" si="265"/>
        <v/>
      </c>
    </row>
    <row r="1740" spans="1:23" ht="21.6" hidden="1" customHeight="1">
      <c r="A1740" s="14" t="str">
        <f t="shared" si="259"/>
        <v/>
      </c>
      <c r="B1740" s="20" t="str">
        <f>IF(D1740="","",COUNTIF($C$4:C1739,C1740)+1)</f>
        <v/>
      </c>
      <c r="C1740" s="14" t="str">
        <f>IF(D1740="","",VLOOKUP(D1740,LISTA!$A:$B,2,0))</f>
        <v/>
      </c>
      <c r="D1740" s="151"/>
      <c r="E1740" s="14" t="str">
        <f>IF(D1740="","",VLOOKUP(B1740,'Preventiva - Sequencia'!$B:$C,2,0))</f>
        <v/>
      </c>
      <c r="F1740" s="14" t="str">
        <f t="shared" si="260"/>
        <v/>
      </c>
      <c r="G1740" s="14" t="str">
        <f t="shared" si="261"/>
        <v/>
      </c>
      <c r="H1740" s="14" t="str">
        <f t="shared" si="262"/>
        <v/>
      </c>
      <c r="I1740" s="152"/>
      <c r="J1740" s="153"/>
      <c r="K1740" s="153"/>
      <c r="L1740" s="19" t="str">
        <f t="shared" si="258"/>
        <v/>
      </c>
      <c r="M1740" s="151"/>
      <c r="N1740" s="153"/>
      <c r="O1740" s="153"/>
      <c r="P1740" s="19" t="str">
        <f t="shared" si="263"/>
        <v/>
      </c>
      <c r="Q1740" s="151"/>
      <c r="R1740" s="151"/>
      <c r="S1740" s="152"/>
      <c r="T1740" s="152"/>
      <c r="U1740" s="21" t="str">
        <f t="shared" si="257"/>
        <v/>
      </c>
      <c r="V1740" s="21" t="str">
        <f t="shared" si="264"/>
        <v/>
      </c>
      <c r="W1740" s="15" t="str">
        <f t="shared" si="265"/>
        <v/>
      </c>
    </row>
    <row r="1741" spans="1:23" ht="21.6" hidden="1" customHeight="1">
      <c r="A1741" s="14" t="str">
        <f t="shared" si="259"/>
        <v/>
      </c>
      <c r="B1741" s="20" t="str">
        <f>IF(D1741="","",COUNTIF($C$4:C1740,C1741)+1)</f>
        <v/>
      </c>
      <c r="C1741" s="14" t="str">
        <f>IF(D1741="","",VLOOKUP(D1741,LISTA!$A:$B,2,0))</f>
        <v/>
      </c>
      <c r="D1741" s="151"/>
      <c r="E1741" s="14" t="str">
        <f>IF(D1741="","",VLOOKUP(B1741,'Preventiva - Sequencia'!$B:$C,2,0))</f>
        <v/>
      </c>
      <c r="F1741" s="14" t="str">
        <f t="shared" si="260"/>
        <v/>
      </c>
      <c r="G1741" s="14" t="str">
        <f t="shared" si="261"/>
        <v/>
      </c>
      <c r="H1741" s="14" t="str">
        <f t="shared" si="262"/>
        <v/>
      </c>
      <c r="I1741" s="152"/>
      <c r="J1741" s="153"/>
      <c r="K1741" s="153"/>
      <c r="L1741" s="19" t="str">
        <f t="shared" si="258"/>
        <v/>
      </c>
      <c r="M1741" s="151"/>
      <c r="N1741" s="153"/>
      <c r="O1741" s="153"/>
      <c r="P1741" s="19" t="str">
        <f t="shared" si="263"/>
        <v/>
      </c>
      <c r="Q1741" s="151"/>
      <c r="R1741" s="151"/>
      <c r="S1741" s="152"/>
      <c r="T1741" s="152"/>
      <c r="U1741" s="21" t="str">
        <f t="shared" si="257"/>
        <v/>
      </c>
      <c r="V1741" s="21" t="str">
        <f t="shared" si="264"/>
        <v/>
      </c>
      <c r="W1741" s="15" t="str">
        <f t="shared" si="265"/>
        <v/>
      </c>
    </row>
    <row r="1742" spans="1:23" ht="21.6" hidden="1" customHeight="1">
      <c r="A1742" s="14" t="str">
        <f t="shared" si="259"/>
        <v/>
      </c>
      <c r="B1742" s="20" t="str">
        <f>IF(D1742="","",COUNTIF($C$4:C1741,C1742)+1)</f>
        <v/>
      </c>
      <c r="C1742" s="14" t="str">
        <f>IF(D1742="","",VLOOKUP(D1742,LISTA!$A:$B,2,0))</f>
        <v/>
      </c>
      <c r="D1742" s="151"/>
      <c r="E1742" s="14" t="str">
        <f>IF(D1742="","",VLOOKUP(B1742,'Preventiva - Sequencia'!$B:$C,2,0))</f>
        <v/>
      </c>
      <c r="F1742" s="14" t="str">
        <f t="shared" si="260"/>
        <v/>
      </c>
      <c r="G1742" s="14" t="str">
        <f t="shared" si="261"/>
        <v/>
      </c>
      <c r="H1742" s="14" t="str">
        <f t="shared" si="262"/>
        <v/>
      </c>
      <c r="I1742" s="152"/>
      <c r="J1742" s="153"/>
      <c r="K1742" s="153"/>
      <c r="L1742" s="19" t="str">
        <f t="shared" si="258"/>
        <v/>
      </c>
      <c r="M1742" s="151"/>
      <c r="N1742" s="153"/>
      <c r="O1742" s="153"/>
      <c r="P1742" s="19" t="str">
        <f t="shared" si="263"/>
        <v/>
      </c>
      <c r="Q1742" s="151"/>
      <c r="R1742" s="151"/>
      <c r="S1742" s="152"/>
      <c r="T1742" s="152"/>
      <c r="U1742" s="21" t="str">
        <f t="shared" si="257"/>
        <v/>
      </c>
      <c r="V1742" s="21" t="str">
        <f t="shared" si="264"/>
        <v/>
      </c>
      <c r="W1742" s="15" t="str">
        <f t="shared" si="265"/>
        <v/>
      </c>
    </row>
    <row r="1743" spans="1:23" ht="21.6" hidden="1" customHeight="1">
      <c r="A1743" s="14" t="str">
        <f t="shared" si="259"/>
        <v/>
      </c>
      <c r="B1743" s="20" t="str">
        <f>IF(D1743="","",COUNTIF($C$4:C1742,C1743)+1)</f>
        <v/>
      </c>
      <c r="C1743" s="14" t="str">
        <f>IF(D1743="","",VLOOKUP(D1743,LISTA!$A:$B,2,0))</f>
        <v/>
      </c>
      <c r="D1743" s="151"/>
      <c r="E1743" s="14" t="str">
        <f>IF(D1743="","",VLOOKUP(B1743,'Preventiva - Sequencia'!$B:$C,2,0))</f>
        <v/>
      </c>
      <c r="F1743" s="14" t="str">
        <f t="shared" si="260"/>
        <v/>
      </c>
      <c r="G1743" s="14" t="str">
        <f t="shared" si="261"/>
        <v/>
      </c>
      <c r="H1743" s="14" t="str">
        <f t="shared" si="262"/>
        <v/>
      </c>
      <c r="I1743" s="152"/>
      <c r="J1743" s="153"/>
      <c r="K1743" s="153"/>
      <c r="L1743" s="19" t="str">
        <f t="shared" si="258"/>
        <v/>
      </c>
      <c r="M1743" s="151"/>
      <c r="N1743" s="153"/>
      <c r="O1743" s="153"/>
      <c r="P1743" s="19" t="str">
        <f t="shared" si="263"/>
        <v/>
      </c>
      <c r="Q1743" s="151"/>
      <c r="R1743" s="151"/>
      <c r="S1743" s="152"/>
      <c r="T1743" s="152"/>
      <c r="U1743" s="21" t="str">
        <f t="shared" si="257"/>
        <v/>
      </c>
      <c r="V1743" s="21" t="str">
        <f t="shared" si="264"/>
        <v/>
      </c>
      <c r="W1743" s="15" t="str">
        <f t="shared" si="265"/>
        <v/>
      </c>
    </row>
    <row r="1744" spans="1:23" ht="21.6" hidden="1" customHeight="1">
      <c r="A1744" s="14" t="str">
        <f t="shared" si="259"/>
        <v/>
      </c>
      <c r="B1744" s="20" t="str">
        <f>IF(D1744="","",COUNTIF($C$4:C1743,C1744)+1)</f>
        <v/>
      </c>
      <c r="C1744" s="14" t="str">
        <f>IF(D1744="","",VLOOKUP(D1744,LISTA!$A:$B,2,0))</f>
        <v/>
      </c>
      <c r="D1744" s="151"/>
      <c r="E1744" s="14" t="str">
        <f>IF(D1744="","",VLOOKUP(B1744,'Preventiva - Sequencia'!$B:$C,2,0))</f>
        <v/>
      </c>
      <c r="F1744" s="14" t="str">
        <f t="shared" si="260"/>
        <v/>
      </c>
      <c r="G1744" s="14" t="str">
        <f t="shared" si="261"/>
        <v/>
      </c>
      <c r="H1744" s="14" t="str">
        <f t="shared" si="262"/>
        <v/>
      </c>
      <c r="I1744" s="152"/>
      <c r="J1744" s="153"/>
      <c r="K1744" s="153"/>
      <c r="L1744" s="19" t="str">
        <f t="shared" si="258"/>
        <v/>
      </c>
      <c r="M1744" s="151"/>
      <c r="N1744" s="153"/>
      <c r="O1744" s="153"/>
      <c r="P1744" s="19" t="str">
        <f t="shared" si="263"/>
        <v/>
      </c>
      <c r="Q1744" s="151"/>
      <c r="R1744" s="151"/>
      <c r="S1744" s="152"/>
      <c r="T1744" s="152"/>
      <c r="U1744" s="21" t="str">
        <f t="shared" si="257"/>
        <v/>
      </c>
      <c r="V1744" s="21" t="str">
        <f t="shared" si="264"/>
        <v/>
      </c>
      <c r="W1744" s="15" t="str">
        <f t="shared" si="265"/>
        <v/>
      </c>
    </row>
    <row r="1745" spans="1:23" ht="21.6" hidden="1" customHeight="1">
      <c r="A1745" s="14" t="str">
        <f t="shared" si="259"/>
        <v/>
      </c>
      <c r="B1745" s="20" t="str">
        <f>IF(D1745="","",COUNTIF($C$4:C1744,C1745)+1)</f>
        <v/>
      </c>
      <c r="C1745" s="14" t="str">
        <f>IF(D1745="","",VLOOKUP(D1745,LISTA!$A:$B,2,0))</f>
        <v/>
      </c>
      <c r="D1745" s="151"/>
      <c r="E1745" s="14" t="str">
        <f>IF(D1745="","",VLOOKUP(B1745,'Preventiva - Sequencia'!$B:$C,2,0))</f>
        <v/>
      </c>
      <c r="F1745" s="14" t="str">
        <f t="shared" si="260"/>
        <v/>
      </c>
      <c r="G1745" s="14" t="str">
        <f t="shared" si="261"/>
        <v/>
      </c>
      <c r="H1745" s="14" t="str">
        <f t="shared" si="262"/>
        <v/>
      </c>
      <c r="I1745" s="152"/>
      <c r="J1745" s="153"/>
      <c r="K1745" s="153"/>
      <c r="L1745" s="19" t="str">
        <f t="shared" si="258"/>
        <v/>
      </c>
      <c r="M1745" s="151"/>
      <c r="N1745" s="153"/>
      <c r="O1745" s="153"/>
      <c r="P1745" s="19" t="str">
        <f t="shared" si="263"/>
        <v/>
      </c>
      <c r="Q1745" s="151"/>
      <c r="R1745" s="151"/>
      <c r="S1745" s="152"/>
      <c r="T1745" s="152"/>
      <c r="U1745" s="21" t="str">
        <f t="shared" si="257"/>
        <v/>
      </c>
      <c r="V1745" s="21" t="str">
        <f t="shared" si="264"/>
        <v/>
      </c>
      <c r="W1745" s="15" t="str">
        <f t="shared" si="265"/>
        <v/>
      </c>
    </row>
    <row r="1746" spans="1:23" ht="21.6" hidden="1" customHeight="1">
      <c r="A1746" s="14" t="str">
        <f t="shared" si="259"/>
        <v/>
      </c>
      <c r="B1746" s="20" t="str">
        <f>IF(D1746="","",COUNTIF($C$4:C1745,C1746)+1)</f>
        <v/>
      </c>
      <c r="C1746" s="14" t="str">
        <f>IF(D1746="","",VLOOKUP(D1746,LISTA!$A:$B,2,0))</f>
        <v/>
      </c>
      <c r="D1746" s="151"/>
      <c r="E1746" s="14" t="str">
        <f>IF(D1746="","",VLOOKUP(B1746,'Preventiva - Sequencia'!$B:$C,2,0))</f>
        <v/>
      </c>
      <c r="F1746" s="14" t="str">
        <f t="shared" si="260"/>
        <v/>
      </c>
      <c r="G1746" s="14" t="str">
        <f t="shared" si="261"/>
        <v/>
      </c>
      <c r="H1746" s="14" t="str">
        <f t="shared" si="262"/>
        <v/>
      </c>
      <c r="I1746" s="152"/>
      <c r="J1746" s="153"/>
      <c r="K1746" s="153"/>
      <c r="L1746" s="19" t="str">
        <f t="shared" si="258"/>
        <v/>
      </c>
      <c r="M1746" s="151"/>
      <c r="N1746" s="153"/>
      <c r="O1746" s="153"/>
      <c r="P1746" s="19" t="str">
        <f t="shared" si="263"/>
        <v/>
      </c>
      <c r="Q1746" s="151"/>
      <c r="R1746" s="151"/>
      <c r="S1746" s="152"/>
      <c r="T1746" s="152"/>
      <c r="U1746" s="21" t="str">
        <f t="shared" si="257"/>
        <v/>
      </c>
      <c r="V1746" s="21" t="str">
        <f t="shared" si="264"/>
        <v/>
      </c>
      <c r="W1746" s="15" t="str">
        <f t="shared" si="265"/>
        <v/>
      </c>
    </row>
    <row r="1747" spans="1:23" ht="21.6" hidden="1" customHeight="1">
      <c r="A1747" s="14" t="str">
        <f t="shared" si="259"/>
        <v/>
      </c>
      <c r="B1747" s="20" t="str">
        <f>IF(D1747="","",COUNTIF($C$4:C1746,C1747)+1)</f>
        <v/>
      </c>
      <c r="C1747" s="14" t="str">
        <f>IF(D1747="","",VLOOKUP(D1747,LISTA!$A:$B,2,0))</f>
        <v/>
      </c>
      <c r="D1747" s="151"/>
      <c r="E1747" s="14" t="str">
        <f>IF(D1747="","",VLOOKUP(B1747,'Preventiva - Sequencia'!$B:$C,2,0))</f>
        <v/>
      </c>
      <c r="F1747" s="14" t="str">
        <f t="shared" si="260"/>
        <v/>
      </c>
      <c r="G1747" s="14" t="str">
        <f t="shared" si="261"/>
        <v/>
      </c>
      <c r="H1747" s="14" t="str">
        <f t="shared" si="262"/>
        <v/>
      </c>
      <c r="I1747" s="152"/>
      <c r="J1747" s="153"/>
      <c r="K1747" s="153"/>
      <c r="L1747" s="19" t="str">
        <f t="shared" si="258"/>
        <v/>
      </c>
      <c r="M1747" s="151"/>
      <c r="N1747" s="153"/>
      <c r="O1747" s="153"/>
      <c r="P1747" s="19" t="str">
        <f t="shared" si="263"/>
        <v/>
      </c>
      <c r="Q1747" s="151"/>
      <c r="R1747" s="151"/>
      <c r="S1747" s="152"/>
      <c r="T1747" s="152"/>
      <c r="U1747" s="21" t="str">
        <f t="shared" si="257"/>
        <v/>
      </c>
      <c r="V1747" s="21" t="str">
        <f t="shared" si="264"/>
        <v/>
      </c>
      <c r="W1747" s="15" t="str">
        <f t="shared" si="265"/>
        <v/>
      </c>
    </row>
    <row r="1748" spans="1:23" ht="21.6" hidden="1" customHeight="1">
      <c r="A1748" s="14" t="str">
        <f t="shared" si="259"/>
        <v/>
      </c>
      <c r="B1748" s="20" t="str">
        <f>IF(D1748="","",COUNTIF($C$4:C1747,C1748)+1)</f>
        <v/>
      </c>
      <c r="C1748" s="14" t="str">
        <f>IF(D1748="","",VLOOKUP(D1748,LISTA!$A:$B,2,0))</f>
        <v/>
      </c>
      <c r="D1748" s="151"/>
      <c r="E1748" s="14" t="str">
        <f>IF(D1748="","",VLOOKUP(B1748,'Preventiva - Sequencia'!$B:$C,2,0))</f>
        <v/>
      </c>
      <c r="F1748" s="14" t="str">
        <f t="shared" si="260"/>
        <v/>
      </c>
      <c r="G1748" s="14" t="str">
        <f t="shared" si="261"/>
        <v/>
      </c>
      <c r="H1748" s="14" t="str">
        <f t="shared" si="262"/>
        <v/>
      </c>
      <c r="I1748" s="152"/>
      <c r="J1748" s="153"/>
      <c r="K1748" s="153"/>
      <c r="L1748" s="19" t="str">
        <f t="shared" si="258"/>
        <v/>
      </c>
      <c r="M1748" s="151"/>
      <c r="N1748" s="153"/>
      <c r="O1748" s="153"/>
      <c r="P1748" s="19" t="str">
        <f t="shared" si="263"/>
        <v/>
      </c>
      <c r="Q1748" s="151"/>
      <c r="R1748" s="151"/>
      <c r="S1748" s="152"/>
      <c r="T1748" s="152"/>
      <c r="U1748" s="21" t="str">
        <f t="shared" si="257"/>
        <v/>
      </c>
      <c r="V1748" s="21" t="str">
        <f t="shared" si="264"/>
        <v/>
      </c>
      <c r="W1748" s="15" t="str">
        <f t="shared" si="265"/>
        <v/>
      </c>
    </row>
    <row r="1749" spans="1:23" ht="21.6" hidden="1" customHeight="1">
      <c r="A1749" s="14" t="str">
        <f t="shared" si="259"/>
        <v/>
      </c>
      <c r="B1749" s="20" t="str">
        <f>IF(D1749="","",COUNTIF($C$4:C1748,C1749)+1)</f>
        <v/>
      </c>
      <c r="C1749" s="14" t="str">
        <f>IF(D1749="","",VLOOKUP(D1749,LISTA!$A:$B,2,0))</f>
        <v/>
      </c>
      <c r="D1749" s="151"/>
      <c r="E1749" s="14" t="str">
        <f>IF(D1749="","",VLOOKUP(B1749,'Preventiva - Sequencia'!$B:$C,2,0))</f>
        <v/>
      </c>
      <c r="F1749" s="14" t="str">
        <f t="shared" si="260"/>
        <v/>
      </c>
      <c r="G1749" s="14" t="str">
        <f t="shared" si="261"/>
        <v/>
      </c>
      <c r="H1749" s="14" t="str">
        <f t="shared" si="262"/>
        <v/>
      </c>
      <c r="I1749" s="152"/>
      <c r="J1749" s="153"/>
      <c r="K1749" s="153"/>
      <c r="L1749" s="19" t="str">
        <f t="shared" si="258"/>
        <v/>
      </c>
      <c r="M1749" s="151"/>
      <c r="N1749" s="153"/>
      <c r="O1749" s="153"/>
      <c r="P1749" s="19" t="str">
        <f t="shared" si="263"/>
        <v/>
      </c>
      <c r="Q1749" s="151"/>
      <c r="R1749" s="151"/>
      <c r="S1749" s="152"/>
      <c r="T1749" s="152"/>
      <c r="U1749" s="21" t="str">
        <f t="shared" si="257"/>
        <v/>
      </c>
      <c r="V1749" s="21" t="str">
        <f t="shared" si="264"/>
        <v/>
      </c>
      <c r="W1749" s="15" t="str">
        <f t="shared" si="265"/>
        <v/>
      </c>
    </row>
    <row r="1750" spans="1:23" ht="21.6" hidden="1" customHeight="1">
      <c r="A1750" s="14" t="str">
        <f t="shared" si="259"/>
        <v/>
      </c>
      <c r="B1750" s="20" t="str">
        <f>IF(D1750="","",COUNTIF($C$4:C1749,C1750)+1)</f>
        <v/>
      </c>
      <c r="C1750" s="14" t="str">
        <f>IF(D1750="","",VLOOKUP(D1750,LISTA!$A:$B,2,0))</f>
        <v/>
      </c>
      <c r="D1750" s="151"/>
      <c r="E1750" s="14" t="str">
        <f>IF(D1750="","",VLOOKUP(B1750,'Preventiva - Sequencia'!$B:$C,2,0))</f>
        <v/>
      </c>
      <c r="F1750" s="14" t="str">
        <f t="shared" si="260"/>
        <v/>
      </c>
      <c r="G1750" s="14" t="str">
        <f t="shared" si="261"/>
        <v/>
      </c>
      <c r="H1750" s="14" t="str">
        <f t="shared" si="262"/>
        <v/>
      </c>
      <c r="I1750" s="152"/>
      <c r="J1750" s="153"/>
      <c r="K1750" s="153"/>
      <c r="L1750" s="19" t="str">
        <f t="shared" si="258"/>
        <v/>
      </c>
      <c r="M1750" s="151"/>
      <c r="N1750" s="153"/>
      <c r="O1750" s="153"/>
      <c r="P1750" s="19" t="str">
        <f t="shared" si="263"/>
        <v/>
      </c>
      <c r="Q1750" s="151"/>
      <c r="R1750" s="151"/>
      <c r="S1750" s="152"/>
      <c r="T1750" s="152"/>
      <c r="U1750" s="21" t="str">
        <f t="shared" si="257"/>
        <v/>
      </c>
      <c r="V1750" s="21" t="str">
        <f t="shared" si="264"/>
        <v/>
      </c>
      <c r="W1750" s="15" t="str">
        <f t="shared" si="265"/>
        <v/>
      </c>
    </row>
    <row r="1751" spans="1:23" ht="21.6" hidden="1" customHeight="1">
      <c r="A1751" s="14" t="str">
        <f t="shared" si="259"/>
        <v/>
      </c>
      <c r="B1751" s="20" t="str">
        <f>IF(D1751="","",COUNTIF($C$4:C1750,C1751)+1)</f>
        <v/>
      </c>
      <c r="C1751" s="14" t="str">
        <f>IF(D1751="","",VLOOKUP(D1751,LISTA!$A:$B,2,0))</f>
        <v/>
      </c>
      <c r="D1751" s="151"/>
      <c r="E1751" s="14" t="str">
        <f>IF(D1751="","",VLOOKUP(B1751,'Preventiva - Sequencia'!$B:$C,2,0))</f>
        <v/>
      </c>
      <c r="F1751" s="14" t="str">
        <f t="shared" si="260"/>
        <v/>
      </c>
      <c r="G1751" s="14" t="str">
        <f t="shared" si="261"/>
        <v/>
      </c>
      <c r="H1751" s="14" t="str">
        <f t="shared" si="262"/>
        <v/>
      </c>
      <c r="I1751" s="152"/>
      <c r="J1751" s="153"/>
      <c r="K1751" s="153"/>
      <c r="L1751" s="19" t="str">
        <f t="shared" si="258"/>
        <v/>
      </c>
      <c r="M1751" s="151"/>
      <c r="N1751" s="153"/>
      <c r="O1751" s="153"/>
      <c r="P1751" s="19" t="str">
        <f t="shared" si="263"/>
        <v/>
      </c>
      <c r="Q1751" s="151"/>
      <c r="R1751" s="151"/>
      <c r="S1751" s="152"/>
      <c r="T1751" s="152"/>
      <c r="U1751" s="21" t="str">
        <f t="shared" si="257"/>
        <v/>
      </c>
      <c r="V1751" s="21" t="str">
        <f t="shared" si="264"/>
        <v/>
      </c>
      <c r="W1751" s="15" t="str">
        <f t="shared" si="265"/>
        <v/>
      </c>
    </row>
    <row r="1752" spans="1:23" ht="21.6" hidden="1" customHeight="1">
      <c r="A1752" s="14" t="str">
        <f t="shared" si="259"/>
        <v/>
      </c>
      <c r="B1752" s="20" t="str">
        <f>IF(D1752="","",COUNTIF($C$4:C1751,C1752)+1)</f>
        <v/>
      </c>
      <c r="C1752" s="14" t="str">
        <f>IF(D1752="","",VLOOKUP(D1752,LISTA!$A:$B,2,0))</f>
        <v/>
      </c>
      <c r="D1752" s="151"/>
      <c r="E1752" s="14" t="str">
        <f>IF(D1752="","",VLOOKUP(B1752,'Preventiva - Sequencia'!$B:$C,2,0))</f>
        <v/>
      </c>
      <c r="F1752" s="14" t="str">
        <f t="shared" si="260"/>
        <v/>
      </c>
      <c r="G1752" s="14" t="str">
        <f t="shared" si="261"/>
        <v/>
      </c>
      <c r="H1752" s="14" t="str">
        <f t="shared" si="262"/>
        <v/>
      </c>
      <c r="I1752" s="152"/>
      <c r="J1752" s="153"/>
      <c r="K1752" s="153"/>
      <c r="L1752" s="19" t="str">
        <f t="shared" si="258"/>
        <v/>
      </c>
      <c r="M1752" s="151"/>
      <c r="N1752" s="153"/>
      <c r="O1752" s="153"/>
      <c r="P1752" s="19" t="str">
        <f t="shared" si="263"/>
        <v/>
      </c>
      <c r="Q1752" s="151"/>
      <c r="R1752" s="151"/>
      <c r="S1752" s="152"/>
      <c r="T1752" s="152"/>
      <c r="U1752" s="21" t="str">
        <f t="shared" si="257"/>
        <v/>
      </c>
      <c r="V1752" s="21" t="str">
        <f t="shared" si="264"/>
        <v/>
      </c>
      <c r="W1752" s="15" t="str">
        <f t="shared" si="265"/>
        <v/>
      </c>
    </row>
    <row r="1753" spans="1:23" ht="21.6" hidden="1" customHeight="1">
      <c r="A1753" s="14" t="str">
        <f t="shared" si="259"/>
        <v/>
      </c>
      <c r="B1753" s="20" t="str">
        <f>IF(D1753="","",COUNTIF($C$4:C1752,C1753)+1)</f>
        <v/>
      </c>
      <c r="C1753" s="14" t="str">
        <f>IF(D1753="","",VLOOKUP(D1753,LISTA!$A:$B,2,0))</f>
        <v/>
      </c>
      <c r="D1753" s="151"/>
      <c r="E1753" s="14" t="str">
        <f>IF(D1753="","",VLOOKUP(B1753,'Preventiva - Sequencia'!$B:$C,2,0))</f>
        <v/>
      </c>
      <c r="F1753" s="14" t="str">
        <f t="shared" si="260"/>
        <v/>
      </c>
      <c r="G1753" s="14" t="str">
        <f t="shared" si="261"/>
        <v/>
      </c>
      <c r="H1753" s="14" t="str">
        <f t="shared" si="262"/>
        <v/>
      </c>
      <c r="I1753" s="152"/>
      <c r="J1753" s="153"/>
      <c r="K1753" s="153"/>
      <c r="L1753" s="19" t="str">
        <f t="shared" si="258"/>
        <v/>
      </c>
      <c r="M1753" s="151"/>
      <c r="N1753" s="153"/>
      <c r="O1753" s="153"/>
      <c r="P1753" s="19" t="str">
        <f t="shared" si="263"/>
        <v/>
      </c>
      <c r="Q1753" s="151"/>
      <c r="R1753" s="151"/>
      <c r="S1753" s="152"/>
      <c r="T1753" s="152"/>
      <c r="U1753" s="21" t="str">
        <f t="shared" si="257"/>
        <v/>
      </c>
      <c r="V1753" s="21" t="str">
        <f t="shared" si="264"/>
        <v/>
      </c>
      <c r="W1753" s="15" t="str">
        <f t="shared" si="265"/>
        <v/>
      </c>
    </row>
    <row r="1754" spans="1:23" ht="21.6" hidden="1" customHeight="1">
      <c r="A1754" s="14" t="str">
        <f t="shared" si="259"/>
        <v/>
      </c>
      <c r="B1754" s="20" t="str">
        <f>IF(D1754="","",COUNTIF($C$4:C1753,C1754)+1)</f>
        <v/>
      </c>
      <c r="C1754" s="14" t="str">
        <f>IF(D1754="","",VLOOKUP(D1754,LISTA!$A:$B,2,0))</f>
        <v/>
      </c>
      <c r="D1754" s="151"/>
      <c r="E1754" s="14" t="str">
        <f>IF(D1754="","",VLOOKUP(B1754,'Preventiva - Sequencia'!$B:$C,2,0))</f>
        <v/>
      </c>
      <c r="F1754" s="14" t="str">
        <f t="shared" si="260"/>
        <v/>
      </c>
      <c r="G1754" s="14" t="str">
        <f t="shared" si="261"/>
        <v/>
      </c>
      <c r="H1754" s="14" t="str">
        <f t="shared" si="262"/>
        <v/>
      </c>
      <c r="I1754" s="152"/>
      <c r="J1754" s="153"/>
      <c r="K1754" s="153"/>
      <c r="L1754" s="19" t="str">
        <f t="shared" si="258"/>
        <v/>
      </c>
      <c r="M1754" s="151"/>
      <c r="N1754" s="153"/>
      <c r="O1754" s="153"/>
      <c r="P1754" s="19" t="str">
        <f t="shared" si="263"/>
        <v/>
      </c>
      <c r="Q1754" s="151"/>
      <c r="R1754" s="151"/>
      <c r="S1754" s="152"/>
      <c r="T1754" s="152"/>
      <c r="U1754" s="21" t="str">
        <f t="shared" si="257"/>
        <v/>
      </c>
      <c r="V1754" s="21" t="str">
        <f t="shared" si="264"/>
        <v/>
      </c>
      <c r="W1754" s="15" t="str">
        <f t="shared" si="265"/>
        <v/>
      </c>
    </row>
    <row r="1755" spans="1:23" ht="21.6" hidden="1" customHeight="1">
      <c r="A1755" s="14" t="str">
        <f t="shared" si="259"/>
        <v/>
      </c>
      <c r="B1755" s="20" t="str">
        <f>IF(D1755="","",COUNTIF($C$4:C1754,C1755)+1)</f>
        <v/>
      </c>
      <c r="C1755" s="14" t="str">
        <f>IF(D1755="","",VLOOKUP(D1755,LISTA!$A:$B,2,0))</f>
        <v/>
      </c>
      <c r="D1755" s="151"/>
      <c r="E1755" s="14" t="str">
        <f>IF(D1755="","",VLOOKUP(B1755,'Preventiva - Sequencia'!$B:$C,2,0))</f>
        <v/>
      </c>
      <c r="F1755" s="14" t="str">
        <f t="shared" si="260"/>
        <v/>
      </c>
      <c r="G1755" s="14" t="str">
        <f t="shared" si="261"/>
        <v/>
      </c>
      <c r="H1755" s="14" t="str">
        <f t="shared" si="262"/>
        <v/>
      </c>
      <c r="I1755" s="152"/>
      <c r="J1755" s="153"/>
      <c r="K1755" s="153"/>
      <c r="L1755" s="19" t="str">
        <f t="shared" si="258"/>
        <v/>
      </c>
      <c r="M1755" s="151"/>
      <c r="N1755" s="153"/>
      <c r="O1755" s="153"/>
      <c r="P1755" s="19" t="str">
        <f t="shared" si="263"/>
        <v/>
      </c>
      <c r="Q1755" s="151"/>
      <c r="R1755" s="151"/>
      <c r="S1755" s="152"/>
      <c r="T1755" s="152"/>
      <c r="U1755" s="21" t="str">
        <f t="shared" si="257"/>
        <v/>
      </c>
      <c r="V1755" s="21" t="str">
        <f t="shared" si="264"/>
        <v/>
      </c>
      <c r="W1755" s="15" t="str">
        <f t="shared" si="265"/>
        <v/>
      </c>
    </row>
    <row r="1756" spans="1:23" ht="21.6" hidden="1" customHeight="1">
      <c r="A1756" s="14" t="str">
        <f t="shared" si="259"/>
        <v/>
      </c>
      <c r="B1756" s="20" t="str">
        <f>IF(D1756="","",COUNTIF($C$4:C1755,C1756)+1)</f>
        <v/>
      </c>
      <c r="C1756" s="14" t="str">
        <f>IF(D1756="","",VLOOKUP(D1756,LISTA!$A:$B,2,0))</f>
        <v/>
      </c>
      <c r="D1756" s="151"/>
      <c r="E1756" s="14" t="str">
        <f>IF(D1756="","",VLOOKUP(B1756,'Preventiva - Sequencia'!$B:$C,2,0))</f>
        <v/>
      </c>
      <c r="F1756" s="14" t="str">
        <f t="shared" si="260"/>
        <v/>
      </c>
      <c r="G1756" s="14" t="str">
        <f t="shared" si="261"/>
        <v/>
      </c>
      <c r="H1756" s="14" t="str">
        <f t="shared" si="262"/>
        <v/>
      </c>
      <c r="I1756" s="152"/>
      <c r="J1756" s="153"/>
      <c r="K1756" s="153"/>
      <c r="L1756" s="19" t="str">
        <f t="shared" si="258"/>
        <v/>
      </c>
      <c r="M1756" s="151"/>
      <c r="N1756" s="153"/>
      <c r="O1756" s="153"/>
      <c r="P1756" s="19" t="str">
        <f t="shared" si="263"/>
        <v/>
      </c>
      <c r="Q1756" s="151"/>
      <c r="R1756" s="151"/>
      <c r="S1756" s="152"/>
      <c r="T1756" s="152"/>
      <c r="U1756" s="21" t="str">
        <f t="shared" si="257"/>
        <v/>
      </c>
      <c r="V1756" s="21" t="str">
        <f t="shared" si="264"/>
        <v/>
      </c>
      <c r="W1756" s="15" t="str">
        <f t="shared" si="265"/>
        <v/>
      </c>
    </row>
    <row r="1757" spans="1:23" ht="21.6" hidden="1" customHeight="1">
      <c r="A1757" s="14" t="str">
        <f t="shared" si="259"/>
        <v/>
      </c>
      <c r="B1757" s="20" t="str">
        <f>IF(D1757="","",COUNTIF($C$4:C1756,C1757)+1)</f>
        <v/>
      </c>
      <c r="C1757" s="14" t="str">
        <f>IF(D1757="","",VLOOKUP(D1757,LISTA!$A:$B,2,0))</f>
        <v/>
      </c>
      <c r="D1757" s="151"/>
      <c r="E1757" s="14" t="str">
        <f>IF(D1757="","",VLOOKUP(B1757,'Preventiva - Sequencia'!$B:$C,2,0))</f>
        <v/>
      </c>
      <c r="F1757" s="14" t="str">
        <f t="shared" si="260"/>
        <v/>
      </c>
      <c r="G1757" s="14" t="str">
        <f t="shared" si="261"/>
        <v/>
      </c>
      <c r="H1757" s="14" t="str">
        <f t="shared" si="262"/>
        <v/>
      </c>
      <c r="I1757" s="152"/>
      <c r="J1757" s="153"/>
      <c r="K1757" s="153"/>
      <c r="L1757" s="19" t="str">
        <f t="shared" si="258"/>
        <v/>
      </c>
      <c r="M1757" s="151"/>
      <c r="N1757" s="153"/>
      <c r="O1757" s="153"/>
      <c r="P1757" s="19" t="str">
        <f t="shared" si="263"/>
        <v/>
      </c>
      <c r="Q1757" s="151"/>
      <c r="R1757" s="151"/>
      <c r="S1757" s="152"/>
      <c r="T1757" s="152"/>
      <c r="U1757" s="21" t="str">
        <f t="shared" ref="U1757:U1820" si="266">IF(P1757="","",P1757/L1757)</f>
        <v/>
      </c>
      <c r="V1757" s="21" t="str">
        <f t="shared" si="264"/>
        <v/>
      </c>
      <c r="W1757" s="15" t="str">
        <f t="shared" si="265"/>
        <v/>
      </c>
    </row>
    <row r="1758" spans="1:23" ht="21.6" hidden="1" customHeight="1">
      <c r="A1758" s="14" t="str">
        <f t="shared" si="259"/>
        <v/>
      </c>
      <c r="B1758" s="20" t="str">
        <f>IF(D1758="","",COUNTIF($C$4:C1757,C1758)+1)</f>
        <v/>
      </c>
      <c r="C1758" s="14" t="str">
        <f>IF(D1758="","",VLOOKUP(D1758,LISTA!$A:$B,2,0))</f>
        <v/>
      </c>
      <c r="D1758" s="151"/>
      <c r="E1758" s="14" t="str">
        <f>IF(D1758="","",VLOOKUP(B1758,'Preventiva - Sequencia'!$B:$C,2,0))</f>
        <v/>
      </c>
      <c r="F1758" s="14" t="str">
        <f t="shared" si="260"/>
        <v/>
      </c>
      <c r="G1758" s="14" t="str">
        <f t="shared" si="261"/>
        <v/>
      </c>
      <c r="H1758" s="14" t="str">
        <f t="shared" si="262"/>
        <v/>
      </c>
      <c r="I1758" s="152"/>
      <c r="J1758" s="153"/>
      <c r="K1758" s="153"/>
      <c r="L1758" s="19" t="str">
        <f t="shared" si="258"/>
        <v/>
      </c>
      <c r="M1758" s="151"/>
      <c r="N1758" s="153"/>
      <c r="O1758" s="153"/>
      <c r="P1758" s="19" t="str">
        <f t="shared" si="263"/>
        <v/>
      </c>
      <c r="Q1758" s="151"/>
      <c r="R1758" s="151"/>
      <c r="S1758" s="152"/>
      <c r="T1758" s="152"/>
      <c r="U1758" s="21" t="str">
        <f t="shared" si="266"/>
        <v/>
      </c>
      <c r="V1758" s="21" t="str">
        <f t="shared" si="264"/>
        <v/>
      </c>
      <c r="W1758" s="15" t="str">
        <f t="shared" si="265"/>
        <v/>
      </c>
    </row>
    <row r="1759" spans="1:23" ht="21.6" hidden="1" customHeight="1">
      <c r="A1759" s="14" t="str">
        <f t="shared" si="259"/>
        <v/>
      </c>
      <c r="B1759" s="20" t="str">
        <f>IF(D1759="","",COUNTIF($C$4:C1758,C1759)+1)</f>
        <v/>
      </c>
      <c r="C1759" s="14" t="str">
        <f>IF(D1759="","",VLOOKUP(D1759,LISTA!$A:$B,2,0))</f>
        <v/>
      </c>
      <c r="D1759" s="151"/>
      <c r="E1759" s="14" t="str">
        <f>IF(D1759="","",VLOOKUP(B1759,'Preventiva - Sequencia'!$B:$C,2,0))</f>
        <v/>
      </c>
      <c r="F1759" s="14" t="str">
        <f t="shared" si="260"/>
        <v/>
      </c>
      <c r="G1759" s="14" t="str">
        <f t="shared" si="261"/>
        <v/>
      </c>
      <c r="H1759" s="14" t="str">
        <f t="shared" si="262"/>
        <v/>
      </c>
      <c r="I1759" s="152"/>
      <c r="J1759" s="153"/>
      <c r="K1759" s="153"/>
      <c r="L1759" s="19" t="str">
        <f t="shared" si="258"/>
        <v/>
      </c>
      <c r="M1759" s="151"/>
      <c r="N1759" s="153"/>
      <c r="O1759" s="153"/>
      <c r="P1759" s="19" t="str">
        <f t="shared" si="263"/>
        <v/>
      </c>
      <c r="Q1759" s="151"/>
      <c r="R1759" s="151"/>
      <c r="S1759" s="152"/>
      <c r="T1759" s="152"/>
      <c r="U1759" s="21" t="str">
        <f t="shared" si="266"/>
        <v/>
      </c>
      <c r="V1759" s="21" t="str">
        <f t="shared" si="264"/>
        <v/>
      </c>
      <c r="W1759" s="15" t="str">
        <f t="shared" si="265"/>
        <v/>
      </c>
    </row>
    <row r="1760" spans="1:23" ht="21.6" hidden="1" customHeight="1">
      <c r="A1760" s="14" t="str">
        <f t="shared" si="259"/>
        <v/>
      </c>
      <c r="B1760" s="20" t="str">
        <f>IF(D1760="","",COUNTIF($C$4:C1759,C1760)+1)</f>
        <v/>
      </c>
      <c r="C1760" s="14" t="str">
        <f>IF(D1760="","",VLOOKUP(D1760,LISTA!$A:$B,2,0))</f>
        <v/>
      </c>
      <c r="D1760" s="151"/>
      <c r="E1760" s="14" t="str">
        <f>IF(D1760="","",VLOOKUP(B1760,'Preventiva - Sequencia'!$B:$C,2,0))</f>
        <v/>
      </c>
      <c r="F1760" s="14" t="str">
        <f t="shared" si="260"/>
        <v/>
      </c>
      <c r="G1760" s="14" t="str">
        <f t="shared" si="261"/>
        <v/>
      </c>
      <c r="H1760" s="14" t="str">
        <f t="shared" si="262"/>
        <v/>
      </c>
      <c r="I1760" s="152"/>
      <c r="J1760" s="153"/>
      <c r="K1760" s="153"/>
      <c r="L1760" s="19" t="str">
        <f t="shared" si="258"/>
        <v/>
      </c>
      <c r="M1760" s="151"/>
      <c r="N1760" s="153"/>
      <c r="O1760" s="153"/>
      <c r="P1760" s="19" t="str">
        <f t="shared" si="263"/>
        <v/>
      </c>
      <c r="Q1760" s="151"/>
      <c r="R1760" s="151"/>
      <c r="S1760" s="152"/>
      <c r="T1760" s="152"/>
      <c r="U1760" s="21" t="str">
        <f t="shared" si="266"/>
        <v/>
      </c>
      <c r="V1760" s="21" t="str">
        <f t="shared" si="264"/>
        <v/>
      </c>
      <c r="W1760" s="15" t="str">
        <f t="shared" si="265"/>
        <v/>
      </c>
    </row>
    <row r="1761" spans="1:23" ht="21.6" hidden="1" customHeight="1">
      <c r="A1761" s="14" t="str">
        <f t="shared" si="259"/>
        <v/>
      </c>
      <c r="B1761" s="20" t="str">
        <f>IF(D1761="","",COUNTIF($C$4:C1760,C1761)+1)</f>
        <v/>
      </c>
      <c r="C1761" s="14" t="str">
        <f>IF(D1761="","",VLOOKUP(D1761,LISTA!$A:$B,2,0))</f>
        <v/>
      </c>
      <c r="D1761" s="151"/>
      <c r="E1761" s="14" t="str">
        <f>IF(D1761="","",VLOOKUP(B1761,'Preventiva - Sequencia'!$B:$C,2,0))</f>
        <v/>
      </c>
      <c r="F1761" s="14" t="str">
        <f t="shared" si="260"/>
        <v/>
      </c>
      <c r="G1761" s="14" t="str">
        <f t="shared" si="261"/>
        <v/>
      </c>
      <c r="H1761" s="14" t="str">
        <f t="shared" si="262"/>
        <v/>
      </c>
      <c r="I1761" s="152"/>
      <c r="J1761" s="153"/>
      <c r="K1761" s="153"/>
      <c r="L1761" s="19" t="str">
        <f t="shared" si="258"/>
        <v/>
      </c>
      <c r="M1761" s="151"/>
      <c r="N1761" s="153"/>
      <c r="O1761" s="153"/>
      <c r="P1761" s="19" t="str">
        <f t="shared" si="263"/>
        <v/>
      </c>
      <c r="Q1761" s="151"/>
      <c r="R1761" s="151"/>
      <c r="S1761" s="152"/>
      <c r="T1761" s="152"/>
      <c r="U1761" s="21" t="str">
        <f t="shared" si="266"/>
        <v/>
      </c>
      <c r="V1761" s="21" t="str">
        <f t="shared" si="264"/>
        <v/>
      </c>
      <c r="W1761" s="15" t="str">
        <f t="shared" si="265"/>
        <v/>
      </c>
    </row>
    <row r="1762" spans="1:23" ht="21.6" hidden="1" customHeight="1">
      <c r="A1762" s="14" t="str">
        <f t="shared" si="259"/>
        <v/>
      </c>
      <c r="B1762" s="20" t="str">
        <f>IF(D1762="","",COUNTIF($C$4:C1761,C1762)+1)</f>
        <v/>
      </c>
      <c r="C1762" s="14" t="str">
        <f>IF(D1762="","",VLOOKUP(D1762,LISTA!$A:$B,2,0))</f>
        <v/>
      </c>
      <c r="D1762" s="151"/>
      <c r="E1762" s="14" t="str">
        <f>IF(D1762="","",VLOOKUP(B1762,'Preventiva - Sequencia'!$B:$C,2,0))</f>
        <v/>
      </c>
      <c r="F1762" s="14" t="str">
        <f t="shared" si="260"/>
        <v/>
      </c>
      <c r="G1762" s="14" t="str">
        <f t="shared" si="261"/>
        <v/>
      </c>
      <c r="H1762" s="14" t="str">
        <f t="shared" si="262"/>
        <v/>
      </c>
      <c r="I1762" s="152"/>
      <c r="J1762" s="153"/>
      <c r="K1762" s="153"/>
      <c r="L1762" s="19" t="str">
        <f t="shared" si="258"/>
        <v/>
      </c>
      <c r="M1762" s="151"/>
      <c r="N1762" s="153"/>
      <c r="O1762" s="153"/>
      <c r="P1762" s="19" t="str">
        <f t="shared" si="263"/>
        <v/>
      </c>
      <c r="Q1762" s="151"/>
      <c r="R1762" s="151"/>
      <c r="S1762" s="152"/>
      <c r="T1762" s="152"/>
      <c r="U1762" s="21" t="str">
        <f t="shared" si="266"/>
        <v/>
      </c>
      <c r="V1762" s="21" t="str">
        <f t="shared" si="264"/>
        <v/>
      </c>
      <c r="W1762" s="15" t="str">
        <f t="shared" si="265"/>
        <v/>
      </c>
    </row>
    <row r="1763" spans="1:23" ht="21.6" hidden="1" customHeight="1">
      <c r="A1763" s="14" t="str">
        <f t="shared" si="259"/>
        <v/>
      </c>
      <c r="B1763" s="20" t="str">
        <f>IF(D1763="","",COUNTIF($C$4:C1762,C1763)+1)</f>
        <v/>
      </c>
      <c r="C1763" s="14" t="str">
        <f>IF(D1763="","",VLOOKUP(D1763,LISTA!$A:$B,2,0))</f>
        <v/>
      </c>
      <c r="D1763" s="151"/>
      <c r="E1763" s="14" t="str">
        <f>IF(D1763="","",VLOOKUP(B1763,'Preventiva - Sequencia'!$B:$C,2,0))</f>
        <v/>
      </c>
      <c r="F1763" s="14" t="str">
        <f t="shared" si="260"/>
        <v/>
      </c>
      <c r="G1763" s="14" t="str">
        <f t="shared" si="261"/>
        <v/>
      </c>
      <c r="H1763" s="14" t="str">
        <f t="shared" si="262"/>
        <v/>
      </c>
      <c r="I1763" s="152"/>
      <c r="J1763" s="153"/>
      <c r="K1763" s="153"/>
      <c r="L1763" s="19" t="str">
        <f t="shared" si="258"/>
        <v/>
      </c>
      <c r="M1763" s="151"/>
      <c r="N1763" s="153"/>
      <c r="O1763" s="153"/>
      <c r="P1763" s="19" t="str">
        <f t="shared" si="263"/>
        <v/>
      </c>
      <c r="Q1763" s="151"/>
      <c r="R1763" s="151"/>
      <c r="S1763" s="152"/>
      <c r="T1763" s="152"/>
      <c r="U1763" s="21" t="str">
        <f t="shared" si="266"/>
        <v/>
      </c>
      <c r="V1763" s="21" t="str">
        <f t="shared" si="264"/>
        <v/>
      </c>
      <c r="W1763" s="15" t="str">
        <f t="shared" si="265"/>
        <v/>
      </c>
    </row>
    <row r="1764" spans="1:23" ht="21.6" hidden="1" customHeight="1">
      <c r="A1764" s="14" t="str">
        <f t="shared" si="259"/>
        <v/>
      </c>
      <c r="B1764" s="20" t="str">
        <f>IF(D1764="","",COUNTIF($C$4:C1763,C1764)+1)</f>
        <v/>
      </c>
      <c r="C1764" s="14" t="str">
        <f>IF(D1764="","",VLOOKUP(D1764,LISTA!$A:$B,2,0))</f>
        <v/>
      </c>
      <c r="D1764" s="151"/>
      <c r="E1764" s="14" t="str">
        <f>IF(D1764="","",VLOOKUP(B1764,'Preventiva - Sequencia'!$B:$C,2,0))</f>
        <v/>
      </c>
      <c r="F1764" s="14" t="str">
        <f t="shared" si="260"/>
        <v/>
      </c>
      <c r="G1764" s="14" t="str">
        <f t="shared" si="261"/>
        <v/>
      </c>
      <c r="H1764" s="14" t="str">
        <f t="shared" si="262"/>
        <v/>
      </c>
      <c r="I1764" s="152"/>
      <c r="J1764" s="153"/>
      <c r="K1764" s="153"/>
      <c r="L1764" s="19" t="str">
        <f t="shared" si="258"/>
        <v/>
      </c>
      <c r="M1764" s="151"/>
      <c r="N1764" s="153"/>
      <c r="O1764" s="153"/>
      <c r="P1764" s="19" t="str">
        <f t="shared" si="263"/>
        <v/>
      </c>
      <c r="Q1764" s="151"/>
      <c r="R1764" s="151"/>
      <c r="S1764" s="152"/>
      <c r="T1764" s="152"/>
      <c r="U1764" s="21" t="str">
        <f t="shared" si="266"/>
        <v/>
      </c>
      <c r="V1764" s="21" t="str">
        <f t="shared" si="264"/>
        <v/>
      </c>
      <c r="W1764" s="15" t="str">
        <f t="shared" si="265"/>
        <v/>
      </c>
    </row>
    <row r="1765" spans="1:23" ht="21.6" hidden="1" customHeight="1">
      <c r="A1765" s="14" t="str">
        <f t="shared" si="259"/>
        <v/>
      </c>
      <c r="B1765" s="20" t="str">
        <f>IF(D1765="","",COUNTIF($C$4:C1764,C1765)+1)</f>
        <v/>
      </c>
      <c r="C1765" s="14" t="str">
        <f>IF(D1765="","",VLOOKUP(D1765,LISTA!$A:$B,2,0))</f>
        <v/>
      </c>
      <c r="D1765" s="151"/>
      <c r="E1765" s="14" t="str">
        <f>IF(D1765="","",VLOOKUP(B1765,'Preventiva - Sequencia'!$B:$C,2,0))</f>
        <v/>
      </c>
      <c r="F1765" s="14" t="str">
        <f t="shared" si="260"/>
        <v/>
      </c>
      <c r="G1765" s="14" t="str">
        <f t="shared" si="261"/>
        <v/>
      </c>
      <c r="H1765" s="14" t="str">
        <f t="shared" si="262"/>
        <v/>
      </c>
      <c r="I1765" s="152"/>
      <c r="J1765" s="153"/>
      <c r="K1765" s="153"/>
      <c r="L1765" s="19" t="str">
        <f t="shared" si="258"/>
        <v/>
      </c>
      <c r="M1765" s="151"/>
      <c r="N1765" s="153"/>
      <c r="O1765" s="153"/>
      <c r="P1765" s="19" t="str">
        <f t="shared" si="263"/>
        <v/>
      </c>
      <c r="Q1765" s="151"/>
      <c r="R1765" s="151"/>
      <c r="S1765" s="152"/>
      <c r="T1765" s="152"/>
      <c r="U1765" s="21" t="str">
        <f t="shared" si="266"/>
        <v/>
      </c>
      <c r="V1765" s="21" t="str">
        <f t="shared" si="264"/>
        <v/>
      </c>
      <c r="W1765" s="15" t="str">
        <f t="shared" si="265"/>
        <v/>
      </c>
    </row>
    <row r="1766" spans="1:23" ht="21.6" hidden="1" customHeight="1">
      <c r="A1766" s="14" t="str">
        <f t="shared" si="259"/>
        <v/>
      </c>
      <c r="B1766" s="20" t="str">
        <f>IF(D1766="","",COUNTIF($C$4:C1765,C1766)+1)</f>
        <v/>
      </c>
      <c r="C1766" s="14" t="str">
        <f>IF(D1766="","",VLOOKUP(D1766,LISTA!$A:$B,2,0))</f>
        <v/>
      </c>
      <c r="D1766" s="151"/>
      <c r="E1766" s="14" t="str">
        <f>IF(D1766="","",VLOOKUP(B1766,'Preventiva - Sequencia'!$B:$C,2,0))</f>
        <v/>
      </c>
      <c r="F1766" s="14" t="str">
        <f t="shared" si="260"/>
        <v/>
      </c>
      <c r="G1766" s="14" t="str">
        <f t="shared" si="261"/>
        <v/>
      </c>
      <c r="H1766" s="14" t="str">
        <f t="shared" si="262"/>
        <v/>
      </c>
      <c r="I1766" s="152"/>
      <c r="J1766" s="153"/>
      <c r="K1766" s="153"/>
      <c r="L1766" s="19" t="str">
        <f t="shared" si="258"/>
        <v/>
      </c>
      <c r="M1766" s="151"/>
      <c r="N1766" s="153"/>
      <c r="O1766" s="153"/>
      <c r="P1766" s="19" t="str">
        <f t="shared" si="263"/>
        <v/>
      </c>
      <c r="Q1766" s="151"/>
      <c r="R1766" s="151"/>
      <c r="S1766" s="152"/>
      <c r="T1766" s="152"/>
      <c r="U1766" s="21" t="str">
        <f t="shared" si="266"/>
        <v/>
      </c>
      <c r="V1766" s="21" t="str">
        <f t="shared" si="264"/>
        <v/>
      </c>
      <c r="W1766" s="15" t="str">
        <f t="shared" si="265"/>
        <v/>
      </c>
    </row>
    <row r="1767" spans="1:23" ht="21.6" hidden="1" customHeight="1">
      <c r="A1767" s="14" t="str">
        <f t="shared" si="259"/>
        <v/>
      </c>
      <c r="B1767" s="20" t="str">
        <f>IF(D1767="","",COUNTIF($C$4:C1766,C1767)+1)</f>
        <v/>
      </c>
      <c r="C1767" s="14" t="str">
        <f>IF(D1767="","",VLOOKUP(D1767,LISTA!$A:$B,2,0))</f>
        <v/>
      </c>
      <c r="D1767" s="151"/>
      <c r="E1767" s="14" t="str">
        <f>IF(D1767="","",VLOOKUP(B1767,'Preventiva - Sequencia'!$B:$C,2,0))</f>
        <v/>
      </c>
      <c r="F1767" s="14" t="str">
        <f t="shared" si="260"/>
        <v/>
      </c>
      <c r="G1767" s="14" t="str">
        <f t="shared" si="261"/>
        <v/>
      </c>
      <c r="H1767" s="14" t="str">
        <f t="shared" si="262"/>
        <v/>
      </c>
      <c r="I1767" s="152"/>
      <c r="J1767" s="153"/>
      <c r="K1767" s="153"/>
      <c r="L1767" s="19" t="str">
        <f t="shared" si="258"/>
        <v/>
      </c>
      <c r="M1767" s="151"/>
      <c r="N1767" s="153"/>
      <c r="O1767" s="153"/>
      <c r="P1767" s="19" t="str">
        <f t="shared" si="263"/>
        <v/>
      </c>
      <c r="Q1767" s="151"/>
      <c r="R1767" s="151"/>
      <c r="S1767" s="152"/>
      <c r="T1767" s="152"/>
      <c r="U1767" s="21" t="str">
        <f t="shared" si="266"/>
        <v/>
      </c>
      <c r="V1767" s="21" t="str">
        <f t="shared" si="264"/>
        <v/>
      </c>
      <c r="W1767" s="15" t="str">
        <f t="shared" si="265"/>
        <v/>
      </c>
    </row>
    <row r="1768" spans="1:23" ht="21.6" hidden="1" customHeight="1">
      <c r="A1768" s="14" t="str">
        <f t="shared" si="259"/>
        <v/>
      </c>
      <c r="B1768" s="20" t="str">
        <f>IF(D1768="","",COUNTIF($C$4:C1767,C1768)+1)</f>
        <v/>
      </c>
      <c r="C1768" s="14" t="str">
        <f>IF(D1768="","",VLOOKUP(D1768,LISTA!$A:$B,2,0))</f>
        <v/>
      </c>
      <c r="D1768" s="151"/>
      <c r="E1768" s="14" t="str">
        <f>IF(D1768="","",VLOOKUP(B1768,'Preventiva - Sequencia'!$B:$C,2,0))</f>
        <v/>
      </c>
      <c r="F1768" s="14" t="str">
        <f t="shared" si="260"/>
        <v/>
      </c>
      <c r="G1768" s="14" t="str">
        <f t="shared" si="261"/>
        <v/>
      </c>
      <c r="H1768" s="14" t="str">
        <f t="shared" si="262"/>
        <v/>
      </c>
      <c r="I1768" s="152"/>
      <c r="J1768" s="153"/>
      <c r="K1768" s="153"/>
      <c r="L1768" s="19" t="str">
        <f t="shared" si="258"/>
        <v/>
      </c>
      <c r="M1768" s="151"/>
      <c r="N1768" s="153"/>
      <c r="O1768" s="153"/>
      <c r="P1768" s="19" t="str">
        <f t="shared" si="263"/>
        <v/>
      </c>
      <c r="Q1768" s="151"/>
      <c r="R1768" s="151"/>
      <c r="S1768" s="152"/>
      <c r="T1768" s="152"/>
      <c r="U1768" s="21" t="str">
        <f t="shared" si="266"/>
        <v/>
      </c>
      <c r="V1768" s="21" t="str">
        <f t="shared" si="264"/>
        <v/>
      </c>
      <c r="W1768" s="15" t="str">
        <f t="shared" si="265"/>
        <v/>
      </c>
    </row>
    <row r="1769" spans="1:23" ht="21.6" hidden="1" customHeight="1">
      <c r="A1769" s="14" t="str">
        <f t="shared" si="259"/>
        <v/>
      </c>
      <c r="B1769" s="20" t="str">
        <f>IF(D1769="","",COUNTIF($C$4:C1768,C1769)+1)</f>
        <v/>
      </c>
      <c r="C1769" s="14" t="str">
        <f>IF(D1769="","",VLOOKUP(D1769,LISTA!$A:$B,2,0))</f>
        <v/>
      </c>
      <c r="D1769" s="151"/>
      <c r="E1769" s="14" t="str">
        <f>IF(D1769="","",VLOOKUP(B1769,'Preventiva - Sequencia'!$B:$C,2,0))</f>
        <v/>
      </c>
      <c r="F1769" s="14" t="str">
        <f t="shared" si="260"/>
        <v/>
      </c>
      <c r="G1769" s="14" t="str">
        <f t="shared" si="261"/>
        <v/>
      </c>
      <c r="H1769" s="14" t="str">
        <f t="shared" si="262"/>
        <v/>
      </c>
      <c r="I1769" s="152"/>
      <c r="J1769" s="153"/>
      <c r="K1769" s="153"/>
      <c r="L1769" s="19" t="str">
        <f t="shared" si="258"/>
        <v/>
      </c>
      <c r="M1769" s="151"/>
      <c r="N1769" s="153"/>
      <c r="O1769" s="153"/>
      <c r="P1769" s="19" t="str">
        <f t="shared" si="263"/>
        <v/>
      </c>
      <c r="Q1769" s="151"/>
      <c r="R1769" s="151"/>
      <c r="S1769" s="152"/>
      <c r="T1769" s="152"/>
      <c r="U1769" s="21" t="str">
        <f t="shared" si="266"/>
        <v/>
      </c>
      <c r="V1769" s="21" t="str">
        <f t="shared" si="264"/>
        <v/>
      </c>
      <c r="W1769" s="15" t="str">
        <f t="shared" si="265"/>
        <v/>
      </c>
    </row>
    <row r="1770" spans="1:23" ht="21.6" hidden="1" customHeight="1">
      <c r="A1770" s="14" t="str">
        <f t="shared" si="259"/>
        <v/>
      </c>
      <c r="B1770" s="20" t="str">
        <f>IF(D1770="","",COUNTIF($C$4:C1769,C1770)+1)</f>
        <v/>
      </c>
      <c r="C1770" s="14" t="str">
        <f>IF(D1770="","",VLOOKUP(D1770,LISTA!$A:$B,2,0))</f>
        <v/>
      </c>
      <c r="D1770" s="151"/>
      <c r="E1770" s="14" t="str">
        <f>IF(D1770="","",VLOOKUP(B1770,'Preventiva - Sequencia'!$B:$C,2,0))</f>
        <v/>
      </c>
      <c r="F1770" s="14" t="str">
        <f t="shared" si="260"/>
        <v/>
      </c>
      <c r="G1770" s="14" t="str">
        <f t="shared" si="261"/>
        <v/>
      </c>
      <c r="H1770" s="14" t="str">
        <f t="shared" si="262"/>
        <v/>
      </c>
      <c r="I1770" s="152"/>
      <c r="J1770" s="153"/>
      <c r="K1770" s="153"/>
      <c r="L1770" s="19" t="str">
        <f t="shared" si="258"/>
        <v/>
      </c>
      <c r="M1770" s="151"/>
      <c r="N1770" s="153"/>
      <c r="O1770" s="153"/>
      <c r="P1770" s="19" t="str">
        <f t="shared" si="263"/>
        <v/>
      </c>
      <c r="Q1770" s="151"/>
      <c r="R1770" s="151"/>
      <c r="S1770" s="152"/>
      <c r="T1770" s="152"/>
      <c r="U1770" s="21" t="str">
        <f t="shared" si="266"/>
        <v/>
      </c>
      <c r="V1770" s="21" t="str">
        <f t="shared" si="264"/>
        <v/>
      </c>
      <c r="W1770" s="15" t="str">
        <f t="shared" si="265"/>
        <v/>
      </c>
    </row>
    <row r="1771" spans="1:23" ht="21.6" hidden="1" customHeight="1">
      <c r="A1771" s="14" t="str">
        <f t="shared" si="259"/>
        <v/>
      </c>
      <c r="B1771" s="20" t="str">
        <f>IF(D1771="","",COUNTIF($C$4:C1770,C1771)+1)</f>
        <v/>
      </c>
      <c r="C1771" s="14" t="str">
        <f>IF(D1771="","",VLOOKUP(D1771,LISTA!$A:$B,2,0))</f>
        <v/>
      </c>
      <c r="D1771" s="151"/>
      <c r="E1771" s="14" t="str">
        <f>IF(D1771="","",VLOOKUP(B1771,'Preventiva - Sequencia'!$B:$C,2,0))</f>
        <v/>
      </c>
      <c r="F1771" s="14" t="str">
        <f t="shared" si="260"/>
        <v/>
      </c>
      <c r="G1771" s="14" t="str">
        <f t="shared" si="261"/>
        <v/>
      </c>
      <c r="H1771" s="14" t="str">
        <f t="shared" si="262"/>
        <v/>
      </c>
      <c r="I1771" s="152"/>
      <c r="J1771" s="153"/>
      <c r="K1771" s="153"/>
      <c r="L1771" s="19" t="str">
        <f t="shared" si="258"/>
        <v/>
      </c>
      <c r="M1771" s="151"/>
      <c r="N1771" s="153"/>
      <c r="O1771" s="153"/>
      <c r="P1771" s="19" t="str">
        <f t="shared" si="263"/>
        <v/>
      </c>
      <c r="Q1771" s="151"/>
      <c r="R1771" s="151"/>
      <c r="S1771" s="152"/>
      <c r="T1771" s="152"/>
      <c r="U1771" s="21" t="str">
        <f t="shared" si="266"/>
        <v/>
      </c>
      <c r="V1771" s="21" t="str">
        <f t="shared" si="264"/>
        <v/>
      </c>
      <c r="W1771" s="15" t="str">
        <f t="shared" si="265"/>
        <v/>
      </c>
    </row>
    <row r="1772" spans="1:23" ht="21.6" hidden="1" customHeight="1">
      <c r="A1772" s="14" t="str">
        <f t="shared" si="259"/>
        <v/>
      </c>
      <c r="B1772" s="20" t="str">
        <f>IF(D1772="","",COUNTIF($C$4:C1771,C1772)+1)</f>
        <v/>
      </c>
      <c r="C1772" s="14" t="str">
        <f>IF(D1772="","",VLOOKUP(D1772,LISTA!$A:$B,2,0))</f>
        <v/>
      </c>
      <c r="D1772" s="151"/>
      <c r="E1772" s="14" t="str">
        <f>IF(D1772="","",VLOOKUP(B1772,'Preventiva - Sequencia'!$B:$C,2,0))</f>
        <v/>
      </c>
      <c r="F1772" s="14" t="str">
        <f t="shared" si="260"/>
        <v/>
      </c>
      <c r="G1772" s="14" t="str">
        <f t="shared" si="261"/>
        <v/>
      </c>
      <c r="H1772" s="14" t="str">
        <f t="shared" si="262"/>
        <v/>
      </c>
      <c r="I1772" s="152"/>
      <c r="J1772" s="153"/>
      <c r="K1772" s="153"/>
      <c r="L1772" s="19" t="str">
        <f t="shared" si="258"/>
        <v/>
      </c>
      <c r="M1772" s="151"/>
      <c r="N1772" s="153"/>
      <c r="O1772" s="153"/>
      <c r="P1772" s="19" t="str">
        <f t="shared" si="263"/>
        <v/>
      </c>
      <c r="Q1772" s="151"/>
      <c r="R1772" s="151"/>
      <c r="S1772" s="152"/>
      <c r="T1772" s="152"/>
      <c r="U1772" s="21" t="str">
        <f t="shared" si="266"/>
        <v/>
      </c>
      <c r="V1772" s="21" t="str">
        <f t="shared" si="264"/>
        <v/>
      </c>
      <c r="W1772" s="15" t="str">
        <f t="shared" si="265"/>
        <v/>
      </c>
    </row>
    <row r="1773" spans="1:23" ht="21.6" hidden="1" customHeight="1">
      <c r="A1773" s="14" t="str">
        <f t="shared" si="259"/>
        <v/>
      </c>
      <c r="B1773" s="20" t="str">
        <f>IF(D1773="","",COUNTIF($C$4:C1772,C1773)+1)</f>
        <v/>
      </c>
      <c r="C1773" s="14" t="str">
        <f>IF(D1773="","",VLOOKUP(D1773,LISTA!$A:$B,2,0))</f>
        <v/>
      </c>
      <c r="D1773" s="151"/>
      <c r="E1773" s="14" t="str">
        <f>IF(D1773="","",VLOOKUP(B1773,'Preventiva - Sequencia'!$B:$C,2,0))</f>
        <v/>
      </c>
      <c r="F1773" s="14" t="str">
        <f t="shared" si="260"/>
        <v/>
      </c>
      <c r="G1773" s="14" t="str">
        <f t="shared" si="261"/>
        <v/>
      </c>
      <c r="H1773" s="14" t="str">
        <f t="shared" si="262"/>
        <v/>
      </c>
      <c r="I1773" s="152"/>
      <c r="J1773" s="153"/>
      <c r="K1773" s="153"/>
      <c r="L1773" s="19" t="str">
        <f t="shared" si="258"/>
        <v/>
      </c>
      <c r="M1773" s="151"/>
      <c r="N1773" s="153"/>
      <c r="O1773" s="153"/>
      <c r="P1773" s="19" t="str">
        <f t="shared" si="263"/>
        <v/>
      </c>
      <c r="Q1773" s="151"/>
      <c r="R1773" s="151"/>
      <c r="S1773" s="152"/>
      <c r="T1773" s="152"/>
      <c r="U1773" s="21" t="str">
        <f t="shared" si="266"/>
        <v/>
      </c>
      <c r="V1773" s="21" t="str">
        <f t="shared" si="264"/>
        <v/>
      </c>
      <c r="W1773" s="15" t="str">
        <f t="shared" si="265"/>
        <v/>
      </c>
    </row>
    <row r="1774" spans="1:23" ht="21.6" hidden="1" customHeight="1">
      <c r="A1774" s="14" t="str">
        <f t="shared" si="259"/>
        <v/>
      </c>
      <c r="B1774" s="20" t="str">
        <f>IF(D1774="","",COUNTIF($C$4:C1773,C1774)+1)</f>
        <v/>
      </c>
      <c r="C1774" s="14" t="str">
        <f>IF(D1774="","",VLOOKUP(D1774,LISTA!$A:$B,2,0))</f>
        <v/>
      </c>
      <c r="D1774" s="151"/>
      <c r="E1774" s="14" t="str">
        <f>IF(D1774="","",VLOOKUP(B1774,'Preventiva - Sequencia'!$B:$C,2,0))</f>
        <v/>
      </c>
      <c r="F1774" s="14" t="str">
        <f t="shared" si="260"/>
        <v/>
      </c>
      <c r="G1774" s="14" t="str">
        <f t="shared" si="261"/>
        <v/>
      </c>
      <c r="H1774" s="14" t="str">
        <f t="shared" si="262"/>
        <v/>
      </c>
      <c r="I1774" s="152"/>
      <c r="J1774" s="153"/>
      <c r="K1774" s="153"/>
      <c r="L1774" s="19" t="str">
        <f t="shared" si="258"/>
        <v/>
      </c>
      <c r="M1774" s="151"/>
      <c r="N1774" s="153"/>
      <c r="O1774" s="153"/>
      <c r="P1774" s="19" t="str">
        <f t="shared" si="263"/>
        <v/>
      </c>
      <c r="Q1774" s="151"/>
      <c r="R1774" s="151"/>
      <c r="S1774" s="152"/>
      <c r="T1774" s="152"/>
      <c r="U1774" s="21" t="str">
        <f t="shared" si="266"/>
        <v/>
      </c>
      <c r="V1774" s="21" t="str">
        <f t="shared" si="264"/>
        <v/>
      </c>
      <c r="W1774" s="15" t="str">
        <f t="shared" si="265"/>
        <v/>
      </c>
    </row>
    <row r="1775" spans="1:23" ht="21.6" hidden="1" customHeight="1">
      <c r="A1775" s="14" t="str">
        <f t="shared" si="259"/>
        <v/>
      </c>
      <c r="B1775" s="20" t="str">
        <f>IF(D1775="","",COUNTIF($C$4:C1774,C1775)+1)</f>
        <v/>
      </c>
      <c r="C1775" s="14" t="str">
        <f>IF(D1775="","",VLOOKUP(D1775,LISTA!$A:$B,2,0))</f>
        <v/>
      </c>
      <c r="D1775" s="151"/>
      <c r="E1775" s="14" t="str">
        <f>IF(D1775="","",VLOOKUP(B1775,'Preventiva - Sequencia'!$B:$C,2,0))</f>
        <v/>
      </c>
      <c r="F1775" s="14" t="str">
        <f t="shared" si="260"/>
        <v/>
      </c>
      <c r="G1775" s="14" t="str">
        <f t="shared" si="261"/>
        <v/>
      </c>
      <c r="H1775" s="14" t="str">
        <f t="shared" si="262"/>
        <v/>
      </c>
      <c r="I1775" s="152"/>
      <c r="J1775" s="153"/>
      <c r="K1775" s="153"/>
      <c r="L1775" s="19" t="str">
        <f t="shared" si="258"/>
        <v/>
      </c>
      <c r="M1775" s="151"/>
      <c r="N1775" s="153"/>
      <c r="O1775" s="153"/>
      <c r="P1775" s="19" t="str">
        <f t="shared" si="263"/>
        <v/>
      </c>
      <c r="Q1775" s="151"/>
      <c r="R1775" s="151"/>
      <c r="S1775" s="152"/>
      <c r="T1775" s="152"/>
      <c r="U1775" s="21" t="str">
        <f t="shared" si="266"/>
        <v/>
      </c>
      <c r="V1775" s="21" t="str">
        <f t="shared" si="264"/>
        <v/>
      </c>
      <c r="W1775" s="15" t="str">
        <f t="shared" si="265"/>
        <v/>
      </c>
    </row>
    <row r="1776" spans="1:23" ht="21.6" hidden="1" customHeight="1">
      <c r="A1776" s="14" t="str">
        <f t="shared" si="259"/>
        <v/>
      </c>
      <c r="B1776" s="20" t="str">
        <f>IF(D1776="","",COUNTIF($C$4:C1775,C1776)+1)</f>
        <v/>
      </c>
      <c r="C1776" s="14" t="str">
        <f>IF(D1776="","",VLOOKUP(D1776,LISTA!$A:$B,2,0))</f>
        <v/>
      </c>
      <c r="D1776" s="151"/>
      <c r="E1776" s="14" t="str">
        <f>IF(D1776="","",VLOOKUP(B1776,'Preventiva - Sequencia'!$B:$C,2,0))</f>
        <v/>
      </c>
      <c r="F1776" s="14" t="str">
        <f t="shared" si="260"/>
        <v/>
      </c>
      <c r="G1776" s="14" t="str">
        <f t="shared" si="261"/>
        <v/>
      </c>
      <c r="H1776" s="14" t="str">
        <f t="shared" si="262"/>
        <v/>
      </c>
      <c r="I1776" s="152"/>
      <c r="J1776" s="153"/>
      <c r="K1776" s="153"/>
      <c r="L1776" s="19" t="str">
        <f t="shared" si="258"/>
        <v/>
      </c>
      <c r="M1776" s="151"/>
      <c r="N1776" s="153"/>
      <c r="O1776" s="153"/>
      <c r="P1776" s="19" t="str">
        <f t="shared" si="263"/>
        <v/>
      </c>
      <c r="Q1776" s="151"/>
      <c r="R1776" s="151"/>
      <c r="S1776" s="152"/>
      <c r="T1776" s="152"/>
      <c r="U1776" s="21" t="str">
        <f t="shared" si="266"/>
        <v/>
      </c>
      <c r="V1776" s="21" t="str">
        <f t="shared" si="264"/>
        <v/>
      </c>
      <c r="W1776" s="15" t="str">
        <f t="shared" si="265"/>
        <v/>
      </c>
    </row>
    <row r="1777" spans="1:23" ht="21.6" hidden="1" customHeight="1">
      <c r="A1777" s="14" t="str">
        <f t="shared" si="259"/>
        <v/>
      </c>
      <c r="B1777" s="20" t="str">
        <f>IF(D1777="","",COUNTIF($C$4:C1776,C1777)+1)</f>
        <v/>
      </c>
      <c r="C1777" s="14" t="str">
        <f>IF(D1777="","",VLOOKUP(D1777,LISTA!$A:$B,2,0))</f>
        <v/>
      </c>
      <c r="D1777" s="151"/>
      <c r="E1777" s="14" t="str">
        <f>IF(D1777="","",VLOOKUP(B1777,'Preventiva - Sequencia'!$B:$C,2,0))</f>
        <v/>
      </c>
      <c r="F1777" s="14" t="str">
        <f t="shared" si="260"/>
        <v/>
      </c>
      <c r="G1777" s="14" t="str">
        <f t="shared" si="261"/>
        <v/>
      </c>
      <c r="H1777" s="14" t="str">
        <f t="shared" si="262"/>
        <v/>
      </c>
      <c r="I1777" s="152"/>
      <c r="J1777" s="153"/>
      <c r="K1777" s="153"/>
      <c r="L1777" s="19" t="str">
        <f t="shared" si="258"/>
        <v/>
      </c>
      <c r="M1777" s="151"/>
      <c r="N1777" s="153"/>
      <c r="O1777" s="153"/>
      <c r="P1777" s="19" t="str">
        <f t="shared" si="263"/>
        <v/>
      </c>
      <c r="Q1777" s="151"/>
      <c r="R1777" s="151"/>
      <c r="S1777" s="152"/>
      <c r="T1777" s="152"/>
      <c r="U1777" s="21" t="str">
        <f t="shared" si="266"/>
        <v/>
      </c>
      <c r="V1777" s="21" t="str">
        <f t="shared" si="264"/>
        <v/>
      </c>
      <c r="W1777" s="15" t="str">
        <f t="shared" si="265"/>
        <v/>
      </c>
    </row>
    <row r="1778" spans="1:23" ht="21.6" hidden="1" customHeight="1">
      <c r="A1778" s="14" t="str">
        <f t="shared" si="259"/>
        <v/>
      </c>
      <c r="B1778" s="20" t="str">
        <f>IF(D1778="","",COUNTIF($C$4:C1777,C1778)+1)</f>
        <v/>
      </c>
      <c r="C1778" s="14" t="str">
        <f>IF(D1778="","",VLOOKUP(D1778,LISTA!$A:$B,2,0))</f>
        <v/>
      </c>
      <c r="D1778" s="151"/>
      <c r="E1778" s="14" t="str">
        <f>IF(D1778="","",VLOOKUP(B1778,'Preventiva - Sequencia'!$B:$C,2,0))</f>
        <v/>
      </c>
      <c r="F1778" s="14" t="str">
        <f t="shared" si="260"/>
        <v/>
      </c>
      <c r="G1778" s="14" t="str">
        <f t="shared" si="261"/>
        <v/>
      </c>
      <c r="H1778" s="14" t="str">
        <f t="shared" si="262"/>
        <v/>
      </c>
      <c r="I1778" s="152"/>
      <c r="J1778" s="153"/>
      <c r="K1778" s="153"/>
      <c r="L1778" s="19" t="str">
        <f t="shared" si="258"/>
        <v/>
      </c>
      <c r="M1778" s="151"/>
      <c r="N1778" s="153"/>
      <c r="O1778" s="153"/>
      <c r="P1778" s="19" t="str">
        <f t="shared" si="263"/>
        <v/>
      </c>
      <c r="Q1778" s="151"/>
      <c r="R1778" s="151"/>
      <c r="S1778" s="152"/>
      <c r="T1778" s="152"/>
      <c r="U1778" s="21" t="str">
        <f t="shared" si="266"/>
        <v/>
      </c>
      <c r="V1778" s="21" t="str">
        <f t="shared" si="264"/>
        <v/>
      </c>
      <c r="W1778" s="15" t="str">
        <f t="shared" si="265"/>
        <v/>
      </c>
    </row>
    <row r="1779" spans="1:23" ht="21.6" hidden="1" customHeight="1">
      <c r="A1779" s="14" t="str">
        <f t="shared" si="259"/>
        <v/>
      </c>
      <c r="B1779" s="20" t="str">
        <f>IF(D1779="","",COUNTIF($C$4:C1778,C1779)+1)</f>
        <v/>
      </c>
      <c r="C1779" s="14" t="str">
        <f>IF(D1779="","",VLOOKUP(D1779,LISTA!$A:$B,2,0))</f>
        <v/>
      </c>
      <c r="D1779" s="151"/>
      <c r="E1779" s="14" t="str">
        <f>IF(D1779="","",VLOOKUP(B1779,'Preventiva - Sequencia'!$B:$C,2,0))</f>
        <v/>
      </c>
      <c r="F1779" s="14" t="str">
        <f t="shared" si="260"/>
        <v/>
      </c>
      <c r="G1779" s="14" t="str">
        <f t="shared" si="261"/>
        <v/>
      </c>
      <c r="H1779" s="14" t="str">
        <f t="shared" si="262"/>
        <v/>
      </c>
      <c r="I1779" s="152"/>
      <c r="J1779" s="153"/>
      <c r="K1779" s="153"/>
      <c r="L1779" s="19" t="str">
        <f t="shared" si="258"/>
        <v/>
      </c>
      <c r="M1779" s="151"/>
      <c r="N1779" s="153"/>
      <c r="O1779" s="153"/>
      <c r="P1779" s="19" t="str">
        <f t="shared" si="263"/>
        <v/>
      </c>
      <c r="Q1779" s="151"/>
      <c r="R1779" s="151"/>
      <c r="S1779" s="152"/>
      <c r="T1779" s="152"/>
      <c r="U1779" s="21" t="str">
        <f t="shared" si="266"/>
        <v/>
      </c>
      <c r="V1779" s="21" t="str">
        <f t="shared" si="264"/>
        <v/>
      </c>
      <c r="W1779" s="15" t="str">
        <f t="shared" si="265"/>
        <v/>
      </c>
    </row>
    <row r="1780" spans="1:23" ht="21.6" hidden="1" customHeight="1">
      <c r="A1780" s="14" t="str">
        <f t="shared" si="259"/>
        <v/>
      </c>
      <c r="B1780" s="20" t="str">
        <f>IF(D1780="","",COUNTIF($C$4:C1779,C1780)+1)</f>
        <v/>
      </c>
      <c r="C1780" s="14" t="str">
        <f>IF(D1780="","",VLOOKUP(D1780,LISTA!$A:$B,2,0))</f>
        <v/>
      </c>
      <c r="D1780" s="151"/>
      <c r="E1780" s="14" t="str">
        <f>IF(D1780="","",VLOOKUP(B1780,'Preventiva - Sequencia'!$B:$C,2,0))</f>
        <v/>
      </c>
      <c r="F1780" s="14" t="str">
        <f t="shared" si="260"/>
        <v/>
      </c>
      <c r="G1780" s="14" t="str">
        <f t="shared" si="261"/>
        <v/>
      </c>
      <c r="H1780" s="14" t="str">
        <f t="shared" si="262"/>
        <v/>
      </c>
      <c r="I1780" s="152"/>
      <c r="J1780" s="153"/>
      <c r="K1780" s="153"/>
      <c r="L1780" s="19" t="str">
        <f t="shared" si="258"/>
        <v/>
      </c>
      <c r="M1780" s="151"/>
      <c r="N1780" s="153"/>
      <c r="O1780" s="153"/>
      <c r="P1780" s="19" t="str">
        <f t="shared" si="263"/>
        <v/>
      </c>
      <c r="Q1780" s="151"/>
      <c r="R1780" s="151"/>
      <c r="S1780" s="152"/>
      <c r="T1780" s="152"/>
      <c r="U1780" s="21" t="str">
        <f t="shared" si="266"/>
        <v/>
      </c>
      <c r="V1780" s="21" t="str">
        <f t="shared" si="264"/>
        <v/>
      </c>
      <c r="W1780" s="15" t="str">
        <f t="shared" si="265"/>
        <v/>
      </c>
    </row>
    <row r="1781" spans="1:23" ht="21.6" hidden="1" customHeight="1">
      <c r="A1781" s="14" t="str">
        <f t="shared" si="259"/>
        <v/>
      </c>
      <c r="B1781" s="20" t="str">
        <f>IF(D1781="","",COUNTIF($C$4:C1780,C1781)+1)</f>
        <v/>
      </c>
      <c r="C1781" s="14" t="str">
        <f>IF(D1781="","",VLOOKUP(D1781,LISTA!$A:$B,2,0))</f>
        <v/>
      </c>
      <c r="D1781" s="151"/>
      <c r="E1781" s="14" t="str">
        <f>IF(D1781="","",VLOOKUP(B1781,'Preventiva - Sequencia'!$B:$C,2,0))</f>
        <v/>
      </c>
      <c r="F1781" s="14" t="str">
        <f t="shared" si="260"/>
        <v/>
      </c>
      <c r="G1781" s="14" t="str">
        <f t="shared" si="261"/>
        <v/>
      </c>
      <c r="H1781" s="14" t="str">
        <f t="shared" si="262"/>
        <v/>
      </c>
      <c r="I1781" s="152"/>
      <c r="J1781" s="153"/>
      <c r="K1781" s="153"/>
      <c r="L1781" s="19" t="str">
        <f t="shared" si="258"/>
        <v/>
      </c>
      <c r="M1781" s="151"/>
      <c r="N1781" s="153"/>
      <c r="O1781" s="153"/>
      <c r="P1781" s="19" t="str">
        <f t="shared" si="263"/>
        <v/>
      </c>
      <c r="Q1781" s="151"/>
      <c r="R1781" s="151"/>
      <c r="S1781" s="152"/>
      <c r="T1781" s="152"/>
      <c r="U1781" s="21" t="str">
        <f t="shared" si="266"/>
        <v/>
      </c>
      <c r="V1781" s="21" t="str">
        <f t="shared" si="264"/>
        <v/>
      </c>
      <c r="W1781" s="15" t="str">
        <f t="shared" si="265"/>
        <v/>
      </c>
    </row>
    <row r="1782" spans="1:23" ht="21.6" hidden="1" customHeight="1">
      <c r="A1782" s="14" t="str">
        <f t="shared" si="259"/>
        <v/>
      </c>
      <c r="B1782" s="20" t="str">
        <f>IF(D1782="","",COUNTIF($C$4:C1781,C1782)+1)</f>
        <v/>
      </c>
      <c r="C1782" s="14" t="str">
        <f>IF(D1782="","",VLOOKUP(D1782,LISTA!$A:$B,2,0))</f>
        <v/>
      </c>
      <c r="D1782" s="151"/>
      <c r="E1782" s="14" t="str">
        <f>IF(D1782="","",VLOOKUP(B1782,'Preventiva - Sequencia'!$B:$C,2,0))</f>
        <v/>
      </c>
      <c r="F1782" s="14" t="str">
        <f t="shared" si="260"/>
        <v/>
      </c>
      <c r="G1782" s="14" t="str">
        <f t="shared" si="261"/>
        <v/>
      </c>
      <c r="H1782" s="14" t="str">
        <f t="shared" si="262"/>
        <v/>
      </c>
      <c r="I1782" s="152"/>
      <c r="J1782" s="153"/>
      <c r="K1782" s="153"/>
      <c r="L1782" s="19" t="str">
        <f t="shared" si="258"/>
        <v/>
      </c>
      <c r="M1782" s="151"/>
      <c r="N1782" s="153"/>
      <c r="O1782" s="153"/>
      <c r="P1782" s="19" t="str">
        <f t="shared" si="263"/>
        <v/>
      </c>
      <c r="Q1782" s="151"/>
      <c r="R1782" s="151"/>
      <c r="S1782" s="152"/>
      <c r="T1782" s="152"/>
      <c r="U1782" s="21" t="str">
        <f t="shared" si="266"/>
        <v/>
      </c>
      <c r="V1782" s="21" t="str">
        <f t="shared" si="264"/>
        <v/>
      </c>
      <c r="W1782" s="15" t="str">
        <f t="shared" si="265"/>
        <v/>
      </c>
    </row>
    <row r="1783" spans="1:23" ht="21.6" hidden="1" customHeight="1">
      <c r="A1783" s="14" t="str">
        <f t="shared" si="259"/>
        <v/>
      </c>
      <c r="B1783" s="20" t="str">
        <f>IF(D1783="","",COUNTIF($C$4:C1782,C1783)+1)</f>
        <v/>
      </c>
      <c r="C1783" s="14" t="str">
        <f>IF(D1783="","",VLOOKUP(D1783,LISTA!$A:$B,2,0))</f>
        <v/>
      </c>
      <c r="D1783" s="151"/>
      <c r="E1783" s="14" t="str">
        <f>IF(D1783="","",VLOOKUP(B1783,'Preventiva - Sequencia'!$B:$C,2,0))</f>
        <v/>
      </c>
      <c r="F1783" s="14" t="str">
        <f t="shared" si="260"/>
        <v/>
      </c>
      <c r="G1783" s="14" t="str">
        <f t="shared" si="261"/>
        <v/>
      </c>
      <c r="H1783" s="14" t="str">
        <f t="shared" si="262"/>
        <v/>
      </c>
      <c r="I1783" s="152"/>
      <c r="J1783" s="153"/>
      <c r="K1783" s="153"/>
      <c r="L1783" s="19" t="str">
        <f t="shared" si="258"/>
        <v/>
      </c>
      <c r="M1783" s="151"/>
      <c r="N1783" s="153"/>
      <c r="O1783" s="153"/>
      <c r="P1783" s="19" t="str">
        <f t="shared" si="263"/>
        <v/>
      </c>
      <c r="Q1783" s="151"/>
      <c r="R1783" s="151"/>
      <c r="S1783" s="152"/>
      <c r="T1783" s="152"/>
      <c r="U1783" s="21" t="str">
        <f t="shared" si="266"/>
        <v/>
      </c>
      <c r="V1783" s="21" t="str">
        <f t="shared" si="264"/>
        <v/>
      </c>
      <c r="W1783" s="15" t="str">
        <f t="shared" si="265"/>
        <v/>
      </c>
    </row>
    <row r="1784" spans="1:23" ht="21.6" hidden="1" customHeight="1">
      <c r="A1784" s="14" t="str">
        <f t="shared" si="259"/>
        <v/>
      </c>
      <c r="B1784" s="20" t="str">
        <f>IF(D1784="","",COUNTIF($C$4:C1783,C1784)+1)</f>
        <v/>
      </c>
      <c r="C1784" s="14" t="str">
        <f>IF(D1784="","",VLOOKUP(D1784,LISTA!$A:$B,2,0))</f>
        <v/>
      </c>
      <c r="D1784" s="151"/>
      <c r="E1784" s="14" t="str">
        <f>IF(D1784="","",VLOOKUP(B1784,'Preventiva - Sequencia'!$B:$C,2,0))</f>
        <v/>
      </c>
      <c r="F1784" s="14" t="str">
        <f t="shared" si="260"/>
        <v/>
      </c>
      <c r="G1784" s="14" t="str">
        <f t="shared" si="261"/>
        <v/>
      </c>
      <c r="H1784" s="14" t="str">
        <f t="shared" si="262"/>
        <v/>
      </c>
      <c r="I1784" s="152"/>
      <c r="J1784" s="153"/>
      <c r="K1784" s="153"/>
      <c r="L1784" s="19" t="str">
        <f t="shared" si="258"/>
        <v/>
      </c>
      <c r="M1784" s="151"/>
      <c r="N1784" s="153"/>
      <c r="O1784" s="153"/>
      <c r="P1784" s="19" t="str">
        <f t="shared" si="263"/>
        <v/>
      </c>
      <c r="Q1784" s="151"/>
      <c r="R1784" s="151"/>
      <c r="S1784" s="152"/>
      <c r="T1784" s="152"/>
      <c r="U1784" s="21" t="str">
        <f t="shared" si="266"/>
        <v/>
      </c>
      <c r="V1784" s="21" t="str">
        <f t="shared" si="264"/>
        <v/>
      </c>
      <c r="W1784" s="15" t="str">
        <f t="shared" si="265"/>
        <v/>
      </c>
    </row>
    <row r="1785" spans="1:23" ht="21.6" hidden="1" customHeight="1">
      <c r="A1785" s="14" t="str">
        <f t="shared" si="259"/>
        <v/>
      </c>
      <c r="B1785" s="20" t="str">
        <f>IF(D1785="","",COUNTIF($C$4:C1784,C1785)+1)</f>
        <v/>
      </c>
      <c r="C1785" s="14" t="str">
        <f>IF(D1785="","",VLOOKUP(D1785,LISTA!$A:$B,2,0))</f>
        <v/>
      </c>
      <c r="D1785" s="151"/>
      <c r="E1785" s="14" t="str">
        <f>IF(D1785="","",VLOOKUP(B1785,'Preventiva - Sequencia'!$B:$C,2,0))</f>
        <v/>
      </c>
      <c r="F1785" s="14" t="str">
        <f t="shared" si="260"/>
        <v/>
      </c>
      <c r="G1785" s="14" t="str">
        <f t="shared" si="261"/>
        <v/>
      </c>
      <c r="H1785" s="14" t="str">
        <f t="shared" si="262"/>
        <v/>
      </c>
      <c r="I1785" s="152"/>
      <c r="J1785" s="153"/>
      <c r="K1785" s="153"/>
      <c r="L1785" s="19" t="str">
        <f t="shared" si="258"/>
        <v/>
      </c>
      <c r="M1785" s="151"/>
      <c r="N1785" s="153"/>
      <c r="O1785" s="153"/>
      <c r="P1785" s="19" t="str">
        <f t="shared" si="263"/>
        <v/>
      </c>
      <c r="Q1785" s="151"/>
      <c r="R1785" s="151"/>
      <c r="S1785" s="152"/>
      <c r="T1785" s="152"/>
      <c r="U1785" s="21" t="str">
        <f t="shared" si="266"/>
        <v/>
      </c>
      <c r="V1785" s="21" t="str">
        <f t="shared" si="264"/>
        <v/>
      </c>
      <c r="W1785" s="15" t="str">
        <f t="shared" si="265"/>
        <v/>
      </c>
    </row>
    <row r="1786" spans="1:23" ht="21.6" hidden="1" customHeight="1">
      <c r="A1786" s="14" t="str">
        <f t="shared" si="259"/>
        <v/>
      </c>
      <c r="B1786" s="20" t="str">
        <f>IF(D1786="","",COUNTIF($C$4:C1785,C1786)+1)</f>
        <v/>
      </c>
      <c r="C1786" s="14" t="str">
        <f>IF(D1786="","",VLOOKUP(D1786,LISTA!$A:$B,2,0))</f>
        <v/>
      </c>
      <c r="D1786" s="151"/>
      <c r="E1786" s="14" t="str">
        <f>IF(D1786="","",VLOOKUP(B1786,'Preventiva - Sequencia'!$B:$C,2,0))</f>
        <v/>
      </c>
      <c r="F1786" s="14" t="str">
        <f t="shared" si="260"/>
        <v/>
      </c>
      <c r="G1786" s="14" t="str">
        <f t="shared" si="261"/>
        <v/>
      </c>
      <c r="H1786" s="14" t="str">
        <f t="shared" si="262"/>
        <v/>
      </c>
      <c r="I1786" s="152"/>
      <c r="J1786" s="153"/>
      <c r="K1786" s="153"/>
      <c r="L1786" s="19" t="str">
        <f t="shared" si="258"/>
        <v/>
      </c>
      <c r="M1786" s="151"/>
      <c r="N1786" s="153"/>
      <c r="O1786" s="153"/>
      <c r="P1786" s="19" t="str">
        <f t="shared" si="263"/>
        <v/>
      </c>
      <c r="Q1786" s="151"/>
      <c r="R1786" s="151"/>
      <c r="S1786" s="152"/>
      <c r="T1786" s="152"/>
      <c r="U1786" s="21" t="str">
        <f t="shared" si="266"/>
        <v/>
      </c>
      <c r="V1786" s="21" t="str">
        <f t="shared" si="264"/>
        <v/>
      </c>
      <c r="W1786" s="15" t="str">
        <f t="shared" si="265"/>
        <v/>
      </c>
    </row>
    <row r="1787" spans="1:23" ht="21.6" hidden="1" customHeight="1">
      <c r="A1787" s="14" t="str">
        <f t="shared" si="259"/>
        <v/>
      </c>
      <c r="B1787" s="20" t="str">
        <f>IF(D1787="","",COUNTIF($C$4:C1786,C1787)+1)</f>
        <v/>
      </c>
      <c r="C1787" s="14" t="str">
        <f>IF(D1787="","",VLOOKUP(D1787,LISTA!$A:$B,2,0))</f>
        <v/>
      </c>
      <c r="D1787" s="151"/>
      <c r="E1787" s="14" t="str">
        <f>IF(D1787="","",VLOOKUP(B1787,'Preventiva - Sequencia'!$B:$C,2,0))</f>
        <v/>
      </c>
      <c r="F1787" s="14" t="str">
        <f t="shared" si="260"/>
        <v/>
      </c>
      <c r="G1787" s="14" t="str">
        <f t="shared" si="261"/>
        <v/>
      </c>
      <c r="H1787" s="14" t="str">
        <f t="shared" si="262"/>
        <v/>
      </c>
      <c r="I1787" s="152"/>
      <c r="J1787" s="153"/>
      <c r="K1787" s="153"/>
      <c r="L1787" s="19" t="str">
        <f t="shared" si="258"/>
        <v/>
      </c>
      <c r="M1787" s="151"/>
      <c r="N1787" s="153"/>
      <c r="O1787" s="153"/>
      <c r="P1787" s="19" t="str">
        <f t="shared" si="263"/>
        <v/>
      </c>
      <c r="Q1787" s="151"/>
      <c r="R1787" s="151"/>
      <c r="S1787" s="152"/>
      <c r="T1787" s="152"/>
      <c r="U1787" s="21" t="str">
        <f t="shared" si="266"/>
        <v/>
      </c>
      <c r="V1787" s="21" t="str">
        <f t="shared" si="264"/>
        <v/>
      </c>
      <c r="W1787" s="15" t="str">
        <f t="shared" si="265"/>
        <v/>
      </c>
    </row>
    <row r="1788" spans="1:23" ht="21.6" hidden="1" customHeight="1">
      <c r="A1788" s="14" t="str">
        <f t="shared" si="259"/>
        <v/>
      </c>
      <c r="B1788" s="20" t="str">
        <f>IF(D1788="","",COUNTIF($C$4:C1787,C1788)+1)</f>
        <v/>
      </c>
      <c r="C1788" s="14" t="str">
        <f>IF(D1788="","",VLOOKUP(D1788,LISTA!$A:$B,2,0))</f>
        <v/>
      </c>
      <c r="D1788" s="151"/>
      <c r="E1788" s="14" t="str">
        <f>IF(D1788="","",VLOOKUP(B1788,'Preventiva - Sequencia'!$B:$C,2,0))</f>
        <v/>
      </c>
      <c r="F1788" s="14" t="str">
        <f t="shared" si="260"/>
        <v/>
      </c>
      <c r="G1788" s="14" t="str">
        <f t="shared" si="261"/>
        <v/>
      </c>
      <c r="H1788" s="14" t="str">
        <f t="shared" si="262"/>
        <v/>
      </c>
      <c r="I1788" s="152"/>
      <c r="J1788" s="153"/>
      <c r="K1788" s="153"/>
      <c r="L1788" s="19" t="str">
        <f t="shared" si="258"/>
        <v/>
      </c>
      <c r="M1788" s="151"/>
      <c r="N1788" s="153"/>
      <c r="O1788" s="153"/>
      <c r="P1788" s="19" t="str">
        <f t="shared" si="263"/>
        <v/>
      </c>
      <c r="Q1788" s="151"/>
      <c r="R1788" s="151"/>
      <c r="S1788" s="152"/>
      <c r="T1788" s="152"/>
      <c r="U1788" s="21" t="str">
        <f t="shared" si="266"/>
        <v/>
      </c>
      <c r="V1788" s="21" t="str">
        <f t="shared" si="264"/>
        <v/>
      </c>
      <c r="W1788" s="15" t="str">
        <f t="shared" si="265"/>
        <v/>
      </c>
    </row>
    <row r="1789" spans="1:23" ht="21.6" hidden="1" customHeight="1">
      <c r="A1789" s="14" t="str">
        <f t="shared" si="259"/>
        <v/>
      </c>
      <c r="B1789" s="20" t="str">
        <f>IF(D1789="","",COUNTIF($C$4:C1788,C1789)+1)</f>
        <v/>
      </c>
      <c r="C1789" s="14" t="str">
        <f>IF(D1789="","",VLOOKUP(D1789,LISTA!$A:$B,2,0))</f>
        <v/>
      </c>
      <c r="D1789" s="151"/>
      <c r="E1789" s="14" t="str">
        <f>IF(D1789="","",VLOOKUP(B1789,'Preventiva - Sequencia'!$B:$C,2,0))</f>
        <v/>
      </c>
      <c r="F1789" s="14" t="str">
        <f t="shared" si="260"/>
        <v/>
      </c>
      <c r="G1789" s="14" t="str">
        <f t="shared" si="261"/>
        <v/>
      </c>
      <c r="H1789" s="14" t="str">
        <f t="shared" si="262"/>
        <v/>
      </c>
      <c r="I1789" s="152"/>
      <c r="J1789" s="153"/>
      <c r="K1789" s="153"/>
      <c r="L1789" s="19" t="str">
        <f t="shared" si="258"/>
        <v/>
      </c>
      <c r="M1789" s="151"/>
      <c r="N1789" s="153"/>
      <c r="O1789" s="153"/>
      <c r="P1789" s="19" t="str">
        <f t="shared" si="263"/>
        <v/>
      </c>
      <c r="Q1789" s="151"/>
      <c r="R1789" s="151"/>
      <c r="S1789" s="152"/>
      <c r="T1789" s="152"/>
      <c r="U1789" s="21" t="str">
        <f t="shared" si="266"/>
        <v/>
      </c>
      <c r="V1789" s="21" t="str">
        <f t="shared" si="264"/>
        <v/>
      </c>
      <c r="W1789" s="15" t="str">
        <f t="shared" si="265"/>
        <v/>
      </c>
    </row>
    <row r="1790" spans="1:23" ht="21.6" hidden="1" customHeight="1">
      <c r="A1790" s="14" t="str">
        <f t="shared" si="259"/>
        <v/>
      </c>
      <c r="B1790" s="20" t="str">
        <f>IF(D1790="","",COUNTIF($C$4:C1789,C1790)+1)</f>
        <v/>
      </c>
      <c r="C1790" s="14" t="str">
        <f>IF(D1790="","",VLOOKUP(D1790,LISTA!$A:$B,2,0))</f>
        <v/>
      </c>
      <c r="D1790" s="151"/>
      <c r="E1790" s="14" t="str">
        <f>IF(D1790="","",VLOOKUP(B1790,'Preventiva - Sequencia'!$B:$C,2,0))</f>
        <v/>
      </c>
      <c r="F1790" s="14" t="str">
        <f t="shared" si="260"/>
        <v/>
      </c>
      <c r="G1790" s="14" t="str">
        <f t="shared" si="261"/>
        <v/>
      </c>
      <c r="H1790" s="14" t="str">
        <f t="shared" si="262"/>
        <v/>
      </c>
      <c r="I1790" s="152"/>
      <c r="J1790" s="153"/>
      <c r="K1790" s="153"/>
      <c r="L1790" s="19" t="str">
        <f t="shared" si="258"/>
        <v/>
      </c>
      <c r="M1790" s="151"/>
      <c r="N1790" s="153"/>
      <c r="O1790" s="153"/>
      <c r="P1790" s="19" t="str">
        <f t="shared" si="263"/>
        <v/>
      </c>
      <c r="Q1790" s="151"/>
      <c r="R1790" s="151"/>
      <c r="S1790" s="152"/>
      <c r="T1790" s="152"/>
      <c r="U1790" s="21" t="str">
        <f t="shared" si="266"/>
        <v/>
      </c>
      <c r="V1790" s="21" t="str">
        <f t="shared" si="264"/>
        <v/>
      </c>
      <c r="W1790" s="15" t="str">
        <f t="shared" si="265"/>
        <v/>
      </c>
    </row>
    <row r="1791" spans="1:23" ht="21.6" hidden="1" customHeight="1">
      <c r="A1791" s="14" t="str">
        <f t="shared" si="259"/>
        <v/>
      </c>
      <c r="B1791" s="20" t="str">
        <f>IF(D1791="","",COUNTIF($C$4:C1790,C1791)+1)</f>
        <v/>
      </c>
      <c r="C1791" s="14" t="str">
        <f>IF(D1791="","",VLOOKUP(D1791,LISTA!$A:$B,2,0))</f>
        <v/>
      </c>
      <c r="D1791" s="151"/>
      <c r="E1791" s="14" t="str">
        <f>IF(D1791="","",VLOOKUP(B1791,'Preventiva - Sequencia'!$B:$C,2,0))</f>
        <v/>
      </c>
      <c r="F1791" s="14" t="str">
        <f t="shared" si="260"/>
        <v/>
      </c>
      <c r="G1791" s="14" t="str">
        <f t="shared" si="261"/>
        <v/>
      </c>
      <c r="H1791" s="14" t="str">
        <f t="shared" si="262"/>
        <v/>
      </c>
      <c r="I1791" s="152"/>
      <c r="J1791" s="153"/>
      <c r="K1791" s="153"/>
      <c r="L1791" s="19" t="str">
        <f t="shared" si="258"/>
        <v/>
      </c>
      <c r="M1791" s="151"/>
      <c r="N1791" s="153"/>
      <c r="O1791" s="153"/>
      <c r="P1791" s="19" t="str">
        <f t="shared" si="263"/>
        <v/>
      </c>
      <c r="Q1791" s="151"/>
      <c r="R1791" s="151"/>
      <c r="S1791" s="152"/>
      <c r="T1791" s="152"/>
      <c r="U1791" s="21" t="str">
        <f t="shared" si="266"/>
        <v/>
      </c>
      <c r="V1791" s="21" t="str">
        <f t="shared" si="264"/>
        <v/>
      </c>
      <c r="W1791" s="15" t="str">
        <f t="shared" si="265"/>
        <v/>
      </c>
    </row>
    <row r="1792" spans="1:23" ht="21.6" hidden="1" customHeight="1">
      <c r="A1792" s="14" t="str">
        <f t="shared" si="259"/>
        <v/>
      </c>
      <c r="B1792" s="20" t="str">
        <f>IF(D1792="","",COUNTIF($C$4:C1791,C1792)+1)</f>
        <v/>
      </c>
      <c r="C1792" s="14" t="str">
        <f>IF(D1792="","",VLOOKUP(D1792,LISTA!$A:$B,2,0))</f>
        <v/>
      </c>
      <c r="D1792" s="151"/>
      <c r="E1792" s="14" t="str">
        <f>IF(D1792="","",VLOOKUP(B1792,'Preventiva - Sequencia'!$B:$C,2,0))</f>
        <v/>
      </c>
      <c r="F1792" s="14" t="str">
        <f t="shared" si="260"/>
        <v/>
      </c>
      <c r="G1792" s="14" t="str">
        <f t="shared" si="261"/>
        <v/>
      </c>
      <c r="H1792" s="14" t="str">
        <f t="shared" si="262"/>
        <v/>
      </c>
      <c r="I1792" s="152"/>
      <c r="J1792" s="153"/>
      <c r="K1792" s="153"/>
      <c r="L1792" s="19" t="str">
        <f t="shared" si="258"/>
        <v/>
      </c>
      <c r="M1792" s="151"/>
      <c r="N1792" s="153"/>
      <c r="O1792" s="153"/>
      <c r="P1792" s="19" t="str">
        <f t="shared" si="263"/>
        <v/>
      </c>
      <c r="Q1792" s="151"/>
      <c r="R1792" s="151"/>
      <c r="S1792" s="152"/>
      <c r="T1792" s="152"/>
      <c r="U1792" s="21" t="str">
        <f t="shared" si="266"/>
        <v/>
      </c>
      <c r="V1792" s="21" t="str">
        <f t="shared" si="264"/>
        <v/>
      </c>
      <c r="W1792" s="15" t="str">
        <f t="shared" si="265"/>
        <v/>
      </c>
    </row>
    <row r="1793" spans="1:23" ht="21.6" hidden="1" customHeight="1">
      <c r="A1793" s="14" t="str">
        <f t="shared" si="259"/>
        <v/>
      </c>
      <c r="B1793" s="20" t="str">
        <f>IF(D1793="","",COUNTIF($C$4:C1792,C1793)+1)</f>
        <v/>
      </c>
      <c r="C1793" s="14" t="str">
        <f>IF(D1793="","",VLOOKUP(D1793,LISTA!$A:$B,2,0))</f>
        <v/>
      </c>
      <c r="D1793" s="151"/>
      <c r="E1793" s="14" t="str">
        <f>IF(D1793="","",VLOOKUP(B1793,'Preventiva - Sequencia'!$B:$C,2,0))</f>
        <v/>
      </c>
      <c r="F1793" s="14" t="str">
        <f t="shared" si="260"/>
        <v/>
      </c>
      <c r="G1793" s="14" t="str">
        <f t="shared" si="261"/>
        <v/>
      </c>
      <c r="H1793" s="14" t="str">
        <f t="shared" si="262"/>
        <v/>
      </c>
      <c r="I1793" s="152"/>
      <c r="J1793" s="153"/>
      <c r="K1793" s="153"/>
      <c r="L1793" s="19" t="str">
        <f t="shared" ref="L1793:L1856" si="267">IF(K1793="","",K1793-J1793)</f>
        <v/>
      </c>
      <c r="M1793" s="151"/>
      <c r="N1793" s="153"/>
      <c r="O1793" s="153"/>
      <c r="P1793" s="19" t="str">
        <f t="shared" si="263"/>
        <v/>
      </c>
      <c r="Q1793" s="151"/>
      <c r="R1793" s="151"/>
      <c r="S1793" s="152"/>
      <c r="T1793" s="152"/>
      <c r="U1793" s="21" t="str">
        <f t="shared" si="266"/>
        <v/>
      </c>
      <c r="V1793" s="21" t="str">
        <f t="shared" si="264"/>
        <v/>
      </c>
      <c r="W1793" s="15" t="str">
        <f t="shared" si="265"/>
        <v/>
      </c>
    </row>
    <row r="1794" spans="1:23" ht="21.6" hidden="1" customHeight="1">
      <c r="A1794" s="14" t="str">
        <f t="shared" si="259"/>
        <v/>
      </c>
      <c r="B1794" s="20" t="str">
        <f>IF(D1794="","",COUNTIF($C$4:C1793,C1794)+1)</f>
        <v/>
      </c>
      <c r="C1794" s="14" t="str">
        <f>IF(D1794="","",VLOOKUP(D1794,LISTA!$A:$B,2,0))</f>
        <v/>
      </c>
      <c r="D1794" s="151"/>
      <c r="E1794" s="14" t="str">
        <f>IF(D1794="","",VLOOKUP(B1794,'Preventiva - Sequencia'!$B:$C,2,0))</f>
        <v/>
      </c>
      <c r="F1794" s="14" t="str">
        <f t="shared" si="260"/>
        <v/>
      </c>
      <c r="G1794" s="14" t="str">
        <f t="shared" si="261"/>
        <v/>
      </c>
      <c r="H1794" s="14" t="str">
        <f t="shared" si="262"/>
        <v/>
      </c>
      <c r="I1794" s="152"/>
      <c r="J1794" s="153"/>
      <c r="K1794" s="153"/>
      <c r="L1794" s="19" t="str">
        <f t="shared" si="267"/>
        <v/>
      </c>
      <c r="M1794" s="151"/>
      <c r="N1794" s="153"/>
      <c r="O1794" s="153"/>
      <c r="P1794" s="19" t="str">
        <f t="shared" si="263"/>
        <v/>
      </c>
      <c r="Q1794" s="151"/>
      <c r="R1794" s="151"/>
      <c r="S1794" s="152"/>
      <c r="T1794" s="152"/>
      <c r="U1794" s="21" t="str">
        <f t="shared" si="266"/>
        <v/>
      </c>
      <c r="V1794" s="21" t="str">
        <f t="shared" si="264"/>
        <v/>
      </c>
      <c r="W1794" s="15" t="str">
        <f t="shared" si="265"/>
        <v/>
      </c>
    </row>
    <row r="1795" spans="1:23" ht="21.6" hidden="1" customHeight="1">
      <c r="A1795" s="14" t="str">
        <f t="shared" si="259"/>
        <v/>
      </c>
      <c r="B1795" s="20" t="str">
        <f>IF(D1795="","",COUNTIF($C$4:C1794,C1795)+1)</f>
        <v/>
      </c>
      <c r="C1795" s="14" t="str">
        <f>IF(D1795="","",VLOOKUP(D1795,LISTA!$A:$B,2,0))</f>
        <v/>
      </c>
      <c r="D1795" s="151"/>
      <c r="E1795" s="14" t="str">
        <f>IF(D1795="","",VLOOKUP(B1795,'Preventiva - Sequencia'!$B:$C,2,0))</f>
        <v/>
      </c>
      <c r="F1795" s="14" t="str">
        <f t="shared" si="260"/>
        <v/>
      </c>
      <c r="G1795" s="14" t="str">
        <f t="shared" si="261"/>
        <v/>
      </c>
      <c r="H1795" s="14" t="str">
        <f t="shared" si="262"/>
        <v/>
      </c>
      <c r="I1795" s="152"/>
      <c r="J1795" s="153"/>
      <c r="K1795" s="153"/>
      <c r="L1795" s="19" t="str">
        <f t="shared" si="267"/>
        <v/>
      </c>
      <c r="M1795" s="151"/>
      <c r="N1795" s="153"/>
      <c r="O1795" s="153"/>
      <c r="P1795" s="19" t="str">
        <f t="shared" si="263"/>
        <v/>
      </c>
      <c r="Q1795" s="151"/>
      <c r="R1795" s="151"/>
      <c r="S1795" s="152"/>
      <c r="T1795" s="152"/>
      <c r="U1795" s="21" t="str">
        <f t="shared" si="266"/>
        <v/>
      </c>
      <c r="V1795" s="21" t="str">
        <f t="shared" si="264"/>
        <v/>
      </c>
      <c r="W1795" s="15" t="str">
        <f t="shared" si="265"/>
        <v/>
      </c>
    </row>
    <row r="1796" spans="1:23" ht="21.6" hidden="1" customHeight="1">
      <c r="A1796" s="14" t="str">
        <f t="shared" si="259"/>
        <v/>
      </c>
      <c r="B1796" s="20" t="str">
        <f>IF(D1796="","",COUNTIF($C$4:C1795,C1796)+1)</f>
        <v/>
      </c>
      <c r="C1796" s="14" t="str">
        <f>IF(D1796="","",VLOOKUP(D1796,LISTA!$A:$B,2,0))</f>
        <v/>
      </c>
      <c r="D1796" s="151"/>
      <c r="E1796" s="14" t="str">
        <f>IF(D1796="","",VLOOKUP(B1796,'Preventiva - Sequencia'!$B:$C,2,0))</f>
        <v/>
      </c>
      <c r="F1796" s="14" t="str">
        <f t="shared" si="260"/>
        <v/>
      </c>
      <c r="G1796" s="14" t="str">
        <f t="shared" si="261"/>
        <v/>
      </c>
      <c r="H1796" s="14" t="str">
        <f t="shared" si="262"/>
        <v/>
      </c>
      <c r="I1796" s="152"/>
      <c r="J1796" s="153"/>
      <c r="K1796" s="153"/>
      <c r="L1796" s="19" t="str">
        <f t="shared" si="267"/>
        <v/>
      </c>
      <c r="M1796" s="151"/>
      <c r="N1796" s="153"/>
      <c r="O1796" s="153"/>
      <c r="P1796" s="19" t="str">
        <f t="shared" si="263"/>
        <v/>
      </c>
      <c r="Q1796" s="151"/>
      <c r="R1796" s="151"/>
      <c r="S1796" s="152"/>
      <c r="T1796" s="152"/>
      <c r="U1796" s="21" t="str">
        <f t="shared" si="266"/>
        <v/>
      </c>
      <c r="V1796" s="21" t="str">
        <f t="shared" si="264"/>
        <v/>
      </c>
      <c r="W1796" s="15" t="str">
        <f t="shared" si="265"/>
        <v/>
      </c>
    </row>
    <row r="1797" spans="1:23" ht="21.6" hidden="1" customHeight="1">
      <c r="A1797" s="14" t="str">
        <f t="shared" ref="A1797:A1860" si="268">IF(D1797="","",B1797&amp;C1797)</f>
        <v/>
      </c>
      <c r="B1797" s="20" t="str">
        <f>IF(D1797="","",COUNTIF($C$4:C1796,C1797)+1)</f>
        <v/>
      </c>
      <c r="C1797" s="14" t="str">
        <f>IF(D1797="","",VLOOKUP(D1797,LISTA!$A:$B,2,0))</f>
        <v/>
      </c>
      <c r="D1797" s="151"/>
      <c r="E1797" s="14" t="str">
        <f>IF(D1797="","",VLOOKUP(B1797,'Preventiva - Sequencia'!$B:$C,2,0))</f>
        <v/>
      </c>
      <c r="F1797" s="14" t="str">
        <f t="shared" ref="F1797:F1860" si="269">IF(D1797="","",IF(B1797=1,0,VLOOKUP((B1797-1)&amp;C1797,$A:$W,17,0)))</f>
        <v/>
      </c>
      <c r="G1797" s="14" t="str">
        <f t="shared" ref="G1797:G1860" si="270">IF(D1797="","",IF(E1797="50F",45,IF(E1797="250f",F1797+175,F1797+225)))</f>
        <v/>
      </c>
      <c r="H1797" s="14" t="str">
        <f t="shared" ref="H1797:H1860" si="271">IF(C1797="","",IF(E1797="50F",55,IF(E1797="250f",F1797+225,F1797+275)))</f>
        <v/>
      </c>
      <c r="I1797" s="152"/>
      <c r="J1797" s="153"/>
      <c r="K1797" s="153"/>
      <c r="L1797" s="19" t="str">
        <f t="shared" si="267"/>
        <v/>
      </c>
      <c r="M1797" s="151"/>
      <c r="N1797" s="153"/>
      <c r="O1797" s="153"/>
      <c r="P1797" s="19" t="str">
        <f t="shared" ref="P1797:P1860" si="272">IF(O1797="","",O1797-N1797)</f>
        <v/>
      </c>
      <c r="Q1797" s="151"/>
      <c r="R1797" s="151"/>
      <c r="S1797" s="152"/>
      <c r="T1797" s="152"/>
      <c r="U1797" s="21" t="str">
        <f t="shared" si="266"/>
        <v/>
      </c>
      <c r="V1797" s="21" t="str">
        <f t="shared" ref="V1797:V1860" si="273">IF(M1797=0,"",R1797/M1797)</f>
        <v/>
      </c>
      <c r="W1797" s="15" t="str">
        <f t="shared" ref="W1797:W1860" si="274">IF(Q1797="","",IF(AND(Q1797&gt;G1797,Q1797&lt;H1797),1,0))</f>
        <v/>
      </c>
    </row>
    <row r="1798" spans="1:23" ht="21.6" hidden="1" customHeight="1">
      <c r="A1798" s="14" t="str">
        <f t="shared" si="268"/>
        <v/>
      </c>
      <c r="B1798" s="20" t="str">
        <f>IF(D1798="","",COUNTIF($C$4:C1797,C1798)+1)</f>
        <v/>
      </c>
      <c r="C1798" s="14" t="str">
        <f>IF(D1798="","",VLOOKUP(D1798,LISTA!$A:$B,2,0))</f>
        <v/>
      </c>
      <c r="D1798" s="151"/>
      <c r="E1798" s="14" t="str">
        <f>IF(D1798="","",VLOOKUP(B1798,'Preventiva - Sequencia'!$B:$C,2,0))</f>
        <v/>
      </c>
      <c r="F1798" s="14" t="str">
        <f t="shared" si="269"/>
        <v/>
      </c>
      <c r="G1798" s="14" t="str">
        <f t="shared" si="270"/>
        <v/>
      </c>
      <c r="H1798" s="14" t="str">
        <f t="shared" si="271"/>
        <v/>
      </c>
      <c r="I1798" s="152"/>
      <c r="J1798" s="153"/>
      <c r="K1798" s="153"/>
      <c r="L1798" s="19" t="str">
        <f t="shared" si="267"/>
        <v/>
      </c>
      <c r="M1798" s="151"/>
      <c r="N1798" s="153"/>
      <c r="O1798" s="153"/>
      <c r="P1798" s="19" t="str">
        <f t="shared" si="272"/>
        <v/>
      </c>
      <c r="Q1798" s="151"/>
      <c r="R1798" s="151"/>
      <c r="S1798" s="152"/>
      <c r="T1798" s="152"/>
      <c r="U1798" s="21" t="str">
        <f t="shared" si="266"/>
        <v/>
      </c>
      <c r="V1798" s="21" t="str">
        <f t="shared" si="273"/>
        <v/>
      </c>
      <c r="W1798" s="15" t="str">
        <f t="shared" si="274"/>
        <v/>
      </c>
    </row>
    <row r="1799" spans="1:23" ht="21.6" hidden="1" customHeight="1">
      <c r="A1799" s="14" t="str">
        <f t="shared" si="268"/>
        <v/>
      </c>
      <c r="B1799" s="20" t="str">
        <f>IF(D1799="","",COUNTIF($C$4:C1798,C1799)+1)</f>
        <v/>
      </c>
      <c r="C1799" s="14" t="str">
        <f>IF(D1799="","",VLOOKUP(D1799,LISTA!$A:$B,2,0))</f>
        <v/>
      </c>
      <c r="D1799" s="151"/>
      <c r="E1799" s="14" t="str">
        <f>IF(D1799="","",VLOOKUP(B1799,'Preventiva - Sequencia'!$B:$C,2,0))</f>
        <v/>
      </c>
      <c r="F1799" s="14" t="str">
        <f t="shared" si="269"/>
        <v/>
      </c>
      <c r="G1799" s="14" t="str">
        <f t="shared" si="270"/>
        <v/>
      </c>
      <c r="H1799" s="14" t="str">
        <f t="shared" si="271"/>
        <v/>
      </c>
      <c r="I1799" s="152"/>
      <c r="J1799" s="153"/>
      <c r="K1799" s="153"/>
      <c r="L1799" s="19" t="str">
        <f t="shared" si="267"/>
        <v/>
      </c>
      <c r="M1799" s="151"/>
      <c r="N1799" s="153"/>
      <c r="O1799" s="153"/>
      <c r="P1799" s="19" t="str">
        <f t="shared" si="272"/>
        <v/>
      </c>
      <c r="Q1799" s="151"/>
      <c r="R1799" s="151"/>
      <c r="S1799" s="152"/>
      <c r="T1799" s="152"/>
      <c r="U1799" s="21" t="str">
        <f t="shared" si="266"/>
        <v/>
      </c>
      <c r="V1799" s="21" t="str">
        <f t="shared" si="273"/>
        <v/>
      </c>
      <c r="W1799" s="15" t="str">
        <f t="shared" si="274"/>
        <v/>
      </c>
    </row>
    <row r="1800" spans="1:23" ht="21.6" hidden="1" customHeight="1">
      <c r="A1800" s="14" t="str">
        <f t="shared" si="268"/>
        <v/>
      </c>
      <c r="B1800" s="20" t="str">
        <f>IF(D1800="","",COUNTIF($C$4:C1799,C1800)+1)</f>
        <v/>
      </c>
      <c r="C1800" s="14" t="str">
        <f>IF(D1800="","",VLOOKUP(D1800,LISTA!$A:$B,2,0))</f>
        <v/>
      </c>
      <c r="D1800" s="151"/>
      <c r="E1800" s="14" t="str">
        <f>IF(D1800="","",VLOOKUP(B1800,'Preventiva - Sequencia'!$B:$C,2,0))</f>
        <v/>
      </c>
      <c r="F1800" s="14" t="str">
        <f t="shared" si="269"/>
        <v/>
      </c>
      <c r="G1800" s="14" t="str">
        <f t="shared" si="270"/>
        <v/>
      </c>
      <c r="H1800" s="14" t="str">
        <f t="shared" si="271"/>
        <v/>
      </c>
      <c r="I1800" s="152"/>
      <c r="J1800" s="153"/>
      <c r="K1800" s="153"/>
      <c r="L1800" s="19" t="str">
        <f t="shared" si="267"/>
        <v/>
      </c>
      <c r="M1800" s="151"/>
      <c r="N1800" s="153"/>
      <c r="O1800" s="153"/>
      <c r="P1800" s="19" t="str">
        <f t="shared" si="272"/>
        <v/>
      </c>
      <c r="Q1800" s="151"/>
      <c r="R1800" s="151"/>
      <c r="S1800" s="152"/>
      <c r="T1800" s="152"/>
      <c r="U1800" s="21" t="str">
        <f t="shared" si="266"/>
        <v/>
      </c>
      <c r="V1800" s="21" t="str">
        <f t="shared" si="273"/>
        <v/>
      </c>
      <c r="W1800" s="15" t="str">
        <f t="shared" si="274"/>
        <v/>
      </c>
    </row>
    <row r="1801" spans="1:23" ht="21.6" hidden="1" customHeight="1">
      <c r="A1801" s="14" t="str">
        <f t="shared" si="268"/>
        <v/>
      </c>
      <c r="B1801" s="20" t="str">
        <f>IF(D1801="","",COUNTIF($C$4:C1800,C1801)+1)</f>
        <v/>
      </c>
      <c r="C1801" s="14" t="str">
        <f>IF(D1801="","",VLOOKUP(D1801,LISTA!$A:$B,2,0))</f>
        <v/>
      </c>
      <c r="D1801" s="151"/>
      <c r="E1801" s="14" t="str">
        <f>IF(D1801="","",VLOOKUP(B1801,'Preventiva - Sequencia'!$B:$C,2,0))</f>
        <v/>
      </c>
      <c r="F1801" s="14" t="str">
        <f t="shared" si="269"/>
        <v/>
      </c>
      <c r="G1801" s="14" t="str">
        <f t="shared" si="270"/>
        <v/>
      </c>
      <c r="H1801" s="14" t="str">
        <f t="shared" si="271"/>
        <v/>
      </c>
      <c r="I1801" s="152"/>
      <c r="J1801" s="153"/>
      <c r="K1801" s="153"/>
      <c r="L1801" s="19" t="str">
        <f t="shared" si="267"/>
        <v/>
      </c>
      <c r="M1801" s="151"/>
      <c r="N1801" s="153"/>
      <c r="O1801" s="153"/>
      <c r="P1801" s="19" t="str">
        <f t="shared" si="272"/>
        <v/>
      </c>
      <c r="Q1801" s="151"/>
      <c r="R1801" s="151"/>
      <c r="S1801" s="152"/>
      <c r="T1801" s="152"/>
      <c r="U1801" s="21" t="str">
        <f t="shared" si="266"/>
        <v/>
      </c>
      <c r="V1801" s="21" t="str">
        <f t="shared" si="273"/>
        <v/>
      </c>
      <c r="W1801" s="15" t="str">
        <f t="shared" si="274"/>
        <v/>
      </c>
    </row>
    <row r="1802" spans="1:23" ht="21.6" hidden="1" customHeight="1">
      <c r="A1802" s="14" t="str">
        <f t="shared" si="268"/>
        <v/>
      </c>
      <c r="B1802" s="20" t="str">
        <f>IF(D1802="","",COUNTIF($C$4:C1801,C1802)+1)</f>
        <v/>
      </c>
      <c r="C1802" s="14" t="str">
        <f>IF(D1802="","",VLOOKUP(D1802,LISTA!$A:$B,2,0))</f>
        <v/>
      </c>
      <c r="D1802" s="151"/>
      <c r="E1802" s="14" t="str">
        <f>IF(D1802="","",VLOOKUP(B1802,'Preventiva - Sequencia'!$B:$C,2,0))</f>
        <v/>
      </c>
      <c r="F1802" s="14" t="str">
        <f t="shared" si="269"/>
        <v/>
      </c>
      <c r="G1802" s="14" t="str">
        <f t="shared" si="270"/>
        <v/>
      </c>
      <c r="H1802" s="14" t="str">
        <f t="shared" si="271"/>
        <v/>
      </c>
      <c r="I1802" s="152"/>
      <c r="J1802" s="153"/>
      <c r="K1802" s="153"/>
      <c r="L1802" s="19" t="str">
        <f t="shared" si="267"/>
        <v/>
      </c>
      <c r="M1802" s="151"/>
      <c r="N1802" s="153"/>
      <c r="O1802" s="153"/>
      <c r="P1802" s="19" t="str">
        <f t="shared" si="272"/>
        <v/>
      </c>
      <c r="Q1802" s="151"/>
      <c r="R1802" s="151"/>
      <c r="S1802" s="152"/>
      <c r="T1802" s="152"/>
      <c r="U1802" s="21" t="str">
        <f t="shared" si="266"/>
        <v/>
      </c>
      <c r="V1802" s="21" t="str">
        <f t="shared" si="273"/>
        <v/>
      </c>
      <c r="W1802" s="15" t="str">
        <f t="shared" si="274"/>
        <v/>
      </c>
    </row>
    <row r="1803" spans="1:23" ht="21.6" hidden="1" customHeight="1">
      <c r="A1803" s="14" t="str">
        <f t="shared" si="268"/>
        <v/>
      </c>
      <c r="B1803" s="20" t="str">
        <f>IF(D1803="","",COUNTIF($C$4:C1802,C1803)+1)</f>
        <v/>
      </c>
      <c r="C1803" s="14" t="str">
        <f>IF(D1803="","",VLOOKUP(D1803,LISTA!$A:$B,2,0))</f>
        <v/>
      </c>
      <c r="D1803" s="151"/>
      <c r="E1803" s="14" t="str">
        <f>IF(D1803="","",VLOOKUP(B1803,'Preventiva - Sequencia'!$B:$C,2,0))</f>
        <v/>
      </c>
      <c r="F1803" s="14" t="str">
        <f t="shared" si="269"/>
        <v/>
      </c>
      <c r="G1803" s="14" t="str">
        <f t="shared" si="270"/>
        <v/>
      </c>
      <c r="H1803" s="14" t="str">
        <f t="shared" si="271"/>
        <v/>
      </c>
      <c r="I1803" s="152"/>
      <c r="J1803" s="153"/>
      <c r="K1803" s="153"/>
      <c r="L1803" s="19" t="str">
        <f t="shared" si="267"/>
        <v/>
      </c>
      <c r="M1803" s="151"/>
      <c r="N1803" s="153"/>
      <c r="O1803" s="153"/>
      <c r="P1803" s="19" t="str">
        <f t="shared" si="272"/>
        <v/>
      </c>
      <c r="Q1803" s="151"/>
      <c r="R1803" s="151"/>
      <c r="S1803" s="152"/>
      <c r="T1803" s="152"/>
      <c r="U1803" s="21" t="str">
        <f t="shared" si="266"/>
        <v/>
      </c>
      <c r="V1803" s="21" t="str">
        <f t="shared" si="273"/>
        <v/>
      </c>
      <c r="W1803" s="15" t="str">
        <f t="shared" si="274"/>
        <v/>
      </c>
    </row>
    <row r="1804" spans="1:23" ht="21.6" hidden="1" customHeight="1">
      <c r="A1804" s="14" t="str">
        <f t="shared" si="268"/>
        <v/>
      </c>
      <c r="B1804" s="20" t="str">
        <f>IF(D1804="","",COUNTIF($C$4:C1803,C1804)+1)</f>
        <v/>
      </c>
      <c r="C1804" s="14" t="str">
        <f>IF(D1804="","",VLOOKUP(D1804,LISTA!$A:$B,2,0))</f>
        <v/>
      </c>
      <c r="D1804" s="151"/>
      <c r="E1804" s="14" t="str">
        <f>IF(D1804="","",VLOOKUP(B1804,'Preventiva - Sequencia'!$B:$C,2,0))</f>
        <v/>
      </c>
      <c r="F1804" s="14" t="str">
        <f t="shared" si="269"/>
        <v/>
      </c>
      <c r="G1804" s="14" t="str">
        <f t="shared" si="270"/>
        <v/>
      </c>
      <c r="H1804" s="14" t="str">
        <f t="shared" si="271"/>
        <v/>
      </c>
      <c r="I1804" s="152"/>
      <c r="J1804" s="153"/>
      <c r="K1804" s="153"/>
      <c r="L1804" s="19" t="str">
        <f t="shared" si="267"/>
        <v/>
      </c>
      <c r="M1804" s="151"/>
      <c r="N1804" s="153"/>
      <c r="O1804" s="153"/>
      <c r="P1804" s="19" t="str">
        <f t="shared" si="272"/>
        <v/>
      </c>
      <c r="Q1804" s="151"/>
      <c r="R1804" s="151"/>
      <c r="S1804" s="152"/>
      <c r="T1804" s="152"/>
      <c r="U1804" s="21" t="str">
        <f t="shared" si="266"/>
        <v/>
      </c>
      <c r="V1804" s="21" t="str">
        <f t="shared" si="273"/>
        <v/>
      </c>
      <c r="W1804" s="15" t="str">
        <f t="shared" si="274"/>
        <v/>
      </c>
    </row>
    <row r="1805" spans="1:23" ht="21.6" hidden="1" customHeight="1">
      <c r="A1805" s="14" t="str">
        <f t="shared" si="268"/>
        <v/>
      </c>
      <c r="B1805" s="20" t="str">
        <f>IF(D1805="","",COUNTIF($C$4:C1804,C1805)+1)</f>
        <v/>
      </c>
      <c r="C1805" s="14" t="str">
        <f>IF(D1805="","",VLOOKUP(D1805,LISTA!$A:$B,2,0))</f>
        <v/>
      </c>
      <c r="D1805" s="151"/>
      <c r="E1805" s="14" t="str">
        <f>IF(D1805="","",VLOOKUP(B1805,'Preventiva - Sequencia'!$B:$C,2,0))</f>
        <v/>
      </c>
      <c r="F1805" s="14" t="str">
        <f t="shared" si="269"/>
        <v/>
      </c>
      <c r="G1805" s="14" t="str">
        <f t="shared" si="270"/>
        <v/>
      </c>
      <c r="H1805" s="14" t="str">
        <f t="shared" si="271"/>
        <v/>
      </c>
      <c r="I1805" s="152"/>
      <c r="J1805" s="153"/>
      <c r="K1805" s="153"/>
      <c r="L1805" s="19" t="str">
        <f t="shared" si="267"/>
        <v/>
      </c>
      <c r="M1805" s="151"/>
      <c r="N1805" s="153"/>
      <c r="O1805" s="153"/>
      <c r="P1805" s="19" t="str">
        <f t="shared" si="272"/>
        <v/>
      </c>
      <c r="Q1805" s="151"/>
      <c r="R1805" s="151"/>
      <c r="S1805" s="152"/>
      <c r="T1805" s="152"/>
      <c r="U1805" s="21" t="str">
        <f t="shared" si="266"/>
        <v/>
      </c>
      <c r="V1805" s="21" t="str">
        <f t="shared" si="273"/>
        <v/>
      </c>
      <c r="W1805" s="15" t="str">
        <f t="shared" si="274"/>
        <v/>
      </c>
    </row>
    <row r="1806" spans="1:23" ht="21.6" hidden="1" customHeight="1">
      <c r="A1806" s="14" t="str">
        <f t="shared" si="268"/>
        <v/>
      </c>
      <c r="B1806" s="20" t="str">
        <f>IF(D1806="","",COUNTIF($C$4:C1805,C1806)+1)</f>
        <v/>
      </c>
      <c r="C1806" s="14" t="str">
        <f>IF(D1806="","",VLOOKUP(D1806,LISTA!$A:$B,2,0))</f>
        <v/>
      </c>
      <c r="D1806" s="151"/>
      <c r="E1806" s="14" t="str">
        <f>IF(D1806="","",VLOOKUP(B1806,'Preventiva - Sequencia'!$B:$C,2,0))</f>
        <v/>
      </c>
      <c r="F1806" s="14" t="str">
        <f t="shared" si="269"/>
        <v/>
      </c>
      <c r="G1806" s="14" t="str">
        <f t="shared" si="270"/>
        <v/>
      </c>
      <c r="H1806" s="14" t="str">
        <f t="shared" si="271"/>
        <v/>
      </c>
      <c r="I1806" s="152"/>
      <c r="J1806" s="153"/>
      <c r="K1806" s="153"/>
      <c r="L1806" s="19" t="str">
        <f t="shared" si="267"/>
        <v/>
      </c>
      <c r="M1806" s="151"/>
      <c r="N1806" s="153"/>
      <c r="O1806" s="153"/>
      <c r="P1806" s="19" t="str">
        <f t="shared" si="272"/>
        <v/>
      </c>
      <c r="Q1806" s="151"/>
      <c r="R1806" s="151"/>
      <c r="S1806" s="152"/>
      <c r="T1806" s="152"/>
      <c r="U1806" s="21" t="str">
        <f t="shared" si="266"/>
        <v/>
      </c>
      <c r="V1806" s="21" t="str">
        <f t="shared" si="273"/>
        <v/>
      </c>
      <c r="W1806" s="15" t="str">
        <f t="shared" si="274"/>
        <v/>
      </c>
    </row>
    <row r="1807" spans="1:23" ht="21.6" hidden="1" customHeight="1">
      <c r="A1807" s="14" t="str">
        <f t="shared" si="268"/>
        <v/>
      </c>
      <c r="B1807" s="20" t="str">
        <f>IF(D1807="","",COUNTIF($C$4:C1806,C1807)+1)</f>
        <v/>
      </c>
      <c r="C1807" s="14" t="str">
        <f>IF(D1807="","",VLOOKUP(D1807,LISTA!$A:$B,2,0))</f>
        <v/>
      </c>
      <c r="D1807" s="151"/>
      <c r="E1807" s="14" t="str">
        <f>IF(D1807="","",VLOOKUP(B1807,'Preventiva - Sequencia'!$B:$C,2,0))</f>
        <v/>
      </c>
      <c r="F1807" s="14" t="str">
        <f t="shared" si="269"/>
        <v/>
      </c>
      <c r="G1807" s="14" t="str">
        <f t="shared" si="270"/>
        <v/>
      </c>
      <c r="H1807" s="14" t="str">
        <f t="shared" si="271"/>
        <v/>
      </c>
      <c r="I1807" s="152"/>
      <c r="J1807" s="153"/>
      <c r="K1807" s="153"/>
      <c r="L1807" s="19" t="str">
        <f t="shared" si="267"/>
        <v/>
      </c>
      <c r="M1807" s="151"/>
      <c r="N1807" s="153"/>
      <c r="O1807" s="153"/>
      <c r="P1807" s="19" t="str">
        <f t="shared" si="272"/>
        <v/>
      </c>
      <c r="Q1807" s="151"/>
      <c r="R1807" s="151"/>
      <c r="S1807" s="152"/>
      <c r="T1807" s="152"/>
      <c r="U1807" s="21" t="str">
        <f t="shared" si="266"/>
        <v/>
      </c>
      <c r="V1807" s="21" t="str">
        <f t="shared" si="273"/>
        <v/>
      </c>
      <c r="W1807" s="15" t="str">
        <f t="shared" si="274"/>
        <v/>
      </c>
    </row>
    <row r="1808" spans="1:23" ht="21.6" hidden="1" customHeight="1">
      <c r="A1808" s="14" t="str">
        <f t="shared" si="268"/>
        <v/>
      </c>
      <c r="B1808" s="20" t="str">
        <f>IF(D1808="","",COUNTIF($C$4:C1807,C1808)+1)</f>
        <v/>
      </c>
      <c r="C1808" s="14" t="str">
        <f>IF(D1808="","",VLOOKUP(D1808,LISTA!$A:$B,2,0))</f>
        <v/>
      </c>
      <c r="D1808" s="151"/>
      <c r="E1808" s="14" t="str">
        <f>IF(D1808="","",VLOOKUP(B1808,'Preventiva - Sequencia'!$B:$C,2,0))</f>
        <v/>
      </c>
      <c r="F1808" s="14" t="str">
        <f t="shared" si="269"/>
        <v/>
      </c>
      <c r="G1808" s="14" t="str">
        <f t="shared" si="270"/>
        <v/>
      </c>
      <c r="H1808" s="14" t="str">
        <f t="shared" si="271"/>
        <v/>
      </c>
      <c r="I1808" s="152"/>
      <c r="J1808" s="153"/>
      <c r="K1808" s="153"/>
      <c r="L1808" s="19" t="str">
        <f t="shared" si="267"/>
        <v/>
      </c>
      <c r="M1808" s="151"/>
      <c r="N1808" s="153"/>
      <c r="O1808" s="153"/>
      <c r="P1808" s="19" t="str">
        <f t="shared" si="272"/>
        <v/>
      </c>
      <c r="Q1808" s="151"/>
      <c r="R1808" s="151"/>
      <c r="S1808" s="152"/>
      <c r="T1808" s="152"/>
      <c r="U1808" s="21" t="str">
        <f t="shared" si="266"/>
        <v/>
      </c>
      <c r="V1808" s="21" t="str">
        <f t="shared" si="273"/>
        <v/>
      </c>
      <c r="W1808" s="15" t="str">
        <f t="shared" si="274"/>
        <v/>
      </c>
    </row>
    <row r="1809" spans="1:23" ht="21.6" hidden="1" customHeight="1">
      <c r="A1809" s="14" t="str">
        <f t="shared" si="268"/>
        <v/>
      </c>
      <c r="B1809" s="20" t="str">
        <f>IF(D1809="","",COUNTIF($C$4:C1808,C1809)+1)</f>
        <v/>
      </c>
      <c r="C1809" s="14" t="str">
        <f>IF(D1809="","",VLOOKUP(D1809,LISTA!$A:$B,2,0))</f>
        <v/>
      </c>
      <c r="D1809" s="151"/>
      <c r="E1809" s="14" t="str">
        <f>IF(D1809="","",VLOOKUP(B1809,'Preventiva - Sequencia'!$B:$C,2,0))</f>
        <v/>
      </c>
      <c r="F1809" s="14" t="str">
        <f t="shared" si="269"/>
        <v/>
      </c>
      <c r="G1809" s="14" t="str">
        <f t="shared" si="270"/>
        <v/>
      </c>
      <c r="H1809" s="14" t="str">
        <f t="shared" si="271"/>
        <v/>
      </c>
      <c r="I1809" s="152"/>
      <c r="J1809" s="153"/>
      <c r="K1809" s="153"/>
      <c r="L1809" s="19" t="str">
        <f t="shared" si="267"/>
        <v/>
      </c>
      <c r="M1809" s="151"/>
      <c r="N1809" s="153"/>
      <c r="O1809" s="153"/>
      <c r="P1809" s="19" t="str">
        <f t="shared" si="272"/>
        <v/>
      </c>
      <c r="Q1809" s="151"/>
      <c r="R1809" s="151"/>
      <c r="S1809" s="152"/>
      <c r="T1809" s="152"/>
      <c r="U1809" s="21" t="str">
        <f t="shared" si="266"/>
        <v/>
      </c>
      <c r="V1809" s="21" t="str">
        <f t="shared" si="273"/>
        <v/>
      </c>
      <c r="W1809" s="15" t="str">
        <f t="shared" si="274"/>
        <v/>
      </c>
    </row>
    <row r="1810" spans="1:23" ht="21.6" hidden="1" customHeight="1">
      <c r="A1810" s="14" t="str">
        <f t="shared" si="268"/>
        <v/>
      </c>
      <c r="B1810" s="20" t="str">
        <f>IF(D1810="","",COUNTIF($C$4:C1809,C1810)+1)</f>
        <v/>
      </c>
      <c r="C1810" s="14" t="str">
        <f>IF(D1810="","",VLOOKUP(D1810,LISTA!$A:$B,2,0))</f>
        <v/>
      </c>
      <c r="D1810" s="151"/>
      <c r="E1810" s="14" t="str">
        <f>IF(D1810="","",VLOOKUP(B1810,'Preventiva - Sequencia'!$B:$C,2,0))</f>
        <v/>
      </c>
      <c r="F1810" s="14" t="str">
        <f t="shared" si="269"/>
        <v/>
      </c>
      <c r="G1810" s="14" t="str">
        <f t="shared" si="270"/>
        <v/>
      </c>
      <c r="H1810" s="14" t="str">
        <f t="shared" si="271"/>
        <v/>
      </c>
      <c r="I1810" s="152"/>
      <c r="J1810" s="153"/>
      <c r="K1810" s="153"/>
      <c r="L1810" s="19" t="str">
        <f t="shared" si="267"/>
        <v/>
      </c>
      <c r="M1810" s="151"/>
      <c r="N1810" s="153"/>
      <c r="O1810" s="153"/>
      <c r="P1810" s="19" t="str">
        <f t="shared" si="272"/>
        <v/>
      </c>
      <c r="Q1810" s="151"/>
      <c r="R1810" s="151"/>
      <c r="S1810" s="152"/>
      <c r="T1810" s="152"/>
      <c r="U1810" s="21" t="str">
        <f t="shared" si="266"/>
        <v/>
      </c>
      <c r="V1810" s="21" t="str">
        <f t="shared" si="273"/>
        <v/>
      </c>
      <c r="W1810" s="15" t="str">
        <f t="shared" si="274"/>
        <v/>
      </c>
    </row>
    <row r="1811" spans="1:23" ht="21.6" hidden="1" customHeight="1">
      <c r="A1811" s="14" t="str">
        <f t="shared" si="268"/>
        <v/>
      </c>
      <c r="B1811" s="20" t="str">
        <f>IF(D1811="","",COUNTIF($C$4:C1810,C1811)+1)</f>
        <v/>
      </c>
      <c r="C1811" s="14" t="str">
        <f>IF(D1811="","",VLOOKUP(D1811,LISTA!$A:$B,2,0))</f>
        <v/>
      </c>
      <c r="D1811" s="151"/>
      <c r="E1811" s="14" t="str">
        <f>IF(D1811="","",VLOOKUP(B1811,'Preventiva - Sequencia'!$B:$C,2,0))</f>
        <v/>
      </c>
      <c r="F1811" s="14" t="str">
        <f t="shared" si="269"/>
        <v/>
      </c>
      <c r="G1811" s="14" t="str">
        <f t="shared" si="270"/>
        <v/>
      </c>
      <c r="H1811" s="14" t="str">
        <f t="shared" si="271"/>
        <v/>
      </c>
      <c r="I1811" s="152"/>
      <c r="J1811" s="153"/>
      <c r="K1811" s="153"/>
      <c r="L1811" s="19" t="str">
        <f t="shared" si="267"/>
        <v/>
      </c>
      <c r="M1811" s="151"/>
      <c r="N1811" s="153"/>
      <c r="O1811" s="153"/>
      <c r="P1811" s="19" t="str">
        <f t="shared" si="272"/>
        <v/>
      </c>
      <c r="Q1811" s="151"/>
      <c r="R1811" s="151"/>
      <c r="S1811" s="152"/>
      <c r="T1811" s="152"/>
      <c r="U1811" s="21" t="str">
        <f t="shared" si="266"/>
        <v/>
      </c>
      <c r="V1811" s="21" t="str">
        <f t="shared" si="273"/>
        <v/>
      </c>
      <c r="W1811" s="15" t="str">
        <f t="shared" si="274"/>
        <v/>
      </c>
    </row>
    <row r="1812" spans="1:23" ht="21.6" hidden="1" customHeight="1">
      <c r="A1812" s="14" t="str">
        <f t="shared" si="268"/>
        <v/>
      </c>
      <c r="B1812" s="20" t="str">
        <f>IF(D1812="","",COUNTIF($C$4:C1811,C1812)+1)</f>
        <v/>
      </c>
      <c r="C1812" s="14" t="str">
        <f>IF(D1812="","",VLOOKUP(D1812,LISTA!$A:$B,2,0))</f>
        <v/>
      </c>
      <c r="D1812" s="151"/>
      <c r="E1812" s="14" t="str">
        <f>IF(D1812="","",VLOOKUP(B1812,'Preventiva - Sequencia'!$B:$C,2,0))</f>
        <v/>
      </c>
      <c r="F1812" s="14" t="str">
        <f t="shared" si="269"/>
        <v/>
      </c>
      <c r="G1812" s="14" t="str">
        <f t="shared" si="270"/>
        <v/>
      </c>
      <c r="H1812" s="14" t="str">
        <f t="shared" si="271"/>
        <v/>
      </c>
      <c r="I1812" s="152"/>
      <c r="J1812" s="153"/>
      <c r="K1812" s="153"/>
      <c r="L1812" s="19" t="str">
        <f t="shared" si="267"/>
        <v/>
      </c>
      <c r="M1812" s="151"/>
      <c r="N1812" s="153"/>
      <c r="O1812" s="153"/>
      <c r="P1812" s="19" t="str">
        <f t="shared" si="272"/>
        <v/>
      </c>
      <c r="Q1812" s="151"/>
      <c r="R1812" s="151"/>
      <c r="S1812" s="152"/>
      <c r="T1812" s="152"/>
      <c r="U1812" s="21" t="str">
        <f t="shared" si="266"/>
        <v/>
      </c>
      <c r="V1812" s="21" t="str">
        <f t="shared" si="273"/>
        <v/>
      </c>
      <c r="W1812" s="15" t="str">
        <f t="shared" si="274"/>
        <v/>
      </c>
    </row>
    <row r="1813" spans="1:23" ht="21.6" hidden="1" customHeight="1">
      <c r="A1813" s="14" t="str">
        <f t="shared" si="268"/>
        <v/>
      </c>
      <c r="B1813" s="20" t="str">
        <f>IF(D1813="","",COUNTIF($C$4:C1812,C1813)+1)</f>
        <v/>
      </c>
      <c r="C1813" s="14" t="str">
        <f>IF(D1813="","",VLOOKUP(D1813,LISTA!$A:$B,2,0))</f>
        <v/>
      </c>
      <c r="D1813" s="151"/>
      <c r="E1813" s="14" t="str">
        <f>IF(D1813="","",VLOOKUP(B1813,'Preventiva - Sequencia'!$B:$C,2,0))</f>
        <v/>
      </c>
      <c r="F1813" s="14" t="str">
        <f t="shared" si="269"/>
        <v/>
      </c>
      <c r="G1813" s="14" t="str">
        <f t="shared" si="270"/>
        <v/>
      </c>
      <c r="H1813" s="14" t="str">
        <f t="shared" si="271"/>
        <v/>
      </c>
      <c r="I1813" s="152"/>
      <c r="J1813" s="153"/>
      <c r="K1813" s="153"/>
      <c r="L1813" s="19" t="str">
        <f t="shared" si="267"/>
        <v/>
      </c>
      <c r="M1813" s="151"/>
      <c r="N1813" s="153"/>
      <c r="O1813" s="153"/>
      <c r="P1813" s="19" t="str">
        <f t="shared" si="272"/>
        <v/>
      </c>
      <c r="Q1813" s="151"/>
      <c r="R1813" s="151"/>
      <c r="S1813" s="152"/>
      <c r="T1813" s="152"/>
      <c r="U1813" s="21" t="str">
        <f t="shared" si="266"/>
        <v/>
      </c>
      <c r="V1813" s="21" t="str">
        <f t="shared" si="273"/>
        <v/>
      </c>
      <c r="W1813" s="15" t="str">
        <f t="shared" si="274"/>
        <v/>
      </c>
    </row>
    <row r="1814" spans="1:23" ht="21.6" hidden="1" customHeight="1">
      <c r="A1814" s="14" t="str">
        <f t="shared" si="268"/>
        <v/>
      </c>
      <c r="B1814" s="20" t="str">
        <f>IF(D1814="","",COUNTIF($C$4:C1813,C1814)+1)</f>
        <v/>
      </c>
      <c r="C1814" s="14" t="str">
        <f>IF(D1814="","",VLOOKUP(D1814,LISTA!$A:$B,2,0))</f>
        <v/>
      </c>
      <c r="D1814" s="151"/>
      <c r="E1814" s="14" t="str">
        <f>IF(D1814="","",VLOOKUP(B1814,'Preventiva - Sequencia'!$B:$C,2,0))</f>
        <v/>
      </c>
      <c r="F1814" s="14" t="str">
        <f t="shared" si="269"/>
        <v/>
      </c>
      <c r="G1814" s="14" t="str">
        <f t="shared" si="270"/>
        <v/>
      </c>
      <c r="H1814" s="14" t="str">
        <f t="shared" si="271"/>
        <v/>
      </c>
      <c r="I1814" s="152"/>
      <c r="J1814" s="153"/>
      <c r="K1814" s="153"/>
      <c r="L1814" s="19" t="str">
        <f t="shared" si="267"/>
        <v/>
      </c>
      <c r="M1814" s="151"/>
      <c r="N1814" s="153"/>
      <c r="O1814" s="153"/>
      <c r="P1814" s="19" t="str">
        <f t="shared" si="272"/>
        <v/>
      </c>
      <c r="Q1814" s="151"/>
      <c r="R1814" s="151"/>
      <c r="S1814" s="152"/>
      <c r="T1814" s="152"/>
      <c r="U1814" s="21" t="str">
        <f t="shared" si="266"/>
        <v/>
      </c>
      <c r="V1814" s="21" t="str">
        <f t="shared" si="273"/>
        <v/>
      </c>
      <c r="W1814" s="15" t="str">
        <f t="shared" si="274"/>
        <v/>
      </c>
    </row>
    <row r="1815" spans="1:23" ht="21.6" hidden="1" customHeight="1">
      <c r="A1815" s="14" t="str">
        <f t="shared" si="268"/>
        <v/>
      </c>
      <c r="B1815" s="20" t="str">
        <f>IF(D1815="","",COUNTIF($C$4:C1814,C1815)+1)</f>
        <v/>
      </c>
      <c r="C1815" s="14" t="str">
        <f>IF(D1815="","",VLOOKUP(D1815,LISTA!$A:$B,2,0))</f>
        <v/>
      </c>
      <c r="D1815" s="151"/>
      <c r="E1815" s="14" t="str">
        <f>IF(D1815="","",VLOOKUP(B1815,'Preventiva - Sequencia'!$B:$C,2,0))</f>
        <v/>
      </c>
      <c r="F1815" s="14" t="str">
        <f t="shared" si="269"/>
        <v/>
      </c>
      <c r="G1815" s="14" t="str">
        <f t="shared" si="270"/>
        <v/>
      </c>
      <c r="H1815" s="14" t="str">
        <f t="shared" si="271"/>
        <v/>
      </c>
      <c r="I1815" s="152"/>
      <c r="J1815" s="153"/>
      <c r="K1815" s="153"/>
      <c r="L1815" s="19" t="str">
        <f t="shared" si="267"/>
        <v/>
      </c>
      <c r="M1815" s="151"/>
      <c r="N1815" s="153"/>
      <c r="O1815" s="153"/>
      <c r="P1815" s="19" t="str">
        <f t="shared" si="272"/>
        <v/>
      </c>
      <c r="Q1815" s="151"/>
      <c r="R1815" s="151"/>
      <c r="S1815" s="152"/>
      <c r="T1815" s="152"/>
      <c r="U1815" s="21" t="str">
        <f t="shared" si="266"/>
        <v/>
      </c>
      <c r="V1815" s="21" t="str">
        <f t="shared" si="273"/>
        <v/>
      </c>
      <c r="W1815" s="15" t="str">
        <f t="shared" si="274"/>
        <v/>
      </c>
    </row>
    <row r="1816" spans="1:23" ht="21.6" hidden="1" customHeight="1">
      <c r="A1816" s="14" t="str">
        <f t="shared" si="268"/>
        <v/>
      </c>
      <c r="B1816" s="20" t="str">
        <f>IF(D1816="","",COUNTIF($C$4:C1815,C1816)+1)</f>
        <v/>
      </c>
      <c r="C1816" s="14" t="str">
        <f>IF(D1816="","",VLOOKUP(D1816,LISTA!$A:$B,2,0))</f>
        <v/>
      </c>
      <c r="D1816" s="151"/>
      <c r="E1816" s="14" t="str">
        <f>IF(D1816="","",VLOOKUP(B1816,'Preventiva - Sequencia'!$B:$C,2,0))</f>
        <v/>
      </c>
      <c r="F1816" s="14" t="str">
        <f t="shared" si="269"/>
        <v/>
      </c>
      <c r="G1816" s="14" t="str">
        <f t="shared" si="270"/>
        <v/>
      </c>
      <c r="H1816" s="14" t="str">
        <f t="shared" si="271"/>
        <v/>
      </c>
      <c r="I1816" s="152"/>
      <c r="J1816" s="153"/>
      <c r="K1816" s="153"/>
      <c r="L1816" s="19" t="str">
        <f t="shared" si="267"/>
        <v/>
      </c>
      <c r="M1816" s="151"/>
      <c r="N1816" s="153"/>
      <c r="O1816" s="153"/>
      <c r="P1816" s="19" t="str">
        <f t="shared" si="272"/>
        <v/>
      </c>
      <c r="Q1816" s="151"/>
      <c r="R1816" s="151"/>
      <c r="S1816" s="152"/>
      <c r="T1816" s="152"/>
      <c r="U1816" s="21" t="str">
        <f t="shared" si="266"/>
        <v/>
      </c>
      <c r="V1816" s="21" t="str">
        <f t="shared" si="273"/>
        <v/>
      </c>
      <c r="W1816" s="15" t="str">
        <f t="shared" si="274"/>
        <v/>
      </c>
    </row>
    <row r="1817" spans="1:23" ht="21.6" hidden="1" customHeight="1">
      <c r="A1817" s="14" t="str">
        <f t="shared" si="268"/>
        <v/>
      </c>
      <c r="B1817" s="20" t="str">
        <f>IF(D1817="","",COUNTIF($C$4:C1816,C1817)+1)</f>
        <v/>
      </c>
      <c r="C1817" s="14" t="str">
        <f>IF(D1817="","",VLOOKUP(D1817,LISTA!$A:$B,2,0))</f>
        <v/>
      </c>
      <c r="D1817" s="151"/>
      <c r="E1817" s="14" t="str">
        <f>IF(D1817="","",VLOOKUP(B1817,'Preventiva - Sequencia'!$B:$C,2,0))</f>
        <v/>
      </c>
      <c r="F1817" s="14" t="str">
        <f t="shared" si="269"/>
        <v/>
      </c>
      <c r="G1817" s="14" t="str">
        <f t="shared" si="270"/>
        <v/>
      </c>
      <c r="H1817" s="14" t="str">
        <f t="shared" si="271"/>
        <v/>
      </c>
      <c r="I1817" s="152"/>
      <c r="J1817" s="153"/>
      <c r="K1817" s="153"/>
      <c r="L1817" s="19" t="str">
        <f t="shared" si="267"/>
        <v/>
      </c>
      <c r="M1817" s="151"/>
      <c r="N1817" s="153"/>
      <c r="O1817" s="153"/>
      <c r="P1817" s="19" t="str">
        <f t="shared" si="272"/>
        <v/>
      </c>
      <c r="Q1817" s="151"/>
      <c r="R1817" s="151"/>
      <c r="S1817" s="152"/>
      <c r="T1817" s="152"/>
      <c r="U1817" s="21" t="str">
        <f t="shared" si="266"/>
        <v/>
      </c>
      <c r="V1817" s="21" t="str">
        <f t="shared" si="273"/>
        <v/>
      </c>
      <c r="W1817" s="15" t="str">
        <f t="shared" si="274"/>
        <v/>
      </c>
    </row>
    <row r="1818" spans="1:23" ht="21.6" hidden="1" customHeight="1">
      <c r="A1818" s="14" t="str">
        <f t="shared" si="268"/>
        <v/>
      </c>
      <c r="B1818" s="20" t="str">
        <f>IF(D1818="","",COUNTIF($C$4:C1817,C1818)+1)</f>
        <v/>
      </c>
      <c r="C1818" s="14" t="str">
        <f>IF(D1818="","",VLOOKUP(D1818,LISTA!$A:$B,2,0))</f>
        <v/>
      </c>
      <c r="D1818" s="151"/>
      <c r="E1818" s="14" t="str">
        <f>IF(D1818="","",VLOOKUP(B1818,'Preventiva - Sequencia'!$B:$C,2,0))</f>
        <v/>
      </c>
      <c r="F1818" s="14" t="str">
        <f t="shared" si="269"/>
        <v/>
      </c>
      <c r="G1818" s="14" t="str">
        <f t="shared" si="270"/>
        <v/>
      </c>
      <c r="H1818" s="14" t="str">
        <f t="shared" si="271"/>
        <v/>
      </c>
      <c r="I1818" s="152"/>
      <c r="J1818" s="153"/>
      <c r="K1818" s="153"/>
      <c r="L1818" s="19" t="str">
        <f t="shared" si="267"/>
        <v/>
      </c>
      <c r="M1818" s="151"/>
      <c r="N1818" s="153"/>
      <c r="O1818" s="153"/>
      <c r="P1818" s="19" t="str">
        <f t="shared" si="272"/>
        <v/>
      </c>
      <c r="Q1818" s="151"/>
      <c r="R1818" s="151"/>
      <c r="S1818" s="152"/>
      <c r="T1818" s="152"/>
      <c r="U1818" s="21" t="str">
        <f t="shared" si="266"/>
        <v/>
      </c>
      <c r="V1818" s="21" t="str">
        <f t="shared" si="273"/>
        <v/>
      </c>
      <c r="W1818" s="15" t="str">
        <f t="shared" si="274"/>
        <v/>
      </c>
    </row>
    <row r="1819" spans="1:23" ht="21.6" hidden="1" customHeight="1">
      <c r="A1819" s="14" t="str">
        <f t="shared" si="268"/>
        <v/>
      </c>
      <c r="B1819" s="20" t="str">
        <f>IF(D1819="","",COUNTIF($C$4:C1818,C1819)+1)</f>
        <v/>
      </c>
      <c r="C1819" s="14" t="str">
        <f>IF(D1819="","",VLOOKUP(D1819,LISTA!$A:$B,2,0))</f>
        <v/>
      </c>
      <c r="D1819" s="151"/>
      <c r="E1819" s="14" t="str">
        <f>IF(D1819="","",VLOOKUP(B1819,'Preventiva - Sequencia'!$B:$C,2,0))</f>
        <v/>
      </c>
      <c r="F1819" s="14" t="str">
        <f t="shared" si="269"/>
        <v/>
      </c>
      <c r="G1819" s="14" t="str">
        <f t="shared" si="270"/>
        <v/>
      </c>
      <c r="H1819" s="14" t="str">
        <f t="shared" si="271"/>
        <v/>
      </c>
      <c r="I1819" s="152"/>
      <c r="J1819" s="153"/>
      <c r="K1819" s="153"/>
      <c r="L1819" s="19" t="str">
        <f t="shared" si="267"/>
        <v/>
      </c>
      <c r="M1819" s="151"/>
      <c r="N1819" s="153"/>
      <c r="O1819" s="153"/>
      <c r="P1819" s="19" t="str">
        <f t="shared" si="272"/>
        <v/>
      </c>
      <c r="Q1819" s="151"/>
      <c r="R1819" s="151"/>
      <c r="S1819" s="152"/>
      <c r="T1819" s="152"/>
      <c r="U1819" s="21" t="str">
        <f t="shared" si="266"/>
        <v/>
      </c>
      <c r="V1819" s="21" t="str">
        <f t="shared" si="273"/>
        <v/>
      </c>
      <c r="W1819" s="15" t="str">
        <f t="shared" si="274"/>
        <v/>
      </c>
    </row>
    <row r="1820" spans="1:23" ht="21.6" hidden="1" customHeight="1">
      <c r="A1820" s="14" t="str">
        <f t="shared" si="268"/>
        <v/>
      </c>
      <c r="B1820" s="20" t="str">
        <f>IF(D1820="","",COUNTIF($C$4:C1819,C1820)+1)</f>
        <v/>
      </c>
      <c r="C1820" s="14" t="str">
        <f>IF(D1820="","",VLOOKUP(D1820,LISTA!$A:$B,2,0))</f>
        <v/>
      </c>
      <c r="D1820" s="151"/>
      <c r="E1820" s="14" t="str">
        <f>IF(D1820="","",VLOOKUP(B1820,'Preventiva - Sequencia'!$B:$C,2,0))</f>
        <v/>
      </c>
      <c r="F1820" s="14" t="str">
        <f t="shared" si="269"/>
        <v/>
      </c>
      <c r="G1820" s="14" t="str">
        <f t="shared" si="270"/>
        <v/>
      </c>
      <c r="H1820" s="14" t="str">
        <f t="shared" si="271"/>
        <v/>
      </c>
      <c r="I1820" s="152"/>
      <c r="J1820" s="153"/>
      <c r="K1820" s="153"/>
      <c r="L1820" s="19" t="str">
        <f t="shared" si="267"/>
        <v/>
      </c>
      <c r="M1820" s="151"/>
      <c r="N1820" s="153"/>
      <c r="O1820" s="153"/>
      <c r="P1820" s="19" t="str">
        <f t="shared" si="272"/>
        <v/>
      </c>
      <c r="Q1820" s="151"/>
      <c r="R1820" s="151"/>
      <c r="S1820" s="152"/>
      <c r="T1820" s="152"/>
      <c r="U1820" s="21" t="str">
        <f t="shared" si="266"/>
        <v/>
      </c>
      <c r="V1820" s="21" t="str">
        <f t="shared" si="273"/>
        <v/>
      </c>
      <c r="W1820" s="15" t="str">
        <f t="shared" si="274"/>
        <v/>
      </c>
    </row>
    <row r="1821" spans="1:23" ht="21.6" hidden="1" customHeight="1">
      <c r="A1821" s="14" t="str">
        <f t="shared" si="268"/>
        <v/>
      </c>
      <c r="B1821" s="20" t="str">
        <f>IF(D1821="","",COUNTIF($C$4:C1820,C1821)+1)</f>
        <v/>
      </c>
      <c r="C1821" s="14" t="str">
        <f>IF(D1821="","",VLOOKUP(D1821,LISTA!$A:$B,2,0))</f>
        <v/>
      </c>
      <c r="D1821" s="151"/>
      <c r="E1821" s="14" t="str">
        <f>IF(D1821="","",VLOOKUP(B1821,'Preventiva - Sequencia'!$B:$C,2,0))</f>
        <v/>
      </c>
      <c r="F1821" s="14" t="str">
        <f t="shared" si="269"/>
        <v/>
      </c>
      <c r="G1821" s="14" t="str">
        <f t="shared" si="270"/>
        <v/>
      </c>
      <c r="H1821" s="14" t="str">
        <f t="shared" si="271"/>
        <v/>
      </c>
      <c r="I1821" s="152"/>
      <c r="J1821" s="153"/>
      <c r="K1821" s="153"/>
      <c r="L1821" s="19" t="str">
        <f t="shared" si="267"/>
        <v/>
      </c>
      <c r="M1821" s="151"/>
      <c r="N1821" s="153"/>
      <c r="O1821" s="153"/>
      <c r="P1821" s="19" t="str">
        <f t="shared" si="272"/>
        <v/>
      </c>
      <c r="Q1821" s="151"/>
      <c r="R1821" s="151"/>
      <c r="S1821" s="152"/>
      <c r="T1821" s="152"/>
      <c r="U1821" s="21" t="str">
        <f t="shared" ref="U1821:U1884" si="275">IF(P1821="","",P1821/L1821)</f>
        <v/>
      </c>
      <c r="V1821" s="21" t="str">
        <f t="shared" si="273"/>
        <v/>
      </c>
      <c r="W1821" s="15" t="str">
        <f t="shared" si="274"/>
        <v/>
      </c>
    </row>
    <row r="1822" spans="1:23" ht="21.6" hidden="1" customHeight="1">
      <c r="A1822" s="14" t="str">
        <f t="shared" si="268"/>
        <v/>
      </c>
      <c r="B1822" s="20" t="str">
        <f>IF(D1822="","",COUNTIF($C$4:C1821,C1822)+1)</f>
        <v/>
      </c>
      <c r="C1822" s="14" t="str">
        <f>IF(D1822="","",VLOOKUP(D1822,LISTA!$A:$B,2,0))</f>
        <v/>
      </c>
      <c r="D1822" s="151"/>
      <c r="E1822" s="14" t="str">
        <f>IF(D1822="","",VLOOKUP(B1822,'Preventiva - Sequencia'!$B:$C,2,0))</f>
        <v/>
      </c>
      <c r="F1822" s="14" t="str">
        <f t="shared" si="269"/>
        <v/>
      </c>
      <c r="G1822" s="14" t="str">
        <f t="shared" si="270"/>
        <v/>
      </c>
      <c r="H1822" s="14" t="str">
        <f t="shared" si="271"/>
        <v/>
      </c>
      <c r="I1822" s="152"/>
      <c r="J1822" s="153"/>
      <c r="K1822" s="153"/>
      <c r="L1822" s="19" t="str">
        <f t="shared" si="267"/>
        <v/>
      </c>
      <c r="M1822" s="151"/>
      <c r="N1822" s="153"/>
      <c r="O1822" s="153"/>
      <c r="P1822" s="19" t="str">
        <f t="shared" si="272"/>
        <v/>
      </c>
      <c r="Q1822" s="151"/>
      <c r="R1822" s="151"/>
      <c r="S1822" s="152"/>
      <c r="T1822" s="152"/>
      <c r="U1822" s="21" t="str">
        <f t="shared" si="275"/>
        <v/>
      </c>
      <c r="V1822" s="21" t="str">
        <f t="shared" si="273"/>
        <v/>
      </c>
      <c r="W1822" s="15" t="str">
        <f t="shared" si="274"/>
        <v/>
      </c>
    </row>
    <row r="1823" spans="1:23" ht="21.6" hidden="1" customHeight="1">
      <c r="A1823" s="14" t="str">
        <f t="shared" si="268"/>
        <v/>
      </c>
      <c r="B1823" s="20" t="str">
        <f>IF(D1823="","",COUNTIF($C$4:C1822,C1823)+1)</f>
        <v/>
      </c>
      <c r="C1823" s="14" t="str">
        <f>IF(D1823="","",VLOOKUP(D1823,LISTA!$A:$B,2,0))</f>
        <v/>
      </c>
      <c r="D1823" s="151"/>
      <c r="E1823" s="14" t="str">
        <f>IF(D1823="","",VLOOKUP(B1823,'Preventiva - Sequencia'!$B:$C,2,0))</f>
        <v/>
      </c>
      <c r="F1823" s="14" t="str">
        <f t="shared" si="269"/>
        <v/>
      </c>
      <c r="G1823" s="14" t="str">
        <f t="shared" si="270"/>
        <v/>
      </c>
      <c r="H1823" s="14" t="str">
        <f t="shared" si="271"/>
        <v/>
      </c>
      <c r="I1823" s="152"/>
      <c r="J1823" s="153"/>
      <c r="K1823" s="153"/>
      <c r="L1823" s="19" t="str">
        <f t="shared" si="267"/>
        <v/>
      </c>
      <c r="M1823" s="151"/>
      <c r="N1823" s="153"/>
      <c r="O1823" s="153"/>
      <c r="P1823" s="19" t="str">
        <f t="shared" si="272"/>
        <v/>
      </c>
      <c r="Q1823" s="151"/>
      <c r="R1823" s="151"/>
      <c r="S1823" s="152"/>
      <c r="T1823" s="152"/>
      <c r="U1823" s="21" t="str">
        <f t="shared" si="275"/>
        <v/>
      </c>
      <c r="V1823" s="21" t="str">
        <f t="shared" si="273"/>
        <v/>
      </c>
      <c r="W1823" s="15" t="str">
        <f t="shared" si="274"/>
        <v/>
      </c>
    </row>
    <row r="1824" spans="1:23" ht="21.6" hidden="1" customHeight="1">
      <c r="A1824" s="14" t="str">
        <f t="shared" si="268"/>
        <v/>
      </c>
      <c r="B1824" s="20" t="str">
        <f>IF(D1824="","",COUNTIF($C$4:C1823,C1824)+1)</f>
        <v/>
      </c>
      <c r="C1824" s="14" t="str">
        <f>IF(D1824="","",VLOOKUP(D1824,LISTA!$A:$B,2,0))</f>
        <v/>
      </c>
      <c r="D1824" s="151"/>
      <c r="E1824" s="14" t="str">
        <f>IF(D1824="","",VLOOKUP(B1824,'Preventiva - Sequencia'!$B:$C,2,0))</f>
        <v/>
      </c>
      <c r="F1824" s="14" t="str">
        <f t="shared" si="269"/>
        <v/>
      </c>
      <c r="G1824" s="14" t="str">
        <f t="shared" si="270"/>
        <v/>
      </c>
      <c r="H1824" s="14" t="str">
        <f t="shared" si="271"/>
        <v/>
      </c>
      <c r="I1824" s="152"/>
      <c r="J1824" s="153"/>
      <c r="K1824" s="153"/>
      <c r="L1824" s="19" t="str">
        <f t="shared" si="267"/>
        <v/>
      </c>
      <c r="M1824" s="151"/>
      <c r="N1824" s="153"/>
      <c r="O1824" s="153"/>
      <c r="P1824" s="19" t="str">
        <f t="shared" si="272"/>
        <v/>
      </c>
      <c r="Q1824" s="151"/>
      <c r="R1824" s="151"/>
      <c r="S1824" s="152"/>
      <c r="T1824" s="152"/>
      <c r="U1824" s="21" t="str">
        <f t="shared" si="275"/>
        <v/>
      </c>
      <c r="V1824" s="21" t="str">
        <f t="shared" si="273"/>
        <v/>
      </c>
      <c r="W1824" s="15" t="str">
        <f t="shared" si="274"/>
        <v/>
      </c>
    </row>
    <row r="1825" spans="1:23" ht="21.6" hidden="1" customHeight="1">
      <c r="A1825" s="14" t="str">
        <f t="shared" si="268"/>
        <v/>
      </c>
      <c r="B1825" s="20" t="str">
        <f>IF(D1825="","",COUNTIF($C$4:C1824,C1825)+1)</f>
        <v/>
      </c>
      <c r="C1825" s="14" t="str">
        <f>IF(D1825="","",VLOOKUP(D1825,LISTA!$A:$B,2,0))</f>
        <v/>
      </c>
      <c r="D1825" s="151"/>
      <c r="E1825" s="14" t="str">
        <f>IF(D1825="","",VLOOKUP(B1825,'Preventiva - Sequencia'!$B:$C,2,0))</f>
        <v/>
      </c>
      <c r="F1825" s="14" t="str">
        <f t="shared" si="269"/>
        <v/>
      </c>
      <c r="G1825" s="14" t="str">
        <f t="shared" si="270"/>
        <v/>
      </c>
      <c r="H1825" s="14" t="str">
        <f t="shared" si="271"/>
        <v/>
      </c>
      <c r="I1825" s="152"/>
      <c r="J1825" s="153"/>
      <c r="K1825" s="153"/>
      <c r="L1825" s="19" t="str">
        <f t="shared" si="267"/>
        <v/>
      </c>
      <c r="M1825" s="151"/>
      <c r="N1825" s="153"/>
      <c r="O1825" s="153"/>
      <c r="P1825" s="19" t="str">
        <f t="shared" si="272"/>
        <v/>
      </c>
      <c r="Q1825" s="151"/>
      <c r="R1825" s="151"/>
      <c r="S1825" s="152"/>
      <c r="T1825" s="152"/>
      <c r="U1825" s="21" t="str">
        <f t="shared" si="275"/>
        <v/>
      </c>
      <c r="V1825" s="21" t="str">
        <f t="shared" si="273"/>
        <v/>
      </c>
      <c r="W1825" s="15" t="str">
        <f t="shared" si="274"/>
        <v/>
      </c>
    </row>
    <row r="1826" spans="1:23" ht="21.6" hidden="1" customHeight="1">
      <c r="A1826" s="14" t="str">
        <f t="shared" si="268"/>
        <v/>
      </c>
      <c r="B1826" s="20" t="str">
        <f>IF(D1826="","",COUNTIF($C$4:C1825,C1826)+1)</f>
        <v/>
      </c>
      <c r="C1826" s="14" t="str">
        <f>IF(D1826="","",VLOOKUP(D1826,LISTA!$A:$B,2,0))</f>
        <v/>
      </c>
      <c r="D1826" s="151"/>
      <c r="E1826" s="14" t="str">
        <f>IF(D1826="","",VLOOKUP(B1826,'Preventiva - Sequencia'!$B:$C,2,0))</f>
        <v/>
      </c>
      <c r="F1826" s="14" t="str">
        <f t="shared" si="269"/>
        <v/>
      </c>
      <c r="G1826" s="14" t="str">
        <f t="shared" si="270"/>
        <v/>
      </c>
      <c r="H1826" s="14" t="str">
        <f t="shared" si="271"/>
        <v/>
      </c>
      <c r="I1826" s="152"/>
      <c r="J1826" s="153"/>
      <c r="K1826" s="153"/>
      <c r="L1826" s="19" t="str">
        <f t="shared" si="267"/>
        <v/>
      </c>
      <c r="M1826" s="151"/>
      <c r="N1826" s="153"/>
      <c r="O1826" s="153"/>
      <c r="P1826" s="19" t="str">
        <f t="shared" si="272"/>
        <v/>
      </c>
      <c r="Q1826" s="151"/>
      <c r="R1826" s="151"/>
      <c r="S1826" s="152"/>
      <c r="T1826" s="152"/>
      <c r="U1826" s="21" t="str">
        <f t="shared" si="275"/>
        <v/>
      </c>
      <c r="V1826" s="21" t="str">
        <f t="shared" si="273"/>
        <v/>
      </c>
      <c r="W1826" s="15" t="str">
        <f t="shared" si="274"/>
        <v/>
      </c>
    </row>
    <row r="1827" spans="1:23" ht="21.6" hidden="1" customHeight="1">
      <c r="A1827" s="14" t="str">
        <f t="shared" si="268"/>
        <v/>
      </c>
      <c r="B1827" s="20" t="str">
        <f>IF(D1827="","",COUNTIF($C$4:C1826,C1827)+1)</f>
        <v/>
      </c>
      <c r="C1827" s="14" t="str">
        <f>IF(D1827="","",VLOOKUP(D1827,LISTA!$A:$B,2,0))</f>
        <v/>
      </c>
      <c r="D1827" s="151"/>
      <c r="E1827" s="14" t="str">
        <f>IF(D1827="","",VLOOKUP(B1827,'Preventiva - Sequencia'!$B:$C,2,0))</f>
        <v/>
      </c>
      <c r="F1827" s="14" t="str">
        <f t="shared" si="269"/>
        <v/>
      </c>
      <c r="G1827" s="14" t="str">
        <f t="shared" si="270"/>
        <v/>
      </c>
      <c r="H1827" s="14" t="str">
        <f t="shared" si="271"/>
        <v/>
      </c>
      <c r="I1827" s="152"/>
      <c r="J1827" s="153"/>
      <c r="K1827" s="153"/>
      <c r="L1827" s="19" t="str">
        <f t="shared" si="267"/>
        <v/>
      </c>
      <c r="M1827" s="151"/>
      <c r="N1827" s="153"/>
      <c r="O1827" s="153"/>
      <c r="P1827" s="19" t="str">
        <f t="shared" si="272"/>
        <v/>
      </c>
      <c r="Q1827" s="151"/>
      <c r="R1827" s="151"/>
      <c r="S1827" s="152"/>
      <c r="T1827" s="152"/>
      <c r="U1827" s="21" t="str">
        <f t="shared" si="275"/>
        <v/>
      </c>
      <c r="V1827" s="21" t="str">
        <f t="shared" si="273"/>
        <v/>
      </c>
      <c r="W1827" s="15" t="str">
        <f t="shared" si="274"/>
        <v/>
      </c>
    </row>
    <row r="1828" spans="1:23" ht="21.6" hidden="1" customHeight="1">
      <c r="A1828" s="14" t="str">
        <f t="shared" si="268"/>
        <v/>
      </c>
      <c r="B1828" s="20" t="str">
        <f>IF(D1828="","",COUNTIF($C$4:C1827,C1828)+1)</f>
        <v/>
      </c>
      <c r="C1828" s="14" t="str">
        <f>IF(D1828="","",VLOOKUP(D1828,LISTA!$A:$B,2,0))</f>
        <v/>
      </c>
      <c r="D1828" s="151"/>
      <c r="E1828" s="14" t="str">
        <f>IF(D1828="","",VLOOKUP(B1828,'Preventiva - Sequencia'!$B:$C,2,0))</f>
        <v/>
      </c>
      <c r="F1828" s="14" t="str">
        <f t="shared" si="269"/>
        <v/>
      </c>
      <c r="G1828" s="14" t="str">
        <f t="shared" si="270"/>
        <v/>
      </c>
      <c r="H1828" s="14" t="str">
        <f t="shared" si="271"/>
        <v/>
      </c>
      <c r="I1828" s="152"/>
      <c r="J1828" s="153"/>
      <c r="K1828" s="153"/>
      <c r="L1828" s="19" t="str">
        <f t="shared" si="267"/>
        <v/>
      </c>
      <c r="M1828" s="151"/>
      <c r="N1828" s="153"/>
      <c r="O1828" s="153"/>
      <c r="P1828" s="19" t="str">
        <f t="shared" si="272"/>
        <v/>
      </c>
      <c r="Q1828" s="151"/>
      <c r="R1828" s="151"/>
      <c r="S1828" s="152"/>
      <c r="T1828" s="152"/>
      <c r="U1828" s="21" t="str">
        <f t="shared" si="275"/>
        <v/>
      </c>
      <c r="V1828" s="21" t="str">
        <f t="shared" si="273"/>
        <v/>
      </c>
      <c r="W1828" s="15" t="str">
        <f t="shared" si="274"/>
        <v/>
      </c>
    </row>
    <row r="1829" spans="1:23" ht="21.6" hidden="1" customHeight="1">
      <c r="A1829" s="14" t="str">
        <f t="shared" si="268"/>
        <v/>
      </c>
      <c r="B1829" s="20" t="str">
        <f>IF(D1829="","",COUNTIF($C$4:C1828,C1829)+1)</f>
        <v/>
      </c>
      <c r="C1829" s="14" t="str">
        <f>IF(D1829="","",VLOOKUP(D1829,LISTA!$A:$B,2,0))</f>
        <v/>
      </c>
      <c r="D1829" s="151"/>
      <c r="E1829" s="14" t="str">
        <f>IF(D1829="","",VLOOKUP(B1829,'Preventiva - Sequencia'!$B:$C,2,0))</f>
        <v/>
      </c>
      <c r="F1829" s="14" t="str">
        <f t="shared" si="269"/>
        <v/>
      </c>
      <c r="G1829" s="14" t="str">
        <f t="shared" si="270"/>
        <v/>
      </c>
      <c r="H1829" s="14" t="str">
        <f t="shared" si="271"/>
        <v/>
      </c>
      <c r="I1829" s="152"/>
      <c r="J1829" s="153"/>
      <c r="K1829" s="153"/>
      <c r="L1829" s="19" t="str">
        <f t="shared" si="267"/>
        <v/>
      </c>
      <c r="M1829" s="151"/>
      <c r="N1829" s="153"/>
      <c r="O1829" s="153"/>
      <c r="P1829" s="19" t="str">
        <f t="shared" si="272"/>
        <v/>
      </c>
      <c r="Q1829" s="151"/>
      <c r="R1829" s="151"/>
      <c r="S1829" s="152"/>
      <c r="T1829" s="152"/>
      <c r="U1829" s="21" t="str">
        <f t="shared" si="275"/>
        <v/>
      </c>
      <c r="V1829" s="21" t="str">
        <f t="shared" si="273"/>
        <v/>
      </c>
      <c r="W1829" s="15" t="str">
        <f t="shared" si="274"/>
        <v/>
      </c>
    </row>
    <row r="1830" spans="1:23" ht="21.6" hidden="1" customHeight="1">
      <c r="A1830" s="14" t="str">
        <f t="shared" si="268"/>
        <v/>
      </c>
      <c r="B1830" s="20" t="str">
        <f>IF(D1830="","",COUNTIF($C$4:C1829,C1830)+1)</f>
        <v/>
      </c>
      <c r="C1830" s="14" t="str">
        <f>IF(D1830="","",VLOOKUP(D1830,LISTA!$A:$B,2,0))</f>
        <v/>
      </c>
      <c r="D1830" s="151"/>
      <c r="E1830" s="14" t="str">
        <f>IF(D1830="","",VLOOKUP(B1830,'Preventiva - Sequencia'!$B:$C,2,0))</f>
        <v/>
      </c>
      <c r="F1830" s="14" t="str">
        <f t="shared" si="269"/>
        <v/>
      </c>
      <c r="G1830" s="14" t="str">
        <f t="shared" si="270"/>
        <v/>
      </c>
      <c r="H1830" s="14" t="str">
        <f t="shared" si="271"/>
        <v/>
      </c>
      <c r="I1830" s="152"/>
      <c r="J1830" s="153"/>
      <c r="K1830" s="153"/>
      <c r="L1830" s="19" t="str">
        <f t="shared" si="267"/>
        <v/>
      </c>
      <c r="M1830" s="151"/>
      <c r="N1830" s="153"/>
      <c r="O1830" s="153"/>
      <c r="P1830" s="19" t="str">
        <f t="shared" si="272"/>
        <v/>
      </c>
      <c r="Q1830" s="151"/>
      <c r="R1830" s="151"/>
      <c r="S1830" s="152"/>
      <c r="T1830" s="152"/>
      <c r="U1830" s="21" t="str">
        <f t="shared" si="275"/>
        <v/>
      </c>
      <c r="V1830" s="21" t="str">
        <f t="shared" si="273"/>
        <v/>
      </c>
      <c r="W1830" s="15" t="str">
        <f t="shared" si="274"/>
        <v/>
      </c>
    </row>
    <row r="1831" spans="1:23" ht="21.6" hidden="1" customHeight="1">
      <c r="A1831" s="14" t="str">
        <f t="shared" si="268"/>
        <v/>
      </c>
      <c r="B1831" s="20" t="str">
        <f>IF(D1831="","",COUNTIF($C$4:C1830,C1831)+1)</f>
        <v/>
      </c>
      <c r="C1831" s="14" t="str">
        <f>IF(D1831="","",VLOOKUP(D1831,LISTA!$A:$B,2,0))</f>
        <v/>
      </c>
      <c r="D1831" s="151"/>
      <c r="E1831" s="14" t="str">
        <f>IF(D1831="","",VLOOKUP(B1831,'Preventiva - Sequencia'!$B:$C,2,0))</f>
        <v/>
      </c>
      <c r="F1831" s="14" t="str">
        <f t="shared" si="269"/>
        <v/>
      </c>
      <c r="G1831" s="14" t="str">
        <f t="shared" si="270"/>
        <v/>
      </c>
      <c r="H1831" s="14" t="str">
        <f t="shared" si="271"/>
        <v/>
      </c>
      <c r="I1831" s="152"/>
      <c r="J1831" s="153"/>
      <c r="K1831" s="153"/>
      <c r="L1831" s="19" t="str">
        <f t="shared" si="267"/>
        <v/>
      </c>
      <c r="M1831" s="151"/>
      <c r="N1831" s="153"/>
      <c r="O1831" s="153"/>
      <c r="P1831" s="19" t="str">
        <f t="shared" si="272"/>
        <v/>
      </c>
      <c r="Q1831" s="151"/>
      <c r="R1831" s="151"/>
      <c r="S1831" s="152"/>
      <c r="T1831" s="152"/>
      <c r="U1831" s="21" t="str">
        <f t="shared" si="275"/>
        <v/>
      </c>
      <c r="V1831" s="21" t="str">
        <f t="shared" si="273"/>
        <v/>
      </c>
      <c r="W1831" s="15" t="str">
        <f t="shared" si="274"/>
        <v/>
      </c>
    </row>
    <row r="1832" spans="1:23" ht="21.6" hidden="1" customHeight="1">
      <c r="A1832" s="14" t="str">
        <f t="shared" si="268"/>
        <v/>
      </c>
      <c r="B1832" s="20" t="str">
        <f>IF(D1832="","",COUNTIF($C$4:C1831,C1832)+1)</f>
        <v/>
      </c>
      <c r="C1832" s="14" t="str">
        <f>IF(D1832="","",VLOOKUP(D1832,LISTA!$A:$B,2,0))</f>
        <v/>
      </c>
      <c r="D1832" s="151"/>
      <c r="E1832" s="14" t="str">
        <f>IF(D1832="","",VLOOKUP(B1832,'Preventiva - Sequencia'!$B:$C,2,0))</f>
        <v/>
      </c>
      <c r="F1832" s="14" t="str">
        <f t="shared" si="269"/>
        <v/>
      </c>
      <c r="G1832" s="14" t="str">
        <f t="shared" si="270"/>
        <v/>
      </c>
      <c r="H1832" s="14" t="str">
        <f t="shared" si="271"/>
        <v/>
      </c>
      <c r="I1832" s="152"/>
      <c r="J1832" s="153"/>
      <c r="K1832" s="153"/>
      <c r="L1832" s="19" t="str">
        <f t="shared" si="267"/>
        <v/>
      </c>
      <c r="M1832" s="151"/>
      <c r="N1832" s="153"/>
      <c r="O1832" s="153"/>
      <c r="P1832" s="19" t="str">
        <f t="shared" si="272"/>
        <v/>
      </c>
      <c r="Q1832" s="151"/>
      <c r="R1832" s="151"/>
      <c r="S1832" s="152"/>
      <c r="T1832" s="152"/>
      <c r="U1832" s="21" t="str">
        <f t="shared" si="275"/>
        <v/>
      </c>
      <c r="V1832" s="21" t="str">
        <f t="shared" si="273"/>
        <v/>
      </c>
      <c r="W1832" s="15" t="str">
        <f t="shared" si="274"/>
        <v/>
      </c>
    </row>
    <row r="1833" spans="1:23" ht="21.6" hidden="1" customHeight="1">
      <c r="A1833" s="14" t="str">
        <f t="shared" si="268"/>
        <v/>
      </c>
      <c r="B1833" s="20" t="str">
        <f>IF(D1833="","",COUNTIF($C$4:C1832,C1833)+1)</f>
        <v/>
      </c>
      <c r="C1833" s="14" t="str">
        <f>IF(D1833="","",VLOOKUP(D1833,LISTA!$A:$B,2,0))</f>
        <v/>
      </c>
      <c r="D1833" s="151"/>
      <c r="E1833" s="14" t="str">
        <f>IF(D1833="","",VLOOKUP(B1833,'Preventiva - Sequencia'!$B:$C,2,0))</f>
        <v/>
      </c>
      <c r="F1833" s="14" t="str">
        <f t="shared" si="269"/>
        <v/>
      </c>
      <c r="G1833" s="14" t="str">
        <f t="shared" si="270"/>
        <v/>
      </c>
      <c r="H1833" s="14" t="str">
        <f t="shared" si="271"/>
        <v/>
      </c>
      <c r="I1833" s="152"/>
      <c r="J1833" s="153"/>
      <c r="K1833" s="153"/>
      <c r="L1833" s="19" t="str">
        <f t="shared" si="267"/>
        <v/>
      </c>
      <c r="M1833" s="151"/>
      <c r="N1833" s="153"/>
      <c r="O1833" s="153"/>
      <c r="P1833" s="19" t="str">
        <f t="shared" si="272"/>
        <v/>
      </c>
      <c r="Q1833" s="151"/>
      <c r="R1833" s="151"/>
      <c r="S1833" s="152"/>
      <c r="T1833" s="152"/>
      <c r="U1833" s="21" t="str">
        <f t="shared" si="275"/>
        <v/>
      </c>
      <c r="V1833" s="21" t="str">
        <f t="shared" si="273"/>
        <v/>
      </c>
      <c r="W1833" s="15" t="str">
        <f t="shared" si="274"/>
        <v/>
      </c>
    </row>
    <row r="1834" spans="1:23" ht="21.6" hidden="1" customHeight="1">
      <c r="A1834" s="14" t="str">
        <f t="shared" si="268"/>
        <v/>
      </c>
      <c r="B1834" s="20" t="str">
        <f>IF(D1834="","",COUNTIF($C$4:C1833,C1834)+1)</f>
        <v/>
      </c>
      <c r="C1834" s="14" t="str">
        <f>IF(D1834="","",VLOOKUP(D1834,LISTA!$A:$B,2,0))</f>
        <v/>
      </c>
      <c r="D1834" s="151"/>
      <c r="E1834" s="14" t="str">
        <f>IF(D1834="","",VLOOKUP(B1834,'Preventiva - Sequencia'!$B:$C,2,0))</f>
        <v/>
      </c>
      <c r="F1834" s="14" t="str">
        <f t="shared" si="269"/>
        <v/>
      </c>
      <c r="G1834" s="14" t="str">
        <f t="shared" si="270"/>
        <v/>
      </c>
      <c r="H1834" s="14" t="str">
        <f t="shared" si="271"/>
        <v/>
      </c>
      <c r="I1834" s="152"/>
      <c r="J1834" s="153"/>
      <c r="K1834" s="153"/>
      <c r="L1834" s="19" t="str">
        <f t="shared" si="267"/>
        <v/>
      </c>
      <c r="M1834" s="151"/>
      <c r="N1834" s="153"/>
      <c r="O1834" s="153"/>
      <c r="P1834" s="19" t="str">
        <f t="shared" si="272"/>
        <v/>
      </c>
      <c r="Q1834" s="151"/>
      <c r="R1834" s="151"/>
      <c r="S1834" s="152"/>
      <c r="T1834" s="152"/>
      <c r="U1834" s="21" t="str">
        <f t="shared" si="275"/>
        <v/>
      </c>
      <c r="V1834" s="21" t="str">
        <f t="shared" si="273"/>
        <v/>
      </c>
      <c r="W1834" s="15" t="str">
        <f t="shared" si="274"/>
        <v/>
      </c>
    </row>
    <row r="1835" spans="1:23" ht="21.6" hidden="1" customHeight="1">
      <c r="A1835" s="14" t="str">
        <f t="shared" si="268"/>
        <v/>
      </c>
      <c r="B1835" s="20" t="str">
        <f>IF(D1835="","",COUNTIF($C$4:C1834,C1835)+1)</f>
        <v/>
      </c>
      <c r="C1835" s="14" t="str">
        <f>IF(D1835="","",VLOOKUP(D1835,LISTA!$A:$B,2,0))</f>
        <v/>
      </c>
      <c r="D1835" s="151"/>
      <c r="E1835" s="14" t="str">
        <f>IF(D1835="","",VLOOKUP(B1835,'Preventiva - Sequencia'!$B:$C,2,0))</f>
        <v/>
      </c>
      <c r="F1835" s="14" t="str">
        <f t="shared" si="269"/>
        <v/>
      </c>
      <c r="G1835" s="14" t="str">
        <f t="shared" si="270"/>
        <v/>
      </c>
      <c r="H1835" s="14" t="str">
        <f t="shared" si="271"/>
        <v/>
      </c>
      <c r="I1835" s="152"/>
      <c r="J1835" s="153"/>
      <c r="K1835" s="153"/>
      <c r="L1835" s="19" t="str">
        <f t="shared" si="267"/>
        <v/>
      </c>
      <c r="M1835" s="151"/>
      <c r="N1835" s="153"/>
      <c r="O1835" s="153"/>
      <c r="P1835" s="19" t="str">
        <f t="shared" si="272"/>
        <v/>
      </c>
      <c r="Q1835" s="151"/>
      <c r="R1835" s="151"/>
      <c r="S1835" s="152"/>
      <c r="T1835" s="152"/>
      <c r="U1835" s="21" t="str">
        <f t="shared" si="275"/>
        <v/>
      </c>
      <c r="V1835" s="21" t="str">
        <f t="shared" si="273"/>
        <v/>
      </c>
      <c r="W1835" s="15" t="str">
        <f t="shared" si="274"/>
        <v/>
      </c>
    </row>
    <row r="1836" spans="1:23" ht="21.6" hidden="1" customHeight="1">
      <c r="A1836" s="14" t="str">
        <f t="shared" si="268"/>
        <v/>
      </c>
      <c r="B1836" s="20" t="str">
        <f>IF(D1836="","",COUNTIF($C$4:C1835,C1836)+1)</f>
        <v/>
      </c>
      <c r="C1836" s="14" t="str">
        <f>IF(D1836="","",VLOOKUP(D1836,LISTA!$A:$B,2,0))</f>
        <v/>
      </c>
      <c r="D1836" s="151"/>
      <c r="E1836" s="14" t="str">
        <f>IF(D1836="","",VLOOKUP(B1836,'Preventiva - Sequencia'!$B:$C,2,0))</f>
        <v/>
      </c>
      <c r="F1836" s="14" t="str">
        <f t="shared" si="269"/>
        <v/>
      </c>
      <c r="G1836" s="14" t="str">
        <f t="shared" si="270"/>
        <v/>
      </c>
      <c r="H1836" s="14" t="str">
        <f t="shared" si="271"/>
        <v/>
      </c>
      <c r="I1836" s="152"/>
      <c r="J1836" s="153"/>
      <c r="K1836" s="153"/>
      <c r="L1836" s="19" t="str">
        <f t="shared" si="267"/>
        <v/>
      </c>
      <c r="M1836" s="151"/>
      <c r="N1836" s="153"/>
      <c r="O1836" s="153"/>
      <c r="P1836" s="19" t="str">
        <f t="shared" si="272"/>
        <v/>
      </c>
      <c r="Q1836" s="151"/>
      <c r="R1836" s="151"/>
      <c r="S1836" s="152"/>
      <c r="T1836" s="152"/>
      <c r="U1836" s="21" t="str">
        <f t="shared" si="275"/>
        <v/>
      </c>
      <c r="V1836" s="21" t="str">
        <f t="shared" si="273"/>
        <v/>
      </c>
      <c r="W1836" s="15" t="str">
        <f t="shared" si="274"/>
        <v/>
      </c>
    </row>
    <row r="1837" spans="1:23" ht="21.6" hidden="1" customHeight="1">
      <c r="A1837" s="14" t="str">
        <f t="shared" si="268"/>
        <v/>
      </c>
      <c r="B1837" s="20" t="str">
        <f>IF(D1837="","",COUNTIF($C$4:C1836,C1837)+1)</f>
        <v/>
      </c>
      <c r="C1837" s="14" t="str">
        <f>IF(D1837="","",VLOOKUP(D1837,LISTA!$A:$B,2,0))</f>
        <v/>
      </c>
      <c r="D1837" s="151"/>
      <c r="E1837" s="14" t="str">
        <f>IF(D1837="","",VLOOKUP(B1837,'Preventiva - Sequencia'!$B:$C,2,0))</f>
        <v/>
      </c>
      <c r="F1837" s="14" t="str">
        <f t="shared" si="269"/>
        <v/>
      </c>
      <c r="G1837" s="14" t="str">
        <f t="shared" si="270"/>
        <v/>
      </c>
      <c r="H1837" s="14" t="str">
        <f t="shared" si="271"/>
        <v/>
      </c>
      <c r="I1837" s="152"/>
      <c r="J1837" s="153"/>
      <c r="K1837" s="153"/>
      <c r="L1837" s="19" t="str">
        <f t="shared" si="267"/>
        <v/>
      </c>
      <c r="M1837" s="151"/>
      <c r="N1837" s="153"/>
      <c r="O1837" s="153"/>
      <c r="P1837" s="19" t="str">
        <f t="shared" si="272"/>
        <v/>
      </c>
      <c r="Q1837" s="151"/>
      <c r="R1837" s="151"/>
      <c r="S1837" s="152"/>
      <c r="T1837" s="152"/>
      <c r="U1837" s="21" t="str">
        <f t="shared" si="275"/>
        <v/>
      </c>
      <c r="V1837" s="21" t="str">
        <f t="shared" si="273"/>
        <v/>
      </c>
      <c r="W1837" s="15" t="str">
        <f t="shared" si="274"/>
        <v/>
      </c>
    </row>
    <row r="1838" spans="1:23" ht="21.6" hidden="1" customHeight="1">
      <c r="A1838" s="14" t="str">
        <f t="shared" si="268"/>
        <v/>
      </c>
      <c r="B1838" s="20" t="str">
        <f>IF(D1838="","",COUNTIF($C$4:C1837,C1838)+1)</f>
        <v/>
      </c>
      <c r="C1838" s="14" t="str">
        <f>IF(D1838="","",VLOOKUP(D1838,LISTA!$A:$B,2,0))</f>
        <v/>
      </c>
      <c r="D1838" s="151"/>
      <c r="E1838" s="14" t="str">
        <f>IF(D1838="","",VLOOKUP(B1838,'Preventiva - Sequencia'!$B:$C,2,0))</f>
        <v/>
      </c>
      <c r="F1838" s="14" t="str">
        <f t="shared" si="269"/>
        <v/>
      </c>
      <c r="G1838" s="14" t="str">
        <f t="shared" si="270"/>
        <v/>
      </c>
      <c r="H1838" s="14" t="str">
        <f t="shared" si="271"/>
        <v/>
      </c>
      <c r="I1838" s="152"/>
      <c r="J1838" s="153"/>
      <c r="K1838" s="153"/>
      <c r="L1838" s="19" t="str">
        <f t="shared" si="267"/>
        <v/>
      </c>
      <c r="M1838" s="151"/>
      <c r="N1838" s="153"/>
      <c r="O1838" s="153"/>
      <c r="P1838" s="19" t="str">
        <f t="shared" si="272"/>
        <v/>
      </c>
      <c r="Q1838" s="151"/>
      <c r="R1838" s="151"/>
      <c r="S1838" s="152"/>
      <c r="T1838" s="152"/>
      <c r="U1838" s="21" t="str">
        <f t="shared" si="275"/>
        <v/>
      </c>
      <c r="V1838" s="21" t="str">
        <f t="shared" si="273"/>
        <v/>
      </c>
      <c r="W1838" s="15" t="str">
        <f t="shared" si="274"/>
        <v/>
      </c>
    </row>
    <row r="1839" spans="1:23" ht="21.6" hidden="1" customHeight="1">
      <c r="A1839" s="14" t="str">
        <f t="shared" si="268"/>
        <v/>
      </c>
      <c r="B1839" s="20" t="str">
        <f>IF(D1839="","",COUNTIF($C$4:C1838,C1839)+1)</f>
        <v/>
      </c>
      <c r="C1839" s="14" t="str">
        <f>IF(D1839="","",VLOOKUP(D1839,LISTA!$A:$B,2,0))</f>
        <v/>
      </c>
      <c r="D1839" s="151"/>
      <c r="E1839" s="14" t="str">
        <f>IF(D1839="","",VLOOKUP(B1839,'Preventiva - Sequencia'!$B:$C,2,0))</f>
        <v/>
      </c>
      <c r="F1839" s="14" t="str">
        <f t="shared" si="269"/>
        <v/>
      </c>
      <c r="G1839" s="14" t="str">
        <f t="shared" si="270"/>
        <v/>
      </c>
      <c r="H1839" s="14" t="str">
        <f t="shared" si="271"/>
        <v/>
      </c>
      <c r="I1839" s="152"/>
      <c r="J1839" s="153"/>
      <c r="K1839" s="153"/>
      <c r="L1839" s="19" t="str">
        <f t="shared" si="267"/>
        <v/>
      </c>
      <c r="M1839" s="151"/>
      <c r="N1839" s="153"/>
      <c r="O1839" s="153"/>
      <c r="P1839" s="19" t="str">
        <f t="shared" si="272"/>
        <v/>
      </c>
      <c r="Q1839" s="151"/>
      <c r="R1839" s="151"/>
      <c r="S1839" s="152"/>
      <c r="T1839" s="152"/>
      <c r="U1839" s="21" t="str">
        <f t="shared" si="275"/>
        <v/>
      </c>
      <c r="V1839" s="21" t="str">
        <f t="shared" si="273"/>
        <v/>
      </c>
      <c r="W1839" s="15" t="str">
        <f t="shared" si="274"/>
        <v/>
      </c>
    </row>
    <row r="1840" spans="1:23" ht="21.6" hidden="1" customHeight="1">
      <c r="A1840" s="14" t="str">
        <f t="shared" si="268"/>
        <v/>
      </c>
      <c r="B1840" s="20" t="str">
        <f>IF(D1840="","",COUNTIF($C$4:C1839,C1840)+1)</f>
        <v/>
      </c>
      <c r="C1840" s="14" t="str">
        <f>IF(D1840="","",VLOOKUP(D1840,LISTA!$A:$B,2,0))</f>
        <v/>
      </c>
      <c r="D1840" s="151"/>
      <c r="E1840" s="14" t="str">
        <f>IF(D1840="","",VLOOKUP(B1840,'Preventiva - Sequencia'!$B:$C,2,0))</f>
        <v/>
      </c>
      <c r="F1840" s="14" t="str">
        <f t="shared" si="269"/>
        <v/>
      </c>
      <c r="G1840" s="14" t="str">
        <f t="shared" si="270"/>
        <v/>
      </c>
      <c r="H1840" s="14" t="str">
        <f t="shared" si="271"/>
        <v/>
      </c>
      <c r="I1840" s="152"/>
      <c r="J1840" s="153"/>
      <c r="K1840" s="153"/>
      <c r="L1840" s="19" t="str">
        <f t="shared" si="267"/>
        <v/>
      </c>
      <c r="M1840" s="151"/>
      <c r="N1840" s="153"/>
      <c r="O1840" s="153"/>
      <c r="P1840" s="19" t="str">
        <f t="shared" si="272"/>
        <v/>
      </c>
      <c r="Q1840" s="151"/>
      <c r="R1840" s="151"/>
      <c r="S1840" s="152"/>
      <c r="T1840" s="152"/>
      <c r="U1840" s="21" t="str">
        <f t="shared" si="275"/>
        <v/>
      </c>
      <c r="V1840" s="21" t="str">
        <f t="shared" si="273"/>
        <v/>
      </c>
      <c r="W1840" s="15" t="str">
        <f t="shared" si="274"/>
        <v/>
      </c>
    </row>
    <row r="1841" spans="1:23" ht="21.6" hidden="1" customHeight="1">
      <c r="A1841" s="14" t="str">
        <f t="shared" si="268"/>
        <v/>
      </c>
      <c r="B1841" s="20" t="str">
        <f>IF(D1841="","",COUNTIF($C$4:C1840,C1841)+1)</f>
        <v/>
      </c>
      <c r="C1841" s="14" t="str">
        <f>IF(D1841="","",VLOOKUP(D1841,LISTA!$A:$B,2,0))</f>
        <v/>
      </c>
      <c r="D1841" s="151"/>
      <c r="E1841" s="14" t="str">
        <f>IF(D1841="","",VLOOKUP(B1841,'Preventiva - Sequencia'!$B:$C,2,0))</f>
        <v/>
      </c>
      <c r="F1841" s="14" t="str">
        <f t="shared" si="269"/>
        <v/>
      </c>
      <c r="G1841" s="14" t="str">
        <f t="shared" si="270"/>
        <v/>
      </c>
      <c r="H1841" s="14" t="str">
        <f t="shared" si="271"/>
        <v/>
      </c>
      <c r="I1841" s="152"/>
      <c r="J1841" s="153"/>
      <c r="K1841" s="153"/>
      <c r="L1841" s="19" t="str">
        <f t="shared" si="267"/>
        <v/>
      </c>
      <c r="M1841" s="151"/>
      <c r="N1841" s="153"/>
      <c r="O1841" s="153"/>
      <c r="P1841" s="19" t="str">
        <f t="shared" si="272"/>
        <v/>
      </c>
      <c r="Q1841" s="151"/>
      <c r="R1841" s="151"/>
      <c r="S1841" s="152"/>
      <c r="T1841" s="152"/>
      <c r="U1841" s="21" t="str">
        <f t="shared" si="275"/>
        <v/>
      </c>
      <c r="V1841" s="21" t="str">
        <f t="shared" si="273"/>
        <v/>
      </c>
      <c r="W1841" s="15" t="str">
        <f t="shared" si="274"/>
        <v/>
      </c>
    </row>
    <row r="1842" spans="1:23" ht="21.6" hidden="1" customHeight="1">
      <c r="A1842" s="14" t="str">
        <f t="shared" si="268"/>
        <v/>
      </c>
      <c r="B1842" s="20" t="str">
        <f>IF(D1842="","",COUNTIF($C$4:C1841,C1842)+1)</f>
        <v/>
      </c>
      <c r="C1842" s="14" t="str">
        <f>IF(D1842="","",VLOOKUP(D1842,LISTA!$A:$B,2,0))</f>
        <v/>
      </c>
      <c r="D1842" s="151"/>
      <c r="E1842" s="14" t="str">
        <f>IF(D1842="","",VLOOKUP(B1842,'Preventiva - Sequencia'!$B:$C,2,0))</f>
        <v/>
      </c>
      <c r="F1842" s="14" t="str">
        <f t="shared" si="269"/>
        <v/>
      </c>
      <c r="G1842" s="14" t="str">
        <f t="shared" si="270"/>
        <v/>
      </c>
      <c r="H1842" s="14" t="str">
        <f t="shared" si="271"/>
        <v/>
      </c>
      <c r="I1842" s="152"/>
      <c r="J1842" s="153"/>
      <c r="K1842" s="153"/>
      <c r="L1842" s="19" t="str">
        <f t="shared" si="267"/>
        <v/>
      </c>
      <c r="M1842" s="151"/>
      <c r="N1842" s="153"/>
      <c r="O1842" s="153"/>
      <c r="P1842" s="19" t="str">
        <f t="shared" si="272"/>
        <v/>
      </c>
      <c r="Q1842" s="151"/>
      <c r="R1842" s="151"/>
      <c r="S1842" s="152"/>
      <c r="T1842" s="152"/>
      <c r="U1842" s="21" t="str">
        <f t="shared" si="275"/>
        <v/>
      </c>
      <c r="V1842" s="21" t="str">
        <f t="shared" si="273"/>
        <v/>
      </c>
      <c r="W1842" s="15" t="str">
        <f t="shared" si="274"/>
        <v/>
      </c>
    </row>
    <row r="1843" spans="1:23" ht="21.6" hidden="1" customHeight="1">
      <c r="A1843" s="14" t="str">
        <f t="shared" si="268"/>
        <v/>
      </c>
      <c r="B1843" s="20" t="str">
        <f>IF(D1843="","",COUNTIF($C$4:C1842,C1843)+1)</f>
        <v/>
      </c>
      <c r="C1843" s="14" t="str">
        <f>IF(D1843="","",VLOOKUP(D1843,LISTA!$A:$B,2,0))</f>
        <v/>
      </c>
      <c r="D1843" s="151"/>
      <c r="E1843" s="14" t="str">
        <f>IF(D1843="","",VLOOKUP(B1843,'Preventiva - Sequencia'!$B:$C,2,0))</f>
        <v/>
      </c>
      <c r="F1843" s="14" t="str">
        <f t="shared" si="269"/>
        <v/>
      </c>
      <c r="G1843" s="14" t="str">
        <f t="shared" si="270"/>
        <v/>
      </c>
      <c r="H1843" s="14" t="str">
        <f t="shared" si="271"/>
        <v/>
      </c>
      <c r="I1843" s="152"/>
      <c r="J1843" s="153"/>
      <c r="K1843" s="153"/>
      <c r="L1843" s="19" t="str">
        <f t="shared" si="267"/>
        <v/>
      </c>
      <c r="M1843" s="151"/>
      <c r="N1843" s="153"/>
      <c r="O1843" s="153"/>
      <c r="P1843" s="19" t="str">
        <f t="shared" si="272"/>
        <v/>
      </c>
      <c r="Q1843" s="151"/>
      <c r="R1843" s="151"/>
      <c r="S1843" s="152"/>
      <c r="T1843" s="152"/>
      <c r="U1843" s="21" t="str">
        <f t="shared" si="275"/>
        <v/>
      </c>
      <c r="V1843" s="21" t="str">
        <f t="shared" si="273"/>
        <v/>
      </c>
      <c r="W1843" s="15" t="str">
        <f t="shared" si="274"/>
        <v/>
      </c>
    </row>
    <row r="1844" spans="1:23" ht="21.6" hidden="1" customHeight="1">
      <c r="A1844" s="14" t="str">
        <f t="shared" si="268"/>
        <v/>
      </c>
      <c r="B1844" s="20" t="str">
        <f>IF(D1844="","",COUNTIF($C$4:C1843,C1844)+1)</f>
        <v/>
      </c>
      <c r="C1844" s="14" t="str">
        <f>IF(D1844="","",VLOOKUP(D1844,LISTA!$A:$B,2,0))</f>
        <v/>
      </c>
      <c r="D1844" s="151"/>
      <c r="E1844" s="14" t="str">
        <f>IF(D1844="","",VLOOKUP(B1844,'Preventiva - Sequencia'!$B:$C,2,0))</f>
        <v/>
      </c>
      <c r="F1844" s="14" t="str">
        <f t="shared" si="269"/>
        <v/>
      </c>
      <c r="G1844" s="14" t="str">
        <f t="shared" si="270"/>
        <v/>
      </c>
      <c r="H1844" s="14" t="str">
        <f t="shared" si="271"/>
        <v/>
      </c>
      <c r="I1844" s="152"/>
      <c r="J1844" s="153"/>
      <c r="K1844" s="153"/>
      <c r="L1844" s="19" t="str">
        <f t="shared" si="267"/>
        <v/>
      </c>
      <c r="M1844" s="151"/>
      <c r="N1844" s="153"/>
      <c r="O1844" s="153"/>
      <c r="P1844" s="19" t="str">
        <f t="shared" si="272"/>
        <v/>
      </c>
      <c r="Q1844" s="151"/>
      <c r="R1844" s="151"/>
      <c r="S1844" s="152"/>
      <c r="T1844" s="152"/>
      <c r="U1844" s="21" t="str">
        <f t="shared" si="275"/>
        <v/>
      </c>
      <c r="V1844" s="21" t="str">
        <f t="shared" si="273"/>
        <v/>
      </c>
      <c r="W1844" s="15" t="str">
        <f t="shared" si="274"/>
        <v/>
      </c>
    </row>
    <row r="1845" spans="1:23" ht="21.6" hidden="1" customHeight="1">
      <c r="A1845" s="14" t="str">
        <f t="shared" si="268"/>
        <v/>
      </c>
      <c r="B1845" s="20" t="str">
        <f>IF(D1845="","",COUNTIF($C$4:C1844,C1845)+1)</f>
        <v/>
      </c>
      <c r="C1845" s="14" t="str">
        <f>IF(D1845="","",VLOOKUP(D1845,LISTA!$A:$B,2,0))</f>
        <v/>
      </c>
      <c r="D1845" s="151"/>
      <c r="E1845" s="14" t="str">
        <f>IF(D1845="","",VLOOKUP(B1845,'Preventiva - Sequencia'!$B:$C,2,0))</f>
        <v/>
      </c>
      <c r="F1845" s="14" t="str">
        <f t="shared" si="269"/>
        <v/>
      </c>
      <c r="G1845" s="14" t="str">
        <f t="shared" si="270"/>
        <v/>
      </c>
      <c r="H1845" s="14" t="str">
        <f t="shared" si="271"/>
        <v/>
      </c>
      <c r="I1845" s="152"/>
      <c r="J1845" s="153"/>
      <c r="K1845" s="153"/>
      <c r="L1845" s="19" t="str">
        <f t="shared" si="267"/>
        <v/>
      </c>
      <c r="M1845" s="151"/>
      <c r="N1845" s="153"/>
      <c r="O1845" s="153"/>
      <c r="P1845" s="19" t="str">
        <f t="shared" si="272"/>
        <v/>
      </c>
      <c r="Q1845" s="151"/>
      <c r="R1845" s="151"/>
      <c r="S1845" s="152"/>
      <c r="T1845" s="152"/>
      <c r="U1845" s="21" t="str">
        <f t="shared" si="275"/>
        <v/>
      </c>
      <c r="V1845" s="21" t="str">
        <f t="shared" si="273"/>
        <v/>
      </c>
      <c r="W1845" s="15" t="str">
        <f t="shared" si="274"/>
        <v/>
      </c>
    </row>
    <row r="1846" spans="1:23" ht="21.6" hidden="1" customHeight="1">
      <c r="A1846" s="14" t="str">
        <f t="shared" si="268"/>
        <v/>
      </c>
      <c r="B1846" s="20" t="str">
        <f>IF(D1846="","",COUNTIF($C$4:C1845,C1846)+1)</f>
        <v/>
      </c>
      <c r="C1846" s="14" t="str">
        <f>IF(D1846="","",VLOOKUP(D1846,LISTA!$A:$B,2,0))</f>
        <v/>
      </c>
      <c r="D1846" s="151"/>
      <c r="E1846" s="14" t="str">
        <f>IF(D1846="","",VLOOKUP(B1846,'Preventiva - Sequencia'!$B:$C,2,0))</f>
        <v/>
      </c>
      <c r="F1846" s="14" t="str">
        <f t="shared" si="269"/>
        <v/>
      </c>
      <c r="G1846" s="14" t="str">
        <f t="shared" si="270"/>
        <v/>
      </c>
      <c r="H1846" s="14" t="str">
        <f t="shared" si="271"/>
        <v/>
      </c>
      <c r="I1846" s="152"/>
      <c r="J1846" s="153"/>
      <c r="K1846" s="153"/>
      <c r="L1846" s="19" t="str">
        <f t="shared" si="267"/>
        <v/>
      </c>
      <c r="M1846" s="151"/>
      <c r="N1846" s="153"/>
      <c r="O1846" s="153"/>
      <c r="P1846" s="19" t="str">
        <f t="shared" si="272"/>
        <v/>
      </c>
      <c r="Q1846" s="151"/>
      <c r="R1846" s="151"/>
      <c r="S1846" s="152"/>
      <c r="T1846" s="152"/>
      <c r="U1846" s="21" t="str">
        <f t="shared" si="275"/>
        <v/>
      </c>
      <c r="V1846" s="21" t="str">
        <f t="shared" si="273"/>
        <v/>
      </c>
      <c r="W1846" s="15" t="str">
        <f t="shared" si="274"/>
        <v/>
      </c>
    </row>
    <row r="1847" spans="1:23" ht="21.6" hidden="1" customHeight="1">
      <c r="A1847" s="14" t="str">
        <f t="shared" si="268"/>
        <v/>
      </c>
      <c r="B1847" s="20" t="str">
        <f>IF(D1847="","",COUNTIF($C$4:C1846,C1847)+1)</f>
        <v/>
      </c>
      <c r="C1847" s="14" t="str">
        <f>IF(D1847="","",VLOOKUP(D1847,LISTA!$A:$B,2,0))</f>
        <v/>
      </c>
      <c r="D1847" s="151"/>
      <c r="E1847" s="14" t="str">
        <f>IF(D1847="","",VLOOKUP(B1847,'Preventiva - Sequencia'!$B:$C,2,0))</f>
        <v/>
      </c>
      <c r="F1847" s="14" t="str">
        <f t="shared" si="269"/>
        <v/>
      </c>
      <c r="G1847" s="14" t="str">
        <f t="shared" si="270"/>
        <v/>
      </c>
      <c r="H1847" s="14" t="str">
        <f t="shared" si="271"/>
        <v/>
      </c>
      <c r="I1847" s="152"/>
      <c r="J1847" s="153"/>
      <c r="K1847" s="153"/>
      <c r="L1847" s="19" t="str">
        <f t="shared" si="267"/>
        <v/>
      </c>
      <c r="M1847" s="151"/>
      <c r="N1847" s="153"/>
      <c r="O1847" s="153"/>
      <c r="P1847" s="19" t="str">
        <f t="shared" si="272"/>
        <v/>
      </c>
      <c r="Q1847" s="151"/>
      <c r="R1847" s="151"/>
      <c r="S1847" s="152"/>
      <c r="T1847" s="152"/>
      <c r="U1847" s="21" t="str">
        <f t="shared" si="275"/>
        <v/>
      </c>
      <c r="V1847" s="21" t="str">
        <f t="shared" si="273"/>
        <v/>
      </c>
      <c r="W1847" s="15" t="str">
        <f t="shared" si="274"/>
        <v/>
      </c>
    </row>
    <row r="1848" spans="1:23" ht="21.6" hidden="1" customHeight="1">
      <c r="A1848" s="14" t="str">
        <f t="shared" si="268"/>
        <v/>
      </c>
      <c r="B1848" s="20" t="str">
        <f>IF(D1848="","",COUNTIF($C$4:C1847,C1848)+1)</f>
        <v/>
      </c>
      <c r="C1848" s="14" t="str">
        <f>IF(D1848="","",VLOOKUP(D1848,LISTA!$A:$B,2,0))</f>
        <v/>
      </c>
      <c r="D1848" s="151"/>
      <c r="E1848" s="14" t="str">
        <f>IF(D1848="","",VLOOKUP(B1848,'Preventiva - Sequencia'!$B:$C,2,0))</f>
        <v/>
      </c>
      <c r="F1848" s="14" t="str">
        <f t="shared" si="269"/>
        <v/>
      </c>
      <c r="G1848" s="14" t="str">
        <f t="shared" si="270"/>
        <v/>
      </c>
      <c r="H1848" s="14" t="str">
        <f t="shared" si="271"/>
        <v/>
      </c>
      <c r="I1848" s="152"/>
      <c r="J1848" s="153"/>
      <c r="K1848" s="153"/>
      <c r="L1848" s="19" t="str">
        <f t="shared" si="267"/>
        <v/>
      </c>
      <c r="M1848" s="151"/>
      <c r="N1848" s="153"/>
      <c r="O1848" s="153"/>
      <c r="P1848" s="19" t="str">
        <f t="shared" si="272"/>
        <v/>
      </c>
      <c r="Q1848" s="151"/>
      <c r="R1848" s="151"/>
      <c r="S1848" s="152"/>
      <c r="T1848" s="152"/>
      <c r="U1848" s="21" t="str">
        <f t="shared" si="275"/>
        <v/>
      </c>
      <c r="V1848" s="21" t="str">
        <f t="shared" si="273"/>
        <v/>
      </c>
      <c r="W1848" s="15" t="str">
        <f t="shared" si="274"/>
        <v/>
      </c>
    </row>
    <row r="1849" spans="1:23" ht="21.6" hidden="1" customHeight="1">
      <c r="A1849" s="14" t="str">
        <f t="shared" si="268"/>
        <v/>
      </c>
      <c r="B1849" s="20" t="str">
        <f>IF(D1849="","",COUNTIF($C$4:C1848,C1849)+1)</f>
        <v/>
      </c>
      <c r="C1849" s="14" t="str">
        <f>IF(D1849="","",VLOOKUP(D1849,LISTA!$A:$B,2,0))</f>
        <v/>
      </c>
      <c r="D1849" s="151"/>
      <c r="E1849" s="14" t="str">
        <f>IF(D1849="","",VLOOKUP(B1849,'Preventiva - Sequencia'!$B:$C,2,0))</f>
        <v/>
      </c>
      <c r="F1849" s="14" t="str">
        <f t="shared" si="269"/>
        <v/>
      </c>
      <c r="G1849" s="14" t="str">
        <f t="shared" si="270"/>
        <v/>
      </c>
      <c r="H1849" s="14" t="str">
        <f t="shared" si="271"/>
        <v/>
      </c>
      <c r="I1849" s="152"/>
      <c r="J1849" s="153"/>
      <c r="K1849" s="153"/>
      <c r="L1849" s="19" t="str">
        <f t="shared" si="267"/>
        <v/>
      </c>
      <c r="M1849" s="151"/>
      <c r="N1849" s="153"/>
      <c r="O1849" s="153"/>
      <c r="P1849" s="19" t="str">
        <f t="shared" si="272"/>
        <v/>
      </c>
      <c r="Q1849" s="151"/>
      <c r="R1849" s="151"/>
      <c r="S1849" s="152"/>
      <c r="T1849" s="152"/>
      <c r="U1849" s="21" t="str">
        <f t="shared" si="275"/>
        <v/>
      </c>
      <c r="V1849" s="21" t="str">
        <f t="shared" si="273"/>
        <v/>
      </c>
      <c r="W1849" s="15" t="str">
        <f t="shared" si="274"/>
        <v/>
      </c>
    </row>
    <row r="1850" spans="1:23" ht="21.6" hidden="1" customHeight="1">
      <c r="A1850" s="14" t="str">
        <f t="shared" si="268"/>
        <v/>
      </c>
      <c r="B1850" s="20" t="str">
        <f>IF(D1850="","",COUNTIF($C$4:C1849,C1850)+1)</f>
        <v/>
      </c>
      <c r="C1850" s="14" t="str">
        <f>IF(D1850="","",VLOOKUP(D1850,LISTA!$A:$B,2,0))</f>
        <v/>
      </c>
      <c r="D1850" s="151"/>
      <c r="E1850" s="14" t="str">
        <f>IF(D1850="","",VLOOKUP(B1850,'Preventiva - Sequencia'!$B:$C,2,0))</f>
        <v/>
      </c>
      <c r="F1850" s="14" t="str">
        <f t="shared" si="269"/>
        <v/>
      </c>
      <c r="G1850" s="14" t="str">
        <f t="shared" si="270"/>
        <v/>
      </c>
      <c r="H1850" s="14" t="str">
        <f t="shared" si="271"/>
        <v/>
      </c>
      <c r="I1850" s="152"/>
      <c r="J1850" s="153"/>
      <c r="K1850" s="153"/>
      <c r="L1850" s="19" t="str">
        <f t="shared" si="267"/>
        <v/>
      </c>
      <c r="M1850" s="151"/>
      <c r="N1850" s="153"/>
      <c r="O1850" s="153"/>
      <c r="P1850" s="19" t="str">
        <f t="shared" si="272"/>
        <v/>
      </c>
      <c r="Q1850" s="151"/>
      <c r="R1850" s="151"/>
      <c r="S1850" s="152"/>
      <c r="T1850" s="152"/>
      <c r="U1850" s="21" t="str">
        <f t="shared" si="275"/>
        <v/>
      </c>
      <c r="V1850" s="21" t="str">
        <f t="shared" si="273"/>
        <v/>
      </c>
      <c r="W1850" s="15" t="str">
        <f t="shared" si="274"/>
        <v/>
      </c>
    </row>
    <row r="1851" spans="1:23" ht="21.6" hidden="1" customHeight="1">
      <c r="A1851" s="14" t="str">
        <f t="shared" si="268"/>
        <v/>
      </c>
      <c r="B1851" s="20" t="str">
        <f>IF(D1851="","",COUNTIF($C$4:C1850,C1851)+1)</f>
        <v/>
      </c>
      <c r="C1851" s="14" t="str">
        <f>IF(D1851="","",VLOOKUP(D1851,LISTA!$A:$B,2,0))</f>
        <v/>
      </c>
      <c r="D1851" s="151"/>
      <c r="E1851" s="14" t="str">
        <f>IF(D1851="","",VLOOKUP(B1851,'Preventiva - Sequencia'!$B:$C,2,0))</f>
        <v/>
      </c>
      <c r="F1851" s="14" t="str">
        <f t="shared" si="269"/>
        <v/>
      </c>
      <c r="G1851" s="14" t="str">
        <f t="shared" si="270"/>
        <v/>
      </c>
      <c r="H1851" s="14" t="str">
        <f t="shared" si="271"/>
        <v/>
      </c>
      <c r="I1851" s="152"/>
      <c r="J1851" s="153"/>
      <c r="K1851" s="153"/>
      <c r="L1851" s="19" t="str">
        <f t="shared" si="267"/>
        <v/>
      </c>
      <c r="M1851" s="151"/>
      <c r="N1851" s="153"/>
      <c r="O1851" s="153"/>
      <c r="P1851" s="19" t="str">
        <f t="shared" si="272"/>
        <v/>
      </c>
      <c r="Q1851" s="151"/>
      <c r="R1851" s="151"/>
      <c r="S1851" s="152"/>
      <c r="T1851" s="152"/>
      <c r="U1851" s="21" t="str">
        <f t="shared" si="275"/>
        <v/>
      </c>
      <c r="V1851" s="21" t="str">
        <f t="shared" si="273"/>
        <v/>
      </c>
      <c r="W1851" s="15" t="str">
        <f t="shared" si="274"/>
        <v/>
      </c>
    </row>
    <row r="1852" spans="1:23" ht="21.6" hidden="1" customHeight="1">
      <c r="A1852" s="14" t="str">
        <f t="shared" si="268"/>
        <v/>
      </c>
      <c r="B1852" s="20" t="str">
        <f>IF(D1852="","",COUNTIF($C$4:C1851,C1852)+1)</f>
        <v/>
      </c>
      <c r="C1852" s="14" t="str">
        <f>IF(D1852="","",VLOOKUP(D1852,LISTA!$A:$B,2,0))</f>
        <v/>
      </c>
      <c r="D1852" s="151"/>
      <c r="E1852" s="14" t="str">
        <f>IF(D1852="","",VLOOKUP(B1852,'Preventiva - Sequencia'!$B:$C,2,0))</f>
        <v/>
      </c>
      <c r="F1852" s="14" t="str">
        <f t="shared" si="269"/>
        <v/>
      </c>
      <c r="G1852" s="14" t="str">
        <f t="shared" si="270"/>
        <v/>
      </c>
      <c r="H1852" s="14" t="str">
        <f t="shared" si="271"/>
        <v/>
      </c>
      <c r="I1852" s="152"/>
      <c r="J1852" s="153"/>
      <c r="K1852" s="153"/>
      <c r="L1852" s="19" t="str">
        <f t="shared" si="267"/>
        <v/>
      </c>
      <c r="M1852" s="151"/>
      <c r="N1852" s="153"/>
      <c r="O1852" s="153"/>
      <c r="P1852" s="19" t="str">
        <f t="shared" si="272"/>
        <v/>
      </c>
      <c r="Q1852" s="151"/>
      <c r="R1852" s="151"/>
      <c r="S1852" s="152"/>
      <c r="T1852" s="152"/>
      <c r="U1852" s="21" t="str">
        <f t="shared" si="275"/>
        <v/>
      </c>
      <c r="V1852" s="21" t="str">
        <f t="shared" si="273"/>
        <v/>
      </c>
      <c r="W1852" s="15" t="str">
        <f t="shared" si="274"/>
        <v/>
      </c>
    </row>
    <row r="1853" spans="1:23" ht="21.6" hidden="1" customHeight="1">
      <c r="A1853" s="14" t="str">
        <f t="shared" si="268"/>
        <v/>
      </c>
      <c r="B1853" s="20" t="str">
        <f>IF(D1853="","",COUNTIF($C$4:C1852,C1853)+1)</f>
        <v/>
      </c>
      <c r="C1853" s="14" t="str">
        <f>IF(D1853="","",VLOOKUP(D1853,LISTA!$A:$B,2,0))</f>
        <v/>
      </c>
      <c r="D1853" s="151"/>
      <c r="E1853" s="14" t="str">
        <f>IF(D1853="","",VLOOKUP(B1853,'Preventiva - Sequencia'!$B:$C,2,0))</f>
        <v/>
      </c>
      <c r="F1853" s="14" t="str">
        <f t="shared" si="269"/>
        <v/>
      </c>
      <c r="G1853" s="14" t="str">
        <f t="shared" si="270"/>
        <v/>
      </c>
      <c r="H1853" s="14" t="str">
        <f t="shared" si="271"/>
        <v/>
      </c>
      <c r="I1853" s="152"/>
      <c r="J1853" s="153"/>
      <c r="K1853" s="153"/>
      <c r="L1853" s="19" t="str">
        <f t="shared" si="267"/>
        <v/>
      </c>
      <c r="M1853" s="151"/>
      <c r="N1853" s="153"/>
      <c r="O1853" s="153"/>
      <c r="P1853" s="19" t="str">
        <f t="shared" si="272"/>
        <v/>
      </c>
      <c r="Q1853" s="151"/>
      <c r="R1853" s="151"/>
      <c r="S1853" s="152"/>
      <c r="T1853" s="152"/>
      <c r="U1853" s="21" t="str">
        <f t="shared" si="275"/>
        <v/>
      </c>
      <c r="V1853" s="21" t="str">
        <f t="shared" si="273"/>
        <v/>
      </c>
      <c r="W1853" s="15" t="str">
        <f t="shared" si="274"/>
        <v/>
      </c>
    </row>
    <row r="1854" spans="1:23" ht="21.6" hidden="1" customHeight="1">
      <c r="A1854" s="14" t="str">
        <f t="shared" si="268"/>
        <v/>
      </c>
      <c r="B1854" s="20" t="str">
        <f>IF(D1854="","",COUNTIF($C$4:C1853,C1854)+1)</f>
        <v/>
      </c>
      <c r="C1854" s="14" t="str">
        <f>IF(D1854="","",VLOOKUP(D1854,LISTA!$A:$B,2,0))</f>
        <v/>
      </c>
      <c r="D1854" s="151"/>
      <c r="E1854" s="14" t="str">
        <f>IF(D1854="","",VLOOKUP(B1854,'Preventiva - Sequencia'!$B:$C,2,0))</f>
        <v/>
      </c>
      <c r="F1854" s="14" t="str">
        <f t="shared" si="269"/>
        <v/>
      </c>
      <c r="G1854" s="14" t="str">
        <f t="shared" si="270"/>
        <v/>
      </c>
      <c r="H1854" s="14" t="str">
        <f t="shared" si="271"/>
        <v/>
      </c>
      <c r="I1854" s="152"/>
      <c r="J1854" s="153"/>
      <c r="K1854" s="153"/>
      <c r="L1854" s="19" t="str">
        <f t="shared" si="267"/>
        <v/>
      </c>
      <c r="M1854" s="151"/>
      <c r="N1854" s="153"/>
      <c r="O1854" s="153"/>
      <c r="P1854" s="19" t="str">
        <f t="shared" si="272"/>
        <v/>
      </c>
      <c r="Q1854" s="151"/>
      <c r="R1854" s="151"/>
      <c r="S1854" s="152"/>
      <c r="T1854" s="152"/>
      <c r="U1854" s="21" t="str">
        <f t="shared" si="275"/>
        <v/>
      </c>
      <c r="V1854" s="21" t="str">
        <f t="shared" si="273"/>
        <v/>
      </c>
      <c r="W1854" s="15" t="str">
        <f t="shared" si="274"/>
        <v/>
      </c>
    </row>
    <row r="1855" spans="1:23" ht="21.6" hidden="1" customHeight="1">
      <c r="A1855" s="14" t="str">
        <f t="shared" si="268"/>
        <v/>
      </c>
      <c r="B1855" s="20" t="str">
        <f>IF(D1855="","",COUNTIF($C$4:C1854,C1855)+1)</f>
        <v/>
      </c>
      <c r="C1855" s="14" t="str">
        <f>IF(D1855="","",VLOOKUP(D1855,LISTA!$A:$B,2,0))</f>
        <v/>
      </c>
      <c r="D1855" s="151"/>
      <c r="E1855" s="14" t="str">
        <f>IF(D1855="","",VLOOKUP(B1855,'Preventiva - Sequencia'!$B:$C,2,0))</f>
        <v/>
      </c>
      <c r="F1855" s="14" t="str">
        <f t="shared" si="269"/>
        <v/>
      </c>
      <c r="G1855" s="14" t="str">
        <f t="shared" si="270"/>
        <v/>
      </c>
      <c r="H1855" s="14" t="str">
        <f t="shared" si="271"/>
        <v/>
      </c>
      <c r="I1855" s="152"/>
      <c r="J1855" s="153"/>
      <c r="K1855" s="153"/>
      <c r="L1855" s="19" t="str">
        <f t="shared" si="267"/>
        <v/>
      </c>
      <c r="M1855" s="151"/>
      <c r="N1855" s="153"/>
      <c r="O1855" s="153"/>
      <c r="P1855" s="19" t="str">
        <f t="shared" si="272"/>
        <v/>
      </c>
      <c r="Q1855" s="151"/>
      <c r="R1855" s="151"/>
      <c r="S1855" s="152"/>
      <c r="T1855" s="152"/>
      <c r="U1855" s="21" t="str">
        <f t="shared" si="275"/>
        <v/>
      </c>
      <c r="V1855" s="21" t="str">
        <f t="shared" si="273"/>
        <v/>
      </c>
      <c r="W1855" s="15" t="str">
        <f t="shared" si="274"/>
        <v/>
      </c>
    </row>
    <row r="1856" spans="1:23" ht="21.6" hidden="1" customHeight="1">
      <c r="A1856" s="14" t="str">
        <f t="shared" si="268"/>
        <v/>
      </c>
      <c r="B1856" s="20" t="str">
        <f>IF(D1856="","",COUNTIF($C$4:C1855,C1856)+1)</f>
        <v/>
      </c>
      <c r="C1856" s="14" t="str">
        <f>IF(D1856="","",VLOOKUP(D1856,LISTA!$A:$B,2,0))</f>
        <v/>
      </c>
      <c r="D1856" s="151"/>
      <c r="E1856" s="14" t="str">
        <f>IF(D1856="","",VLOOKUP(B1856,'Preventiva - Sequencia'!$B:$C,2,0))</f>
        <v/>
      </c>
      <c r="F1856" s="14" t="str">
        <f t="shared" si="269"/>
        <v/>
      </c>
      <c r="G1856" s="14" t="str">
        <f t="shared" si="270"/>
        <v/>
      </c>
      <c r="H1856" s="14" t="str">
        <f t="shared" si="271"/>
        <v/>
      </c>
      <c r="I1856" s="152"/>
      <c r="J1856" s="153"/>
      <c r="K1856" s="153"/>
      <c r="L1856" s="19" t="str">
        <f t="shared" si="267"/>
        <v/>
      </c>
      <c r="M1856" s="151"/>
      <c r="N1856" s="153"/>
      <c r="O1856" s="153"/>
      <c r="P1856" s="19" t="str">
        <f t="shared" si="272"/>
        <v/>
      </c>
      <c r="Q1856" s="151"/>
      <c r="R1856" s="151"/>
      <c r="S1856" s="152"/>
      <c r="T1856" s="152"/>
      <c r="U1856" s="21" t="str">
        <f t="shared" si="275"/>
        <v/>
      </c>
      <c r="V1856" s="21" t="str">
        <f t="shared" si="273"/>
        <v/>
      </c>
      <c r="W1856" s="15" t="str">
        <f t="shared" si="274"/>
        <v/>
      </c>
    </row>
    <row r="1857" spans="1:23" ht="21.6" hidden="1" customHeight="1">
      <c r="A1857" s="14" t="str">
        <f t="shared" si="268"/>
        <v/>
      </c>
      <c r="B1857" s="20" t="str">
        <f>IF(D1857="","",COUNTIF($C$4:C1856,C1857)+1)</f>
        <v/>
      </c>
      <c r="C1857" s="14" t="str">
        <f>IF(D1857="","",VLOOKUP(D1857,LISTA!$A:$B,2,0))</f>
        <v/>
      </c>
      <c r="D1857" s="151"/>
      <c r="E1857" s="14" t="str">
        <f>IF(D1857="","",VLOOKUP(B1857,'Preventiva - Sequencia'!$B:$C,2,0))</f>
        <v/>
      </c>
      <c r="F1857" s="14" t="str">
        <f t="shared" si="269"/>
        <v/>
      </c>
      <c r="G1857" s="14" t="str">
        <f t="shared" si="270"/>
        <v/>
      </c>
      <c r="H1857" s="14" t="str">
        <f t="shared" si="271"/>
        <v/>
      </c>
      <c r="I1857" s="152"/>
      <c r="J1857" s="153"/>
      <c r="K1857" s="153"/>
      <c r="L1857" s="19" t="str">
        <f t="shared" ref="L1857:L1920" si="276">IF(K1857="","",K1857-J1857)</f>
        <v/>
      </c>
      <c r="M1857" s="151"/>
      <c r="N1857" s="153"/>
      <c r="O1857" s="153"/>
      <c r="P1857" s="19" t="str">
        <f t="shared" si="272"/>
        <v/>
      </c>
      <c r="Q1857" s="151"/>
      <c r="R1857" s="151"/>
      <c r="S1857" s="152"/>
      <c r="T1857" s="152"/>
      <c r="U1857" s="21" t="str">
        <f t="shared" si="275"/>
        <v/>
      </c>
      <c r="V1857" s="21" t="str">
        <f t="shared" si="273"/>
        <v/>
      </c>
      <c r="W1857" s="15" t="str">
        <f t="shared" si="274"/>
        <v/>
      </c>
    </row>
    <row r="1858" spans="1:23" ht="21.6" hidden="1" customHeight="1">
      <c r="A1858" s="14" t="str">
        <f t="shared" si="268"/>
        <v/>
      </c>
      <c r="B1858" s="20" t="str">
        <f>IF(D1858="","",COUNTIF($C$4:C1857,C1858)+1)</f>
        <v/>
      </c>
      <c r="C1858" s="14" t="str">
        <f>IF(D1858="","",VLOOKUP(D1858,LISTA!$A:$B,2,0))</f>
        <v/>
      </c>
      <c r="D1858" s="151"/>
      <c r="E1858" s="14" t="str">
        <f>IF(D1858="","",VLOOKUP(B1858,'Preventiva - Sequencia'!$B:$C,2,0))</f>
        <v/>
      </c>
      <c r="F1858" s="14" t="str">
        <f t="shared" si="269"/>
        <v/>
      </c>
      <c r="G1858" s="14" t="str">
        <f t="shared" si="270"/>
        <v/>
      </c>
      <c r="H1858" s="14" t="str">
        <f t="shared" si="271"/>
        <v/>
      </c>
      <c r="I1858" s="152"/>
      <c r="J1858" s="153"/>
      <c r="K1858" s="153"/>
      <c r="L1858" s="19" t="str">
        <f t="shared" si="276"/>
        <v/>
      </c>
      <c r="M1858" s="151"/>
      <c r="N1858" s="153"/>
      <c r="O1858" s="153"/>
      <c r="P1858" s="19" t="str">
        <f t="shared" si="272"/>
        <v/>
      </c>
      <c r="Q1858" s="151"/>
      <c r="R1858" s="151"/>
      <c r="S1858" s="152"/>
      <c r="T1858" s="152"/>
      <c r="U1858" s="21" t="str">
        <f t="shared" si="275"/>
        <v/>
      </c>
      <c r="V1858" s="21" t="str">
        <f t="shared" si="273"/>
        <v/>
      </c>
      <c r="W1858" s="15" t="str">
        <f t="shared" si="274"/>
        <v/>
      </c>
    </row>
    <row r="1859" spans="1:23" ht="21.6" hidden="1" customHeight="1">
      <c r="A1859" s="14" t="str">
        <f t="shared" si="268"/>
        <v/>
      </c>
      <c r="B1859" s="20" t="str">
        <f>IF(D1859="","",COUNTIF($C$4:C1858,C1859)+1)</f>
        <v/>
      </c>
      <c r="C1859" s="14" t="str">
        <f>IF(D1859="","",VLOOKUP(D1859,LISTA!$A:$B,2,0))</f>
        <v/>
      </c>
      <c r="D1859" s="151"/>
      <c r="E1859" s="14" t="str">
        <f>IF(D1859="","",VLOOKUP(B1859,'Preventiva - Sequencia'!$B:$C,2,0))</f>
        <v/>
      </c>
      <c r="F1859" s="14" t="str">
        <f t="shared" si="269"/>
        <v/>
      </c>
      <c r="G1859" s="14" t="str">
        <f t="shared" si="270"/>
        <v/>
      </c>
      <c r="H1859" s="14" t="str">
        <f t="shared" si="271"/>
        <v/>
      </c>
      <c r="I1859" s="152"/>
      <c r="J1859" s="153"/>
      <c r="K1859" s="153"/>
      <c r="L1859" s="19" t="str">
        <f t="shared" si="276"/>
        <v/>
      </c>
      <c r="M1859" s="151"/>
      <c r="N1859" s="153"/>
      <c r="O1859" s="153"/>
      <c r="P1859" s="19" t="str">
        <f t="shared" si="272"/>
        <v/>
      </c>
      <c r="Q1859" s="151"/>
      <c r="R1859" s="151"/>
      <c r="S1859" s="152"/>
      <c r="T1859" s="152"/>
      <c r="U1859" s="21" t="str">
        <f t="shared" si="275"/>
        <v/>
      </c>
      <c r="V1859" s="21" t="str">
        <f t="shared" si="273"/>
        <v/>
      </c>
      <c r="W1859" s="15" t="str">
        <f t="shared" si="274"/>
        <v/>
      </c>
    </row>
    <row r="1860" spans="1:23" ht="21.6" hidden="1" customHeight="1">
      <c r="A1860" s="14" t="str">
        <f t="shared" si="268"/>
        <v/>
      </c>
      <c r="B1860" s="20" t="str">
        <f>IF(D1860="","",COUNTIF($C$4:C1859,C1860)+1)</f>
        <v/>
      </c>
      <c r="C1860" s="14" t="str">
        <f>IF(D1860="","",VLOOKUP(D1860,LISTA!$A:$B,2,0))</f>
        <v/>
      </c>
      <c r="D1860" s="151"/>
      <c r="E1860" s="14" t="str">
        <f>IF(D1860="","",VLOOKUP(B1860,'Preventiva - Sequencia'!$B:$C,2,0))</f>
        <v/>
      </c>
      <c r="F1860" s="14" t="str">
        <f t="shared" si="269"/>
        <v/>
      </c>
      <c r="G1860" s="14" t="str">
        <f t="shared" si="270"/>
        <v/>
      </c>
      <c r="H1860" s="14" t="str">
        <f t="shared" si="271"/>
        <v/>
      </c>
      <c r="I1860" s="152"/>
      <c r="J1860" s="153"/>
      <c r="K1860" s="153"/>
      <c r="L1860" s="19" t="str">
        <f t="shared" si="276"/>
        <v/>
      </c>
      <c r="M1860" s="151"/>
      <c r="N1860" s="153"/>
      <c r="O1860" s="153"/>
      <c r="P1860" s="19" t="str">
        <f t="shared" si="272"/>
        <v/>
      </c>
      <c r="Q1860" s="151"/>
      <c r="R1860" s="151"/>
      <c r="S1860" s="152"/>
      <c r="T1860" s="152"/>
      <c r="U1860" s="21" t="str">
        <f t="shared" si="275"/>
        <v/>
      </c>
      <c r="V1860" s="21" t="str">
        <f t="shared" si="273"/>
        <v/>
      </c>
      <c r="W1860" s="15" t="str">
        <f t="shared" si="274"/>
        <v/>
      </c>
    </row>
    <row r="1861" spans="1:23" ht="21.6" hidden="1" customHeight="1">
      <c r="A1861" s="14" t="str">
        <f t="shared" ref="A1861:A1924" si="277">IF(D1861="","",B1861&amp;C1861)</f>
        <v/>
      </c>
      <c r="B1861" s="20" t="str">
        <f>IF(D1861="","",COUNTIF($C$4:C1860,C1861)+1)</f>
        <v/>
      </c>
      <c r="C1861" s="14" t="str">
        <f>IF(D1861="","",VLOOKUP(D1861,LISTA!$A:$B,2,0))</f>
        <v/>
      </c>
      <c r="D1861" s="151"/>
      <c r="E1861" s="14" t="str">
        <f>IF(D1861="","",VLOOKUP(B1861,'Preventiva - Sequencia'!$B:$C,2,0))</f>
        <v/>
      </c>
      <c r="F1861" s="14" t="str">
        <f t="shared" ref="F1861:F1924" si="278">IF(D1861="","",IF(B1861=1,0,VLOOKUP((B1861-1)&amp;C1861,$A:$W,17,0)))</f>
        <v/>
      </c>
      <c r="G1861" s="14" t="str">
        <f t="shared" ref="G1861:G1924" si="279">IF(D1861="","",IF(E1861="50F",45,IF(E1861="250f",F1861+175,F1861+225)))</f>
        <v/>
      </c>
      <c r="H1861" s="14" t="str">
        <f t="shared" ref="H1861:H1924" si="280">IF(C1861="","",IF(E1861="50F",55,IF(E1861="250f",F1861+225,F1861+275)))</f>
        <v/>
      </c>
      <c r="I1861" s="152"/>
      <c r="J1861" s="153"/>
      <c r="K1861" s="153"/>
      <c r="L1861" s="19" t="str">
        <f t="shared" si="276"/>
        <v/>
      </c>
      <c r="M1861" s="151"/>
      <c r="N1861" s="153"/>
      <c r="O1861" s="153"/>
      <c r="P1861" s="19" t="str">
        <f t="shared" ref="P1861:P1924" si="281">IF(O1861="","",O1861-N1861)</f>
        <v/>
      </c>
      <c r="Q1861" s="151"/>
      <c r="R1861" s="151"/>
      <c r="S1861" s="152"/>
      <c r="T1861" s="152"/>
      <c r="U1861" s="21" t="str">
        <f t="shared" si="275"/>
        <v/>
      </c>
      <c r="V1861" s="21" t="str">
        <f t="shared" ref="V1861:V1924" si="282">IF(M1861=0,"",R1861/M1861)</f>
        <v/>
      </c>
      <c r="W1861" s="15" t="str">
        <f t="shared" ref="W1861:W1924" si="283">IF(Q1861="","",IF(AND(Q1861&gt;G1861,Q1861&lt;H1861),1,0))</f>
        <v/>
      </c>
    </row>
    <row r="1862" spans="1:23" ht="21.6" hidden="1" customHeight="1">
      <c r="A1862" s="14" t="str">
        <f t="shared" si="277"/>
        <v/>
      </c>
      <c r="B1862" s="20" t="str">
        <f>IF(D1862="","",COUNTIF($C$4:C1861,C1862)+1)</f>
        <v/>
      </c>
      <c r="C1862" s="14" t="str">
        <f>IF(D1862="","",VLOOKUP(D1862,LISTA!$A:$B,2,0))</f>
        <v/>
      </c>
      <c r="D1862" s="151"/>
      <c r="E1862" s="14" t="str">
        <f>IF(D1862="","",VLOOKUP(B1862,'Preventiva - Sequencia'!$B:$C,2,0))</f>
        <v/>
      </c>
      <c r="F1862" s="14" t="str">
        <f t="shared" si="278"/>
        <v/>
      </c>
      <c r="G1862" s="14" t="str">
        <f t="shared" si="279"/>
        <v/>
      </c>
      <c r="H1862" s="14" t="str">
        <f t="shared" si="280"/>
        <v/>
      </c>
      <c r="I1862" s="152"/>
      <c r="J1862" s="153"/>
      <c r="K1862" s="153"/>
      <c r="L1862" s="19" t="str">
        <f t="shared" si="276"/>
        <v/>
      </c>
      <c r="M1862" s="151"/>
      <c r="N1862" s="153"/>
      <c r="O1862" s="153"/>
      <c r="P1862" s="19" t="str">
        <f t="shared" si="281"/>
        <v/>
      </c>
      <c r="Q1862" s="151"/>
      <c r="R1862" s="151"/>
      <c r="S1862" s="152"/>
      <c r="T1862" s="152"/>
      <c r="U1862" s="21" t="str">
        <f t="shared" si="275"/>
        <v/>
      </c>
      <c r="V1862" s="21" t="str">
        <f t="shared" si="282"/>
        <v/>
      </c>
      <c r="W1862" s="15" t="str">
        <f t="shared" si="283"/>
        <v/>
      </c>
    </row>
    <row r="1863" spans="1:23" ht="21.6" hidden="1" customHeight="1">
      <c r="A1863" s="14" t="str">
        <f t="shared" si="277"/>
        <v/>
      </c>
      <c r="B1863" s="20" t="str">
        <f>IF(D1863="","",COUNTIF($C$4:C1862,C1863)+1)</f>
        <v/>
      </c>
      <c r="C1863" s="14" t="str">
        <f>IF(D1863="","",VLOOKUP(D1863,LISTA!$A:$B,2,0))</f>
        <v/>
      </c>
      <c r="D1863" s="151"/>
      <c r="E1863" s="14" t="str">
        <f>IF(D1863="","",VLOOKUP(B1863,'Preventiva - Sequencia'!$B:$C,2,0))</f>
        <v/>
      </c>
      <c r="F1863" s="14" t="str">
        <f t="shared" si="278"/>
        <v/>
      </c>
      <c r="G1863" s="14" t="str">
        <f t="shared" si="279"/>
        <v/>
      </c>
      <c r="H1863" s="14" t="str">
        <f t="shared" si="280"/>
        <v/>
      </c>
      <c r="I1863" s="152"/>
      <c r="J1863" s="153"/>
      <c r="K1863" s="153"/>
      <c r="L1863" s="19" t="str">
        <f t="shared" si="276"/>
        <v/>
      </c>
      <c r="M1863" s="151"/>
      <c r="N1863" s="153"/>
      <c r="O1863" s="153"/>
      <c r="P1863" s="19" t="str">
        <f t="shared" si="281"/>
        <v/>
      </c>
      <c r="Q1863" s="151"/>
      <c r="R1863" s="151"/>
      <c r="S1863" s="152"/>
      <c r="T1863" s="152"/>
      <c r="U1863" s="21" t="str">
        <f t="shared" si="275"/>
        <v/>
      </c>
      <c r="V1863" s="21" t="str">
        <f t="shared" si="282"/>
        <v/>
      </c>
      <c r="W1863" s="15" t="str">
        <f t="shared" si="283"/>
        <v/>
      </c>
    </row>
    <row r="1864" spans="1:23" ht="21.6" hidden="1" customHeight="1">
      <c r="A1864" s="14" t="str">
        <f t="shared" si="277"/>
        <v/>
      </c>
      <c r="B1864" s="20" t="str">
        <f>IF(D1864="","",COUNTIF($C$4:C1863,C1864)+1)</f>
        <v/>
      </c>
      <c r="C1864" s="14" t="str">
        <f>IF(D1864="","",VLOOKUP(D1864,LISTA!$A:$B,2,0))</f>
        <v/>
      </c>
      <c r="D1864" s="151"/>
      <c r="E1864" s="14" t="str">
        <f>IF(D1864="","",VLOOKUP(B1864,'Preventiva - Sequencia'!$B:$C,2,0))</f>
        <v/>
      </c>
      <c r="F1864" s="14" t="str">
        <f t="shared" si="278"/>
        <v/>
      </c>
      <c r="G1864" s="14" t="str">
        <f t="shared" si="279"/>
        <v/>
      </c>
      <c r="H1864" s="14" t="str">
        <f t="shared" si="280"/>
        <v/>
      </c>
      <c r="I1864" s="152"/>
      <c r="J1864" s="153"/>
      <c r="K1864" s="153"/>
      <c r="L1864" s="19" t="str">
        <f t="shared" si="276"/>
        <v/>
      </c>
      <c r="M1864" s="151"/>
      <c r="N1864" s="153"/>
      <c r="O1864" s="153"/>
      <c r="P1864" s="19" t="str">
        <f t="shared" si="281"/>
        <v/>
      </c>
      <c r="Q1864" s="151"/>
      <c r="R1864" s="151"/>
      <c r="S1864" s="152"/>
      <c r="T1864" s="152"/>
      <c r="U1864" s="21" t="str">
        <f t="shared" si="275"/>
        <v/>
      </c>
      <c r="V1864" s="21" t="str">
        <f t="shared" si="282"/>
        <v/>
      </c>
      <c r="W1864" s="15" t="str">
        <f t="shared" si="283"/>
        <v/>
      </c>
    </row>
    <row r="1865" spans="1:23" ht="21.6" hidden="1" customHeight="1">
      <c r="A1865" s="14" t="str">
        <f t="shared" si="277"/>
        <v/>
      </c>
      <c r="B1865" s="20" t="str">
        <f>IF(D1865="","",COUNTIF($C$4:C1864,C1865)+1)</f>
        <v/>
      </c>
      <c r="C1865" s="14" t="str">
        <f>IF(D1865="","",VLOOKUP(D1865,LISTA!$A:$B,2,0))</f>
        <v/>
      </c>
      <c r="D1865" s="151"/>
      <c r="E1865" s="14" t="str">
        <f>IF(D1865="","",VLOOKUP(B1865,'Preventiva - Sequencia'!$B:$C,2,0))</f>
        <v/>
      </c>
      <c r="F1865" s="14" t="str">
        <f t="shared" si="278"/>
        <v/>
      </c>
      <c r="G1865" s="14" t="str">
        <f t="shared" si="279"/>
        <v/>
      </c>
      <c r="H1865" s="14" t="str">
        <f t="shared" si="280"/>
        <v/>
      </c>
      <c r="I1865" s="152"/>
      <c r="J1865" s="153"/>
      <c r="K1865" s="153"/>
      <c r="L1865" s="19" t="str">
        <f t="shared" si="276"/>
        <v/>
      </c>
      <c r="M1865" s="151"/>
      <c r="N1865" s="153"/>
      <c r="O1865" s="153"/>
      <c r="P1865" s="19" t="str">
        <f t="shared" si="281"/>
        <v/>
      </c>
      <c r="Q1865" s="151"/>
      <c r="R1865" s="151"/>
      <c r="S1865" s="152"/>
      <c r="T1865" s="152"/>
      <c r="U1865" s="21" t="str">
        <f t="shared" si="275"/>
        <v/>
      </c>
      <c r="V1865" s="21" t="str">
        <f t="shared" si="282"/>
        <v/>
      </c>
      <c r="W1865" s="15" t="str">
        <f t="shared" si="283"/>
        <v/>
      </c>
    </row>
    <row r="1866" spans="1:23" ht="21.6" hidden="1" customHeight="1">
      <c r="A1866" s="14" t="str">
        <f t="shared" si="277"/>
        <v/>
      </c>
      <c r="B1866" s="20" t="str">
        <f>IF(D1866="","",COUNTIF($C$4:C1865,C1866)+1)</f>
        <v/>
      </c>
      <c r="C1866" s="14" t="str">
        <f>IF(D1866="","",VLOOKUP(D1866,LISTA!$A:$B,2,0))</f>
        <v/>
      </c>
      <c r="D1866" s="151"/>
      <c r="E1866" s="14" t="str">
        <f>IF(D1866="","",VLOOKUP(B1866,'Preventiva - Sequencia'!$B:$C,2,0))</f>
        <v/>
      </c>
      <c r="F1866" s="14" t="str">
        <f t="shared" si="278"/>
        <v/>
      </c>
      <c r="G1866" s="14" t="str">
        <f t="shared" si="279"/>
        <v/>
      </c>
      <c r="H1866" s="14" t="str">
        <f t="shared" si="280"/>
        <v/>
      </c>
      <c r="I1866" s="152"/>
      <c r="J1866" s="153"/>
      <c r="K1866" s="153"/>
      <c r="L1866" s="19" t="str">
        <f t="shared" si="276"/>
        <v/>
      </c>
      <c r="M1866" s="151"/>
      <c r="N1866" s="153"/>
      <c r="O1866" s="153"/>
      <c r="P1866" s="19" t="str">
        <f t="shared" si="281"/>
        <v/>
      </c>
      <c r="Q1866" s="151"/>
      <c r="R1866" s="151"/>
      <c r="S1866" s="152"/>
      <c r="T1866" s="152"/>
      <c r="U1866" s="21" t="str">
        <f t="shared" si="275"/>
        <v/>
      </c>
      <c r="V1866" s="21" t="str">
        <f t="shared" si="282"/>
        <v/>
      </c>
      <c r="W1866" s="15" t="str">
        <f t="shared" si="283"/>
        <v/>
      </c>
    </row>
    <row r="1867" spans="1:23" ht="21.6" hidden="1" customHeight="1">
      <c r="A1867" s="14" t="str">
        <f t="shared" si="277"/>
        <v/>
      </c>
      <c r="B1867" s="20" t="str">
        <f>IF(D1867="","",COUNTIF($C$4:C1866,C1867)+1)</f>
        <v/>
      </c>
      <c r="C1867" s="14" t="str">
        <f>IF(D1867="","",VLOOKUP(D1867,LISTA!$A:$B,2,0))</f>
        <v/>
      </c>
      <c r="D1867" s="151"/>
      <c r="E1867" s="14" t="str">
        <f>IF(D1867="","",VLOOKUP(B1867,'Preventiva - Sequencia'!$B:$C,2,0))</f>
        <v/>
      </c>
      <c r="F1867" s="14" t="str">
        <f t="shared" si="278"/>
        <v/>
      </c>
      <c r="G1867" s="14" t="str">
        <f t="shared" si="279"/>
        <v/>
      </c>
      <c r="H1867" s="14" t="str">
        <f t="shared" si="280"/>
        <v/>
      </c>
      <c r="I1867" s="152"/>
      <c r="J1867" s="153"/>
      <c r="K1867" s="153"/>
      <c r="L1867" s="19" t="str">
        <f t="shared" si="276"/>
        <v/>
      </c>
      <c r="M1867" s="151"/>
      <c r="N1867" s="153"/>
      <c r="O1867" s="153"/>
      <c r="P1867" s="19" t="str">
        <f t="shared" si="281"/>
        <v/>
      </c>
      <c r="Q1867" s="151"/>
      <c r="R1867" s="151"/>
      <c r="S1867" s="152"/>
      <c r="T1867" s="152"/>
      <c r="U1867" s="21" t="str">
        <f t="shared" si="275"/>
        <v/>
      </c>
      <c r="V1867" s="21" t="str">
        <f t="shared" si="282"/>
        <v/>
      </c>
      <c r="W1867" s="15" t="str">
        <f t="shared" si="283"/>
        <v/>
      </c>
    </row>
    <row r="1868" spans="1:23" ht="21.6" hidden="1" customHeight="1">
      <c r="A1868" s="14" t="str">
        <f t="shared" si="277"/>
        <v/>
      </c>
      <c r="B1868" s="20" t="str">
        <f>IF(D1868="","",COUNTIF($C$4:C1867,C1868)+1)</f>
        <v/>
      </c>
      <c r="C1868" s="14" t="str">
        <f>IF(D1868="","",VLOOKUP(D1868,LISTA!$A:$B,2,0))</f>
        <v/>
      </c>
      <c r="D1868" s="151"/>
      <c r="E1868" s="14" t="str">
        <f>IF(D1868="","",VLOOKUP(B1868,'Preventiva - Sequencia'!$B:$C,2,0))</f>
        <v/>
      </c>
      <c r="F1868" s="14" t="str">
        <f t="shared" si="278"/>
        <v/>
      </c>
      <c r="G1868" s="14" t="str">
        <f t="shared" si="279"/>
        <v/>
      </c>
      <c r="H1868" s="14" t="str">
        <f t="shared" si="280"/>
        <v/>
      </c>
      <c r="I1868" s="152"/>
      <c r="J1868" s="153"/>
      <c r="K1868" s="153"/>
      <c r="L1868" s="19" t="str">
        <f t="shared" si="276"/>
        <v/>
      </c>
      <c r="M1868" s="151"/>
      <c r="N1868" s="153"/>
      <c r="O1868" s="153"/>
      <c r="P1868" s="19" t="str">
        <f t="shared" si="281"/>
        <v/>
      </c>
      <c r="Q1868" s="151"/>
      <c r="R1868" s="151"/>
      <c r="S1868" s="152"/>
      <c r="T1868" s="152"/>
      <c r="U1868" s="21" t="str">
        <f t="shared" si="275"/>
        <v/>
      </c>
      <c r="V1868" s="21" t="str">
        <f t="shared" si="282"/>
        <v/>
      </c>
      <c r="W1868" s="15" t="str">
        <f t="shared" si="283"/>
        <v/>
      </c>
    </row>
    <row r="1869" spans="1:23" ht="21.6" hidden="1" customHeight="1">
      <c r="A1869" s="14" t="str">
        <f t="shared" si="277"/>
        <v/>
      </c>
      <c r="B1869" s="20" t="str">
        <f>IF(D1869="","",COUNTIF($C$4:C1868,C1869)+1)</f>
        <v/>
      </c>
      <c r="C1869" s="14" t="str">
        <f>IF(D1869="","",VLOOKUP(D1869,LISTA!$A:$B,2,0))</f>
        <v/>
      </c>
      <c r="D1869" s="151"/>
      <c r="E1869" s="14" t="str">
        <f>IF(D1869="","",VLOOKUP(B1869,'Preventiva - Sequencia'!$B:$C,2,0))</f>
        <v/>
      </c>
      <c r="F1869" s="14" t="str">
        <f t="shared" si="278"/>
        <v/>
      </c>
      <c r="G1869" s="14" t="str">
        <f t="shared" si="279"/>
        <v/>
      </c>
      <c r="H1869" s="14" t="str">
        <f t="shared" si="280"/>
        <v/>
      </c>
      <c r="I1869" s="152"/>
      <c r="J1869" s="153"/>
      <c r="K1869" s="153"/>
      <c r="L1869" s="19" t="str">
        <f t="shared" si="276"/>
        <v/>
      </c>
      <c r="M1869" s="151"/>
      <c r="N1869" s="153"/>
      <c r="O1869" s="153"/>
      <c r="P1869" s="19" t="str">
        <f t="shared" si="281"/>
        <v/>
      </c>
      <c r="Q1869" s="151"/>
      <c r="R1869" s="151"/>
      <c r="S1869" s="152"/>
      <c r="T1869" s="152"/>
      <c r="U1869" s="21" t="str">
        <f t="shared" si="275"/>
        <v/>
      </c>
      <c r="V1869" s="21" t="str">
        <f t="shared" si="282"/>
        <v/>
      </c>
      <c r="W1869" s="15" t="str">
        <f t="shared" si="283"/>
        <v/>
      </c>
    </row>
    <row r="1870" spans="1:23" ht="21.6" hidden="1" customHeight="1">
      <c r="A1870" s="14" t="str">
        <f t="shared" si="277"/>
        <v/>
      </c>
      <c r="B1870" s="20" t="str">
        <f>IF(D1870="","",COUNTIF($C$4:C1869,C1870)+1)</f>
        <v/>
      </c>
      <c r="C1870" s="14" t="str">
        <f>IF(D1870="","",VLOOKUP(D1870,LISTA!$A:$B,2,0))</f>
        <v/>
      </c>
      <c r="D1870" s="151"/>
      <c r="E1870" s="14" t="str">
        <f>IF(D1870="","",VLOOKUP(B1870,'Preventiva - Sequencia'!$B:$C,2,0))</f>
        <v/>
      </c>
      <c r="F1870" s="14" t="str">
        <f t="shared" si="278"/>
        <v/>
      </c>
      <c r="G1870" s="14" t="str">
        <f t="shared" si="279"/>
        <v/>
      </c>
      <c r="H1870" s="14" t="str">
        <f t="shared" si="280"/>
        <v/>
      </c>
      <c r="I1870" s="152"/>
      <c r="J1870" s="153"/>
      <c r="K1870" s="153"/>
      <c r="L1870" s="19" t="str">
        <f t="shared" si="276"/>
        <v/>
      </c>
      <c r="M1870" s="151"/>
      <c r="N1870" s="153"/>
      <c r="O1870" s="153"/>
      <c r="P1870" s="19" t="str">
        <f t="shared" si="281"/>
        <v/>
      </c>
      <c r="Q1870" s="151"/>
      <c r="R1870" s="151"/>
      <c r="S1870" s="152"/>
      <c r="T1870" s="152"/>
      <c r="U1870" s="21" t="str">
        <f t="shared" si="275"/>
        <v/>
      </c>
      <c r="V1870" s="21" t="str">
        <f t="shared" si="282"/>
        <v/>
      </c>
      <c r="W1870" s="15" t="str">
        <f t="shared" si="283"/>
        <v/>
      </c>
    </row>
    <row r="1871" spans="1:23" ht="21.6" hidden="1" customHeight="1">
      <c r="A1871" s="14" t="str">
        <f t="shared" si="277"/>
        <v/>
      </c>
      <c r="B1871" s="20" t="str">
        <f>IF(D1871="","",COUNTIF($C$4:C1870,C1871)+1)</f>
        <v/>
      </c>
      <c r="C1871" s="14" t="str">
        <f>IF(D1871="","",VLOOKUP(D1871,LISTA!$A:$B,2,0))</f>
        <v/>
      </c>
      <c r="D1871" s="151"/>
      <c r="E1871" s="14" t="str">
        <f>IF(D1871="","",VLOOKUP(B1871,'Preventiva - Sequencia'!$B:$C,2,0))</f>
        <v/>
      </c>
      <c r="F1871" s="14" t="str">
        <f t="shared" si="278"/>
        <v/>
      </c>
      <c r="G1871" s="14" t="str">
        <f t="shared" si="279"/>
        <v/>
      </c>
      <c r="H1871" s="14" t="str">
        <f t="shared" si="280"/>
        <v/>
      </c>
      <c r="I1871" s="152"/>
      <c r="J1871" s="153"/>
      <c r="K1871" s="153"/>
      <c r="L1871" s="19" t="str">
        <f t="shared" si="276"/>
        <v/>
      </c>
      <c r="M1871" s="151"/>
      <c r="N1871" s="153"/>
      <c r="O1871" s="153"/>
      <c r="P1871" s="19" t="str">
        <f t="shared" si="281"/>
        <v/>
      </c>
      <c r="Q1871" s="151"/>
      <c r="R1871" s="151"/>
      <c r="S1871" s="152"/>
      <c r="T1871" s="152"/>
      <c r="U1871" s="21" t="str">
        <f t="shared" si="275"/>
        <v/>
      </c>
      <c r="V1871" s="21" t="str">
        <f t="shared" si="282"/>
        <v/>
      </c>
      <c r="W1871" s="15" t="str">
        <f t="shared" si="283"/>
        <v/>
      </c>
    </row>
    <row r="1872" spans="1:23" ht="21.6" hidden="1" customHeight="1">
      <c r="A1872" s="14" t="str">
        <f t="shared" si="277"/>
        <v/>
      </c>
      <c r="B1872" s="20" t="str">
        <f>IF(D1872="","",COUNTIF($C$4:C1871,C1872)+1)</f>
        <v/>
      </c>
      <c r="C1872" s="14" t="str">
        <f>IF(D1872="","",VLOOKUP(D1872,LISTA!$A:$B,2,0))</f>
        <v/>
      </c>
      <c r="D1872" s="151"/>
      <c r="E1872" s="14" t="str">
        <f>IF(D1872="","",VLOOKUP(B1872,'Preventiva - Sequencia'!$B:$C,2,0))</f>
        <v/>
      </c>
      <c r="F1872" s="14" t="str">
        <f t="shared" si="278"/>
        <v/>
      </c>
      <c r="G1872" s="14" t="str">
        <f t="shared" si="279"/>
        <v/>
      </c>
      <c r="H1872" s="14" t="str">
        <f t="shared" si="280"/>
        <v/>
      </c>
      <c r="I1872" s="152"/>
      <c r="J1872" s="153"/>
      <c r="K1872" s="153"/>
      <c r="L1872" s="19" t="str">
        <f t="shared" si="276"/>
        <v/>
      </c>
      <c r="M1872" s="151"/>
      <c r="N1872" s="153"/>
      <c r="O1872" s="153"/>
      <c r="P1872" s="19" t="str">
        <f t="shared" si="281"/>
        <v/>
      </c>
      <c r="Q1872" s="151"/>
      <c r="R1872" s="151"/>
      <c r="S1872" s="152"/>
      <c r="T1872" s="152"/>
      <c r="U1872" s="21" t="str">
        <f t="shared" si="275"/>
        <v/>
      </c>
      <c r="V1872" s="21" t="str">
        <f t="shared" si="282"/>
        <v/>
      </c>
      <c r="W1872" s="15" t="str">
        <f t="shared" si="283"/>
        <v/>
      </c>
    </row>
    <row r="1873" spans="1:23" ht="21.6" hidden="1" customHeight="1">
      <c r="A1873" s="14" t="str">
        <f t="shared" si="277"/>
        <v/>
      </c>
      <c r="B1873" s="20" t="str">
        <f>IF(D1873="","",COUNTIF($C$4:C1872,C1873)+1)</f>
        <v/>
      </c>
      <c r="C1873" s="14" t="str">
        <f>IF(D1873="","",VLOOKUP(D1873,LISTA!$A:$B,2,0))</f>
        <v/>
      </c>
      <c r="D1873" s="151"/>
      <c r="E1873" s="14" t="str">
        <f>IF(D1873="","",VLOOKUP(B1873,'Preventiva - Sequencia'!$B:$C,2,0))</f>
        <v/>
      </c>
      <c r="F1873" s="14" t="str">
        <f t="shared" si="278"/>
        <v/>
      </c>
      <c r="G1873" s="14" t="str">
        <f t="shared" si="279"/>
        <v/>
      </c>
      <c r="H1873" s="14" t="str">
        <f t="shared" si="280"/>
        <v/>
      </c>
      <c r="I1873" s="152"/>
      <c r="J1873" s="153"/>
      <c r="K1873" s="153"/>
      <c r="L1873" s="19" t="str">
        <f t="shared" si="276"/>
        <v/>
      </c>
      <c r="M1873" s="151"/>
      <c r="N1873" s="153"/>
      <c r="O1873" s="153"/>
      <c r="P1873" s="19" t="str">
        <f t="shared" si="281"/>
        <v/>
      </c>
      <c r="Q1873" s="151"/>
      <c r="R1873" s="151"/>
      <c r="S1873" s="152"/>
      <c r="T1873" s="152"/>
      <c r="U1873" s="21" t="str">
        <f t="shared" si="275"/>
        <v/>
      </c>
      <c r="V1873" s="21" t="str">
        <f t="shared" si="282"/>
        <v/>
      </c>
      <c r="W1873" s="15" t="str">
        <f t="shared" si="283"/>
        <v/>
      </c>
    </row>
    <row r="1874" spans="1:23" ht="21.6" hidden="1" customHeight="1">
      <c r="A1874" s="14" t="str">
        <f t="shared" si="277"/>
        <v/>
      </c>
      <c r="B1874" s="20" t="str">
        <f>IF(D1874="","",COUNTIF($C$4:C1873,C1874)+1)</f>
        <v/>
      </c>
      <c r="C1874" s="14" t="str">
        <f>IF(D1874="","",VLOOKUP(D1874,LISTA!$A:$B,2,0))</f>
        <v/>
      </c>
      <c r="D1874" s="151"/>
      <c r="E1874" s="14" t="str">
        <f>IF(D1874="","",VLOOKUP(B1874,'Preventiva - Sequencia'!$B:$C,2,0))</f>
        <v/>
      </c>
      <c r="F1874" s="14" t="str">
        <f t="shared" si="278"/>
        <v/>
      </c>
      <c r="G1874" s="14" t="str">
        <f t="shared" si="279"/>
        <v/>
      </c>
      <c r="H1874" s="14" t="str">
        <f t="shared" si="280"/>
        <v/>
      </c>
      <c r="I1874" s="152"/>
      <c r="J1874" s="153"/>
      <c r="K1874" s="153"/>
      <c r="L1874" s="19" t="str">
        <f t="shared" si="276"/>
        <v/>
      </c>
      <c r="M1874" s="151"/>
      <c r="N1874" s="153"/>
      <c r="O1874" s="153"/>
      <c r="P1874" s="19" t="str">
        <f t="shared" si="281"/>
        <v/>
      </c>
      <c r="Q1874" s="151"/>
      <c r="R1874" s="151"/>
      <c r="S1874" s="152"/>
      <c r="T1874" s="152"/>
      <c r="U1874" s="21" t="str">
        <f t="shared" si="275"/>
        <v/>
      </c>
      <c r="V1874" s="21" t="str">
        <f t="shared" si="282"/>
        <v/>
      </c>
      <c r="W1874" s="15" t="str">
        <f t="shared" si="283"/>
        <v/>
      </c>
    </row>
    <row r="1875" spans="1:23" ht="21.6" hidden="1" customHeight="1">
      <c r="A1875" s="14" t="str">
        <f t="shared" si="277"/>
        <v/>
      </c>
      <c r="B1875" s="20" t="str">
        <f>IF(D1875="","",COUNTIF($C$4:C1874,C1875)+1)</f>
        <v/>
      </c>
      <c r="C1875" s="14" t="str">
        <f>IF(D1875="","",VLOOKUP(D1875,LISTA!$A:$B,2,0))</f>
        <v/>
      </c>
      <c r="D1875" s="151"/>
      <c r="E1875" s="14" t="str">
        <f>IF(D1875="","",VLOOKUP(B1875,'Preventiva - Sequencia'!$B:$C,2,0))</f>
        <v/>
      </c>
      <c r="F1875" s="14" t="str">
        <f t="shared" si="278"/>
        <v/>
      </c>
      <c r="G1875" s="14" t="str">
        <f t="shared" si="279"/>
        <v/>
      </c>
      <c r="H1875" s="14" t="str">
        <f t="shared" si="280"/>
        <v/>
      </c>
      <c r="I1875" s="152"/>
      <c r="J1875" s="153"/>
      <c r="K1875" s="153"/>
      <c r="L1875" s="19" t="str">
        <f t="shared" si="276"/>
        <v/>
      </c>
      <c r="M1875" s="151"/>
      <c r="N1875" s="153"/>
      <c r="O1875" s="153"/>
      <c r="P1875" s="19" t="str">
        <f t="shared" si="281"/>
        <v/>
      </c>
      <c r="Q1875" s="151"/>
      <c r="R1875" s="151"/>
      <c r="S1875" s="152"/>
      <c r="T1875" s="152"/>
      <c r="U1875" s="21" t="str">
        <f t="shared" si="275"/>
        <v/>
      </c>
      <c r="V1875" s="21" t="str">
        <f t="shared" si="282"/>
        <v/>
      </c>
      <c r="W1875" s="15" t="str">
        <f t="shared" si="283"/>
        <v/>
      </c>
    </row>
    <row r="1876" spans="1:23" ht="21.6" hidden="1" customHeight="1">
      <c r="A1876" s="14" t="str">
        <f t="shared" si="277"/>
        <v/>
      </c>
      <c r="B1876" s="20" t="str">
        <f>IF(D1876="","",COUNTIF($C$4:C1875,C1876)+1)</f>
        <v/>
      </c>
      <c r="C1876" s="14" t="str">
        <f>IF(D1876="","",VLOOKUP(D1876,LISTA!$A:$B,2,0))</f>
        <v/>
      </c>
      <c r="D1876" s="151"/>
      <c r="E1876" s="14" t="str">
        <f>IF(D1876="","",VLOOKUP(B1876,'Preventiva - Sequencia'!$B:$C,2,0))</f>
        <v/>
      </c>
      <c r="F1876" s="14" t="str">
        <f t="shared" si="278"/>
        <v/>
      </c>
      <c r="G1876" s="14" t="str">
        <f t="shared" si="279"/>
        <v/>
      </c>
      <c r="H1876" s="14" t="str">
        <f t="shared" si="280"/>
        <v/>
      </c>
      <c r="I1876" s="152"/>
      <c r="J1876" s="153"/>
      <c r="K1876" s="153"/>
      <c r="L1876" s="19" t="str">
        <f t="shared" si="276"/>
        <v/>
      </c>
      <c r="M1876" s="151"/>
      <c r="N1876" s="153"/>
      <c r="O1876" s="153"/>
      <c r="P1876" s="19" t="str">
        <f t="shared" si="281"/>
        <v/>
      </c>
      <c r="Q1876" s="151"/>
      <c r="R1876" s="151"/>
      <c r="S1876" s="152"/>
      <c r="T1876" s="152"/>
      <c r="U1876" s="21" t="str">
        <f t="shared" si="275"/>
        <v/>
      </c>
      <c r="V1876" s="21" t="str">
        <f t="shared" si="282"/>
        <v/>
      </c>
      <c r="W1876" s="15" t="str">
        <f t="shared" si="283"/>
        <v/>
      </c>
    </row>
    <row r="1877" spans="1:23" ht="21.6" hidden="1" customHeight="1">
      <c r="A1877" s="14" t="str">
        <f t="shared" si="277"/>
        <v/>
      </c>
      <c r="B1877" s="20" t="str">
        <f>IF(D1877="","",COUNTIF($C$4:C1876,C1877)+1)</f>
        <v/>
      </c>
      <c r="C1877" s="14" t="str">
        <f>IF(D1877="","",VLOOKUP(D1877,LISTA!$A:$B,2,0))</f>
        <v/>
      </c>
      <c r="D1877" s="151"/>
      <c r="E1877" s="14" t="str">
        <f>IF(D1877="","",VLOOKUP(B1877,'Preventiva - Sequencia'!$B:$C,2,0))</f>
        <v/>
      </c>
      <c r="F1877" s="14" t="str">
        <f t="shared" si="278"/>
        <v/>
      </c>
      <c r="G1877" s="14" t="str">
        <f t="shared" si="279"/>
        <v/>
      </c>
      <c r="H1877" s="14" t="str">
        <f t="shared" si="280"/>
        <v/>
      </c>
      <c r="I1877" s="152"/>
      <c r="J1877" s="153"/>
      <c r="K1877" s="153"/>
      <c r="L1877" s="19" t="str">
        <f t="shared" si="276"/>
        <v/>
      </c>
      <c r="M1877" s="151"/>
      <c r="N1877" s="153"/>
      <c r="O1877" s="153"/>
      <c r="P1877" s="19" t="str">
        <f t="shared" si="281"/>
        <v/>
      </c>
      <c r="Q1877" s="151"/>
      <c r="R1877" s="151"/>
      <c r="S1877" s="152"/>
      <c r="T1877" s="152"/>
      <c r="U1877" s="21" t="str">
        <f t="shared" si="275"/>
        <v/>
      </c>
      <c r="V1877" s="21" t="str">
        <f t="shared" si="282"/>
        <v/>
      </c>
      <c r="W1877" s="15" t="str">
        <f t="shared" si="283"/>
        <v/>
      </c>
    </row>
    <row r="1878" spans="1:23" ht="21.6" hidden="1" customHeight="1">
      <c r="A1878" s="14" t="str">
        <f t="shared" si="277"/>
        <v/>
      </c>
      <c r="B1878" s="20" t="str">
        <f>IF(D1878="","",COUNTIF($C$4:C1877,C1878)+1)</f>
        <v/>
      </c>
      <c r="C1878" s="14" t="str">
        <f>IF(D1878="","",VLOOKUP(D1878,LISTA!$A:$B,2,0))</f>
        <v/>
      </c>
      <c r="D1878" s="151"/>
      <c r="E1878" s="14" t="str">
        <f>IF(D1878="","",VLOOKUP(B1878,'Preventiva - Sequencia'!$B:$C,2,0))</f>
        <v/>
      </c>
      <c r="F1878" s="14" t="str">
        <f t="shared" si="278"/>
        <v/>
      </c>
      <c r="G1878" s="14" t="str">
        <f t="shared" si="279"/>
        <v/>
      </c>
      <c r="H1878" s="14" t="str">
        <f t="shared" si="280"/>
        <v/>
      </c>
      <c r="I1878" s="152"/>
      <c r="J1878" s="153"/>
      <c r="K1878" s="153"/>
      <c r="L1878" s="19" t="str">
        <f t="shared" si="276"/>
        <v/>
      </c>
      <c r="M1878" s="151"/>
      <c r="N1878" s="153"/>
      <c r="O1878" s="153"/>
      <c r="P1878" s="19" t="str">
        <f t="shared" si="281"/>
        <v/>
      </c>
      <c r="Q1878" s="151"/>
      <c r="R1878" s="151"/>
      <c r="S1878" s="152"/>
      <c r="T1878" s="152"/>
      <c r="U1878" s="21" t="str">
        <f t="shared" si="275"/>
        <v/>
      </c>
      <c r="V1878" s="21" t="str">
        <f t="shared" si="282"/>
        <v/>
      </c>
      <c r="W1878" s="15" t="str">
        <f t="shared" si="283"/>
        <v/>
      </c>
    </row>
    <row r="1879" spans="1:23" ht="21.6" hidden="1" customHeight="1">
      <c r="A1879" s="14" t="str">
        <f t="shared" si="277"/>
        <v/>
      </c>
      <c r="B1879" s="20" t="str">
        <f>IF(D1879="","",COUNTIF($C$4:C1878,C1879)+1)</f>
        <v/>
      </c>
      <c r="C1879" s="14" t="str">
        <f>IF(D1879="","",VLOOKUP(D1879,LISTA!$A:$B,2,0))</f>
        <v/>
      </c>
      <c r="D1879" s="151"/>
      <c r="E1879" s="14" t="str">
        <f>IF(D1879="","",VLOOKUP(B1879,'Preventiva - Sequencia'!$B:$C,2,0))</f>
        <v/>
      </c>
      <c r="F1879" s="14" t="str">
        <f t="shared" si="278"/>
        <v/>
      </c>
      <c r="G1879" s="14" t="str">
        <f t="shared" si="279"/>
        <v/>
      </c>
      <c r="H1879" s="14" t="str">
        <f t="shared" si="280"/>
        <v/>
      </c>
      <c r="I1879" s="152"/>
      <c r="J1879" s="153"/>
      <c r="K1879" s="153"/>
      <c r="L1879" s="19" t="str">
        <f t="shared" si="276"/>
        <v/>
      </c>
      <c r="M1879" s="151"/>
      <c r="N1879" s="153"/>
      <c r="O1879" s="153"/>
      <c r="P1879" s="19" t="str">
        <f t="shared" si="281"/>
        <v/>
      </c>
      <c r="Q1879" s="151"/>
      <c r="R1879" s="151"/>
      <c r="S1879" s="152"/>
      <c r="T1879" s="152"/>
      <c r="U1879" s="21" t="str">
        <f t="shared" si="275"/>
        <v/>
      </c>
      <c r="V1879" s="21" t="str">
        <f t="shared" si="282"/>
        <v/>
      </c>
      <c r="W1879" s="15" t="str">
        <f t="shared" si="283"/>
        <v/>
      </c>
    </row>
    <row r="1880" spans="1:23" ht="21.6" hidden="1" customHeight="1">
      <c r="A1880" s="14" t="str">
        <f t="shared" si="277"/>
        <v/>
      </c>
      <c r="B1880" s="20" t="str">
        <f>IF(D1880="","",COUNTIF($C$4:C1879,C1880)+1)</f>
        <v/>
      </c>
      <c r="C1880" s="14" t="str">
        <f>IF(D1880="","",VLOOKUP(D1880,LISTA!$A:$B,2,0))</f>
        <v/>
      </c>
      <c r="D1880" s="151"/>
      <c r="E1880" s="14" t="str">
        <f>IF(D1880="","",VLOOKUP(B1880,'Preventiva - Sequencia'!$B:$C,2,0))</f>
        <v/>
      </c>
      <c r="F1880" s="14" t="str">
        <f t="shared" si="278"/>
        <v/>
      </c>
      <c r="G1880" s="14" t="str">
        <f t="shared" si="279"/>
        <v/>
      </c>
      <c r="H1880" s="14" t="str">
        <f t="shared" si="280"/>
        <v/>
      </c>
      <c r="I1880" s="152"/>
      <c r="J1880" s="153"/>
      <c r="K1880" s="153"/>
      <c r="L1880" s="19" t="str">
        <f t="shared" si="276"/>
        <v/>
      </c>
      <c r="M1880" s="151"/>
      <c r="N1880" s="153"/>
      <c r="O1880" s="153"/>
      <c r="P1880" s="19" t="str">
        <f t="shared" si="281"/>
        <v/>
      </c>
      <c r="Q1880" s="151"/>
      <c r="R1880" s="151"/>
      <c r="S1880" s="152"/>
      <c r="T1880" s="152"/>
      <c r="U1880" s="21" t="str">
        <f t="shared" si="275"/>
        <v/>
      </c>
      <c r="V1880" s="21" t="str">
        <f t="shared" si="282"/>
        <v/>
      </c>
      <c r="W1880" s="15" t="str">
        <f t="shared" si="283"/>
        <v/>
      </c>
    </row>
    <row r="1881" spans="1:23" ht="21.6" hidden="1" customHeight="1">
      <c r="A1881" s="14" t="str">
        <f t="shared" si="277"/>
        <v/>
      </c>
      <c r="B1881" s="20" t="str">
        <f>IF(D1881="","",COUNTIF($C$4:C1880,C1881)+1)</f>
        <v/>
      </c>
      <c r="C1881" s="14" t="str">
        <f>IF(D1881="","",VLOOKUP(D1881,LISTA!$A:$B,2,0))</f>
        <v/>
      </c>
      <c r="D1881" s="151"/>
      <c r="E1881" s="14" t="str">
        <f>IF(D1881="","",VLOOKUP(B1881,'Preventiva - Sequencia'!$B:$C,2,0))</f>
        <v/>
      </c>
      <c r="F1881" s="14" t="str">
        <f t="shared" si="278"/>
        <v/>
      </c>
      <c r="G1881" s="14" t="str">
        <f t="shared" si="279"/>
        <v/>
      </c>
      <c r="H1881" s="14" t="str">
        <f t="shared" si="280"/>
        <v/>
      </c>
      <c r="I1881" s="152"/>
      <c r="J1881" s="153"/>
      <c r="K1881" s="153"/>
      <c r="L1881" s="19" t="str">
        <f t="shared" si="276"/>
        <v/>
      </c>
      <c r="M1881" s="151"/>
      <c r="N1881" s="153"/>
      <c r="O1881" s="153"/>
      <c r="P1881" s="19" t="str">
        <f t="shared" si="281"/>
        <v/>
      </c>
      <c r="Q1881" s="151"/>
      <c r="R1881" s="151"/>
      <c r="S1881" s="152"/>
      <c r="T1881" s="152"/>
      <c r="U1881" s="21" t="str">
        <f t="shared" si="275"/>
        <v/>
      </c>
      <c r="V1881" s="21" t="str">
        <f t="shared" si="282"/>
        <v/>
      </c>
      <c r="W1881" s="15" t="str">
        <f t="shared" si="283"/>
        <v/>
      </c>
    </row>
    <row r="1882" spans="1:23" ht="21.6" hidden="1" customHeight="1">
      <c r="A1882" s="14" t="str">
        <f t="shared" si="277"/>
        <v/>
      </c>
      <c r="B1882" s="20" t="str">
        <f>IF(D1882="","",COUNTIF($C$4:C1881,C1882)+1)</f>
        <v/>
      </c>
      <c r="C1882" s="14" t="str">
        <f>IF(D1882="","",VLOOKUP(D1882,LISTA!$A:$B,2,0))</f>
        <v/>
      </c>
      <c r="D1882" s="151"/>
      <c r="E1882" s="14" t="str">
        <f>IF(D1882="","",VLOOKUP(B1882,'Preventiva - Sequencia'!$B:$C,2,0))</f>
        <v/>
      </c>
      <c r="F1882" s="14" t="str">
        <f t="shared" si="278"/>
        <v/>
      </c>
      <c r="G1882" s="14" t="str">
        <f t="shared" si="279"/>
        <v/>
      </c>
      <c r="H1882" s="14" t="str">
        <f t="shared" si="280"/>
        <v/>
      </c>
      <c r="I1882" s="152"/>
      <c r="J1882" s="153"/>
      <c r="K1882" s="153"/>
      <c r="L1882" s="19" t="str">
        <f t="shared" si="276"/>
        <v/>
      </c>
      <c r="M1882" s="151"/>
      <c r="N1882" s="153"/>
      <c r="O1882" s="153"/>
      <c r="P1882" s="19" t="str">
        <f t="shared" si="281"/>
        <v/>
      </c>
      <c r="Q1882" s="151"/>
      <c r="R1882" s="151"/>
      <c r="S1882" s="152"/>
      <c r="T1882" s="152"/>
      <c r="U1882" s="21" t="str">
        <f t="shared" si="275"/>
        <v/>
      </c>
      <c r="V1882" s="21" t="str">
        <f t="shared" si="282"/>
        <v/>
      </c>
      <c r="W1882" s="15" t="str">
        <f t="shared" si="283"/>
        <v/>
      </c>
    </row>
    <row r="1883" spans="1:23" ht="21.6" hidden="1" customHeight="1">
      <c r="A1883" s="14" t="str">
        <f t="shared" si="277"/>
        <v/>
      </c>
      <c r="B1883" s="20" t="str">
        <f>IF(D1883="","",COUNTIF($C$4:C1882,C1883)+1)</f>
        <v/>
      </c>
      <c r="C1883" s="14" t="str">
        <f>IF(D1883="","",VLOOKUP(D1883,LISTA!$A:$B,2,0))</f>
        <v/>
      </c>
      <c r="D1883" s="151"/>
      <c r="E1883" s="14" t="str">
        <f>IF(D1883="","",VLOOKUP(B1883,'Preventiva - Sequencia'!$B:$C,2,0))</f>
        <v/>
      </c>
      <c r="F1883" s="14" t="str">
        <f t="shared" si="278"/>
        <v/>
      </c>
      <c r="G1883" s="14" t="str">
        <f t="shared" si="279"/>
        <v/>
      </c>
      <c r="H1883" s="14" t="str">
        <f t="shared" si="280"/>
        <v/>
      </c>
      <c r="I1883" s="152"/>
      <c r="J1883" s="153"/>
      <c r="K1883" s="153"/>
      <c r="L1883" s="19" t="str">
        <f t="shared" si="276"/>
        <v/>
      </c>
      <c r="M1883" s="151"/>
      <c r="N1883" s="153"/>
      <c r="O1883" s="153"/>
      <c r="P1883" s="19" t="str">
        <f t="shared" si="281"/>
        <v/>
      </c>
      <c r="Q1883" s="151"/>
      <c r="R1883" s="151"/>
      <c r="S1883" s="152"/>
      <c r="T1883" s="152"/>
      <c r="U1883" s="21" t="str">
        <f t="shared" si="275"/>
        <v/>
      </c>
      <c r="V1883" s="21" t="str">
        <f t="shared" si="282"/>
        <v/>
      </c>
      <c r="W1883" s="15" t="str">
        <f t="shared" si="283"/>
        <v/>
      </c>
    </row>
    <row r="1884" spans="1:23" ht="21.6" hidden="1" customHeight="1">
      <c r="A1884" s="14" t="str">
        <f t="shared" si="277"/>
        <v/>
      </c>
      <c r="B1884" s="20" t="str">
        <f>IF(D1884="","",COUNTIF($C$4:C1883,C1884)+1)</f>
        <v/>
      </c>
      <c r="C1884" s="14" t="str">
        <f>IF(D1884="","",VLOOKUP(D1884,LISTA!$A:$B,2,0))</f>
        <v/>
      </c>
      <c r="D1884" s="151"/>
      <c r="E1884" s="14" t="str">
        <f>IF(D1884="","",VLOOKUP(B1884,'Preventiva - Sequencia'!$B:$C,2,0))</f>
        <v/>
      </c>
      <c r="F1884" s="14" t="str">
        <f t="shared" si="278"/>
        <v/>
      </c>
      <c r="G1884" s="14" t="str">
        <f t="shared" si="279"/>
        <v/>
      </c>
      <c r="H1884" s="14" t="str">
        <f t="shared" si="280"/>
        <v/>
      </c>
      <c r="I1884" s="152"/>
      <c r="J1884" s="153"/>
      <c r="K1884" s="153"/>
      <c r="L1884" s="19" t="str">
        <f t="shared" si="276"/>
        <v/>
      </c>
      <c r="M1884" s="151"/>
      <c r="N1884" s="153"/>
      <c r="O1884" s="153"/>
      <c r="P1884" s="19" t="str">
        <f t="shared" si="281"/>
        <v/>
      </c>
      <c r="Q1884" s="151"/>
      <c r="R1884" s="151"/>
      <c r="S1884" s="152"/>
      <c r="T1884" s="152"/>
      <c r="U1884" s="21" t="str">
        <f t="shared" si="275"/>
        <v/>
      </c>
      <c r="V1884" s="21" t="str">
        <f t="shared" si="282"/>
        <v/>
      </c>
      <c r="W1884" s="15" t="str">
        <f t="shared" si="283"/>
        <v/>
      </c>
    </row>
    <row r="1885" spans="1:23" ht="21.6" hidden="1" customHeight="1">
      <c r="A1885" s="14" t="str">
        <f t="shared" si="277"/>
        <v/>
      </c>
      <c r="B1885" s="20" t="str">
        <f>IF(D1885="","",COUNTIF($C$4:C1884,C1885)+1)</f>
        <v/>
      </c>
      <c r="C1885" s="14" t="str">
        <f>IF(D1885="","",VLOOKUP(D1885,LISTA!$A:$B,2,0))</f>
        <v/>
      </c>
      <c r="D1885" s="151"/>
      <c r="E1885" s="14" t="str">
        <f>IF(D1885="","",VLOOKUP(B1885,'Preventiva - Sequencia'!$B:$C,2,0))</f>
        <v/>
      </c>
      <c r="F1885" s="14" t="str">
        <f t="shared" si="278"/>
        <v/>
      </c>
      <c r="G1885" s="14" t="str">
        <f t="shared" si="279"/>
        <v/>
      </c>
      <c r="H1885" s="14" t="str">
        <f t="shared" si="280"/>
        <v/>
      </c>
      <c r="I1885" s="152"/>
      <c r="J1885" s="153"/>
      <c r="K1885" s="153"/>
      <c r="L1885" s="19" t="str">
        <f t="shared" si="276"/>
        <v/>
      </c>
      <c r="M1885" s="151"/>
      <c r="N1885" s="153"/>
      <c r="O1885" s="153"/>
      <c r="P1885" s="19" t="str">
        <f t="shared" si="281"/>
        <v/>
      </c>
      <c r="Q1885" s="151"/>
      <c r="R1885" s="151"/>
      <c r="S1885" s="152"/>
      <c r="T1885" s="152"/>
      <c r="U1885" s="21" t="str">
        <f t="shared" ref="U1885:U1948" si="284">IF(P1885="","",P1885/L1885)</f>
        <v/>
      </c>
      <c r="V1885" s="21" t="str">
        <f t="shared" si="282"/>
        <v/>
      </c>
      <c r="W1885" s="15" t="str">
        <f t="shared" si="283"/>
        <v/>
      </c>
    </row>
    <row r="1886" spans="1:23" ht="21.6" hidden="1" customHeight="1">
      <c r="A1886" s="14" t="str">
        <f t="shared" si="277"/>
        <v/>
      </c>
      <c r="B1886" s="20" t="str">
        <f>IF(D1886="","",COUNTIF($C$4:C1885,C1886)+1)</f>
        <v/>
      </c>
      <c r="C1886" s="14" t="str">
        <f>IF(D1886="","",VLOOKUP(D1886,LISTA!$A:$B,2,0))</f>
        <v/>
      </c>
      <c r="D1886" s="151"/>
      <c r="E1886" s="14" t="str">
        <f>IF(D1886="","",VLOOKUP(B1886,'Preventiva - Sequencia'!$B:$C,2,0))</f>
        <v/>
      </c>
      <c r="F1886" s="14" t="str">
        <f t="shared" si="278"/>
        <v/>
      </c>
      <c r="G1886" s="14" t="str">
        <f t="shared" si="279"/>
        <v/>
      </c>
      <c r="H1886" s="14" t="str">
        <f t="shared" si="280"/>
        <v/>
      </c>
      <c r="I1886" s="152"/>
      <c r="J1886" s="153"/>
      <c r="K1886" s="153"/>
      <c r="L1886" s="19" t="str">
        <f t="shared" si="276"/>
        <v/>
      </c>
      <c r="M1886" s="151"/>
      <c r="N1886" s="153"/>
      <c r="O1886" s="153"/>
      <c r="P1886" s="19" t="str">
        <f t="shared" si="281"/>
        <v/>
      </c>
      <c r="Q1886" s="151"/>
      <c r="R1886" s="151"/>
      <c r="S1886" s="152"/>
      <c r="T1886" s="152"/>
      <c r="U1886" s="21" t="str">
        <f t="shared" si="284"/>
        <v/>
      </c>
      <c r="V1886" s="21" t="str">
        <f t="shared" si="282"/>
        <v/>
      </c>
      <c r="W1886" s="15" t="str">
        <f t="shared" si="283"/>
        <v/>
      </c>
    </row>
    <row r="1887" spans="1:23" ht="21.6" hidden="1" customHeight="1">
      <c r="A1887" s="14" t="str">
        <f t="shared" si="277"/>
        <v/>
      </c>
      <c r="B1887" s="20" t="str">
        <f>IF(D1887="","",COUNTIF($C$4:C1886,C1887)+1)</f>
        <v/>
      </c>
      <c r="C1887" s="14" t="str">
        <f>IF(D1887="","",VLOOKUP(D1887,LISTA!$A:$B,2,0))</f>
        <v/>
      </c>
      <c r="D1887" s="151"/>
      <c r="E1887" s="14" t="str">
        <f>IF(D1887="","",VLOOKUP(B1887,'Preventiva - Sequencia'!$B:$C,2,0))</f>
        <v/>
      </c>
      <c r="F1887" s="14" t="str">
        <f t="shared" si="278"/>
        <v/>
      </c>
      <c r="G1887" s="14" t="str">
        <f t="shared" si="279"/>
        <v/>
      </c>
      <c r="H1887" s="14" t="str">
        <f t="shared" si="280"/>
        <v/>
      </c>
      <c r="I1887" s="152"/>
      <c r="J1887" s="153"/>
      <c r="K1887" s="153"/>
      <c r="L1887" s="19" t="str">
        <f t="shared" si="276"/>
        <v/>
      </c>
      <c r="M1887" s="151"/>
      <c r="N1887" s="153"/>
      <c r="O1887" s="153"/>
      <c r="P1887" s="19" t="str">
        <f t="shared" si="281"/>
        <v/>
      </c>
      <c r="Q1887" s="151"/>
      <c r="R1887" s="151"/>
      <c r="S1887" s="152"/>
      <c r="T1887" s="152"/>
      <c r="U1887" s="21" t="str">
        <f t="shared" si="284"/>
        <v/>
      </c>
      <c r="V1887" s="21" t="str">
        <f t="shared" si="282"/>
        <v/>
      </c>
      <c r="W1887" s="15" t="str">
        <f t="shared" si="283"/>
        <v/>
      </c>
    </row>
    <row r="1888" spans="1:23" ht="21.6" hidden="1" customHeight="1">
      <c r="A1888" s="14" t="str">
        <f t="shared" si="277"/>
        <v/>
      </c>
      <c r="B1888" s="20" t="str">
        <f>IF(D1888="","",COUNTIF($C$4:C1887,C1888)+1)</f>
        <v/>
      </c>
      <c r="C1888" s="14" t="str">
        <f>IF(D1888="","",VLOOKUP(D1888,LISTA!$A:$B,2,0))</f>
        <v/>
      </c>
      <c r="D1888" s="151"/>
      <c r="E1888" s="14" t="str">
        <f>IF(D1888="","",VLOOKUP(B1888,'Preventiva - Sequencia'!$B:$C,2,0))</f>
        <v/>
      </c>
      <c r="F1888" s="14" t="str">
        <f t="shared" si="278"/>
        <v/>
      </c>
      <c r="G1888" s="14" t="str">
        <f t="shared" si="279"/>
        <v/>
      </c>
      <c r="H1888" s="14" t="str">
        <f t="shared" si="280"/>
        <v/>
      </c>
      <c r="I1888" s="152"/>
      <c r="J1888" s="153"/>
      <c r="K1888" s="153"/>
      <c r="L1888" s="19" t="str">
        <f t="shared" si="276"/>
        <v/>
      </c>
      <c r="M1888" s="151"/>
      <c r="N1888" s="153"/>
      <c r="O1888" s="153"/>
      <c r="P1888" s="19" t="str">
        <f t="shared" si="281"/>
        <v/>
      </c>
      <c r="Q1888" s="151"/>
      <c r="R1888" s="151"/>
      <c r="S1888" s="152"/>
      <c r="T1888" s="152"/>
      <c r="U1888" s="21" t="str">
        <f t="shared" si="284"/>
        <v/>
      </c>
      <c r="V1888" s="21" t="str">
        <f t="shared" si="282"/>
        <v/>
      </c>
      <c r="W1888" s="15" t="str">
        <f t="shared" si="283"/>
        <v/>
      </c>
    </row>
    <row r="1889" spans="1:23" ht="21.6" hidden="1" customHeight="1">
      <c r="A1889" s="14" t="str">
        <f t="shared" si="277"/>
        <v/>
      </c>
      <c r="B1889" s="20" t="str">
        <f>IF(D1889="","",COUNTIF($C$4:C1888,C1889)+1)</f>
        <v/>
      </c>
      <c r="C1889" s="14" t="str">
        <f>IF(D1889="","",VLOOKUP(D1889,LISTA!$A:$B,2,0))</f>
        <v/>
      </c>
      <c r="D1889" s="151"/>
      <c r="E1889" s="14" t="str">
        <f>IF(D1889="","",VLOOKUP(B1889,'Preventiva - Sequencia'!$B:$C,2,0))</f>
        <v/>
      </c>
      <c r="F1889" s="14" t="str">
        <f t="shared" si="278"/>
        <v/>
      </c>
      <c r="G1889" s="14" t="str">
        <f t="shared" si="279"/>
        <v/>
      </c>
      <c r="H1889" s="14" t="str">
        <f t="shared" si="280"/>
        <v/>
      </c>
      <c r="I1889" s="152"/>
      <c r="J1889" s="153"/>
      <c r="K1889" s="153"/>
      <c r="L1889" s="19" t="str">
        <f t="shared" si="276"/>
        <v/>
      </c>
      <c r="M1889" s="151"/>
      <c r="N1889" s="153"/>
      <c r="O1889" s="153"/>
      <c r="P1889" s="19" t="str">
        <f t="shared" si="281"/>
        <v/>
      </c>
      <c r="Q1889" s="151"/>
      <c r="R1889" s="151"/>
      <c r="S1889" s="152"/>
      <c r="T1889" s="152"/>
      <c r="U1889" s="21" t="str">
        <f t="shared" si="284"/>
        <v/>
      </c>
      <c r="V1889" s="21" t="str">
        <f t="shared" si="282"/>
        <v/>
      </c>
      <c r="W1889" s="15" t="str">
        <f t="shared" si="283"/>
        <v/>
      </c>
    </row>
    <row r="1890" spans="1:23" ht="21.6" hidden="1" customHeight="1">
      <c r="A1890" s="14" t="str">
        <f t="shared" si="277"/>
        <v/>
      </c>
      <c r="B1890" s="20" t="str">
        <f>IF(D1890="","",COUNTIF($C$4:C1889,C1890)+1)</f>
        <v/>
      </c>
      <c r="C1890" s="14" t="str">
        <f>IF(D1890="","",VLOOKUP(D1890,LISTA!$A:$B,2,0))</f>
        <v/>
      </c>
      <c r="D1890" s="151"/>
      <c r="E1890" s="14" t="str">
        <f>IF(D1890="","",VLOOKUP(B1890,'Preventiva - Sequencia'!$B:$C,2,0))</f>
        <v/>
      </c>
      <c r="F1890" s="14" t="str">
        <f t="shared" si="278"/>
        <v/>
      </c>
      <c r="G1890" s="14" t="str">
        <f t="shared" si="279"/>
        <v/>
      </c>
      <c r="H1890" s="14" t="str">
        <f t="shared" si="280"/>
        <v/>
      </c>
      <c r="I1890" s="152"/>
      <c r="J1890" s="153"/>
      <c r="K1890" s="153"/>
      <c r="L1890" s="19" t="str">
        <f t="shared" si="276"/>
        <v/>
      </c>
      <c r="M1890" s="151"/>
      <c r="N1890" s="153"/>
      <c r="O1890" s="153"/>
      <c r="P1890" s="19" t="str">
        <f t="shared" si="281"/>
        <v/>
      </c>
      <c r="Q1890" s="151"/>
      <c r="R1890" s="151"/>
      <c r="S1890" s="152"/>
      <c r="T1890" s="152"/>
      <c r="U1890" s="21" t="str">
        <f t="shared" si="284"/>
        <v/>
      </c>
      <c r="V1890" s="21" t="str">
        <f t="shared" si="282"/>
        <v/>
      </c>
      <c r="W1890" s="15" t="str">
        <f t="shared" si="283"/>
        <v/>
      </c>
    </row>
    <row r="1891" spans="1:23" ht="21.6" hidden="1" customHeight="1">
      <c r="A1891" s="14" t="str">
        <f t="shared" si="277"/>
        <v/>
      </c>
      <c r="B1891" s="20" t="str">
        <f>IF(D1891="","",COUNTIF($C$4:C1890,C1891)+1)</f>
        <v/>
      </c>
      <c r="C1891" s="14" t="str">
        <f>IF(D1891="","",VLOOKUP(D1891,LISTA!$A:$B,2,0))</f>
        <v/>
      </c>
      <c r="D1891" s="151"/>
      <c r="E1891" s="14" t="str">
        <f>IF(D1891="","",VLOOKUP(B1891,'Preventiva - Sequencia'!$B:$C,2,0))</f>
        <v/>
      </c>
      <c r="F1891" s="14" t="str">
        <f t="shared" si="278"/>
        <v/>
      </c>
      <c r="G1891" s="14" t="str">
        <f t="shared" si="279"/>
        <v/>
      </c>
      <c r="H1891" s="14" t="str">
        <f t="shared" si="280"/>
        <v/>
      </c>
      <c r="I1891" s="152"/>
      <c r="J1891" s="153"/>
      <c r="K1891" s="153"/>
      <c r="L1891" s="19" t="str">
        <f t="shared" si="276"/>
        <v/>
      </c>
      <c r="M1891" s="151"/>
      <c r="N1891" s="153"/>
      <c r="O1891" s="153"/>
      <c r="P1891" s="19" t="str">
        <f t="shared" si="281"/>
        <v/>
      </c>
      <c r="Q1891" s="151"/>
      <c r="R1891" s="151"/>
      <c r="S1891" s="152"/>
      <c r="T1891" s="152"/>
      <c r="U1891" s="21" t="str">
        <f t="shared" si="284"/>
        <v/>
      </c>
      <c r="V1891" s="21" t="str">
        <f t="shared" si="282"/>
        <v/>
      </c>
      <c r="W1891" s="15" t="str">
        <f t="shared" si="283"/>
        <v/>
      </c>
    </row>
    <row r="1892" spans="1:23" ht="21.6" hidden="1" customHeight="1">
      <c r="A1892" s="14" t="str">
        <f t="shared" si="277"/>
        <v/>
      </c>
      <c r="B1892" s="20" t="str">
        <f>IF(D1892="","",COUNTIF($C$4:C1891,C1892)+1)</f>
        <v/>
      </c>
      <c r="C1892" s="14" t="str">
        <f>IF(D1892="","",VLOOKUP(D1892,LISTA!$A:$B,2,0))</f>
        <v/>
      </c>
      <c r="D1892" s="151"/>
      <c r="E1892" s="14" t="str">
        <f>IF(D1892="","",VLOOKUP(B1892,'Preventiva - Sequencia'!$B:$C,2,0))</f>
        <v/>
      </c>
      <c r="F1892" s="14" t="str">
        <f t="shared" si="278"/>
        <v/>
      </c>
      <c r="G1892" s="14" t="str">
        <f t="shared" si="279"/>
        <v/>
      </c>
      <c r="H1892" s="14" t="str">
        <f t="shared" si="280"/>
        <v/>
      </c>
      <c r="I1892" s="152"/>
      <c r="J1892" s="153"/>
      <c r="K1892" s="153"/>
      <c r="L1892" s="19" t="str">
        <f t="shared" si="276"/>
        <v/>
      </c>
      <c r="M1892" s="151"/>
      <c r="N1892" s="153"/>
      <c r="O1892" s="153"/>
      <c r="P1892" s="19" t="str">
        <f t="shared" si="281"/>
        <v/>
      </c>
      <c r="Q1892" s="151"/>
      <c r="R1892" s="151"/>
      <c r="S1892" s="152"/>
      <c r="T1892" s="152"/>
      <c r="U1892" s="21" t="str">
        <f t="shared" si="284"/>
        <v/>
      </c>
      <c r="V1892" s="21" t="str">
        <f t="shared" si="282"/>
        <v/>
      </c>
      <c r="W1892" s="15" t="str">
        <f t="shared" si="283"/>
        <v/>
      </c>
    </row>
    <row r="1893" spans="1:23" ht="21.6" hidden="1" customHeight="1">
      <c r="A1893" s="14" t="str">
        <f t="shared" si="277"/>
        <v/>
      </c>
      <c r="B1893" s="20" t="str">
        <f>IF(D1893="","",COUNTIF($C$4:C1892,C1893)+1)</f>
        <v/>
      </c>
      <c r="C1893" s="14" t="str">
        <f>IF(D1893="","",VLOOKUP(D1893,LISTA!$A:$B,2,0))</f>
        <v/>
      </c>
      <c r="D1893" s="151"/>
      <c r="E1893" s="14" t="str">
        <f>IF(D1893="","",VLOOKUP(B1893,'Preventiva - Sequencia'!$B:$C,2,0))</f>
        <v/>
      </c>
      <c r="F1893" s="14" t="str">
        <f t="shared" si="278"/>
        <v/>
      </c>
      <c r="G1893" s="14" t="str">
        <f t="shared" si="279"/>
        <v/>
      </c>
      <c r="H1893" s="14" t="str">
        <f t="shared" si="280"/>
        <v/>
      </c>
      <c r="I1893" s="152"/>
      <c r="J1893" s="153"/>
      <c r="K1893" s="153"/>
      <c r="L1893" s="19" t="str">
        <f t="shared" si="276"/>
        <v/>
      </c>
      <c r="M1893" s="151"/>
      <c r="N1893" s="153"/>
      <c r="O1893" s="153"/>
      <c r="P1893" s="19" t="str">
        <f t="shared" si="281"/>
        <v/>
      </c>
      <c r="Q1893" s="151"/>
      <c r="R1893" s="151"/>
      <c r="S1893" s="152"/>
      <c r="T1893" s="152"/>
      <c r="U1893" s="21" t="str">
        <f t="shared" si="284"/>
        <v/>
      </c>
      <c r="V1893" s="21" t="str">
        <f t="shared" si="282"/>
        <v/>
      </c>
      <c r="W1893" s="15" t="str">
        <f t="shared" si="283"/>
        <v/>
      </c>
    </row>
    <row r="1894" spans="1:23" ht="21.6" hidden="1" customHeight="1">
      <c r="A1894" s="14" t="str">
        <f t="shared" si="277"/>
        <v/>
      </c>
      <c r="B1894" s="20" t="str">
        <f>IF(D1894="","",COUNTIF($C$4:C1893,C1894)+1)</f>
        <v/>
      </c>
      <c r="C1894" s="14" t="str">
        <f>IF(D1894="","",VLOOKUP(D1894,LISTA!$A:$B,2,0))</f>
        <v/>
      </c>
      <c r="D1894" s="151"/>
      <c r="E1894" s="14" t="str">
        <f>IF(D1894="","",VLOOKUP(B1894,'Preventiva - Sequencia'!$B:$C,2,0))</f>
        <v/>
      </c>
      <c r="F1894" s="14" t="str">
        <f t="shared" si="278"/>
        <v/>
      </c>
      <c r="G1894" s="14" t="str">
        <f t="shared" si="279"/>
        <v/>
      </c>
      <c r="H1894" s="14" t="str">
        <f t="shared" si="280"/>
        <v/>
      </c>
      <c r="I1894" s="152"/>
      <c r="J1894" s="153"/>
      <c r="K1894" s="153"/>
      <c r="L1894" s="19" t="str">
        <f t="shared" si="276"/>
        <v/>
      </c>
      <c r="M1894" s="151"/>
      <c r="N1894" s="153"/>
      <c r="O1894" s="153"/>
      <c r="P1894" s="19" t="str">
        <f t="shared" si="281"/>
        <v/>
      </c>
      <c r="Q1894" s="151"/>
      <c r="R1894" s="151"/>
      <c r="S1894" s="152"/>
      <c r="T1894" s="152"/>
      <c r="U1894" s="21" t="str">
        <f t="shared" si="284"/>
        <v/>
      </c>
      <c r="V1894" s="21" t="str">
        <f t="shared" si="282"/>
        <v/>
      </c>
      <c r="W1894" s="15" t="str">
        <f t="shared" si="283"/>
        <v/>
      </c>
    </row>
    <row r="1895" spans="1:23" ht="21.6" hidden="1" customHeight="1">
      <c r="A1895" s="14" t="str">
        <f t="shared" si="277"/>
        <v/>
      </c>
      <c r="B1895" s="20" t="str">
        <f>IF(D1895="","",COUNTIF($C$4:C1894,C1895)+1)</f>
        <v/>
      </c>
      <c r="C1895" s="14" t="str">
        <f>IF(D1895="","",VLOOKUP(D1895,LISTA!$A:$B,2,0))</f>
        <v/>
      </c>
      <c r="D1895" s="151"/>
      <c r="E1895" s="14" t="str">
        <f>IF(D1895="","",VLOOKUP(B1895,'Preventiva - Sequencia'!$B:$C,2,0))</f>
        <v/>
      </c>
      <c r="F1895" s="14" t="str">
        <f t="shared" si="278"/>
        <v/>
      </c>
      <c r="G1895" s="14" t="str">
        <f t="shared" si="279"/>
        <v/>
      </c>
      <c r="H1895" s="14" t="str">
        <f t="shared" si="280"/>
        <v/>
      </c>
      <c r="I1895" s="152"/>
      <c r="J1895" s="153"/>
      <c r="K1895" s="153"/>
      <c r="L1895" s="19" t="str">
        <f t="shared" si="276"/>
        <v/>
      </c>
      <c r="M1895" s="151"/>
      <c r="N1895" s="153"/>
      <c r="O1895" s="153"/>
      <c r="P1895" s="19" t="str">
        <f t="shared" si="281"/>
        <v/>
      </c>
      <c r="Q1895" s="151"/>
      <c r="R1895" s="151"/>
      <c r="S1895" s="152"/>
      <c r="T1895" s="152"/>
      <c r="U1895" s="21" t="str">
        <f t="shared" si="284"/>
        <v/>
      </c>
      <c r="V1895" s="21" t="str">
        <f t="shared" si="282"/>
        <v/>
      </c>
      <c r="W1895" s="15" t="str">
        <f t="shared" si="283"/>
        <v/>
      </c>
    </row>
    <row r="1896" spans="1:23" ht="21.6" hidden="1" customHeight="1">
      <c r="A1896" s="14" t="str">
        <f t="shared" si="277"/>
        <v/>
      </c>
      <c r="B1896" s="20" t="str">
        <f>IF(D1896="","",COUNTIF($C$4:C1895,C1896)+1)</f>
        <v/>
      </c>
      <c r="C1896" s="14" t="str">
        <f>IF(D1896="","",VLOOKUP(D1896,LISTA!$A:$B,2,0))</f>
        <v/>
      </c>
      <c r="D1896" s="151"/>
      <c r="E1896" s="14" t="str">
        <f>IF(D1896="","",VLOOKUP(B1896,'Preventiva - Sequencia'!$B:$C,2,0))</f>
        <v/>
      </c>
      <c r="F1896" s="14" t="str">
        <f t="shared" si="278"/>
        <v/>
      </c>
      <c r="G1896" s="14" t="str">
        <f t="shared" si="279"/>
        <v/>
      </c>
      <c r="H1896" s="14" t="str">
        <f t="shared" si="280"/>
        <v/>
      </c>
      <c r="I1896" s="152"/>
      <c r="J1896" s="153"/>
      <c r="K1896" s="153"/>
      <c r="L1896" s="19" t="str">
        <f t="shared" si="276"/>
        <v/>
      </c>
      <c r="M1896" s="151"/>
      <c r="N1896" s="153"/>
      <c r="O1896" s="153"/>
      <c r="P1896" s="19" t="str">
        <f t="shared" si="281"/>
        <v/>
      </c>
      <c r="Q1896" s="151"/>
      <c r="R1896" s="151"/>
      <c r="S1896" s="152"/>
      <c r="T1896" s="152"/>
      <c r="U1896" s="21" t="str">
        <f t="shared" si="284"/>
        <v/>
      </c>
      <c r="V1896" s="21" t="str">
        <f t="shared" si="282"/>
        <v/>
      </c>
      <c r="W1896" s="15" t="str">
        <f t="shared" si="283"/>
        <v/>
      </c>
    </row>
    <row r="1897" spans="1:23" ht="21.6" hidden="1" customHeight="1">
      <c r="A1897" s="14" t="str">
        <f t="shared" si="277"/>
        <v/>
      </c>
      <c r="B1897" s="20" t="str">
        <f>IF(D1897="","",COUNTIF($C$4:C1896,C1897)+1)</f>
        <v/>
      </c>
      <c r="C1897" s="14" t="str">
        <f>IF(D1897="","",VLOOKUP(D1897,LISTA!$A:$B,2,0))</f>
        <v/>
      </c>
      <c r="D1897" s="151"/>
      <c r="E1897" s="14" t="str">
        <f>IF(D1897="","",VLOOKUP(B1897,'Preventiva - Sequencia'!$B:$C,2,0))</f>
        <v/>
      </c>
      <c r="F1897" s="14" t="str">
        <f t="shared" si="278"/>
        <v/>
      </c>
      <c r="G1897" s="14" t="str">
        <f t="shared" si="279"/>
        <v/>
      </c>
      <c r="H1897" s="14" t="str">
        <f t="shared" si="280"/>
        <v/>
      </c>
      <c r="I1897" s="152"/>
      <c r="J1897" s="153"/>
      <c r="K1897" s="153"/>
      <c r="L1897" s="19" t="str">
        <f t="shared" si="276"/>
        <v/>
      </c>
      <c r="M1897" s="151"/>
      <c r="N1897" s="153"/>
      <c r="O1897" s="153"/>
      <c r="P1897" s="19" t="str">
        <f t="shared" si="281"/>
        <v/>
      </c>
      <c r="Q1897" s="151"/>
      <c r="R1897" s="151"/>
      <c r="S1897" s="152"/>
      <c r="T1897" s="152"/>
      <c r="U1897" s="21" t="str">
        <f t="shared" si="284"/>
        <v/>
      </c>
      <c r="V1897" s="21" t="str">
        <f t="shared" si="282"/>
        <v/>
      </c>
      <c r="W1897" s="15" t="str">
        <f t="shared" si="283"/>
        <v/>
      </c>
    </row>
    <row r="1898" spans="1:23" ht="21.6" hidden="1" customHeight="1">
      <c r="A1898" s="14" t="str">
        <f t="shared" si="277"/>
        <v/>
      </c>
      <c r="B1898" s="20" t="str">
        <f>IF(D1898="","",COUNTIF($C$4:C1897,C1898)+1)</f>
        <v/>
      </c>
      <c r="C1898" s="14" t="str">
        <f>IF(D1898="","",VLOOKUP(D1898,LISTA!$A:$B,2,0))</f>
        <v/>
      </c>
      <c r="D1898" s="151"/>
      <c r="E1898" s="14" t="str">
        <f>IF(D1898="","",VLOOKUP(B1898,'Preventiva - Sequencia'!$B:$C,2,0))</f>
        <v/>
      </c>
      <c r="F1898" s="14" t="str">
        <f t="shared" si="278"/>
        <v/>
      </c>
      <c r="G1898" s="14" t="str">
        <f t="shared" si="279"/>
        <v/>
      </c>
      <c r="H1898" s="14" t="str">
        <f t="shared" si="280"/>
        <v/>
      </c>
      <c r="I1898" s="152"/>
      <c r="J1898" s="153"/>
      <c r="K1898" s="153"/>
      <c r="L1898" s="19" t="str">
        <f t="shared" si="276"/>
        <v/>
      </c>
      <c r="M1898" s="151"/>
      <c r="N1898" s="153"/>
      <c r="O1898" s="153"/>
      <c r="P1898" s="19" t="str">
        <f t="shared" si="281"/>
        <v/>
      </c>
      <c r="Q1898" s="151"/>
      <c r="R1898" s="151"/>
      <c r="S1898" s="152"/>
      <c r="T1898" s="152"/>
      <c r="U1898" s="21" t="str">
        <f t="shared" si="284"/>
        <v/>
      </c>
      <c r="V1898" s="21" t="str">
        <f t="shared" si="282"/>
        <v/>
      </c>
      <c r="W1898" s="15" t="str">
        <f t="shared" si="283"/>
        <v/>
      </c>
    </row>
    <row r="1899" spans="1:23" ht="21.6" hidden="1" customHeight="1">
      <c r="A1899" s="14" t="str">
        <f t="shared" si="277"/>
        <v/>
      </c>
      <c r="B1899" s="20" t="str">
        <f>IF(D1899="","",COUNTIF($C$4:C1898,C1899)+1)</f>
        <v/>
      </c>
      <c r="C1899" s="14" t="str">
        <f>IF(D1899="","",VLOOKUP(D1899,LISTA!$A:$B,2,0))</f>
        <v/>
      </c>
      <c r="D1899" s="151"/>
      <c r="E1899" s="14" t="str">
        <f>IF(D1899="","",VLOOKUP(B1899,'Preventiva - Sequencia'!$B:$C,2,0))</f>
        <v/>
      </c>
      <c r="F1899" s="14" t="str">
        <f t="shared" si="278"/>
        <v/>
      </c>
      <c r="G1899" s="14" t="str">
        <f t="shared" si="279"/>
        <v/>
      </c>
      <c r="H1899" s="14" t="str">
        <f t="shared" si="280"/>
        <v/>
      </c>
      <c r="I1899" s="152"/>
      <c r="J1899" s="153"/>
      <c r="K1899" s="153"/>
      <c r="L1899" s="19" t="str">
        <f t="shared" si="276"/>
        <v/>
      </c>
      <c r="M1899" s="151"/>
      <c r="N1899" s="153"/>
      <c r="O1899" s="153"/>
      <c r="P1899" s="19" t="str">
        <f t="shared" si="281"/>
        <v/>
      </c>
      <c r="Q1899" s="151"/>
      <c r="R1899" s="151"/>
      <c r="S1899" s="152"/>
      <c r="T1899" s="152"/>
      <c r="U1899" s="21" t="str">
        <f t="shared" si="284"/>
        <v/>
      </c>
      <c r="V1899" s="21" t="str">
        <f t="shared" si="282"/>
        <v/>
      </c>
      <c r="W1899" s="15" t="str">
        <f t="shared" si="283"/>
        <v/>
      </c>
    </row>
    <row r="1900" spans="1:23" ht="21.6" hidden="1" customHeight="1">
      <c r="A1900" s="14" t="str">
        <f t="shared" si="277"/>
        <v/>
      </c>
      <c r="B1900" s="20" t="str">
        <f>IF(D1900="","",COUNTIF($C$4:C1899,C1900)+1)</f>
        <v/>
      </c>
      <c r="C1900" s="14" t="str">
        <f>IF(D1900="","",VLOOKUP(D1900,LISTA!$A:$B,2,0))</f>
        <v/>
      </c>
      <c r="D1900" s="151"/>
      <c r="E1900" s="14" t="str">
        <f>IF(D1900="","",VLOOKUP(B1900,'Preventiva - Sequencia'!$B:$C,2,0))</f>
        <v/>
      </c>
      <c r="F1900" s="14" t="str">
        <f t="shared" si="278"/>
        <v/>
      </c>
      <c r="G1900" s="14" t="str">
        <f t="shared" si="279"/>
        <v/>
      </c>
      <c r="H1900" s="14" t="str">
        <f t="shared" si="280"/>
        <v/>
      </c>
      <c r="I1900" s="152"/>
      <c r="J1900" s="153"/>
      <c r="K1900" s="153"/>
      <c r="L1900" s="19" t="str">
        <f t="shared" si="276"/>
        <v/>
      </c>
      <c r="M1900" s="151"/>
      <c r="N1900" s="153"/>
      <c r="O1900" s="153"/>
      <c r="P1900" s="19" t="str">
        <f t="shared" si="281"/>
        <v/>
      </c>
      <c r="Q1900" s="151"/>
      <c r="R1900" s="151"/>
      <c r="S1900" s="152"/>
      <c r="T1900" s="152"/>
      <c r="U1900" s="21" t="str">
        <f t="shared" si="284"/>
        <v/>
      </c>
      <c r="V1900" s="21" t="str">
        <f t="shared" si="282"/>
        <v/>
      </c>
      <c r="W1900" s="15" t="str">
        <f t="shared" si="283"/>
        <v/>
      </c>
    </row>
    <row r="1901" spans="1:23" ht="21.6" hidden="1" customHeight="1">
      <c r="A1901" s="14" t="str">
        <f t="shared" si="277"/>
        <v/>
      </c>
      <c r="B1901" s="20" t="str">
        <f>IF(D1901="","",COUNTIF($C$4:C1900,C1901)+1)</f>
        <v/>
      </c>
      <c r="C1901" s="14" t="str">
        <f>IF(D1901="","",VLOOKUP(D1901,LISTA!$A:$B,2,0))</f>
        <v/>
      </c>
      <c r="D1901" s="151"/>
      <c r="E1901" s="14" t="str">
        <f>IF(D1901="","",VLOOKUP(B1901,'Preventiva - Sequencia'!$B:$C,2,0))</f>
        <v/>
      </c>
      <c r="F1901" s="14" t="str">
        <f t="shared" si="278"/>
        <v/>
      </c>
      <c r="G1901" s="14" t="str">
        <f t="shared" si="279"/>
        <v/>
      </c>
      <c r="H1901" s="14" t="str">
        <f t="shared" si="280"/>
        <v/>
      </c>
      <c r="I1901" s="152"/>
      <c r="J1901" s="153"/>
      <c r="K1901" s="153"/>
      <c r="L1901" s="19" t="str">
        <f t="shared" si="276"/>
        <v/>
      </c>
      <c r="M1901" s="151"/>
      <c r="N1901" s="153"/>
      <c r="O1901" s="153"/>
      <c r="P1901" s="19" t="str">
        <f t="shared" si="281"/>
        <v/>
      </c>
      <c r="Q1901" s="151"/>
      <c r="R1901" s="151"/>
      <c r="S1901" s="152"/>
      <c r="T1901" s="152"/>
      <c r="U1901" s="21" t="str">
        <f t="shared" si="284"/>
        <v/>
      </c>
      <c r="V1901" s="21" t="str">
        <f t="shared" si="282"/>
        <v/>
      </c>
      <c r="W1901" s="15" t="str">
        <f t="shared" si="283"/>
        <v/>
      </c>
    </row>
    <row r="1902" spans="1:23" ht="21.6" hidden="1" customHeight="1">
      <c r="A1902" s="14" t="str">
        <f t="shared" si="277"/>
        <v/>
      </c>
      <c r="B1902" s="20" t="str">
        <f>IF(D1902="","",COUNTIF($C$4:C1901,C1902)+1)</f>
        <v/>
      </c>
      <c r="C1902" s="14" t="str">
        <f>IF(D1902="","",VLOOKUP(D1902,LISTA!$A:$B,2,0))</f>
        <v/>
      </c>
      <c r="D1902" s="151"/>
      <c r="E1902" s="14" t="str">
        <f>IF(D1902="","",VLOOKUP(B1902,'Preventiva - Sequencia'!$B:$C,2,0))</f>
        <v/>
      </c>
      <c r="F1902" s="14" t="str">
        <f t="shared" si="278"/>
        <v/>
      </c>
      <c r="G1902" s="14" t="str">
        <f t="shared" si="279"/>
        <v/>
      </c>
      <c r="H1902" s="14" t="str">
        <f t="shared" si="280"/>
        <v/>
      </c>
      <c r="I1902" s="152"/>
      <c r="J1902" s="153"/>
      <c r="K1902" s="153"/>
      <c r="L1902" s="19" t="str">
        <f t="shared" si="276"/>
        <v/>
      </c>
      <c r="M1902" s="151"/>
      <c r="N1902" s="153"/>
      <c r="O1902" s="153"/>
      <c r="P1902" s="19" t="str">
        <f t="shared" si="281"/>
        <v/>
      </c>
      <c r="Q1902" s="151"/>
      <c r="R1902" s="151"/>
      <c r="S1902" s="152"/>
      <c r="T1902" s="152"/>
      <c r="U1902" s="21" t="str">
        <f t="shared" si="284"/>
        <v/>
      </c>
      <c r="V1902" s="21" t="str">
        <f t="shared" si="282"/>
        <v/>
      </c>
      <c r="W1902" s="15" t="str">
        <f t="shared" si="283"/>
        <v/>
      </c>
    </row>
    <row r="1903" spans="1:23" ht="21.6" hidden="1" customHeight="1">
      <c r="A1903" s="14" t="str">
        <f t="shared" si="277"/>
        <v/>
      </c>
      <c r="B1903" s="20" t="str">
        <f>IF(D1903="","",COUNTIF($C$4:C1902,C1903)+1)</f>
        <v/>
      </c>
      <c r="C1903" s="14" t="str">
        <f>IF(D1903="","",VLOOKUP(D1903,LISTA!$A:$B,2,0))</f>
        <v/>
      </c>
      <c r="D1903" s="151"/>
      <c r="E1903" s="14" t="str">
        <f>IF(D1903="","",VLOOKUP(B1903,'Preventiva - Sequencia'!$B:$C,2,0))</f>
        <v/>
      </c>
      <c r="F1903" s="14" t="str">
        <f t="shared" si="278"/>
        <v/>
      </c>
      <c r="G1903" s="14" t="str">
        <f t="shared" si="279"/>
        <v/>
      </c>
      <c r="H1903" s="14" t="str">
        <f t="shared" si="280"/>
        <v/>
      </c>
      <c r="I1903" s="152"/>
      <c r="J1903" s="153"/>
      <c r="K1903" s="153"/>
      <c r="L1903" s="19" t="str">
        <f t="shared" si="276"/>
        <v/>
      </c>
      <c r="M1903" s="151"/>
      <c r="N1903" s="153"/>
      <c r="O1903" s="153"/>
      <c r="P1903" s="19" t="str">
        <f t="shared" si="281"/>
        <v/>
      </c>
      <c r="Q1903" s="151"/>
      <c r="R1903" s="151"/>
      <c r="S1903" s="152"/>
      <c r="T1903" s="152"/>
      <c r="U1903" s="21" t="str">
        <f t="shared" si="284"/>
        <v/>
      </c>
      <c r="V1903" s="21" t="str">
        <f t="shared" si="282"/>
        <v/>
      </c>
      <c r="W1903" s="15" t="str">
        <f t="shared" si="283"/>
        <v/>
      </c>
    </row>
    <row r="1904" spans="1:23" ht="21.6" hidden="1" customHeight="1">
      <c r="A1904" s="14" t="str">
        <f t="shared" si="277"/>
        <v/>
      </c>
      <c r="B1904" s="20" t="str">
        <f>IF(D1904="","",COUNTIF($C$4:C1903,C1904)+1)</f>
        <v/>
      </c>
      <c r="C1904" s="14" t="str">
        <f>IF(D1904="","",VLOOKUP(D1904,LISTA!$A:$B,2,0))</f>
        <v/>
      </c>
      <c r="D1904" s="151"/>
      <c r="E1904" s="14" t="str">
        <f>IF(D1904="","",VLOOKUP(B1904,'Preventiva - Sequencia'!$B:$C,2,0))</f>
        <v/>
      </c>
      <c r="F1904" s="14" t="str">
        <f t="shared" si="278"/>
        <v/>
      </c>
      <c r="G1904" s="14" t="str">
        <f t="shared" si="279"/>
        <v/>
      </c>
      <c r="H1904" s="14" t="str">
        <f t="shared" si="280"/>
        <v/>
      </c>
      <c r="I1904" s="152"/>
      <c r="J1904" s="153"/>
      <c r="K1904" s="153"/>
      <c r="L1904" s="19" t="str">
        <f t="shared" si="276"/>
        <v/>
      </c>
      <c r="M1904" s="151"/>
      <c r="N1904" s="153"/>
      <c r="O1904" s="153"/>
      <c r="P1904" s="19" t="str">
        <f t="shared" si="281"/>
        <v/>
      </c>
      <c r="Q1904" s="151"/>
      <c r="R1904" s="151"/>
      <c r="S1904" s="152"/>
      <c r="T1904" s="152"/>
      <c r="U1904" s="21" t="str">
        <f t="shared" si="284"/>
        <v/>
      </c>
      <c r="V1904" s="21" t="str">
        <f t="shared" si="282"/>
        <v/>
      </c>
      <c r="W1904" s="15" t="str">
        <f t="shared" si="283"/>
        <v/>
      </c>
    </row>
    <row r="1905" spans="1:23" ht="21.6" hidden="1" customHeight="1">
      <c r="A1905" s="14" t="str">
        <f t="shared" si="277"/>
        <v/>
      </c>
      <c r="B1905" s="20" t="str">
        <f>IF(D1905="","",COUNTIF($C$4:C1904,C1905)+1)</f>
        <v/>
      </c>
      <c r="C1905" s="14" t="str">
        <f>IF(D1905="","",VLOOKUP(D1905,LISTA!$A:$B,2,0))</f>
        <v/>
      </c>
      <c r="D1905" s="151"/>
      <c r="E1905" s="14" t="str">
        <f>IF(D1905="","",VLOOKUP(B1905,'Preventiva - Sequencia'!$B:$C,2,0))</f>
        <v/>
      </c>
      <c r="F1905" s="14" t="str">
        <f t="shared" si="278"/>
        <v/>
      </c>
      <c r="G1905" s="14" t="str">
        <f t="shared" si="279"/>
        <v/>
      </c>
      <c r="H1905" s="14" t="str">
        <f t="shared" si="280"/>
        <v/>
      </c>
      <c r="I1905" s="152"/>
      <c r="J1905" s="153"/>
      <c r="K1905" s="153"/>
      <c r="L1905" s="19" t="str">
        <f t="shared" si="276"/>
        <v/>
      </c>
      <c r="M1905" s="151"/>
      <c r="N1905" s="153"/>
      <c r="O1905" s="153"/>
      <c r="P1905" s="19" t="str">
        <f t="shared" si="281"/>
        <v/>
      </c>
      <c r="Q1905" s="151"/>
      <c r="R1905" s="151"/>
      <c r="S1905" s="152"/>
      <c r="T1905" s="152"/>
      <c r="U1905" s="21" t="str">
        <f t="shared" si="284"/>
        <v/>
      </c>
      <c r="V1905" s="21" t="str">
        <f t="shared" si="282"/>
        <v/>
      </c>
      <c r="W1905" s="15" t="str">
        <f t="shared" si="283"/>
        <v/>
      </c>
    </row>
    <row r="1906" spans="1:23" ht="21.6" hidden="1" customHeight="1">
      <c r="A1906" s="14" t="str">
        <f t="shared" si="277"/>
        <v/>
      </c>
      <c r="B1906" s="20" t="str">
        <f>IF(D1906="","",COUNTIF($C$4:C1905,C1906)+1)</f>
        <v/>
      </c>
      <c r="C1906" s="14" t="str">
        <f>IF(D1906="","",VLOOKUP(D1906,LISTA!$A:$B,2,0))</f>
        <v/>
      </c>
      <c r="D1906" s="151"/>
      <c r="E1906" s="14" t="str">
        <f>IF(D1906="","",VLOOKUP(B1906,'Preventiva - Sequencia'!$B:$C,2,0))</f>
        <v/>
      </c>
      <c r="F1906" s="14" t="str">
        <f t="shared" si="278"/>
        <v/>
      </c>
      <c r="G1906" s="14" t="str">
        <f t="shared" si="279"/>
        <v/>
      </c>
      <c r="H1906" s="14" t="str">
        <f t="shared" si="280"/>
        <v/>
      </c>
      <c r="I1906" s="152"/>
      <c r="J1906" s="153"/>
      <c r="K1906" s="153"/>
      <c r="L1906" s="19" t="str">
        <f t="shared" si="276"/>
        <v/>
      </c>
      <c r="M1906" s="151"/>
      <c r="N1906" s="153"/>
      <c r="O1906" s="153"/>
      <c r="P1906" s="19" t="str">
        <f t="shared" si="281"/>
        <v/>
      </c>
      <c r="Q1906" s="151"/>
      <c r="R1906" s="151"/>
      <c r="S1906" s="152"/>
      <c r="T1906" s="152"/>
      <c r="U1906" s="21" t="str">
        <f t="shared" si="284"/>
        <v/>
      </c>
      <c r="V1906" s="21" t="str">
        <f t="shared" si="282"/>
        <v/>
      </c>
      <c r="W1906" s="15" t="str">
        <f t="shared" si="283"/>
        <v/>
      </c>
    </row>
    <row r="1907" spans="1:23" ht="21.6" hidden="1" customHeight="1">
      <c r="A1907" s="14" t="str">
        <f t="shared" si="277"/>
        <v/>
      </c>
      <c r="B1907" s="20" t="str">
        <f>IF(D1907="","",COUNTIF($C$4:C1906,C1907)+1)</f>
        <v/>
      </c>
      <c r="C1907" s="14" t="str">
        <f>IF(D1907="","",VLOOKUP(D1907,LISTA!$A:$B,2,0))</f>
        <v/>
      </c>
      <c r="D1907" s="151"/>
      <c r="E1907" s="14" t="str">
        <f>IF(D1907="","",VLOOKUP(B1907,'Preventiva - Sequencia'!$B:$C,2,0))</f>
        <v/>
      </c>
      <c r="F1907" s="14" t="str">
        <f t="shared" si="278"/>
        <v/>
      </c>
      <c r="G1907" s="14" t="str">
        <f t="shared" si="279"/>
        <v/>
      </c>
      <c r="H1907" s="14" t="str">
        <f t="shared" si="280"/>
        <v/>
      </c>
      <c r="I1907" s="152"/>
      <c r="J1907" s="153"/>
      <c r="K1907" s="153"/>
      <c r="L1907" s="19" t="str">
        <f t="shared" si="276"/>
        <v/>
      </c>
      <c r="M1907" s="151"/>
      <c r="N1907" s="153"/>
      <c r="O1907" s="153"/>
      <c r="P1907" s="19" t="str">
        <f t="shared" si="281"/>
        <v/>
      </c>
      <c r="Q1907" s="151"/>
      <c r="R1907" s="151"/>
      <c r="S1907" s="152"/>
      <c r="T1907" s="152"/>
      <c r="U1907" s="21" t="str">
        <f t="shared" si="284"/>
        <v/>
      </c>
      <c r="V1907" s="21" t="str">
        <f t="shared" si="282"/>
        <v/>
      </c>
      <c r="W1907" s="15" t="str">
        <f t="shared" si="283"/>
        <v/>
      </c>
    </row>
    <row r="1908" spans="1:23" ht="21.6" hidden="1" customHeight="1">
      <c r="A1908" s="14" t="str">
        <f t="shared" si="277"/>
        <v/>
      </c>
      <c r="B1908" s="20" t="str">
        <f>IF(D1908="","",COUNTIF($C$4:C1907,C1908)+1)</f>
        <v/>
      </c>
      <c r="C1908" s="14" t="str">
        <f>IF(D1908="","",VLOOKUP(D1908,LISTA!$A:$B,2,0))</f>
        <v/>
      </c>
      <c r="D1908" s="151"/>
      <c r="E1908" s="14" t="str">
        <f>IF(D1908="","",VLOOKUP(B1908,'Preventiva - Sequencia'!$B:$C,2,0))</f>
        <v/>
      </c>
      <c r="F1908" s="14" t="str">
        <f t="shared" si="278"/>
        <v/>
      </c>
      <c r="G1908" s="14" t="str">
        <f t="shared" si="279"/>
        <v/>
      </c>
      <c r="H1908" s="14" t="str">
        <f t="shared" si="280"/>
        <v/>
      </c>
      <c r="I1908" s="152"/>
      <c r="J1908" s="153"/>
      <c r="K1908" s="153"/>
      <c r="L1908" s="19" t="str">
        <f t="shared" si="276"/>
        <v/>
      </c>
      <c r="M1908" s="151"/>
      <c r="N1908" s="153"/>
      <c r="O1908" s="153"/>
      <c r="P1908" s="19" t="str">
        <f t="shared" si="281"/>
        <v/>
      </c>
      <c r="Q1908" s="151"/>
      <c r="R1908" s="151"/>
      <c r="S1908" s="152"/>
      <c r="T1908" s="152"/>
      <c r="U1908" s="21" t="str">
        <f t="shared" si="284"/>
        <v/>
      </c>
      <c r="V1908" s="21" t="str">
        <f t="shared" si="282"/>
        <v/>
      </c>
      <c r="W1908" s="15" t="str">
        <f t="shared" si="283"/>
        <v/>
      </c>
    </row>
    <row r="1909" spans="1:23" ht="21.6" hidden="1" customHeight="1">
      <c r="A1909" s="14" t="str">
        <f t="shared" si="277"/>
        <v/>
      </c>
      <c r="B1909" s="20" t="str">
        <f>IF(D1909="","",COUNTIF($C$4:C1908,C1909)+1)</f>
        <v/>
      </c>
      <c r="C1909" s="14" t="str">
        <f>IF(D1909="","",VLOOKUP(D1909,LISTA!$A:$B,2,0))</f>
        <v/>
      </c>
      <c r="D1909" s="151"/>
      <c r="E1909" s="14" t="str">
        <f>IF(D1909="","",VLOOKUP(B1909,'Preventiva - Sequencia'!$B:$C,2,0))</f>
        <v/>
      </c>
      <c r="F1909" s="14" t="str">
        <f t="shared" si="278"/>
        <v/>
      </c>
      <c r="G1909" s="14" t="str">
        <f t="shared" si="279"/>
        <v/>
      </c>
      <c r="H1909" s="14" t="str">
        <f t="shared" si="280"/>
        <v/>
      </c>
      <c r="I1909" s="152"/>
      <c r="J1909" s="153"/>
      <c r="K1909" s="153"/>
      <c r="L1909" s="19" t="str">
        <f t="shared" si="276"/>
        <v/>
      </c>
      <c r="M1909" s="151"/>
      <c r="N1909" s="153"/>
      <c r="O1909" s="153"/>
      <c r="P1909" s="19" t="str">
        <f t="shared" si="281"/>
        <v/>
      </c>
      <c r="Q1909" s="151"/>
      <c r="R1909" s="151"/>
      <c r="S1909" s="152"/>
      <c r="T1909" s="152"/>
      <c r="U1909" s="21" t="str">
        <f t="shared" si="284"/>
        <v/>
      </c>
      <c r="V1909" s="21" t="str">
        <f t="shared" si="282"/>
        <v/>
      </c>
      <c r="W1909" s="15" t="str">
        <f t="shared" si="283"/>
        <v/>
      </c>
    </row>
    <row r="1910" spans="1:23" ht="21.6" hidden="1" customHeight="1">
      <c r="A1910" s="14" t="str">
        <f t="shared" si="277"/>
        <v/>
      </c>
      <c r="B1910" s="20" t="str">
        <f>IF(D1910="","",COUNTIF($C$4:C1909,C1910)+1)</f>
        <v/>
      </c>
      <c r="C1910" s="14" t="str">
        <f>IF(D1910="","",VLOOKUP(D1910,LISTA!$A:$B,2,0))</f>
        <v/>
      </c>
      <c r="D1910" s="151"/>
      <c r="E1910" s="14" t="str">
        <f>IF(D1910="","",VLOOKUP(B1910,'Preventiva - Sequencia'!$B:$C,2,0))</f>
        <v/>
      </c>
      <c r="F1910" s="14" t="str">
        <f t="shared" si="278"/>
        <v/>
      </c>
      <c r="G1910" s="14" t="str">
        <f t="shared" si="279"/>
        <v/>
      </c>
      <c r="H1910" s="14" t="str">
        <f t="shared" si="280"/>
        <v/>
      </c>
      <c r="I1910" s="152"/>
      <c r="J1910" s="153"/>
      <c r="K1910" s="153"/>
      <c r="L1910" s="19" t="str">
        <f t="shared" si="276"/>
        <v/>
      </c>
      <c r="M1910" s="151"/>
      <c r="N1910" s="153"/>
      <c r="O1910" s="153"/>
      <c r="P1910" s="19" t="str">
        <f t="shared" si="281"/>
        <v/>
      </c>
      <c r="Q1910" s="151"/>
      <c r="R1910" s="151"/>
      <c r="S1910" s="152"/>
      <c r="T1910" s="152"/>
      <c r="U1910" s="21" t="str">
        <f t="shared" si="284"/>
        <v/>
      </c>
      <c r="V1910" s="21" t="str">
        <f t="shared" si="282"/>
        <v/>
      </c>
      <c r="W1910" s="15" t="str">
        <f t="shared" si="283"/>
        <v/>
      </c>
    </row>
    <row r="1911" spans="1:23" ht="21.6" hidden="1" customHeight="1">
      <c r="A1911" s="14" t="str">
        <f t="shared" si="277"/>
        <v/>
      </c>
      <c r="B1911" s="20" t="str">
        <f>IF(D1911="","",COUNTIF($C$4:C1910,C1911)+1)</f>
        <v/>
      </c>
      <c r="C1911" s="14" t="str">
        <f>IF(D1911="","",VLOOKUP(D1911,LISTA!$A:$B,2,0))</f>
        <v/>
      </c>
      <c r="D1911" s="151"/>
      <c r="E1911" s="14" t="str">
        <f>IF(D1911="","",VLOOKUP(B1911,'Preventiva - Sequencia'!$B:$C,2,0))</f>
        <v/>
      </c>
      <c r="F1911" s="14" t="str">
        <f t="shared" si="278"/>
        <v/>
      </c>
      <c r="G1911" s="14" t="str">
        <f t="shared" si="279"/>
        <v/>
      </c>
      <c r="H1911" s="14" t="str">
        <f t="shared" si="280"/>
        <v/>
      </c>
      <c r="I1911" s="152"/>
      <c r="J1911" s="153"/>
      <c r="K1911" s="153"/>
      <c r="L1911" s="19" t="str">
        <f t="shared" si="276"/>
        <v/>
      </c>
      <c r="M1911" s="151"/>
      <c r="N1911" s="153"/>
      <c r="O1911" s="153"/>
      <c r="P1911" s="19" t="str">
        <f t="shared" si="281"/>
        <v/>
      </c>
      <c r="Q1911" s="151"/>
      <c r="R1911" s="151"/>
      <c r="S1911" s="152"/>
      <c r="T1911" s="152"/>
      <c r="U1911" s="21" t="str">
        <f t="shared" si="284"/>
        <v/>
      </c>
      <c r="V1911" s="21" t="str">
        <f t="shared" si="282"/>
        <v/>
      </c>
      <c r="W1911" s="15" t="str">
        <f t="shared" si="283"/>
        <v/>
      </c>
    </row>
    <row r="1912" spans="1:23" ht="21.6" hidden="1" customHeight="1">
      <c r="A1912" s="14" t="str">
        <f t="shared" si="277"/>
        <v/>
      </c>
      <c r="B1912" s="20" t="str">
        <f>IF(D1912="","",COUNTIF($C$4:C1911,C1912)+1)</f>
        <v/>
      </c>
      <c r="C1912" s="14" t="str">
        <f>IF(D1912="","",VLOOKUP(D1912,LISTA!$A:$B,2,0))</f>
        <v/>
      </c>
      <c r="D1912" s="151"/>
      <c r="E1912" s="14" t="str">
        <f>IF(D1912="","",VLOOKUP(B1912,'Preventiva - Sequencia'!$B:$C,2,0))</f>
        <v/>
      </c>
      <c r="F1912" s="14" t="str">
        <f t="shared" si="278"/>
        <v/>
      </c>
      <c r="G1912" s="14" t="str">
        <f t="shared" si="279"/>
        <v/>
      </c>
      <c r="H1912" s="14" t="str">
        <f t="shared" si="280"/>
        <v/>
      </c>
      <c r="I1912" s="152"/>
      <c r="J1912" s="153"/>
      <c r="K1912" s="153"/>
      <c r="L1912" s="19" t="str">
        <f t="shared" si="276"/>
        <v/>
      </c>
      <c r="M1912" s="151"/>
      <c r="N1912" s="153"/>
      <c r="O1912" s="153"/>
      <c r="P1912" s="19" t="str">
        <f t="shared" si="281"/>
        <v/>
      </c>
      <c r="Q1912" s="151"/>
      <c r="R1912" s="151"/>
      <c r="S1912" s="152"/>
      <c r="T1912" s="152"/>
      <c r="U1912" s="21" t="str">
        <f t="shared" si="284"/>
        <v/>
      </c>
      <c r="V1912" s="21" t="str">
        <f t="shared" si="282"/>
        <v/>
      </c>
      <c r="W1912" s="15" t="str">
        <f t="shared" si="283"/>
        <v/>
      </c>
    </row>
    <row r="1913" spans="1:23" ht="21.6" hidden="1" customHeight="1">
      <c r="A1913" s="14" t="str">
        <f t="shared" si="277"/>
        <v/>
      </c>
      <c r="B1913" s="20" t="str">
        <f>IF(D1913="","",COUNTIF($C$4:C1912,C1913)+1)</f>
        <v/>
      </c>
      <c r="C1913" s="14" t="str">
        <f>IF(D1913="","",VLOOKUP(D1913,LISTA!$A:$B,2,0))</f>
        <v/>
      </c>
      <c r="D1913" s="151"/>
      <c r="E1913" s="14" t="str">
        <f>IF(D1913="","",VLOOKUP(B1913,'Preventiva - Sequencia'!$B:$C,2,0))</f>
        <v/>
      </c>
      <c r="F1913" s="14" t="str">
        <f t="shared" si="278"/>
        <v/>
      </c>
      <c r="G1913" s="14" t="str">
        <f t="shared" si="279"/>
        <v/>
      </c>
      <c r="H1913" s="14" t="str">
        <f t="shared" si="280"/>
        <v/>
      </c>
      <c r="I1913" s="152"/>
      <c r="J1913" s="153"/>
      <c r="K1913" s="153"/>
      <c r="L1913" s="19" t="str">
        <f t="shared" si="276"/>
        <v/>
      </c>
      <c r="M1913" s="151"/>
      <c r="N1913" s="153"/>
      <c r="O1913" s="153"/>
      <c r="P1913" s="19" t="str">
        <f t="shared" si="281"/>
        <v/>
      </c>
      <c r="Q1913" s="151"/>
      <c r="R1913" s="151"/>
      <c r="S1913" s="152"/>
      <c r="T1913" s="152"/>
      <c r="U1913" s="21" t="str">
        <f t="shared" si="284"/>
        <v/>
      </c>
      <c r="V1913" s="21" t="str">
        <f t="shared" si="282"/>
        <v/>
      </c>
      <c r="W1913" s="15" t="str">
        <f t="shared" si="283"/>
        <v/>
      </c>
    </row>
    <row r="1914" spans="1:23" ht="21.6" hidden="1" customHeight="1">
      <c r="A1914" s="14" t="str">
        <f t="shared" si="277"/>
        <v/>
      </c>
      <c r="B1914" s="20" t="str">
        <f>IF(D1914="","",COUNTIF($C$4:C1913,C1914)+1)</f>
        <v/>
      </c>
      <c r="C1914" s="14" t="str">
        <f>IF(D1914="","",VLOOKUP(D1914,LISTA!$A:$B,2,0))</f>
        <v/>
      </c>
      <c r="D1914" s="151"/>
      <c r="E1914" s="14" t="str">
        <f>IF(D1914="","",VLOOKUP(B1914,'Preventiva - Sequencia'!$B:$C,2,0))</f>
        <v/>
      </c>
      <c r="F1914" s="14" t="str">
        <f t="shared" si="278"/>
        <v/>
      </c>
      <c r="G1914" s="14" t="str">
        <f t="shared" si="279"/>
        <v/>
      </c>
      <c r="H1914" s="14" t="str">
        <f t="shared" si="280"/>
        <v/>
      </c>
      <c r="I1914" s="152"/>
      <c r="J1914" s="153"/>
      <c r="K1914" s="153"/>
      <c r="L1914" s="19" t="str">
        <f t="shared" si="276"/>
        <v/>
      </c>
      <c r="M1914" s="151"/>
      <c r="N1914" s="153"/>
      <c r="O1914" s="153"/>
      <c r="P1914" s="19" t="str">
        <f t="shared" si="281"/>
        <v/>
      </c>
      <c r="Q1914" s="151"/>
      <c r="R1914" s="151"/>
      <c r="S1914" s="152"/>
      <c r="T1914" s="152"/>
      <c r="U1914" s="21" t="str">
        <f t="shared" si="284"/>
        <v/>
      </c>
      <c r="V1914" s="21" t="str">
        <f t="shared" si="282"/>
        <v/>
      </c>
      <c r="W1914" s="15" t="str">
        <f t="shared" si="283"/>
        <v/>
      </c>
    </row>
    <row r="1915" spans="1:23" ht="21.6" hidden="1" customHeight="1">
      <c r="A1915" s="14" t="str">
        <f t="shared" si="277"/>
        <v/>
      </c>
      <c r="B1915" s="20" t="str">
        <f>IF(D1915="","",COUNTIF($C$4:C1914,C1915)+1)</f>
        <v/>
      </c>
      <c r="C1915" s="14" t="str">
        <f>IF(D1915="","",VLOOKUP(D1915,LISTA!$A:$B,2,0))</f>
        <v/>
      </c>
      <c r="D1915" s="151"/>
      <c r="E1915" s="14" t="str">
        <f>IF(D1915="","",VLOOKUP(B1915,'Preventiva - Sequencia'!$B:$C,2,0))</f>
        <v/>
      </c>
      <c r="F1915" s="14" t="str">
        <f t="shared" si="278"/>
        <v/>
      </c>
      <c r="G1915" s="14" t="str">
        <f t="shared" si="279"/>
        <v/>
      </c>
      <c r="H1915" s="14" t="str">
        <f t="shared" si="280"/>
        <v/>
      </c>
      <c r="I1915" s="152"/>
      <c r="J1915" s="153"/>
      <c r="K1915" s="153"/>
      <c r="L1915" s="19" t="str">
        <f t="shared" si="276"/>
        <v/>
      </c>
      <c r="M1915" s="151"/>
      <c r="N1915" s="153"/>
      <c r="O1915" s="153"/>
      <c r="P1915" s="19" t="str">
        <f t="shared" si="281"/>
        <v/>
      </c>
      <c r="Q1915" s="151"/>
      <c r="R1915" s="151"/>
      <c r="S1915" s="152"/>
      <c r="T1915" s="152"/>
      <c r="U1915" s="21" t="str">
        <f t="shared" si="284"/>
        <v/>
      </c>
      <c r="V1915" s="21" t="str">
        <f t="shared" si="282"/>
        <v/>
      </c>
      <c r="W1915" s="15" t="str">
        <f t="shared" si="283"/>
        <v/>
      </c>
    </row>
    <row r="1916" spans="1:23" ht="21.6" hidden="1" customHeight="1">
      <c r="A1916" s="14" t="str">
        <f t="shared" si="277"/>
        <v/>
      </c>
      <c r="B1916" s="20" t="str">
        <f>IF(D1916="","",COUNTIF($C$4:C1915,C1916)+1)</f>
        <v/>
      </c>
      <c r="C1916" s="14" t="str">
        <f>IF(D1916="","",VLOOKUP(D1916,LISTA!$A:$B,2,0))</f>
        <v/>
      </c>
      <c r="D1916" s="151"/>
      <c r="E1916" s="14" t="str">
        <f>IF(D1916="","",VLOOKUP(B1916,'Preventiva - Sequencia'!$B:$C,2,0))</f>
        <v/>
      </c>
      <c r="F1916" s="14" t="str">
        <f t="shared" si="278"/>
        <v/>
      </c>
      <c r="G1916" s="14" t="str">
        <f t="shared" si="279"/>
        <v/>
      </c>
      <c r="H1916" s="14" t="str">
        <f t="shared" si="280"/>
        <v/>
      </c>
      <c r="I1916" s="152"/>
      <c r="J1916" s="153"/>
      <c r="K1916" s="153"/>
      <c r="L1916" s="19" t="str">
        <f t="shared" si="276"/>
        <v/>
      </c>
      <c r="M1916" s="151"/>
      <c r="N1916" s="153"/>
      <c r="O1916" s="153"/>
      <c r="P1916" s="19" t="str">
        <f t="shared" si="281"/>
        <v/>
      </c>
      <c r="Q1916" s="151"/>
      <c r="R1916" s="151"/>
      <c r="S1916" s="152"/>
      <c r="T1916" s="152"/>
      <c r="U1916" s="21" t="str">
        <f t="shared" si="284"/>
        <v/>
      </c>
      <c r="V1916" s="21" t="str">
        <f t="shared" si="282"/>
        <v/>
      </c>
      <c r="W1916" s="15" t="str">
        <f t="shared" si="283"/>
        <v/>
      </c>
    </row>
    <row r="1917" spans="1:23" ht="21.6" hidden="1" customHeight="1">
      <c r="A1917" s="14" t="str">
        <f t="shared" si="277"/>
        <v/>
      </c>
      <c r="B1917" s="20" t="str">
        <f>IF(D1917="","",COUNTIF($C$4:C1916,C1917)+1)</f>
        <v/>
      </c>
      <c r="C1917" s="14" t="str">
        <f>IF(D1917="","",VLOOKUP(D1917,LISTA!$A:$B,2,0))</f>
        <v/>
      </c>
      <c r="D1917" s="151"/>
      <c r="E1917" s="14" t="str">
        <f>IF(D1917="","",VLOOKUP(B1917,'Preventiva - Sequencia'!$B:$C,2,0))</f>
        <v/>
      </c>
      <c r="F1917" s="14" t="str">
        <f t="shared" si="278"/>
        <v/>
      </c>
      <c r="G1917" s="14" t="str">
        <f t="shared" si="279"/>
        <v/>
      </c>
      <c r="H1917" s="14" t="str">
        <f t="shared" si="280"/>
        <v/>
      </c>
      <c r="I1917" s="152"/>
      <c r="J1917" s="153"/>
      <c r="K1917" s="153"/>
      <c r="L1917" s="19" t="str">
        <f t="shared" si="276"/>
        <v/>
      </c>
      <c r="M1917" s="151"/>
      <c r="N1917" s="153"/>
      <c r="O1917" s="153"/>
      <c r="P1917" s="19" t="str">
        <f t="shared" si="281"/>
        <v/>
      </c>
      <c r="Q1917" s="151"/>
      <c r="R1917" s="151"/>
      <c r="S1917" s="152"/>
      <c r="T1917" s="152"/>
      <c r="U1917" s="21" t="str">
        <f t="shared" si="284"/>
        <v/>
      </c>
      <c r="V1917" s="21" t="str">
        <f t="shared" si="282"/>
        <v/>
      </c>
      <c r="W1917" s="15" t="str">
        <f t="shared" si="283"/>
        <v/>
      </c>
    </row>
    <row r="1918" spans="1:23" ht="21.6" hidden="1" customHeight="1">
      <c r="A1918" s="14" t="str">
        <f t="shared" si="277"/>
        <v/>
      </c>
      <c r="B1918" s="20" t="str">
        <f>IF(D1918="","",COUNTIF($C$4:C1917,C1918)+1)</f>
        <v/>
      </c>
      <c r="C1918" s="14" t="str">
        <f>IF(D1918="","",VLOOKUP(D1918,LISTA!$A:$B,2,0))</f>
        <v/>
      </c>
      <c r="D1918" s="151"/>
      <c r="E1918" s="14" t="str">
        <f>IF(D1918="","",VLOOKUP(B1918,'Preventiva - Sequencia'!$B:$C,2,0))</f>
        <v/>
      </c>
      <c r="F1918" s="14" t="str">
        <f t="shared" si="278"/>
        <v/>
      </c>
      <c r="G1918" s="14" t="str">
        <f t="shared" si="279"/>
        <v/>
      </c>
      <c r="H1918" s="14" t="str">
        <f t="shared" si="280"/>
        <v/>
      </c>
      <c r="I1918" s="152"/>
      <c r="J1918" s="153"/>
      <c r="K1918" s="153"/>
      <c r="L1918" s="19" t="str">
        <f t="shared" si="276"/>
        <v/>
      </c>
      <c r="M1918" s="151"/>
      <c r="N1918" s="153"/>
      <c r="O1918" s="153"/>
      <c r="P1918" s="19" t="str">
        <f t="shared" si="281"/>
        <v/>
      </c>
      <c r="Q1918" s="151"/>
      <c r="R1918" s="151"/>
      <c r="S1918" s="152"/>
      <c r="T1918" s="152"/>
      <c r="U1918" s="21" t="str">
        <f t="shared" si="284"/>
        <v/>
      </c>
      <c r="V1918" s="21" t="str">
        <f t="shared" si="282"/>
        <v/>
      </c>
      <c r="W1918" s="15" t="str">
        <f t="shared" si="283"/>
        <v/>
      </c>
    </row>
    <row r="1919" spans="1:23" ht="21.6" hidden="1" customHeight="1">
      <c r="A1919" s="14" t="str">
        <f t="shared" si="277"/>
        <v/>
      </c>
      <c r="B1919" s="20" t="str">
        <f>IF(D1919="","",COUNTIF($C$4:C1918,C1919)+1)</f>
        <v/>
      </c>
      <c r="C1919" s="14" t="str">
        <f>IF(D1919="","",VLOOKUP(D1919,LISTA!$A:$B,2,0))</f>
        <v/>
      </c>
      <c r="D1919" s="151"/>
      <c r="E1919" s="14" t="str">
        <f>IF(D1919="","",VLOOKUP(B1919,'Preventiva - Sequencia'!$B:$C,2,0))</f>
        <v/>
      </c>
      <c r="F1919" s="14" t="str">
        <f t="shared" si="278"/>
        <v/>
      </c>
      <c r="G1919" s="14" t="str">
        <f t="shared" si="279"/>
        <v/>
      </c>
      <c r="H1919" s="14" t="str">
        <f t="shared" si="280"/>
        <v/>
      </c>
      <c r="I1919" s="152"/>
      <c r="J1919" s="153"/>
      <c r="K1919" s="153"/>
      <c r="L1919" s="19" t="str">
        <f t="shared" si="276"/>
        <v/>
      </c>
      <c r="M1919" s="151"/>
      <c r="N1919" s="153"/>
      <c r="O1919" s="153"/>
      <c r="P1919" s="19" t="str">
        <f t="shared" si="281"/>
        <v/>
      </c>
      <c r="Q1919" s="151"/>
      <c r="R1919" s="151"/>
      <c r="S1919" s="152"/>
      <c r="T1919" s="152"/>
      <c r="U1919" s="21" t="str">
        <f t="shared" si="284"/>
        <v/>
      </c>
      <c r="V1919" s="21" t="str">
        <f t="shared" si="282"/>
        <v/>
      </c>
      <c r="W1919" s="15" t="str">
        <f t="shared" si="283"/>
        <v/>
      </c>
    </row>
    <row r="1920" spans="1:23" ht="21.6" hidden="1" customHeight="1">
      <c r="A1920" s="14" t="str">
        <f t="shared" si="277"/>
        <v/>
      </c>
      <c r="B1920" s="20" t="str">
        <f>IF(D1920="","",COUNTIF($C$4:C1919,C1920)+1)</f>
        <v/>
      </c>
      <c r="C1920" s="14" t="str">
        <f>IF(D1920="","",VLOOKUP(D1920,LISTA!$A:$B,2,0))</f>
        <v/>
      </c>
      <c r="D1920" s="151"/>
      <c r="E1920" s="14" t="str">
        <f>IF(D1920="","",VLOOKUP(B1920,'Preventiva - Sequencia'!$B:$C,2,0))</f>
        <v/>
      </c>
      <c r="F1920" s="14" t="str">
        <f t="shared" si="278"/>
        <v/>
      </c>
      <c r="G1920" s="14" t="str">
        <f t="shared" si="279"/>
        <v/>
      </c>
      <c r="H1920" s="14" t="str">
        <f t="shared" si="280"/>
        <v/>
      </c>
      <c r="I1920" s="152"/>
      <c r="J1920" s="153"/>
      <c r="K1920" s="153"/>
      <c r="L1920" s="19" t="str">
        <f t="shared" si="276"/>
        <v/>
      </c>
      <c r="M1920" s="151"/>
      <c r="N1920" s="153"/>
      <c r="O1920" s="153"/>
      <c r="P1920" s="19" t="str">
        <f t="shared" si="281"/>
        <v/>
      </c>
      <c r="Q1920" s="151"/>
      <c r="R1920" s="151"/>
      <c r="S1920" s="152"/>
      <c r="T1920" s="152"/>
      <c r="U1920" s="21" t="str">
        <f t="shared" si="284"/>
        <v/>
      </c>
      <c r="V1920" s="21" t="str">
        <f t="shared" si="282"/>
        <v/>
      </c>
      <c r="W1920" s="15" t="str">
        <f t="shared" si="283"/>
        <v/>
      </c>
    </row>
    <row r="1921" spans="1:23" ht="21.6" hidden="1" customHeight="1">
      <c r="A1921" s="14" t="str">
        <f t="shared" si="277"/>
        <v/>
      </c>
      <c r="B1921" s="20" t="str">
        <f>IF(D1921="","",COUNTIF($C$4:C1920,C1921)+1)</f>
        <v/>
      </c>
      <c r="C1921" s="14" t="str">
        <f>IF(D1921="","",VLOOKUP(D1921,LISTA!$A:$B,2,0))</f>
        <v/>
      </c>
      <c r="D1921" s="151"/>
      <c r="E1921" s="14" t="str">
        <f>IF(D1921="","",VLOOKUP(B1921,'Preventiva - Sequencia'!$B:$C,2,0))</f>
        <v/>
      </c>
      <c r="F1921" s="14" t="str">
        <f t="shared" si="278"/>
        <v/>
      </c>
      <c r="G1921" s="14" t="str">
        <f t="shared" si="279"/>
        <v/>
      </c>
      <c r="H1921" s="14" t="str">
        <f t="shared" si="280"/>
        <v/>
      </c>
      <c r="I1921" s="152"/>
      <c r="J1921" s="153"/>
      <c r="K1921" s="153"/>
      <c r="L1921" s="19" t="str">
        <f t="shared" ref="L1921:L1981" si="285">IF(K1921="","",K1921-J1921)</f>
        <v/>
      </c>
      <c r="M1921" s="151"/>
      <c r="N1921" s="153"/>
      <c r="O1921" s="153"/>
      <c r="P1921" s="19" t="str">
        <f t="shared" si="281"/>
        <v/>
      </c>
      <c r="Q1921" s="151"/>
      <c r="R1921" s="151"/>
      <c r="S1921" s="152"/>
      <c r="T1921" s="152"/>
      <c r="U1921" s="21" t="str">
        <f t="shared" si="284"/>
        <v/>
      </c>
      <c r="V1921" s="21" t="str">
        <f t="shared" si="282"/>
        <v/>
      </c>
      <c r="W1921" s="15" t="str">
        <f t="shared" si="283"/>
        <v/>
      </c>
    </row>
    <row r="1922" spans="1:23" ht="21.6" hidden="1" customHeight="1">
      <c r="A1922" s="14" t="str">
        <f t="shared" si="277"/>
        <v/>
      </c>
      <c r="B1922" s="20" t="str">
        <f>IF(D1922="","",COUNTIF($C$4:C1921,C1922)+1)</f>
        <v/>
      </c>
      <c r="C1922" s="14" t="str">
        <f>IF(D1922="","",VLOOKUP(D1922,LISTA!$A:$B,2,0))</f>
        <v/>
      </c>
      <c r="D1922" s="151"/>
      <c r="E1922" s="14" t="str">
        <f>IF(D1922="","",VLOOKUP(B1922,'Preventiva - Sequencia'!$B:$C,2,0))</f>
        <v/>
      </c>
      <c r="F1922" s="14" t="str">
        <f t="shared" si="278"/>
        <v/>
      </c>
      <c r="G1922" s="14" t="str">
        <f t="shared" si="279"/>
        <v/>
      </c>
      <c r="H1922" s="14" t="str">
        <f t="shared" si="280"/>
        <v/>
      </c>
      <c r="I1922" s="152"/>
      <c r="J1922" s="153"/>
      <c r="K1922" s="153"/>
      <c r="L1922" s="19" t="str">
        <f t="shared" si="285"/>
        <v/>
      </c>
      <c r="M1922" s="151"/>
      <c r="N1922" s="153"/>
      <c r="O1922" s="153"/>
      <c r="P1922" s="19" t="str">
        <f t="shared" si="281"/>
        <v/>
      </c>
      <c r="Q1922" s="151"/>
      <c r="R1922" s="151"/>
      <c r="S1922" s="152"/>
      <c r="T1922" s="152"/>
      <c r="U1922" s="21" t="str">
        <f t="shared" si="284"/>
        <v/>
      </c>
      <c r="V1922" s="21" t="str">
        <f t="shared" si="282"/>
        <v/>
      </c>
      <c r="W1922" s="15" t="str">
        <f t="shared" si="283"/>
        <v/>
      </c>
    </row>
    <row r="1923" spans="1:23" ht="21.6" hidden="1" customHeight="1">
      <c r="A1923" s="14" t="str">
        <f t="shared" si="277"/>
        <v/>
      </c>
      <c r="B1923" s="20" t="str">
        <f>IF(D1923="","",COUNTIF($C$4:C1922,C1923)+1)</f>
        <v/>
      </c>
      <c r="C1923" s="14" t="str">
        <f>IF(D1923="","",VLOOKUP(D1923,LISTA!$A:$B,2,0))</f>
        <v/>
      </c>
      <c r="D1923" s="151"/>
      <c r="E1923" s="14" t="str">
        <f>IF(D1923="","",VLOOKUP(B1923,'Preventiva - Sequencia'!$B:$C,2,0))</f>
        <v/>
      </c>
      <c r="F1923" s="14" t="str">
        <f t="shared" si="278"/>
        <v/>
      </c>
      <c r="G1923" s="14" t="str">
        <f t="shared" si="279"/>
        <v/>
      </c>
      <c r="H1923" s="14" t="str">
        <f t="shared" si="280"/>
        <v/>
      </c>
      <c r="I1923" s="152"/>
      <c r="J1923" s="153"/>
      <c r="K1923" s="153"/>
      <c r="L1923" s="19" t="str">
        <f t="shared" si="285"/>
        <v/>
      </c>
      <c r="M1923" s="151"/>
      <c r="N1923" s="153"/>
      <c r="O1923" s="153"/>
      <c r="P1923" s="19" t="str">
        <f t="shared" si="281"/>
        <v/>
      </c>
      <c r="Q1923" s="151"/>
      <c r="R1923" s="151"/>
      <c r="S1923" s="152"/>
      <c r="T1923" s="152"/>
      <c r="U1923" s="21" t="str">
        <f t="shared" si="284"/>
        <v/>
      </c>
      <c r="V1923" s="21" t="str">
        <f t="shared" si="282"/>
        <v/>
      </c>
      <c r="W1923" s="15" t="str">
        <f t="shared" si="283"/>
        <v/>
      </c>
    </row>
    <row r="1924" spans="1:23" ht="21.6" hidden="1" customHeight="1">
      <c r="A1924" s="14" t="str">
        <f t="shared" si="277"/>
        <v/>
      </c>
      <c r="B1924" s="20" t="str">
        <f>IF(D1924="","",COUNTIF($C$4:C1923,C1924)+1)</f>
        <v/>
      </c>
      <c r="C1924" s="14" t="str">
        <f>IF(D1924="","",VLOOKUP(D1924,LISTA!$A:$B,2,0))</f>
        <v/>
      </c>
      <c r="D1924" s="151"/>
      <c r="E1924" s="14" t="str">
        <f>IF(D1924="","",VLOOKUP(B1924,'Preventiva - Sequencia'!$B:$C,2,0))</f>
        <v/>
      </c>
      <c r="F1924" s="14" t="str">
        <f t="shared" si="278"/>
        <v/>
      </c>
      <c r="G1924" s="14" t="str">
        <f t="shared" si="279"/>
        <v/>
      </c>
      <c r="H1924" s="14" t="str">
        <f t="shared" si="280"/>
        <v/>
      </c>
      <c r="I1924" s="152"/>
      <c r="J1924" s="153"/>
      <c r="K1924" s="153"/>
      <c r="L1924" s="19" t="str">
        <f t="shared" si="285"/>
        <v/>
      </c>
      <c r="M1924" s="151"/>
      <c r="N1924" s="153"/>
      <c r="O1924" s="153"/>
      <c r="P1924" s="19" t="str">
        <f t="shared" si="281"/>
        <v/>
      </c>
      <c r="Q1924" s="151"/>
      <c r="R1924" s="151"/>
      <c r="S1924" s="152"/>
      <c r="T1924" s="152"/>
      <c r="U1924" s="21" t="str">
        <f t="shared" si="284"/>
        <v/>
      </c>
      <c r="V1924" s="21" t="str">
        <f t="shared" si="282"/>
        <v/>
      </c>
      <c r="W1924" s="15" t="str">
        <f t="shared" si="283"/>
        <v/>
      </c>
    </row>
    <row r="1925" spans="1:23" ht="21.6" hidden="1" customHeight="1">
      <c r="A1925" s="14" t="str">
        <f t="shared" ref="A1925:A1981" si="286">IF(D1925="","",B1925&amp;C1925)</f>
        <v/>
      </c>
      <c r="B1925" s="20" t="str">
        <f>IF(D1925="","",COUNTIF($C$4:C1924,C1925)+1)</f>
        <v/>
      </c>
      <c r="C1925" s="14" t="str">
        <f>IF(D1925="","",VLOOKUP(D1925,LISTA!$A:$B,2,0))</f>
        <v/>
      </c>
      <c r="D1925" s="151"/>
      <c r="E1925" s="14" t="str">
        <f>IF(D1925="","",VLOOKUP(B1925,'Preventiva - Sequencia'!$B:$C,2,0))</f>
        <v/>
      </c>
      <c r="F1925" s="14" t="str">
        <f t="shared" ref="F1925:F1981" si="287">IF(D1925="","",IF(B1925=1,0,VLOOKUP((B1925-1)&amp;C1925,$A:$W,17,0)))</f>
        <v/>
      </c>
      <c r="G1925" s="14" t="str">
        <f t="shared" ref="G1925:G1981" si="288">IF(D1925="","",IF(E1925="50F",45,IF(E1925="250f",F1925+175,F1925+225)))</f>
        <v/>
      </c>
      <c r="H1925" s="14" t="str">
        <f t="shared" ref="H1925:H1981" si="289">IF(C1925="","",IF(E1925="50F",55,IF(E1925="250f",F1925+225,F1925+275)))</f>
        <v/>
      </c>
      <c r="I1925" s="152"/>
      <c r="J1925" s="153"/>
      <c r="K1925" s="153"/>
      <c r="L1925" s="19" t="str">
        <f t="shared" si="285"/>
        <v/>
      </c>
      <c r="M1925" s="151"/>
      <c r="N1925" s="153"/>
      <c r="O1925" s="153"/>
      <c r="P1925" s="19" t="str">
        <f t="shared" ref="P1925:P1981" si="290">IF(O1925="","",O1925-N1925)</f>
        <v/>
      </c>
      <c r="Q1925" s="151"/>
      <c r="R1925" s="151"/>
      <c r="S1925" s="152"/>
      <c r="T1925" s="152"/>
      <c r="U1925" s="21" t="str">
        <f t="shared" si="284"/>
        <v/>
      </c>
      <c r="V1925" s="21" t="str">
        <f t="shared" ref="V1925:V1981" si="291">IF(M1925=0,"",R1925/M1925)</f>
        <v/>
      </c>
      <c r="W1925" s="15" t="str">
        <f t="shared" ref="W1925:W1981" si="292">IF(Q1925="","",IF(AND(Q1925&gt;G1925,Q1925&lt;H1925),1,0))</f>
        <v/>
      </c>
    </row>
    <row r="1926" spans="1:23" ht="21.6" hidden="1" customHeight="1">
      <c r="A1926" s="14" t="str">
        <f t="shared" si="286"/>
        <v/>
      </c>
      <c r="B1926" s="20" t="str">
        <f>IF(D1926="","",COUNTIF($C$4:C1925,C1926)+1)</f>
        <v/>
      </c>
      <c r="C1926" s="14" t="str">
        <f>IF(D1926="","",VLOOKUP(D1926,LISTA!$A:$B,2,0))</f>
        <v/>
      </c>
      <c r="D1926" s="151"/>
      <c r="E1926" s="14" t="str">
        <f>IF(D1926="","",VLOOKUP(B1926,'Preventiva - Sequencia'!$B:$C,2,0))</f>
        <v/>
      </c>
      <c r="F1926" s="14" t="str">
        <f t="shared" si="287"/>
        <v/>
      </c>
      <c r="G1926" s="14" t="str">
        <f t="shared" si="288"/>
        <v/>
      </c>
      <c r="H1926" s="14" t="str">
        <f t="shared" si="289"/>
        <v/>
      </c>
      <c r="I1926" s="152"/>
      <c r="J1926" s="153"/>
      <c r="K1926" s="153"/>
      <c r="L1926" s="19" t="str">
        <f t="shared" si="285"/>
        <v/>
      </c>
      <c r="M1926" s="151"/>
      <c r="N1926" s="153"/>
      <c r="O1926" s="153"/>
      <c r="P1926" s="19" t="str">
        <f t="shared" si="290"/>
        <v/>
      </c>
      <c r="Q1926" s="151"/>
      <c r="R1926" s="151"/>
      <c r="S1926" s="152"/>
      <c r="T1926" s="152"/>
      <c r="U1926" s="21" t="str">
        <f t="shared" si="284"/>
        <v/>
      </c>
      <c r="V1926" s="21" t="str">
        <f t="shared" si="291"/>
        <v/>
      </c>
      <c r="W1926" s="15" t="str">
        <f t="shared" si="292"/>
        <v/>
      </c>
    </row>
    <row r="1927" spans="1:23" ht="21.6" hidden="1" customHeight="1">
      <c r="A1927" s="14" t="str">
        <f t="shared" si="286"/>
        <v/>
      </c>
      <c r="B1927" s="20" t="str">
        <f>IF(D1927="","",COUNTIF($C$4:C1926,C1927)+1)</f>
        <v/>
      </c>
      <c r="C1927" s="14" t="str">
        <f>IF(D1927="","",VLOOKUP(D1927,LISTA!$A:$B,2,0))</f>
        <v/>
      </c>
      <c r="D1927" s="151"/>
      <c r="E1927" s="14" t="str">
        <f>IF(D1927="","",VLOOKUP(B1927,'Preventiva - Sequencia'!$B:$C,2,0))</f>
        <v/>
      </c>
      <c r="F1927" s="14" t="str">
        <f t="shared" si="287"/>
        <v/>
      </c>
      <c r="G1927" s="14" t="str">
        <f t="shared" si="288"/>
        <v/>
      </c>
      <c r="H1927" s="14" t="str">
        <f t="shared" si="289"/>
        <v/>
      </c>
      <c r="I1927" s="152"/>
      <c r="J1927" s="153"/>
      <c r="K1927" s="153"/>
      <c r="L1927" s="19" t="str">
        <f t="shared" si="285"/>
        <v/>
      </c>
      <c r="M1927" s="151"/>
      <c r="N1927" s="153"/>
      <c r="O1927" s="153"/>
      <c r="P1927" s="19" t="str">
        <f t="shared" si="290"/>
        <v/>
      </c>
      <c r="Q1927" s="151"/>
      <c r="R1927" s="151"/>
      <c r="S1927" s="152"/>
      <c r="T1927" s="152"/>
      <c r="U1927" s="21" t="str">
        <f t="shared" si="284"/>
        <v/>
      </c>
      <c r="V1927" s="21" t="str">
        <f t="shared" si="291"/>
        <v/>
      </c>
      <c r="W1927" s="15" t="str">
        <f t="shared" si="292"/>
        <v/>
      </c>
    </row>
    <row r="1928" spans="1:23" ht="21.6" hidden="1" customHeight="1">
      <c r="A1928" s="14" t="str">
        <f t="shared" si="286"/>
        <v/>
      </c>
      <c r="B1928" s="20" t="str">
        <f>IF(D1928="","",COUNTIF($C$4:C1927,C1928)+1)</f>
        <v/>
      </c>
      <c r="C1928" s="14" t="str">
        <f>IF(D1928="","",VLOOKUP(D1928,LISTA!$A:$B,2,0))</f>
        <v/>
      </c>
      <c r="D1928" s="151"/>
      <c r="E1928" s="14" t="str">
        <f>IF(D1928="","",VLOOKUP(B1928,'Preventiva - Sequencia'!$B:$C,2,0))</f>
        <v/>
      </c>
      <c r="F1928" s="14" t="str">
        <f t="shared" si="287"/>
        <v/>
      </c>
      <c r="G1928" s="14" t="str">
        <f t="shared" si="288"/>
        <v/>
      </c>
      <c r="H1928" s="14" t="str">
        <f t="shared" si="289"/>
        <v/>
      </c>
      <c r="I1928" s="152"/>
      <c r="J1928" s="153"/>
      <c r="K1928" s="153"/>
      <c r="L1928" s="19" t="str">
        <f t="shared" si="285"/>
        <v/>
      </c>
      <c r="M1928" s="151"/>
      <c r="N1928" s="153"/>
      <c r="O1928" s="153"/>
      <c r="P1928" s="19" t="str">
        <f t="shared" si="290"/>
        <v/>
      </c>
      <c r="Q1928" s="151"/>
      <c r="R1928" s="151"/>
      <c r="S1928" s="152"/>
      <c r="T1928" s="152"/>
      <c r="U1928" s="21" t="str">
        <f t="shared" si="284"/>
        <v/>
      </c>
      <c r="V1928" s="21" t="str">
        <f t="shared" si="291"/>
        <v/>
      </c>
      <c r="W1928" s="15" t="str">
        <f t="shared" si="292"/>
        <v/>
      </c>
    </row>
    <row r="1929" spans="1:23" ht="21.6" hidden="1" customHeight="1">
      <c r="A1929" s="14" t="str">
        <f t="shared" si="286"/>
        <v/>
      </c>
      <c r="B1929" s="20" t="str">
        <f>IF(D1929="","",COUNTIF($C$4:C1928,C1929)+1)</f>
        <v/>
      </c>
      <c r="C1929" s="14" t="str">
        <f>IF(D1929="","",VLOOKUP(D1929,LISTA!$A:$B,2,0))</f>
        <v/>
      </c>
      <c r="D1929" s="151"/>
      <c r="E1929" s="14" t="str">
        <f>IF(D1929="","",VLOOKUP(B1929,'Preventiva - Sequencia'!$B:$C,2,0))</f>
        <v/>
      </c>
      <c r="F1929" s="14" t="str">
        <f t="shared" si="287"/>
        <v/>
      </c>
      <c r="G1929" s="14" t="str">
        <f t="shared" si="288"/>
        <v/>
      </c>
      <c r="H1929" s="14" t="str">
        <f t="shared" si="289"/>
        <v/>
      </c>
      <c r="I1929" s="152"/>
      <c r="J1929" s="153"/>
      <c r="K1929" s="153"/>
      <c r="L1929" s="19" t="str">
        <f t="shared" si="285"/>
        <v/>
      </c>
      <c r="M1929" s="151"/>
      <c r="N1929" s="153"/>
      <c r="O1929" s="153"/>
      <c r="P1929" s="19" t="str">
        <f t="shared" si="290"/>
        <v/>
      </c>
      <c r="Q1929" s="151"/>
      <c r="R1929" s="151"/>
      <c r="S1929" s="152"/>
      <c r="T1929" s="152"/>
      <c r="U1929" s="21" t="str">
        <f t="shared" si="284"/>
        <v/>
      </c>
      <c r="V1929" s="21" t="str">
        <f t="shared" si="291"/>
        <v/>
      </c>
      <c r="W1929" s="15" t="str">
        <f t="shared" si="292"/>
        <v/>
      </c>
    </row>
    <row r="1930" spans="1:23" ht="21.6" hidden="1" customHeight="1">
      <c r="A1930" s="14" t="str">
        <f t="shared" si="286"/>
        <v/>
      </c>
      <c r="B1930" s="20" t="str">
        <f>IF(D1930="","",COUNTIF($C$4:C1929,C1930)+1)</f>
        <v/>
      </c>
      <c r="C1930" s="14" t="str">
        <f>IF(D1930="","",VLOOKUP(D1930,LISTA!$A:$B,2,0))</f>
        <v/>
      </c>
      <c r="D1930" s="151"/>
      <c r="E1930" s="14" t="str">
        <f>IF(D1930="","",VLOOKUP(B1930,'Preventiva - Sequencia'!$B:$C,2,0))</f>
        <v/>
      </c>
      <c r="F1930" s="14" t="str">
        <f t="shared" si="287"/>
        <v/>
      </c>
      <c r="G1930" s="14" t="str">
        <f t="shared" si="288"/>
        <v/>
      </c>
      <c r="H1930" s="14" t="str">
        <f t="shared" si="289"/>
        <v/>
      </c>
      <c r="I1930" s="152"/>
      <c r="J1930" s="153"/>
      <c r="K1930" s="153"/>
      <c r="L1930" s="19" t="str">
        <f t="shared" si="285"/>
        <v/>
      </c>
      <c r="M1930" s="151"/>
      <c r="N1930" s="153"/>
      <c r="O1930" s="153"/>
      <c r="P1930" s="19" t="str">
        <f t="shared" si="290"/>
        <v/>
      </c>
      <c r="Q1930" s="151"/>
      <c r="R1930" s="151"/>
      <c r="S1930" s="152"/>
      <c r="T1930" s="152"/>
      <c r="U1930" s="21" t="str">
        <f t="shared" si="284"/>
        <v/>
      </c>
      <c r="V1930" s="21" t="str">
        <f t="shared" si="291"/>
        <v/>
      </c>
      <c r="W1930" s="15" t="str">
        <f t="shared" si="292"/>
        <v/>
      </c>
    </row>
    <row r="1931" spans="1:23" ht="21.6" hidden="1" customHeight="1">
      <c r="A1931" s="14" t="str">
        <f t="shared" si="286"/>
        <v/>
      </c>
      <c r="B1931" s="20" t="str">
        <f>IF(D1931="","",COUNTIF($C$4:C1930,C1931)+1)</f>
        <v/>
      </c>
      <c r="C1931" s="14" t="str">
        <f>IF(D1931="","",VLOOKUP(D1931,LISTA!$A:$B,2,0))</f>
        <v/>
      </c>
      <c r="D1931" s="151"/>
      <c r="E1931" s="14" t="str">
        <f>IF(D1931="","",VLOOKUP(B1931,'Preventiva - Sequencia'!$B:$C,2,0))</f>
        <v/>
      </c>
      <c r="F1931" s="14" t="str">
        <f t="shared" si="287"/>
        <v/>
      </c>
      <c r="G1931" s="14" t="str">
        <f t="shared" si="288"/>
        <v/>
      </c>
      <c r="H1931" s="14" t="str">
        <f t="shared" si="289"/>
        <v/>
      </c>
      <c r="I1931" s="152"/>
      <c r="J1931" s="153"/>
      <c r="K1931" s="153"/>
      <c r="L1931" s="19" t="str">
        <f t="shared" si="285"/>
        <v/>
      </c>
      <c r="M1931" s="151"/>
      <c r="N1931" s="153"/>
      <c r="O1931" s="153"/>
      <c r="P1931" s="19" t="str">
        <f t="shared" si="290"/>
        <v/>
      </c>
      <c r="Q1931" s="151"/>
      <c r="R1931" s="151"/>
      <c r="S1931" s="152"/>
      <c r="T1931" s="152"/>
      <c r="U1931" s="21" t="str">
        <f t="shared" si="284"/>
        <v/>
      </c>
      <c r="V1931" s="21" t="str">
        <f t="shared" si="291"/>
        <v/>
      </c>
      <c r="W1931" s="15" t="str">
        <f t="shared" si="292"/>
        <v/>
      </c>
    </row>
    <row r="1932" spans="1:23" ht="21.6" hidden="1" customHeight="1">
      <c r="A1932" s="14" t="str">
        <f t="shared" si="286"/>
        <v/>
      </c>
      <c r="B1932" s="20" t="str">
        <f>IF(D1932="","",COUNTIF($C$4:C1931,C1932)+1)</f>
        <v/>
      </c>
      <c r="C1932" s="14" t="str">
        <f>IF(D1932="","",VLOOKUP(D1932,LISTA!$A:$B,2,0))</f>
        <v/>
      </c>
      <c r="D1932" s="151"/>
      <c r="E1932" s="14" t="str">
        <f>IF(D1932="","",VLOOKUP(B1932,'Preventiva - Sequencia'!$B:$C,2,0))</f>
        <v/>
      </c>
      <c r="F1932" s="14" t="str">
        <f t="shared" si="287"/>
        <v/>
      </c>
      <c r="G1932" s="14" t="str">
        <f t="shared" si="288"/>
        <v/>
      </c>
      <c r="H1932" s="14" t="str">
        <f t="shared" si="289"/>
        <v/>
      </c>
      <c r="I1932" s="152"/>
      <c r="J1932" s="153"/>
      <c r="K1932" s="153"/>
      <c r="L1932" s="19" t="str">
        <f t="shared" si="285"/>
        <v/>
      </c>
      <c r="M1932" s="151"/>
      <c r="N1932" s="153"/>
      <c r="O1932" s="153"/>
      <c r="P1932" s="19" t="str">
        <f t="shared" si="290"/>
        <v/>
      </c>
      <c r="Q1932" s="151"/>
      <c r="R1932" s="151"/>
      <c r="S1932" s="152"/>
      <c r="T1932" s="152"/>
      <c r="U1932" s="21" t="str">
        <f t="shared" si="284"/>
        <v/>
      </c>
      <c r="V1932" s="21" t="str">
        <f t="shared" si="291"/>
        <v/>
      </c>
      <c r="W1932" s="15" t="str">
        <f t="shared" si="292"/>
        <v/>
      </c>
    </row>
    <row r="1933" spans="1:23" ht="21.6" hidden="1" customHeight="1">
      <c r="A1933" s="14" t="str">
        <f t="shared" si="286"/>
        <v/>
      </c>
      <c r="B1933" s="20" t="str">
        <f>IF(D1933="","",COUNTIF($C$4:C1932,C1933)+1)</f>
        <v/>
      </c>
      <c r="C1933" s="14" t="str">
        <f>IF(D1933="","",VLOOKUP(D1933,LISTA!$A:$B,2,0))</f>
        <v/>
      </c>
      <c r="D1933" s="151"/>
      <c r="E1933" s="14" t="str">
        <f>IF(D1933="","",VLOOKUP(B1933,'Preventiva - Sequencia'!$B:$C,2,0))</f>
        <v/>
      </c>
      <c r="F1933" s="14" t="str">
        <f t="shared" si="287"/>
        <v/>
      </c>
      <c r="G1933" s="14" t="str">
        <f t="shared" si="288"/>
        <v/>
      </c>
      <c r="H1933" s="14" t="str">
        <f t="shared" si="289"/>
        <v/>
      </c>
      <c r="I1933" s="152"/>
      <c r="J1933" s="153"/>
      <c r="K1933" s="153"/>
      <c r="L1933" s="19" t="str">
        <f t="shared" si="285"/>
        <v/>
      </c>
      <c r="M1933" s="151"/>
      <c r="N1933" s="153"/>
      <c r="O1933" s="153"/>
      <c r="P1933" s="19" t="str">
        <f t="shared" si="290"/>
        <v/>
      </c>
      <c r="Q1933" s="151"/>
      <c r="R1933" s="151"/>
      <c r="S1933" s="152"/>
      <c r="T1933" s="152"/>
      <c r="U1933" s="21" t="str">
        <f t="shared" si="284"/>
        <v/>
      </c>
      <c r="V1933" s="21" t="str">
        <f t="shared" si="291"/>
        <v/>
      </c>
      <c r="W1933" s="15" t="str">
        <f t="shared" si="292"/>
        <v/>
      </c>
    </row>
    <row r="1934" spans="1:23" ht="21.6" hidden="1" customHeight="1">
      <c r="A1934" s="14" t="str">
        <f t="shared" si="286"/>
        <v/>
      </c>
      <c r="B1934" s="20" t="str">
        <f>IF(D1934="","",COUNTIF($C$4:C1933,C1934)+1)</f>
        <v/>
      </c>
      <c r="C1934" s="14" t="str">
        <f>IF(D1934="","",VLOOKUP(D1934,LISTA!$A:$B,2,0))</f>
        <v/>
      </c>
      <c r="D1934" s="151"/>
      <c r="E1934" s="14" t="str">
        <f>IF(D1934="","",VLOOKUP(B1934,'Preventiva - Sequencia'!$B:$C,2,0))</f>
        <v/>
      </c>
      <c r="F1934" s="14" t="str">
        <f t="shared" si="287"/>
        <v/>
      </c>
      <c r="G1934" s="14" t="str">
        <f t="shared" si="288"/>
        <v/>
      </c>
      <c r="H1934" s="14" t="str">
        <f t="shared" si="289"/>
        <v/>
      </c>
      <c r="I1934" s="152"/>
      <c r="J1934" s="153"/>
      <c r="K1934" s="153"/>
      <c r="L1934" s="19" t="str">
        <f t="shared" si="285"/>
        <v/>
      </c>
      <c r="M1934" s="151"/>
      <c r="N1934" s="153"/>
      <c r="O1934" s="153"/>
      <c r="P1934" s="19" t="str">
        <f t="shared" si="290"/>
        <v/>
      </c>
      <c r="Q1934" s="151"/>
      <c r="R1934" s="151"/>
      <c r="S1934" s="152"/>
      <c r="T1934" s="152"/>
      <c r="U1934" s="21" t="str">
        <f t="shared" si="284"/>
        <v/>
      </c>
      <c r="V1934" s="21" t="str">
        <f t="shared" si="291"/>
        <v/>
      </c>
      <c r="W1934" s="15" t="str">
        <f t="shared" si="292"/>
        <v/>
      </c>
    </row>
    <row r="1935" spans="1:23" ht="21.6" hidden="1" customHeight="1">
      <c r="A1935" s="14" t="str">
        <f t="shared" si="286"/>
        <v/>
      </c>
      <c r="B1935" s="20" t="str">
        <f>IF(D1935="","",COUNTIF($C$4:C1934,C1935)+1)</f>
        <v/>
      </c>
      <c r="C1935" s="14" t="str">
        <f>IF(D1935="","",VLOOKUP(D1935,LISTA!$A:$B,2,0))</f>
        <v/>
      </c>
      <c r="D1935" s="151"/>
      <c r="E1935" s="14" t="str">
        <f>IF(D1935="","",VLOOKUP(B1935,'Preventiva - Sequencia'!$B:$C,2,0))</f>
        <v/>
      </c>
      <c r="F1935" s="14" t="str">
        <f t="shared" si="287"/>
        <v/>
      </c>
      <c r="G1935" s="14" t="str">
        <f t="shared" si="288"/>
        <v/>
      </c>
      <c r="H1935" s="14" t="str">
        <f t="shared" si="289"/>
        <v/>
      </c>
      <c r="I1935" s="152"/>
      <c r="J1935" s="153"/>
      <c r="K1935" s="153"/>
      <c r="L1935" s="19" t="str">
        <f t="shared" si="285"/>
        <v/>
      </c>
      <c r="M1935" s="151"/>
      <c r="N1935" s="153"/>
      <c r="O1935" s="153"/>
      <c r="P1935" s="19" t="str">
        <f t="shared" si="290"/>
        <v/>
      </c>
      <c r="Q1935" s="151"/>
      <c r="R1935" s="151"/>
      <c r="S1935" s="152"/>
      <c r="T1935" s="152"/>
      <c r="U1935" s="21" t="str">
        <f t="shared" si="284"/>
        <v/>
      </c>
      <c r="V1935" s="21" t="str">
        <f t="shared" si="291"/>
        <v/>
      </c>
      <c r="W1935" s="15" t="str">
        <f t="shared" si="292"/>
        <v/>
      </c>
    </row>
    <row r="1936" spans="1:23" ht="21.6" hidden="1" customHeight="1">
      <c r="A1936" s="14" t="str">
        <f t="shared" si="286"/>
        <v/>
      </c>
      <c r="B1936" s="20" t="str">
        <f>IF(D1936="","",COUNTIF($C$4:C1935,C1936)+1)</f>
        <v/>
      </c>
      <c r="C1936" s="14" t="str">
        <f>IF(D1936="","",VLOOKUP(D1936,LISTA!$A:$B,2,0))</f>
        <v/>
      </c>
      <c r="D1936" s="151"/>
      <c r="E1936" s="14" t="str">
        <f>IF(D1936="","",VLOOKUP(B1936,'Preventiva - Sequencia'!$B:$C,2,0))</f>
        <v/>
      </c>
      <c r="F1936" s="14" t="str">
        <f t="shared" si="287"/>
        <v/>
      </c>
      <c r="G1936" s="14" t="str">
        <f t="shared" si="288"/>
        <v/>
      </c>
      <c r="H1936" s="14" t="str">
        <f t="shared" si="289"/>
        <v/>
      </c>
      <c r="I1936" s="152"/>
      <c r="J1936" s="153"/>
      <c r="K1936" s="153"/>
      <c r="L1936" s="19" t="str">
        <f t="shared" si="285"/>
        <v/>
      </c>
      <c r="M1936" s="151"/>
      <c r="N1936" s="153"/>
      <c r="O1936" s="153"/>
      <c r="P1936" s="19" t="str">
        <f t="shared" si="290"/>
        <v/>
      </c>
      <c r="Q1936" s="151"/>
      <c r="R1936" s="151"/>
      <c r="S1936" s="152"/>
      <c r="T1936" s="152"/>
      <c r="U1936" s="21" t="str">
        <f t="shared" si="284"/>
        <v/>
      </c>
      <c r="V1936" s="21" t="str">
        <f t="shared" si="291"/>
        <v/>
      </c>
      <c r="W1936" s="15" t="str">
        <f t="shared" si="292"/>
        <v/>
      </c>
    </row>
    <row r="1937" spans="1:23" ht="21.6" hidden="1" customHeight="1">
      <c r="A1937" s="14" t="str">
        <f t="shared" si="286"/>
        <v/>
      </c>
      <c r="B1937" s="20" t="str">
        <f>IF(D1937="","",COUNTIF($C$4:C1936,C1937)+1)</f>
        <v/>
      </c>
      <c r="C1937" s="14" t="str">
        <f>IF(D1937="","",VLOOKUP(D1937,LISTA!$A:$B,2,0))</f>
        <v/>
      </c>
      <c r="D1937" s="151"/>
      <c r="E1937" s="14" t="str">
        <f>IF(D1937="","",VLOOKUP(B1937,'Preventiva - Sequencia'!$B:$C,2,0))</f>
        <v/>
      </c>
      <c r="F1937" s="14" t="str">
        <f t="shared" si="287"/>
        <v/>
      </c>
      <c r="G1937" s="14" t="str">
        <f t="shared" si="288"/>
        <v/>
      </c>
      <c r="H1937" s="14" t="str">
        <f t="shared" si="289"/>
        <v/>
      </c>
      <c r="I1937" s="152"/>
      <c r="J1937" s="153"/>
      <c r="K1937" s="153"/>
      <c r="L1937" s="19" t="str">
        <f t="shared" si="285"/>
        <v/>
      </c>
      <c r="M1937" s="151"/>
      <c r="N1937" s="153"/>
      <c r="O1937" s="153"/>
      <c r="P1937" s="19" t="str">
        <f t="shared" si="290"/>
        <v/>
      </c>
      <c r="Q1937" s="151"/>
      <c r="R1937" s="151"/>
      <c r="S1937" s="152"/>
      <c r="T1937" s="152"/>
      <c r="U1937" s="21" t="str">
        <f t="shared" si="284"/>
        <v/>
      </c>
      <c r="V1937" s="21" t="str">
        <f t="shared" si="291"/>
        <v/>
      </c>
      <c r="W1937" s="15" t="str">
        <f t="shared" si="292"/>
        <v/>
      </c>
    </row>
    <row r="1938" spans="1:23" ht="21.6" hidden="1" customHeight="1">
      <c r="A1938" s="14" t="str">
        <f t="shared" si="286"/>
        <v/>
      </c>
      <c r="B1938" s="20" t="str">
        <f>IF(D1938="","",COUNTIF($C$4:C1937,C1938)+1)</f>
        <v/>
      </c>
      <c r="C1938" s="14" t="str">
        <f>IF(D1938="","",VLOOKUP(D1938,LISTA!$A:$B,2,0))</f>
        <v/>
      </c>
      <c r="D1938" s="151"/>
      <c r="E1938" s="14" t="str">
        <f>IF(D1938="","",VLOOKUP(B1938,'Preventiva - Sequencia'!$B:$C,2,0))</f>
        <v/>
      </c>
      <c r="F1938" s="14" t="str">
        <f t="shared" si="287"/>
        <v/>
      </c>
      <c r="G1938" s="14" t="str">
        <f t="shared" si="288"/>
        <v/>
      </c>
      <c r="H1938" s="14" t="str">
        <f t="shared" si="289"/>
        <v/>
      </c>
      <c r="I1938" s="152"/>
      <c r="J1938" s="153"/>
      <c r="K1938" s="153"/>
      <c r="L1938" s="19" t="str">
        <f t="shared" si="285"/>
        <v/>
      </c>
      <c r="M1938" s="151"/>
      <c r="N1938" s="153"/>
      <c r="O1938" s="153"/>
      <c r="P1938" s="19" t="str">
        <f t="shared" si="290"/>
        <v/>
      </c>
      <c r="Q1938" s="151"/>
      <c r="R1938" s="151"/>
      <c r="S1938" s="152"/>
      <c r="T1938" s="152"/>
      <c r="U1938" s="21" t="str">
        <f t="shared" si="284"/>
        <v/>
      </c>
      <c r="V1938" s="21" t="str">
        <f t="shared" si="291"/>
        <v/>
      </c>
      <c r="W1938" s="15" t="str">
        <f t="shared" si="292"/>
        <v/>
      </c>
    </row>
    <row r="1939" spans="1:23" ht="21.6" hidden="1" customHeight="1">
      <c r="A1939" s="14" t="str">
        <f t="shared" si="286"/>
        <v/>
      </c>
      <c r="B1939" s="20" t="str">
        <f>IF(D1939="","",COUNTIF($C$4:C1938,C1939)+1)</f>
        <v/>
      </c>
      <c r="C1939" s="14" t="str">
        <f>IF(D1939="","",VLOOKUP(D1939,LISTA!$A:$B,2,0))</f>
        <v/>
      </c>
      <c r="D1939" s="151"/>
      <c r="E1939" s="14" t="str">
        <f>IF(D1939="","",VLOOKUP(B1939,'Preventiva - Sequencia'!$B:$C,2,0))</f>
        <v/>
      </c>
      <c r="F1939" s="14" t="str">
        <f t="shared" si="287"/>
        <v/>
      </c>
      <c r="G1939" s="14" t="str">
        <f t="shared" si="288"/>
        <v/>
      </c>
      <c r="H1939" s="14" t="str">
        <f t="shared" si="289"/>
        <v/>
      </c>
      <c r="I1939" s="152"/>
      <c r="J1939" s="153"/>
      <c r="K1939" s="153"/>
      <c r="L1939" s="19" t="str">
        <f t="shared" si="285"/>
        <v/>
      </c>
      <c r="M1939" s="151"/>
      <c r="N1939" s="153"/>
      <c r="O1939" s="153"/>
      <c r="P1939" s="19" t="str">
        <f t="shared" si="290"/>
        <v/>
      </c>
      <c r="Q1939" s="151"/>
      <c r="R1939" s="151"/>
      <c r="S1939" s="152"/>
      <c r="T1939" s="152"/>
      <c r="U1939" s="21" t="str">
        <f t="shared" si="284"/>
        <v/>
      </c>
      <c r="V1939" s="21" t="str">
        <f t="shared" si="291"/>
        <v/>
      </c>
      <c r="W1939" s="15" t="str">
        <f t="shared" si="292"/>
        <v/>
      </c>
    </row>
    <row r="1940" spans="1:23" ht="21.6" hidden="1" customHeight="1">
      <c r="A1940" s="14" t="str">
        <f t="shared" si="286"/>
        <v/>
      </c>
      <c r="B1940" s="20" t="str">
        <f>IF(D1940="","",COUNTIF($C$4:C1939,C1940)+1)</f>
        <v/>
      </c>
      <c r="C1940" s="14" t="str">
        <f>IF(D1940="","",VLOOKUP(D1940,LISTA!$A:$B,2,0))</f>
        <v/>
      </c>
      <c r="D1940" s="151"/>
      <c r="E1940" s="14" t="str">
        <f>IF(D1940="","",VLOOKUP(B1940,'Preventiva - Sequencia'!$B:$C,2,0))</f>
        <v/>
      </c>
      <c r="F1940" s="14" t="str">
        <f t="shared" si="287"/>
        <v/>
      </c>
      <c r="G1940" s="14" t="str">
        <f t="shared" si="288"/>
        <v/>
      </c>
      <c r="H1940" s="14" t="str">
        <f t="shared" si="289"/>
        <v/>
      </c>
      <c r="I1940" s="152"/>
      <c r="J1940" s="153"/>
      <c r="K1940" s="153"/>
      <c r="L1940" s="19" t="str">
        <f t="shared" si="285"/>
        <v/>
      </c>
      <c r="M1940" s="151"/>
      <c r="N1940" s="153"/>
      <c r="O1940" s="153"/>
      <c r="P1940" s="19" t="str">
        <f t="shared" si="290"/>
        <v/>
      </c>
      <c r="Q1940" s="151"/>
      <c r="R1940" s="151"/>
      <c r="S1940" s="152"/>
      <c r="T1940" s="152"/>
      <c r="U1940" s="21" t="str">
        <f t="shared" si="284"/>
        <v/>
      </c>
      <c r="V1940" s="21" t="str">
        <f t="shared" si="291"/>
        <v/>
      </c>
      <c r="W1940" s="15" t="str">
        <f t="shared" si="292"/>
        <v/>
      </c>
    </row>
    <row r="1941" spans="1:23" ht="21.6" hidden="1" customHeight="1">
      <c r="A1941" s="14" t="str">
        <f t="shared" si="286"/>
        <v/>
      </c>
      <c r="B1941" s="20" t="str">
        <f>IF(D1941="","",COUNTIF($C$4:C1940,C1941)+1)</f>
        <v/>
      </c>
      <c r="C1941" s="14" t="str">
        <f>IF(D1941="","",VLOOKUP(D1941,LISTA!$A:$B,2,0))</f>
        <v/>
      </c>
      <c r="D1941" s="151"/>
      <c r="E1941" s="14" t="str">
        <f>IF(D1941="","",VLOOKUP(B1941,'Preventiva - Sequencia'!$B:$C,2,0))</f>
        <v/>
      </c>
      <c r="F1941" s="14" t="str">
        <f t="shared" si="287"/>
        <v/>
      </c>
      <c r="G1941" s="14" t="str">
        <f t="shared" si="288"/>
        <v/>
      </c>
      <c r="H1941" s="14" t="str">
        <f t="shared" si="289"/>
        <v/>
      </c>
      <c r="I1941" s="152"/>
      <c r="J1941" s="153"/>
      <c r="K1941" s="153"/>
      <c r="L1941" s="19" t="str">
        <f t="shared" si="285"/>
        <v/>
      </c>
      <c r="M1941" s="151"/>
      <c r="N1941" s="153"/>
      <c r="O1941" s="153"/>
      <c r="P1941" s="19" t="str">
        <f t="shared" si="290"/>
        <v/>
      </c>
      <c r="Q1941" s="151"/>
      <c r="R1941" s="151"/>
      <c r="S1941" s="152"/>
      <c r="T1941" s="152"/>
      <c r="U1941" s="21" t="str">
        <f t="shared" si="284"/>
        <v/>
      </c>
      <c r="V1941" s="21" t="str">
        <f t="shared" si="291"/>
        <v/>
      </c>
      <c r="W1941" s="15" t="str">
        <f t="shared" si="292"/>
        <v/>
      </c>
    </row>
    <row r="1942" spans="1:23" ht="21.6" hidden="1" customHeight="1">
      <c r="A1942" s="14" t="str">
        <f t="shared" si="286"/>
        <v/>
      </c>
      <c r="B1942" s="20" t="str">
        <f>IF(D1942="","",COUNTIF($C$4:C1941,C1942)+1)</f>
        <v/>
      </c>
      <c r="C1942" s="14" t="str">
        <f>IF(D1942="","",VLOOKUP(D1942,LISTA!$A:$B,2,0))</f>
        <v/>
      </c>
      <c r="D1942" s="151"/>
      <c r="E1942" s="14" t="str">
        <f>IF(D1942="","",VLOOKUP(B1942,'Preventiva - Sequencia'!$B:$C,2,0))</f>
        <v/>
      </c>
      <c r="F1942" s="14" t="str">
        <f t="shared" si="287"/>
        <v/>
      </c>
      <c r="G1942" s="14" t="str">
        <f t="shared" si="288"/>
        <v/>
      </c>
      <c r="H1942" s="14" t="str">
        <f t="shared" si="289"/>
        <v/>
      </c>
      <c r="I1942" s="152"/>
      <c r="J1942" s="153"/>
      <c r="K1942" s="153"/>
      <c r="L1942" s="19" t="str">
        <f t="shared" si="285"/>
        <v/>
      </c>
      <c r="M1942" s="151"/>
      <c r="N1942" s="153"/>
      <c r="O1942" s="153"/>
      <c r="P1942" s="19" t="str">
        <f t="shared" si="290"/>
        <v/>
      </c>
      <c r="Q1942" s="151"/>
      <c r="R1942" s="151"/>
      <c r="S1942" s="152"/>
      <c r="T1942" s="152"/>
      <c r="U1942" s="21" t="str">
        <f t="shared" si="284"/>
        <v/>
      </c>
      <c r="V1942" s="21" t="str">
        <f t="shared" si="291"/>
        <v/>
      </c>
      <c r="W1942" s="15" t="str">
        <f t="shared" si="292"/>
        <v/>
      </c>
    </row>
    <row r="1943" spans="1:23" ht="21.6" hidden="1" customHeight="1">
      <c r="A1943" s="14" t="str">
        <f t="shared" si="286"/>
        <v/>
      </c>
      <c r="B1943" s="20" t="str">
        <f>IF(D1943="","",COUNTIF($C$4:C1942,C1943)+1)</f>
        <v/>
      </c>
      <c r="C1943" s="14" t="str">
        <f>IF(D1943="","",VLOOKUP(D1943,LISTA!$A:$B,2,0))</f>
        <v/>
      </c>
      <c r="D1943" s="151"/>
      <c r="E1943" s="14" t="str">
        <f>IF(D1943="","",VLOOKUP(B1943,'Preventiva - Sequencia'!$B:$C,2,0))</f>
        <v/>
      </c>
      <c r="F1943" s="14" t="str">
        <f t="shared" si="287"/>
        <v/>
      </c>
      <c r="G1943" s="14" t="str">
        <f t="shared" si="288"/>
        <v/>
      </c>
      <c r="H1943" s="14" t="str">
        <f t="shared" si="289"/>
        <v/>
      </c>
      <c r="I1943" s="152"/>
      <c r="J1943" s="153"/>
      <c r="K1943" s="153"/>
      <c r="L1943" s="19" t="str">
        <f t="shared" si="285"/>
        <v/>
      </c>
      <c r="M1943" s="151"/>
      <c r="N1943" s="153"/>
      <c r="O1943" s="153"/>
      <c r="P1943" s="19" t="str">
        <f t="shared" si="290"/>
        <v/>
      </c>
      <c r="Q1943" s="151"/>
      <c r="R1943" s="151"/>
      <c r="S1943" s="152"/>
      <c r="T1943" s="152"/>
      <c r="U1943" s="21" t="str">
        <f t="shared" si="284"/>
        <v/>
      </c>
      <c r="V1943" s="21" t="str">
        <f t="shared" si="291"/>
        <v/>
      </c>
      <c r="W1943" s="15" t="str">
        <f t="shared" si="292"/>
        <v/>
      </c>
    </row>
    <row r="1944" spans="1:23" ht="21.6" hidden="1" customHeight="1">
      <c r="A1944" s="14" t="str">
        <f t="shared" si="286"/>
        <v/>
      </c>
      <c r="B1944" s="20" t="str">
        <f>IF(D1944="","",COUNTIF($C$4:C1943,C1944)+1)</f>
        <v/>
      </c>
      <c r="C1944" s="14" t="str">
        <f>IF(D1944="","",VLOOKUP(D1944,LISTA!$A:$B,2,0))</f>
        <v/>
      </c>
      <c r="D1944" s="151"/>
      <c r="E1944" s="14" t="str">
        <f>IF(D1944="","",VLOOKUP(B1944,'Preventiva - Sequencia'!$B:$C,2,0))</f>
        <v/>
      </c>
      <c r="F1944" s="14" t="str">
        <f t="shared" si="287"/>
        <v/>
      </c>
      <c r="G1944" s="14" t="str">
        <f t="shared" si="288"/>
        <v/>
      </c>
      <c r="H1944" s="14" t="str">
        <f t="shared" si="289"/>
        <v/>
      </c>
      <c r="I1944" s="152"/>
      <c r="J1944" s="153"/>
      <c r="K1944" s="153"/>
      <c r="L1944" s="19" t="str">
        <f t="shared" si="285"/>
        <v/>
      </c>
      <c r="M1944" s="151"/>
      <c r="N1944" s="153"/>
      <c r="O1944" s="153"/>
      <c r="P1944" s="19" t="str">
        <f t="shared" si="290"/>
        <v/>
      </c>
      <c r="Q1944" s="151"/>
      <c r="R1944" s="151"/>
      <c r="S1944" s="152"/>
      <c r="T1944" s="152"/>
      <c r="U1944" s="21" t="str">
        <f t="shared" si="284"/>
        <v/>
      </c>
      <c r="V1944" s="21" t="str">
        <f t="shared" si="291"/>
        <v/>
      </c>
      <c r="W1944" s="15" t="str">
        <f t="shared" si="292"/>
        <v/>
      </c>
    </row>
    <row r="1945" spans="1:23" ht="21.6" hidden="1" customHeight="1">
      <c r="A1945" s="14" t="str">
        <f t="shared" si="286"/>
        <v/>
      </c>
      <c r="B1945" s="20" t="str">
        <f>IF(D1945="","",COUNTIF($C$4:C1944,C1945)+1)</f>
        <v/>
      </c>
      <c r="C1945" s="14" t="str">
        <f>IF(D1945="","",VLOOKUP(D1945,LISTA!$A:$B,2,0))</f>
        <v/>
      </c>
      <c r="D1945" s="151"/>
      <c r="E1945" s="14" t="str">
        <f>IF(D1945="","",VLOOKUP(B1945,'Preventiva - Sequencia'!$B:$C,2,0))</f>
        <v/>
      </c>
      <c r="F1945" s="14" t="str">
        <f t="shared" si="287"/>
        <v/>
      </c>
      <c r="G1945" s="14" t="str">
        <f t="shared" si="288"/>
        <v/>
      </c>
      <c r="H1945" s="14" t="str">
        <f t="shared" si="289"/>
        <v/>
      </c>
      <c r="I1945" s="152"/>
      <c r="J1945" s="153"/>
      <c r="K1945" s="153"/>
      <c r="L1945" s="19" t="str">
        <f t="shared" si="285"/>
        <v/>
      </c>
      <c r="M1945" s="151"/>
      <c r="N1945" s="153"/>
      <c r="O1945" s="153"/>
      <c r="P1945" s="19" t="str">
        <f t="shared" si="290"/>
        <v/>
      </c>
      <c r="Q1945" s="151"/>
      <c r="R1945" s="151"/>
      <c r="S1945" s="152"/>
      <c r="T1945" s="152"/>
      <c r="U1945" s="21" t="str">
        <f t="shared" si="284"/>
        <v/>
      </c>
      <c r="V1945" s="21" t="str">
        <f t="shared" si="291"/>
        <v/>
      </c>
      <c r="W1945" s="15" t="str">
        <f t="shared" si="292"/>
        <v/>
      </c>
    </row>
    <row r="1946" spans="1:23" ht="21.6" hidden="1" customHeight="1">
      <c r="A1946" s="14" t="str">
        <f t="shared" si="286"/>
        <v/>
      </c>
      <c r="B1946" s="20" t="str">
        <f>IF(D1946="","",COUNTIF($C$4:C1945,C1946)+1)</f>
        <v/>
      </c>
      <c r="C1946" s="14" t="str">
        <f>IF(D1946="","",VLOOKUP(D1946,LISTA!$A:$B,2,0))</f>
        <v/>
      </c>
      <c r="D1946" s="151"/>
      <c r="E1946" s="14" t="str">
        <f>IF(D1946="","",VLOOKUP(B1946,'Preventiva - Sequencia'!$B:$C,2,0))</f>
        <v/>
      </c>
      <c r="F1946" s="14" t="str">
        <f t="shared" si="287"/>
        <v/>
      </c>
      <c r="G1946" s="14" t="str">
        <f t="shared" si="288"/>
        <v/>
      </c>
      <c r="H1946" s="14" t="str">
        <f t="shared" si="289"/>
        <v/>
      </c>
      <c r="I1946" s="152"/>
      <c r="J1946" s="153"/>
      <c r="K1946" s="153"/>
      <c r="L1946" s="19" t="str">
        <f t="shared" si="285"/>
        <v/>
      </c>
      <c r="M1946" s="151"/>
      <c r="N1946" s="153"/>
      <c r="O1946" s="153"/>
      <c r="P1946" s="19" t="str">
        <f t="shared" si="290"/>
        <v/>
      </c>
      <c r="Q1946" s="151"/>
      <c r="R1946" s="151"/>
      <c r="S1946" s="152"/>
      <c r="T1946" s="152"/>
      <c r="U1946" s="21" t="str">
        <f t="shared" si="284"/>
        <v/>
      </c>
      <c r="V1946" s="21" t="str">
        <f t="shared" si="291"/>
        <v/>
      </c>
      <c r="W1946" s="15" t="str">
        <f t="shared" si="292"/>
        <v/>
      </c>
    </row>
    <row r="1947" spans="1:23" ht="21.6" hidden="1" customHeight="1">
      <c r="A1947" s="14" t="str">
        <f t="shared" si="286"/>
        <v/>
      </c>
      <c r="B1947" s="20" t="str">
        <f>IF(D1947="","",COUNTIF($C$4:C1946,C1947)+1)</f>
        <v/>
      </c>
      <c r="C1947" s="14" t="str">
        <f>IF(D1947="","",VLOOKUP(D1947,LISTA!$A:$B,2,0))</f>
        <v/>
      </c>
      <c r="D1947" s="151"/>
      <c r="E1947" s="14" t="str">
        <f>IF(D1947="","",VLOOKUP(B1947,'Preventiva - Sequencia'!$B:$C,2,0))</f>
        <v/>
      </c>
      <c r="F1947" s="14" t="str">
        <f t="shared" si="287"/>
        <v/>
      </c>
      <c r="G1947" s="14" t="str">
        <f t="shared" si="288"/>
        <v/>
      </c>
      <c r="H1947" s="14" t="str">
        <f t="shared" si="289"/>
        <v/>
      </c>
      <c r="I1947" s="152"/>
      <c r="J1947" s="153"/>
      <c r="K1947" s="153"/>
      <c r="L1947" s="19" t="str">
        <f t="shared" si="285"/>
        <v/>
      </c>
      <c r="M1947" s="151"/>
      <c r="N1947" s="153"/>
      <c r="O1947" s="153"/>
      <c r="P1947" s="19" t="str">
        <f t="shared" si="290"/>
        <v/>
      </c>
      <c r="Q1947" s="151"/>
      <c r="R1947" s="151"/>
      <c r="S1947" s="152"/>
      <c r="T1947" s="152"/>
      <c r="U1947" s="21" t="str">
        <f t="shared" si="284"/>
        <v/>
      </c>
      <c r="V1947" s="21" t="str">
        <f t="shared" si="291"/>
        <v/>
      </c>
      <c r="W1947" s="15" t="str">
        <f t="shared" si="292"/>
        <v/>
      </c>
    </row>
    <row r="1948" spans="1:23" ht="21.6" hidden="1" customHeight="1">
      <c r="A1948" s="14" t="str">
        <f t="shared" si="286"/>
        <v/>
      </c>
      <c r="B1948" s="20" t="str">
        <f>IF(D1948="","",COUNTIF($C$4:C1947,C1948)+1)</f>
        <v/>
      </c>
      <c r="C1948" s="14" t="str">
        <f>IF(D1948="","",VLOOKUP(D1948,LISTA!$A:$B,2,0))</f>
        <v/>
      </c>
      <c r="D1948" s="151"/>
      <c r="E1948" s="14" t="str">
        <f>IF(D1948="","",VLOOKUP(B1948,'Preventiva - Sequencia'!$B:$C,2,0))</f>
        <v/>
      </c>
      <c r="F1948" s="14" t="str">
        <f t="shared" si="287"/>
        <v/>
      </c>
      <c r="G1948" s="14" t="str">
        <f t="shared" si="288"/>
        <v/>
      </c>
      <c r="H1948" s="14" t="str">
        <f t="shared" si="289"/>
        <v/>
      </c>
      <c r="I1948" s="152"/>
      <c r="J1948" s="153"/>
      <c r="K1948" s="153"/>
      <c r="L1948" s="19" t="str">
        <f t="shared" si="285"/>
        <v/>
      </c>
      <c r="M1948" s="151"/>
      <c r="N1948" s="153"/>
      <c r="O1948" s="153"/>
      <c r="P1948" s="19" t="str">
        <f t="shared" si="290"/>
        <v/>
      </c>
      <c r="Q1948" s="151"/>
      <c r="R1948" s="151"/>
      <c r="S1948" s="152"/>
      <c r="T1948" s="152"/>
      <c r="U1948" s="21" t="str">
        <f t="shared" si="284"/>
        <v/>
      </c>
      <c r="V1948" s="21" t="str">
        <f t="shared" si="291"/>
        <v/>
      </c>
      <c r="W1948" s="15" t="str">
        <f t="shared" si="292"/>
        <v/>
      </c>
    </row>
    <row r="1949" spans="1:23" ht="21.6" hidden="1" customHeight="1">
      <c r="A1949" s="14" t="str">
        <f t="shared" si="286"/>
        <v/>
      </c>
      <c r="B1949" s="20" t="str">
        <f>IF(D1949="","",COUNTIF($C$4:C1948,C1949)+1)</f>
        <v/>
      </c>
      <c r="C1949" s="14" t="str">
        <f>IF(D1949="","",VLOOKUP(D1949,LISTA!$A:$B,2,0))</f>
        <v/>
      </c>
      <c r="D1949" s="151"/>
      <c r="E1949" s="14" t="str">
        <f>IF(D1949="","",VLOOKUP(B1949,'Preventiva - Sequencia'!$B:$C,2,0))</f>
        <v/>
      </c>
      <c r="F1949" s="14" t="str">
        <f t="shared" si="287"/>
        <v/>
      </c>
      <c r="G1949" s="14" t="str">
        <f t="shared" si="288"/>
        <v/>
      </c>
      <c r="H1949" s="14" t="str">
        <f t="shared" si="289"/>
        <v/>
      </c>
      <c r="I1949" s="152"/>
      <c r="J1949" s="153"/>
      <c r="K1949" s="153"/>
      <c r="L1949" s="19" t="str">
        <f t="shared" si="285"/>
        <v/>
      </c>
      <c r="M1949" s="151"/>
      <c r="N1949" s="153"/>
      <c r="O1949" s="153"/>
      <c r="P1949" s="19" t="str">
        <f t="shared" si="290"/>
        <v/>
      </c>
      <c r="Q1949" s="151"/>
      <c r="R1949" s="151"/>
      <c r="S1949" s="152"/>
      <c r="T1949" s="152"/>
      <c r="U1949" s="21" t="str">
        <f t="shared" ref="U1949:U1981" si="293">IF(P1949="","",P1949/L1949)</f>
        <v/>
      </c>
      <c r="V1949" s="21" t="str">
        <f t="shared" si="291"/>
        <v/>
      </c>
      <c r="W1949" s="15" t="str">
        <f t="shared" si="292"/>
        <v/>
      </c>
    </row>
    <row r="1950" spans="1:23" ht="21.6" hidden="1" customHeight="1">
      <c r="A1950" s="14" t="str">
        <f t="shared" si="286"/>
        <v/>
      </c>
      <c r="B1950" s="20" t="str">
        <f>IF(D1950="","",COUNTIF($C$4:C1949,C1950)+1)</f>
        <v/>
      </c>
      <c r="C1950" s="14" t="str">
        <f>IF(D1950="","",VLOOKUP(D1950,LISTA!$A:$B,2,0))</f>
        <v/>
      </c>
      <c r="D1950" s="151"/>
      <c r="E1950" s="14" t="str">
        <f>IF(D1950="","",VLOOKUP(B1950,'Preventiva - Sequencia'!$B:$C,2,0))</f>
        <v/>
      </c>
      <c r="F1950" s="14" t="str">
        <f t="shared" si="287"/>
        <v/>
      </c>
      <c r="G1950" s="14" t="str">
        <f t="shared" si="288"/>
        <v/>
      </c>
      <c r="H1950" s="14" t="str">
        <f t="shared" si="289"/>
        <v/>
      </c>
      <c r="I1950" s="152"/>
      <c r="J1950" s="153"/>
      <c r="K1950" s="153"/>
      <c r="L1950" s="19" t="str">
        <f t="shared" si="285"/>
        <v/>
      </c>
      <c r="M1950" s="151"/>
      <c r="N1950" s="153"/>
      <c r="O1950" s="153"/>
      <c r="P1950" s="19" t="str">
        <f t="shared" si="290"/>
        <v/>
      </c>
      <c r="Q1950" s="151"/>
      <c r="R1950" s="151"/>
      <c r="S1950" s="152"/>
      <c r="T1950" s="152"/>
      <c r="U1950" s="21" t="str">
        <f t="shared" si="293"/>
        <v/>
      </c>
      <c r="V1950" s="21" t="str">
        <f t="shared" si="291"/>
        <v/>
      </c>
      <c r="W1950" s="15" t="str">
        <f t="shared" si="292"/>
        <v/>
      </c>
    </row>
    <row r="1951" spans="1:23" ht="21.6" hidden="1" customHeight="1">
      <c r="A1951" s="14" t="str">
        <f t="shared" si="286"/>
        <v/>
      </c>
      <c r="B1951" s="20" t="str">
        <f>IF(D1951="","",COUNTIF($C$4:C1950,C1951)+1)</f>
        <v/>
      </c>
      <c r="C1951" s="14" t="str">
        <f>IF(D1951="","",VLOOKUP(D1951,LISTA!$A:$B,2,0))</f>
        <v/>
      </c>
      <c r="D1951" s="151"/>
      <c r="E1951" s="14" t="str">
        <f>IF(D1951="","",VLOOKUP(B1951,'Preventiva - Sequencia'!$B:$C,2,0))</f>
        <v/>
      </c>
      <c r="F1951" s="14" t="str">
        <f t="shared" si="287"/>
        <v/>
      </c>
      <c r="G1951" s="14" t="str">
        <f t="shared" si="288"/>
        <v/>
      </c>
      <c r="H1951" s="14" t="str">
        <f t="shared" si="289"/>
        <v/>
      </c>
      <c r="I1951" s="152"/>
      <c r="J1951" s="153"/>
      <c r="K1951" s="153"/>
      <c r="L1951" s="19" t="str">
        <f t="shared" si="285"/>
        <v/>
      </c>
      <c r="M1951" s="151"/>
      <c r="N1951" s="153"/>
      <c r="O1951" s="153"/>
      <c r="P1951" s="19" t="str">
        <f t="shared" si="290"/>
        <v/>
      </c>
      <c r="Q1951" s="151"/>
      <c r="R1951" s="151"/>
      <c r="S1951" s="152"/>
      <c r="T1951" s="152"/>
      <c r="U1951" s="21" t="str">
        <f t="shared" si="293"/>
        <v/>
      </c>
      <c r="V1951" s="21" t="str">
        <f t="shared" si="291"/>
        <v/>
      </c>
      <c r="W1951" s="15" t="str">
        <f t="shared" si="292"/>
        <v/>
      </c>
    </row>
    <row r="1952" spans="1:23" ht="21.6" hidden="1" customHeight="1">
      <c r="A1952" s="14" t="str">
        <f t="shared" si="286"/>
        <v/>
      </c>
      <c r="B1952" s="20" t="str">
        <f>IF(D1952="","",COUNTIF($C$4:C1951,C1952)+1)</f>
        <v/>
      </c>
      <c r="C1952" s="14" t="str">
        <f>IF(D1952="","",VLOOKUP(D1952,LISTA!$A:$B,2,0))</f>
        <v/>
      </c>
      <c r="D1952" s="151"/>
      <c r="E1952" s="14" t="str">
        <f>IF(D1952="","",VLOOKUP(B1952,'Preventiva - Sequencia'!$B:$C,2,0))</f>
        <v/>
      </c>
      <c r="F1952" s="14" t="str">
        <f t="shared" si="287"/>
        <v/>
      </c>
      <c r="G1952" s="14" t="str">
        <f t="shared" si="288"/>
        <v/>
      </c>
      <c r="H1952" s="14" t="str">
        <f t="shared" si="289"/>
        <v/>
      </c>
      <c r="I1952" s="152"/>
      <c r="J1952" s="153"/>
      <c r="K1952" s="153"/>
      <c r="L1952" s="19" t="str">
        <f t="shared" si="285"/>
        <v/>
      </c>
      <c r="M1952" s="151"/>
      <c r="N1952" s="153"/>
      <c r="O1952" s="153"/>
      <c r="P1952" s="19" t="str">
        <f t="shared" si="290"/>
        <v/>
      </c>
      <c r="Q1952" s="151"/>
      <c r="R1952" s="151"/>
      <c r="S1952" s="152"/>
      <c r="T1952" s="152"/>
      <c r="U1952" s="21" t="str">
        <f t="shared" si="293"/>
        <v/>
      </c>
      <c r="V1952" s="21" t="str">
        <f t="shared" si="291"/>
        <v/>
      </c>
      <c r="W1952" s="15" t="str">
        <f t="shared" si="292"/>
        <v/>
      </c>
    </row>
    <row r="1953" spans="1:23" ht="21.6" hidden="1" customHeight="1">
      <c r="A1953" s="14" t="str">
        <f t="shared" si="286"/>
        <v/>
      </c>
      <c r="B1953" s="20" t="str">
        <f>IF(D1953="","",COUNTIF($C$4:C1952,C1953)+1)</f>
        <v/>
      </c>
      <c r="C1953" s="14" t="str">
        <f>IF(D1953="","",VLOOKUP(D1953,LISTA!$A:$B,2,0))</f>
        <v/>
      </c>
      <c r="D1953" s="151"/>
      <c r="E1953" s="14" t="str">
        <f>IF(D1953="","",VLOOKUP(B1953,'Preventiva - Sequencia'!$B:$C,2,0))</f>
        <v/>
      </c>
      <c r="F1953" s="14" t="str">
        <f t="shared" si="287"/>
        <v/>
      </c>
      <c r="G1953" s="14" t="str">
        <f t="shared" si="288"/>
        <v/>
      </c>
      <c r="H1953" s="14" t="str">
        <f t="shared" si="289"/>
        <v/>
      </c>
      <c r="I1953" s="152"/>
      <c r="J1953" s="153"/>
      <c r="K1953" s="153"/>
      <c r="L1953" s="19" t="str">
        <f t="shared" si="285"/>
        <v/>
      </c>
      <c r="M1953" s="151"/>
      <c r="N1953" s="153"/>
      <c r="O1953" s="153"/>
      <c r="P1953" s="19" t="str">
        <f t="shared" si="290"/>
        <v/>
      </c>
      <c r="Q1953" s="151"/>
      <c r="R1953" s="151"/>
      <c r="S1953" s="152"/>
      <c r="T1953" s="152"/>
      <c r="U1953" s="21" t="str">
        <f t="shared" si="293"/>
        <v/>
      </c>
      <c r="V1953" s="21" t="str">
        <f t="shared" si="291"/>
        <v/>
      </c>
      <c r="W1953" s="15" t="str">
        <f t="shared" si="292"/>
        <v/>
      </c>
    </row>
    <row r="1954" spans="1:23" ht="21.6" hidden="1" customHeight="1">
      <c r="A1954" s="14" t="str">
        <f t="shared" si="286"/>
        <v/>
      </c>
      <c r="B1954" s="20" t="str">
        <f>IF(D1954="","",COUNTIF($C$4:C1953,C1954)+1)</f>
        <v/>
      </c>
      <c r="C1954" s="14" t="str">
        <f>IF(D1954="","",VLOOKUP(D1954,LISTA!$A:$B,2,0))</f>
        <v/>
      </c>
      <c r="D1954" s="151"/>
      <c r="E1954" s="14" t="str">
        <f>IF(D1954="","",VLOOKUP(B1954,'Preventiva - Sequencia'!$B:$C,2,0))</f>
        <v/>
      </c>
      <c r="F1954" s="14" t="str">
        <f t="shared" si="287"/>
        <v/>
      </c>
      <c r="G1954" s="14" t="str">
        <f t="shared" si="288"/>
        <v/>
      </c>
      <c r="H1954" s="14" t="str">
        <f t="shared" si="289"/>
        <v/>
      </c>
      <c r="I1954" s="152"/>
      <c r="J1954" s="153"/>
      <c r="K1954" s="153"/>
      <c r="L1954" s="19" t="str">
        <f t="shared" si="285"/>
        <v/>
      </c>
      <c r="M1954" s="151"/>
      <c r="N1954" s="153"/>
      <c r="O1954" s="153"/>
      <c r="P1954" s="19" t="str">
        <f t="shared" si="290"/>
        <v/>
      </c>
      <c r="Q1954" s="151"/>
      <c r="R1954" s="151"/>
      <c r="S1954" s="152"/>
      <c r="T1954" s="152"/>
      <c r="U1954" s="21" t="str">
        <f t="shared" si="293"/>
        <v/>
      </c>
      <c r="V1954" s="21" t="str">
        <f t="shared" si="291"/>
        <v/>
      </c>
      <c r="W1954" s="15" t="str">
        <f t="shared" si="292"/>
        <v/>
      </c>
    </row>
    <row r="1955" spans="1:23" ht="21.6" hidden="1" customHeight="1">
      <c r="A1955" s="14" t="str">
        <f t="shared" si="286"/>
        <v/>
      </c>
      <c r="B1955" s="20" t="str">
        <f>IF(D1955="","",COUNTIF($C$4:C1954,C1955)+1)</f>
        <v/>
      </c>
      <c r="C1955" s="14" t="str">
        <f>IF(D1955="","",VLOOKUP(D1955,LISTA!$A:$B,2,0))</f>
        <v/>
      </c>
      <c r="D1955" s="151"/>
      <c r="E1955" s="14" t="str">
        <f>IF(D1955="","",VLOOKUP(B1955,'Preventiva - Sequencia'!$B:$C,2,0))</f>
        <v/>
      </c>
      <c r="F1955" s="14" t="str">
        <f t="shared" si="287"/>
        <v/>
      </c>
      <c r="G1955" s="14" t="str">
        <f t="shared" si="288"/>
        <v/>
      </c>
      <c r="H1955" s="14" t="str">
        <f t="shared" si="289"/>
        <v/>
      </c>
      <c r="I1955" s="152"/>
      <c r="J1955" s="153"/>
      <c r="K1955" s="153"/>
      <c r="L1955" s="19" t="str">
        <f t="shared" si="285"/>
        <v/>
      </c>
      <c r="M1955" s="151"/>
      <c r="N1955" s="153"/>
      <c r="O1955" s="153"/>
      <c r="P1955" s="19" t="str">
        <f t="shared" si="290"/>
        <v/>
      </c>
      <c r="Q1955" s="151"/>
      <c r="R1955" s="151"/>
      <c r="S1955" s="152"/>
      <c r="T1955" s="152"/>
      <c r="U1955" s="21" t="str">
        <f t="shared" si="293"/>
        <v/>
      </c>
      <c r="V1955" s="21" t="str">
        <f t="shared" si="291"/>
        <v/>
      </c>
      <c r="W1955" s="15" t="str">
        <f t="shared" si="292"/>
        <v/>
      </c>
    </row>
    <row r="1956" spans="1:23" ht="21.6" hidden="1" customHeight="1">
      <c r="A1956" s="14" t="str">
        <f t="shared" si="286"/>
        <v/>
      </c>
      <c r="B1956" s="20" t="str">
        <f>IF(D1956="","",COUNTIF($C$4:C1955,C1956)+1)</f>
        <v/>
      </c>
      <c r="C1956" s="14" t="str">
        <f>IF(D1956="","",VLOOKUP(D1956,LISTA!$A:$B,2,0))</f>
        <v/>
      </c>
      <c r="D1956" s="151"/>
      <c r="E1956" s="14" t="str">
        <f>IF(D1956="","",VLOOKUP(B1956,'Preventiva - Sequencia'!$B:$C,2,0))</f>
        <v/>
      </c>
      <c r="F1956" s="14" t="str">
        <f t="shared" si="287"/>
        <v/>
      </c>
      <c r="G1956" s="14" t="str">
        <f t="shared" si="288"/>
        <v/>
      </c>
      <c r="H1956" s="14" t="str">
        <f t="shared" si="289"/>
        <v/>
      </c>
      <c r="I1956" s="152"/>
      <c r="J1956" s="153"/>
      <c r="K1956" s="153"/>
      <c r="L1956" s="19" t="str">
        <f t="shared" si="285"/>
        <v/>
      </c>
      <c r="M1956" s="151"/>
      <c r="N1956" s="153"/>
      <c r="O1956" s="153"/>
      <c r="P1956" s="19" t="str">
        <f t="shared" si="290"/>
        <v/>
      </c>
      <c r="Q1956" s="151"/>
      <c r="R1956" s="151"/>
      <c r="S1956" s="152"/>
      <c r="T1956" s="152"/>
      <c r="U1956" s="21" t="str">
        <f t="shared" si="293"/>
        <v/>
      </c>
      <c r="V1956" s="21" t="str">
        <f t="shared" si="291"/>
        <v/>
      </c>
      <c r="W1956" s="15" t="str">
        <f t="shared" si="292"/>
        <v/>
      </c>
    </row>
    <row r="1957" spans="1:23" ht="21.6" hidden="1" customHeight="1">
      <c r="A1957" s="14" t="str">
        <f t="shared" si="286"/>
        <v/>
      </c>
      <c r="B1957" s="20" t="str">
        <f>IF(D1957="","",COUNTIF($C$4:C1956,C1957)+1)</f>
        <v/>
      </c>
      <c r="C1957" s="14" t="str">
        <f>IF(D1957="","",VLOOKUP(D1957,LISTA!$A:$B,2,0))</f>
        <v/>
      </c>
      <c r="D1957" s="151"/>
      <c r="E1957" s="14" t="str">
        <f>IF(D1957="","",VLOOKUP(B1957,'Preventiva - Sequencia'!$B:$C,2,0))</f>
        <v/>
      </c>
      <c r="F1957" s="14" t="str">
        <f t="shared" si="287"/>
        <v/>
      </c>
      <c r="G1957" s="14" t="str">
        <f t="shared" si="288"/>
        <v/>
      </c>
      <c r="H1957" s="14" t="str">
        <f t="shared" si="289"/>
        <v/>
      </c>
      <c r="I1957" s="152"/>
      <c r="J1957" s="153"/>
      <c r="K1957" s="153"/>
      <c r="L1957" s="19" t="str">
        <f t="shared" si="285"/>
        <v/>
      </c>
      <c r="M1957" s="151"/>
      <c r="N1957" s="153"/>
      <c r="O1957" s="153"/>
      <c r="P1957" s="19" t="str">
        <f t="shared" si="290"/>
        <v/>
      </c>
      <c r="Q1957" s="151"/>
      <c r="R1957" s="151"/>
      <c r="S1957" s="152"/>
      <c r="T1957" s="152"/>
      <c r="U1957" s="21" t="str">
        <f t="shared" si="293"/>
        <v/>
      </c>
      <c r="V1957" s="21" t="str">
        <f t="shared" si="291"/>
        <v/>
      </c>
      <c r="W1957" s="15" t="str">
        <f t="shared" si="292"/>
        <v/>
      </c>
    </row>
    <row r="1958" spans="1:23" ht="21.6" hidden="1" customHeight="1">
      <c r="A1958" s="14" t="str">
        <f t="shared" si="286"/>
        <v/>
      </c>
      <c r="B1958" s="20" t="str">
        <f>IF(D1958="","",COUNTIF($C$4:C1957,C1958)+1)</f>
        <v/>
      </c>
      <c r="C1958" s="14" t="str">
        <f>IF(D1958="","",VLOOKUP(D1958,LISTA!$A:$B,2,0))</f>
        <v/>
      </c>
      <c r="D1958" s="151"/>
      <c r="E1958" s="14" t="str">
        <f>IF(D1958="","",VLOOKUP(B1958,'Preventiva - Sequencia'!$B:$C,2,0))</f>
        <v/>
      </c>
      <c r="F1958" s="14" t="str">
        <f t="shared" si="287"/>
        <v/>
      </c>
      <c r="G1958" s="14" t="str">
        <f t="shared" si="288"/>
        <v/>
      </c>
      <c r="H1958" s="14" t="str">
        <f t="shared" si="289"/>
        <v/>
      </c>
      <c r="I1958" s="152"/>
      <c r="J1958" s="153"/>
      <c r="K1958" s="153"/>
      <c r="L1958" s="19" t="str">
        <f t="shared" si="285"/>
        <v/>
      </c>
      <c r="M1958" s="151"/>
      <c r="N1958" s="153"/>
      <c r="O1958" s="153"/>
      <c r="P1958" s="19" t="str">
        <f t="shared" si="290"/>
        <v/>
      </c>
      <c r="Q1958" s="151"/>
      <c r="R1958" s="151"/>
      <c r="S1958" s="152"/>
      <c r="T1958" s="152"/>
      <c r="U1958" s="21" t="str">
        <f t="shared" si="293"/>
        <v/>
      </c>
      <c r="V1958" s="21" t="str">
        <f t="shared" si="291"/>
        <v/>
      </c>
      <c r="W1958" s="15" t="str">
        <f t="shared" si="292"/>
        <v/>
      </c>
    </row>
    <row r="1959" spans="1:23" ht="21.6" hidden="1" customHeight="1">
      <c r="A1959" s="14" t="str">
        <f t="shared" si="286"/>
        <v/>
      </c>
      <c r="B1959" s="20" t="str">
        <f>IF(D1959="","",COUNTIF($C$4:C1958,C1959)+1)</f>
        <v/>
      </c>
      <c r="C1959" s="14" t="str">
        <f>IF(D1959="","",VLOOKUP(D1959,LISTA!$A:$B,2,0))</f>
        <v/>
      </c>
      <c r="D1959" s="151"/>
      <c r="E1959" s="14" t="str">
        <f>IF(D1959="","",VLOOKUP(B1959,'Preventiva - Sequencia'!$B:$C,2,0))</f>
        <v/>
      </c>
      <c r="F1959" s="14" t="str">
        <f t="shared" si="287"/>
        <v/>
      </c>
      <c r="G1959" s="14" t="str">
        <f t="shared" si="288"/>
        <v/>
      </c>
      <c r="H1959" s="14" t="str">
        <f t="shared" si="289"/>
        <v/>
      </c>
      <c r="I1959" s="152"/>
      <c r="J1959" s="153"/>
      <c r="K1959" s="153"/>
      <c r="L1959" s="19" t="str">
        <f t="shared" si="285"/>
        <v/>
      </c>
      <c r="M1959" s="151"/>
      <c r="N1959" s="153"/>
      <c r="O1959" s="153"/>
      <c r="P1959" s="19" t="str">
        <f t="shared" si="290"/>
        <v/>
      </c>
      <c r="Q1959" s="151"/>
      <c r="R1959" s="151"/>
      <c r="S1959" s="152"/>
      <c r="T1959" s="152"/>
      <c r="U1959" s="21" t="str">
        <f t="shared" si="293"/>
        <v/>
      </c>
      <c r="V1959" s="21" t="str">
        <f t="shared" si="291"/>
        <v/>
      </c>
      <c r="W1959" s="15" t="str">
        <f t="shared" si="292"/>
        <v/>
      </c>
    </row>
    <row r="1960" spans="1:23" ht="21.6" hidden="1" customHeight="1">
      <c r="A1960" s="14" t="str">
        <f t="shared" si="286"/>
        <v/>
      </c>
      <c r="B1960" s="20" t="str">
        <f>IF(D1960="","",COUNTIF($C$4:C1959,C1960)+1)</f>
        <v/>
      </c>
      <c r="C1960" s="14" t="str">
        <f>IF(D1960="","",VLOOKUP(D1960,LISTA!$A:$B,2,0))</f>
        <v/>
      </c>
      <c r="D1960" s="151"/>
      <c r="E1960" s="14" t="str">
        <f>IF(D1960="","",VLOOKUP(B1960,'Preventiva - Sequencia'!$B:$C,2,0))</f>
        <v/>
      </c>
      <c r="F1960" s="14" t="str">
        <f t="shared" si="287"/>
        <v/>
      </c>
      <c r="G1960" s="14" t="str">
        <f t="shared" si="288"/>
        <v/>
      </c>
      <c r="H1960" s="14" t="str">
        <f t="shared" si="289"/>
        <v/>
      </c>
      <c r="I1960" s="152"/>
      <c r="J1960" s="153"/>
      <c r="K1960" s="153"/>
      <c r="L1960" s="19" t="str">
        <f t="shared" si="285"/>
        <v/>
      </c>
      <c r="M1960" s="151"/>
      <c r="N1960" s="153"/>
      <c r="O1960" s="153"/>
      <c r="P1960" s="19" t="str">
        <f t="shared" si="290"/>
        <v/>
      </c>
      <c r="Q1960" s="151"/>
      <c r="R1960" s="151"/>
      <c r="S1960" s="152"/>
      <c r="T1960" s="152"/>
      <c r="U1960" s="21" t="str">
        <f t="shared" si="293"/>
        <v/>
      </c>
      <c r="V1960" s="21" t="str">
        <f t="shared" si="291"/>
        <v/>
      </c>
      <c r="W1960" s="15" t="str">
        <f t="shared" si="292"/>
        <v/>
      </c>
    </row>
    <row r="1961" spans="1:23" ht="21.6" hidden="1" customHeight="1">
      <c r="A1961" s="14" t="str">
        <f t="shared" si="286"/>
        <v/>
      </c>
      <c r="B1961" s="20" t="str">
        <f>IF(D1961="","",COUNTIF($C$4:C1960,C1961)+1)</f>
        <v/>
      </c>
      <c r="C1961" s="14" t="str">
        <f>IF(D1961="","",VLOOKUP(D1961,LISTA!$A:$B,2,0))</f>
        <v/>
      </c>
      <c r="D1961" s="151"/>
      <c r="E1961" s="14" t="str">
        <f>IF(D1961="","",VLOOKUP(B1961,'Preventiva - Sequencia'!$B:$C,2,0))</f>
        <v/>
      </c>
      <c r="F1961" s="14" t="str">
        <f t="shared" si="287"/>
        <v/>
      </c>
      <c r="G1961" s="14" t="str">
        <f t="shared" si="288"/>
        <v/>
      </c>
      <c r="H1961" s="14" t="str">
        <f t="shared" si="289"/>
        <v/>
      </c>
      <c r="I1961" s="152"/>
      <c r="J1961" s="153"/>
      <c r="K1961" s="153"/>
      <c r="L1961" s="19" t="str">
        <f t="shared" si="285"/>
        <v/>
      </c>
      <c r="M1961" s="151"/>
      <c r="N1961" s="153"/>
      <c r="O1961" s="153"/>
      <c r="P1961" s="19" t="str">
        <f t="shared" si="290"/>
        <v/>
      </c>
      <c r="Q1961" s="151"/>
      <c r="R1961" s="151"/>
      <c r="S1961" s="152"/>
      <c r="T1961" s="152"/>
      <c r="U1961" s="21" t="str">
        <f t="shared" si="293"/>
        <v/>
      </c>
      <c r="V1961" s="21" t="str">
        <f t="shared" si="291"/>
        <v/>
      </c>
      <c r="W1961" s="15" t="str">
        <f t="shared" si="292"/>
        <v/>
      </c>
    </row>
    <row r="1962" spans="1:23" ht="21.6" hidden="1" customHeight="1">
      <c r="A1962" s="14" t="str">
        <f t="shared" si="286"/>
        <v/>
      </c>
      <c r="B1962" s="20" t="str">
        <f>IF(D1962="","",COUNTIF($C$4:C1961,C1962)+1)</f>
        <v/>
      </c>
      <c r="C1962" s="14" t="str">
        <f>IF(D1962="","",VLOOKUP(D1962,LISTA!$A:$B,2,0))</f>
        <v/>
      </c>
      <c r="D1962" s="151"/>
      <c r="E1962" s="14" t="str">
        <f>IF(D1962="","",VLOOKUP(B1962,'Preventiva - Sequencia'!$B:$C,2,0))</f>
        <v/>
      </c>
      <c r="F1962" s="14" t="str">
        <f t="shared" si="287"/>
        <v/>
      </c>
      <c r="G1962" s="14" t="str">
        <f t="shared" si="288"/>
        <v/>
      </c>
      <c r="H1962" s="14" t="str">
        <f t="shared" si="289"/>
        <v/>
      </c>
      <c r="I1962" s="152"/>
      <c r="J1962" s="153"/>
      <c r="K1962" s="153"/>
      <c r="L1962" s="19" t="str">
        <f t="shared" si="285"/>
        <v/>
      </c>
      <c r="M1962" s="151"/>
      <c r="N1962" s="153"/>
      <c r="O1962" s="153"/>
      <c r="P1962" s="19" t="str">
        <f t="shared" si="290"/>
        <v/>
      </c>
      <c r="Q1962" s="151"/>
      <c r="R1962" s="151"/>
      <c r="S1962" s="152"/>
      <c r="T1962" s="152"/>
      <c r="U1962" s="21" t="str">
        <f t="shared" si="293"/>
        <v/>
      </c>
      <c r="V1962" s="21" t="str">
        <f t="shared" si="291"/>
        <v/>
      </c>
      <c r="W1962" s="15" t="str">
        <f t="shared" si="292"/>
        <v/>
      </c>
    </row>
    <row r="1963" spans="1:23" ht="21.6" hidden="1" customHeight="1">
      <c r="A1963" s="14" t="str">
        <f t="shared" si="286"/>
        <v/>
      </c>
      <c r="B1963" s="20" t="str">
        <f>IF(D1963="","",COUNTIF($C$4:C1962,C1963)+1)</f>
        <v/>
      </c>
      <c r="C1963" s="14" t="str">
        <f>IF(D1963="","",VLOOKUP(D1963,LISTA!$A:$B,2,0))</f>
        <v/>
      </c>
      <c r="D1963" s="151"/>
      <c r="E1963" s="14" t="str">
        <f>IF(D1963="","",VLOOKUP(B1963,'Preventiva - Sequencia'!$B:$C,2,0))</f>
        <v/>
      </c>
      <c r="F1963" s="14" t="str">
        <f t="shared" si="287"/>
        <v/>
      </c>
      <c r="G1963" s="14" t="str">
        <f t="shared" si="288"/>
        <v/>
      </c>
      <c r="H1963" s="14" t="str">
        <f t="shared" si="289"/>
        <v/>
      </c>
      <c r="I1963" s="152"/>
      <c r="J1963" s="153"/>
      <c r="K1963" s="153"/>
      <c r="L1963" s="19" t="str">
        <f t="shared" si="285"/>
        <v/>
      </c>
      <c r="M1963" s="151"/>
      <c r="N1963" s="153"/>
      <c r="O1963" s="153"/>
      <c r="P1963" s="19" t="str">
        <f t="shared" si="290"/>
        <v/>
      </c>
      <c r="Q1963" s="151"/>
      <c r="R1963" s="151"/>
      <c r="S1963" s="152"/>
      <c r="T1963" s="152"/>
      <c r="U1963" s="21" t="str">
        <f t="shared" si="293"/>
        <v/>
      </c>
      <c r="V1963" s="21" t="str">
        <f t="shared" si="291"/>
        <v/>
      </c>
      <c r="W1963" s="15" t="str">
        <f t="shared" si="292"/>
        <v/>
      </c>
    </row>
    <row r="1964" spans="1:23" ht="21.6" hidden="1" customHeight="1">
      <c r="A1964" s="14" t="str">
        <f t="shared" si="286"/>
        <v/>
      </c>
      <c r="B1964" s="20" t="str">
        <f>IF(D1964="","",COUNTIF($C$4:C1963,C1964)+1)</f>
        <v/>
      </c>
      <c r="C1964" s="14" t="str">
        <f>IF(D1964="","",VLOOKUP(D1964,LISTA!$A:$B,2,0))</f>
        <v/>
      </c>
      <c r="D1964" s="151"/>
      <c r="E1964" s="14" t="str">
        <f>IF(D1964="","",VLOOKUP(B1964,'Preventiva - Sequencia'!$B:$C,2,0))</f>
        <v/>
      </c>
      <c r="F1964" s="14" t="str">
        <f t="shared" si="287"/>
        <v/>
      </c>
      <c r="G1964" s="14" t="str">
        <f t="shared" si="288"/>
        <v/>
      </c>
      <c r="H1964" s="14" t="str">
        <f t="shared" si="289"/>
        <v/>
      </c>
      <c r="I1964" s="152"/>
      <c r="J1964" s="153"/>
      <c r="K1964" s="153"/>
      <c r="L1964" s="19" t="str">
        <f t="shared" si="285"/>
        <v/>
      </c>
      <c r="M1964" s="151"/>
      <c r="N1964" s="153"/>
      <c r="O1964" s="153"/>
      <c r="P1964" s="19" t="str">
        <f t="shared" si="290"/>
        <v/>
      </c>
      <c r="Q1964" s="151"/>
      <c r="R1964" s="151"/>
      <c r="S1964" s="152"/>
      <c r="T1964" s="152"/>
      <c r="U1964" s="21" t="str">
        <f t="shared" si="293"/>
        <v/>
      </c>
      <c r="V1964" s="21" t="str">
        <f t="shared" si="291"/>
        <v/>
      </c>
      <c r="W1964" s="15" t="str">
        <f t="shared" si="292"/>
        <v/>
      </c>
    </row>
    <row r="1965" spans="1:23" ht="21.6" hidden="1" customHeight="1">
      <c r="A1965" s="14" t="str">
        <f t="shared" si="286"/>
        <v/>
      </c>
      <c r="B1965" s="20" t="str">
        <f>IF(D1965="","",COUNTIF($C$4:C1964,C1965)+1)</f>
        <v/>
      </c>
      <c r="C1965" s="14" t="str">
        <f>IF(D1965="","",VLOOKUP(D1965,LISTA!$A:$B,2,0))</f>
        <v/>
      </c>
      <c r="D1965" s="151"/>
      <c r="E1965" s="14" t="str">
        <f>IF(D1965="","",VLOOKUP(B1965,'Preventiva - Sequencia'!$B:$C,2,0))</f>
        <v/>
      </c>
      <c r="F1965" s="14" t="str">
        <f t="shared" si="287"/>
        <v/>
      </c>
      <c r="G1965" s="14" t="str">
        <f t="shared" si="288"/>
        <v/>
      </c>
      <c r="H1965" s="14" t="str">
        <f t="shared" si="289"/>
        <v/>
      </c>
      <c r="I1965" s="152"/>
      <c r="J1965" s="153"/>
      <c r="K1965" s="153"/>
      <c r="L1965" s="19" t="str">
        <f t="shared" si="285"/>
        <v/>
      </c>
      <c r="M1965" s="151"/>
      <c r="N1965" s="153"/>
      <c r="O1965" s="153"/>
      <c r="P1965" s="19" t="str">
        <f t="shared" si="290"/>
        <v/>
      </c>
      <c r="Q1965" s="151"/>
      <c r="R1965" s="151"/>
      <c r="S1965" s="152"/>
      <c r="T1965" s="152"/>
      <c r="U1965" s="21" t="str">
        <f t="shared" si="293"/>
        <v/>
      </c>
      <c r="V1965" s="21" t="str">
        <f t="shared" si="291"/>
        <v/>
      </c>
      <c r="W1965" s="15" t="str">
        <f t="shared" si="292"/>
        <v/>
      </c>
    </row>
    <row r="1966" spans="1:23" ht="21.6" hidden="1" customHeight="1">
      <c r="A1966" s="14" t="str">
        <f t="shared" si="286"/>
        <v/>
      </c>
      <c r="B1966" s="20" t="str">
        <f>IF(D1966="","",COUNTIF($C$4:C1965,C1966)+1)</f>
        <v/>
      </c>
      <c r="C1966" s="14" t="str">
        <f>IF(D1966="","",VLOOKUP(D1966,LISTA!$A:$B,2,0))</f>
        <v/>
      </c>
      <c r="D1966" s="151"/>
      <c r="E1966" s="14" t="str">
        <f>IF(D1966="","",VLOOKUP(B1966,'Preventiva - Sequencia'!$B:$C,2,0))</f>
        <v/>
      </c>
      <c r="F1966" s="14" t="str">
        <f t="shared" si="287"/>
        <v/>
      </c>
      <c r="G1966" s="14" t="str">
        <f t="shared" si="288"/>
        <v/>
      </c>
      <c r="H1966" s="14" t="str">
        <f t="shared" si="289"/>
        <v/>
      </c>
      <c r="I1966" s="152"/>
      <c r="J1966" s="153"/>
      <c r="K1966" s="153"/>
      <c r="L1966" s="19" t="str">
        <f t="shared" si="285"/>
        <v/>
      </c>
      <c r="M1966" s="151"/>
      <c r="N1966" s="153"/>
      <c r="O1966" s="153"/>
      <c r="P1966" s="19" t="str">
        <f t="shared" si="290"/>
        <v/>
      </c>
      <c r="Q1966" s="151"/>
      <c r="R1966" s="151"/>
      <c r="S1966" s="152"/>
      <c r="T1966" s="152"/>
      <c r="U1966" s="21" t="str">
        <f t="shared" si="293"/>
        <v/>
      </c>
      <c r="V1966" s="21" t="str">
        <f t="shared" si="291"/>
        <v/>
      </c>
      <c r="W1966" s="15" t="str">
        <f t="shared" si="292"/>
        <v/>
      </c>
    </row>
    <row r="1967" spans="1:23" ht="21.6" hidden="1" customHeight="1">
      <c r="A1967" s="14" t="str">
        <f t="shared" si="286"/>
        <v/>
      </c>
      <c r="B1967" s="20" t="str">
        <f>IF(D1967="","",COUNTIF($C$4:C1966,C1967)+1)</f>
        <v/>
      </c>
      <c r="C1967" s="14" t="str">
        <f>IF(D1967="","",VLOOKUP(D1967,LISTA!$A:$B,2,0))</f>
        <v/>
      </c>
      <c r="D1967" s="151"/>
      <c r="E1967" s="14" t="str">
        <f>IF(D1967="","",VLOOKUP(B1967,'Preventiva - Sequencia'!$B:$C,2,0))</f>
        <v/>
      </c>
      <c r="F1967" s="14" t="str">
        <f t="shared" si="287"/>
        <v/>
      </c>
      <c r="G1967" s="14" t="str">
        <f t="shared" si="288"/>
        <v/>
      </c>
      <c r="H1967" s="14" t="str">
        <f t="shared" si="289"/>
        <v/>
      </c>
      <c r="I1967" s="152"/>
      <c r="J1967" s="153"/>
      <c r="K1967" s="153"/>
      <c r="L1967" s="19" t="str">
        <f t="shared" si="285"/>
        <v/>
      </c>
      <c r="M1967" s="151"/>
      <c r="N1967" s="153"/>
      <c r="O1967" s="153"/>
      <c r="P1967" s="19" t="str">
        <f t="shared" si="290"/>
        <v/>
      </c>
      <c r="Q1967" s="151"/>
      <c r="R1967" s="151"/>
      <c r="S1967" s="152"/>
      <c r="T1967" s="152"/>
      <c r="U1967" s="21" t="str">
        <f t="shared" si="293"/>
        <v/>
      </c>
      <c r="V1967" s="21" t="str">
        <f t="shared" si="291"/>
        <v/>
      </c>
      <c r="W1967" s="15" t="str">
        <f t="shared" si="292"/>
        <v/>
      </c>
    </row>
    <row r="1968" spans="1:23" ht="21.6" hidden="1" customHeight="1">
      <c r="A1968" s="14" t="str">
        <f t="shared" si="286"/>
        <v/>
      </c>
      <c r="B1968" s="20" t="str">
        <f>IF(D1968="","",COUNTIF($C$4:C1967,C1968)+1)</f>
        <v/>
      </c>
      <c r="C1968" s="14" t="str">
        <f>IF(D1968="","",VLOOKUP(D1968,LISTA!$A:$B,2,0))</f>
        <v/>
      </c>
      <c r="D1968" s="151"/>
      <c r="E1968" s="14" t="str">
        <f>IF(D1968="","",VLOOKUP(B1968,'Preventiva - Sequencia'!$B:$C,2,0))</f>
        <v/>
      </c>
      <c r="F1968" s="14" t="str">
        <f t="shared" si="287"/>
        <v/>
      </c>
      <c r="G1968" s="14" t="str">
        <f t="shared" si="288"/>
        <v/>
      </c>
      <c r="H1968" s="14" t="str">
        <f t="shared" si="289"/>
        <v/>
      </c>
      <c r="I1968" s="152"/>
      <c r="J1968" s="153"/>
      <c r="K1968" s="153"/>
      <c r="L1968" s="19" t="str">
        <f t="shared" si="285"/>
        <v/>
      </c>
      <c r="M1968" s="151"/>
      <c r="N1968" s="153"/>
      <c r="O1968" s="153"/>
      <c r="P1968" s="19" t="str">
        <f t="shared" si="290"/>
        <v/>
      </c>
      <c r="Q1968" s="151"/>
      <c r="R1968" s="151"/>
      <c r="S1968" s="152"/>
      <c r="T1968" s="152"/>
      <c r="U1968" s="21" t="str">
        <f t="shared" si="293"/>
        <v/>
      </c>
      <c r="V1968" s="21" t="str">
        <f t="shared" si="291"/>
        <v/>
      </c>
      <c r="W1968" s="15" t="str">
        <f t="shared" si="292"/>
        <v/>
      </c>
    </row>
    <row r="1969" spans="1:23" ht="21.6" hidden="1" customHeight="1">
      <c r="A1969" s="14" t="str">
        <f t="shared" si="286"/>
        <v/>
      </c>
      <c r="B1969" s="20" t="str">
        <f>IF(D1969="","",COUNTIF($C$4:C1968,C1969)+1)</f>
        <v/>
      </c>
      <c r="C1969" s="14" t="str">
        <f>IF(D1969="","",VLOOKUP(D1969,LISTA!$A:$B,2,0))</f>
        <v/>
      </c>
      <c r="D1969" s="151"/>
      <c r="E1969" s="14" t="str">
        <f>IF(D1969="","",VLOOKUP(B1969,'Preventiva - Sequencia'!$B:$C,2,0))</f>
        <v/>
      </c>
      <c r="F1969" s="14" t="str">
        <f t="shared" si="287"/>
        <v/>
      </c>
      <c r="G1969" s="14" t="str">
        <f t="shared" si="288"/>
        <v/>
      </c>
      <c r="H1969" s="14" t="str">
        <f t="shared" si="289"/>
        <v/>
      </c>
      <c r="I1969" s="152"/>
      <c r="J1969" s="153"/>
      <c r="K1969" s="153"/>
      <c r="L1969" s="19" t="str">
        <f t="shared" si="285"/>
        <v/>
      </c>
      <c r="M1969" s="151"/>
      <c r="N1969" s="153"/>
      <c r="O1969" s="153"/>
      <c r="P1969" s="19" t="str">
        <f t="shared" si="290"/>
        <v/>
      </c>
      <c r="Q1969" s="151"/>
      <c r="R1969" s="151"/>
      <c r="S1969" s="152"/>
      <c r="T1969" s="152"/>
      <c r="U1969" s="21" t="str">
        <f t="shared" si="293"/>
        <v/>
      </c>
      <c r="V1969" s="21" t="str">
        <f t="shared" si="291"/>
        <v/>
      </c>
      <c r="W1969" s="15" t="str">
        <f t="shared" si="292"/>
        <v/>
      </c>
    </row>
    <row r="1970" spans="1:23" ht="21.6" hidden="1" customHeight="1">
      <c r="A1970" s="14" t="str">
        <f t="shared" si="286"/>
        <v/>
      </c>
      <c r="B1970" s="20" t="str">
        <f>IF(D1970="","",COUNTIF($C$4:C1969,C1970)+1)</f>
        <v/>
      </c>
      <c r="C1970" s="14" t="str">
        <f>IF(D1970="","",VLOOKUP(D1970,LISTA!$A:$B,2,0))</f>
        <v/>
      </c>
      <c r="D1970" s="151"/>
      <c r="E1970" s="14" t="str">
        <f>IF(D1970="","",VLOOKUP(B1970,'Preventiva - Sequencia'!$B:$C,2,0))</f>
        <v/>
      </c>
      <c r="F1970" s="14" t="str">
        <f t="shared" si="287"/>
        <v/>
      </c>
      <c r="G1970" s="14" t="str">
        <f t="shared" si="288"/>
        <v/>
      </c>
      <c r="H1970" s="14" t="str">
        <f t="shared" si="289"/>
        <v/>
      </c>
      <c r="I1970" s="152"/>
      <c r="J1970" s="153"/>
      <c r="K1970" s="153"/>
      <c r="L1970" s="19" t="str">
        <f t="shared" si="285"/>
        <v/>
      </c>
      <c r="M1970" s="151"/>
      <c r="N1970" s="153"/>
      <c r="O1970" s="153"/>
      <c r="P1970" s="19" t="str">
        <f t="shared" si="290"/>
        <v/>
      </c>
      <c r="Q1970" s="151"/>
      <c r="R1970" s="151"/>
      <c r="S1970" s="152"/>
      <c r="T1970" s="152"/>
      <c r="U1970" s="21" t="str">
        <f t="shared" si="293"/>
        <v/>
      </c>
      <c r="V1970" s="21" t="str">
        <f t="shared" si="291"/>
        <v/>
      </c>
      <c r="W1970" s="15" t="str">
        <f t="shared" si="292"/>
        <v/>
      </c>
    </row>
    <row r="1971" spans="1:23" ht="21.6" hidden="1" customHeight="1">
      <c r="A1971" s="14" t="str">
        <f t="shared" si="286"/>
        <v/>
      </c>
      <c r="B1971" s="20" t="str">
        <f>IF(D1971="","",COUNTIF($C$4:C1970,C1971)+1)</f>
        <v/>
      </c>
      <c r="C1971" s="14" t="str">
        <f>IF(D1971="","",VLOOKUP(D1971,LISTA!$A:$B,2,0))</f>
        <v/>
      </c>
      <c r="D1971" s="151"/>
      <c r="E1971" s="14" t="str">
        <f>IF(D1971="","",VLOOKUP(B1971,'Preventiva - Sequencia'!$B:$C,2,0))</f>
        <v/>
      </c>
      <c r="F1971" s="14" t="str">
        <f t="shared" si="287"/>
        <v/>
      </c>
      <c r="G1971" s="14" t="str">
        <f t="shared" si="288"/>
        <v/>
      </c>
      <c r="H1971" s="14" t="str">
        <f t="shared" si="289"/>
        <v/>
      </c>
      <c r="I1971" s="152"/>
      <c r="J1971" s="153"/>
      <c r="K1971" s="153"/>
      <c r="L1971" s="19" t="str">
        <f t="shared" si="285"/>
        <v/>
      </c>
      <c r="M1971" s="151"/>
      <c r="N1971" s="153"/>
      <c r="O1971" s="153"/>
      <c r="P1971" s="19" t="str">
        <f t="shared" si="290"/>
        <v/>
      </c>
      <c r="Q1971" s="151"/>
      <c r="R1971" s="151"/>
      <c r="S1971" s="152"/>
      <c r="T1971" s="152"/>
      <c r="U1971" s="21" t="str">
        <f t="shared" si="293"/>
        <v/>
      </c>
      <c r="V1971" s="21" t="str">
        <f t="shared" si="291"/>
        <v/>
      </c>
      <c r="W1971" s="15" t="str">
        <f t="shared" si="292"/>
        <v/>
      </c>
    </row>
    <row r="1972" spans="1:23" ht="21.6" hidden="1" customHeight="1">
      <c r="A1972" s="14" t="str">
        <f t="shared" si="286"/>
        <v/>
      </c>
      <c r="B1972" s="20" t="str">
        <f>IF(D1972="","",COUNTIF($C$4:C1971,C1972)+1)</f>
        <v/>
      </c>
      <c r="C1972" s="14" t="str">
        <f>IF(D1972="","",VLOOKUP(D1972,LISTA!$A:$B,2,0))</f>
        <v/>
      </c>
      <c r="D1972" s="151"/>
      <c r="E1972" s="14" t="str">
        <f>IF(D1972="","",VLOOKUP(B1972,'Preventiva - Sequencia'!$B:$C,2,0))</f>
        <v/>
      </c>
      <c r="F1972" s="14" t="str">
        <f t="shared" si="287"/>
        <v/>
      </c>
      <c r="G1972" s="14" t="str">
        <f t="shared" si="288"/>
        <v/>
      </c>
      <c r="H1972" s="14" t="str">
        <f t="shared" si="289"/>
        <v/>
      </c>
      <c r="I1972" s="152"/>
      <c r="J1972" s="153"/>
      <c r="K1972" s="153"/>
      <c r="L1972" s="19" t="str">
        <f t="shared" si="285"/>
        <v/>
      </c>
      <c r="M1972" s="151"/>
      <c r="N1972" s="153"/>
      <c r="O1972" s="153"/>
      <c r="P1972" s="19" t="str">
        <f t="shared" si="290"/>
        <v/>
      </c>
      <c r="Q1972" s="151"/>
      <c r="R1972" s="151"/>
      <c r="S1972" s="152"/>
      <c r="T1972" s="152"/>
      <c r="U1972" s="21" t="str">
        <f t="shared" si="293"/>
        <v/>
      </c>
      <c r="V1972" s="21" t="str">
        <f t="shared" si="291"/>
        <v/>
      </c>
      <c r="W1972" s="15" t="str">
        <f t="shared" si="292"/>
        <v/>
      </c>
    </row>
    <row r="1973" spans="1:23" ht="21.6" hidden="1" customHeight="1">
      <c r="A1973" s="14" t="str">
        <f t="shared" si="286"/>
        <v/>
      </c>
      <c r="B1973" s="20" t="str">
        <f>IF(D1973="","",COUNTIF($C$4:C1972,C1973)+1)</f>
        <v/>
      </c>
      <c r="C1973" s="14" t="str">
        <f>IF(D1973="","",VLOOKUP(D1973,LISTA!$A:$B,2,0))</f>
        <v/>
      </c>
      <c r="D1973" s="151"/>
      <c r="E1973" s="14" t="str">
        <f>IF(D1973="","",VLOOKUP(B1973,'Preventiva - Sequencia'!$B:$C,2,0))</f>
        <v/>
      </c>
      <c r="F1973" s="14" t="str">
        <f t="shared" si="287"/>
        <v/>
      </c>
      <c r="G1973" s="14" t="str">
        <f t="shared" si="288"/>
        <v/>
      </c>
      <c r="H1973" s="14" t="str">
        <f t="shared" si="289"/>
        <v/>
      </c>
      <c r="I1973" s="152"/>
      <c r="J1973" s="153"/>
      <c r="K1973" s="153"/>
      <c r="L1973" s="19" t="str">
        <f t="shared" si="285"/>
        <v/>
      </c>
      <c r="M1973" s="151"/>
      <c r="N1973" s="153"/>
      <c r="O1973" s="153"/>
      <c r="P1973" s="19" t="str">
        <f t="shared" si="290"/>
        <v/>
      </c>
      <c r="Q1973" s="151"/>
      <c r="R1973" s="151"/>
      <c r="S1973" s="152"/>
      <c r="T1973" s="152"/>
      <c r="U1973" s="21" t="str">
        <f t="shared" si="293"/>
        <v/>
      </c>
      <c r="V1973" s="21" t="str">
        <f t="shared" si="291"/>
        <v/>
      </c>
      <c r="W1973" s="15" t="str">
        <f t="shared" si="292"/>
        <v/>
      </c>
    </row>
    <row r="1974" spans="1:23" ht="21.6" hidden="1" customHeight="1">
      <c r="A1974" s="14" t="str">
        <f t="shared" si="286"/>
        <v/>
      </c>
      <c r="B1974" s="20" t="str">
        <f>IF(D1974="","",COUNTIF($C$4:C1973,C1974)+1)</f>
        <v/>
      </c>
      <c r="C1974" s="14" t="str">
        <f>IF(D1974="","",VLOOKUP(D1974,LISTA!$A:$B,2,0))</f>
        <v/>
      </c>
      <c r="D1974" s="151"/>
      <c r="E1974" s="14" t="str">
        <f>IF(D1974="","",VLOOKUP(B1974,'Preventiva - Sequencia'!$B:$C,2,0))</f>
        <v/>
      </c>
      <c r="F1974" s="14" t="str">
        <f t="shared" si="287"/>
        <v/>
      </c>
      <c r="G1974" s="14" t="str">
        <f t="shared" si="288"/>
        <v/>
      </c>
      <c r="H1974" s="14" t="str">
        <f t="shared" si="289"/>
        <v/>
      </c>
      <c r="I1974" s="152"/>
      <c r="J1974" s="153"/>
      <c r="K1974" s="153"/>
      <c r="L1974" s="19" t="str">
        <f t="shared" si="285"/>
        <v/>
      </c>
      <c r="M1974" s="151"/>
      <c r="N1974" s="153"/>
      <c r="O1974" s="153"/>
      <c r="P1974" s="19" t="str">
        <f t="shared" si="290"/>
        <v/>
      </c>
      <c r="Q1974" s="151"/>
      <c r="R1974" s="151"/>
      <c r="S1974" s="152"/>
      <c r="T1974" s="152"/>
      <c r="U1974" s="21" t="str">
        <f t="shared" si="293"/>
        <v/>
      </c>
      <c r="V1974" s="21" t="str">
        <f t="shared" si="291"/>
        <v/>
      </c>
      <c r="W1974" s="15" t="str">
        <f t="shared" si="292"/>
        <v/>
      </c>
    </row>
    <row r="1975" spans="1:23" ht="21.6" hidden="1" customHeight="1">
      <c r="A1975" s="14" t="str">
        <f t="shared" si="286"/>
        <v/>
      </c>
      <c r="B1975" s="20" t="str">
        <f>IF(D1975="","",COUNTIF($C$4:C1974,C1975)+1)</f>
        <v/>
      </c>
      <c r="C1975" s="14" t="str">
        <f>IF(D1975="","",VLOOKUP(D1975,LISTA!$A:$B,2,0))</f>
        <v/>
      </c>
      <c r="D1975" s="151"/>
      <c r="E1975" s="14" t="str">
        <f>IF(D1975="","",VLOOKUP(B1975,'Preventiva - Sequencia'!$B:$C,2,0))</f>
        <v/>
      </c>
      <c r="F1975" s="14" t="str">
        <f t="shared" si="287"/>
        <v/>
      </c>
      <c r="G1975" s="14" t="str">
        <f t="shared" si="288"/>
        <v/>
      </c>
      <c r="H1975" s="14" t="str">
        <f t="shared" si="289"/>
        <v/>
      </c>
      <c r="I1975" s="152"/>
      <c r="J1975" s="153"/>
      <c r="K1975" s="153"/>
      <c r="L1975" s="19" t="str">
        <f t="shared" si="285"/>
        <v/>
      </c>
      <c r="M1975" s="151"/>
      <c r="N1975" s="153"/>
      <c r="O1975" s="153"/>
      <c r="P1975" s="19" t="str">
        <f t="shared" si="290"/>
        <v/>
      </c>
      <c r="Q1975" s="151"/>
      <c r="R1975" s="151"/>
      <c r="S1975" s="152"/>
      <c r="T1975" s="152"/>
      <c r="U1975" s="21" t="str">
        <f t="shared" si="293"/>
        <v/>
      </c>
      <c r="V1975" s="21" t="str">
        <f t="shared" si="291"/>
        <v/>
      </c>
      <c r="W1975" s="15" t="str">
        <f t="shared" si="292"/>
        <v/>
      </c>
    </row>
    <row r="1976" spans="1:23" ht="21.6" hidden="1" customHeight="1">
      <c r="A1976" s="14" t="str">
        <f t="shared" si="286"/>
        <v/>
      </c>
      <c r="B1976" s="20" t="str">
        <f>IF(D1976="","",COUNTIF($C$4:C1975,C1976)+1)</f>
        <v/>
      </c>
      <c r="C1976" s="14" t="str">
        <f>IF(D1976="","",VLOOKUP(D1976,LISTA!$A:$B,2,0))</f>
        <v/>
      </c>
      <c r="D1976" s="151"/>
      <c r="E1976" s="14" t="str">
        <f>IF(D1976="","",VLOOKUP(B1976,'Preventiva - Sequencia'!$B:$C,2,0))</f>
        <v/>
      </c>
      <c r="F1976" s="14" t="str">
        <f t="shared" si="287"/>
        <v/>
      </c>
      <c r="G1976" s="14" t="str">
        <f t="shared" si="288"/>
        <v/>
      </c>
      <c r="H1976" s="14" t="str">
        <f t="shared" si="289"/>
        <v/>
      </c>
      <c r="I1976" s="152"/>
      <c r="J1976" s="153"/>
      <c r="K1976" s="153"/>
      <c r="L1976" s="19" t="str">
        <f t="shared" si="285"/>
        <v/>
      </c>
      <c r="M1976" s="151"/>
      <c r="N1976" s="153"/>
      <c r="O1976" s="153"/>
      <c r="P1976" s="19" t="str">
        <f t="shared" si="290"/>
        <v/>
      </c>
      <c r="Q1976" s="151"/>
      <c r="R1976" s="151"/>
      <c r="S1976" s="152"/>
      <c r="T1976" s="152"/>
      <c r="U1976" s="21" t="str">
        <f t="shared" si="293"/>
        <v/>
      </c>
      <c r="V1976" s="21" t="str">
        <f t="shared" si="291"/>
        <v/>
      </c>
      <c r="W1976" s="15" t="str">
        <f t="shared" si="292"/>
        <v/>
      </c>
    </row>
    <row r="1977" spans="1:23" ht="21.6" hidden="1" customHeight="1">
      <c r="A1977" s="14" t="str">
        <f t="shared" si="286"/>
        <v/>
      </c>
      <c r="B1977" s="20" t="str">
        <f>IF(D1977="","",COUNTIF($C$4:C1976,C1977)+1)</f>
        <v/>
      </c>
      <c r="C1977" s="14" t="str">
        <f>IF(D1977="","",VLOOKUP(D1977,LISTA!$A:$B,2,0))</f>
        <v/>
      </c>
      <c r="D1977" s="151"/>
      <c r="E1977" s="14" t="str">
        <f>IF(D1977="","",VLOOKUP(B1977,'Preventiva - Sequencia'!$B:$C,2,0))</f>
        <v/>
      </c>
      <c r="F1977" s="14" t="str">
        <f t="shared" si="287"/>
        <v/>
      </c>
      <c r="G1977" s="14" t="str">
        <f t="shared" si="288"/>
        <v/>
      </c>
      <c r="H1977" s="14" t="str">
        <f t="shared" si="289"/>
        <v/>
      </c>
      <c r="I1977" s="152"/>
      <c r="J1977" s="153"/>
      <c r="K1977" s="153"/>
      <c r="L1977" s="19" t="str">
        <f t="shared" si="285"/>
        <v/>
      </c>
      <c r="M1977" s="151"/>
      <c r="N1977" s="153"/>
      <c r="O1977" s="153"/>
      <c r="P1977" s="19" t="str">
        <f t="shared" si="290"/>
        <v/>
      </c>
      <c r="Q1977" s="151"/>
      <c r="R1977" s="151"/>
      <c r="S1977" s="152"/>
      <c r="T1977" s="152"/>
      <c r="U1977" s="21" t="str">
        <f t="shared" si="293"/>
        <v/>
      </c>
      <c r="V1977" s="21" t="str">
        <f t="shared" si="291"/>
        <v/>
      </c>
      <c r="W1977" s="15" t="str">
        <f t="shared" si="292"/>
        <v/>
      </c>
    </row>
    <row r="1978" spans="1:23" ht="21.6" hidden="1" customHeight="1">
      <c r="A1978" s="14" t="str">
        <f t="shared" si="286"/>
        <v/>
      </c>
      <c r="B1978" s="20" t="str">
        <f>IF(D1978="","",COUNTIF($C$4:C1977,C1978)+1)</f>
        <v/>
      </c>
      <c r="C1978" s="14" t="str">
        <f>IF(D1978="","",VLOOKUP(D1978,LISTA!$A:$B,2,0))</f>
        <v/>
      </c>
      <c r="D1978" s="151"/>
      <c r="E1978" s="14" t="str">
        <f>IF(D1978="","",VLOOKUP(B1978,'Preventiva - Sequencia'!$B:$C,2,0))</f>
        <v/>
      </c>
      <c r="F1978" s="14" t="str">
        <f t="shared" si="287"/>
        <v/>
      </c>
      <c r="G1978" s="14" t="str">
        <f t="shared" si="288"/>
        <v/>
      </c>
      <c r="H1978" s="14" t="str">
        <f t="shared" si="289"/>
        <v/>
      </c>
      <c r="I1978" s="152"/>
      <c r="J1978" s="153"/>
      <c r="K1978" s="153"/>
      <c r="L1978" s="19" t="str">
        <f t="shared" si="285"/>
        <v/>
      </c>
      <c r="M1978" s="151"/>
      <c r="N1978" s="153"/>
      <c r="O1978" s="153"/>
      <c r="P1978" s="19" t="str">
        <f t="shared" si="290"/>
        <v/>
      </c>
      <c r="Q1978" s="151"/>
      <c r="R1978" s="151"/>
      <c r="S1978" s="152"/>
      <c r="T1978" s="152"/>
      <c r="U1978" s="21" t="str">
        <f t="shared" si="293"/>
        <v/>
      </c>
      <c r="V1978" s="21" t="str">
        <f t="shared" si="291"/>
        <v/>
      </c>
      <c r="W1978" s="15" t="str">
        <f t="shared" si="292"/>
        <v/>
      </c>
    </row>
    <row r="1979" spans="1:23" ht="21.6" hidden="1" customHeight="1">
      <c r="A1979" s="14" t="str">
        <f t="shared" si="286"/>
        <v/>
      </c>
      <c r="B1979" s="20" t="str">
        <f>IF(D1979="","",COUNTIF($C$4:C1978,C1979)+1)</f>
        <v/>
      </c>
      <c r="C1979" s="14" t="str">
        <f>IF(D1979="","",VLOOKUP(D1979,LISTA!$A:$B,2,0))</f>
        <v/>
      </c>
      <c r="D1979" s="151"/>
      <c r="E1979" s="14" t="str">
        <f>IF(D1979="","",VLOOKUP(B1979,'Preventiva - Sequencia'!$B:$C,2,0))</f>
        <v/>
      </c>
      <c r="F1979" s="14" t="str">
        <f t="shared" si="287"/>
        <v/>
      </c>
      <c r="G1979" s="14" t="str">
        <f t="shared" si="288"/>
        <v/>
      </c>
      <c r="H1979" s="14" t="str">
        <f t="shared" si="289"/>
        <v/>
      </c>
      <c r="I1979" s="152"/>
      <c r="J1979" s="153"/>
      <c r="K1979" s="153"/>
      <c r="L1979" s="19" t="str">
        <f t="shared" si="285"/>
        <v/>
      </c>
      <c r="M1979" s="151"/>
      <c r="N1979" s="153"/>
      <c r="O1979" s="153"/>
      <c r="P1979" s="19" t="str">
        <f t="shared" si="290"/>
        <v/>
      </c>
      <c r="Q1979" s="151"/>
      <c r="R1979" s="151"/>
      <c r="S1979" s="152"/>
      <c r="T1979" s="152"/>
      <c r="U1979" s="21" t="str">
        <f t="shared" si="293"/>
        <v/>
      </c>
      <c r="V1979" s="21" t="str">
        <f t="shared" si="291"/>
        <v/>
      </c>
      <c r="W1979" s="15" t="str">
        <f t="shared" si="292"/>
        <v/>
      </c>
    </row>
    <row r="1980" spans="1:23" ht="21.6" hidden="1" customHeight="1">
      <c r="A1980" s="14" t="str">
        <f t="shared" si="286"/>
        <v/>
      </c>
      <c r="B1980" s="20" t="str">
        <f>IF(D1980="","",COUNTIF($C$4:C1979,C1980)+1)</f>
        <v/>
      </c>
      <c r="C1980" s="14" t="str">
        <f>IF(D1980="","",VLOOKUP(D1980,LISTA!$A:$B,2,0))</f>
        <v/>
      </c>
      <c r="D1980" s="151"/>
      <c r="E1980" s="14" t="str">
        <f>IF(D1980="","",VLOOKUP(B1980,'Preventiva - Sequencia'!$B:$C,2,0))</f>
        <v/>
      </c>
      <c r="F1980" s="14" t="str">
        <f t="shared" si="287"/>
        <v/>
      </c>
      <c r="G1980" s="14" t="str">
        <f t="shared" si="288"/>
        <v/>
      </c>
      <c r="H1980" s="14" t="str">
        <f t="shared" si="289"/>
        <v/>
      </c>
      <c r="I1980" s="152"/>
      <c r="J1980" s="153"/>
      <c r="K1980" s="153"/>
      <c r="L1980" s="19" t="str">
        <f t="shared" si="285"/>
        <v/>
      </c>
      <c r="M1980" s="151"/>
      <c r="N1980" s="153"/>
      <c r="O1980" s="153"/>
      <c r="P1980" s="19" t="str">
        <f t="shared" si="290"/>
        <v/>
      </c>
      <c r="Q1980" s="151"/>
      <c r="R1980" s="151"/>
      <c r="S1980" s="152"/>
      <c r="T1980" s="152"/>
      <c r="U1980" s="21" t="str">
        <f t="shared" si="293"/>
        <v/>
      </c>
      <c r="V1980" s="21" t="str">
        <f t="shared" si="291"/>
        <v/>
      </c>
      <c r="W1980" s="15" t="str">
        <f t="shared" si="292"/>
        <v/>
      </c>
    </row>
    <row r="1981" spans="1:23" ht="21.6" hidden="1" customHeight="1">
      <c r="A1981" s="4" t="str">
        <f t="shared" si="286"/>
        <v/>
      </c>
      <c r="B1981" s="3" t="str">
        <f>IF(D1981="","",COUNTIF($C$4:C1980,C1981)+1)</f>
        <v/>
      </c>
      <c r="C1981" s="4" t="str">
        <f>IF(D1981="","",VLOOKUP(D1981,LISTA!$A:$B,2,0))</f>
        <v/>
      </c>
      <c r="D1981" s="298"/>
      <c r="E1981" s="4" t="str">
        <f>IF(D1981="","",VLOOKUP(B1981,'Preventiva - Sequencia'!$B:$C,2,0))</f>
        <v/>
      </c>
      <c r="F1981" s="4" t="str">
        <f t="shared" si="287"/>
        <v/>
      </c>
      <c r="G1981" s="4" t="str">
        <f t="shared" si="288"/>
        <v/>
      </c>
      <c r="H1981" s="4" t="str">
        <f t="shared" si="289"/>
        <v/>
      </c>
      <c r="I1981" s="298"/>
      <c r="J1981" s="300"/>
      <c r="K1981" s="300"/>
      <c r="L1981" s="302" t="str">
        <f t="shared" si="285"/>
        <v/>
      </c>
      <c r="M1981" s="298"/>
      <c r="N1981" s="300"/>
      <c r="O1981" s="300"/>
      <c r="P1981" s="302" t="str">
        <f t="shared" si="290"/>
        <v/>
      </c>
      <c r="Q1981" s="298"/>
      <c r="R1981" s="298"/>
      <c r="S1981" s="298"/>
      <c r="T1981" s="298"/>
      <c r="U1981" s="306" t="str">
        <f t="shared" si="293"/>
        <v/>
      </c>
      <c r="V1981" s="306" t="str">
        <f t="shared" si="291"/>
        <v/>
      </c>
      <c r="W1981" s="4" t="str">
        <f t="shared" si="292"/>
        <v/>
      </c>
    </row>
    <row r="1982" spans="1:23" ht="21.6" hidden="1" customHeight="1">
      <c r="D1982" s="151"/>
    </row>
  </sheetData>
  <sheetProtection autoFilter="0"/>
  <autoFilter ref="A4:AB1982" xr:uid="{3439EF8E-CD4E-4166-87BB-C3D147778C61}">
    <filterColumn colId="3">
      <filters>
        <filter val="CA104"/>
      </filters>
    </filterColumn>
    <sortState xmlns:xlrd2="http://schemas.microsoft.com/office/spreadsheetml/2017/richdata2" ref="A5:AB1982">
      <sortCondition ref="J4:J1982"/>
    </sortState>
  </autoFilter>
  <mergeCells count="5">
    <mergeCell ref="I3:M3"/>
    <mergeCell ref="U3:W3"/>
    <mergeCell ref="N3:T3"/>
    <mergeCell ref="A2:W2"/>
    <mergeCell ref="Y2:AB2"/>
  </mergeCells>
  <phoneticPr fontId="2" type="noConversion"/>
  <pageMargins left="0.511811024" right="0.511811024" top="0.78740157499999996" bottom="0.78740157499999996" header="0.31496062000000002" footer="0.31496062000000002"/>
  <pageSetup paperSize="9" scale="34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77A83-E148-4E85-BED1-C3AB0E72B68E}">
  <sheetPr codeName="Planilha6"/>
  <dimension ref="A1:K30"/>
  <sheetViews>
    <sheetView zoomScale="121" zoomScaleNormal="121" workbookViewId="0">
      <selection activeCell="B7" sqref="B7"/>
    </sheetView>
  </sheetViews>
  <sheetFormatPr defaultRowHeight="14.45"/>
  <cols>
    <col min="1" max="1" width="17" bestFit="1" customWidth="1"/>
    <col min="2" max="2" width="23.42578125" bestFit="1" customWidth="1"/>
    <col min="3" max="3" width="10.5703125" customWidth="1"/>
    <col min="4" max="4" width="17" bestFit="1" customWidth="1"/>
    <col min="5" max="5" width="23.42578125" bestFit="1" customWidth="1"/>
    <col min="6" max="6" width="25" bestFit="1" customWidth="1"/>
    <col min="7" max="7" width="17" bestFit="1" customWidth="1"/>
    <col min="8" max="8" width="24.140625" bestFit="1" customWidth="1"/>
    <col min="9" max="9" width="30.42578125" bestFit="1" customWidth="1"/>
    <col min="10" max="10" width="17" bestFit="1" customWidth="1"/>
    <col min="11" max="11" width="22.42578125" style="59" bestFit="1" customWidth="1"/>
    <col min="12" max="15" width="6.5703125" bestFit="1" customWidth="1"/>
    <col min="16" max="25" width="7.42578125" bestFit="1" customWidth="1"/>
    <col min="26" max="36" width="6.5703125" bestFit="1" customWidth="1"/>
    <col min="37" max="42" width="7.42578125" bestFit="1" customWidth="1"/>
    <col min="43" max="56" width="6.5703125" bestFit="1" customWidth="1"/>
    <col min="57" max="68" width="6.42578125" bestFit="1" customWidth="1"/>
    <col min="69" max="69" width="10.5703125" bestFit="1" customWidth="1"/>
    <col min="70" max="70" width="8.5703125" bestFit="1" customWidth="1"/>
    <col min="71" max="75" width="6.42578125" bestFit="1" customWidth="1"/>
    <col min="76" max="76" width="8.5703125" bestFit="1" customWidth="1"/>
    <col min="77" max="77" width="10.5703125" bestFit="1" customWidth="1"/>
  </cols>
  <sheetData>
    <row r="1" spans="1:11">
      <c r="A1" t="s">
        <v>130</v>
      </c>
    </row>
    <row r="3" spans="1:11">
      <c r="A3" s="12" t="s">
        <v>25</v>
      </c>
      <c r="B3" t="s">
        <v>131</v>
      </c>
      <c r="D3" s="12" t="s">
        <v>25</v>
      </c>
      <c r="E3" t="s">
        <v>131</v>
      </c>
      <c r="G3" s="12" t="s">
        <v>25</v>
      </c>
      <c r="H3" t="s">
        <v>132</v>
      </c>
      <c r="J3" s="12" t="s">
        <v>114</v>
      </c>
      <c r="K3" t="s">
        <v>49</v>
      </c>
    </row>
    <row r="4" spans="1:11">
      <c r="A4" s="13" t="s">
        <v>49</v>
      </c>
      <c r="D4" s="13" t="s">
        <v>124</v>
      </c>
      <c r="E4">
        <v>18211</v>
      </c>
      <c r="G4" s="13" t="s">
        <v>124</v>
      </c>
      <c r="H4" s="58">
        <v>45440</v>
      </c>
    </row>
    <row r="5" spans="1:11">
      <c r="A5" s="13" t="s">
        <v>124</v>
      </c>
      <c r="B5">
        <v>18211</v>
      </c>
      <c r="D5" s="13" t="s">
        <v>49</v>
      </c>
      <c r="G5" s="13" t="s">
        <v>49</v>
      </c>
      <c r="H5" s="58"/>
      <c r="J5" s="12" t="s">
        <v>25</v>
      </c>
      <c r="K5" s="59" t="s">
        <v>133</v>
      </c>
    </row>
    <row r="6" spans="1:11">
      <c r="A6" s="13" t="s">
        <v>126</v>
      </c>
      <c r="B6">
        <v>29620</v>
      </c>
      <c r="D6" s="13" t="s">
        <v>126</v>
      </c>
      <c r="E6">
        <v>29620</v>
      </c>
      <c r="G6" s="13" t="s">
        <v>126</v>
      </c>
      <c r="H6" s="58">
        <v>46302.204861111109</v>
      </c>
      <c r="J6" s="13" t="s">
        <v>49</v>
      </c>
    </row>
    <row r="7" spans="1:11">
      <c r="A7" s="13" t="s">
        <v>127</v>
      </c>
      <c r="B7">
        <v>24521</v>
      </c>
      <c r="D7" s="13" t="s">
        <v>127</v>
      </c>
      <c r="E7">
        <v>24521</v>
      </c>
      <c r="G7" s="13" t="s">
        <v>127</v>
      </c>
      <c r="H7" s="58">
        <v>46295.145833333336</v>
      </c>
      <c r="J7" s="13" t="s">
        <v>127</v>
      </c>
      <c r="K7" s="59">
        <v>46313.833333333336</v>
      </c>
    </row>
    <row r="8" spans="1:11">
      <c r="A8" s="13" t="s">
        <v>129</v>
      </c>
      <c r="B8">
        <v>29022</v>
      </c>
      <c r="D8" s="13" t="s">
        <v>129</v>
      </c>
      <c r="E8">
        <v>29022</v>
      </c>
      <c r="G8" s="13" t="s">
        <v>129</v>
      </c>
      <c r="H8" s="58">
        <v>46302.186805555553</v>
      </c>
      <c r="J8" s="13" t="s">
        <v>128</v>
      </c>
      <c r="K8" s="59">
        <v>46306.833333333336</v>
      </c>
    </row>
    <row r="9" spans="1:11">
      <c r="A9" s="13" t="s">
        <v>128</v>
      </c>
      <c r="B9">
        <v>27406</v>
      </c>
      <c r="D9" s="13" t="s">
        <v>128</v>
      </c>
      <c r="E9">
        <v>27406</v>
      </c>
      <c r="G9" s="13" t="s">
        <v>128</v>
      </c>
      <c r="H9" s="58">
        <v>46293.602777777778</v>
      </c>
      <c r="J9" s="13" t="s">
        <v>26</v>
      </c>
      <c r="K9" s="59">
        <v>46313.833333333336</v>
      </c>
    </row>
    <row r="10" spans="1:11">
      <c r="A10" s="13" t="s">
        <v>26</v>
      </c>
      <c r="B10">
        <v>29620</v>
      </c>
      <c r="D10" s="13" t="s">
        <v>26</v>
      </c>
      <c r="E10">
        <v>29620</v>
      </c>
      <c r="G10" s="13" t="s">
        <v>26</v>
      </c>
      <c r="H10" s="58">
        <v>46302.204861111109</v>
      </c>
      <c r="K10"/>
    </row>
    <row r="11" spans="1:11">
      <c r="K11"/>
    </row>
    <row r="12" spans="1:11">
      <c r="K12"/>
    </row>
    <row r="13" spans="1:11">
      <c r="K13"/>
    </row>
    <row r="14" spans="1:11">
      <c r="K14"/>
    </row>
    <row r="15" spans="1:11">
      <c r="K15"/>
    </row>
    <row r="16" spans="1:11">
      <c r="K16"/>
    </row>
    <row r="17" spans="11:11">
      <c r="K17"/>
    </row>
    <row r="18" spans="11:11">
      <c r="K18"/>
    </row>
    <row r="19" spans="11:11">
      <c r="K19"/>
    </row>
    <row r="20" spans="11:11">
      <c r="K20"/>
    </row>
    <row r="21" spans="11:11">
      <c r="K21"/>
    </row>
    <row r="22" spans="11:11">
      <c r="K22"/>
    </row>
    <row r="23" spans="11:11">
      <c r="K23"/>
    </row>
    <row r="24" spans="11:11">
      <c r="K24"/>
    </row>
    <row r="25" spans="11:11">
      <c r="K25"/>
    </row>
    <row r="26" spans="11:11">
      <c r="K26"/>
    </row>
    <row r="27" spans="11:11">
      <c r="K27"/>
    </row>
    <row r="28" spans="11:11">
      <c r="K28"/>
    </row>
    <row r="29" spans="11:11">
      <c r="K29"/>
    </row>
    <row r="30" spans="11:11">
      <c r="K30"/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5B0FB-E8A9-4D36-B0FC-E6E8984DFB58}">
  <sheetPr codeName="Planilha16">
    <pageSetUpPr fitToPage="1"/>
  </sheetPr>
  <dimension ref="A1:Q851"/>
  <sheetViews>
    <sheetView showGridLines="0" zoomScale="89" zoomScaleNormal="70" workbookViewId="0">
      <selection activeCell="A5" sqref="A5:K10"/>
    </sheetView>
  </sheetViews>
  <sheetFormatPr defaultRowHeight="14.45"/>
  <cols>
    <col min="1" max="1" width="20.42578125" style="1" customWidth="1"/>
    <col min="2" max="2" width="17.42578125" style="5" customWidth="1"/>
    <col min="3" max="3" width="23.42578125" style="5" bestFit="1" customWidth="1"/>
    <col min="4" max="4" width="18" style="3" customWidth="1"/>
    <col min="5" max="5" width="18" style="5" customWidth="1"/>
    <col min="6" max="6" width="19.5703125" style="5" customWidth="1"/>
    <col min="7" max="7" width="19.85546875" style="5" bestFit="1" customWidth="1"/>
    <col min="8" max="8" width="15.7109375" style="5" bestFit="1" customWidth="1"/>
    <col min="9" max="9" width="21.42578125" style="5" bestFit="1" customWidth="1"/>
    <col min="10" max="10" width="14.42578125" style="5" customWidth="1"/>
    <col min="11" max="12" width="4.5703125" style="2" customWidth="1"/>
    <col min="13" max="13" width="17.5703125" customWidth="1"/>
    <col min="14" max="14" width="11.42578125" bestFit="1" customWidth="1"/>
    <col min="16" max="16" width="9.42578125" bestFit="1" customWidth="1"/>
  </cols>
  <sheetData>
    <row r="1" spans="1:17" ht="10.5" customHeight="1"/>
    <row r="2" spans="1:17" ht="55.5" customHeight="1">
      <c r="A2" s="392" t="s">
        <v>134</v>
      </c>
      <c r="B2" s="392"/>
      <c r="C2" s="392"/>
      <c r="D2" s="392"/>
      <c r="E2" s="392"/>
      <c r="F2" s="392"/>
      <c r="G2" s="392"/>
      <c r="H2" s="392"/>
      <c r="I2" s="392"/>
      <c r="J2" s="392"/>
      <c r="K2" s="392"/>
      <c r="L2" s="141"/>
    </row>
    <row r="3" spans="1:17" ht="14.25" customHeight="1">
      <c r="A3" s="393" t="s">
        <v>135</v>
      </c>
      <c r="B3" s="393"/>
      <c r="C3" s="23">
        <f ca="1">TODAY()</f>
        <v>46303</v>
      </c>
    </row>
    <row r="4" spans="1:17" ht="7.5" customHeight="1" thickBot="1">
      <c r="B4" s="22"/>
      <c r="C4" s="22"/>
    </row>
    <row r="5" spans="1:17" s="4" customFormat="1" ht="37.5" thickBot="1">
      <c r="A5" s="260" t="s">
        <v>136</v>
      </c>
      <c r="B5" s="261" t="s">
        <v>137</v>
      </c>
      <c r="C5" s="262" t="s">
        <v>138</v>
      </c>
      <c r="D5" s="262" t="s">
        <v>139</v>
      </c>
      <c r="E5" s="262" t="s">
        <v>140</v>
      </c>
      <c r="F5" s="262" t="s">
        <v>141</v>
      </c>
      <c r="G5" s="262" t="s">
        <v>142</v>
      </c>
      <c r="H5" s="262" t="s">
        <v>143</v>
      </c>
      <c r="I5" s="262" t="s">
        <v>144</v>
      </c>
      <c r="J5" s="262" t="s">
        <v>145</v>
      </c>
      <c r="K5" s="263"/>
      <c r="L5" s="142"/>
      <c r="M5" s="160" t="s">
        <v>146</v>
      </c>
    </row>
    <row r="6" spans="1:17" ht="18.600000000000001">
      <c r="A6" s="273" t="str">
        <f>LISTA!A4</f>
        <v>CA100</v>
      </c>
      <c r="B6" s="265">
        <f>IF(ISERROR(VLOOKUP(A6,Dinâmica!$A:$B,2,0)),0,VLOOKUP(A6,Dinâmica!$A:$B,2,0))</f>
        <v>18211</v>
      </c>
      <c r="C6" s="266">
        <f>IF(ISERROR(B6),D6,D6-B6)</f>
        <v>57</v>
      </c>
      <c r="D6" s="266">
        <f>LARGE(Horimetros!4:4,1)</f>
        <v>18268</v>
      </c>
      <c r="E6" s="266">
        <f>IF(F6="50f",50,VLOOKUP(F6,'Preventiva - Sequencia'!$C:$F,4,0)+B6)</f>
        <v>18461</v>
      </c>
      <c r="F6" s="267">
        <f>VLOOKUP(COUNTIFS('Consolidação Preventiva'!$D:$D,'Projeção Horimetro (2)'!A6,'Consolidação Preventiva'!$O:$O,"&gt;1")+1,'Preventiva - Sequencia'!$B:$C,2,0)</f>
        <v>500</v>
      </c>
      <c r="G6" s="266">
        <f>E6-D6</f>
        <v>193</v>
      </c>
      <c r="H6" s="268">
        <f ca="1">IF(G6&lt;0,TODAY(),TODAY()+G6/'Projeção de Preventiva'!$J$3)</f>
        <v>46317.410453178469</v>
      </c>
      <c r="I6" s="268" t="str">
        <f>IF(M6="",IFERROR(VLOOKUP(A6,Dinâmica!$J:$K,2,0),""),M6)</f>
        <v/>
      </c>
      <c r="J6" s="269" t="str">
        <f>IF(F6="50F",IF(C6&lt;45,"ABAIXO",IF(C6&gt;55,"ACIMA","DENTRO SA")),IF(C6&lt;225,"ABAIXO",IF(C6&gt;275,"ACIMA","DENTRO SA")))</f>
        <v>ABAIXO</v>
      </c>
      <c r="K6" s="270">
        <f>IF(J6="DENTRO SA",1,IF(J6="ABAIXO",0,-1))</f>
        <v>0</v>
      </c>
      <c r="L6" s="143"/>
      <c r="M6" s="157"/>
    </row>
    <row r="7" spans="1:17" ht="18.600000000000001">
      <c r="A7" s="273" t="str">
        <f>LISTA!A5</f>
        <v>CA101</v>
      </c>
      <c r="B7" s="239">
        <f>IF(ISERROR(VLOOKUP(A7,Dinâmica!$A:$B,2,0)),0,VLOOKUP(A7,Dinâmica!$A:$B,2,0))</f>
        <v>29620</v>
      </c>
      <c r="C7" s="27">
        <f ca="1">IF(ISERROR(B7),D7,D7-B7)</f>
        <v>11</v>
      </c>
      <c r="D7" s="27">
        <f ca="1">LARGE(Horimetros!5:5,1)</f>
        <v>29631</v>
      </c>
      <c r="E7" s="27">
        <f>IF(F7="50f",50,VLOOKUP(F7,'Preventiva - Sequencia'!$C:$F,4,0)+B7)</f>
        <v>29870</v>
      </c>
      <c r="F7" s="238">
        <f>VLOOKUP(COUNTIFS('Consolidação Preventiva'!$D:$D,'Projeção Horimetro (2)'!A7,'Consolidação Preventiva'!$O:$O,"&gt;1")+1,'Preventiva - Sequencia'!$B:$C,2,0)</f>
        <v>250</v>
      </c>
      <c r="G7" s="238">
        <f ca="1">E7-D7</f>
        <v>239</v>
      </c>
      <c r="H7" s="250">
        <f ca="1">IF(G7&lt;0,TODAY(),TODAY()+G7/'Projeção de Preventiva'!$J$3)</f>
        <v>46320.845068961942</v>
      </c>
      <c r="I7" s="157" t="str">
        <f>IF(M7="",IFERROR(VLOOKUP(A7,Dinâmica!$J:$K,2,0),""),M7)</f>
        <v/>
      </c>
      <c r="J7" s="177" t="str">
        <f ca="1">IF(F7="50F",IF(C7&lt;45,"ABAIXO",IF(C7&gt;55,"ACIMA","DENTRO SA")),IF(C7&lt;225,"ABAIXO",IF(C7&gt;275,"ACIMA","DENTRO SA")))</f>
        <v>ABAIXO</v>
      </c>
      <c r="K7" s="271">
        <f ca="1">IF(J7="DENTRO SA",1,IF(J7="ABAIXO",0,-1))</f>
        <v>0</v>
      </c>
      <c r="L7" s="143"/>
      <c r="M7" s="176"/>
    </row>
    <row r="8" spans="1:17" ht="18.600000000000001">
      <c r="A8" s="273" t="str">
        <f>LISTA!A6</f>
        <v>CA102</v>
      </c>
      <c r="B8" s="239">
        <f>IF(ISERROR(VLOOKUP(A8,Dinâmica!$A:$B,2,0)),0,VLOOKUP(A8,Dinâmica!$A:$B,2,0))</f>
        <v>24521</v>
      </c>
      <c r="C8" s="27">
        <f ca="1">IF(ISERROR(B8),D8,D8-B8)</f>
        <v>90</v>
      </c>
      <c r="D8" s="27">
        <f ca="1">LARGE(Horimetros!6:6,1)</f>
        <v>24611</v>
      </c>
      <c r="E8" s="27">
        <f>IF(F8="50f",50,VLOOKUP(F8,'Preventiva - Sequencia'!$C:$F,4,0)+B8)</f>
        <v>24771</v>
      </c>
      <c r="F8" s="238">
        <f>VLOOKUP(COUNTIFS('Consolidação Preventiva'!$D:$D,'Projeção Horimetro (2)'!A8,'Consolidação Preventiva'!$O:$O,"&gt;1")+1,'Preventiva - Sequencia'!$B:$C,2,0)</f>
        <v>250</v>
      </c>
      <c r="G8" s="238">
        <f ca="1">E8-D8</f>
        <v>160</v>
      </c>
      <c r="H8" s="250">
        <f ca="1">IF(G8&lt;0,TODAY(),TODAY()+G8/'Projeção de Preventiva'!$J$3)</f>
        <v>46314.946489681635</v>
      </c>
      <c r="I8" s="157">
        <f>IF(M8="",IFERROR(VLOOKUP(A8,Dinâmica!$J:$K,2,0),""),M8)</f>
        <v>46313.833333333336</v>
      </c>
      <c r="J8" s="177" t="str">
        <f ca="1">IF(F8="50F",IF(C8&lt;45,"ABAIXO",IF(C8&gt;55,"ACIMA","DENTRO SA")),IF(C8&lt;225,"ABAIXO",IF(C8&gt;275,"ACIMA","DENTRO SA")))</f>
        <v>ABAIXO</v>
      </c>
      <c r="K8" s="271">
        <f ca="1">IF(J8="DENTRO SA",1,IF(J8="ABAIXO",0,-1))</f>
        <v>0</v>
      </c>
      <c r="L8" s="143"/>
      <c r="M8" s="157"/>
    </row>
    <row r="9" spans="1:17" ht="18.600000000000001">
      <c r="A9" s="264" t="str">
        <f>LISTA!A7</f>
        <v>CA103</v>
      </c>
      <c r="B9" s="239">
        <f>IF(ISERROR(VLOOKUP(A9,Dinâmica!$A:$B,2,0)),0,VLOOKUP(A9,Dinâmica!$A:$B,2,0))</f>
        <v>29022</v>
      </c>
      <c r="C9" s="27">
        <f ca="1">IF(ISERROR(B9),D9,D9-B9)</f>
        <v>4</v>
      </c>
      <c r="D9" s="27">
        <f ca="1">LARGE(Horimetros!7:7,1)</f>
        <v>29026</v>
      </c>
      <c r="E9" s="27">
        <f>IF(F9="50f",50,VLOOKUP(F9,'Preventiva - Sequencia'!$C:$F,4,0)+B9)</f>
        <v>29272</v>
      </c>
      <c r="F9" s="27">
        <f>VLOOKUP(COUNTIFS('Consolidação Preventiva'!$D:$D,'Projeção Horimetro (2)'!A9,'Consolidação Preventiva'!$O:$O,"&gt;1")+1,'Preventiva - Sequencia'!$B:$C,2,0)</f>
        <v>500</v>
      </c>
      <c r="G9" s="27">
        <f ca="1">E9-D9</f>
        <v>246</v>
      </c>
      <c r="H9" s="157">
        <f ca="1">IF(G9&lt;0,TODAY(),TODAY()+G9/'Projeção de Preventiva'!$J$3)</f>
        <v>46321.36772788551</v>
      </c>
      <c r="I9" s="157" t="str">
        <f>IF(M9="",IFERROR(VLOOKUP(A9,Dinâmica!$J:$K,2,0),""),M9)</f>
        <v/>
      </c>
      <c r="J9" s="177" t="str">
        <f ca="1">IF(F9="50F",IF(C9&lt;45,"ABAIXO",IF(C9&gt;55,"ACIMA","DENTRO SA")),IF(C9&lt;225,"ABAIXO",IF(C9&gt;275,"ACIMA","DENTRO SA")))</f>
        <v>ABAIXO</v>
      </c>
      <c r="K9" s="271">
        <f ca="1">IF(J9="DENTRO SA",1,IF(J9="ABAIXO",0,-1))</f>
        <v>0</v>
      </c>
      <c r="L9" s="143"/>
      <c r="M9" s="161"/>
    </row>
    <row r="10" spans="1:17" ht="18.600000000000001">
      <c r="A10" s="273" t="str">
        <f>LISTA!A8</f>
        <v>CA104</v>
      </c>
      <c r="B10" s="239">
        <f>IF(ISERROR(VLOOKUP(A10,Dinâmica!$A:$B,2,0)),0,VLOOKUP(A10,Dinâmica!$A:$B,2,0))</f>
        <v>27406</v>
      </c>
      <c r="C10" s="27">
        <f ca="1">IF(ISERROR(B10),D10,D10-B10)</f>
        <v>132</v>
      </c>
      <c r="D10" s="27">
        <f ca="1">LARGE(Horimetros!8:8,1)</f>
        <v>27538</v>
      </c>
      <c r="E10" s="27">
        <f>IF(F10="50f",50,VLOOKUP(F10,'Preventiva - Sequencia'!$C:$F,4,0)+B10)</f>
        <v>27656</v>
      </c>
      <c r="F10" s="238">
        <f>VLOOKUP(COUNTIFS('Consolidação Preventiva'!$D:$D,'Projeção Horimetro (2)'!A10,'Consolidação Preventiva'!$O:$O,"&gt;1")+1,'Preventiva - Sequencia'!$B:$C,2,0)</f>
        <v>500</v>
      </c>
      <c r="G10" s="238">
        <f ca="1">E10-D10</f>
        <v>118</v>
      </c>
      <c r="H10" s="250">
        <f ca="1">IF(G10&lt;0,TODAY(),TODAY()+G10/'Projeção de Preventiva'!$J$3)</f>
        <v>46311.810536140205</v>
      </c>
      <c r="I10" s="157">
        <f>IF(M10="",IFERROR(VLOOKUP(A10,Dinâmica!$J:$K,2,0),""),M10)</f>
        <v>46306.833333333336</v>
      </c>
      <c r="J10" s="177" t="str">
        <f ca="1">IF(F10="50F",IF(C10&lt;45,"ABAIXO",IF(C10&gt;55,"ACIMA","DENTRO SA")),IF(C10&lt;225,"ABAIXO",IF(C10&gt;275,"ACIMA","DENTRO SA")))</f>
        <v>ABAIXO</v>
      </c>
      <c r="K10" s="271">
        <f ca="1">IF(J10="DENTRO SA",1,IF(J10="ABAIXO",0,-1))</f>
        <v>0</v>
      </c>
      <c r="L10" s="143"/>
      <c r="M10" s="157"/>
      <c r="N10" s="59"/>
      <c r="O10" s="133"/>
      <c r="P10" s="133"/>
      <c r="Q10" s="149"/>
    </row>
    <row r="11" spans="1:17" ht="18.600000000000001">
      <c r="D11" s="5"/>
      <c r="K11" s="271"/>
      <c r="L11" s="143"/>
    </row>
    <row r="12" spans="1:17" ht="51" customHeight="1" thickBot="1">
      <c r="A12" s="394" t="s">
        <v>147</v>
      </c>
      <c r="B12" s="395"/>
      <c r="C12" s="395"/>
      <c r="D12" s="395"/>
      <c r="E12" s="395"/>
      <c r="F12" s="395"/>
      <c r="G12" s="395"/>
      <c r="H12" s="395"/>
      <c r="I12" s="395"/>
      <c r="J12" s="395"/>
      <c r="K12" s="396"/>
    </row>
    <row r="851" spans="5:5">
      <c r="E851" s="5" t="s">
        <v>148</v>
      </c>
    </row>
  </sheetData>
  <sheetProtection algorithmName="SHA-512" hashValue="mAZYDIlVXzhluZ2ihri6OWIDIjdOMRKlykIbps83ptTCp4VB8VFGpRHXJqy9mTMG8mUVT/OYJH1huyNKV01kCw==" saltValue="1Hp7NTvNVSrB4M2DuSegag==" spinCount="100000" sheet="1" objects="1" scenarios="1"/>
  <autoFilter ref="A5:K10" xr:uid="{3F55B0FB-E8A9-4D36-B0FC-E6E8984DFB58}">
    <sortState xmlns:xlrd2="http://schemas.microsoft.com/office/spreadsheetml/2017/richdata2" ref="A6:K10">
      <sortCondition ref="A5:A10"/>
    </sortState>
  </autoFilter>
  <mergeCells count="3">
    <mergeCell ref="A2:K2"/>
    <mergeCell ref="A3:B3"/>
    <mergeCell ref="A12:K12"/>
  </mergeCells>
  <pageMargins left="0.511811024" right="0.511811024" top="0.78740157499999996" bottom="0.78740157499999996" header="0.31496062000000002" footer="0.31496062000000002"/>
  <pageSetup paperSize="9" scale="63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B57A28E-B786-414F-ABFA-8D81D61009A6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K11</xm:sqref>
        </x14:conditionalFormatting>
        <x14:conditionalFormatting xmlns:xm="http://schemas.microsoft.com/office/excel/2006/main">
          <x14:cfRule type="iconSet" priority="25" id="{57AAFDDA-B54C-4B84-BE16-CF6407BAD24F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K6:L10</xm:sqref>
        </x14:conditionalFormatting>
        <x14:conditionalFormatting xmlns:xm="http://schemas.microsoft.com/office/excel/2006/main">
          <x14:cfRule type="iconSet" priority="2" id="{609655D7-C98E-4E66-AF06-A72451B77879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L11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F54E9-ED41-4533-BF52-B6583BD819DF}">
  <sheetPr codeName="Planilha8"/>
  <dimension ref="A1:WV22"/>
  <sheetViews>
    <sheetView showGridLines="0" zoomScale="90" zoomScaleNormal="82" workbookViewId="0">
      <pane xSplit="4" ySplit="3" topLeftCell="WI4" activePane="bottomRight" state="frozen"/>
      <selection pane="bottomRight" activeCell="D8" sqref="D8"/>
      <selection pane="bottomLeft" activeCell="A4" sqref="A4"/>
      <selection pane="topRight" activeCell="E1" sqref="E1"/>
    </sheetView>
  </sheetViews>
  <sheetFormatPr defaultRowHeight="15" customHeight="1"/>
  <cols>
    <col min="1" max="3" width="19.42578125" style="1" customWidth="1"/>
    <col min="4" max="4" width="22.5703125" style="1" customWidth="1"/>
    <col min="5" max="5" width="8.42578125" style="4" customWidth="1"/>
    <col min="294" max="294" width="9.140625" style="1"/>
    <col min="430" max="430" width="11.85546875" bestFit="1" customWidth="1"/>
    <col min="549" max="549" width="9.140625" style="1"/>
    <col min="586" max="586" width="8.7109375" style="1"/>
    <col min="592" max="593" width="8.7109375" style="1"/>
    <col min="595" max="595" width="8.7109375" style="1"/>
    <col min="16384" max="16384" width="9.140625" bestFit="1" customWidth="1"/>
  </cols>
  <sheetData>
    <row r="1" spans="1:620" ht="14.45">
      <c r="A1" s="1" t="s">
        <v>149</v>
      </c>
      <c r="C1" s="397" t="s">
        <v>150</v>
      </c>
      <c r="D1" s="399">
        <f ca="1">TODAY()</f>
        <v>46303</v>
      </c>
    </row>
    <row r="2" spans="1:620" ht="14.45">
      <c r="C2" s="398"/>
      <c r="D2" s="398"/>
      <c r="E2" s="4">
        <v>1</v>
      </c>
      <c r="F2" s="4">
        <f>E2+1</f>
        <v>2</v>
      </c>
      <c r="G2" s="4">
        <f t="shared" ref="G2" si="0">F2+1</f>
        <v>3</v>
      </c>
      <c r="H2" s="4">
        <f t="shared" ref="H2" si="1">G2+1</f>
        <v>4</v>
      </c>
      <c r="I2" s="4">
        <f t="shared" ref="I2" si="2">H2+1</f>
        <v>5</v>
      </c>
      <c r="J2" s="4">
        <f t="shared" ref="J2" si="3">I2+1</f>
        <v>6</v>
      </c>
      <c r="K2" s="4">
        <f t="shared" ref="K2" si="4">J2+1</f>
        <v>7</v>
      </c>
      <c r="L2" s="4">
        <f t="shared" ref="L2" si="5">K2+1</f>
        <v>8</v>
      </c>
      <c r="M2" s="4">
        <f t="shared" ref="M2" si="6">L2+1</f>
        <v>9</v>
      </c>
      <c r="N2" s="4">
        <f t="shared" ref="N2" si="7">M2+1</f>
        <v>10</v>
      </c>
      <c r="O2" s="4">
        <f t="shared" ref="O2" si="8">N2+1</f>
        <v>11</v>
      </c>
      <c r="P2" s="4">
        <f t="shared" ref="P2" si="9">O2+1</f>
        <v>12</v>
      </c>
      <c r="Q2" s="4">
        <f t="shared" ref="Q2" si="10">P2+1</f>
        <v>13</v>
      </c>
      <c r="R2" s="4">
        <f t="shared" ref="R2" si="11">Q2+1</f>
        <v>14</v>
      </c>
      <c r="S2" s="4">
        <f t="shared" ref="S2" si="12">R2+1</f>
        <v>15</v>
      </c>
      <c r="T2" s="4">
        <f t="shared" ref="T2" si="13">S2+1</f>
        <v>16</v>
      </c>
      <c r="U2" s="4">
        <f t="shared" ref="U2" si="14">T2+1</f>
        <v>17</v>
      </c>
      <c r="V2" s="4">
        <f t="shared" ref="V2" si="15">U2+1</f>
        <v>18</v>
      </c>
      <c r="W2" s="4">
        <f t="shared" ref="W2" si="16">V2+1</f>
        <v>19</v>
      </c>
      <c r="X2" s="4">
        <f t="shared" ref="X2" si="17">W2+1</f>
        <v>20</v>
      </c>
      <c r="Y2" s="4">
        <f t="shared" ref="Y2" si="18">X2+1</f>
        <v>21</v>
      </c>
      <c r="Z2" s="4">
        <f t="shared" ref="Z2" si="19">Y2+1</f>
        <v>22</v>
      </c>
      <c r="AA2" s="4">
        <f t="shared" ref="AA2" si="20">Z2+1</f>
        <v>23</v>
      </c>
      <c r="AB2" s="4">
        <f t="shared" ref="AB2" si="21">AA2+1</f>
        <v>24</v>
      </c>
      <c r="AC2" s="4">
        <f t="shared" ref="AC2" si="22">AB2+1</f>
        <v>25</v>
      </c>
      <c r="AD2" s="4">
        <f t="shared" ref="AD2" si="23">AC2+1</f>
        <v>26</v>
      </c>
      <c r="AE2" s="4">
        <f t="shared" ref="AE2" si="24">AD2+1</f>
        <v>27</v>
      </c>
      <c r="AF2" s="4">
        <f t="shared" ref="AF2" si="25">AE2+1</f>
        <v>28</v>
      </c>
      <c r="AG2" s="4">
        <f t="shared" ref="AG2" si="26">AF2+1</f>
        <v>29</v>
      </c>
      <c r="AH2" s="4">
        <f t="shared" ref="AH2" si="27">AG2+1</f>
        <v>30</v>
      </c>
      <c r="AI2" s="4">
        <f t="shared" ref="AI2" si="28">AH2+1</f>
        <v>31</v>
      </c>
      <c r="AJ2" s="4">
        <f t="shared" ref="AJ2" si="29">AI2+1</f>
        <v>32</v>
      </c>
      <c r="AK2" s="4">
        <f t="shared" ref="AK2" si="30">AJ2+1</f>
        <v>33</v>
      </c>
      <c r="AL2" s="4">
        <f t="shared" ref="AL2" si="31">AK2+1</f>
        <v>34</v>
      </c>
      <c r="AM2" s="4">
        <f t="shared" ref="AM2" si="32">AL2+1</f>
        <v>35</v>
      </c>
      <c r="AN2" s="4">
        <f t="shared" ref="AN2" si="33">AM2+1</f>
        <v>36</v>
      </c>
      <c r="AO2" s="4">
        <f t="shared" ref="AO2" si="34">AN2+1</f>
        <v>37</v>
      </c>
      <c r="AP2" s="4">
        <f t="shared" ref="AP2" si="35">AO2+1</f>
        <v>38</v>
      </c>
      <c r="AQ2" s="4">
        <f t="shared" ref="AQ2" si="36">AP2+1</f>
        <v>39</v>
      </c>
      <c r="AR2" s="4">
        <f t="shared" ref="AR2" si="37">AQ2+1</f>
        <v>40</v>
      </c>
      <c r="AS2" s="4">
        <f t="shared" ref="AS2" si="38">AR2+1</f>
        <v>41</v>
      </c>
      <c r="AT2" s="4">
        <f t="shared" ref="AT2" si="39">AS2+1</f>
        <v>42</v>
      </c>
      <c r="AU2" s="4">
        <f t="shared" ref="AU2" si="40">AT2+1</f>
        <v>43</v>
      </c>
      <c r="AV2" s="4">
        <f t="shared" ref="AV2" si="41">AU2+1</f>
        <v>44</v>
      </c>
      <c r="AW2" s="4">
        <f t="shared" ref="AW2" si="42">AV2+1</f>
        <v>45</v>
      </c>
      <c r="AX2" s="4">
        <f t="shared" ref="AX2" si="43">AW2+1</f>
        <v>46</v>
      </c>
      <c r="AY2" s="4">
        <f t="shared" ref="AY2" si="44">AX2+1</f>
        <v>47</v>
      </c>
      <c r="AZ2" s="4">
        <f t="shared" ref="AZ2" si="45">AY2+1</f>
        <v>48</v>
      </c>
      <c r="BA2" s="4">
        <f t="shared" ref="BA2" si="46">AZ2+1</f>
        <v>49</v>
      </c>
      <c r="BB2" s="4">
        <f t="shared" ref="BB2" si="47">BA2+1</f>
        <v>50</v>
      </c>
      <c r="BC2" s="4">
        <f t="shared" ref="BC2" si="48">BB2+1</f>
        <v>51</v>
      </c>
      <c r="BD2" s="4">
        <f t="shared" ref="BD2" si="49">BC2+1</f>
        <v>52</v>
      </c>
      <c r="BE2" s="4">
        <f t="shared" ref="BE2" si="50">BD2+1</f>
        <v>53</v>
      </c>
      <c r="BF2" s="4">
        <f t="shared" ref="BF2" si="51">BE2+1</f>
        <v>54</v>
      </c>
      <c r="BG2" s="4">
        <f t="shared" ref="BG2" si="52">BF2+1</f>
        <v>55</v>
      </c>
      <c r="BH2" s="4">
        <f t="shared" ref="BH2" si="53">BG2+1</f>
        <v>56</v>
      </c>
      <c r="BI2" s="4">
        <f t="shared" ref="BI2" si="54">BH2+1</f>
        <v>57</v>
      </c>
      <c r="BJ2" s="4">
        <f t="shared" ref="BJ2" si="55">BI2+1</f>
        <v>58</v>
      </c>
      <c r="BK2" s="4">
        <f t="shared" ref="BK2" si="56">BJ2+1</f>
        <v>59</v>
      </c>
      <c r="BL2" s="4">
        <f t="shared" ref="BL2" si="57">BK2+1</f>
        <v>60</v>
      </c>
      <c r="BM2" s="4">
        <f t="shared" ref="BM2" si="58">BL2+1</f>
        <v>61</v>
      </c>
      <c r="BN2" s="4">
        <f t="shared" ref="BN2" si="59">BM2+1</f>
        <v>62</v>
      </c>
      <c r="BO2" s="4">
        <f t="shared" ref="BO2" si="60">BN2+1</f>
        <v>63</v>
      </c>
      <c r="BP2" s="4">
        <f t="shared" ref="BP2" si="61">BO2+1</f>
        <v>64</v>
      </c>
      <c r="BQ2" s="4">
        <f t="shared" ref="BQ2" si="62">BP2+1</f>
        <v>65</v>
      </c>
      <c r="BR2" s="4">
        <f t="shared" ref="BR2" si="63">BQ2+1</f>
        <v>66</v>
      </c>
      <c r="BS2" s="4">
        <f t="shared" ref="BS2" si="64">BR2+1</f>
        <v>67</v>
      </c>
      <c r="BT2" s="4">
        <f t="shared" ref="BT2" si="65">BS2+1</f>
        <v>68</v>
      </c>
      <c r="BU2" s="4">
        <f t="shared" ref="BU2" si="66">BT2+1</f>
        <v>69</v>
      </c>
      <c r="BV2" s="4">
        <f t="shared" ref="BV2" si="67">BU2+1</f>
        <v>70</v>
      </c>
      <c r="BW2" s="4">
        <f t="shared" ref="BW2" si="68">BV2+1</f>
        <v>71</v>
      </c>
      <c r="BX2" s="4">
        <f t="shared" ref="BX2" si="69">BW2+1</f>
        <v>72</v>
      </c>
      <c r="BY2" s="4">
        <f t="shared" ref="BY2" si="70">BX2+1</f>
        <v>73</v>
      </c>
      <c r="BZ2" s="4">
        <f t="shared" ref="BZ2" si="71">BY2+1</f>
        <v>74</v>
      </c>
      <c r="CA2" s="4">
        <f t="shared" ref="CA2" si="72">BZ2+1</f>
        <v>75</v>
      </c>
      <c r="CB2" s="4">
        <f t="shared" ref="CB2" si="73">CA2+1</f>
        <v>76</v>
      </c>
      <c r="CC2" s="4">
        <f t="shared" ref="CC2" si="74">CB2+1</f>
        <v>77</v>
      </c>
      <c r="CD2" s="4">
        <f t="shared" ref="CD2" si="75">CC2+1</f>
        <v>78</v>
      </c>
      <c r="CE2" s="4">
        <f t="shared" ref="CE2" si="76">CD2+1</f>
        <v>79</v>
      </c>
      <c r="CF2" s="4">
        <f t="shared" ref="CF2" si="77">CE2+1</f>
        <v>80</v>
      </c>
      <c r="CG2" s="4">
        <f t="shared" ref="CG2" si="78">CF2+1</f>
        <v>81</v>
      </c>
      <c r="CH2" s="4">
        <f t="shared" ref="CH2" si="79">CG2+1</f>
        <v>82</v>
      </c>
      <c r="CI2" s="4">
        <f t="shared" ref="CI2" si="80">CH2+1</f>
        <v>83</v>
      </c>
      <c r="CJ2" s="4">
        <f t="shared" ref="CJ2" si="81">CI2+1</f>
        <v>84</v>
      </c>
      <c r="CK2" s="4">
        <f t="shared" ref="CK2" si="82">CJ2+1</f>
        <v>85</v>
      </c>
      <c r="CL2" s="4">
        <f t="shared" ref="CL2" si="83">CK2+1</f>
        <v>86</v>
      </c>
      <c r="CM2" s="4">
        <f t="shared" ref="CM2" si="84">CL2+1</f>
        <v>87</v>
      </c>
      <c r="CN2" s="4">
        <f t="shared" ref="CN2" si="85">CM2+1</f>
        <v>88</v>
      </c>
      <c r="CO2" s="4">
        <f t="shared" ref="CO2" si="86">CN2+1</f>
        <v>89</v>
      </c>
      <c r="CP2" s="4">
        <f t="shared" ref="CP2" si="87">CO2+1</f>
        <v>90</v>
      </c>
      <c r="CQ2" s="4">
        <f t="shared" ref="CQ2" si="88">CP2+1</f>
        <v>91</v>
      </c>
      <c r="CR2" s="4">
        <f t="shared" ref="CR2" si="89">CQ2+1</f>
        <v>92</v>
      </c>
      <c r="CS2" s="4">
        <f t="shared" ref="CS2" si="90">CR2+1</f>
        <v>93</v>
      </c>
      <c r="CT2" s="4">
        <f t="shared" ref="CT2" si="91">CS2+1</f>
        <v>94</v>
      </c>
      <c r="CU2" s="4">
        <f t="shared" ref="CU2" si="92">CT2+1</f>
        <v>95</v>
      </c>
      <c r="CV2" s="4">
        <f t="shared" ref="CV2" si="93">CU2+1</f>
        <v>96</v>
      </c>
      <c r="CW2" s="4">
        <f t="shared" ref="CW2" si="94">CV2+1</f>
        <v>97</v>
      </c>
      <c r="CX2" s="4">
        <f t="shared" ref="CX2" si="95">CW2+1</f>
        <v>98</v>
      </c>
      <c r="CY2" s="4">
        <f t="shared" ref="CY2" si="96">CX2+1</f>
        <v>99</v>
      </c>
      <c r="CZ2" s="4">
        <f t="shared" ref="CZ2" si="97">CY2+1</f>
        <v>100</v>
      </c>
      <c r="DA2" s="4">
        <f t="shared" ref="DA2" si="98">CZ2+1</f>
        <v>101</v>
      </c>
      <c r="DB2" s="4">
        <f t="shared" ref="DB2" si="99">DA2+1</f>
        <v>102</v>
      </c>
      <c r="DC2" s="4">
        <f t="shared" ref="DC2" si="100">DB2+1</f>
        <v>103</v>
      </c>
      <c r="DD2" s="4">
        <f t="shared" ref="DD2" si="101">DC2+1</f>
        <v>104</v>
      </c>
      <c r="DE2" s="4">
        <f t="shared" ref="DE2" si="102">DD2+1</f>
        <v>105</v>
      </c>
      <c r="DF2" s="4">
        <f t="shared" ref="DF2" si="103">DE2+1</f>
        <v>106</v>
      </c>
      <c r="DG2" s="4">
        <f t="shared" ref="DG2" si="104">DF2+1</f>
        <v>107</v>
      </c>
      <c r="DH2" s="4">
        <f t="shared" ref="DH2" si="105">DG2+1</f>
        <v>108</v>
      </c>
      <c r="DI2" s="4">
        <f t="shared" ref="DI2" si="106">DH2+1</f>
        <v>109</v>
      </c>
      <c r="DJ2" s="4">
        <f t="shared" ref="DJ2" si="107">DI2+1</f>
        <v>110</v>
      </c>
      <c r="DK2" s="4">
        <f t="shared" ref="DK2" si="108">DJ2+1</f>
        <v>111</v>
      </c>
      <c r="DL2" s="4">
        <f t="shared" ref="DL2" si="109">DK2+1</f>
        <v>112</v>
      </c>
      <c r="DM2" s="4">
        <f t="shared" ref="DM2" si="110">DL2+1</f>
        <v>113</v>
      </c>
      <c r="DN2" s="4">
        <f t="shared" ref="DN2" si="111">DM2+1</f>
        <v>114</v>
      </c>
      <c r="DO2" s="4">
        <f t="shared" ref="DO2" si="112">DN2+1</f>
        <v>115</v>
      </c>
      <c r="DP2" s="4">
        <f t="shared" ref="DP2" si="113">DO2+1</f>
        <v>116</v>
      </c>
      <c r="DQ2" s="4">
        <f t="shared" ref="DQ2" si="114">DP2+1</f>
        <v>117</v>
      </c>
      <c r="DR2" s="4">
        <f t="shared" ref="DR2" si="115">DQ2+1</f>
        <v>118</v>
      </c>
      <c r="DS2" s="4">
        <f t="shared" ref="DS2" si="116">DR2+1</f>
        <v>119</v>
      </c>
      <c r="DT2" s="4">
        <f t="shared" ref="DT2" si="117">DS2+1</f>
        <v>120</v>
      </c>
      <c r="DU2" s="4">
        <f t="shared" ref="DU2" si="118">DT2+1</f>
        <v>121</v>
      </c>
      <c r="DV2" s="4">
        <f t="shared" ref="DV2:FA2" si="119">DU2+1</f>
        <v>122</v>
      </c>
      <c r="DW2" s="4">
        <f t="shared" si="119"/>
        <v>123</v>
      </c>
      <c r="DX2" s="4">
        <f t="shared" si="119"/>
        <v>124</v>
      </c>
      <c r="DY2" s="4">
        <f t="shared" si="119"/>
        <v>125</v>
      </c>
      <c r="DZ2" s="4">
        <f t="shared" si="119"/>
        <v>126</v>
      </c>
      <c r="EA2" s="4">
        <f t="shared" si="119"/>
        <v>127</v>
      </c>
      <c r="EB2" s="4">
        <f t="shared" si="119"/>
        <v>128</v>
      </c>
      <c r="EC2" s="4">
        <f t="shared" si="119"/>
        <v>129</v>
      </c>
      <c r="ED2" s="4">
        <f t="shared" si="119"/>
        <v>130</v>
      </c>
      <c r="EE2" s="4">
        <f t="shared" si="119"/>
        <v>131</v>
      </c>
      <c r="EF2" s="4">
        <f t="shared" si="119"/>
        <v>132</v>
      </c>
      <c r="EG2" s="4">
        <f t="shared" si="119"/>
        <v>133</v>
      </c>
      <c r="EH2" s="4">
        <f t="shared" si="119"/>
        <v>134</v>
      </c>
      <c r="EI2" s="4">
        <f t="shared" si="119"/>
        <v>135</v>
      </c>
      <c r="EJ2" s="4">
        <f t="shared" si="119"/>
        <v>136</v>
      </c>
      <c r="EK2" s="4">
        <f t="shared" si="119"/>
        <v>137</v>
      </c>
      <c r="EL2" s="4">
        <f t="shared" si="119"/>
        <v>138</v>
      </c>
      <c r="EM2" s="4">
        <f t="shared" si="119"/>
        <v>139</v>
      </c>
      <c r="EN2" s="4">
        <f t="shared" si="119"/>
        <v>140</v>
      </c>
      <c r="EO2" s="4">
        <f t="shared" si="119"/>
        <v>141</v>
      </c>
      <c r="EP2" s="4">
        <f t="shared" si="119"/>
        <v>142</v>
      </c>
      <c r="EQ2" s="4">
        <f t="shared" si="119"/>
        <v>143</v>
      </c>
      <c r="ER2" s="4">
        <f t="shared" si="119"/>
        <v>144</v>
      </c>
      <c r="ES2" s="4">
        <f t="shared" si="119"/>
        <v>145</v>
      </c>
      <c r="ET2" s="4">
        <f t="shared" si="119"/>
        <v>146</v>
      </c>
      <c r="EU2" s="4">
        <f t="shared" si="119"/>
        <v>147</v>
      </c>
      <c r="EV2" s="4">
        <f t="shared" si="119"/>
        <v>148</v>
      </c>
      <c r="EW2" s="4">
        <f t="shared" si="119"/>
        <v>149</v>
      </c>
      <c r="EX2" s="4">
        <f t="shared" si="119"/>
        <v>150</v>
      </c>
      <c r="EY2" s="4">
        <f t="shared" si="119"/>
        <v>151</v>
      </c>
      <c r="EZ2" s="4">
        <f t="shared" si="119"/>
        <v>152</v>
      </c>
      <c r="FA2" s="4">
        <f t="shared" si="119"/>
        <v>153</v>
      </c>
      <c r="FB2" s="4">
        <f t="shared" ref="FB2:GG2" si="120">FA2+1</f>
        <v>154</v>
      </c>
      <c r="FC2" s="4">
        <f t="shared" si="120"/>
        <v>155</v>
      </c>
      <c r="FD2" s="4">
        <f t="shared" si="120"/>
        <v>156</v>
      </c>
      <c r="FE2" s="4">
        <f t="shared" si="120"/>
        <v>157</v>
      </c>
      <c r="FF2" s="4">
        <f t="shared" si="120"/>
        <v>158</v>
      </c>
      <c r="FG2" s="4">
        <f t="shared" si="120"/>
        <v>159</v>
      </c>
      <c r="FH2" s="4">
        <f t="shared" si="120"/>
        <v>160</v>
      </c>
      <c r="FI2" s="4">
        <f t="shared" si="120"/>
        <v>161</v>
      </c>
      <c r="FJ2" s="4">
        <f t="shared" si="120"/>
        <v>162</v>
      </c>
      <c r="FK2" s="4">
        <f t="shared" si="120"/>
        <v>163</v>
      </c>
      <c r="FL2" s="4">
        <f t="shared" si="120"/>
        <v>164</v>
      </c>
      <c r="FM2" s="4">
        <f t="shared" si="120"/>
        <v>165</v>
      </c>
      <c r="FN2" s="4">
        <f t="shared" si="120"/>
        <v>166</v>
      </c>
      <c r="FO2" s="4">
        <f t="shared" si="120"/>
        <v>167</v>
      </c>
      <c r="FP2" s="4">
        <f t="shared" si="120"/>
        <v>168</v>
      </c>
      <c r="FQ2" s="4">
        <f t="shared" si="120"/>
        <v>169</v>
      </c>
      <c r="FR2" s="4">
        <f t="shared" si="120"/>
        <v>170</v>
      </c>
      <c r="FS2" s="4">
        <f t="shared" si="120"/>
        <v>171</v>
      </c>
      <c r="FT2" s="4">
        <f t="shared" si="120"/>
        <v>172</v>
      </c>
      <c r="FU2" s="4">
        <f t="shared" si="120"/>
        <v>173</v>
      </c>
      <c r="FV2" s="4">
        <f t="shared" si="120"/>
        <v>174</v>
      </c>
      <c r="FW2" s="4">
        <f t="shared" si="120"/>
        <v>175</v>
      </c>
      <c r="FX2" s="4">
        <f t="shared" si="120"/>
        <v>176</v>
      </c>
      <c r="FY2" s="4">
        <f t="shared" si="120"/>
        <v>177</v>
      </c>
      <c r="FZ2" s="4">
        <f t="shared" si="120"/>
        <v>178</v>
      </c>
      <c r="GA2" s="4">
        <f t="shared" si="120"/>
        <v>179</v>
      </c>
      <c r="GB2" s="4">
        <f t="shared" si="120"/>
        <v>180</v>
      </c>
      <c r="GC2" s="4">
        <f t="shared" si="120"/>
        <v>181</v>
      </c>
      <c r="GD2" s="4">
        <f t="shared" si="120"/>
        <v>182</v>
      </c>
      <c r="GE2" s="4">
        <f t="shared" si="120"/>
        <v>183</v>
      </c>
      <c r="GF2" s="4">
        <f t="shared" si="120"/>
        <v>184</v>
      </c>
      <c r="GG2" s="4">
        <f t="shared" si="120"/>
        <v>185</v>
      </c>
      <c r="GH2" s="4">
        <f t="shared" ref="GH2:HM2" si="121">GG2+1</f>
        <v>186</v>
      </c>
      <c r="GI2" s="4">
        <f t="shared" si="121"/>
        <v>187</v>
      </c>
      <c r="GJ2" s="4">
        <f t="shared" si="121"/>
        <v>188</v>
      </c>
      <c r="GK2" s="4">
        <f t="shared" si="121"/>
        <v>189</v>
      </c>
      <c r="GL2" s="4">
        <f t="shared" si="121"/>
        <v>190</v>
      </c>
      <c r="GM2" s="4">
        <f t="shared" si="121"/>
        <v>191</v>
      </c>
      <c r="GN2" s="4">
        <f t="shared" si="121"/>
        <v>192</v>
      </c>
      <c r="GO2" s="4">
        <f t="shared" si="121"/>
        <v>193</v>
      </c>
      <c r="GP2" s="4">
        <f t="shared" si="121"/>
        <v>194</v>
      </c>
      <c r="GQ2" s="4">
        <f t="shared" si="121"/>
        <v>195</v>
      </c>
      <c r="GR2" s="4">
        <f t="shared" si="121"/>
        <v>196</v>
      </c>
      <c r="GS2" s="4">
        <f t="shared" si="121"/>
        <v>197</v>
      </c>
      <c r="GT2" s="4">
        <f t="shared" si="121"/>
        <v>198</v>
      </c>
      <c r="GU2" s="4">
        <f t="shared" si="121"/>
        <v>199</v>
      </c>
      <c r="GV2" s="4">
        <f t="shared" si="121"/>
        <v>200</v>
      </c>
      <c r="GW2" s="4">
        <f t="shared" si="121"/>
        <v>201</v>
      </c>
      <c r="GX2" s="4">
        <f t="shared" si="121"/>
        <v>202</v>
      </c>
      <c r="GY2" s="4">
        <f t="shared" si="121"/>
        <v>203</v>
      </c>
      <c r="GZ2" s="4">
        <f t="shared" si="121"/>
        <v>204</v>
      </c>
      <c r="HA2" s="4">
        <f t="shared" si="121"/>
        <v>205</v>
      </c>
      <c r="HB2" s="4">
        <f t="shared" si="121"/>
        <v>206</v>
      </c>
      <c r="HC2" s="4">
        <f t="shared" si="121"/>
        <v>207</v>
      </c>
      <c r="HD2" s="4">
        <f t="shared" si="121"/>
        <v>208</v>
      </c>
      <c r="HE2" s="4">
        <f t="shared" si="121"/>
        <v>209</v>
      </c>
      <c r="HF2" s="4">
        <f t="shared" si="121"/>
        <v>210</v>
      </c>
      <c r="HG2" s="4">
        <f t="shared" si="121"/>
        <v>211</v>
      </c>
      <c r="HH2" s="4">
        <f t="shared" si="121"/>
        <v>212</v>
      </c>
      <c r="HI2" s="4">
        <f t="shared" si="121"/>
        <v>213</v>
      </c>
      <c r="HJ2" s="4">
        <f t="shared" si="121"/>
        <v>214</v>
      </c>
      <c r="HK2" s="4">
        <f t="shared" si="121"/>
        <v>215</v>
      </c>
      <c r="HL2" s="4">
        <f t="shared" si="121"/>
        <v>216</v>
      </c>
      <c r="HM2" s="4">
        <f t="shared" si="121"/>
        <v>217</v>
      </c>
      <c r="HN2" s="4">
        <f t="shared" ref="HN2:IS2" si="122">HM2+1</f>
        <v>218</v>
      </c>
      <c r="HO2" s="4">
        <f t="shared" si="122"/>
        <v>219</v>
      </c>
      <c r="HP2" s="4">
        <f t="shared" si="122"/>
        <v>220</v>
      </c>
      <c r="HQ2" s="4">
        <f t="shared" si="122"/>
        <v>221</v>
      </c>
      <c r="HR2" s="4">
        <f t="shared" si="122"/>
        <v>222</v>
      </c>
      <c r="HS2" s="4">
        <f t="shared" si="122"/>
        <v>223</v>
      </c>
      <c r="HT2" s="4">
        <f t="shared" si="122"/>
        <v>224</v>
      </c>
      <c r="HU2" s="4">
        <f t="shared" si="122"/>
        <v>225</v>
      </c>
      <c r="HV2" s="4">
        <f t="shared" si="122"/>
        <v>226</v>
      </c>
      <c r="HW2" s="4">
        <f t="shared" si="122"/>
        <v>227</v>
      </c>
      <c r="HX2" s="4">
        <f t="shared" si="122"/>
        <v>228</v>
      </c>
      <c r="HY2" s="4">
        <f t="shared" si="122"/>
        <v>229</v>
      </c>
      <c r="HZ2" s="4">
        <f t="shared" si="122"/>
        <v>230</v>
      </c>
      <c r="IA2" s="4">
        <f t="shared" si="122"/>
        <v>231</v>
      </c>
      <c r="IB2" s="4">
        <f t="shared" si="122"/>
        <v>232</v>
      </c>
      <c r="IC2" s="4">
        <f t="shared" si="122"/>
        <v>233</v>
      </c>
      <c r="ID2" s="4">
        <f t="shared" si="122"/>
        <v>234</v>
      </c>
      <c r="IE2" s="4">
        <f t="shared" si="122"/>
        <v>235</v>
      </c>
      <c r="IF2" s="4">
        <f t="shared" si="122"/>
        <v>236</v>
      </c>
      <c r="IG2" s="4">
        <f t="shared" si="122"/>
        <v>237</v>
      </c>
      <c r="IH2" s="4">
        <f t="shared" si="122"/>
        <v>238</v>
      </c>
      <c r="II2" s="4">
        <f t="shared" si="122"/>
        <v>239</v>
      </c>
      <c r="IJ2" s="4">
        <f t="shared" si="122"/>
        <v>240</v>
      </c>
      <c r="IK2" s="4">
        <f t="shared" si="122"/>
        <v>241</v>
      </c>
      <c r="IL2" s="4">
        <f t="shared" si="122"/>
        <v>242</v>
      </c>
      <c r="IM2" s="4">
        <f t="shared" si="122"/>
        <v>243</v>
      </c>
      <c r="IN2" s="4">
        <f t="shared" si="122"/>
        <v>244</v>
      </c>
      <c r="IO2" s="4">
        <f t="shared" si="122"/>
        <v>245</v>
      </c>
      <c r="IP2" s="4">
        <f t="shared" si="122"/>
        <v>246</v>
      </c>
      <c r="IQ2" s="4">
        <f t="shared" si="122"/>
        <v>247</v>
      </c>
      <c r="IR2" s="4">
        <f t="shared" si="122"/>
        <v>248</v>
      </c>
      <c r="IS2" s="4">
        <f t="shared" si="122"/>
        <v>249</v>
      </c>
      <c r="IT2" s="4">
        <f t="shared" ref="IT2:JY2" si="123">IS2+1</f>
        <v>250</v>
      </c>
      <c r="IU2" s="4">
        <f t="shared" si="123"/>
        <v>251</v>
      </c>
      <c r="IV2" s="4">
        <f t="shared" si="123"/>
        <v>252</v>
      </c>
      <c r="IW2" s="4">
        <f t="shared" si="123"/>
        <v>253</v>
      </c>
      <c r="IX2" s="4">
        <f t="shared" si="123"/>
        <v>254</v>
      </c>
      <c r="IY2" s="4">
        <f t="shared" si="123"/>
        <v>255</v>
      </c>
      <c r="IZ2" s="4">
        <f t="shared" si="123"/>
        <v>256</v>
      </c>
      <c r="JA2" s="4">
        <f t="shared" si="123"/>
        <v>257</v>
      </c>
      <c r="JB2" s="4">
        <f t="shared" si="123"/>
        <v>258</v>
      </c>
      <c r="JC2" s="4">
        <f t="shared" si="123"/>
        <v>259</v>
      </c>
      <c r="JD2" s="4">
        <f t="shared" si="123"/>
        <v>260</v>
      </c>
      <c r="JE2" s="4">
        <f t="shared" si="123"/>
        <v>261</v>
      </c>
      <c r="JF2" s="4">
        <f t="shared" si="123"/>
        <v>262</v>
      </c>
      <c r="JG2" s="4">
        <f t="shared" si="123"/>
        <v>263</v>
      </c>
      <c r="JH2" s="4">
        <f t="shared" si="123"/>
        <v>264</v>
      </c>
      <c r="JI2" s="4">
        <f t="shared" si="123"/>
        <v>265</v>
      </c>
      <c r="JJ2" s="4">
        <f t="shared" si="123"/>
        <v>266</v>
      </c>
      <c r="JK2" s="4">
        <f t="shared" si="123"/>
        <v>267</v>
      </c>
      <c r="JL2" s="4">
        <f t="shared" si="123"/>
        <v>268</v>
      </c>
      <c r="JM2" s="4">
        <f t="shared" si="123"/>
        <v>269</v>
      </c>
      <c r="JN2" s="4">
        <f t="shared" si="123"/>
        <v>270</v>
      </c>
      <c r="JO2" s="4">
        <f t="shared" si="123"/>
        <v>271</v>
      </c>
      <c r="JP2" s="4">
        <f t="shared" si="123"/>
        <v>272</v>
      </c>
      <c r="JQ2" s="4">
        <f t="shared" si="123"/>
        <v>273</v>
      </c>
      <c r="JR2" s="4">
        <f t="shared" si="123"/>
        <v>274</v>
      </c>
      <c r="JS2" s="4">
        <f t="shared" si="123"/>
        <v>275</v>
      </c>
      <c r="JT2" s="4">
        <f t="shared" si="123"/>
        <v>276</v>
      </c>
      <c r="JU2" s="4">
        <f t="shared" si="123"/>
        <v>277</v>
      </c>
      <c r="JV2" s="4">
        <f t="shared" si="123"/>
        <v>278</v>
      </c>
      <c r="JW2" s="4">
        <f t="shared" si="123"/>
        <v>279</v>
      </c>
      <c r="JX2" s="4">
        <f t="shared" si="123"/>
        <v>280</v>
      </c>
      <c r="JY2" s="4">
        <f t="shared" si="123"/>
        <v>281</v>
      </c>
      <c r="JZ2" s="4">
        <f t="shared" ref="JZ2:LD2" si="124">JY2+1</f>
        <v>282</v>
      </c>
      <c r="KA2" s="4">
        <f t="shared" si="124"/>
        <v>283</v>
      </c>
      <c r="KB2" s="4">
        <f t="shared" si="124"/>
        <v>284</v>
      </c>
      <c r="KC2" s="4">
        <f t="shared" si="124"/>
        <v>285</v>
      </c>
      <c r="KD2" s="4">
        <f t="shared" si="124"/>
        <v>286</v>
      </c>
      <c r="KE2" s="4">
        <f t="shared" si="124"/>
        <v>287</v>
      </c>
      <c r="KF2" s="4">
        <f t="shared" si="124"/>
        <v>288</v>
      </c>
      <c r="KG2" s="4">
        <f t="shared" si="124"/>
        <v>289</v>
      </c>
      <c r="KH2" s="4">
        <f t="shared" si="124"/>
        <v>290</v>
      </c>
      <c r="KI2" s="4">
        <f t="shared" si="124"/>
        <v>291</v>
      </c>
      <c r="KJ2" s="4">
        <f t="shared" si="124"/>
        <v>292</v>
      </c>
      <c r="KK2" s="4">
        <f t="shared" si="124"/>
        <v>293</v>
      </c>
      <c r="KL2" s="4">
        <f t="shared" si="124"/>
        <v>294</v>
      </c>
      <c r="KM2" s="4">
        <f t="shared" si="124"/>
        <v>295</v>
      </c>
      <c r="KN2" s="4">
        <f t="shared" si="124"/>
        <v>296</v>
      </c>
      <c r="KO2" s="4">
        <f t="shared" si="124"/>
        <v>297</v>
      </c>
      <c r="KP2" s="4">
        <f t="shared" si="124"/>
        <v>298</v>
      </c>
      <c r="KQ2" s="4">
        <f t="shared" si="124"/>
        <v>299</v>
      </c>
      <c r="KR2" s="4">
        <f t="shared" si="124"/>
        <v>300</v>
      </c>
      <c r="KS2" s="4">
        <f t="shared" si="124"/>
        <v>301</v>
      </c>
      <c r="KT2" s="4">
        <f t="shared" si="124"/>
        <v>302</v>
      </c>
      <c r="KU2" s="4">
        <f t="shared" si="124"/>
        <v>303</v>
      </c>
      <c r="KV2" s="4">
        <f t="shared" si="124"/>
        <v>304</v>
      </c>
      <c r="KW2" s="4">
        <f t="shared" si="124"/>
        <v>305</v>
      </c>
      <c r="KX2" s="4">
        <f t="shared" si="124"/>
        <v>306</v>
      </c>
      <c r="KY2" s="4">
        <f t="shared" si="124"/>
        <v>307</v>
      </c>
      <c r="KZ2" s="4">
        <f t="shared" si="124"/>
        <v>308</v>
      </c>
      <c r="LA2" s="4">
        <f t="shared" si="124"/>
        <v>309</v>
      </c>
      <c r="LB2" s="4">
        <f t="shared" si="124"/>
        <v>310</v>
      </c>
      <c r="LC2" s="4">
        <f t="shared" si="124"/>
        <v>311</v>
      </c>
      <c r="LD2" s="4">
        <f t="shared" si="124"/>
        <v>312</v>
      </c>
      <c r="LE2" s="4">
        <f t="shared" ref="LE2:ME2" si="125">LD2+1</f>
        <v>313</v>
      </c>
      <c r="LF2" s="4">
        <f t="shared" si="125"/>
        <v>314</v>
      </c>
      <c r="LG2" s="4">
        <f t="shared" si="125"/>
        <v>315</v>
      </c>
      <c r="LH2" s="4">
        <f t="shared" si="125"/>
        <v>316</v>
      </c>
      <c r="LI2" s="4">
        <f t="shared" si="125"/>
        <v>317</v>
      </c>
      <c r="LJ2" s="4">
        <f t="shared" si="125"/>
        <v>318</v>
      </c>
      <c r="LK2" s="4">
        <f t="shared" si="125"/>
        <v>319</v>
      </c>
      <c r="LL2" s="4">
        <f t="shared" si="125"/>
        <v>320</v>
      </c>
      <c r="LM2" s="4">
        <f t="shared" si="125"/>
        <v>321</v>
      </c>
      <c r="LN2" s="4">
        <f t="shared" si="125"/>
        <v>322</v>
      </c>
      <c r="LO2" s="4">
        <f t="shared" si="125"/>
        <v>323</v>
      </c>
      <c r="LP2" s="4">
        <f t="shared" si="125"/>
        <v>324</v>
      </c>
      <c r="LQ2" s="4">
        <f t="shared" si="125"/>
        <v>325</v>
      </c>
      <c r="LR2" s="4">
        <f t="shared" si="125"/>
        <v>326</v>
      </c>
      <c r="LS2" s="4">
        <f t="shared" si="125"/>
        <v>327</v>
      </c>
      <c r="LT2" s="4">
        <f t="shared" si="125"/>
        <v>328</v>
      </c>
      <c r="LU2" s="4">
        <f t="shared" si="125"/>
        <v>329</v>
      </c>
      <c r="LV2" s="4">
        <f t="shared" si="125"/>
        <v>330</v>
      </c>
      <c r="LW2" s="4">
        <f t="shared" si="125"/>
        <v>331</v>
      </c>
      <c r="LX2" s="4">
        <f t="shared" si="125"/>
        <v>332</v>
      </c>
      <c r="LY2" s="4">
        <f t="shared" si="125"/>
        <v>333</v>
      </c>
      <c r="LZ2" s="4">
        <f t="shared" si="125"/>
        <v>334</v>
      </c>
      <c r="MA2" s="4">
        <f t="shared" si="125"/>
        <v>335</v>
      </c>
      <c r="MB2" s="4">
        <f t="shared" si="125"/>
        <v>336</v>
      </c>
      <c r="MC2" s="4">
        <f t="shared" si="125"/>
        <v>337</v>
      </c>
      <c r="MD2" s="4">
        <f t="shared" si="125"/>
        <v>338</v>
      </c>
      <c r="ME2" s="4">
        <f t="shared" si="125"/>
        <v>339</v>
      </c>
      <c r="MF2" s="4">
        <f t="shared" ref="MF2:ML2" si="126">ME2+1</f>
        <v>340</v>
      </c>
      <c r="MG2" s="4">
        <f t="shared" si="126"/>
        <v>341</v>
      </c>
      <c r="MH2" s="4">
        <f t="shared" si="126"/>
        <v>342</v>
      </c>
      <c r="MI2" s="4">
        <f t="shared" si="126"/>
        <v>343</v>
      </c>
      <c r="MJ2" s="4">
        <f t="shared" si="126"/>
        <v>344</v>
      </c>
      <c r="MK2" s="4">
        <f t="shared" si="126"/>
        <v>345</v>
      </c>
      <c r="ML2" s="4">
        <f t="shared" si="126"/>
        <v>346</v>
      </c>
      <c r="MM2" s="4">
        <f>ML2+1</f>
        <v>347</v>
      </c>
      <c r="MN2" s="4">
        <f>MM2+1</f>
        <v>348</v>
      </c>
      <c r="MO2" s="4">
        <f>MN2+1</f>
        <v>349</v>
      </c>
      <c r="MP2" s="4">
        <f t="shared" ref="MP2:MS2" si="127">MO2+1</f>
        <v>350</v>
      </c>
      <c r="MQ2" s="4">
        <f t="shared" si="127"/>
        <v>351</v>
      </c>
      <c r="MR2" s="4">
        <f t="shared" si="127"/>
        <v>352</v>
      </c>
      <c r="MS2" s="4">
        <f t="shared" si="127"/>
        <v>353</v>
      </c>
      <c r="MT2" s="4">
        <f t="shared" ref="MT2" si="128">MS2+1</f>
        <v>354</v>
      </c>
      <c r="MU2" s="4">
        <f t="shared" ref="MU2" si="129">MT2+1</f>
        <v>355</v>
      </c>
      <c r="MV2" s="4">
        <f t="shared" ref="MV2" si="130">MU2+1</f>
        <v>356</v>
      </c>
      <c r="MW2" s="4">
        <f t="shared" ref="MW2" si="131">MV2+1</f>
        <v>357</v>
      </c>
      <c r="MX2" s="4">
        <f t="shared" ref="MX2" si="132">MW2+1</f>
        <v>358</v>
      </c>
      <c r="MY2" s="4">
        <f t="shared" ref="MY2" si="133">MX2+1</f>
        <v>359</v>
      </c>
      <c r="MZ2" s="4">
        <f t="shared" ref="MZ2" si="134">MY2+1</f>
        <v>360</v>
      </c>
      <c r="NA2" s="4">
        <f t="shared" ref="NA2:NH2" si="135">MZ2+1</f>
        <v>361</v>
      </c>
      <c r="NB2" s="4">
        <f t="shared" si="135"/>
        <v>362</v>
      </c>
      <c r="NC2" s="4">
        <f t="shared" si="135"/>
        <v>363</v>
      </c>
      <c r="ND2" s="4">
        <f t="shared" si="135"/>
        <v>364</v>
      </c>
      <c r="NE2" s="4">
        <f t="shared" si="135"/>
        <v>365</v>
      </c>
      <c r="NF2" s="4">
        <f t="shared" si="135"/>
        <v>366</v>
      </c>
      <c r="NG2" s="4">
        <f t="shared" si="135"/>
        <v>367</v>
      </c>
      <c r="NH2" s="4">
        <f t="shared" si="135"/>
        <v>368</v>
      </c>
      <c r="NI2" s="4">
        <f t="shared" ref="NI2:NN2" si="136">NH2+1</f>
        <v>369</v>
      </c>
      <c r="NJ2" s="4">
        <f t="shared" si="136"/>
        <v>370</v>
      </c>
      <c r="NK2" s="4">
        <f t="shared" si="136"/>
        <v>371</v>
      </c>
      <c r="NL2" s="4">
        <f t="shared" si="136"/>
        <v>372</v>
      </c>
      <c r="NM2" s="4">
        <f t="shared" si="136"/>
        <v>373</v>
      </c>
      <c r="NN2" s="4">
        <f t="shared" si="136"/>
        <v>374</v>
      </c>
      <c r="NO2" s="4">
        <f t="shared" ref="NO2:OC2" si="137">NN2+1</f>
        <v>375</v>
      </c>
      <c r="NP2" s="4">
        <f t="shared" si="137"/>
        <v>376</v>
      </c>
      <c r="NQ2" s="4">
        <f t="shared" si="137"/>
        <v>377</v>
      </c>
      <c r="NR2" s="4">
        <f t="shared" si="137"/>
        <v>378</v>
      </c>
      <c r="NS2" s="4">
        <f t="shared" si="137"/>
        <v>379</v>
      </c>
      <c r="NT2" s="4">
        <f t="shared" si="137"/>
        <v>380</v>
      </c>
      <c r="NU2" s="4">
        <f t="shared" si="137"/>
        <v>381</v>
      </c>
      <c r="NV2" s="4">
        <f t="shared" si="137"/>
        <v>382</v>
      </c>
      <c r="NW2" s="4">
        <f t="shared" si="137"/>
        <v>383</v>
      </c>
      <c r="NX2" s="4">
        <f t="shared" si="137"/>
        <v>384</v>
      </c>
      <c r="NY2" s="4">
        <f t="shared" si="137"/>
        <v>385</v>
      </c>
      <c r="NZ2" s="4">
        <f t="shared" si="137"/>
        <v>386</v>
      </c>
      <c r="OA2" s="4">
        <f t="shared" si="137"/>
        <v>387</v>
      </c>
      <c r="OB2" s="4">
        <f t="shared" si="137"/>
        <v>388</v>
      </c>
      <c r="OC2" s="4">
        <f t="shared" si="137"/>
        <v>389</v>
      </c>
      <c r="OD2" s="4">
        <f t="shared" ref="OD2:PS2" si="138">OC2+1</f>
        <v>390</v>
      </c>
      <c r="OE2" s="4">
        <f t="shared" si="138"/>
        <v>391</v>
      </c>
      <c r="OF2" s="4">
        <f t="shared" si="138"/>
        <v>392</v>
      </c>
      <c r="OG2" s="4">
        <f t="shared" si="138"/>
        <v>393</v>
      </c>
      <c r="OH2" s="4">
        <f t="shared" si="138"/>
        <v>394</v>
      </c>
      <c r="OI2" s="4">
        <f t="shared" si="138"/>
        <v>395</v>
      </c>
      <c r="OJ2" s="4">
        <f t="shared" si="138"/>
        <v>396</v>
      </c>
      <c r="OK2" s="4">
        <f t="shared" si="138"/>
        <v>397</v>
      </c>
      <c r="OL2" s="4">
        <f t="shared" si="138"/>
        <v>398</v>
      </c>
      <c r="OM2" s="4">
        <f t="shared" si="138"/>
        <v>399</v>
      </c>
      <c r="ON2" s="4">
        <f t="shared" si="138"/>
        <v>400</v>
      </c>
      <c r="OO2" s="4">
        <f t="shared" si="138"/>
        <v>401</v>
      </c>
      <c r="OP2" s="4">
        <f t="shared" si="138"/>
        <v>402</v>
      </c>
      <c r="OQ2" s="4">
        <f t="shared" si="138"/>
        <v>403</v>
      </c>
      <c r="OR2" s="4">
        <f t="shared" si="138"/>
        <v>404</v>
      </c>
      <c r="OS2" s="4">
        <f t="shared" si="138"/>
        <v>405</v>
      </c>
      <c r="OT2" s="4">
        <f t="shared" si="138"/>
        <v>406</v>
      </c>
      <c r="OU2" s="4">
        <f t="shared" si="138"/>
        <v>407</v>
      </c>
      <c r="OV2" s="4">
        <f t="shared" si="138"/>
        <v>408</v>
      </c>
      <c r="OW2" s="4">
        <f t="shared" si="138"/>
        <v>409</v>
      </c>
      <c r="OX2" s="4">
        <f t="shared" si="138"/>
        <v>410</v>
      </c>
      <c r="OY2" s="4">
        <f t="shared" si="138"/>
        <v>411</v>
      </c>
      <c r="OZ2" s="4">
        <f t="shared" si="138"/>
        <v>412</v>
      </c>
      <c r="PA2" s="4">
        <f t="shared" si="138"/>
        <v>413</v>
      </c>
      <c r="PB2" s="4">
        <f t="shared" si="138"/>
        <v>414</v>
      </c>
      <c r="PC2" s="4">
        <f t="shared" si="138"/>
        <v>415</v>
      </c>
      <c r="PD2" s="4">
        <f t="shared" si="138"/>
        <v>416</v>
      </c>
      <c r="PE2" s="4">
        <f t="shared" si="138"/>
        <v>417</v>
      </c>
      <c r="PF2" s="4">
        <f t="shared" si="138"/>
        <v>418</v>
      </c>
      <c r="PG2" s="4">
        <f t="shared" si="138"/>
        <v>419</v>
      </c>
      <c r="PH2" s="4">
        <f t="shared" si="138"/>
        <v>420</v>
      </c>
      <c r="PI2" s="4">
        <f t="shared" si="138"/>
        <v>421</v>
      </c>
      <c r="PJ2" s="4">
        <f t="shared" si="138"/>
        <v>422</v>
      </c>
      <c r="PK2" s="4">
        <f t="shared" si="138"/>
        <v>423</v>
      </c>
      <c r="PL2" s="4">
        <f t="shared" si="138"/>
        <v>424</v>
      </c>
      <c r="PM2" s="4">
        <f t="shared" si="138"/>
        <v>425</v>
      </c>
      <c r="PN2" s="4">
        <f t="shared" si="138"/>
        <v>426</v>
      </c>
      <c r="PO2" s="4">
        <f t="shared" si="138"/>
        <v>427</v>
      </c>
      <c r="PP2" s="4">
        <f t="shared" si="138"/>
        <v>428</v>
      </c>
      <c r="PQ2" s="4">
        <f t="shared" si="138"/>
        <v>429</v>
      </c>
      <c r="PR2" s="4">
        <f t="shared" si="138"/>
        <v>430</v>
      </c>
      <c r="PS2" s="4">
        <f t="shared" si="138"/>
        <v>431</v>
      </c>
      <c r="PT2" s="4">
        <f t="shared" ref="PT2:QY2" si="139">PS2+1</f>
        <v>432</v>
      </c>
      <c r="PU2" s="4">
        <f t="shared" si="139"/>
        <v>433</v>
      </c>
      <c r="PV2" s="4">
        <f t="shared" si="139"/>
        <v>434</v>
      </c>
      <c r="PW2" s="4">
        <f t="shared" si="139"/>
        <v>435</v>
      </c>
      <c r="PX2" s="4">
        <f t="shared" si="139"/>
        <v>436</v>
      </c>
      <c r="PY2" s="4">
        <f t="shared" si="139"/>
        <v>437</v>
      </c>
      <c r="PZ2" s="4">
        <f t="shared" si="139"/>
        <v>438</v>
      </c>
      <c r="QA2" s="4">
        <f t="shared" si="139"/>
        <v>439</v>
      </c>
      <c r="QB2" s="4">
        <f t="shared" si="139"/>
        <v>440</v>
      </c>
      <c r="QC2" s="4">
        <f t="shared" si="139"/>
        <v>441</v>
      </c>
      <c r="QD2" s="4">
        <f t="shared" si="139"/>
        <v>442</v>
      </c>
      <c r="QE2" s="4">
        <f t="shared" si="139"/>
        <v>443</v>
      </c>
      <c r="QF2" s="4">
        <f t="shared" si="139"/>
        <v>444</v>
      </c>
      <c r="QG2" s="4">
        <f t="shared" si="139"/>
        <v>445</v>
      </c>
      <c r="QH2" s="4">
        <f t="shared" si="139"/>
        <v>446</v>
      </c>
      <c r="QI2" s="4">
        <f t="shared" si="139"/>
        <v>447</v>
      </c>
      <c r="QJ2" s="4">
        <f t="shared" si="139"/>
        <v>448</v>
      </c>
      <c r="QK2" s="4">
        <f t="shared" si="139"/>
        <v>449</v>
      </c>
      <c r="QL2" s="4">
        <f t="shared" si="139"/>
        <v>450</v>
      </c>
      <c r="QM2" s="4">
        <f t="shared" si="139"/>
        <v>451</v>
      </c>
      <c r="QN2" s="4">
        <f t="shared" si="139"/>
        <v>452</v>
      </c>
      <c r="QO2" s="4">
        <f t="shared" si="139"/>
        <v>453</v>
      </c>
      <c r="QP2" s="4">
        <f t="shared" si="139"/>
        <v>454</v>
      </c>
      <c r="QQ2" s="4">
        <f t="shared" si="139"/>
        <v>455</v>
      </c>
      <c r="QR2" s="4">
        <f t="shared" si="139"/>
        <v>456</v>
      </c>
      <c r="QS2" s="4">
        <f t="shared" si="139"/>
        <v>457</v>
      </c>
      <c r="QT2" s="4">
        <f t="shared" si="139"/>
        <v>458</v>
      </c>
      <c r="QU2" s="4">
        <f t="shared" si="139"/>
        <v>459</v>
      </c>
      <c r="QV2" s="4">
        <f t="shared" si="139"/>
        <v>460</v>
      </c>
      <c r="QW2" s="4">
        <f t="shared" si="139"/>
        <v>461</v>
      </c>
      <c r="QX2" s="4">
        <f t="shared" si="139"/>
        <v>462</v>
      </c>
      <c r="QY2" s="4">
        <f t="shared" si="139"/>
        <v>463</v>
      </c>
      <c r="QZ2" s="4">
        <f t="shared" ref="QZ2:RU2" si="140">QY2+1</f>
        <v>464</v>
      </c>
      <c r="RA2" s="4">
        <f t="shared" si="140"/>
        <v>465</v>
      </c>
      <c r="RB2" s="4">
        <f t="shared" si="140"/>
        <v>466</v>
      </c>
      <c r="RC2" s="4">
        <f t="shared" si="140"/>
        <v>467</v>
      </c>
      <c r="RD2" s="4">
        <f t="shared" si="140"/>
        <v>468</v>
      </c>
      <c r="RE2" s="4">
        <f t="shared" si="140"/>
        <v>469</v>
      </c>
      <c r="RF2" s="4">
        <f t="shared" si="140"/>
        <v>470</v>
      </c>
      <c r="RG2" s="4">
        <f t="shared" si="140"/>
        <v>471</v>
      </c>
      <c r="RH2" s="4">
        <f t="shared" si="140"/>
        <v>472</v>
      </c>
      <c r="RI2" s="4">
        <f t="shared" si="140"/>
        <v>473</v>
      </c>
      <c r="RJ2" s="4">
        <f t="shared" si="140"/>
        <v>474</v>
      </c>
      <c r="RK2" s="4">
        <f t="shared" si="140"/>
        <v>475</v>
      </c>
      <c r="RL2" s="4">
        <f t="shared" si="140"/>
        <v>476</v>
      </c>
      <c r="RM2" s="4">
        <f t="shared" si="140"/>
        <v>477</v>
      </c>
      <c r="RN2" s="4">
        <f t="shared" si="140"/>
        <v>478</v>
      </c>
      <c r="RO2" s="4">
        <f t="shared" si="140"/>
        <v>479</v>
      </c>
      <c r="RP2" s="4">
        <f t="shared" si="140"/>
        <v>480</v>
      </c>
      <c r="RQ2" s="4">
        <f t="shared" si="140"/>
        <v>481</v>
      </c>
      <c r="RR2" s="4">
        <f t="shared" si="140"/>
        <v>482</v>
      </c>
      <c r="RS2" s="4">
        <f t="shared" si="140"/>
        <v>483</v>
      </c>
      <c r="RT2" s="4">
        <f t="shared" si="140"/>
        <v>484</v>
      </c>
      <c r="RU2" s="4">
        <f t="shared" si="140"/>
        <v>485</v>
      </c>
      <c r="RV2" s="4">
        <f t="shared" ref="RV2:SF2" si="141">RU2+1</f>
        <v>486</v>
      </c>
      <c r="RW2" s="4">
        <f t="shared" si="141"/>
        <v>487</v>
      </c>
      <c r="RX2" s="4">
        <f t="shared" si="141"/>
        <v>488</v>
      </c>
      <c r="RY2" s="4">
        <f t="shared" si="141"/>
        <v>489</v>
      </c>
      <c r="RZ2" s="4">
        <f t="shared" si="141"/>
        <v>490</v>
      </c>
      <c r="SA2" s="4">
        <f t="shared" si="141"/>
        <v>491</v>
      </c>
      <c r="SB2" s="4">
        <f t="shared" si="141"/>
        <v>492</v>
      </c>
      <c r="SC2" s="4">
        <f t="shared" si="141"/>
        <v>493</v>
      </c>
      <c r="SD2" s="4">
        <f t="shared" si="141"/>
        <v>494</v>
      </c>
      <c r="SE2" s="4">
        <f t="shared" si="141"/>
        <v>495</v>
      </c>
      <c r="SF2" s="4">
        <f t="shared" si="141"/>
        <v>496</v>
      </c>
      <c r="SG2" s="4">
        <f t="shared" ref="SG2" si="142">SF2+1</f>
        <v>497</v>
      </c>
      <c r="SH2" s="4">
        <f t="shared" ref="SH2" si="143">SG2+1</f>
        <v>498</v>
      </c>
      <c r="SI2" s="4">
        <f t="shared" ref="SI2" si="144">SH2+1</f>
        <v>499</v>
      </c>
      <c r="SJ2" s="4">
        <f t="shared" ref="SJ2" si="145">SI2+1</f>
        <v>500</v>
      </c>
      <c r="SK2" s="4">
        <f t="shared" ref="SK2" si="146">SJ2+1</f>
        <v>501</v>
      </c>
      <c r="SL2" s="4">
        <f t="shared" ref="SL2" si="147">SK2+1</f>
        <v>502</v>
      </c>
      <c r="SM2" s="4">
        <f t="shared" ref="SM2" si="148">SL2+1</f>
        <v>503</v>
      </c>
      <c r="SN2" s="4">
        <f t="shared" ref="SN2" si="149">SM2+1</f>
        <v>504</v>
      </c>
      <c r="SO2" s="4">
        <f t="shared" ref="SO2" si="150">SN2+1</f>
        <v>505</v>
      </c>
      <c r="SP2" s="4">
        <f t="shared" ref="SP2" si="151">SO2+1</f>
        <v>506</v>
      </c>
      <c r="SQ2" s="4">
        <f t="shared" ref="SQ2" si="152">SP2+1</f>
        <v>507</v>
      </c>
      <c r="SR2" s="4">
        <f t="shared" ref="SR2" si="153">SQ2+1</f>
        <v>508</v>
      </c>
      <c r="SS2" s="4">
        <f t="shared" ref="SS2" si="154">SR2+1</f>
        <v>509</v>
      </c>
      <c r="ST2" s="4">
        <f t="shared" ref="ST2" si="155">SS2+1</f>
        <v>510</v>
      </c>
      <c r="SU2" s="4">
        <f t="shared" ref="SU2" si="156">ST2+1</f>
        <v>511</v>
      </c>
      <c r="SV2" s="4">
        <f t="shared" ref="SV2" si="157">SU2+1</f>
        <v>512</v>
      </c>
      <c r="SW2" s="4">
        <f t="shared" ref="SW2" si="158">SV2+1</f>
        <v>513</v>
      </c>
      <c r="SX2" s="4">
        <f t="shared" ref="SX2" si="159">SW2+1</f>
        <v>514</v>
      </c>
      <c r="SY2" s="4">
        <f t="shared" ref="SY2" si="160">SX2+1</f>
        <v>515</v>
      </c>
      <c r="SZ2" s="4">
        <f t="shared" ref="SZ2" si="161">SY2+1</f>
        <v>516</v>
      </c>
      <c r="TA2" s="4">
        <f t="shared" ref="TA2" si="162">SZ2+1</f>
        <v>517</v>
      </c>
      <c r="TB2" s="4">
        <f t="shared" ref="TB2" si="163">TA2+1</f>
        <v>518</v>
      </c>
      <c r="TC2" s="4">
        <f t="shared" ref="TC2" si="164">TB2+1</f>
        <v>519</v>
      </c>
      <c r="TD2" s="4">
        <f t="shared" ref="TD2" si="165">TC2+1</f>
        <v>520</v>
      </c>
      <c r="TE2" s="4">
        <f t="shared" ref="TE2" si="166">TD2+1</f>
        <v>521</v>
      </c>
      <c r="TF2" s="4">
        <f t="shared" ref="TF2" si="167">TE2+1</f>
        <v>522</v>
      </c>
      <c r="TG2" s="4">
        <f t="shared" ref="TG2" si="168">TF2+1</f>
        <v>523</v>
      </c>
      <c r="TH2" s="4">
        <f t="shared" ref="TH2" si="169">TG2+1</f>
        <v>524</v>
      </c>
      <c r="TI2" s="4">
        <f t="shared" ref="TI2" si="170">TH2+1</f>
        <v>525</v>
      </c>
      <c r="TJ2" s="4">
        <f t="shared" ref="TJ2" si="171">TI2+1</f>
        <v>526</v>
      </c>
      <c r="TK2" s="4">
        <f t="shared" ref="TK2" si="172">TJ2+1</f>
        <v>527</v>
      </c>
      <c r="TL2" s="4">
        <f t="shared" ref="TL2" si="173">TK2+1</f>
        <v>528</v>
      </c>
      <c r="TM2" s="4">
        <f t="shared" ref="TM2" si="174">TL2+1</f>
        <v>529</v>
      </c>
      <c r="TN2" s="4">
        <f t="shared" ref="TN2" si="175">TM2+1</f>
        <v>530</v>
      </c>
      <c r="TO2" s="4">
        <f t="shared" ref="TO2" si="176">TN2+1</f>
        <v>531</v>
      </c>
      <c r="TP2" s="4">
        <f t="shared" ref="TP2" si="177">TO2+1</f>
        <v>532</v>
      </c>
      <c r="TQ2" s="4">
        <f t="shared" ref="TQ2" si="178">TP2+1</f>
        <v>533</v>
      </c>
      <c r="TR2" s="4">
        <f t="shared" ref="TR2" si="179">TQ2+1</f>
        <v>534</v>
      </c>
      <c r="TS2" s="4">
        <f t="shared" ref="TS2" si="180">TR2+1</f>
        <v>535</v>
      </c>
      <c r="TT2" s="4">
        <f t="shared" ref="TT2" si="181">TS2+1</f>
        <v>536</v>
      </c>
      <c r="TU2" s="4">
        <f t="shared" ref="TU2" si="182">TT2+1</f>
        <v>537</v>
      </c>
      <c r="TV2" s="4">
        <f t="shared" ref="TV2" si="183">TU2+1</f>
        <v>538</v>
      </c>
      <c r="TW2" s="4">
        <f t="shared" ref="TW2" si="184">TV2+1</f>
        <v>539</v>
      </c>
      <c r="TX2" s="4">
        <f t="shared" ref="TX2" si="185">TW2+1</f>
        <v>540</v>
      </c>
      <c r="TY2" s="4">
        <f t="shared" ref="TY2" si="186">TX2+1</f>
        <v>541</v>
      </c>
      <c r="TZ2" s="4">
        <f t="shared" ref="TZ2" si="187">TY2+1</f>
        <v>542</v>
      </c>
      <c r="UA2" s="4">
        <f t="shared" ref="UA2" si="188">TZ2+1</f>
        <v>543</v>
      </c>
      <c r="UB2" s="4">
        <f t="shared" ref="UB2" si="189">UA2+1</f>
        <v>544</v>
      </c>
      <c r="UC2" s="4">
        <f t="shared" ref="UC2" si="190">UB2+1</f>
        <v>545</v>
      </c>
      <c r="UD2" s="4">
        <f t="shared" ref="UD2" si="191">UC2+1</f>
        <v>546</v>
      </c>
      <c r="UE2" s="4">
        <f t="shared" ref="UE2" si="192">UD2+1</f>
        <v>547</v>
      </c>
      <c r="UF2" s="4">
        <f t="shared" ref="UF2" si="193">UE2+1</f>
        <v>548</v>
      </c>
      <c r="UG2" s="4">
        <f>UF2+1</f>
        <v>549</v>
      </c>
      <c r="UH2" s="4">
        <f t="shared" ref="UH2:VU2" si="194">UG2+1</f>
        <v>550</v>
      </c>
      <c r="UI2" s="4">
        <f t="shared" si="194"/>
        <v>551</v>
      </c>
      <c r="UJ2" s="4">
        <f t="shared" si="194"/>
        <v>552</v>
      </c>
      <c r="UK2" s="4">
        <f t="shared" si="194"/>
        <v>553</v>
      </c>
      <c r="UL2" s="4">
        <f t="shared" si="194"/>
        <v>554</v>
      </c>
      <c r="UM2" s="4">
        <f t="shared" si="194"/>
        <v>555</v>
      </c>
      <c r="UN2" s="4">
        <f t="shared" si="194"/>
        <v>556</v>
      </c>
      <c r="UO2" s="4">
        <f t="shared" si="194"/>
        <v>557</v>
      </c>
      <c r="UP2" s="4">
        <f t="shared" si="194"/>
        <v>558</v>
      </c>
      <c r="UQ2" s="4">
        <f t="shared" si="194"/>
        <v>559</v>
      </c>
      <c r="UR2" s="4">
        <f t="shared" si="194"/>
        <v>560</v>
      </c>
      <c r="US2" s="4">
        <f t="shared" si="194"/>
        <v>561</v>
      </c>
      <c r="UT2" s="4">
        <f t="shared" si="194"/>
        <v>562</v>
      </c>
      <c r="UU2" s="4">
        <f t="shared" si="194"/>
        <v>563</v>
      </c>
      <c r="UV2" s="4">
        <f t="shared" si="194"/>
        <v>564</v>
      </c>
      <c r="UW2" s="4">
        <f t="shared" si="194"/>
        <v>565</v>
      </c>
      <c r="UX2" s="4">
        <f t="shared" si="194"/>
        <v>566</v>
      </c>
      <c r="UY2" s="4">
        <f t="shared" si="194"/>
        <v>567</v>
      </c>
      <c r="UZ2" s="4">
        <f t="shared" si="194"/>
        <v>568</v>
      </c>
      <c r="VA2" s="4">
        <f t="shared" si="194"/>
        <v>569</v>
      </c>
      <c r="VB2" s="4">
        <f t="shared" si="194"/>
        <v>570</v>
      </c>
      <c r="VC2" s="4">
        <f t="shared" si="194"/>
        <v>571</v>
      </c>
      <c r="VD2" s="4">
        <f t="shared" si="194"/>
        <v>572</v>
      </c>
      <c r="VE2" s="4">
        <f t="shared" si="194"/>
        <v>573</v>
      </c>
      <c r="VF2" s="4">
        <f t="shared" si="194"/>
        <v>574</v>
      </c>
      <c r="VG2" s="4">
        <f t="shared" si="194"/>
        <v>575</v>
      </c>
      <c r="VH2" s="4">
        <f t="shared" si="194"/>
        <v>576</v>
      </c>
      <c r="VI2" s="4">
        <f t="shared" si="194"/>
        <v>577</v>
      </c>
      <c r="VJ2" s="4">
        <f t="shared" si="194"/>
        <v>578</v>
      </c>
      <c r="VK2" s="4">
        <f t="shared" si="194"/>
        <v>579</v>
      </c>
      <c r="VL2" s="4">
        <f t="shared" si="194"/>
        <v>580</v>
      </c>
      <c r="VM2" s="4">
        <f t="shared" si="194"/>
        <v>581</v>
      </c>
      <c r="VN2" s="4">
        <f t="shared" si="194"/>
        <v>582</v>
      </c>
      <c r="VO2" s="4">
        <f t="shared" si="194"/>
        <v>583</v>
      </c>
      <c r="VP2" s="4">
        <f t="shared" si="194"/>
        <v>584</v>
      </c>
      <c r="VQ2" s="4">
        <f t="shared" si="194"/>
        <v>585</v>
      </c>
      <c r="VR2" s="4">
        <f t="shared" si="194"/>
        <v>586</v>
      </c>
      <c r="VS2" s="4">
        <f t="shared" si="194"/>
        <v>587</v>
      </c>
      <c r="VT2" s="4">
        <f t="shared" si="194"/>
        <v>588</v>
      </c>
      <c r="VU2" s="4">
        <f t="shared" si="194"/>
        <v>589</v>
      </c>
      <c r="VV2" s="4">
        <f>VU2+1</f>
        <v>590</v>
      </c>
      <c r="VW2" s="4">
        <f t="shared" ref="VW2:WV2" si="195">VV2+1</f>
        <v>591</v>
      </c>
      <c r="VX2" s="4">
        <f t="shared" si="195"/>
        <v>592</v>
      </c>
      <c r="VY2" s="4">
        <f t="shared" si="195"/>
        <v>593</v>
      </c>
      <c r="VZ2" s="4">
        <f t="shared" si="195"/>
        <v>594</v>
      </c>
      <c r="WA2" s="4">
        <f t="shared" si="195"/>
        <v>595</v>
      </c>
      <c r="WB2" s="4">
        <f t="shared" si="195"/>
        <v>596</v>
      </c>
      <c r="WC2" s="4">
        <f t="shared" si="195"/>
        <v>597</v>
      </c>
      <c r="WD2" s="4">
        <f t="shared" si="195"/>
        <v>598</v>
      </c>
      <c r="WE2" s="4">
        <f t="shared" si="195"/>
        <v>599</v>
      </c>
      <c r="WF2" s="4">
        <f t="shared" si="195"/>
        <v>600</v>
      </c>
      <c r="WG2" s="4">
        <f t="shared" si="195"/>
        <v>601</v>
      </c>
      <c r="WH2" s="4">
        <f t="shared" si="195"/>
        <v>602</v>
      </c>
      <c r="WI2" s="4">
        <f t="shared" si="195"/>
        <v>603</v>
      </c>
      <c r="WJ2" s="4">
        <f t="shared" si="195"/>
        <v>604</v>
      </c>
      <c r="WK2" s="4">
        <f t="shared" si="195"/>
        <v>605</v>
      </c>
      <c r="WL2" s="4">
        <f t="shared" si="195"/>
        <v>606</v>
      </c>
      <c r="WM2" s="4">
        <f t="shared" si="195"/>
        <v>607</v>
      </c>
      <c r="WN2" s="4">
        <f t="shared" si="195"/>
        <v>608</v>
      </c>
      <c r="WO2" s="4">
        <f t="shared" si="195"/>
        <v>609</v>
      </c>
      <c r="WP2" s="4">
        <f t="shared" si="195"/>
        <v>610</v>
      </c>
      <c r="WQ2" s="4">
        <f t="shared" si="195"/>
        <v>611</v>
      </c>
      <c r="WR2" s="4">
        <f t="shared" si="195"/>
        <v>612</v>
      </c>
      <c r="WS2" s="4">
        <f t="shared" si="195"/>
        <v>613</v>
      </c>
      <c r="WT2" s="4">
        <f t="shared" si="195"/>
        <v>614</v>
      </c>
      <c r="WU2" s="4">
        <f t="shared" si="195"/>
        <v>615</v>
      </c>
      <c r="WV2" s="4">
        <f t="shared" si="195"/>
        <v>616</v>
      </c>
    </row>
    <row r="3" spans="1:620" ht="14.45">
      <c r="A3" s="6" t="s">
        <v>104</v>
      </c>
      <c r="B3" s="6" t="s">
        <v>103</v>
      </c>
      <c r="C3" s="6" t="s">
        <v>151</v>
      </c>
      <c r="D3" s="6" t="s">
        <v>152</v>
      </c>
      <c r="E3" s="7">
        <v>45689</v>
      </c>
      <c r="F3" s="7">
        <f>E3+1</f>
        <v>45690</v>
      </c>
      <c r="G3" s="7">
        <f t="shared" ref="G3" si="196">F3+1</f>
        <v>45691</v>
      </c>
      <c r="H3" s="7">
        <f t="shared" ref="H3" si="197">G3+1</f>
        <v>45692</v>
      </c>
      <c r="I3" s="7">
        <f t="shared" ref="I3" si="198">H3+1</f>
        <v>45693</v>
      </c>
      <c r="J3" s="7">
        <f t="shared" ref="J3" si="199">I3+1</f>
        <v>45694</v>
      </c>
      <c r="K3" s="7">
        <f t="shared" ref="K3" si="200">J3+1</f>
        <v>45695</v>
      </c>
      <c r="L3" s="7">
        <f t="shared" ref="L3" si="201">K3+1</f>
        <v>45696</v>
      </c>
      <c r="M3" s="7">
        <f t="shared" ref="M3" si="202">L3+1</f>
        <v>45697</v>
      </c>
      <c r="N3" s="7">
        <f t="shared" ref="N3" si="203">M3+1</f>
        <v>45698</v>
      </c>
      <c r="O3" s="7">
        <f t="shared" ref="O3" si="204">N3+1</f>
        <v>45699</v>
      </c>
      <c r="P3" s="7">
        <f t="shared" ref="P3" si="205">O3+1</f>
        <v>45700</v>
      </c>
      <c r="Q3" s="7">
        <f t="shared" ref="Q3" si="206">P3+1</f>
        <v>45701</v>
      </c>
      <c r="R3" s="7">
        <f t="shared" ref="R3" si="207">Q3+1</f>
        <v>45702</v>
      </c>
      <c r="S3" s="7">
        <f t="shared" ref="S3" si="208">R3+1</f>
        <v>45703</v>
      </c>
      <c r="T3" s="7">
        <f t="shared" ref="T3" si="209">S3+1</f>
        <v>45704</v>
      </c>
      <c r="U3" s="7">
        <f t="shared" ref="U3" si="210">T3+1</f>
        <v>45705</v>
      </c>
      <c r="V3" s="7">
        <f t="shared" ref="V3" si="211">U3+1</f>
        <v>45706</v>
      </c>
      <c r="W3" s="7">
        <f t="shared" ref="W3" si="212">V3+1</f>
        <v>45707</v>
      </c>
      <c r="X3" s="7">
        <f t="shared" ref="X3" si="213">W3+1</f>
        <v>45708</v>
      </c>
      <c r="Y3" s="7">
        <f t="shared" ref="Y3" si="214">X3+1</f>
        <v>45709</v>
      </c>
      <c r="Z3" s="7">
        <f t="shared" ref="Z3" si="215">Y3+1</f>
        <v>45710</v>
      </c>
      <c r="AA3" s="7">
        <f t="shared" ref="AA3" si="216">Z3+1</f>
        <v>45711</v>
      </c>
      <c r="AB3" s="7">
        <f t="shared" ref="AB3" si="217">AA3+1</f>
        <v>45712</v>
      </c>
      <c r="AC3" s="7">
        <f t="shared" ref="AC3" si="218">AB3+1</f>
        <v>45713</v>
      </c>
      <c r="AD3" s="7">
        <f t="shared" ref="AD3" si="219">AC3+1</f>
        <v>45714</v>
      </c>
      <c r="AE3" s="7">
        <f t="shared" ref="AE3" si="220">AD3+1</f>
        <v>45715</v>
      </c>
      <c r="AF3" s="7">
        <f t="shared" ref="AF3" si="221">AE3+1</f>
        <v>45716</v>
      </c>
      <c r="AG3" s="7">
        <f t="shared" ref="AG3" si="222">AF3+1</f>
        <v>45717</v>
      </c>
      <c r="AH3" s="7">
        <f t="shared" ref="AH3" si="223">AG3+1</f>
        <v>45718</v>
      </c>
      <c r="AI3" s="7">
        <f t="shared" ref="AI3" si="224">AH3+1</f>
        <v>45719</v>
      </c>
      <c r="AJ3" s="7">
        <f t="shared" ref="AJ3" si="225">AI3+1</f>
        <v>45720</v>
      </c>
      <c r="AK3" s="7">
        <f t="shared" ref="AK3" si="226">AJ3+1</f>
        <v>45721</v>
      </c>
      <c r="AL3" s="7">
        <f t="shared" ref="AL3" si="227">AK3+1</f>
        <v>45722</v>
      </c>
      <c r="AM3" s="7">
        <f t="shared" ref="AM3" si="228">AL3+1</f>
        <v>45723</v>
      </c>
      <c r="AN3" s="7">
        <f t="shared" ref="AN3" si="229">AM3+1</f>
        <v>45724</v>
      </c>
      <c r="AO3" s="7">
        <f t="shared" ref="AO3" si="230">AN3+1</f>
        <v>45725</v>
      </c>
      <c r="AP3" s="7">
        <f t="shared" ref="AP3" si="231">AO3+1</f>
        <v>45726</v>
      </c>
      <c r="AQ3" s="7">
        <f t="shared" ref="AQ3" si="232">AP3+1</f>
        <v>45727</v>
      </c>
      <c r="AR3" s="7">
        <f t="shared" ref="AR3" si="233">AQ3+1</f>
        <v>45728</v>
      </c>
      <c r="AS3" s="7">
        <f t="shared" ref="AS3" si="234">AR3+1</f>
        <v>45729</v>
      </c>
      <c r="AT3" s="7">
        <f t="shared" ref="AT3" si="235">AS3+1</f>
        <v>45730</v>
      </c>
      <c r="AU3" s="7">
        <f t="shared" ref="AU3" si="236">AT3+1</f>
        <v>45731</v>
      </c>
      <c r="AV3" s="7">
        <f t="shared" ref="AV3" si="237">AU3+1</f>
        <v>45732</v>
      </c>
      <c r="AW3" s="7">
        <f t="shared" ref="AW3" si="238">AV3+1</f>
        <v>45733</v>
      </c>
      <c r="AX3" s="7">
        <f t="shared" ref="AX3" si="239">AW3+1</f>
        <v>45734</v>
      </c>
      <c r="AY3" s="7">
        <f t="shared" ref="AY3" si="240">AX3+1</f>
        <v>45735</v>
      </c>
      <c r="AZ3" s="7">
        <f t="shared" ref="AZ3" si="241">AY3+1</f>
        <v>45736</v>
      </c>
      <c r="BA3" s="7">
        <f t="shared" ref="BA3" si="242">AZ3+1</f>
        <v>45737</v>
      </c>
      <c r="BB3" s="7">
        <f t="shared" ref="BB3" si="243">BA3+1</f>
        <v>45738</v>
      </c>
      <c r="BC3" s="7">
        <f t="shared" ref="BC3" si="244">BB3+1</f>
        <v>45739</v>
      </c>
      <c r="BD3" s="7">
        <f t="shared" ref="BD3" si="245">BC3+1</f>
        <v>45740</v>
      </c>
      <c r="BE3" s="7">
        <f t="shared" ref="BE3" si="246">BD3+1</f>
        <v>45741</v>
      </c>
      <c r="BF3" s="7">
        <f t="shared" ref="BF3" si="247">BE3+1</f>
        <v>45742</v>
      </c>
      <c r="BG3" s="7">
        <f t="shared" ref="BG3" si="248">BF3+1</f>
        <v>45743</v>
      </c>
      <c r="BH3" s="7">
        <f t="shared" ref="BH3" si="249">BG3+1</f>
        <v>45744</v>
      </c>
      <c r="BI3" s="7">
        <f t="shared" ref="BI3" si="250">BH3+1</f>
        <v>45745</v>
      </c>
      <c r="BJ3" s="7">
        <f t="shared" ref="BJ3" si="251">BI3+1</f>
        <v>45746</v>
      </c>
      <c r="BK3" s="7">
        <f t="shared" ref="BK3" si="252">BJ3+1</f>
        <v>45747</v>
      </c>
      <c r="BL3" s="7">
        <f t="shared" ref="BL3" si="253">BK3+1</f>
        <v>45748</v>
      </c>
      <c r="BM3" s="7">
        <f t="shared" ref="BM3" si="254">BL3+1</f>
        <v>45749</v>
      </c>
      <c r="BN3" s="7">
        <f t="shared" ref="BN3" si="255">BM3+1</f>
        <v>45750</v>
      </c>
      <c r="BO3" s="7">
        <f t="shared" ref="BO3" si="256">BN3+1</f>
        <v>45751</v>
      </c>
      <c r="BP3" s="7">
        <f t="shared" ref="BP3" si="257">BO3+1</f>
        <v>45752</v>
      </c>
      <c r="BQ3" s="7">
        <f t="shared" ref="BQ3" si="258">BP3+1</f>
        <v>45753</v>
      </c>
      <c r="BR3" s="7">
        <f t="shared" ref="BR3" si="259">BQ3+1</f>
        <v>45754</v>
      </c>
      <c r="BS3" s="7">
        <f t="shared" ref="BS3" si="260">BR3+1</f>
        <v>45755</v>
      </c>
      <c r="BT3" s="7">
        <f t="shared" ref="BT3" si="261">BS3+1</f>
        <v>45756</v>
      </c>
      <c r="BU3" s="7">
        <f t="shared" ref="BU3" si="262">BT3+1</f>
        <v>45757</v>
      </c>
      <c r="BV3" s="7">
        <f t="shared" ref="BV3" si="263">BU3+1</f>
        <v>45758</v>
      </c>
      <c r="BW3" s="7">
        <f t="shared" ref="BW3" si="264">BV3+1</f>
        <v>45759</v>
      </c>
      <c r="BX3" s="7">
        <f t="shared" ref="BX3" si="265">BW3+1</f>
        <v>45760</v>
      </c>
      <c r="BY3" s="7">
        <f t="shared" ref="BY3" si="266">BX3+1</f>
        <v>45761</v>
      </c>
      <c r="BZ3" s="7">
        <f t="shared" ref="BZ3" si="267">BY3+1</f>
        <v>45762</v>
      </c>
      <c r="CA3" s="7">
        <f t="shared" ref="CA3" si="268">BZ3+1</f>
        <v>45763</v>
      </c>
      <c r="CB3" s="7">
        <f t="shared" ref="CB3" si="269">CA3+1</f>
        <v>45764</v>
      </c>
      <c r="CC3" s="7">
        <f t="shared" ref="CC3" si="270">CB3+1</f>
        <v>45765</v>
      </c>
      <c r="CD3" s="7">
        <f t="shared" ref="CD3" si="271">CC3+1</f>
        <v>45766</v>
      </c>
      <c r="CE3" s="7">
        <f t="shared" ref="CE3" si="272">CD3+1</f>
        <v>45767</v>
      </c>
      <c r="CF3" s="7">
        <f t="shared" ref="CF3" si="273">CE3+1</f>
        <v>45768</v>
      </c>
      <c r="CG3" s="7">
        <f t="shared" ref="CG3" si="274">CF3+1</f>
        <v>45769</v>
      </c>
      <c r="CH3" s="7">
        <f t="shared" ref="CH3" si="275">CG3+1</f>
        <v>45770</v>
      </c>
      <c r="CI3" s="7">
        <f t="shared" ref="CI3" si="276">CH3+1</f>
        <v>45771</v>
      </c>
      <c r="CJ3" s="7">
        <f t="shared" ref="CJ3" si="277">CI3+1</f>
        <v>45772</v>
      </c>
      <c r="CK3" s="7">
        <f t="shared" ref="CK3" si="278">CJ3+1</f>
        <v>45773</v>
      </c>
      <c r="CL3" s="7">
        <f t="shared" ref="CL3" si="279">CK3+1</f>
        <v>45774</v>
      </c>
      <c r="CM3" s="7">
        <f t="shared" ref="CM3" si="280">CL3+1</f>
        <v>45775</v>
      </c>
      <c r="CN3" s="7">
        <f t="shared" ref="CN3" si="281">CM3+1</f>
        <v>45776</v>
      </c>
      <c r="CO3" s="7">
        <f t="shared" ref="CO3" si="282">CN3+1</f>
        <v>45777</v>
      </c>
      <c r="CP3" s="7">
        <f t="shared" ref="CP3" si="283">CO3+1</f>
        <v>45778</v>
      </c>
      <c r="CQ3" s="7">
        <f t="shared" ref="CQ3" si="284">CP3+1</f>
        <v>45779</v>
      </c>
      <c r="CR3" s="7">
        <f t="shared" ref="CR3" si="285">CQ3+1</f>
        <v>45780</v>
      </c>
      <c r="CS3" s="7">
        <f t="shared" ref="CS3" si="286">CR3+1</f>
        <v>45781</v>
      </c>
      <c r="CT3" s="7">
        <f t="shared" ref="CT3" si="287">CS3+1</f>
        <v>45782</v>
      </c>
      <c r="CU3" s="7">
        <f t="shared" ref="CU3" si="288">CT3+1</f>
        <v>45783</v>
      </c>
      <c r="CV3" s="7">
        <f t="shared" ref="CV3" si="289">CU3+1</f>
        <v>45784</v>
      </c>
      <c r="CW3" s="7">
        <f t="shared" ref="CW3" si="290">CV3+1</f>
        <v>45785</v>
      </c>
      <c r="CX3" s="7">
        <f t="shared" ref="CX3" si="291">CW3+1</f>
        <v>45786</v>
      </c>
      <c r="CY3" s="7">
        <f t="shared" ref="CY3" si="292">CX3+1</f>
        <v>45787</v>
      </c>
      <c r="CZ3" s="7">
        <f t="shared" ref="CZ3" si="293">CY3+1</f>
        <v>45788</v>
      </c>
      <c r="DA3" s="7">
        <f t="shared" ref="DA3" si="294">CZ3+1</f>
        <v>45789</v>
      </c>
      <c r="DB3" s="7">
        <f t="shared" ref="DB3" si="295">DA3+1</f>
        <v>45790</v>
      </c>
      <c r="DC3" s="7">
        <f t="shared" ref="DC3" si="296">DB3+1</f>
        <v>45791</v>
      </c>
      <c r="DD3" s="7">
        <f t="shared" ref="DD3" si="297">DC3+1</f>
        <v>45792</v>
      </c>
      <c r="DE3" s="7">
        <f t="shared" ref="DE3" si="298">DD3+1</f>
        <v>45793</v>
      </c>
      <c r="DF3" s="7">
        <f t="shared" ref="DF3" si="299">DE3+1</f>
        <v>45794</v>
      </c>
      <c r="DG3" s="7">
        <f t="shared" ref="DG3" si="300">DF3+1</f>
        <v>45795</v>
      </c>
      <c r="DH3" s="7">
        <f t="shared" ref="DH3" si="301">DG3+1</f>
        <v>45796</v>
      </c>
      <c r="DI3" s="7">
        <f t="shared" ref="DI3" si="302">DH3+1</f>
        <v>45797</v>
      </c>
      <c r="DJ3" s="7">
        <f t="shared" ref="DJ3" si="303">DI3+1</f>
        <v>45798</v>
      </c>
      <c r="DK3" s="7">
        <f t="shared" ref="DK3" si="304">DJ3+1</f>
        <v>45799</v>
      </c>
      <c r="DL3" s="7">
        <f t="shared" ref="DL3" si="305">DK3+1</f>
        <v>45800</v>
      </c>
      <c r="DM3" s="7">
        <f t="shared" ref="DM3" si="306">DL3+1</f>
        <v>45801</v>
      </c>
      <c r="DN3" s="7">
        <f t="shared" ref="DN3" si="307">DM3+1</f>
        <v>45802</v>
      </c>
      <c r="DO3" s="7">
        <f t="shared" ref="DO3" si="308">DN3+1</f>
        <v>45803</v>
      </c>
      <c r="DP3" s="7">
        <f t="shared" ref="DP3" si="309">DO3+1</f>
        <v>45804</v>
      </c>
      <c r="DQ3" s="7">
        <f t="shared" ref="DQ3" si="310">DP3+1</f>
        <v>45805</v>
      </c>
      <c r="DR3" s="7">
        <f t="shared" ref="DR3" si="311">DQ3+1</f>
        <v>45806</v>
      </c>
      <c r="DS3" s="7">
        <f t="shared" ref="DS3" si="312">DR3+1</f>
        <v>45807</v>
      </c>
      <c r="DT3" s="7">
        <f t="shared" ref="DT3" si="313">DS3+1</f>
        <v>45808</v>
      </c>
      <c r="DU3" s="7">
        <f t="shared" ref="DU3" si="314">DT3+1</f>
        <v>45809</v>
      </c>
      <c r="DV3" s="7">
        <f t="shared" ref="DV3" si="315">DU3+1</f>
        <v>45810</v>
      </c>
      <c r="DW3" s="7">
        <f t="shared" ref="DW3" si="316">DV3+1</f>
        <v>45811</v>
      </c>
      <c r="DX3" s="7">
        <f t="shared" ref="DX3" si="317">DW3+1</f>
        <v>45812</v>
      </c>
      <c r="DY3" s="7">
        <f t="shared" ref="DY3" si="318">DX3+1</f>
        <v>45813</v>
      </c>
      <c r="DZ3" s="7">
        <f t="shared" ref="DZ3" si="319">DY3+1</f>
        <v>45814</v>
      </c>
      <c r="EA3" s="7">
        <f t="shared" ref="EA3" si="320">DZ3+1</f>
        <v>45815</v>
      </c>
      <c r="EB3" s="7">
        <f t="shared" ref="EB3" si="321">EA3+1</f>
        <v>45816</v>
      </c>
      <c r="EC3" s="7">
        <f t="shared" ref="EC3" si="322">EB3+1</f>
        <v>45817</v>
      </c>
      <c r="ED3" s="7">
        <f t="shared" ref="ED3" si="323">EC3+1</f>
        <v>45818</v>
      </c>
      <c r="EE3" s="7">
        <f t="shared" ref="EE3" si="324">ED3+1</f>
        <v>45819</v>
      </c>
      <c r="EF3" s="7">
        <f t="shared" ref="EF3" si="325">EE3+1</f>
        <v>45820</v>
      </c>
      <c r="EG3" s="7">
        <f t="shared" ref="EG3" si="326">EF3+1</f>
        <v>45821</v>
      </c>
      <c r="EH3" s="7">
        <f t="shared" ref="EH3" si="327">EG3+1</f>
        <v>45822</v>
      </c>
      <c r="EI3" s="7">
        <f t="shared" ref="EI3" si="328">EH3+1</f>
        <v>45823</v>
      </c>
      <c r="EJ3" s="7">
        <f t="shared" ref="EJ3" si="329">EI3+1</f>
        <v>45824</v>
      </c>
      <c r="EK3" s="7">
        <f t="shared" ref="EK3" si="330">EJ3+1</f>
        <v>45825</v>
      </c>
      <c r="EL3" s="7">
        <f t="shared" ref="EL3" si="331">EK3+1</f>
        <v>45826</v>
      </c>
      <c r="EM3" s="7">
        <f t="shared" ref="EM3" si="332">EL3+1</f>
        <v>45827</v>
      </c>
      <c r="EN3" s="7">
        <f t="shared" ref="EN3" si="333">EM3+1</f>
        <v>45828</v>
      </c>
      <c r="EO3" s="7">
        <f t="shared" ref="EO3" si="334">EN3+1</f>
        <v>45829</v>
      </c>
      <c r="EP3" s="7">
        <f t="shared" ref="EP3" si="335">EO3+1</f>
        <v>45830</v>
      </c>
      <c r="EQ3" s="7">
        <f t="shared" ref="EQ3" si="336">EP3+1</f>
        <v>45831</v>
      </c>
      <c r="ER3" s="7">
        <f t="shared" ref="ER3" si="337">EQ3+1</f>
        <v>45832</v>
      </c>
      <c r="ES3" s="7">
        <f t="shared" ref="ES3" si="338">ER3+1</f>
        <v>45833</v>
      </c>
      <c r="ET3" s="7">
        <f t="shared" ref="ET3" si="339">ES3+1</f>
        <v>45834</v>
      </c>
      <c r="EU3" s="7">
        <f t="shared" ref="EU3" si="340">ET3+1</f>
        <v>45835</v>
      </c>
      <c r="EV3" s="7">
        <f t="shared" ref="EV3" si="341">EU3+1</f>
        <v>45836</v>
      </c>
      <c r="EW3" s="7">
        <f t="shared" ref="EW3" si="342">EV3+1</f>
        <v>45837</v>
      </c>
      <c r="EX3" s="7">
        <f t="shared" ref="EX3" si="343">EW3+1</f>
        <v>45838</v>
      </c>
      <c r="EY3" s="7">
        <f t="shared" ref="EY3" si="344">EX3+1</f>
        <v>45839</v>
      </c>
      <c r="EZ3" s="7">
        <f t="shared" ref="EZ3" si="345">EY3+1</f>
        <v>45840</v>
      </c>
      <c r="FA3" s="7">
        <f t="shared" ref="FA3" si="346">EZ3+1</f>
        <v>45841</v>
      </c>
      <c r="FB3" s="7">
        <f t="shared" ref="FB3" si="347">FA3+1</f>
        <v>45842</v>
      </c>
      <c r="FC3" s="7">
        <f t="shared" ref="FC3" si="348">FB3+1</f>
        <v>45843</v>
      </c>
      <c r="FD3" s="7">
        <f t="shared" ref="FD3" si="349">FC3+1</f>
        <v>45844</v>
      </c>
      <c r="FE3" s="7">
        <f t="shared" ref="FE3" si="350">FD3+1</f>
        <v>45845</v>
      </c>
      <c r="FF3" s="7">
        <f t="shared" ref="FF3" si="351">FE3+1</f>
        <v>45846</v>
      </c>
      <c r="FG3" s="7">
        <f t="shared" ref="FG3" si="352">FF3+1</f>
        <v>45847</v>
      </c>
      <c r="FH3" s="7">
        <f t="shared" ref="FH3" si="353">FG3+1</f>
        <v>45848</v>
      </c>
      <c r="FI3" s="7">
        <f t="shared" ref="FI3" si="354">FH3+1</f>
        <v>45849</v>
      </c>
      <c r="FJ3" s="7">
        <f t="shared" ref="FJ3" si="355">FI3+1</f>
        <v>45850</v>
      </c>
      <c r="FK3" s="7">
        <f t="shared" ref="FK3" si="356">FJ3+1</f>
        <v>45851</v>
      </c>
      <c r="FL3" s="7">
        <f t="shared" ref="FL3" si="357">FK3+1</f>
        <v>45852</v>
      </c>
      <c r="FM3" s="7">
        <f t="shared" ref="FM3" si="358">FL3+1</f>
        <v>45853</v>
      </c>
      <c r="FN3" s="7">
        <f t="shared" ref="FN3" si="359">FM3+1</f>
        <v>45854</v>
      </c>
      <c r="FO3" s="7">
        <f t="shared" ref="FO3" si="360">FN3+1</f>
        <v>45855</v>
      </c>
      <c r="FP3" s="7">
        <f t="shared" ref="FP3" si="361">FO3+1</f>
        <v>45856</v>
      </c>
      <c r="FQ3" s="7">
        <f t="shared" ref="FQ3" si="362">FP3+1</f>
        <v>45857</v>
      </c>
      <c r="FR3" s="7">
        <f t="shared" ref="FR3" si="363">FQ3+1</f>
        <v>45858</v>
      </c>
      <c r="FS3" s="7">
        <f t="shared" ref="FS3" si="364">FR3+1</f>
        <v>45859</v>
      </c>
      <c r="FT3" s="7">
        <f t="shared" ref="FT3" si="365">FS3+1</f>
        <v>45860</v>
      </c>
      <c r="FU3" s="7">
        <f t="shared" ref="FU3" si="366">FT3+1</f>
        <v>45861</v>
      </c>
      <c r="FV3" s="7">
        <f t="shared" ref="FV3" si="367">FU3+1</f>
        <v>45862</v>
      </c>
      <c r="FW3" s="7">
        <f t="shared" ref="FW3" si="368">FV3+1</f>
        <v>45863</v>
      </c>
      <c r="FX3" s="7">
        <f t="shared" ref="FX3" si="369">FW3+1</f>
        <v>45864</v>
      </c>
      <c r="FY3" s="7">
        <f t="shared" ref="FY3" si="370">FX3+1</f>
        <v>45865</v>
      </c>
      <c r="FZ3" s="7">
        <f t="shared" ref="FZ3" si="371">FY3+1</f>
        <v>45866</v>
      </c>
      <c r="GA3" s="7">
        <f t="shared" ref="GA3" si="372">FZ3+1</f>
        <v>45867</v>
      </c>
      <c r="GB3" s="7">
        <f t="shared" ref="GB3" si="373">GA3+1</f>
        <v>45868</v>
      </c>
      <c r="GC3" s="7">
        <f t="shared" ref="GC3" si="374">GB3+1</f>
        <v>45869</v>
      </c>
      <c r="GD3" s="7">
        <f t="shared" ref="GD3" si="375">GC3+1</f>
        <v>45870</v>
      </c>
      <c r="GE3" s="7">
        <f t="shared" ref="GE3" si="376">GD3+1</f>
        <v>45871</v>
      </c>
      <c r="GF3" s="7">
        <f t="shared" ref="GF3" si="377">GE3+1</f>
        <v>45872</v>
      </c>
      <c r="GG3" s="7">
        <f t="shared" ref="GG3" si="378">GF3+1</f>
        <v>45873</v>
      </c>
      <c r="GH3" s="7">
        <f t="shared" ref="GH3" si="379">GG3+1</f>
        <v>45874</v>
      </c>
      <c r="GI3" s="7">
        <f t="shared" ref="GI3" si="380">GH3+1</f>
        <v>45875</v>
      </c>
      <c r="GJ3" s="7">
        <f t="shared" ref="GJ3" si="381">GI3+1</f>
        <v>45876</v>
      </c>
      <c r="GK3" s="7">
        <f t="shared" ref="GK3" si="382">GJ3+1</f>
        <v>45877</v>
      </c>
      <c r="GL3" s="7">
        <f t="shared" ref="GL3" si="383">GK3+1</f>
        <v>45878</v>
      </c>
      <c r="GM3" s="7">
        <f t="shared" ref="GM3" si="384">GL3+1</f>
        <v>45879</v>
      </c>
      <c r="GN3" s="7">
        <f t="shared" ref="GN3" si="385">GM3+1</f>
        <v>45880</v>
      </c>
      <c r="GO3" s="7">
        <f t="shared" ref="GO3" si="386">GN3+1</f>
        <v>45881</v>
      </c>
      <c r="GP3" s="7">
        <f t="shared" ref="GP3" si="387">GO3+1</f>
        <v>45882</v>
      </c>
      <c r="GQ3" s="7">
        <f t="shared" ref="GQ3" si="388">GP3+1</f>
        <v>45883</v>
      </c>
      <c r="GR3" s="7">
        <f t="shared" ref="GR3" si="389">GQ3+1</f>
        <v>45884</v>
      </c>
      <c r="GS3" s="7">
        <f t="shared" ref="GS3" si="390">GR3+1</f>
        <v>45885</v>
      </c>
      <c r="GT3" s="7">
        <f t="shared" ref="GT3" si="391">GS3+1</f>
        <v>45886</v>
      </c>
      <c r="GU3" s="7">
        <f t="shared" ref="GU3" si="392">GT3+1</f>
        <v>45887</v>
      </c>
      <c r="GV3" s="7">
        <f t="shared" ref="GV3" si="393">GU3+1</f>
        <v>45888</v>
      </c>
      <c r="GW3" s="7">
        <f t="shared" ref="GW3" si="394">GV3+1</f>
        <v>45889</v>
      </c>
      <c r="GX3" s="7">
        <f t="shared" ref="GX3" si="395">GW3+1</f>
        <v>45890</v>
      </c>
      <c r="GY3" s="7">
        <f t="shared" ref="GY3" si="396">GX3+1</f>
        <v>45891</v>
      </c>
      <c r="GZ3" s="7">
        <f t="shared" ref="GZ3" si="397">GY3+1</f>
        <v>45892</v>
      </c>
      <c r="HA3" s="7">
        <f t="shared" ref="HA3" si="398">GZ3+1</f>
        <v>45893</v>
      </c>
      <c r="HB3" s="7">
        <f t="shared" ref="HB3" si="399">HA3+1</f>
        <v>45894</v>
      </c>
      <c r="HC3" s="7">
        <f t="shared" ref="HC3" si="400">HB3+1</f>
        <v>45895</v>
      </c>
      <c r="HD3" s="7">
        <f t="shared" ref="HD3" si="401">HC3+1</f>
        <v>45896</v>
      </c>
      <c r="HE3" s="7">
        <f t="shared" ref="HE3" si="402">HD3+1</f>
        <v>45897</v>
      </c>
      <c r="HF3" s="7">
        <f t="shared" ref="HF3" si="403">HE3+1</f>
        <v>45898</v>
      </c>
      <c r="HG3" s="7">
        <f t="shared" ref="HG3" si="404">HF3+1</f>
        <v>45899</v>
      </c>
      <c r="HH3" s="7">
        <f t="shared" ref="HH3" si="405">HG3+1</f>
        <v>45900</v>
      </c>
      <c r="HI3" s="7">
        <f t="shared" ref="HI3" si="406">HH3+1</f>
        <v>45901</v>
      </c>
      <c r="HJ3" s="7">
        <f t="shared" ref="HJ3" si="407">HI3+1</f>
        <v>45902</v>
      </c>
      <c r="HK3" s="7">
        <f t="shared" ref="HK3" si="408">HJ3+1</f>
        <v>45903</v>
      </c>
      <c r="HL3" s="7">
        <f t="shared" ref="HL3" si="409">HK3+1</f>
        <v>45904</v>
      </c>
      <c r="HM3" s="7">
        <f t="shared" ref="HM3" si="410">HL3+1</f>
        <v>45905</v>
      </c>
      <c r="HN3" s="7">
        <f t="shared" ref="HN3" si="411">HM3+1</f>
        <v>45906</v>
      </c>
      <c r="HO3" s="7">
        <f t="shared" ref="HO3" si="412">HN3+1</f>
        <v>45907</v>
      </c>
      <c r="HP3" s="7">
        <f t="shared" ref="HP3" si="413">HO3+1</f>
        <v>45908</v>
      </c>
      <c r="HQ3" s="7">
        <f t="shared" ref="HQ3" si="414">HP3+1</f>
        <v>45909</v>
      </c>
      <c r="HR3" s="7">
        <f t="shared" ref="HR3" si="415">HQ3+1</f>
        <v>45910</v>
      </c>
      <c r="HS3" s="7">
        <f t="shared" ref="HS3" si="416">HR3+1</f>
        <v>45911</v>
      </c>
      <c r="HT3" s="7">
        <f t="shared" ref="HT3" si="417">HS3+1</f>
        <v>45912</v>
      </c>
      <c r="HU3" s="7">
        <f t="shared" ref="HU3" si="418">HT3+1</f>
        <v>45913</v>
      </c>
      <c r="HV3" s="7">
        <f t="shared" ref="HV3" si="419">HU3+1</f>
        <v>45914</v>
      </c>
      <c r="HW3" s="7">
        <f t="shared" ref="HW3" si="420">HV3+1</f>
        <v>45915</v>
      </c>
      <c r="HX3" s="7">
        <f t="shared" ref="HX3" si="421">HW3+1</f>
        <v>45916</v>
      </c>
      <c r="HY3" s="7">
        <f t="shared" ref="HY3" si="422">HX3+1</f>
        <v>45917</v>
      </c>
      <c r="HZ3" s="7">
        <f t="shared" ref="HZ3" si="423">HY3+1</f>
        <v>45918</v>
      </c>
      <c r="IA3" s="7">
        <f t="shared" ref="IA3" si="424">HZ3+1</f>
        <v>45919</v>
      </c>
      <c r="IB3" s="7">
        <f t="shared" ref="IB3" si="425">IA3+1</f>
        <v>45920</v>
      </c>
      <c r="IC3" s="7">
        <f t="shared" ref="IC3" si="426">IB3+1</f>
        <v>45921</v>
      </c>
      <c r="ID3" s="7">
        <f t="shared" ref="ID3" si="427">IC3+1</f>
        <v>45922</v>
      </c>
      <c r="IE3" s="7">
        <f t="shared" ref="IE3" si="428">ID3+1</f>
        <v>45923</v>
      </c>
      <c r="IF3" s="7">
        <f t="shared" ref="IF3" si="429">IE3+1</f>
        <v>45924</v>
      </c>
      <c r="IG3" s="7">
        <f t="shared" ref="IG3" si="430">IF3+1</f>
        <v>45925</v>
      </c>
      <c r="IH3" s="7">
        <f t="shared" ref="IH3" si="431">IG3+1</f>
        <v>45926</v>
      </c>
      <c r="II3" s="7">
        <f t="shared" ref="II3" si="432">IH3+1</f>
        <v>45927</v>
      </c>
      <c r="IJ3" s="7">
        <f t="shared" ref="IJ3" si="433">II3+1</f>
        <v>45928</v>
      </c>
      <c r="IK3" s="7">
        <f t="shared" ref="IK3" si="434">IJ3+1</f>
        <v>45929</v>
      </c>
      <c r="IL3" s="7">
        <f t="shared" ref="IL3" si="435">IK3+1</f>
        <v>45930</v>
      </c>
      <c r="IM3" s="7">
        <f t="shared" ref="IM3" si="436">IL3+1</f>
        <v>45931</v>
      </c>
      <c r="IN3" s="7">
        <f t="shared" ref="IN3" si="437">IM3+1</f>
        <v>45932</v>
      </c>
      <c r="IO3" s="7">
        <f t="shared" ref="IO3" si="438">IN3+1</f>
        <v>45933</v>
      </c>
      <c r="IP3" s="7">
        <f t="shared" ref="IP3" si="439">IO3+1</f>
        <v>45934</v>
      </c>
      <c r="IQ3" s="7">
        <f t="shared" ref="IQ3" si="440">IP3+1</f>
        <v>45935</v>
      </c>
      <c r="IR3" s="7">
        <f t="shared" ref="IR3" si="441">IQ3+1</f>
        <v>45936</v>
      </c>
      <c r="IS3" s="7">
        <f t="shared" ref="IS3" si="442">IR3+1</f>
        <v>45937</v>
      </c>
      <c r="IT3" s="7">
        <f t="shared" ref="IT3" si="443">IS3+1</f>
        <v>45938</v>
      </c>
      <c r="IU3" s="7">
        <f t="shared" ref="IU3" si="444">IT3+1</f>
        <v>45939</v>
      </c>
      <c r="IV3" s="7">
        <f t="shared" ref="IV3" si="445">IU3+1</f>
        <v>45940</v>
      </c>
      <c r="IW3" s="7">
        <f t="shared" ref="IW3" si="446">IV3+1</f>
        <v>45941</v>
      </c>
      <c r="IX3" s="7">
        <f t="shared" ref="IX3" si="447">IW3+1</f>
        <v>45942</v>
      </c>
      <c r="IY3" s="7">
        <f t="shared" ref="IY3" si="448">IX3+1</f>
        <v>45943</v>
      </c>
      <c r="IZ3" s="7">
        <f t="shared" ref="IZ3" si="449">IY3+1</f>
        <v>45944</v>
      </c>
      <c r="JA3" s="7">
        <f t="shared" ref="JA3" si="450">IZ3+1</f>
        <v>45945</v>
      </c>
      <c r="JB3" s="7">
        <f t="shared" ref="JB3" si="451">JA3+1</f>
        <v>45946</v>
      </c>
      <c r="JC3" s="7">
        <f t="shared" ref="JC3" si="452">JB3+1</f>
        <v>45947</v>
      </c>
      <c r="JD3" s="7">
        <f t="shared" ref="JD3" si="453">JC3+1</f>
        <v>45948</v>
      </c>
      <c r="JE3" s="7">
        <f t="shared" ref="JE3" si="454">JD3+1</f>
        <v>45949</v>
      </c>
      <c r="JF3" s="7">
        <f t="shared" ref="JF3" si="455">JE3+1</f>
        <v>45950</v>
      </c>
      <c r="JG3" s="7">
        <f t="shared" ref="JG3" si="456">JF3+1</f>
        <v>45951</v>
      </c>
      <c r="JH3" s="7">
        <f t="shared" ref="JH3" si="457">JG3+1</f>
        <v>45952</v>
      </c>
      <c r="JI3" s="7">
        <f t="shared" ref="JI3" si="458">JH3+1</f>
        <v>45953</v>
      </c>
      <c r="JJ3" s="7">
        <f t="shared" ref="JJ3" si="459">JI3+1</f>
        <v>45954</v>
      </c>
      <c r="JK3" s="7">
        <f t="shared" ref="JK3" si="460">JJ3+1</f>
        <v>45955</v>
      </c>
      <c r="JL3" s="7">
        <f t="shared" ref="JL3" si="461">JK3+1</f>
        <v>45956</v>
      </c>
      <c r="JM3" s="7">
        <f t="shared" ref="JM3" si="462">JL3+1</f>
        <v>45957</v>
      </c>
      <c r="JN3" s="7">
        <f t="shared" ref="JN3" si="463">JM3+1</f>
        <v>45958</v>
      </c>
      <c r="JO3" s="7">
        <f t="shared" ref="JO3" si="464">JN3+1</f>
        <v>45959</v>
      </c>
      <c r="JP3" s="7">
        <f t="shared" ref="JP3" si="465">JO3+1</f>
        <v>45960</v>
      </c>
      <c r="JQ3" s="7">
        <f t="shared" ref="JQ3" si="466">JP3+1</f>
        <v>45961</v>
      </c>
      <c r="JR3" s="7">
        <f t="shared" ref="JR3" si="467">JQ3+1</f>
        <v>45962</v>
      </c>
      <c r="JS3" s="7">
        <f t="shared" ref="JS3" si="468">JR3+1</f>
        <v>45963</v>
      </c>
      <c r="JT3" s="7">
        <f t="shared" ref="JT3" si="469">JS3+1</f>
        <v>45964</v>
      </c>
      <c r="JU3" s="7">
        <f t="shared" ref="JU3" si="470">JT3+1</f>
        <v>45965</v>
      </c>
      <c r="JV3" s="7">
        <f t="shared" ref="JV3" si="471">JU3+1</f>
        <v>45966</v>
      </c>
      <c r="JW3" s="7">
        <f t="shared" ref="JW3" si="472">JV3+1</f>
        <v>45967</v>
      </c>
      <c r="JX3" s="7">
        <f t="shared" ref="JX3" si="473">JW3+1</f>
        <v>45968</v>
      </c>
      <c r="JY3" s="7">
        <f t="shared" ref="JY3" si="474">JX3+1</f>
        <v>45969</v>
      </c>
      <c r="JZ3" s="7">
        <f t="shared" ref="JZ3" si="475">JY3+1</f>
        <v>45970</v>
      </c>
      <c r="KA3" s="7">
        <f t="shared" ref="KA3" si="476">JZ3+1</f>
        <v>45971</v>
      </c>
      <c r="KB3" s="7">
        <f t="shared" ref="KB3" si="477">KA3+1</f>
        <v>45972</v>
      </c>
      <c r="KC3" s="7">
        <f t="shared" ref="KC3" si="478">KB3+1</f>
        <v>45973</v>
      </c>
      <c r="KD3" s="7">
        <f t="shared" ref="KD3" si="479">KC3+1</f>
        <v>45974</v>
      </c>
      <c r="KE3" s="7">
        <f t="shared" ref="KE3" si="480">KD3+1</f>
        <v>45975</v>
      </c>
      <c r="KF3" s="7">
        <f t="shared" ref="KF3" si="481">KE3+1</f>
        <v>45976</v>
      </c>
      <c r="KG3" s="7">
        <f t="shared" ref="KG3" si="482">KF3+1</f>
        <v>45977</v>
      </c>
      <c r="KH3" s="7">
        <f t="shared" ref="KH3" si="483">KG3+1</f>
        <v>45978</v>
      </c>
      <c r="KI3" s="7">
        <f t="shared" ref="KI3" si="484">KH3+1</f>
        <v>45979</v>
      </c>
      <c r="KJ3" s="7">
        <f t="shared" ref="KJ3" si="485">KI3+1</f>
        <v>45980</v>
      </c>
      <c r="KK3" s="7">
        <f t="shared" ref="KK3" si="486">KJ3+1</f>
        <v>45981</v>
      </c>
      <c r="KL3" s="7">
        <f t="shared" ref="KL3" si="487">KK3+1</f>
        <v>45982</v>
      </c>
      <c r="KM3" s="7">
        <f t="shared" ref="KM3" si="488">KL3+1</f>
        <v>45983</v>
      </c>
      <c r="KN3" s="7">
        <f t="shared" ref="KN3" si="489">KM3+1</f>
        <v>45984</v>
      </c>
      <c r="KO3" s="7">
        <f t="shared" ref="KO3" si="490">KN3+1</f>
        <v>45985</v>
      </c>
      <c r="KP3" s="7">
        <f t="shared" ref="KP3" si="491">KO3+1</f>
        <v>45986</v>
      </c>
      <c r="KQ3" s="7">
        <f t="shared" ref="KQ3" si="492">KP3+1</f>
        <v>45987</v>
      </c>
      <c r="KR3" s="7">
        <f t="shared" ref="KR3" si="493">KQ3+1</f>
        <v>45988</v>
      </c>
      <c r="KS3" s="7">
        <f t="shared" ref="KS3" si="494">KR3+1</f>
        <v>45989</v>
      </c>
      <c r="KT3" s="7">
        <f t="shared" ref="KT3" si="495">KS3+1</f>
        <v>45990</v>
      </c>
      <c r="KU3" s="7">
        <f t="shared" ref="KU3" si="496">KT3+1</f>
        <v>45991</v>
      </c>
      <c r="KV3" s="7">
        <f t="shared" ref="KV3" si="497">KU3+1</f>
        <v>45992</v>
      </c>
      <c r="KW3" s="7">
        <f t="shared" ref="KW3" si="498">KV3+1</f>
        <v>45993</v>
      </c>
      <c r="KX3" s="7">
        <f t="shared" ref="KX3" si="499">KW3+1</f>
        <v>45994</v>
      </c>
      <c r="KY3" s="7">
        <f t="shared" ref="KY3" si="500">KX3+1</f>
        <v>45995</v>
      </c>
      <c r="KZ3" s="7">
        <f t="shared" ref="KZ3" si="501">KY3+1</f>
        <v>45996</v>
      </c>
      <c r="LA3" s="7">
        <f t="shared" ref="LA3" si="502">KZ3+1</f>
        <v>45997</v>
      </c>
      <c r="LB3" s="7">
        <f t="shared" ref="LB3" si="503">LA3+1</f>
        <v>45998</v>
      </c>
      <c r="LC3" s="7">
        <f t="shared" ref="LC3" si="504">LB3+1</f>
        <v>45999</v>
      </c>
      <c r="LD3" s="7">
        <f t="shared" ref="LD3" si="505">LC3+1</f>
        <v>46000</v>
      </c>
      <c r="LE3" s="7">
        <f t="shared" ref="LE3" si="506">LD3+1</f>
        <v>46001</v>
      </c>
      <c r="LF3" s="7">
        <f t="shared" ref="LF3" si="507">LE3+1</f>
        <v>46002</v>
      </c>
      <c r="LG3" s="7">
        <f t="shared" ref="LG3" si="508">LF3+1</f>
        <v>46003</v>
      </c>
      <c r="LH3" s="7">
        <f t="shared" ref="LH3" si="509">LG3+1</f>
        <v>46004</v>
      </c>
      <c r="LI3" s="7">
        <f t="shared" ref="LI3" si="510">LH3+1</f>
        <v>46005</v>
      </c>
      <c r="LJ3" s="7">
        <f t="shared" ref="LJ3" si="511">LI3+1</f>
        <v>46006</v>
      </c>
      <c r="LK3" s="7">
        <f t="shared" ref="LK3" si="512">LJ3+1</f>
        <v>46007</v>
      </c>
      <c r="LL3" s="7">
        <f t="shared" ref="LL3" si="513">LK3+1</f>
        <v>46008</v>
      </c>
      <c r="LM3" s="7">
        <f t="shared" ref="LM3" si="514">LL3+1</f>
        <v>46009</v>
      </c>
      <c r="LN3" s="7">
        <f t="shared" ref="LN3" si="515">LM3+1</f>
        <v>46010</v>
      </c>
      <c r="LO3" s="7">
        <f t="shared" ref="LO3" si="516">LN3+1</f>
        <v>46011</v>
      </c>
      <c r="LP3" s="7">
        <f t="shared" ref="LP3" si="517">LO3+1</f>
        <v>46012</v>
      </c>
      <c r="LQ3" s="7">
        <f t="shared" ref="LQ3" si="518">LP3+1</f>
        <v>46013</v>
      </c>
      <c r="LR3" s="7">
        <f t="shared" ref="LR3" si="519">LQ3+1</f>
        <v>46014</v>
      </c>
      <c r="LS3" s="7">
        <f t="shared" ref="LS3" si="520">LR3+1</f>
        <v>46015</v>
      </c>
      <c r="LT3" s="7">
        <f t="shared" ref="LT3" si="521">LS3+1</f>
        <v>46016</v>
      </c>
      <c r="LU3" s="7">
        <f t="shared" ref="LU3" si="522">LT3+1</f>
        <v>46017</v>
      </c>
      <c r="LV3" s="7">
        <f t="shared" ref="LV3" si="523">LU3+1</f>
        <v>46018</v>
      </c>
      <c r="LW3" s="7">
        <f t="shared" ref="LW3" si="524">LV3+1</f>
        <v>46019</v>
      </c>
      <c r="LX3" s="7">
        <f t="shared" ref="LX3" si="525">LW3+1</f>
        <v>46020</v>
      </c>
      <c r="LY3" s="7">
        <f t="shared" ref="LY3" si="526">LX3+1</f>
        <v>46021</v>
      </c>
      <c r="LZ3" s="7">
        <f t="shared" ref="LZ3" si="527">LY3+1</f>
        <v>46022</v>
      </c>
      <c r="MA3" s="7">
        <f t="shared" ref="MA3" si="528">LZ3+1</f>
        <v>46023</v>
      </c>
      <c r="MB3" s="7">
        <v>46024</v>
      </c>
      <c r="MC3" s="7">
        <v>46025</v>
      </c>
      <c r="MD3" s="7">
        <v>46026</v>
      </c>
      <c r="ME3" s="7">
        <v>46027</v>
      </c>
      <c r="MF3" s="7">
        <v>46028</v>
      </c>
      <c r="MG3" s="7">
        <v>46029</v>
      </c>
      <c r="MH3" s="7">
        <v>46030</v>
      </c>
      <c r="MI3" s="7">
        <v>46031</v>
      </c>
      <c r="MJ3" s="7">
        <v>46032</v>
      </c>
      <c r="MK3" s="7">
        <v>46033</v>
      </c>
      <c r="ML3" s="7">
        <v>46034</v>
      </c>
      <c r="MM3" s="7">
        <v>46035</v>
      </c>
      <c r="MN3" s="7">
        <v>46036</v>
      </c>
      <c r="MO3" s="7">
        <v>46037</v>
      </c>
      <c r="MP3" s="7">
        <v>46038</v>
      </c>
      <c r="MQ3" s="7">
        <v>46039</v>
      </c>
      <c r="MR3" s="7">
        <v>46040</v>
      </c>
      <c r="MS3" s="7">
        <v>46041</v>
      </c>
      <c r="MT3" s="7">
        <v>46042</v>
      </c>
      <c r="MU3" s="7">
        <v>46043</v>
      </c>
      <c r="MV3" s="7">
        <v>46044</v>
      </c>
      <c r="MW3" s="7">
        <v>46045</v>
      </c>
      <c r="MX3" s="7">
        <v>46046</v>
      </c>
      <c r="MY3" s="7">
        <v>46047</v>
      </c>
      <c r="MZ3" s="7">
        <v>46048</v>
      </c>
      <c r="NA3" s="7">
        <v>46049</v>
      </c>
      <c r="NB3" s="7">
        <v>46050</v>
      </c>
      <c r="NC3" s="7">
        <v>46051</v>
      </c>
      <c r="ND3" s="7">
        <v>46052</v>
      </c>
      <c r="NE3" s="7">
        <v>46053</v>
      </c>
      <c r="NF3" s="7">
        <v>46054</v>
      </c>
      <c r="NG3" s="7">
        <v>46055</v>
      </c>
      <c r="NH3" s="7">
        <v>46056</v>
      </c>
      <c r="NI3" s="7">
        <v>46057</v>
      </c>
      <c r="NJ3" s="7">
        <v>46058</v>
      </c>
      <c r="NK3" s="7">
        <v>46059</v>
      </c>
      <c r="NL3" s="7">
        <v>46060</v>
      </c>
      <c r="NM3" s="7">
        <v>46061</v>
      </c>
      <c r="NN3" s="7">
        <v>46062</v>
      </c>
      <c r="NO3" s="313">
        <v>46063</v>
      </c>
      <c r="NP3" s="7">
        <v>46064</v>
      </c>
      <c r="NQ3" s="7">
        <v>46065</v>
      </c>
      <c r="NR3" s="7">
        <v>46066</v>
      </c>
      <c r="NS3" s="7">
        <v>46067</v>
      </c>
      <c r="NT3" s="7">
        <v>46068</v>
      </c>
      <c r="NU3" s="7">
        <v>46069</v>
      </c>
      <c r="NV3" s="7">
        <v>46070</v>
      </c>
      <c r="NW3" s="7">
        <v>46071</v>
      </c>
      <c r="NX3" s="7">
        <v>46072</v>
      </c>
      <c r="NY3" s="7">
        <v>46073</v>
      </c>
      <c r="NZ3" s="7">
        <v>46074</v>
      </c>
      <c r="OA3" s="7">
        <v>46075</v>
      </c>
      <c r="OB3" s="7">
        <v>46076</v>
      </c>
      <c r="OC3" s="7">
        <v>46077</v>
      </c>
      <c r="OD3" s="7">
        <v>46078</v>
      </c>
      <c r="OE3" s="7">
        <v>46079</v>
      </c>
      <c r="OF3" s="7">
        <v>46080</v>
      </c>
      <c r="OG3" s="7">
        <v>46081</v>
      </c>
      <c r="OH3" s="7">
        <v>46082</v>
      </c>
      <c r="OI3" s="7">
        <v>46083</v>
      </c>
      <c r="OJ3" s="7">
        <v>46084</v>
      </c>
      <c r="OK3" s="7">
        <v>46085</v>
      </c>
      <c r="OL3" s="7">
        <v>46086</v>
      </c>
      <c r="OM3" s="7">
        <v>46087</v>
      </c>
      <c r="ON3" s="7">
        <v>46088</v>
      </c>
      <c r="OO3" s="7">
        <v>46089</v>
      </c>
      <c r="OP3" s="7">
        <v>46090</v>
      </c>
      <c r="OQ3" s="7">
        <v>46091</v>
      </c>
      <c r="OR3" s="7">
        <v>46092</v>
      </c>
      <c r="OS3" s="7">
        <v>46093</v>
      </c>
      <c r="OT3" s="7">
        <v>46094</v>
      </c>
      <c r="OU3" s="7">
        <v>46095</v>
      </c>
      <c r="OV3" s="7">
        <v>46096</v>
      </c>
      <c r="OW3" s="7">
        <v>46097</v>
      </c>
      <c r="OX3" s="7">
        <v>46098</v>
      </c>
      <c r="OY3" s="7">
        <v>46099</v>
      </c>
      <c r="OZ3" s="7">
        <v>46100</v>
      </c>
      <c r="PA3" s="7">
        <v>46101</v>
      </c>
      <c r="PB3" s="7">
        <v>46102</v>
      </c>
      <c r="PC3" s="7">
        <v>46103</v>
      </c>
      <c r="PD3" s="7">
        <v>46104</v>
      </c>
      <c r="PE3" s="7">
        <v>46105</v>
      </c>
      <c r="PF3" s="7">
        <v>46106</v>
      </c>
      <c r="PG3" s="7">
        <v>46107</v>
      </c>
      <c r="PH3" s="7">
        <v>46108</v>
      </c>
      <c r="PI3" s="7">
        <v>46109</v>
      </c>
      <c r="PJ3" s="7">
        <v>46110</v>
      </c>
      <c r="PK3" s="7">
        <v>46111</v>
      </c>
      <c r="PL3" s="7">
        <v>46112</v>
      </c>
      <c r="PM3" s="7">
        <v>46113</v>
      </c>
      <c r="PN3" s="7">
        <v>46114</v>
      </c>
      <c r="PO3" s="7">
        <v>46115</v>
      </c>
      <c r="PP3" s="7">
        <v>46116</v>
      </c>
      <c r="PQ3" s="7">
        <v>46117</v>
      </c>
      <c r="PR3" s="7">
        <v>46118</v>
      </c>
      <c r="PS3" s="7">
        <v>46119</v>
      </c>
      <c r="PT3" s="7">
        <v>46120</v>
      </c>
      <c r="PU3" s="7">
        <v>46121</v>
      </c>
      <c r="PV3" s="7">
        <v>46122</v>
      </c>
      <c r="PW3" s="7">
        <v>46123</v>
      </c>
      <c r="PX3" s="7">
        <v>46124</v>
      </c>
      <c r="PY3" s="7">
        <v>46125</v>
      </c>
      <c r="PZ3" s="7">
        <v>46126</v>
      </c>
      <c r="QA3" s="7">
        <v>46127</v>
      </c>
      <c r="QB3" s="7">
        <v>46128</v>
      </c>
      <c r="QC3" s="7">
        <v>46129</v>
      </c>
      <c r="QD3" s="7">
        <v>46130</v>
      </c>
      <c r="QE3" s="7">
        <v>46131</v>
      </c>
      <c r="QF3" s="7">
        <v>46132</v>
      </c>
      <c r="QG3" s="7">
        <v>46133</v>
      </c>
      <c r="QH3" s="7">
        <v>46134</v>
      </c>
      <c r="QI3" s="7">
        <v>46135</v>
      </c>
      <c r="QJ3" s="7">
        <v>46136</v>
      </c>
      <c r="QK3" s="7">
        <v>46137</v>
      </c>
      <c r="QL3" s="7">
        <v>46138</v>
      </c>
      <c r="QM3" s="7">
        <v>46139</v>
      </c>
      <c r="QN3" s="7">
        <v>46140</v>
      </c>
      <c r="QO3" s="7">
        <v>46141</v>
      </c>
      <c r="QP3" s="7">
        <v>46142</v>
      </c>
      <c r="QQ3" s="7">
        <v>46143</v>
      </c>
      <c r="QR3" s="7">
        <v>46144</v>
      </c>
      <c r="QS3" s="7">
        <v>46145</v>
      </c>
      <c r="QT3" s="7">
        <v>46146</v>
      </c>
      <c r="QU3" s="7">
        <v>46147</v>
      </c>
      <c r="QV3" s="7">
        <v>46148</v>
      </c>
      <c r="QW3" s="7">
        <v>46149</v>
      </c>
      <c r="QX3" s="7">
        <v>46150</v>
      </c>
      <c r="QY3" s="7">
        <v>46151</v>
      </c>
      <c r="QZ3" s="7">
        <v>46152</v>
      </c>
      <c r="RA3" s="7">
        <v>46153</v>
      </c>
      <c r="RB3" s="7">
        <v>46154</v>
      </c>
      <c r="RC3" s="7">
        <v>46155</v>
      </c>
      <c r="RD3" s="7">
        <v>46156</v>
      </c>
      <c r="RE3" s="7">
        <v>46157</v>
      </c>
      <c r="RF3" s="7">
        <v>46158</v>
      </c>
      <c r="RG3" s="7">
        <v>46159</v>
      </c>
      <c r="RH3" s="7">
        <v>46160</v>
      </c>
      <c r="RI3" s="7">
        <v>46161</v>
      </c>
      <c r="RJ3" s="7">
        <v>46162</v>
      </c>
      <c r="RK3" s="7">
        <v>46163</v>
      </c>
      <c r="RL3" s="7">
        <v>46164</v>
      </c>
      <c r="RM3" s="7">
        <v>46165</v>
      </c>
      <c r="RN3" s="7">
        <v>46166</v>
      </c>
      <c r="RO3" s="7">
        <v>46167</v>
      </c>
      <c r="RP3" s="7">
        <v>46168</v>
      </c>
      <c r="RQ3" s="7">
        <v>46169</v>
      </c>
      <c r="RR3" s="7">
        <v>46170</v>
      </c>
      <c r="RS3" s="7">
        <v>46171</v>
      </c>
      <c r="RT3" s="7">
        <v>46172</v>
      </c>
      <c r="RU3" s="7">
        <v>46173</v>
      </c>
      <c r="RV3" s="7">
        <v>46174</v>
      </c>
      <c r="RW3" s="7">
        <v>46175</v>
      </c>
      <c r="RX3" s="7">
        <v>46176</v>
      </c>
      <c r="RY3" s="7">
        <v>46177</v>
      </c>
      <c r="RZ3" s="7">
        <v>46178</v>
      </c>
      <c r="SA3" s="7">
        <v>46179</v>
      </c>
      <c r="SB3" s="7">
        <v>46180</v>
      </c>
      <c r="SC3" s="7">
        <v>46181</v>
      </c>
      <c r="SD3" s="7">
        <v>46182</v>
      </c>
      <c r="SE3" s="7">
        <v>46183</v>
      </c>
      <c r="SF3" s="7">
        <v>46184</v>
      </c>
      <c r="SG3" s="7">
        <v>46185</v>
      </c>
      <c r="SH3" s="7">
        <v>46186</v>
      </c>
      <c r="SI3" s="7">
        <v>46187</v>
      </c>
      <c r="SJ3" s="7">
        <v>46188</v>
      </c>
      <c r="SK3" s="7">
        <v>46189</v>
      </c>
      <c r="SL3" s="7">
        <v>46190</v>
      </c>
      <c r="SM3" s="7">
        <v>46191</v>
      </c>
      <c r="SN3" s="7">
        <v>46192</v>
      </c>
      <c r="SO3" s="7">
        <v>46193</v>
      </c>
      <c r="SP3" s="7">
        <v>46194</v>
      </c>
      <c r="SQ3" s="7">
        <v>46195</v>
      </c>
      <c r="SR3" s="7">
        <v>46196</v>
      </c>
      <c r="SS3" s="7">
        <v>46197</v>
      </c>
      <c r="ST3" s="7">
        <v>46198</v>
      </c>
      <c r="SU3" s="7">
        <v>46199</v>
      </c>
      <c r="SV3" s="7">
        <v>46200</v>
      </c>
      <c r="SW3" s="7">
        <v>46201</v>
      </c>
      <c r="SX3" s="7">
        <v>46202</v>
      </c>
      <c r="SY3" s="7">
        <v>46203</v>
      </c>
      <c r="SZ3" s="7">
        <v>46204</v>
      </c>
      <c r="TA3" s="7">
        <v>46205</v>
      </c>
      <c r="TB3" s="7">
        <v>46206</v>
      </c>
      <c r="TC3" s="7">
        <v>46207</v>
      </c>
      <c r="TD3" s="7">
        <v>46208</v>
      </c>
      <c r="TE3" s="7">
        <v>46209</v>
      </c>
      <c r="TF3" s="7">
        <v>46210</v>
      </c>
      <c r="TG3" s="7">
        <v>46211</v>
      </c>
      <c r="TH3" s="7">
        <v>46212</v>
      </c>
      <c r="TI3" s="7">
        <v>46213</v>
      </c>
      <c r="TJ3" s="7">
        <v>46214</v>
      </c>
      <c r="TK3" s="7">
        <v>46215</v>
      </c>
      <c r="TL3" s="7">
        <v>46216</v>
      </c>
      <c r="TM3" s="7">
        <v>46217</v>
      </c>
      <c r="TN3" s="7">
        <v>46218</v>
      </c>
      <c r="TO3" s="7">
        <v>46219</v>
      </c>
      <c r="TP3" s="7">
        <v>46220</v>
      </c>
      <c r="TQ3" s="7">
        <v>46221</v>
      </c>
      <c r="TR3" s="7">
        <v>46222</v>
      </c>
      <c r="TS3" s="7">
        <v>46223</v>
      </c>
      <c r="TT3" s="7">
        <v>46224</v>
      </c>
      <c r="TU3" s="7">
        <v>46225</v>
      </c>
      <c r="TV3" s="339">
        <v>46226</v>
      </c>
      <c r="TW3" s="342">
        <v>46227</v>
      </c>
      <c r="TX3" s="7">
        <v>46228</v>
      </c>
      <c r="TY3" s="7">
        <v>46229</v>
      </c>
      <c r="TZ3" s="7">
        <v>46230</v>
      </c>
      <c r="UA3" s="7">
        <v>46231</v>
      </c>
      <c r="UB3" s="7">
        <v>46232</v>
      </c>
      <c r="UC3" s="7">
        <v>46233</v>
      </c>
      <c r="UD3" s="7">
        <v>46234</v>
      </c>
      <c r="UE3" s="7">
        <v>46235</v>
      </c>
      <c r="UF3" s="313">
        <v>46236</v>
      </c>
      <c r="UG3" s="351">
        <v>46237</v>
      </c>
      <c r="UH3" s="342">
        <v>46238</v>
      </c>
      <c r="UI3" s="350">
        <v>46239</v>
      </c>
      <c r="UJ3" s="342">
        <v>46240</v>
      </c>
      <c r="UK3" s="342">
        <v>46241</v>
      </c>
      <c r="UL3" s="350">
        <v>46242</v>
      </c>
      <c r="UM3" s="350">
        <v>46243</v>
      </c>
      <c r="UN3" s="350">
        <v>46244</v>
      </c>
      <c r="UO3" s="350">
        <v>46245</v>
      </c>
      <c r="UP3" s="350">
        <v>46246</v>
      </c>
      <c r="UQ3" s="350">
        <v>46247</v>
      </c>
      <c r="UR3" s="350">
        <v>46248</v>
      </c>
      <c r="US3" s="350">
        <v>46249</v>
      </c>
      <c r="UT3" s="350">
        <v>46250</v>
      </c>
      <c r="UU3" s="350">
        <v>46251</v>
      </c>
      <c r="UV3" s="350">
        <v>46252</v>
      </c>
      <c r="UW3" s="350">
        <v>46253</v>
      </c>
      <c r="UX3" s="350">
        <v>46254</v>
      </c>
      <c r="UY3" s="350">
        <v>46255</v>
      </c>
      <c r="UZ3" s="342">
        <v>46256</v>
      </c>
      <c r="VA3" s="7">
        <v>46257</v>
      </c>
      <c r="VB3" s="7">
        <v>46258</v>
      </c>
      <c r="VC3" s="7">
        <v>46259</v>
      </c>
      <c r="VD3" s="7">
        <v>46260</v>
      </c>
      <c r="VE3" s="7">
        <v>46261</v>
      </c>
      <c r="VF3" s="7">
        <v>46262</v>
      </c>
      <c r="VG3" s="7">
        <v>46263</v>
      </c>
      <c r="VH3" s="7">
        <v>46264</v>
      </c>
      <c r="VI3" s="7">
        <v>46265</v>
      </c>
      <c r="VJ3" s="7">
        <v>46266</v>
      </c>
      <c r="VK3" s="7">
        <v>46267</v>
      </c>
      <c r="VL3" s="7">
        <v>46268</v>
      </c>
      <c r="VM3" s="7">
        <v>46269</v>
      </c>
      <c r="VN3" s="7">
        <v>46270</v>
      </c>
      <c r="VO3" s="7">
        <v>46271</v>
      </c>
      <c r="VP3" s="7">
        <v>46272</v>
      </c>
      <c r="VQ3" s="7">
        <v>46273</v>
      </c>
      <c r="VR3" s="7">
        <v>46274</v>
      </c>
      <c r="VS3" s="7">
        <v>46275</v>
      </c>
      <c r="VT3" s="7">
        <v>46276</v>
      </c>
      <c r="VU3" s="7">
        <v>46277</v>
      </c>
      <c r="VV3" s="339">
        <v>46278</v>
      </c>
      <c r="VW3" s="7">
        <v>46279</v>
      </c>
      <c r="VX3" s="7">
        <v>46280</v>
      </c>
      <c r="VY3" s="7">
        <v>46281</v>
      </c>
      <c r="VZ3" s="7">
        <v>46282</v>
      </c>
      <c r="WA3" s="7">
        <v>46283</v>
      </c>
      <c r="WB3" s="7">
        <v>46284</v>
      </c>
      <c r="WC3" s="7">
        <v>46285</v>
      </c>
      <c r="WD3" s="7">
        <v>46286</v>
      </c>
      <c r="WE3" s="7">
        <v>46287</v>
      </c>
      <c r="WF3" s="7">
        <v>46288</v>
      </c>
      <c r="WG3" s="7">
        <v>46289</v>
      </c>
      <c r="WH3" s="7">
        <v>46290</v>
      </c>
      <c r="WI3" s="7">
        <v>46291</v>
      </c>
      <c r="WJ3" s="7">
        <v>46292</v>
      </c>
      <c r="WK3" s="7">
        <v>46293</v>
      </c>
      <c r="WL3" s="7">
        <v>46294</v>
      </c>
      <c r="WM3" s="7">
        <v>46295</v>
      </c>
      <c r="WN3" s="7">
        <v>46296</v>
      </c>
      <c r="WO3" s="7">
        <v>46297</v>
      </c>
      <c r="WP3" s="7">
        <v>46298</v>
      </c>
      <c r="WQ3" s="7">
        <v>46299</v>
      </c>
      <c r="WR3" s="7">
        <v>46300</v>
      </c>
      <c r="WS3" s="7">
        <v>46301</v>
      </c>
      <c r="WT3" s="7">
        <v>46302</v>
      </c>
      <c r="WU3" s="7">
        <v>46303</v>
      </c>
      <c r="WV3" s="7">
        <v>46304</v>
      </c>
    </row>
    <row r="4" spans="1:620" ht="14.45">
      <c r="A4" s="8" t="str">
        <f>LISTA!A4</f>
        <v>CA100</v>
      </c>
      <c r="B4" s="6" t="s">
        <v>153</v>
      </c>
      <c r="C4" s="310"/>
      <c r="D4" s="6">
        <f>MAX(E4:XFD4)</f>
        <v>18268</v>
      </c>
      <c r="E4" s="122">
        <v>0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62">
        <v>18268</v>
      </c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2"/>
      <c r="AR4" s="122"/>
      <c r="AS4" s="122"/>
      <c r="AT4" s="122"/>
      <c r="AU4" s="122"/>
      <c r="AV4" s="122"/>
      <c r="AW4" s="122"/>
      <c r="AX4" s="122"/>
      <c r="AY4" s="122"/>
      <c r="AZ4" s="62">
        <v>18268</v>
      </c>
      <c r="BA4" s="122"/>
      <c r="BB4" s="122"/>
      <c r="BC4" s="122"/>
      <c r="BD4" s="122"/>
      <c r="BE4" s="122"/>
      <c r="BF4" s="122"/>
      <c r="BG4" s="122"/>
      <c r="BH4" s="122"/>
      <c r="BI4" s="122"/>
      <c r="BJ4" s="122"/>
      <c r="BK4" s="122">
        <v>18268</v>
      </c>
      <c r="BL4" s="122"/>
      <c r="BM4" s="122"/>
      <c r="BN4" s="122"/>
      <c r="BO4" s="122"/>
      <c r="BP4" s="122"/>
      <c r="BQ4" s="122"/>
      <c r="BR4" s="122"/>
      <c r="BS4" s="122"/>
      <c r="BT4" s="122"/>
      <c r="BU4" s="122"/>
      <c r="BV4" s="122"/>
      <c r="BW4" s="122"/>
      <c r="BX4" s="122"/>
      <c r="BY4" s="122"/>
      <c r="BZ4" s="122"/>
      <c r="CA4" s="122">
        <v>18268</v>
      </c>
      <c r="CB4" s="122"/>
      <c r="CC4" s="122"/>
      <c r="CD4" s="122"/>
      <c r="CE4" s="122"/>
      <c r="CF4" s="122"/>
      <c r="CG4" s="122">
        <v>18268</v>
      </c>
      <c r="CH4" s="122"/>
      <c r="CI4" s="122"/>
      <c r="CJ4" s="122"/>
      <c r="CK4" s="122"/>
      <c r="CL4" s="122"/>
      <c r="CM4" s="122"/>
      <c r="CN4" s="122"/>
      <c r="CO4" s="122"/>
      <c r="CP4" s="122"/>
      <c r="CQ4" s="122"/>
      <c r="CR4" s="122"/>
      <c r="CS4" s="122"/>
      <c r="CT4" s="122"/>
      <c r="CU4" s="122"/>
      <c r="CV4" s="122"/>
      <c r="CW4" s="122"/>
      <c r="CX4" s="122"/>
      <c r="CY4" s="122"/>
      <c r="CZ4" s="122"/>
      <c r="DA4" s="122"/>
      <c r="DB4" s="122"/>
      <c r="DC4" s="122"/>
      <c r="DD4" s="122"/>
      <c r="DE4" s="122"/>
      <c r="DF4" s="122"/>
      <c r="DG4" s="122"/>
      <c r="DH4" s="122"/>
      <c r="DI4" s="122"/>
      <c r="DJ4" s="122"/>
      <c r="DK4" s="122"/>
      <c r="DL4" s="122"/>
      <c r="DM4" s="122"/>
      <c r="DN4" s="122"/>
      <c r="DO4" s="122"/>
      <c r="DP4" s="122"/>
      <c r="DQ4" s="122"/>
      <c r="DR4" s="122"/>
      <c r="DS4" s="122"/>
      <c r="DT4" s="122"/>
      <c r="DU4" s="122"/>
      <c r="DV4" s="122"/>
      <c r="DW4" s="122"/>
      <c r="DX4" s="122"/>
      <c r="DY4" s="122"/>
      <c r="DZ4" s="122"/>
      <c r="EA4" s="122"/>
      <c r="EB4" s="122"/>
      <c r="EC4" s="122"/>
      <c r="ED4" s="122"/>
      <c r="EE4" s="122"/>
      <c r="EF4" s="122"/>
      <c r="EG4" s="122"/>
      <c r="EH4" s="122"/>
      <c r="EI4" s="122"/>
      <c r="EJ4" s="122"/>
      <c r="EK4" s="122"/>
      <c r="EL4" s="122"/>
      <c r="EM4" s="122"/>
      <c r="EN4" s="122"/>
      <c r="EO4" s="122"/>
      <c r="EP4" s="122"/>
      <c r="EQ4" s="122"/>
      <c r="ER4" s="122"/>
      <c r="ES4" s="122"/>
      <c r="ET4" s="122"/>
      <c r="EU4" s="122"/>
      <c r="EV4" s="122"/>
      <c r="EW4" s="122"/>
      <c r="EX4" s="122"/>
      <c r="EY4" s="122"/>
      <c r="EZ4" s="122"/>
      <c r="FA4" s="122"/>
      <c r="FB4" s="122"/>
      <c r="FC4" s="122"/>
      <c r="FD4" s="122"/>
      <c r="FE4" s="122">
        <v>18268</v>
      </c>
      <c r="FF4" s="122">
        <v>18268</v>
      </c>
      <c r="FG4" s="122"/>
      <c r="FH4" s="122"/>
      <c r="FI4" s="122"/>
      <c r="FJ4" s="122"/>
      <c r="FK4" s="122"/>
      <c r="FL4" s="122"/>
      <c r="FM4" s="122"/>
      <c r="FN4" s="122"/>
      <c r="FO4" s="122"/>
      <c r="FP4" s="122"/>
      <c r="FQ4" s="122"/>
      <c r="FR4" s="122"/>
      <c r="FS4" s="122"/>
      <c r="FT4" s="122"/>
      <c r="FU4" s="122"/>
      <c r="FV4" s="122"/>
      <c r="FW4" s="122"/>
      <c r="FX4" s="122"/>
      <c r="FY4" s="122"/>
      <c r="FZ4" s="122"/>
      <c r="GA4" s="122"/>
      <c r="GB4" s="122"/>
      <c r="GC4" s="122"/>
      <c r="GD4" s="122"/>
      <c r="GE4" s="122"/>
      <c r="GF4" s="122"/>
      <c r="GG4" s="122"/>
      <c r="GH4" s="122"/>
      <c r="GI4" s="122"/>
      <c r="GJ4" s="122"/>
      <c r="GK4" s="122"/>
      <c r="GL4" s="122"/>
      <c r="GM4" s="122"/>
      <c r="GN4" s="122">
        <v>18268</v>
      </c>
      <c r="GO4" s="122"/>
      <c r="GP4" s="122"/>
      <c r="GQ4" s="122"/>
      <c r="GR4" s="122"/>
      <c r="GS4" s="122"/>
      <c r="GT4" s="122"/>
      <c r="GU4" s="122"/>
      <c r="GV4" s="122"/>
      <c r="GW4" s="122"/>
      <c r="GX4" s="122"/>
      <c r="GY4" s="122"/>
      <c r="GZ4" s="122"/>
      <c r="HA4" s="122"/>
      <c r="HB4" s="122"/>
      <c r="HC4" s="122"/>
      <c r="HD4" s="122"/>
      <c r="HE4" s="122"/>
      <c r="HF4" s="122"/>
      <c r="HG4" s="122"/>
      <c r="HH4" s="122"/>
      <c r="HI4" s="122"/>
      <c r="HJ4" s="122"/>
      <c r="HK4" s="122"/>
      <c r="HL4" s="122"/>
      <c r="HM4" s="122"/>
      <c r="HN4" s="122"/>
      <c r="HO4" s="122"/>
      <c r="HP4" s="122"/>
      <c r="HQ4" s="122"/>
      <c r="HR4" s="122"/>
      <c r="HS4" s="122"/>
      <c r="HT4" s="122"/>
      <c r="HU4" s="122"/>
      <c r="HV4" s="122"/>
      <c r="HW4" s="122"/>
      <c r="HX4" s="122"/>
      <c r="HY4" s="122"/>
      <c r="HZ4" s="122"/>
      <c r="IA4" s="122"/>
      <c r="IB4" s="122"/>
      <c r="IC4" s="122"/>
      <c r="ID4" s="122"/>
      <c r="IE4" s="122"/>
      <c r="IF4" s="122"/>
      <c r="IG4" s="122"/>
      <c r="IH4" s="122"/>
      <c r="II4" s="122"/>
      <c r="IJ4" s="122"/>
      <c r="IK4" s="122"/>
      <c r="IL4" s="122"/>
      <c r="IM4" s="122"/>
      <c r="IN4" s="122"/>
      <c r="IO4" s="122"/>
      <c r="IP4" s="122"/>
      <c r="IQ4" s="122"/>
      <c r="IR4" s="122"/>
      <c r="IS4" s="122"/>
      <c r="IT4" s="122"/>
      <c r="IU4" s="122"/>
      <c r="IV4" s="122"/>
      <c r="IW4" s="122"/>
      <c r="IX4" s="122"/>
      <c r="IY4" s="122"/>
      <c r="IZ4" s="122"/>
      <c r="JA4" s="122"/>
      <c r="JB4" s="122"/>
      <c r="JC4" s="122"/>
      <c r="JD4" s="122"/>
      <c r="JE4" s="122"/>
      <c r="JF4" s="122"/>
      <c r="JG4" s="122"/>
      <c r="JH4" s="122"/>
      <c r="JI4" s="122"/>
      <c r="JJ4" s="122"/>
      <c r="JK4" s="122"/>
      <c r="JL4" s="122"/>
      <c r="JM4" s="122"/>
      <c r="JN4" s="122"/>
      <c r="JO4" s="122"/>
      <c r="JP4" s="122"/>
      <c r="JQ4" s="122"/>
      <c r="JR4" s="122"/>
      <c r="JS4" s="122"/>
      <c r="JT4" s="122"/>
      <c r="JU4" s="122"/>
      <c r="JV4" s="122"/>
      <c r="JW4" s="122"/>
      <c r="JX4" s="122"/>
      <c r="JY4" s="122"/>
      <c r="JZ4" s="122"/>
      <c r="KA4" s="283"/>
      <c r="KB4" s="122"/>
      <c r="KC4" s="122"/>
      <c r="KD4" s="122"/>
      <c r="KE4" s="122"/>
      <c r="KF4" s="122"/>
      <c r="KG4" s="122"/>
      <c r="KH4" s="283"/>
      <c r="KI4" s="122"/>
      <c r="KJ4" s="122"/>
      <c r="KK4" s="122"/>
      <c r="KL4" s="122"/>
      <c r="KM4" s="122"/>
      <c r="KN4" s="122"/>
      <c r="KO4" s="122"/>
      <c r="KP4" s="122"/>
      <c r="KQ4" s="122"/>
      <c r="KR4" s="122"/>
      <c r="KS4" s="122"/>
      <c r="KT4" s="122"/>
      <c r="KU4" s="122"/>
      <c r="KV4" s="122"/>
      <c r="KW4" s="122"/>
      <c r="KX4" s="122"/>
      <c r="KY4" s="122"/>
      <c r="KZ4" s="122"/>
      <c r="LA4" s="122"/>
      <c r="LB4" s="122"/>
      <c r="LC4" s="122"/>
      <c r="LD4" s="122"/>
      <c r="LE4" s="122"/>
      <c r="LF4" s="122"/>
      <c r="LG4" s="122"/>
      <c r="LH4" s="122"/>
      <c r="LI4" s="122"/>
      <c r="LJ4" s="122"/>
      <c r="LK4" s="122"/>
      <c r="LL4" s="122"/>
      <c r="LM4" s="122"/>
      <c r="LN4" s="122"/>
      <c r="LO4" s="122"/>
      <c r="LP4" s="122"/>
      <c r="LQ4" s="122"/>
      <c r="LR4" s="122"/>
      <c r="LS4" s="122"/>
      <c r="LT4" s="122"/>
      <c r="LU4" s="122"/>
      <c r="LV4" s="122"/>
      <c r="LW4" s="122"/>
      <c r="LX4" s="122"/>
      <c r="LY4" s="122"/>
      <c r="LZ4" s="122"/>
      <c r="MA4" s="122"/>
      <c r="MB4" s="122"/>
      <c r="MC4" s="283"/>
      <c r="MD4" s="283"/>
      <c r="ME4" s="283"/>
      <c r="MF4" s="122"/>
      <c r="MG4" s="122"/>
      <c r="MH4" s="122"/>
      <c r="MI4" s="283"/>
      <c r="MJ4" s="122"/>
      <c r="MK4" s="122"/>
      <c r="ML4" s="122"/>
      <c r="MM4" s="122"/>
      <c r="MN4" s="122"/>
      <c r="MO4" s="283"/>
      <c r="MP4" s="283"/>
      <c r="MQ4" s="283"/>
      <c r="MR4" s="122"/>
      <c r="MS4" s="122"/>
      <c r="MT4" s="122"/>
      <c r="MU4" s="283"/>
      <c r="MV4" s="283"/>
      <c r="MW4" s="283"/>
      <c r="MX4" s="122"/>
      <c r="MY4" s="122"/>
      <c r="MZ4" s="122"/>
      <c r="NA4" s="283"/>
      <c r="NB4" s="283"/>
      <c r="NC4" s="283"/>
      <c r="ND4" s="122"/>
      <c r="NE4" s="122"/>
      <c r="NF4" s="283"/>
      <c r="NG4" s="283"/>
      <c r="NH4" s="283"/>
      <c r="NI4" s="283"/>
      <c r="NJ4" s="122"/>
      <c r="NK4" s="122"/>
      <c r="NL4" s="122"/>
      <c r="NM4" s="283"/>
      <c r="NN4" s="295"/>
      <c r="NO4" s="294"/>
      <c r="NP4" s="285"/>
      <c r="NQ4" s="122"/>
      <c r="NR4" s="122"/>
      <c r="NS4" s="283"/>
      <c r="NT4" s="283"/>
      <c r="NU4" s="283"/>
      <c r="NV4" s="122"/>
      <c r="NW4" s="122"/>
      <c r="NX4" s="122"/>
      <c r="NY4" s="283"/>
      <c r="NZ4" s="122"/>
      <c r="OA4" s="283"/>
      <c r="OB4" s="122"/>
      <c r="OC4" s="122"/>
      <c r="OD4" s="122"/>
      <c r="OE4" s="283"/>
      <c r="OF4" s="283"/>
      <c r="OG4" s="122"/>
      <c r="OH4" s="122"/>
      <c r="OI4" s="122"/>
      <c r="OJ4" s="122"/>
      <c r="OK4" s="283"/>
      <c r="OL4" s="283"/>
      <c r="OM4" s="122"/>
      <c r="ON4" s="122"/>
      <c r="OO4" s="122"/>
      <c r="OP4" s="122"/>
      <c r="OQ4" s="122"/>
      <c r="OR4" s="122"/>
      <c r="OS4" s="122"/>
      <c r="OT4" s="122"/>
      <c r="OU4" s="122"/>
      <c r="OV4" s="122"/>
      <c r="OW4" s="122"/>
      <c r="OX4" s="122"/>
      <c r="OY4" s="122"/>
      <c r="OZ4" s="122"/>
      <c r="PA4" s="122"/>
      <c r="PB4" s="122"/>
      <c r="PC4" s="122"/>
      <c r="PD4" s="122"/>
      <c r="PE4" s="122"/>
      <c r="PF4" s="122"/>
      <c r="PG4" s="122"/>
      <c r="PH4" s="122"/>
      <c r="PI4" s="122"/>
      <c r="PJ4" s="122"/>
      <c r="PK4" s="122"/>
      <c r="PL4" s="122"/>
      <c r="PM4" s="122"/>
      <c r="PN4" s="122"/>
      <c r="PO4" s="122"/>
      <c r="PP4" s="122"/>
      <c r="PQ4" s="122"/>
      <c r="PR4" s="122"/>
      <c r="PS4" s="122"/>
      <c r="PT4" s="122"/>
      <c r="PU4" s="122"/>
      <c r="PV4" s="122"/>
      <c r="PW4" s="122"/>
      <c r="PX4" s="122"/>
      <c r="PY4" s="122"/>
      <c r="PZ4" s="122"/>
      <c r="QA4" s="122"/>
      <c r="QB4" s="122"/>
      <c r="QC4" s="122"/>
      <c r="QD4" s="122"/>
      <c r="QE4" s="122"/>
      <c r="QF4" s="122"/>
      <c r="QG4" s="122"/>
      <c r="QH4" s="122"/>
      <c r="QI4" s="122"/>
      <c r="QJ4" s="122"/>
      <c r="QK4" s="122"/>
      <c r="QL4" s="122"/>
      <c r="QM4" s="122"/>
      <c r="QN4" s="122"/>
      <c r="QO4" s="122"/>
      <c r="QP4" s="122"/>
      <c r="QQ4" s="122"/>
      <c r="QR4" s="122"/>
      <c r="QS4" s="122"/>
      <c r="QT4" s="122"/>
      <c r="QU4" s="122"/>
      <c r="QV4" s="122"/>
      <c r="QW4" s="122"/>
      <c r="QX4" s="122"/>
      <c r="QY4" s="122"/>
      <c r="QZ4" s="122"/>
      <c r="RA4" s="122"/>
      <c r="RB4" s="122"/>
      <c r="RC4" s="122"/>
      <c r="RD4" s="122"/>
      <c r="RE4" s="122"/>
      <c r="RF4" s="122"/>
      <c r="RG4" s="122"/>
      <c r="RH4" s="122"/>
      <c r="RI4" s="122"/>
      <c r="RJ4" s="122"/>
      <c r="RK4" s="122"/>
      <c r="RL4" s="122"/>
      <c r="RM4" s="122"/>
      <c r="RN4" s="122"/>
      <c r="RO4" s="122"/>
      <c r="RP4" s="122"/>
      <c r="RQ4" s="122"/>
      <c r="RR4" s="122"/>
      <c r="RS4" s="122"/>
      <c r="RT4" s="122"/>
      <c r="RU4" s="122"/>
      <c r="RV4" s="122"/>
      <c r="RW4" s="122"/>
      <c r="RX4" s="122"/>
      <c r="RY4" s="122"/>
      <c r="RZ4" s="122"/>
      <c r="SA4" s="122"/>
      <c r="SB4" s="122"/>
      <c r="SC4" s="122"/>
      <c r="SD4" s="122"/>
      <c r="SE4" s="122"/>
      <c r="SF4" s="122"/>
      <c r="SG4" s="122"/>
      <c r="SH4" s="122"/>
      <c r="SI4" s="122"/>
      <c r="SJ4" s="122"/>
      <c r="SK4" s="122"/>
      <c r="SL4" s="122"/>
      <c r="SM4" s="122"/>
      <c r="SN4" s="122"/>
      <c r="SO4" s="122"/>
      <c r="SP4" s="122"/>
      <c r="SQ4" s="122"/>
      <c r="SR4" s="122"/>
      <c r="SS4" s="122"/>
      <c r="ST4" s="122"/>
      <c r="SU4" s="122"/>
      <c r="SV4" s="122"/>
      <c r="SW4" s="122"/>
      <c r="SX4" s="122"/>
      <c r="SY4" s="122"/>
      <c r="SZ4" s="122"/>
      <c r="TA4" s="122"/>
      <c r="TB4" s="122"/>
      <c r="TC4" s="122"/>
      <c r="TD4" s="122"/>
      <c r="TE4" s="122"/>
      <c r="TF4" s="122"/>
      <c r="TG4" s="122"/>
      <c r="TH4" s="122"/>
      <c r="TI4" s="122"/>
      <c r="TJ4" s="164"/>
      <c r="TK4" s="63"/>
      <c r="TL4" s="63"/>
      <c r="TM4" s="63"/>
      <c r="TN4" s="63"/>
      <c r="TO4" s="63"/>
      <c r="TP4" s="63"/>
      <c r="TQ4" s="63"/>
      <c r="TR4" s="63"/>
      <c r="TS4" s="63"/>
      <c r="TT4" s="63"/>
      <c r="TU4" s="63"/>
      <c r="TV4" s="340"/>
      <c r="TW4" s="343"/>
      <c r="TX4" s="63"/>
      <c r="TY4" s="63"/>
      <c r="TZ4" s="164"/>
      <c r="UA4" s="164"/>
      <c r="UB4" s="164"/>
      <c r="UC4" s="63"/>
      <c r="UD4" s="164"/>
      <c r="UE4" s="221"/>
      <c r="UF4" s="346"/>
      <c r="UG4" s="346"/>
      <c r="UH4" s="346"/>
      <c r="UI4" s="345"/>
      <c r="UJ4" s="346"/>
      <c r="UK4" s="345"/>
      <c r="UL4" s="356"/>
      <c r="UM4" s="356"/>
      <c r="UN4" s="345"/>
      <c r="UO4" s="345"/>
      <c r="UP4" s="345"/>
      <c r="UQ4" s="345"/>
      <c r="UR4" s="345"/>
      <c r="US4" s="345"/>
      <c r="UT4" s="345"/>
      <c r="UU4" s="345"/>
      <c r="UV4" s="345"/>
      <c r="UW4" s="345"/>
      <c r="UX4" s="345"/>
      <c r="UY4" s="345"/>
      <c r="UZ4" s="346"/>
      <c r="VA4" s="164"/>
      <c r="VB4" s="164"/>
      <c r="VC4" s="164"/>
      <c r="VD4" s="63"/>
      <c r="VE4" s="164"/>
      <c r="VF4" s="164"/>
      <c r="VG4" s="164"/>
      <c r="VH4" s="221"/>
      <c r="VI4" s="63"/>
      <c r="VJ4" s="164"/>
      <c r="VK4" s="164"/>
      <c r="VL4" s="164"/>
      <c r="VM4" s="164"/>
      <c r="VN4" s="63"/>
      <c r="VO4" s="164"/>
      <c r="VP4" s="164"/>
      <c r="VQ4" s="164"/>
      <c r="VR4" s="164"/>
      <c r="VS4" s="164"/>
      <c r="VT4" s="63"/>
      <c r="VU4" s="63"/>
      <c r="VV4" s="340"/>
      <c r="VW4" s="63"/>
      <c r="VX4" s="164"/>
      <c r="VY4" s="364"/>
      <c r="VZ4" s="364"/>
      <c r="WA4" s="164"/>
      <c r="WB4" s="164"/>
      <c r="WC4" s="164"/>
      <c r="WD4" s="364"/>
      <c r="WE4" s="364"/>
      <c r="WF4" s="164"/>
      <c r="WG4" s="164"/>
      <c r="WH4" s="164"/>
      <c r="WI4" s="164"/>
      <c r="WJ4" s="364"/>
      <c r="WK4" s="364"/>
      <c r="WL4" s="164"/>
      <c r="WM4" s="164"/>
      <c r="WN4" s="164"/>
      <c r="WO4" s="164"/>
      <c r="WP4" s="364"/>
      <c r="WQ4" s="364"/>
      <c r="WR4" s="164"/>
      <c r="WS4" s="164"/>
      <c r="WT4" s="164"/>
      <c r="WU4" s="164"/>
      <c r="WV4" s="164"/>
    </row>
    <row r="5" spans="1:620" ht="14.45">
      <c r="A5" s="8" t="str">
        <f>LISTA!A5</f>
        <v>CA101</v>
      </c>
      <c r="B5" s="6" t="s">
        <v>154</v>
      </c>
      <c r="C5" s="308" cm="1">
        <f t="array" aca="1" ref="C5" ca="1">IFERROR(_xlfn.LET(_xlpm.cab,E$3:XFD$3, _xlpm.f,MATCH($D$1,_xlpm.cab,1), _xlpm.s,MATCH($D$1-60,_xlpm.cab,1), _xlpm.ult,LOOKUP(2,1/($E5:INDEX($E5:$XFD5,1,_xlpm.f)&lt;&gt;""),$E5:INDEX($E5:$XFD5,1,_xlpm.f)), _xlpm.prev,LOOKUP(2,1/($E5:INDEX($E5:$XFD5,1,_xlpm.s)&lt;&gt;""),$E5:INDEX($E5:$XFD5,1,_xlpm.s)), (_xlpm.ult-_xlpm.prev)/60),0)</f>
        <v>15.016666666666667</v>
      </c>
      <c r="D5" s="6">
        <f>MAX(E5:XFD5)</f>
        <v>29631</v>
      </c>
      <c r="E5" s="122">
        <v>0</v>
      </c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22"/>
      <c r="Y5" s="62">
        <v>21474</v>
      </c>
      <c r="Z5" s="122"/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62">
        <v>21952</v>
      </c>
      <c r="BA5" s="122"/>
      <c r="BB5" s="122"/>
      <c r="BC5" s="122"/>
      <c r="BD5" s="122"/>
      <c r="BE5" s="122"/>
      <c r="BF5" s="122"/>
      <c r="BG5" s="122"/>
      <c r="BH5" s="122"/>
      <c r="BI5" s="122"/>
      <c r="BJ5" s="122"/>
      <c r="BK5" s="122">
        <v>22061</v>
      </c>
      <c r="BL5" s="122"/>
      <c r="BM5" s="122"/>
      <c r="BN5" s="122"/>
      <c r="BO5" s="122"/>
      <c r="BP5" s="122"/>
      <c r="BQ5" s="122"/>
      <c r="BR5" s="122"/>
      <c r="BS5" s="122"/>
      <c r="BT5" s="122"/>
      <c r="BU5" s="122"/>
      <c r="BV5" s="122"/>
      <c r="BW5" s="122"/>
      <c r="BX5" s="122"/>
      <c r="BY5" s="122">
        <v>22258</v>
      </c>
      <c r="BZ5" s="122"/>
      <c r="CA5" s="122">
        <v>22299</v>
      </c>
      <c r="CB5" s="122">
        <v>22310</v>
      </c>
      <c r="CC5" s="122"/>
      <c r="CD5" s="122"/>
      <c r="CE5" s="122"/>
      <c r="CF5" s="122"/>
      <c r="CG5" s="122">
        <v>22363</v>
      </c>
      <c r="CH5" s="122">
        <v>22363</v>
      </c>
      <c r="CI5" s="122">
        <v>22400</v>
      </c>
      <c r="CJ5" s="122">
        <v>22424</v>
      </c>
      <c r="CK5" s="122"/>
      <c r="CL5" s="122"/>
      <c r="CM5" s="122">
        <v>22470</v>
      </c>
      <c r="CN5" s="122">
        <v>22490</v>
      </c>
      <c r="CO5" s="122">
        <v>22512</v>
      </c>
      <c r="CP5" s="122"/>
      <c r="CQ5" s="122"/>
      <c r="CR5" s="122"/>
      <c r="CS5" s="122"/>
      <c r="CT5" s="122">
        <v>22612</v>
      </c>
      <c r="CU5" s="122">
        <v>22619</v>
      </c>
      <c r="CV5" s="122">
        <v>22637</v>
      </c>
      <c r="CW5" s="122">
        <v>22637</v>
      </c>
      <c r="CX5" s="122">
        <v>22638</v>
      </c>
      <c r="CY5" s="122"/>
      <c r="CZ5" s="122"/>
      <c r="DA5" s="122">
        <v>22659</v>
      </c>
      <c r="DB5" s="122">
        <v>22677</v>
      </c>
      <c r="DC5" s="122">
        <v>22692</v>
      </c>
      <c r="DD5" s="122">
        <v>22712</v>
      </c>
      <c r="DE5" s="122">
        <v>22733</v>
      </c>
      <c r="DF5" s="122"/>
      <c r="DG5" s="122"/>
      <c r="DH5" s="122">
        <v>22778</v>
      </c>
      <c r="DI5" s="122">
        <v>22799</v>
      </c>
      <c r="DJ5" s="122">
        <v>22809</v>
      </c>
      <c r="DK5" s="122">
        <v>22822</v>
      </c>
      <c r="DL5" s="122">
        <v>22843</v>
      </c>
      <c r="DM5" s="122"/>
      <c r="DN5" s="122"/>
      <c r="DO5" s="122">
        <v>22898</v>
      </c>
      <c r="DP5" s="122">
        <v>22906</v>
      </c>
      <c r="DQ5" s="122">
        <v>22914</v>
      </c>
      <c r="DR5" s="122">
        <v>22920</v>
      </c>
      <c r="DS5" s="122">
        <v>22941</v>
      </c>
      <c r="DT5" s="122"/>
      <c r="DU5" s="122"/>
      <c r="DV5" s="122">
        <v>22994</v>
      </c>
      <c r="DW5" s="122">
        <v>23013</v>
      </c>
      <c r="DX5" s="122">
        <v>23036</v>
      </c>
      <c r="DY5" s="122">
        <v>23056</v>
      </c>
      <c r="DZ5" s="122">
        <v>23073</v>
      </c>
      <c r="EA5" s="122"/>
      <c r="EB5" s="122"/>
      <c r="EC5" s="122">
        <v>23132</v>
      </c>
      <c r="ED5" s="122">
        <v>23152</v>
      </c>
      <c r="EE5" s="122">
        <v>23161</v>
      </c>
      <c r="EF5" s="122">
        <v>23176</v>
      </c>
      <c r="EG5" s="122">
        <v>23197</v>
      </c>
      <c r="EH5" s="122"/>
      <c r="EI5" s="122"/>
      <c r="EJ5" s="274">
        <v>23225</v>
      </c>
      <c r="EK5" s="274">
        <v>23225</v>
      </c>
      <c r="EL5" s="122">
        <v>23243</v>
      </c>
      <c r="EM5" s="122"/>
      <c r="EN5" s="122">
        <v>23266</v>
      </c>
      <c r="EO5" s="122"/>
      <c r="EP5" s="122"/>
      <c r="EQ5" s="122">
        <v>23323</v>
      </c>
      <c r="ER5" s="122">
        <v>23338</v>
      </c>
      <c r="ES5" s="122">
        <v>23362</v>
      </c>
      <c r="ET5" s="122">
        <v>23383</v>
      </c>
      <c r="EU5" s="122">
        <v>23400</v>
      </c>
      <c r="EV5" s="122"/>
      <c r="EW5" s="122"/>
      <c r="EX5" s="122">
        <v>23459</v>
      </c>
      <c r="EY5" s="122">
        <v>23472</v>
      </c>
      <c r="EZ5" s="122">
        <v>23486</v>
      </c>
      <c r="FA5" s="122">
        <v>23494</v>
      </c>
      <c r="FB5" s="122">
        <v>23504</v>
      </c>
      <c r="FC5" s="122"/>
      <c r="FD5" s="122"/>
      <c r="FE5" s="122">
        <v>23555</v>
      </c>
      <c r="FF5" s="122">
        <v>23571</v>
      </c>
      <c r="FG5" s="122">
        <v>23586</v>
      </c>
      <c r="FH5" s="122">
        <v>23598</v>
      </c>
      <c r="FI5" s="122">
        <v>23619</v>
      </c>
      <c r="FJ5" s="122"/>
      <c r="FK5" s="122"/>
      <c r="FL5" s="122">
        <v>23655</v>
      </c>
      <c r="FM5" s="122">
        <v>23675</v>
      </c>
      <c r="FN5" s="122">
        <v>23693</v>
      </c>
      <c r="FO5" s="122">
        <v>23708</v>
      </c>
      <c r="FP5" s="122">
        <v>23722</v>
      </c>
      <c r="FQ5" s="122"/>
      <c r="FR5" s="122"/>
      <c r="FS5" s="122">
        <v>23770</v>
      </c>
      <c r="FT5" s="122">
        <v>23775</v>
      </c>
      <c r="FU5" s="274">
        <v>23777</v>
      </c>
      <c r="FV5" s="274">
        <v>23777</v>
      </c>
      <c r="FW5" s="122">
        <v>23788</v>
      </c>
      <c r="FX5" s="122"/>
      <c r="FY5" s="122"/>
      <c r="FZ5" s="122">
        <v>23824</v>
      </c>
      <c r="GA5" s="122">
        <v>23845</v>
      </c>
      <c r="GB5" s="122">
        <v>23865</v>
      </c>
      <c r="GC5" s="122">
        <v>23878</v>
      </c>
      <c r="GD5" s="122"/>
      <c r="GE5" s="122"/>
      <c r="GF5" s="122"/>
      <c r="GG5" s="122">
        <v>23930</v>
      </c>
      <c r="GH5" s="122">
        <v>23951</v>
      </c>
      <c r="GI5" s="122">
        <v>23965</v>
      </c>
      <c r="GJ5" s="122">
        <v>23978</v>
      </c>
      <c r="GK5" s="122">
        <v>23991</v>
      </c>
      <c r="GL5" s="122"/>
      <c r="GM5" s="122"/>
      <c r="GN5" s="122">
        <v>24034</v>
      </c>
      <c r="GO5" s="122">
        <v>24048</v>
      </c>
      <c r="GP5" s="122">
        <v>24065</v>
      </c>
      <c r="GQ5" s="122">
        <v>24079</v>
      </c>
      <c r="GR5" s="122"/>
      <c r="GS5" s="122"/>
      <c r="GT5" s="122"/>
      <c r="GU5" s="122">
        <v>24147</v>
      </c>
      <c r="GV5" s="122">
        <v>24164</v>
      </c>
      <c r="GW5" s="122">
        <v>24180</v>
      </c>
      <c r="GX5" s="122">
        <v>24180</v>
      </c>
      <c r="GY5" s="122">
        <v>24189</v>
      </c>
      <c r="GZ5" s="122"/>
      <c r="HA5" s="122"/>
      <c r="HB5" s="122">
        <v>24232</v>
      </c>
      <c r="HC5" s="122">
        <v>24250</v>
      </c>
      <c r="HD5" s="122">
        <v>24265</v>
      </c>
      <c r="HE5" s="122"/>
      <c r="HF5" s="122"/>
      <c r="HG5" s="122"/>
      <c r="HH5" s="122"/>
      <c r="HI5" s="122"/>
      <c r="HJ5" s="122"/>
      <c r="HK5" s="122"/>
      <c r="HL5" s="122"/>
      <c r="HM5" s="122"/>
      <c r="HN5" s="122"/>
      <c r="HO5" s="122"/>
      <c r="HP5" s="122"/>
      <c r="HQ5" s="122"/>
      <c r="HR5" s="122"/>
      <c r="HS5" s="122"/>
      <c r="HT5" s="122"/>
      <c r="HU5" s="122"/>
      <c r="HV5" s="122"/>
      <c r="HW5" s="122"/>
      <c r="HX5" s="122"/>
      <c r="HY5" s="122"/>
      <c r="HZ5" s="122"/>
      <c r="IA5" s="122"/>
      <c r="IB5" s="122"/>
      <c r="IC5" s="122"/>
      <c r="ID5" s="122"/>
      <c r="IE5" s="122"/>
      <c r="IF5" s="122"/>
      <c r="IG5" s="122"/>
      <c r="IH5" s="122"/>
      <c r="II5" s="122"/>
      <c r="IJ5" s="122"/>
      <c r="IK5" s="122"/>
      <c r="IL5" s="122"/>
      <c r="IM5" s="122"/>
      <c r="IN5" s="122"/>
      <c r="IO5" s="122"/>
      <c r="IP5" s="122"/>
      <c r="IQ5" s="122"/>
      <c r="IR5" s="122"/>
      <c r="IS5" s="122"/>
      <c r="IT5" s="122"/>
      <c r="IU5" s="122"/>
      <c r="IV5" s="122"/>
      <c r="IW5" s="122"/>
      <c r="IX5" s="122"/>
      <c r="IY5" s="122"/>
      <c r="IZ5" s="122"/>
      <c r="JA5" s="122"/>
      <c r="JB5" s="122"/>
      <c r="JC5" s="122"/>
      <c r="JD5" s="122"/>
      <c r="JE5" s="122"/>
      <c r="JF5" s="122"/>
      <c r="JG5" s="122"/>
      <c r="JH5" s="122"/>
      <c r="JI5" s="122"/>
      <c r="JJ5" s="122"/>
      <c r="JK5" s="122"/>
      <c r="JL5" s="122"/>
      <c r="JM5" s="122"/>
      <c r="JN5" s="122"/>
      <c r="JO5" s="122"/>
      <c r="JP5" s="122"/>
      <c r="JQ5" s="122"/>
      <c r="JR5" s="122"/>
      <c r="JS5" s="122"/>
      <c r="JT5" s="122"/>
      <c r="JU5" s="122">
        <v>24280</v>
      </c>
      <c r="JV5" s="287">
        <v>24289</v>
      </c>
      <c r="JW5" s="286">
        <v>24289</v>
      </c>
      <c r="JX5" s="122">
        <v>24298</v>
      </c>
      <c r="JY5" s="122">
        <v>24318</v>
      </c>
      <c r="JZ5" s="1">
        <v>24336</v>
      </c>
      <c r="KA5" s="282">
        <v>24353</v>
      </c>
      <c r="KB5" s="281">
        <v>24380</v>
      </c>
      <c r="KC5" s="122">
        <v>24386</v>
      </c>
      <c r="KD5" s="122">
        <v>24395</v>
      </c>
      <c r="KE5" s="122">
        <v>24414</v>
      </c>
      <c r="KF5" s="122">
        <v>24431</v>
      </c>
      <c r="KG5" s="281">
        <v>24446</v>
      </c>
      <c r="KH5" s="282">
        <v>24455</v>
      </c>
      <c r="KI5" s="285">
        <v>24475</v>
      </c>
      <c r="KJ5" s="122">
        <v>24491</v>
      </c>
      <c r="KK5" s="122">
        <v>24511</v>
      </c>
      <c r="KL5" s="122">
        <v>24541</v>
      </c>
      <c r="KM5" s="281">
        <v>24564</v>
      </c>
      <c r="KN5" s="122">
        <v>24583</v>
      </c>
      <c r="KO5" s="122">
        <v>24594</v>
      </c>
      <c r="KP5" s="122">
        <v>24613</v>
      </c>
      <c r="KQ5" s="122">
        <v>24633</v>
      </c>
      <c r="KR5" s="122">
        <v>24651</v>
      </c>
      <c r="KS5" s="122">
        <v>24676</v>
      </c>
      <c r="KT5" s="122">
        <v>24686</v>
      </c>
      <c r="KU5" s="122">
        <v>24703</v>
      </c>
      <c r="KV5" s="122">
        <v>24719</v>
      </c>
      <c r="KW5" s="122">
        <v>24736</v>
      </c>
      <c r="KX5" s="122">
        <v>24752</v>
      </c>
      <c r="KY5" s="122">
        <v>24770</v>
      </c>
      <c r="KZ5" s="122">
        <v>24790</v>
      </c>
      <c r="LA5" s="122">
        <v>24820</v>
      </c>
      <c r="LB5" s="122">
        <v>24826</v>
      </c>
      <c r="LC5" s="122">
        <v>24843</v>
      </c>
      <c r="LD5" s="122">
        <v>24849</v>
      </c>
      <c r="LE5" s="122">
        <v>24863</v>
      </c>
      <c r="LF5" s="122">
        <v>24878</v>
      </c>
      <c r="LG5" s="122">
        <v>24898</v>
      </c>
      <c r="LH5" s="122">
        <v>24910</v>
      </c>
      <c r="LI5" s="122">
        <v>24931</v>
      </c>
      <c r="LJ5" s="122">
        <v>24951</v>
      </c>
      <c r="LK5" s="122">
        <v>24971</v>
      </c>
      <c r="LL5" s="281">
        <v>24980</v>
      </c>
      <c r="LM5" s="122">
        <v>24998</v>
      </c>
      <c r="LN5" s="122">
        <v>25007</v>
      </c>
      <c r="LO5" s="122">
        <v>25025</v>
      </c>
      <c r="LP5" s="122">
        <v>25044</v>
      </c>
      <c r="LQ5" s="122">
        <v>25060</v>
      </c>
      <c r="LR5" s="122">
        <v>25080</v>
      </c>
      <c r="LS5" s="122"/>
      <c r="LT5" s="122">
        <v>25109</v>
      </c>
      <c r="LU5" s="122">
        <v>25125</v>
      </c>
      <c r="LV5" s="122">
        <v>25145</v>
      </c>
      <c r="LW5" s="281">
        <v>25163</v>
      </c>
      <c r="LX5" s="293">
        <v>25194</v>
      </c>
      <c r="LY5" s="122">
        <v>25196</v>
      </c>
      <c r="LZ5" s="122">
        <v>25208</v>
      </c>
      <c r="MA5" s="122">
        <v>25220</v>
      </c>
      <c r="MB5" s="288">
        <v>25211</v>
      </c>
      <c r="MC5" s="292">
        <v>25222</v>
      </c>
      <c r="MD5" s="292">
        <v>25229</v>
      </c>
      <c r="ME5" s="282">
        <v>25235</v>
      </c>
      <c r="MF5" s="285">
        <v>25241</v>
      </c>
      <c r="MG5" s="122">
        <v>25256</v>
      </c>
      <c r="MH5" s="288">
        <v>25282</v>
      </c>
      <c r="MI5" s="282">
        <v>25291</v>
      </c>
      <c r="MJ5" s="285">
        <v>25301</v>
      </c>
      <c r="MK5" s="122">
        <v>25319</v>
      </c>
      <c r="ML5" s="122">
        <v>25335</v>
      </c>
      <c r="MM5" s="122">
        <v>25254</v>
      </c>
      <c r="MN5" s="288">
        <v>25381</v>
      </c>
      <c r="MO5" s="307">
        <v>25390</v>
      </c>
      <c r="MP5" s="292">
        <v>25405</v>
      </c>
      <c r="MQ5" s="282">
        <v>25424</v>
      </c>
      <c r="MR5" s="285">
        <v>25439</v>
      </c>
      <c r="MS5" s="122">
        <v>25441</v>
      </c>
      <c r="MT5" s="288">
        <v>25450</v>
      </c>
      <c r="MU5" s="292">
        <v>25467</v>
      </c>
      <c r="MV5" s="292">
        <v>25475</v>
      </c>
      <c r="MW5" s="282">
        <v>25490</v>
      </c>
      <c r="MX5" s="285">
        <v>25506</v>
      </c>
      <c r="MY5" s="122">
        <v>25527</v>
      </c>
      <c r="MZ5" s="288">
        <v>25545</v>
      </c>
      <c r="NA5" s="292">
        <v>25568</v>
      </c>
      <c r="NB5" s="292">
        <v>25596</v>
      </c>
      <c r="NC5" s="282">
        <v>25604</v>
      </c>
      <c r="ND5" s="285">
        <v>25623</v>
      </c>
      <c r="NE5" s="288">
        <v>25642</v>
      </c>
      <c r="NF5" s="288">
        <v>25676</v>
      </c>
      <c r="NG5" s="288">
        <v>25685</v>
      </c>
      <c r="NH5" s="292">
        <v>25712</v>
      </c>
      <c r="NI5" s="282">
        <v>25717</v>
      </c>
      <c r="NJ5" s="285">
        <v>25728</v>
      </c>
      <c r="NK5" s="122">
        <v>25749</v>
      </c>
      <c r="NL5" s="288">
        <v>25769</v>
      </c>
      <c r="NM5" s="288">
        <v>25791</v>
      </c>
      <c r="NN5" s="288">
        <v>25813</v>
      </c>
      <c r="NO5" s="294">
        <v>25831</v>
      </c>
      <c r="NP5" s="285">
        <v>25847</v>
      </c>
      <c r="NQ5" s="122">
        <v>25869</v>
      </c>
      <c r="NR5" s="288">
        <v>25889</v>
      </c>
      <c r="NS5" s="288">
        <v>25918</v>
      </c>
      <c r="NT5" s="292">
        <v>25943</v>
      </c>
      <c r="NU5" s="282">
        <v>25949</v>
      </c>
      <c r="NV5" s="285">
        <v>25964</v>
      </c>
      <c r="NW5" s="122">
        <v>25969</v>
      </c>
      <c r="NX5" s="288">
        <v>25970</v>
      </c>
      <c r="NY5" s="294">
        <v>25987</v>
      </c>
      <c r="NZ5" s="315">
        <v>26004</v>
      </c>
      <c r="OA5" s="282">
        <v>26023</v>
      </c>
      <c r="OB5" s="285">
        <v>26042</v>
      </c>
      <c r="OC5" s="122">
        <v>26061</v>
      </c>
      <c r="OD5" s="288">
        <v>26080</v>
      </c>
      <c r="OE5" s="307">
        <v>26118</v>
      </c>
      <c r="OF5" s="294">
        <v>26139</v>
      </c>
      <c r="OG5" s="285"/>
      <c r="OH5" s="122">
        <v>26150</v>
      </c>
      <c r="OI5" s="122">
        <v>26169</v>
      </c>
      <c r="OJ5" s="288">
        <v>26175</v>
      </c>
      <c r="OK5" s="307">
        <v>26194</v>
      </c>
      <c r="OL5" s="294">
        <v>26209</v>
      </c>
      <c r="OM5" s="282">
        <v>26229</v>
      </c>
      <c r="ON5" s="281">
        <v>26239</v>
      </c>
      <c r="OO5" s="326">
        <v>26258</v>
      </c>
      <c r="OP5" s="327">
        <v>26278</v>
      </c>
      <c r="OQ5" s="282">
        <v>26298</v>
      </c>
      <c r="OR5" s="282">
        <v>26317</v>
      </c>
      <c r="OS5" s="282">
        <v>26338</v>
      </c>
      <c r="OT5" s="122">
        <v>26356</v>
      </c>
      <c r="OU5" s="122">
        <v>26377</v>
      </c>
      <c r="OV5" s="122">
        <v>26396</v>
      </c>
      <c r="OW5" s="122">
        <v>26420</v>
      </c>
      <c r="OX5" s="122">
        <v>26441</v>
      </c>
      <c r="OY5" s="122">
        <v>26462</v>
      </c>
      <c r="OZ5" s="122">
        <v>26478</v>
      </c>
      <c r="PA5" s="122">
        <v>26498</v>
      </c>
      <c r="PB5" s="122">
        <v>26517</v>
      </c>
      <c r="PC5" s="122"/>
      <c r="PD5" s="122">
        <v>26557</v>
      </c>
      <c r="PE5" s="122">
        <v>26578</v>
      </c>
      <c r="PF5" s="122">
        <v>26597</v>
      </c>
      <c r="PG5" s="122">
        <v>26612</v>
      </c>
      <c r="PH5" s="122">
        <v>26633</v>
      </c>
      <c r="PI5" s="122">
        <v>26652</v>
      </c>
      <c r="PJ5" s="122">
        <v>26682</v>
      </c>
      <c r="PK5" s="122">
        <v>26687</v>
      </c>
      <c r="PL5" s="122">
        <v>26707</v>
      </c>
      <c r="PM5" s="122">
        <v>26709</v>
      </c>
      <c r="PN5" s="122">
        <v>26729</v>
      </c>
      <c r="PO5" s="122">
        <v>26745</v>
      </c>
      <c r="PP5" s="122">
        <v>26751</v>
      </c>
      <c r="PQ5" s="122">
        <v>26769</v>
      </c>
      <c r="PR5" s="122">
        <v>26789</v>
      </c>
      <c r="PS5" s="122">
        <v>26806</v>
      </c>
      <c r="PT5" s="122">
        <v>26820</v>
      </c>
      <c r="PU5" s="122">
        <v>26841</v>
      </c>
      <c r="PV5" s="122">
        <v>26858</v>
      </c>
      <c r="PW5" s="122">
        <v>26880</v>
      </c>
      <c r="PX5" s="122">
        <v>26898</v>
      </c>
      <c r="PY5" s="122">
        <v>26920</v>
      </c>
      <c r="PZ5" s="122">
        <v>26941</v>
      </c>
      <c r="QA5" s="122">
        <v>26958</v>
      </c>
      <c r="QB5" s="122">
        <v>26976</v>
      </c>
      <c r="QC5" s="122">
        <v>26999</v>
      </c>
      <c r="QD5" s="122">
        <v>27011</v>
      </c>
      <c r="QE5" s="122">
        <v>27013</v>
      </c>
      <c r="QF5" s="274">
        <v>27013</v>
      </c>
      <c r="QG5" s="274">
        <v>27013</v>
      </c>
      <c r="QH5" s="274">
        <v>27013</v>
      </c>
      <c r="QI5" s="122">
        <v>27015</v>
      </c>
      <c r="QJ5" s="122">
        <v>27023</v>
      </c>
      <c r="QK5" s="122">
        <v>27035</v>
      </c>
      <c r="QL5" s="122">
        <v>27047</v>
      </c>
      <c r="QM5" s="122">
        <v>27081</v>
      </c>
      <c r="QN5" s="122">
        <v>27090</v>
      </c>
      <c r="QO5" s="274">
        <v>27107</v>
      </c>
      <c r="QP5" s="274">
        <v>27108</v>
      </c>
      <c r="QQ5" s="122">
        <v>27123</v>
      </c>
      <c r="QR5" s="122">
        <v>27145</v>
      </c>
      <c r="QS5" s="122">
        <v>27148</v>
      </c>
      <c r="QT5" s="122">
        <v>27156</v>
      </c>
      <c r="QU5" s="122">
        <v>27178</v>
      </c>
      <c r="QV5" s="122">
        <v>27196</v>
      </c>
      <c r="QW5" s="122">
        <v>27214</v>
      </c>
      <c r="QX5" s="122">
        <v>27237</v>
      </c>
      <c r="QY5" s="122">
        <v>27259</v>
      </c>
      <c r="QZ5" s="122">
        <v>27277</v>
      </c>
      <c r="RA5" s="122">
        <v>27296</v>
      </c>
      <c r="RB5" s="122">
        <v>27310</v>
      </c>
      <c r="RC5" s="122">
        <v>27328</v>
      </c>
      <c r="RD5" s="122">
        <v>27344</v>
      </c>
      <c r="RE5" s="122">
        <v>27366</v>
      </c>
      <c r="RF5" s="122">
        <v>27388</v>
      </c>
      <c r="RG5" s="122">
        <v>27407</v>
      </c>
      <c r="RH5" s="122">
        <v>27423</v>
      </c>
      <c r="RI5" s="122">
        <v>27442</v>
      </c>
      <c r="RJ5" s="122">
        <v>27461</v>
      </c>
      <c r="RK5" s="122">
        <v>27485</v>
      </c>
      <c r="RL5" s="122">
        <v>27506</v>
      </c>
      <c r="RM5" s="122">
        <v>27515</v>
      </c>
      <c r="RN5" s="122">
        <v>27535</v>
      </c>
      <c r="RO5" s="122">
        <v>27555</v>
      </c>
      <c r="RP5" s="122">
        <v>27570</v>
      </c>
      <c r="RQ5" s="122">
        <v>27586</v>
      </c>
      <c r="RR5" s="122">
        <v>27607</v>
      </c>
      <c r="RS5" s="122">
        <v>27627</v>
      </c>
      <c r="RT5" s="122">
        <v>27636</v>
      </c>
      <c r="RU5" s="122">
        <v>27652</v>
      </c>
      <c r="RV5" s="122">
        <v>27669</v>
      </c>
      <c r="RW5" s="122">
        <v>27692</v>
      </c>
      <c r="RX5" s="122">
        <v>27703</v>
      </c>
      <c r="RY5" s="122">
        <v>27704</v>
      </c>
      <c r="RZ5" s="122">
        <v>27722</v>
      </c>
      <c r="SA5" s="122">
        <v>27728</v>
      </c>
      <c r="SB5" s="122">
        <v>27740</v>
      </c>
      <c r="SC5" s="122">
        <v>27764</v>
      </c>
      <c r="SD5" s="122">
        <v>27786</v>
      </c>
      <c r="SE5" s="122">
        <v>27797</v>
      </c>
      <c r="SF5" s="122">
        <v>27819</v>
      </c>
      <c r="SG5" s="122">
        <v>27837</v>
      </c>
      <c r="SH5" s="122">
        <v>27851</v>
      </c>
      <c r="SI5" s="122">
        <v>27870</v>
      </c>
      <c r="SJ5" s="122">
        <v>27884</v>
      </c>
      <c r="SK5" s="122">
        <v>27905</v>
      </c>
      <c r="SL5" s="122">
        <v>27915</v>
      </c>
      <c r="SM5" s="122">
        <v>27924</v>
      </c>
      <c r="SN5" s="122">
        <v>27942</v>
      </c>
      <c r="SO5" s="122">
        <v>27959</v>
      </c>
      <c r="SP5" s="122">
        <v>27974</v>
      </c>
      <c r="SQ5" s="122">
        <v>27992</v>
      </c>
      <c r="SR5" s="122">
        <v>28012</v>
      </c>
      <c r="SS5" s="122">
        <v>28030</v>
      </c>
      <c r="ST5" s="122">
        <v>28049</v>
      </c>
      <c r="SU5" s="122">
        <v>28067</v>
      </c>
      <c r="SV5" s="122">
        <v>28082</v>
      </c>
      <c r="SW5" s="122">
        <v>28102</v>
      </c>
      <c r="SX5" s="122">
        <v>28117</v>
      </c>
      <c r="SY5" s="122">
        <v>28136</v>
      </c>
      <c r="SZ5" s="122">
        <v>28152</v>
      </c>
      <c r="TA5" s="122">
        <v>28165</v>
      </c>
      <c r="TB5" s="122">
        <v>28187</v>
      </c>
      <c r="TC5" s="122">
        <v>28208</v>
      </c>
      <c r="TD5" s="122">
        <v>28223</v>
      </c>
      <c r="TE5" s="122">
        <v>28240</v>
      </c>
      <c r="TF5" s="122">
        <v>28258</v>
      </c>
      <c r="TG5" s="122">
        <v>28276</v>
      </c>
      <c r="TH5" s="274">
        <v>28283</v>
      </c>
      <c r="TI5" s="274">
        <v>28283</v>
      </c>
      <c r="TJ5" s="274">
        <v>28283</v>
      </c>
      <c r="TK5" s="63">
        <v>28296</v>
      </c>
      <c r="TL5" s="63">
        <v>28314</v>
      </c>
      <c r="TM5" s="63">
        <v>28330</v>
      </c>
      <c r="TN5" s="63">
        <v>28348</v>
      </c>
      <c r="TO5" s="63">
        <v>28366</v>
      </c>
      <c r="TP5" s="63">
        <v>28383</v>
      </c>
      <c r="TQ5" s="63">
        <v>28404</v>
      </c>
      <c r="TR5" s="63">
        <v>28423</v>
      </c>
      <c r="TS5" s="63">
        <v>28438</v>
      </c>
      <c r="TT5" s="63">
        <v>28454</v>
      </c>
      <c r="TU5" s="63">
        <v>28472</v>
      </c>
      <c r="TV5" s="340">
        <v>28491</v>
      </c>
      <c r="TW5" s="343">
        <v>28509</v>
      </c>
      <c r="TX5" s="63">
        <v>28529</v>
      </c>
      <c r="TY5" s="63">
        <v>28542</v>
      </c>
      <c r="TZ5" s="63">
        <v>28558</v>
      </c>
      <c r="UA5" s="63">
        <v>28576</v>
      </c>
      <c r="UB5" s="63">
        <v>28593</v>
      </c>
      <c r="UC5" s="63">
        <v>28595</v>
      </c>
      <c r="UD5" s="63">
        <v>28607</v>
      </c>
      <c r="UE5" s="63">
        <v>28629</v>
      </c>
      <c r="UF5" s="347">
        <v>28635</v>
      </c>
      <c r="UG5" s="343">
        <v>28651</v>
      </c>
      <c r="UH5" s="343">
        <v>28664</v>
      </c>
      <c r="UI5" s="348">
        <v>28682</v>
      </c>
      <c r="UJ5" s="343">
        <v>28700</v>
      </c>
      <c r="UK5" s="352">
        <v>28706</v>
      </c>
      <c r="UL5" s="292">
        <v>28722</v>
      </c>
      <c r="UM5" s="357">
        <v>28730</v>
      </c>
      <c r="UN5" s="354">
        <v>28743</v>
      </c>
      <c r="UO5" s="348">
        <v>28760</v>
      </c>
      <c r="UP5" s="348">
        <v>28780</v>
      </c>
      <c r="UQ5" s="348">
        <v>28799</v>
      </c>
      <c r="UR5" s="282">
        <v>28810</v>
      </c>
      <c r="US5" s="348">
        <v>28815</v>
      </c>
      <c r="UT5" s="348">
        <v>28839</v>
      </c>
      <c r="UU5" s="348">
        <v>28853</v>
      </c>
      <c r="UV5" s="348">
        <v>28867</v>
      </c>
      <c r="UW5" s="348">
        <v>28882</v>
      </c>
      <c r="UX5" s="349">
        <v>28895</v>
      </c>
      <c r="UY5" s="349">
        <v>28905</v>
      </c>
      <c r="UZ5" s="343">
        <v>28920</v>
      </c>
      <c r="VA5" s="63">
        <v>28929</v>
      </c>
      <c r="VB5" s="63">
        <v>28934</v>
      </c>
      <c r="VC5" s="338">
        <v>28935</v>
      </c>
      <c r="VD5" s="338">
        <v>28935</v>
      </c>
      <c r="VE5" s="63">
        <v>28950</v>
      </c>
      <c r="VF5" s="359">
        <v>28969</v>
      </c>
      <c r="VG5" s="359">
        <v>28969</v>
      </c>
      <c r="VH5" s="362">
        <v>29006</v>
      </c>
      <c r="VI5" s="63">
        <v>29028</v>
      </c>
      <c r="VJ5" s="63">
        <v>29048</v>
      </c>
      <c r="VK5" s="63">
        <v>29058</v>
      </c>
      <c r="VL5" s="63">
        <v>29074</v>
      </c>
      <c r="VM5" s="361">
        <v>29095</v>
      </c>
      <c r="VN5" s="63">
        <v>29111</v>
      </c>
      <c r="VO5" s="63">
        <v>29130</v>
      </c>
      <c r="VP5" s="63">
        <v>29149</v>
      </c>
      <c r="VQ5" s="361">
        <v>29166</v>
      </c>
      <c r="VR5" s="361">
        <v>29187</v>
      </c>
      <c r="VS5" s="361">
        <v>29210</v>
      </c>
      <c r="VT5" s="361">
        <v>29218</v>
      </c>
      <c r="VU5" s="361">
        <v>29228</v>
      </c>
      <c r="VV5" s="363">
        <v>29248</v>
      </c>
      <c r="VW5" s="361">
        <v>29256</v>
      </c>
      <c r="VX5" s="363">
        <v>29276</v>
      </c>
      <c r="VY5" s="292">
        <v>29292</v>
      </c>
      <c r="VZ5" s="282">
        <v>29312</v>
      </c>
      <c r="WA5" s="282">
        <v>29330</v>
      </c>
      <c r="WB5" s="282">
        <v>29352</v>
      </c>
      <c r="WC5" s="292">
        <v>29371</v>
      </c>
      <c r="WD5" s="292">
        <v>29381</v>
      </c>
      <c r="WE5" s="282">
        <v>29399</v>
      </c>
      <c r="WF5" s="282" t="s">
        <v>155</v>
      </c>
      <c r="WG5" s="282">
        <v>29431</v>
      </c>
      <c r="WH5" s="361">
        <v>29451</v>
      </c>
      <c r="WI5" s="363">
        <v>29467</v>
      </c>
      <c r="WJ5" s="366">
        <v>29484</v>
      </c>
      <c r="WK5" s="282">
        <v>29500</v>
      </c>
      <c r="WL5" s="282">
        <v>29520</v>
      </c>
      <c r="WM5" s="282">
        <v>29538</v>
      </c>
      <c r="WN5" s="282">
        <v>29557</v>
      </c>
      <c r="WO5" s="292">
        <v>29574</v>
      </c>
      <c r="WP5" s="292">
        <v>29586</v>
      </c>
      <c r="WQ5" s="282">
        <v>29601</v>
      </c>
      <c r="WR5" s="367">
        <v>29619</v>
      </c>
      <c r="WS5" s="367">
        <v>29620</v>
      </c>
      <c r="WT5" s="367">
        <v>29621</v>
      </c>
      <c r="WU5" s="367">
        <v>29631</v>
      </c>
      <c r="WV5" s="164"/>
    </row>
    <row r="6" spans="1:620" ht="15.6">
      <c r="A6" s="8" t="str">
        <f>LISTA!A6</f>
        <v>CA102</v>
      </c>
      <c r="B6" s="6" t="s">
        <v>156</v>
      </c>
      <c r="C6" s="308" cm="1">
        <f t="array" aca="1" ref="C6" ca="1">IFERROR(_xlfn.LET(_xlpm.cab,E$3:XFD$3, _xlpm.f,MATCH($D$1,_xlpm.cab,1), _xlpm.s,MATCH($D$1-27,_xlpm.cab,1), _xlpm.ult,LOOKUP(2,1/($E6:INDEX($E6:$XFD6,1,_xlpm.f)&lt;&gt;""),$E6:INDEX($E6:$XFD6,1,_xlpm.f)), _xlpm.prev,LOOKUP(2,1/($E6:INDEX($E6:$XFD6,1,_xlpm.s)&lt;&gt;""),$E6:INDEX($E6:$XFD6,1,_xlpm.s)), (_xlpm.ult-_xlpm.prev)/27),0)</f>
        <v>13.555555555555555</v>
      </c>
      <c r="D6" s="6">
        <f>MAX(E6:XFD6)</f>
        <v>24611</v>
      </c>
      <c r="E6" s="122">
        <v>0</v>
      </c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62">
        <v>20567</v>
      </c>
      <c r="Z6" s="122"/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2"/>
      <c r="AM6" s="122"/>
      <c r="AN6" s="122"/>
      <c r="AO6" s="122"/>
      <c r="AP6" s="122"/>
      <c r="AQ6" s="122"/>
      <c r="AR6" s="122"/>
      <c r="AS6" s="122"/>
      <c r="AT6" s="122"/>
      <c r="AU6" s="122"/>
      <c r="AV6" s="122"/>
      <c r="AW6" s="122"/>
      <c r="AX6" s="122"/>
      <c r="AY6" s="122"/>
      <c r="AZ6" s="62">
        <v>20567</v>
      </c>
      <c r="BA6" s="122"/>
      <c r="BB6" s="122"/>
      <c r="BC6" s="122"/>
      <c r="BD6" s="122"/>
      <c r="BE6" s="122"/>
      <c r="BF6" s="122"/>
      <c r="BG6" s="122"/>
      <c r="BH6" s="122"/>
      <c r="BI6" s="122"/>
      <c r="BJ6" s="122"/>
      <c r="BK6" s="122">
        <v>20567</v>
      </c>
      <c r="BL6" s="122"/>
      <c r="BM6" s="122"/>
      <c r="BN6" s="122"/>
      <c r="BO6" s="122"/>
      <c r="BP6" s="122"/>
      <c r="BQ6" s="122"/>
      <c r="BR6" s="122"/>
      <c r="BS6" s="122"/>
      <c r="BT6" s="122"/>
      <c r="BU6" s="272">
        <v>20567</v>
      </c>
      <c r="BV6" s="122"/>
      <c r="BW6" s="122"/>
      <c r="BX6" s="122"/>
      <c r="BY6" s="122"/>
      <c r="BZ6" s="122"/>
      <c r="CA6" s="122">
        <v>20567</v>
      </c>
      <c r="CB6" s="122"/>
      <c r="CC6" s="122"/>
      <c r="CD6" s="122"/>
      <c r="CE6" s="122"/>
      <c r="CF6" s="122"/>
      <c r="CG6" s="122">
        <v>20567</v>
      </c>
      <c r="CH6" s="122"/>
      <c r="CI6" s="122">
        <v>20584</v>
      </c>
      <c r="CJ6" s="122">
        <v>20588</v>
      </c>
      <c r="CK6" s="122"/>
      <c r="CL6" s="122"/>
      <c r="CM6" s="122">
        <v>20643</v>
      </c>
      <c r="CN6" s="122">
        <v>20656</v>
      </c>
      <c r="CO6" s="122">
        <v>20676</v>
      </c>
      <c r="CP6" s="122"/>
      <c r="CQ6" s="122"/>
      <c r="CR6" s="122"/>
      <c r="CS6" s="122"/>
      <c r="CT6" s="122">
        <v>20775</v>
      </c>
      <c r="CU6" s="122">
        <v>20791</v>
      </c>
      <c r="CV6" s="122">
        <v>20814</v>
      </c>
      <c r="CW6" s="122">
        <v>20832</v>
      </c>
      <c r="CX6" s="122">
        <v>20847</v>
      </c>
      <c r="CY6" s="122"/>
      <c r="CZ6" s="122"/>
      <c r="DA6" s="122">
        <v>20903</v>
      </c>
      <c r="DB6" s="122">
        <v>20920</v>
      </c>
      <c r="DC6" s="122">
        <v>20942</v>
      </c>
      <c r="DD6" s="122">
        <v>20954</v>
      </c>
      <c r="DE6" s="122">
        <v>20975</v>
      </c>
      <c r="DF6" s="122"/>
      <c r="DG6" s="122"/>
      <c r="DH6" s="122">
        <v>21026</v>
      </c>
      <c r="DI6" s="122">
        <v>21047</v>
      </c>
      <c r="DJ6" s="122">
        <v>21064</v>
      </c>
      <c r="DK6" s="122">
        <v>21083</v>
      </c>
      <c r="DL6" s="122">
        <v>21101</v>
      </c>
      <c r="DM6" s="122"/>
      <c r="DN6" s="122"/>
      <c r="DO6" s="122">
        <v>21155</v>
      </c>
      <c r="DP6" s="274">
        <v>21166</v>
      </c>
      <c r="DQ6" s="274">
        <v>21166</v>
      </c>
      <c r="DR6" s="274">
        <v>21166</v>
      </c>
      <c r="DS6" s="122">
        <v>21168</v>
      </c>
      <c r="DT6" s="122"/>
      <c r="DU6" s="122"/>
      <c r="DV6" s="122">
        <v>21220</v>
      </c>
      <c r="DW6" s="122">
        <v>21231</v>
      </c>
      <c r="DX6" s="122">
        <v>21252</v>
      </c>
      <c r="DY6" s="122">
        <v>21272</v>
      </c>
      <c r="DZ6" s="122">
        <v>21289</v>
      </c>
      <c r="EA6" s="122"/>
      <c r="EB6" s="122"/>
      <c r="EC6" s="122">
        <v>21349</v>
      </c>
      <c r="ED6" s="122">
        <v>21361</v>
      </c>
      <c r="EE6" s="122">
        <v>21369</v>
      </c>
      <c r="EF6" s="122">
        <v>21388</v>
      </c>
      <c r="EG6" s="122">
        <v>21409</v>
      </c>
      <c r="EH6" s="122"/>
      <c r="EI6" s="122"/>
      <c r="EJ6" s="122">
        <v>21455</v>
      </c>
      <c r="EK6" s="122">
        <v>21474</v>
      </c>
      <c r="EL6" s="122">
        <v>21494</v>
      </c>
      <c r="EM6" s="122"/>
      <c r="EN6" s="122">
        <v>21529</v>
      </c>
      <c r="EO6" s="122"/>
      <c r="EP6" s="122"/>
      <c r="EQ6" s="122">
        <v>21593</v>
      </c>
      <c r="ER6" s="122">
        <v>21610</v>
      </c>
      <c r="ES6" s="122">
        <v>21619</v>
      </c>
      <c r="ET6" s="122">
        <v>21629</v>
      </c>
      <c r="EU6" s="122">
        <v>21646</v>
      </c>
      <c r="EV6" s="122"/>
      <c r="EW6" s="122"/>
      <c r="EX6" s="122">
        <v>21696</v>
      </c>
      <c r="EY6" s="122">
        <v>21697</v>
      </c>
      <c r="EZ6" s="122">
        <v>21712</v>
      </c>
      <c r="FA6" s="122">
        <v>21721</v>
      </c>
      <c r="FB6" s="122">
        <v>21740</v>
      </c>
      <c r="FC6" s="122"/>
      <c r="FD6" s="122"/>
      <c r="FE6" s="122">
        <v>21792</v>
      </c>
      <c r="FF6" s="122">
        <v>21811</v>
      </c>
      <c r="FG6" s="122">
        <v>21824</v>
      </c>
      <c r="FH6" s="122">
        <v>21840</v>
      </c>
      <c r="FI6" s="122">
        <v>21863</v>
      </c>
      <c r="FJ6" s="122"/>
      <c r="FK6" s="122"/>
      <c r="FL6" s="122">
        <v>21909</v>
      </c>
      <c r="FM6" s="122">
        <v>21928</v>
      </c>
      <c r="FN6" s="122">
        <v>21933</v>
      </c>
      <c r="FO6" s="122">
        <v>21951</v>
      </c>
      <c r="FP6" s="122">
        <v>21958</v>
      </c>
      <c r="FQ6" s="122"/>
      <c r="FR6" s="122"/>
      <c r="FS6" s="122">
        <v>22000</v>
      </c>
      <c r="FT6" s="122">
        <v>22017</v>
      </c>
      <c r="FU6" s="122">
        <v>22031</v>
      </c>
      <c r="FV6" s="122">
        <v>22051</v>
      </c>
      <c r="FW6" s="122">
        <v>22066</v>
      </c>
      <c r="FX6" s="122"/>
      <c r="FY6" s="122"/>
      <c r="FZ6" s="122">
        <v>22110</v>
      </c>
      <c r="GA6" s="122">
        <v>22127</v>
      </c>
      <c r="GB6" s="122">
        <v>22134</v>
      </c>
      <c r="GC6" s="122">
        <v>22149</v>
      </c>
      <c r="GD6" s="122"/>
      <c r="GE6" s="122"/>
      <c r="GF6" s="122"/>
      <c r="GG6" s="122">
        <v>22178</v>
      </c>
      <c r="GH6" s="122">
        <v>22183</v>
      </c>
      <c r="GI6" s="122">
        <v>22197</v>
      </c>
      <c r="GJ6" s="122">
        <v>22206</v>
      </c>
      <c r="GK6" s="122">
        <v>22208</v>
      </c>
      <c r="GL6" s="122"/>
      <c r="GM6" s="122"/>
      <c r="GN6" s="122">
        <v>22252</v>
      </c>
      <c r="GO6" s="122">
        <v>22274</v>
      </c>
      <c r="GP6" s="122">
        <v>22288</v>
      </c>
      <c r="GQ6" s="122">
        <v>22311</v>
      </c>
      <c r="GR6" s="122"/>
      <c r="GS6" s="122"/>
      <c r="GT6" s="122"/>
      <c r="GU6" s="122">
        <v>22364</v>
      </c>
      <c r="GV6" s="122">
        <v>22381</v>
      </c>
      <c r="GW6" s="122">
        <v>22395</v>
      </c>
      <c r="GX6" s="122">
        <v>22404</v>
      </c>
      <c r="GY6" s="122">
        <v>22422</v>
      </c>
      <c r="GZ6" s="122"/>
      <c r="HA6" s="122"/>
      <c r="HB6" s="122">
        <v>22462</v>
      </c>
      <c r="HC6" s="122">
        <v>22466</v>
      </c>
      <c r="HD6" s="122"/>
      <c r="HE6" s="122"/>
      <c r="HF6" s="122"/>
      <c r="HG6" s="122"/>
      <c r="HH6" s="122"/>
      <c r="HI6" s="122"/>
      <c r="HJ6" s="122"/>
      <c r="HK6" s="122"/>
      <c r="HL6" s="122"/>
      <c r="HM6" s="122"/>
      <c r="HN6" s="122"/>
      <c r="HO6" s="122"/>
      <c r="HP6" s="122"/>
      <c r="HQ6" s="122"/>
      <c r="HR6" s="122"/>
      <c r="HS6" s="122"/>
      <c r="HT6" s="122"/>
      <c r="HU6" s="122"/>
      <c r="HV6" s="122"/>
      <c r="HW6" s="122"/>
      <c r="HX6" s="122"/>
      <c r="HY6" s="122"/>
      <c r="HZ6" s="122"/>
      <c r="IA6" s="122"/>
      <c r="IB6" s="122"/>
      <c r="IC6" s="122"/>
      <c r="ID6" s="122"/>
      <c r="IE6" s="122"/>
      <c r="IF6" s="283"/>
      <c r="IG6" s="122"/>
      <c r="IH6" s="122"/>
      <c r="II6" s="122"/>
      <c r="IJ6" s="122"/>
      <c r="IK6" s="122"/>
      <c r="IL6" s="122"/>
      <c r="IM6" s="122"/>
      <c r="IN6" s="122"/>
      <c r="IO6" s="122"/>
      <c r="IP6" s="122"/>
      <c r="IQ6" s="122"/>
      <c r="IR6" s="283"/>
      <c r="IS6" s="122"/>
      <c r="IT6" s="122"/>
      <c r="IU6" s="122"/>
      <c r="IV6" s="122"/>
      <c r="IW6" s="122"/>
      <c r="IX6" s="122"/>
      <c r="IY6" s="283"/>
      <c r="IZ6" s="122"/>
      <c r="JA6" s="122"/>
      <c r="JB6" s="122"/>
      <c r="JC6" s="122"/>
      <c r="JD6" s="122"/>
      <c r="JE6" s="122"/>
      <c r="JF6" s="122"/>
      <c r="JG6" s="122"/>
      <c r="JH6" s="122"/>
      <c r="JI6" s="122"/>
      <c r="JJ6" s="122"/>
      <c r="JK6" s="283"/>
      <c r="JL6" s="122"/>
      <c r="JM6" s="122"/>
      <c r="JN6" s="122"/>
      <c r="JO6" s="283"/>
      <c r="JP6" s="283"/>
      <c r="JQ6" s="283"/>
      <c r="JR6" s="122"/>
      <c r="JS6" s="122"/>
      <c r="JT6" s="122"/>
      <c r="JU6" s="122"/>
      <c r="JV6" s="122"/>
      <c r="JW6" s="122"/>
      <c r="JX6" s="122"/>
      <c r="JY6" s="122"/>
      <c r="JZ6" s="122"/>
      <c r="KA6" s="289"/>
      <c r="KB6" s="122"/>
      <c r="KC6" s="122"/>
      <c r="KD6" s="122"/>
      <c r="KE6" s="122"/>
      <c r="KF6" s="122"/>
      <c r="KG6" s="122"/>
      <c r="KH6" s="289"/>
      <c r="KI6" s="122"/>
      <c r="KJ6" s="122"/>
      <c r="KK6" s="122"/>
      <c r="KL6" s="122"/>
      <c r="KM6" s="122"/>
      <c r="KN6" s="122"/>
      <c r="KO6" s="122"/>
      <c r="KP6" s="122"/>
      <c r="KQ6" s="122"/>
      <c r="KR6" s="122"/>
      <c r="KS6" s="122"/>
      <c r="KT6" s="122"/>
      <c r="KU6" s="122"/>
      <c r="KV6" s="122"/>
      <c r="KW6" s="122"/>
      <c r="KX6" s="122"/>
      <c r="KY6" s="122"/>
      <c r="KZ6" s="122"/>
      <c r="LA6" s="122"/>
      <c r="LB6" s="122"/>
      <c r="LC6" s="122"/>
      <c r="LD6" s="122"/>
      <c r="LE6" s="122"/>
      <c r="LF6" s="122"/>
      <c r="LG6" s="122"/>
      <c r="LH6" s="122"/>
      <c r="LI6" s="122"/>
      <c r="LJ6" s="122"/>
      <c r="LK6" s="122"/>
      <c r="LL6" s="122"/>
      <c r="LM6" s="122"/>
      <c r="LN6" s="122"/>
      <c r="LO6" s="122"/>
      <c r="LP6" s="122"/>
      <c r="LQ6" s="122"/>
      <c r="LR6" s="122"/>
      <c r="LS6" s="122"/>
      <c r="LT6" s="122"/>
      <c r="LU6" s="122"/>
      <c r="LV6" s="122"/>
      <c r="LW6" s="295"/>
      <c r="LX6" s="294"/>
      <c r="LY6" s="297"/>
      <c r="LZ6" s="122"/>
      <c r="MA6" s="122"/>
      <c r="MB6" s="288"/>
      <c r="MC6" s="292">
        <v>22466</v>
      </c>
      <c r="MD6" s="292">
        <v>22479</v>
      </c>
      <c r="ME6" s="282">
        <v>22480</v>
      </c>
      <c r="MF6" s="285">
        <v>22490</v>
      </c>
      <c r="MG6" s="122">
        <v>22505</v>
      </c>
      <c r="MH6" s="288">
        <v>22526</v>
      </c>
      <c r="MI6" s="282">
        <v>22533</v>
      </c>
      <c r="MJ6" s="285">
        <v>22539</v>
      </c>
      <c r="MK6" s="122">
        <v>22548</v>
      </c>
      <c r="ML6" s="122">
        <v>22569</v>
      </c>
      <c r="MM6" s="122">
        <v>22583</v>
      </c>
      <c r="MN6" s="288">
        <v>22601</v>
      </c>
      <c r="MO6" s="307">
        <v>22608</v>
      </c>
      <c r="MP6" s="292">
        <v>22623</v>
      </c>
      <c r="MQ6" s="282">
        <v>22630</v>
      </c>
      <c r="MR6" s="285">
        <v>22648</v>
      </c>
      <c r="MS6" s="122">
        <v>22667</v>
      </c>
      <c r="MT6" s="288">
        <v>22686</v>
      </c>
      <c r="MU6" s="292">
        <v>22702</v>
      </c>
      <c r="MV6" s="292">
        <v>22714</v>
      </c>
      <c r="MW6" s="282">
        <v>22726</v>
      </c>
      <c r="MX6" s="285">
        <v>22733</v>
      </c>
      <c r="MY6" s="122">
        <v>22742</v>
      </c>
      <c r="MZ6" s="288">
        <v>22750</v>
      </c>
      <c r="NA6" s="292">
        <v>22770</v>
      </c>
      <c r="NB6" s="292">
        <v>22796</v>
      </c>
      <c r="NC6" s="282">
        <v>22809</v>
      </c>
      <c r="ND6" s="285">
        <v>22824</v>
      </c>
      <c r="NE6" s="288">
        <v>22842</v>
      </c>
      <c r="NF6" s="288">
        <v>22868</v>
      </c>
      <c r="NG6" s="288">
        <v>22878</v>
      </c>
      <c r="NH6" s="312">
        <v>22889</v>
      </c>
      <c r="NI6" s="286">
        <v>22889</v>
      </c>
      <c r="NJ6" s="285">
        <v>22896</v>
      </c>
      <c r="NK6" s="122">
        <v>22915</v>
      </c>
      <c r="NL6" s="288">
        <v>22927</v>
      </c>
      <c r="NM6" s="288">
        <v>22945</v>
      </c>
      <c r="NN6" s="288">
        <v>22967</v>
      </c>
      <c r="NO6" s="294">
        <v>22987</v>
      </c>
      <c r="NP6" s="285">
        <v>22994</v>
      </c>
      <c r="NQ6" s="122">
        <v>23000</v>
      </c>
      <c r="NR6" s="288">
        <v>23000</v>
      </c>
      <c r="NS6" s="288">
        <v>23002</v>
      </c>
      <c r="NT6" s="292">
        <v>23021</v>
      </c>
      <c r="NU6" s="282">
        <v>23026</v>
      </c>
      <c r="NV6" s="285">
        <v>23041</v>
      </c>
      <c r="NW6" s="122">
        <v>23057</v>
      </c>
      <c r="NX6" s="288">
        <v>23074</v>
      </c>
      <c r="NY6" s="294">
        <v>23092</v>
      </c>
      <c r="NZ6" s="316">
        <v>23094</v>
      </c>
      <c r="OA6" s="286">
        <v>23094</v>
      </c>
      <c r="OB6" s="285">
        <v>23120</v>
      </c>
      <c r="OC6" s="122">
        <v>23138</v>
      </c>
      <c r="OD6" s="288">
        <v>23158</v>
      </c>
      <c r="OE6" s="307">
        <v>23201</v>
      </c>
      <c r="OF6" s="294">
        <v>23223</v>
      </c>
      <c r="OG6" s="285"/>
      <c r="OH6" s="122">
        <v>23238</v>
      </c>
      <c r="OI6" s="122">
        <v>23258</v>
      </c>
      <c r="OJ6" s="288">
        <v>23278</v>
      </c>
      <c r="OK6" s="307">
        <v>23298</v>
      </c>
      <c r="OL6" s="294">
        <v>23317</v>
      </c>
      <c r="OM6" s="328">
        <v>23328</v>
      </c>
      <c r="ON6" s="329">
        <v>23341</v>
      </c>
      <c r="OO6" s="330">
        <v>23349</v>
      </c>
      <c r="OP6" s="331">
        <v>23353</v>
      </c>
      <c r="OQ6" s="282">
        <v>23354</v>
      </c>
      <c r="OR6" s="282">
        <v>23366</v>
      </c>
      <c r="OS6" s="282">
        <v>23374</v>
      </c>
      <c r="OT6" s="122">
        <v>23390</v>
      </c>
      <c r="OU6" s="122">
        <v>23401</v>
      </c>
      <c r="OV6" s="122">
        <v>23419</v>
      </c>
      <c r="OW6" s="122">
        <v>23442</v>
      </c>
      <c r="OX6" s="122">
        <v>23456</v>
      </c>
      <c r="OY6" s="122">
        <v>23476</v>
      </c>
      <c r="OZ6" s="122">
        <v>23489</v>
      </c>
      <c r="PA6" s="122">
        <v>23510</v>
      </c>
      <c r="PB6" s="122">
        <v>23530</v>
      </c>
      <c r="PC6" s="122"/>
      <c r="PD6" s="122">
        <v>23575</v>
      </c>
      <c r="PE6" s="122">
        <v>23588</v>
      </c>
      <c r="PF6" s="122">
        <v>23597</v>
      </c>
      <c r="PG6" s="122">
        <v>23601</v>
      </c>
      <c r="PH6" s="274">
        <v>23610</v>
      </c>
      <c r="PI6" s="274">
        <v>23610</v>
      </c>
      <c r="PJ6" s="274">
        <v>23611</v>
      </c>
      <c r="PK6" s="274">
        <v>23611</v>
      </c>
      <c r="PL6" s="274">
        <v>23611</v>
      </c>
      <c r="PM6" s="274">
        <v>23611</v>
      </c>
      <c r="PN6" s="274">
        <v>23611</v>
      </c>
      <c r="PO6" s="274">
        <v>23611</v>
      </c>
      <c r="PP6" s="274">
        <v>23611</v>
      </c>
      <c r="PQ6" s="274">
        <v>23611</v>
      </c>
      <c r="PR6" s="274">
        <v>23611</v>
      </c>
      <c r="PS6" s="274">
        <v>23611</v>
      </c>
      <c r="PT6" s="274">
        <v>23611</v>
      </c>
      <c r="PU6" s="274">
        <v>23611</v>
      </c>
      <c r="PV6" s="274">
        <v>23611</v>
      </c>
      <c r="PW6" s="274">
        <v>23611</v>
      </c>
      <c r="PX6" s="274">
        <v>23611</v>
      </c>
      <c r="PY6" s="274">
        <v>23611</v>
      </c>
      <c r="PZ6" s="274">
        <v>23611</v>
      </c>
      <c r="QA6" s="274">
        <v>23611</v>
      </c>
      <c r="QB6" s="274">
        <v>23611</v>
      </c>
      <c r="QC6" s="274">
        <v>23611</v>
      </c>
      <c r="QD6" s="274">
        <v>23611</v>
      </c>
      <c r="QE6" s="274">
        <v>23611</v>
      </c>
      <c r="QF6" s="274">
        <v>23611</v>
      </c>
      <c r="QG6" s="274">
        <v>23611</v>
      </c>
      <c r="QH6" s="274">
        <v>23611</v>
      </c>
      <c r="QI6" s="274">
        <v>23611</v>
      </c>
      <c r="QJ6" s="274">
        <v>23611</v>
      </c>
      <c r="QK6" s="274">
        <v>23611</v>
      </c>
      <c r="QL6" s="274">
        <v>23611</v>
      </c>
      <c r="QM6" s="274">
        <v>23611</v>
      </c>
      <c r="QN6" s="274">
        <v>23611</v>
      </c>
      <c r="QO6" s="274">
        <v>23611</v>
      </c>
      <c r="QP6" s="274">
        <v>23611</v>
      </c>
      <c r="QQ6" s="274">
        <v>23611</v>
      </c>
      <c r="QR6" s="274">
        <v>23611</v>
      </c>
      <c r="QS6" s="274">
        <v>23611</v>
      </c>
      <c r="QT6" s="274">
        <v>23611</v>
      </c>
      <c r="QU6" s="274">
        <v>23611</v>
      </c>
      <c r="QV6" s="274">
        <v>23611</v>
      </c>
      <c r="QW6" s="274">
        <v>23611</v>
      </c>
      <c r="QX6" s="274">
        <v>23611</v>
      </c>
      <c r="QY6" s="274">
        <v>23611</v>
      </c>
      <c r="QZ6" s="274">
        <v>23611</v>
      </c>
      <c r="RA6" s="274">
        <v>23611</v>
      </c>
      <c r="RB6" s="274">
        <v>23611</v>
      </c>
      <c r="RC6" s="274">
        <v>23611</v>
      </c>
      <c r="RD6" s="274">
        <v>23611</v>
      </c>
      <c r="RE6" s="274">
        <v>23611</v>
      </c>
      <c r="RF6" s="274">
        <v>23611</v>
      </c>
      <c r="RG6" s="274">
        <v>23611</v>
      </c>
      <c r="RH6" s="274">
        <v>23611</v>
      </c>
      <c r="RI6" s="274">
        <v>23611</v>
      </c>
      <c r="RJ6" s="274">
        <v>23611</v>
      </c>
      <c r="RK6" s="274">
        <v>23612</v>
      </c>
      <c r="RL6" s="274">
        <v>23612</v>
      </c>
      <c r="RM6" s="274">
        <v>23612</v>
      </c>
      <c r="RN6" s="274">
        <v>23612</v>
      </c>
      <c r="RO6" s="274">
        <v>23612</v>
      </c>
      <c r="RP6" s="274">
        <v>23612</v>
      </c>
      <c r="RQ6" s="274">
        <v>23612</v>
      </c>
      <c r="RR6" s="274">
        <v>23613</v>
      </c>
      <c r="RS6" s="274">
        <v>23613</v>
      </c>
      <c r="RT6" s="122">
        <v>23620</v>
      </c>
      <c r="RU6" s="122">
        <v>23641</v>
      </c>
      <c r="RV6" s="122">
        <v>23658</v>
      </c>
      <c r="RW6" s="122">
        <v>23680</v>
      </c>
      <c r="RX6" s="122">
        <v>23701</v>
      </c>
      <c r="RY6" s="122">
        <v>23714</v>
      </c>
      <c r="RZ6" s="122">
        <v>23733</v>
      </c>
      <c r="SA6" s="122">
        <v>23738</v>
      </c>
      <c r="SB6" s="122">
        <v>23753</v>
      </c>
      <c r="SC6" s="122">
        <v>23769</v>
      </c>
      <c r="SD6" s="122">
        <v>23792</v>
      </c>
      <c r="SE6" s="122">
        <v>23802</v>
      </c>
      <c r="SF6" s="122">
        <v>23823</v>
      </c>
      <c r="SG6" s="122">
        <v>23838</v>
      </c>
      <c r="SH6" s="122">
        <v>23854</v>
      </c>
      <c r="SI6" s="122">
        <v>23870</v>
      </c>
      <c r="SJ6" s="122">
        <v>23878</v>
      </c>
      <c r="SK6" s="122">
        <v>23884</v>
      </c>
      <c r="SL6" s="122">
        <v>23887</v>
      </c>
      <c r="SM6" s="122">
        <v>23889</v>
      </c>
      <c r="SN6" s="122">
        <v>23909</v>
      </c>
      <c r="SO6" s="122">
        <v>23926</v>
      </c>
      <c r="SP6" s="122">
        <v>23941</v>
      </c>
      <c r="SQ6" s="122">
        <v>23961</v>
      </c>
      <c r="SR6" s="122">
        <v>23977</v>
      </c>
      <c r="SS6" s="122">
        <v>23994</v>
      </c>
      <c r="ST6" s="122">
        <v>24009</v>
      </c>
      <c r="SU6" s="122">
        <v>24026</v>
      </c>
      <c r="SV6" s="122">
        <v>24042</v>
      </c>
      <c r="SW6" s="122">
        <v>24061</v>
      </c>
      <c r="SX6" s="122">
        <v>24080</v>
      </c>
      <c r="SY6" s="122">
        <v>24089</v>
      </c>
      <c r="SZ6" s="122">
        <v>24101</v>
      </c>
      <c r="TA6" s="122">
        <v>24122</v>
      </c>
      <c r="TB6" s="122">
        <v>24128</v>
      </c>
      <c r="TC6" s="122">
        <v>24147</v>
      </c>
      <c r="TD6" s="122">
        <v>24166</v>
      </c>
      <c r="TE6" s="274">
        <v>24188</v>
      </c>
      <c r="TF6" s="274">
        <v>24188</v>
      </c>
      <c r="TG6" s="274">
        <v>24188</v>
      </c>
      <c r="TH6" s="274">
        <v>24188</v>
      </c>
      <c r="TI6" s="274">
        <v>24188</v>
      </c>
      <c r="TJ6" s="274">
        <v>24188</v>
      </c>
      <c r="TK6" s="338">
        <v>24188</v>
      </c>
      <c r="TL6" s="338">
        <v>24188</v>
      </c>
      <c r="TM6" s="63">
        <v>24188</v>
      </c>
      <c r="TN6" s="338">
        <v>24190</v>
      </c>
      <c r="TO6" s="338">
        <v>24190</v>
      </c>
      <c r="TP6" s="338">
        <v>24190</v>
      </c>
      <c r="TQ6" s="338">
        <v>24190</v>
      </c>
      <c r="TR6" s="338">
        <v>24190</v>
      </c>
      <c r="TS6" s="338">
        <v>24190</v>
      </c>
      <c r="TT6" s="338">
        <v>24190</v>
      </c>
      <c r="TU6" s="338">
        <v>24190</v>
      </c>
      <c r="TV6" s="341">
        <v>24190</v>
      </c>
      <c r="TW6" s="341">
        <v>24190</v>
      </c>
      <c r="TX6" s="341">
        <v>24190</v>
      </c>
      <c r="TY6" s="338">
        <v>24190</v>
      </c>
      <c r="TZ6" s="338">
        <v>24190</v>
      </c>
      <c r="UA6" s="338">
        <v>24190</v>
      </c>
      <c r="UB6" s="338">
        <v>24190</v>
      </c>
      <c r="UC6" s="338">
        <v>24190</v>
      </c>
      <c r="UD6" s="338">
        <v>24190</v>
      </c>
      <c r="UE6" s="338">
        <v>24190</v>
      </c>
      <c r="UF6" s="341">
        <v>24190</v>
      </c>
      <c r="UG6" s="344">
        <v>24190</v>
      </c>
      <c r="UH6" s="344">
        <v>24190</v>
      </c>
      <c r="UI6" s="344">
        <v>24190</v>
      </c>
      <c r="UJ6" s="344">
        <v>24190</v>
      </c>
      <c r="UK6" s="353">
        <v>24190</v>
      </c>
      <c r="UL6" s="312">
        <v>24190</v>
      </c>
      <c r="UM6" s="286">
        <v>24190</v>
      </c>
      <c r="UN6" s="355">
        <v>24190</v>
      </c>
      <c r="UO6" s="349">
        <v>24190</v>
      </c>
      <c r="UP6" s="349">
        <v>24190</v>
      </c>
      <c r="UQ6" s="349">
        <v>24190</v>
      </c>
      <c r="UR6" s="286">
        <v>24190</v>
      </c>
      <c r="US6" s="286">
        <v>24190</v>
      </c>
      <c r="UT6" s="349">
        <v>24190</v>
      </c>
      <c r="UU6" s="355">
        <v>24190</v>
      </c>
      <c r="UV6" s="355">
        <v>24190</v>
      </c>
      <c r="UW6" s="349">
        <v>24190</v>
      </c>
      <c r="UX6" s="349">
        <v>24190</v>
      </c>
      <c r="UY6" s="349">
        <v>24190</v>
      </c>
      <c r="UZ6" s="344">
        <v>24190</v>
      </c>
      <c r="VA6" s="338">
        <v>24190</v>
      </c>
      <c r="VB6" s="338">
        <v>24190</v>
      </c>
      <c r="VC6" s="338">
        <v>24190</v>
      </c>
      <c r="VD6" s="338">
        <v>24190</v>
      </c>
      <c r="VE6" s="338">
        <v>24190</v>
      </c>
      <c r="VF6" s="338">
        <v>24190</v>
      </c>
      <c r="VG6" s="338">
        <v>24190</v>
      </c>
      <c r="VH6" s="341">
        <v>24190</v>
      </c>
      <c r="VI6" s="338">
        <v>24190</v>
      </c>
      <c r="VJ6" s="338">
        <v>24190</v>
      </c>
      <c r="VK6" s="63">
        <v>24196</v>
      </c>
      <c r="VL6" s="338">
        <v>24196</v>
      </c>
      <c r="VM6" s="360">
        <v>24196</v>
      </c>
      <c r="VN6" s="360">
        <v>24196</v>
      </c>
      <c r="VO6" s="338">
        <v>24196</v>
      </c>
      <c r="VP6" s="63">
        <v>24198</v>
      </c>
      <c r="VQ6" s="361">
        <v>24213</v>
      </c>
      <c r="VR6" s="361">
        <v>24220</v>
      </c>
      <c r="VS6" s="361">
        <v>24234</v>
      </c>
      <c r="VT6" s="361">
        <v>24245</v>
      </c>
      <c r="VU6" s="361">
        <v>24256</v>
      </c>
      <c r="VV6" s="363">
        <v>24275</v>
      </c>
      <c r="VW6" s="361">
        <v>24293</v>
      </c>
      <c r="VX6" s="363">
        <v>24318</v>
      </c>
      <c r="VY6" s="292">
        <v>24325</v>
      </c>
      <c r="VZ6" s="282">
        <v>24340</v>
      </c>
      <c r="WA6" s="282">
        <v>24358</v>
      </c>
      <c r="WB6" s="282">
        <v>24367</v>
      </c>
      <c r="WC6" s="292">
        <v>24379</v>
      </c>
      <c r="WD6" s="292">
        <v>24401</v>
      </c>
      <c r="WE6" s="282">
        <v>24412</v>
      </c>
      <c r="WF6" s="282" t="s">
        <v>157</v>
      </c>
      <c r="WG6" s="282">
        <v>24449</v>
      </c>
      <c r="WH6" s="361">
        <v>24471</v>
      </c>
      <c r="WI6" s="363">
        <v>24487</v>
      </c>
      <c r="WJ6" s="366">
        <v>24505</v>
      </c>
      <c r="WK6" s="282">
        <v>24517</v>
      </c>
      <c r="WL6" s="286">
        <v>24521</v>
      </c>
      <c r="WM6" s="286">
        <v>24521</v>
      </c>
      <c r="WN6" s="282">
        <v>24530</v>
      </c>
      <c r="WO6" s="292">
        <v>24536</v>
      </c>
      <c r="WP6" s="292">
        <v>24544</v>
      </c>
      <c r="WQ6" s="282">
        <v>24550</v>
      </c>
      <c r="WR6" s="367">
        <v>24569</v>
      </c>
      <c r="WS6" s="367">
        <v>24580</v>
      </c>
      <c r="WT6" s="367">
        <v>24597</v>
      </c>
      <c r="WU6" s="367">
        <v>24611</v>
      </c>
      <c r="WV6" s="164"/>
    </row>
    <row r="7" spans="1:620" ht="15.6">
      <c r="A7" s="8" t="str">
        <f>LISTA!A7</f>
        <v>CA103</v>
      </c>
      <c r="B7" s="6" t="s">
        <v>158</v>
      </c>
      <c r="C7" s="308" cm="1">
        <f t="array" aca="1" ref="C7" ca="1">IFERROR(_xlfn.LET(_xlpm.cab,E$3:XFD$3, _xlpm.f,MATCH($D$1,_xlpm.cab,1), _xlpm.s,MATCH($D$1-60,_xlpm.cab,1), _xlpm.ult,LOOKUP(2,1/($E7:INDEX($E7:$XFD7,1,_xlpm.f)&lt;&gt;""),$E7:INDEX($E7:$XFD7,1,_xlpm.f)), _xlpm.prev,LOOKUP(2,1/($E7:INDEX($E7:$XFD7,1,_xlpm.s)&lt;&gt;""),$E7:INDEX($E7:$XFD7,1,_xlpm.s)), (_xlpm.ult-_xlpm.prev)/60),0)</f>
        <v>11.033333333333333</v>
      </c>
      <c r="D7" s="6">
        <f>MAX(E7:XFD7)</f>
        <v>29026</v>
      </c>
      <c r="E7" s="122">
        <v>0</v>
      </c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  <c r="Y7" s="62">
        <v>20772</v>
      </c>
      <c r="Z7" s="122"/>
      <c r="AA7" s="122"/>
      <c r="AB7" s="122"/>
      <c r="AC7" s="122"/>
      <c r="AD7" s="122"/>
      <c r="AE7" s="122"/>
      <c r="AF7" s="122"/>
      <c r="AG7" s="122"/>
      <c r="AH7" s="122"/>
      <c r="AI7" s="122"/>
      <c r="AJ7" s="122"/>
      <c r="AK7" s="122"/>
      <c r="AL7" s="122"/>
      <c r="AM7" s="122"/>
      <c r="AN7" s="122"/>
      <c r="AO7" s="122"/>
      <c r="AP7" s="122"/>
      <c r="AQ7" s="122"/>
      <c r="AR7" s="122"/>
      <c r="AS7" s="122"/>
      <c r="AT7" s="122"/>
      <c r="AU7" s="122"/>
      <c r="AV7" s="122"/>
      <c r="AW7" s="122"/>
      <c r="AX7" s="122"/>
      <c r="AY7" s="122"/>
      <c r="AZ7" s="62">
        <v>21173</v>
      </c>
      <c r="BA7" s="122"/>
      <c r="BB7" s="122"/>
      <c r="BC7" s="122"/>
      <c r="BD7" s="122"/>
      <c r="BE7" s="122"/>
      <c r="BF7" s="122"/>
      <c r="BG7" s="122"/>
      <c r="BH7" s="122"/>
      <c r="BI7" s="122"/>
      <c r="BJ7" s="122"/>
      <c r="BK7" s="122">
        <v>21329</v>
      </c>
      <c r="BL7" s="122"/>
      <c r="BM7" s="122"/>
      <c r="BN7" s="122"/>
      <c r="BO7" s="122"/>
      <c r="BP7" s="122"/>
      <c r="BQ7" s="122"/>
      <c r="BR7" s="122"/>
      <c r="BS7" s="122"/>
      <c r="BT7" s="122"/>
      <c r="BU7" s="122"/>
      <c r="BV7" s="122"/>
      <c r="BW7" s="122"/>
      <c r="BX7" s="122"/>
      <c r="BY7" s="272">
        <v>21568</v>
      </c>
      <c r="BZ7" s="122"/>
      <c r="CA7" s="122">
        <v>21612</v>
      </c>
      <c r="CB7" s="122">
        <v>21619</v>
      </c>
      <c r="CC7" s="122"/>
      <c r="CD7" s="122"/>
      <c r="CE7" s="122"/>
      <c r="CF7" s="122"/>
      <c r="CG7" s="122">
        <v>21625</v>
      </c>
      <c r="CH7" s="122">
        <v>21625</v>
      </c>
      <c r="CI7" s="122">
        <v>21644</v>
      </c>
      <c r="CJ7" s="122">
        <v>21660</v>
      </c>
      <c r="CK7" s="122"/>
      <c r="CL7" s="122"/>
      <c r="CM7" s="122">
        <v>21706</v>
      </c>
      <c r="CN7" s="122">
        <v>21726</v>
      </c>
      <c r="CO7" s="122">
        <v>21745</v>
      </c>
      <c r="CP7" s="122"/>
      <c r="CQ7" s="122"/>
      <c r="CR7" s="122"/>
      <c r="CS7" s="122"/>
      <c r="CT7" s="122">
        <v>21823</v>
      </c>
      <c r="CU7" s="122">
        <v>21841</v>
      </c>
      <c r="CV7" s="122">
        <v>21845</v>
      </c>
      <c r="CW7" s="122">
        <v>21863</v>
      </c>
      <c r="CX7" s="122">
        <v>21876</v>
      </c>
      <c r="CY7" s="122"/>
      <c r="CZ7" s="122"/>
      <c r="DA7" s="274">
        <v>21918</v>
      </c>
      <c r="DB7" s="274">
        <v>21918</v>
      </c>
      <c r="DC7" s="274">
        <v>21918</v>
      </c>
      <c r="DD7" s="274">
        <v>21918</v>
      </c>
      <c r="DE7" s="274">
        <v>21918</v>
      </c>
      <c r="DF7" s="122"/>
      <c r="DG7" s="122"/>
      <c r="DH7" s="274">
        <v>21918</v>
      </c>
      <c r="DI7" s="274">
        <v>21918</v>
      </c>
      <c r="DJ7" s="274">
        <v>21918</v>
      </c>
      <c r="DK7" s="274">
        <v>21918</v>
      </c>
      <c r="DL7" s="274">
        <v>21918</v>
      </c>
      <c r="DM7" s="122"/>
      <c r="DN7" s="122"/>
      <c r="DO7" s="274">
        <v>21918</v>
      </c>
      <c r="DP7" s="274">
        <v>21918</v>
      </c>
      <c r="DQ7" s="274">
        <v>21918</v>
      </c>
      <c r="DR7" s="274">
        <v>21919</v>
      </c>
      <c r="DS7" s="122">
        <v>21920</v>
      </c>
      <c r="DT7" s="122"/>
      <c r="DU7" s="122"/>
      <c r="DV7" s="122">
        <v>21934</v>
      </c>
      <c r="DW7" s="122">
        <v>21944</v>
      </c>
      <c r="DX7" s="122">
        <v>21950</v>
      </c>
      <c r="DY7" s="122">
        <v>21969</v>
      </c>
      <c r="DZ7" s="122">
        <v>21988</v>
      </c>
      <c r="EA7" s="122"/>
      <c r="EB7" s="122"/>
      <c r="EC7" s="122">
        <v>22032</v>
      </c>
      <c r="ED7" s="122">
        <v>22053</v>
      </c>
      <c r="EE7" s="122">
        <v>22068</v>
      </c>
      <c r="EF7" s="122">
        <v>22085</v>
      </c>
      <c r="EG7" s="122">
        <v>22107</v>
      </c>
      <c r="EH7" s="122"/>
      <c r="EI7" s="122"/>
      <c r="EJ7" s="122">
        <v>22153</v>
      </c>
      <c r="EK7" s="122">
        <v>22173</v>
      </c>
      <c r="EL7" s="122">
        <v>22192</v>
      </c>
      <c r="EM7" s="122"/>
      <c r="EN7" s="122">
        <v>22199</v>
      </c>
      <c r="EO7" s="122"/>
      <c r="EP7" s="122"/>
      <c r="EQ7" s="274">
        <v>22210</v>
      </c>
      <c r="ER7" s="274">
        <v>22210</v>
      </c>
      <c r="ES7" s="122">
        <v>22226</v>
      </c>
      <c r="ET7" s="122">
        <v>22239</v>
      </c>
      <c r="EU7" s="122">
        <v>22252</v>
      </c>
      <c r="EV7" s="122"/>
      <c r="EW7" s="122"/>
      <c r="EX7" s="122">
        <v>22311</v>
      </c>
      <c r="EY7" s="122">
        <v>22322</v>
      </c>
      <c r="EZ7" s="122">
        <v>22342</v>
      </c>
      <c r="FA7" s="122">
        <v>22348</v>
      </c>
      <c r="FB7" s="122">
        <v>22363</v>
      </c>
      <c r="FC7" s="122"/>
      <c r="FD7" s="122"/>
      <c r="FE7" s="122">
        <v>22375</v>
      </c>
      <c r="FF7" s="122">
        <v>22392</v>
      </c>
      <c r="FG7" s="122">
        <v>22405</v>
      </c>
      <c r="FH7" s="122">
        <v>22415</v>
      </c>
      <c r="FI7" s="122">
        <v>22430</v>
      </c>
      <c r="FJ7" s="122"/>
      <c r="FK7" s="122"/>
      <c r="FL7" s="274">
        <v>22480</v>
      </c>
      <c r="FM7" s="274">
        <v>22480</v>
      </c>
      <c r="FN7" s="274">
        <v>22482</v>
      </c>
      <c r="FO7" s="274">
        <v>22482</v>
      </c>
      <c r="FP7" s="274">
        <v>22482</v>
      </c>
      <c r="FQ7" s="122"/>
      <c r="FR7" s="122"/>
      <c r="FS7" s="274">
        <v>22482</v>
      </c>
      <c r="FT7" s="274">
        <v>22482</v>
      </c>
      <c r="FU7" s="274">
        <v>22482</v>
      </c>
      <c r="FV7" s="274">
        <v>22482</v>
      </c>
      <c r="FW7" s="274">
        <v>22482</v>
      </c>
      <c r="FX7" s="122"/>
      <c r="FY7" s="122"/>
      <c r="FZ7" s="122">
        <v>22503</v>
      </c>
      <c r="GA7" s="122">
        <v>22522</v>
      </c>
      <c r="GB7" s="122">
        <v>22539</v>
      </c>
      <c r="GC7" s="122">
        <v>22551</v>
      </c>
      <c r="GD7" s="122"/>
      <c r="GE7" s="122"/>
      <c r="GF7" s="122"/>
      <c r="GG7" s="122">
        <v>22611</v>
      </c>
      <c r="GH7" s="122">
        <v>22628</v>
      </c>
      <c r="GI7" s="122">
        <v>22645</v>
      </c>
      <c r="GJ7" s="122">
        <v>22659</v>
      </c>
      <c r="GK7" s="122">
        <v>22678</v>
      </c>
      <c r="GL7" s="122"/>
      <c r="GM7" s="122"/>
      <c r="GN7" s="122">
        <v>22730</v>
      </c>
      <c r="GO7" s="122">
        <v>22742</v>
      </c>
      <c r="GP7" s="122">
        <v>22746</v>
      </c>
      <c r="GQ7" s="122">
        <v>22747</v>
      </c>
      <c r="GR7" s="122"/>
      <c r="GS7" s="122"/>
      <c r="GT7" s="122"/>
      <c r="GU7" s="122">
        <v>22794</v>
      </c>
      <c r="GV7" s="122">
        <v>22804</v>
      </c>
      <c r="GW7" s="122">
        <v>22818</v>
      </c>
      <c r="GX7" s="122">
        <v>22826</v>
      </c>
      <c r="GY7" s="122">
        <v>22831</v>
      </c>
      <c r="GZ7" s="122"/>
      <c r="HA7" s="122"/>
      <c r="HB7" s="122">
        <v>22849</v>
      </c>
      <c r="HC7" s="122">
        <v>22854</v>
      </c>
      <c r="HD7" s="122">
        <v>22870</v>
      </c>
      <c r="HE7" s="122">
        <v>22887</v>
      </c>
      <c r="HF7" s="122"/>
      <c r="HG7" s="122"/>
      <c r="HH7" s="122"/>
      <c r="HI7" s="122">
        <v>22951</v>
      </c>
      <c r="HJ7" s="122">
        <v>22970</v>
      </c>
      <c r="HK7" s="122">
        <v>22983</v>
      </c>
      <c r="HL7" s="122">
        <v>23002</v>
      </c>
      <c r="HM7" s="122">
        <v>23023</v>
      </c>
      <c r="HN7" s="122"/>
      <c r="HO7" s="122"/>
      <c r="HP7" s="122">
        <v>23074</v>
      </c>
      <c r="HQ7" s="122">
        <v>23091</v>
      </c>
      <c r="HR7" s="122">
        <v>23109</v>
      </c>
      <c r="HS7" s="122">
        <v>23126</v>
      </c>
      <c r="HT7" s="122">
        <v>23137</v>
      </c>
      <c r="HU7" s="122">
        <v>23175</v>
      </c>
      <c r="HV7" s="122"/>
      <c r="HW7" s="122">
        <v>23188</v>
      </c>
      <c r="HX7" s="122">
        <v>23206</v>
      </c>
      <c r="HY7" s="281">
        <v>23210</v>
      </c>
      <c r="HZ7" s="282">
        <v>23212</v>
      </c>
      <c r="IA7" s="281">
        <v>23216</v>
      </c>
      <c r="IB7" s="122">
        <v>23235</v>
      </c>
      <c r="IC7" s="122">
        <v>23256</v>
      </c>
      <c r="ID7" s="122">
        <v>23270</v>
      </c>
      <c r="IE7" s="281">
        <v>23288</v>
      </c>
      <c r="IF7" s="282">
        <v>23309</v>
      </c>
      <c r="IG7" s="281">
        <v>23331</v>
      </c>
      <c r="IH7" s="122">
        <v>23351</v>
      </c>
      <c r="II7" s="122">
        <v>23372</v>
      </c>
      <c r="IJ7" s="122">
        <v>23393</v>
      </c>
      <c r="IK7" s="281">
        <v>23404</v>
      </c>
      <c r="IL7" s="282">
        <v>23420</v>
      </c>
      <c r="IM7" s="282">
        <v>23429</v>
      </c>
      <c r="IN7" s="122">
        <v>23444</v>
      </c>
      <c r="IO7" s="122">
        <v>23466</v>
      </c>
      <c r="IP7" s="122">
        <v>23483</v>
      </c>
      <c r="IQ7" s="281">
        <v>23500</v>
      </c>
      <c r="IR7" s="282">
        <v>23513</v>
      </c>
      <c r="IS7" s="281">
        <v>23533</v>
      </c>
      <c r="IT7" s="122">
        <v>23547</v>
      </c>
      <c r="IU7" s="122">
        <v>23563</v>
      </c>
      <c r="IV7" s="122">
        <v>23573</v>
      </c>
      <c r="IW7" s="122">
        <v>23596</v>
      </c>
      <c r="IX7" s="281">
        <v>23625</v>
      </c>
      <c r="IY7" s="282">
        <v>23634</v>
      </c>
      <c r="IZ7" s="285">
        <v>23651</v>
      </c>
      <c r="JA7" s="122">
        <v>23666</v>
      </c>
      <c r="JB7" s="122">
        <v>23685</v>
      </c>
      <c r="JC7" s="281">
        <v>23703</v>
      </c>
      <c r="JD7" s="282">
        <v>23720</v>
      </c>
      <c r="JE7" s="122">
        <v>23753</v>
      </c>
      <c r="JF7" s="281">
        <v>23759</v>
      </c>
      <c r="JG7" s="122">
        <v>23772</v>
      </c>
      <c r="JH7" s="274">
        <v>23773</v>
      </c>
      <c r="JI7" s="286">
        <v>23773</v>
      </c>
      <c r="JJ7" s="287">
        <v>23773</v>
      </c>
      <c r="JK7" s="282">
        <v>23782</v>
      </c>
      <c r="JL7" s="285">
        <v>23796</v>
      </c>
      <c r="JM7" s="122">
        <v>23815</v>
      </c>
      <c r="JN7" s="288">
        <v>23831</v>
      </c>
      <c r="JO7" s="282">
        <v>23836</v>
      </c>
      <c r="JP7" s="282">
        <v>23848</v>
      </c>
      <c r="JQ7" s="282">
        <v>23862</v>
      </c>
      <c r="JR7" s="285">
        <v>23882</v>
      </c>
      <c r="JS7" s="122">
        <v>23902</v>
      </c>
      <c r="JT7" s="122">
        <v>23920</v>
      </c>
      <c r="JU7" s="122">
        <v>23941</v>
      </c>
      <c r="JV7" s="281">
        <v>23946</v>
      </c>
      <c r="JW7" s="282">
        <v>23957</v>
      </c>
      <c r="JX7" s="122">
        <v>23972</v>
      </c>
      <c r="JY7" s="122">
        <v>23997</v>
      </c>
      <c r="JZ7" s="288">
        <v>24010</v>
      </c>
      <c r="KA7" s="282">
        <v>24018</v>
      </c>
      <c r="KB7" s="281">
        <v>24047</v>
      </c>
      <c r="KC7" s="122">
        <v>24055</v>
      </c>
      <c r="KD7" s="122">
        <v>24063</v>
      </c>
      <c r="KE7" s="122">
        <v>24081</v>
      </c>
      <c r="KF7" s="122">
        <v>24100</v>
      </c>
      <c r="KG7" s="281">
        <v>24127</v>
      </c>
      <c r="KH7" s="282">
        <v>24135</v>
      </c>
      <c r="KI7" s="285">
        <v>24156</v>
      </c>
      <c r="KJ7" s="122">
        <v>24170</v>
      </c>
      <c r="KK7" s="122">
        <v>24189</v>
      </c>
      <c r="KL7" s="122">
        <v>24220</v>
      </c>
      <c r="KM7" s="281">
        <v>24232</v>
      </c>
      <c r="KN7" s="122">
        <v>24250</v>
      </c>
      <c r="KO7" s="122">
        <v>24260</v>
      </c>
      <c r="KP7" s="122">
        <v>24277</v>
      </c>
      <c r="KQ7" s="122">
        <v>24297</v>
      </c>
      <c r="KR7" s="122">
        <v>24308</v>
      </c>
      <c r="KS7" s="122">
        <v>24322</v>
      </c>
      <c r="KT7" s="122">
        <v>24332</v>
      </c>
      <c r="KU7" s="122">
        <v>24348</v>
      </c>
      <c r="KV7" s="122">
        <v>24365</v>
      </c>
      <c r="KW7" s="122">
        <v>24383</v>
      </c>
      <c r="KX7" s="122">
        <v>24401</v>
      </c>
      <c r="KY7" s="122">
        <v>24420</v>
      </c>
      <c r="KZ7" s="122">
        <v>24436</v>
      </c>
      <c r="LA7" s="122">
        <v>24470</v>
      </c>
      <c r="LB7" s="122">
        <v>24475</v>
      </c>
      <c r="LC7" s="122">
        <v>24494</v>
      </c>
      <c r="LD7" s="122">
        <v>24510</v>
      </c>
      <c r="LE7" s="122">
        <v>24523</v>
      </c>
      <c r="LF7" s="122">
        <v>24540</v>
      </c>
      <c r="LG7" s="122">
        <v>24560</v>
      </c>
      <c r="LH7" s="122">
        <v>24575</v>
      </c>
      <c r="LI7" s="122">
        <v>24592</v>
      </c>
      <c r="LJ7" s="122">
        <v>24611</v>
      </c>
      <c r="LK7" s="282">
        <v>24628</v>
      </c>
      <c r="LL7" s="282">
        <v>24649</v>
      </c>
      <c r="LM7" s="122">
        <v>24673</v>
      </c>
      <c r="LN7" s="122">
        <v>24682</v>
      </c>
      <c r="LO7" s="122">
        <v>24693</v>
      </c>
      <c r="LP7" s="122">
        <v>24712</v>
      </c>
      <c r="LQ7" s="122">
        <v>24729</v>
      </c>
      <c r="LR7" s="122">
        <v>24739</v>
      </c>
      <c r="LS7" s="122"/>
      <c r="LT7" s="122">
        <v>24761</v>
      </c>
      <c r="LU7" s="122">
        <v>24776</v>
      </c>
      <c r="LV7" s="288">
        <v>24796</v>
      </c>
      <c r="LW7" s="292">
        <v>24807</v>
      </c>
      <c r="LX7" s="296">
        <v>24830</v>
      </c>
      <c r="LY7" s="282">
        <v>24830</v>
      </c>
      <c r="LZ7" s="285">
        <v>24838</v>
      </c>
      <c r="MA7" s="122">
        <v>24855</v>
      </c>
      <c r="MB7" s="288">
        <v>24880</v>
      </c>
      <c r="MC7" s="292">
        <v>24888</v>
      </c>
      <c r="MD7" s="292">
        <v>24901</v>
      </c>
      <c r="ME7" s="282">
        <v>24904</v>
      </c>
      <c r="MF7" s="285">
        <v>24922</v>
      </c>
      <c r="MG7" s="122">
        <v>24941</v>
      </c>
      <c r="MH7" s="288">
        <v>24970</v>
      </c>
      <c r="MI7" s="282">
        <v>24979</v>
      </c>
      <c r="MJ7" s="285">
        <v>24988</v>
      </c>
      <c r="MK7" s="122">
        <v>24991</v>
      </c>
      <c r="ML7" s="122">
        <v>24992</v>
      </c>
      <c r="MM7" s="122">
        <v>24993</v>
      </c>
      <c r="MN7" s="288">
        <v>25018</v>
      </c>
      <c r="MO7" s="307">
        <v>25027</v>
      </c>
      <c r="MP7" s="292">
        <v>25046</v>
      </c>
      <c r="MQ7" s="282">
        <v>25050</v>
      </c>
      <c r="MR7" s="285">
        <v>25051</v>
      </c>
      <c r="MS7" s="122">
        <v>25068</v>
      </c>
      <c r="MT7" s="288">
        <v>25084</v>
      </c>
      <c r="MU7" s="292">
        <v>25094</v>
      </c>
      <c r="MV7" s="292">
        <v>25111</v>
      </c>
      <c r="MW7" s="282">
        <v>25127</v>
      </c>
      <c r="MX7" s="285">
        <v>25142</v>
      </c>
      <c r="MY7" s="122">
        <v>25161</v>
      </c>
      <c r="MZ7" s="288">
        <v>25184</v>
      </c>
      <c r="NA7" s="292">
        <v>25192</v>
      </c>
      <c r="NB7" s="292">
        <v>25216</v>
      </c>
      <c r="NC7" s="282">
        <v>25230</v>
      </c>
      <c r="ND7" s="285">
        <v>25248</v>
      </c>
      <c r="NE7" s="288">
        <v>25264</v>
      </c>
      <c r="NF7" s="288">
        <v>25297</v>
      </c>
      <c r="NG7" s="288">
        <v>25307</v>
      </c>
      <c r="NH7" s="312">
        <v>25343</v>
      </c>
      <c r="NI7" s="282">
        <v>25345</v>
      </c>
      <c r="NJ7" s="285">
        <v>25358</v>
      </c>
      <c r="NK7" s="122">
        <v>25378</v>
      </c>
      <c r="NL7" s="288">
        <v>25398</v>
      </c>
      <c r="NM7" s="288">
        <v>25418</v>
      </c>
      <c r="NN7" s="288">
        <v>25429</v>
      </c>
      <c r="NO7" s="294">
        <v>25448</v>
      </c>
      <c r="NP7" s="285">
        <v>25461</v>
      </c>
      <c r="NQ7" s="122">
        <v>25482</v>
      </c>
      <c r="NR7" s="288">
        <v>25503</v>
      </c>
      <c r="NS7" s="288">
        <v>25531</v>
      </c>
      <c r="NT7" s="312">
        <v>25546</v>
      </c>
      <c r="NU7" s="286">
        <v>25546</v>
      </c>
      <c r="NV7" s="285">
        <v>25546</v>
      </c>
      <c r="NW7" s="122">
        <v>25550</v>
      </c>
      <c r="NX7" s="288">
        <v>25563</v>
      </c>
      <c r="NY7" s="294">
        <v>25583</v>
      </c>
      <c r="NZ7" s="315">
        <v>25601</v>
      </c>
      <c r="OA7" s="282">
        <v>25623</v>
      </c>
      <c r="OB7" s="285">
        <v>25634</v>
      </c>
      <c r="OC7" s="122">
        <v>25656</v>
      </c>
      <c r="OD7" s="288">
        <v>25674</v>
      </c>
      <c r="OE7" s="307">
        <v>25712</v>
      </c>
      <c r="OF7" s="294">
        <v>25735</v>
      </c>
      <c r="OG7" s="285"/>
      <c r="OH7" s="122">
        <v>25749</v>
      </c>
      <c r="OI7" s="122">
        <v>25757</v>
      </c>
      <c r="OJ7" s="288">
        <v>25769</v>
      </c>
      <c r="OK7" s="307">
        <v>25785</v>
      </c>
      <c r="OL7" s="294">
        <v>25805</v>
      </c>
      <c r="OM7" s="328">
        <v>25827</v>
      </c>
      <c r="ON7" s="332">
        <v>25842</v>
      </c>
      <c r="OO7" s="332">
        <v>25882</v>
      </c>
      <c r="OP7" s="333">
        <v>25892</v>
      </c>
      <c r="OQ7" s="282">
        <v>25903</v>
      </c>
      <c r="OR7" s="282">
        <v>25917</v>
      </c>
      <c r="OS7" s="282">
        <v>25932</v>
      </c>
      <c r="OT7" s="122">
        <v>25951</v>
      </c>
      <c r="OU7" s="122">
        <v>25972</v>
      </c>
      <c r="OV7" s="122">
        <v>25991</v>
      </c>
      <c r="OW7" s="122">
        <v>26015</v>
      </c>
      <c r="OX7" s="122">
        <v>26036</v>
      </c>
      <c r="OY7" s="122">
        <v>26057</v>
      </c>
      <c r="OZ7" s="122">
        <v>26069</v>
      </c>
      <c r="PA7" s="122">
        <v>26088</v>
      </c>
      <c r="PB7" s="122">
        <v>26108</v>
      </c>
      <c r="PC7" s="122"/>
      <c r="PD7" s="122">
        <v>26150</v>
      </c>
      <c r="PE7" s="122">
        <v>26153</v>
      </c>
      <c r="PF7" s="122">
        <v>26169</v>
      </c>
      <c r="PG7" s="122">
        <v>26185</v>
      </c>
      <c r="PH7" s="122">
        <v>26205</v>
      </c>
      <c r="PI7" s="122">
        <v>26226</v>
      </c>
      <c r="PJ7" s="122">
        <v>26265</v>
      </c>
      <c r="PK7" s="122">
        <v>26269</v>
      </c>
      <c r="PL7" s="122">
        <v>26284</v>
      </c>
      <c r="PM7" s="122">
        <v>26305</v>
      </c>
      <c r="PN7" s="122">
        <v>26323</v>
      </c>
      <c r="PO7" s="122">
        <v>26356</v>
      </c>
      <c r="PP7" s="122">
        <v>26363</v>
      </c>
      <c r="PQ7" s="274">
        <v>26370</v>
      </c>
      <c r="PR7" s="274">
        <v>26370</v>
      </c>
      <c r="PS7" s="274">
        <v>26370</v>
      </c>
      <c r="PT7" s="122">
        <v>26376</v>
      </c>
      <c r="PU7" s="122">
        <v>26398</v>
      </c>
      <c r="PV7" s="122">
        <v>26419</v>
      </c>
      <c r="PW7" s="122">
        <v>26439</v>
      </c>
      <c r="PX7" s="122">
        <v>26451</v>
      </c>
      <c r="PY7" s="122">
        <v>26466</v>
      </c>
      <c r="PZ7" s="122">
        <v>26485</v>
      </c>
      <c r="QA7" s="122">
        <v>26505</v>
      </c>
      <c r="QB7" s="122">
        <v>26525</v>
      </c>
      <c r="QC7" s="122">
        <v>26547</v>
      </c>
      <c r="QD7" s="122">
        <v>26567</v>
      </c>
      <c r="QE7" s="122">
        <v>26582</v>
      </c>
      <c r="QF7" s="122">
        <v>26600</v>
      </c>
      <c r="QG7" s="122">
        <v>26625</v>
      </c>
      <c r="QH7" s="122">
        <v>26647</v>
      </c>
      <c r="QI7" s="122">
        <v>26670</v>
      </c>
      <c r="QJ7" s="122">
        <v>26686</v>
      </c>
      <c r="QK7" s="122">
        <v>26701</v>
      </c>
      <c r="QL7" s="122">
        <v>26722</v>
      </c>
      <c r="QM7" s="122">
        <v>26758</v>
      </c>
      <c r="QN7" s="122">
        <v>26766</v>
      </c>
      <c r="QO7" s="122">
        <v>26781</v>
      </c>
      <c r="QP7" s="122">
        <v>26799</v>
      </c>
      <c r="QQ7" s="274">
        <v>26813</v>
      </c>
      <c r="QR7" s="274">
        <v>26814</v>
      </c>
      <c r="QS7" s="122">
        <v>26838</v>
      </c>
      <c r="QT7" s="122">
        <v>26853</v>
      </c>
      <c r="QU7" s="122">
        <v>26875</v>
      </c>
      <c r="QV7" s="122">
        <v>26895</v>
      </c>
      <c r="QW7" s="122">
        <v>26916</v>
      </c>
      <c r="QX7" s="122">
        <v>26939</v>
      </c>
      <c r="QY7" s="122">
        <v>26961</v>
      </c>
      <c r="QZ7" s="122">
        <v>26980</v>
      </c>
      <c r="RA7" s="122">
        <v>27000</v>
      </c>
      <c r="RB7" s="122">
        <v>27015</v>
      </c>
      <c r="RC7" s="122">
        <v>27037</v>
      </c>
      <c r="RD7" s="122">
        <v>27054</v>
      </c>
      <c r="RE7" s="122">
        <v>27078</v>
      </c>
      <c r="RF7" s="122">
        <v>27088</v>
      </c>
      <c r="RG7" s="122">
        <v>27096</v>
      </c>
      <c r="RH7" s="122">
        <v>27116</v>
      </c>
      <c r="RI7" s="122">
        <v>27136</v>
      </c>
      <c r="RJ7" s="122">
        <v>27155</v>
      </c>
      <c r="RK7" s="122">
        <v>27175</v>
      </c>
      <c r="RL7" s="122">
        <v>27196</v>
      </c>
      <c r="RM7" s="122">
        <v>27212</v>
      </c>
      <c r="RN7" s="122">
        <v>27229</v>
      </c>
      <c r="RO7" s="122">
        <v>27243</v>
      </c>
      <c r="RP7" s="122">
        <v>27263</v>
      </c>
      <c r="RQ7" s="122">
        <v>27278</v>
      </c>
      <c r="RR7" s="122">
        <v>27297</v>
      </c>
      <c r="RS7" s="122">
        <v>27318</v>
      </c>
      <c r="RT7" s="122">
        <v>27332</v>
      </c>
      <c r="RU7" s="122">
        <v>27350</v>
      </c>
      <c r="RV7" s="122">
        <v>27369</v>
      </c>
      <c r="RW7" s="122">
        <v>27370</v>
      </c>
      <c r="RX7" s="122">
        <v>27378</v>
      </c>
      <c r="RY7" s="122">
        <v>27392</v>
      </c>
      <c r="RZ7" s="122">
        <v>27404</v>
      </c>
      <c r="SA7" s="122">
        <v>27411</v>
      </c>
      <c r="SB7" s="122">
        <v>27425</v>
      </c>
      <c r="SC7" s="122">
        <v>27446</v>
      </c>
      <c r="SD7" s="122">
        <v>27464</v>
      </c>
      <c r="SE7" s="122">
        <v>27467</v>
      </c>
      <c r="SF7" s="122">
        <v>27468</v>
      </c>
      <c r="SG7" s="122">
        <v>27482</v>
      </c>
      <c r="SH7" s="122">
        <v>27494</v>
      </c>
      <c r="SI7" s="122">
        <v>27511</v>
      </c>
      <c r="SJ7" s="122">
        <v>27526</v>
      </c>
      <c r="SK7" s="122">
        <v>27543</v>
      </c>
      <c r="SL7" s="122">
        <v>27554</v>
      </c>
      <c r="SM7" s="122">
        <v>27575</v>
      </c>
      <c r="SN7" s="122">
        <v>27591</v>
      </c>
      <c r="SO7" s="122">
        <v>27611</v>
      </c>
      <c r="SP7" s="122">
        <v>27626</v>
      </c>
      <c r="SQ7" s="122">
        <v>27647</v>
      </c>
      <c r="SR7" s="122">
        <v>27664</v>
      </c>
      <c r="SS7" s="122">
        <v>27679</v>
      </c>
      <c r="ST7" s="122">
        <v>27695</v>
      </c>
      <c r="SU7" s="122">
        <v>27713</v>
      </c>
      <c r="SV7" s="122">
        <v>27734</v>
      </c>
      <c r="SW7" s="122">
        <v>27752</v>
      </c>
      <c r="SX7" s="122">
        <v>27771</v>
      </c>
      <c r="SY7" s="122">
        <v>27790</v>
      </c>
      <c r="SZ7" s="122">
        <v>27809</v>
      </c>
      <c r="TA7" s="122">
        <v>27830</v>
      </c>
      <c r="TB7" s="122">
        <v>27851</v>
      </c>
      <c r="TC7" s="122">
        <v>27872</v>
      </c>
      <c r="TD7" s="122">
        <v>27883</v>
      </c>
      <c r="TE7" s="122">
        <v>27903</v>
      </c>
      <c r="TF7" s="122">
        <v>27923</v>
      </c>
      <c r="TG7" s="122">
        <v>27941</v>
      </c>
      <c r="TH7" s="122">
        <v>27957</v>
      </c>
      <c r="TI7" s="122">
        <v>27968</v>
      </c>
      <c r="TJ7" s="63">
        <v>27986</v>
      </c>
      <c r="TK7" s="63">
        <v>27996</v>
      </c>
      <c r="TL7" s="63">
        <v>27997</v>
      </c>
      <c r="TM7" s="63">
        <v>28000</v>
      </c>
      <c r="TN7" s="63">
        <v>28021</v>
      </c>
      <c r="TO7" s="63">
        <v>28040</v>
      </c>
      <c r="TP7" s="63">
        <v>28056</v>
      </c>
      <c r="TQ7" s="63">
        <v>28074</v>
      </c>
      <c r="TR7" s="63">
        <v>28095</v>
      </c>
      <c r="TS7" s="63">
        <v>28111</v>
      </c>
      <c r="TT7" s="63">
        <v>28116</v>
      </c>
      <c r="TU7" s="63">
        <v>28128</v>
      </c>
      <c r="TV7" s="341">
        <v>28129</v>
      </c>
      <c r="TW7" s="344">
        <v>28129</v>
      </c>
      <c r="TX7" s="343">
        <v>28130</v>
      </c>
      <c r="TY7" s="63">
        <v>28140</v>
      </c>
      <c r="TZ7" s="63">
        <v>28160</v>
      </c>
      <c r="UA7" s="63">
        <v>28180</v>
      </c>
      <c r="UB7" s="63">
        <v>28196</v>
      </c>
      <c r="UC7" s="63">
        <v>28213</v>
      </c>
      <c r="UD7" s="63">
        <v>28230</v>
      </c>
      <c r="UE7" s="63">
        <v>28252</v>
      </c>
      <c r="UF7" s="340">
        <v>28261</v>
      </c>
      <c r="UG7" s="343">
        <v>28269</v>
      </c>
      <c r="UH7" s="343">
        <v>28285</v>
      </c>
      <c r="UI7" s="348">
        <v>28299</v>
      </c>
      <c r="UJ7" s="343">
        <v>28315</v>
      </c>
      <c r="UK7" s="352">
        <v>28333</v>
      </c>
      <c r="UL7" s="292">
        <v>28342</v>
      </c>
      <c r="UM7" s="282">
        <v>28364</v>
      </c>
      <c r="UN7" s="354">
        <v>28373</v>
      </c>
      <c r="UO7" s="348">
        <v>28390</v>
      </c>
      <c r="UP7" s="358">
        <v>28410</v>
      </c>
      <c r="UQ7" s="348">
        <v>28428</v>
      </c>
      <c r="UR7" s="282">
        <v>28439</v>
      </c>
      <c r="US7" s="348">
        <v>28451</v>
      </c>
      <c r="UT7" s="348">
        <v>28465</v>
      </c>
      <c r="UU7" s="348">
        <v>28477</v>
      </c>
      <c r="UV7" s="348">
        <v>28495</v>
      </c>
      <c r="UW7" s="349">
        <v>28498</v>
      </c>
      <c r="UX7" s="349">
        <v>28498</v>
      </c>
      <c r="UY7" s="348">
        <v>28499</v>
      </c>
      <c r="UZ7" s="343">
        <v>28514</v>
      </c>
      <c r="VA7" s="63">
        <v>28520</v>
      </c>
      <c r="VB7" s="63">
        <v>28530</v>
      </c>
      <c r="VC7" s="63">
        <v>28537</v>
      </c>
      <c r="VD7" s="63">
        <v>28555</v>
      </c>
      <c r="VE7" s="63">
        <v>28569</v>
      </c>
      <c r="VF7" s="63">
        <v>28576</v>
      </c>
      <c r="VG7" s="63">
        <v>28576</v>
      </c>
      <c r="VH7" s="340">
        <v>28609</v>
      </c>
      <c r="VI7" s="63">
        <v>28626</v>
      </c>
      <c r="VJ7" s="63">
        <v>28629</v>
      </c>
      <c r="VK7" s="63">
        <v>28631</v>
      </c>
      <c r="VL7" s="63">
        <v>28646</v>
      </c>
      <c r="VM7" s="361">
        <v>28646</v>
      </c>
      <c r="VN7" s="63">
        <v>28646</v>
      </c>
      <c r="VO7" s="63">
        <v>28654</v>
      </c>
      <c r="VP7" s="63">
        <v>28673</v>
      </c>
      <c r="VQ7" s="361">
        <v>28683</v>
      </c>
      <c r="VR7" s="361">
        <v>28704</v>
      </c>
      <c r="VS7" s="361">
        <v>28717</v>
      </c>
      <c r="VT7" s="361">
        <v>28724</v>
      </c>
      <c r="VU7" s="361">
        <v>28731</v>
      </c>
      <c r="VV7" s="363">
        <v>28751</v>
      </c>
      <c r="VW7" s="361">
        <v>28767</v>
      </c>
      <c r="VX7" s="365">
        <v>28781</v>
      </c>
      <c r="VY7" s="312">
        <v>28781</v>
      </c>
      <c r="VZ7" s="286">
        <v>28781</v>
      </c>
      <c r="WA7" s="286">
        <v>28781</v>
      </c>
      <c r="WB7" s="286">
        <v>28782</v>
      </c>
      <c r="WC7" s="312">
        <v>28787</v>
      </c>
      <c r="WD7" s="292">
        <v>28801</v>
      </c>
      <c r="WE7" s="282">
        <v>28813</v>
      </c>
      <c r="WF7" s="282" t="s">
        <v>159</v>
      </c>
      <c r="WG7" s="282">
        <v>28841</v>
      </c>
      <c r="WH7" s="361">
        <v>28850</v>
      </c>
      <c r="WI7" s="363">
        <v>28869</v>
      </c>
      <c r="WJ7" s="366">
        <v>28883</v>
      </c>
      <c r="WK7" s="282">
        <v>28898</v>
      </c>
      <c r="WL7" s="282">
        <v>28911</v>
      </c>
      <c r="WM7" s="282">
        <v>28925</v>
      </c>
      <c r="WN7" s="282">
        <v>28944</v>
      </c>
      <c r="WO7" s="292">
        <v>28958</v>
      </c>
      <c r="WP7" s="292">
        <v>28970</v>
      </c>
      <c r="WQ7" s="282">
        <v>28985</v>
      </c>
      <c r="WR7" s="367">
        <v>29000</v>
      </c>
      <c r="WS7" s="367">
        <v>29014</v>
      </c>
      <c r="WT7" s="367">
        <v>29022</v>
      </c>
      <c r="WU7" s="367">
        <v>29026</v>
      </c>
      <c r="WV7" s="164"/>
    </row>
    <row r="8" spans="1:620" ht="14.45">
      <c r="A8" s="8" t="str">
        <f>LISTA!A8</f>
        <v>CA104</v>
      </c>
      <c r="B8" s="6" t="s">
        <v>160</v>
      </c>
      <c r="C8" s="308" cm="1">
        <f t="array" aca="1" ref="C8" ca="1">IFERROR(_xlfn.LET(_xlpm.cab,E$3:XFD$3, _xlpm.f,MATCH($D$1,_xlpm.cab,1), _xlpm.s,MATCH($D$1-60,_xlpm.cab,1), _xlpm.ult,LOOKUP(2,1/($E8:INDEX($E8:$XFD8,1,_xlpm.f)&lt;&gt;""),$E8:INDEX($E8:$XFD8,1,_xlpm.f)), _xlpm.prev,LOOKUP(2,1/($E8:INDEX($E8:$XFD8,1,_xlpm.s)&lt;&gt;""),$E8:INDEX($E8:$XFD8,1,_xlpm.s)), (_xlpm.ult-_xlpm.prev)/60),0)</f>
        <v>13.966666666666667</v>
      </c>
      <c r="D8" s="6">
        <f>MAX(E8:XFD8)</f>
        <v>27538</v>
      </c>
      <c r="E8" s="122">
        <v>0</v>
      </c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62">
        <v>21928</v>
      </c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62">
        <v>21928</v>
      </c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>
        <v>22093</v>
      </c>
      <c r="BL8" s="122"/>
      <c r="BM8" s="122"/>
      <c r="BN8" s="122"/>
      <c r="BO8" s="122"/>
      <c r="BP8" s="122"/>
      <c r="BQ8" s="122"/>
      <c r="BR8" s="122"/>
      <c r="BS8" s="122"/>
      <c r="BT8" s="122"/>
      <c r="BU8" s="122"/>
      <c r="BV8" s="122"/>
      <c r="BW8" s="122"/>
      <c r="BX8" s="122"/>
      <c r="BY8" s="122"/>
      <c r="BZ8" s="122"/>
      <c r="CA8" s="122">
        <v>22226</v>
      </c>
      <c r="CB8" s="122">
        <v>22227</v>
      </c>
      <c r="CC8" s="122"/>
      <c r="CD8" s="122"/>
      <c r="CE8" s="122"/>
      <c r="CF8" s="122"/>
      <c r="CG8" s="122">
        <v>22317</v>
      </c>
      <c r="CH8" s="122">
        <v>22317</v>
      </c>
      <c r="CI8" s="122">
        <v>22351</v>
      </c>
      <c r="CJ8" s="122">
        <v>22372</v>
      </c>
      <c r="CK8" s="122"/>
      <c r="CL8" s="122"/>
      <c r="CM8" s="122">
        <v>22431</v>
      </c>
      <c r="CN8" s="122">
        <v>22452</v>
      </c>
      <c r="CO8" s="122">
        <v>22469</v>
      </c>
      <c r="CP8" s="122"/>
      <c r="CQ8" s="122"/>
      <c r="CR8" s="122"/>
      <c r="CS8" s="122"/>
      <c r="CT8" s="122">
        <v>22569</v>
      </c>
      <c r="CU8" s="122">
        <v>22585</v>
      </c>
      <c r="CV8" s="122">
        <v>22607</v>
      </c>
      <c r="CW8" s="122">
        <v>22626</v>
      </c>
      <c r="CX8" s="122">
        <v>22634</v>
      </c>
      <c r="CY8" s="122"/>
      <c r="CZ8" s="122"/>
      <c r="DA8" s="122">
        <v>22637</v>
      </c>
      <c r="DB8" s="122">
        <v>22652</v>
      </c>
      <c r="DC8" s="122">
        <v>22662</v>
      </c>
      <c r="DD8" s="122">
        <v>22682</v>
      </c>
      <c r="DE8" s="122">
        <v>22699</v>
      </c>
      <c r="DF8" s="122"/>
      <c r="DG8" s="122"/>
      <c r="DH8" s="122">
        <v>22732</v>
      </c>
      <c r="DI8" s="122">
        <v>22745</v>
      </c>
      <c r="DJ8" s="122">
        <v>22765</v>
      </c>
      <c r="DK8" s="274">
        <v>22771</v>
      </c>
      <c r="DL8" s="274">
        <v>22771</v>
      </c>
      <c r="DM8" s="122"/>
      <c r="DN8" s="122"/>
      <c r="DO8" s="274">
        <v>22771</v>
      </c>
      <c r="DP8" s="274">
        <v>22771</v>
      </c>
      <c r="DQ8" s="274">
        <v>22771</v>
      </c>
      <c r="DR8" s="274">
        <v>22771</v>
      </c>
      <c r="DS8" s="274">
        <v>22771</v>
      </c>
      <c r="DT8" s="122"/>
      <c r="DU8" s="122"/>
      <c r="DV8" s="274">
        <v>22771</v>
      </c>
      <c r="DW8" s="274">
        <v>22772</v>
      </c>
      <c r="DX8" s="274">
        <v>22772</v>
      </c>
      <c r="DY8" s="274">
        <v>22772</v>
      </c>
      <c r="DZ8" s="274">
        <v>22772</v>
      </c>
      <c r="EA8" s="122"/>
      <c r="EB8" s="122"/>
      <c r="EC8" s="274">
        <v>22774</v>
      </c>
      <c r="ED8" s="274">
        <v>22775</v>
      </c>
      <c r="EE8" s="274">
        <v>2276</v>
      </c>
      <c r="EF8" s="274">
        <v>22776</v>
      </c>
      <c r="EG8" s="274">
        <v>22776</v>
      </c>
      <c r="EH8" s="122"/>
      <c r="EI8" s="122"/>
      <c r="EJ8" s="274">
        <v>22776</v>
      </c>
      <c r="EK8" s="274">
        <v>22776</v>
      </c>
      <c r="EL8" s="274">
        <v>22776</v>
      </c>
      <c r="EM8" s="122"/>
      <c r="EN8" s="274">
        <v>22776</v>
      </c>
      <c r="EO8" s="122"/>
      <c r="EP8" s="122"/>
      <c r="EQ8" s="274">
        <v>22776</v>
      </c>
      <c r="ER8" s="274">
        <v>22776</v>
      </c>
      <c r="ES8" s="274">
        <v>22776</v>
      </c>
      <c r="ET8" s="274">
        <v>22776</v>
      </c>
      <c r="EU8" s="274">
        <v>22776</v>
      </c>
      <c r="EV8" s="122"/>
      <c r="EW8" s="122"/>
      <c r="EX8" s="274">
        <v>22776</v>
      </c>
      <c r="EY8" s="274">
        <v>22776</v>
      </c>
      <c r="EZ8" s="274">
        <v>22776</v>
      </c>
      <c r="FA8" s="274">
        <v>22776</v>
      </c>
      <c r="FB8" s="274">
        <v>22776</v>
      </c>
      <c r="FC8" s="122"/>
      <c r="FD8" s="122"/>
      <c r="FE8" s="274">
        <v>22776</v>
      </c>
      <c r="FF8" s="274">
        <v>22776</v>
      </c>
      <c r="FG8" s="274">
        <v>22776</v>
      </c>
      <c r="FH8" s="274">
        <v>22776</v>
      </c>
      <c r="FI8" s="274">
        <v>22776</v>
      </c>
      <c r="FJ8" s="122"/>
      <c r="FK8" s="122"/>
      <c r="FL8" s="122">
        <v>22815</v>
      </c>
      <c r="FM8" s="122">
        <v>22831</v>
      </c>
      <c r="FN8" s="122">
        <v>22849</v>
      </c>
      <c r="FO8" s="122">
        <v>22867</v>
      </c>
      <c r="FP8" s="122">
        <v>22885</v>
      </c>
      <c r="FQ8" s="122"/>
      <c r="FR8" s="122"/>
      <c r="FS8" s="122">
        <v>22942</v>
      </c>
      <c r="FT8" s="122">
        <v>22958</v>
      </c>
      <c r="FU8" s="122">
        <v>22975</v>
      </c>
      <c r="FV8" s="122">
        <v>22994</v>
      </c>
      <c r="FW8" s="122">
        <v>23012</v>
      </c>
      <c r="FX8" s="122"/>
      <c r="FY8" s="122"/>
      <c r="FZ8" s="122">
        <v>23037</v>
      </c>
      <c r="GA8" s="122">
        <v>23054</v>
      </c>
      <c r="GB8" s="122">
        <v>23068</v>
      </c>
      <c r="GC8" s="122">
        <v>23081</v>
      </c>
      <c r="GD8" s="122"/>
      <c r="GE8" s="122"/>
      <c r="GF8" s="122"/>
      <c r="GG8" s="122">
        <v>23142</v>
      </c>
      <c r="GH8" s="122">
        <v>23149</v>
      </c>
      <c r="GI8" s="122">
        <v>23160</v>
      </c>
      <c r="GJ8" s="122">
        <v>23177</v>
      </c>
      <c r="GK8" s="122">
        <v>23197</v>
      </c>
      <c r="GL8" s="122"/>
      <c r="GM8" s="122"/>
      <c r="GN8" s="122">
        <v>23230</v>
      </c>
      <c r="GO8" s="122">
        <v>23252</v>
      </c>
      <c r="GP8" s="122">
        <v>23268</v>
      </c>
      <c r="GQ8" s="122">
        <v>23281</v>
      </c>
      <c r="GR8" s="122"/>
      <c r="GS8" s="122"/>
      <c r="GT8" s="122"/>
      <c r="GU8" s="122">
        <v>23303</v>
      </c>
      <c r="GV8" s="122">
        <v>23320</v>
      </c>
      <c r="GW8" s="122">
        <v>23325</v>
      </c>
      <c r="GX8" s="122">
        <v>23344</v>
      </c>
      <c r="GY8" s="122">
        <v>23361</v>
      </c>
      <c r="GZ8" s="122"/>
      <c r="HA8" s="122"/>
      <c r="HB8" s="122">
        <v>23406</v>
      </c>
      <c r="HC8" s="122">
        <v>23421</v>
      </c>
      <c r="HD8" s="122"/>
      <c r="HE8" s="122"/>
      <c r="HF8" s="122"/>
      <c r="HG8" s="122"/>
      <c r="HH8" s="122"/>
      <c r="HI8" s="122"/>
      <c r="HJ8" s="122"/>
      <c r="HK8" s="122"/>
      <c r="HL8" s="122"/>
      <c r="HM8" s="122"/>
      <c r="HN8" s="122"/>
      <c r="HO8" s="122"/>
      <c r="HP8" s="122"/>
      <c r="HQ8" s="122"/>
      <c r="HR8" s="122"/>
      <c r="HS8" s="122"/>
      <c r="HT8" s="122"/>
      <c r="HU8" s="122"/>
      <c r="HV8" s="122"/>
      <c r="HW8" s="122"/>
      <c r="HX8" s="122"/>
      <c r="HY8" s="122"/>
      <c r="HZ8" s="122"/>
      <c r="IA8" s="122"/>
      <c r="IB8" s="122"/>
      <c r="IC8" s="122"/>
      <c r="ID8" s="122"/>
      <c r="IE8" s="122"/>
      <c r="IF8" s="284"/>
      <c r="IG8" s="122"/>
      <c r="IH8" s="122"/>
      <c r="II8" s="122"/>
      <c r="IJ8" s="122"/>
      <c r="IK8" s="122"/>
      <c r="IL8" s="122"/>
      <c r="IM8" s="122"/>
      <c r="IN8" s="122"/>
      <c r="IO8" s="122"/>
      <c r="IP8" s="122"/>
      <c r="IQ8" s="122"/>
      <c r="IR8" s="284"/>
      <c r="IS8" s="122"/>
      <c r="IT8" s="122"/>
      <c r="IU8" s="122"/>
      <c r="IV8" s="122"/>
      <c r="IW8" s="122"/>
      <c r="IX8" s="122"/>
      <c r="IY8" s="284"/>
      <c r="IZ8" s="122"/>
      <c r="JA8" s="122"/>
      <c r="JB8" s="122"/>
      <c r="JC8" s="122"/>
      <c r="JD8" s="122"/>
      <c r="JE8" s="122"/>
      <c r="JF8" s="122"/>
      <c r="JG8" s="122"/>
      <c r="JH8" s="122"/>
      <c r="JI8" s="122"/>
      <c r="JJ8" s="122"/>
      <c r="JK8" s="284"/>
      <c r="JL8" s="122"/>
      <c r="JM8" s="122"/>
      <c r="JN8" s="122"/>
      <c r="JO8" s="284"/>
      <c r="JP8" s="284"/>
      <c r="JQ8" s="284"/>
      <c r="JR8" s="122"/>
      <c r="JS8" s="122"/>
      <c r="JT8" s="122"/>
      <c r="JU8" s="122"/>
      <c r="JV8" s="122"/>
      <c r="JW8" s="122"/>
      <c r="JX8" s="122"/>
      <c r="JY8" s="122"/>
      <c r="JZ8" s="122"/>
      <c r="KA8" s="284"/>
      <c r="KB8" s="122"/>
      <c r="KC8" s="122"/>
      <c r="KD8" s="122"/>
      <c r="KE8" s="122"/>
      <c r="KF8" s="122"/>
      <c r="KG8" s="122"/>
      <c r="KH8" s="284"/>
      <c r="KI8" s="122"/>
      <c r="KJ8" s="122"/>
      <c r="KK8" s="122"/>
      <c r="KL8" s="122"/>
      <c r="KM8" s="122"/>
      <c r="KN8" s="122"/>
      <c r="KO8" s="122"/>
      <c r="KP8" s="122"/>
      <c r="KQ8" s="122"/>
      <c r="KR8" s="122"/>
      <c r="KS8" s="122"/>
      <c r="KT8" s="122"/>
      <c r="KU8" s="122"/>
      <c r="KV8" s="274">
        <v>23427</v>
      </c>
      <c r="KW8" s="122">
        <v>23443</v>
      </c>
      <c r="KX8" s="122">
        <v>23455</v>
      </c>
      <c r="KY8" s="122">
        <v>23464</v>
      </c>
      <c r="KZ8" s="122">
        <v>23483</v>
      </c>
      <c r="LA8" s="122">
        <v>23500</v>
      </c>
      <c r="LB8" s="122">
        <v>23502</v>
      </c>
      <c r="LC8" s="122">
        <v>23521</v>
      </c>
      <c r="LD8" s="274">
        <v>23528</v>
      </c>
      <c r="LE8" s="274">
        <v>23528</v>
      </c>
      <c r="LF8" s="290">
        <v>23528</v>
      </c>
      <c r="LG8" s="291">
        <v>23528</v>
      </c>
      <c r="LH8" s="122">
        <v>23544</v>
      </c>
      <c r="LI8" s="122">
        <v>23564</v>
      </c>
      <c r="LJ8" s="122">
        <v>23578</v>
      </c>
      <c r="LK8" s="282">
        <v>23590</v>
      </c>
      <c r="LL8" s="282">
        <v>23605</v>
      </c>
      <c r="LM8" s="122">
        <v>23626</v>
      </c>
      <c r="LN8" s="122">
        <v>23632</v>
      </c>
      <c r="LO8" s="122">
        <v>23646</v>
      </c>
      <c r="LP8" s="122">
        <v>23660</v>
      </c>
      <c r="LQ8" s="122">
        <v>23679</v>
      </c>
      <c r="LR8" s="122">
        <v>23697</v>
      </c>
      <c r="LS8" s="122"/>
      <c r="LT8" s="122">
        <v>23726</v>
      </c>
      <c r="LU8" s="122">
        <v>23736</v>
      </c>
      <c r="LV8" s="288">
        <v>23738</v>
      </c>
      <c r="LW8" s="292">
        <v>23745</v>
      </c>
      <c r="LX8" s="296">
        <v>23765</v>
      </c>
      <c r="LY8" s="282">
        <v>23766</v>
      </c>
      <c r="LZ8" s="285">
        <v>23773</v>
      </c>
      <c r="MA8" s="122">
        <v>23776</v>
      </c>
      <c r="MB8" s="288">
        <v>23788</v>
      </c>
      <c r="MC8" s="292">
        <v>23801</v>
      </c>
      <c r="MD8" s="292">
        <v>23812</v>
      </c>
      <c r="ME8" s="282">
        <v>23823</v>
      </c>
      <c r="MF8" s="285">
        <v>23835</v>
      </c>
      <c r="MG8" s="122">
        <v>23862</v>
      </c>
      <c r="MH8" s="288">
        <v>23864</v>
      </c>
      <c r="MI8" s="282">
        <v>23872</v>
      </c>
      <c r="MJ8" s="285">
        <v>23879</v>
      </c>
      <c r="MK8" s="122">
        <v>23900</v>
      </c>
      <c r="ML8" s="122">
        <v>23916</v>
      </c>
      <c r="MM8" s="122">
        <v>23935</v>
      </c>
      <c r="MN8" s="288">
        <v>23943</v>
      </c>
      <c r="MO8" s="307">
        <v>23946</v>
      </c>
      <c r="MP8" s="292">
        <v>23954</v>
      </c>
      <c r="MQ8" s="282">
        <v>23976</v>
      </c>
      <c r="MR8" s="285">
        <v>23992</v>
      </c>
      <c r="MS8" s="122">
        <v>24012</v>
      </c>
      <c r="MT8" s="288">
        <v>24023</v>
      </c>
      <c r="MU8" s="292">
        <v>24039</v>
      </c>
      <c r="MV8" s="292">
        <v>24058</v>
      </c>
      <c r="MW8" s="282">
        <v>24071</v>
      </c>
      <c r="MX8" s="285">
        <v>24081</v>
      </c>
      <c r="MY8" s="122">
        <v>24097</v>
      </c>
      <c r="MZ8" s="288">
        <v>24117</v>
      </c>
      <c r="NA8" s="292">
        <v>24139</v>
      </c>
      <c r="NB8" s="292">
        <v>24167</v>
      </c>
      <c r="NC8" s="282">
        <v>24178</v>
      </c>
      <c r="ND8" s="285">
        <v>24198</v>
      </c>
      <c r="NE8" s="288">
        <v>24211</v>
      </c>
      <c r="NF8" s="288">
        <v>24224</v>
      </c>
      <c r="NG8" s="288">
        <v>24232</v>
      </c>
      <c r="NH8" s="292">
        <v>24266</v>
      </c>
      <c r="NI8" s="282">
        <v>24267</v>
      </c>
      <c r="NJ8" s="285">
        <v>24270</v>
      </c>
      <c r="NK8" s="122">
        <v>24273</v>
      </c>
      <c r="NL8" s="288">
        <v>24273</v>
      </c>
      <c r="NM8" s="288">
        <v>24280</v>
      </c>
      <c r="NN8" s="288">
        <v>24282</v>
      </c>
      <c r="NO8" s="294">
        <v>24289</v>
      </c>
      <c r="NP8" s="285">
        <v>24298</v>
      </c>
      <c r="NQ8" s="122">
        <v>24310</v>
      </c>
      <c r="NR8" s="288">
        <v>24322</v>
      </c>
      <c r="NS8" s="314">
        <v>24322</v>
      </c>
      <c r="NT8" s="312">
        <v>24322</v>
      </c>
      <c r="NU8" s="282">
        <v>24337</v>
      </c>
      <c r="NV8" s="285">
        <v>24354</v>
      </c>
      <c r="NW8" s="122">
        <v>24371</v>
      </c>
      <c r="NX8" s="288">
        <v>24390</v>
      </c>
      <c r="NY8" s="294">
        <v>24409</v>
      </c>
      <c r="NZ8" s="315">
        <v>24430</v>
      </c>
      <c r="OA8" s="282">
        <v>24451</v>
      </c>
      <c r="OB8" s="285">
        <v>24467</v>
      </c>
      <c r="OC8" s="122">
        <v>24488</v>
      </c>
      <c r="OD8" s="288">
        <v>24507</v>
      </c>
      <c r="OE8" s="307">
        <v>24547</v>
      </c>
      <c r="OF8" s="294">
        <v>24562</v>
      </c>
      <c r="OG8" s="285"/>
      <c r="OH8" s="122">
        <v>24579</v>
      </c>
      <c r="OI8" s="122">
        <v>24587</v>
      </c>
      <c r="OJ8" s="314">
        <v>24592</v>
      </c>
      <c r="OK8" s="318">
        <v>24592</v>
      </c>
      <c r="OL8" s="317">
        <v>24592</v>
      </c>
      <c r="OM8" s="334">
        <v>24592</v>
      </c>
      <c r="ON8" s="330">
        <v>24592</v>
      </c>
      <c r="OO8" s="330">
        <v>24592</v>
      </c>
      <c r="OP8" s="331">
        <v>24592</v>
      </c>
      <c r="OQ8" s="286">
        <v>24592</v>
      </c>
      <c r="OR8" s="286">
        <v>24592</v>
      </c>
      <c r="OS8" s="286">
        <v>24592</v>
      </c>
      <c r="OT8" s="286">
        <v>24592</v>
      </c>
      <c r="OU8" s="274">
        <v>24594</v>
      </c>
      <c r="OV8" s="274">
        <v>24594</v>
      </c>
      <c r="OW8" s="274">
        <v>24594</v>
      </c>
      <c r="OX8" s="274">
        <v>24594</v>
      </c>
      <c r="OY8" s="122">
        <v>24606</v>
      </c>
      <c r="OZ8" s="122">
        <v>24619</v>
      </c>
      <c r="PA8" s="122">
        <v>24629</v>
      </c>
      <c r="PB8" s="122">
        <v>24630</v>
      </c>
      <c r="PC8" s="122"/>
      <c r="PD8" s="122">
        <v>24642</v>
      </c>
      <c r="PE8" s="122">
        <v>24652</v>
      </c>
      <c r="PF8" s="274">
        <v>24653</v>
      </c>
      <c r="PG8" s="274">
        <v>24653</v>
      </c>
      <c r="PH8" s="274">
        <v>24653</v>
      </c>
      <c r="PI8" s="274">
        <v>24653</v>
      </c>
      <c r="PJ8" s="274">
        <v>24653</v>
      </c>
      <c r="PK8" s="122">
        <v>24654</v>
      </c>
      <c r="PL8" s="122">
        <v>24670</v>
      </c>
      <c r="PM8" s="122">
        <v>24688</v>
      </c>
      <c r="PN8" s="122">
        <v>24706</v>
      </c>
      <c r="PO8" s="122">
        <v>24739</v>
      </c>
      <c r="PP8" s="122">
        <v>24745</v>
      </c>
      <c r="PQ8" s="122">
        <v>24764</v>
      </c>
      <c r="PR8" s="274">
        <v>24776</v>
      </c>
      <c r="PS8" s="274">
        <v>24776</v>
      </c>
      <c r="PT8" s="274">
        <v>24776</v>
      </c>
      <c r="PU8" s="274">
        <v>24776</v>
      </c>
      <c r="PV8" s="122">
        <v>24778</v>
      </c>
      <c r="PW8" s="122">
        <v>24793</v>
      </c>
      <c r="PX8" s="122">
        <v>24806</v>
      </c>
      <c r="PY8" s="122">
        <v>24822</v>
      </c>
      <c r="PZ8" s="122">
        <v>24831</v>
      </c>
      <c r="QA8" s="122">
        <v>24852</v>
      </c>
      <c r="QB8" s="122">
        <v>24870</v>
      </c>
      <c r="QC8" s="122">
        <v>24892</v>
      </c>
      <c r="QD8" s="122">
        <v>24911</v>
      </c>
      <c r="QE8" s="122">
        <v>24923</v>
      </c>
      <c r="QF8" s="122">
        <v>24943</v>
      </c>
      <c r="QG8" s="122">
        <v>24967</v>
      </c>
      <c r="QH8" s="122">
        <v>24985</v>
      </c>
      <c r="QI8" s="122">
        <v>25006</v>
      </c>
      <c r="QJ8" s="122">
        <v>25019</v>
      </c>
      <c r="QK8" s="122">
        <v>25033</v>
      </c>
      <c r="QL8" s="122">
        <v>25035</v>
      </c>
      <c r="QM8" s="122">
        <v>25042</v>
      </c>
      <c r="QN8" s="122">
        <v>25047</v>
      </c>
      <c r="QO8" s="122">
        <v>25068</v>
      </c>
      <c r="QP8" s="122">
        <v>25086</v>
      </c>
      <c r="QQ8" s="122">
        <v>25102</v>
      </c>
      <c r="QR8" s="122">
        <v>25123</v>
      </c>
      <c r="QS8" s="122">
        <v>25154</v>
      </c>
      <c r="QT8" s="122">
        <v>25169</v>
      </c>
      <c r="QU8" s="122">
        <v>25182</v>
      </c>
      <c r="QV8" s="122">
        <v>25194</v>
      </c>
      <c r="QW8" s="122">
        <v>25216</v>
      </c>
      <c r="QX8" s="122">
        <v>25239</v>
      </c>
      <c r="QY8" s="122">
        <v>25259</v>
      </c>
      <c r="QZ8" s="122">
        <v>25277</v>
      </c>
      <c r="RA8" s="122">
        <v>25297</v>
      </c>
      <c r="RB8" s="122">
        <v>25314</v>
      </c>
      <c r="RC8" s="122">
        <v>25332</v>
      </c>
      <c r="RD8" s="122">
        <v>25351</v>
      </c>
      <c r="RE8" s="122">
        <v>25375</v>
      </c>
      <c r="RF8" s="122">
        <v>25376</v>
      </c>
      <c r="RG8" s="122">
        <v>25377</v>
      </c>
      <c r="RH8" s="122">
        <v>25382</v>
      </c>
      <c r="RI8" s="122">
        <v>25391</v>
      </c>
      <c r="RJ8" s="122">
        <v>25407</v>
      </c>
      <c r="RK8" s="122">
        <v>25427</v>
      </c>
      <c r="RL8" s="122">
        <v>25446</v>
      </c>
      <c r="RM8" s="122">
        <v>25459</v>
      </c>
      <c r="RN8" s="122">
        <v>25477</v>
      </c>
      <c r="RO8" s="122">
        <v>25497</v>
      </c>
      <c r="RP8" s="122">
        <v>25518</v>
      </c>
      <c r="RQ8" s="122">
        <v>25538</v>
      </c>
      <c r="RR8" s="122">
        <v>25556</v>
      </c>
      <c r="RS8" s="122">
        <v>25575</v>
      </c>
      <c r="RT8" s="122">
        <v>25582</v>
      </c>
      <c r="RU8" s="122">
        <v>25597</v>
      </c>
      <c r="RV8" s="122">
        <v>25613</v>
      </c>
      <c r="RW8" s="122">
        <v>25637</v>
      </c>
      <c r="RX8" s="122">
        <v>25638</v>
      </c>
      <c r="RY8" s="122">
        <v>25647</v>
      </c>
      <c r="RZ8" s="122">
        <v>25667</v>
      </c>
      <c r="SA8" s="122">
        <v>25677</v>
      </c>
      <c r="SB8" s="122">
        <v>25689</v>
      </c>
      <c r="SC8" s="122">
        <v>25701</v>
      </c>
      <c r="SD8" s="122">
        <v>25723</v>
      </c>
      <c r="SE8" s="122">
        <v>25729</v>
      </c>
      <c r="SF8" s="122">
        <v>25748</v>
      </c>
      <c r="SG8" s="122">
        <v>25770</v>
      </c>
      <c r="SH8" s="122">
        <v>25787</v>
      </c>
      <c r="SI8" s="122">
        <v>25801</v>
      </c>
      <c r="SJ8" s="122">
        <v>25821</v>
      </c>
      <c r="SK8" s="122">
        <v>25836</v>
      </c>
      <c r="SL8" s="122">
        <v>25853</v>
      </c>
      <c r="SM8" s="122">
        <v>25867</v>
      </c>
      <c r="SN8" s="122">
        <v>25883</v>
      </c>
      <c r="SO8" s="122">
        <v>25904</v>
      </c>
      <c r="SP8" s="122">
        <v>25918</v>
      </c>
      <c r="SQ8" s="122">
        <v>25927</v>
      </c>
      <c r="SR8" s="122">
        <v>25946</v>
      </c>
      <c r="SS8" s="122">
        <v>25964</v>
      </c>
      <c r="ST8" s="122">
        <v>25984</v>
      </c>
      <c r="SU8" s="122">
        <v>26002</v>
      </c>
      <c r="SV8" s="122">
        <v>26010</v>
      </c>
      <c r="SW8" s="122">
        <v>26022</v>
      </c>
      <c r="SX8" s="122">
        <v>26041</v>
      </c>
      <c r="SY8" s="122">
        <v>26060</v>
      </c>
      <c r="SZ8" s="122">
        <v>26081</v>
      </c>
      <c r="TA8" s="122">
        <v>26098</v>
      </c>
      <c r="TB8" s="122">
        <v>26111</v>
      </c>
      <c r="TC8" s="122">
        <v>26125</v>
      </c>
      <c r="TD8" s="122">
        <v>26140</v>
      </c>
      <c r="TE8" s="122">
        <v>26160</v>
      </c>
      <c r="TF8" s="122">
        <v>26176</v>
      </c>
      <c r="TG8" s="122">
        <v>26192</v>
      </c>
      <c r="TH8" s="122">
        <v>26207</v>
      </c>
      <c r="TI8" s="122">
        <v>26216</v>
      </c>
      <c r="TJ8" s="63">
        <v>26234</v>
      </c>
      <c r="TK8" s="63">
        <v>26253</v>
      </c>
      <c r="TL8" s="63">
        <v>26278</v>
      </c>
      <c r="TM8" s="63">
        <v>26295</v>
      </c>
      <c r="TN8" s="63">
        <v>26301</v>
      </c>
      <c r="TO8" s="63">
        <v>26303</v>
      </c>
      <c r="TP8" s="63">
        <v>26319</v>
      </c>
      <c r="TQ8" s="63">
        <v>26338</v>
      </c>
      <c r="TR8" s="63">
        <v>26344</v>
      </c>
      <c r="TS8" s="63">
        <v>26361</v>
      </c>
      <c r="TT8" s="63">
        <v>26383</v>
      </c>
      <c r="TU8" s="63">
        <v>26397</v>
      </c>
      <c r="TV8" s="340">
        <v>26411</v>
      </c>
      <c r="TW8" s="343">
        <v>26429</v>
      </c>
      <c r="TX8" s="63">
        <v>26439</v>
      </c>
      <c r="TY8" s="63">
        <v>26459</v>
      </c>
      <c r="TZ8" s="63">
        <v>26479</v>
      </c>
      <c r="UA8" s="63">
        <v>26500</v>
      </c>
      <c r="UB8" s="63">
        <v>26516</v>
      </c>
      <c r="UC8" s="63">
        <v>26530</v>
      </c>
      <c r="UD8" s="63">
        <v>26548</v>
      </c>
      <c r="UE8" s="63">
        <v>26567</v>
      </c>
      <c r="UF8" s="340">
        <v>26586</v>
      </c>
      <c r="UG8" s="343">
        <v>26604</v>
      </c>
      <c r="UH8" s="343">
        <v>26620</v>
      </c>
      <c r="UI8" s="348">
        <v>26628</v>
      </c>
      <c r="UJ8" s="343">
        <v>26643</v>
      </c>
      <c r="UK8" s="352">
        <v>26662</v>
      </c>
      <c r="UL8" s="292">
        <v>26679</v>
      </c>
      <c r="UM8" s="282">
        <v>26700</v>
      </c>
      <c r="UN8" s="354">
        <v>26711</v>
      </c>
      <c r="UO8" s="343">
        <v>26721</v>
      </c>
      <c r="UP8" s="345">
        <v>26741</v>
      </c>
      <c r="UQ8" s="354">
        <v>26754</v>
      </c>
      <c r="UR8" s="282">
        <v>26756</v>
      </c>
      <c r="US8" s="348">
        <v>26760</v>
      </c>
      <c r="UT8" s="348">
        <v>26767</v>
      </c>
      <c r="UU8" s="348">
        <v>26781</v>
      </c>
      <c r="UV8" s="348">
        <v>26798</v>
      </c>
      <c r="UW8" s="348">
        <v>26807</v>
      </c>
      <c r="UX8" s="348">
        <v>26823</v>
      </c>
      <c r="UY8" s="348">
        <v>26835</v>
      </c>
      <c r="UZ8" s="343">
        <v>26847</v>
      </c>
      <c r="VA8" s="63">
        <v>26862</v>
      </c>
      <c r="VB8" s="63">
        <v>26878</v>
      </c>
      <c r="VC8" s="63">
        <v>26890</v>
      </c>
      <c r="VD8" s="63">
        <v>26905</v>
      </c>
      <c r="VE8" s="63">
        <v>26916</v>
      </c>
      <c r="VF8" s="63">
        <v>26936</v>
      </c>
      <c r="VG8" s="63">
        <v>26936</v>
      </c>
      <c r="VH8" s="340">
        <v>26972</v>
      </c>
      <c r="VI8" s="63">
        <v>26993</v>
      </c>
      <c r="VJ8" s="63">
        <v>27010</v>
      </c>
      <c r="VK8" s="63">
        <v>27027</v>
      </c>
      <c r="VL8" s="63">
        <v>27045</v>
      </c>
      <c r="VM8" s="361">
        <v>27065</v>
      </c>
      <c r="VN8" s="338">
        <v>27073</v>
      </c>
      <c r="VO8" s="338">
        <v>27073</v>
      </c>
      <c r="VP8" s="63">
        <v>27077</v>
      </c>
      <c r="VQ8" s="361">
        <v>27095</v>
      </c>
      <c r="VR8" s="361">
        <v>27111</v>
      </c>
      <c r="VS8" s="361">
        <v>27132</v>
      </c>
      <c r="VT8" s="361">
        <v>27143</v>
      </c>
      <c r="VU8" s="361">
        <v>27156</v>
      </c>
      <c r="VV8" s="363">
        <v>27177</v>
      </c>
      <c r="VW8" s="361">
        <v>27198</v>
      </c>
      <c r="VX8" s="363">
        <v>27214</v>
      </c>
      <c r="VY8" s="292">
        <v>27225</v>
      </c>
      <c r="VZ8" s="282">
        <v>27241</v>
      </c>
      <c r="WA8" s="282">
        <v>27258</v>
      </c>
      <c r="WB8" s="282">
        <v>27277</v>
      </c>
      <c r="WC8" s="292">
        <v>27297</v>
      </c>
      <c r="WD8" s="292">
        <v>27314</v>
      </c>
      <c r="WE8" s="282">
        <v>27327</v>
      </c>
      <c r="WF8" s="286" t="s">
        <v>161</v>
      </c>
      <c r="WG8" s="286">
        <v>27346</v>
      </c>
      <c r="WH8" s="361">
        <v>27360</v>
      </c>
      <c r="WI8" s="363">
        <v>27366</v>
      </c>
      <c r="WJ8" s="366">
        <v>27382</v>
      </c>
      <c r="WK8" s="282">
        <v>27401</v>
      </c>
      <c r="WL8" s="282">
        <v>27415</v>
      </c>
      <c r="WM8" s="282">
        <v>27432</v>
      </c>
      <c r="WN8" s="282">
        <v>27453</v>
      </c>
      <c r="WO8" s="292">
        <v>27467</v>
      </c>
      <c r="WP8" s="292">
        <v>27481</v>
      </c>
      <c r="WQ8" s="282">
        <v>27497</v>
      </c>
      <c r="WR8" s="367">
        <v>27506</v>
      </c>
      <c r="WS8" s="367">
        <v>27512</v>
      </c>
      <c r="WT8" s="367">
        <v>27532</v>
      </c>
      <c r="WU8" s="367">
        <v>27538</v>
      </c>
      <c r="WV8" s="164"/>
    </row>
    <row r="9" spans="1:620" ht="14.45">
      <c r="B9" s="195" t="s">
        <v>162</v>
      </c>
      <c r="C9" s="309">
        <f ca="1">AVERAGE(C5:C8)</f>
        <v>13.393055555555556</v>
      </c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</row>
    <row r="11" spans="1:620" ht="15" customHeight="1">
      <c r="VV11" s="1"/>
    </row>
    <row r="17" spans="307:524" ht="14.45">
      <c r="KU17" s="1"/>
    </row>
    <row r="18" spans="307:524" ht="14.45">
      <c r="KU18" s="1"/>
    </row>
    <row r="22" spans="307:524" ht="14.45">
      <c r="TD22" t="s">
        <v>163</v>
      </c>
    </row>
  </sheetData>
  <sheetProtection formatCells="0" autoFilter="0"/>
  <mergeCells count="2">
    <mergeCell ref="C1:C2"/>
    <mergeCell ref="D1:D2"/>
  </mergeCells>
  <conditionalFormatting sqref="MB5:MB8 MF5:MH8">
    <cfRule type="expression" dxfId="35" priority="79">
      <formula>"E(AZT4&lt;&gt;"""",AZS4&lt;&gt;"""",AZT4=AZS4)"</formula>
    </cfRule>
  </conditionalFormatting>
  <conditionalFormatting sqref="MB4:TI4">
    <cfRule type="expression" dxfId="34" priority="7">
      <formula>"E(AZT4&lt;&gt;"""",AZS4&lt;&gt;"""",AZT4=AZS4)"</formula>
    </cfRule>
  </conditionalFormatting>
  <conditionalFormatting sqref="MJ5:MO8 MR5:MT8 MX5:MZ8">
    <cfRule type="expression" dxfId="33" priority="78">
      <formula>"E(AZT4&lt;&gt;"""",AZS4&lt;&gt;"""",AZT4=AZS4)"</formula>
    </cfRule>
  </conditionalFormatting>
  <conditionalFormatting sqref="ND5:NG8">
    <cfRule type="expression" dxfId="32" priority="76">
      <formula>"E(AZT4&lt;&gt;"""",AZS4&lt;&gt;"""",AZT4=AZS4)"</formula>
    </cfRule>
  </conditionalFormatting>
  <conditionalFormatting sqref="NJ5:NS8">
    <cfRule type="expression" dxfId="31" priority="73">
      <formula>"E(AZT4&lt;&gt;"""",AZS4&lt;&gt;"""",AZT4=AZS4)"</formula>
    </cfRule>
  </conditionalFormatting>
  <conditionalFormatting sqref="NV5:NZ8">
    <cfRule type="expression" dxfId="30" priority="71">
      <formula>"E(AZT4&lt;&gt;"""",AZS4&lt;&gt;"""",AZT4=AZS4)"</formula>
    </cfRule>
  </conditionalFormatting>
  <conditionalFormatting sqref="OB5:OL8">
    <cfRule type="expression" dxfId="29" priority="67">
      <formula>"E(AZT4&lt;&gt;"""",AZS4&lt;&gt;"""",AZT4=AZS4)"</formula>
    </cfRule>
  </conditionalFormatting>
  <conditionalFormatting sqref="OT5:OV7 OU8:OV8">
    <cfRule type="expression" dxfId="28" priority="66">
      <formula>"E(AZT4&lt;&gt;"""",AZS4&lt;&gt;"""",AZT4=AZS4)"</formula>
    </cfRule>
  </conditionalFormatting>
  <conditionalFormatting sqref="OW5:TI8">
    <cfRule type="expression" dxfId="27" priority="4">
      <formula>"E(AZT4&lt;&gt;"""",AZS4&lt;&gt;"""",AZT4=AZS4)"</formula>
    </cfRule>
  </conditionalFormatting>
  <conditionalFormatting sqref="TJ5:TJ6">
    <cfRule type="expression" dxfId="26" priority="2">
      <formula>"E(AZT4&lt;&gt;"""",AZS4&lt;&gt;"""",AZT4=AZS4)"</formula>
    </cfRule>
  </conditionalFormatting>
  <conditionalFormatting sqref="UK5:UK8">
    <cfRule type="expression" dxfId="25" priority="1">
      <formula>"E(AZT4&lt;&gt;"""",AZS4&lt;&gt;"""",AZT4=AZS4)"</formula>
    </cfRule>
  </conditionalFormatting>
  <pageMargins left="0.511811024" right="0.511811024" top="0.78740157499999996" bottom="0.78740157499999996" header="0.31496062000000002" footer="0.31496062000000002"/>
  <pageSetup orientation="portrait" verticalDpi="36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CCE41-553A-42E5-8872-0D6C6A4D524B}">
  <sheetPr codeName="Planilha5">
    <tabColor rgb="FF00B0F0"/>
  </sheetPr>
  <dimension ref="A1:M149"/>
  <sheetViews>
    <sheetView showGridLines="0" zoomScaleNormal="100" workbookViewId="0">
      <pane xSplit="3" ySplit="4" topLeftCell="D105" activePane="bottomRight" state="frozen"/>
      <selection pane="bottomRight" activeCell="G118" sqref="G118"/>
      <selection pane="bottomLeft" activeCell="A5" sqref="A5"/>
      <selection pane="topRight" activeCell="D1" sqref="D1"/>
    </sheetView>
  </sheetViews>
  <sheetFormatPr defaultRowHeight="14.45"/>
  <cols>
    <col min="1" max="1" width="2.42578125" customWidth="1"/>
    <col min="2" max="2" width="10.42578125" style="24" bestFit="1" customWidth="1"/>
    <col min="3" max="3" width="9.42578125" style="24" customWidth="1"/>
    <col min="4" max="6" width="10.85546875" style="4" bestFit="1" customWidth="1"/>
    <col min="7" max="8" width="11.5703125" style="4" customWidth="1"/>
    <col min="9" max="9" width="13.42578125" customWidth="1"/>
    <col min="10" max="10" width="19.5703125" style="24" customWidth="1"/>
    <col min="11" max="146" width="18.42578125" customWidth="1"/>
  </cols>
  <sheetData>
    <row r="1" spans="1:11">
      <c r="A1" s="59"/>
      <c r="D1" s="78">
        <f ca="1">TODAY()</f>
        <v>46303</v>
      </c>
      <c r="E1" s="78">
        <f t="shared" ref="E1:H1" ca="1" si="0">TODAY()</f>
        <v>46303</v>
      </c>
      <c r="F1" s="78">
        <f ca="1">TODAY()</f>
        <v>46303</v>
      </c>
      <c r="G1" s="78">
        <f t="shared" ca="1" si="0"/>
        <v>46303</v>
      </c>
      <c r="H1" s="78">
        <f t="shared" ca="1" si="0"/>
        <v>46303</v>
      </c>
    </row>
    <row r="2" spans="1:11" s="48" customFormat="1" ht="15" thickBot="1">
      <c r="B2" s="24"/>
      <c r="C2" s="24"/>
      <c r="D2" s="82">
        <f>COUNTIFS('Consolidação Preventiva'!$D:$D,'Projeção de Preventiva'!D$4,'Consolidação Preventiva'!$O:$O,"&gt;1")</f>
        <v>73</v>
      </c>
      <c r="E2" s="82">
        <f>COUNTIFS('Consolidação Preventiva'!$D:$D,'Projeção de Preventiva'!E$4,'Consolidação Preventiva'!$O:$O,"&gt;1")</f>
        <v>116</v>
      </c>
      <c r="F2" s="82">
        <f>COUNTIFS('Consolidação Preventiva'!$D:$D,'Projeção de Preventiva'!F$4,'Consolidação Preventiva'!$O:$O,"&gt;1")</f>
        <v>100</v>
      </c>
      <c r="G2" s="82">
        <f>COUNTIFS('Consolidação Preventiva'!$D:$D,'Projeção de Preventiva'!G$4,'Consolidação Preventiva'!$O:$O,"&gt;1")</f>
        <v>113</v>
      </c>
      <c r="H2" s="82">
        <f>COUNTIFS('Consolidação Preventiva'!$D:$D,'Projeção de Preventiva'!H$4,'Consolidação Preventiva'!$O:$O,"&gt;1")</f>
        <v>109</v>
      </c>
      <c r="J2" s="79" t="s">
        <v>164</v>
      </c>
    </row>
    <row r="3" spans="1:11" s="48" customFormat="1" ht="15" thickBot="1">
      <c r="B3" s="24"/>
      <c r="C3" s="24"/>
      <c r="D3" s="66" t="str">
        <f>VLOOKUP(D4,LISTA!$A$4:$B$12,2,0)</f>
        <v>RBT00302</v>
      </c>
      <c r="E3" s="66" t="str">
        <f>VLOOKUP(E4,LISTA!$A$4:$B$12,2,0)</f>
        <v>RBT00303</v>
      </c>
      <c r="F3" s="66" t="str">
        <f>VLOOKUP(F4,LISTA!$A$4:$B$12,2,0)</f>
        <v>RBT00304</v>
      </c>
      <c r="G3" s="66" t="str">
        <f>VLOOKUP(G4,LISTA!$A$4:$B$12,2,0)</f>
        <v>RBT00312</v>
      </c>
      <c r="H3" s="66" t="str">
        <f>VLOOKUP(H4,LISTA!$A$4:$B$12,2,0)</f>
        <v>RBT00315</v>
      </c>
      <c r="J3" s="311">
        <f ca="1">Horimetros!C9</f>
        <v>13.393055555555556</v>
      </c>
    </row>
    <row r="4" spans="1:11" ht="15" thickBot="1">
      <c r="B4" s="75" t="s">
        <v>165</v>
      </c>
      <c r="C4" s="75" t="s">
        <v>166</v>
      </c>
      <c r="D4" s="104" t="s">
        <v>124</v>
      </c>
      <c r="E4" s="104" t="s">
        <v>126</v>
      </c>
      <c r="F4" s="104" t="s">
        <v>127</v>
      </c>
      <c r="G4" s="104" t="s">
        <v>129</v>
      </c>
      <c r="H4" s="104" t="s">
        <v>128</v>
      </c>
    </row>
    <row r="5" spans="1:11">
      <c r="B5" s="68">
        <v>1</v>
      </c>
      <c r="C5" s="74">
        <v>250</v>
      </c>
      <c r="D5" s="69" t="str">
        <f>IF($B5&lt;=D$2,"EXECUTADA",IFERROR(VLOOKUP($B5&amp;D$3,'Consolidação Preventiva'!$A:$W,11,0),IF(D4="EXECUTADA",VLOOKUP($B4&amp;D$3,'Consolidação Preventiva'!$A:$W,15,0)+250/$J$3,D4+250/$J$3)))</f>
        <v>EXECUTADA</v>
      </c>
      <c r="E5" s="69" t="str">
        <f>IF($B5&lt;=E$2,"EXECUTADA",IFERROR(VLOOKUP($B5&amp;E$3,'Consolidação Preventiva'!$A:$W,11,0),IF(E4="EXECUTADA",VLOOKUP($B4&amp;E$3,'Consolidação Preventiva'!$A:$W,15,0)+250/$J$3,E4+250/$J$3)))</f>
        <v>EXECUTADA</v>
      </c>
      <c r="F5" s="69" t="str">
        <f>IF($B5&lt;=F$2,"EXECUTADA",IFERROR(VLOOKUP($B5&amp;F$3,'Consolidação Preventiva'!$A:$W,11,0),IF(F4="EXECUTADA",VLOOKUP($B4&amp;F$3,'Consolidação Preventiva'!$A:$W,15,0)+250/$J$3,F4+250/$J$3)))</f>
        <v>EXECUTADA</v>
      </c>
      <c r="G5" s="69" t="str">
        <f>IF($B5&lt;=G$2,"EXECUTADA",IFERROR(VLOOKUP($B5&amp;G$3,'Consolidação Preventiva'!$A:$W,11,0),IF(G4="EXECUTADA",VLOOKUP($B4&amp;G$3,'Consolidação Preventiva'!$A:$W,15,0)+250/$J$3,G4+250/$J$3)))</f>
        <v>EXECUTADA</v>
      </c>
      <c r="H5" s="69" t="str">
        <f>IF($B5&lt;=H$2,"EXECUTADA",IFERROR(VLOOKUP($B5&amp;H$3,'Consolidação Preventiva'!$A:$W,11,0),IF(H4="EXECUTADA",VLOOKUP($B4&amp;H$3,'Consolidação Preventiva'!$A:$W,15,0)+250/$J$3,H4+250/$J$3)))</f>
        <v>EXECUTADA</v>
      </c>
    </row>
    <row r="6" spans="1:11">
      <c r="B6" s="68">
        <f>B5+1</f>
        <v>2</v>
      </c>
      <c r="C6" s="64">
        <v>500</v>
      </c>
      <c r="D6" s="69" t="str">
        <f>IF($B6&lt;=D$2,"EXECUTADA",IFERROR(VLOOKUP($B6&amp;D$3,'Consolidação Preventiva'!$A:$W,11,0),IF(D5="EXECUTADA",VLOOKUP(D$4,'Projeção Horimetro'!$A$5:$H$11,8,0),D5+250/$J$3)))</f>
        <v>EXECUTADA</v>
      </c>
      <c r="E6" s="69" t="str">
        <f>IF($B6&lt;=E$2,"EXECUTADA",IFERROR(VLOOKUP($B6&amp;E$3,'Consolidação Preventiva'!$A:$W,11,0),IF(E5="EXECUTADA",VLOOKUP(E$4,'Projeção Horimetro'!$A$5:$H$11,8,0),E5+250/$J$3)))</f>
        <v>EXECUTADA</v>
      </c>
      <c r="F6" s="69" t="str">
        <f>IF($B6&lt;=F$2,"EXECUTADA",IFERROR(VLOOKUP($B6&amp;F$3,'Consolidação Preventiva'!$A:$W,11,0),IF(F5="EXECUTADA",VLOOKUP(F$4,'Projeção Horimetro'!$A$5:$H$11,8,0),F5+250/$J$3)))</f>
        <v>EXECUTADA</v>
      </c>
      <c r="G6" s="69" t="str">
        <f>IF($B6&lt;=G$2,"EXECUTADA",IFERROR(VLOOKUP($B6&amp;G$3,'Consolidação Preventiva'!$A:$W,11,0),IF(G5="EXECUTADA",VLOOKUP(G$4,'Projeção Horimetro'!$A$5:$H$11,8,0),G5+250/$J$3)))</f>
        <v>EXECUTADA</v>
      </c>
      <c r="H6" s="69" t="str">
        <f>IF($B6&lt;=H$2,"EXECUTADA",IFERROR(VLOOKUP($B6&amp;H$3,'Consolidação Preventiva'!$A:$W,11,0),IF(H5="EXECUTADA",VLOOKUP(H$4,'Projeção Horimetro'!$A$5:$H$11,8,0),H5+250/$J$3)))</f>
        <v>EXECUTADA</v>
      </c>
    </row>
    <row r="7" spans="1:11">
      <c r="B7" s="68">
        <f t="shared" ref="B7:B70" si="1">B6+1</f>
        <v>3</v>
      </c>
      <c r="C7" s="64">
        <v>250</v>
      </c>
      <c r="D7" s="69" t="str">
        <f>IF($B7&lt;=D$2,"EXECUTADA",IFERROR(VLOOKUP($B7&amp;D$3,'Consolidação Preventiva'!$A:$W,11,0),IF(D6="EXECUTADA",VLOOKUP(D$4,'Projeção Horimetro'!$A$5:$H$11,8,0),D6+250/$J$3)))</f>
        <v>EXECUTADA</v>
      </c>
      <c r="E7" s="69" t="str">
        <f>IF($B7&lt;=E$2,"EXECUTADA",IFERROR(VLOOKUP($B7&amp;E$3,'Consolidação Preventiva'!$A:$W,11,0),IF(E6="EXECUTADA",VLOOKUP(E$4,'Projeção Horimetro'!$A$5:$H$11,8,0),E6+250/$J$3)))</f>
        <v>EXECUTADA</v>
      </c>
      <c r="F7" s="69" t="str">
        <f>IF($B7&lt;=F$2,"EXECUTADA",IFERROR(VLOOKUP($B7&amp;F$3,'Consolidação Preventiva'!$A:$W,11,0),IF(F6="EXECUTADA",VLOOKUP(F$4,'Projeção Horimetro'!$A$5:$H$11,8,0),F6+250/$J$3)))</f>
        <v>EXECUTADA</v>
      </c>
      <c r="G7" s="69" t="str">
        <f>IF($B7&lt;=G$2,"EXECUTADA",IFERROR(VLOOKUP($B7&amp;G$3,'Consolidação Preventiva'!$A:$W,11,0),IF(G6="EXECUTADA",VLOOKUP(G$4,'Projeção Horimetro'!$A$5:$H$11,8,0),G6+250/$J$3)))</f>
        <v>EXECUTADA</v>
      </c>
      <c r="H7" s="69" t="str">
        <f>IF($B7&lt;=H$2,"EXECUTADA",IFERROR(VLOOKUP($B7&amp;H$3,'Consolidação Preventiva'!$A:$W,11,0),IF(H6="EXECUTADA",VLOOKUP(H$4,'Projeção Horimetro'!$A$5:$H$11,8,0),H6+250/$J$3)))</f>
        <v>EXECUTADA</v>
      </c>
    </row>
    <row r="8" spans="1:11">
      <c r="B8" s="68">
        <f t="shared" si="1"/>
        <v>4</v>
      </c>
      <c r="C8" s="64">
        <v>1000</v>
      </c>
      <c r="D8" s="69" t="str">
        <f>IF($B8&lt;=D$2,"EXECUTADA",IFERROR(VLOOKUP($B8&amp;D$3,'Consolidação Preventiva'!$A:$W,11,0),IF(D7="EXECUTADA",VLOOKUP(D$4,'Projeção Horimetro'!$A$5:$H$11,8,0),D7+250/$J$3)))</f>
        <v>EXECUTADA</v>
      </c>
      <c r="E8" s="69" t="str">
        <f>IF($B8&lt;=E$2,"EXECUTADA",IFERROR(VLOOKUP($B8&amp;E$3,'Consolidação Preventiva'!$A:$W,11,0),IF(E7="EXECUTADA",VLOOKUP(E$4,'Projeção Horimetro'!$A$5:$H$11,8,0),E7+250/$J$3)))</f>
        <v>EXECUTADA</v>
      </c>
      <c r="F8" s="69" t="str">
        <f>IF($B8&lt;=F$2,"EXECUTADA",IFERROR(VLOOKUP($B8&amp;F$3,'Consolidação Preventiva'!$A:$W,11,0),IF(F7="EXECUTADA",VLOOKUP(F$4,'Projeção Horimetro'!$A$5:$H$11,8,0),F7+250/$J$3)))</f>
        <v>EXECUTADA</v>
      </c>
      <c r="G8" s="69" t="str">
        <f>IF($B8&lt;=G$2,"EXECUTADA",IFERROR(VLOOKUP($B8&amp;G$3,'Consolidação Preventiva'!$A:$W,11,0),IF(G7="EXECUTADA",VLOOKUP(G$4,'Projeção Horimetro'!$A$5:$H$11,8,0),G7+250/$J$3)))</f>
        <v>EXECUTADA</v>
      </c>
      <c r="H8" s="69" t="str">
        <f>IF($B8&lt;=H$2,"EXECUTADA",IFERROR(VLOOKUP($B8&amp;H$3,'Consolidação Preventiva'!$A:$W,11,0),IF(H7="EXECUTADA",VLOOKUP(H$4,'Projeção Horimetro'!$A$5:$H$11,8,0),H7+250/$J$3)))</f>
        <v>EXECUTADA</v>
      </c>
    </row>
    <row r="9" spans="1:11">
      <c r="B9" s="68">
        <f t="shared" si="1"/>
        <v>5</v>
      </c>
      <c r="C9" s="64">
        <v>250</v>
      </c>
      <c r="D9" s="69" t="str">
        <f>IF($B9&lt;=D$2,"EXECUTADA",IFERROR(VLOOKUP($B9&amp;D$3,'Consolidação Preventiva'!$A:$W,11,0),IF(D8="EXECUTADA",VLOOKUP(D$4,'Projeção Horimetro'!$A$5:$H$11,8,0),D8+250/$J$3)))</f>
        <v>EXECUTADA</v>
      </c>
      <c r="E9" s="69" t="str">
        <f>IF($B9&lt;=E$2,"EXECUTADA",IFERROR(VLOOKUP($B9&amp;E$3,'Consolidação Preventiva'!$A:$W,11,0),IF(E8="EXECUTADA",VLOOKUP(E$4,'Projeção Horimetro'!$A$5:$H$11,8,0),E8+250/$J$3)))</f>
        <v>EXECUTADA</v>
      </c>
      <c r="F9" s="69" t="str">
        <f>IF($B9&lt;=F$2,"EXECUTADA",IFERROR(VLOOKUP($B9&amp;F$3,'Consolidação Preventiva'!$A:$W,11,0),IF(F8="EXECUTADA",VLOOKUP(F$4,'Projeção Horimetro'!$A$5:$H$11,8,0),F8+250/$J$3)))</f>
        <v>EXECUTADA</v>
      </c>
      <c r="G9" s="69" t="str">
        <f>IF($B9&lt;=G$2,"EXECUTADA",IFERROR(VLOOKUP($B9&amp;G$3,'Consolidação Preventiva'!$A:$W,11,0),IF(G8="EXECUTADA",VLOOKUP(G$4,'Projeção Horimetro'!$A$5:$H$11,8,0),G8+250/$J$3)))</f>
        <v>EXECUTADA</v>
      </c>
      <c r="H9" s="69" t="str">
        <f>IF($B9&lt;=H$2,"EXECUTADA",IFERROR(VLOOKUP($B9&amp;H$3,'Consolidação Preventiva'!$A:$W,11,0),IF(H8="EXECUTADA",VLOOKUP(H$4,'Projeção Horimetro'!$A$5:$H$11,8,0),H8+250/$J$3)))</f>
        <v>EXECUTADA</v>
      </c>
    </row>
    <row r="10" spans="1:11">
      <c r="B10" s="68">
        <f t="shared" si="1"/>
        <v>6</v>
      </c>
      <c r="C10" s="64">
        <v>500</v>
      </c>
      <c r="D10" s="69" t="str">
        <f>IF($B10&lt;=D$2,"EXECUTADA",IFERROR(VLOOKUP($B10&amp;D$3,'Consolidação Preventiva'!$A:$W,11,0),IF(D9="EXECUTADA",VLOOKUP(D$4,'Projeção Horimetro'!$A$5:$H$11,8,0),D9+250/$J$3)))</f>
        <v>EXECUTADA</v>
      </c>
      <c r="E10" s="69" t="str">
        <f>IF($B10&lt;=E$2,"EXECUTADA",IFERROR(VLOOKUP($B10&amp;E$3,'Consolidação Preventiva'!$A:$W,11,0),IF(E9="EXECUTADA",VLOOKUP(E$4,'Projeção Horimetro'!$A$5:$H$11,8,0),E9+250/$J$3)))</f>
        <v>EXECUTADA</v>
      </c>
      <c r="F10" s="69" t="str">
        <f>IF($B10&lt;=F$2,"EXECUTADA",IFERROR(VLOOKUP($B10&amp;F$3,'Consolidação Preventiva'!$A:$W,11,0),IF(F9="EXECUTADA",VLOOKUP(F$4,'Projeção Horimetro'!$A$5:$H$11,8,0),F9+250/$J$3)))</f>
        <v>EXECUTADA</v>
      </c>
      <c r="G10" s="69" t="str">
        <f>IF($B10&lt;=G$2,"EXECUTADA",IFERROR(VLOOKUP($B10&amp;G$3,'Consolidação Preventiva'!$A:$W,11,0),IF(G9="EXECUTADA",VLOOKUP(G$4,'Projeção Horimetro'!$A$5:$H$11,8,0),G9+250/$J$3)))</f>
        <v>EXECUTADA</v>
      </c>
      <c r="H10" s="69" t="str">
        <f>IF($B10&lt;=H$2,"EXECUTADA",IFERROR(VLOOKUP($B10&amp;H$3,'Consolidação Preventiva'!$A:$W,11,0),IF(H9="EXECUTADA",VLOOKUP(H$4,'Projeção Horimetro'!$A$5:$H$11,8,0),H9+250/$J$3)))</f>
        <v>EXECUTADA</v>
      </c>
    </row>
    <row r="11" spans="1:11">
      <c r="B11" s="68">
        <f t="shared" si="1"/>
        <v>7</v>
      </c>
      <c r="C11" s="64">
        <v>250</v>
      </c>
      <c r="D11" s="69" t="str">
        <f>IF($B11&lt;=D$2,"EXECUTADA",IFERROR(VLOOKUP($B11&amp;D$3,'Consolidação Preventiva'!$A:$W,11,0),IF(D10="EXECUTADA",VLOOKUP(D$4,'Projeção Horimetro'!$A$5:$H$11,8,0),D10+250/$J$3)))</f>
        <v>EXECUTADA</v>
      </c>
      <c r="E11" s="69" t="str">
        <f>IF($B11&lt;=E$2,"EXECUTADA",IFERROR(VLOOKUP($B11&amp;E$3,'Consolidação Preventiva'!$A:$W,11,0),IF(E10="EXECUTADA",VLOOKUP(E$4,'Projeção Horimetro'!$A$5:$H$11,8,0),E10+250/$J$3)))</f>
        <v>EXECUTADA</v>
      </c>
      <c r="F11" s="69" t="str">
        <f>IF($B11&lt;=F$2,"EXECUTADA",IFERROR(VLOOKUP($B11&amp;F$3,'Consolidação Preventiva'!$A:$W,11,0),IF(F10="EXECUTADA",VLOOKUP(F$4,'Projeção Horimetro'!$A$5:$H$11,8,0),F10+250/$J$3)))</f>
        <v>EXECUTADA</v>
      </c>
      <c r="G11" s="69" t="str">
        <f>IF($B11&lt;=G$2,"EXECUTADA",IFERROR(VLOOKUP($B11&amp;G$3,'Consolidação Preventiva'!$A:$W,11,0),IF(G10="EXECUTADA",VLOOKUP(G$4,'Projeção Horimetro'!$A$5:$H$11,8,0),G10+250/$J$3)))</f>
        <v>EXECUTADA</v>
      </c>
      <c r="H11" s="69" t="str">
        <f>IF($B11&lt;=H$2,"EXECUTADA",IFERROR(VLOOKUP($B11&amp;H$3,'Consolidação Preventiva'!$A:$W,11,0),IF(H10="EXECUTADA",VLOOKUP(H$4,'Projeção Horimetro'!$A$5:$H$11,8,0),H10+250/$J$3)))</f>
        <v>EXECUTADA</v>
      </c>
    </row>
    <row r="12" spans="1:11">
      <c r="B12" s="68">
        <f t="shared" si="1"/>
        <v>8</v>
      </c>
      <c r="C12" s="64">
        <v>2000</v>
      </c>
      <c r="D12" s="69" t="str">
        <f>IF($B12&lt;=D$2,"EXECUTADA",IFERROR(VLOOKUP($B12&amp;D$3,'Consolidação Preventiva'!$A:$W,11,0),IF(D11="EXECUTADA",VLOOKUP(D$4,'Projeção Horimetro'!$A$5:$H$11,8,0),D11+250/$J$3)))</f>
        <v>EXECUTADA</v>
      </c>
      <c r="E12" s="69" t="str">
        <f>IF($B12&lt;=E$2,"EXECUTADA",IFERROR(VLOOKUP($B12&amp;E$3,'Consolidação Preventiva'!$A:$W,11,0),IF(E11="EXECUTADA",VLOOKUP(E$4,'Projeção Horimetro'!$A$5:$H$11,8,0),E11+250/$J$3)))</f>
        <v>EXECUTADA</v>
      </c>
      <c r="F12" s="69" t="str">
        <f>IF($B12&lt;=F$2,"EXECUTADA",IFERROR(VLOOKUP($B12&amp;F$3,'Consolidação Preventiva'!$A:$W,11,0),IF(F11="EXECUTADA",VLOOKUP(F$4,'Projeção Horimetro'!$A$5:$H$11,8,0),F11+250/$J$3)))</f>
        <v>EXECUTADA</v>
      </c>
      <c r="G12" s="69" t="str">
        <f>IF($B12&lt;=G$2,"EXECUTADA",IFERROR(VLOOKUP($B12&amp;G$3,'Consolidação Preventiva'!$A:$W,11,0),IF(G11="EXECUTADA",VLOOKUP(G$4,'Projeção Horimetro'!$A$5:$H$11,8,0),G11+250/$J$3)))</f>
        <v>EXECUTADA</v>
      </c>
      <c r="H12" s="69" t="str">
        <f>IF($B12&lt;=H$2,"EXECUTADA",IFERROR(VLOOKUP($B12&amp;H$3,'Consolidação Preventiva'!$A:$W,11,0),IF(H11="EXECUTADA",VLOOKUP(H$4,'Projeção Horimetro'!$A$5:$H$11,8,0),H11+250/$J$3)))</f>
        <v>EXECUTADA</v>
      </c>
    </row>
    <row r="13" spans="1:11">
      <c r="B13" s="68">
        <f t="shared" si="1"/>
        <v>9</v>
      </c>
      <c r="C13" s="64">
        <v>250</v>
      </c>
      <c r="D13" s="69" t="str">
        <f>IF($B13&lt;=D$2,"EXECUTADA",IFERROR(VLOOKUP($B13&amp;D$3,'Consolidação Preventiva'!$A:$W,11,0),IF(D12="EXECUTADA",VLOOKUP(D$4,'Projeção Horimetro'!$A$5:$H$11,8,0),D12+250/$J$3)))</f>
        <v>EXECUTADA</v>
      </c>
      <c r="E13" s="69" t="str">
        <f>IF($B13&lt;=E$2,"EXECUTADA",IFERROR(VLOOKUP($B13&amp;E$3,'Consolidação Preventiva'!$A:$W,11,0),IF(E12="EXECUTADA",VLOOKUP(E$4,'Projeção Horimetro'!$A$5:$H$11,8,0),E12+250/$J$3)))</f>
        <v>EXECUTADA</v>
      </c>
      <c r="F13" s="69" t="str">
        <f>IF($B13&lt;=F$2,"EXECUTADA",IFERROR(VLOOKUP($B13&amp;F$3,'Consolidação Preventiva'!$A:$W,11,0),IF(F12="EXECUTADA",VLOOKUP(F$4,'Projeção Horimetro'!$A$5:$H$11,8,0),F12+250/$J$3)))</f>
        <v>EXECUTADA</v>
      </c>
      <c r="G13" s="69" t="str">
        <f>IF($B13&lt;=G$2,"EXECUTADA",IFERROR(VLOOKUP($B13&amp;G$3,'Consolidação Preventiva'!$A:$W,11,0),IF(G12="EXECUTADA",VLOOKUP(G$4,'Projeção Horimetro'!$A$5:$H$11,8,0),G12+250/$J$3)))</f>
        <v>EXECUTADA</v>
      </c>
      <c r="H13" s="69" t="str">
        <f>IF($B13&lt;=H$2,"EXECUTADA",IFERROR(VLOOKUP($B13&amp;H$3,'Consolidação Preventiva'!$A:$W,11,0),IF(H12="EXECUTADA",VLOOKUP(H$4,'Projeção Horimetro'!$A$5:$H$11,8,0),H12+250/$J$3)))</f>
        <v>EXECUTADA</v>
      </c>
    </row>
    <row r="14" spans="1:11">
      <c r="B14" s="68">
        <f t="shared" si="1"/>
        <v>10</v>
      </c>
      <c r="C14" s="64">
        <v>500</v>
      </c>
      <c r="D14" s="69" t="str">
        <f>IF($B14&lt;=D$2,"EXECUTADA",IFERROR(VLOOKUP($B14&amp;D$3,'Consolidação Preventiva'!$A:$W,11,0),IF(D13="EXECUTADA",VLOOKUP(D$4,'Projeção Horimetro'!$A$5:$H$11,8,0),D13+250/$J$3)))</f>
        <v>EXECUTADA</v>
      </c>
      <c r="E14" s="69" t="str">
        <f>IF($B14&lt;=E$2,"EXECUTADA",IFERROR(VLOOKUP($B14&amp;E$3,'Consolidação Preventiva'!$A:$W,11,0),IF(E13="EXECUTADA",VLOOKUP(E$4,'Projeção Horimetro'!$A$5:$H$11,8,0),E13+250/$J$3)))</f>
        <v>EXECUTADA</v>
      </c>
      <c r="F14" s="69" t="str">
        <f>IF($B14&lt;=F$2,"EXECUTADA",IFERROR(VLOOKUP($B14&amp;F$3,'Consolidação Preventiva'!$A:$W,11,0),IF(F13="EXECUTADA",VLOOKUP(F$4,'Projeção Horimetro'!$A$5:$H$11,8,0),F13+250/$J$3)))</f>
        <v>EXECUTADA</v>
      </c>
      <c r="G14" s="69" t="str">
        <f>IF($B14&lt;=G$2,"EXECUTADA",IFERROR(VLOOKUP($B14&amp;G$3,'Consolidação Preventiva'!$A:$W,11,0),IF(G13="EXECUTADA",VLOOKUP(G$4,'Projeção Horimetro'!$A$5:$H$11,8,0),G13+250/$J$3)))</f>
        <v>EXECUTADA</v>
      </c>
      <c r="H14" s="69" t="str">
        <f>IF($B14&lt;=H$2,"EXECUTADA",IFERROR(VLOOKUP($B14&amp;H$3,'Consolidação Preventiva'!$A:$W,11,0),IF(H13="EXECUTADA",VLOOKUP(H$4,'Projeção Horimetro'!$A$5:$H$11,8,0),H13+250/$J$3)))</f>
        <v>EXECUTADA</v>
      </c>
      <c r="K14" s="163"/>
    </row>
    <row r="15" spans="1:11">
      <c r="B15" s="68">
        <f t="shared" si="1"/>
        <v>11</v>
      </c>
      <c r="C15" s="64">
        <v>250</v>
      </c>
      <c r="D15" s="69" t="str">
        <f>IF($B15&lt;=D$2,"EXECUTADA",IFERROR(VLOOKUP($B15&amp;D$3,'Consolidação Preventiva'!$A:$W,11,0),IF(D14="EXECUTADA",VLOOKUP(D$4,'Projeção Horimetro'!$A$5:$H$11,8,0),D14+250/$J$3)))</f>
        <v>EXECUTADA</v>
      </c>
      <c r="E15" s="69" t="str">
        <f>IF($B15&lt;=E$2,"EXECUTADA",IFERROR(VLOOKUP($B15&amp;E$3,'Consolidação Preventiva'!$A:$W,11,0),IF(E14="EXECUTADA",VLOOKUP(E$4,'Projeção Horimetro'!$A$5:$H$11,8,0),E14+250/$J$3)))</f>
        <v>EXECUTADA</v>
      </c>
      <c r="F15" s="69" t="str">
        <f>IF($B15&lt;=F$2,"EXECUTADA",IFERROR(VLOOKUP($B15&amp;F$3,'Consolidação Preventiva'!$A:$W,11,0),IF(F14="EXECUTADA",VLOOKUP(F$4,'Projeção Horimetro'!$A$5:$H$11,8,0),F14+250/$J$3)))</f>
        <v>EXECUTADA</v>
      </c>
      <c r="G15" s="69" t="str">
        <f>IF($B15&lt;=G$2,"EXECUTADA",IFERROR(VLOOKUP($B15&amp;G$3,'Consolidação Preventiva'!$A:$W,11,0),IF(G14="EXECUTADA",VLOOKUP(G$4,'Projeção Horimetro'!$A$5:$H$11,8,0),G14+250/$J$3)))</f>
        <v>EXECUTADA</v>
      </c>
      <c r="H15" s="69" t="str">
        <f>IF($B15&lt;=H$2,"EXECUTADA",IFERROR(VLOOKUP($B15&amp;H$3,'Consolidação Preventiva'!$A:$W,11,0),IF(H14="EXECUTADA",VLOOKUP(H$4,'Projeção Horimetro'!$A$5:$H$11,8,0),H14+250/$J$3)))</f>
        <v>EXECUTADA</v>
      </c>
      <c r="K15" s="163"/>
    </row>
    <row r="16" spans="1:11">
      <c r="B16" s="68">
        <f t="shared" si="1"/>
        <v>12</v>
      </c>
      <c r="C16" s="64">
        <v>1000</v>
      </c>
      <c r="D16" s="69" t="str">
        <f>IF($B16&lt;=D$2,"EXECUTADA",IFERROR(VLOOKUP($B16&amp;D$3,'Consolidação Preventiva'!$A:$W,11,0),IF(D15="EXECUTADA",VLOOKUP(D$4,'Projeção Horimetro'!$A$5:$H$11,8,0),D15+250/$J$3)))</f>
        <v>EXECUTADA</v>
      </c>
      <c r="E16" s="69" t="str">
        <f>IF($B16&lt;=E$2,"EXECUTADA",IFERROR(VLOOKUP($B16&amp;E$3,'Consolidação Preventiva'!$A:$W,11,0),IF(E15="EXECUTADA",VLOOKUP(E$4,'Projeção Horimetro'!$A$5:$H$11,8,0),E15+250/$J$3)))</f>
        <v>EXECUTADA</v>
      </c>
      <c r="F16" s="69" t="str">
        <f>IF($B16&lt;=F$2,"EXECUTADA",IFERROR(VLOOKUP($B16&amp;F$3,'Consolidação Preventiva'!$A:$W,11,0),IF(F15="EXECUTADA",VLOOKUP(F$4,'Projeção Horimetro'!$A$5:$H$11,8,0),F15+250/$J$3)))</f>
        <v>EXECUTADA</v>
      </c>
      <c r="G16" s="69" t="str">
        <f>IF($B16&lt;=G$2,"EXECUTADA",IFERROR(VLOOKUP($B16&amp;G$3,'Consolidação Preventiva'!$A:$W,11,0),IF(G15="EXECUTADA",VLOOKUP(G$4,'Projeção Horimetro'!$A$5:$H$11,8,0),G15+250/$J$3)))</f>
        <v>EXECUTADA</v>
      </c>
      <c r="H16" s="69" t="str">
        <f>IF($B16&lt;=H$2,"EXECUTADA",IFERROR(VLOOKUP($B16&amp;H$3,'Consolidação Preventiva'!$A:$W,11,0),IF(H15="EXECUTADA",VLOOKUP(H$4,'Projeção Horimetro'!$A$5:$H$11,8,0),H15+250/$J$3)))</f>
        <v>EXECUTADA</v>
      </c>
      <c r="K16" s="59"/>
    </row>
    <row r="17" spans="2:13">
      <c r="B17" s="68">
        <f t="shared" si="1"/>
        <v>13</v>
      </c>
      <c r="C17" s="64">
        <v>250</v>
      </c>
      <c r="D17" s="148" t="str">
        <f>IF($B17&lt;=D$2,"EXECUTADA",IFERROR(VLOOKUP($B17&amp;D$3,'Consolidação Preventiva'!$A:$W,11,0),IF(D16="EXECUTADA",VLOOKUP(D$4,'Projeção Horimetro'!$A$5:$H$11,8,0),D16+250/$J$3)))</f>
        <v>EXECUTADA</v>
      </c>
      <c r="E17" s="148" t="str">
        <f>IF($B17&lt;=E$2,"EXECUTADA",IFERROR(VLOOKUP($B17&amp;E$3,'Consolidação Preventiva'!$A:$W,11,0),IF(E16="EXECUTADA",VLOOKUP(E$4,'Projeção Horimetro'!$A$5:$H$11,8,0),E16+250/$J$3)))</f>
        <v>EXECUTADA</v>
      </c>
      <c r="F17" s="148" t="str">
        <f>IF($B17&lt;=F$2,"EXECUTADA",IFERROR(VLOOKUP($B17&amp;F$3,'Consolidação Preventiva'!$A:$W,11,0),IF(F16="EXECUTADA",VLOOKUP(F$4,'Projeção Horimetro'!$A$5:$H$11,8,0),F16+250/$J$3)))</f>
        <v>EXECUTADA</v>
      </c>
      <c r="G17" s="69" t="str">
        <f>IF($B17&lt;=G$2,"EXECUTADA",IFERROR(VLOOKUP($B17&amp;G$3,'Consolidação Preventiva'!$A:$W,11,0),IF(G16="EXECUTADA",VLOOKUP(G$4,'Projeção Horimetro'!$A$5:$H$11,8,0),G16+250/$J$3)))</f>
        <v>EXECUTADA</v>
      </c>
      <c r="H17" s="69" t="str">
        <f>IF($B17&lt;=H$2,"EXECUTADA",IFERROR(VLOOKUP($B17&amp;H$3,'Consolidação Preventiva'!$A:$W,11,0),IF(H16="EXECUTADA",VLOOKUP(H$4,'Projeção Horimetro'!$A$5:$H$11,8,0),H16+250/$J$3)))</f>
        <v>EXECUTADA</v>
      </c>
      <c r="K17" s="59"/>
    </row>
    <row r="18" spans="2:13">
      <c r="B18" s="68">
        <f t="shared" si="1"/>
        <v>14</v>
      </c>
      <c r="C18" s="64">
        <v>500</v>
      </c>
      <c r="D18" s="69" t="str">
        <f>IF($B18&lt;=D$2,"EXECUTADA",IFERROR(VLOOKUP($B18&amp;D$3,'Consolidação Preventiva'!$A:$W,11,0),IF(D17="EXECUTADA",VLOOKUP(D$4,'Projeção Horimetro'!$A$5:$H$11,8,0),D17+250/$J$3)))</f>
        <v>EXECUTADA</v>
      </c>
      <c r="E18" s="69" t="str">
        <f>IF($B18&lt;=E$2,"EXECUTADA",IFERROR(VLOOKUP($B18&amp;E$3,'Consolidação Preventiva'!$A:$W,11,0),IF(E17="EXECUTADA",VLOOKUP(E$4,'Projeção Horimetro'!$A$5:$H$11,8,0),E17+250/$J$3)))</f>
        <v>EXECUTADA</v>
      </c>
      <c r="F18" s="69" t="str">
        <f>IF($B18&lt;=F$2,"EXECUTADA",IFERROR(VLOOKUP($B18&amp;F$3,'Consolidação Preventiva'!$A:$W,11,0),IF(F17="EXECUTADA",VLOOKUP(F$4,'Projeção Horimetro'!$A$5:$H$11,8,0),F17+250/$J$3)))</f>
        <v>EXECUTADA</v>
      </c>
      <c r="G18" s="69" t="str">
        <f>IF($B18&lt;=G$2,"EXECUTADA",IFERROR(VLOOKUP($B18&amp;G$3,'Consolidação Preventiva'!$A:$W,11,0),IF(G17="EXECUTADA",VLOOKUP(G$4,'Projeção Horimetro'!$A$5:$H$11,8,0),G17+250/$J$3)))</f>
        <v>EXECUTADA</v>
      </c>
      <c r="H18" s="69" t="str">
        <f>IF($B18&lt;=H$2,"EXECUTADA",IFERROR(VLOOKUP($B18&amp;H$3,'Consolidação Preventiva'!$A:$W,11,0),IF(H17="EXECUTADA",VLOOKUP(H$4,'Projeção Horimetro'!$A$5:$H$11,8,0),H17+250/$J$3)))</f>
        <v>EXECUTADA</v>
      </c>
      <c r="K18" s="59"/>
    </row>
    <row r="19" spans="2:13">
      <c r="B19" s="68">
        <f t="shared" si="1"/>
        <v>15</v>
      </c>
      <c r="C19" s="64">
        <v>250</v>
      </c>
      <c r="D19" s="69" t="str">
        <f>IF($B19&lt;=D$2,"EXECUTADA",IFERROR(VLOOKUP($B19&amp;D$3,'Consolidação Preventiva'!$A:$W,11,0),IF(D18="EXECUTADA",VLOOKUP(D$4,'Projeção Horimetro'!$A$5:$H$11,8,0),D18+250/$J$3)))</f>
        <v>EXECUTADA</v>
      </c>
      <c r="E19" s="69" t="str">
        <f>IF($B19&lt;=E$2,"EXECUTADA",IFERROR(VLOOKUP($B19&amp;E$3,'Consolidação Preventiva'!$A:$W,11,0),IF(E18="EXECUTADA",VLOOKUP(E$4,'Projeção Horimetro'!$A$5:$H$11,8,0),E18+250/$J$3)))</f>
        <v>EXECUTADA</v>
      </c>
      <c r="F19" s="69" t="str">
        <f>IF($B19&lt;=F$2,"EXECUTADA",IFERROR(VLOOKUP($B19&amp;F$3,'Consolidação Preventiva'!$A:$W,11,0),IF(F18="EXECUTADA",VLOOKUP(F$4,'Projeção Horimetro'!$A$5:$H$11,8,0),F18+250/$J$3)))</f>
        <v>EXECUTADA</v>
      </c>
      <c r="G19" s="148" t="str">
        <f>IF($B19&lt;=G$2,"EXECUTADA",IFERROR(VLOOKUP($B19&amp;G$3,'Consolidação Preventiva'!$A:$W,11,0),IF(G18="EXECUTADA",VLOOKUP(G$4,'Projeção Horimetro'!$A$5:$H$11,8,0),G18+250/$J$3)))</f>
        <v>EXECUTADA</v>
      </c>
      <c r="H19" s="148" t="str">
        <f>IF($B19&lt;=H$2,"EXECUTADA",IFERROR(VLOOKUP($B19&amp;H$3,'Consolidação Preventiva'!$A:$W,11,0),IF(H18="EXECUTADA",VLOOKUP(H$4,'Projeção Horimetro'!$A$5:$H$11,8,0),H18+250/$J$3)))</f>
        <v>EXECUTADA</v>
      </c>
      <c r="K19" s="59"/>
    </row>
    <row r="20" spans="2:13">
      <c r="B20" s="68">
        <f t="shared" si="1"/>
        <v>16</v>
      </c>
      <c r="C20" s="64">
        <v>4000</v>
      </c>
      <c r="D20" s="148" t="str">
        <f>IF($B20&lt;=D$2,"EXECUTADA",IFERROR(VLOOKUP($B20&amp;D$3,'Consolidação Preventiva'!$A:$W,11,0),IF(D19="EXECUTADA",VLOOKUP(D$4,'Projeção Horimetro'!$A$5:$H$11,8,0),D19+250/$J$3)))</f>
        <v>EXECUTADA</v>
      </c>
      <c r="E20" s="148" t="str">
        <f>IF($B20&lt;=E$2,"EXECUTADA",IFERROR(VLOOKUP($B20&amp;E$3,'Consolidação Preventiva'!$A:$W,11,0),IF(E19="EXECUTADA",VLOOKUP(E$4,'Projeção Horimetro'!$A$5:$H$11,8,0),E19+250/$J$3)))</f>
        <v>EXECUTADA</v>
      </c>
      <c r="F20" s="148" t="str">
        <f>IF($B20&lt;=F$2,"EXECUTADA",IFERROR(VLOOKUP($B20&amp;F$3,'Consolidação Preventiva'!$A:$W,11,0),IF(F19="EXECUTADA",VLOOKUP(F$4,'Projeção Horimetro'!$A$5:$H$11,8,0),F19+250/$J$3)))</f>
        <v>EXECUTADA</v>
      </c>
      <c r="G20" s="69" t="str">
        <f>IF($B20&lt;=G$2,"EXECUTADA",IFERROR(VLOOKUP($B20&amp;G$3,'Consolidação Preventiva'!$A:$W,11,0),IF(G19="EXECUTADA",VLOOKUP(G$4,'Projeção Horimetro'!$A$5:$H$11,8,0),G19+250/$J$3)))</f>
        <v>EXECUTADA</v>
      </c>
      <c r="H20" s="69" t="str">
        <f>IF($B20&lt;=H$2,"EXECUTADA",IFERROR(VLOOKUP($B20&amp;H$3,'Consolidação Preventiva'!$A:$W,11,0),IF(H19="EXECUTADA",VLOOKUP(H$4,'Projeção Horimetro'!$A$5:$H$11,8,0),H19+250/$J$3)))</f>
        <v>EXECUTADA</v>
      </c>
      <c r="K20" s="59"/>
    </row>
    <row r="21" spans="2:13">
      <c r="B21" s="68">
        <f t="shared" si="1"/>
        <v>17</v>
      </c>
      <c r="C21" s="64">
        <v>250</v>
      </c>
      <c r="D21" s="69" t="str">
        <f>IF($B21&lt;=D$2,"EXECUTADA",IFERROR(VLOOKUP($B21&amp;D$3,'Consolidação Preventiva'!$A:$W,11,0),IF(D20="EXECUTADA",VLOOKUP(D$4,'Projeção Horimetro'!$A$5:$H$11,8,0),D20+250/$J$3)))</f>
        <v>EXECUTADA</v>
      </c>
      <c r="E21" s="69" t="str">
        <f>IF($B21&lt;=E$2,"EXECUTADA",IFERROR(VLOOKUP($B21&amp;E$3,'Consolidação Preventiva'!$A:$W,11,0),IF(E20="EXECUTADA",VLOOKUP(E$4,'Projeção Horimetro'!$A$5:$H$11,8,0),E20+250/$J$3)))</f>
        <v>EXECUTADA</v>
      </c>
      <c r="F21" s="69" t="str">
        <f>IF($B21&lt;=F$2,"EXECUTADA",IFERROR(VLOOKUP($B21&amp;F$3,'Consolidação Preventiva'!$A:$W,11,0),IF(F20="EXECUTADA",VLOOKUP(F$4,'Projeção Horimetro'!$A$5:$H$11,8,0),F20+250/$J$3)))</f>
        <v>EXECUTADA</v>
      </c>
      <c r="G21" s="69" t="str">
        <f>IF($B21&lt;=G$2,"EXECUTADA",IFERROR(VLOOKUP($B21&amp;G$3,'Consolidação Preventiva'!$A:$W,11,0),IF(G20="EXECUTADA",VLOOKUP(G$4,'Projeção Horimetro'!$A$5:$H$11,8,0),G20+250/$J$3)))</f>
        <v>EXECUTADA</v>
      </c>
      <c r="H21" s="69" t="str">
        <f>IF($B21&lt;=H$2,"EXECUTADA",IFERROR(VLOOKUP($B21&amp;H$3,'Consolidação Preventiva'!$A:$W,11,0),IF(H20="EXECUTADA",VLOOKUP(H$4,'Projeção Horimetro'!$A$5:$H$11,8,0),H20+250/$J$3)))</f>
        <v>EXECUTADA</v>
      </c>
      <c r="K21" s="59"/>
    </row>
    <row r="22" spans="2:13">
      <c r="B22" s="68">
        <f t="shared" si="1"/>
        <v>18</v>
      </c>
      <c r="C22" s="64">
        <v>500</v>
      </c>
      <c r="D22" s="69" t="str">
        <f>IF($B22&lt;=D$2,"EXECUTADA",IFERROR(VLOOKUP($B22&amp;D$3,'Consolidação Preventiva'!$A:$W,11,0),IF(D21="EXECUTADA",VLOOKUP(D$4,'Projeção Horimetro'!$A$5:$H$11,8,0),D21+250/$J$3)))</f>
        <v>EXECUTADA</v>
      </c>
      <c r="E22" s="69" t="str">
        <f>IF($B22&lt;=E$2,"EXECUTADA",IFERROR(VLOOKUP($B22&amp;E$3,'Consolidação Preventiva'!$A:$W,11,0),IF(E21="EXECUTADA",VLOOKUP(E$4,'Projeção Horimetro'!$A$5:$H$11,8,0),E21+250/$J$3)))</f>
        <v>EXECUTADA</v>
      </c>
      <c r="F22" s="69" t="str">
        <f>IF($B22&lt;=F$2,"EXECUTADA",IFERROR(VLOOKUP($B22&amp;F$3,'Consolidação Preventiva'!$A:$W,11,0),IF(F21="EXECUTADA",VLOOKUP(F$4,'Projeção Horimetro'!$A$5:$H$11,8,0),F21+250/$J$3)))</f>
        <v>EXECUTADA</v>
      </c>
      <c r="G22" s="69" t="str">
        <f>IF($B22&lt;=G$2,"EXECUTADA",IFERROR(VLOOKUP($B22&amp;G$3,'Consolidação Preventiva'!$A:$W,11,0),IF(G21="EXECUTADA",VLOOKUP(G$4,'Projeção Horimetro'!$A$5:$H$11,8,0),G21+250/$J$3)))</f>
        <v>EXECUTADA</v>
      </c>
      <c r="H22" s="69" t="str">
        <f>IF($B22&lt;=H$2,"EXECUTADA",IFERROR(VLOOKUP($B22&amp;H$3,'Consolidação Preventiva'!$A:$W,11,0),IF(H21="EXECUTADA",VLOOKUP(H$4,'Projeção Horimetro'!$A$5:$H$11,8,0),H21+250/$J$3)))</f>
        <v>EXECUTADA</v>
      </c>
      <c r="K22" s="59"/>
    </row>
    <row r="23" spans="2:13">
      <c r="B23" s="68">
        <f t="shared" si="1"/>
        <v>19</v>
      </c>
      <c r="C23" s="64">
        <v>250</v>
      </c>
      <c r="D23" s="69" t="str">
        <f>IF($B23&lt;=D$2,"EXECUTADA",IFERROR(VLOOKUP($B23&amp;D$3,'Consolidação Preventiva'!$A:$W,11,0),IF(D22="EXECUTADA",VLOOKUP(D$4,'Projeção Horimetro'!$A$5:$H$11,8,0),D22+250/$J$3)))</f>
        <v>EXECUTADA</v>
      </c>
      <c r="E23" s="69" t="str">
        <f>IF($B23&lt;=E$2,"EXECUTADA",IFERROR(VLOOKUP($B23&amp;E$3,'Consolidação Preventiva'!$A:$W,11,0),IF(E22="EXECUTADA",VLOOKUP(E$4,'Projeção Horimetro'!$A$5:$H$11,8,0),E22+250/$J$3)))</f>
        <v>EXECUTADA</v>
      </c>
      <c r="F23" s="69" t="str">
        <f>IF($B23&lt;=F$2,"EXECUTADA",IFERROR(VLOOKUP($B23&amp;F$3,'Consolidação Preventiva'!$A:$W,11,0),IF(F22="EXECUTADA",VLOOKUP(F$4,'Projeção Horimetro'!$A$5:$H$11,8,0),F22+250/$J$3)))</f>
        <v>EXECUTADA</v>
      </c>
      <c r="G23" s="69" t="str">
        <f>IF($B23&lt;=G$2,"EXECUTADA",IFERROR(VLOOKUP($B23&amp;G$3,'Consolidação Preventiva'!$A:$W,11,0),IF(G22="EXECUTADA",VLOOKUP(G$4,'Projeção Horimetro'!$A$5:$H$11,8,0),G22+250/$J$3)))</f>
        <v>EXECUTADA</v>
      </c>
      <c r="H23" s="69" t="str">
        <f>IF($B23&lt;=H$2,"EXECUTADA",IFERROR(VLOOKUP($B23&amp;H$3,'Consolidação Preventiva'!$A:$W,11,0),IF(H22="EXECUTADA",VLOOKUP(H$4,'Projeção Horimetro'!$A$5:$H$11,8,0),H22+250/$J$3)))</f>
        <v>EXECUTADA</v>
      </c>
      <c r="K23" s="59"/>
    </row>
    <row r="24" spans="2:13">
      <c r="B24" s="68">
        <f t="shared" si="1"/>
        <v>20</v>
      </c>
      <c r="C24" s="64">
        <v>1000</v>
      </c>
      <c r="D24" s="69" t="str">
        <f>IF($B24&lt;=D$2,"EXECUTADA",IFERROR(VLOOKUP($B24&amp;D$3,'Consolidação Preventiva'!$A:$W,11,0),IF(D23="EXECUTADA",VLOOKUP(D$4,'Projeção Horimetro'!$A$5:$H$11,8,0),D23+250/$J$3)))</f>
        <v>EXECUTADA</v>
      </c>
      <c r="E24" s="69" t="str">
        <f>IF($B24&lt;=E$2,"EXECUTADA",IFERROR(VLOOKUP($B24&amp;E$3,'Consolidação Preventiva'!$A:$W,11,0),IF(E23="EXECUTADA",VLOOKUP(E$4,'Projeção Horimetro'!$A$5:$H$11,8,0),E23+250/$J$3)))</f>
        <v>EXECUTADA</v>
      </c>
      <c r="F24" s="69" t="str">
        <f>IF($B24&lt;=F$2,"EXECUTADA",IFERROR(VLOOKUP($B24&amp;F$3,'Consolidação Preventiva'!$A:$W,11,0),IF(F23="EXECUTADA",VLOOKUP(F$4,'Projeção Horimetro'!$A$5:$H$11,8,0),F23+250/$J$3)))</f>
        <v>EXECUTADA</v>
      </c>
      <c r="G24" s="69" t="str">
        <f>IF($B24&lt;=G$2,"EXECUTADA",IFERROR(VLOOKUP($B24&amp;G$3,'Consolidação Preventiva'!$A:$W,11,0),IF(G23="EXECUTADA",VLOOKUP(G$4,'Projeção Horimetro'!$A$5:$H$11,8,0),G23+250/$J$3)))</f>
        <v>EXECUTADA</v>
      </c>
      <c r="H24" s="69" t="str">
        <f>IF($B24&lt;=H$2,"EXECUTADA",IFERROR(VLOOKUP($B24&amp;H$3,'Consolidação Preventiva'!$A:$W,11,0),IF(H23="EXECUTADA",VLOOKUP(H$4,'Projeção Horimetro'!$A$5:$H$11,8,0),H23+250/$J$3)))</f>
        <v>EXECUTADA</v>
      </c>
      <c r="K24" s="59"/>
    </row>
    <row r="25" spans="2:13">
      <c r="B25" s="68">
        <f t="shared" si="1"/>
        <v>21</v>
      </c>
      <c r="C25" s="64">
        <v>250</v>
      </c>
      <c r="D25" s="69" t="str">
        <f>IF($B25&lt;=D$2,"EXECUTADA",IFERROR(VLOOKUP($B25&amp;D$3,'Consolidação Preventiva'!$A:$W,11,0),IF(D24="EXECUTADA",VLOOKUP(D$4,'Projeção Horimetro'!$A$5:$H$11,8,0),D24+250/$J$3)))</f>
        <v>EXECUTADA</v>
      </c>
      <c r="E25" s="69" t="str">
        <f>IF($B25&lt;=E$2,"EXECUTADA",IFERROR(VLOOKUP($B25&amp;E$3,'Consolidação Preventiva'!$A:$W,11,0),IF(E24="EXECUTADA",VLOOKUP(E$4,'Projeção Horimetro'!$A$5:$H$11,8,0),E24+250/$J$3)))</f>
        <v>EXECUTADA</v>
      </c>
      <c r="F25" s="69" t="str">
        <f>IF($B25&lt;=F$2,"EXECUTADA",IFERROR(VLOOKUP($B25&amp;F$3,'Consolidação Preventiva'!$A:$W,11,0),IF(F24="EXECUTADA",VLOOKUP(F$4,'Projeção Horimetro'!$A$5:$H$11,8,0),F24+250/$J$3)))</f>
        <v>EXECUTADA</v>
      </c>
      <c r="G25" s="69" t="str">
        <f>IF($B25&lt;=G$2,"EXECUTADA",IFERROR(VLOOKUP($B25&amp;G$3,'Consolidação Preventiva'!$A:$W,11,0),IF(G24="EXECUTADA",VLOOKUP(G$4,'Projeção Horimetro'!$A$5:$H$11,8,0),G24+250/$J$3)))</f>
        <v>EXECUTADA</v>
      </c>
      <c r="H25" s="69" t="str">
        <f>IF($B25&lt;=H$2,"EXECUTADA",IFERROR(VLOOKUP($B25&amp;H$3,'Consolidação Preventiva'!$A:$W,11,0),IF(H24="EXECUTADA",VLOOKUP(H$4,'Projeção Horimetro'!$A$5:$H$11,8,0),H24+250/$J$3)))</f>
        <v>EXECUTADA</v>
      </c>
      <c r="K25" s="59"/>
    </row>
    <row r="26" spans="2:13">
      <c r="B26" s="68">
        <f t="shared" si="1"/>
        <v>22</v>
      </c>
      <c r="C26" s="64">
        <v>500</v>
      </c>
      <c r="D26" s="69" t="str">
        <f>IF($B26&lt;=D$2,"EXECUTADA",IFERROR(VLOOKUP($B26&amp;D$3,'Consolidação Preventiva'!$A:$W,11,0),IF(D25="EXECUTADA",VLOOKUP(D$4,'Projeção Horimetro'!$A$5:$H$11,8,0),D25+250/$J$3)))</f>
        <v>EXECUTADA</v>
      </c>
      <c r="E26" s="69" t="str">
        <f>IF($B26&lt;=E$2,"EXECUTADA",IFERROR(VLOOKUP($B26&amp;E$3,'Consolidação Preventiva'!$A:$W,11,0),IF(E25="EXECUTADA",VLOOKUP(E$4,'Projeção Horimetro'!$A$5:$H$11,8,0),E25+250/$J$3)))</f>
        <v>EXECUTADA</v>
      </c>
      <c r="F26" s="69" t="str">
        <f>IF($B26&lt;=F$2,"EXECUTADA",IFERROR(VLOOKUP($B26&amp;F$3,'Consolidação Preventiva'!$A:$W,11,0),IF(F25="EXECUTADA",VLOOKUP(F$4,'Projeção Horimetro'!$A$5:$H$11,8,0),F25+250/$J$3)))</f>
        <v>EXECUTADA</v>
      </c>
      <c r="G26" s="69" t="str">
        <f>IF($B26&lt;=G$2,"EXECUTADA",IFERROR(VLOOKUP($B26&amp;G$3,'Consolidação Preventiva'!$A:$W,11,0),IF(G25="EXECUTADA",VLOOKUP(G$4,'Projeção Horimetro'!$A$5:$H$11,8,0),G25+250/$J$3)))</f>
        <v>EXECUTADA</v>
      </c>
      <c r="H26" s="69" t="str">
        <f>IF($B26&lt;=H$2,"EXECUTADA",IFERROR(VLOOKUP($B26&amp;H$3,'Consolidação Preventiva'!$A:$W,11,0),IF(H25="EXECUTADA",VLOOKUP(H$4,'Projeção Horimetro'!$A$5:$H$11,8,0),H25+250/$J$3)))</f>
        <v>EXECUTADA</v>
      </c>
      <c r="K26" s="59"/>
    </row>
    <row r="27" spans="2:13">
      <c r="B27" s="68">
        <f t="shared" si="1"/>
        <v>23</v>
      </c>
      <c r="C27" s="64">
        <v>250</v>
      </c>
      <c r="D27" s="69" t="str">
        <f>IF($B27&lt;=D$2,"EXECUTADA",IFERROR(VLOOKUP($B27&amp;D$3,'Consolidação Preventiva'!$A:$W,11,0),IF(D26="EXECUTADA",VLOOKUP(D$4,'Projeção Horimetro'!$A$5:$H$11,8,0),D26+250/$J$3)))</f>
        <v>EXECUTADA</v>
      </c>
      <c r="E27" s="69" t="str">
        <f>IF($B27&lt;=E$2,"EXECUTADA",IFERROR(VLOOKUP($B27&amp;E$3,'Consolidação Preventiva'!$A:$W,11,0),IF(E26="EXECUTADA",VLOOKUP(E$4,'Projeção Horimetro'!$A$5:$H$11,8,0),E26+250/$J$3)))</f>
        <v>EXECUTADA</v>
      </c>
      <c r="F27" s="69" t="str">
        <f>IF($B27&lt;=F$2,"EXECUTADA",IFERROR(VLOOKUP($B27&amp;F$3,'Consolidação Preventiva'!$A:$W,11,0),IF(F26="EXECUTADA",VLOOKUP(F$4,'Projeção Horimetro'!$A$5:$H$11,8,0),F26+250/$J$3)))</f>
        <v>EXECUTADA</v>
      </c>
      <c r="G27" s="69" t="str">
        <f>IF($B27&lt;=G$2,"EXECUTADA",IFERROR(VLOOKUP($B27&amp;G$3,'Consolidação Preventiva'!$A:$W,11,0),IF(G26="EXECUTADA",VLOOKUP(G$4,'Projeção Horimetro'!$A$5:$H$11,8,0),G26+250/$J$3)))</f>
        <v>EXECUTADA</v>
      </c>
      <c r="H27" s="69" t="str">
        <f>IF($B27&lt;=H$2,"EXECUTADA",IFERROR(VLOOKUP($B27&amp;H$3,'Consolidação Preventiva'!$A:$W,11,0),IF(H26="EXECUTADA",VLOOKUP(H$4,'Projeção Horimetro'!$A$5:$H$11,8,0),H26+250/$J$3)))</f>
        <v>EXECUTADA</v>
      </c>
      <c r="K27" s="59"/>
    </row>
    <row r="28" spans="2:13">
      <c r="B28" s="68">
        <f t="shared" si="1"/>
        <v>24</v>
      </c>
      <c r="C28" s="64">
        <v>2000</v>
      </c>
      <c r="D28" s="69" t="str">
        <f>IF($B28&lt;=D$2,"EXECUTADA",IFERROR(VLOOKUP($B28&amp;D$3,'Consolidação Preventiva'!$A:$W,11,0),IF(D27="EXECUTADA",VLOOKUP(D$4,'Projeção Horimetro'!$A$5:$H$11,8,0),D27+250/$J$3)))</f>
        <v>EXECUTADA</v>
      </c>
      <c r="E28" s="69" t="str">
        <f>IF($B28&lt;=E$2,"EXECUTADA",IFERROR(VLOOKUP($B28&amp;E$3,'Consolidação Preventiva'!$A:$W,11,0),IF(E27="EXECUTADA",VLOOKUP(E$4,'Projeção Horimetro'!$A$5:$H$11,8,0),E27+250/$J$3)))</f>
        <v>EXECUTADA</v>
      </c>
      <c r="F28" s="69" t="str">
        <f>IF($B28&lt;=F$2,"EXECUTADA",IFERROR(VLOOKUP($B28&amp;F$3,'Consolidação Preventiva'!$A:$W,11,0),IF(F27="EXECUTADA",VLOOKUP(F$4,'Projeção Horimetro'!$A$5:$H$11,8,0),F27+250/$J$3)))</f>
        <v>EXECUTADA</v>
      </c>
      <c r="G28" s="69" t="str">
        <f>IF($B28&lt;=G$2,"EXECUTADA",IFERROR(VLOOKUP($B28&amp;G$3,'Consolidação Preventiva'!$A:$W,11,0),IF(G27="EXECUTADA",VLOOKUP(G$4,'Projeção Horimetro'!$A$5:$H$11,8,0),G27+250/$J$3)))</f>
        <v>EXECUTADA</v>
      </c>
      <c r="H28" s="69" t="str">
        <f>IF($B28&lt;=H$2,"EXECUTADA",IFERROR(VLOOKUP($B28&amp;H$3,'Consolidação Preventiva'!$A:$W,11,0),IF(H27="EXECUTADA",VLOOKUP(H$4,'Projeção Horimetro'!$A$5:$H$11,8,0),H27+250/$J$3)))</f>
        <v>EXECUTADA</v>
      </c>
      <c r="K28" s="59"/>
    </row>
    <row r="29" spans="2:13">
      <c r="B29" s="68">
        <f t="shared" si="1"/>
        <v>25</v>
      </c>
      <c r="C29" s="64">
        <v>250</v>
      </c>
      <c r="D29" s="69" t="str">
        <f>IF($B29&lt;=D$2,"EXECUTADA",IFERROR(VLOOKUP($B29&amp;D$3,'Consolidação Preventiva'!$A:$W,11,0),IF(D28="EXECUTADA",VLOOKUP(D$4,'Projeção Horimetro'!$A$5:$H$11,8,0),D28+250/$J$3)))</f>
        <v>EXECUTADA</v>
      </c>
      <c r="E29" s="69" t="str">
        <f>IF($B29&lt;=E$2,"EXECUTADA",IFERROR(VLOOKUP($B29&amp;E$3,'Consolidação Preventiva'!$A:$W,11,0),IF(E28="EXECUTADA",VLOOKUP(E$4,'Projeção Horimetro'!$A$5:$H$11,8,0),E28+250/$J$3)))</f>
        <v>EXECUTADA</v>
      </c>
      <c r="F29" s="69" t="str">
        <f>IF($B29&lt;=F$2,"EXECUTADA",IFERROR(VLOOKUP($B29&amp;F$3,'Consolidação Preventiva'!$A:$W,11,0),IF(F28="EXECUTADA",VLOOKUP(F$4,'Projeção Horimetro'!$A$5:$H$11,8,0),F28+250/$J$3)))</f>
        <v>EXECUTADA</v>
      </c>
      <c r="G29" s="69" t="str">
        <f>IF($B29&lt;=G$2,"EXECUTADA",IFERROR(VLOOKUP($B29&amp;G$3,'Consolidação Preventiva'!$A:$W,11,0),IF(G28="EXECUTADA",VLOOKUP(G$4,'Projeção Horimetro'!$A$5:$H$11,8,0),G28+250/$J$3)))</f>
        <v>EXECUTADA</v>
      </c>
      <c r="H29" s="69" t="str">
        <f>IF($B29&lt;=H$2,"EXECUTADA",IFERROR(VLOOKUP($B29&amp;H$3,'Consolidação Preventiva'!$A:$W,11,0),IF(H28="EXECUTADA",VLOOKUP(H$4,'Projeção Horimetro'!$A$5:$H$11,8,0),H28+250/$J$3)))</f>
        <v>EXECUTADA</v>
      </c>
      <c r="K29" s="59"/>
      <c r="M29" s="59"/>
    </row>
    <row r="30" spans="2:13">
      <c r="B30" s="68">
        <f t="shared" si="1"/>
        <v>26</v>
      </c>
      <c r="C30" s="64">
        <v>500</v>
      </c>
      <c r="D30" s="69" t="str">
        <f>IF($B30&lt;=D$2,"EXECUTADA",IFERROR(VLOOKUP($B30&amp;D$3,'Consolidação Preventiva'!$A:$W,11,0),IF(D29="EXECUTADA",VLOOKUP(D$4,'Projeção Horimetro'!$A$5:$H$11,8,0),D29+250/$J$3)))</f>
        <v>EXECUTADA</v>
      </c>
      <c r="E30" s="69" t="str">
        <f>IF($B30&lt;=E$2,"EXECUTADA",IFERROR(VLOOKUP($B30&amp;E$3,'Consolidação Preventiva'!$A:$W,11,0),IF(E29="EXECUTADA",VLOOKUP(E$4,'Projeção Horimetro'!$A$5:$H$11,8,0),E29+250/$J$3)))</f>
        <v>EXECUTADA</v>
      </c>
      <c r="F30" s="69" t="str">
        <f>IF($B30&lt;=F$2,"EXECUTADA",IFERROR(VLOOKUP($B30&amp;F$3,'Consolidação Preventiva'!$A:$W,11,0),IF(F29="EXECUTADA",VLOOKUP(F$4,'Projeção Horimetro'!$A$5:$H$11,8,0),F29+250/$J$3)))</f>
        <v>EXECUTADA</v>
      </c>
      <c r="G30" s="69" t="str">
        <f>IF($B30&lt;=G$2,"EXECUTADA",IFERROR(VLOOKUP($B30&amp;G$3,'Consolidação Preventiva'!$A:$W,11,0),IF(G29="EXECUTADA",VLOOKUP(G$4,'Projeção Horimetro'!$A$5:$H$11,8,0),G29+250/$J$3)))</f>
        <v>EXECUTADA</v>
      </c>
      <c r="H30" s="69" t="str">
        <f>IF($B30&lt;=H$2,"EXECUTADA",IFERROR(VLOOKUP($B30&amp;H$3,'Consolidação Preventiva'!$A:$W,11,0),IF(H29="EXECUTADA",VLOOKUP(H$4,'Projeção Horimetro'!$A$5:$H$11,8,0),H29+250/$J$3)))</f>
        <v>EXECUTADA</v>
      </c>
      <c r="K30" s="59"/>
    </row>
    <row r="31" spans="2:13" ht="15.75" customHeight="1">
      <c r="B31" s="68">
        <f t="shared" si="1"/>
        <v>27</v>
      </c>
      <c r="C31" s="64">
        <v>250</v>
      </c>
      <c r="D31" s="69" t="str">
        <f>IF($B31&lt;=D$2,"EXECUTADA",IFERROR(VLOOKUP($B31&amp;D$3,'Consolidação Preventiva'!$A:$W,11,0),IF(D30="EXECUTADA",VLOOKUP(D$4,'Projeção Horimetro'!$A$5:$H$11,8,0),D30+250/$J$3)))</f>
        <v>EXECUTADA</v>
      </c>
      <c r="E31" s="69" t="str">
        <f>IF($B31&lt;=E$2,"EXECUTADA",IFERROR(VLOOKUP($B31&amp;E$3,'Consolidação Preventiva'!$A:$W,11,0),IF(E30="EXECUTADA",VLOOKUP(E$4,'Projeção Horimetro'!$A$5:$H$11,8,0),E30+250/$J$3)))</f>
        <v>EXECUTADA</v>
      </c>
      <c r="F31" s="69" t="str">
        <f>IF($B31&lt;=F$2,"EXECUTADA",IFERROR(VLOOKUP($B31&amp;F$3,'Consolidação Preventiva'!$A:$W,11,0),IF(F30="EXECUTADA",VLOOKUP(F$4,'Projeção Horimetro'!$A$5:$H$11,8,0),F30+250/$J$3)))</f>
        <v>EXECUTADA</v>
      </c>
      <c r="G31" s="69" t="str">
        <f>IF($B31&lt;=G$2,"EXECUTADA",IFERROR(VLOOKUP($B31&amp;G$3,'Consolidação Preventiva'!$A:$W,11,0),IF(G30="EXECUTADA",VLOOKUP(G$4,'Projeção Horimetro'!$A$5:$H$11,8,0),G30+250/$J$3)))</f>
        <v>EXECUTADA</v>
      </c>
      <c r="H31" s="69" t="str">
        <f>IF($B31&lt;=H$2,"EXECUTADA",IFERROR(VLOOKUP($B31&amp;H$3,'Consolidação Preventiva'!$A:$W,11,0),IF(H30="EXECUTADA",VLOOKUP(H$4,'Projeção Horimetro'!$A$5:$H$11,8,0),H30+250/$J$3)))</f>
        <v>EXECUTADA</v>
      </c>
      <c r="K31" s="59"/>
    </row>
    <row r="32" spans="2:13">
      <c r="B32" s="68">
        <f t="shared" si="1"/>
        <v>28</v>
      </c>
      <c r="C32" s="64">
        <v>1000</v>
      </c>
      <c r="D32" s="69" t="str">
        <f>IF($B32&lt;=D$2,"EXECUTADA",IFERROR(VLOOKUP($B32&amp;D$3,'Consolidação Preventiva'!$A:$W,11,0),IF(D31="EXECUTADA",VLOOKUP(D$4,'Projeção Horimetro'!$A$5:$H$11,8,0),D31+250/$J$3)))</f>
        <v>EXECUTADA</v>
      </c>
      <c r="E32" s="69" t="str">
        <f>IF($B32&lt;=E$2,"EXECUTADA",IFERROR(VLOOKUP($B32&amp;E$3,'Consolidação Preventiva'!$A:$W,11,0),IF(E31="EXECUTADA",VLOOKUP(E$4,'Projeção Horimetro'!$A$5:$H$11,8,0),E31+250/$J$3)))</f>
        <v>EXECUTADA</v>
      </c>
      <c r="F32" s="69" t="str">
        <f>IF($B32&lt;=F$2,"EXECUTADA",IFERROR(VLOOKUP($B32&amp;F$3,'Consolidação Preventiva'!$A:$W,11,0),IF(F31="EXECUTADA",VLOOKUP(F$4,'Projeção Horimetro'!$A$5:$H$11,8,0),F31+250/$J$3)))</f>
        <v>EXECUTADA</v>
      </c>
      <c r="G32" s="69" t="str">
        <f>IF($B32&lt;=G$2,"EXECUTADA",IFERROR(VLOOKUP($B32&amp;G$3,'Consolidação Preventiva'!$A:$W,11,0),IF(G31="EXECUTADA",VLOOKUP(G$4,'Projeção Horimetro'!$A$5:$H$11,8,0),G31+250/$J$3)))</f>
        <v>EXECUTADA</v>
      </c>
      <c r="H32" s="69" t="str">
        <f>IF($B32&lt;=H$2,"EXECUTADA",IFERROR(VLOOKUP($B32&amp;H$3,'Consolidação Preventiva'!$A:$W,11,0),IF(H31="EXECUTADA",VLOOKUP(H$4,'Projeção Horimetro'!$A$5:$H$11,8,0),H31+250/$J$3)))</f>
        <v>EXECUTADA</v>
      </c>
    </row>
    <row r="33" spans="2:8">
      <c r="B33" s="68">
        <f t="shared" si="1"/>
        <v>29</v>
      </c>
      <c r="C33" s="64">
        <v>250</v>
      </c>
      <c r="D33" s="69" t="str">
        <f>IF($B33&lt;=D$2,"EXECUTADA",IFERROR(VLOOKUP($B33&amp;D$3,'Consolidação Preventiva'!$A:$W,11,0),IF(D32="EXECUTADA",VLOOKUP(D$4,'Projeção Horimetro'!$A$5:$H$11,8,0),D32+250/$J$3)))</f>
        <v>EXECUTADA</v>
      </c>
      <c r="E33" s="69" t="str">
        <f>IF($B33&lt;=E$2,"EXECUTADA",IFERROR(VLOOKUP($B33&amp;E$3,'Consolidação Preventiva'!$A:$W,11,0),IF(E32="EXECUTADA",VLOOKUP(E$4,'Projeção Horimetro'!$A$5:$H$11,8,0),E32+250/$J$3)))</f>
        <v>EXECUTADA</v>
      </c>
      <c r="F33" s="69" t="str">
        <f>IF($B33&lt;=F$2,"EXECUTADA",IFERROR(VLOOKUP($B33&amp;F$3,'Consolidação Preventiva'!$A:$W,11,0),IF(F32="EXECUTADA",VLOOKUP(F$4,'Projeção Horimetro'!$A$5:$H$11,8,0),F32+250/$J$3)))</f>
        <v>EXECUTADA</v>
      </c>
      <c r="G33" s="69" t="str">
        <f>IF($B33&lt;=G$2,"EXECUTADA",IFERROR(VLOOKUP($B33&amp;G$3,'Consolidação Preventiva'!$A:$W,11,0),IF(G32="EXECUTADA",VLOOKUP(G$4,'Projeção Horimetro'!$A$5:$H$11,8,0),G32+250/$J$3)))</f>
        <v>EXECUTADA</v>
      </c>
      <c r="H33" s="69" t="str">
        <f>IF($B33&lt;=H$2,"EXECUTADA",IFERROR(VLOOKUP($B33&amp;H$3,'Consolidação Preventiva'!$A:$W,11,0),IF(H32="EXECUTADA",VLOOKUP(H$4,'Projeção Horimetro'!$A$5:$H$11,8,0),H32+250/$J$3)))</f>
        <v>EXECUTADA</v>
      </c>
    </row>
    <row r="34" spans="2:8">
      <c r="B34" s="68">
        <f t="shared" si="1"/>
        <v>30</v>
      </c>
      <c r="C34" s="64">
        <v>500</v>
      </c>
      <c r="D34" s="69" t="str">
        <f>IF($B34&lt;=D$2,"EXECUTADA",IFERROR(VLOOKUP($B34&amp;D$3,'Consolidação Preventiva'!$A:$W,11,0),IF(D33="EXECUTADA",VLOOKUP(D$4,'Projeção Horimetro'!$A$5:$H$11,8,0),D33+250/$J$3)))</f>
        <v>EXECUTADA</v>
      </c>
      <c r="E34" s="69" t="str">
        <f>IF($B34&lt;=E$2,"EXECUTADA",IFERROR(VLOOKUP($B34&amp;E$3,'Consolidação Preventiva'!$A:$W,11,0),IF(E33="EXECUTADA",VLOOKUP(E$4,'Projeção Horimetro'!$A$5:$H$11,8,0),E33+250/$J$3)))</f>
        <v>EXECUTADA</v>
      </c>
      <c r="F34" s="69" t="str">
        <f>IF($B34&lt;=F$2,"EXECUTADA",IFERROR(VLOOKUP($B34&amp;F$3,'Consolidação Preventiva'!$A:$W,11,0),IF(F33="EXECUTADA",VLOOKUP(F$4,'Projeção Horimetro'!$A$5:$H$11,8,0),F33+250/$J$3)))</f>
        <v>EXECUTADA</v>
      </c>
      <c r="G34" s="69" t="str">
        <f>IF($B34&lt;=G$2,"EXECUTADA",IFERROR(VLOOKUP($B34&amp;G$3,'Consolidação Preventiva'!$A:$W,11,0),IF(G33="EXECUTADA",VLOOKUP(G$4,'Projeção Horimetro'!$A$5:$H$11,8,0),G33+250/$J$3)))</f>
        <v>EXECUTADA</v>
      </c>
      <c r="H34" s="69" t="str">
        <f>IF($B34&lt;=H$2,"EXECUTADA",IFERROR(VLOOKUP($B34&amp;H$3,'Consolidação Preventiva'!$A:$W,11,0),IF(H33="EXECUTADA",VLOOKUP(H$4,'Projeção Horimetro'!$A$5:$H$11,8,0),H33+250/$J$3)))</f>
        <v>EXECUTADA</v>
      </c>
    </row>
    <row r="35" spans="2:8">
      <c r="B35" s="68">
        <f t="shared" si="1"/>
        <v>31</v>
      </c>
      <c r="C35" s="64">
        <v>250</v>
      </c>
      <c r="D35" s="69" t="str">
        <f>IF($B35&lt;=D$2,"EXECUTADA",IFERROR(VLOOKUP($B35&amp;D$3,'Consolidação Preventiva'!$A:$W,11,0),IF(D34="EXECUTADA",VLOOKUP(D$4,'Projeção Horimetro'!$A$5:$H$11,8,0),D34+250/$J$3)))</f>
        <v>EXECUTADA</v>
      </c>
      <c r="E35" s="69" t="str">
        <f>IF($B35&lt;=E$2,"EXECUTADA",IFERROR(VLOOKUP($B35&amp;E$3,'Consolidação Preventiva'!$A:$W,11,0),IF(E34="EXECUTADA",VLOOKUP(E$4,'Projeção Horimetro'!$A$5:$H$11,8,0),E34+250/$J$3)))</f>
        <v>EXECUTADA</v>
      </c>
      <c r="F35" s="69" t="str">
        <f>IF($B35&lt;=F$2,"EXECUTADA",IFERROR(VLOOKUP($B35&amp;F$3,'Consolidação Preventiva'!$A:$W,11,0),IF(F34="EXECUTADA",VLOOKUP(F$4,'Projeção Horimetro'!$A$5:$H$11,8,0),F34+250/$J$3)))</f>
        <v>EXECUTADA</v>
      </c>
      <c r="G35" s="69" t="str">
        <f>IF($B35&lt;=G$2,"EXECUTADA",IFERROR(VLOOKUP($B35&amp;G$3,'Consolidação Preventiva'!$A:$W,11,0),IF(G34="EXECUTADA",VLOOKUP(G$4,'Projeção Horimetro'!$A$5:$H$11,8,0),G34+250/$J$3)))</f>
        <v>EXECUTADA</v>
      </c>
      <c r="H35" s="69" t="str">
        <f>IF($B35&lt;=H$2,"EXECUTADA",IFERROR(VLOOKUP($B35&amp;H$3,'Consolidação Preventiva'!$A:$W,11,0),IF(H34="EXECUTADA",VLOOKUP(H$4,'Projeção Horimetro'!$A$5:$H$11,8,0),H34+250/$J$3)))</f>
        <v>EXECUTADA</v>
      </c>
    </row>
    <row r="36" spans="2:8">
      <c r="B36" s="68">
        <f t="shared" si="1"/>
        <v>32</v>
      </c>
      <c r="C36" s="64">
        <v>8000</v>
      </c>
      <c r="D36" s="69" t="str">
        <f>IF($B36&lt;=D$2,"EXECUTADA",IFERROR(VLOOKUP($B36&amp;D$3,'Consolidação Preventiva'!$A:$W,11,0),IF(D35="EXECUTADA",VLOOKUP(D$4,'Projeção Horimetro'!$A$5:$H$11,8,0),D35+250/$J$3)))</f>
        <v>EXECUTADA</v>
      </c>
      <c r="E36" s="69" t="str">
        <f>IF($B36&lt;=E$2,"EXECUTADA",IFERROR(VLOOKUP($B36&amp;E$3,'Consolidação Preventiva'!$A:$W,11,0),IF(E35="EXECUTADA",VLOOKUP(E$4,'Projeção Horimetro'!$A$5:$H$11,8,0),E35+250/$J$3)))</f>
        <v>EXECUTADA</v>
      </c>
      <c r="F36" s="69" t="str">
        <f>IF($B36&lt;=F$2,"EXECUTADA",IFERROR(VLOOKUP($B36&amp;F$3,'Consolidação Preventiva'!$A:$W,11,0),IF(F35="EXECUTADA",VLOOKUP(F$4,'Projeção Horimetro'!$A$5:$H$11,8,0),F35+250/$J$3)))</f>
        <v>EXECUTADA</v>
      </c>
      <c r="G36" s="69" t="str">
        <f>IF($B36&lt;=G$2,"EXECUTADA",IFERROR(VLOOKUP($B36&amp;G$3,'Consolidação Preventiva'!$A:$W,11,0),IF(G35="EXECUTADA",VLOOKUP(G$4,'Projeção Horimetro'!$A$5:$H$11,8,0),G35+250/$J$3)))</f>
        <v>EXECUTADA</v>
      </c>
      <c r="H36" s="69" t="str">
        <f>IF($B36&lt;=H$2,"EXECUTADA",IFERROR(VLOOKUP($B36&amp;H$3,'Consolidação Preventiva'!$A:$W,11,0),IF(H35="EXECUTADA",VLOOKUP(H$4,'Projeção Horimetro'!$A$5:$H$11,8,0),H35+250/$J$3)))</f>
        <v>EXECUTADA</v>
      </c>
    </row>
    <row r="37" spans="2:8">
      <c r="B37" s="68">
        <f t="shared" si="1"/>
        <v>33</v>
      </c>
      <c r="C37" s="64">
        <v>250</v>
      </c>
      <c r="D37" s="69" t="str">
        <f>IF($B37&lt;=D$2,"EXECUTADA",IFERROR(VLOOKUP($B37&amp;D$3,'Consolidação Preventiva'!$A:$W,11,0),IF(D36="EXECUTADA",VLOOKUP(D$4,'Projeção Horimetro'!$A$5:$H$11,8,0),D36+250/$J$3)))</f>
        <v>EXECUTADA</v>
      </c>
      <c r="E37" s="69" t="str">
        <f>IF($B37&lt;=E$2,"EXECUTADA",IFERROR(VLOOKUP($B37&amp;E$3,'Consolidação Preventiva'!$A:$W,11,0),IF(E36="EXECUTADA",VLOOKUP(E$4,'Projeção Horimetro'!$A$5:$H$11,8,0),E36+250/$J$3)))</f>
        <v>EXECUTADA</v>
      </c>
      <c r="F37" s="69" t="str">
        <f>IF($B37&lt;=F$2,"EXECUTADA",IFERROR(VLOOKUP($B37&amp;F$3,'Consolidação Preventiva'!$A:$W,11,0),IF(F36="EXECUTADA",VLOOKUP(F$4,'Projeção Horimetro'!$A$5:$H$11,8,0),F36+250/$J$3)))</f>
        <v>EXECUTADA</v>
      </c>
      <c r="G37" s="69" t="str">
        <f>IF($B37&lt;=G$2,"EXECUTADA",IFERROR(VLOOKUP($B37&amp;G$3,'Consolidação Preventiva'!$A:$W,11,0),IF(G36="EXECUTADA",VLOOKUP(G$4,'Projeção Horimetro'!$A$5:$H$11,8,0),G36+250/$J$3)))</f>
        <v>EXECUTADA</v>
      </c>
      <c r="H37" s="69" t="str">
        <f>IF($B37&lt;=H$2,"EXECUTADA",IFERROR(VLOOKUP($B37&amp;H$3,'Consolidação Preventiva'!$A:$W,11,0),IF(H36="EXECUTADA",VLOOKUP(H$4,'Projeção Horimetro'!$A$5:$H$11,8,0),H36+250/$J$3)))</f>
        <v>EXECUTADA</v>
      </c>
    </row>
    <row r="38" spans="2:8">
      <c r="B38" s="68">
        <f t="shared" si="1"/>
        <v>34</v>
      </c>
      <c r="C38" s="64">
        <v>500</v>
      </c>
      <c r="D38" s="69" t="str">
        <f>IF($B38&lt;=D$2,"EXECUTADA",IFERROR(VLOOKUP($B38&amp;D$3,'Consolidação Preventiva'!$A:$W,11,0),IF(D37="EXECUTADA",VLOOKUP(D$4,'Projeção Horimetro'!$A$5:$H$11,8,0),D37+250/$J$3)))</f>
        <v>EXECUTADA</v>
      </c>
      <c r="E38" s="69" t="str">
        <f>IF($B38&lt;=E$2,"EXECUTADA",IFERROR(VLOOKUP($B38&amp;E$3,'Consolidação Preventiva'!$A:$W,11,0),IF(E37="EXECUTADA",VLOOKUP(E$4,'Projeção Horimetro'!$A$5:$H$11,8,0),E37+250/$J$3)))</f>
        <v>EXECUTADA</v>
      </c>
      <c r="F38" s="69" t="str">
        <f>IF($B38&lt;=F$2,"EXECUTADA",IFERROR(VLOOKUP($B38&amp;F$3,'Consolidação Preventiva'!$A:$W,11,0),IF(F37="EXECUTADA",VLOOKUP(F$4,'Projeção Horimetro'!$A$5:$H$11,8,0),F37+250/$J$3)))</f>
        <v>EXECUTADA</v>
      </c>
      <c r="G38" s="69" t="str">
        <f>IF($B38&lt;=G$2,"EXECUTADA",IFERROR(VLOOKUP($B38&amp;G$3,'Consolidação Preventiva'!$A:$W,11,0),IF(G37="EXECUTADA",VLOOKUP(G$4,'Projeção Horimetro'!$A$5:$H$11,8,0),G37+250/$J$3)))</f>
        <v>EXECUTADA</v>
      </c>
      <c r="H38" s="69" t="str">
        <f>IF($B38&lt;=H$2,"EXECUTADA",IFERROR(VLOOKUP($B38&amp;H$3,'Consolidação Preventiva'!$A:$W,11,0),IF(H37="EXECUTADA",VLOOKUP(H$4,'Projeção Horimetro'!$A$5:$H$11,8,0),H37+250/$J$3)))</f>
        <v>EXECUTADA</v>
      </c>
    </row>
    <row r="39" spans="2:8">
      <c r="B39" s="68">
        <f t="shared" si="1"/>
        <v>35</v>
      </c>
      <c r="C39" s="64">
        <v>250</v>
      </c>
      <c r="D39" s="69" t="str">
        <f>IF($B39&lt;=D$2,"EXECUTADA",IFERROR(VLOOKUP($B39&amp;D$3,'Consolidação Preventiva'!$A:$W,11,0),IF(D38="EXECUTADA",VLOOKUP(D$4,'Projeção Horimetro'!$A$5:$H$11,8,0),D38+250/$J$3)))</f>
        <v>EXECUTADA</v>
      </c>
      <c r="E39" s="69" t="str">
        <f>IF($B39&lt;=E$2,"EXECUTADA",IFERROR(VLOOKUP($B39&amp;E$3,'Consolidação Preventiva'!$A:$W,11,0),IF(E38="EXECUTADA",VLOOKUP(E$4,'Projeção Horimetro'!$A$5:$H$11,8,0),E38+250/$J$3)))</f>
        <v>EXECUTADA</v>
      </c>
      <c r="F39" s="69" t="str">
        <f>IF($B39&lt;=F$2,"EXECUTADA",IFERROR(VLOOKUP($B39&amp;F$3,'Consolidação Preventiva'!$A:$W,11,0),IF(F38="EXECUTADA",VLOOKUP(F$4,'Projeção Horimetro'!$A$5:$H$11,8,0),F38+250/$J$3)))</f>
        <v>EXECUTADA</v>
      </c>
      <c r="G39" s="69" t="str">
        <f>IF($B39&lt;=G$2,"EXECUTADA",IFERROR(VLOOKUP($B39&amp;G$3,'Consolidação Preventiva'!$A:$W,11,0),IF(G38="EXECUTADA",VLOOKUP(G$4,'Projeção Horimetro'!$A$5:$H$11,8,0),G38+250/$J$3)))</f>
        <v>EXECUTADA</v>
      </c>
      <c r="H39" s="69" t="str">
        <f>IF($B39&lt;=H$2,"EXECUTADA",IFERROR(VLOOKUP($B39&amp;H$3,'Consolidação Preventiva'!$A:$W,11,0),IF(H38="EXECUTADA",VLOOKUP(H$4,'Projeção Horimetro'!$A$5:$H$11,8,0),H38+250/$J$3)))</f>
        <v>EXECUTADA</v>
      </c>
    </row>
    <row r="40" spans="2:8">
      <c r="B40" s="68">
        <f t="shared" si="1"/>
        <v>36</v>
      </c>
      <c r="C40" s="64">
        <v>1000</v>
      </c>
      <c r="D40" s="69" t="str">
        <f>IF($B40&lt;=D$2,"EXECUTADA",IFERROR(VLOOKUP($B40&amp;D$3,'Consolidação Preventiva'!$A:$W,11,0),IF(D39="EXECUTADA",VLOOKUP(D$4,'Projeção Horimetro'!$A$5:$H$11,8,0),D39+250/$J$3)))</f>
        <v>EXECUTADA</v>
      </c>
      <c r="E40" s="69" t="str">
        <f>IF($B40&lt;=E$2,"EXECUTADA",IFERROR(VLOOKUP($B40&amp;E$3,'Consolidação Preventiva'!$A:$W,11,0),IF(E39="EXECUTADA",VLOOKUP(E$4,'Projeção Horimetro'!$A$5:$H$11,8,0),E39+250/$J$3)))</f>
        <v>EXECUTADA</v>
      </c>
      <c r="F40" s="69" t="str">
        <f>IF($B40&lt;=F$2,"EXECUTADA",IFERROR(VLOOKUP($B40&amp;F$3,'Consolidação Preventiva'!$A:$W,11,0),IF(F39="EXECUTADA",VLOOKUP(F$4,'Projeção Horimetro'!$A$5:$H$11,8,0),F39+250/$J$3)))</f>
        <v>EXECUTADA</v>
      </c>
      <c r="G40" s="69" t="str">
        <f>IF($B40&lt;=G$2,"EXECUTADA",IFERROR(VLOOKUP($B40&amp;G$3,'Consolidação Preventiva'!$A:$W,11,0),IF(G39="EXECUTADA",VLOOKUP(G$4,'Projeção Horimetro'!$A$5:$H$11,8,0),G39+250/$J$3)))</f>
        <v>EXECUTADA</v>
      </c>
      <c r="H40" s="69" t="str">
        <f>IF($B40&lt;=H$2,"EXECUTADA",IFERROR(VLOOKUP($B40&amp;H$3,'Consolidação Preventiva'!$A:$W,11,0),IF(H39="EXECUTADA",VLOOKUP(H$4,'Projeção Horimetro'!$A$5:$H$11,8,0),H39+250/$J$3)))</f>
        <v>EXECUTADA</v>
      </c>
    </row>
    <row r="41" spans="2:8">
      <c r="B41" s="68">
        <f t="shared" si="1"/>
        <v>37</v>
      </c>
      <c r="C41" s="64">
        <v>250</v>
      </c>
      <c r="D41" s="69" t="str">
        <f>IF($B41&lt;=D$2,"EXECUTADA",IFERROR(VLOOKUP($B41&amp;D$3,'Consolidação Preventiva'!$A:$W,11,0),IF(D40="EXECUTADA",VLOOKUP(D$4,'Projeção Horimetro'!$A$5:$H$11,8,0),D40+250/$J$3)))</f>
        <v>EXECUTADA</v>
      </c>
      <c r="E41" s="69" t="str">
        <f>IF($B41&lt;=E$2,"EXECUTADA",IFERROR(VLOOKUP($B41&amp;E$3,'Consolidação Preventiva'!$A:$W,11,0),IF(E40="EXECUTADA",VLOOKUP(E$4,'Projeção Horimetro'!$A$5:$H$11,8,0),E40+250/$J$3)))</f>
        <v>EXECUTADA</v>
      </c>
      <c r="F41" s="69" t="str">
        <f>IF($B41&lt;=F$2,"EXECUTADA",IFERROR(VLOOKUP($B41&amp;F$3,'Consolidação Preventiva'!$A:$W,11,0),IF(F40="EXECUTADA",VLOOKUP(F$4,'Projeção Horimetro'!$A$5:$H$11,8,0),F40+250/$J$3)))</f>
        <v>EXECUTADA</v>
      </c>
      <c r="G41" s="69" t="str">
        <f>IF($B41&lt;=G$2,"EXECUTADA",IFERROR(VLOOKUP($B41&amp;G$3,'Consolidação Preventiva'!$A:$W,11,0),IF(G40="EXECUTADA",VLOOKUP(G$4,'Projeção Horimetro'!$A$5:$H$11,8,0),G40+250/$J$3)))</f>
        <v>EXECUTADA</v>
      </c>
      <c r="H41" s="69" t="str">
        <f>IF($B41&lt;=H$2,"EXECUTADA",IFERROR(VLOOKUP($B41&amp;H$3,'Consolidação Preventiva'!$A:$W,11,0),IF(H40="EXECUTADA",VLOOKUP(H$4,'Projeção Horimetro'!$A$5:$H$11,8,0),H40+250/$J$3)))</f>
        <v>EXECUTADA</v>
      </c>
    </row>
    <row r="42" spans="2:8">
      <c r="B42" s="68">
        <f t="shared" si="1"/>
        <v>38</v>
      </c>
      <c r="C42" s="64">
        <v>500</v>
      </c>
      <c r="D42" s="69" t="str">
        <f>IF($B42&lt;=D$2,"EXECUTADA",IFERROR(VLOOKUP($B42&amp;D$3,'Consolidação Preventiva'!$A:$W,11,0),IF(D41="EXECUTADA",VLOOKUP(D$4,'Projeção Horimetro'!$A$5:$H$11,8,0),D41+250/$J$3)))</f>
        <v>EXECUTADA</v>
      </c>
      <c r="E42" s="69" t="str">
        <f>IF($B42&lt;=E$2,"EXECUTADA",IFERROR(VLOOKUP($B42&amp;E$3,'Consolidação Preventiva'!$A:$W,11,0),IF(E41="EXECUTADA",VLOOKUP(E$4,'Projeção Horimetro'!$A$5:$H$11,8,0),E41+250/$J$3)))</f>
        <v>EXECUTADA</v>
      </c>
      <c r="F42" s="69" t="str">
        <f>IF($B42&lt;=F$2,"EXECUTADA",IFERROR(VLOOKUP($B42&amp;F$3,'Consolidação Preventiva'!$A:$W,11,0),IF(F41="EXECUTADA",VLOOKUP(F$4,'Projeção Horimetro'!$A$5:$H$11,8,0),F41+250/$J$3)))</f>
        <v>EXECUTADA</v>
      </c>
      <c r="G42" s="69" t="str">
        <f>IF($B42&lt;=G$2,"EXECUTADA",IFERROR(VLOOKUP($B42&amp;G$3,'Consolidação Preventiva'!$A:$W,11,0),IF(G41="EXECUTADA",VLOOKUP(G$4,'Projeção Horimetro'!$A$5:$H$11,8,0),G41+250/$J$3)))</f>
        <v>EXECUTADA</v>
      </c>
      <c r="H42" s="69" t="str">
        <f>IF($B42&lt;=H$2,"EXECUTADA",IFERROR(VLOOKUP($B42&amp;H$3,'Consolidação Preventiva'!$A:$W,11,0),IF(H41="EXECUTADA",VLOOKUP(H$4,'Projeção Horimetro'!$A$5:$H$11,8,0),H41+250/$J$3)))</f>
        <v>EXECUTADA</v>
      </c>
    </row>
    <row r="43" spans="2:8">
      <c r="B43" s="68">
        <f t="shared" si="1"/>
        <v>39</v>
      </c>
      <c r="C43" s="64">
        <v>250</v>
      </c>
      <c r="D43" s="69" t="str">
        <f>IF($B43&lt;=D$2,"EXECUTADA",IFERROR(VLOOKUP($B43&amp;D$3,'Consolidação Preventiva'!$A:$W,11,0),IF(D42="EXECUTADA",VLOOKUP(D$4,'Projeção Horimetro'!$A$5:$H$11,8,0),D42+250/$J$3)))</f>
        <v>EXECUTADA</v>
      </c>
      <c r="E43" s="69" t="str">
        <f>IF($B43&lt;=E$2,"EXECUTADA",IFERROR(VLOOKUP($B43&amp;E$3,'Consolidação Preventiva'!$A:$W,11,0),IF(E42="EXECUTADA",VLOOKUP(E$4,'Projeção Horimetro'!$A$5:$H$11,8,0),E42+250/$J$3)))</f>
        <v>EXECUTADA</v>
      </c>
      <c r="F43" s="69" t="str">
        <f>IF($B43&lt;=F$2,"EXECUTADA",IFERROR(VLOOKUP($B43&amp;F$3,'Consolidação Preventiva'!$A:$W,11,0),IF(F42="EXECUTADA",VLOOKUP(F$4,'Projeção Horimetro'!$A$5:$H$11,8,0),F42+250/$J$3)))</f>
        <v>EXECUTADA</v>
      </c>
      <c r="G43" s="69" t="str">
        <f>IF($B43&lt;=G$2,"EXECUTADA",IFERROR(VLOOKUP($B43&amp;G$3,'Consolidação Preventiva'!$A:$W,11,0),IF(G42="EXECUTADA",VLOOKUP(G$4,'Projeção Horimetro'!$A$5:$H$11,8,0),G42+250/$J$3)))</f>
        <v>EXECUTADA</v>
      </c>
      <c r="H43" s="69" t="str">
        <f>IF($B43&lt;=H$2,"EXECUTADA",IFERROR(VLOOKUP($B43&amp;H$3,'Consolidação Preventiva'!$A:$W,11,0),IF(H42="EXECUTADA",VLOOKUP(H$4,'Projeção Horimetro'!$A$5:$H$11,8,0),H42+250/$J$3)))</f>
        <v>EXECUTADA</v>
      </c>
    </row>
    <row r="44" spans="2:8">
      <c r="B44" s="68">
        <f t="shared" si="1"/>
        <v>40</v>
      </c>
      <c r="C44" s="64">
        <v>2000</v>
      </c>
      <c r="D44" s="69" t="str">
        <f>IF($B44&lt;=D$2,"EXECUTADA",IFERROR(VLOOKUP($B44&amp;D$3,'Consolidação Preventiva'!$A:$W,11,0),IF(D43="EXECUTADA",VLOOKUP(D$4,'Projeção Horimetro'!$A$5:$H$11,8,0),D43+250/$J$3)))</f>
        <v>EXECUTADA</v>
      </c>
      <c r="E44" s="69" t="str">
        <f>IF($B44&lt;=E$2,"EXECUTADA",IFERROR(VLOOKUP($B44&amp;E$3,'Consolidação Preventiva'!$A:$W,11,0),IF(E43="EXECUTADA",VLOOKUP(E$4,'Projeção Horimetro'!$A$5:$H$11,8,0),E43+250/$J$3)))</f>
        <v>EXECUTADA</v>
      </c>
      <c r="F44" s="69" t="str">
        <f>IF($B44&lt;=F$2,"EXECUTADA",IFERROR(VLOOKUP($B44&amp;F$3,'Consolidação Preventiva'!$A:$W,11,0),IF(F43="EXECUTADA",VLOOKUP(F$4,'Projeção Horimetro'!$A$5:$H$11,8,0),F43+250/$J$3)))</f>
        <v>EXECUTADA</v>
      </c>
      <c r="G44" s="69" t="str">
        <f>IF($B44&lt;=G$2,"EXECUTADA",IFERROR(VLOOKUP($B44&amp;G$3,'Consolidação Preventiva'!$A:$W,11,0),IF(G43="EXECUTADA",VLOOKUP(G$4,'Projeção Horimetro'!$A$5:$H$11,8,0),G43+250/$J$3)))</f>
        <v>EXECUTADA</v>
      </c>
      <c r="H44" s="69" t="str">
        <f>IF($B44&lt;=H$2,"EXECUTADA",IFERROR(VLOOKUP($B44&amp;H$3,'Consolidação Preventiva'!$A:$W,11,0),IF(H43="EXECUTADA",VLOOKUP(H$4,'Projeção Horimetro'!$A$5:$H$11,8,0),H43+250/$J$3)))</f>
        <v>EXECUTADA</v>
      </c>
    </row>
    <row r="45" spans="2:8">
      <c r="B45" s="68">
        <f t="shared" si="1"/>
        <v>41</v>
      </c>
      <c r="C45" s="64">
        <v>250</v>
      </c>
      <c r="D45" s="69" t="str">
        <f>IF($B45&lt;=D$2,"EXECUTADA",IFERROR(VLOOKUP($B45&amp;D$3,'Consolidação Preventiva'!$A:$W,11,0),IF(D44="EXECUTADA",VLOOKUP(D$4,'Projeção Horimetro'!$A$5:$H$11,8,0),D44+250/$J$3)))</f>
        <v>EXECUTADA</v>
      </c>
      <c r="E45" s="69" t="str">
        <f>IF($B45&lt;=E$2,"EXECUTADA",IFERROR(VLOOKUP($B45&amp;E$3,'Consolidação Preventiva'!$A:$W,11,0),IF(E44="EXECUTADA",VLOOKUP(E$4,'Projeção Horimetro'!$A$5:$H$11,8,0),E44+250/$J$3)))</f>
        <v>EXECUTADA</v>
      </c>
      <c r="F45" s="69" t="str">
        <f>IF($B45&lt;=F$2,"EXECUTADA",IFERROR(VLOOKUP($B45&amp;F$3,'Consolidação Preventiva'!$A:$W,11,0),IF(F44="EXECUTADA",VLOOKUP(F$4,'Projeção Horimetro'!$A$5:$H$11,8,0),F44+250/$J$3)))</f>
        <v>EXECUTADA</v>
      </c>
      <c r="G45" s="69" t="str">
        <f>IF($B45&lt;=G$2,"EXECUTADA",IFERROR(VLOOKUP($B45&amp;G$3,'Consolidação Preventiva'!$A:$W,11,0),IF(G44="EXECUTADA",VLOOKUP(G$4,'Projeção Horimetro'!$A$5:$H$11,8,0),G44+250/$J$3)))</f>
        <v>EXECUTADA</v>
      </c>
      <c r="H45" s="69" t="str">
        <f>IF($B45&lt;=H$2,"EXECUTADA",IFERROR(VLOOKUP($B45&amp;H$3,'Consolidação Preventiva'!$A:$W,11,0),IF(H44="EXECUTADA",VLOOKUP(H$4,'Projeção Horimetro'!$A$5:$H$11,8,0),H44+250/$J$3)))</f>
        <v>EXECUTADA</v>
      </c>
    </row>
    <row r="46" spans="2:8">
      <c r="B46" s="68">
        <f t="shared" si="1"/>
        <v>42</v>
      </c>
      <c r="C46" s="64">
        <v>500</v>
      </c>
      <c r="D46" s="69" t="str">
        <f>IF($B46&lt;=D$2,"EXECUTADA",IFERROR(VLOOKUP($B46&amp;D$3,'Consolidação Preventiva'!$A:$W,11,0),IF(D45="EXECUTADA",VLOOKUP(D$4,'Projeção Horimetro'!$A$5:$H$11,8,0),D45+250/$J$3)))</f>
        <v>EXECUTADA</v>
      </c>
      <c r="E46" s="69" t="str">
        <f>IF($B46&lt;=E$2,"EXECUTADA",IFERROR(VLOOKUP($B46&amp;E$3,'Consolidação Preventiva'!$A:$W,11,0),IF(E45="EXECUTADA",VLOOKUP(E$4,'Projeção Horimetro'!$A$5:$H$11,8,0),E45+250/$J$3)))</f>
        <v>EXECUTADA</v>
      </c>
      <c r="F46" s="69" t="str">
        <f>IF($B46&lt;=F$2,"EXECUTADA",IFERROR(VLOOKUP($B46&amp;F$3,'Consolidação Preventiva'!$A:$W,11,0),IF(F45="EXECUTADA",VLOOKUP(F$4,'Projeção Horimetro'!$A$5:$H$11,8,0),F45+250/$J$3)))</f>
        <v>EXECUTADA</v>
      </c>
      <c r="G46" s="69" t="str">
        <f>IF($B46&lt;=G$2,"EXECUTADA",IFERROR(VLOOKUP($B46&amp;G$3,'Consolidação Preventiva'!$A:$W,11,0),IF(G45="EXECUTADA",VLOOKUP(G$4,'Projeção Horimetro'!$A$5:$H$11,8,0),G45+250/$J$3)))</f>
        <v>EXECUTADA</v>
      </c>
      <c r="H46" s="69" t="str">
        <f>IF($B46&lt;=H$2,"EXECUTADA",IFERROR(VLOOKUP($B46&amp;H$3,'Consolidação Preventiva'!$A:$W,11,0),IF(H45="EXECUTADA",VLOOKUP(H$4,'Projeção Horimetro'!$A$5:$H$11,8,0),H45+250/$J$3)))</f>
        <v>EXECUTADA</v>
      </c>
    </row>
    <row r="47" spans="2:8">
      <c r="B47" s="68">
        <f t="shared" si="1"/>
        <v>43</v>
      </c>
      <c r="C47" s="64">
        <v>250</v>
      </c>
      <c r="D47" s="69" t="str">
        <f>IF($B47&lt;=D$2,"EXECUTADA",IFERROR(VLOOKUP($B47&amp;D$3,'Consolidação Preventiva'!$A:$W,11,0),IF(D46="EXECUTADA",VLOOKUP(D$4,'Projeção Horimetro'!$A$5:$H$11,8,0),D46+250/$J$3)))</f>
        <v>EXECUTADA</v>
      </c>
      <c r="E47" s="69" t="str">
        <f>IF($B47&lt;=E$2,"EXECUTADA",IFERROR(VLOOKUP($B47&amp;E$3,'Consolidação Preventiva'!$A:$W,11,0),IF(E46="EXECUTADA",VLOOKUP(E$4,'Projeção Horimetro'!$A$5:$H$11,8,0),E46+250/$J$3)))</f>
        <v>EXECUTADA</v>
      </c>
      <c r="F47" s="69" t="str">
        <f>IF($B47&lt;=F$2,"EXECUTADA",IFERROR(VLOOKUP($B47&amp;F$3,'Consolidação Preventiva'!$A:$W,11,0),IF(F46="EXECUTADA",VLOOKUP(F$4,'Projeção Horimetro'!$A$5:$H$11,8,0),F46+250/$J$3)))</f>
        <v>EXECUTADA</v>
      </c>
      <c r="G47" s="69" t="str">
        <f>IF($B47&lt;=G$2,"EXECUTADA",IFERROR(VLOOKUP($B47&amp;G$3,'Consolidação Preventiva'!$A:$W,11,0),IF(G46="EXECUTADA",VLOOKUP(G$4,'Projeção Horimetro'!$A$5:$H$11,8,0),G46+250/$J$3)))</f>
        <v>EXECUTADA</v>
      </c>
      <c r="H47" s="69" t="str">
        <f>IF($B47&lt;=H$2,"EXECUTADA",IFERROR(VLOOKUP($B47&amp;H$3,'Consolidação Preventiva'!$A:$W,11,0),IF(H46="EXECUTADA",VLOOKUP(H$4,'Projeção Horimetro'!$A$5:$H$11,8,0),H46+250/$J$3)))</f>
        <v>EXECUTADA</v>
      </c>
    </row>
    <row r="48" spans="2:8">
      <c r="B48" s="68">
        <f t="shared" si="1"/>
        <v>44</v>
      </c>
      <c r="C48" s="64">
        <v>1000</v>
      </c>
      <c r="D48" s="69" t="str">
        <f>IF($B48&lt;=D$2,"EXECUTADA",IFERROR(VLOOKUP($B48&amp;D$3,'Consolidação Preventiva'!$A:$W,11,0),IF(D47="EXECUTADA",VLOOKUP(D$4,'Projeção Horimetro'!$A$5:$H$11,8,0),D47+250/$J$3)))</f>
        <v>EXECUTADA</v>
      </c>
      <c r="E48" s="69" t="str">
        <f>IF($B48&lt;=E$2,"EXECUTADA",IFERROR(VLOOKUP($B48&amp;E$3,'Consolidação Preventiva'!$A:$W,11,0),IF(E47="EXECUTADA",VLOOKUP(E$4,'Projeção Horimetro'!$A$5:$H$11,8,0),E47+250/$J$3)))</f>
        <v>EXECUTADA</v>
      </c>
      <c r="F48" s="69" t="str">
        <f>IF($B48&lt;=F$2,"EXECUTADA",IFERROR(VLOOKUP($B48&amp;F$3,'Consolidação Preventiva'!$A:$W,11,0),IF(F47="EXECUTADA",VLOOKUP(F$4,'Projeção Horimetro'!$A$5:$H$11,8,0),F47+250/$J$3)))</f>
        <v>EXECUTADA</v>
      </c>
      <c r="G48" s="69" t="str">
        <f>IF($B48&lt;=G$2,"EXECUTADA",IFERROR(VLOOKUP($B48&amp;G$3,'Consolidação Preventiva'!$A:$W,11,0),IF(G47="EXECUTADA",VLOOKUP(G$4,'Projeção Horimetro'!$A$5:$H$11,8,0),G47+250/$J$3)))</f>
        <v>EXECUTADA</v>
      </c>
      <c r="H48" s="69" t="str">
        <f>IF($B48&lt;=H$2,"EXECUTADA",IFERROR(VLOOKUP($B48&amp;H$3,'Consolidação Preventiva'!$A:$W,11,0),IF(H47="EXECUTADA",VLOOKUP(H$4,'Projeção Horimetro'!$A$5:$H$11,8,0),H47+250/$J$3)))</f>
        <v>EXECUTADA</v>
      </c>
    </row>
    <row r="49" spans="2:8">
      <c r="B49" s="68">
        <f t="shared" si="1"/>
        <v>45</v>
      </c>
      <c r="C49" s="64">
        <v>250</v>
      </c>
      <c r="D49" s="69" t="str">
        <f>IF($B49&lt;=D$2,"EXECUTADA",IFERROR(VLOOKUP($B49&amp;D$3,'Consolidação Preventiva'!$A:$W,11,0),IF(D48="EXECUTADA",VLOOKUP(D$4,'Projeção Horimetro'!$A$5:$H$11,8,0),D48+250/$J$3)))</f>
        <v>EXECUTADA</v>
      </c>
      <c r="E49" s="69" t="str">
        <f>IF($B49&lt;=E$2,"EXECUTADA",IFERROR(VLOOKUP($B49&amp;E$3,'Consolidação Preventiva'!$A:$W,11,0),IF(E48="EXECUTADA",VLOOKUP(E$4,'Projeção Horimetro'!$A$5:$H$11,8,0),E48+250/$J$3)))</f>
        <v>EXECUTADA</v>
      </c>
      <c r="F49" s="69" t="str">
        <f>IF($B49&lt;=F$2,"EXECUTADA",IFERROR(VLOOKUP($B49&amp;F$3,'Consolidação Preventiva'!$A:$W,11,0),IF(F48="EXECUTADA",VLOOKUP(F$4,'Projeção Horimetro'!$A$5:$H$11,8,0),F48+250/$J$3)))</f>
        <v>EXECUTADA</v>
      </c>
      <c r="G49" s="69" t="str">
        <f>IF($B49&lt;=G$2,"EXECUTADA",IFERROR(VLOOKUP($B49&amp;G$3,'Consolidação Preventiva'!$A:$W,11,0),IF(G48="EXECUTADA",VLOOKUP(G$4,'Projeção Horimetro'!$A$5:$H$11,8,0),G48+250/$J$3)))</f>
        <v>EXECUTADA</v>
      </c>
      <c r="H49" s="69" t="str">
        <f>IF($B49&lt;=H$2,"EXECUTADA",IFERROR(VLOOKUP($B49&amp;H$3,'Consolidação Preventiva'!$A:$W,11,0),IF(H48="EXECUTADA",VLOOKUP(H$4,'Projeção Horimetro'!$A$5:$H$11,8,0),H48+250/$J$3)))</f>
        <v>EXECUTADA</v>
      </c>
    </row>
    <row r="50" spans="2:8">
      <c r="B50" s="68">
        <f t="shared" si="1"/>
        <v>46</v>
      </c>
      <c r="C50" s="64">
        <v>500</v>
      </c>
      <c r="D50" s="69" t="str">
        <f>IF($B50&lt;=D$2,"EXECUTADA",IFERROR(VLOOKUP($B50&amp;D$3,'Consolidação Preventiva'!$A:$W,11,0),IF(D49="EXECUTADA",VLOOKUP(D$4,'Projeção Horimetro'!$A$5:$H$11,8,0),D49+250/$J$3)))</f>
        <v>EXECUTADA</v>
      </c>
      <c r="E50" s="69" t="str">
        <f>IF($B50&lt;=E$2,"EXECUTADA",IFERROR(VLOOKUP($B50&amp;E$3,'Consolidação Preventiva'!$A:$W,11,0),IF(E49="EXECUTADA",VLOOKUP(E$4,'Projeção Horimetro'!$A$5:$H$11,8,0),E49+250/$J$3)))</f>
        <v>EXECUTADA</v>
      </c>
      <c r="F50" s="69" t="str">
        <f>IF($B50&lt;=F$2,"EXECUTADA",IFERROR(VLOOKUP($B50&amp;F$3,'Consolidação Preventiva'!$A:$W,11,0),IF(F49="EXECUTADA",VLOOKUP(F$4,'Projeção Horimetro'!$A$5:$H$11,8,0),F49+250/$J$3)))</f>
        <v>EXECUTADA</v>
      </c>
      <c r="G50" s="69" t="str">
        <f>IF($B50&lt;=G$2,"EXECUTADA",IFERROR(VLOOKUP($B50&amp;G$3,'Consolidação Preventiva'!$A:$W,11,0),IF(G49="EXECUTADA",VLOOKUP(G$4,'Projeção Horimetro'!$A$5:$H$11,8,0),G49+250/$J$3)))</f>
        <v>EXECUTADA</v>
      </c>
      <c r="H50" s="69" t="str">
        <f>IF($B50&lt;=H$2,"EXECUTADA",IFERROR(VLOOKUP($B50&amp;H$3,'Consolidação Preventiva'!$A:$W,11,0),IF(H49="EXECUTADA",VLOOKUP(H$4,'Projeção Horimetro'!$A$5:$H$11,8,0),H49+250/$J$3)))</f>
        <v>EXECUTADA</v>
      </c>
    </row>
    <row r="51" spans="2:8">
      <c r="B51" s="68">
        <f t="shared" si="1"/>
        <v>47</v>
      </c>
      <c r="C51" s="64">
        <v>250</v>
      </c>
      <c r="D51" s="69" t="str">
        <f>IF($B51&lt;=D$2,"EXECUTADA",IFERROR(VLOOKUP($B51&amp;D$3,'Consolidação Preventiva'!$A:$W,11,0),IF(D50="EXECUTADA",VLOOKUP(D$4,'Projeção Horimetro'!$A$5:$H$11,8,0),D50+250/$J$3)))</f>
        <v>EXECUTADA</v>
      </c>
      <c r="E51" s="69" t="str">
        <f>IF($B51&lt;=E$2,"EXECUTADA",IFERROR(VLOOKUP($B51&amp;E$3,'Consolidação Preventiva'!$A:$W,11,0),IF(E50="EXECUTADA",VLOOKUP(E$4,'Projeção Horimetro'!$A$5:$H$11,8,0),E50+250/$J$3)))</f>
        <v>EXECUTADA</v>
      </c>
      <c r="F51" s="69" t="str">
        <f>IF($B51&lt;=F$2,"EXECUTADA",IFERROR(VLOOKUP($B51&amp;F$3,'Consolidação Preventiva'!$A:$W,11,0),IF(F50="EXECUTADA",VLOOKUP(F$4,'Projeção Horimetro'!$A$5:$H$11,8,0),F50+250/$J$3)))</f>
        <v>EXECUTADA</v>
      </c>
      <c r="G51" s="69" t="str">
        <f>IF($B51&lt;=G$2,"EXECUTADA",IFERROR(VLOOKUP($B51&amp;G$3,'Consolidação Preventiva'!$A:$W,11,0),IF(G50="EXECUTADA",VLOOKUP(G$4,'Projeção Horimetro'!$A$5:$H$11,8,0),G50+250/$J$3)))</f>
        <v>EXECUTADA</v>
      </c>
      <c r="H51" s="69" t="str">
        <f>IF($B51&lt;=H$2,"EXECUTADA",IFERROR(VLOOKUP($B51&amp;H$3,'Consolidação Preventiva'!$A:$W,11,0),IF(H50="EXECUTADA",VLOOKUP(H$4,'Projeção Horimetro'!$A$5:$H$11,8,0),H50+250/$J$3)))</f>
        <v>EXECUTADA</v>
      </c>
    </row>
    <row r="52" spans="2:8">
      <c r="B52" s="68">
        <f t="shared" si="1"/>
        <v>48</v>
      </c>
      <c r="C52" s="64">
        <v>12000</v>
      </c>
      <c r="D52" s="69" t="str">
        <f>IF($B52&lt;=D$2,"EXECUTADA",IFERROR(VLOOKUP($B52&amp;D$3,'Consolidação Preventiva'!$A:$W,11,0),IF(D51="EXECUTADA",VLOOKUP(D$4,'Projeção Horimetro'!$A$5:$H$11,8,0),D51+250/$J$3)))</f>
        <v>EXECUTADA</v>
      </c>
      <c r="E52" s="69" t="str">
        <f>IF($B52&lt;=E$2,"EXECUTADA",IFERROR(VLOOKUP($B52&amp;E$3,'Consolidação Preventiva'!$A:$W,11,0),IF(E51="EXECUTADA",VLOOKUP(E$4,'Projeção Horimetro'!$A$5:$H$11,8,0),E51+250/$J$3)))</f>
        <v>EXECUTADA</v>
      </c>
      <c r="F52" s="69" t="str">
        <f>IF($B52&lt;=F$2,"EXECUTADA",IFERROR(VLOOKUP($B52&amp;F$3,'Consolidação Preventiva'!$A:$W,11,0),IF(F51="EXECUTADA",VLOOKUP(F$4,'Projeção Horimetro'!$A$5:$H$11,8,0),F51+250/$J$3)))</f>
        <v>EXECUTADA</v>
      </c>
      <c r="G52" s="69" t="str">
        <f>IF($B52&lt;=G$2,"EXECUTADA",IFERROR(VLOOKUP($B52&amp;G$3,'Consolidação Preventiva'!$A:$W,11,0),IF(G51="EXECUTADA",VLOOKUP(G$4,'Projeção Horimetro'!$A$5:$H$11,8,0),G51+250/$J$3)))</f>
        <v>EXECUTADA</v>
      </c>
      <c r="H52" s="69" t="str">
        <f>IF($B52&lt;=H$2,"EXECUTADA",IFERROR(VLOOKUP($B52&amp;H$3,'Consolidação Preventiva'!$A:$W,11,0),IF(H51="EXECUTADA",VLOOKUP(H$4,'Projeção Horimetro'!$A$5:$H$11,8,0),H51+250/$J$3)))</f>
        <v>EXECUTADA</v>
      </c>
    </row>
    <row r="53" spans="2:8">
      <c r="B53" s="68">
        <f t="shared" si="1"/>
        <v>49</v>
      </c>
      <c r="C53" s="64">
        <v>250</v>
      </c>
      <c r="D53" s="69" t="str">
        <f>IF($B53&lt;=D$2,"EXECUTADA",IFERROR(VLOOKUP($B53&amp;D$3,'Consolidação Preventiva'!$A:$W,11,0),IF(D52="EXECUTADA",VLOOKUP(D$4,'Projeção Horimetro'!$A$5:$H$11,8,0),D52+250/$J$3)))</f>
        <v>EXECUTADA</v>
      </c>
      <c r="E53" s="69" t="str">
        <f>IF($B53&lt;=E$2,"EXECUTADA",IFERROR(VLOOKUP($B53&amp;E$3,'Consolidação Preventiva'!$A:$W,11,0),IF(E52="EXECUTADA",VLOOKUP(E$4,'Projeção Horimetro'!$A$5:$H$11,8,0),E52+250/$J$3)))</f>
        <v>EXECUTADA</v>
      </c>
      <c r="F53" s="69" t="str">
        <f>IF($B53&lt;=F$2,"EXECUTADA",IFERROR(VLOOKUP($B53&amp;F$3,'Consolidação Preventiva'!$A:$W,11,0),IF(F52="EXECUTADA",VLOOKUP(F$4,'Projeção Horimetro'!$A$5:$H$11,8,0),F52+250/$J$3)))</f>
        <v>EXECUTADA</v>
      </c>
      <c r="G53" s="69" t="str">
        <f>IF($B53&lt;=G$2,"EXECUTADA",IFERROR(VLOOKUP($B53&amp;G$3,'Consolidação Preventiva'!$A:$W,11,0),IF(G52="EXECUTADA",VLOOKUP(G$4,'Projeção Horimetro'!$A$5:$H$11,8,0),G52+250/$J$3)))</f>
        <v>EXECUTADA</v>
      </c>
      <c r="H53" s="69" t="str">
        <f>IF($B53&lt;=H$2,"EXECUTADA",IFERROR(VLOOKUP($B53&amp;H$3,'Consolidação Preventiva'!$A:$W,11,0),IF(H52="EXECUTADA",VLOOKUP(H$4,'Projeção Horimetro'!$A$5:$H$11,8,0),H52+250/$J$3)))</f>
        <v>EXECUTADA</v>
      </c>
    </row>
    <row r="54" spans="2:8">
      <c r="B54" s="68">
        <f t="shared" si="1"/>
        <v>50</v>
      </c>
      <c r="C54" s="64">
        <v>500</v>
      </c>
      <c r="D54" s="69" t="str">
        <f>IF($B54&lt;=D$2,"EXECUTADA",IFERROR(VLOOKUP($B54&amp;D$3,'Consolidação Preventiva'!$A:$W,11,0),IF(D53="EXECUTADA",VLOOKUP(D$4,'Projeção Horimetro'!$A$5:$H$11,8,0),D53+250/$J$3)))</f>
        <v>EXECUTADA</v>
      </c>
      <c r="E54" s="69" t="str">
        <f>IF($B54&lt;=E$2,"EXECUTADA",IFERROR(VLOOKUP($B54&amp;E$3,'Consolidação Preventiva'!$A:$W,11,0),IF(E53="EXECUTADA",VLOOKUP(E$4,'Projeção Horimetro'!$A$5:$H$11,8,0),E53+250/$J$3)))</f>
        <v>EXECUTADA</v>
      </c>
      <c r="F54" s="69" t="str">
        <f>IF($B54&lt;=F$2,"EXECUTADA",IFERROR(VLOOKUP($B54&amp;F$3,'Consolidação Preventiva'!$A:$W,11,0),IF(F53="EXECUTADA",VLOOKUP(F$4,'Projeção Horimetro'!$A$5:$H$11,8,0),F53+250/$J$3)))</f>
        <v>EXECUTADA</v>
      </c>
      <c r="G54" s="69" t="str">
        <f>IF($B54&lt;=G$2,"EXECUTADA",IFERROR(VLOOKUP($B54&amp;G$3,'Consolidação Preventiva'!$A:$W,11,0),IF(G53="EXECUTADA",VLOOKUP(G$4,'Projeção Horimetro'!$A$5:$H$11,8,0),G53+250/$J$3)))</f>
        <v>EXECUTADA</v>
      </c>
      <c r="H54" s="69" t="str">
        <f>IF($B54&lt;=H$2,"EXECUTADA",IFERROR(VLOOKUP($B54&amp;H$3,'Consolidação Preventiva'!$A:$W,11,0),IF(H53="EXECUTADA",VLOOKUP(H$4,'Projeção Horimetro'!$A$5:$H$11,8,0),H53+250/$J$3)))</f>
        <v>EXECUTADA</v>
      </c>
    </row>
    <row r="55" spans="2:8">
      <c r="B55" s="68">
        <f t="shared" si="1"/>
        <v>51</v>
      </c>
      <c r="C55" s="64">
        <v>250</v>
      </c>
      <c r="D55" s="69" t="str">
        <f>IF($B55&lt;=D$2,"EXECUTADA",IFERROR(VLOOKUP($B55&amp;D$3,'Consolidação Preventiva'!$A:$W,11,0),IF(D54="EXECUTADA",VLOOKUP(D$4,'Projeção Horimetro'!$A$5:$H$11,8,0),D54+250/$J$3)))</f>
        <v>EXECUTADA</v>
      </c>
      <c r="E55" s="69" t="str">
        <f>IF($B55&lt;=E$2,"EXECUTADA",IFERROR(VLOOKUP($B55&amp;E$3,'Consolidação Preventiva'!$A:$W,11,0),IF(E54="EXECUTADA",VLOOKUP(E$4,'Projeção Horimetro'!$A$5:$H$11,8,0),E54+250/$J$3)))</f>
        <v>EXECUTADA</v>
      </c>
      <c r="F55" s="69" t="str">
        <f>IF($B55&lt;=F$2,"EXECUTADA",IFERROR(VLOOKUP($B55&amp;F$3,'Consolidação Preventiva'!$A:$W,11,0),IF(F54="EXECUTADA",VLOOKUP(F$4,'Projeção Horimetro'!$A$5:$H$11,8,0),F54+250/$J$3)))</f>
        <v>EXECUTADA</v>
      </c>
      <c r="G55" s="69" t="str">
        <f>IF($B55&lt;=G$2,"EXECUTADA",IFERROR(VLOOKUP($B55&amp;G$3,'Consolidação Preventiva'!$A:$W,11,0),IF(G54="EXECUTADA",VLOOKUP(G$4,'Projeção Horimetro'!$A$5:$H$11,8,0),G54+250/$J$3)))</f>
        <v>EXECUTADA</v>
      </c>
      <c r="H55" s="69" t="str">
        <f>IF($B55&lt;=H$2,"EXECUTADA",IFERROR(VLOOKUP($B55&amp;H$3,'Consolidação Preventiva'!$A:$W,11,0),IF(H54="EXECUTADA",VLOOKUP(H$4,'Projeção Horimetro'!$A$5:$H$11,8,0),H54+250/$J$3)))</f>
        <v>EXECUTADA</v>
      </c>
    </row>
    <row r="56" spans="2:8">
      <c r="B56" s="68">
        <f t="shared" si="1"/>
        <v>52</v>
      </c>
      <c r="C56" s="64">
        <v>1000</v>
      </c>
      <c r="D56" s="69" t="str">
        <f>IF($B56&lt;=D$2,"EXECUTADA",IFERROR(VLOOKUP($B56&amp;D$3,'Consolidação Preventiva'!$A:$W,11,0),IF(D55="EXECUTADA",VLOOKUP(D$4,'Projeção Horimetro'!$A$5:$H$11,8,0),D55+250/$J$3)))</f>
        <v>EXECUTADA</v>
      </c>
      <c r="E56" s="69" t="str">
        <f>IF($B56&lt;=E$2,"EXECUTADA",IFERROR(VLOOKUP($B56&amp;E$3,'Consolidação Preventiva'!$A:$W,11,0),IF(E55="EXECUTADA",VLOOKUP(E$4,'Projeção Horimetro'!$A$5:$H$11,8,0),E55+250/$J$3)))</f>
        <v>EXECUTADA</v>
      </c>
      <c r="F56" s="69" t="str">
        <f>IF($B56&lt;=F$2,"EXECUTADA",IFERROR(VLOOKUP($B56&amp;F$3,'Consolidação Preventiva'!$A:$W,11,0),IF(F55="EXECUTADA",VLOOKUP(F$4,'Projeção Horimetro'!$A$5:$H$11,8,0),F55+250/$J$3)))</f>
        <v>EXECUTADA</v>
      </c>
      <c r="G56" s="69" t="str">
        <f>IF($B56&lt;=G$2,"EXECUTADA",IFERROR(VLOOKUP($B56&amp;G$3,'Consolidação Preventiva'!$A:$W,11,0),IF(G55="EXECUTADA",VLOOKUP(G$4,'Projeção Horimetro'!$A$5:$H$11,8,0),G55+250/$J$3)))</f>
        <v>EXECUTADA</v>
      </c>
      <c r="H56" s="69" t="str">
        <f>IF($B56&lt;=H$2,"EXECUTADA",IFERROR(VLOOKUP($B56&amp;H$3,'Consolidação Preventiva'!$A:$W,11,0),IF(H55="EXECUTADA",VLOOKUP(H$4,'Projeção Horimetro'!$A$5:$H$11,8,0),H55+250/$J$3)))</f>
        <v>EXECUTADA</v>
      </c>
    </row>
    <row r="57" spans="2:8">
      <c r="B57" s="68">
        <f t="shared" si="1"/>
        <v>53</v>
      </c>
      <c r="C57" s="64">
        <v>250</v>
      </c>
      <c r="D57" s="69" t="str">
        <f>IF($B57&lt;=D$2,"EXECUTADA",IFERROR(VLOOKUP($B57&amp;D$3,'Consolidação Preventiva'!$A:$W,11,0),IF(D56="EXECUTADA",VLOOKUP(D$4,'Projeção Horimetro'!$A$5:$H$11,8,0),D56+250/$J$3)))</f>
        <v>EXECUTADA</v>
      </c>
      <c r="E57" s="69" t="str">
        <f>IF($B57&lt;=E$2,"EXECUTADA",IFERROR(VLOOKUP($B57&amp;E$3,'Consolidação Preventiva'!$A:$W,11,0),IF(E56="EXECUTADA",VLOOKUP(E$4,'Projeção Horimetro'!$A$5:$H$11,8,0),E56+250/$J$3)))</f>
        <v>EXECUTADA</v>
      </c>
      <c r="F57" s="69" t="str">
        <f>IF($B57&lt;=F$2,"EXECUTADA",IFERROR(VLOOKUP($B57&amp;F$3,'Consolidação Preventiva'!$A:$W,11,0),IF(F56="EXECUTADA",VLOOKUP(F$4,'Projeção Horimetro'!$A$5:$H$11,8,0),F56+250/$J$3)))</f>
        <v>EXECUTADA</v>
      </c>
      <c r="G57" s="69" t="str">
        <f>IF($B57&lt;=G$2,"EXECUTADA",IFERROR(VLOOKUP($B57&amp;G$3,'Consolidação Preventiva'!$A:$W,11,0),IF(G56="EXECUTADA",VLOOKUP(G$4,'Projeção Horimetro'!$A$5:$H$11,8,0),G56+250/$J$3)))</f>
        <v>EXECUTADA</v>
      </c>
      <c r="H57" s="69" t="str">
        <f>IF($B57&lt;=H$2,"EXECUTADA",IFERROR(VLOOKUP($B57&amp;H$3,'Consolidação Preventiva'!$A:$W,11,0),IF(H56="EXECUTADA",VLOOKUP(H$4,'Projeção Horimetro'!$A$5:$H$11,8,0),H56+250/$J$3)))</f>
        <v>EXECUTADA</v>
      </c>
    </row>
    <row r="58" spans="2:8">
      <c r="B58" s="68">
        <f t="shared" si="1"/>
        <v>54</v>
      </c>
      <c r="C58" s="64">
        <v>500</v>
      </c>
      <c r="D58" s="69" t="str">
        <f>IF($B58&lt;=D$2,"EXECUTADA",IFERROR(VLOOKUP($B58&amp;D$3,'Consolidação Preventiva'!$A:$W,11,0),IF(D57="EXECUTADA",VLOOKUP(D$4,'Projeção Horimetro'!$A$5:$H$11,8,0),D57+250/$J$3)))</f>
        <v>EXECUTADA</v>
      </c>
      <c r="E58" s="69" t="str">
        <f>IF($B58&lt;=E$2,"EXECUTADA",IFERROR(VLOOKUP($B58&amp;E$3,'Consolidação Preventiva'!$A:$W,11,0),IF(E57="EXECUTADA",VLOOKUP(E$4,'Projeção Horimetro'!$A$5:$H$11,8,0),E57+250/$J$3)))</f>
        <v>EXECUTADA</v>
      </c>
      <c r="F58" s="69" t="str">
        <f>IF($B58&lt;=F$2,"EXECUTADA",IFERROR(VLOOKUP($B58&amp;F$3,'Consolidação Preventiva'!$A:$W,11,0),IF(F57="EXECUTADA",VLOOKUP(F$4,'Projeção Horimetro'!$A$5:$H$11,8,0),F57+250/$J$3)))</f>
        <v>EXECUTADA</v>
      </c>
      <c r="G58" s="69" t="str">
        <f>IF($B58&lt;=G$2,"EXECUTADA",IFERROR(VLOOKUP($B58&amp;G$3,'Consolidação Preventiva'!$A:$W,11,0),IF(G57="EXECUTADA",VLOOKUP(G$4,'Projeção Horimetro'!$A$5:$H$11,8,0),G57+250/$J$3)))</f>
        <v>EXECUTADA</v>
      </c>
      <c r="H58" s="69" t="str">
        <f>IF($B58&lt;=H$2,"EXECUTADA",IFERROR(VLOOKUP($B58&amp;H$3,'Consolidação Preventiva'!$A:$W,11,0),IF(H57="EXECUTADA",VLOOKUP(H$4,'Projeção Horimetro'!$A$5:$H$11,8,0),H57+250/$J$3)))</f>
        <v>EXECUTADA</v>
      </c>
    </row>
    <row r="59" spans="2:8">
      <c r="B59" s="68">
        <f t="shared" si="1"/>
        <v>55</v>
      </c>
      <c r="C59" s="64">
        <v>250</v>
      </c>
      <c r="D59" s="69" t="str">
        <f>IF($B59&lt;=D$2,"EXECUTADA",IFERROR(VLOOKUP($B59&amp;D$3,'Consolidação Preventiva'!$A:$W,11,0),IF(D58="EXECUTADA",VLOOKUP(D$4,'Projeção Horimetro'!$A$5:$H$11,8,0),D58+250/$J$3)))</f>
        <v>EXECUTADA</v>
      </c>
      <c r="E59" s="69" t="str">
        <f>IF($B59&lt;=E$2,"EXECUTADA",IFERROR(VLOOKUP($B59&amp;E$3,'Consolidação Preventiva'!$A:$W,11,0),IF(E58="EXECUTADA",VLOOKUP(E$4,'Projeção Horimetro'!$A$5:$H$11,8,0),E58+250/$J$3)))</f>
        <v>EXECUTADA</v>
      </c>
      <c r="F59" s="69" t="str">
        <f>IF($B59&lt;=F$2,"EXECUTADA",IFERROR(VLOOKUP($B59&amp;F$3,'Consolidação Preventiva'!$A:$W,11,0),IF(F58="EXECUTADA",VLOOKUP(F$4,'Projeção Horimetro'!$A$5:$H$11,8,0),F58+250/$J$3)))</f>
        <v>EXECUTADA</v>
      </c>
      <c r="G59" s="69" t="str">
        <f>IF($B59&lt;=G$2,"EXECUTADA",IFERROR(VLOOKUP($B59&amp;G$3,'Consolidação Preventiva'!$A:$W,11,0),IF(G58="EXECUTADA",VLOOKUP(G$4,'Projeção Horimetro'!$A$5:$H$11,8,0),G58+250/$J$3)))</f>
        <v>EXECUTADA</v>
      </c>
      <c r="H59" s="69" t="str">
        <f>IF($B59&lt;=H$2,"EXECUTADA",IFERROR(VLOOKUP($B59&amp;H$3,'Consolidação Preventiva'!$A:$W,11,0),IF(H58="EXECUTADA",VLOOKUP(H$4,'Projeção Horimetro'!$A$5:$H$11,8,0),H58+250/$J$3)))</f>
        <v>EXECUTADA</v>
      </c>
    </row>
    <row r="60" spans="2:8">
      <c r="B60" s="68">
        <f t="shared" si="1"/>
        <v>56</v>
      </c>
      <c r="C60" s="64">
        <v>2000</v>
      </c>
      <c r="D60" s="69" t="str">
        <f>IF($B60&lt;=D$2,"EXECUTADA",IFERROR(VLOOKUP($B60&amp;D$3,'Consolidação Preventiva'!$A:$W,11,0),IF(D59="EXECUTADA",VLOOKUP(D$4,'Projeção Horimetro'!$A$5:$H$11,8,0),D59+250/$J$3)))</f>
        <v>EXECUTADA</v>
      </c>
      <c r="E60" s="69" t="str">
        <f>IF($B60&lt;=E$2,"EXECUTADA",IFERROR(VLOOKUP($B60&amp;E$3,'Consolidação Preventiva'!$A:$W,11,0),IF(E59="EXECUTADA",VLOOKUP(E$4,'Projeção Horimetro'!$A$5:$H$11,8,0),E59+250/$J$3)))</f>
        <v>EXECUTADA</v>
      </c>
      <c r="F60" s="69" t="str">
        <f>IF($B60&lt;=F$2,"EXECUTADA",IFERROR(VLOOKUP($B60&amp;F$3,'Consolidação Preventiva'!$A:$W,11,0),IF(F59="EXECUTADA",VLOOKUP(F$4,'Projeção Horimetro'!$A$5:$H$11,8,0),F59+250/$J$3)))</f>
        <v>EXECUTADA</v>
      </c>
      <c r="G60" s="69" t="str">
        <f>IF($B60&lt;=G$2,"EXECUTADA",IFERROR(VLOOKUP($B60&amp;G$3,'Consolidação Preventiva'!$A:$W,11,0),IF(G59="EXECUTADA",VLOOKUP(G$4,'Projeção Horimetro'!$A$5:$H$11,8,0),G59+250/$J$3)))</f>
        <v>EXECUTADA</v>
      </c>
      <c r="H60" s="69" t="str">
        <f>IF($B60&lt;=H$2,"EXECUTADA",IFERROR(VLOOKUP($B60&amp;H$3,'Consolidação Preventiva'!$A:$W,11,0),IF(H59="EXECUTADA",VLOOKUP(H$4,'Projeção Horimetro'!$A$5:$H$11,8,0),H59+250/$J$3)))</f>
        <v>EXECUTADA</v>
      </c>
    </row>
    <row r="61" spans="2:8">
      <c r="B61" s="68">
        <f t="shared" si="1"/>
        <v>57</v>
      </c>
      <c r="C61" s="64">
        <v>250</v>
      </c>
      <c r="D61" s="69" t="str">
        <f>IF($B61&lt;=D$2,"EXECUTADA",IFERROR(VLOOKUP($B61&amp;D$3,'Consolidação Preventiva'!$A:$W,11,0),IF(D60="EXECUTADA",VLOOKUP(D$4,'Projeção Horimetro'!$A$5:$H$11,8,0),D60+250/$J$3)))</f>
        <v>EXECUTADA</v>
      </c>
      <c r="E61" s="69" t="str">
        <f>IF($B61&lt;=E$2,"EXECUTADA",IFERROR(VLOOKUP($B61&amp;E$3,'Consolidação Preventiva'!$A:$W,11,0),IF(E60="EXECUTADA",VLOOKUP(E$4,'Projeção Horimetro'!$A$5:$H$11,8,0),E60+250/$J$3)))</f>
        <v>EXECUTADA</v>
      </c>
      <c r="F61" s="69" t="str">
        <f>IF($B61&lt;=F$2,"EXECUTADA",IFERROR(VLOOKUP($B61&amp;F$3,'Consolidação Preventiva'!$A:$W,11,0),IF(F60="EXECUTADA",VLOOKUP(F$4,'Projeção Horimetro'!$A$5:$H$11,8,0),F60+250/$J$3)))</f>
        <v>EXECUTADA</v>
      </c>
      <c r="G61" s="69" t="str">
        <f>IF($B61&lt;=G$2,"EXECUTADA",IFERROR(VLOOKUP($B61&amp;G$3,'Consolidação Preventiva'!$A:$W,11,0),IF(G60="EXECUTADA",VLOOKUP(G$4,'Projeção Horimetro'!$A$5:$H$11,8,0),G60+250/$J$3)))</f>
        <v>EXECUTADA</v>
      </c>
      <c r="H61" s="69" t="str">
        <f>IF($B61&lt;=H$2,"EXECUTADA",IFERROR(VLOOKUP($B61&amp;H$3,'Consolidação Preventiva'!$A:$W,11,0),IF(H60="EXECUTADA",VLOOKUP(H$4,'Projeção Horimetro'!$A$5:$H$11,8,0),H60+250/$J$3)))</f>
        <v>EXECUTADA</v>
      </c>
    </row>
    <row r="62" spans="2:8">
      <c r="B62" s="68">
        <f>B61+1</f>
        <v>58</v>
      </c>
      <c r="C62" s="64">
        <v>500</v>
      </c>
      <c r="D62" s="69" t="str">
        <f>IF($B62&lt;=D$2,"EXECUTADA",IFERROR(VLOOKUP($B62&amp;D$3,'Consolidação Preventiva'!$A:$W,11,0),IF(D61="EXECUTADA",VLOOKUP(D$4,'Projeção Horimetro'!$A$5:$H$11,8,0),D61+250/$J$3)))</f>
        <v>EXECUTADA</v>
      </c>
      <c r="E62" s="69" t="str">
        <f>IF($B62&lt;=E$2,"EXECUTADA",IFERROR(VLOOKUP($B62&amp;E$3,'Consolidação Preventiva'!$A:$W,11,0),IF(E61="EXECUTADA",VLOOKUP(E$4,'Projeção Horimetro'!$A$5:$H$11,8,0),E61+250/$J$3)))</f>
        <v>EXECUTADA</v>
      </c>
      <c r="F62" s="69" t="str">
        <f>IF($B62&lt;=F$2,"EXECUTADA",IFERROR(VLOOKUP($B62&amp;F$3,'Consolidação Preventiva'!$A:$W,11,0),IF(F61="EXECUTADA",VLOOKUP(F$4,'Projeção Horimetro'!$A$5:$H$11,8,0),F61+250/$J$3)))</f>
        <v>EXECUTADA</v>
      </c>
      <c r="G62" s="69" t="str">
        <f>IF($B62&lt;=G$2,"EXECUTADA",IFERROR(VLOOKUP($B62&amp;G$3,'Consolidação Preventiva'!$A:$W,11,0),IF(G61="EXECUTADA",VLOOKUP(G$4,'Projeção Horimetro'!$A$5:$H$11,8,0),G61+250/$J$3)))</f>
        <v>EXECUTADA</v>
      </c>
      <c r="H62" s="69" t="str">
        <f>IF($B62&lt;=H$2,"EXECUTADA",IFERROR(VLOOKUP($B62&amp;H$3,'Consolidação Preventiva'!$A:$W,11,0),IF(H61="EXECUTADA",VLOOKUP(H$4,'Projeção Horimetro'!$A$5:$H$11,8,0),H61+250/$J$3)))</f>
        <v>EXECUTADA</v>
      </c>
    </row>
    <row r="63" spans="2:8">
      <c r="B63" s="68">
        <f t="shared" si="1"/>
        <v>59</v>
      </c>
      <c r="C63" s="64">
        <v>250</v>
      </c>
      <c r="D63" s="69" t="str">
        <f>IF($B63&lt;=D$2,"EXECUTADA",IFERROR(VLOOKUP($B63&amp;D$3,'Consolidação Preventiva'!$A:$W,11,0),IF(D62="EXECUTADA",VLOOKUP(D$4,'Projeção Horimetro'!$A$5:$H$11,8,0),D62+250/$J$3)))</f>
        <v>EXECUTADA</v>
      </c>
      <c r="E63" s="69" t="str">
        <f>IF($B63&lt;=E$2,"EXECUTADA",IFERROR(VLOOKUP($B63&amp;E$3,'Consolidação Preventiva'!$A:$W,11,0),IF(E62="EXECUTADA",VLOOKUP(E$4,'Projeção Horimetro'!$A$5:$H$11,8,0),E62+250/$J$3)))</f>
        <v>EXECUTADA</v>
      </c>
      <c r="F63" s="69" t="str">
        <f>IF($B63&lt;=F$2,"EXECUTADA",IFERROR(VLOOKUP($B63&amp;F$3,'Consolidação Preventiva'!$A:$W,11,0),IF(F62="EXECUTADA",VLOOKUP(F$4,'Projeção Horimetro'!$A$5:$H$11,8,0),F62+250/$J$3)))</f>
        <v>EXECUTADA</v>
      </c>
      <c r="G63" s="69" t="str">
        <f>IF($B63&lt;=G$2,"EXECUTADA",IFERROR(VLOOKUP($B63&amp;G$3,'Consolidação Preventiva'!$A:$W,11,0),IF(G62="EXECUTADA",VLOOKUP(G$4,'Projeção Horimetro'!$A$5:$H$11,8,0),G62+250/$J$3)))</f>
        <v>EXECUTADA</v>
      </c>
      <c r="H63" s="69" t="str">
        <f>IF($B63&lt;=H$2,"EXECUTADA",IFERROR(VLOOKUP($B63&amp;H$3,'Consolidação Preventiva'!$A:$W,11,0),IF(H62="EXECUTADA",VLOOKUP(H$4,'Projeção Horimetro'!$A$5:$H$11,8,0),H62+250/$J$3)))</f>
        <v>EXECUTADA</v>
      </c>
    </row>
    <row r="64" spans="2:8">
      <c r="B64" s="68">
        <f t="shared" si="1"/>
        <v>60</v>
      </c>
      <c r="C64" s="64">
        <v>1000</v>
      </c>
      <c r="D64" s="69" t="str">
        <f>IF($B64&lt;=D$2,"EXECUTADA",IFERROR(VLOOKUP($B64&amp;D$3,'Consolidação Preventiva'!$A:$W,11,0),IF(D63="EXECUTADA",VLOOKUP(D$4,'Projeção Horimetro'!$A$5:$H$11,8,0),D63+250/$J$3)))</f>
        <v>EXECUTADA</v>
      </c>
      <c r="E64" s="69" t="str">
        <f>IF($B64&lt;=E$2,"EXECUTADA",IFERROR(VLOOKUP($B64&amp;E$3,'Consolidação Preventiva'!$A:$W,11,0),IF(E63="EXECUTADA",VLOOKUP(E$4,'Projeção Horimetro'!$A$5:$H$11,8,0),E63+250/$J$3)))</f>
        <v>EXECUTADA</v>
      </c>
      <c r="F64" s="69" t="str">
        <f>IF($B64&lt;=F$2,"EXECUTADA",IFERROR(VLOOKUP($B64&amp;F$3,'Consolidação Preventiva'!$A:$W,11,0),IF(F63="EXECUTADA",VLOOKUP(F$4,'Projeção Horimetro'!$A$5:$H$11,8,0),F63+250/$J$3)))</f>
        <v>EXECUTADA</v>
      </c>
      <c r="G64" s="69" t="str">
        <f>IF($B64&lt;=G$2,"EXECUTADA",IFERROR(VLOOKUP($B64&amp;G$3,'Consolidação Preventiva'!$A:$W,11,0),IF(G63="EXECUTADA",VLOOKUP(G$4,'Projeção Horimetro'!$A$5:$H$11,8,0),G63+250/$J$3)))</f>
        <v>EXECUTADA</v>
      </c>
      <c r="H64" s="69" t="str">
        <f>IF($B64&lt;=H$2,"EXECUTADA",IFERROR(VLOOKUP($B64&amp;H$3,'Consolidação Preventiva'!$A:$W,11,0),IF(H63="EXECUTADA",VLOOKUP(H$4,'Projeção Horimetro'!$A$5:$H$11,8,0),H63+250/$J$3)))</f>
        <v>EXECUTADA</v>
      </c>
    </row>
    <row r="65" spans="2:8">
      <c r="B65" s="68">
        <f t="shared" si="1"/>
        <v>61</v>
      </c>
      <c r="C65" s="64">
        <v>250</v>
      </c>
      <c r="D65" s="69" t="str">
        <f>IF($B65&lt;=D$2,"EXECUTADA",IFERROR(VLOOKUP($B65&amp;D$3,'Consolidação Preventiva'!$A:$W,11,0),IF(D64="EXECUTADA",VLOOKUP(D$4,'Projeção Horimetro'!$A$5:$H$11,8,0),D64+250/$J$3)))</f>
        <v>EXECUTADA</v>
      </c>
      <c r="E65" s="69" t="str">
        <f>IF($B65&lt;=E$2,"EXECUTADA",IFERROR(VLOOKUP($B65&amp;E$3,'Consolidação Preventiva'!$A:$W,11,0),IF(E64="EXECUTADA",VLOOKUP(E$4,'Projeção Horimetro'!$A$5:$H$11,8,0),E64+250/$J$3)))</f>
        <v>EXECUTADA</v>
      </c>
      <c r="F65" s="69" t="str">
        <f>IF($B65&lt;=F$2,"EXECUTADA",IFERROR(VLOOKUP($B65&amp;F$3,'Consolidação Preventiva'!$A:$W,11,0),IF(F64="EXECUTADA",VLOOKUP(F$4,'Projeção Horimetro'!$A$5:$H$11,8,0),F64+250/$J$3)))</f>
        <v>EXECUTADA</v>
      </c>
      <c r="G65" s="69" t="str">
        <f>IF($B65&lt;=G$2,"EXECUTADA",IFERROR(VLOOKUP($B65&amp;G$3,'Consolidação Preventiva'!$A:$W,11,0),IF(G64="EXECUTADA",VLOOKUP(G$4,'Projeção Horimetro'!$A$5:$H$11,8,0),G64+250/$J$3)))</f>
        <v>EXECUTADA</v>
      </c>
      <c r="H65" s="69" t="str">
        <f>IF($B65&lt;=H$2,"EXECUTADA",IFERROR(VLOOKUP($B65&amp;H$3,'Consolidação Preventiva'!$A:$W,11,0),IF(H64="EXECUTADA",VLOOKUP(H$4,'Projeção Horimetro'!$A$5:$H$11,8,0),H64+250/$J$3)))</f>
        <v>EXECUTADA</v>
      </c>
    </row>
    <row r="66" spans="2:8">
      <c r="B66" s="68">
        <f t="shared" si="1"/>
        <v>62</v>
      </c>
      <c r="C66" s="64">
        <v>500</v>
      </c>
      <c r="D66" s="69" t="str">
        <f>IF($B66&lt;=D$2,"EXECUTADA",IFERROR(VLOOKUP($B66&amp;D$3,'Consolidação Preventiva'!$A:$W,11,0),IF(D65="EXECUTADA",VLOOKUP(D$4,'Projeção Horimetro'!$A$5:$H$11,8,0),D65+250/$J$3)))</f>
        <v>EXECUTADA</v>
      </c>
      <c r="E66" s="69" t="str">
        <f>IF($B66&lt;=E$2,"EXECUTADA",IFERROR(VLOOKUP($B66&amp;E$3,'Consolidação Preventiva'!$A:$W,11,0),IF(E65="EXECUTADA",VLOOKUP(E$4,'Projeção Horimetro'!$A$5:$H$11,8,0),E65+250/$J$3)))</f>
        <v>EXECUTADA</v>
      </c>
      <c r="F66" s="69" t="str">
        <f>IF($B66&lt;=F$2,"EXECUTADA",IFERROR(VLOOKUP($B66&amp;F$3,'Consolidação Preventiva'!$A:$W,11,0),IF(F65="EXECUTADA",VLOOKUP(F$4,'Projeção Horimetro'!$A$5:$H$11,8,0),F65+250/$J$3)))</f>
        <v>EXECUTADA</v>
      </c>
      <c r="G66" s="69" t="str">
        <f>IF($B66&lt;=G$2,"EXECUTADA",IFERROR(VLOOKUP($B66&amp;G$3,'Consolidação Preventiva'!$A:$W,11,0),IF(G65="EXECUTADA",VLOOKUP(G$4,'Projeção Horimetro'!$A$5:$H$11,8,0),G65+250/$J$3)))</f>
        <v>EXECUTADA</v>
      </c>
      <c r="H66" s="69" t="str">
        <f>IF($B66&lt;=H$2,"EXECUTADA",IFERROR(VLOOKUP($B66&amp;H$3,'Consolidação Preventiva'!$A:$W,11,0),IF(H65="EXECUTADA",VLOOKUP(H$4,'Projeção Horimetro'!$A$5:$H$11,8,0),H65+250/$J$3)))</f>
        <v>EXECUTADA</v>
      </c>
    </row>
    <row r="67" spans="2:8">
      <c r="B67" s="68">
        <f t="shared" si="1"/>
        <v>63</v>
      </c>
      <c r="C67" s="64">
        <v>250</v>
      </c>
      <c r="D67" s="69" t="str">
        <f>IF($B67&lt;=D$2,"EXECUTADA",IFERROR(VLOOKUP($B67&amp;D$3,'Consolidação Preventiva'!$A:$W,11,0),IF(D66="EXECUTADA",VLOOKUP(D$4,'Projeção Horimetro'!$A$5:$H$11,8,0),D66+250/$J$3)))</f>
        <v>EXECUTADA</v>
      </c>
      <c r="E67" s="69" t="str">
        <f>IF($B67&lt;=E$2,"EXECUTADA",IFERROR(VLOOKUP($B67&amp;E$3,'Consolidação Preventiva'!$A:$W,11,0),IF(E66="EXECUTADA",VLOOKUP(E$4,'Projeção Horimetro'!$A$5:$H$11,8,0),E66+250/$J$3)))</f>
        <v>EXECUTADA</v>
      </c>
      <c r="F67" s="69" t="str">
        <f>IF($B67&lt;=F$2,"EXECUTADA",IFERROR(VLOOKUP($B67&amp;F$3,'Consolidação Preventiva'!$A:$W,11,0),IF(F66="EXECUTADA",VLOOKUP(F$4,'Projeção Horimetro'!$A$5:$H$11,8,0),F66+250/$J$3)))</f>
        <v>EXECUTADA</v>
      </c>
      <c r="G67" s="69" t="str">
        <f>IF($B67&lt;=G$2,"EXECUTADA",IFERROR(VLOOKUP($B67&amp;G$3,'Consolidação Preventiva'!$A:$W,11,0),IF(G66="EXECUTADA",VLOOKUP(G$4,'Projeção Horimetro'!$A$5:$H$11,8,0),G66+250/$J$3)))</f>
        <v>EXECUTADA</v>
      </c>
      <c r="H67" s="69" t="str">
        <f>IF($B67&lt;=H$2,"EXECUTADA",IFERROR(VLOOKUP($B67&amp;H$3,'Consolidação Preventiva'!$A:$W,11,0),IF(H66="EXECUTADA",VLOOKUP(H$4,'Projeção Horimetro'!$A$5:$H$11,8,0),H66+250/$J$3)))</f>
        <v>EXECUTADA</v>
      </c>
    </row>
    <row r="68" spans="2:8">
      <c r="B68" s="68">
        <f t="shared" si="1"/>
        <v>64</v>
      </c>
      <c r="C68" s="64">
        <v>4000</v>
      </c>
      <c r="D68" s="69" t="str">
        <f>IF($B68&lt;=D$2,"EXECUTADA",IFERROR(VLOOKUP($B68&amp;D$3,'Consolidação Preventiva'!$A:$W,11,0),IF(D67="EXECUTADA",VLOOKUP(D$4,'Projeção Horimetro'!$A$5:$H$11,8,0),D67+250/$J$3)))</f>
        <v>EXECUTADA</v>
      </c>
      <c r="E68" s="69" t="str">
        <f>IF($B68&lt;=E$2,"EXECUTADA",IFERROR(VLOOKUP($B68&amp;E$3,'Consolidação Preventiva'!$A:$W,11,0),IF(E67="EXECUTADA",VLOOKUP(E$4,'Projeção Horimetro'!$A$5:$H$11,8,0),E67+250/$J$3)))</f>
        <v>EXECUTADA</v>
      </c>
      <c r="F68" s="69" t="str">
        <f>IF($B68&lt;=F$2,"EXECUTADA",IFERROR(VLOOKUP($B68&amp;F$3,'Consolidação Preventiva'!$A:$W,11,0),IF(F67="EXECUTADA",VLOOKUP(F$4,'Projeção Horimetro'!$A$5:$H$11,8,0),F67+250/$J$3)))</f>
        <v>EXECUTADA</v>
      </c>
      <c r="G68" s="69" t="str">
        <f>IF($B68&lt;=G$2,"EXECUTADA",IFERROR(VLOOKUP($B68&amp;G$3,'Consolidação Preventiva'!$A:$W,11,0),IF(G67="EXECUTADA",VLOOKUP(G$4,'Projeção Horimetro'!$A$5:$H$11,8,0),G67+250/$J$3)))</f>
        <v>EXECUTADA</v>
      </c>
      <c r="H68" s="69" t="str">
        <f>IF($B68&lt;=H$2,"EXECUTADA",IFERROR(VLOOKUP($B68&amp;H$3,'Consolidação Preventiva'!$A:$W,11,0),IF(H67="EXECUTADA",VLOOKUP(H$4,'Projeção Horimetro'!$A$5:$H$11,8,0),H67+250/$J$3)))</f>
        <v>EXECUTADA</v>
      </c>
    </row>
    <row r="69" spans="2:8">
      <c r="B69" s="68">
        <f t="shared" si="1"/>
        <v>65</v>
      </c>
      <c r="C69" s="64">
        <v>250</v>
      </c>
      <c r="D69" s="69" t="str">
        <f>IF($B69&lt;=D$2,"EXECUTADA",IFERROR(VLOOKUP($B69&amp;D$3,'Consolidação Preventiva'!$A:$W,11,0),IF(D68="EXECUTADA",VLOOKUP(D$4,'Projeção Horimetro'!$A$5:$H$11,8,0),D68+250/$J$3)))</f>
        <v>EXECUTADA</v>
      </c>
      <c r="E69" s="69" t="str">
        <f>IF($B69&lt;=E$2,"EXECUTADA",IFERROR(VLOOKUP($B69&amp;E$3,'Consolidação Preventiva'!$A:$W,11,0),IF(E68="EXECUTADA",VLOOKUP(E$4,'Projeção Horimetro'!$A$5:$H$11,8,0),E68+250/$J$3)))</f>
        <v>EXECUTADA</v>
      </c>
      <c r="F69" s="69" t="str">
        <f>IF($B69&lt;=F$2,"EXECUTADA",IFERROR(VLOOKUP($B69&amp;F$3,'Consolidação Preventiva'!$A:$W,11,0),IF(F68="EXECUTADA",VLOOKUP(F$4,'Projeção Horimetro'!$A$5:$H$11,8,0),F68+250/$J$3)))</f>
        <v>EXECUTADA</v>
      </c>
      <c r="G69" s="69" t="str">
        <f>IF($B69&lt;=G$2,"EXECUTADA",IFERROR(VLOOKUP($B69&amp;G$3,'Consolidação Preventiva'!$A:$W,11,0),IF(G68="EXECUTADA",VLOOKUP(G$4,'Projeção Horimetro'!$A$5:$H$11,8,0),G68+250/$J$3)))</f>
        <v>EXECUTADA</v>
      </c>
      <c r="H69" s="69" t="str">
        <f>IF($B69&lt;=H$2,"EXECUTADA",IFERROR(VLOOKUP($B69&amp;H$3,'Consolidação Preventiva'!$A:$W,11,0),IF(H68="EXECUTADA",VLOOKUP(H$4,'Projeção Horimetro'!$A$5:$H$11,8,0),H68+250/$J$3)))</f>
        <v>EXECUTADA</v>
      </c>
    </row>
    <row r="70" spans="2:8">
      <c r="B70" s="68">
        <f t="shared" si="1"/>
        <v>66</v>
      </c>
      <c r="C70" s="64">
        <v>500</v>
      </c>
      <c r="D70" s="69" t="str">
        <f>IF($B70&lt;=D$2,"EXECUTADA",IFERROR(VLOOKUP($B70&amp;D$3,'Consolidação Preventiva'!$A:$W,11,0),IF(D69="EXECUTADA",VLOOKUP(D$4,'Projeção Horimetro'!$A$5:$H$11,8,0),D69+250/$J$3)))</f>
        <v>EXECUTADA</v>
      </c>
      <c r="E70" s="69" t="str">
        <f>IF($B70&lt;=E$2,"EXECUTADA",IFERROR(VLOOKUP($B70&amp;E$3,'Consolidação Preventiva'!$A:$W,11,0),IF(E69="EXECUTADA",VLOOKUP(E$4,'Projeção Horimetro'!$A$5:$H$11,8,0),E69+250/$J$3)))</f>
        <v>EXECUTADA</v>
      </c>
      <c r="F70" s="69" t="str">
        <f>IF($B70&lt;=F$2,"EXECUTADA",IFERROR(VLOOKUP($B70&amp;F$3,'Consolidação Preventiva'!$A:$W,11,0),IF(F69="EXECUTADA",VLOOKUP(F$4,'Projeção Horimetro'!$A$5:$H$11,8,0),F69+250/$J$3)))</f>
        <v>EXECUTADA</v>
      </c>
      <c r="G70" s="69" t="str">
        <f>IF($B70&lt;=G$2,"EXECUTADA",IFERROR(VLOOKUP($B70&amp;G$3,'Consolidação Preventiva'!$A:$W,11,0),IF(G69="EXECUTADA",VLOOKUP(G$4,'Projeção Horimetro'!$A$5:$H$11,8,0),G69+250/$J$3)))</f>
        <v>EXECUTADA</v>
      </c>
      <c r="H70" s="69" t="str">
        <f>IF($B70&lt;=H$2,"EXECUTADA",IFERROR(VLOOKUP($B70&amp;H$3,'Consolidação Preventiva'!$A:$W,11,0),IF(H69="EXECUTADA",VLOOKUP(H$4,'Projeção Horimetro'!$A$5:$H$11,8,0),H69+250/$J$3)))</f>
        <v>EXECUTADA</v>
      </c>
    </row>
    <row r="71" spans="2:8">
      <c r="B71" s="68">
        <f t="shared" ref="B71:B134" si="2">B70+1</f>
        <v>67</v>
      </c>
      <c r="C71" s="64">
        <v>250</v>
      </c>
      <c r="D71" s="69" t="str">
        <f>IF($B71&lt;=D$2,"EXECUTADA",IFERROR(VLOOKUP($B71&amp;D$3,'Consolidação Preventiva'!$A:$W,11,0),IF(D70="EXECUTADA",VLOOKUP(D$4,'Projeção Horimetro'!$A$5:$H$11,8,0),D70+250/$J$3)))</f>
        <v>EXECUTADA</v>
      </c>
      <c r="E71" s="69" t="str">
        <f>IF($B71&lt;=E$2,"EXECUTADA",IFERROR(VLOOKUP($B71&amp;E$3,'Consolidação Preventiva'!$A:$W,11,0),IF(E70="EXECUTADA",VLOOKUP(E$4,'Projeção Horimetro'!$A$5:$H$11,8,0),E70+250/$J$3)))</f>
        <v>EXECUTADA</v>
      </c>
      <c r="F71" s="69" t="str">
        <f>IF($B71&lt;=F$2,"EXECUTADA",IFERROR(VLOOKUP($B71&amp;F$3,'Consolidação Preventiva'!$A:$W,11,0),IF(F70="EXECUTADA",VLOOKUP(F$4,'Projeção Horimetro'!$A$5:$H$11,8,0),F70+250/$J$3)))</f>
        <v>EXECUTADA</v>
      </c>
      <c r="G71" s="69" t="str">
        <f>IF($B71&lt;=G$2,"EXECUTADA",IFERROR(VLOOKUP($B71&amp;G$3,'Consolidação Preventiva'!$A:$W,11,0),IF(G70="EXECUTADA",VLOOKUP(G$4,'Projeção Horimetro'!$A$5:$H$11,8,0),G70+250/$J$3)))</f>
        <v>EXECUTADA</v>
      </c>
      <c r="H71" s="69" t="str">
        <f>IF($B71&lt;=H$2,"EXECUTADA",IFERROR(VLOOKUP($B71&amp;H$3,'Consolidação Preventiva'!$A:$W,11,0),IF(H70="EXECUTADA",VLOOKUP(H$4,'Projeção Horimetro'!$A$5:$H$11,8,0),H70+250/$J$3)))</f>
        <v>EXECUTADA</v>
      </c>
    </row>
    <row r="72" spans="2:8">
      <c r="B72" s="68">
        <f t="shared" si="2"/>
        <v>68</v>
      </c>
      <c r="C72" s="64">
        <v>1000</v>
      </c>
      <c r="D72" s="69" t="str">
        <f>IF($B72&lt;=D$2,"EXECUTADA",IFERROR(VLOOKUP($B72&amp;D$3,'Consolidação Preventiva'!$A:$W,11,0),IF(D71="EXECUTADA",VLOOKUP(D$4,'Projeção Horimetro'!$A$5:$H$11,8,0),D71+250/$J$3)))</f>
        <v>EXECUTADA</v>
      </c>
      <c r="E72" s="69" t="str">
        <f>IF($B72&lt;=E$2,"EXECUTADA",IFERROR(VLOOKUP($B72&amp;E$3,'Consolidação Preventiva'!$A:$W,11,0),IF(E71="EXECUTADA",VLOOKUP(E$4,'Projeção Horimetro'!$A$5:$H$11,8,0),E71+250/$J$3)))</f>
        <v>EXECUTADA</v>
      </c>
      <c r="F72" s="69" t="str">
        <f>IF($B72&lt;=F$2,"EXECUTADA",IFERROR(VLOOKUP($B72&amp;F$3,'Consolidação Preventiva'!$A:$W,11,0),IF(F71="EXECUTADA",VLOOKUP(F$4,'Projeção Horimetro'!$A$5:$H$11,8,0),F71+250/$J$3)))</f>
        <v>EXECUTADA</v>
      </c>
      <c r="G72" s="69" t="str">
        <f>IF($B72&lt;=G$2,"EXECUTADA",IFERROR(VLOOKUP($B72&amp;G$3,'Consolidação Preventiva'!$A:$W,11,0),IF(G71="EXECUTADA",VLOOKUP(G$4,'Projeção Horimetro'!$A$5:$H$11,8,0),G71+250/$J$3)))</f>
        <v>EXECUTADA</v>
      </c>
      <c r="H72" s="69" t="str">
        <f>IF($B72&lt;=H$2,"EXECUTADA",IFERROR(VLOOKUP($B72&amp;H$3,'Consolidação Preventiva'!$A:$W,11,0),IF(H71="EXECUTADA",VLOOKUP(H$4,'Projeção Horimetro'!$A$5:$H$11,8,0),H71+250/$J$3)))</f>
        <v>EXECUTADA</v>
      </c>
    </row>
    <row r="73" spans="2:8">
      <c r="B73" s="68">
        <f t="shared" si="2"/>
        <v>69</v>
      </c>
      <c r="C73" s="64">
        <v>250</v>
      </c>
      <c r="D73" s="69" t="str">
        <f>IF($B73&lt;=D$2,"EXECUTADA",IFERROR(VLOOKUP($B73&amp;D$3,'Consolidação Preventiva'!$A:$W,11,0),IF(D72="EXECUTADA",VLOOKUP(D$4,'Projeção Horimetro'!$A$5:$H$11,8,0),D72+250/$J$3)))</f>
        <v>EXECUTADA</v>
      </c>
      <c r="E73" s="69" t="str">
        <f>IF($B73&lt;=E$2,"EXECUTADA",IFERROR(VLOOKUP($B73&amp;E$3,'Consolidação Preventiva'!$A:$W,11,0),IF(E72="EXECUTADA",VLOOKUP(E$4,'Projeção Horimetro'!$A$5:$H$11,8,0),E72+250/$J$3)))</f>
        <v>EXECUTADA</v>
      </c>
      <c r="F73" s="69" t="str">
        <f>IF($B73&lt;=F$2,"EXECUTADA",IFERROR(VLOOKUP($B73&amp;F$3,'Consolidação Preventiva'!$A:$W,11,0),IF(F72="EXECUTADA",VLOOKUP(F$4,'Projeção Horimetro'!$A$5:$H$11,8,0),F72+250/$J$3)))</f>
        <v>EXECUTADA</v>
      </c>
      <c r="G73" s="69" t="str">
        <f>IF($B73&lt;=G$2,"EXECUTADA",IFERROR(VLOOKUP($B73&amp;G$3,'Consolidação Preventiva'!$A:$W,11,0),IF(G72="EXECUTADA",VLOOKUP(G$4,'Projeção Horimetro'!$A$5:$H$11,8,0),G72+250/$J$3)))</f>
        <v>EXECUTADA</v>
      </c>
      <c r="H73" s="69" t="str">
        <f>IF($B73&lt;=H$2,"EXECUTADA",IFERROR(VLOOKUP($B73&amp;H$3,'Consolidação Preventiva'!$A:$W,11,0),IF(H72="EXECUTADA",VLOOKUP(H$4,'Projeção Horimetro'!$A$5:$H$11,8,0),H72+250/$J$3)))</f>
        <v>EXECUTADA</v>
      </c>
    </row>
    <row r="74" spans="2:8">
      <c r="B74" s="68">
        <f t="shared" si="2"/>
        <v>70</v>
      </c>
      <c r="C74" s="64">
        <v>500</v>
      </c>
      <c r="D74" s="69" t="str">
        <f>IF($B74&lt;=D$2,"EXECUTADA",IFERROR(VLOOKUP($B74&amp;D$3,'Consolidação Preventiva'!$A:$W,11,0),IF(D73="EXECUTADA",VLOOKUP(D$4,'Projeção Horimetro'!$A$5:$H$11,8,0),D73+250/$J$3)))</f>
        <v>EXECUTADA</v>
      </c>
      <c r="E74" s="69" t="str">
        <f>IF($B74&lt;=E$2,"EXECUTADA",IFERROR(VLOOKUP($B74&amp;E$3,'Consolidação Preventiva'!$A:$W,11,0),IF(E73="EXECUTADA",VLOOKUP(E$4,'Projeção Horimetro'!$A$5:$H$11,8,0),E73+250/$J$3)))</f>
        <v>EXECUTADA</v>
      </c>
      <c r="F74" s="69" t="str">
        <f>IF($B74&lt;=F$2,"EXECUTADA",IFERROR(VLOOKUP($B74&amp;F$3,'Consolidação Preventiva'!$A:$W,11,0),IF(F73="EXECUTADA",VLOOKUP(F$4,'Projeção Horimetro'!$A$5:$H$11,8,0),F73+250/$J$3)))</f>
        <v>EXECUTADA</v>
      </c>
      <c r="G74" s="69" t="str">
        <f>IF($B74&lt;=G$2,"EXECUTADA",IFERROR(VLOOKUP($B74&amp;G$3,'Consolidação Preventiva'!$A:$W,11,0),IF(G73="EXECUTADA",VLOOKUP(G$4,'Projeção Horimetro'!$A$5:$H$11,8,0),G73+250/$J$3)))</f>
        <v>EXECUTADA</v>
      </c>
      <c r="H74" s="69" t="str">
        <f>IF($B74&lt;=H$2,"EXECUTADA",IFERROR(VLOOKUP($B74&amp;H$3,'Consolidação Preventiva'!$A:$W,11,0),IF(H73="EXECUTADA",VLOOKUP(H$4,'Projeção Horimetro'!$A$5:$H$11,8,0),H73+250/$J$3)))</f>
        <v>EXECUTADA</v>
      </c>
    </row>
    <row r="75" spans="2:8">
      <c r="B75" s="68">
        <f t="shared" si="2"/>
        <v>71</v>
      </c>
      <c r="C75" s="64">
        <v>250</v>
      </c>
      <c r="D75" s="69" t="str">
        <f>IF($B75&lt;=D$2,"EXECUTADA",IFERROR(VLOOKUP($B75&amp;D$3,'Consolidação Preventiva'!$A:$W,11,0),IF(D74="EXECUTADA",VLOOKUP(D$4,'Projeção Horimetro'!$A$5:$H$11,8,0),D74+250/$J$3)))</f>
        <v>EXECUTADA</v>
      </c>
      <c r="E75" s="69" t="str">
        <f>IF($B75&lt;=E$2,"EXECUTADA",IFERROR(VLOOKUP($B75&amp;E$3,'Consolidação Preventiva'!$A:$W,11,0),IF(E74="EXECUTADA",VLOOKUP(E$4,'Projeção Horimetro'!$A$5:$H$11,8,0),E74+250/$J$3)))</f>
        <v>EXECUTADA</v>
      </c>
      <c r="F75" s="69" t="str">
        <f>IF($B75&lt;=F$2,"EXECUTADA",IFERROR(VLOOKUP($B75&amp;F$3,'Consolidação Preventiva'!$A:$W,11,0),IF(F74="EXECUTADA",VLOOKUP(F$4,'Projeção Horimetro'!$A$5:$H$11,8,0),F74+250/$J$3)))</f>
        <v>EXECUTADA</v>
      </c>
      <c r="G75" s="69" t="str">
        <f>IF($B75&lt;=G$2,"EXECUTADA",IFERROR(VLOOKUP($B75&amp;G$3,'Consolidação Preventiva'!$A:$W,11,0),IF(G74="EXECUTADA",VLOOKUP(G$4,'Projeção Horimetro'!$A$5:$H$11,8,0),G74+250/$J$3)))</f>
        <v>EXECUTADA</v>
      </c>
      <c r="H75" s="69" t="str">
        <f>IF($B75&lt;=H$2,"EXECUTADA",IFERROR(VLOOKUP($B75&amp;H$3,'Consolidação Preventiva'!$A:$W,11,0),IF(H74="EXECUTADA",VLOOKUP(H$4,'Projeção Horimetro'!$A$5:$H$11,8,0),H74+250/$J$3)))</f>
        <v>EXECUTADA</v>
      </c>
    </row>
    <row r="76" spans="2:8">
      <c r="B76" s="68">
        <f t="shared" si="2"/>
        <v>72</v>
      </c>
      <c r="C76" s="64">
        <v>2000</v>
      </c>
      <c r="D76" s="69" t="str">
        <f>IF($B76&lt;=D$2,"EXECUTADA",IFERROR(VLOOKUP($B76&amp;D$3,'Consolidação Preventiva'!$A:$W,11,0),IF(D75="EXECUTADA",VLOOKUP(D$4,'Projeção Horimetro'!$A$5:$H$11,8,0),D75+250/$J$3)))</f>
        <v>EXECUTADA</v>
      </c>
      <c r="E76" s="69" t="str">
        <f>IF($B76&lt;=E$2,"EXECUTADA",IFERROR(VLOOKUP($B76&amp;E$3,'Consolidação Preventiva'!$A:$W,11,0),IF(E75="EXECUTADA",VLOOKUP(E$4,'Projeção Horimetro'!$A$5:$H$11,8,0),E75+250/$J$3)))</f>
        <v>EXECUTADA</v>
      </c>
      <c r="F76" s="69" t="str">
        <f>IF($B76&lt;=F$2,"EXECUTADA",IFERROR(VLOOKUP($B76&amp;F$3,'Consolidação Preventiva'!$A:$W,11,0),IF(F75="EXECUTADA",VLOOKUP(F$4,'Projeção Horimetro'!$A$5:$H$11,8,0),F75+250/$J$3)))</f>
        <v>EXECUTADA</v>
      </c>
      <c r="G76" s="69" t="str">
        <f>IF($B76&lt;=G$2,"EXECUTADA",IFERROR(VLOOKUP($B76&amp;G$3,'Consolidação Preventiva'!$A:$W,11,0),IF(G75="EXECUTADA",VLOOKUP(G$4,'Projeção Horimetro'!$A$5:$H$11,8,0),G75+250/$J$3)))</f>
        <v>EXECUTADA</v>
      </c>
      <c r="H76" s="69" t="str">
        <f>IF($B76&lt;=H$2,"EXECUTADA",IFERROR(VLOOKUP($B76&amp;H$3,'Consolidação Preventiva'!$A:$W,11,0),IF(H75="EXECUTADA",VLOOKUP(H$4,'Projeção Horimetro'!$A$5:$H$11,8,0),H75+250/$J$3)))</f>
        <v>EXECUTADA</v>
      </c>
    </row>
    <row r="77" spans="2:8">
      <c r="B77" s="68">
        <f t="shared" si="2"/>
        <v>73</v>
      </c>
      <c r="C77" s="64">
        <v>250</v>
      </c>
      <c r="D77" s="69" t="str">
        <f>IF($B77&lt;=D$2,"EXECUTADA",IFERROR(VLOOKUP($B77&amp;D$3,'Consolidação Preventiva'!$A:$W,11,0),IF(D76="EXECUTADA",VLOOKUP(D$4,'Projeção Horimetro'!$A$5:$H$11,8,0),D76+250/$J$3)))</f>
        <v>EXECUTADA</v>
      </c>
      <c r="E77" s="69" t="str">
        <f>IF($B77&lt;=E$2,"EXECUTADA",IFERROR(VLOOKUP($B77&amp;E$3,'Consolidação Preventiva'!$A:$W,11,0),IF(E76="EXECUTADA",VLOOKUP(E$4,'Projeção Horimetro'!$A$5:$H$11,8,0),E76+250/$J$3)))</f>
        <v>EXECUTADA</v>
      </c>
      <c r="F77" s="69" t="str">
        <f>IF($B77&lt;=F$2,"EXECUTADA",IFERROR(VLOOKUP($B77&amp;F$3,'Consolidação Preventiva'!$A:$W,11,0),IF(F76="EXECUTADA",VLOOKUP(F$4,'Projeção Horimetro'!$A$5:$H$11,8,0),F76+250/$J$3)))</f>
        <v>EXECUTADA</v>
      </c>
      <c r="G77" s="69" t="str">
        <f>IF($B77&lt;=G$2,"EXECUTADA",IFERROR(VLOOKUP($B77&amp;G$3,'Consolidação Preventiva'!$A:$W,11,0),IF(G76="EXECUTADA",VLOOKUP(G$4,'Projeção Horimetro'!$A$5:$H$11,8,0),G76+250/$J$3)))</f>
        <v>EXECUTADA</v>
      </c>
      <c r="H77" s="69" t="str">
        <f>IF($B77&lt;=H$2,"EXECUTADA",IFERROR(VLOOKUP($B77&amp;H$3,'Consolidação Preventiva'!$A:$W,11,0),IF(H76="EXECUTADA",VLOOKUP(H$4,'Projeção Horimetro'!$A$5:$H$11,8,0),H76+250/$J$3)))</f>
        <v>EXECUTADA</v>
      </c>
    </row>
    <row r="78" spans="2:8">
      <c r="B78" s="68">
        <f t="shared" si="2"/>
        <v>74</v>
      </c>
      <c r="C78" s="64">
        <v>500</v>
      </c>
      <c r="D78" s="69">
        <f ca="1">IF($B78&lt;=D$2,"EXECUTADA",IFERROR(VLOOKUP($B78&amp;D$3,'Consolidação Preventiva'!$A:$W,11,0),IF(D77="EXECUTADA",VLOOKUP(D$4,'Projeção Horimetro'!$A$5:$H$11,8,0),D77+250/$J$3)))</f>
        <v>46317.410453178469</v>
      </c>
      <c r="E78" s="69" t="str">
        <f>IF($B78&lt;=E$2,"EXECUTADA",IFERROR(VLOOKUP($B78&amp;E$3,'Consolidação Preventiva'!$A:$W,11,0),IF(E77="EXECUTADA",VLOOKUP(E$4,'Projeção Horimetro'!$A$5:$H$11,8,0),E77+250/$J$3)))</f>
        <v>EXECUTADA</v>
      </c>
      <c r="F78" s="69" t="str">
        <f>IF($B78&lt;=F$2,"EXECUTADA",IFERROR(VLOOKUP($B78&amp;F$3,'Consolidação Preventiva'!$A:$W,11,0),IF(F77="EXECUTADA",VLOOKUP(F$4,'Projeção Horimetro'!$A$5:$H$11,8,0),F77+250/$J$3)))</f>
        <v>EXECUTADA</v>
      </c>
      <c r="G78" s="69" t="str">
        <f>IF($B78&lt;=G$2,"EXECUTADA",IFERROR(VLOOKUP($B78&amp;G$3,'Consolidação Preventiva'!$A:$W,11,0),IF(G77="EXECUTADA",VLOOKUP(G$4,'Projeção Horimetro'!$A$5:$H$11,8,0),G77+250/$J$3)))</f>
        <v>EXECUTADA</v>
      </c>
      <c r="H78" s="69" t="str">
        <f>IF($B78&lt;=H$2,"EXECUTADA",IFERROR(VLOOKUP($B78&amp;H$3,'Consolidação Preventiva'!$A:$W,11,0),IF(H77="EXECUTADA",VLOOKUP(H$4,'Projeção Horimetro'!$A$5:$H$11,8,0),H77+250/$J$3)))</f>
        <v>EXECUTADA</v>
      </c>
    </row>
    <row r="79" spans="2:8">
      <c r="B79" s="68">
        <f t="shared" si="2"/>
        <v>75</v>
      </c>
      <c r="C79" s="64">
        <v>250</v>
      </c>
      <c r="D79" s="69">
        <f ca="1">IF($B79&lt;=D$2,"EXECUTADA",IFERROR(VLOOKUP($B79&amp;D$3,'Consolidação Preventiva'!$A:$W,11,0),IF(D78="EXECUTADA",VLOOKUP(D$4,'Projeção Horimetro'!$A$5:$H$11,8,0),D78+250/$J$3)))</f>
        <v>46336.076843306022</v>
      </c>
      <c r="E79" s="69" t="str">
        <f>IF($B79&lt;=E$2,"EXECUTADA",IFERROR(VLOOKUP($B79&amp;E$3,'Consolidação Preventiva'!$A:$W,11,0),IF(E78="EXECUTADA",VLOOKUP(E$4,'Projeção Horimetro'!$A$5:$H$11,8,0),E78+250/$J$3)))</f>
        <v>EXECUTADA</v>
      </c>
      <c r="F79" s="69" t="str">
        <f>IF($B79&lt;=F$2,"EXECUTADA",IFERROR(VLOOKUP($B79&amp;F$3,'Consolidação Preventiva'!$A:$W,11,0),IF(F78="EXECUTADA",VLOOKUP(F$4,'Projeção Horimetro'!$A$5:$H$11,8,0),F78+250/$J$3)))</f>
        <v>EXECUTADA</v>
      </c>
      <c r="G79" s="69" t="str">
        <f>IF($B79&lt;=G$2,"EXECUTADA",IFERROR(VLOOKUP($B79&amp;G$3,'Consolidação Preventiva'!$A:$W,11,0),IF(G78="EXECUTADA",VLOOKUP(G$4,'Projeção Horimetro'!$A$5:$H$11,8,0),G78+250/$J$3)))</f>
        <v>EXECUTADA</v>
      </c>
      <c r="H79" s="69" t="str">
        <f>IF($B79&lt;=H$2,"EXECUTADA",IFERROR(VLOOKUP($B79&amp;H$3,'Consolidação Preventiva'!$A:$W,11,0),IF(H78="EXECUTADA",VLOOKUP(H$4,'Projeção Horimetro'!$A$5:$H$11,8,0),H78+250/$J$3)))</f>
        <v>EXECUTADA</v>
      </c>
    </row>
    <row r="80" spans="2:8">
      <c r="B80" s="68">
        <f t="shared" si="2"/>
        <v>76</v>
      </c>
      <c r="C80" s="64">
        <v>1000</v>
      </c>
      <c r="D80" s="69">
        <f ca="1">IF($B80&lt;=D$2,"EXECUTADA",IFERROR(VLOOKUP($B80&amp;D$3,'Consolidação Preventiva'!$A:$W,11,0),IF(D79="EXECUTADA",VLOOKUP(D$4,'Projeção Horimetro'!$A$5:$H$11,8,0),D79+250/$J$3)))</f>
        <v>46354.743233433575</v>
      </c>
      <c r="E80" s="69" t="str">
        <f>IF($B80&lt;=E$2,"EXECUTADA",IFERROR(VLOOKUP($B80&amp;E$3,'Consolidação Preventiva'!$A:$W,11,0),IF(E79="EXECUTADA",VLOOKUP(E$4,'Projeção Horimetro'!$A$5:$H$11,8,0),E79+250/$J$3)))</f>
        <v>EXECUTADA</v>
      </c>
      <c r="F80" s="69" t="str">
        <f>IF($B80&lt;=F$2,"EXECUTADA",IFERROR(VLOOKUP($B80&amp;F$3,'Consolidação Preventiva'!$A:$W,11,0),IF(F79="EXECUTADA",VLOOKUP(F$4,'Projeção Horimetro'!$A$5:$H$11,8,0),F79+250/$J$3)))</f>
        <v>EXECUTADA</v>
      </c>
      <c r="G80" s="69" t="str">
        <f>IF($B80&lt;=G$2,"EXECUTADA",IFERROR(VLOOKUP($B80&amp;G$3,'Consolidação Preventiva'!$A:$W,11,0),IF(G79="EXECUTADA",VLOOKUP(G$4,'Projeção Horimetro'!$A$5:$H$11,8,0),G79+250/$J$3)))</f>
        <v>EXECUTADA</v>
      </c>
      <c r="H80" s="69" t="str">
        <f>IF($B80&lt;=H$2,"EXECUTADA",IFERROR(VLOOKUP($B80&amp;H$3,'Consolidação Preventiva'!$A:$W,11,0),IF(H79="EXECUTADA",VLOOKUP(H$4,'Projeção Horimetro'!$A$5:$H$11,8,0),H79+250/$J$3)))</f>
        <v>EXECUTADA</v>
      </c>
    </row>
    <row r="81" spans="2:8">
      <c r="B81" s="68">
        <f t="shared" si="2"/>
        <v>77</v>
      </c>
      <c r="C81" s="64">
        <v>250</v>
      </c>
      <c r="D81" s="69">
        <f ca="1">IF($B81&lt;=D$2,"EXECUTADA",IFERROR(VLOOKUP($B81&amp;D$3,'Consolidação Preventiva'!$A:$W,11,0),IF(D80="EXECUTADA",VLOOKUP(D$4,'Projeção Horimetro'!$A$5:$H$11,8,0),D80+250/$J$3)))</f>
        <v>46373.409623561129</v>
      </c>
      <c r="E81" s="69" t="str">
        <f>IF($B81&lt;=E$2,"EXECUTADA",IFERROR(VLOOKUP($B81&amp;E$3,'Consolidação Preventiva'!$A:$W,11,0),IF(E80="EXECUTADA",VLOOKUP(E$4,'Projeção Horimetro'!$A$5:$H$11,8,0),E80+250/$J$3)))</f>
        <v>EXECUTADA</v>
      </c>
      <c r="F81" s="69" t="str">
        <f>IF($B81&lt;=F$2,"EXECUTADA",IFERROR(VLOOKUP($B81&amp;F$3,'Consolidação Preventiva'!$A:$W,11,0),IF(F80="EXECUTADA",VLOOKUP(F$4,'Projeção Horimetro'!$A$5:$H$11,8,0),F80+250/$J$3)))</f>
        <v>EXECUTADA</v>
      </c>
      <c r="G81" s="69" t="str">
        <f>IF($B81&lt;=G$2,"EXECUTADA",IFERROR(VLOOKUP($B81&amp;G$3,'Consolidação Preventiva'!$A:$W,11,0),IF(G80="EXECUTADA",VLOOKUP(G$4,'Projeção Horimetro'!$A$5:$H$11,8,0),G80+250/$J$3)))</f>
        <v>EXECUTADA</v>
      </c>
      <c r="H81" s="69" t="str">
        <f>IF($B81&lt;=H$2,"EXECUTADA",IFERROR(VLOOKUP($B81&amp;H$3,'Consolidação Preventiva'!$A:$W,11,0),IF(H80="EXECUTADA",VLOOKUP(H$4,'Projeção Horimetro'!$A$5:$H$11,8,0),H80+250/$J$3)))</f>
        <v>EXECUTADA</v>
      </c>
    </row>
    <row r="82" spans="2:8">
      <c r="B82" s="68">
        <f t="shared" si="2"/>
        <v>78</v>
      </c>
      <c r="C82" s="64">
        <v>500</v>
      </c>
      <c r="D82" s="69">
        <f ca="1">IF($B82&lt;=D$2,"EXECUTADA",IFERROR(VLOOKUP($B82&amp;D$3,'Consolidação Preventiva'!$A:$W,11,0),IF(D81="EXECUTADA",VLOOKUP(D$4,'Projeção Horimetro'!$A$5:$H$11,8,0),D81+250/$J$3)))</f>
        <v>46392.076013688682</v>
      </c>
      <c r="E82" s="69" t="str">
        <f>IF($B82&lt;=E$2,"EXECUTADA",IFERROR(VLOOKUP($B82&amp;E$3,'Consolidação Preventiva'!$A:$W,11,0),IF(E81="EXECUTADA",VLOOKUP(E$4,'Projeção Horimetro'!$A$5:$H$11,8,0),E81+250/$J$3)))</f>
        <v>EXECUTADA</v>
      </c>
      <c r="F82" s="69" t="str">
        <f>IF($B82&lt;=F$2,"EXECUTADA",IFERROR(VLOOKUP($B82&amp;F$3,'Consolidação Preventiva'!$A:$W,11,0),IF(F81="EXECUTADA",VLOOKUP(F$4,'Projeção Horimetro'!$A$5:$H$11,8,0),F81+250/$J$3)))</f>
        <v>EXECUTADA</v>
      </c>
      <c r="G82" s="69" t="str">
        <f>IF($B82&lt;=G$2,"EXECUTADA",IFERROR(VLOOKUP($B82&amp;G$3,'Consolidação Preventiva'!$A:$W,11,0),IF(G81="EXECUTADA",VLOOKUP(G$4,'Projeção Horimetro'!$A$5:$H$11,8,0),G81+250/$J$3)))</f>
        <v>EXECUTADA</v>
      </c>
      <c r="H82" s="69" t="str">
        <f>IF($B82&lt;=H$2,"EXECUTADA",IFERROR(VLOOKUP($B82&amp;H$3,'Consolidação Preventiva'!$A:$W,11,0),IF(H81="EXECUTADA",VLOOKUP(H$4,'Projeção Horimetro'!$A$5:$H$11,8,0),H81+250/$J$3)))</f>
        <v>EXECUTADA</v>
      </c>
    </row>
    <row r="83" spans="2:8">
      <c r="B83" s="68">
        <f t="shared" si="2"/>
        <v>79</v>
      </c>
      <c r="C83" s="64">
        <v>250</v>
      </c>
      <c r="D83" s="69">
        <f ca="1">IF($B83&lt;=D$2,"EXECUTADA",IFERROR(VLOOKUP($B83&amp;D$3,'Consolidação Preventiva'!$A:$W,11,0),IF(D82="EXECUTADA",VLOOKUP(D$4,'Projeção Horimetro'!$A$5:$H$11,8,0),D82+250/$J$3)))</f>
        <v>46410.742403816235</v>
      </c>
      <c r="E83" s="69" t="str">
        <f>IF($B83&lt;=E$2,"EXECUTADA",IFERROR(VLOOKUP($B83&amp;E$3,'Consolidação Preventiva'!$A:$W,11,0),IF(E82="EXECUTADA",VLOOKUP(E$4,'Projeção Horimetro'!$A$5:$H$11,8,0),E82+250/$J$3)))</f>
        <v>EXECUTADA</v>
      </c>
      <c r="F83" s="69" t="str">
        <f>IF($B83&lt;=F$2,"EXECUTADA",IFERROR(VLOOKUP($B83&amp;F$3,'Consolidação Preventiva'!$A:$W,11,0),IF(F82="EXECUTADA",VLOOKUP(F$4,'Projeção Horimetro'!$A$5:$H$11,8,0),F82+250/$J$3)))</f>
        <v>EXECUTADA</v>
      </c>
      <c r="G83" s="69" t="str">
        <f>IF($B83&lt;=G$2,"EXECUTADA",IFERROR(VLOOKUP($B83&amp;G$3,'Consolidação Preventiva'!$A:$W,11,0),IF(G82="EXECUTADA",VLOOKUP(G$4,'Projeção Horimetro'!$A$5:$H$11,8,0),G82+250/$J$3)))</f>
        <v>EXECUTADA</v>
      </c>
      <c r="H83" s="69" t="str">
        <f>IF($B83&lt;=H$2,"EXECUTADA",IFERROR(VLOOKUP($B83&amp;H$3,'Consolidação Preventiva'!$A:$W,11,0),IF(H82="EXECUTADA",VLOOKUP(H$4,'Projeção Horimetro'!$A$5:$H$11,8,0),H82+250/$J$3)))</f>
        <v>EXECUTADA</v>
      </c>
    </row>
    <row r="84" spans="2:8">
      <c r="B84" s="68">
        <f t="shared" si="2"/>
        <v>80</v>
      </c>
      <c r="C84" s="64">
        <v>8000</v>
      </c>
      <c r="D84" s="69">
        <f ca="1">IF($B84&lt;=D$2,"EXECUTADA",IFERROR(VLOOKUP($B84&amp;D$3,'Consolidação Preventiva'!$A:$W,11,0),IF(D83="EXECUTADA",VLOOKUP(D$4,'Projeção Horimetro'!$A$5:$H$11,8,0),D83+250/$J$3)))</f>
        <v>46429.408793943789</v>
      </c>
      <c r="E84" s="69" t="str">
        <f>IF($B84&lt;=E$2,"EXECUTADA",IFERROR(VLOOKUP($B84&amp;E$3,'Consolidação Preventiva'!$A:$W,11,0),IF(E83="EXECUTADA",VLOOKUP(E$4,'Projeção Horimetro'!$A$5:$H$11,8,0),E83+250/$J$3)))</f>
        <v>EXECUTADA</v>
      </c>
      <c r="F84" s="69" t="str">
        <f>IF($B84&lt;=F$2,"EXECUTADA",IFERROR(VLOOKUP($B84&amp;F$3,'Consolidação Preventiva'!$A:$W,11,0),IF(F83="EXECUTADA",VLOOKUP(F$4,'Projeção Horimetro'!$A$5:$H$11,8,0),F83+250/$J$3)))</f>
        <v>EXECUTADA</v>
      </c>
      <c r="G84" s="69" t="str">
        <f>IF($B84&lt;=G$2,"EXECUTADA",IFERROR(VLOOKUP($B84&amp;G$3,'Consolidação Preventiva'!$A:$W,11,0),IF(G83="EXECUTADA",VLOOKUP(G$4,'Projeção Horimetro'!$A$5:$H$11,8,0),G83+250/$J$3)))</f>
        <v>EXECUTADA</v>
      </c>
      <c r="H84" s="69" t="str">
        <f>IF($B84&lt;=H$2,"EXECUTADA",IFERROR(VLOOKUP($B84&amp;H$3,'Consolidação Preventiva'!$A:$W,11,0),IF(H83="EXECUTADA",VLOOKUP(H$4,'Projeção Horimetro'!$A$5:$H$11,8,0),H83+250/$J$3)))</f>
        <v>EXECUTADA</v>
      </c>
    </row>
    <row r="85" spans="2:8">
      <c r="B85" s="68">
        <f t="shared" si="2"/>
        <v>81</v>
      </c>
      <c r="C85" s="64">
        <v>250</v>
      </c>
      <c r="D85" s="69">
        <f ca="1">IF($B85&lt;=D$2,"EXECUTADA",IFERROR(VLOOKUP($B85&amp;D$3,'Consolidação Preventiva'!$A:$W,11,0),IF(D84="EXECUTADA",VLOOKUP(D$4,'Projeção Horimetro'!$A$5:$H$11,8,0),D84+250/$J$3)))</f>
        <v>46448.075184071342</v>
      </c>
      <c r="E85" s="69" t="str">
        <f>IF($B85&lt;=E$2,"EXECUTADA",IFERROR(VLOOKUP($B85&amp;E$3,'Consolidação Preventiva'!$A:$W,11,0),IF(E84="EXECUTADA",VLOOKUP(E$4,'Projeção Horimetro'!$A$5:$H$11,8,0),E84+250/$J$3)))</f>
        <v>EXECUTADA</v>
      </c>
      <c r="F85" s="69" t="str">
        <f>IF($B85&lt;=F$2,"EXECUTADA",IFERROR(VLOOKUP($B85&amp;F$3,'Consolidação Preventiva'!$A:$W,11,0),IF(F84="EXECUTADA",VLOOKUP(F$4,'Projeção Horimetro'!$A$5:$H$11,8,0),F84+250/$J$3)))</f>
        <v>EXECUTADA</v>
      </c>
      <c r="G85" s="69" t="str">
        <f>IF($B85&lt;=G$2,"EXECUTADA",IFERROR(VLOOKUP($B85&amp;G$3,'Consolidação Preventiva'!$A:$W,11,0),IF(G84="EXECUTADA",VLOOKUP(G$4,'Projeção Horimetro'!$A$5:$H$11,8,0),G84+250/$J$3)))</f>
        <v>EXECUTADA</v>
      </c>
      <c r="H85" s="69" t="str">
        <f>IF($B85&lt;=H$2,"EXECUTADA",IFERROR(VLOOKUP($B85&amp;H$3,'Consolidação Preventiva'!$A:$W,11,0),IF(H84="EXECUTADA",VLOOKUP(H$4,'Projeção Horimetro'!$A$5:$H$11,8,0),H84+250/$J$3)))</f>
        <v>EXECUTADA</v>
      </c>
    </row>
    <row r="86" spans="2:8">
      <c r="B86" s="68">
        <f t="shared" si="2"/>
        <v>82</v>
      </c>
      <c r="C86" s="64">
        <v>500</v>
      </c>
      <c r="D86" s="69">
        <f ca="1">IF($B86&lt;=D$2,"EXECUTADA",IFERROR(VLOOKUP($B86&amp;D$3,'Consolidação Preventiva'!$A:$W,11,0),IF(D85="EXECUTADA",VLOOKUP(D$4,'Projeção Horimetro'!$A$5:$H$11,8,0),D85+250/$J$3)))</f>
        <v>46466.741574198895</v>
      </c>
      <c r="E86" s="69" t="str">
        <f>IF($B86&lt;=E$2,"EXECUTADA",IFERROR(VLOOKUP($B86&amp;E$3,'Consolidação Preventiva'!$A:$W,11,0),IF(E85="EXECUTADA",VLOOKUP(E$4,'Projeção Horimetro'!$A$5:$H$11,8,0),E85+250/$J$3)))</f>
        <v>EXECUTADA</v>
      </c>
      <c r="F86" s="69" t="str">
        <f>IF($B86&lt;=F$2,"EXECUTADA",IFERROR(VLOOKUP($B86&amp;F$3,'Consolidação Preventiva'!$A:$W,11,0),IF(F85="EXECUTADA",VLOOKUP(F$4,'Projeção Horimetro'!$A$5:$H$11,8,0),F85+250/$J$3)))</f>
        <v>EXECUTADA</v>
      </c>
      <c r="G86" s="69" t="str">
        <f>IF($B86&lt;=G$2,"EXECUTADA",IFERROR(VLOOKUP($B86&amp;G$3,'Consolidação Preventiva'!$A:$W,11,0),IF(G85="EXECUTADA",VLOOKUP(G$4,'Projeção Horimetro'!$A$5:$H$11,8,0),G85+250/$J$3)))</f>
        <v>EXECUTADA</v>
      </c>
      <c r="H86" s="69" t="str">
        <f>IF($B86&lt;=H$2,"EXECUTADA",IFERROR(VLOOKUP($B86&amp;H$3,'Consolidação Preventiva'!$A:$W,11,0),IF(H85="EXECUTADA",VLOOKUP(H$4,'Projeção Horimetro'!$A$5:$H$11,8,0),H85+250/$J$3)))</f>
        <v>EXECUTADA</v>
      </c>
    </row>
    <row r="87" spans="2:8">
      <c r="B87" s="68">
        <f t="shared" si="2"/>
        <v>83</v>
      </c>
      <c r="C87" s="64">
        <v>250</v>
      </c>
      <c r="D87" s="69">
        <f ca="1">IF($B87&lt;=D$2,"EXECUTADA",IFERROR(VLOOKUP($B87&amp;D$3,'Consolidação Preventiva'!$A:$W,11,0),IF(D86="EXECUTADA",VLOOKUP(D$4,'Projeção Horimetro'!$A$5:$H$11,8,0),D86+250/$J$3)))</f>
        <v>46485.407964326449</v>
      </c>
      <c r="E87" s="69" t="str">
        <f>IF($B87&lt;=E$2,"EXECUTADA",IFERROR(VLOOKUP($B87&amp;E$3,'Consolidação Preventiva'!$A:$W,11,0),IF(E86="EXECUTADA",VLOOKUP(E$4,'Projeção Horimetro'!$A$5:$H$11,8,0),E86+250/$J$3)))</f>
        <v>EXECUTADA</v>
      </c>
      <c r="F87" s="69" t="str">
        <f>IF($B87&lt;=F$2,"EXECUTADA",IFERROR(VLOOKUP($B87&amp;F$3,'Consolidação Preventiva'!$A:$W,11,0),IF(F86="EXECUTADA",VLOOKUP(F$4,'Projeção Horimetro'!$A$5:$H$11,8,0),F86+250/$J$3)))</f>
        <v>EXECUTADA</v>
      </c>
      <c r="G87" s="69" t="str">
        <f>IF($B87&lt;=G$2,"EXECUTADA",IFERROR(VLOOKUP($B87&amp;G$3,'Consolidação Preventiva'!$A:$W,11,0),IF(G86="EXECUTADA",VLOOKUP(G$4,'Projeção Horimetro'!$A$5:$H$11,8,0),G86+250/$J$3)))</f>
        <v>EXECUTADA</v>
      </c>
      <c r="H87" s="69" t="str">
        <f>IF($B87&lt;=H$2,"EXECUTADA",IFERROR(VLOOKUP($B87&amp;H$3,'Consolidação Preventiva'!$A:$W,11,0),IF(H86="EXECUTADA",VLOOKUP(H$4,'Projeção Horimetro'!$A$5:$H$11,8,0),H86+250/$J$3)))</f>
        <v>EXECUTADA</v>
      </c>
    </row>
    <row r="88" spans="2:8">
      <c r="B88" s="68">
        <f t="shared" si="2"/>
        <v>84</v>
      </c>
      <c r="C88" s="64">
        <v>1000</v>
      </c>
      <c r="D88" s="69">
        <f ca="1">IF($B88&lt;=D$2,"EXECUTADA",IFERROR(VLOOKUP($B88&amp;D$3,'Consolidação Preventiva'!$A:$W,11,0),IF(D87="EXECUTADA",VLOOKUP(D$4,'Projeção Horimetro'!$A$5:$H$11,8,0),D87+250/$J$3)))</f>
        <v>46504.074354454002</v>
      </c>
      <c r="E88" s="69" t="str">
        <f>IF($B88&lt;=E$2,"EXECUTADA",IFERROR(VLOOKUP($B88&amp;E$3,'Consolidação Preventiva'!$A:$W,11,0),IF(E87="EXECUTADA",VLOOKUP(E$4,'Projeção Horimetro'!$A$5:$H$11,8,0),E87+250/$J$3)))</f>
        <v>EXECUTADA</v>
      </c>
      <c r="F88" s="69" t="str">
        <f>IF($B88&lt;=F$2,"EXECUTADA",IFERROR(VLOOKUP($B88&amp;F$3,'Consolidação Preventiva'!$A:$W,11,0),IF(F87="EXECUTADA",VLOOKUP(F$4,'Projeção Horimetro'!$A$5:$H$11,8,0),F87+250/$J$3)))</f>
        <v>EXECUTADA</v>
      </c>
      <c r="G88" s="69" t="str">
        <f>IF($B88&lt;=G$2,"EXECUTADA",IFERROR(VLOOKUP($B88&amp;G$3,'Consolidação Preventiva'!$A:$W,11,0),IF(G87="EXECUTADA",VLOOKUP(G$4,'Projeção Horimetro'!$A$5:$H$11,8,0),G87+250/$J$3)))</f>
        <v>EXECUTADA</v>
      </c>
      <c r="H88" s="69" t="str">
        <f>IF($B88&lt;=H$2,"EXECUTADA",IFERROR(VLOOKUP($B88&amp;H$3,'Consolidação Preventiva'!$A:$W,11,0),IF(H87="EXECUTADA",VLOOKUP(H$4,'Projeção Horimetro'!$A$5:$H$11,8,0),H87+250/$J$3)))</f>
        <v>EXECUTADA</v>
      </c>
    </row>
    <row r="89" spans="2:8">
      <c r="B89" s="68">
        <f t="shared" si="2"/>
        <v>85</v>
      </c>
      <c r="C89" s="64">
        <v>250</v>
      </c>
      <c r="D89" s="69">
        <f ca="1">IF($B89&lt;=D$2,"EXECUTADA",IFERROR(VLOOKUP($B89&amp;D$3,'Consolidação Preventiva'!$A:$W,11,0),IF(D88="EXECUTADA",VLOOKUP(D$4,'Projeção Horimetro'!$A$5:$H$11,8,0),D88+250/$J$3)))</f>
        <v>46522.740744581555</v>
      </c>
      <c r="E89" s="69" t="str">
        <f>IF($B89&lt;=E$2,"EXECUTADA",IFERROR(VLOOKUP($B89&amp;E$3,'Consolidação Preventiva'!$A:$W,11,0),IF(E88="EXECUTADA",VLOOKUP(E$4,'Projeção Horimetro'!$A$5:$H$11,8,0),E88+250/$J$3)))</f>
        <v>EXECUTADA</v>
      </c>
      <c r="F89" s="69" t="str">
        <f>IF($B89&lt;=F$2,"EXECUTADA",IFERROR(VLOOKUP($B89&amp;F$3,'Consolidação Preventiva'!$A:$W,11,0),IF(F88="EXECUTADA",VLOOKUP(F$4,'Projeção Horimetro'!$A$5:$H$11,8,0),F88+250/$J$3)))</f>
        <v>EXECUTADA</v>
      </c>
      <c r="G89" s="69" t="str">
        <f>IF($B89&lt;=G$2,"EXECUTADA",IFERROR(VLOOKUP($B89&amp;G$3,'Consolidação Preventiva'!$A:$W,11,0),IF(G88="EXECUTADA",VLOOKUP(G$4,'Projeção Horimetro'!$A$5:$H$11,8,0),G88+250/$J$3)))</f>
        <v>EXECUTADA</v>
      </c>
      <c r="H89" s="69" t="str">
        <f>IF($B89&lt;=H$2,"EXECUTADA",IFERROR(VLOOKUP($B89&amp;H$3,'Consolidação Preventiva'!$A:$W,11,0),IF(H88="EXECUTADA",VLOOKUP(H$4,'Projeção Horimetro'!$A$5:$H$11,8,0),H88+250/$J$3)))</f>
        <v>EXECUTADA</v>
      </c>
    </row>
    <row r="90" spans="2:8">
      <c r="B90" s="68">
        <f t="shared" si="2"/>
        <v>86</v>
      </c>
      <c r="C90" s="64">
        <v>500</v>
      </c>
      <c r="D90" s="69">
        <f ca="1">IF($B90&lt;=D$2,"EXECUTADA",IFERROR(VLOOKUP($B90&amp;D$3,'Consolidação Preventiva'!$A:$W,11,0),IF(D89="EXECUTADA",VLOOKUP(D$4,'Projeção Horimetro'!$A$5:$H$11,8,0),D89+250/$J$3)))</f>
        <v>46541.407134709109</v>
      </c>
      <c r="E90" s="69" t="str">
        <f>IF($B90&lt;=E$2,"EXECUTADA",IFERROR(VLOOKUP($B90&amp;E$3,'Consolidação Preventiva'!$A:$W,11,0),IF(E89="EXECUTADA",VLOOKUP(E$4,'Projeção Horimetro'!$A$5:$H$11,8,0),E89+250/$J$3)))</f>
        <v>EXECUTADA</v>
      </c>
      <c r="F90" s="69" t="str">
        <f>IF($B90&lt;=F$2,"EXECUTADA",IFERROR(VLOOKUP($B90&amp;F$3,'Consolidação Preventiva'!$A:$W,11,0),IF(F89="EXECUTADA",VLOOKUP(F$4,'Projeção Horimetro'!$A$5:$H$11,8,0),F89+250/$J$3)))</f>
        <v>EXECUTADA</v>
      </c>
      <c r="G90" s="69" t="str">
        <f>IF($B90&lt;=G$2,"EXECUTADA",IFERROR(VLOOKUP($B90&amp;G$3,'Consolidação Preventiva'!$A:$W,11,0),IF(G89="EXECUTADA",VLOOKUP(G$4,'Projeção Horimetro'!$A$5:$H$11,8,0),G89+250/$J$3)))</f>
        <v>EXECUTADA</v>
      </c>
      <c r="H90" s="69" t="str">
        <f>IF($B90&lt;=H$2,"EXECUTADA",IFERROR(VLOOKUP($B90&amp;H$3,'Consolidação Preventiva'!$A:$W,11,0),IF(H89="EXECUTADA",VLOOKUP(H$4,'Projeção Horimetro'!$A$5:$H$11,8,0),H89+250/$J$3)))</f>
        <v>EXECUTADA</v>
      </c>
    </row>
    <row r="91" spans="2:8">
      <c r="B91" s="68">
        <f t="shared" si="2"/>
        <v>87</v>
      </c>
      <c r="C91" s="64">
        <v>250</v>
      </c>
      <c r="D91" s="69">
        <f ca="1">IF($B91&lt;=D$2,"EXECUTADA",IFERROR(VLOOKUP($B91&amp;D$3,'Consolidação Preventiva'!$A:$W,11,0),IF(D90="EXECUTADA",VLOOKUP(D$4,'Projeção Horimetro'!$A$5:$H$11,8,0),D90+250/$J$3)))</f>
        <v>46560.073524836662</v>
      </c>
      <c r="E91" s="69" t="str">
        <f>IF($B91&lt;=E$2,"EXECUTADA",IFERROR(VLOOKUP($B91&amp;E$3,'Consolidação Preventiva'!$A:$W,11,0),IF(E90="EXECUTADA",VLOOKUP(E$4,'Projeção Horimetro'!$A$5:$H$11,8,0),E90+250/$J$3)))</f>
        <v>EXECUTADA</v>
      </c>
      <c r="F91" s="69" t="str">
        <f>IF($B91&lt;=F$2,"EXECUTADA",IFERROR(VLOOKUP($B91&amp;F$3,'Consolidação Preventiva'!$A:$W,11,0),IF(F90="EXECUTADA",VLOOKUP(F$4,'Projeção Horimetro'!$A$5:$H$11,8,0),F90+250/$J$3)))</f>
        <v>EXECUTADA</v>
      </c>
      <c r="G91" s="69" t="str">
        <f>IF($B91&lt;=G$2,"EXECUTADA",IFERROR(VLOOKUP($B91&amp;G$3,'Consolidação Preventiva'!$A:$W,11,0),IF(G90="EXECUTADA",VLOOKUP(G$4,'Projeção Horimetro'!$A$5:$H$11,8,0),G90+250/$J$3)))</f>
        <v>EXECUTADA</v>
      </c>
      <c r="H91" s="69" t="str">
        <f>IF($B91&lt;=H$2,"EXECUTADA",IFERROR(VLOOKUP($B91&amp;H$3,'Consolidação Preventiva'!$A:$W,11,0),IF(H90="EXECUTADA",VLOOKUP(H$4,'Projeção Horimetro'!$A$5:$H$11,8,0),H90+250/$J$3)))</f>
        <v>EXECUTADA</v>
      </c>
    </row>
    <row r="92" spans="2:8">
      <c r="B92" s="68">
        <f t="shared" si="2"/>
        <v>88</v>
      </c>
      <c r="C92" s="64">
        <v>2000</v>
      </c>
      <c r="D92" s="69">
        <f ca="1">IF($B92&lt;=D$2,"EXECUTADA",IFERROR(VLOOKUP($B92&amp;D$3,'Consolidação Preventiva'!$A:$W,11,0),IF(D91="EXECUTADA",VLOOKUP(D$4,'Projeção Horimetro'!$A$5:$H$11,8,0),D91+250/$J$3)))</f>
        <v>46578.739914964215</v>
      </c>
      <c r="E92" s="69" t="str">
        <f>IF($B92&lt;=E$2,"EXECUTADA",IFERROR(VLOOKUP($B92&amp;E$3,'Consolidação Preventiva'!$A:$W,11,0),IF(E91="EXECUTADA",VLOOKUP(E$4,'Projeção Horimetro'!$A$5:$H$11,8,0),E91+250/$J$3)))</f>
        <v>EXECUTADA</v>
      </c>
      <c r="F92" s="69" t="str">
        <f>IF($B92&lt;=F$2,"EXECUTADA",IFERROR(VLOOKUP($B92&amp;F$3,'Consolidação Preventiva'!$A:$W,11,0),IF(F91="EXECUTADA",VLOOKUP(F$4,'Projeção Horimetro'!$A$5:$H$11,8,0),F91+250/$J$3)))</f>
        <v>EXECUTADA</v>
      </c>
      <c r="G92" s="69" t="str">
        <f>IF($B92&lt;=G$2,"EXECUTADA",IFERROR(VLOOKUP($B92&amp;G$3,'Consolidação Preventiva'!$A:$W,11,0),IF(G91="EXECUTADA",VLOOKUP(G$4,'Projeção Horimetro'!$A$5:$H$11,8,0),G91+250/$J$3)))</f>
        <v>EXECUTADA</v>
      </c>
      <c r="H92" s="69" t="str">
        <f>IF($B92&lt;=H$2,"EXECUTADA",IFERROR(VLOOKUP($B92&amp;H$3,'Consolidação Preventiva'!$A:$W,11,0),IF(H91="EXECUTADA",VLOOKUP(H$4,'Projeção Horimetro'!$A$5:$H$11,8,0),H91+250/$J$3)))</f>
        <v>EXECUTADA</v>
      </c>
    </row>
    <row r="93" spans="2:8">
      <c r="B93" s="68">
        <f t="shared" si="2"/>
        <v>89</v>
      </c>
      <c r="C93" s="64">
        <v>250</v>
      </c>
      <c r="D93" s="69">
        <f ca="1">IF($B93&lt;=D$2,"EXECUTADA",IFERROR(VLOOKUP($B93&amp;D$3,'Consolidação Preventiva'!$A:$W,11,0),IF(D92="EXECUTADA",VLOOKUP(D$4,'Projeção Horimetro'!$A$5:$H$11,8,0),D92+250/$J$3)))</f>
        <v>46597.406305091768</v>
      </c>
      <c r="E93" s="69" t="str">
        <f>IF($B93&lt;=E$2,"EXECUTADA",IFERROR(VLOOKUP($B93&amp;E$3,'Consolidação Preventiva'!$A:$W,11,0),IF(E92="EXECUTADA",VLOOKUP(E$4,'Projeção Horimetro'!$A$5:$H$11,8,0),E92+250/$J$3)))</f>
        <v>EXECUTADA</v>
      </c>
      <c r="F93" s="69" t="str">
        <f>IF($B93&lt;=F$2,"EXECUTADA",IFERROR(VLOOKUP($B93&amp;F$3,'Consolidação Preventiva'!$A:$W,11,0),IF(F92="EXECUTADA",VLOOKUP(F$4,'Projeção Horimetro'!$A$5:$H$11,8,0),F92+250/$J$3)))</f>
        <v>EXECUTADA</v>
      </c>
      <c r="G93" s="69" t="str">
        <f>IF($B93&lt;=G$2,"EXECUTADA",IFERROR(VLOOKUP($B93&amp;G$3,'Consolidação Preventiva'!$A:$W,11,0),IF(G92="EXECUTADA",VLOOKUP(G$4,'Projeção Horimetro'!$A$5:$H$11,8,0),G92+250/$J$3)))</f>
        <v>EXECUTADA</v>
      </c>
      <c r="H93" s="69" t="str">
        <f>IF($B93&lt;=H$2,"EXECUTADA",IFERROR(VLOOKUP($B93&amp;H$3,'Consolidação Preventiva'!$A:$W,11,0),IF(H92="EXECUTADA",VLOOKUP(H$4,'Projeção Horimetro'!$A$5:$H$11,8,0),H92+250/$J$3)))</f>
        <v>EXECUTADA</v>
      </c>
    </row>
    <row r="94" spans="2:8">
      <c r="B94" s="68">
        <f t="shared" si="2"/>
        <v>90</v>
      </c>
      <c r="C94" s="64">
        <v>500</v>
      </c>
      <c r="D94" s="69">
        <f ca="1">IF($B94&lt;=D$2,"EXECUTADA",IFERROR(VLOOKUP($B94&amp;D$3,'Consolidação Preventiva'!$A:$W,11,0),IF(D93="EXECUTADA",VLOOKUP(D$4,'Projeção Horimetro'!$A$5:$H$11,8,0),D93+250/$J$3)))</f>
        <v>46616.072695219322</v>
      </c>
      <c r="E94" s="69" t="str">
        <f>IF($B94&lt;=E$2,"EXECUTADA",IFERROR(VLOOKUP($B94&amp;E$3,'Consolidação Preventiva'!$A:$W,11,0),IF(E93="EXECUTADA",VLOOKUP(E$4,'Projeção Horimetro'!$A$5:$H$11,8,0),E93+250/$J$3)))</f>
        <v>EXECUTADA</v>
      </c>
      <c r="F94" s="69" t="str">
        <f>IF($B94&lt;=F$2,"EXECUTADA",IFERROR(VLOOKUP($B94&amp;F$3,'Consolidação Preventiva'!$A:$W,11,0),IF(F93="EXECUTADA",VLOOKUP(F$4,'Projeção Horimetro'!$A$5:$H$11,8,0),F93+250/$J$3)))</f>
        <v>EXECUTADA</v>
      </c>
      <c r="G94" s="69" t="str">
        <f>IF($B94&lt;=G$2,"EXECUTADA",IFERROR(VLOOKUP($B94&amp;G$3,'Consolidação Preventiva'!$A:$W,11,0),IF(G93="EXECUTADA",VLOOKUP(G$4,'Projeção Horimetro'!$A$5:$H$11,8,0),G93+250/$J$3)))</f>
        <v>EXECUTADA</v>
      </c>
      <c r="H94" s="69" t="str">
        <f>IF($B94&lt;=H$2,"EXECUTADA",IFERROR(VLOOKUP($B94&amp;H$3,'Consolidação Preventiva'!$A:$W,11,0),IF(H93="EXECUTADA",VLOOKUP(H$4,'Projeção Horimetro'!$A$5:$H$11,8,0),H93+250/$J$3)))</f>
        <v>EXECUTADA</v>
      </c>
    </row>
    <row r="95" spans="2:8">
      <c r="B95" s="68">
        <f t="shared" si="2"/>
        <v>91</v>
      </c>
      <c r="C95" s="64">
        <v>250</v>
      </c>
      <c r="D95" s="69">
        <f ca="1">IF($B95&lt;=D$2,"EXECUTADA",IFERROR(VLOOKUP($B95&amp;D$3,'Consolidação Preventiva'!$A:$W,11,0),IF(D94="EXECUTADA",VLOOKUP(D$4,'Projeção Horimetro'!$A$5:$H$11,8,0),D94+250/$J$3)))</f>
        <v>46634.739085346875</v>
      </c>
      <c r="E95" s="69" t="str">
        <f>IF($B95&lt;=E$2,"EXECUTADA",IFERROR(VLOOKUP($B95&amp;E$3,'Consolidação Preventiva'!$A:$W,11,0),IF(E94="EXECUTADA",VLOOKUP(E$4,'Projeção Horimetro'!$A$5:$H$11,8,0),E94+250/$J$3)))</f>
        <v>EXECUTADA</v>
      </c>
      <c r="F95" s="69" t="str">
        <f>IF($B95&lt;=F$2,"EXECUTADA",IFERROR(VLOOKUP($B95&amp;F$3,'Consolidação Preventiva'!$A:$W,11,0),IF(F94="EXECUTADA",VLOOKUP(F$4,'Projeção Horimetro'!$A$5:$H$11,8,0),F94+250/$J$3)))</f>
        <v>EXECUTADA</v>
      </c>
      <c r="G95" s="69" t="str">
        <f>IF($B95&lt;=G$2,"EXECUTADA",IFERROR(VLOOKUP($B95&amp;G$3,'Consolidação Preventiva'!$A:$W,11,0),IF(G94="EXECUTADA",VLOOKUP(G$4,'Projeção Horimetro'!$A$5:$H$11,8,0),G94+250/$J$3)))</f>
        <v>EXECUTADA</v>
      </c>
      <c r="H95" s="69" t="str">
        <f>IF($B95&lt;=H$2,"EXECUTADA",IFERROR(VLOOKUP($B95&amp;H$3,'Consolidação Preventiva'!$A:$W,11,0),IF(H94="EXECUTADA",VLOOKUP(H$4,'Projeção Horimetro'!$A$5:$H$11,8,0),H94+250/$J$3)))</f>
        <v>EXECUTADA</v>
      </c>
    </row>
    <row r="96" spans="2:8">
      <c r="B96" s="68">
        <f t="shared" si="2"/>
        <v>92</v>
      </c>
      <c r="C96" s="64">
        <v>1000</v>
      </c>
      <c r="D96" s="69">
        <f ca="1">IF($B96&lt;=D$2,"EXECUTADA",IFERROR(VLOOKUP($B96&amp;D$3,'Consolidação Preventiva'!$A:$W,11,0),IF(D95="EXECUTADA",VLOOKUP(D$4,'Projeção Horimetro'!$A$5:$H$11,8,0),D95+250/$J$3)))</f>
        <v>46653.405475474428</v>
      </c>
      <c r="E96" s="69" t="str">
        <f>IF($B96&lt;=E$2,"EXECUTADA",IFERROR(VLOOKUP($B96&amp;E$3,'Consolidação Preventiva'!$A:$W,11,0),IF(E95="EXECUTADA",VLOOKUP(E$4,'Projeção Horimetro'!$A$5:$H$11,8,0),E95+250/$J$3)))</f>
        <v>EXECUTADA</v>
      </c>
      <c r="F96" s="69" t="str">
        <f>IF($B96&lt;=F$2,"EXECUTADA",IFERROR(VLOOKUP($B96&amp;F$3,'Consolidação Preventiva'!$A:$W,11,0),IF(F95="EXECUTADA",VLOOKUP(F$4,'Projeção Horimetro'!$A$5:$H$11,8,0),F95+250/$J$3)))</f>
        <v>EXECUTADA</v>
      </c>
      <c r="G96" s="69" t="str">
        <f>IF($B96&lt;=G$2,"EXECUTADA",IFERROR(VLOOKUP($B96&amp;G$3,'Consolidação Preventiva'!$A:$W,11,0),IF(G95="EXECUTADA",VLOOKUP(G$4,'Projeção Horimetro'!$A$5:$H$11,8,0),G95+250/$J$3)))</f>
        <v>EXECUTADA</v>
      </c>
      <c r="H96" s="69" t="str">
        <f>IF($B96&lt;=H$2,"EXECUTADA",IFERROR(VLOOKUP($B96&amp;H$3,'Consolidação Preventiva'!$A:$W,11,0),IF(H95="EXECUTADA",VLOOKUP(H$4,'Projeção Horimetro'!$A$5:$H$11,8,0),H95+250/$J$3)))</f>
        <v>EXECUTADA</v>
      </c>
    </row>
    <row r="97" spans="2:8">
      <c r="B97" s="68">
        <f t="shared" si="2"/>
        <v>93</v>
      </c>
      <c r="C97" s="64">
        <v>250</v>
      </c>
      <c r="D97" s="69">
        <f ca="1">IF($B97&lt;=D$2,"EXECUTADA",IFERROR(VLOOKUP($B97&amp;D$3,'Consolidação Preventiva'!$A:$W,11,0),IF(D96="EXECUTADA",VLOOKUP(D$4,'Projeção Horimetro'!$A$5:$H$11,8,0),D96+250/$J$3)))</f>
        <v>46672.071865601982</v>
      </c>
      <c r="E97" s="69" t="str">
        <f>IF($B97&lt;=E$2,"EXECUTADA",IFERROR(VLOOKUP($B97&amp;E$3,'Consolidação Preventiva'!$A:$W,11,0),IF(E96="EXECUTADA",VLOOKUP(E$4,'Projeção Horimetro'!$A$5:$H$11,8,0),E96+250/$J$3)))</f>
        <v>EXECUTADA</v>
      </c>
      <c r="F97" s="69" t="str">
        <f>IF($B97&lt;=F$2,"EXECUTADA",IFERROR(VLOOKUP($B97&amp;F$3,'Consolidação Preventiva'!$A:$W,11,0),IF(F96="EXECUTADA",VLOOKUP(F$4,'Projeção Horimetro'!$A$5:$H$11,8,0),F96+250/$J$3)))</f>
        <v>EXECUTADA</v>
      </c>
      <c r="G97" s="69" t="str">
        <f>IF($B97&lt;=G$2,"EXECUTADA",IFERROR(VLOOKUP($B97&amp;G$3,'Consolidação Preventiva'!$A:$W,11,0),IF(G96="EXECUTADA",VLOOKUP(G$4,'Projeção Horimetro'!$A$5:$H$11,8,0),G96+250/$J$3)))</f>
        <v>EXECUTADA</v>
      </c>
      <c r="H97" s="69" t="str">
        <f>IF($B97&lt;=H$2,"EXECUTADA",IFERROR(VLOOKUP($B97&amp;H$3,'Consolidação Preventiva'!$A:$W,11,0),IF(H96="EXECUTADA",VLOOKUP(H$4,'Projeção Horimetro'!$A$5:$H$11,8,0),H96+250/$J$3)))</f>
        <v>EXECUTADA</v>
      </c>
    </row>
    <row r="98" spans="2:8">
      <c r="B98" s="68">
        <f t="shared" si="2"/>
        <v>94</v>
      </c>
      <c r="C98" s="64">
        <v>500</v>
      </c>
      <c r="D98" s="69">
        <f ca="1">IF($B98&lt;=D$2,"EXECUTADA",IFERROR(VLOOKUP($B98&amp;D$3,'Consolidação Preventiva'!$A:$W,11,0),IF(D97="EXECUTADA",VLOOKUP(D$4,'Projeção Horimetro'!$A$5:$H$11,8,0),D97+250/$J$3)))</f>
        <v>46690.738255729535</v>
      </c>
      <c r="E98" s="69" t="str">
        <f>IF($B98&lt;=E$2,"EXECUTADA",IFERROR(VLOOKUP($B98&amp;E$3,'Consolidação Preventiva'!$A:$W,11,0),IF(E97="EXECUTADA",VLOOKUP(E$4,'Projeção Horimetro'!$A$5:$H$11,8,0),E97+250/$J$3)))</f>
        <v>EXECUTADA</v>
      </c>
      <c r="F98" s="69" t="str">
        <f>IF($B98&lt;=F$2,"EXECUTADA",IFERROR(VLOOKUP($B98&amp;F$3,'Consolidação Preventiva'!$A:$W,11,0),IF(F97="EXECUTADA",VLOOKUP(F$4,'Projeção Horimetro'!$A$5:$H$11,8,0),F97+250/$J$3)))</f>
        <v>EXECUTADA</v>
      </c>
      <c r="G98" s="69" t="str">
        <f>IF($B98&lt;=G$2,"EXECUTADA",IFERROR(VLOOKUP($B98&amp;G$3,'Consolidação Preventiva'!$A:$W,11,0),IF(G97="EXECUTADA",VLOOKUP(G$4,'Projeção Horimetro'!$A$5:$H$11,8,0),G97+250/$J$3)))</f>
        <v>EXECUTADA</v>
      </c>
      <c r="H98" s="69" t="str">
        <f>IF($B98&lt;=H$2,"EXECUTADA",IFERROR(VLOOKUP($B98&amp;H$3,'Consolidação Preventiva'!$A:$W,11,0),IF(H97="EXECUTADA",VLOOKUP(H$4,'Projeção Horimetro'!$A$5:$H$11,8,0),H97+250/$J$3)))</f>
        <v>EXECUTADA</v>
      </c>
    </row>
    <row r="99" spans="2:8">
      <c r="B99" s="68">
        <f t="shared" si="2"/>
        <v>95</v>
      </c>
      <c r="C99" s="64">
        <v>250</v>
      </c>
      <c r="D99" s="69">
        <f ca="1">IF($B99&lt;=D$2,"EXECUTADA",IFERROR(VLOOKUP($B99&amp;D$3,'Consolidação Preventiva'!$A:$W,11,0),IF(D98="EXECUTADA",VLOOKUP(D$4,'Projeção Horimetro'!$A$5:$H$11,8,0),D98+250/$J$3)))</f>
        <v>46709.404645857088</v>
      </c>
      <c r="E99" s="69" t="str">
        <f>IF($B99&lt;=E$2,"EXECUTADA",IFERROR(VLOOKUP($B99&amp;E$3,'Consolidação Preventiva'!$A:$W,11,0),IF(E98="EXECUTADA",VLOOKUP(E$4,'Projeção Horimetro'!$A$5:$H$11,8,0),E98+250/$J$3)))</f>
        <v>EXECUTADA</v>
      </c>
      <c r="F99" s="69" t="str">
        <f>IF($B99&lt;=F$2,"EXECUTADA",IFERROR(VLOOKUP($B99&amp;F$3,'Consolidação Preventiva'!$A:$W,11,0),IF(F98="EXECUTADA",VLOOKUP(F$4,'Projeção Horimetro'!$A$5:$H$11,8,0),F98+250/$J$3)))</f>
        <v>EXECUTADA</v>
      </c>
      <c r="G99" s="69" t="str">
        <f>IF($B99&lt;=G$2,"EXECUTADA",IFERROR(VLOOKUP($B99&amp;G$3,'Consolidação Preventiva'!$A:$W,11,0),IF(G98="EXECUTADA",VLOOKUP(G$4,'Projeção Horimetro'!$A$5:$H$11,8,0),G98+250/$J$3)))</f>
        <v>EXECUTADA</v>
      </c>
      <c r="H99" s="69" t="str">
        <f>IF($B99&lt;=H$2,"EXECUTADA",IFERROR(VLOOKUP($B99&amp;H$3,'Consolidação Preventiva'!$A:$W,11,0),IF(H98="EXECUTADA",VLOOKUP(H$4,'Projeção Horimetro'!$A$5:$H$11,8,0),H98+250/$J$3)))</f>
        <v>EXECUTADA</v>
      </c>
    </row>
    <row r="100" spans="2:8">
      <c r="B100" s="68">
        <f t="shared" si="2"/>
        <v>96</v>
      </c>
      <c r="C100" s="64">
        <v>12000</v>
      </c>
      <c r="D100" s="69">
        <f ca="1">IF($B100&lt;=D$2,"EXECUTADA",IFERROR(VLOOKUP($B100&amp;D$3,'Consolidação Preventiva'!$A:$W,11,0),IF(D99="EXECUTADA",VLOOKUP(D$4,'Projeção Horimetro'!$A$5:$H$11,8,0),D99+250/$J$3)))</f>
        <v>46728.071035984642</v>
      </c>
      <c r="E100" s="69" t="str">
        <f>IF($B100&lt;=E$2,"EXECUTADA",IFERROR(VLOOKUP($B100&amp;E$3,'Consolidação Preventiva'!$A:$W,11,0),IF(E99="EXECUTADA",VLOOKUP(E$4,'Projeção Horimetro'!$A$5:$H$11,8,0),E99+250/$J$3)))</f>
        <v>EXECUTADA</v>
      </c>
      <c r="F100" s="69" t="str">
        <f>IF($B100&lt;=F$2,"EXECUTADA",IFERROR(VLOOKUP($B100&amp;F$3,'Consolidação Preventiva'!$A:$W,11,0),IF(F99="EXECUTADA",VLOOKUP(F$4,'Projeção Horimetro'!$A$5:$H$11,8,0),F99+250/$J$3)))</f>
        <v>EXECUTADA</v>
      </c>
      <c r="G100" s="69" t="str">
        <f>IF($B100&lt;=G$2,"EXECUTADA",IFERROR(VLOOKUP($B100&amp;G$3,'Consolidação Preventiva'!$A:$W,11,0),IF(G99="EXECUTADA",VLOOKUP(G$4,'Projeção Horimetro'!$A$5:$H$11,8,0),G99+250/$J$3)))</f>
        <v>EXECUTADA</v>
      </c>
      <c r="H100" s="69" t="str">
        <f>IF($B100&lt;=H$2,"EXECUTADA",IFERROR(VLOOKUP($B100&amp;H$3,'Consolidação Preventiva'!$A:$W,11,0),IF(H99="EXECUTADA",VLOOKUP(H$4,'Projeção Horimetro'!$A$5:$H$11,8,0),H99+250/$J$3)))</f>
        <v>EXECUTADA</v>
      </c>
    </row>
    <row r="101" spans="2:8">
      <c r="B101" s="68">
        <f t="shared" si="2"/>
        <v>97</v>
      </c>
      <c r="C101" s="64">
        <v>250</v>
      </c>
      <c r="D101" s="69">
        <f ca="1">IF($B101&lt;=D$2,"EXECUTADA",IFERROR(VLOOKUP($B101&amp;D$3,'Consolidação Preventiva'!$A:$W,11,0),IF(D100="EXECUTADA",VLOOKUP(D$4,'Projeção Horimetro'!$A$5:$H$11,8,0),D100+250/$J$3)))</f>
        <v>46746.737426112195</v>
      </c>
      <c r="E101" s="69" t="str">
        <f>IF($B101&lt;=E$2,"EXECUTADA",IFERROR(VLOOKUP($B101&amp;E$3,'Consolidação Preventiva'!$A:$W,11,0),IF(E100="EXECUTADA",VLOOKUP(E$4,'Projeção Horimetro'!$A$5:$H$11,8,0),E100+250/$J$3)))</f>
        <v>EXECUTADA</v>
      </c>
      <c r="F101" s="69" t="str">
        <f>IF($B101&lt;=F$2,"EXECUTADA",IFERROR(VLOOKUP($B101&amp;F$3,'Consolidação Preventiva'!$A:$W,11,0),IF(F100="EXECUTADA",VLOOKUP(F$4,'Projeção Horimetro'!$A$5:$H$11,8,0),F100+250/$J$3)))</f>
        <v>EXECUTADA</v>
      </c>
      <c r="G101" s="69" t="str">
        <f>IF($B101&lt;=G$2,"EXECUTADA",IFERROR(VLOOKUP($B101&amp;G$3,'Consolidação Preventiva'!$A:$W,11,0),IF(G100="EXECUTADA",VLOOKUP(G$4,'Projeção Horimetro'!$A$5:$H$11,8,0),G100+250/$J$3)))</f>
        <v>EXECUTADA</v>
      </c>
      <c r="H101" s="69" t="str">
        <f>IF($B101&lt;=H$2,"EXECUTADA",IFERROR(VLOOKUP($B101&amp;H$3,'Consolidação Preventiva'!$A:$W,11,0),IF(H100="EXECUTADA",VLOOKUP(H$4,'Projeção Horimetro'!$A$5:$H$11,8,0),H100+250/$J$3)))</f>
        <v>EXECUTADA</v>
      </c>
    </row>
    <row r="102" spans="2:8">
      <c r="B102" s="68">
        <f t="shared" si="2"/>
        <v>98</v>
      </c>
      <c r="C102" s="64">
        <v>500</v>
      </c>
      <c r="D102" s="69">
        <f ca="1">IF($B102&lt;=D$2,"EXECUTADA",IFERROR(VLOOKUP($B102&amp;D$3,'Consolidação Preventiva'!$A:$W,11,0),IF(D101="EXECUTADA",VLOOKUP(D$4,'Projeção Horimetro'!$A$5:$H$11,8,0),D101+250/$J$3)))</f>
        <v>46765.403816239748</v>
      </c>
      <c r="E102" s="69" t="str">
        <f>IF($B102&lt;=E$2,"EXECUTADA",IFERROR(VLOOKUP($B102&amp;E$3,'Consolidação Preventiva'!$A:$W,11,0),IF(E101="EXECUTADA",VLOOKUP(E$4,'Projeção Horimetro'!$A$5:$H$11,8,0),E101+250/$J$3)))</f>
        <v>EXECUTADA</v>
      </c>
      <c r="F102" s="69" t="str">
        <f>IF($B102&lt;=F$2,"EXECUTADA",IFERROR(VLOOKUP($B102&amp;F$3,'Consolidação Preventiva'!$A:$W,11,0),IF(F101="EXECUTADA",VLOOKUP(F$4,'Projeção Horimetro'!$A$5:$H$11,8,0),F101+250/$J$3)))</f>
        <v>EXECUTADA</v>
      </c>
      <c r="G102" s="69" t="str">
        <f>IF($B102&lt;=G$2,"EXECUTADA",IFERROR(VLOOKUP($B102&amp;G$3,'Consolidação Preventiva'!$A:$W,11,0),IF(G101="EXECUTADA",VLOOKUP(G$4,'Projeção Horimetro'!$A$5:$H$11,8,0),G101+250/$J$3)))</f>
        <v>EXECUTADA</v>
      </c>
      <c r="H102" s="69" t="str">
        <f>IF($B102&lt;=H$2,"EXECUTADA",IFERROR(VLOOKUP($B102&amp;H$3,'Consolidação Preventiva'!$A:$W,11,0),IF(H101="EXECUTADA",VLOOKUP(H$4,'Projeção Horimetro'!$A$5:$H$11,8,0),H101+250/$J$3)))</f>
        <v>EXECUTADA</v>
      </c>
    </row>
    <row r="103" spans="2:8">
      <c r="B103" s="68">
        <f t="shared" si="2"/>
        <v>99</v>
      </c>
      <c r="C103" s="64">
        <v>250</v>
      </c>
      <c r="D103" s="69">
        <f ca="1">IF($B103&lt;=D$2,"EXECUTADA",IFERROR(VLOOKUP($B103&amp;D$3,'Consolidação Preventiva'!$A:$W,11,0),IF(D102="EXECUTADA",VLOOKUP(D$4,'Projeção Horimetro'!$A$5:$H$11,8,0),D102+250/$J$3)))</f>
        <v>46784.070206367302</v>
      </c>
      <c r="E103" s="69" t="str">
        <f>IF($B103&lt;=E$2,"EXECUTADA",IFERROR(VLOOKUP($B103&amp;E$3,'Consolidação Preventiva'!$A:$W,11,0),IF(E102="EXECUTADA",VLOOKUP(E$4,'Projeção Horimetro'!$A$5:$H$11,8,0),E102+250/$J$3)))</f>
        <v>EXECUTADA</v>
      </c>
      <c r="F103" s="69" t="str">
        <f>IF($B103&lt;=F$2,"EXECUTADA",IFERROR(VLOOKUP($B103&amp;F$3,'Consolidação Preventiva'!$A:$W,11,0),IF(F102="EXECUTADA",VLOOKUP(F$4,'Projeção Horimetro'!$A$5:$H$11,8,0),F102+250/$J$3)))</f>
        <v>EXECUTADA</v>
      </c>
      <c r="G103" s="69" t="str">
        <f>IF($B103&lt;=G$2,"EXECUTADA",IFERROR(VLOOKUP($B103&amp;G$3,'Consolidação Preventiva'!$A:$W,11,0),IF(G102="EXECUTADA",VLOOKUP(G$4,'Projeção Horimetro'!$A$5:$H$11,8,0),G102+250/$J$3)))</f>
        <v>EXECUTADA</v>
      </c>
      <c r="H103" s="69" t="str">
        <f>IF($B103&lt;=H$2,"EXECUTADA",IFERROR(VLOOKUP($B103&amp;H$3,'Consolidação Preventiva'!$A:$W,11,0),IF(H102="EXECUTADA",VLOOKUP(H$4,'Projeção Horimetro'!$A$5:$H$11,8,0),H102+250/$J$3)))</f>
        <v>EXECUTADA</v>
      </c>
    </row>
    <row r="104" spans="2:8">
      <c r="B104" s="68">
        <f t="shared" si="2"/>
        <v>100</v>
      </c>
      <c r="C104" s="64">
        <v>1000</v>
      </c>
      <c r="D104" s="69">
        <f ca="1">IF($B104&lt;=D$2,"EXECUTADA",IFERROR(VLOOKUP($B104&amp;D$3,'Consolidação Preventiva'!$A:$W,11,0),IF(D103="EXECUTADA",VLOOKUP(D$4,'Projeção Horimetro'!$A$5:$H$11,8,0),D103+250/$J$3)))</f>
        <v>46802.736596494855</v>
      </c>
      <c r="E104" s="69" t="str">
        <f>IF($B104&lt;=E$2,"EXECUTADA",IFERROR(VLOOKUP($B104&amp;E$3,'Consolidação Preventiva'!$A:$W,11,0),IF(E103="EXECUTADA",VLOOKUP(E$4,'Projeção Horimetro'!$A$5:$H$11,8,0),E103+250/$J$3)))</f>
        <v>EXECUTADA</v>
      </c>
      <c r="F104" s="69" t="str">
        <f>IF($B104&lt;=F$2,"EXECUTADA",IFERROR(VLOOKUP($B104&amp;F$3,'Consolidação Preventiva'!$A:$W,11,0),IF(F103="EXECUTADA",VLOOKUP(F$4,'Projeção Horimetro'!$A$5:$H$11,8,0),F103+250/$J$3)))</f>
        <v>EXECUTADA</v>
      </c>
      <c r="G104" s="69" t="str">
        <f>IF($B104&lt;=G$2,"EXECUTADA",IFERROR(VLOOKUP($B104&amp;G$3,'Consolidação Preventiva'!$A:$W,11,0),IF(G103="EXECUTADA",VLOOKUP(G$4,'Projeção Horimetro'!$A$5:$H$11,8,0),G103+250/$J$3)))</f>
        <v>EXECUTADA</v>
      </c>
      <c r="H104" s="69" t="str">
        <f>IF($B104&lt;=H$2,"EXECUTADA",IFERROR(VLOOKUP($B104&amp;H$3,'Consolidação Preventiva'!$A:$W,11,0),IF(H103="EXECUTADA",VLOOKUP(H$4,'Projeção Horimetro'!$A$5:$H$11,8,0),H103+250/$J$3)))</f>
        <v>EXECUTADA</v>
      </c>
    </row>
    <row r="105" spans="2:8">
      <c r="B105" s="68">
        <f t="shared" si="2"/>
        <v>101</v>
      </c>
      <c r="C105" s="64">
        <v>250</v>
      </c>
      <c r="D105" s="69">
        <f ca="1">IF($B105&lt;=D$2,"EXECUTADA",IFERROR(VLOOKUP($B105&amp;D$3,'Consolidação Preventiva'!$A:$W,11,0),IF(D104="EXECUTADA",VLOOKUP(D$4,'Projeção Horimetro'!$A$5:$H$11,8,0),D104+250/$J$3)))</f>
        <v>46821.402986622408</v>
      </c>
      <c r="E105" s="69" t="str">
        <f>IF($B105&lt;=E$2,"EXECUTADA",IFERROR(VLOOKUP($B105&amp;E$3,'Consolidação Preventiva'!$A:$W,11,0),IF(E104="EXECUTADA",VLOOKUP(E$4,'Projeção Horimetro'!$A$5:$H$11,8,0),E104+250/$J$3)))</f>
        <v>EXECUTADA</v>
      </c>
      <c r="F105" s="69">
        <f>IF($B105&lt;=F$2,"EXECUTADA",IFERROR(VLOOKUP($B105&amp;F$3,'Consolidação Preventiva'!$A:$W,11,0),IF(F104="EXECUTADA",VLOOKUP(F$4,'Projeção Horimetro'!$A$5:$H$11,8,0),F104+250/$J$3)))</f>
        <v>46314.083333333336</v>
      </c>
      <c r="G105" s="69" t="str">
        <f>IF($B105&lt;=G$2,"EXECUTADA",IFERROR(VLOOKUP($B105&amp;G$3,'Consolidação Preventiva'!$A:$W,11,0),IF(G104="EXECUTADA",VLOOKUP(G$4,'Projeção Horimetro'!$A$5:$H$11,8,0),G104+250/$J$3)))</f>
        <v>EXECUTADA</v>
      </c>
      <c r="H105" s="69" t="str">
        <f>IF($B105&lt;=H$2,"EXECUTADA",IFERROR(VLOOKUP($B105&amp;H$3,'Consolidação Preventiva'!$A:$W,11,0),IF(H104="EXECUTADA",VLOOKUP(H$4,'Projeção Horimetro'!$A$5:$H$11,8,0),H104+250/$J$3)))</f>
        <v>EXECUTADA</v>
      </c>
    </row>
    <row r="106" spans="2:8">
      <c r="B106" s="68">
        <f t="shared" si="2"/>
        <v>102</v>
      </c>
      <c r="C106" s="64">
        <v>500</v>
      </c>
      <c r="D106" s="69">
        <f ca="1">IF($B106&lt;=D$2,"EXECUTADA",IFERROR(VLOOKUP($B106&amp;D$3,'Consolidação Preventiva'!$A:$W,11,0),IF(D105="EXECUTADA",VLOOKUP(D$4,'Projeção Horimetro'!$A$5:$H$11,8,0),D105+250/$J$3)))</f>
        <v>46840.069376749962</v>
      </c>
      <c r="E106" s="69" t="str">
        <f>IF($B106&lt;=E$2,"EXECUTADA",IFERROR(VLOOKUP($B106&amp;E$3,'Consolidação Preventiva'!$A:$W,11,0),IF(E105="EXECUTADA",VLOOKUP(E$4,'Projeção Horimetro'!$A$5:$H$11,8,0),E105+250/$J$3)))</f>
        <v>EXECUTADA</v>
      </c>
      <c r="F106" s="69">
        <f ca="1">IF($B106&lt;=F$2,"EXECUTADA",IFERROR(VLOOKUP($B106&amp;F$3,'Consolidação Preventiva'!$A:$W,11,0),IF(F105="EXECUTADA",VLOOKUP(F$4,'Projeção Horimetro'!$A$5:$H$11,8,0),F105+250/$J$3)))</f>
        <v>46332.749723460889</v>
      </c>
      <c r="G106" s="69" t="str">
        <f>IF($B106&lt;=G$2,"EXECUTADA",IFERROR(VLOOKUP($B106&amp;G$3,'Consolidação Preventiva'!$A:$W,11,0),IF(G105="EXECUTADA",VLOOKUP(G$4,'Projeção Horimetro'!$A$5:$H$11,8,0),G105+250/$J$3)))</f>
        <v>EXECUTADA</v>
      </c>
      <c r="H106" s="69" t="str">
        <f>IF($B106&lt;=H$2,"EXECUTADA",IFERROR(VLOOKUP($B106&amp;H$3,'Consolidação Preventiva'!$A:$W,11,0),IF(H105="EXECUTADA",VLOOKUP(H$4,'Projeção Horimetro'!$A$5:$H$11,8,0),H105+250/$J$3)))</f>
        <v>EXECUTADA</v>
      </c>
    </row>
    <row r="107" spans="2:8">
      <c r="B107" s="68">
        <f t="shared" si="2"/>
        <v>103</v>
      </c>
      <c r="C107" s="64">
        <v>250</v>
      </c>
      <c r="D107" s="69">
        <f ca="1">IF($B107&lt;=D$2,"EXECUTADA",IFERROR(VLOOKUP($B107&amp;D$3,'Consolidação Preventiva'!$A:$W,11,0),IF(D106="EXECUTADA",VLOOKUP(D$4,'Projeção Horimetro'!$A$5:$H$11,8,0),D106+250/$J$3)))</f>
        <v>46858.735766877515</v>
      </c>
      <c r="E107" s="69" t="str">
        <f>IF($B107&lt;=E$2,"EXECUTADA",IFERROR(VLOOKUP($B107&amp;E$3,'Consolidação Preventiva'!$A:$W,11,0),IF(E106="EXECUTADA",VLOOKUP(E$4,'Projeção Horimetro'!$A$5:$H$11,8,0),E106+250/$J$3)))</f>
        <v>EXECUTADA</v>
      </c>
      <c r="F107" s="69">
        <f ca="1">IF($B107&lt;=F$2,"EXECUTADA",IFERROR(VLOOKUP($B107&amp;F$3,'Consolidação Preventiva'!$A:$W,11,0),IF(F106="EXECUTADA",VLOOKUP(F$4,'Projeção Horimetro'!$A$5:$H$11,8,0),F106+250/$J$3)))</f>
        <v>46351.416113588442</v>
      </c>
      <c r="G107" s="69" t="str">
        <f>IF($B107&lt;=G$2,"EXECUTADA",IFERROR(VLOOKUP($B107&amp;G$3,'Consolidação Preventiva'!$A:$W,11,0),IF(G106="EXECUTADA",VLOOKUP(G$4,'Projeção Horimetro'!$A$5:$H$11,8,0),G106+250/$J$3)))</f>
        <v>EXECUTADA</v>
      </c>
      <c r="H107" s="69" t="str">
        <f>IF($B107&lt;=H$2,"EXECUTADA",IFERROR(VLOOKUP($B107&amp;H$3,'Consolidação Preventiva'!$A:$W,11,0),IF(H106="EXECUTADA",VLOOKUP(H$4,'Projeção Horimetro'!$A$5:$H$11,8,0),H106+250/$J$3)))</f>
        <v>EXECUTADA</v>
      </c>
    </row>
    <row r="108" spans="2:8">
      <c r="B108" s="68">
        <f t="shared" si="2"/>
        <v>104</v>
      </c>
      <c r="C108" s="64">
        <v>2000</v>
      </c>
      <c r="D108" s="69">
        <f ca="1">IF($B108&lt;=D$2,"EXECUTADA",IFERROR(VLOOKUP($B108&amp;D$3,'Consolidação Preventiva'!$A:$W,11,0),IF(D107="EXECUTADA",VLOOKUP(D$4,'Projeção Horimetro'!$A$5:$H$11,8,0),D107+250/$J$3)))</f>
        <v>46877.402157005068</v>
      </c>
      <c r="E108" s="69" t="str">
        <f>IF($B108&lt;=E$2,"EXECUTADA",IFERROR(VLOOKUP($B108&amp;E$3,'Consolidação Preventiva'!$A:$W,11,0),IF(E107="EXECUTADA",VLOOKUP(E$4,'Projeção Horimetro'!$A$5:$H$11,8,0),E107+250/$J$3)))</f>
        <v>EXECUTADA</v>
      </c>
      <c r="F108" s="69">
        <f ca="1">IF($B108&lt;=F$2,"EXECUTADA",IFERROR(VLOOKUP($B108&amp;F$3,'Consolidação Preventiva'!$A:$W,11,0),IF(F107="EXECUTADA",VLOOKUP(F$4,'Projeção Horimetro'!$A$5:$H$11,8,0),F107+250/$J$3)))</f>
        <v>46370.082503715996</v>
      </c>
      <c r="G108" s="69" t="str">
        <f>IF($B108&lt;=G$2,"EXECUTADA",IFERROR(VLOOKUP($B108&amp;G$3,'Consolidação Preventiva'!$A:$W,11,0),IF(G107="EXECUTADA",VLOOKUP(G$4,'Projeção Horimetro'!$A$5:$H$11,8,0),G107+250/$J$3)))</f>
        <v>EXECUTADA</v>
      </c>
      <c r="H108" s="69" t="str">
        <f>IF($B108&lt;=H$2,"EXECUTADA",IFERROR(VLOOKUP($B108&amp;H$3,'Consolidação Preventiva'!$A:$W,11,0),IF(H107="EXECUTADA",VLOOKUP(H$4,'Projeção Horimetro'!$A$5:$H$11,8,0),H107+250/$J$3)))</f>
        <v>EXECUTADA</v>
      </c>
    </row>
    <row r="109" spans="2:8">
      <c r="B109" s="68">
        <f t="shared" si="2"/>
        <v>105</v>
      </c>
      <c r="C109" s="64">
        <v>250</v>
      </c>
      <c r="D109" s="69">
        <f ca="1">IF($B109&lt;=D$2,"EXECUTADA",IFERROR(VLOOKUP($B109&amp;D$3,'Consolidação Preventiva'!$A:$W,11,0),IF(D108="EXECUTADA",VLOOKUP(D$4,'Projeção Horimetro'!$A$5:$H$11,8,0),D108+250/$J$3)))</f>
        <v>46896.068547132621</v>
      </c>
      <c r="E109" s="69" t="str">
        <f>IF($B109&lt;=E$2,"EXECUTADA",IFERROR(VLOOKUP($B109&amp;E$3,'Consolidação Preventiva'!$A:$W,11,0),IF(E108="EXECUTADA",VLOOKUP(E$4,'Projeção Horimetro'!$A$5:$H$11,8,0),E108+250/$J$3)))</f>
        <v>EXECUTADA</v>
      </c>
      <c r="F109" s="69">
        <f ca="1">IF($B109&lt;=F$2,"EXECUTADA",IFERROR(VLOOKUP($B109&amp;F$3,'Consolidação Preventiva'!$A:$W,11,0),IF(F108="EXECUTADA",VLOOKUP(F$4,'Projeção Horimetro'!$A$5:$H$11,8,0),F108+250/$J$3)))</f>
        <v>46388.748893843549</v>
      </c>
      <c r="G109" s="69" t="str">
        <f>IF($B109&lt;=G$2,"EXECUTADA",IFERROR(VLOOKUP($B109&amp;G$3,'Consolidação Preventiva'!$A:$W,11,0),IF(G108="EXECUTADA",VLOOKUP(G$4,'Projeção Horimetro'!$A$5:$H$11,8,0),G108+250/$J$3)))</f>
        <v>EXECUTADA</v>
      </c>
      <c r="H109" s="69" t="str">
        <f>IF($B109&lt;=H$2,"EXECUTADA",IFERROR(VLOOKUP($B109&amp;H$3,'Consolidação Preventiva'!$A:$W,11,0),IF(H108="EXECUTADA",VLOOKUP(H$4,'Projeção Horimetro'!$A$5:$H$11,8,0),H108+250/$J$3)))</f>
        <v>EXECUTADA</v>
      </c>
    </row>
    <row r="110" spans="2:8">
      <c r="B110" s="68">
        <f t="shared" si="2"/>
        <v>106</v>
      </c>
      <c r="C110" s="64">
        <v>500</v>
      </c>
      <c r="D110" s="69">
        <f ca="1">IF($B110&lt;=D$2,"EXECUTADA",IFERROR(VLOOKUP($B110&amp;D$3,'Consolidação Preventiva'!$A:$W,11,0),IF(D109="EXECUTADA",VLOOKUP(D$4,'Projeção Horimetro'!$A$5:$H$11,8,0),D109+250/$J$3)))</f>
        <v>46914.734937260175</v>
      </c>
      <c r="E110" s="69" t="str">
        <f>IF($B110&lt;=E$2,"EXECUTADA",IFERROR(VLOOKUP($B110&amp;E$3,'Consolidação Preventiva'!$A:$W,11,0),IF(E109="EXECUTADA",VLOOKUP(E$4,'Projeção Horimetro'!$A$5:$H$11,8,0),E109+250/$J$3)))</f>
        <v>EXECUTADA</v>
      </c>
      <c r="F110" s="69">
        <f ca="1">IF($B110&lt;=F$2,"EXECUTADA",IFERROR(VLOOKUP($B110&amp;F$3,'Consolidação Preventiva'!$A:$W,11,0),IF(F109="EXECUTADA",VLOOKUP(F$4,'Projeção Horimetro'!$A$5:$H$11,8,0),F109+250/$J$3)))</f>
        <v>46407.415283971102</v>
      </c>
      <c r="G110" s="69" t="str">
        <f>IF($B110&lt;=G$2,"EXECUTADA",IFERROR(VLOOKUP($B110&amp;G$3,'Consolidação Preventiva'!$A:$W,11,0),IF(G109="EXECUTADA",VLOOKUP(G$4,'Projeção Horimetro'!$A$5:$H$11,8,0),G109+250/$J$3)))</f>
        <v>EXECUTADA</v>
      </c>
      <c r="H110" s="69" t="str">
        <f>IF($B110&lt;=H$2,"EXECUTADA",IFERROR(VLOOKUP($B110&amp;H$3,'Consolidação Preventiva'!$A:$W,11,0),IF(H109="EXECUTADA",VLOOKUP(H$4,'Projeção Horimetro'!$A$5:$H$11,8,0),H109+250/$J$3)))</f>
        <v>EXECUTADA</v>
      </c>
    </row>
    <row r="111" spans="2:8">
      <c r="B111" s="68">
        <f t="shared" si="2"/>
        <v>107</v>
      </c>
      <c r="C111" s="64">
        <v>250</v>
      </c>
      <c r="D111" s="69">
        <f ca="1">IF($B111&lt;=D$2,"EXECUTADA",IFERROR(VLOOKUP($B111&amp;D$3,'Consolidação Preventiva'!$A:$W,11,0),IF(D110="EXECUTADA",VLOOKUP(D$4,'Projeção Horimetro'!$A$5:$H$11,8,0),D110+250/$J$3)))</f>
        <v>46933.401327387728</v>
      </c>
      <c r="E111" s="69" t="str">
        <f>IF($B111&lt;=E$2,"EXECUTADA",IFERROR(VLOOKUP($B111&amp;E$3,'Consolidação Preventiva'!$A:$W,11,0),IF(E110="EXECUTADA",VLOOKUP(E$4,'Projeção Horimetro'!$A$5:$H$11,8,0),E110+250/$J$3)))</f>
        <v>EXECUTADA</v>
      </c>
      <c r="F111" s="69">
        <f ca="1">IF($B111&lt;=F$2,"EXECUTADA",IFERROR(VLOOKUP($B111&amp;F$3,'Consolidação Preventiva'!$A:$W,11,0),IF(F110="EXECUTADA",VLOOKUP(F$4,'Projeção Horimetro'!$A$5:$H$11,8,0),F110+250/$J$3)))</f>
        <v>46426.081674098656</v>
      </c>
      <c r="G111" s="69" t="str">
        <f>IF($B111&lt;=G$2,"EXECUTADA",IFERROR(VLOOKUP($B111&amp;G$3,'Consolidação Preventiva'!$A:$W,11,0),IF(G110="EXECUTADA",VLOOKUP(G$4,'Projeção Horimetro'!$A$5:$H$11,8,0),G110+250/$J$3)))</f>
        <v>EXECUTADA</v>
      </c>
      <c r="H111" s="69" t="str">
        <f>IF($B111&lt;=H$2,"EXECUTADA",IFERROR(VLOOKUP($B111&amp;H$3,'Consolidação Preventiva'!$A:$W,11,0),IF(H110="EXECUTADA",VLOOKUP(H$4,'Projeção Horimetro'!$A$5:$H$11,8,0),H110+250/$J$3)))</f>
        <v>EXECUTADA</v>
      </c>
    </row>
    <row r="112" spans="2:8">
      <c r="B112" s="68">
        <f t="shared" si="2"/>
        <v>108</v>
      </c>
      <c r="C112" s="64">
        <v>1000</v>
      </c>
      <c r="D112" s="69">
        <f ca="1">IF($B112&lt;=D$2,"EXECUTADA",IFERROR(VLOOKUP($B112&amp;D$3,'Consolidação Preventiva'!$A:$W,11,0),IF(D111="EXECUTADA",VLOOKUP(D$4,'Projeção Horimetro'!$A$5:$H$11,8,0),D111+250/$J$3)))</f>
        <v>46952.067717515281</v>
      </c>
      <c r="E112" s="69" t="str">
        <f>IF($B112&lt;=E$2,"EXECUTADA",IFERROR(VLOOKUP($B112&amp;E$3,'Consolidação Preventiva'!$A:$W,11,0),IF(E111="EXECUTADA",VLOOKUP(E$4,'Projeção Horimetro'!$A$5:$H$11,8,0),E111+250/$J$3)))</f>
        <v>EXECUTADA</v>
      </c>
      <c r="F112" s="69">
        <f ca="1">IF($B112&lt;=F$2,"EXECUTADA",IFERROR(VLOOKUP($B112&amp;F$3,'Consolidação Preventiva'!$A:$W,11,0),IF(F111="EXECUTADA",VLOOKUP(F$4,'Projeção Horimetro'!$A$5:$H$11,8,0),F111+250/$J$3)))</f>
        <v>46444.748064226209</v>
      </c>
      <c r="G112" s="69" t="str">
        <f>IF($B112&lt;=G$2,"EXECUTADA",IFERROR(VLOOKUP($B112&amp;G$3,'Consolidação Preventiva'!$A:$W,11,0),IF(G111="EXECUTADA",VLOOKUP(G$4,'Projeção Horimetro'!$A$5:$H$11,8,0),G111+250/$J$3)))</f>
        <v>EXECUTADA</v>
      </c>
      <c r="H112" s="69" t="str">
        <f>IF($B112&lt;=H$2,"EXECUTADA",IFERROR(VLOOKUP($B112&amp;H$3,'Consolidação Preventiva'!$A:$W,11,0),IF(H111="EXECUTADA",VLOOKUP(H$4,'Projeção Horimetro'!$A$5:$H$11,8,0),H111+250/$J$3)))</f>
        <v>EXECUTADA</v>
      </c>
    </row>
    <row r="113" spans="2:8">
      <c r="B113" s="68">
        <f t="shared" si="2"/>
        <v>109</v>
      </c>
      <c r="C113" s="64">
        <v>250</v>
      </c>
      <c r="D113" s="69">
        <f ca="1">IF($B113&lt;=D$2,"EXECUTADA",IFERROR(VLOOKUP($B113&amp;D$3,'Consolidação Preventiva'!$A:$W,11,0),IF(D112="EXECUTADA",VLOOKUP(D$4,'Projeção Horimetro'!$A$5:$H$11,8,0),D112+250/$J$3)))</f>
        <v>46970.734107642835</v>
      </c>
      <c r="E113" s="69" t="str">
        <f>IF($B113&lt;=E$2,"EXECUTADA",IFERROR(VLOOKUP($B113&amp;E$3,'Consolidação Preventiva'!$A:$W,11,0),IF(E112="EXECUTADA",VLOOKUP(E$4,'Projeção Horimetro'!$A$5:$H$11,8,0),E112+250/$J$3)))</f>
        <v>EXECUTADA</v>
      </c>
      <c r="F113" s="69">
        <f ca="1">IF($B113&lt;=F$2,"EXECUTADA",IFERROR(VLOOKUP($B113&amp;F$3,'Consolidação Preventiva'!$A:$W,11,0),IF(F112="EXECUTADA",VLOOKUP(F$4,'Projeção Horimetro'!$A$5:$H$11,8,0),F112+250/$J$3)))</f>
        <v>46463.414454353762</v>
      </c>
      <c r="G113" s="69" t="str">
        <f>IF($B113&lt;=G$2,"EXECUTADA",IFERROR(VLOOKUP($B113&amp;G$3,'Consolidação Preventiva'!$A:$W,11,0),IF(G112="EXECUTADA",VLOOKUP(G$4,'Projeção Horimetro'!$A$5:$H$11,8,0),G112+250/$J$3)))</f>
        <v>EXECUTADA</v>
      </c>
      <c r="H113" s="69" t="str">
        <f>IF($B113&lt;=H$2,"EXECUTADA",IFERROR(VLOOKUP($B113&amp;H$3,'Consolidação Preventiva'!$A:$W,11,0),IF(H112="EXECUTADA",VLOOKUP(H$4,'Projeção Horimetro'!$A$5:$H$11,8,0),H112+250/$J$3)))</f>
        <v>EXECUTADA</v>
      </c>
    </row>
    <row r="114" spans="2:8">
      <c r="B114" s="68">
        <f t="shared" si="2"/>
        <v>110</v>
      </c>
      <c r="C114" s="64">
        <v>500</v>
      </c>
      <c r="D114" s="69">
        <f ca="1">IF($B114&lt;=D$2,"EXECUTADA",IFERROR(VLOOKUP($B114&amp;D$3,'Consolidação Preventiva'!$A:$W,11,0),IF(D113="EXECUTADA",VLOOKUP(D$4,'Projeção Horimetro'!$A$5:$H$11,8,0),D113+250/$J$3)))</f>
        <v>46989.400497770388</v>
      </c>
      <c r="E114" s="69" t="str">
        <f>IF($B114&lt;=E$2,"EXECUTADA",IFERROR(VLOOKUP($B114&amp;E$3,'Consolidação Preventiva'!$A:$W,11,0),IF(E113="EXECUTADA",VLOOKUP(E$4,'Projeção Horimetro'!$A$5:$H$11,8,0),E113+250/$J$3)))</f>
        <v>EXECUTADA</v>
      </c>
      <c r="F114" s="69">
        <f ca="1">IF($B114&lt;=F$2,"EXECUTADA",IFERROR(VLOOKUP($B114&amp;F$3,'Consolidação Preventiva'!$A:$W,11,0),IF(F113="EXECUTADA",VLOOKUP(F$4,'Projeção Horimetro'!$A$5:$H$11,8,0),F113+250/$J$3)))</f>
        <v>46482.080844481316</v>
      </c>
      <c r="G114" s="69" t="str">
        <f>IF($B114&lt;=G$2,"EXECUTADA",IFERROR(VLOOKUP($B114&amp;G$3,'Consolidação Preventiva'!$A:$W,11,0),IF(G113="EXECUTADA",VLOOKUP(G$4,'Projeção Horimetro'!$A$5:$H$11,8,0),G113+250/$J$3)))</f>
        <v>EXECUTADA</v>
      </c>
      <c r="H114" s="69">
        <f>IF($B114&lt;=H$2,"EXECUTADA",IFERROR(VLOOKUP($B114&amp;H$3,'Consolidação Preventiva'!$A:$W,11,0),IF(H113="EXECUTADA",VLOOKUP(H$4,'Projeção Horimetro'!$A$5:$H$11,8,0),H113+250/$J$3)))</f>
        <v>46307.916666666664</v>
      </c>
    </row>
    <row r="115" spans="2:8">
      <c r="B115" s="68">
        <f>B114+1</f>
        <v>111</v>
      </c>
      <c r="C115" s="64">
        <v>250</v>
      </c>
      <c r="D115" s="69">
        <f ca="1">IF($B115&lt;=D$2,"EXECUTADA",IFERROR(VLOOKUP($B115&amp;D$3,'Consolidação Preventiva'!$A:$W,11,0),IF(D114="EXECUTADA",VLOOKUP(D$4,'Projeção Horimetro'!$A$5:$H$11,8,0),D114+250/$J$3)))</f>
        <v>47008.066887897941</v>
      </c>
      <c r="E115" s="69" t="str">
        <f>IF($B115&lt;=E$2,"EXECUTADA",IFERROR(VLOOKUP($B115&amp;E$3,'Consolidação Preventiva'!$A:$W,11,0),IF(E114="EXECUTADA",VLOOKUP(E$4,'Projeção Horimetro'!$A$5:$H$11,8,0),E114+250/$J$3)))</f>
        <v>EXECUTADA</v>
      </c>
      <c r="F115" s="69">
        <f ca="1">IF($B115&lt;=F$2,"EXECUTADA",IFERROR(VLOOKUP($B115&amp;F$3,'Consolidação Preventiva'!$A:$W,11,0),IF(F114="EXECUTADA",VLOOKUP(F$4,'Projeção Horimetro'!$A$5:$H$11,8,0),F114+250/$J$3)))</f>
        <v>46500.747234608869</v>
      </c>
      <c r="G115" s="69" t="str">
        <f>IF($B115&lt;=G$2,"EXECUTADA",IFERROR(VLOOKUP($B115&amp;G$3,'Consolidação Preventiva'!$A:$W,11,0),IF(G114="EXECUTADA",VLOOKUP(G$4,'Projeção Horimetro'!$A$5:$H$11,8,0),G114+250/$J$3)))</f>
        <v>EXECUTADA</v>
      </c>
      <c r="H115" s="69">
        <f ca="1">IF($B115&lt;=H$2,"EXECUTADA",IFERROR(VLOOKUP($B115&amp;H$3,'Consolidação Preventiva'!$A:$W,11,0),IF(H114="EXECUTADA",VLOOKUP(H$4,'Projeção Horimetro'!$A$5:$H$11,8,0),H114+250/$J$3)))</f>
        <v>46326.583056794218</v>
      </c>
    </row>
    <row r="116" spans="2:8">
      <c r="B116" s="68">
        <f>B115+1</f>
        <v>112</v>
      </c>
      <c r="C116" s="64">
        <v>4000</v>
      </c>
      <c r="D116" s="69">
        <f ca="1">IF($B116&lt;=D$2,"EXECUTADA",IFERROR(VLOOKUP($B116&amp;D$3,'Consolidação Preventiva'!$A:$W,11,0),IF(D115="EXECUTADA",VLOOKUP(D$4,'Projeção Horimetro'!$A$5:$H$11,8,0),D115+250/$J$3)))</f>
        <v>47026.733278025495</v>
      </c>
      <c r="E116" s="69" t="str">
        <f>IF($B116&lt;=E$2,"EXECUTADA",IFERROR(VLOOKUP($B116&amp;E$3,'Consolidação Preventiva'!$A:$W,11,0),IF(E115="EXECUTADA",VLOOKUP(E$4,'Projeção Horimetro'!$A$5:$H$11,8,0),E115+250/$J$3)))</f>
        <v>EXECUTADA</v>
      </c>
      <c r="F116" s="69">
        <f ca="1">IF($B116&lt;=F$2,"EXECUTADA",IFERROR(VLOOKUP($B116&amp;F$3,'Consolidação Preventiva'!$A:$W,11,0),IF(F115="EXECUTADA",VLOOKUP(F$4,'Projeção Horimetro'!$A$5:$H$11,8,0),F115+250/$J$3)))</f>
        <v>46519.413624736422</v>
      </c>
      <c r="G116" s="69" t="str">
        <f>IF($B116&lt;=G$2,"EXECUTADA",IFERROR(VLOOKUP($B116&amp;G$3,'Consolidação Preventiva'!$A:$W,11,0),IF(G115="EXECUTADA",VLOOKUP(G$4,'Projeção Horimetro'!$A$5:$H$11,8,0),G115+250/$J$3)))</f>
        <v>EXECUTADA</v>
      </c>
      <c r="H116" s="69">
        <f ca="1">IF($B116&lt;=H$2,"EXECUTADA",IFERROR(VLOOKUP($B116&amp;H$3,'Consolidação Preventiva'!$A:$W,11,0),IF(H115="EXECUTADA",VLOOKUP(H$4,'Projeção Horimetro'!$A$5:$H$11,8,0),H115+250/$J$3)))</f>
        <v>46345.249446921771</v>
      </c>
    </row>
    <row r="117" spans="2:8">
      <c r="B117" s="68">
        <f t="shared" si="2"/>
        <v>113</v>
      </c>
      <c r="C117" s="64">
        <v>250</v>
      </c>
      <c r="D117" s="69">
        <f ca="1">IF($B117&lt;=D$2,"EXECUTADA",IFERROR(VLOOKUP($B117&amp;D$3,'Consolidação Preventiva'!$A:$W,11,0),IF(D116="EXECUTADA",VLOOKUP(D$4,'Projeção Horimetro'!$A$5:$H$11,8,0),D116+250/$J$3)))</f>
        <v>47045.399668153048</v>
      </c>
      <c r="E117" s="69" t="str">
        <f>IF($B117&lt;=E$2,"EXECUTADA",IFERROR(VLOOKUP($B117&amp;E$3,'Consolidação Preventiva'!$A:$W,11,0),IF(E116="EXECUTADA",VLOOKUP(E$4,'Projeção Horimetro'!$A$5:$H$11,8,0),E116+250/$J$3)))</f>
        <v>EXECUTADA</v>
      </c>
      <c r="F117" s="69">
        <f ca="1">IF($B117&lt;=F$2,"EXECUTADA",IFERROR(VLOOKUP($B117&amp;F$3,'Consolidação Preventiva'!$A:$W,11,0),IF(F116="EXECUTADA",VLOOKUP(F$4,'Projeção Horimetro'!$A$5:$H$11,8,0),F116+250/$J$3)))</f>
        <v>46538.080014863976</v>
      </c>
      <c r="G117" s="69" t="str">
        <f>IF($B117&lt;=G$2,"EXECUTADA",IFERROR(VLOOKUP($B117&amp;G$3,'Consolidação Preventiva'!$A:$W,11,0),IF(G116="EXECUTADA",VLOOKUP(G$4,'Projeção Horimetro'!$A$5:$H$11,8,0),G116+250/$J$3)))</f>
        <v>EXECUTADA</v>
      </c>
      <c r="H117" s="69">
        <f ca="1">IF($B117&lt;=H$2,"EXECUTADA",IFERROR(VLOOKUP($B117&amp;H$3,'Consolidação Preventiva'!$A:$W,11,0),IF(H116="EXECUTADA",VLOOKUP(H$4,'Projeção Horimetro'!$A$5:$H$11,8,0),H116+250/$J$3)))</f>
        <v>46363.915837049324</v>
      </c>
    </row>
    <row r="118" spans="2:8">
      <c r="B118" s="68">
        <f t="shared" si="2"/>
        <v>114</v>
      </c>
      <c r="C118" s="64">
        <v>500</v>
      </c>
      <c r="D118" s="69">
        <f ca="1">IF($B118&lt;=D$2,"EXECUTADA",IFERROR(VLOOKUP($B118&amp;D$3,'Consolidação Preventiva'!$A:$W,11,0),IF(D117="EXECUTADA",VLOOKUP(D$4,'Projeção Horimetro'!$A$5:$H$11,8,0),D117+250/$J$3)))</f>
        <v>47064.066058280601</v>
      </c>
      <c r="E118" s="69" t="str">
        <f>IF($B118&lt;=E$2,"EXECUTADA",IFERROR(VLOOKUP($B118&amp;E$3,'Consolidação Preventiva'!$A:$W,11,0),IF(E117="EXECUTADA",VLOOKUP(E$4,'Projeção Horimetro'!$A$5:$H$11,8,0),E117+250/$J$3)))</f>
        <v>EXECUTADA</v>
      </c>
      <c r="F118" s="69">
        <f ca="1">IF($B118&lt;=F$2,"EXECUTADA",IFERROR(VLOOKUP($B118&amp;F$3,'Consolidação Preventiva'!$A:$W,11,0),IF(F117="EXECUTADA",VLOOKUP(F$4,'Projeção Horimetro'!$A$5:$H$11,8,0),F117+250/$J$3)))</f>
        <v>46556.746404991529</v>
      </c>
      <c r="G118" s="69">
        <f ca="1">IF($B118&lt;=G$2,"EXECUTADA",IFERROR(VLOOKUP($B118&amp;G$3,'Consolidação Preventiva'!$A:$W,11,0),IF(G117="EXECUTADA",VLOOKUP(G$4,'Projeção Horimetro'!$A$5:$H$11,8,0),G117+250/$J$3)))</f>
        <v>46321.36772788551</v>
      </c>
      <c r="H118" s="69">
        <f ca="1">IF($B118&lt;=H$2,"EXECUTADA",IFERROR(VLOOKUP($B118&amp;H$3,'Consolidação Preventiva'!$A:$W,11,0),IF(H117="EXECUTADA",VLOOKUP(H$4,'Projeção Horimetro'!$A$5:$H$11,8,0),H117+250/$J$3)))</f>
        <v>46382.582227176877</v>
      </c>
    </row>
    <row r="119" spans="2:8">
      <c r="B119" s="68">
        <f t="shared" si="2"/>
        <v>115</v>
      </c>
      <c r="C119" s="64">
        <v>250</v>
      </c>
      <c r="D119" s="69">
        <f ca="1">IF($B119&lt;=D$2,"EXECUTADA",IFERROR(VLOOKUP($B119&amp;D$3,'Consolidação Preventiva'!$A:$W,11,0),IF(D118="EXECUTADA",VLOOKUP(D$4,'Projeção Horimetro'!$A$5:$H$11,8,0),D118+250/$J$3)))</f>
        <v>47082.732448408155</v>
      </c>
      <c r="E119" s="69" t="str">
        <f>IF($B119&lt;=E$2,"EXECUTADA",IFERROR(VLOOKUP($B119&amp;E$3,'Consolidação Preventiva'!$A:$W,11,0),IF(E118="EXECUTADA",VLOOKUP(E$4,'Projeção Horimetro'!$A$5:$H$11,8,0),E118+250/$J$3)))</f>
        <v>EXECUTADA</v>
      </c>
      <c r="F119" s="69">
        <f ca="1">IF($B119&lt;=F$2,"EXECUTADA",IFERROR(VLOOKUP($B119&amp;F$3,'Consolidação Preventiva'!$A:$W,11,0),IF(F118="EXECUTADA",VLOOKUP(F$4,'Projeção Horimetro'!$A$5:$H$11,8,0),F118+250/$J$3)))</f>
        <v>46575.412795119082</v>
      </c>
      <c r="G119" s="69">
        <f ca="1">IF($B119&lt;=G$2,"EXECUTADA",IFERROR(VLOOKUP($B119&amp;G$3,'Consolidação Preventiva'!$A:$W,11,0),IF(G118="EXECUTADA",VLOOKUP(G$4,'Projeção Horimetro'!$A$5:$H$11,8,0),G118+250/$J$3)))</f>
        <v>46340.034118013064</v>
      </c>
      <c r="H119" s="69">
        <f ca="1">IF($B119&lt;=H$2,"EXECUTADA",IFERROR(VLOOKUP($B119&amp;H$3,'Consolidação Preventiva'!$A:$W,11,0),IF(H118="EXECUTADA",VLOOKUP(H$4,'Projeção Horimetro'!$A$5:$H$11,8,0),H118+250/$J$3)))</f>
        <v>46401.248617304431</v>
      </c>
    </row>
    <row r="120" spans="2:8">
      <c r="B120" s="68">
        <f t="shared" si="2"/>
        <v>116</v>
      </c>
      <c r="C120" s="64">
        <v>1000</v>
      </c>
      <c r="D120" s="69">
        <f ca="1">IF($B120&lt;=D$2,"EXECUTADA",IFERROR(VLOOKUP($B120&amp;D$3,'Consolidação Preventiva'!$A:$W,11,0),IF(D119="EXECUTADA",VLOOKUP(D$4,'Projeção Horimetro'!$A$5:$H$11,8,0),D119+250/$J$3)))</f>
        <v>47101.398838535708</v>
      </c>
      <c r="E120" s="69" t="str">
        <f>IF($B120&lt;=E$2,"EXECUTADA",IFERROR(VLOOKUP($B120&amp;E$3,'Consolidação Preventiva'!$A:$W,11,0),IF(E119="EXECUTADA",VLOOKUP(E$4,'Projeção Horimetro'!$A$5:$H$11,8,0),E119+250/$J$3)))</f>
        <v>EXECUTADA</v>
      </c>
      <c r="F120" s="69">
        <f ca="1">IF($B120&lt;=F$2,"EXECUTADA",IFERROR(VLOOKUP($B120&amp;F$3,'Consolidação Preventiva'!$A:$W,11,0),IF(F119="EXECUTADA",VLOOKUP(F$4,'Projeção Horimetro'!$A$5:$H$11,8,0),F119+250/$J$3)))</f>
        <v>46594.079185246635</v>
      </c>
      <c r="G120" s="69">
        <f ca="1">IF($B120&lt;=G$2,"EXECUTADA",IFERROR(VLOOKUP($B120&amp;G$3,'Consolidação Preventiva'!$A:$W,11,0),IF(G119="EXECUTADA",VLOOKUP(G$4,'Projeção Horimetro'!$A$5:$H$11,8,0),G119+250/$J$3)))</f>
        <v>46358.700508140617</v>
      </c>
      <c r="H120" s="69">
        <f ca="1">IF($B120&lt;=H$2,"EXECUTADA",IFERROR(VLOOKUP($B120&amp;H$3,'Consolidação Preventiva'!$A:$W,11,0),IF(H119="EXECUTADA",VLOOKUP(H$4,'Projeção Horimetro'!$A$5:$H$11,8,0),H119+250/$J$3)))</f>
        <v>46419.915007431984</v>
      </c>
    </row>
    <row r="121" spans="2:8">
      <c r="B121" s="68">
        <f t="shared" si="2"/>
        <v>117</v>
      </c>
      <c r="C121" s="64">
        <v>250</v>
      </c>
      <c r="D121" s="69">
        <f ca="1">IF($B121&lt;=D$2,"EXECUTADA",IFERROR(VLOOKUP($B121&amp;D$3,'Consolidação Preventiva'!$A:$W,11,0),IF(D120="EXECUTADA",VLOOKUP(D$4,'Projeção Horimetro'!$A$5:$H$11,8,0),D120+250/$J$3)))</f>
        <v>47120.065228663261</v>
      </c>
      <c r="E121" s="69">
        <f ca="1">IF($B121&lt;=E$2,"EXECUTADA",IFERROR(VLOOKUP($B121&amp;E$3,'Consolidação Preventiva'!$A:$W,11,0),IF(E120="EXECUTADA",VLOOKUP(E$4,'Projeção Horimetro'!$A$5:$H$11,8,0),E120+250/$J$3)))</f>
        <v>46320.845068961942</v>
      </c>
      <c r="F121" s="69">
        <f ca="1">IF($B121&lt;=F$2,"EXECUTADA",IFERROR(VLOOKUP($B121&amp;F$3,'Consolidação Preventiva'!$A:$W,11,0),IF(F120="EXECUTADA",VLOOKUP(F$4,'Projeção Horimetro'!$A$5:$H$11,8,0),F120+250/$J$3)))</f>
        <v>46612.745575374189</v>
      </c>
      <c r="G121" s="69">
        <f ca="1">IF($B121&lt;=G$2,"EXECUTADA",IFERROR(VLOOKUP($B121&amp;G$3,'Consolidação Preventiva'!$A:$W,11,0),IF(G120="EXECUTADA",VLOOKUP(G$4,'Projeção Horimetro'!$A$5:$H$11,8,0),G120+250/$J$3)))</f>
        <v>46377.36689826817</v>
      </c>
      <c r="H121" s="69">
        <f ca="1">IF($B121&lt;=H$2,"EXECUTADA",IFERROR(VLOOKUP($B121&amp;H$3,'Consolidação Preventiva'!$A:$W,11,0),IF(H120="EXECUTADA",VLOOKUP(H$4,'Projeção Horimetro'!$A$5:$H$11,8,0),H120+250/$J$3)))</f>
        <v>46438.581397559537</v>
      </c>
    </row>
    <row r="122" spans="2:8">
      <c r="B122" s="68">
        <f t="shared" si="2"/>
        <v>118</v>
      </c>
      <c r="C122" s="64">
        <v>500</v>
      </c>
      <c r="D122" s="69">
        <f ca="1">IF($B122&lt;=D$2,"EXECUTADA",IFERROR(VLOOKUP($B122&amp;D$3,'Consolidação Preventiva'!$A:$W,11,0),IF(D121="EXECUTADA",VLOOKUP(D$4,'Projeção Horimetro'!$A$5:$H$11,8,0),D121+250/$J$3)))</f>
        <v>47138.731618790815</v>
      </c>
      <c r="E122" s="69">
        <f ca="1">IF($B122&lt;=E$2,"EXECUTADA",IFERROR(VLOOKUP($B122&amp;E$3,'Consolidação Preventiva'!$A:$W,11,0),IF(E121="EXECUTADA",VLOOKUP(E$4,'Projeção Horimetro'!$A$5:$H$11,8,0),E121+250/$J$3)))</f>
        <v>46339.511459089495</v>
      </c>
      <c r="F122" s="69">
        <f ca="1">IF($B122&lt;=F$2,"EXECUTADA",IFERROR(VLOOKUP($B122&amp;F$3,'Consolidação Preventiva'!$A:$W,11,0),IF(F121="EXECUTADA",VLOOKUP(F$4,'Projeção Horimetro'!$A$5:$H$11,8,0),F121+250/$J$3)))</f>
        <v>46631.411965501742</v>
      </c>
      <c r="G122" s="69">
        <f ca="1">IF($B122&lt;=G$2,"EXECUTADA",IFERROR(VLOOKUP($B122&amp;G$3,'Consolidação Preventiva'!$A:$W,11,0),IF(G121="EXECUTADA",VLOOKUP(G$4,'Projeção Horimetro'!$A$5:$H$11,8,0),G121+250/$J$3)))</f>
        <v>46396.033288395724</v>
      </c>
      <c r="H122" s="69">
        <f ca="1">IF($B122&lt;=H$2,"EXECUTADA",IFERROR(VLOOKUP($B122&amp;H$3,'Consolidação Preventiva'!$A:$W,11,0),IF(H121="EXECUTADA",VLOOKUP(H$4,'Projeção Horimetro'!$A$5:$H$11,8,0),H121+250/$J$3)))</f>
        <v>46457.247787687091</v>
      </c>
    </row>
    <row r="123" spans="2:8">
      <c r="B123" s="68">
        <f t="shared" si="2"/>
        <v>119</v>
      </c>
      <c r="C123" s="64">
        <v>250</v>
      </c>
      <c r="D123" s="69">
        <f ca="1">IF($B123&lt;=D$2,"EXECUTADA",IFERROR(VLOOKUP($B123&amp;D$3,'Consolidação Preventiva'!$A:$W,11,0),IF(D122="EXECUTADA",VLOOKUP(D$4,'Projeção Horimetro'!$A$5:$H$11,8,0),D122+250/$J$3)))</f>
        <v>47157.398008918368</v>
      </c>
      <c r="E123" s="69">
        <f ca="1">IF($B123&lt;=E$2,"EXECUTADA",IFERROR(VLOOKUP($B123&amp;E$3,'Consolidação Preventiva'!$A:$W,11,0),IF(E122="EXECUTADA",VLOOKUP(E$4,'Projeção Horimetro'!$A$5:$H$11,8,0),E122+250/$J$3)))</f>
        <v>46358.177849217049</v>
      </c>
      <c r="F123" s="69">
        <f ca="1">IF($B123&lt;=F$2,"EXECUTADA",IFERROR(VLOOKUP($B123&amp;F$3,'Consolidação Preventiva'!$A:$W,11,0),IF(F122="EXECUTADA",VLOOKUP(F$4,'Projeção Horimetro'!$A$5:$H$11,8,0),F122+250/$J$3)))</f>
        <v>46650.078355629295</v>
      </c>
      <c r="G123" s="69">
        <f ca="1">IF($B123&lt;=G$2,"EXECUTADA",IFERROR(VLOOKUP($B123&amp;G$3,'Consolidação Preventiva'!$A:$W,11,0),IF(G122="EXECUTADA",VLOOKUP(G$4,'Projeção Horimetro'!$A$5:$H$11,8,0),G122+250/$J$3)))</f>
        <v>46414.699678523277</v>
      </c>
      <c r="H123" s="69">
        <f ca="1">IF($B123&lt;=H$2,"EXECUTADA",IFERROR(VLOOKUP($B123&amp;H$3,'Consolidação Preventiva'!$A:$W,11,0),IF(H122="EXECUTADA",VLOOKUP(H$4,'Projeção Horimetro'!$A$5:$H$11,8,0),H122+250/$J$3)))</f>
        <v>46475.914177814644</v>
      </c>
    </row>
    <row r="124" spans="2:8">
      <c r="B124" s="68">
        <f t="shared" si="2"/>
        <v>120</v>
      </c>
      <c r="C124" s="64">
        <v>2000</v>
      </c>
      <c r="D124" s="69">
        <f ca="1">IF($B124&lt;=D$2,"EXECUTADA",IFERROR(VLOOKUP($B124&amp;D$3,'Consolidação Preventiva'!$A:$W,11,0),IF(D123="EXECUTADA",VLOOKUP(D$4,'Projeção Horimetro'!$A$5:$H$11,8,0),D123+250/$J$3)))</f>
        <v>47176.064399045921</v>
      </c>
      <c r="E124" s="69">
        <f ca="1">IF($B124&lt;=E$2,"EXECUTADA",IFERROR(VLOOKUP($B124&amp;E$3,'Consolidação Preventiva'!$A:$W,11,0),IF(E123="EXECUTADA",VLOOKUP(E$4,'Projeção Horimetro'!$A$5:$H$11,8,0),E123+250/$J$3)))</f>
        <v>46376.844239344602</v>
      </c>
      <c r="F124" s="69">
        <f ca="1">IF($B124&lt;=F$2,"EXECUTADA",IFERROR(VLOOKUP($B124&amp;F$3,'Consolidação Preventiva'!$A:$W,11,0),IF(F123="EXECUTADA",VLOOKUP(F$4,'Projeção Horimetro'!$A$5:$H$11,8,0),F123+250/$J$3)))</f>
        <v>46668.744745756849</v>
      </c>
      <c r="G124" s="69">
        <f ca="1">IF($B124&lt;=G$2,"EXECUTADA",IFERROR(VLOOKUP($B124&amp;G$3,'Consolidação Preventiva'!$A:$W,11,0),IF(G123="EXECUTADA",VLOOKUP(G$4,'Projeção Horimetro'!$A$5:$H$11,8,0),G123+250/$J$3)))</f>
        <v>46433.36606865083</v>
      </c>
      <c r="H124" s="69">
        <f ca="1">IF($B124&lt;=H$2,"EXECUTADA",IFERROR(VLOOKUP($B124&amp;H$3,'Consolidação Preventiva'!$A:$W,11,0),IF(H123="EXECUTADA",VLOOKUP(H$4,'Projeção Horimetro'!$A$5:$H$11,8,0),H123+250/$J$3)))</f>
        <v>46494.580567942197</v>
      </c>
    </row>
    <row r="125" spans="2:8">
      <c r="B125" s="68">
        <f t="shared" si="2"/>
        <v>121</v>
      </c>
      <c r="C125" s="64">
        <v>250</v>
      </c>
      <c r="D125" s="69">
        <f ca="1">IF($B125&lt;=D$2,"EXECUTADA",IFERROR(VLOOKUP($B125&amp;D$3,'Consolidação Preventiva'!$A:$W,11,0),IF(D124="EXECUTADA",VLOOKUP(D$4,'Projeção Horimetro'!$A$5:$H$11,8,0),D124+250/$J$3)))</f>
        <v>47194.730789173474</v>
      </c>
      <c r="E125" s="69">
        <f ca="1">IF($B125&lt;=E$2,"EXECUTADA",IFERROR(VLOOKUP($B125&amp;E$3,'Consolidação Preventiva'!$A:$W,11,0),IF(E124="EXECUTADA",VLOOKUP(E$4,'Projeção Horimetro'!$A$5:$H$11,8,0),E124+250/$J$3)))</f>
        <v>46395.510629472155</v>
      </c>
      <c r="F125" s="69">
        <f ca="1">IF($B125&lt;=F$2,"EXECUTADA",IFERROR(VLOOKUP($B125&amp;F$3,'Consolidação Preventiva'!$A:$W,11,0),IF(F124="EXECUTADA",VLOOKUP(F$4,'Projeção Horimetro'!$A$5:$H$11,8,0),F124+250/$J$3)))</f>
        <v>46687.411135884402</v>
      </c>
      <c r="G125" s="69">
        <f ca="1">IF($B125&lt;=G$2,"EXECUTADA",IFERROR(VLOOKUP($B125&amp;G$3,'Consolidação Preventiva'!$A:$W,11,0),IF(G124="EXECUTADA",VLOOKUP(G$4,'Projeção Horimetro'!$A$5:$H$11,8,0),G124+250/$J$3)))</f>
        <v>46452.032458778383</v>
      </c>
      <c r="H125" s="69">
        <f ca="1">IF($B125&lt;=H$2,"EXECUTADA",IFERROR(VLOOKUP($B125&amp;H$3,'Consolidação Preventiva'!$A:$W,11,0),IF(H124="EXECUTADA",VLOOKUP(H$4,'Projeção Horimetro'!$A$5:$H$11,8,0),H124+250/$J$3)))</f>
        <v>46513.246958069751</v>
      </c>
    </row>
    <row r="126" spans="2:8">
      <c r="B126" s="68">
        <f t="shared" si="2"/>
        <v>122</v>
      </c>
      <c r="C126" s="64">
        <v>500</v>
      </c>
      <c r="D126" s="69">
        <f ca="1">IF($B126&lt;=D$2,"EXECUTADA",IFERROR(VLOOKUP($B126&amp;D$3,'Consolidação Preventiva'!$A:$W,11,0),IF(D125="EXECUTADA",VLOOKUP(D$4,'Projeção Horimetro'!$A$5:$H$11,8,0),D125+250/$J$3)))</f>
        <v>47213.397179301028</v>
      </c>
      <c r="E126" s="69">
        <f ca="1">IF($B126&lt;=E$2,"EXECUTADA",IFERROR(VLOOKUP($B126&amp;E$3,'Consolidação Preventiva'!$A:$W,11,0),IF(E125="EXECUTADA",VLOOKUP(E$4,'Projeção Horimetro'!$A$5:$H$11,8,0),E125+250/$J$3)))</f>
        <v>46414.177019599709</v>
      </c>
      <c r="F126" s="69">
        <f ca="1">IF($B126&lt;=F$2,"EXECUTADA",IFERROR(VLOOKUP($B126&amp;F$3,'Consolidação Preventiva'!$A:$W,11,0),IF(F125="EXECUTADA",VLOOKUP(F$4,'Projeção Horimetro'!$A$5:$H$11,8,0),F125+250/$J$3)))</f>
        <v>46706.077526011955</v>
      </c>
      <c r="G126" s="69">
        <f ca="1">IF($B126&lt;=G$2,"EXECUTADA",IFERROR(VLOOKUP($B126&amp;G$3,'Consolidação Preventiva'!$A:$W,11,0),IF(G125="EXECUTADA",VLOOKUP(G$4,'Projeção Horimetro'!$A$5:$H$11,8,0),G125+250/$J$3)))</f>
        <v>46470.698848905937</v>
      </c>
      <c r="H126" s="69">
        <f ca="1">IF($B126&lt;=H$2,"EXECUTADA",IFERROR(VLOOKUP($B126&amp;H$3,'Consolidação Preventiva'!$A:$W,11,0),IF(H125="EXECUTADA",VLOOKUP(H$4,'Projeção Horimetro'!$A$5:$H$11,8,0),H125+250/$J$3)))</f>
        <v>46531.913348197304</v>
      </c>
    </row>
    <row r="127" spans="2:8">
      <c r="B127" s="68">
        <f t="shared" si="2"/>
        <v>123</v>
      </c>
      <c r="C127" s="64">
        <v>250</v>
      </c>
      <c r="D127" s="69">
        <f ca="1">IF($B127&lt;=D$2,"EXECUTADA",IFERROR(VLOOKUP($B127&amp;D$3,'Consolidação Preventiva'!$A:$W,11,0),IF(D126="EXECUTADA",VLOOKUP(D$4,'Projeção Horimetro'!$A$5:$H$11,8,0),D126+250/$J$3)))</f>
        <v>47232.063569428581</v>
      </c>
      <c r="E127" s="69">
        <f ca="1">IF($B127&lt;=E$2,"EXECUTADA",IFERROR(VLOOKUP($B127&amp;E$3,'Consolidação Preventiva'!$A:$W,11,0),IF(E126="EXECUTADA",VLOOKUP(E$4,'Projeção Horimetro'!$A$5:$H$11,8,0),E126+250/$J$3)))</f>
        <v>46432.843409727262</v>
      </c>
      <c r="F127" s="69">
        <f ca="1">IF($B127&lt;=F$2,"EXECUTADA",IFERROR(VLOOKUP($B127&amp;F$3,'Consolidação Preventiva'!$A:$W,11,0),IF(F126="EXECUTADA",VLOOKUP(F$4,'Projeção Horimetro'!$A$5:$H$11,8,0),F126+250/$J$3)))</f>
        <v>46724.743916139509</v>
      </c>
      <c r="G127" s="69">
        <f ca="1">IF($B127&lt;=G$2,"EXECUTADA",IFERROR(VLOOKUP($B127&amp;G$3,'Consolidação Preventiva'!$A:$W,11,0),IF(G126="EXECUTADA",VLOOKUP(G$4,'Projeção Horimetro'!$A$5:$H$11,8,0),G126+250/$J$3)))</f>
        <v>46489.36523903349</v>
      </c>
      <c r="H127" s="69">
        <f ca="1">IF($B127&lt;=H$2,"EXECUTADA",IFERROR(VLOOKUP($B127&amp;H$3,'Consolidação Preventiva'!$A:$W,11,0),IF(H126="EXECUTADA",VLOOKUP(H$4,'Projeção Horimetro'!$A$5:$H$11,8,0),H126+250/$J$3)))</f>
        <v>46550.579738324857</v>
      </c>
    </row>
    <row r="128" spans="2:8">
      <c r="B128" s="68">
        <f t="shared" si="2"/>
        <v>124</v>
      </c>
      <c r="C128" s="64">
        <v>1000</v>
      </c>
      <c r="D128" s="69">
        <f ca="1">IF($B128&lt;=D$2,"EXECUTADA",IFERROR(VLOOKUP($B128&amp;D$3,'Consolidação Preventiva'!$A:$W,11,0),IF(D127="EXECUTADA",VLOOKUP(D$4,'Projeção Horimetro'!$A$5:$H$11,8,0),D127+250/$J$3)))</f>
        <v>47250.729959556134</v>
      </c>
      <c r="E128" s="69">
        <f ca="1">IF($B128&lt;=E$2,"EXECUTADA",IFERROR(VLOOKUP($B128&amp;E$3,'Consolidação Preventiva'!$A:$W,11,0),IF(E127="EXECUTADA",VLOOKUP(E$4,'Projeção Horimetro'!$A$5:$H$11,8,0),E127+250/$J$3)))</f>
        <v>46451.509799854815</v>
      </c>
      <c r="F128" s="69">
        <f ca="1">IF($B128&lt;=F$2,"EXECUTADA",IFERROR(VLOOKUP($B128&amp;F$3,'Consolidação Preventiva'!$A:$W,11,0),IF(F127="EXECUTADA",VLOOKUP(F$4,'Projeção Horimetro'!$A$5:$H$11,8,0),F127+250/$J$3)))</f>
        <v>46743.410306267062</v>
      </c>
      <c r="G128" s="69">
        <f ca="1">IF($B128&lt;=G$2,"EXECUTADA",IFERROR(VLOOKUP($B128&amp;G$3,'Consolidação Preventiva'!$A:$W,11,0),IF(G127="EXECUTADA",VLOOKUP(G$4,'Projeção Horimetro'!$A$5:$H$11,8,0),G127+250/$J$3)))</f>
        <v>46508.031629161043</v>
      </c>
      <c r="H128" s="69">
        <f ca="1">IF($B128&lt;=H$2,"EXECUTADA",IFERROR(VLOOKUP($B128&amp;H$3,'Consolidação Preventiva'!$A:$W,11,0),IF(H127="EXECUTADA",VLOOKUP(H$4,'Projeção Horimetro'!$A$5:$H$11,8,0),H127+250/$J$3)))</f>
        <v>46569.246128452411</v>
      </c>
    </row>
    <row r="129" spans="2:8">
      <c r="B129" s="68">
        <f t="shared" si="2"/>
        <v>125</v>
      </c>
      <c r="C129" s="64">
        <v>250</v>
      </c>
      <c r="D129" s="69">
        <f ca="1">IF($B129&lt;=D$2,"EXECUTADA",IFERROR(VLOOKUP($B129&amp;D$3,'Consolidação Preventiva'!$A:$W,11,0),IF(D128="EXECUTADA",VLOOKUP(D$4,'Projeção Horimetro'!$A$5:$H$11,8,0),D128+250/$J$3)))</f>
        <v>47269.396349683688</v>
      </c>
      <c r="E129" s="69">
        <f ca="1">IF($B129&lt;=E$2,"EXECUTADA",IFERROR(VLOOKUP($B129&amp;E$3,'Consolidação Preventiva'!$A:$W,11,0),IF(E128="EXECUTADA",VLOOKUP(E$4,'Projeção Horimetro'!$A$5:$H$11,8,0),E128+250/$J$3)))</f>
        <v>46470.176189982369</v>
      </c>
      <c r="F129" s="69">
        <f ca="1">IF($B129&lt;=F$2,"EXECUTADA",IFERROR(VLOOKUP($B129&amp;F$3,'Consolidação Preventiva'!$A:$W,11,0),IF(F128="EXECUTADA",VLOOKUP(F$4,'Projeção Horimetro'!$A$5:$H$11,8,0),F128+250/$J$3)))</f>
        <v>46762.076696394615</v>
      </c>
      <c r="G129" s="69">
        <f ca="1">IF($B129&lt;=G$2,"EXECUTADA",IFERROR(VLOOKUP($B129&amp;G$3,'Consolidação Preventiva'!$A:$W,11,0),IF(G128="EXECUTADA",VLOOKUP(G$4,'Projeção Horimetro'!$A$5:$H$11,8,0),G128+250/$J$3)))</f>
        <v>46526.698019288597</v>
      </c>
      <c r="H129" s="69">
        <f ca="1">IF($B129&lt;=H$2,"EXECUTADA",IFERROR(VLOOKUP($B129&amp;H$3,'Consolidação Preventiva'!$A:$W,11,0),IF(H128="EXECUTADA",VLOOKUP(H$4,'Projeção Horimetro'!$A$5:$H$11,8,0),H128+250/$J$3)))</f>
        <v>46587.912518579964</v>
      </c>
    </row>
    <row r="130" spans="2:8">
      <c r="B130" s="68">
        <f t="shared" si="2"/>
        <v>126</v>
      </c>
      <c r="C130" s="64">
        <v>500</v>
      </c>
      <c r="D130" s="69">
        <f ca="1">IF($B130&lt;=D$2,"EXECUTADA",IFERROR(VLOOKUP($B130&amp;D$3,'Consolidação Preventiva'!$A:$W,11,0),IF(D129="EXECUTADA",VLOOKUP(D$4,'Projeção Horimetro'!$A$5:$H$11,8,0),D129+250/$J$3)))</f>
        <v>47288.062739811241</v>
      </c>
      <c r="E130" s="69">
        <f ca="1">IF($B130&lt;=E$2,"EXECUTADA",IFERROR(VLOOKUP($B130&amp;E$3,'Consolidação Preventiva'!$A:$W,11,0),IF(E129="EXECUTADA",VLOOKUP(E$4,'Projeção Horimetro'!$A$5:$H$11,8,0),E129+250/$J$3)))</f>
        <v>46488.842580109922</v>
      </c>
      <c r="F130" s="69">
        <f ca="1">IF($B130&lt;=F$2,"EXECUTADA",IFERROR(VLOOKUP($B130&amp;F$3,'Consolidação Preventiva'!$A:$W,11,0),IF(F129="EXECUTADA",VLOOKUP(F$4,'Projeção Horimetro'!$A$5:$H$11,8,0),F129+250/$J$3)))</f>
        <v>46780.743086522169</v>
      </c>
      <c r="G130" s="69">
        <f ca="1">IF($B130&lt;=G$2,"EXECUTADA",IFERROR(VLOOKUP($B130&amp;G$3,'Consolidação Preventiva'!$A:$W,11,0),IF(G129="EXECUTADA",VLOOKUP(G$4,'Projeção Horimetro'!$A$5:$H$11,8,0),G129+250/$J$3)))</f>
        <v>46545.36440941615</v>
      </c>
      <c r="H130" s="69">
        <f ca="1">IF($B130&lt;=H$2,"EXECUTADA",IFERROR(VLOOKUP($B130&amp;H$3,'Consolidação Preventiva'!$A:$W,11,0),IF(H129="EXECUTADA",VLOOKUP(H$4,'Projeção Horimetro'!$A$5:$H$11,8,0),H129+250/$J$3)))</f>
        <v>46606.578908707517</v>
      </c>
    </row>
    <row r="131" spans="2:8">
      <c r="B131" s="68">
        <f t="shared" si="2"/>
        <v>127</v>
      </c>
      <c r="C131" s="64">
        <v>250</v>
      </c>
      <c r="D131" s="69">
        <f ca="1">IF($B131&lt;=D$2,"EXECUTADA",IFERROR(VLOOKUP($B131&amp;D$3,'Consolidação Preventiva'!$A:$W,11,0),IF(D130="EXECUTADA",VLOOKUP(D$4,'Projeção Horimetro'!$A$5:$H$11,8,0),D130+250/$J$3)))</f>
        <v>47306.729129938794</v>
      </c>
      <c r="E131" s="69">
        <f ca="1">IF($B131&lt;=E$2,"EXECUTADA",IFERROR(VLOOKUP($B131&amp;E$3,'Consolidação Preventiva'!$A:$W,11,0),IF(E130="EXECUTADA",VLOOKUP(E$4,'Projeção Horimetro'!$A$5:$H$11,8,0),E130+250/$J$3)))</f>
        <v>46507.508970237475</v>
      </c>
      <c r="F131" s="69">
        <f ca="1">IF($B131&lt;=F$2,"EXECUTADA",IFERROR(VLOOKUP($B131&amp;F$3,'Consolidação Preventiva'!$A:$W,11,0),IF(F130="EXECUTADA",VLOOKUP(F$4,'Projeção Horimetro'!$A$5:$H$11,8,0),F130+250/$J$3)))</f>
        <v>46799.409476649722</v>
      </c>
      <c r="G131" s="69">
        <f ca="1">IF($B131&lt;=G$2,"EXECUTADA",IFERROR(VLOOKUP($B131&amp;G$3,'Consolidação Preventiva'!$A:$W,11,0),IF(G130="EXECUTADA",VLOOKUP(G$4,'Projeção Horimetro'!$A$5:$H$11,8,0),G130+250/$J$3)))</f>
        <v>46564.030799543703</v>
      </c>
      <c r="H131" s="69">
        <f ca="1">IF($B131&lt;=H$2,"EXECUTADA",IFERROR(VLOOKUP($B131&amp;H$3,'Consolidação Preventiva'!$A:$W,11,0),IF(H130="EXECUTADA",VLOOKUP(H$4,'Projeção Horimetro'!$A$5:$H$11,8,0),H130+250/$J$3)))</f>
        <v>46625.245298835071</v>
      </c>
    </row>
    <row r="132" spans="2:8">
      <c r="B132" s="68">
        <f t="shared" si="2"/>
        <v>128</v>
      </c>
      <c r="C132" s="64">
        <v>8000</v>
      </c>
      <c r="D132" s="69">
        <f ca="1">IF($B132&lt;=D$2,"EXECUTADA",IFERROR(VLOOKUP($B132&amp;D$3,'Consolidação Preventiva'!$A:$W,11,0),IF(D131="EXECUTADA",VLOOKUP(D$4,'Projeção Horimetro'!$A$5:$H$11,8,0),D131+250/$J$3)))</f>
        <v>47325.395520066348</v>
      </c>
      <c r="E132" s="69">
        <f ca="1">IF($B132&lt;=E$2,"EXECUTADA",IFERROR(VLOOKUP($B132&amp;E$3,'Consolidação Preventiva'!$A:$W,11,0),IF(E131="EXECUTADA",VLOOKUP(E$4,'Projeção Horimetro'!$A$5:$H$11,8,0),E131+250/$J$3)))</f>
        <v>46526.175360365029</v>
      </c>
      <c r="F132" s="69">
        <f ca="1">IF($B132&lt;=F$2,"EXECUTADA",IFERROR(VLOOKUP($B132&amp;F$3,'Consolidação Preventiva'!$A:$W,11,0),IF(F131="EXECUTADA",VLOOKUP(F$4,'Projeção Horimetro'!$A$5:$H$11,8,0),F131+250/$J$3)))</f>
        <v>46818.075866777275</v>
      </c>
      <c r="G132" s="69">
        <f ca="1">IF($B132&lt;=G$2,"EXECUTADA",IFERROR(VLOOKUP($B132&amp;G$3,'Consolidação Preventiva'!$A:$W,11,0),IF(G131="EXECUTADA",VLOOKUP(G$4,'Projeção Horimetro'!$A$5:$H$11,8,0),G131+250/$J$3)))</f>
        <v>46582.697189671257</v>
      </c>
      <c r="H132" s="69">
        <f ca="1">IF($B132&lt;=H$2,"EXECUTADA",IFERROR(VLOOKUP($B132&amp;H$3,'Consolidação Preventiva'!$A:$W,11,0),IF(H131="EXECUTADA",VLOOKUP(H$4,'Projeção Horimetro'!$A$5:$H$11,8,0),H131+250/$J$3)))</f>
        <v>46643.911688962624</v>
      </c>
    </row>
    <row r="133" spans="2:8">
      <c r="B133" s="68">
        <f t="shared" si="2"/>
        <v>129</v>
      </c>
      <c r="C133" s="64">
        <v>250</v>
      </c>
      <c r="D133" s="69">
        <f ca="1">IF($B133&lt;=D$2,"EXECUTADA",IFERROR(VLOOKUP($B133&amp;D$3,'Consolidação Preventiva'!$A:$W,11,0),IF(D132="EXECUTADA",VLOOKUP(D$4,'Projeção Horimetro'!$A$5:$H$11,8,0),D132+250/$J$3)))</f>
        <v>47344.061910193901</v>
      </c>
      <c r="E133" s="69">
        <f ca="1">IF($B133&lt;=E$2,"EXECUTADA",IFERROR(VLOOKUP($B133&amp;E$3,'Consolidação Preventiva'!$A:$W,11,0),IF(E132="EXECUTADA",VLOOKUP(E$4,'Projeção Horimetro'!$A$5:$H$11,8,0),E132+250/$J$3)))</f>
        <v>46544.841750492582</v>
      </c>
      <c r="F133" s="69">
        <f ca="1">IF($B133&lt;=F$2,"EXECUTADA",IFERROR(VLOOKUP($B133&amp;F$3,'Consolidação Preventiva'!$A:$W,11,0),IF(F132="EXECUTADA",VLOOKUP(F$4,'Projeção Horimetro'!$A$5:$H$11,8,0),F132+250/$J$3)))</f>
        <v>46836.742256904829</v>
      </c>
      <c r="G133" s="69">
        <f ca="1">IF($B133&lt;=G$2,"EXECUTADA",IFERROR(VLOOKUP($B133&amp;G$3,'Consolidação Preventiva'!$A:$W,11,0),IF(G132="EXECUTADA",VLOOKUP(G$4,'Projeção Horimetro'!$A$5:$H$11,8,0),G132+250/$J$3)))</f>
        <v>46601.36357979881</v>
      </c>
      <c r="H133" s="69">
        <f ca="1">IF($B133&lt;=H$2,"EXECUTADA",IFERROR(VLOOKUP($B133&amp;H$3,'Consolidação Preventiva'!$A:$W,11,0),IF(H132="EXECUTADA",VLOOKUP(H$4,'Projeção Horimetro'!$A$5:$H$11,8,0),H132+250/$J$3)))</f>
        <v>46662.578079090177</v>
      </c>
    </row>
    <row r="134" spans="2:8">
      <c r="B134" s="68">
        <f t="shared" si="2"/>
        <v>130</v>
      </c>
      <c r="C134" s="64">
        <v>500</v>
      </c>
      <c r="D134" s="69">
        <f ca="1">IF($B134&lt;=D$2,"EXECUTADA",IFERROR(VLOOKUP($B134&amp;D$3,'Consolidação Preventiva'!$A:$W,11,0),IF(D133="EXECUTADA",VLOOKUP(D$4,'Projeção Horimetro'!$A$5:$H$11,8,0),D133+250/$J$3)))</f>
        <v>47362.728300321454</v>
      </c>
      <c r="E134" s="69">
        <f ca="1">IF($B134&lt;=E$2,"EXECUTADA",IFERROR(VLOOKUP($B134&amp;E$3,'Consolidação Preventiva'!$A:$W,11,0),IF(E133="EXECUTADA",VLOOKUP(E$4,'Projeção Horimetro'!$A$5:$H$11,8,0),E133+250/$J$3)))</f>
        <v>46563.508140620135</v>
      </c>
      <c r="F134" s="69">
        <f ca="1">IF($B134&lt;=F$2,"EXECUTADA",IFERROR(VLOOKUP($B134&amp;F$3,'Consolidação Preventiva'!$A:$W,11,0),IF(F133="EXECUTADA",VLOOKUP(F$4,'Projeção Horimetro'!$A$5:$H$11,8,0),F133+250/$J$3)))</f>
        <v>46855.408647032382</v>
      </c>
      <c r="G134" s="69">
        <f ca="1">IF($B134&lt;=G$2,"EXECUTADA",IFERROR(VLOOKUP($B134&amp;G$3,'Consolidação Preventiva'!$A:$W,11,0),IF(G133="EXECUTADA",VLOOKUP(G$4,'Projeção Horimetro'!$A$5:$H$11,8,0),G133+250/$J$3)))</f>
        <v>46620.029969926363</v>
      </c>
      <c r="H134" s="69">
        <f ca="1">IF($B134&lt;=H$2,"EXECUTADA",IFERROR(VLOOKUP($B134&amp;H$3,'Consolidação Preventiva'!$A:$W,11,0),IF(H133="EXECUTADA",VLOOKUP(H$4,'Projeção Horimetro'!$A$5:$H$11,8,0),H133+250/$J$3)))</f>
        <v>46681.244469217731</v>
      </c>
    </row>
    <row r="135" spans="2:8">
      <c r="B135" s="68">
        <f t="shared" ref="B135:B149" si="3">B134+1</f>
        <v>131</v>
      </c>
      <c r="C135" s="64">
        <v>250</v>
      </c>
      <c r="D135" s="69">
        <f ca="1">IF($B135&lt;=D$2,"EXECUTADA",IFERROR(VLOOKUP($B135&amp;D$3,'Consolidação Preventiva'!$A:$W,11,0),IF(D134="EXECUTADA",VLOOKUP(D$4,'Projeção Horimetro'!$A$5:$H$11,8,0),D134+250/$J$3)))</f>
        <v>47381.394690449008</v>
      </c>
      <c r="E135" s="69">
        <f ca="1">IF($B135&lt;=E$2,"EXECUTADA",IFERROR(VLOOKUP($B135&amp;E$3,'Consolidação Preventiva'!$A:$W,11,0),IF(E134="EXECUTADA",VLOOKUP(E$4,'Projeção Horimetro'!$A$5:$H$11,8,0),E134+250/$J$3)))</f>
        <v>46582.174530747689</v>
      </c>
      <c r="F135" s="69">
        <f ca="1">IF($B135&lt;=F$2,"EXECUTADA",IFERROR(VLOOKUP($B135&amp;F$3,'Consolidação Preventiva'!$A:$W,11,0),IF(F134="EXECUTADA",VLOOKUP(F$4,'Projeção Horimetro'!$A$5:$H$11,8,0),F134+250/$J$3)))</f>
        <v>46874.075037159935</v>
      </c>
      <c r="G135" s="69">
        <f ca="1">IF($B135&lt;=G$2,"EXECUTADA",IFERROR(VLOOKUP($B135&amp;G$3,'Consolidação Preventiva'!$A:$W,11,0),IF(G134="EXECUTADA",VLOOKUP(G$4,'Projeção Horimetro'!$A$5:$H$11,8,0),G134+250/$J$3)))</f>
        <v>46638.696360053917</v>
      </c>
      <c r="H135" s="69">
        <f ca="1">IF($B135&lt;=H$2,"EXECUTADA",IFERROR(VLOOKUP($B135&amp;H$3,'Consolidação Preventiva'!$A:$W,11,0),IF(H134="EXECUTADA",VLOOKUP(H$4,'Projeção Horimetro'!$A$5:$H$11,8,0),H134+250/$J$3)))</f>
        <v>46699.910859345284</v>
      </c>
    </row>
    <row r="136" spans="2:8">
      <c r="B136" s="68">
        <f t="shared" si="3"/>
        <v>132</v>
      </c>
      <c r="C136" s="64">
        <v>1000</v>
      </c>
      <c r="D136" s="69">
        <f ca="1">IF($B136&lt;=D$2,"EXECUTADA",IFERROR(VLOOKUP($B136&amp;D$3,'Consolidação Preventiva'!$A:$W,11,0),IF(D135="EXECUTADA",VLOOKUP(D$4,'Projeção Horimetro'!$A$5:$H$11,8,0),D135+250/$J$3)))</f>
        <v>47400.061080576561</v>
      </c>
      <c r="E136" s="69">
        <f ca="1">IF($B136&lt;=E$2,"EXECUTADA",IFERROR(VLOOKUP($B136&amp;E$3,'Consolidação Preventiva'!$A:$W,11,0),IF(E135="EXECUTADA",VLOOKUP(E$4,'Projeção Horimetro'!$A$5:$H$11,8,0),E135+250/$J$3)))</f>
        <v>46600.840920875242</v>
      </c>
      <c r="F136" s="69">
        <f ca="1">IF($B136&lt;=F$2,"EXECUTADA",IFERROR(VLOOKUP($B136&amp;F$3,'Consolidação Preventiva'!$A:$W,11,0),IF(F135="EXECUTADA",VLOOKUP(F$4,'Projeção Horimetro'!$A$5:$H$11,8,0),F135+250/$J$3)))</f>
        <v>46892.741427287488</v>
      </c>
      <c r="G136" s="69">
        <f ca="1">IF($B136&lt;=G$2,"EXECUTADA",IFERROR(VLOOKUP($B136&amp;G$3,'Consolidação Preventiva'!$A:$W,11,0),IF(G135="EXECUTADA",VLOOKUP(G$4,'Projeção Horimetro'!$A$5:$H$11,8,0),G135+250/$J$3)))</f>
        <v>46657.36275018147</v>
      </c>
      <c r="H136" s="69">
        <f ca="1">IF($B136&lt;=H$2,"EXECUTADA",IFERROR(VLOOKUP($B136&amp;H$3,'Consolidação Preventiva'!$A:$W,11,0),IF(H135="EXECUTADA",VLOOKUP(H$4,'Projeção Horimetro'!$A$5:$H$11,8,0),H135+250/$J$3)))</f>
        <v>46718.577249472837</v>
      </c>
    </row>
    <row r="137" spans="2:8">
      <c r="B137" s="68">
        <f t="shared" si="3"/>
        <v>133</v>
      </c>
      <c r="C137" s="64">
        <v>250</v>
      </c>
      <c r="D137" s="69">
        <f ca="1">IF($B137&lt;=D$2,"EXECUTADA",IFERROR(VLOOKUP($B137&amp;D$3,'Consolidação Preventiva'!$A:$W,11,0),IF(D136="EXECUTADA",VLOOKUP(D$4,'Projeção Horimetro'!$A$5:$H$11,8,0),D136+250/$J$3)))</f>
        <v>47418.727470704114</v>
      </c>
      <c r="E137" s="69">
        <f ca="1">IF($B137&lt;=E$2,"EXECUTADA",IFERROR(VLOOKUP($B137&amp;E$3,'Consolidação Preventiva'!$A:$W,11,0),IF(E136="EXECUTADA",VLOOKUP(E$4,'Projeção Horimetro'!$A$5:$H$11,8,0),E136+250/$J$3)))</f>
        <v>46619.507311002795</v>
      </c>
      <c r="F137" s="69">
        <f ca="1">IF($B137&lt;=F$2,"EXECUTADA",IFERROR(VLOOKUP($B137&amp;F$3,'Consolidação Preventiva'!$A:$W,11,0),IF(F136="EXECUTADA",VLOOKUP(F$4,'Projeção Horimetro'!$A$5:$H$11,8,0),F136+250/$J$3)))</f>
        <v>46911.407817415042</v>
      </c>
      <c r="G137" s="69">
        <f ca="1">IF($B137&lt;=G$2,"EXECUTADA",IFERROR(VLOOKUP($B137&amp;G$3,'Consolidação Preventiva'!$A:$W,11,0),IF(G136="EXECUTADA",VLOOKUP(G$4,'Projeção Horimetro'!$A$5:$H$11,8,0),G136+250/$J$3)))</f>
        <v>46676.029140309023</v>
      </c>
      <c r="H137" s="69">
        <f ca="1">IF($B137&lt;=H$2,"EXECUTADA",IFERROR(VLOOKUP($B137&amp;H$3,'Consolidação Preventiva'!$A:$W,11,0),IF(H136="EXECUTADA",VLOOKUP(H$4,'Projeção Horimetro'!$A$5:$H$11,8,0),H136+250/$J$3)))</f>
        <v>46737.24363960039</v>
      </c>
    </row>
    <row r="138" spans="2:8">
      <c r="B138" s="68">
        <f t="shared" si="3"/>
        <v>134</v>
      </c>
      <c r="C138" s="64">
        <v>500</v>
      </c>
      <c r="D138" s="69">
        <f ca="1">IF($B138&lt;=D$2,"EXECUTADA",IFERROR(VLOOKUP($B138&amp;D$3,'Consolidação Preventiva'!$A:$W,11,0),IF(D137="EXECUTADA",VLOOKUP(D$4,'Projeção Horimetro'!$A$5:$H$11,8,0),D137+250/$J$3)))</f>
        <v>47437.393860831668</v>
      </c>
      <c r="E138" s="69">
        <f ca="1">IF($B138&lt;=E$2,"EXECUTADA",IFERROR(VLOOKUP($B138&amp;E$3,'Consolidação Preventiva'!$A:$W,11,0),IF(E137="EXECUTADA",VLOOKUP(E$4,'Projeção Horimetro'!$A$5:$H$11,8,0),E137+250/$J$3)))</f>
        <v>46638.173701130348</v>
      </c>
      <c r="F138" s="69">
        <f ca="1">IF($B138&lt;=F$2,"EXECUTADA",IFERROR(VLOOKUP($B138&amp;F$3,'Consolidação Preventiva'!$A:$W,11,0),IF(F137="EXECUTADA",VLOOKUP(F$4,'Projeção Horimetro'!$A$5:$H$11,8,0),F137+250/$J$3)))</f>
        <v>46930.074207542595</v>
      </c>
      <c r="G138" s="69">
        <f ca="1">IF($B138&lt;=G$2,"EXECUTADA",IFERROR(VLOOKUP($B138&amp;G$3,'Consolidação Preventiva'!$A:$W,11,0),IF(G137="EXECUTADA",VLOOKUP(G$4,'Projeção Horimetro'!$A$5:$H$11,8,0),G137+250/$J$3)))</f>
        <v>46694.695530436577</v>
      </c>
      <c r="H138" s="69">
        <f ca="1">IF($B138&lt;=H$2,"EXECUTADA",IFERROR(VLOOKUP($B138&amp;H$3,'Consolidação Preventiva'!$A:$W,11,0),IF(H137="EXECUTADA",VLOOKUP(H$4,'Projeção Horimetro'!$A$5:$H$11,8,0),H137+250/$J$3)))</f>
        <v>46755.910029727944</v>
      </c>
    </row>
    <row r="139" spans="2:8">
      <c r="B139" s="68">
        <f t="shared" si="3"/>
        <v>135</v>
      </c>
      <c r="C139" s="64">
        <v>250</v>
      </c>
      <c r="D139" s="69">
        <f ca="1">IF($B139&lt;=D$2,"EXECUTADA",IFERROR(VLOOKUP($B139&amp;D$3,'Consolidação Preventiva'!$A:$W,11,0),IF(D138="EXECUTADA",VLOOKUP(D$4,'Projeção Horimetro'!$A$5:$H$11,8,0),D138+250/$J$3)))</f>
        <v>47456.060250959221</v>
      </c>
      <c r="E139" s="69">
        <f ca="1">IF($B139&lt;=E$2,"EXECUTADA",IFERROR(VLOOKUP($B139&amp;E$3,'Consolidação Preventiva'!$A:$W,11,0),IF(E138="EXECUTADA",VLOOKUP(E$4,'Projeção Horimetro'!$A$5:$H$11,8,0),E138+250/$J$3)))</f>
        <v>46656.840091257902</v>
      </c>
      <c r="F139" s="69">
        <f ca="1">IF($B139&lt;=F$2,"EXECUTADA",IFERROR(VLOOKUP($B139&amp;F$3,'Consolidação Preventiva'!$A:$W,11,0),IF(F138="EXECUTADA",VLOOKUP(F$4,'Projeção Horimetro'!$A$5:$H$11,8,0),F138+250/$J$3)))</f>
        <v>46948.740597670148</v>
      </c>
      <c r="G139" s="69">
        <f ca="1">IF($B139&lt;=G$2,"EXECUTADA",IFERROR(VLOOKUP($B139&amp;G$3,'Consolidação Preventiva'!$A:$W,11,0),IF(G138="EXECUTADA",VLOOKUP(G$4,'Projeção Horimetro'!$A$5:$H$11,8,0),G138+250/$J$3)))</f>
        <v>46713.36192056413</v>
      </c>
      <c r="H139" s="69">
        <f ca="1">IF($B139&lt;=H$2,"EXECUTADA",IFERROR(VLOOKUP($B139&amp;H$3,'Consolidação Preventiva'!$A:$W,11,0),IF(H138="EXECUTADA",VLOOKUP(H$4,'Projeção Horimetro'!$A$5:$H$11,8,0),H138+250/$J$3)))</f>
        <v>46774.576419855497</v>
      </c>
    </row>
    <row r="140" spans="2:8">
      <c r="B140" s="68">
        <f t="shared" si="3"/>
        <v>136</v>
      </c>
      <c r="C140" s="64">
        <v>2000</v>
      </c>
      <c r="D140" s="69">
        <f ca="1">IF($B140&lt;=D$2,"EXECUTADA",IFERROR(VLOOKUP($B140&amp;D$3,'Consolidação Preventiva'!$A:$W,11,0),IF(D139="EXECUTADA",VLOOKUP(D$4,'Projeção Horimetro'!$A$5:$H$11,8,0),D139+250/$J$3)))</f>
        <v>47474.726641086774</v>
      </c>
      <c r="E140" s="69">
        <f ca="1">IF($B140&lt;=E$2,"EXECUTADA",IFERROR(VLOOKUP($B140&amp;E$3,'Consolidação Preventiva'!$A:$W,11,0),IF(E139="EXECUTADA",VLOOKUP(E$4,'Projeção Horimetro'!$A$5:$H$11,8,0),E139+250/$J$3)))</f>
        <v>46675.506481385455</v>
      </c>
      <c r="F140" s="69">
        <f ca="1">IF($B140&lt;=F$2,"EXECUTADA",IFERROR(VLOOKUP($B140&amp;F$3,'Consolidação Preventiva'!$A:$W,11,0),IF(F139="EXECUTADA",VLOOKUP(F$4,'Projeção Horimetro'!$A$5:$H$11,8,0),F139+250/$J$3)))</f>
        <v>46967.406987797702</v>
      </c>
      <c r="G140" s="69">
        <f ca="1">IF($B140&lt;=G$2,"EXECUTADA",IFERROR(VLOOKUP($B140&amp;G$3,'Consolidação Preventiva'!$A:$W,11,0),IF(G139="EXECUTADA",VLOOKUP(G$4,'Projeção Horimetro'!$A$5:$H$11,8,0),G139+250/$J$3)))</f>
        <v>46732.028310691683</v>
      </c>
      <c r="H140" s="69">
        <f ca="1">IF($B140&lt;=H$2,"EXECUTADA",IFERROR(VLOOKUP($B140&amp;H$3,'Consolidação Preventiva'!$A:$W,11,0),IF(H139="EXECUTADA",VLOOKUP(H$4,'Projeção Horimetro'!$A$5:$H$11,8,0),H139+250/$J$3)))</f>
        <v>46793.24280998305</v>
      </c>
    </row>
    <row r="141" spans="2:8">
      <c r="B141" s="68">
        <f t="shared" si="3"/>
        <v>137</v>
      </c>
      <c r="C141" s="64">
        <v>250</v>
      </c>
      <c r="D141" s="69">
        <f ca="1">IF($B141&lt;=D$2,"EXECUTADA",IFERROR(VLOOKUP($B141&amp;D$3,'Consolidação Preventiva'!$A:$W,11,0),IF(D140="EXECUTADA",VLOOKUP(D$4,'Projeção Horimetro'!$A$5:$H$11,8,0),D140+250/$J$3)))</f>
        <v>47493.393031214327</v>
      </c>
      <c r="E141" s="69">
        <f ca="1">IF($B141&lt;=E$2,"EXECUTADA",IFERROR(VLOOKUP($B141&amp;E$3,'Consolidação Preventiva'!$A:$W,11,0),IF(E140="EXECUTADA",VLOOKUP(E$4,'Projeção Horimetro'!$A$5:$H$11,8,0),E140+250/$J$3)))</f>
        <v>46694.172871513008</v>
      </c>
      <c r="F141" s="69">
        <f ca="1">IF($B141&lt;=F$2,"EXECUTADA",IFERROR(VLOOKUP($B141&amp;F$3,'Consolidação Preventiva'!$A:$W,11,0),IF(F140="EXECUTADA",VLOOKUP(F$4,'Projeção Horimetro'!$A$5:$H$11,8,0),F140+250/$J$3)))</f>
        <v>46986.073377925255</v>
      </c>
      <c r="G141" s="69">
        <f ca="1">IF($B141&lt;=G$2,"EXECUTADA",IFERROR(VLOOKUP($B141&amp;G$3,'Consolidação Preventiva'!$A:$W,11,0),IF(G140="EXECUTADA",VLOOKUP(G$4,'Projeção Horimetro'!$A$5:$H$11,8,0),G140+250/$J$3)))</f>
        <v>46750.694700819236</v>
      </c>
      <c r="H141" s="69">
        <f ca="1">IF($B141&lt;=H$2,"EXECUTADA",IFERROR(VLOOKUP($B141&amp;H$3,'Consolidação Preventiva'!$A:$W,11,0),IF(H140="EXECUTADA",VLOOKUP(H$4,'Projeção Horimetro'!$A$5:$H$11,8,0),H140+250/$J$3)))</f>
        <v>46811.909200110604</v>
      </c>
    </row>
    <row r="142" spans="2:8">
      <c r="B142" s="68">
        <f t="shared" si="3"/>
        <v>138</v>
      </c>
      <c r="C142" s="64">
        <v>500</v>
      </c>
      <c r="D142" s="69">
        <f ca="1">IF($B142&lt;=D$2,"EXECUTADA",IFERROR(VLOOKUP($B142&amp;D$3,'Consolidação Preventiva'!$A:$W,11,0),IF(D141="EXECUTADA",VLOOKUP(D$4,'Projeção Horimetro'!$A$5:$H$11,8,0),D141+250/$J$3)))</f>
        <v>47512.059421341881</v>
      </c>
      <c r="E142" s="69">
        <f ca="1">IF($B142&lt;=E$2,"EXECUTADA",IFERROR(VLOOKUP($B142&amp;E$3,'Consolidação Preventiva'!$A:$W,11,0),IF(E141="EXECUTADA",VLOOKUP(E$4,'Projeção Horimetro'!$A$5:$H$11,8,0),E141+250/$J$3)))</f>
        <v>46712.839261640562</v>
      </c>
      <c r="F142" s="69">
        <f ca="1">IF($B142&lt;=F$2,"EXECUTADA",IFERROR(VLOOKUP($B142&amp;F$3,'Consolidação Preventiva'!$A:$W,11,0),IF(F141="EXECUTADA",VLOOKUP(F$4,'Projeção Horimetro'!$A$5:$H$11,8,0),F141+250/$J$3)))</f>
        <v>47004.739768052808</v>
      </c>
      <c r="G142" s="69">
        <f ca="1">IF($B142&lt;=G$2,"EXECUTADA",IFERROR(VLOOKUP($B142&amp;G$3,'Consolidação Preventiva'!$A:$W,11,0),IF(G141="EXECUTADA",VLOOKUP(G$4,'Projeção Horimetro'!$A$5:$H$11,8,0),G141+250/$J$3)))</f>
        <v>46769.36109094679</v>
      </c>
      <c r="H142" s="69">
        <f ca="1">IF($B142&lt;=H$2,"EXECUTADA",IFERROR(VLOOKUP($B142&amp;H$3,'Consolidação Preventiva'!$A:$W,11,0),IF(H141="EXECUTADA",VLOOKUP(H$4,'Projeção Horimetro'!$A$5:$H$11,8,0),H141+250/$J$3)))</f>
        <v>46830.575590238157</v>
      </c>
    </row>
    <row r="143" spans="2:8">
      <c r="B143" s="68">
        <f t="shared" si="3"/>
        <v>139</v>
      </c>
      <c r="C143" s="64">
        <v>250</v>
      </c>
      <c r="D143" s="69">
        <f ca="1">IF($B143&lt;=D$2,"EXECUTADA",IFERROR(VLOOKUP($B143&amp;D$3,'Consolidação Preventiva'!$A:$W,11,0),IF(D142="EXECUTADA",VLOOKUP(D$4,'Projeção Horimetro'!$A$5:$H$11,8,0),D142+250/$J$3)))</f>
        <v>47530.725811469434</v>
      </c>
      <c r="E143" s="69">
        <f ca="1">IF($B143&lt;=E$2,"EXECUTADA",IFERROR(VLOOKUP($B143&amp;E$3,'Consolidação Preventiva'!$A:$W,11,0),IF(E142="EXECUTADA",VLOOKUP(E$4,'Projeção Horimetro'!$A$5:$H$11,8,0),E142+250/$J$3)))</f>
        <v>46731.505651768115</v>
      </c>
      <c r="F143" s="69">
        <f ca="1">IF($B143&lt;=F$2,"EXECUTADA",IFERROR(VLOOKUP($B143&amp;F$3,'Consolidação Preventiva'!$A:$W,11,0),IF(F142="EXECUTADA",VLOOKUP(F$4,'Projeção Horimetro'!$A$5:$H$11,8,0),F142+250/$J$3)))</f>
        <v>47023.406158180362</v>
      </c>
      <c r="G143" s="69">
        <f ca="1">IF($B143&lt;=G$2,"EXECUTADA",IFERROR(VLOOKUP($B143&amp;G$3,'Consolidação Preventiva'!$A:$W,11,0),IF(G142="EXECUTADA",VLOOKUP(G$4,'Projeção Horimetro'!$A$5:$H$11,8,0),G142+250/$J$3)))</f>
        <v>46788.027481074343</v>
      </c>
      <c r="H143" s="69">
        <f ca="1">IF($B143&lt;=H$2,"EXECUTADA",IFERROR(VLOOKUP($B143&amp;H$3,'Consolidação Preventiva'!$A:$W,11,0),IF(H142="EXECUTADA",VLOOKUP(H$4,'Projeção Horimetro'!$A$5:$H$11,8,0),H142+250/$J$3)))</f>
        <v>46849.24198036571</v>
      </c>
    </row>
    <row r="144" spans="2:8">
      <c r="B144" s="68">
        <f t="shared" si="3"/>
        <v>140</v>
      </c>
      <c r="C144" s="64">
        <v>1000</v>
      </c>
      <c r="D144" s="69">
        <f ca="1">IF($B144&lt;=D$2,"EXECUTADA",IFERROR(VLOOKUP($B144&amp;D$3,'Consolidação Preventiva'!$A:$W,11,0),IF(D143="EXECUTADA",VLOOKUP(D$4,'Projeção Horimetro'!$A$5:$H$11,8,0),D143+250/$J$3)))</f>
        <v>47549.392201596987</v>
      </c>
      <c r="E144" s="69">
        <f ca="1">IF($B144&lt;=E$2,"EXECUTADA",IFERROR(VLOOKUP($B144&amp;E$3,'Consolidação Preventiva'!$A:$W,11,0),IF(E143="EXECUTADA",VLOOKUP(E$4,'Projeção Horimetro'!$A$5:$H$11,8,0),E143+250/$J$3)))</f>
        <v>46750.172041895668</v>
      </c>
      <c r="F144" s="69">
        <f ca="1">IF($B144&lt;=F$2,"EXECUTADA",IFERROR(VLOOKUP($B144&amp;F$3,'Consolidação Preventiva'!$A:$W,11,0),IF(F143="EXECUTADA",VLOOKUP(F$4,'Projeção Horimetro'!$A$5:$H$11,8,0),F143+250/$J$3)))</f>
        <v>47042.072548307915</v>
      </c>
      <c r="G144" s="69">
        <f ca="1">IF($B144&lt;=G$2,"EXECUTADA",IFERROR(VLOOKUP($B144&amp;G$3,'Consolidação Preventiva'!$A:$W,11,0),IF(G143="EXECUTADA",VLOOKUP(G$4,'Projeção Horimetro'!$A$5:$H$11,8,0),G143+250/$J$3)))</f>
        <v>46806.693871201896</v>
      </c>
      <c r="H144" s="69">
        <f ca="1">IF($B144&lt;=H$2,"EXECUTADA",IFERROR(VLOOKUP($B144&amp;H$3,'Consolidação Preventiva'!$A:$W,11,0),IF(H143="EXECUTADA",VLOOKUP(H$4,'Projeção Horimetro'!$A$5:$H$11,8,0),H143+250/$J$3)))</f>
        <v>46867.908370493264</v>
      </c>
    </row>
    <row r="145" spans="2:8">
      <c r="B145" s="68">
        <f t="shared" si="3"/>
        <v>141</v>
      </c>
      <c r="C145" s="64">
        <v>250</v>
      </c>
      <c r="D145" s="69">
        <f ca="1">IF($B145&lt;=D$2,"EXECUTADA",IFERROR(VLOOKUP($B145&amp;D$3,'Consolidação Preventiva'!$A:$W,11,0),IF(D144="EXECUTADA",VLOOKUP(D$4,'Projeção Horimetro'!$A$5:$H$11,8,0),D144+250/$J$3)))</f>
        <v>47568.058591724541</v>
      </c>
      <c r="E145" s="69">
        <f ca="1">IF($B145&lt;=E$2,"EXECUTADA",IFERROR(VLOOKUP($B145&amp;E$3,'Consolidação Preventiva'!$A:$W,11,0),IF(E144="EXECUTADA",VLOOKUP(E$4,'Projeção Horimetro'!$A$5:$H$11,8,0),E144+250/$J$3)))</f>
        <v>46768.838432023222</v>
      </c>
      <c r="F145" s="69">
        <f ca="1">IF($B145&lt;=F$2,"EXECUTADA",IFERROR(VLOOKUP($B145&amp;F$3,'Consolidação Preventiva'!$A:$W,11,0),IF(F144="EXECUTADA",VLOOKUP(F$4,'Projeção Horimetro'!$A$5:$H$11,8,0),F144+250/$J$3)))</f>
        <v>47060.738938435468</v>
      </c>
      <c r="G145" s="69">
        <f ca="1">IF($B145&lt;=G$2,"EXECUTADA",IFERROR(VLOOKUP($B145&amp;G$3,'Consolidação Preventiva'!$A:$W,11,0),IF(G144="EXECUTADA",VLOOKUP(G$4,'Projeção Horimetro'!$A$5:$H$11,8,0),G144+250/$J$3)))</f>
        <v>46825.36026132945</v>
      </c>
      <c r="H145" s="69">
        <f ca="1">IF($B145&lt;=H$2,"EXECUTADA",IFERROR(VLOOKUP($B145&amp;H$3,'Consolidação Preventiva'!$A:$W,11,0),IF(H144="EXECUTADA",VLOOKUP(H$4,'Projeção Horimetro'!$A$5:$H$11,8,0),H144+250/$J$3)))</f>
        <v>46886.574760620817</v>
      </c>
    </row>
    <row r="146" spans="2:8">
      <c r="B146" s="68">
        <f t="shared" si="3"/>
        <v>142</v>
      </c>
      <c r="C146" s="64">
        <v>500</v>
      </c>
      <c r="D146" s="69">
        <f ca="1">IF($B146&lt;=D$2,"EXECUTADA",IFERROR(VLOOKUP($B146&amp;D$3,'Consolidação Preventiva'!$A:$W,11,0),IF(D145="EXECUTADA",VLOOKUP(D$4,'Projeção Horimetro'!$A$5:$H$11,8,0),D145+250/$J$3)))</f>
        <v>47586.724981852094</v>
      </c>
      <c r="E146" s="69">
        <f ca="1">IF($B146&lt;=E$2,"EXECUTADA",IFERROR(VLOOKUP($B146&amp;E$3,'Consolidação Preventiva'!$A:$W,11,0),IF(E145="EXECUTADA",VLOOKUP(E$4,'Projeção Horimetro'!$A$5:$H$11,8,0),E145+250/$J$3)))</f>
        <v>46787.504822150775</v>
      </c>
      <c r="F146" s="69">
        <f ca="1">IF($B146&lt;=F$2,"EXECUTADA",IFERROR(VLOOKUP($B146&amp;F$3,'Consolidação Preventiva'!$A:$W,11,0),IF(F145="EXECUTADA",VLOOKUP(F$4,'Projeção Horimetro'!$A$5:$H$11,8,0),F145+250/$J$3)))</f>
        <v>47079.405328563022</v>
      </c>
      <c r="G146" s="69">
        <f ca="1">IF($B146&lt;=G$2,"EXECUTADA",IFERROR(VLOOKUP($B146&amp;G$3,'Consolidação Preventiva'!$A:$W,11,0),IF(G145="EXECUTADA",VLOOKUP(G$4,'Projeção Horimetro'!$A$5:$H$11,8,0),G145+250/$J$3)))</f>
        <v>46844.026651457003</v>
      </c>
      <c r="H146" s="69">
        <f ca="1">IF($B146&lt;=H$2,"EXECUTADA",IFERROR(VLOOKUP($B146&amp;H$3,'Consolidação Preventiva'!$A:$W,11,0),IF(H145="EXECUTADA",VLOOKUP(H$4,'Projeção Horimetro'!$A$5:$H$11,8,0),H145+250/$J$3)))</f>
        <v>46905.24115074837</v>
      </c>
    </row>
    <row r="147" spans="2:8">
      <c r="B147" s="68">
        <f t="shared" si="3"/>
        <v>143</v>
      </c>
      <c r="C147" s="64">
        <v>250</v>
      </c>
      <c r="D147" s="69">
        <f ca="1">IF($B147&lt;=D$2,"EXECUTADA",IFERROR(VLOOKUP($B147&amp;D$3,'Consolidação Preventiva'!$A:$W,11,0),IF(D146="EXECUTADA",VLOOKUP(D$4,'Projeção Horimetro'!$A$5:$H$11,8,0),D146+250/$J$3)))</f>
        <v>47605.391371979647</v>
      </c>
      <c r="E147" s="69">
        <f ca="1">IF($B147&lt;=E$2,"EXECUTADA",IFERROR(VLOOKUP($B147&amp;E$3,'Consolidação Preventiva'!$A:$W,11,0),IF(E146="EXECUTADA",VLOOKUP(E$4,'Projeção Horimetro'!$A$5:$H$11,8,0),E146+250/$J$3)))</f>
        <v>46806.171212278328</v>
      </c>
      <c r="F147" s="69">
        <f ca="1">IF($B147&lt;=F$2,"EXECUTADA",IFERROR(VLOOKUP($B147&amp;F$3,'Consolidação Preventiva'!$A:$W,11,0),IF(F146="EXECUTADA",VLOOKUP(F$4,'Projeção Horimetro'!$A$5:$H$11,8,0),F146+250/$J$3)))</f>
        <v>47098.071718690575</v>
      </c>
      <c r="G147" s="69">
        <f ca="1">IF($B147&lt;=G$2,"EXECUTADA",IFERROR(VLOOKUP($B147&amp;G$3,'Consolidação Preventiva'!$A:$W,11,0),IF(G146="EXECUTADA",VLOOKUP(G$4,'Projeção Horimetro'!$A$5:$H$11,8,0),G146+250/$J$3)))</f>
        <v>46862.693041584556</v>
      </c>
      <c r="H147" s="69">
        <f ca="1">IF($B147&lt;=H$2,"EXECUTADA",IFERROR(VLOOKUP($B147&amp;H$3,'Consolidação Preventiva'!$A:$W,11,0),IF(H146="EXECUTADA",VLOOKUP(H$4,'Projeção Horimetro'!$A$5:$H$11,8,0),H146+250/$J$3)))</f>
        <v>46923.907540875924</v>
      </c>
    </row>
    <row r="148" spans="2:8">
      <c r="B148" s="68">
        <f t="shared" si="3"/>
        <v>144</v>
      </c>
      <c r="C148" s="64">
        <v>12000</v>
      </c>
      <c r="D148" s="69">
        <f ca="1">IF($B148&lt;=D$2,"EXECUTADA",IFERROR(VLOOKUP($B148&amp;D$3,'Consolidação Preventiva'!$A:$W,11,0),IF(D147="EXECUTADA",VLOOKUP(D$4,'Projeção Horimetro'!$A$5:$H$11,8,0),D147+250/$J$3)))</f>
        <v>47624.057762107201</v>
      </c>
      <c r="E148" s="69">
        <f ca="1">IF($B148&lt;=E$2,"EXECUTADA",IFERROR(VLOOKUP($B148&amp;E$3,'Consolidação Preventiva'!$A:$W,11,0),IF(E147="EXECUTADA",VLOOKUP(E$4,'Projeção Horimetro'!$A$5:$H$11,8,0),E147+250/$J$3)))</f>
        <v>46824.837602405882</v>
      </c>
      <c r="F148" s="69">
        <f ca="1">IF($B148&lt;=F$2,"EXECUTADA",IFERROR(VLOOKUP($B148&amp;F$3,'Consolidação Preventiva'!$A:$W,11,0),IF(F147="EXECUTADA",VLOOKUP(F$4,'Projeção Horimetro'!$A$5:$H$11,8,0),F147+250/$J$3)))</f>
        <v>47116.738108818128</v>
      </c>
      <c r="G148" s="69">
        <f ca="1">IF($B148&lt;=G$2,"EXECUTADA",IFERROR(VLOOKUP($B148&amp;G$3,'Consolidação Preventiva'!$A:$W,11,0),IF(G147="EXECUTADA",VLOOKUP(G$4,'Projeção Horimetro'!$A$5:$H$11,8,0),G147+250/$J$3)))</f>
        <v>46881.35943171211</v>
      </c>
      <c r="H148" s="69">
        <f ca="1">IF($B148&lt;=H$2,"EXECUTADA",IFERROR(VLOOKUP($B148&amp;H$3,'Consolidação Preventiva'!$A:$W,11,0),IF(H147="EXECUTADA",VLOOKUP(H$4,'Projeção Horimetro'!$A$5:$H$11,8,0),H147+250/$J$3)))</f>
        <v>46942.573931003477</v>
      </c>
    </row>
    <row r="149" spans="2:8" ht="15" thickBot="1">
      <c r="B149" s="71">
        <f t="shared" si="3"/>
        <v>145</v>
      </c>
      <c r="C149" s="65">
        <v>250</v>
      </c>
      <c r="D149" s="72">
        <f ca="1">IF($B149&lt;=D$2,"EXECUTADA",IFERROR(VLOOKUP($B149&amp;D$3,'Consolidação Preventiva'!$A:$W,11,0),IF(D148="EXECUTADA",VLOOKUP(D$4,'Projeção Horimetro'!$A$5:$H$11,8,0),D148+250/$J$3)))</f>
        <v>47642.724152234754</v>
      </c>
      <c r="E149" s="72">
        <f ca="1">IF($B149&lt;=E$2,"EXECUTADA",IFERROR(VLOOKUP($B149&amp;E$3,'Consolidação Preventiva'!$A:$W,11,0),IF(E148="EXECUTADA",VLOOKUP(E$4,'Projeção Horimetro'!$A$5:$H$11,8,0),E148+250/$J$3)))</f>
        <v>46843.503992533435</v>
      </c>
      <c r="F149" s="72">
        <f ca="1">IF($B149&lt;=F$2,"EXECUTADA",IFERROR(VLOOKUP($B149&amp;F$3,'Consolidação Preventiva'!$A:$W,11,0),IF(F148="EXECUTADA",VLOOKUP(F$4,'Projeção Horimetro'!$A$5:$H$11,8,0),F148+250/$J$3)))</f>
        <v>47135.404498945682</v>
      </c>
      <c r="G149" s="72">
        <f ca="1">IF($B149&lt;=G$2,"EXECUTADA",IFERROR(VLOOKUP($B149&amp;G$3,'Consolidação Preventiva'!$A:$W,11,0),IF(G148="EXECUTADA",VLOOKUP(G$4,'Projeção Horimetro'!$A$5:$H$11,8,0),G148+250/$J$3)))</f>
        <v>46900.025821839663</v>
      </c>
      <c r="H149" s="72">
        <f ca="1">IF($B149&lt;=H$2,"EXECUTADA",IFERROR(VLOOKUP($B149&amp;H$3,'Consolidação Preventiva'!$A:$W,11,0),IF(H148="EXECUTADA",VLOOKUP(H$4,'Projeção Horimetro'!$A$5:$H$11,8,0),H148+250/$J$3)))</f>
        <v>46961.24032113103</v>
      </c>
    </row>
  </sheetData>
  <phoneticPr fontId="2" type="noConversion"/>
  <conditionalFormatting sqref="D5:H149">
    <cfRule type="cellIs" dxfId="24" priority="1" operator="equal">
      <formula>"EXECUTADA"</formula>
    </cfRule>
    <cfRule type="cellIs" dxfId="23" priority="2" operator="lessThan">
      <formula>TODAY()+21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D44D-8EB6-448E-8E4D-5B54041A8725}">
  <sheetPr codeName="Planilha17"/>
  <dimension ref="A1:H6913"/>
  <sheetViews>
    <sheetView zoomScaleNormal="100" workbookViewId="0">
      <selection activeCell="D7" sqref="D7"/>
    </sheetView>
  </sheetViews>
  <sheetFormatPr defaultRowHeight="14.45"/>
  <cols>
    <col min="1" max="5" width="14.5703125" style="4" customWidth="1"/>
    <col min="6" max="6" width="13" customWidth="1"/>
    <col min="8" max="8" width="10.5703125" bestFit="1" customWidth="1"/>
  </cols>
  <sheetData>
    <row r="1" spans="1:8">
      <c r="A1" s="146" t="s">
        <v>167</v>
      </c>
      <c r="B1" s="147" t="s">
        <v>168</v>
      </c>
      <c r="C1" s="147" t="s">
        <v>169</v>
      </c>
      <c r="D1" s="147" t="s">
        <v>170</v>
      </c>
      <c r="E1" s="147" t="s">
        <v>171</v>
      </c>
      <c r="F1" s="138" t="s">
        <v>172</v>
      </c>
    </row>
    <row r="2" spans="1:8">
      <c r="A2" s="4" t="s">
        <v>59</v>
      </c>
      <c r="B2" s="135" t="s">
        <v>58</v>
      </c>
      <c r="C2" s="136">
        <v>44201</v>
      </c>
      <c r="D2" s="137" t="str" cm="1">
        <f t="array" ref="D2">INDEX(Horimetros!$4:$4,1,'Tabela Horímetros'!F2)</f>
        <v>RBT00302</v>
      </c>
      <c r="F2">
        <v>2</v>
      </c>
      <c r="H2" s="136"/>
    </row>
    <row r="3" spans="1:8">
      <c r="A3" s="4" t="s">
        <v>61</v>
      </c>
      <c r="B3" s="135" t="s">
        <v>60</v>
      </c>
      <c r="C3" s="136">
        <v>44201</v>
      </c>
      <c r="D3" s="137" t="str" cm="1">
        <f t="array" ref="D3">INDEX(Horimetros!$5:$5,1,'Tabela Horímetros'!F3)</f>
        <v>RBT00303</v>
      </c>
      <c r="F3">
        <v>2</v>
      </c>
      <c r="H3" s="136"/>
    </row>
    <row r="4" spans="1:8">
      <c r="A4" s="4" t="s">
        <v>63</v>
      </c>
      <c r="B4" s="135" t="s">
        <v>62</v>
      </c>
      <c r="C4" s="136">
        <v>44201</v>
      </c>
      <c r="D4" s="137" t="str" cm="1">
        <f t="array" ref="D4">INDEX(Horimetros!$6:$6,1,'Tabela Horímetros'!F4)</f>
        <v>RBT00304</v>
      </c>
      <c r="F4">
        <v>2</v>
      </c>
      <c r="H4" s="136"/>
    </row>
    <row r="5" spans="1:8">
      <c r="A5" s="4" t="s">
        <v>68</v>
      </c>
      <c r="B5" s="135" t="s">
        <v>67</v>
      </c>
      <c r="C5" s="136">
        <v>44201</v>
      </c>
      <c r="D5" s="137" t="str" cm="1">
        <f t="array" ref="D5">INDEX(Horimetros!$7:$7,1,'Tabela Horímetros'!F5)</f>
        <v>RBT00312</v>
      </c>
      <c r="F5">
        <v>2</v>
      </c>
      <c r="H5" s="136"/>
    </row>
    <row r="6" spans="1:8">
      <c r="A6" s="4" t="s">
        <v>72</v>
      </c>
      <c r="B6" s="135" t="s">
        <v>71</v>
      </c>
      <c r="C6" s="136">
        <v>44201</v>
      </c>
      <c r="D6" s="137" t="str" cm="1">
        <f t="array" ref="D6">INDEX(Horimetros!$8:$8,1,'Tabela Horímetros'!F6)</f>
        <v>RBT00315</v>
      </c>
      <c r="F6">
        <v>2</v>
      </c>
      <c r="H6" s="136"/>
    </row>
    <row r="7" spans="1:8">
      <c r="A7" s="4" t="s">
        <v>76</v>
      </c>
      <c r="B7" s="135" t="s">
        <v>75</v>
      </c>
      <c r="C7" s="136">
        <v>44201</v>
      </c>
      <c r="D7" s="137" t="e" cm="1">
        <f t="array" ref="D7">INDEX(Horimetros!#REF!,1,'Tabela Horímetros'!F7)</f>
        <v>#REF!</v>
      </c>
      <c r="F7">
        <v>2</v>
      </c>
      <c r="H7" s="136"/>
    </row>
    <row r="8" spans="1:8">
      <c r="A8" s="4" t="s">
        <v>80</v>
      </c>
      <c r="B8" s="135" t="s">
        <v>79</v>
      </c>
      <c r="C8" s="136">
        <v>44201</v>
      </c>
      <c r="D8" s="137" t="e" cm="1">
        <f t="array" ref="D8">INDEX(Horimetros!#REF!,1,'Tabela Horímetros'!F8)</f>
        <v>#REF!</v>
      </c>
      <c r="F8">
        <v>2</v>
      </c>
      <c r="H8" s="136"/>
    </row>
    <row r="9" spans="1:8">
      <c r="A9" s="4" t="s">
        <v>84</v>
      </c>
      <c r="B9" s="135" t="s">
        <v>83</v>
      </c>
      <c r="C9" s="136">
        <v>44201</v>
      </c>
      <c r="D9" s="137" t="e" cm="1">
        <f t="array" ref="D9">INDEX(Horimetros!#REF!,1,'Tabela Horímetros'!F9)</f>
        <v>#REF!</v>
      </c>
      <c r="F9">
        <v>2</v>
      </c>
      <c r="H9" s="136"/>
    </row>
    <row r="10" spans="1:8">
      <c r="A10" s="4" t="s">
        <v>86</v>
      </c>
      <c r="B10" s="135" t="s">
        <v>85</v>
      </c>
      <c r="C10" s="136">
        <v>44201</v>
      </c>
      <c r="D10" s="137" t="e" cm="1">
        <f t="array" ref="D10">INDEX(Horimetros!#REF!,1,'Tabela Horímetros'!F10)</f>
        <v>#REF!</v>
      </c>
      <c r="F10">
        <v>2</v>
      </c>
      <c r="H10" s="136"/>
    </row>
    <row r="11" spans="1:8">
      <c r="A11" s="4" t="s">
        <v>59</v>
      </c>
      <c r="B11" s="135" t="s">
        <v>58</v>
      </c>
      <c r="C11" s="136">
        <v>44202</v>
      </c>
      <c r="D11" s="137" cm="1">
        <f t="array" ref="D11">INDEX(Horimetros!$4:$4,1,'Tabela Horímetros'!F11)</f>
        <v>0</v>
      </c>
      <c r="F11">
        <f>F2+1</f>
        <v>3</v>
      </c>
      <c r="H11" s="59"/>
    </row>
    <row r="12" spans="1:8">
      <c r="A12" s="4" t="s">
        <v>61</v>
      </c>
      <c r="B12" s="135" t="s">
        <v>60</v>
      </c>
      <c r="C12" s="136">
        <v>44202</v>
      </c>
      <c r="D12" s="137" cm="1">
        <f t="array" aca="1" ref="D12" ca="1">INDEX(Horimetros!$5:$5,1,'Tabela Horímetros'!F12)</f>
        <v>15.016666666666667</v>
      </c>
      <c r="F12">
        <f t="shared" ref="F12:F19" si="0">F3+1</f>
        <v>3</v>
      </c>
      <c r="H12" s="59"/>
    </row>
    <row r="13" spans="1:8">
      <c r="A13" s="4" t="s">
        <v>63</v>
      </c>
      <c r="B13" s="135" t="s">
        <v>62</v>
      </c>
      <c r="C13" s="136">
        <v>44202</v>
      </c>
      <c r="D13" s="137" cm="1">
        <f t="array" aca="1" ref="D13" ca="1">INDEX(Horimetros!$6:$6,1,'Tabela Horímetros'!F13)</f>
        <v>13.555555555555555</v>
      </c>
      <c r="F13">
        <f t="shared" si="0"/>
        <v>3</v>
      </c>
      <c r="H13" s="59"/>
    </row>
    <row r="14" spans="1:8">
      <c r="A14" s="4" t="s">
        <v>68</v>
      </c>
      <c r="B14" s="135" t="s">
        <v>67</v>
      </c>
      <c r="C14" s="136">
        <v>44202</v>
      </c>
      <c r="D14" s="137" cm="1">
        <f t="array" aca="1" ref="D14" ca="1">INDEX(Horimetros!$7:$7,1,'Tabela Horímetros'!F14)</f>
        <v>11.033333333333333</v>
      </c>
      <c r="F14">
        <f t="shared" si="0"/>
        <v>3</v>
      </c>
      <c r="H14" s="59"/>
    </row>
    <row r="15" spans="1:8">
      <c r="A15" s="4" t="s">
        <v>72</v>
      </c>
      <c r="B15" s="135" t="s">
        <v>71</v>
      </c>
      <c r="C15" s="136">
        <v>44202</v>
      </c>
      <c r="D15" s="137" cm="1">
        <f t="array" aca="1" ref="D15" ca="1">INDEX(Horimetros!$8:$8,1,'Tabela Horímetros'!F15)</f>
        <v>13.966666666666667</v>
      </c>
      <c r="F15">
        <f t="shared" si="0"/>
        <v>3</v>
      </c>
      <c r="H15" s="59"/>
    </row>
    <row r="16" spans="1:8">
      <c r="A16" s="4" t="s">
        <v>76</v>
      </c>
      <c r="B16" s="135" t="s">
        <v>75</v>
      </c>
      <c r="C16" s="136">
        <v>44202</v>
      </c>
      <c r="D16" s="137" t="e" cm="1">
        <f t="array" ref="D16">INDEX(Horimetros!#REF!,1,'Tabela Horímetros'!F16)</f>
        <v>#REF!</v>
      </c>
      <c r="F16">
        <f t="shared" si="0"/>
        <v>3</v>
      </c>
      <c r="H16" s="59"/>
    </row>
    <row r="17" spans="1:8">
      <c r="A17" s="4" t="s">
        <v>80</v>
      </c>
      <c r="B17" s="135" t="s">
        <v>79</v>
      </c>
      <c r="C17" s="136">
        <v>44202</v>
      </c>
      <c r="D17" s="137" t="e" cm="1">
        <f t="array" ref="D17">INDEX(Horimetros!#REF!,1,'Tabela Horímetros'!F17)</f>
        <v>#REF!</v>
      </c>
      <c r="F17">
        <f t="shared" si="0"/>
        <v>3</v>
      </c>
      <c r="H17" s="59"/>
    </row>
    <row r="18" spans="1:8">
      <c r="A18" s="4" t="s">
        <v>84</v>
      </c>
      <c r="B18" s="135" t="s">
        <v>83</v>
      </c>
      <c r="C18" s="136">
        <v>44202</v>
      </c>
      <c r="D18" s="137" t="e" cm="1">
        <f t="array" ref="D18">INDEX(Horimetros!#REF!,1,'Tabela Horímetros'!F18)</f>
        <v>#REF!</v>
      </c>
      <c r="F18">
        <f t="shared" si="0"/>
        <v>3</v>
      </c>
      <c r="H18" s="59"/>
    </row>
    <row r="19" spans="1:8">
      <c r="A19" s="4" t="s">
        <v>86</v>
      </c>
      <c r="B19" s="135" t="s">
        <v>85</v>
      </c>
      <c r="C19" s="136">
        <v>44202</v>
      </c>
      <c r="D19" s="137" t="e" cm="1">
        <f t="array" ref="D19">INDEX(Horimetros!#REF!,1,'Tabela Horímetros'!F19)</f>
        <v>#REF!</v>
      </c>
      <c r="F19">
        <f t="shared" si="0"/>
        <v>3</v>
      </c>
      <c r="H19" s="59"/>
    </row>
    <row r="20" spans="1:8">
      <c r="A20" s="4" t="s">
        <v>59</v>
      </c>
      <c r="B20" s="135" t="s">
        <v>58</v>
      </c>
      <c r="C20" s="136">
        <v>44203</v>
      </c>
      <c r="D20" s="137" cm="1">
        <f t="array" ref="D20">INDEX(Horimetros!$4:$4,1,'Tabela Horímetros'!F20)</f>
        <v>18268</v>
      </c>
      <c r="F20">
        <f>F11+1</f>
        <v>4</v>
      </c>
      <c r="H20" s="59"/>
    </row>
    <row r="21" spans="1:8">
      <c r="A21" s="4" t="s">
        <v>61</v>
      </c>
      <c r="B21" s="135" t="s">
        <v>60</v>
      </c>
      <c r="C21" s="136">
        <v>44203</v>
      </c>
      <c r="D21" s="137" cm="1">
        <f t="array" ref="D21">INDEX(Horimetros!$5:$5,1,'Tabela Horímetros'!F21)</f>
        <v>29631</v>
      </c>
      <c r="F21">
        <f t="shared" ref="F21:F84" si="1">F12+1</f>
        <v>4</v>
      </c>
      <c r="H21" s="59"/>
    </row>
    <row r="22" spans="1:8">
      <c r="A22" s="4" t="s">
        <v>63</v>
      </c>
      <c r="B22" s="135" t="s">
        <v>62</v>
      </c>
      <c r="C22" s="136">
        <v>44203</v>
      </c>
      <c r="D22" s="137" cm="1">
        <f t="array" ref="D22">INDEX(Horimetros!$6:$6,1,'Tabela Horímetros'!F22)</f>
        <v>24611</v>
      </c>
      <c r="F22">
        <f t="shared" si="1"/>
        <v>4</v>
      </c>
      <c r="H22" s="59"/>
    </row>
    <row r="23" spans="1:8">
      <c r="A23" s="4" t="s">
        <v>68</v>
      </c>
      <c r="B23" s="135" t="s">
        <v>67</v>
      </c>
      <c r="C23" s="136">
        <v>44203</v>
      </c>
      <c r="D23" s="137" cm="1">
        <f t="array" ref="D23">INDEX(Horimetros!$7:$7,1,'Tabela Horímetros'!F23)</f>
        <v>29026</v>
      </c>
      <c r="F23">
        <f t="shared" si="1"/>
        <v>4</v>
      </c>
      <c r="H23" s="59"/>
    </row>
    <row r="24" spans="1:8">
      <c r="A24" s="4" t="s">
        <v>72</v>
      </c>
      <c r="B24" s="135" t="s">
        <v>71</v>
      </c>
      <c r="C24" s="136">
        <v>44203</v>
      </c>
      <c r="D24" s="137" cm="1">
        <f t="array" ref="D24">INDEX(Horimetros!$8:$8,1,'Tabela Horímetros'!F24)</f>
        <v>27538</v>
      </c>
      <c r="F24">
        <f t="shared" si="1"/>
        <v>4</v>
      </c>
      <c r="H24" s="59"/>
    </row>
    <row r="25" spans="1:8">
      <c r="A25" s="4" t="s">
        <v>76</v>
      </c>
      <c r="B25" s="135" t="s">
        <v>75</v>
      </c>
      <c r="C25" s="136">
        <v>44203</v>
      </c>
      <c r="D25" s="137" t="e" cm="1">
        <f t="array" ref="D25">INDEX(Horimetros!#REF!,1,'Tabela Horímetros'!F25)</f>
        <v>#REF!</v>
      </c>
      <c r="F25">
        <f t="shared" si="1"/>
        <v>4</v>
      </c>
      <c r="H25" s="59"/>
    </row>
    <row r="26" spans="1:8">
      <c r="A26" s="4" t="s">
        <v>80</v>
      </c>
      <c r="B26" s="135" t="s">
        <v>79</v>
      </c>
      <c r="C26" s="136">
        <v>44203</v>
      </c>
      <c r="D26" s="137" t="e" cm="1">
        <f t="array" ref="D26">INDEX(Horimetros!#REF!,1,'Tabela Horímetros'!F26)</f>
        <v>#REF!</v>
      </c>
      <c r="F26">
        <f t="shared" si="1"/>
        <v>4</v>
      </c>
      <c r="H26" s="59"/>
    </row>
    <row r="27" spans="1:8">
      <c r="A27" s="4" t="s">
        <v>84</v>
      </c>
      <c r="B27" s="135" t="s">
        <v>83</v>
      </c>
      <c r="C27" s="136">
        <v>44203</v>
      </c>
      <c r="D27" s="137" t="e" cm="1">
        <f t="array" ref="D27">INDEX(Horimetros!#REF!,1,'Tabela Horímetros'!F27)</f>
        <v>#REF!</v>
      </c>
      <c r="F27">
        <f t="shared" si="1"/>
        <v>4</v>
      </c>
      <c r="H27" s="59"/>
    </row>
    <row r="28" spans="1:8">
      <c r="A28" s="4" t="s">
        <v>86</v>
      </c>
      <c r="B28" s="135" t="s">
        <v>85</v>
      </c>
      <c r="C28" s="136">
        <v>44203</v>
      </c>
      <c r="D28" s="137" t="e" cm="1">
        <f t="array" ref="D28">INDEX(Horimetros!#REF!,1,'Tabela Horímetros'!F28)</f>
        <v>#REF!</v>
      </c>
      <c r="F28">
        <f t="shared" si="1"/>
        <v>4</v>
      </c>
      <c r="H28" s="59"/>
    </row>
    <row r="29" spans="1:8">
      <c r="A29" s="4" t="s">
        <v>59</v>
      </c>
      <c r="B29" s="135" t="s">
        <v>58</v>
      </c>
      <c r="C29" s="136">
        <v>44204</v>
      </c>
      <c r="D29" s="137" cm="1">
        <f t="array" ref="D29">INDEX(Horimetros!$4:$4,1,'Tabela Horímetros'!F29)</f>
        <v>0</v>
      </c>
      <c r="F29">
        <f t="shared" si="1"/>
        <v>5</v>
      </c>
      <c r="H29" s="59"/>
    </row>
    <row r="30" spans="1:8">
      <c r="A30" s="4" t="s">
        <v>61</v>
      </c>
      <c r="B30" s="135" t="s">
        <v>60</v>
      </c>
      <c r="C30" s="136">
        <v>44204</v>
      </c>
      <c r="D30" s="137" cm="1">
        <f t="array" ref="D30">INDEX(Horimetros!$5:$5,1,'Tabela Horímetros'!F30)</f>
        <v>0</v>
      </c>
      <c r="F30">
        <f t="shared" si="1"/>
        <v>5</v>
      </c>
      <c r="H30" s="59"/>
    </row>
    <row r="31" spans="1:8">
      <c r="A31" s="4" t="s">
        <v>63</v>
      </c>
      <c r="B31" s="135" t="s">
        <v>62</v>
      </c>
      <c r="C31" s="136">
        <v>44204</v>
      </c>
      <c r="D31" s="137" cm="1">
        <f t="array" ref="D31">INDEX(Horimetros!$6:$6,1,'Tabela Horímetros'!F31)</f>
        <v>0</v>
      </c>
      <c r="F31">
        <f t="shared" si="1"/>
        <v>5</v>
      </c>
      <c r="H31" s="59"/>
    </row>
    <row r="32" spans="1:8">
      <c r="A32" s="4" t="s">
        <v>68</v>
      </c>
      <c r="B32" s="135" t="s">
        <v>67</v>
      </c>
      <c r="C32" s="136">
        <v>44204</v>
      </c>
      <c r="D32" s="137" cm="1">
        <f t="array" ref="D32">INDEX(Horimetros!$7:$7,1,'Tabela Horímetros'!F32)</f>
        <v>0</v>
      </c>
      <c r="F32">
        <f t="shared" si="1"/>
        <v>5</v>
      </c>
      <c r="H32" s="59"/>
    </row>
    <row r="33" spans="1:8">
      <c r="A33" s="4" t="s">
        <v>72</v>
      </c>
      <c r="B33" s="135" t="s">
        <v>71</v>
      </c>
      <c r="C33" s="136">
        <v>44204</v>
      </c>
      <c r="D33" s="137" cm="1">
        <f t="array" ref="D33">INDEX(Horimetros!$8:$8,1,'Tabela Horímetros'!F33)</f>
        <v>0</v>
      </c>
      <c r="F33">
        <f t="shared" si="1"/>
        <v>5</v>
      </c>
      <c r="H33" s="59"/>
    </row>
    <row r="34" spans="1:8">
      <c r="A34" s="4" t="s">
        <v>76</v>
      </c>
      <c r="B34" s="135" t="s">
        <v>75</v>
      </c>
      <c r="C34" s="136">
        <v>44204</v>
      </c>
      <c r="D34" s="137" t="e" cm="1">
        <f t="array" ref="D34">INDEX(Horimetros!#REF!,1,'Tabela Horímetros'!F34)</f>
        <v>#REF!</v>
      </c>
      <c r="F34">
        <f t="shared" si="1"/>
        <v>5</v>
      </c>
      <c r="H34" s="59"/>
    </row>
    <row r="35" spans="1:8">
      <c r="A35" s="4" t="s">
        <v>80</v>
      </c>
      <c r="B35" s="135" t="s">
        <v>79</v>
      </c>
      <c r="C35" s="136">
        <v>44204</v>
      </c>
      <c r="D35" s="137" t="e" cm="1">
        <f t="array" ref="D35">INDEX(Horimetros!#REF!,1,'Tabela Horímetros'!F35)</f>
        <v>#REF!</v>
      </c>
      <c r="F35">
        <f t="shared" si="1"/>
        <v>5</v>
      </c>
      <c r="H35" s="59"/>
    </row>
    <row r="36" spans="1:8">
      <c r="A36" s="4" t="s">
        <v>84</v>
      </c>
      <c r="B36" s="135" t="s">
        <v>83</v>
      </c>
      <c r="C36" s="136">
        <v>44204</v>
      </c>
      <c r="D36" s="137" t="e" cm="1">
        <f t="array" ref="D36">INDEX(Horimetros!#REF!,1,'Tabela Horímetros'!F36)</f>
        <v>#REF!</v>
      </c>
      <c r="F36">
        <f t="shared" si="1"/>
        <v>5</v>
      </c>
      <c r="H36" s="59"/>
    </row>
    <row r="37" spans="1:8">
      <c r="A37" s="4" t="s">
        <v>86</v>
      </c>
      <c r="B37" s="135" t="s">
        <v>85</v>
      </c>
      <c r="C37" s="136">
        <v>44204</v>
      </c>
      <c r="D37" s="137" t="e" cm="1">
        <f t="array" ref="D37">INDEX(Horimetros!#REF!,1,'Tabela Horímetros'!F37)</f>
        <v>#REF!</v>
      </c>
      <c r="F37">
        <f t="shared" si="1"/>
        <v>5</v>
      </c>
      <c r="H37" s="59"/>
    </row>
    <row r="38" spans="1:8">
      <c r="A38" s="4" t="s">
        <v>59</v>
      </c>
      <c r="B38" s="135" t="s">
        <v>58</v>
      </c>
      <c r="C38" s="136">
        <v>44205</v>
      </c>
      <c r="D38" s="137" cm="1">
        <f t="array" ref="D38">INDEX(Horimetros!$4:$4,1,'Tabela Horímetros'!F38)</f>
        <v>0</v>
      </c>
      <c r="F38">
        <f t="shared" si="1"/>
        <v>6</v>
      </c>
      <c r="H38" s="59"/>
    </row>
    <row r="39" spans="1:8">
      <c r="A39" s="4" t="s">
        <v>61</v>
      </c>
      <c r="B39" s="135" t="s">
        <v>60</v>
      </c>
      <c r="C39" s="136">
        <v>44205</v>
      </c>
      <c r="D39" s="137" cm="1">
        <f t="array" ref="D39">INDEX(Horimetros!$5:$5,1,'Tabela Horímetros'!F39)</f>
        <v>0</v>
      </c>
      <c r="F39">
        <f t="shared" si="1"/>
        <v>6</v>
      </c>
      <c r="H39" s="59"/>
    </row>
    <row r="40" spans="1:8">
      <c r="A40" s="4" t="s">
        <v>63</v>
      </c>
      <c r="B40" s="135" t="s">
        <v>62</v>
      </c>
      <c r="C40" s="136">
        <v>44205</v>
      </c>
      <c r="D40" s="137" cm="1">
        <f t="array" ref="D40">INDEX(Horimetros!$6:$6,1,'Tabela Horímetros'!F40)</f>
        <v>0</v>
      </c>
      <c r="F40">
        <f t="shared" si="1"/>
        <v>6</v>
      </c>
      <c r="H40" s="59"/>
    </row>
    <row r="41" spans="1:8">
      <c r="A41" s="4" t="s">
        <v>68</v>
      </c>
      <c r="B41" s="135" t="s">
        <v>67</v>
      </c>
      <c r="C41" s="136">
        <v>44205</v>
      </c>
      <c r="D41" s="137" cm="1">
        <f t="array" ref="D41">INDEX(Horimetros!$7:$7,1,'Tabela Horímetros'!F41)</f>
        <v>0</v>
      </c>
      <c r="F41">
        <f t="shared" si="1"/>
        <v>6</v>
      </c>
      <c r="H41" s="59"/>
    </row>
    <row r="42" spans="1:8">
      <c r="A42" s="4" t="s">
        <v>72</v>
      </c>
      <c r="B42" s="135" t="s">
        <v>71</v>
      </c>
      <c r="C42" s="136">
        <v>44205</v>
      </c>
      <c r="D42" s="137" cm="1">
        <f t="array" ref="D42">INDEX(Horimetros!$8:$8,1,'Tabela Horímetros'!F42)</f>
        <v>0</v>
      </c>
      <c r="F42">
        <f t="shared" si="1"/>
        <v>6</v>
      </c>
      <c r="H42" s="59"/>
    </row>
    <row r="43" spans="1:8">
      <c r="A43" s="4" t="s">
        <v>76</v>
      </c>
      <c r="B43" s="135" t="s">
        <v>75</v>
      </c>
      <c r="C43" s="136">
        <v>44205</v>
      </c>
      <c r="D43" s="137" t="e" cm="1">
        <f t="array" ref="D43">INDEX(Horimetros!#REF!,1,'Tabela Horímetros'!F43)</f>
        <v>#REF!</v>
      </c>
      <c r="F43">
        <f t="shared" si="1"/>
        <v>6</v>
      </c>
      <c r="H43" s="59"/>
    </row>
    <row r="44" spans="1:8">
      <c r="A44" s="4" t="s">
        <v>80</v>
      </c>
      <c r="B44" s="135" t="s">
        <v>79</v>
      </c>
      <c r="C44" s="136">
        <v>44205</v>
      </c>
      <c r="D44" s="137" t="e" cm="1">
        <f t="array" ref="D44">INDEX(Horimetros!#REF!,1,'Tabela Horímetros'!F44)</f>
        <v>#REF!</v>
      </c>
      <c r="F44">
        <f t="shared" si="1"/>
        <v>6</v>
      </c>
      <c r="H44" s="59"/>
    </row>
    <row r="45" spans="1:8">
      <c r="A45" s="4" t="s">
        <v>84</v>
      </c>
      <c r="B45" s="135" t="s">
        <v>83</v>
      </c>
      <c r="C45" s="136">
        <v>44205</v>
      </c>
      <c r="D45" s="137" t="e" cm="1">
        <f t="array" ref="D45">INDEX(Horimetros!#REF!,1,'Tabela Horímetros'!F45)</f>
        <v>#REF!</v>
      </c>
      <c r="F45">
        <f t="shared" si="1"/>
        <v>6</v>
      </c>
      <c r="H45" s="59"/>
    </row>
    <row r="46" spans="1:8">
      <c r="A46" s="4" t="s">
        <v>86</v>
      </c>
      <c r="B46" s="135" t="s">
        <v>85</v>
      </c>
      <c r="C46" s="136">
        <v>44205</v>
      </c>
      <c r="D46" s="137" t="e" cm="1">
        <f t="array" ref="D46">INDEX(Horimetros!#REF!,1,'Tabela Horímetros'!F46)</f>
        <v>#REF!</v>
      </c>
      <c r="F46">
        <f t="shared" si="1"/>
        <v>6</v>
      </c>
      <c r="H46" s="59"/>
    </row>
    <row r="47" spans="1:8">
      <c r="A47" s="4" t="s">
        <v>59</v>
      </c>
      <c r="B47" s="135" t="s">
        <v>58</v>
      </c>
      <c r="C47" s="136">
        <v>44206</v>
      </c>
      <c r="D47" s="137" cm="1">
        <f t="array" ref="D47">INDEX(Horimetros!$4:$4,1,'Tabela Horímetros'!F47)</f>
        <v>0</v>
      </c>
      <c r="F47">
        <f t="shared" si="1"/>
        <v>7</v>
      </c>
      <c r="H47" s="59"/>
    </row>
    <row r="48" spans="1:8">
      <c r="A48" s="4" t="s">
        <v>61</v>
      </c>
      <c r="B48" s="135" t="s">
        <v>60</v>
      </c>
      <c r="C48" s="136">
        <v>44206</v>
      </c>
      <c r="D48" s="137" cm="1">
        <f t="array" ref="D48">INDEX(Horimetros!$5:$5,1,'Tabela Horímetros'!F48)</f>
        <v>0</v>
      </c>
      <c r="F48">
        <f t="shared" si="1"/>
        <v>7</v>
      </c>
      <c r="H48" s="59"/>
    </row>
    <row r="49" spans="1:8">
      <c r="A49" s="4" t="s">
        <v>63</v>
      </c>
      <c r="B49" s="135" t="s">
        <v>62</v>
      </c>
      <c r="C49" s="136">
        <v>44206</v>
      </c>
      <c r="D49" s="137" cm="1">
        <f t="array" ref="D49">INDEX(Horimetros!$6:$6,1,'Tabela Horímetros'!F49)</f>
        <v>0</v>
      </c>
      <c r="F49">
        <f t="shared" si="1"/>
        <v>7</v>
      </c>
      <c r="H49" s="59"/>
    </row>
    <row r="50" spans="1:8">
      <c r="A50" s="4" t="s">
        <v>68</v>
      </c>
      <c r="B50" s="135" t="s">
        <v>67</v>
      </c>
      <c r="C50" s="136">
        <v>44206</v>
      </c>
      <c r="D50" s="137" cm="1">
        <f t="array" ref="D50">INDEX(Horimetros!$7:$7,1,'Tabela Horímetros'!F50)</f>
        <v>0</v>
      </c>
      <c r="F50">
        <f t="shared" si="1"/>
        <v>7</v>
      </c>
      <c r="H50" s="59"/>
    </row>
    <row r="51" spans="1:8">
      <c r="A51" s="4" t="s">
        <v>72</v>
      </c>
      <c r="B51" s="135" t="s">
        <v>71</v>
      </c>
      <c r="C51" s="136">
        <v>44206</v>
      </c>
      <c r="D51" s="137" cm="1">
        <f t="array" ref="D51">INDEX(Horimetros!$8:$8,1,'Tabela Horímetros'!F51)</f>
        <v>0</v>
      </c>
      <c r="F51">
        <f t="shared" si="1"/>
        <v>7</v>
      </c>
      <c r="H51" s="59"/>
    </row>
    <row r="52" spans="1:8">
      <c r="A52" s="4" t="s">
        <v>76</v>
      </c>
      <c r="B52" s="135" t="s">
        <v>75</v>
      </c>
      <c r="C52" s="136">
        <v>44206</v>
      </c>
      <c r="D52" s="137" t="e" cm="1">
        <f t="array" ref="D52">INDEX(Horimetros!#REF!,1,'Tabela Horímetros'!F52)</f>
        <v>#REF!</v>
      </c>
      <c r="F52">
        <f t="shared" si="1"/>
        <v>7</v>
      </c>
      <c r="H52" s="59"/>
    </row>
    <row r="53" spans="1:8">
      <c r="A53" s="4" t="s">
        <v>80</v>
      </c>
      <c r="B53" s="135" t="s">
        <v>79</v>
      </c>
      <c r="C53" s="136">
        <v>44206</v>
      </c>
      <c r="D53" s="137" t="e" cm="1">
        <f t="array" ref="D53">INDEX(Horimetros!#REF!,1,'Tabela Horímetros'!F53)</f>
        <v>#REF!</v>
      </c>
      <c r="F53">
        <f t="shared" si="1"/>
        <v>7</v>
      </c>
      <c r="H53" s="59"/>
    </row>
    <row r="54" spans="1:8">
      <c r="A54" s="4" t="s">
        <v>84</v>
      </c>
      <c r="B54" s="135" t="s">
        <v>83</v>
      </c>
      <c r="C54" s="136">
        <v>44206</v>
      </c>
      <c r="D54" s="137" t="e" cm="1">
        <f t="array" ref="D54">INDEX(Horimetros!#REF!,1,'Tabela Horímetros'!F54)</f>
        <v>#REF!</v>
      </c>
      <c r="F54">
        <f t="shared" si="1"/>
        <v>7</v>
      </c>
      <c r="H54" s="59"/>
    </row>
    <row r="55" spans="1:8">
      <c r="A55" s="4" t="s">
        <v>86</v>
      </c>
      <c r="B55" s="135" t="s">
        <v>85</v>
      </c>
      <c r="C55" s="136">
        <v>44206</v>
      </c>
      <c r="D55" s="137" t="e" cm="1">
        <f t="array" ref="D55">INDEX(Horimetros!#REF!,1,'Tabela Horímetros'!F55)</f>
        <v>#REF!</v>
      </c>
      <c r="F55">
        <f t="shared" si="1"/>
        <v>7</v>
      </c>
      <c r="H55" s="59"/>
    </row>
    <row r="56" spans="1:8">
      <c r="A56" s="4" t="s">
        <v>59</v>
      </c>
      <c r="B56" s="135" t="s">
        <v>58</v>
      </c>
      <c r="C56" s="136">
        <v>44207</v>
      </c>
      <c r="D56" s="137" cm="1">
        <f t="array" ref="D56">INDEX(Horimetros!$4:$4,1,'Tabela Horímetros'!F56)</f>
        <v>0</v>
      </c>
      <c r="F56">
        <f t="shared" si="1"/>
        <v>8</v>
      </c>
      <c r="H56" s="59"/>
    </row>
    <row r="57" spans="1:8">
      <c r="A57" s="4" t="s">
        <v>61</v>
      </c>
      <c r="B57" s="135" t="s">
        <v>60</v>
      </c>
      <c r="C57" s="136">
        <v>44207</v>
      </c>
      <c r="D57" s="137" cm="1">
        <f t="array" ref="D57">INDEX(Horimetros!$5:$5,1,'Tabela Horímetros'!F57)</f>
        <v>0</v>
      </c>
      <c r="F57">
        <f t="shared" si="1"/>
        <v>8</v>
      </c>
      <c r="H57" s="59"/>
    </row>
    <row r="58" spans="1:8">
      <c r="A58" s="4" t="s">
        <v>63</v>
      </c>
      <c r="B58" s="135" t="s">
        <v>62</v>
      </c>
      <c r="C58" s="136">
        <v>44207</v>
      </c>
      <c r="D58" s="137" cm="1">
        <f t="array" ref="D58">INDEX(Horimetros!$6:$6,1,'Tabela Horímetros'!F58)</f>
        <v>0</v>
      </c>
      <c r="F58">
        <f t="shared" si="1"/>
        <v>8</v>
      </c>
      <c r="H58" s="59"/>
    </row>
    <row r="59" spans="1:8">
      <c r="A59" s="4" t="s">
        <v>68</v>
      </c>
      <c r="B59" s="135" t="s">
        <v>67</v>
      </c>
      <c r="C59" s="136">
        <v>44207</v>
      </c>
      <c r="D59" s="137" cm="1">
        <f t="array" ref="D59">INDEX(Horimetros!$7:$7,1,'Tabela Horímetros'!F59)</f>
        <v>0</v>
      </c>
      <c r="F59">
        <f t="shared" si="1"/>
        <v>8</v>
      </c>
      <c r="H59" s="59"/>
    </row>
    <row r="60" spans="1:8">
      <c r="A60" s="4" t="s">
        <v>72</v>
      </c>
      <c r="B60" s="135" t="s">
        <v>71</v>
      </c>
      <c r="C60" s="136">
        <v>44207</v>
      </c>
      <c r="D60" s="137" cm="1">
        <f t="array" ref="D60">INDEX(Horimetros!$8:$8,1,'Tabela Horímetros'!F60)</f>
        <v>0</v>
      </c>
      <c r="F60">
        <f t="shared" si="1"/>
        <v>8</v>
      </c>
      <c r="H60" s="59"/>
    </row>
    <row r="61" spans="1:8">
      <c r="A61" s="4" t="s">
        <v>76</v>
      </c>
      <c r="B61" s="135" t="s">
        <v>75</v>
      </c>
      <c r="C61" s="136">
        <v>44207</v>
      </c>
      <c r="D61" s="137" t="e" cm="1">
        <f t="array" ref="D61">INDEX(Horimetros!#REF!,1,'Tabela Horímetros'!F61)</f>
        <v>#REF!</v>
      </c>
      <c r="F61">
        <f t="shared" si="1"/>
        <v>8</v>
      </c>
      <c r="H61" s="59"/>
    </row>
    <row r="62" spans="1:8">
      <c r="A62" s="4" t="s">
        <v>80</v>
      </c>
      <c r="B62" s="135" t="s">
        <v>79</v>
      </c>
      <c r="C62" s="136">
        <v>44207</v>
      </c>
      <c r="D62" s="137" t="e" cm="1">
        <f t="array" ref="D62">INDEX(Horimetros!#REF!,1,'Tabela Horímetros'!F62)</f>
        <v>#REF!</v>
      </c>
      <c r="F62">
        <f t="shared" si="1"/>
        <v>8</v>
      </c>
      <c r="H62" s="59"/>
    </row>
    <row r="63" spans="1:8">
      <c r="A63" s="4" t="s">
        <v>84</v>
      </c>
      <c r="B63" s="135" t="s">
        <v>83</v>
      </c>
      <c r="C63" s="136">
        <v>44207</v>
      </c>
      <c r="D63" s="137" t="e" cm="1">
        <f t="array" ref="D63">INDEX(Horimetros!#REF!,1,'Tabela Horímetros'!F63)</f>
        <v>#REF!</v>
      </c>
      <c r="F63">
        <f t="shared" si="1"/>
        <v>8</v>
      </c>
      <c r="H63" s="59"/>
    </row>
    <row r="64" spans="1:8">
      <c r="A64" s="4" t="s">
        <v>86</v>
      </c>
      <c r="B64" s="135" t="s">
        <v>85</v>
      </c>
      <c r="C64" s="136">
        <v>44207</v>
      </c>
      <c r="D64" s="137" t="e" cm="1">
        <f t="array" ref="D64">INDEX(Horimetros!#REF!,1,'Tabela Horímetros'!F64)</f>
        <v>#REF!</v>
      </c>
      <c r="F64">
        <f t="shared" si="1"/>
        <v>8</v>
      </c>
      <c r="H64" s="59"/>
    </row>
    <row r="65" spans="1:8">
      <c r="A65" s="4" t="s">
        <v>59</v>
      </c>
      <c r="B65" s="135" t="s">
        <v>58</v>
      </c>
      <c r="C65" s="136">
        <v>44208</v>
      </c>
      <c r="D65" s="137" cm="1">
        <f t="array" ref="D65">INDEX(Horimetros!$4:$4,1,'Tabela Horímetros'!F65)</f>
        <v>0</v>
      </c>
      <c r="F65">
        <f t="shared" si="1"/>
        <v>9</v>
      </c>
      <c r="H65" s="59"/>
    </row>
    <row r="66" spans="1:8">
      <c r="A66" s="4" t="s">
        <v>61</v>
      </c>
      <c r="B66" s="135" t="s">
        <v>60</v>
      </c>
      <c r="C66" s="136">
        <v>44208</v>
      </c>
      <c r="D66" s="137" cm="1">
        <f t="array" ref="D66">INDEX(Horimetros!$5:$5,1,'Tabela Horímetros'!F66)</f>
        <v>0</v>
      </c>
      <c r="F66">
        <f t="shared" si="1"/>
        <v>9</v>
      </c>
      <c r="H66" s="59"/>
    </row>
    <row r="67" spans="1:8">
      <c r="A67" s="4" t="s">
        <v>63</v>
      </c>
      <c r="B67" s="135" t="s">
        <v>62</v>
      </c>
      <c r="C67" s="136">
        <v>44208</v>
      </c>
      <c r="D67" s="137" cm="1">
        <f t="array" ref="D67">INDEX(Horimetros!$6:$6,1,'Tabela Horímetros'!F67)</f>
        <v>0</v>
      </c>
      <c r="F67">
        <f t="shared" si="1"/>
        <v>9</v>
      </c>
      <c r="H67" s="59"/>
    </row>
    <row r="68" spans="1:8">
      <c r="A68" s="4" t="s">
        <v>68</v>
      </c>
      <c r="B68" s="135" t="s">
        <v>67</v>
      </c>
      <c r="C68" s="136">
        <v>44208</v>
      </c>
      <c r="D68" s="137" cm="1">
        <f t="array" ref="D68">INDEX(Horimetros!$7:$7,1,'Tabela Horímetros'!F68)</f>
        <v>0</v>
      </c>
      <c r="F68">
        <f t="shared" si="1"/>
        <v>9</v>
      </c>
      <c r="H68" s="59"/>
    </row>
    <row r="69" spans="1:8">
      <c r="A69" s="4" t="s">
        <v>72</v>
      </c>
      <c r="B69" s="135" t="s">
        <v>71</v>
      </c>
      <c r="C69" s="136">
        <v>44208</v>
      </c>
      <c r="D69" s="137" cm="1">
        <f t="array" ref="D69">INDEX(Horimetros!$8:$8,1,'Tabela Horímetros'!F69)</f>
        <v>0</v>
      </c>
      <c r="F69">
        <f t="shared" si="1"/>
        <v>9</v>
      </c>
      <c r="H69" s="59"/>
    </row>
    <row r="70" spans="1:8">
      <c r="A70" s="4" t="s">
        <v>76</v>
      </c>
      <c r="B70" s="135" t="s">
        <v>75</v>
      </c>
      <c r="C70" s="136">
        <v>44208</v>
      </c>
      <c r="D70" s="137" t="e" cm="1">
        <f t="array" ref="D70">INDEX(Horimetros!#REF!,1,'Tabela Horímetros'!F70)</f>
        <v>#REF!</v>
      </c>
      <c r="F70">
        <f t="shared" si="1"/>
        <v>9</v>
      </c>
      <c r="H70" s="59"/>
    </row>
    <row r="71" spans="1:8">
      <c r="A71" s="4" t="s">
        <v>80</v>
      </c>
      <c r="B71" s="135" t="s">
        <v>79</v>
      </c>
      <c r="C71" s="136">
        <v>44208</v>
      </c>
      <c r="D71" s="137" t="e" cm="1">
        <f t="array" ref="D71">INDEX(Horimetros!#REF!,1,'Tabela Horímetros'!F71)</f>
        <v>#REF!</v>
      </c>
      <c r="F71">
        <f t="shared" si="1"/>
        <v>9</v>
      </c>
      <c r="H71" s="59"/>
    </row>
    <row r="72" spans="1:8">
      <c r="A72" s="4" t="s">
        <v>84</v>
      </c>
      <c r="B72" s="135" t="s">
        <v>83</v>
      </c>
      <c r="C72" s="136">
        <v>44208</v>
      </c>
      <c r="D72" s="137" t="e" cm="1">
        <f t="array" ref="D72">INDEX(Horimetros!#REF!,1,'Tabela Horímetros'!F72)</f>
        <v>#REF!</v>
      </c>
      <c r="F72">
        <f t="shared" si="1"/>
        <v>9</v>
      </c>
      <c r="H72" s="59"/>
    </row>
    <row r="73" spans="1:8">
      <c r="A73" s="4" t="s">
        <v>86</v>
      </c>
      <c r="B73" s="135" t="s">
        <v>85</v>
      </c>
      <c r="C73" s="136">
        <v>44208</v>
      </c>
      <c r="D73" s="137" t="e" cm="1">
        <f t="array" ref="D73">INDEX(Horimetros!#REF!,1,'Tabela Horímetros'!F73)</f>
        <v>#REF!</v>
      </c>
      <c r="F73">
        <f t="shared" si="1"/>
        <v>9</v>
      </c>
      <c r="H73" s="59"/>
    </row>
    <row r="74" spans="1:8">
      <c r="A74" s="4" t="s">
        <v>59</v>
      </c>
      <c r="B74" s="135" t="s">
        <v>58</v>
      </c>
      <c r="C74" s="136">
        <v>44209</v>
      </c>
      <c r="D74" s="137" cm="1">
        <f t="array" ref="D74">INDEX(Horimetros!$4:$4,1,'Tabela Horímetros'!F74)</f>
        <v>0</v>
      </c>
      <c r="F74">
        <f t="shared" si="1"/>
        <v>10</v>
      </c>
      <c r="H74" s="59"/>
    </row>
    <row r="75" spans="1:8">
      <c r="A75" s="4" t="s">
        <v>61</v>
      </c>
      <c r="B75" s="135" t="s">
        <v>60</v>
      </c>
      <c r="C75" s="136">
        <v>44209</v>
      </c>
      <c r="D75" s="137" cm="1">
        <f t="array" ref="D75">INDEX(Horimetros!$5:$5,1,'Tabela Horímetros'!F75)</f>
        <v>0</v>
      </c>
      <c r="F75">
        <f t="shared" si="1"/>
        <v>10</v>
      </c>
      <c r="H75" s="59"/>
    </row>
    <row r="76" spans="1:8">
      <c r="A76" s="4" t="s">
        <v>63</v>
      </c>
      <c r="B76" s="135" t="s">
        <v>62</v>
      </c>
      <c r="C76" s="136">
        <v>44209</v>
      </c>
      <c r="D76" s="137" cm="1">
        <f t="array" ref="D76">INDEX(Horimetros!$6:$6,1,'Tabela Horímetros'!F76)</f>
        <v>0</v>
      </c>
      <c r="F76">
        <f t="shared" si="1"/>
        <v>10</v>
      </c>
      <c r="H76" s="59"/>
    </row>
    <row r="77" spans="1:8">
      <c r="A77" s="4" t="s">
        <v>68</v>
      </c>
      <c r="B77" s="135" t="s">
        <v>67</v>
      </c>
      <c r="C77" s="136">
        <v>44209</v>
      </c>
      <c r="D77" s="137" cm="1">
        <f t="array" ref="D77">INDEX(Horimetros!$7:$7,1,'Tabela Horímetros'!F77)</f>
        <v>0</v>
      </c>
      <c r="F77">
        <f t="shared" si="1"/>
        <v>10</v>
      </c>
      <c r="H77" s="59"/>
    </row>
    <row r="78" spans="1:8">
      <c r="A78" s="4" t="s">
        <v>72</v>
      </c>
      <c r="B78" s="135" t="s">
        <v>71</v>
      </c>
      <c r="C78" s="136">
        <v>44209</v>
      </c>
      <c r="D78" s="137" cm="1">
        <f t="array" ref="D78">INDEX(Horimetros!$8:$8,1,'Tabela Horímetros'!F78)</f>
        <v>0</v>
      </c>
      <c r="F78">
        <f t="shared" si="1"/>
        <v>10</v>
      </c>
      <c r="H78" s="59"/>
    </row>
    <row r="79" spans="1:8">
      <c r="A79" s="4" t="s">
        <v>76</v>
      </c>
      <c r="B79" s="135" t="s">
        <v>75</v>
      </c>
      <c r="C79" s="136">
        <v>44209</v>
      </c>
      <c r="D79" s="137" t="e" cm="1">
        <f t="array" ref="D79">INDEX(Horimetros!#REF!,1,'Tabela Horímetros'!F79)</f>
        <v>#REF!</v>
      </c>
      <c r="F79">
        <f t="shared" si="1"/>
        <v>10</v>
      </c>
      <c r="H79" s="59"/>
    </row>
    <row r="80" spans="1:8">
      <c r="A80" s="4" t="s">
        <v>80</v>
      </c>
      <c r="B80" s="135" t="s">
        <v>79</v>
      </c>
      <c r="C80" s="136">
        <v>44209</v>
      </c>
      <c r="D80" s="137" t="e" cm="1">
        <f t="array" ref="D80">INDEX(Horimetros!#REF!,1,'Tabela Horímetros'!F80)</f>
        <v>#REF!</v>
      </c>
      <c r="F80">
        <f t="shared" si="1"/>
        <v>10</v>
      </c>
      <c r="H80" s="59"/>
    </row>
    <row r="81" spans="1:8">
      <c r="A81" s="4" t="s">
        <v>84</v>
      </c>
      <c r="B81" s="135" t="s">
        <v>83</v>
      </c>
      <c r="C81" s="136">
        <v>44209</v>
      </c>
      <c r="D81" s="137" t="e" cm="1">
        <f t="array" ref="D81">INDEX(Horimetros!#REF!,1,'Tabela Horímetros'!F81)</f>
        <v>#REF!</v>
      </c>
      <c r="F81">
        <f t="shared" si="1"/>
        <v>10</v>
      </c>
      <c r="H81" s="59"/>
    </row>
    <row r="82" spans="1:8">
      <c r="A82" s="4" t="s">
        <v>86</v>
      </c>
      <c r="B82" s="135" t="s">
        <v>85</v>
      </c>
      <c r="C82" s="136">
        <v>44209</v>
      </c>
      <c r="D82" s="137" t="e" cm="1">
        <f t="array" ref="D82">INDEX(Horimetros!#REF!,1,'Tabela Horímetros'!F82)</f>
        <v>#REF!</v>
      </c>
      <c r="F82">
        <f t="shared" si="1"/>
        <v>10</v>
      </c>
      <c r="H82" s="59"/>
    </row>
    <row r="83" spans="1:8">
      <c r="A83" s="4" t="s">
        <v>59</v>
      </c>
      <c r="B83" s="135" t="s">
        <v>58</v>
      </c>
      <c r="C83" s="136">
        <v>44210</v>
      </c>
      <c r="D83" s="137" cm="1">
        <f t="array" ref="D83">INDEX(Horimetros!$4:$4,1,'Tabela Horímetros'!F83)</f>
        <v>0</v>
      </c>
      <c r="F83">
        <f t="shared" si="1"/>
        <v>11</v>
      </c>
      <c r="H83" s="59"/>
    </row>
    <row r="84" spans="1:8">
      <c r="A84" s="4" t="s">
        <v>61</v>
      </c>
      <c r="B84" s="135" t="s">
        <v>60</v>
      </c>
      <c r="C84" s="136">
        <v>44210</v>
      </c>
      <c r="D84" s="137" cm="1">
        <f t="array" ref="D84">INDEX(Horimetros!$5:$5,1,'Tabela Horímetros'!F84)</f>
        <v>0</v>
      </c>
      <c r="F84">
        <f t="shared" si="1"/>
        <v>11</v>
      </c>
      <c r="H84" s="59"/>
    </row>
    <row r="85" spans="1:8">
      <c r="A85" s="4" t="s">
        <v>63</v>
      </c>
      <c r="B85" s="135" t="s">
        <v>62</v>
      </c>
      <c r="C85" s="136">
        <v>44210</v>
      </c>
      <c r="D85" s="137" cm="1">
        <f t="array" ref="D85">INDEX(Horimetros!$6:$6,1,'Tabela Horímetros'!F85)</f>
        <v>0</v>
      </c>
      <c r="F85">
        <f t="shared" ref="F85:F148" si="2">F76+1</f>
        <v>11</v>
      </c>
      <c r="H85" s="59"/>
    </row>
    <row r="86" spans="1:8">
      <c r="A86" s="4" t="s">
        <v>68</v>
      </c>
      <c r="B86" s="135" t="s">
        <v>67</v>
      </c>
      <c r="C86" s="136">
        <v>44210</v>
      </c>
      <c r="D86" s="137" cm="1">
        <f t="array" ref="D86">INDEX(Horimetros!$7:$7,1,'Tabela Horímetros'!F86)</f>
        <v>0</v>
      </c>
      <c r="F86">
        <f t="shared" si="2"/>
        <v>11</v>
      </c>
      <c r="H86" s="59"/>
    </row>
    <row r="87" spans="1:8">
      <c r="A87" s="4" t="s">
        <v>72</v>
      </c>
      <c r="B87" s="135" t="s">
        <v>71</v>
      </c>
      <c r="C87" s="136">
        <v>44210</v>
      </c>
      <c r="D87" s="137" cm="1">
        <f t="array" ref="D87">INDEX(Horimetros!$8:$8,1,'Tabela Horímetros'!F87)</f>
        <v>0</v>
      </c>
      <c r="F87">
        <f t="shared" si="2"/>
        <v>11</v>
      </c>
      <c r="H87" s="59"/>
    </row>
    <row r="88" spans="1:8">
      <c r="A88" s="4" t="s">
        <v>76</v>
      </c>
      <c r="B88" s="135" t="s">
        <v>75</v>
      </c>
      <c r="C88" s="136">
        <v>44210</v>
      </c>
      <c r="D88" s="137" t="e" cm="1">
        <f t="array" ref="D88">INDEX(Horimetros!#REF!,1,'Tabela Horímetros'!F88)</f>
        <v>#REF!</v>
      </c>
      <c r="F88">
        <f t="shared" si="2"/>
        <v>11</v>
      </c>
      <c r="H88" s="59"/>
    </row>
    <row r="89" spans="1:8">
      <c r="A89" s="4" t="s">
        <v>80</v>
      </c>
      <c r="B89" s="135" t="s">
        <v>79</v>
      </c>
      <c r="C89" s="136">
        <v>44210</v>
      </c>
      <c r="D89" s="137" t="e" cm="1">
        <f t="array" ref="D89">INDEX(Horimetros!#REF!,1,'Tabela Horímetros'!F89)</f>
        <v>#REF!</v>
      </c>
      <c r="F89">
        <f t="shared" si="2"/>
        <v>11</v>
      </c>
      <c r="H89" s="59"/>
    </row>
    <row r="90" spans="1:8">
      <c r="A90" s="4" t="s">
        <v>84</v>
      </c>
      <c r="B90" s="135" t="s">
        <v>83</v>
      </c>
      <c r="C90" s="136">
        <v>44210</v>
      </c>
      <c r="D90" s="137" t="e" cm="1">
        <f t="array" ref="D90">INDEX(Horimetros!#REF!,1,'Tabela Horímetros'!F90)</f>
        <v>#REF!</v>
      </c>
      <c r="F90">
        <f t="shared" si="2"/>
        <v>11</v>
      </c>
      <c r="H90" s="59"/>
    </row>
    <row r="91" spans="1:8">
      <c r="A91" s="4" t="s">
        <v>86</v>
      </c>
      <c r="B91" s="135" t="s">
        <v>85</v>
      </c>
      <c r="C91" s="136">
        <v>44210</v>
      </c>
      <c r="D91" s="137" t="e" cm="1">
        <f t="array" ref="D91">INDEX(Horimetros!#REF!,1,'Tabela Horímetros'!F91)</f>
        <v>#REF!</v>
      </c>
      <c r="F91">
        <f t="shared" si="2"/>
        <v>11</v>
      </c>
      <c r="H91" s="59"/>
    </row>
    <row r="92" spans="1:8">
      <c r="A92" s="4" t="s">
        <v>59</v>
      </c>
      <c r="B92" s="135" t="s">
        <v>58</v>
      </c>
      <c r="C92" s="136">
        <v>44211</v>
      </c>
      <c r="D92" s="137" cm="1">
        <f t="array" ref="D92">INDEX(Horimetros!$4:$4,1,'Tabela Horímetros'!F92)</f>
        <v>0</v>
      </c>
      <c r="F92">
        <f t="shared" si="2"/>
        <v>12</v>
      </c>
      <c r="H92" s="59"/>
    </row>
    <row r="93" spans="1:8">
      <c r="A93" s="4" t="s">
        <v>61</v>
      </c>
      <c r="B93" s="135" t="s">
        <v>60</v>
      </c>
      <c r="C93" s="136">
        <v>44211</v>
      </c>
      <c r="D93" s="137" cm="1">
        <f t="array" ref="D93">INDEX(Horimetros!$5:$5,1,'Tabela Horímetros'!F93)</f>
        <v>0</v>
      </c>
      <c r="F93">
        <f t="shared" si="2"/>
        <v>12</v>
      </c>
      <c r="H93" s="59"/>
    </row>
    <row r="94" spans="1:8">
      <c r="A94" s="4" t="s">
        <v>63</v>
      </c>
      <c r="B94" s="135" t="s">
        <v>62</v>
      </c>
      <c r="C94" s="136">
        <v>44211</v>
      </c>
      <c r="D94" s="137" cm="1">
        <f t="array" ref="D94">INDEX(Horimetros!$6:$6,1,'Tabela Horímetros'!F94)</f>
        <v>0</v>
      </c>
      <c r="F94">
        <f t="shared" si="2"/>
        <v>12</v>
      </c>
      <c r="H94" s="59"/>
    </row>
    <row r="95" spans="1:8">
      <c r="A95" s="4" t="s">
        <v>68</v>
      </c>
      <c r="B95" s="135" t="s">
        <v>67</v>
      </c>
      <c r="C95" s="136">
        <v>44211</v>
      </c>
      <c r="D95" s="137" cm="1">
        <f t="array" ref="D95">INDEX(Horimetros!$7:$7,1,'Tabela Horímetros'!F95)</f>
        <v>0</v>
      </c>
      <c r="F95">
        <f t="shared" si="2"/>
        <v>12</v>
      </c>
      <c r="H95" s="59"/>
    </row>
    <row r="96" spans="1:8">
      <c r="A96" s="4" t="s">
        <v>72</v>
      </c>
      <c r="B96" s="135" t="s">
        <v>71</v>
      </c>
      <c r="C96" s="136">
        <v>44211</v>
      </c>
      <c r="D96" s="137" cm="1">
        <f t="array" ref="D96">INDEX(Horimetros!$8:$8,1,'Tabela Horímetros'!F96)</f>
        <v>0</v>
      </c>
      <c r="F96">
        <f t="shared" si="2"/>
        <v>12</v>
      </c>
      <c r="H96" s="59"/>
    </row>
    <row r="97" spans="1:8">
      <c r="A97" s="4" t="s">
        <v>76</v>
      </c>
      <c r="B97" s="135" t="s">
        <v>75</v>
      </c>
      <c r="C97" s="136">
        <v>44211</v>
      </c>
      <c r="D97" s="137" t="e" cm="1">
        <f t="array" ref="D97">INDEX(Horimetros!#REF!,1,'Tabela Horímetros'!F97)</f>
        <v>#REF!</v>
      </c>
      <c r="F97">
        <f t="shared" si="2"/>
        <v>12</v>
      </c>
      <c r="H97" s="59"/>
    </row>
    <row r="98" spans="1:8">
      <c r="A98" s="4" t="s">
        <v>80</v>
      </c>
      <c r="B98" s="135" t="s">
        <v>79</v>
      </c>
      <c r="C98" s="136">
        <v>44211</v>
      </c>
      <c r="D98" s="137" t="e" cm="1">
        <f t="array" ref="D98">INDEX(Horimetros!#REF!,1,'Tabela Horímetros'!F98)</f>
        <v>#REF!</v>
      </c>
      <c r="F98">
        <f t="shared" si="2"/>
        <v>12</v>
      </c>
      <c r="H98" s="59"/>
    </row>
    <row r="99" spans="1:8">
      <c r="A99" s="4" t="s">
        <v>84</v>
      </c>
      <c r="B99" s="135" t="s">
        <v>83</v>
      </c>
      <c r="C99" s="136">
        <v>44211</v>
      </c>
      <c r="D99" s="137" t="e" cm="1">
        <f t="array" ref="D99">INDEX(Horimetros!#REF!,1,'Tabela Horímetros'!F99)</f>
        <v>#REF!</v>
      </c>
      <c r="F99">
        <f t="shared" si="2"/>
        <v>12</v>
      </c>
      <c r="H99" s="59"/>
    </row>
    <row r="100" spans="1:8">
      <c r="A100" s="4" t="s">
        <v>86</v>
      </c>
      <c r="B100" s="135" t="s">
        <v>85</v>
      </c>
      <c r="C100" s="136">
        <v>44211</v>
      </c>
      <c r="D100" s="137" t="e" cm="1">
        <f t="array" ref="D100">INDEX(Horimetros!#REF!,1,'Tabela Horímetros'!F100)</f>
        <v>#REF!</v>
      </c>
      <c r="F100">
        <f t="shared" si="2"/>
        <v>12</v>
      </c>
      <c r="H100" s="59"/>
    </row>
    <row r="101" spans="1:8">
      <c r="A101" s="4" t="s">
        <v>59</v>
      </c>
      <c r="B101" s="135" t="s">
        <v>58</v>
      </c>
      <c r="C101" s="136">
        <v>44212</v>
      </c>
      <c r="D101" s="137" cm="1">
        <f t="array" ref="D101">INDEX(Horimetros!$4:$4,1,'Tabela Horímetros'!F101)</f>
        <v>0</v>
      </c>
      <c r="F101">
        <f t="shared" si="2"/>
        <v>13</v>
      </c>
      <c r="H101" s="59"/>
    </row>
    <row r="102" spans="1:8">
      <c r="A102" s="4" t="s">
        <v>61</v>
      </c>
      <c r="B102" s="135" t="s">
        <v>60</v>
      </c>
      <c r="C102" s="136">
        <v>44212</v>
      </c>
      <c r="D102" s="137" cm="1">
        <f t="array" ref="D102">INDEX(Horimetros!$5:$5,1,'Tabela Horímetros'!F102)</f>
        <v>0</v>
      </c>
      <c r="F102">
        <f t="shared" si="2"/>
        <v>13</v>
      </c>
      <c r="H102" s="59"/>
    </row>
    <row r="103" spans="1:8">
      <c r="A103" s="4" t="s">
        <v>63</v>
      </c>
      <c r="B103" s="135" t="s">
        <v>62</v>
      </c>
      <c r="C103" s="136">
        <v>44212</v>
      </c>
      <c r="D103" s="137" cm="1">
        <f t="array" ref="D103">INDEX(Horimetros!$6:$6,1,'Tabela Horímetros'!F103)</f>
        <v>0</v>
      </c>
      <c r="F103">
        <f t="shared" si="2"/>
        <v>13</v>
      </c>
      <c r="H103" s="59"/>
    </row>
    <row r="104" spans="1:8">
      <c r="A104" s="4" t="s">
        <v>68</v>
      </c>
      <c r="B104" s="135" t="s">
        <v>67</v>
      </c>
      <c r="C104" s="136">
        <v>44212</v>
      </c>
      <c r="D104" s="137" cm="1">
        <f t="array" ref="D104">INDEX(Horimetros!$7:$7,1,'Tabela Horímetros'!F104)</f>
        <v>0</v>
      </c>
      <c r="F104">
        <f t="shared" si="2"/>
        <v>13</v>
      </c>
      <c r="H104" s="59"/>
    </row>
    <row r="105" spans="1:8">
      <c r="A105" s="4" t="s">
        <v>72</v>
      </c>
      <c r="B105" s="135" t="s">
        <v>71</v>
      </c>
      <c r="C105" s="136">
        <v>44212</v>
      </c>
      <c r="D105" s="137" cm="1">
        <f t="array" ref="D105">INDEX(Horimetros!$8:$8,1,'Tabela Horímetros'!F105)</f>
        <v>0</v>
      </c>
      <c r="F105">
        <f t="shared" si="2"/>
        <v>13</v>
      </c>
      <c r="H105" s="59"/>
    </row>
    <row r="106" spans="1:8">
      <c r="A106" s="4" t="s">
        <v>76</v>
      </c>
      <c r="B106" s="135" t="s">
        <v>75</v>
      </c>
      <c r="C106" s="136">
        <v>44212</v>
      </c>
      <c r="D106" s="137" t="e" cm="1">
        <f t="array" ref="D106">INDEX(Horimetros!#REF!,1,'Tabela Horímetros'!F106)</f>
        <v>#REF!</v>
      </c>
      <c r="F106">
        <f t="shared" si="2"/>
        <v>13</v>
      </c>
      <c r="H106" s="59"/>
    </row>
    <row r="107" spans="1:8">
      <c r="A107" s="4" t="s">
        <v>80</v>
      </c>
      <c r="B107" s="135" t="s">
        <v>79</v>
      </c>
      <c r="C107" s="136">
        <v>44212</v>
      </c>
      <c r="D107" s="137" t="e" cm="1">
        <f t="array" ref="D107">INDEX(Horimetros!#REF!,1,'Tabela Horímetros'!F107)</f>
        <v>#REF!</v>
      </c>
      <c r="F107">
        <f t="shared" si="2"/>
        <v>13</v>
      </c>
      <c r="H107" s="59"/>
    </row>
    <row r="108" spans="1:8">
      <c r="A108" s="4" t="s">
        <v>84</v>
      </c>
      <c r="B108" s="135" t="s">
        <v>83</v>
      </c>
      <c r="C108" s="136">
        <v>44212</v>
      </c>
      <c r="D108" s="137" t="e" cm="1">
        <f t="array" ref="D108">INDEX(Horimetros!#REF!,1,'Tabela Horímetros'!F108)</f>
        <v>#REF!</v>
      </c>
      <c r="F108">
        <f t="shared" si="2"/>
        <v>13</v>
      </c>
      <c r="H108" s="59"/>
    </row>
    <row r="109" spans="1:8">
      <c r="A109" s="4" t="s">
        <v>86</v>
      </c>
      <c r="B109" s="135" t="s">
        <v>85</v>
      </c>
      <c r="C109" s="136">
        <v>44212</v>
      </c>
      <c r="D109" s="137" t="e" cm="1">
        <f t="array" ref="D109">INDEX(Horimetros!#REF!,1,'Tabela Horímetros'!F109)</f>
        <v>#REF!</v>
      </c>
      <c r="F109">
        <f t="shared" si="2"/>
        <v>13</v>
      </c>
      <c r="H109" s="59"/>
    </row>
    <row r="110" spans="1:8">
      <c r="A110" s="4" t="s">
        <v>59</v>
      </c>
      <c r="B110" s="135" t="s">
        <v>58</v>
      </c>
      <c r="C110" s="136">
        <v>44213</v>
      </c>
      <c r="D110" s="137" cm="1">
        <f t="array" ref="D110">INDEX(Horimetros!$4:$4,1,'Tabela Horímetros'!F110)</f>
        <v>0</v>
      </c>
      <c r="F110">
        <f t="shared" si="2"/>
        <v>14</v>
      </c>
      <c r="H110" s="59"/>
    </row>
    <row r="111" spans="1:8">
      <c r="A111" s="4" t="s">
        <v>61</v>
      </c>
      <c r="B111" s="135" t="s">
        <v>60</v>
      </c>
      <c r="C111" s="136">
        <v>44213</v>
      </c>
      <c r="D111" s="137" cm="1">
        <f t="array" ref="D111">INDEX(Horimetros!$5:$5,1,'Tabela Horímetros'!F111)</f>
        <v>0</v>
      </c>
      <c r="F111">
        <f t="shared" si="2"/>
        <v>14</v>
      </c>
      <c r="H111" s="59"/>
    </row>
    <row r="112" spans="1:8">
      <c r="A112" s="4" t="s">
        <v>63</v>
      </c>
      <c r="B112" s="135" t="s">
        <v>62</v>
      </c>
      <c r="C112" s="136">
        <v>44213</v>
      </c>
      <c r="D112" s="137" cm="1">
        <f t="array" ref="D112">INDEX(Horimetros!$6:$6,1,'Tabela Horímetros'!F112)</f>
        <v>0</v>
      </c>
      <c r="F112">
        <f t="shared" si="2"/>
        <v>14</v>
      </c>
      <c r="H112" s="59"/>
    </row>
    <row r="113" spans="1:8">
      <c r="A113" s="4" t="s">
        <v>68</v>
      </c>
      <c r="B113" s="135" t="s">
        <v>67</v>
      </c>
      <c r="C113" s="136">
        <v>44213</v>
      </c>
      <c r="D113" s="137" cm="1">
        <f t="array" ref="D113">INDEX(Horimetros!$7:$7,1,'Tabela Horímetros'!F113)</f>
        <v>0</v>
      </c>
      <c r="F113">
        <f t="shared" si="2"/>
        <v>14</v>
      </c>
      <c r="H113" s="59"/>
    </row>
    <row r="114" spans="1:8">
      <c r="A114" s="4" t="s">
        <v>72</v>
      </c>
      <c r="B114" s="135" t="s">
        <v>71</v>
      </c>
      <c r="C114" s="136">
        <v>44213</v>
      </c>
      <c r="D114" s="137" cm="1">
        <f t="array" ref="D114">INDEX(Horimetros!$8:$8,1,'Tabela Horímetros'!F114)</f>
        <v>0</v>
      </c>
      <c r="F114">
        <f t="shared" si="2"/>
        <v>14</v>
      </c>
      <c r="H114" s="59"/>
    </row>
    <row r="115" spans="1:8">
      <c r="A115" s="4" t="s">
        <v>76</v>
      </c>
      <c r="B115" s="135" t="s">
        <v>75</v>
      </c>
      <c r="C115" s="136">
        <v>44213</v>
      </c>
      <c r="D115" s="137" t="e" cm="1">
        <f t="array" ref="D115">INDEX(Horimetros!#REF!,1,'Tabela Horímetros'!F115)</f>
        <v>#REF!</v>
      </c>
      <c r="F115">
        <f t="shared" si="2"/>
        <v>14</v>
      </c>
      <c r="H115" s="59"/>
    </row>
    <row r="116" spans="1:8">
      <c r="A116" s="4" t="s">
        <v>80</v>
      </c>
      <c r="B116" s="135" t="s">
        <v>79</v>
      </c>
      <c r="C116" s="136">
        <v>44213</v>
      </c>
      <c r="D116" s="137" t="e" cm="1">
        <f t="array" ref="D116">INDEX(Horimetros!#REF!,1,'Tabela Horímetros'!F116)</f>
        <v>#REF!</v>
      </c>
      <c r="F116">
        <f t="shared" si="2"/>
        <v>14</v>
      </c>
      <c r="H116" s="59"/>
    </row>
    <row r="117" spans="1:8">
      <c r="A117" s="4" t="s">
        <v>84</v>
      </c>
      <c r="B117" s="135" t="s">
        <v>83</v>
      </c>
      <c r="C117" s="136">
        <v>44213</v>
      </c>
      <c r="D117" s="137" t="e" cm="1">
        <f t="array" ref="D117">INDEX(Horimetros!#REF!,1,'Tabela Horímetros'!F117)</f>
        <v>#REF!</v>
      </c>
      <c r="F117">
        <f t="shared" si="2"/>
        <v>14</v>
      </c>
      <c r="H117" s="59"/>
    </row>
    <row r="118" spans="1:8">
      <c r="A118" s="4" t="s">
        <v>86</v>
      </c>
      <c r="B118" s="135" t="s">
        <v>85</v>
      </c>
      <c r="C118" s="136">
        <v>44213</v>
      </c>
      <c r="D118" s="137" t="e" cm="1">
        <f t="array" ref="D118">INDEX(Horimetros!#REF!,1,'Tabela Horímetros'!F118)</f>
        <v>#REF!</v>
      </c>
      <c r="F118">
        <f t="shared" si="2"/>
        <v>14</v>
      </c>
      <c r="H118" s="59"/>
    </row>
    <row r="119" spans="1:8">
      <c r="A119" s="4" t="s">
        <v>59</v>
      </c>
      <c r="B119" s="135" t="s">
        <v>58</v>
      </c>
      <c r="C119" s="136">
        <v>44214</v>
      </c>
      <c r="D119" s="137" cm="1">
        <f t="array" ref="D119">INDEX(Horimetros!$4:$4,1,'Tabela Horímetros'!F119)</f>
        <v>0</v>
      </c>
      <c r="F119">
        <f t="shared" si="2"/>
        <v>15</v>
      </c>
      <c r="H119" s="59"/>
    </row>
    <row r="120" spans="1:8">
      <c r="A120" s="4" t="s">
        <v>61</v>
      </c>
      <c r="B120" s="135" t="s">
        <v>60</v>
      </c>
      <c r="C120" s="136">
        <v>44214</v>
      </c>
      <c r="D120" s="137" cm="1">
        <f t="array" ref="D120">INDEX(Horimetros!$5:$5,1,'Tabela Horímetros'!F120)</f>
        <v>0</v>
      </c>
      <c r="F120">
        <f t="shared" si="2"/>
        <v>15</v>
      </c>
      <c r="H120" s="59"/>
    </row>
    <row r="121" spans="1:8">
      <c r="A121" s="4" t="s">
        <v>63</v>
      </c>
      <c r="B121" s="135" t="s">
        <v>62</v>
      </c>
      <c r="C121" s="136">
        <v>44214</v>
      </c>
      <c r="D121" s="137" cm="1">
        <f t="array" ref="D121">INDEX(Horimetros!$6:$6,1,'Tabela Horímetros'!F121)</f>
        <v>0</v>
      </c>
      <c r="F121">
        <f t="shared" si="2"/>
        <v>15</v>
      </c>
      <c r="H121" s="59"/>
    </row>
    <row r="122" spans="1:8">
      <c r="A122" s="4" t="s">
        <v>68</v>
      </c>
      <c r="B122" s="135" t="s">
        <v>67</v>
      </c>
      <c r="C122" s="136">
        <v>44214</v>
      </c>
      <c r="D122" s="137" cm="1">
        <f t="array" ref="D122">INDEX(Horimetros!$7:$7,1,'Tabela Horímetros'!F122)</f>
        <v>0</v>
      </c>
      <c r="F122">
        <f t="shared" si="2"/>
        <v>15</v>
      </c>
      <c r="H122" s="59"/>
    </row>
    <row r="123" spans="1:8">
      <c r="A123" s="4" t="s">
        <v>72</v>
      </c>
      <c r="B123" s="135" t="s">
        <v>71</v>
      </c>
      <c r="C123" s="136">
        <v>44214</v>
      </c>
      <c r="D123" s="137" cm="1">
        <f t="array" ref="D123">INDEX(Horimetros!$8:$8,1,'Tabela Horímetros'!F123)</f>
        <v>0</v>
      </c>
      <c r="F123">
        <f t="shared" si="2"/>
        <v>15</v>
      </c>
      <c r="H123" s="59"/>
    </row>
    <row r="124" spans="1:8">
      <c r="A124" s="4" t="s">
        <v>76</v>
      </c>
      <c r="B124" s="135" t="s">
        <v>75</v>
      </c>
      <c r="C124" s="136">
        <v>44214</v>
      </c>
      <c r="D124" s="137" t="e" cm="1">
        <f t="array" ref="D124">INDEX(Horimetros!#REF!,1,'Tabela Horímetros'!F124)</f>
        <v>#REF!</v>
      </c>
      <c r="F124">
        <f t="shared" si="2"/>
        <v>15</v>
      </c>
      <c r="H124" s="59"/>
    </row>
    <row r="125" spans="1:8">
      <c r="A125" s="4" t="s">
        <v>80</v>
      </c>
      <c r="B125" s="135" t="s">
        <v>79</v>
      </c>
      <c r="C125" s="136">
        <v>44214</v>
      </c>
      <c r="D125" s="137" t="e" cm="1">
        <f t="array" ref="D125">INDEX(Horimetros!#REF!,1,'Tabela Horímetros'!F125)</f>
        <v>#REF!</v>
      </c>
      <c r="F125">
        <f t="shared" si="2"/>
        <v>15</v>
      </c>
      <c r="H125" s="59"/>
    </row>
    <row r="126" spans="1:8">
      <c r="A126" s="4" t="s">
        <v>84</v>
      </c>
      <c r="B126" s="135" t="s">
        <v>83</v>
      </c>
      <c r="C126" s="136">
        <v>44214</v>
      </c>
      <c r="D126" s="137" t="e" cm="1">
        <f t="array" ref="D126">INDEX(Horimetros!#REF!,1,'Tabela Horímetros'!F126)</f>
        <v>#REF!</v>
      </c>
      <c r="F126">
        <f t="shared" si="2"/>
        <v>15</v>
      </c>
      <c r="H126" s="59"/>
    </row>
    <row r="127" spans="1:8">
      <c r="A127" s="4" t="s">
        <v>86</v>
      </c>
      <c r="B127" s="135" t="s">
        <v>85</v>
      </c>
      <c r="C127" s="136">
        <v>44214</v>
      </c>
      <c r="D127" s="137" t="e" cm="1">
        <f t="array" ref="D127">INDEX(Horimetros!#REF!,1,'Tabela Horímetros'!F127)</f>
        <v>#REF!</v>
      </c>
      <c r="F127">
        <f t="shared" si="2"/>
        <v>15</v>
      </c>
      <c r="H127" s="59"/>
    </row>
    <row r="128" spans="1:8">
      <c r="A128" s="4" t="s">
        <v>59</v>
      </c>
      <c r="B128" s="135" t="s">
        <v>58</v>
      </c>
      <c r="C128" s="136">
        <v>44215</v>
      </c>
      <c r="D128" s="137" cm="1">
        <f t="array" ref="D128">INDEX(Horimetros!$4:$4,1,'Tabela Horímetros'!F128)</f>
        <v>0</v>
      </c>
      <c r="F128">
        <f t="shared" si="2"/>
        <v>16</v>
      </c>
      <c r="H128" s="59"/>
    </row>
    <row r="129" spans="1:8">
      <c r="A129" s="4" t="s">
        <v>61</v>
      </c>
      <c r="B129" s="135" t="s">
        <v>60</v>
      </c>
      <c r="C129" s="136">
        <v>44215</v>
      </c>
      <c r="D129" s="137" cm="1">
        <f t="array" ref="D129">INDEX(Horimetros!$5:$5,1,'Tabela Horímetros'!F129)</f>
        <v>0</v>
      </c>
      <c r="F129">
        <f t="shared" si="2"/>
        <v>16</v>
      </c>
      <c r="H129" s="59"/>
    </row>
    <row r="130" spans="1:8">
      <c r="A130" s="4" t="s">
        <v>63</v>
      </c>
      <c r="B130" s="135" t="s">
        <v>62</v>
      </c>
      <c r="C130" s="136">
        <v>44215</v>
      </c>
      <c r="D130" s="137" cm="1">
        <f t="array" ref="D130">INDEX(Horimetros!$6:$6,1,'Tabela Horímetros'!F130)</f>
        <v>0</v>
      </c>
      <c r="F130">
        <f t="shared" si="2"/>
        <v>16</v>
      </c>
      <c r="H130" s="59"/>
    </row>
    <row r="131" spans="1:8">
      <c r="A131" s="4" t="s">
        <v>68</v>
      </c>
      <c r="B131" s="135" t="s">
        <v>67</v>
      </c>
      <c r="C131" s="136">
        <v>44215</v>
      </c>
      <c r="D131" s="137" cm="1">
        <f t="array" ref="D131">INDEX(Horimetros!$7:$7,1,'Tabela Horímetros'!F131)</f>
        <v>0</v>
      </c>
      <c r="F131">
        <f t="shared" si="2"/>
        <v>16</v>
      </c>
      <c r="H131" s="59"/>
    </row>
    <row r="132" spans="1:8">
      <c r="A132" s="4" t="s">
        <v>72</v>
      </c>
      <c r="B132" s="135" t="s">
        <v>71</v>
      </c>
      <c r="C132" s="136">
        <v>44215</v>
      </c>
      <c r="D132" s="137" cm="1">
        <f t="array" ref="D132">INDEX(Horimetros!$8:$8,1,'Tabela Horímetros'!F132)</f>
        <v>0</v>
      </c>
      <c r="F132">
        <f t="shared" si="2"/>
        <v>16</v>
      </c>
      <c r="H132" s="59"/>
    </row>
    <row r="133" spans="1:8">
      <c r="A133" s="4" t="s">
        <v>76</v>
      </c>
      <c r="B133" s="135" t="s">
        <v>75</v>
      </c>
      <c r="C133" s="136">
        <v>44215</v>
      </c>
      <c r="D133" s="137" t="e" cm="1">
        <f t="array" ref="D133">INDEX(Horimetros!#REF!,1,'Tabela Horímetros'!F133)</f>
        <v>#REF!</v>
      </c>
      <c r="F133">
        <f t="shared" si="2"/>
        <v>16</v>
      </c>
      <c r="H133" s="59"/>
    </row>
    <row r="134" spans="1:8">
      <c r="A134" s="4" t="s">
        <v>80</v>
      </c>
      <c r="B134" s="135" t="s">
        <v>79</v>
      </c>
      <c r="C134" s="136">
        <v>44215</v>
      </c>
      <c r="D134" s="137" t="e" cm="1">
        <f t="array" ref="D134">INDEX(Horimetros!#REF!,1,'Tabela Horímetros'!F134)</f>
        <v>#REF!</v>
      </c>
      <c r="F134">
        <f t="shared" si="2"/>
        <v>16</v>
      </c>
      <c r="H134" s="59"/>
    </row>
    <row r="135" spans="1:8">
      <c r="A135" s="4" t="s">
        <v>84</v>
      </c>
      <c r="B135" s="135" t="s">
        <v>83</v>
      </c>
      <c r="C135" s="136">
        <v>44215</v>
      </c>
      <c r="D135" s="137" t="e" cm="1">
        <f t="array" ref="D135">INDEX(Horimetros!#REF!,1,'Tabela Horímetros'!F135)</f>
        <v>#REF!</v>
      </c>
      <c r="F135">
        <f t="shared" si="2"/>
        <v>16</v>
      </c>
      <c r="H135" s="59"/>
    </row>
    <row r="136" spans="1:8">
      <c r="A136" s="4" t="s">
        <v>86</v>
      </c>
      <c r="B136" s="135" t="s">
        <v>85</v>
      </c>
      <c r="C136" s="136">
        <v>44215</v>
      </c>
      <c r="D136" s="137" t="e" cm="1">
        <f t="array" ref="D136">INDEX(Horimetros!#REF!,1,'Tabela Horímetros'!F136)</f>
        <v>#REF!</v>
      </c>
      <c r="F136">
        <f t="shared" si="2"/>
        <v>16</v>
      </c>
      <c r="H136" s="59"/>
    </row>
    <row r="137" spans="1:8">
      <c r="A137" s="4" t="s">
        <v>59</v>
      </c>
      <c r="B137" s="135" t="s">
        <v>58</v>
      </c>
      <c r="C137" s="136">
        <v>44216</v>
      </c>
      <c r="D137" s="137" cm="1">
        <f t="array" ref="D137">INDEX(Horimetros!$4:$4,1,'Tabela Horímetros'!F137)</f>
        <v>0</v>
      </c>
      <c r="F137">
        <f t="shared" si="2"/>
        <v>17</v>
      </c>
      <c r="H137" s="59"/>
    </row>
    <row r="138" spans="1:8">
      <c r="A138" s="4" t="s">
        <v>61</v>
      </c>
      <c r="B138" s="135" t="s">
        <v>60</v>
      </c>
      <c r="C138" s="136">
        <v>44216</v>
      </c>
      <c r="D138" s="137" cm="1">
        <f t="array" ref="D138">INDEX(Horimetros!$5:$5,1,'Tabela Horímetros'!F138)</f>
        <v>0</v>
      </c>
      <c r="F138">
        <f t="shared" si="2"/>
        <v>17</v>
      </c>
      <c r="H138" s="59"/>
    </row>
    <row r="139" spans="1:8">
      <c r="A139" s="4" t="s">
        <v>63</v>
      </c>
      <c r="B139" s="135" t="s">
        <v>62</v>
      </c>
      <c r="C139" s="136">
        <v>44216</v>
      </c>
      <c r="D139" s="137" cm="1">
        <f t="array" ref="D139">INDEX(Horimetros!$6:$6,1,'Tabela Horímetros'!F139)</f>
        <v>0</v>
      </c>
      <c r="F139">
        <f t="shared" si="2"/>
        <v>17</v>
      </c>
      <c r="H139" s="59"/>
    </row>
    <row r="140" spans="1:8">
      <c r="A140" s="4" t="s">
        <v>68</v>
      </c>
      <c r="B140" s="135" t="s">
        <v>67</v>
      </c>
      <c r="C140" s="136">
        <v>44216</v>
      </c>
      <c r="D140" s="137" cm="1">
        <f t="array" ref="D140">INDEX(Horimetros!$7:$7,1,'Tabela Horímetros'!F140)</f>
        <v>0</v>
      </c>
      <c r="F140">
        <f t="shared" si="2"/>
        <v>17</v>
      </c>
      <c r="H140" s="59"/>
    </row>
    <row r="141" spans="1:8">
      <c r="A141" s="4" t="s">
        <v>72</v>
      </c>
      <c r="B141" s="135" t="s">
        <v>71</v>
      </c>
      <c r="C141" s="136">
        <v>44216</v>
      </c>
      <c r="D141" s="137" cm="1">
        <f t="array" ref="D141">INDEX(Horimetros!$8:$8,1,'Tabela Horímetros'!F141)</f>
        <v>0</v>
      </c>
      <c r="F141">
        <f t="shared" si="2"/>
        <v>17</v>
      </c>
      <c r="H141" s="59"/>
    </row>
    <row r="142" spans="1:8">
      <c r="A142" s="4" t="s">
        <v>76</v>
      </c>
      <c r="B142" s="135" t="s">
        <v>75</v>
      </c>
      <c r="C142" s="136">
        <v>44216</v>
      </c>
      <c r="D142" s="137" t="e" cm="1">
        <f t="array" ref="D142">INDEX(Horimetros!#REF!,1,'Tabela Horímetros'!F142)</f>
        <v>#REF!</v>
      </c>
      <c r="F142">
        <f t="shared" si="2"/>
        <v>17</v>
      </c>
      <c r="H142" s="59"/>
    </row>
    <row r="143" spans="1:8">
      <c r="A143" s="4" t="s">
        <v>80</v>
      </c>
      <c r="B143" s="135" t="s">
        <v>79</v>
      </c>
      <c r="C143" s="136">
        <v>44216</v>
      </c>
      <c r="D143" s="137" t="e" cm="1">
        <f t="array" ref="D143">INDEX(Horimetros!#REF!,1,'Tabela Horímetros'!F143)</f>
        <v>#REF!</v>
      </c>
      <c r="F143">
        <f t="shared" si="2"/>
        <v>17</v>
      </c>
      <c r="H143" s="59"/>
    </row>
    <row r="144" spans="1:8">
      <c r="A144" s="4" t="s">
        <v>84</v>
      </c>
      <c r="B144" s="135" t="s">
        <v>83</v>
      </c>
      <c r="C144" s="136">
        <v>44216</v>
      </c>
      <c r="D144" s="137" t="e" cm="1">
        <f t="array" ref="D144">INDEX(Horimetros!#REF!,1,'Tabela Horímetros'!F144)</f>
        <v>#REF!</v>
      </c>
      <c r="F144">
        <f t="shared" si="2"/>
        <v>17</v>
      </c>
      <c r="H144" s="59"/>
    </row>
    <row r="145" spans="1:8">
      <c r="A145" s="4" t="s">
        <v>86</v>
      </c>
      <c r="B145" s="135" t="s">
        <v>85</v>
      </c>
      <c r="C145" s="136">
        <v>44216</v>
      </c>
      <c r="D145" s="137" t="e" cm="1">
        <f t="array" ref="D145">INDEX(Horimetros!#REF!,1,'Tabela Horímetros'!F145)</f>
        <v>#REF!</v>
      </c>
      <c r="F145">
        <f t="shared" si="2"/>
        <v>17</v>
      </c>
      <c r="H145" s="59"/>
    </row>
    <row r="146" spans="1:8">
      <c r="A146" s="4" t="s">
        <v>59</v>
      </c>
      <c r="B146" s="135" t="s">
        <v>58</v>
      </c>
      <c r="C146" s="136">
        <v>44217</v>
      </c>
      <c r="D146" s="137" cm="1">
        <f t="array" ref="D146">INDEX(Horimetros!$4:$4,1,'Tabela Horímetros'!F146)</f>
        <v>0</v>
      </c>
      <c r="F146">
        <f t="shared" si="2"/>
        <v>18</v>
      </c>
      <c r="H146" s="59"/>
    </row>
    <row r="147" spans="1:8">
      <c r="A147" s="4" t="s">
        <v>61</v>
      </c>
      <c r="B147" s="135" t="s">
        <v>60</v>
      </c>
      <c r="C147" s="136">
        <v>44217</v>
      </c>
      <c r="D147" s="137" cm="1">
        <f t="array" ref="D147">INDEX(Horimetros!$5:$5,1,'Tabela Horímetros'!F147)</f>
        <v>0</v>
      </c>
      <c r="F147">
        <f t="shared" si="2"/>
        <v>18</v>
      </c>
      <c r="H147" s="59"/>
    </row>
    <row r="148" spans="1:8">
      <c r="A148" s="4" t="s">
        <v>63</v>
      </c>
      <c r="B148" s="135" t="s">
        <v>62</v>
      </c>
      <c r="C148" s="136">
        <v>44217</v>
      </c>
      <c r="D148" s="137" cm="1">
        <f t="array" ref="D148">INDEX(Horimetros!$6:$6,1,'Tabela Horímetros'!F148)</f>
        <v>0</v>
      </c>
      <c r="F148">
        <f t="shared" si="2"/>
        <v>18</v>
      </c>
      <c r="H148" s="59"/>
    </row>
    <row r="149" spans="1:8">
      <c r="A149" s="4" t="s">
        <v>68</v>
      </c>
      <c r="B149" s="135" t="s">
        <v>67</v>
      </c>
      <c r="C149" s="136">
        <v>44217</v>
      </c>
      <c r="D149" s="137" cm="1">
        <f t="array" ref="D149">INDEX(Horimetros!$7:$7,1,'Tabela Horímetros'!F149)</f>
        <v>0</v>
      </c>
      <c r="F149">
        <f t="shared" ref="F149:F212" si="3">F140+1</f>
        <v>18</v>
      </c>
      <c r="H149" s="59"/>
    </row>
    <row r="150" spans="1:8">
      <c r="A150" s="4" t="s">
        <v>72</v>
      </c>
      <c r="B150" s="135" t="s">
        <v>71</v>
      </c>
      <c r="C150" s="136">
        <v>44217</v>
      </c>
      <c r="D150" s="137" cm="1">
        <f t="array" ref="D150">INDEX(Horimetros!$8:$8,1,'Tabela Horímetros'!F150)</f>
        <v>0</v>
      </c>
      <c r="F150">
        <f t="shared" si="3"/>
        <v>18</v>
      </c>
      <c r="H150" s="59"/>
    </row>
    <row r="151" spans="1:8">
      <c r="A151" s="4" t="s">
        <v>76</v>
      </c>
      <c r="B151" s="135" t="s">
        <v>75</v>
      </c>
      <c r="C151" s="136">
        <v>44217</v>
      </c>
      <c r="D151" s="137" t="e" cm="1">
        <f t="array" ref="D151">INDEX(Horimetros!#REF!,1,'Tabela Horímetros'!F151)</f>
        <v>#REF!</v>
      </c>
      <c r="F151">
        <f t="shared" si="3"/>
        <v>18</v>
      </c>
      <c r="H151" s="59"/>
    </row>
    <row r="152" spans="1:8">
      <c r="A152" s="4" t="s">
        <v>80</v>
      </c>
      <c r="B152" s="135" t="s">
        <v>79</v>
      </c>
      <c r="C152" s="136">
        <v>44217</v>
      </c>
      <c r="D152" s="137" t="e" cm="1">
        <f t="array" ref="D152">INDEX(Horimetros!#REF!,1,'Tabela Horímetros'!F152)</f>
        <v>#REF!</v>
      </c>
      <c r="F152">
        <f t="shared" si="3"/>
        <v>18</v>
      </c>
      <c r="H152" s="59"/>
    </row>
    <row r="153" spans="1:8">
      <c r="A153" s="4" t="s">
        <v>84</v>
      </c>
      <c r="B153" s="135" t="s">
        <v>83</v>
      </c>
      <c r="C153" s="136">
        <v>44217</v>
      </c>
      <c r="D153" s="137" t="e" cm="1">
        <f t="array" ref="D153">INDEX(Horimetros!#REF!,1,'Tabela Horímetros'!F153)</f>
        <v>#REF!</v>
      </c>
      <c r="F153">
        <f t="shared" si="3"/>
        <v>18</v>
      </c>
      <c r="H153" s="59"/>
    </row>
    <row r="154" spans="1:8">
      <c r="A154" s="4" t="s">
        <v>86</v>
      </c>
      <c r="B154" s="135" t="s">
        <v>85</v>
      </c>
      <c r="C154" s="136">
        <v>44217</v>
      </c>
      <c r="D154" s="137" t="e" cm="1">
        <f t="array" ref="D154">INDEX(Horimetros!#REF!,1,'Tabela Horímetros'!F154)</f>
        <v>#REF!</v>
      </c>
      <c r="F154">
        <f t="shared" si="3"/>
        <v>18</v>
      </c>
      <c r="H154" s="59"/>
    </row>
    <row r="155" spans="1:8">
      <c r="A155" s="4" t="s">
        <v>59</v>
      </c>
      <c r="B155" s="135" t="s">
        <v>58</v>
      </c>
      <c r="C155" s="136">
        <v>44218</v>
      </c>
      <c r="D155" s="137" cm="1">
        <f t="array" ref="D155">INDEX(Horimetros!$4:$4,1,'Tabela Horímetros'!F155)</f>
        <v>0</v>
      </c>
      <c r="F155">
        <f t="shared" si="3"/>
        <v>19</v>
      </c>
      <c r="H155" s="59"/>
    </row>
    <row r="156" spans="1:8">
      <c r="A156" s="4" t="s">
        <v>61</v>
      </c>
      <c r="B156" s="135" t="s">
        <v>60</v>
      </c>
      <c r="C156" s="136">
        <v>44218</v>
      </c>
      <c r="D156" s="137" cm="1">
        <f t="array" ref="D156">INDEX(Horimetros!$5:$5,1,'Tabela Horímetros'!F156)</f>
        <v>0</v>
      </c>
      <c r="F156">
        <f t="shared" si="3"/>
        <v>19</v>
      </c>
      <c r="H156" s="59"/>
    </row>
    <row r="157" spans="1:8">
      <c r="A157" s="4" t="s">
        <v>63</v>
      </c>
      <c r="B157" s="135" t="s">
        <v>62</v>
      </c>
      <c r="C157" s="136">
        <v>44218</v>
      </c>
      <c r="D157" s="137" cm="1">
        <f t="array" ref="D157">INDEX(Horimetros!$6:$6,1,'Tabela Horímetros'!F157)</f>
        <v>0</v>
      </c>
      <c r="F157">
        <f t="shared" si="3"/>
        <v>19</v>
      </c>
      <c r="H157" s="59"/>
    </row>
    <row r="158" spans="1:8">
      <c r="A158" s="4" t="s">
        <v>68</v>
      </c>
      <c r="B158" s="135" t="s">
        <v>67</v>
      </c>
      <c r="C158" s="136">
        <v>44218</v>
      </c>
      <c r="D158" s="137" cm="1">
        <f t="array" ref="D158">INDEX(Horimetros!$7:$7,1,'Tabela Horímetros'!F158)</f>
        <v>0</v>
      </c>
      <c r="F158">
        <f t="shared" si="3"/>
        <v>19</v>
      </c>
      <c r="H158" s="59"/>
    </row>
    <row r="159" spans="1:8">
      <c r="A159" s="4" t="s">
        <v>72</v>
      </c>
      <c r="B159" s="135" t="s">
        <v>71</v>
      </c>
      <c r="C159" s="136">
        <v>44218</v>
      </c>
      <c r="D159" s="137" cm="1">
        <f t="array" ref="D159">INDEX(Horimetros!$8:$8,1,'Tabela Horímetros'!F159)</f>
        <v>0</v>
      </c>
      <c r="F159">
        <f t="shared" si="3"/>
        <v>19</v>
      </c>
      <c r="H159" s="59"/>
    </row>
    <row r="160" spans="1:8">
      <c r="A160" s="4" t="s">
        <v>76</v>
      </c>
      <c r="B160" s="135" t="s">
        <v>75</v>
      </c>
      <c r="C160" s="136">
        <v>44218</v>
      </c>
      <c r="D160" s="137" t="e" cm="1">
        <f t="array" ref="D160">INDEX(Horimetros!#REF!,1,'Tabela Horímetros'!F160)</f>
        <v>#REF!</v>
      </c>
      <c r="F160">
        <f t="shared" si="3"/>
        <v>19</v>
      </c>
      <c r="H160" s="59"/>
    </row>
    <row r="161" spans="1:8">
      <c r="A161" s="4" t="s">
        <v>80</v>
      </c>
      <c r="B161" s="135" t="s">
        <v>79</v>
      </c>
      <c r="C161" s="136">
        <v>44218</v>
      </c>
      <c r="D161" s="137" t="e" cm="1">
        <f t="array" ref="D161">INDEX(Horimetros!#REF!,1,'Tabela Horímetros'!F161)</f>
        <v>#REF!</v>
      </c>
      <c r="F161">
        <f t="shared" si="3"/>
        <v>19</v>
      </c>
      <c r="H161" s="59"/>
    </row>
    <row r="162" spans="1:8">
      <c r="A162" s="4" t="s">
        <v>84</v>
      </c>
      <c r="B162" s="135" t="s">
        <v>83</v>
      </c>
      <c r="C162" s="136">
        <v>44218</v>
      </c>
      <c r="D162" s="137" t="e" cm="1">
        <f t="array" ref="D162">INDEX(Horimetros!#REF!,1,'Tabela Horímetros'!F162)</f>
        <v>#REF!</v>
      </c>
      <c r="F162">
        <f t="shared" si="3"/>
        <v>19</v>
      </c>
      <c r="H162" s="59"/>
    </row>
    <row r="163" spans="1:8">
      <c r="A163" s="4" t="s">
        <v>86</v>
      </c>
      <c r="B163" s="135" t="s">
        <v>85</v>
      </c>
      <c r="C163" s="136">
        <v>44218</v>
      </c>
      <c r="D163" s="137" t="e" cm="1">
        <f t="array" ref="D163">INDEX(Horimetros!#REF!,1,'Tabela Horímetros'!F163)</f>
        <v>#REF!</v>
      </c>
      <c r="F163">
        <f t="shared" si="3"/>
        <v>19</v>
      </c>
      <c r="H163" s="59"/>
    </row>
    <row r="164" spans="1:8">
      <c r="A164" s="4" t="s">
        <v>59</v>
      </c>
      <c r="B164" s="135" t="s">
        <v>58</v>
      </c>
      <c r="C164" s="136">
        <v>44219</v>
      </c>
      <c r="D164" s="137" cm="1">
        <f t="array" ref="D164">INDEX(Horimetros!$4:$4,1,'Tabela Horímetros'!F164)</f>
        <v>0</v>
      </c>
      <c r="F164">
        <f t="shared" si="3"/>
        <v>20</v>
      </c>
      <c r="H164" s="59"/>
    </row>
    <row r="165" spans="1:8">
      <c r="A165" s="4" t="s">
        <v>61</v>
      </c>
      <c r="B165" s="135" t="s">
        <v>60</v>
      </c>
      <c r="C165" s="136">
        <v>44219</v>
      </c>
      <c r="D165" s="137" cm="1">
        <f t="array" ref="D165">INDEX(Horimetros!$5:$5,1,'Tabela Horímetros'!F165)</f>
        <v>0</v>
      </c>
      <c r="F165">
        <f t="shared" si="3"/>
        <v>20</v>
      </c>
      <c r="H165" s="59"/>
    </row>
    <row r="166" spans="1:8">
      <c r="A166" s="4" t="s">
        <v>63</v>
      </c>
      <c r="B166" s="135" t="s">
        <v>62</v>
      </c>
      <c r="C166" s="136">
        <v>44219</v>
      </c>
      <c r="D166" s="137" cm="1">
        <f t="array" ref="D166">INDEX(Horimetros!$6:$6,1,'Tabela Horímetros'!F166)</f>
        <v>0</v>
      </c>
      <c r="F166">
        <f t="shared" si="3"/>
        <v>20</v>
      </c>
      <c r="H166" s="59"/>
    </row>
    <row r="167" spans="1:8">
      <c r="A167" s="4" t="s">
        <v>68</v>
      </c>
      <c r="B167" s="135" t="s">
        <v>67</v>
      </c>
      <c r="C167" s="136">
        <v>44219</v>
      </c>
      <c r="D167" s="137" cm="1">
        <f t="array" ref="D167">INDEX(Horimetros!$7:$7,1,'Tabela Horímetros'!F167)</f>
        <v>0</v>
      </c>
      <c r="F167">
        <f t="shared" si="3"/>
        <v>20</v>
      </c>
      <c r="H167" s="59"/>
    </row>
    <row r="168" spans="1:8">
      <c r="A168" s="4" t="s">
        <v>72</v>
      </c>
      <c r="B168" s="135" t="s">
        <v>71</v>
      </c>
      <c r="C168" s="136">
        <v>44219</v>
      </c>
      <c r="D168" s="137" cm="1">
        <f t="array" ref="D168">INDEX(Horimetros!$8:$8,1,'Tabela Horímetros'!F168)</f>
        <v>0</v>
      </c>
      <c r="F168">
        <f t="shared" si="3"/>
        <v>20</v>
      </c>
      <c r="H168" s="59"/>
    </row>
    <row r="169" spans="1:8">
      <c r="A169" s="4" t="s">
        <v>76</v>
      </c>
      <c r="B169" s="135" t="s">
        <v>75</v>
      </c>
      <c r="C169" s="136">
        <v>44219</v>
      </c>
      <c r="D169" s="137" t="e" cm="1">
        <f t="array" ref="D169">INDEX(Horimetros!#REF!,1,'Tabela Horímetros'!F169)</f>
        <v>#REF!</v>
      </c>
      <c r="F169">
        <f t="shared" si="3"/>
        <v>20</v>
      </c>
      <c r="H169" s="59"/>
    </row>
    <row r="170" spans="1:8">
      <c r="A170" s="4" t="s">
        <v>80</v>
      </c>
      <c r="B170" s="135" t="s">
        <v>79</v>
      </c>
      <c r="C170" s="136">
        <v>44219</v>
      </c>
      <c r="D170" s="137" t="e" cm="1">
        <f t="array" ref="D170">INDEX(Horimetros!#REF!,1,'Tabela Horímetros'!F170)</f>
        <v>#REF!</v>
      </c>
      <c r="F170">
        <f t="shared" si="3"/>
        <v>20</v>
      </c>
      <c r="H170" s="59"/>
    </row>
    <row r="171" spans="1:8">
      <c r="A171" s="4" t="s">
        <v>84</v>
      </c>
      <c r="B171" s="135" t="s">
        <v>83</v>
      </c>
      <c r="C171" s="136">
        <v>44219</v>
      </c>
      <c r="D171" s="137" t="e" cm="1">
        <f t="array" ref="D171">INDEX(Horimetros!#REF!,1,'Tabela Horímetros'!F171)</f>
        <v>#REF!</v>
      </c>
      <c r="F171">
        <f t="shared" si="3"/>
        <v>20</v>
      </c>
      <c r="H171" s="59"/>
    </row>
    <row r="172" spans="1:8">
      <c r="A172" s="4" t="s">
        <v>86</v>
      </c>
      <c r="B172" s="135" t="s">
        <v>85</v>
      </c>
      <c r="C172" s="136">
        <v>44219</v>
      </c>
      <c r="D172" s="137" t="e" cm="1">
        <f t="array" ref="D172">INDEX(Horimetros!#REF!,1,'Tabela Horímetros'!F172)</f>
        <v>#REF!</v>
      </c>
      <c r="F172">
        <f t="shared" si="3"/>
        <v>20</v>
      </c>
      <c r="H172" s="59"/>
    </row>
    <row r="173" spans="1:8">
      <c r="A173" s="4" t="s">
        <v>59</v>
      </c>
      <c r="B173" s="135" t="s">
        <v>58</v>
      </c>
      <c r="C173" s="136">
        <v>44220</v>
      </c>
      <c r="D173" s="137" cm="1">
        <f t="array" ref="D173">INDEX(Horimetros!$4:$4,1,'Tabela Horímetros'!F173)</f>
        <v>0</v>
      </c>
      <c r="F173">
        <f t="shared" si="3"/>
        <v>21</v>
      </c>
      <c r="H173" s="59"/>
    </row>
    <row r="174" spans="1:8">
      <c r="A174" s="4" t="s">
        <v>61</v>
      </c>
      <c r="B174" s="135" t="s">
        <v>60</v>
      </c>
      <c r="C174" s="136">
        <v>44220</v>
      </c>
      <c r="D174" s="137" cm="1">
        <f t="array" ref="D174">INDEX(Horimetros!$5:$5,1,'Tabela Horímetros'!F174)</f>
        <v>0</v>
      </c>
      <c r="F174">
        <f t="shared" si="3"/>
        <v>21</v>
      </c>
      <c r="H174" s="59"/>
    </row>
    <row r="175" spans="1:8">
      <c r="A175" s="4" t="s">
        <v>63</v>
      </c>
      <c r="B175" s="135" t="s">
        <v>62</v>
      </c>
      <c r="C175" s="136">
        <v>44220</v>
      </c>
      <c r="D175" s="137" cm="1">
        <f t="array" ref="D175">INDEX(Horimetros!$6:$6,1,'Tabela Horímetros'!F175)</f>
        <v>0</v>
      </c>
      <c r="F175">
        <f t="shared" si="3"/>
        <v>21</v>
      </c>
      <c r="H175" s="59"/>
    </row>
    <row r="176" spans="1:8">
      <c r="A176" s="4" t="s">
        <v>68</v>
      </c>
      <c r="B176" s="135" t="s">
        <v>67</v>
      </c>
      <c r="C176" s="136">
        <v>44220</v>
      </c>
      <c r="D176" s="137" cm="1">
        <f t="array" ref="D176">INDEX(Horimetros!$7:$7,1,'Tabela Horímetros'!F176)</f>
        <v>0</v>
      </c>
      <c r="F176">
        <f t="shared" si="3"/>
        <v>21</v>
      </c>
      <c r="H176" s="59"/>
    </row>
    <row r="177" spans="1:8">
      <c r="A177" s="4" t="s">
        <v>72</v>
      </c>
      <c r="B177" s="135" t="s">
        <v>71</v>
      </c>
      <c r="C177" s="136">
        <v>44220</v>
      </c>
      <c r="D177" s="137" cm="1">
        <f t="array" ref="D177">INDEX(Horimetros!$8:$8,1,'Tabela Horímetros'!F177)</f>
        <v>0</v>
      </c>
      <c r="F177">
        <f t="shared" si="3"/>
        <v>21</v>
      </c>
      <c r="H177" s="59"/>
    </row>
    <row r="178" spans="1:8">
      <c r="A178" s="4" t="s">
        <v>76</v>
      </c>
      <c r="B178" s="135" t="s">
        <v>75</v>
      </c>
      <c r="C178" s="136">
        <v>44220</v>
      </c>
      <c r="D178" s="137" t="e" cm="1">
        <f t="array" ref="D178">INDEX(Horimetros!#REF!,1,'Tabela Horímetros'!F178)</f>
        <v>#REF!</v>
      </c>
      <c r="F178">
        <f t="shared" si="3"/>
        <v>21</v>
      </c>
      <c r="H178" s="59"/>
    </row>
    <row r="179" spans="1:8">
      <c r="A179" s="4" t="s">
        <v>80</v>
      </c>
      <c r="B179" s="135" t="s">
        <v>79</v>
      </c>
      <c r="C179" s="136">
        <v>44220</v>
      </c>
      <c r="D179" s="137" t="e" cm="1">
        <f t="array" ref="D179">INDEX(Horimetros!#REF!,1,'Tabela Horímetros'!F179)</f>
        <v>#REF!</v>
      </c>
      <c r="F179">
        <f t="shared" si="3"/>
        <v>21</v>
      </c>
      <c r="H179" s="59"/>
    </row>
    <row r="180" spans="1:8">
      <c r="A180" s="4" t="s">
        <v>84</v>
      </c>
      <c r="B180" s="135" t="s">
        <v>83</v>
      </c>
      <c r="C180" s="136">
        <v>44220</v>
      </c>
      <c r="D180" s="137" t="e" cm="1">
        <f t="array" ref="D180">INDEX(Horimetros!#REF!,1,'Tabela Horímetros'!F180)</f>
        <v>#REF!</v>
      </c>
      <c r="F180">
        <f t="shared" si="3"/>
        <v>21</v>
      </c>
      <c r="H180" s="59"/>
    </row>
    <row r="181" spans="1:8">
      <c r="A181" s="4" t="s">
        <v>86</v>
      </c>
      <c r="B181" s="135" t="s">
        <v>85</v>
      </c>
      <c r="C181" s="136">
        <v>44220</v>
      </c>
      <c r="D181" s="137" t="e" cm="1">
        <f t="array" ref="D181">INDEX(Horimetros!#REF!,1,'Tabela Horímetros'!F181)</f>
        <v>#REF!</v>
      </c>
      <c r="F181">
        <f t="shared" si="3"/>
        <v>21</v>
      </c>
      <c r="H181" s="59"/>
    </row>
    <row r="182" spans="1:8">
      <c r="A182" s="4" t="s">
        <v>59</v>
      </c>
      <c r="B182" s="135" t="s">
        <v>58</v>
      </c>
      <c r="C182" s="136">
        <v>44221</v>
      </c>
      <c r="D182" s="137" cm="1">
        <f t="array" ref="D182">INDEX(Horimetros!$4:$4,1,'Tabela Horímetros'!F182)</f>
        <v>0</v>
      </c>
      <c r="F182">
        <f t="shared" si="3"/>
        <v>22</v>
      </c>
      <c r="H182" s="59"/>
    </row>
    <row r="183" spans="1:8">
      <c r="A183" s="4" t="s">
        <v>61</v>
      </c>
      <c r="B183" s="135" t="s">
        <v>60</v>
      </c>
      <c r="C183" s="136">
        <v>44221</v>
      </c>
      <c r="D183" s="137" cm="1">
        <f t="array" ref="D183">INDEX(Horimetros!$5:$5,1,'Tabela Horímetros'!F183)</f>
        <v>0</v>
      </c>
      <c r="F183">
        <f t="shared" si="3"/>
        <v>22</v>
      </c>
      <c r="H183" s="59"/>
    </row>
    <row r="184" spans="1:8">
      <c r="A184" s="4" t="s">
        <v>63</v>
      </c>
      <c r="B184" s="135" t="s">
        <v>62</v>
      </c>
      <c r="C184" s="136">
        <v>44221</v>
      </c>
      <c r="D184" s="137" cm="1">
        <f t="array" ref="D184">INDEX(Horimetros!$6:$6,1,'Tabela Horímetros'!F184)</f>
        <v>0</v>
      </c>
      <c r="F184">
        <f t="shared" si="3"/>
        <v>22</v>
      </c>
      <c r="H184" s="59"/>
    </row>
    <row r="185" spans="1:8">
      <c r="A185" s="4" t="s">
        <v>68</v>
      </c>
      <c r="B185" s="135" t="s">
        <v>67</v>
      </c>
      <c r="C185" s="136">
        <v>44221</v>
      </c>
      <c r="D185" s="137" cm="1">
        <f t="array" ref="D185">INDEX(Horimetros!$7:$7,1,'Tabela Horímetros'!F185)</f>
        <v>0</v>
      </c>
      <c r="F185">
        <f t="shared" si="3"/>
        <v>22</v>
      </c>
      <c r="H185" s="59"/>
    </row>
    <row r="186" spans="1:8">
      <c r="A186" s="4" t="s">
        <v>72</v>
      </c>
      <c r="B186" s="135" t="s">
        <v>71</v>
      </c>
      <c r="C186" s="136">
        <v>44221</v>
      </c>
      <c r="D186" s="137" cm="1">
        <f t="array" ref="D186">INDEX(Horimetros!$8:$8,1,'Tabela Horímetros'!F186)</f>
        <v>0</v>
      </c>
      <c r="F186">
        <f t="shared" si="3"/>
        <v>22</v>
      </c>
      <c r="H186" s="59"/>
    </row>
    <row r="187" spans="1:8">
      <c r="A187" s="4" t="s">
        <v>76</v>
      </c>
      <c r="B187" s="135" t="s">
        <v>75</v>
      </c>
      <c r="C187" s="136">
        <v>44221</v>
      </c>
      <c r="D187" s="137" t="e" cm="1">
        <f t="array" ref="D187">INDEX(Horimetros!#REF!,1,'Tabela Horímetros'!F187)</f>
        <v>#REF!</v>
      </c>
      <c r="F187">
        <f t="shared" si="3"/>
        <v>22</v>
      </c>
      <c r="H187" s="59"/>
    </row>
    <row r="188" spans="1:8">
      <c r="A188" s="4" t="s">
        <v>80</v>
      </c>
      <c r="B188" s="135" t="s">
        <v>79</v>
      </c>
      <c r="C188" s="136">
        <v>44221</v>
      </c>
      <c r="D188" s="137" t="e" cm="1">
        <f t="array" ref="D188">INDEX(Horimetros!#REF!,1,'Tabela Horímetros'!F188)</f>
        <v>#REF!</v>
      </c>
      <c r="F188">
        <f t="shared" si="3"/>
        <v>22</v>
      </c>
      <c r="H188" s="59"/>
    </row>
    <row r="189" spans="1:8">
      <c r="A189" s="4" t="s">
        <v>84</v>
      </c>
      <c r="B189" s="135" t="s">
        <v>83</v>
      </c>
      <c r="C189" s="136">
        <v>44221</v>
      </c>
      <c r="D189" s="137" t="e" cm="1">
        <f t="array" ref="D189">INDEX(Horimetros!#REF!,1,'Tabela Horímetros'!F189)</f>
        <v>#REF!</v>
      </c>
      <c r="F189">
        <f t="shared" si="3"/>
        <v>22</v>
      </c>
      <c r="H189" s="59"/>
    </row>
    <row r="190" spans="1:8">
      <c r="A190" s="4" t="s">
        <v>86</v>
      </c>
      <c r="B190" s="135" t="s">
        <v>85</v>
      </c>
      <c r="C190" s="136">
        <v>44221</v>
      </c>
      <c r="D190" s="137" t="e" cm="1">
        <f t="array" ref="D190">INDEX(Horimetros!#REF!,1,'Tabela Horímetros'!F190)</f>
        <v>#REF!</v>
      </c>
      <c r="F190">
        <f t="shared" si="3"/>
        <v>22</v>
      </c>
      <c r="H190" s="59"/>
    </row>
    <row r="191" spans="1:8">
      <c r="A191" s="4" t="s">
        <v>59</v>
      </c>
      <c r="B191" s="135" t="s">
        <v>58</v>
      </c>
      <c r="C191" s="136">
        <v>44222</v>
      </c>
      <c r="D191" s="137" cm="1">
        <f t="array" ref="D191">INDEX(Horimetros!$4:$4,1,'Tabela Horímetros'!F191)</f>
        <v>0</v>
      </c>
      <c r="F191">
        <f t="shared" si="3"/>
        <v>23</v>
      </c>
      <c r="H191" s="59"/>
    </row>
    <row r="192" spans="1:8">
      <c r="A192" s="4" t="s">
        <v>61</v>
      </c>
      <c r="B192" s="135" t="s">
        <v>60</v>
      </c>
      <c r="C192" s="136">
        <v>44222</v>
      </c>
      <c r="D192" s="137" cm="1">
        <f t="array" ref="D192">INDEX(Horimetros!$5:$5,1,'Tabela Horímetros'!F192)</f>
        <v>0</v>
      </c>
      <c r="F192">
        <f t="shared" si="3"/>
        <v>23</v>
      </c>
      <c r="H192" s="59"/>
    </row>
    <row r="193" spans="1:8">
      <c r="A193" s="4" t="s">
        <v>63</v>
      </c>
      <c r="B193" s="135" t="s">
        <v>62</v>
      </c>
      <c r="C193" s="136">
        <v>44222</v>
      </c>
      <c r="D193" s="137" cm="1">
        <f t="array" ref="D193">INDEX(Horimetros!$6:$6,1,'Tabela Horímetros'!F193)</f>
        <v>0</v>
      </c>
      <c r="F193">
        <f t="shared" si="3"/>
        <v>23</v>
      </c>
      <c r="H193" s="59"/>
    </row>
    <row r="194" spans="1:8">
      <c r="A194" s="4" t="s">
        <v>68</v>
      </c>
      <c r="B194" s="135" t="s">
        <v>67</v>
      </c>
      <c r="C194" s="136">
        <v>44222</v>
      </c>
      <c r="D194" s="137" cm="1">
        <f t="array" ref="D194">INDEX(Horimetros!$7:$7,1,'Tabela Horímetros'!F194)</f>
        <v>0</v>
      </c>
      <c r="F194">
        <f t="shared" si="3"/>
        <v>23</v>
      </c>
      <c r="H194" s="59"/>
    </row>
    <row r="195" spans="1:8">
      <c r="A195" s="4" t="s">
        <v>72</v>
      </c>
      <c r="B195" s="135" t="s">
        <v>71</v>
      </c>
      <c r="C195" s="136">
        <v>44222</v>
      </c>
      <c r="D195" s="137" cm="1">
        <f t="array" ref="D195">INDEX(Horimetros!$8:$8,1,'Tabela Horímetros'!F195)</f>
        <v>0</v>
      </c>
      <c r="F195">
        <f t="shared" si="3"/>
        <v>23</v>
      </c>
      <c r="H195" s="59"/>
    </row>
    <row r="196" spans="1:8">
      <c r="A196" s="4" t="s">
        <v>76</v>
      </c>
      <c r="B196" s="135" t="s">
        <v>75</v>
      </c>
      <c r="C196" s="136">
        <v>44222</v>
      </c>
      <c r="D196" s="137" t="e" cm="1">
        <f t="array" ref="D196">INDEX(Horimetros!#REF!,1,'Tabela Horímetros'!F196)</f>
        <v>#REF!</v>
      </c>
      <c r="F196">
        <f t="shared" si="3"/>
        <v>23</v>
      </c>
      <c r="H196" s="59"/>
    </row>
    <row r="197" spans="1:8">
      <c r="A197" s="4" t="s">
        <v>80</v>
      </c>
      <c r="B197" s="135" t="s">
        <v>79</v>
      </c>
      <c r="C197" s="136">
        <v>44222</v>
      </c>
      <c r="D197" s="137" t="e" cm="1">
        <f t="array" ref="D197">INDEX(Horimetros!#REF!,1,'Tabela Horímetros'!F197)</f>
        <v>#REF!</v>
      </c>
      <c r="F197">
        <f t="shared" si="3"/>
        <v>23</v>
      </c>
      <c r="H197" s="59"/>
    </row>
    <row r="198" spans="1:8">
      <c r="A198" s="4" t="s">
        <v>84</v>
      </c>
      <c r="B198" s="135" t="s">
        <v>83</v>
      </c>
      <c r="C198" s="136">
        <v>44222</v>
      </c>
      <c r="D198" s="137" t="e" cm="1">
        <f t="array" ref="D198">INDEX(Horimetros!#REF!,1,'Tabela Horímetros'!F198)</f>
        <v>#REF!</v>
      </c>
      <c r="F198">
        <f t="shared" si="3"/>
        <v>23</v>
      </c>
      <c r="H198" s="59"/>
    </row>
    <row r="199" spans="1:8">
      <c r="A199" s="4" t="s">
        <v>86</v>
      </c>
      <c r="B199" s="135" t="s">
        <v>85</v>
      </c>
      <c r="C199" s="136">
        <v>44222</v>
      </c>
      <c r="D199" s="137" t="e" cm="1">
        <f t="array" ref="D199">INDEX(Horimetros!#REF!,1,'Tabela Horímetros'!F199)</f>
        <v>#REF!</v>
      </c>
      <c r="F199">
        <f t="shared" si="3"/>
        <v>23</v>
      </c>
      <c r="H199" s="59"/>
    </row>
    <row r="200" spans="1:8">
      <c r="A200" s="4" t="s">
        <v>59</v>
      </c>
      <c r="B200" s="135" t="s">
        <v>58</v>
      </c>
      <c r="C200" s="136">
        <v>44223</v>
      </c>
      <c r="D200" s="137" cm="1">
        <f t="array" ref="D200">INDEX(Horimetros!$4:$4,1,'Tabela Horímetros'!F200)</f>
        <v>0</v>
      </c>
      <c r="F200">
        <f t="shared" si="3"/>
        <v>24</v>
      </c>
      <c r="H200" s="59"/>
    </row>
    <row r="201" spans="1:8">
      <c r="A201" s="4" t="s">
        <v>61</v>
      </c>
      <c r="B201" s="135" t="s">
        <v>60</v>
      </c>
      <c r="C201" s="136">
        <v>44223</v>
      </c>
      <c r="D201" s="137" cm="1">
        <f t="array" ref="D201">INDEX(Horimetros!$5:$5,1,'Tabela Horímetros'!F201)</f>
        <v>0</v>
      </c>
      <c r="F201">
        <f t="shared" si="3"/>
        <v>24</v>
      </c>
      <c r="H201" s="59"/>
    </row>
    <row r="202" spans="1:8">
      <c r="A202" s="4" t="s">
        <v>63</v>
      </c>
      <c r="B202" s="135" t="s">
        <v>62</v>
      </c>
      <c r="C202" s="136">
        <v>44223</v>
      </c>
      <c r="D202" s="137" cm="1">
        <f t="array" ref="D202">INDEX(Horimetros!$6:$6,1,'Tabela Horímetros'!F202)</f>
        <v>0</v>
      </c>
      <c r="F202">
        <f t="shared" si="3"/>
        <v>24</v>
      </c>
      <c r="H202" s="59"/>
    </row>
    <row r="203" spans="1:8">
      <c r="A203" s="4" t="s">
        <v>68</v>
      </c>
      <c r="B203" s="135" t="s">
        <v>67</v>
      </c>
      <c r="C203" s="136">
        <v>44223</v>
      </c>
      <c r="D203" s="137" cm="1">
        <f t="array" ref="D203">INDEX(Horimetros!$7:$7,1,'Tabela Horímetros'!F203)</f>
        <v>0</v>
      </c>
      <c r="F203">
        <f t="shared" si="3"/>
        <v>24</v>
      </c>
      <c r="H203" s="59"/>
    </row>
    <row r="204" spans="1:8">
      <c r="A204" s="4" t="s">
        <v>72</v>
      </c>
      <c r="B204" s="135" t="s">
        <v>71</v>
      </c>
      <c r="C204" s="136">
        <v>44223</v>
      </c>
      <c r="D204" s="137" cm="1">
        <f t="array" ref="D204">INDEX(Horimetros!$8:$8,1,'Tabela Horímetros'!F204)</f>
        <v>0</v>
      </c>
      <c r="F204">
        <f t="shared" si="3"/>
        <v>24</v>
      </c>
      <c r="H204" s="59"/>
    </row>
    <row r="205" spans="1:8">
      <c r="A205" s="4" t="s">
        <v>76</v>
      </c>
      <c r="B205" s="135" t="s">
        <v>75</v>
      </c>
      <c r="C205" s="136">
        <v>44223</v>
      </c>
      <c r="D205" s="137" t="e" cm="1">
        <f t="array" ref="D205">INDEX(Horimetros!#REF!,1,'Tabela Horímetros'!F205)</f>
        <v>#REF!</v>
      </c>
      <c r="F205">
        <f t="shared" si="3"/>
        <v>24</v>
      </c>
      <c r="H205" s="59"/>
    </row>
    <row r="206" spans="1:8">
      <c r="A206" s="4" t="s">
        <v>80</v>
      </c>
      <c r="B206" s="135" t="s">
        <v>79</v>
      </c>
      <c r="C206" s="136">
        <v>44223</v>
      </c>
      <c r="D206" s="137" t="e" cm="1">
        <f t="array" ref="D206">INDEX(Horimetros!#REF!,1,'Tabela Horímetros'!F206)</f>
        <v>#REF!</v>
      </c>
      <c r="F206">
        <f t="shared" si="3"/>
        <v>24</v>
      </c>
      <c r="H206" s="59"/>
    </row>
    <row r="207" spans="1:8">
      <c r="A207" s="4" t="s">
        <v>84</v>
      </c>
      <c r="B207" s="135" t="s">
        <v>83</v>
      </c>
      <c r="C207" s="136">
        <v>44223</v>
      </c>
      <c r="D207" s="137" t="e" cm="1">
        <f t="array" ref="D207">INDEX(Horimetros!#REF!,1,'Tabela Horímetros'!F207)</f>
        <v>#REF!</v>
      </c>
      <c r="F207">
        <f t="shared" si="3"/>
        <v>24</v>
      </c>
      <c r="H207" s="59"/>
    </row>
    <row r="208" spans="1:8">
      <c r="A208" s="4" t="s">
        <v>86</v>
      </c>
      <c r="B208" s="135" t="s">
        <v>85</v>
      </c>
      <c r="C208" s="136">
        <v>44223</v>
      </c>
      <c r="D208" s="137" t="e" cm="1">
        <f t="array" ref="D208">INDEX(Horimetros!#REF!,1,'Tabela Horímetros'!F208)</f>
        <v>#REF!</v>
      </c>
      <c r="F208">
        <f t="shared" si="3"/>
        <v>24</v>
      </c>
      <c r="H208" s="59"/>
    </row>
    <row r="209" spans="1:8">
      <c r="A209" s="4" t="s">
        <v>59</v>
      </c>
      <c r="B209" s="135" t="s">
        <v>58</v>
      </c>
      <c r="C209" s="136">
        <v>44224</v>
      </c>
      <c r="D209" s="137" cm="1">
        <f t="array" ref="D209">INDEX(Horimetros!$4:$4,1,'Tabela Horímetros'!F209)</f>
        <v>18268</v>
      </c>
      <c r="F209">
        <f t="shared" si="3"/>
        <v>25</v>
      </c>
      <c r="H209" s="59"/>
    </row>
    <row r="210" spans="1:8">
      <c r="A210" s="4" t="s">
        <v>61</v>
      </c>
      <c r="B210" s="135" t="s">
        <v>60</v>
      </c>
      <c r="C210" s="136">
        <v>44224</v>
      </c>
      <c r="D210" s="137" cm="1">
        <f t="array" ref="D210">INDEX(Horimetros!$5:$5,1,'Tabela Horímetros'!F210)</f>
        <v>21474</v>
      </c>
      <c r="F210">
        <f t="shared" si="3"/>
        <v>25</v>
      </c>
      <c r="H210" s="59"/>
    </row>
    <row r="211" spans="1:8">
      <c r="A211" s="4" t="s">
        <v>63</v>
      </c>
      <c r="B211" s="135" t="s">
        <v>62</v>
      </c>
      <c r="C211" s="136">
        <v>44224</v>
      </c>
      <c r="D211" s="137" cm="1">
        <f t="array" ref="D211">INDEX(Horimetros!$6:$6,1,'Tabela Horímetros'!F211)</f>
        <v>20567</v>
      </c>
      <c r="F211">
        <f t="shared" si="3"/>
        <v>25</v>
      </c>
      <c r="H211" s="59"/>
    </row>
    <row r="212" spans="1:8">
      <c r="A212" s="4" t="s">
        <v>68</v>
      </c>
      <c r="B212" s="135" t="s">
        <v>67</v>
      </c>
      <c r="C212" s="136">
        <v>44224</v>
      </c>
      <c r="D212" s="137" cm="1">
        <f t="array" ref="D212">INDEX(Horimetros!$7:$7,1,'Tabela Horímetros'!F212)</f>
        <v>20772</v>
      </c>
      <c r="F212">
        <f t="shared" si="3"/>
        <v>25</v>
      </c>
      <c r="H212" s="59"/>
    </row>
    <row r="213" spans="1:8">
      <c r="A213" s="4" t="s">
        <v>72</v>
      </c>
      <c r="B213" s="135" t="s">
        <v>71</v>
      </c>
      <c r="C213" s="136">
        <v>44224</v>
      </c>
      <c r="D213" s="137" cm="1">
        <f t="array" ref="D213">INDEX(Horimetros!$8:$8,1,'Tabela Horímetros'!F213)</f>
        <v>21928</v>
      </c>
      <c r="F213">
        <f t="shared" ref="F213:F276" si="4">F204+1</f>
        <v>25</v>
      </c>
      <c r="H213" s="59"/>
    </row>
    <row r="214" spans="1:8">
      <c r="A214" s="4" t="s">
        <v>76</v>
      </c>
      <c r="B214" s="135" t="s">
        <v>75</v>
      </c>
      <c r="C214" s="136">
        <v>44224</v>
      </c>
      <c r="D214" s="137" t="e" cm="1">
        <f t="array" ref="D214">INDEX(Horimetros!#REF!,1,'Tabela Horímetros'!F214)</f>
        <v>#REF!</v>
      </c>
      <c r="F214">
        <f t="shared" si="4"/>
        <v>25</v>
      </c>
      <c r="H214" s="59"/>
    </row>
    <row r="215" spans="1:8">
      <c r="A215" s="4" t="s">
        <v>80</v>
      </c>
      <c r="B215" s="135" t="s">
        <v>79</v>
      </c>
      <c r="C215" s="136">
        <v>44224</v>
      </c>
      <c r="D215" s="137" t="e" cm="1">
        <f t="array" ref="D215">INDEX(Horimetros!#REF!,1,'Tabela Horímetros'!F215)</f>
        <v>#REF!</v>
      </c>
      <c r="F215">
        <f t="shared" si="4"/>
        <v>25</v>
      </c>
      <c r="H215" s="59"/>
    </row>
    <row r="216" spans="1:8">
      <c r="A216" s="4" t="s">
        <v>84</v>
      </c>
      <c r="B216" s="135" t="s">
        <v>83</v>
      </c>
      <c r="C216" s="136">
        <v>44224</v>
      </c>
      <c r="D216" s="137" t="e" cm="1">
        <f t="array" ref="D216">INDEX(Horimetros!#REF!,1,'Tabela Horímetros'!F216)</f>
        <v>#REF!</v>
      </c>
      <c r="F216">
        <f t="shared" si="4"/>
        <v>25</v>
      </c>
      <c r="H216" s="59"/>
    </row>
    <row r="217" spans="1:8">
      <c r="A217" s="4" t="s">
        <v>86</v>
      </c>
      <c r="B217" s="135" t="s">
        <v>85</v>
      </c>
      <c r="C217" s="136">
        <v>44224</v>
      </c>
      <c r="D217" s="137" t="e" cm="1">
        <f t="array" ref="D217">INDEX(Horimetros!#REF!,1,'Tabela Horímetros'!F217)</f>
        <v>#REF!</v>
      </c>
      <c r="F217">
        <f t="shared" si="4"/>
        <v>25</v>
      </c>
      <c r="H217" s="59"/>
    </row>
    <row r="218" spans="1:8">
      <c r="A218" s="4" t="s">
        <v>59</v>
      </c>
      <c r="B218" s="135" t="s">
        <v>58</v>
      </c>
      <c r="C218" s="136">
        <v>44225</v>
      </c>
      <c r="D218" s="137" cm="1">
        <f t="array" ref="D218">INDEX(Horimetros!$4:$4,1,'Tabela Horímetros'!F218)</f>
        <v>0</v>
      </c>
      <c r="F218">
        <f t="shared" si="4"/>
        <v>26</v>
      </c>
      <c r="H218" s="59"/>
    </row>
    <row r="219" spans="1:8">
      <c r="A219" s="4" t="s">
        <v>61</v>
      </c>
      <c r="B219" s="135" t="s">
        <v>60</v>
      </c>
      <c r="C219" s="136">
        <v>44225</v>
      </c>
      <c r="D219" s="137" cm="1">
        <f t="array" ref="D219">INDEX(Horimetros!$5:$5,1,'Tabela Horímetros'!F219)</f>
        <v>0</v>
      </c>
      <c r="F219">
        <f t="shared" si="4"/>
        <v>26</v>
      </c>
      <c r="H219" s="59"/>
    </row>
    <row r="220" spans="1:8">
      <c r="A220" s="4" t="s">
        <v>63</v>
      </c>
      <c r="B220" s="135" t="s">
        <v>62</v>
      </c>
      <c r="C220" s="136">
        <v>44225</v>
      </c>
      <c r="D220" s="137" cm="1">
        <f t="array" ref="D220">INDEX(Horimetros!$6:$6,1,'Tabela Horímetros'!F220)</f>
        <v>0</v>
      </c>
      <c r="F220">
        <f t="shared" si="4"/>
        <v>26</v>
      </c>
      <c r="H220" s="59"/>
    </row>
    <row r="221" spans="1:8">
      <c r="A221" s="4" t="s">
        <v>68</v>
      </c>
      <c r="B221" s="135" t="s">
        <v>67</v>
      </c>
      <c r="C221" s="136">
        <v>44225</v>
      </c>
      <c r="D221" s="137" cm="1">
        <f t="array" ref="D221">INDEX(Horimetros!$7:$7,1,'Tabela Horímetros'!F221)</f>
        <v>0</v>
      </c>
      <c r="F221">
        <f t="shared" si="4"/>
        <v>26</v>
      </c>
      <c r="H221" s="59"/>
    </row>
    <row r="222" spans="1:8">
      <c r="A222" s="4" t="s">
        <v>72</v>
      </c>
      <c r="B222" s="135" t="s">
        <v>71</v>
      </c>
      <c r="C222" s="136">
        <v>44225</v>
      </c>
      <c r="D222" s="137" cm="1">
        <f t="array" ref="D222">INDEX(Horimetros!$8:$8,1,'Tabela Horímetros'!F222)</f>
        <v>0</v>
      </c>
      <c r="F222">
        <f t="shared" si="4"/>
        <v>26</v>
      </c>
      <c r="H222" s="59"/>
    </row>
    <row r="223" spans="1:8">
      <c r="A223" s="4" t="s">
        <v>76</v>
      </c>
      <c r="B223" s="135" t="s">
        <v>75</v>
      </c>
      <c r="C223" s="136">
        <v>44225</v>
      </c>
      <c r="D223" s="137" t="e" cm="1">
        <f t="array" ref="D223">INDEX(Horimetros!#REF!,1,'Tabela Horímetros'!F223)</f>
        <v>#REF!</v>
      </c>
      <c r="F223">
        <f t="shared" si="4"/>
        <v>26</v>
      </c>
      <c r="H223" s="59"/>
    </row>
    <row r="224" spans="1:8">
      <c r="A224" s="4" t="s">
        <v>80</v>
      </c>
      <c r="B224" s="135" t="s">
        <v>79</v>
      </c>
      <c r="C224" s="136">
        <v>44225</v>
      </c>
      <c r="D224" s="137" t="e" cm="1">
        <f t="array" ref="D224">INDEX(Horimetros!#REF!,1,'Tabela Horímetros'!F224)</f>
        <v>#REF!</v>
      </c>
      <c r="F224">
        <f t="shared" si="4"/>
        <v>26</v>
      </c>
      <c r="H224" s="59"/>
    </row>
    <row r="225" spans="1:8">
      <c r="A225" s="4" t="s">
        <v>84</v>
      </c>
      <c r="B225" s="135" t="s">
        <v>83</v>
      </c>
      <c r="C225" s="136">
        <v>44225</v>
      </c>
      <c r="D225" s="137" t="e" cm="1">
        <f t="array" ref="D225">INDEX(Horimetros!#REF!,1,'Tabela Horímetros'!F225)</f>
        <v>#REF!</v>
      </c>
      <c r="F225">
        <f t="shared" si="4"/>
        <v>26</v>
      </c>
      <c r="H225" s="59"/>
    </row>
    <row r="226" spans="1:8">
      <c r="A226" s="4" t="s">
        <v>86</v>
      </c>
      <c r="B226" s="135" t="s">
        <v>85</v>
      </c>
      <c r="C226" s="136">
        <v>44225</v>
      </c>
      <c r="D226" s="137" t="e" cm="1">
        <f t="array" ref="D226">INDEX(Horimetros!#REF!,1,'Tabela Horímetros'!F226)</f>
        <v>#REF!</v>
      </c>
      <c r="F226">
        <f t="shared" si="4"/>
        <v>26</v>
      </c>
      <c r="H226" s="59"/>
    </row>
    <row r="227" spans="1:8">
      <c r="A227" s="4" t="s">
        <v>59</v>
      </c>
      <c r="B227" s="135" t="s">
        <v>58</v>
      </c>
      <c r="C227" s="136">
        <v>44226</v>
      </c>
      <c r="D227" s="137" cm="1">
        <f t="array" ref="D227">INDEX(Horimetros!$4:$4,1,'Tabela Horímetros'!F227)</f>
        <v>0</v>
      </c>
      <c r="F227">
        <f t="shared" si="4"/>
        <v>27</v>
      </c>
      <c r="H227" s="59"/>
    </row>
    <row r="228" spans="1:8">
      <c r="A228" s="4" t="s">
        <v>61</v>
      </c>
      <c r="B228" s="135" t="s">
        <v>60</v>
      </c>
      <c r="C228" s="136">
        <v>44226</v>
      </c>
      <c r="D228" s="137" cm="1">
        <f t="array" ref="D228">INDEX(Horimetros!$5:$5,1,'Tabela Horímetros'!F228)</f>
        <v>0</v>
      </c>
      <c r="F228">
        <f t="shared" si="4"/>
        <v>27</v>
      </c>
      <c r="H228" s="59"/>
    </row>
    <row r="229" spans="1:8">
      <c r="A229" s="4" t="s">
        <v>63</v>
      </c>
      <c r="B229" s="135" t="s">
        <v>62</v>
      </c>
      <c r="C229" s="136">
        <v>44226</v>
      </c>
      <c r="D229" s="137" cm="1">
        <f t="array" ref="D229">INDEX(Horimetros!$6:$6,1,'Tabela Horímetros'!F229)</f>
        <v>0</v>
      </c>
      <c r="F229">
        <f t="shared" si="4"/>
        <v>27</v>
      </c>
      <c r="H229" s="59"/>
    </row>
    <row r="230" spans="1:8">
      <c r="A230" s="4" t="s">
        <v>68</v>
      </c>
      <c r="B230" s="135" t="s">
        <v>67</v>
      </c>
      <c r="C230" s="136">
        <v>44226</v>
      </c>
      <c r="D230" s="137" cm="1">
        <f t="array" ref="D230">INDEX(Horimetros!$7:$7,1,'Tabela Horímetros'!F230)</f>
        <v>0</v>
      </c>
      <c r="F230">
        <f t="shared" si="4"/>
        <v>27</v>
      </c>
      <c r="H230" s="59"/>
    </row>
    <row r="231" spans="1:8">
      <c r="A231" s="4" t="s">
        <v>72</v>
      </c>
      <c r="B231" s="135" t="s">
        <v>71</v>
      </c>
      <c r="C231" s="136">
        <v>44226</v>
      </c>
      <c r="D231" s="137" cm="1">
        <f t="array" ref="D231">INDEX(Horimetros!$8:$8,1,'Tabela Horímetros'!F231)</f>
        <v>0</v>
      </c>
      <c r="F231">
        <f t="shared" si="4"/>
        <v>27</v>
      </c>
      <c r="H231" s="59"/>
    </row>
    <row r="232" spans="1:8">
      <c r="A232" s="4" t="s">
        <v>76</v>
      </c>
      <c r="B232" s="135" t="s">
        <v>75</v>
      </c>
      <c r="C232" s="136">
        <v>44226</v>
      </c>
      <c r="D232" s="137" t="e" cm="1">
        <f t="array" ref="D232">INDEX(Horimetros!#REF!,1,'Tabela Horímetros'!F232)</f>
        <v>#REF!</v>
      </c>
      <c r="F232">
        <f t="shared" si="4"/>
        <v>27</v>
      </c>
      <c r="H232" s="59"/>
    </row>
    <row r="233" spans="1:8">
      <c r="A233" s="4" t="s">
        <v>80</v>
      </c>
      <c r="B233" s="135" t="s">
        <v>79</v>
      </c>
      <c r="C233" s="136">
        <v>44226</v>
      </c>
      <c r="D233" s="137" t="e" cm="1">
        <f t="array" ref="D233">INDEX(Horimetros!#REF!,1,'Tabela Horímetros'!F233)</f>
        <v>#REF!</v>
      </c>
      <c r="F233">
        <f t="shared" si="4"/>
        <v>27</v>
      </c>
      <c r="H233" s="59"/>
    </row>
    <row r="234" spans="1:8">
      <c r="A234" s="4" t="s">
        <v>84</v>
      </c>
      <c r="B234" s="135" t="s">
        <v>83</v>
      </c>
      <c r="C234" s="136">
        <v>44226</v>
      </c>
      <c r="D234" s="137" t="e" cm="1">
        <f t="array" ref="D234">INDEX(Horimetros!#REF!,1,'Tabela Horímetros'!F234)</f>
        <v>#REF!</v>
      </c>
      <c r="F234">
        <f t="shared" si="4"/>
        <v>27</v>
      </c>
      <c r="H234" s="59"/>
    </row>
    <row r="235" spans="1:8">
      <c r="A235" s="4" t="s">
        <v>86</v>
      </c>
      <c r="B235" s="135" t="s">
        <v>85</v>
      </c>
      <c r="C235" s="136">
        <v>44226</v>
      </c>
      <c r="D235" s="137" t="e" cm="1">
        <f t="array" ref="D235">INDEX(Horimetros!#REF!,1,'Tabela Horímetros'!F235)</f>
        <v>#REF!</v>
      </c>
      <c r="F235">
        <f t="shared" si="4"/>
        <v>27</v>
      </c>
      <c r="H235" s="59"/>
    </row>
    <row r="236" spans="1:8">
      <c r="A236" s="4" t="s">
        <v>59</v>
      </c>
      <c r="B236" s="135" t="s">
        <v>58</v>
      </c>
      <c r="C236" s="136">
        <v>44227</v>
      </c>
      <c r="D236" s="137" cm="1">
        <f t="array" ref="D236">INDEX(Horimetros!$4:$4,1,'Tabela Horímetros'!F236)</f>
        <v>0</v>
      </c>
      <c r="F236">
        <f t="shared" si="4"/>
        <v>28</v>
      </c>
      <c r="H236" s="59"/>
    </row>
    <row r="237" spans="1:8">
      <c r="A237" s="4" t="s">
        <v>61</v>
      </c>
      <c r="B237" s="135" t="s">
        <v>60</v>
      </c>
      <c r="C237" s="136">
        <v>44227</v>
      </c>
      <c r="D237" s="137" cm="1">
        <f t="array" ref="D237">INDEX(Horimetros!$5:$5,1,'Tabela Horímetros'!F237)</f>
        <v>0</v>
      </c>
      <c r="F237">
        <f t="shared" si="4"/>
        <v>28</v>
      </c>
      <c r="H237" s="59"/>
    </row>
    <row r="238" spans="1:8">
      <c r="A238" s="4" t="s">
        <v>63</v>
      </c>
      <c r="B238" s="135" t="s">
        <v>62</v>
      </c>
      <c r="C238" s="136">
        <v>44227</v>
      </c>
      <c r="D238" s="137" cm="1">
        <f t="array" ref="D238">INDEX(Horimetros!$6:$6,1,'Tabela Horímetros'!F238)</f>
        <v>0</v>
      </c>
      <c r="F238">
        <f t="shared" si="4"/>
        <v>28</v>
      </c>
      <c r="H238" s="59"/>
    </row>
    <row r="239" spans="1:8">
      <c r="A239" s="4" t="s">
        <v>68</v>
      </c>
      <c r="B239" s="135" t="s">
        <v>67</v>
      </c>
      <c r="C239" s="136">
        <v>44227</v>
      </c>
      <c r="D239" s="137" cm="1">
        <f t="array" ref="D239">INDEX(Horimetros!$7:$7,1,'Tabela Horímetros'!F239)</f>
        <v>0</v>
      </c>
      <c r="F239">
        <f t="shared" si="4"/>
        <v>28</v>
      </c>
      <c r="H239" s="59"/>
    </row>
    <row r="240" spans="1:8">
      <c r="A240" s="4" t="s">
        <v>72</v>
      </c>
      <c r="B240" s="135" t="s">
        <v>71</v>
      </c>
      <c r="C240" s="136">
        <v>44227</v>
      </c>
      <c r="D240" s="137" cm="1">
        <f t="array" ref="D240">INDEX(Horimetros!$8:$8,1,'Tabela Horímetros'!F240)</f>
        <v>0</v>
      </c>
      <c r="F240">
        <f t="shared" si="4"/>
        <v>28</v>
      </c>
      <c r="H240" s="59"/>
    </row>
    <row r="241" spans="1:8">
      <c r="A241" s="4" t="s">
        <v>76</v>
      </c>
      <c r="B241" s="135" t="s">
        <v>75</v>
      </c>
      <c r="C241" s="136">
        <v>44227</v>
      </c>
      <c r="D241" s="137" t="e" cm="1">
        <f t="array" ref="D241">INDEX(Horimetros!#REF!,1,'Tabela Horímetros'!F241)</f>
        <v>#REF!</v>
      </c>
      <c r="F241">
        <f t="shared" si="4"/>
        <v>28</v>
      </c>
      <c r="H241" s="59"/>
    </row>
    <row r="242" spans="1:8">
      <c r="A242" s="4" t="s">
        <v>80</v>
      </c>
      <c r="B242" s="135" t="s">
        <v>79</v>
      </c>
      <c r="C242" s="136">
        <v>44227</v>
      </c>
      <c r="D242" s="137" t="e" cm="1">
        <f t="array" ref="D242">INDEX(Horimetros!#REF!,1,'Tabela Horímetros'!F242)</f>
        <v>#REF!</v>
      </c>
      <c r="F242">
        <f t="shared" si="4"/>
        <v>28</v>
      </c>
      <c r="H242" s="59"/>
    </row>
    <row r="243" spans="1:8">
      <c r="A243" s="4" t="s">
        <v>84</v>
      </c>
      <c r="B243" s="135" t="s">
        <v>83</v>
      </c>
      <c r="C243" s="136">
        <v>44227</v>
      </c>
      <c r="D243" s="137" t="e" cm="1">
        <f t="array" ref="D243">INDEX(Horimetros!#REF!,1,'Tabela Horímetros'!F243)</f>
        <v>#REF!</v>
      </c>
      <c r="F243">
        <f t="shared" si="4"/>
        <v>28</v>
      </c>
      <c r="H243" s="59"/>
    </row>
    <row r="244" spans="1:8">
      <c r="A244" s="4" t="s">
        <v>86</v>
      </c>
      <c r="B244" s="135" t="s">
        <v>85</v>
      </c>
      <c r="C244" s="136">
        <v>44227</v>
      </c>
      <c r="D244" s="137" t="e" cm="1">
        <f t="array" ref="D244">INDEX(Horimetros!#REF!,1,'Tabela Horímetros'!F244)</f>
        <v>#REF!</v>
      </c>
      <c r="F244">
        <f t="shared" si="4"/>
        <v>28</v>
      </c>
      <c r="H244" s="59"/>
    </row>
    <row r="245" spans="1:8">
      <c r="A245" s="4" t="s">
        <v>59</v>
      </c>
      <c r="B245" s="135" t="s">
        <v>58</v>
      </c>
      <c r="C245" s="136">
        <v>44228</v>
      </c>
      <c r="D245" s="137" cm="1">
        <f t="array" ref="D245">INDEX(Horimetros!$4:$4,1,'Tabela Horímetros'!F245)</f>
        <v>0</v>
      </c>
      <c r="F245">
        <f t="shared" si="4"/>
        <v>29</v>
      </c>
      <c r="H245" s="59"/>
    </row>
    <row r="246" spans="1:8">
      <c r="A246" s="4" t="s">
        <v>61</v>
      </c>
      <c r="B246" s="135" t="s">
        <v>60</v>
      </c>
      <c r="C246" s="136">
        <v>44228</v>
      </c>
      <c r="D246" s="137" cm="1">
        <f t="array" ref="D246">INDEX(Horimetros!$5:$5,1,'Tabela Horímetros'!F246)</f>
        <v>0</v>
      </c>
      <c r="F246">
        <f t="shared" si="4"/>
        <v>29</v>
      </c>
      <c r="H246" s="59"/>
    </row>
    <row r="247" spans="1:8">
      <c r="A247" s="4" t="s">
        <v>63</v>
      </c>
      <c r="B247" s="135" t="s">
        <v>62</v>
      </c>
      <c r="C247" s="136">
        <v>44228</v>
      </c>
      <c r="D247" s="137" cm="1">
        <f t="array" ref="D247">INDEX(Horimetros!$6:$6,1,'Tabela Horímetros'!F247)</f>
        <v>0</v>
      </c>
      <c r="F247">
        <f t="shared" si="4"/>
        <v>29</v>
      </c>
      <c r="H247" s="59"/>
    </row>
    <row r="248" spans="1:8">
      <c r="A248" s="4" t="s">
        <v>68</v>
      </c>
      <c r="B248" s="135" t="s">
        <v>67</v>
      </c>
      <c r="C248" s="136">
        <v>44228</v>
      </c>
      <c r="D248" s="137" cm="1">
        <f t="array" ref="D248">INDEX(Horimetros!$7:$7,1,'Tabela Horímetros'!F248)</f>
        <v>0</v>
      </c>
      <c r="F248">
        <f t="shared" si="4"/>
        <v>29</v>
      </c>
      <c r="H248" s="59"/>
    </row>
    <row r="249" spans="1:8">
      <c r="A249" s="4" t="s">
        <v>72</v>
      </c>
      <c r="B249" s="135" t="s">
        <v>71</v>
      </c>
      <c r="C249" s="136">
        <v>44228</v>
      </c>
      <c r="D249" s="137" cm="1">
        <f t="array" ref="D249">INDEX(Horimetros!$8:$8,1,'Tabela Horímetros'!F249)</f>
        <v>0</v>
      </c>
      <c r="F249">
        <f t="shared" si="4"/>
        <v>29</v>
      </c>
      <c r="H249" s="59"/>
    </row>
    <row r="250" spans="1:8">
      <c r="A250" s="4" t="s">
        <v>76</v>
      </c>
      <c r="B250" s="135" t="s">
        <v>75</v>
      </c>
      <c r="C250" s="136">
        <v>44228</v>
      </c>
      <c r="D250" s="137" t="e" cm="1">
        <f t="array" ref="D250">INDEX(Horimetros!#REF!,1,'Tabela Horímetros'!F250)</f>
        <v>#REF!</v>
      </c>
      <c r="F250">
        <f t="shared" si="4"/>
        <v>29</v>
      </c>
      <c r="H250" s="59"/>
    </row>
    <row r="251" spans="1:8">
      <c r="A251" s="4" t="s">
        <v>80</v>
      </c>
      <c r="B251" s="135" t="s">
        <v>79</v>
      </c>
      <c r="C251" s="136">
        <v>44228</v>
      </c>
      <c r="D251" s="137" t="e" cm="1">
        <f t="array" ref="D251">INDEX(Horimetros!#REF!,1,'Tabela Horímetros'!F251)</f>
        <v>#REF!</v>
      </c>
      <c r="F251">
        <f t="shared" si="4"/>
        <v>29</v>
      </c>
      <c r="H251" s="59"/>
    </row>
    <row r="252" spans="1:8">
      <c r="A252" s="4" t="s">
        <v>84</v>
      </c>
      <c r="B252" s="135" t="s">
        <v>83</v>
      </c>
      <c r="C252" s="136">
        <v>44228</v>
      </c>
      <c r="D252" s="137" t="e" cm="1">
        <f t="array" ref="D252">INDEX(Horimetros!#REF!,1,'Tabela Horímetros'!F252)</f>
        <v>#REF!</v>
      </c>
      <c r="F252">
        <f t="shared" si="4"/>
        <v>29</v>
      </c>
      <c r="H252" s="59"/>
    </row>
    <row r="253" spans="1:8">
      <c r="A253" s="4" t="s">
        <v>86</v>
      </c>
      <c r="B253" s="135" t="s">
        <v>85</v>
      </c>
      <c r="C253" s="136">
        <v>44228</v>
      </c>
      <c r="D253" s="137" t="e" cm="1">
        <f t="array" ref="D253">INDEX(Horimetros!#REF!,1,'Tabela Horímetros'!F253)</f>
        <v>#REF!</v>
      </c>
      <c r="F253">
        <f t="shared" si="4"/>
        <v>29</v>
      </c>
      <c r="H253" s="59"/>
    </row>
    <row r="254" spans="1:8">
      <c r="A254" s="4" t="s">
        <v>59</v>
      </c>
      <c r="B254" s="135" t="s">
        <v>58</v>
      </c>
      <c r="C254" s="136">
        <v>44229</v>
      </c>
      <c r="D254" s="137" cm="1">
        <f t="array" ref="D254">INDEX(Horimetros!$4:$4,1,'Tabela Horímetros'!F254)</f>
        <v>0</v>
      </c>
      <c r="F254">
        <f t="shared" si="4"/>
        <v>30</v>
      </c>
      <c r="H254" s="59"/>
    </row>
    <row r="255" spans="1:8">
      <c r="A255" s="4" t="s">
        <v>61</v>
      </c>
      <c r="B255" s="135" t="s">
        <v>60</v>
      </c>
      <c r="C255" s="136">
        <v>44229</v>
      </c>
      <c r="D255" s="137" cm="1">
        <f t="array" ref="D255">INDEX(Horimetros!$5:$5,1,'Tabela Horímetros'!F255)</f>
        <v>0</v>
      </c>
      <c r="F255">
        <f t="shared" si="4"/>
        <v>30</v>
      </c>
      <c r="H255" s="59"/>
    </row>
    <row r="256" spans="1:8">
      <c r="A256" s="4" t="s">
        <v>63</v>
      </c>
      <c r="B256" s="135" t="s">
        <v>62</v>
      </c>
      <c r="C256" s="136">
        <v>44229</v>
      </c>
      <c r="D256" s="137" cm="1">
        <f t="array" ref="D256">INDEX(Horimetros!$6:$6,1,'Tabela Horímetros'!F256)</f>
        <v>0</v>
      </c>
      <c r="F256">
        <f t="shared" si="4"/>
        <v>30</v>
      </c>
      <c r="H256" s="59"/>
    </row>
    <row r="257" spans="1:8">
      <c r="A257" s="4" t="s">
        <v>68</v>
      </c>
      <c r="B257" s="135" t="s">
        <v>67</v>
      </c>
      <c r="C257" s="136">
        <v>44229</v>
      </c>
      <c r="D257" s="137" cm="1">
        <f t="array" ref="D257">INDEX(Horimetros!$7:$7,1,'Tabela Horímetros'!F257)</f>
        <v>0</v>
      </c>
      <c r="F257">
        <f t="shared" si="4"/>
        <v>30</v>
      </c>
      <c r="H257" s="59"/>
    </row>
    <row r="258" spans="1:8">
      <c r="A258" s="4" t="s">
        <v>72</v>
      </c>
      <c r="B258" s="135" t="s">
        <v>71</v>
      </c>
      <c r="C258" s="136">
        <v>44229</v>
      </c>
      <c r="D258" s="137" cm="1">
        <f t="array" ref="D258">INDEX(Horimetros!$8:$8,1,'Tabela Horímetros'!F258)</f>
        <v>0</v>
      </c>
      <c r="F258">
        <f t="shared" si="4"/>
        <v>30</v>
      </c>
      <c r="H258" s="59"/>
    </row>
    <row r="259" spans="1:8">
      <c r="A259" s="4" t="s">
        <v>76</v>
      </c>
      <c r="B259" s="135" t="s">
        <v>75</v>
      </c>
      <c r="C259" s="136">
        <v>44229</v>
      </c>
      <c r="D259" s="137" t="e" cm="1">
        <f t="array" ref="D259">INDEX(Horimetros!#REF!,1,'Tabela Horímetros'!F259)</f>
        <v>#REF!</v>
      </c>
      <c r="F259">
        <f t="shared" si="4"/>
        <v>30</v>
      </c>
      <c r="H259" s="59"/>
    </row>
    <row r="260" spans="1:8">
      <c r="A260" s="4" t="s">
        <v>80</v>
      </c>
      <c r="B260" s="135" t="s">
        <v>79</v>
      </c>
      <c r="C260" s="136">
        <v>44229</v>
      </c>
      <c r="D260" s="137" t="e" cm="1">
        <f t="array" ref="D260">INDEX(Horimetros!#REF!,1,'Tabela Horímetros'!F260)</f>
        <v>#REF!</v>
      </c>
      <c r="F260">
        <f t="shared" si="4"/>
        <v>30</v>
      </c>
      <c r="H260" s="59"/>
    </row>
    <row r="261" spans="1:8">
      <c r="A261" s="4" t="s">
        <v>84</v>
      </c>
      <c r="B261" s="135" t="s">
        <v>83</v>
      </c>
      <c r="C261" s="136">
        <v>44229</v>
      </c>
      <c r="D261" s="137" t="e" cm="1">
        <f t="array" ref="D261">INDEX(Horimetros!#REF!,1,'Tabela Horímetros'!F261)</f>
        <v>#REF!</v>
      </c>
      <c r="F261">
        <f t="shared" si="4"/>
        <v>30</v>
      </c>
      <c r="H261" s="59"/>
    </row>
    <row r="262" spans="1:8">
      <c r="A262" s="4" t="s">
        <v>86</v>
      </c>
      <c r="B262" s="135" t="s">
        <v>85</v>
      </c>
      <c r="C262" s="136">
        <v>44229</v>
      </c>
      <c r="D262" s="137" t="e" cm="1">
        <f t="array" ref="D262">INDEX(Horimetros!#REF!,1,'Tabela Horímetros'!F262)</f>
        <v>#REF!</v>
      </c>
      <c r="F262">
        <f t="shared" si="4"/>
        <v>30</v>
      </c>
      <c r="H262" s="59"/>
    </row>
    <row r="263" spans="1:8">
      <c r="A263" s="4" t="s">
        <v>59</v>
      </c>
      <c r="B263" s="135" t="s">
        <v>58</v>
      </c>
      <c r="C263" s="136">
        <v>44230</v>
      </c>
      <c r="D263" s="137" cm="1">
        <f t="array" ref="D263">INDEX(Horimetros!$4:$4,1,'Tabela Horímetros'!F263)</f>
        <v>0</v>
      </c>
      <c r="F263">
        <f t="shared" si="4"/>
        <v>31</v>
      </c>
      <c r="H263" s="59"/>
    </row>
    <row r="264" spans="1:8">
      <c r="A264" s="4" t="s">
        <v>61</v>
      </c>
      <c r="B264" s="135" t="s">
        <v>60</v>
      </c>
      <c r="C264" s="136">
        <v>44230</v>
      </c>
      <c r="D264" s="137" cm="1">
        <f t="array" ref="D264">INDEX(Horimetros!$5:$5,1,'Tabela Horímetros'!F264)</f>
        <v>0</v>
      </c>
      <c r="F264">
        <f t="shared" si="4"/>
        <v>31</v>
      </c>
      <c r="H264" s="59"/>
    </row>
    <row r="265" spans="1:8">
      <c r="A265" s="4" t="s">
        <v>63</v>
      </c>
      <c r="B265" s="135" t="s">
        <v>62</v>
      </c>
      <c r="C265" s="136">
        <v>44230</v>
      </c>
      <c r="D265" s="137" cm="1">
        <f t="array" ref="D265">INDEX(Horimetros!$6:$6,1,'Tabela Horímetros'!F265)</f>
        <v>0</v>
      </c>
      <c r="F265">
        <f t="shared" si="4"/>
        <v>31</v>
      </c>
      <c r="H265" s="59"/>
    </row>
    <row r="266" spans="1:8">
      <c r="A266" s="4" t="s">
        <v>68</v>
      </c>
      <c r="B266" s="135" t="s">
        <v>67</v>
      </c>
      <c r="C266" s="136">
        <v>44230</v>
      </c>
      <c r="D266" s="137" cm="1">
        <f t="array" ref="D266">INDEX(Horimetros!$7:$7,1,'Tabela Horímetros'!F266)</f>
        <v>0</v>
      </c>
      <c r="F266">
        <f t="shared" si="4"/>
        <v>31</v>
      </c>
      <c r="H266" s="59"/>
    </row>
    <row r="267" spans="1:8">
      <c r="A267" s="4" t="s">
        <v>72</v>
      </c>
      <c r="B267" s="135" t="s">
        <v>71</v>
      </c>
      <c r="C267" s="136">
        <v>44230</v>
      </c>
      <c r="D267" s="137" cm="1">
        <f t="array" ref="D267">INDEX(Horimetros!$8:$8,1,'Tabela Horímetros'!F267)</f>
        <v>0</v>
      </c>
      <c r="F267">
        <f t="shared" si="4"/>
        <v>31</v>
      </c>
      <c r="H267" s="59"/>
    </row>
    <row r="268" spans="1:8">
      <c r="A268" s="4" t="s">
        <v>76</v>
      </c>
      <c r="B268" s="135" t="s">
        <v>75</v>
      </c>
      <c r="C268" s="136">
        <v>44230</v>
      </c>
      <c r="D268" s="137" t="e" cm="1">
        <f t="array" ref="D268">INDEX(Horimetros!#REF!,1,'Tabela Horímetros'!F268)</f>
        <v>#REF!</v>
      </c>
      <c r="F268">
        <f t="shared" si="4"/>
        <v>31</v>
      </c>
      <c r="H268" s="59"/>
    </row>
    <row r="269" spans="1:8">
      <c r="A269" s="4" t="s">
        <v>80</v>
      </c>
      <c r="B269" s="135" t="s">
        <v>79</v>
      </c>
      <c r="C269" s="136">
        <v>44230</v>
      </c>
      <c r="D269" s="137" t="e" cm="1">
        <f t="array" ref="D269">INDEX(Horimetros!#REF!,1,'Tabela Horímetros'!F269)</f>
        <v>#REF!</v>
      </c>
      <c r="F269">
        <f t="shared" si="4"/>
        <v>31</v>
      </c>
      <c r="H269" s="59"/>
    </row>
    <row r="270" spans="1:8">
      <c r="A270" s="4" t="s">
        <v>84</v>
      </c>
      <c r="B270" s="135" t="s">
        <v>83</v>
      </c>
      <c r="C270" s="136">
        <v>44230</v>
      </c>
      <c r="D270" s="137" t="e" cm="1">
        <f t="array" ref="D270">INDEX(Horimetros!#REF!,1,'Tabela Horímetros'!F270)</f>
        <v>#REF!</v>
      </c>
      <c r="F270">
        <f t="shared" si="4"/>
        <v>31</v>
      </c>
      <c r="H270" s="59"/>
    </row>
    <row r="271" spans="1:8">
      <c r="A271" s="4" t="s">
        <v>86</v>
      </c>
      <c r="B271" s="135" t="s">
        <v>85</v>
      </c>
      <c r="C271" s="136">
        <v>44230</v>
      </c>
      <c r="D271" s="137" t="e" cm="1">
        <f t="array" ref="D271">INDEX(Horimetros!#REF!,1,'Tabela Horímetros'!F271)</f>
        <v>#REF!</v>
      </c>
      <c r="F271">
        <f t="shared" si="4"/>
        <v>31</v>
      </c>
      <c r="H271" s="59"/>
    </row>
    <row r="272" spans="1:8">
      <c r="A272" s="4" t="s">
        <v>59</v>
      </c>
      <c r="B272" s="135" t="s">
        <v>58</v>
      </c>
      <c r="C272" s="136">
        <v>44231</v>
      </c>
      <c r="D272" s="137" cm="1">
        <f t="array" ref="D272">INDEX(Horimetros!$4:$4,1,'Tabela Horímetros'!F272)</f>
        <v>0</v>
      </c>
      <c r="F272">
        <f t="shared" si="4"/>
        <v>32</v>
      </c>
      <c r="H272" s="59"/>
    </row>
    <row r="273" spans="1:8">
      <c r="A273" s="4" t="s">
        <v>61</v>
      </c>
      <c r="B273" s="135" t="s">
        <v>60</v>
      </c>
      <c r="C273" s="136">
        <v>44231</v>
      </c>
      <c r="D273" s="137" cm="1">
        <f t="array" ref="D273">INDEX(Horimetros!$5:$5,1,'Tabela Horímetros'!F273)</f>
        <v>0</v>
      </c>
      <c r="F273">
        <f t="shared" si="4"/>
        <v>32</v>
      </c>
      <c r="H273" s="59"/>
    </row>
    <row r="274" spans="1:8">
      <c r="A274" s="4" t="s">
        <v>63</v>
      </c>
      <c r="B274" s="135" t="s">
        <v>62</v>
      </c>
      <c r="C274" s="136">
        <v>44231</v>
      </c>
      <c r="D274" s="137" cm="1">
        <f t="array" ref="D274">INDEX(Horimetros!$6:$6,1,'Tabela Horímetros'!F274)</f>
        <v>0</v>
      </c>
      <c r="F274">
        <f t="shared" si="4"/>
        <v>32</v>
      </c>
      <c r="H274" s="59"/>
    </row>
    <row r="275" spans="1:8">
      <c r="A275" s="4" t="s">
        <v>68</v>
      </c>
      <c r="B275" s="135" t="s">
        <v>67</v>
      </c>
      <c r="C275" s="136">
        <v>44231</v>
      </c>
      <c r="D275" s="137" cm="1">
        <f t="array" ref="D275">INDEX(Horimetros!$7:$7,1,'Tabela Horímetros'!F275)</f>
        <v>0</v>
      </c>
      <c r="F275">
        <f t="shared" si="4"/>
        <v>32</v>
      </c>
      <c r="H275" s="59"/>
    </row>
    <row r="276" spans="1:8">
      <c r="A276" s="4" t="s">
        <v>72</v>
      </c>
      <c r="B276" s="135" t="s">
        <v>71</v>
      </c>
      <c r="C276" s="136">
        <v>44231</v>
      </c>
      <c r="D276" s="137" cm="1">
        <f t="array" ref="D276">INDEX(Horimetros!$8:$8,1,'Tabela Horímetros'!F276)</f>
        <v>0</v>
      </c>
      <c r="F276">
        <f t="shared" si="4"/>
        <v>32</v>
      </c>
      <c r="H276" s="59"/>
    </row>
    <row r="277" spans="1:8">
      <c r="A277" s="4" t="s">
        <v>76</v>
      </c>
      <c r="B277" s="135" t="s">
        <v>75</v>
      </c>
      <c r="C277" s="136">
        <v>44231</v>
      </c>
      <c r="D277" s="137" t="e" cm="1">
        <f t="array" ref="D277">INDEX(Horimetros!#REF!,1,'Tabela Horímetros'!F277)</f>
        <v>#REF!</v>
      </c>
      <c r="F277">
        <f t="shared" ref="F277:F340" si="5">F268+1</f>
        <v>32</v>
      </c>
      <c r="H277" s="59"/>
    </row>
    <row r="278" spans="1:8">
      <c r="A278" s="4" t="s">
        <v>80</v>
      </c>
      <c r="B278" s="135" t="s">
        <v>79</v>
      </c>
      <c r="C278" s="136">
        <v>44231</v>
      </c>
      <c r="D278" s="137" t="e" cm="1">
        <f t="array" ref="D278">INDEX(Horimetros!#REF!,1,'Tabela Horímetros'!F278)</f>
        <v>#REF!</v>
      </c>
      <c r="F278">
        <f t="shared" si="5"/>
        <v>32</v>
      </c>
      <c r="H278" s="59"/>
    </row>
    <row r="279" spans="1:8">
      <c r="A279" s="4" t="s">
        <v>84</v>
      </c>
      <c r="B279" s="135" t="s">
        <v>83</v>
      </c>
      <c r="C279" s="136">
        <v>44231</v>
      </c>
      <c r="D279" s="137" t="e" cm="1">
        <f t="array" ref="D279">INDEX(Horimetros!#REF!,1,'Tabela Horímetros'!F279)</f>
        <v>#REF!</v>
      </c>
      <c r="F279">
        <f t="shared" si="5"/>
        <v>32</v>
      </c>
      <c r="H279" s="59"/>
    </row>
    <row r="280" spans="1:8">
      <c r="A280" s="4" t="s">
        <v>86</v>
      </c>
      <c r="B280" s="135" t="s">
        <v>85</v>
      </c>
      <c r="C280" s="136">
        <v>44231</v>
      </c>
      <c r="D280" s="137" t="e" cm="1">
        <f t="array" ref="D280">INDEX(Horimetros!#REF!,1,'Tabela Horímetros'!F280)</f>
        <v>#REF!</v>
      </c>
      <c r="F280">
        <f t="shared" si="5"/>
        <v>32</v>
      </c>
      <c r="H280" s="59"/>
    </row>
    <row r="281" spans="1:8">
      <c r="A281" s="4" t="s">
        <v>59</v>
      </c>
      <c r="B281" s="135" t="s">
        <v>58</v>
      </c>
      <c r="C281" s="136">
        <v>44232</v>
      </c>
      <c r="D281" s="137" cm="1">
        <f t="array" ref="D281">INDEX(Horimetros!$4:$4,1,'Tabela Horímetros'!F281)</f>
        <v>0</v>
      </c>
      <c r="F281">
        <f t="shared" si="5"/>
        <v>33</v>
      </c>
      <c r="H281" s="59"/>
    </row>
    <row r="282" spans="1:8">
      <c r="A282" s="4" t="s">
        <v>61</v>
      </c>
      <c r="B282" s="135" t="s">
        <v>60</v>
      </c>
      <c r="C282" s="136">
        <v>44232</v>
      </c>
      <c r="D282" s="137" cm="1">
        <f t="array" ref="D282">INDEX(Horimetros!$5:$5,1,'Tabela Horímetros'!F282)</f>
        <v>0</v>
      </c>
      <c r="F282">
        <f t="shared" si="5"/>
        <v>33</v>
      </c>
      <c r="H282" s="59"/>
    </row>
    <row r="283" spans="1:8">
      <c r="A283" s="4" t="s">
        <v>63</v>
      </c>
      <c r="B283" s="135" t="s">
        <v>62</v>
      </c>
      <c r="C283" s="136">
        <v>44232</v>
      </c>
      <c r="D283" s="137" cm="1">
        <f t="array" ref="D283">INDEX(Horimetros!$6:$6,1,'Tabela Horímetros'!F283)</f>
        <v>0</v>
      </c>
      <c r="F283">
        <f t="shared" si="5"/>
        <v>33</v>
      </c>
      <c r="H283" s="59"/>
    </row>
    <row r="284" spans="1:8">
      <c r="A284" s="4" t="s">
        <v>68</v>
      </c>
      <c r="B284" s="135" t="s">
        <v>67</v>
      </c>
      <c r="C284" s="136">
        <v>44232</v>
      </c>
      <c r="D284" s="137" cm="1">
        <f t="array" ref="D284">INDEX(Horimetros!$7:$7,1,'Tabela Horímetros'!F284)</f>
        <v>0</v>
      </c>
      <c r="F284">
        <f t="shared" si="5"/>
        <v>33</v>
      </c>
      <c r="H284" s="59"/>
    </row>
    <row r="285" spans="1:8">
      <c r="A285" s="4" t="s">
        <v>72</v>
      </c>
      <c r="B285" s="135" t="s">
        <v>71</v>
      </c>
      <c r="C285" s="136">
        <v>44232</v>
      </c>
      <c r="D285" s="137" cm="1">
        <f t="array" ref="D285">INDEX(Horimetros!$8:$8,1,'Tabela Horímetros'!F285)</f>
        <v>0</v>
      </c>
      <c r="F285">
        <f t="shared" si="5"/>
        <v>33</v>
      </c>
      <c r="H285" s="59"/>
    </row>
    <row r="286" spans="1:8">
      <c r="A286" s="4" t="s">
        <v>76</v>
      </c>
      <c r="B286" s="135" t="s">
        <v>75</v>
      </c>
      <c r="C286" s="136">
        <v>44232</v>
      </c>
      <c r="D286" s="137" t="e" cm="1">
        <f t="array" ref="D286">INDEX(Horimetros!#REF!,1,'Tabela Horímetros'!F286)</f>
        <v>#REF!</v>
      </c>
      <c r="F286">
        <f t="shared" si="5"/>
        <v>33</v>
      </c>
      <c r="H286" s="59"/>
    </row>
    <row r="287" spans="1:8">
      <c r="A287" s="4" t="s">
        <v>80</v>
      </c>
      <c r="B287" s="135" t="s">
        <v>79</v>
      </c>
      <c r="C287" s="136">
        <v>44232</v>
      </c>
      <c r="D287" s="137" t="e" cm="1">
        <f t="array" ref="D287">INDEX(Horimetros!#REF!,1,'Tabela Horímetros'!F287)</f>
        <v>#REF!</v>
      </c>
      <c r="F287">
        <f t="shared" si="5"/>
        <v>33</v>
      </c>
      <c r="H287" s="59"/>
    </row>
    <row r="288" spans="1:8">
      <c r="A288" s="4" t="s">
        <v>84</v>
      </c>
      <c r="B288" s="135" t="s">
        <v>83</v>
      </c>
      <c r="C288" s="136">
        <v>44232</v>
      </c>
      <c r="D288" s="137" t="e" cm="1">
        <f t="array" ref="D288">INDEX(Horimetros!#REF!,1,'Tabela Horímetros'!F288)</f>
        <v>#REF!</v>
      </c>
      <c r="F288">
        <f t="shared" si="5"/>
        <v>33</v>
      </c>
      <c r="H288" s="59"/>
    </row>
    <row r="289" spans="1:8">
      <c r="A289" s="4" t="s">
        <v>86</v>
      </c>
      <c r="B289" s="135" t="s">
        <v>85</v>
      </c>
      <c r="C289" s="136">
        <v>44232</v>
      </c>
      <c r="D289" s="137" t="e" cm="1">
        <f t="array" ref="D289">INDEX(Horimetros!#REF!,1,'Tabela Horímetros'!F289)</f>
        <v>#REF!</v>
      </c>
      <c r="F289">
        <f t="shared" si="5"/>
        <v>33</v>
      </c>
      <c r="H289" s="59"/>
    </row>
    <row r="290" spans="1:8">
      <c r="A290" s="4" t="s">
        <v>59</v>
      </c>
      <c r="B290" s="135" t="s">
        <v>58</v>
      </c>
      <c r="C290" s="136">
        <v>44233</v>
      </c>
      <c r="D290" s="137" cm="1">
        <f t="array" ref="D290">INDEX(Horimetros!$4:$4,1,'Tabela Horímetros'!F290)</f>
        <v>0</v>
      </c>
      <c r="F290">
        <f t="shared" si="5"/>
        <v>34</v>
      </c>
      <c r="H290" s="59"/>
    </row>
    <row r="291" spans="1:8">
      <c r="A291" s="4" t="s">
        <v>61</v>
      </c>
      <c r="B291" s="135" t="s">
        <v>60</v>
      </c>
      <c r="C291" s="136">
        <v>44233</v>
      </c>
      <c r="D291" s="137" cm="1">
        <f t="array" ref="D291">INDEX(Horimetros!$5:$5,1,'Tabela Horímetros'!F291)</f>
        <v>0</v>
      </c>
      <c r="F291">
        <f t="shared" si="5"/>
        <v>34</v>
      </c>
      <c r="H291" s="59"/>
    </row>
    <row r="292" spans="1:8">
      <c r="A292" s="4" t="s">
        <v>63</v>
      </c>
      <c r="B292" s="135" t="s">
        <v>62</v>
      </c>
      <c r="C292" s="136">
        <v>44233</v>
      </c>
      <c r="D292" s="137" cm="1">
        <f t="array" ref="D292">INDEX(Horimetros!$6:$6,1,'Tabela Horímetros'!F292)</f>
        <v>0</v>
      </c>
      <c r="F292">
        <f t="shared" si="5"/>
        <v>34</v>
      </c>
      <c r="H292" s="59"/>
    </row>
    <row r="293" spans="1:8">
      <c r="A293" s="4" t="s">
        <v>68</v>
      </c>
      <c r="B293" s="135" t="s">
        <v>67</v>
      </c>
      <c r="C293" s="136">
        <v>44233</v>
      </c>
      <c r="D293" s="137" cm="1">
        <f t="array" ref="D293">INDEX(Horimetros!$7:$7,1,'Tabela Horímetros'!F293)</f>
        <v>0</v>
      </c>
      <c r="F293">
        <f t="shared" si="5"/>
        <v>34</v>
      </c>
      <c r="H293" s="59"/>
    </row>
    <row r="294" spans="1:8">
      <c r="A294" s="4" t="s">
        <v>72</v>
      </c>
      <c r="B294" s="135" t="s">
        <v>71</v>
      </c>
      <c r="C294" s="136">
        <v>44233</v>
      </c>
      <c r="D294" s="137" cm="1">
        <f t="array" ref="D294">INDEX(Horimetros!$8:$8,1,'Tabela Horímetros'!F294)</f>
        <v>0</v>
      </c>
      <c r="F294">
        <f t="shared" si="5"/>
        <v>34</v>
      </c>
      <c r="H294" s="59"/>
    </row>
    <row r="295" spans="1:8">
      <c r="A295" s="4" t="s">
        <v>76</v>
      </c>
      <c r="B295" s="135" t="s">
        <v>75</v>
      </c>
      <c r="C295" s="136">
        <v>44233</v>
      </c>
      <c r="D295" s="137" t="e" cm="1">
        <f t="array" ref="D295">INDEX(Horimetros!#REF!,1,'Tabela Horímetros'!F295)</f>
        <v>#REF!</v>
      </c>
      <c r="F295">
        <f t="shared" si="5"/>
        <v>34</v>
      </c>
      <c r="H295" s="59"/>
    </row>
    <row r="296" spans="1:8">
      <c r="A296" s="4" t="s">
        <v>80</v>
      </c>
      <c r="B296" s="135" t="s">
        <v>79</v>
      </c>
      <c r="C296" s="136">
        <v>44233</v>
      </c>
      <c r="D296" s="137" t="e" cm="1">
        <f t="array" ref="D296">INDEX(Horimetros!#REF!,1,'Tabela Horímetros'!F296)</f>
        <v>#REF!</v>
      </c>
      <c r="F296">
        <f t="shared" si="5"/>
        <v>34</v>
      </c>
      <c r="H296" s="59"/>
    </row>
    <row r="297" spans="1:8">
      <c r="A297" s="4" t="s">
        <v>84</v>
      </c>
      <c r="B297" s="135" t="s">
        <v>83</v>
      </c>
      <c r="C297" s="136">
        <v>44233</v>
      </c>
      <c r="D297" s="137" t="e" cm="1">
        <f t="array" ref="D297">INDEX(Horimetros!#REF!,1,'Tabela Horímetros'!F297)</f>
        <v>#REF!</v>
      </c>
      <c r="F297">
        <f t="shared" si="5"/>
        <v>34</v>
      </c>
      <c r="H297" s="59"/>
    </row>
    <row r="298" spans="1:8">
      <c r="A298" s="4" t="s">
        <v>86</v>
      </c>
      <c r="B298" s="135" t="s">
        <v>85</v>
      </c>
      <c r="C298" s="136">
        <v>44233</v>
      </c>
      <c r="D298" s="137" t="e" cm="1">
        <f t="array" ref="D298">INDEX(Horimetros!#REF!,1,'Tabela Horímetros'!F298)</f>
        <v>#REF!</v>
      </c>
      <c r="F298">
        <f t="shared" si="5"/>
        <v>34</v>
      </c>
      <c r="H298" s="59"/>
    </row>
    <row r="299" spans="1:8">
      <c r="A299" s="4" t="s">
        <v>59</v>
      </c>
      <c r="B299" s="135" t="s">
        <v>58</v>
      </c>
      <c r="C299" s="136">
        <v>44234</v>
      </c>
      <c r="D299" s="137" cm="1">
        <f t="array" ref="D299">INDEX(Horimetros!$4:$4,1,'Tabela Horímetros'!F299)</f>
        <v>0</v>
      </c>
      <c r="F299">
        <f t="shared" si="5"/>
        <v>35</v>
      </c>
      <c r="H299" s="59"/>
    </row>
    <row r="300" spans="1:8">
      <c r="A300" s="4" t="s">
        <v>61</v>
      </c>
      <c r="B300" s="135" t="s">
        <v>60</v>
      </c>
      <c r="C300" s="136">
        <v>44234</v>
      </c>
      <c r="D300" s="137" cm="1">
        <f t="array" ref="D300">INDEX(Horimetros!$5:$5,1,'Tabela Horímetros'!F300)</f>
        <v>0</v>
      </c>
      <c r="F300">
        <f t="shared" si="5"/>
        <v>35</v>
      </c>
      <c r="H300" s="59"/>
    </row>
    <row r="301" spans="1:8">
      <c r="A301" s="4" t="s">
        <v>63</v>
      </c>
      <c r="B301" s="135" t="s">
        <v>62</v>
      </c>
      <c r="C301" s="136">
        <v>44234</v>
      </c>
      <c r="D301" s="137" cm="1">
        <f t="array" ref="D301">INDEX(Horimetros!$6:$6,1,'Tabela Horímetros'!F301)</f>
        <v>0</v>
      </c>
      <c r="F301">
        <f t="shared" si="5"/>
        <v>35</v>
      </c>
      <c r="H301" s="59"/>
    </row>
    <row r="302" spans="1:8">
      <c r="A302" s="4" t="s">
        <v>68</v>
      </c>
      <c r="B302" s="135" t="s">
        <v>67</v>
      </c>
      <c r="C302" s="136">
        <v>44234</v>
      </c>
      <c r="D302" s="137" cm="1">
        <f t="array" ref="D302">INDEX(Horimetros!$7:$7,1,'Tabela Horímetros'!F302)</f>
        <v>0</v>
      </c>
      <c r="F302">
        <f t="shared" si="5"/>
        <v>35</v>
      </c>
      <c r="H302" s="59"/>
    </row>
    <row r="303" spans="1:8">
      <c r="A303" s="4" t="s">
        <v>72</v>
      </c>
      <c r="B303" s="135" t="s">
        <v>71</v>
      </c>
      <c r="C303" s="136">
        <v>44234</v>
      </c>
      <c r="D303" s="137" cm="1">
        <f t="array" ref="D303">INDEX(Horimetros!$8:$8,1,'Tabela Horímetros'!F303)</f>
        <v>0</v>
      </c>
      <c r="F303">
        <f t="shared" si="5"/>
        <v>35</v>
      </c>
      <c r="H303" s="59"/>
    </row>
    <row r="304" spans="1:8">
      <c r="A304" s="4" t="s">
        <v>76</v>
      </c>
      <c r="B304" s="135" t="s">
        <v>75</v>
      </c>
      <c r="C304" s="136">
        <v>44234</v>
      </c>
      <c r="D304" s="137" t="e" cm="1">
        <f t="array" ref="D304">INDEX(Horimetros!#REF!,1,'Tabela Horímetros'!F304)</f>
        <v>#REF!</v>
      </c>
      <c r="F304">
        <f t="shared" si="5"/>
        <v>35</v>
      </c>
      <c r="H304" s="59"/>
    </row>
    <row r="305" spans="1:8">
      <c r="A305" s="4" t="s">
        <v>80</v>
      </c>
      <c r="B305" s="135" t="s">
        <v>79</v>
      </c>
      <c r="C305" s="136">
        <v>44234</v>
      </c>
      <c r="D305" s="137" t="e" cm="1">
        <f t="array" ref="D305">INDEX(Horimetros!#REF!,1,'Tabela Horímetros'!F305)</f>
        <v>#REF!</v>
      </c>
      <c r="F305">
        <f t="shared" si="5"/>
        <v>35</v>
      </c>
      <c r="H305" s="59"/>
    </row>
    <row r="306" spans="1:8">
      <c r="A306" s="4" t="s">
        <v>84</v>
      </c>
      <c r="B306" s="135" t="s">
        <v>83</v>
      </c>
      <c r="C306" s="136">
        <v>44234</v>
      </c>
      <c r="D306" s="137" t="e" cm="1">
        <f t="array" ref="D306">INDEX(Horimetros!#REF!,1,'Tabela Horímetros'!F306)</f>
        <v>#REF!</v>
      </c>
      <c r="F306">
        <f t="shared" si="5"/>
        <v>35</v>
      </c>
      <c r="H306" s="59"/>
    </row>
    <row r="307" spans="1:8">
      <c r="A307" s="4" t="s">
        <v>86</v>
      </c>
      <c r="B307" s="135" t="s">
        <v>85</v>
      </c>
      <c r="C307" s="136">
        <v>44234</v>
      </c>
      <c r="D307" s="137" t="e" cm="1">
        <f t="array" ref="D307">INDEX(Horimetros!#REF!,1,'Tabela Horímetros'!F307)</f>
        <v>#REF!</v>
      </c>
      <c r="F307">
        <f t="shared" si="5"/>
        <v>35</v>
      </c>
      <c r="H307" s="59"/>
    </row>
    <row r="308" spans="1:8">
      <c r="A308" s="4" t="s">
        <v>59</v>
      </c>
      <c r="B308" s="135" t="s">
        <v>58</v>
      </c>
      <c r="C308" s="136">
        <v>44235</v>
      </c>
      <c r="D308" s="137" cm="1">
        <f t="array" ref="D308">INDEX(Horimetros!$4:$4,1,'Tabela Horímetros'!F308)</f>
        <v>0</v>
      </c>
      <c r="F308">
        <f t="shared" si="5"/>
        <v>36</v>
      </c>
      <c r="H308" s="59"/>
    </row>
    <row r="309" spans="1:8">
      <c r="A309" s="4" t="s">
        <v>61</v>
      </c>
      <c r="B309" s="135" t="s">
        <v>60</v>
      </c>
      <c r="C309" s="136">
        <v>44235</v>
      </c>
      <c r="D309" s="137" cm="1">
        <f t="array" ref="D309">INDEX(Horimetros!$5:$5,1,'Tabela Horímetros'!F309)</f>
        <v>0</v>
      </c>
      <c r="F309">
        <f t="shared" si="5"/>
        <v>36</v>
      </c>
      <c r="H309" s="59"/>
    </row>
    <row r="310" spans="1:8">
      <c r="A310" s="4" t="s">
        <v>63</v>
      </c>
      <c r="B310" s="135" t="s">
        <v>62</v>
      </c>
      <c r="C310" s="136">
        <v>44235</v>
      </c>
      <c r="D310" s="137" cm="1">
        <f t="array" ref="D310">INDEX(Horimetros!$6:$6,1,'Tabela Horímetros'!F310)</f>
        <v>0</v>
      </c>
      <c r="F310">
        <f t="shared" si="5"/>
        <v>36</v>
      </c>
      <c r="H310" s="59"/>
    </row>
    <row r="311" spans="1:8">
      <c r="A311" s="4" t="s">
        <v>68</v>
      </c>
      <c r="B311" s="135" t="s">
        <v>67</v>
      </c>
      <c r="C311" s="136">
        <v>44235</v>
      </c>
      <c r="D311" s="137" cm="1">
        <f t="array" ref="D311">INDEX(Horimetros!$7:$7,1,'Tabela Horímetros'!F311)</f>
        <v>0</v>
      </c>
      <c r="F311">
        <f t="shared" si="5"/>
        <v>36</v>
      </c>
      <c r="H311" s="59"/>
    </row>
    <row r="312" spans="1:8">
      <c r="A312" s="4" t="s">
        <v>72</v>
      </c>
      <c r="B312" s="135" t="s">
        <v>71</v>
      </c>
      <c r="C312" s="136">
        <v>44235</v>
      </c>
      <c r="D312" s="137" cm="1">
        <f t="array" ref="D312">INDEX(Horimetros!$8:$8,1,'Tabela Horímetros'!F312)</f>
        <v>0</v>
      </c>
      <c r="F312">
        <f t="shared" si="5"/>
        <v>36</v>
      </c>
      <c r="H312" s="59"/>
    </row>
    <row r="313" spans="1:8">
      <c r="A313" s="4" t="s">
        <v>76</v>
      </c>
      <c r="B313" s="135" t="s">
        <v>75</v>
      </c>
      <c r="C313" s="136">
        <v>44235</v>
      </c>
      <c r="D313" s="137" t="e" cm="1">
        <f t="array" ref="D313">INDEX(Horimetros!#REF!,1,'Tabela Horímetros'!F313)</f>
        <v>#REF!</v>
      </c>
      <c r="F313">
        <f t="shared" si="5"/>
        <v>36</v>
      </c>
      <c r="H313" s="59"/>
    </row>
    <row r="314" spans="1:8">
      <c r="A314" s="4" t="s">
        <v>80</v>
      </c>
      <c r="B314" s="135" t="s">
        <v>79</v>
      </c>
      <c r="C314" s="136">
        <v>44235</v>
      </c>
      <c r="D314" s="137" t="e" cm="1">
        <f t="array" ref="D314">INDEX(Horimetros!#REF!,1,'Tabela Horímetros'!F314)</f>
        <v>#REF!</v>
      </c>
      <c r="F314">
        <f t="shared" si="5"/>
        <v>36</v>
      </c>
      <c r="H314" s="59"/>
    </row>
    <row r="315" spans="1:8">
      <c r="A315" s="4" t="s">
        <v>84</v>
      </c>
      <c r="B315" s="135" t="s">
        <v>83</v>
      </c>
      <c r="C315" s="136">
        <v>44235</v>
      </c>
      <c r="D315" s="137" t="e" cm="1">
        <f t="array" ref="D315">INDEX(Horimetros!#REF!,1,'Tabela Horímetros'!F315)</f>
        <v>#REF!</v>
      </c>
      <c r="F315">
        <f t="shared" si="5"/>
        <v>36</v>
      </c>
      <c r="H315" s="59"/>
    </row>
    <row r="316" spans="1:8">
      <c r="A316" s="4" t="s">
        <v>86</v>
      </c>
      <c r="B316" s="135" t="s">
        <v>85</v>
      </c>
      <c r="C316" s="136">
        <v>44235</v>
      </c>
      <c r="D316" s="137" t="e" cm="1">
        <f t="array" ref="D316">INDEX(Horimetros!#REF!,1,'Tabela Horímetros'!F316)</f>
        <v>#REF!</v>
      </c>
      <c r="F316">
        <f t="shared" si="5"/>
        <v>36</v>
      </c>
      <c r="H316" s="59"/>
    </row>
    <row r="317" spans="1:8">
      <c r="A317" s="4" t="s">
        <v>59</v>
      </c>
      <c r="B317" s="135" t="s">
        <v>58</v>
      </c>
      <c r="C317" s="136">
        <v>44236</v>
      </c>
      <c r="D317" s="137" cm="1">
        <f t="array" ref="D317">INDEX(Horimetros!$4:$4,1,'Tabela Horímetros'!F317)</f>
        <v>0</v>
      </c>
      <c r="F317">
        <f t="shared" si="5"/>
        <v>37</v>
      </c>
      <c r="H317" s="59"/>
    </row>
    <row r="318" spans="1:8">
      <c r="A318" s="4" t="s">
        <v>61</v>
      </c>
      <c r="B318" s="135" t="s">
        <v>60</v>
      </c>
      <c r="C318" s="136">
        <v>44236</v>
      </c>
      <c r="D318" s="137" cm="1">
        <f t="array" ref="D318">INDEX(Horimetros!$5:$5,1,'Tabela Horímetros'!F318)</f>
        <v>0</v>
      </c>
      <c r="F318">
        <f t="shared" si="5"/>
        <v>37</v>
      </c>
      <c r="H318" s="59"/>
    </row>
    <row r="319" spans="1:8">
      <c r="A319" s="4" t="s">
        <v>63</v>
      </c>
      <c r="B319" s="135" t="s">
        <v>62</v>
      </c>
      <c r="C319" s="136">
        <v>44236</v>
      </c>
      <c r="D319" s="137" cm="1">
        <f t="array" ref="D319">INDEX(Horimetros!$6:$6,1,'Tabela Horímetros'!F319)</f>
        <v>0</v>
      </c>
      <c r="F319">
        <f t="shared" si="5"/>
        <v>37</v>
      </c>
      <c r="H319" s="59"/>
    </row>
    <row r="320" spans="1:8">
      <c r="A320" s="4" t="s">
        <v>68</v>
      </c>
      <c r="B320" s="135" t="s">
        <v>67</v>
      </c>
      <c r="C320" s="136">
        <v>44236</v>
      </c>
      <c r="D320" s="137" cm="1">
        <f t="array" ref="D320">INDEX(Horimetros!$7:$7,1,'Tabela Horímetros'!F320)</f>
        <v>0</v>
      </c>
      <c r="F320">
        <f t="shared" si="5"/>
        <v>37</v>
      </c>
      <c r="H320" s="59"/>
    </row>
    <row r="321" spans="1:8">
      <c r="A321" s="4" t="s">
        <v>72</v>
      </c>
      <c r="B321" s="135" t="s">
        <v>71</v>
      </c>
      <c r="C321" s="136">
        <v>44236</v>
      </c>
      <c r="D321" s="137" cm="1">
        <f t="array" ref="D321">INDEX(Horimetros!$8:$8,1,'Tabela Horímetros'!F321)</f>
        <v>0</v>
      </c>
      <c r="F321">
        <f t="shared" si="5"/>
        <v>37</v>
      </c>
      <c r="H321" s="59"/>
    </row>
    <row r="322" spans="1:8">
      <c r="A322" s="4" t="s">
        <v>76</v>
      </c>
      <c r="B322" s="135" t="s">
        <v>75</v>
      </c>
      <c r="C322" s="136">
        <v>44236</v>
      </c>
      <c r="D322" s="137" t="e" cm="1">
        <f t="array" ref="D322">INDEX(Horimetros!#REF!,1,'Tabela Horímetros'!F322)</f>
        <v>#REF!</v>
      </c>
      <c r="F322">
        <f t="shared" si="5"/>
        <v>37</v>
      </c>
      <c r="H322" s="59"/>
    </row>
    <row r="323" spans="1:8">
      <c r="A323" s="4" t="s">
        <v>80</v>
      </c>
      <c r="B323" s="135" t="s">
        <v>79</v>
      </c>
      <c r="C323" s="136">
        <v>44236</v>
      </c>
      <c r="D323" s="137" t="e" cm="1">
        <f t="array" ref="D323">INDEX(Horimetros!#REF!,1,'Tabela Horímetros'!F323)</f>
        <v>#REF!</v>
      </c>
      <c r="F323">
        <f t="shared" si="5"/>
        <v>37</v>
      </c>
      <c r="H323" s="59"/>
    </row>
    <row r="324" spans="1:8">
      <c r="A324" s="4" t="s">
        <v>84</v>
      </c>
      <c r="B324" s="135" t="s">
        <v>83</v>
      </c>
      <c r="C324" s="136">
        <v>44236</v>
      </c>
      <c r="D324" s="137" t="e" cm="1">
        <f t="array" ref="D324">INDEX(Horimetros!#REF!,1,'Tabela Horímetros'!F324)</f>
        <v>#REF!</v>
      </c>
      <c r="F324">
        <f t="shared" si="5"/>
        <v>37</v>
      </c>
      <c r="H324" s="59"/>
    </row>
    <row r="325" spans="1:8">
      <c r="A325" s="4" t="s">
        <v>86</v>
      </c>
      <c r="B325" s="135" t="s">
        <v>85</v>
      </c>
      <c r="C325" s="136">
        <v>44236</v>
      </c>
      <c r="D325" s="137" t="e" cm="1">
        <f t="array" ref="D325">INDEX(Horimetros!#REF!,1,'Tabela Horímetros'!F325)</f>
        <v>#REF!</v>
      </c>
      <c r="F325">
        <f t="shared" si="5"/>
        <v>37</v>
      </c>
      <c r="H325" s="59"/>
    </row>
    <row r="326" spans="1:8">
      <c r="A326" s="4" t="s">
        <v>59</v>
      </c>
      <c r="B326" s="135" t="s">
        <v>58</v>
      </c>
      <c r="C326" s="136">
        <v>44237</v>
      </c>
      <c r="D326" s="137" cm="1">
        <f t="array" ref="D326">INDEX(Horimetros!$4:$4,1,'Tabela Horímetros'!F326)</f>
        <v>0</v>
      </c>
      <c r="F326">
        <f t="shared" si="5"/>
        <v>38</v>
      </c>
      <c r="H326" s="59"/>
    </row>
    <row r="327" spans="1:8">
      <c r="A327" s="4" t="s">
        <v>61</v>
      </c>
      <c r="B327" s="135" t="s">
        <v>60</v>
      </c>
      <c r="C327" s="136">
        <v>44237</v>
      </c>
      <c r="D327" s="137" cm="1">
        <f t="array" ref="D327">INDEX(Horimetros!$5:$5,1,'Tabela Horímetros'!F327)</f>
        <v>0</v>
      </c>
      <c r="F327">
        <f t="shared" si="5"/>
        <v>38</v>
      </c>
      <c r="H327" s="59"/>
    </row>
    <row r="328" spans="1:8">
      <c r="A328" s="4" t="s">
        <v>63</v>
      </c>
      <c r="B328" s="135" t="s">
        <v>62</v>
      </c>
      <c r="C328" s="136">
        <v>44237</v>
      </c>
      <c r="D328" s="137" cm="1">
        <f t="array" ref="D328">INDEX(Horimetros!$6:$6,1,'Tabela Horímetros'!F328)</f>
        <v>0</v>
      </c>
      <c r="F328">
        <f t="shared" si="5"/>
        <v>38</v>
      </c>
      <c r="H328" s="59"/>
    </row>
    <row r="329" spans="1:8">
      <c r="A329" s="4" t="s">
        <v>68</v>
      </c>
      <c r="B329" s="135" t="s">
        <v>67</v>
      </c>
      <c r="C329" s="136">
        <v>44237</v>
      </c>
      <c r="D329" s="137" cm="1">
        <f t="array" ref="D329">INDEX(Horimetros!$7:$7,1,'Tabela Horímetros'!F329)</f>
        <v>0</v>
      </c>
      <c r="F329">
        <f t="shared" si="5"/>
        <v>38</v>
      </c>
      <c r="H329" s="59"/>
    </row>
    <row r="330" spans="1:8">
      <c r="A330" s="4" t="s">
        <v>72</v>
      </c>
      <c r="B330" s="135" t="s">
        <v>71</v>
      </c>
      <c r="C330" s="136">
        <v>44237</v>
      </c>
      <c r="D330" s="137" cm="1">
        <f t="array" ref="D330">INDEX(Horimetros!$8:$8,1,'Tabela Horímetros'!F330)</f>
        <v>0</v>
      </c>
      <c r="F330">
        <f t="shared" si="5"/>
        <v>38</v>
      </c>
      <c r="H330" s="59"/>
    </row>
    <row r="331" spans="1:8">
      <c r="A331" s="4" t="s">
        <v>76</v>
      </c>
      <c r="B331" s="135" t="s">
        <v>75</v>
      </c>
      <c r="C331" s="136">
        <v>44237</v>
      </c>
      <c r="D331" s="137" t="e" cm="1">
        <f t="array" ref="D331">INDEX(Horimetros!#REF!,1,'Tabela Horímetros'!F331)</f>
        <v>#REF!</v>
      </c>
      <c r="F331">
        <f t="shared" si="5"/>
        <v>38</v>
      </c>
      <c r="H331" s="59"/>
    </row>
    <row r="332" spans="1:8">
      <c r="A332" s="4" t="s">
        <v>80</v>
      </c>
      <c r="B332" s="135" t="s">
        <v>79</v>
      </c>
      <c r="C332" s="136">
        <v>44237</v>
      </c>
      <c r="D332" s="137" t="e" cm="1">
        <f t="array" ref="D332">INDEX(Horimetros!#REF!,1,'Tabela Horímetros'!F332)</f>
        <v>#REF!</v>
      </c>
      <c r="F332">
        <f t="shared" si="5"/>
        <v>38</v>
      </c>
      <c r="H332" s="59"/>
    </row>
    <row r="333" spans="1:8">
      <c r="A333" s="4" t="s">
        <v>84</v>
      </c>
      <c r="B333" s="135" t="s">
        <v>83</v>
      </c>
      <c r="C333" s="136">
        <v>44237</v>
      </c>
      <c r="D333" s="137" t="e" cm="1">
        <f t="array" ref="D333">INDEX(Horimetros!#REF!,1,'Tabela Horímetros'!F333)</f>
        <v>#REF!</v>
      </c>
      <c r="F333">
        <f t="shared" si="5"/>
        <v>38</v>
      </c>
      <c r="H333" s="59"/>
    </row>
    <row r="334" spans="1:8">
      <c r="A334" s="4" t="s">
        <v>86</v>
      </c>
      <c r="B334" s="135" t="s">
        <v>85</v>
      </c>
      <c r="C334" s="136">
        <v>44237</v>
      </c>
      <c r="D334" s="137" t="e" cm="1">
        <f t="array" ref="D334">INDEX(Horimetros!#REF!,1,'Tabela Horímetros'!F334)</f>
        <v>#REF!</v>
      </c>
      <c r="F334">
        <f t="shared" si="5"/>
        <v>38</v>
      </c>
      <c r="H334" s="59"/>
    </row>
    <row r="335" spans="1:8">
      <c r="A335" s="4" t="s">
        <v>59</v>
      </c>
      <c r="B335" s="135" t="s">
        <v>58</v>
      </c>
      <c r="C335" s="136">
        <v>44238</v>
      </c>
      <c r="D335" s="137" cm="1">
        <f t="array" ref="D335">INDEX(Horimetros!$4:$4,1,'Tabela Horímetros'!F335)</f>
        <v>0</v>
      </c>
      <c r="F335">
        <f t="shared" si="5"/>
        <v>39</v>
      </c>
      <c r="H335" s="59"/>
    </row>
    <row r="336" spans="1:8">
      <c r="A336" s="4" t="s">
        <v>61</v>
      </c>
      <c r="B336" s="135" t="s">
        <v>60</v>
      </c>
      <c r="C336" s="136">
        <v>44238</v>
      </c>
      <c r="D336" s="137" cm="1">
        <f t="array" ref="D336">INDEX(Horimetros!$5:$5,1,'Tabela Horímetros'!F336)</f>
        <v>0</v>
      </c>
      <c r="F336">
        <f t="shared" si="5"/>
        <v>39</v>
      </c>
      <c r="H336" s="59"/>
    </row>
    <row r="337" spans="1:8">
      <c r="A337" s="4" t="s">
        <v>63</v>
      </c>
      <c r="B337" s="135" t="s">
        <v>62</v>
      </c>
      <c r="C337" s="136">
        <v>44238</v>
      </c>
      <c r="D337" s="137" cm="1">
        <f t="array" ref="D337">INDEX(Horimetros!$6:$6,1,'Tabela Horímetros'!F337)</f>
        <v>0</v>
      </c>
      <c r="F337">
        <f t="shared" si="5"/>
        <v>39</v>
      </c>
      <c r="H337" s="59"/>
    </row>
    <row r="338" spans="1:8">
      <c r="A338" s="4" t="s">
        <v>68</v>
      </c>
      <c r="B338" s="135" t="s">
        <v>67</v>
      </c>
      <c r="C338" s="136">
        <v>44238</v>
      </c>
      <c r="D338" s="137" cm="1">
        <f t="array" ref="D338">INDEX(Horimetros!$7:$7,1,'Tabela Horímetros'!F338)</f>
        <v>0</v>
      </c>
      <c r="F338">
        <f t="shared" si="5"/>
        <v>39</v>
      </c>
      <c r="H338" s="59"/>
    </row>
    <row r="339" spans="1:8">
      <c r="A339" s="4" t="s">
        <v>72</v>
      </c>
      <c r="B339" s="135" t="s">
        <v>71</v>
      </c>
      <c r="C339" s="136">
        <v>44238</v>
      </c>
      <c r="D339" s="137" cm="1">
        <f t="array" ref="D339">INDEX(Horimetros!$8:$8,1,'Tabela Horímetros'!F339)</f>
        <v>0</v>
      </c>
      <c r="F339">
        <f t="shared" si="5"/>
        <v>39</v>
      </c>
      <c r="H339" s="59"/>
    </row>
    <row r="340" spans="1:8">
      <c r="A340" s="4" t="s">
        <v>76</v>
      </c>
      <c r="B340" s="135" t="s">
        <v>75</v>
      </c>
      <c r="C340" s="136">
        <v>44238</v>
      </c>
      <c r="D340" s="137" t="e" cm="1">
        <f t="array" ref="D340">INDEX(Horimetros!#REF!,1,'Tabela Horímetros'!F340)</f>
        <v>#REF!</v>
      </c>
      <c r="F340">
        <f t="shared" si="5"/>
        <v>39</v>
      </c>
      <c r="H340" s="59"/>
    </row>
    <row r="341" spans="1:8">
      <c r="A341" s="4" t="s">
        <v>80</v>
      </c>
      <c r="B341" s="135" t="s">
        <v>79</v>
      </c>
      <c r="C341" s="136">
        <v>44238</v>
      </c>
      <c r="D341" s="137" t="e" cm="1">
        <f t="array" ref="D341">INDEX(Horimetros!#REF!,1,'Tabela Horímetros'!F341)</f>
        <v>#REF!</v>
      </c>
      <c r="F341">
        <f t="shared" ref="F341:F404" si="6">F332+1</f>
        <v>39</v>
      </c>
      <c r="H341" s="59"/>
    </row>
    <row r="342" spans="1:8">
      <c r="A342" s="4" t="s">
        <v>84</v>
      </c>
      <c r="B342" s="135" t="s">
        <v>83</v>
      </c>
      <c r="C342" s="136">
        <v>44238</v>
      </c>
      <c r="D342" s="137" t="e" cm="1">
        <f t="array" ref="D342">INDEX(Horimetros!#REF!,1,'Tabela Horímetros'!F342)</f>
        <v>#REF!</v>
      </c>
      <c r="F342">
        <f t="shared" si="6"/>
        <v>39</v>
      </c>
      <c r="H342" s="59"/>
    </row>
    <row r="343" spans="1:8">
      <c r="A343" s="4" t="s">
        <v>86</v>
      </c>
      <c r="B343" s="135" t="s">
        <v>85</v>
      </c>
      <c r="C343" s="136">
        <v>44238</v>
      </c>
      <c r="D343" s="137" t="e" cm="1">
        <f t="array" ref="D343">INDEX(Horimetros!#REF!,1,'Tabela Horímetros'!F343)</f>
        <v>#REF!</v>
      </c>
      <c r="F343">
        <f t="shared" si="6"/>
        <v>39</v>
      </c>
      <c r="H343" s="59"/>
    </row>
    <row r="344" spans="1:8">
      <c r="A344" s="4" t="s">
        <v>59</v>
      </c>
      <c r="B344" s="135" t="s">
        <v>58</v>
      </c>
      <c r="C344" s="136">
        <v>44239</v>
      </c>
      <c r="D344" s="137" cm="1">
        <f t="array" ref="D344">INDEX(Horimetros!$4:$4,1,'Tabela Horímetros'!F344)</f>
        <v>0</v>
      </c>
      <c r="F344">
        <f t="shared" si="6"/>
        <v>40</v>
      </c>
      <c r="H344" s="59"/>
    </row>
    <row r="345" spans="1:8">
      <c r="A345" s="4" t="s">
        <v>61</v>
      </c>
      <c r="B345" s="135" t="s">
        <v>60</v>
      </c>
      <c r="C345" s="136">
        <v>44239</v>
      </c>
      <c r="D345" s="137" cm="1">
        <f t="array" ref="D345">INDEX(Horimetros!$5:$5,1,'Tabela Horímetros'!F345)</f>
        <v>0</v>
      </c>
      <c r="F345">
        <f t="shared" si="6"/>
        <v>40</v>
      </c>
      <c r="H345" s="59"/>
    </row>
    <row r="346" spans="1:8">
      <c r="A346" s="4" t="s">
        <v>63</v>
      </c>
      <c r="B346" s="135" t="s">
        <v>62</v>
      </c>
      <c r="C346" s="136">
        <v>44239</v>
      </c>
      <c r="D346" s="137" cm="1">
        <f t="array" ref="D346">INDEX(Horimetros!$6:$6,1,'Tabela Horímetros'!F346)</f>
        <v>0</v>
      </c>
      <c r="F346">
        <f t="shared" si="6"/>
        <v>40</v>
      </c>
      <c r="H346" s="59"/>
    </row>
    <row r="347" spans="1:8">
      <c r="A347" s="4" t="s">
        <v>68</v>
      </c>
      <c r="B347" s="135" t="s">
        <v>67</v>
      </c>
      <c r="C347" s="136">
        <v>44239</v>
      </c>
      <c r="D347" s="137" cm="1">
        <f t="array" ref="D347">INDEX(Horimetros!$7:$7,1,'Tabela Horímetros'!F347)</f>
        <v>0</v>
      </c>
      <c r="F347">
        <f t="shared" si="6"/>
        <v>40</v>
      </c>
      <c r="H347" s="59"/>
    </row>
    <row r="348" spans="1:8">
      <c r="A348" s="4" t="s">
        <v>72</v>
      </c>
      <c r="B348" s="135" t="s">
        <v>71</v>
      </c>
      <c r="C348" s="136">
        <v>44239</v>
      </c>
      <c r="D348" s="137" cm="1">
        <f t="array" ref="D348">INDEX(Horimetros!$8:$8,1,'Tabela Horímetros'!F348)</f>
        <v>0</v>
      </c>
      <c r="F348">
        <f t="shared" si="6"/>
        <v>40</v>
      </c>
      <c r="H348" s="59"/>
    </row>
    <row r="349" spans="1:8">
      <c r="A349" s="4" t="s">
        <v>76</v>
      </c>
      <c r="B349" s="135" t="s">
        <v>75</v>
      </c>
      <c r="C349" s="136">
        <v>44239</v>
      </c>
      <c r="D349" s="137" t="e" cm="1">
        <f t="array" ref="D349">INDEX(Horimetros!#REF!,1,'Tabela Horímetros'!F349)</f>
        <v>#REF!</v>
      </c>
      <c r="F349">
        <f t="shared" si="6"/>
        <v>40</v>
      </c>
      <c r="H349" s="59"/>
    </row>
    <row r="350" spans="1:8">
      <c r="A350" s="4" t="s">
        <v>80</v>
      </c>
      <c r="B350" s="135" t="s">
        <v>79</v>
      </c>
      <c r="C350" s="136">
        <v>44239</v>
      </c>
      <c r="D350" s="137" t="e" cm="1">
        <f t="array" ref="D350">INDEX(Horimetros!#REF!,1,'Tabela Horímetros'!F350)</f>
        <v>#REF!</v>
      </c>
      <c r="F350">
        <f t="shared" si="6"/>
        <v>40</v>
      </c>
      <c r="H350" s="59"/>
    </row>
    <row r="351" spans="1:8">
      <c r="A351" s="4" t="s">
        <v>84</v>
      </c>
      <c r="B351" s="135" t="s">
        <v>83</v>
      </c>
      <c r="C351" s="136">
        <v>44239</v>
      </c>
      <c r="D351" s="137" t="e" cm="1">
        <f t="array" ref="D351">INDEX(Horimetros!#REF!,1,'Tabela Horímetros'!F351)</f>
        <v>#REF!</v>
      </c>
      <c r="F351">
        <f t="shared" si="6"/>
        <v>40</v>
      </c>
      <c r="H351" s="59"/>
    </row>
    <row r="352" spans="1:8">
      <c r="A352" s="4" t="s">
        <v>86</v>
      </c>
      <c r="B352" s="135" t="s">
        <v>85</v>
      </c>
      <c r="C352" s="136">
        <v>44239</v>
      </c>
      <c r="D352" s="137" t="e" cm="1">
        <f t="array" ref="D352">INDEX(Horimetros!#REF!,1,'Tabela Horímetros'!F352)</f>
        <v>#REF!</v>
      </c>
      <c r="F352">
        <f t="shared" si="6"/>
        <v>40</v>
      </c>
      <c r="H352" s="59"/>
    </row>
    <row r="353" spans="1:8">
      <c r="A353" s="4" t="s">
        <v>59</v>
      </c>
      <c r="B353" s="135" t="s">
        <v>58</v>
      </c>
      <c r="C353" s="136">
        <v>44240</v>
      </c>
      <c r="D353" s="137" cm="1">
        <f t="array" ref="D353">INDEX(Horimetros!$4:$4,1,'Tabela Horímetros'!F353)</f>
        <v>0</v>
      </c>
      <c r="F353">
        <f t="shared" si="6"/>
        <v>41</v>
      </c>
      <c r="H353" s="59"/>
    </row>
    <row r="354" spans="1:8">
      <c r="A354" s="4" t="s">
        <v>61</v>
      </c>
      <c r="B354" s="135" t="s">
        <v>60</v>
      </c>
      <c r="C354" s="136">
        <v>44240</v>
      </c>
      <c r="D354" s="137" cm="1">
        <f t="array" ref="D354">INDEX(Horimetros!$5:$5,1,'Tabela Horímetros'!F354)</f>
        <v>0</v>
      </c>
      <c r="F354">
        <f t="shared" si="6"/>
        <v>41</v>
      </c>
      <c r="H354" s="59"/>
    </row>
    <row r="355" spans="1:8">
      <c r="A355" s="4" t="s">
        <v>63</v>
      </c>
      <c r="B355" s="135" t="s">
        <v>62</v>
      </c>
      <c r="C355" s="136">
        <v>44240</v>
      </c>
      <c r="D355" s="137" cm="1">
        <f t="array" ref="D355">INDEX(Horimetros!$6:$6,1,'Tabela Horímetros'!F355)</f>
        <v>0</v>
      </c>
      <c r="F355">
        <f t="shared" si="6"/>
        <v>41</v>
      </c>
      <c r="H355" s="59"/>
    </row>
    <row r="356" spans="1:8">
      <c r="A356" s="4" t="s">
        <v>68</v>
      </c>
      <c r="B356" s="135" t="s">
        <v>67</v>
      </c>
      <c r="C356" s="136">
        <v>44240</v>
      </c>
      <c r="D356" s="137" cm="1">
        <f t="array" ref="D356">INDEX(Horimetros!$7:$7,1,'Tabela Horímetros'!F356)</f>
        <v>0</v>
      </c>
      <c r="F356">
        <f t="shared" si="6"/>
        <v>41</v>
      </c>
      <c r="H356" s="59"/>
    </row>
    <row r="357" spans="1:8">
      <c r="A357" s="4" t="s">
        <v>72</v>
      </c>
      <c r="B357" s="135" t="s">
        <v>71</v>
      </c>
      <c r="C357" s="136">
        <v>44240</v>
      </c>
      <c r="D357" s="137" cm="1">
        <f t="array" ref="D357">INDEX(Horimetros!$8:$8,1,'Tabela Horímetros'!F357)</f>
        <v>0</v>
      </c>
      <c r="F357">
        <f t="shared" si="6"/>
        <v>41</v>
      </c>
      <c r="H357" s="59"/>
    </row>
    <row r="358" spans="1:8">
      <c r="A358" s="4" t="s">
        <v>76</v>
      </c>
      <c r="B358" s="135" t="s">
        <v>75</v>
      </c>
      <c r="C358" s="136">
        <v>44240</v>
      </c>
      <c r="D358" s="137" t="e" cm="1">
        <f t="array" ref="D358">INDEX(Horimetros!#REF!,1,'Tabela Horímetros'!F358)</f>
        <v>#REF!</v>
      </c>
      <c r="F358">
        <f t="shared" si="6"/>
        <v>41</v>
      </c>
      <c r="H358" s="59"/>
    </row>
    <row r="359" spans="1:8">
      <c r="A359" s="4" t="s">
        <v>80</v>
      </c>
      <c r="B359" s="135" t="s">
        <v>79</v>
      </c>
      <c r="C359" s="136">
        <v>44240</v>
      </c>
      <c r="D359" s="137" t="e" cm="1">
        <f t="array" ref="D359">INDEX(Horimetros!#REF!,1,'Tabela Horímetros'!F359)</f>
        <v>#REF!</v>
      </c>
      <c r="F359">
        <f t="shared" si="6"/>
        <v>41</v>
      </c>
      <c r="H359" s="59"/>
    </row>
    <row r="360" spans="1:8">
      <c r="A360" s="4" t="s">
        <v>84</v>
      </c>
      <c r="B360" s="135" t="s">
        <v>83</v>
      </c>
      <c r="C360" s="136">
        <v>44240</v>
      </c>
      <c r="D360" s="137" t="e" cm="1">
        <f t="array" ref="D360">INDEX(Horimetros!#REF!,1,'Tabela Horímetros'!F360)</f>
        <v>#REF!</v>
      </c>
      <c r="F360">
        <f t="shared" si="6"/>
        <v>41</v>
      </c>
      <c r="H360" s="59"/>
    </row>
    <row r="361" spans="1:8">
      <c r="A361" s="4" t="s">
        <v>86</v>
      </c>
      <c r="B361" s="135" t="s">
        <v>85</v>
      </c>
      <c r="C361" s="136">
        <v>44240</v>
      </c>
      <c r="D361" s="137" t="e" cm="1">
        <f t="array" ref="D361">INDEX(Horimetros!#REF!,1,'Tabela Horímetros'!F361)</f>
        <v>#REF!</v>
      </c>
      <c r="F361">
        <f t="shared" si="6"/>
        <v>41</v>
      </c>
      <c r="H361" s="59"/>
    </row>
    <row r="362" spans="1:8">
      <c r="A362" s="4" t="s">
        <v>59</v>
      </c>
      <c r="B362" s="135" t="s">
        <v>58</v>
      </c>
      <c r="C362" s="136">
        <v>44241</v>
      </c>
      <c r="D362" s="137" cm="1">
        <f t="array" ref="D362">INDEX(Horimetros!$4:$4,1,'Tabela Horímetros'!F362)</f>
        <v>0</v>
      </c>
      <c r="F362">
        <f t="shared" si="6"/>
        <v>42</v>
      </c>
      <c r="H362" s="59"/>
    </row>
    <row r="363" spans="1:8">
      <c r="A363" s="4" t="s">
        <v>61</v>
      </c>
      <c r="B363" s="135" t="s">
        <v>60</v>
      </c>
      <c r="C363" s="136">
        <v>44241</v>
      </c>
      <c r="D363" s="137" cm="1">
        <f t="array" ref="D363">INDEX(Horimetros!$5:$5,1,'Tabela Horímetros'!F363)</f>
        <v>0</v>
      </c>
      <c r="F363">
        <f t="shared" si="6"/>
        <v>42</v>
      </c>
      <c r="H363" s="59"/>
    </row>
    <row r="364" spans="1:8">
      <c r="A364" s="4" t="s">
        <v>63</v>
      </c>
      <c r="B364" s="135" t="s">
        <v>62</v>
      </c>
      <c r="C364" s="136">
        <v>44241</v>
      </c>
      <c r="D364" s="137" cm="1">
        <f t="array" ref="D364">INDEX(Horimetros!$6:$6,1,'Tabela Horímetros'!F364)</f>
        <v>0</v>
      </c>
      <c r="F364">
        <f t="shared" si="6"/>
        <v>42</v>
      </c>
      <c r="H364" s="59"/>
    </row>
    <row r="365" spans="1:8">
      <c r="A365" s="4" t="s">
        <v>68</v>
      </c>
      <c r="B365" s="135" t="s">
        <v>67</v>
      </c>
      <c r="C365" s="136">
        <v>44241</v>
      </c>
      <c r="D365" s="137" cm="1">
        <f t="array" ref="D365">INDEX(Horimetros!$7:$7,1,'Tabela Horímetros'!F365)</f>
        <v>0</v>
      </c>
      <c r="F365">
        <f t="shared" si="6"/>
        <v>42</v>
      </c>
      <c r="H365" s="59"/>
    </row>
    <row r="366" spans="1:8">
      <c r="A366" s="4" t="s">
        <v>72</v>
      </c>
      <c r="B366" s="135" t="s">
        <v>71</v>
      </c>
      <c r="C366" s="136">
        <v>44241</v>
      </c>
      <c r="D366" s="137" cm="1">
        <f t="array" ref="D366">INDEX(Horimetros!$8:$8,1,'Tabela Horímetros'!F366)</f>
        <v>0</v>
      </c>
      <c r="F366">
        <f t="shared" si="6"/>
        <v>42</v>
      </c>
      <c r="H366" s="59"/>
    </row>
    <row r="367" spans="1:8">
      <c r="A367" s="4" t="s">
        <v>76</v>
      </c>
      <c r="B367" s="135" t="s">
        <v>75</v>
      </c>
      <c r="C367" s="136">
        <v>44241</v>
      </c>
      <c r="D367" s="137" t="e" cm="1">
        <f t="array" ref="D367">INDEX(Horimetros!#REF!,1,'Tabela Horímetros'!F367)</f>
        <v>#REF!</v>
      </c>
      <c r="F367">
        <f t="shared" si="6"/>
        <v>42</v>
      </c>
      <c r="H367" s="59"/>
    </row>
    <row r="368" spans="1:8">
      <c r="A368" s="4" t="s">
        <v>80</v>
      </c>
      <c r="B368" s="135" t="s">
        <v>79</v>
      </c>
      <c r="C368" s="136">
        <v>44241</v>
      </c>
      <c r="D368" s="137" t="e" cm="1">
        <f t="array" ref="D368">INDEX(Horimetros!#REF!,1,'Tabela Horímetros'!F368)</f>
        <v>#REF!</v>
      </c>
      <c r="F368">
        <f t="shared" si="6"/>
        <v>42</v>
      </c>
      <c r="H368" s="59"/>
    </row>
    <row r="369" spans="1:8">
      <c r="A369" s="4" t="s">
        <v>84</v>
      </c>
      <c r="B369" s="135" t="s">
        <v>83</v>
      </c>
      <c r="C369" s="136">
        <v>44241</v>
      </c>
      <c r="D369" s="137" t="e" cm="1">
        <f t="array" ref="D369">INDEX(Horimetros!#REF!,1,'Tabela Horímetros'!F369)</f>
        <v>#REF!</v>
      </c>
      <c r="F369">
        <f t="shared" si="6"/>
        <v>42</v>
      </c>
      <c r="H369" s="59"/>
    </row>
    <row r="370" spans="1:8">
      <c r="A370" s="4" t="s">
        <v>86</v>
      </c>
      <c r="B370" s="135" t="s">
        <v>85</v>
      </c>
      <c r="C370" s="136">
        <v>44241</v>
      </c>
      <c r="D370" s="137" t="e" cm="1">
        <f t="array" ref="D370">INDEX(Horimetros!#REF!,1,'Tabela Horímetros'!F370)</f>
        <v>#REF!</v>
      </c>
      <c r="F370">
        <f t="shared" si="6"/>
        <v>42</v>
      </c>
      <c r="H370" s="59"/>
    </row>
    <row r="371" spans="1:8">
      <c r="A371" s="4" t="s">
        <v>59</v>
      </c>
      <c r="B371" s="135" t="s">
        <v>58</v>
      </c>
      <c r="C371" s="136">
        <v>44242</v>
      </c>
      <c r="D371" s="137" cm="1">
        <f t="array" ref="D371">INDEX(Horimetros!$4:$4,1,'Tabela Horímetros'!F371)</f>
        <v>0</v>
      </c>
      <c r="F371">
        <f t="shared" si="6"/>
        <v>43</v>
      </c>
      <c r="H371" s="59"/>
    </row>
    <row r="372" spans="1:8">
      <c r="A372" s="4" t="s">
        <v>61</v>
      </c>
      <c r="B372" s="135" t="s">
        <v>60</v>
      </c>
      <c r="C372" s="136">
        <v>44242</v>
      </c>
      <c r="D372" s="137" cm="1">
        <f t="array" ref="D372">INDEX(Horimetros!$5:$5,1,'Tabela Horímetros'!F372)</f>
        <v>0</v>
      </c>
      <c r="F372">
        <f t="shared" si="6"/>
        <v>43</v>
      </c>
      <c r="H372" s="59"/>
    </row>
    <row r="373" spans="1:8">
      <c r="A373" s="4" t="s">
        <v>63</v>
      </c>
      <c r="B373" s="135" t="s">
        <v>62</v>
      </c>
      <c r="C373" s="136">
        <v>44242</v>
      </c>
      <c r="D373" s="137" cm="1">
        <f t="array" ref="D373">INDEX(Horimetros!$6:$6,1,'Tabela Horímetros'!F373)</f>
        <v>0</v>
      </c>
      <c r="F373">
        <f t="shared" si="6"/>
        <v>43</v>
      </c>
      <c r="H373" s="59"/>
    </row>
    <row r="374" spans="1:8">
      <c r="A374" s="4" t="s">
        <v>68</v>
      </c>
      <c r="B374" s="135" t="s">
        <v>67</v>
      </c>
      <c r="C374" s="136">
        <v>44242</v>
      </c>
      <c r="D374" s="137" cm="1">
        <f t="array" ref="D374">INDEX(Horimetros!$7:$7,1,'Tabela Horímetros'!F374)</f>
        <v>0</v>
      </c>
      <c r="F374">
        <f t="shared" si="6"/>
        <v>43</v>
      </c>
      <c r="H374" s="59"/>
    </row>
    <row r="375" spans="1:8">
      <c r="A375" s="4" t="s">
        <v>72</v>
      </c>
      <c r="B375" s="135" t="s">
        <v>71</v>
      </c>
      <c r="C375" s="136">
        <v>44242</v>
      </c>
      <c r="D375" s="137" cm="1">
        <f t="array" ref="D375">INDEX(Horimetros!$8:$8,1,'Tabela Horímetros'!F375)</f>
        <v>0</v>
      </c>
      <c r="F375">
        <f t="shared" si="6"/>
        <v>43</v>
      </c>
      <c r="H375" s="59"/>
    </row>
    <row r="376" spans="1:8">
      <c r="A376" s="4" t="s">
        <v>76</v>
      </c>
      <c r="B376" s="135" t="s">
        <v>75</v>
      </c>
      <c r="C376" s="136">
        <v>44242</v>
      </c>
      <c r="D376" s="137" t="e" cm="1">
        <f t="array" ref="D376">INDEX(Horimetros!#REF!,1,'Tabela Horímetros'!F376)</f>
        <v>#REF!</v>
      </c>
      <c r="F376">
        <f t="shared" si="6"/>
        <v>43</v>
      </c>
      <c r="H376" s="59"/>
    </row>
    <row r="377" spans="1:8">
      <c r="A377" s="4" t="s">
        <v>80</v>
      </c>
      <c r="B377" s="135" t="s">
        <v>79</v>
      </c>
      <c r="C377" s="136">
        <v>44242</v>
      </c>
      <c r="D377" s="137" t="e" cm="1">
        <f t="array" ref="D377">INDEX(Horimetros!#REF!,1,'Tabela Horímetros'!F377)</f>
        <v>#REF!</v>
      </c>
      <c r="F377">
        <f t="shared" si="6"/>
        <v>43</v>
      </c>
      <c r="H377" s="59"/>
    </row>
    <row r="378" spans="1:8">
      <c r="A378" s="4" t="s">
        <v>84</v>
      </c>
      <c r="B378" s="135" t="s">
        <v>83</v>
      </c>
      <c r="C378" s="136">
        <v>44242</v>
      </c>
      <c r="D378" s="137" t="e" cm="1">
        <f t="array" ref="D378">INDEX(Horimetros!#REF!,1,'Tabela Horímetros'!F378)</f>
        <v>#REF!</v>
      </c>
      <c r="F378">
        <f t="shared" si="6"/>
        <v>43</v>
      </c>
      <c r="H378" s="59"/>
    </row>
    <row r="379" spans="1:8">
      <c r="A379" s="4" t="s">
        <v>86</v>
      </c>
      <c r="B379" s="135" t="s">
        <v>85</v>
      </c>
      <c r="C379" s="136">
        <v>44242</v>
      </c>
      <c r="D379" s="137" t="e" cm="1">
        <f t="array" ref="D379">INDEX(Horimetros!#REF!,1,'Tabela Horímetros'!F379)</f>
        <v>#REF!</v>
      </c>
      <c r="F379">
        <f t="shared" si="6"/>
        <v>43</v>
      </c>
      <c r="H379" s="59"/>
    </row>
    <row r="380" spans="1:8">
      <c r="A380" s="4" t="s">
        <v>59</v>
      </c>
      <c r="B380" s="135" t="s">
        <v>58</v>
      </c>
      <c r="C380" s="136">
        <v>44243</v>
      </c>
      <c r="D380" s="137" cm="1">
        <f t="array" ref="D380">INDEX(Horimetros!$4:$4,1,'Tabela Horímetros'!F380)</f>
        <v>0</v>
      </c>
      <c r="F380">
        <f t="shared" si="6"/>
        <v>44</v>
      </c>
      <c r="H380" s="59"/>
    </row>
    <row r="381" spans="1:8">
      <c r="A381" s="4" t="s">
        <v>61</v>
      </c>
      <c r="B381" s="135" t="s">
        <v>60</v>
      </c>
      <c r="C381" s="136">
        <v>44243</v>
      </c>
      <c r="D381" s="137" cm="1">
        <f t="array" ref="D381">INDEX(Horimetros!$5:$5,1,'Tabela Horímetros'!F381)</f>
        <v>0</v>
      </c>
      <c r="F381">
        <f t="shared" si="6"/>
        <v>44</v>
      </c>
      <c r="H381" s="59"/>
    </row>
    <row r="382" spans="1:8">
      <c r="A382" s="4" t="s">
        <v>63</v>
      </c>
      <c r="B382" s="135" t="s">
        <v>62</v>
      </c>
      <c r="C382" s="136">
        <v>44243</v>
      </c>
      <c r="D382" s="137" cm="1">
        <f t="array" ref="D382">INDEX(Horimetros!$6:$6,1,'Tabela Horímetros'!F382)</f>
        <v>0</v>
      </c>
      <c r="F382">
        <f t="shared" si="6"/>
        <v>44</v>
      </c>
      <c r="H382" s="59"/>
    </row>
    <row r="383" spans="1:8">
      <c r="A383" s="4" t="s">
        <v>68</v>
      </c>
      <c r="B383" s="135" t="s">
        <v>67</v>
      </c>
      <c r="C383" s="136">
        <v>44243</v>
      </c>
      <c r="D383" s="137" cm="1">
        <f t="array" ref="D383">INDEX(Horimetros!$7:$7,1,'Tabela Horímetros'!F383)</f>
        <v>0</v>
      </c>
      <c r="F383">
        <f t="shared" si="6"/>
        <v>44</v>
      </c>
      <c r="H383" s="59"/>
    </row>
    <row r="384" spans="1:8">
      <c r="A384" s="4" t="s">
        <v>72</v>
      </c>
      <c r="B384" s="135" t="s">
        <v>71</v>
      </c>
      <c r="C384" s="136">
        <v>44243</v>
      </c>
      <c r="D384" s="137" cm="1">
        <f t="array" ref="D384">INDEX(Horimetros!$8:$8,1,'Tabela Horímetros'!F384)</f>
        <v>0</v>
      </c>
      <c r="F384">
        <f t="shared" si="6"/>
        <v>44</v>
      </c>
      <c r="H384" s="59"/>
    </row>
    <row r="385" spans="1:8">
      <c r="A385" s="4" t="s">
        <v>76</v>
      </c>
      <c r="B385" s="135" t="s">
        <v>75</v>
      </c>
      <c r="C385" s="136">
        <v>44243</v>
      </c>
      <c r="D385" s="137" t="e" cm="1">
        <f t="array" ref="D385">INDEX(Horimetros!#REF!,1,'Tabela Horímetros'!F385)</f>
        <v>#REF!</v>
      </c>
      <c r="F385">
        <f t="shared" si="6"/>
        <v>44</v>
      </c>
      <c r="H385" s="59"/>
    </row>
    <row r="386" spans="1:8">
      <c r="A386" s="4" t="s">
        <v>80</v>
      </c>
      <c r="B386" s="135" t="s">
        <v>79</v>
      </c>
      <c r="C386" s="136">
        <v>44243</v>
      </c>
      <c r="D386" s="137" t="e" cm="1">
        <f t="array" ref="D386">INDEX(Horimetros!#REF!,1,'Tabela Horímetros'!F386)</f>
        <v>#REF!</v>
      </c>
      <c r="F386">
        <f t="shared" si="6"/>
        <v>44</v>
      </c>
      <c r="H386" s="59"/>
    </row>
    <row r="387" spans="1:8">
      <c r="A387" s="4" t="s">
        <v>84</v>
      </c>
      <c r="B387" s="135" t="s">
        <v>83</v>
      </c>
      <c r="C387" s="136">
        <v>44243</v>
      </c>
      <c r="D387" s="137" t="e" cm="1">
        <f t="array" ref="D387">INDEX(Horimetros!#REF!,1,'Tabela Horímetros'!F387)</f>
        <v>#REF!</v>
      </c>
      <c r="F387">
        <f t="shared" si="6"/>
        <v>44</v>
      </c>
      <c r="H387" s="59"/>
    </row>
    <row r="388" spans="1:8">
      <c r="A388" s="4" t="s">
        <v>86</v>
      </c>
      <c r="B388" s="135" t="s">
        <v>85</v>
      </c>
      <c r="C388" s="136">
        <v>44243</v>
      </c>
      <c r="D388" s="137" t="e" cm="1">
        <f t="array" ref="D388">INDEX(Horimetros!#REF!,1,'Tabela Horímetros'!F388)</f>
        <v>#REF!</v>
      </c>
      <c r="F388">
        <f t="shared" si="6"/>
        <v>44</v>
      </c>
      <c r="H388" s="59"/>
    </row>
    <row r="389" spans="1:8">
      <c r="A389" s="4" t="s">
        <v>59</v>
      </c>
      <c r="B389" s="135" t="s">
        <v>58</v>
      </c>
      <c r="C389" s="136">
        <v>44244</v>
      </c>
      <c r="D389" s="137" cm="1">
        <f t="array" ref="D389">INDEX(Horimetros!$4:$4,1,'Tabela Horímetros'!F389)</f>
        <v>0</v>
      </c>
      <c r="F389">
        <f t="shared" si="6"/>
        <v>45</v>
      </c>
      <c r="H389" s="59"/>
    </row>
    <row r="390" spans="1:8">
      <c r="A390" s="4" t="s">
        <v>61</v>
      </c>
      <c r="B390" s="135" t="s">
        <v>60</v>
      </c>
      <c r="C390" s="136">
        <v>44244</v>
      </c>
      <c r="D390" s="137" cm="1">
        <f t="array" ref="D390">INDEX(Horimetros!$5:$5,1,'Tabela Horímetros'!F390)</f>
        <v>0</v>
      </c>
      <c r="F390">
        <f t="shared" si="6"/>
        <v>45</v>
      </c>
      <c r="H390" s="59"/>
    </row>
    <row r="391" spans="1:8">
      <c r="A391" s="4" t="s">
        <v>63</v>
      </c>
      <c r="B391" s="135" t="s">
        <v>62</v>
      </c>
      <c r="C391" s="136">
        <v>44244</v>
      </c>
      <c r="D391" s="137" cm="1">
        <f t="array" ref="D391">INDEX(Horimetros!$6:$6,1,'Tabela Horímetros'!F391)</f>
        <v>0</v>
      </c>
      <c r="F391">
        <f t="shared" si="6"/>
        <v>45</v>
      </c>
      <c r="H391" s="59"/>
    </row>
    <row r="392" spans="1:8">
      <c r="A392" s="4" t="s">
        <v>68</v>
      </c>
      <c r="B392" s="135" t="s">
        <v>67</v>
      </c>
      <c r="C392" s="136">
        <v>44244</v>
      </c>
      <c r="D392" s="137" cm="1">
        <f t="array" ref="D392">INDEX(Horimetros!$7:$7,1,'Tabela Horímetros'!F392)</f>
        <v>0</v>
      </c>
      <c r="F392">
        <f t="shared" si="6"/>
        <v>45</v>
      </c>
      <c r="H392" s="59"/>
    </row>
    <row r="393" spans="1:8">
      <c r="A393" s="4" t="s">
        <v>72</v>
      </c>
      <c r="B393" s="135" t="s">
        <v>71</v>
      </c>
      <c r="C393" s="136">
        <v>44244</v>
      </c>
      <c r="D393" s="137" cm="1">
        <f t="array" ref="D393">INDEX(Horimetros!$8:$8,1,'Tabela Horímetros'!F393)</f>
        <v>0</v>
      </c>
      <c r="F393">
        <f t="shared" si="6"/>
        <v>45</v>
      </c>
      <c r="H393" s="59"/>
    </row>
    <row r="394" spans="1:8">
      <c r="A394" s="4" t="s">
        <v>76</v>
      </c>
      <c r="B394" s="135" t="s">
        <v>75</v>
      </c>
      <c r="C394" s="136">
        <v>44244</v>
      </c>
      <c r="D394" s="137" t="e" cm="1">
        <f t="array" ref="D394">INDEX(Horimetros!#REF!,1,'Tabela Horímetros'!F394)</f>
        <v>#REF!</v>
      </c>
      <c r="F394">
        <f t="shared" si="6"/>
        <v>45</v>
      </c>
      <c r="H394" s="59"/>
    </row>
    <row r="395" spans="1:8">
      <c r="A395" s="4" t="s">
        <v>80</v>
      </c>
      <c r="B395" s="135" t="s">
        <v>79</v>
      </c>
      <c r="C395" s="136">
        <v>44244</v>
      </c>
      <c r="D395" s="137" t="e" cm="1">
        <f t="array" ref="D395">INDEX(Horimetros!#REF!,1,'Tabela Horímetros'!F395)</f>
        <v>#REF!</v>
      </c>
      <c r="F395">
        <f t="shared" si="6"/>
        <v>45</v>
      </c>
      <c r="H395" s="59"/>
    </row>
    <row r="396" spans="1:8">
      <c r="A396" s="4" t="s">
        <v>84</v>
      </c>
      <c r="B396" s="135" t="s">
        <v>83</v>
      </c>
      <c r="C396" s="136">
        <v>44244</v>
      </c>
      <c r="D396" s="137" t="e" cm="1">
        <f t="array" ref="D396">INDEX(Horimetros!#REF!,1,'Tabela Horímetros'!F396)</f>
        <v>#REF!</v>
      </c>
      <c r="F396">
        <f t="shared" si="6"/>
        <v>45</v>
      </c>
      <c r="H396" s="59"/>
    </row>
    <row r="397" spans="1:8">
      <c r="A397" s="4" t="s">
        <v>86</v>
      </c>
      <c r="B397" s="135" t="s">
        <v>85</v>
      </c>
      <c r="C397" s="136">
        <v>44244</v>
      </c>
      <c r="D397" s="137" t="e" cm="1">
        <f t="array" ref="D397">INDEX(Horimetros!#REF!,1,'Tabela Horímetros'!F397)</f>
        <v>#REF!</v>
      </c>
      <c r="F397">
        <f t="shared" si="6"/>
        <v>45</v>
      </c>
      <c r="H397" s="59"/>
    </row>
    <row r="398" spans="1:8">
      <c r="A398" s="4" t="s">
        <v>59</v>
      </c>
      <c r="B398" s="135" t="s">
        <v>58</v>
      </c>
      <c r="C398" s="136">
        <v>44245</v>
      </c>
      <c r="D398" s="137" cm="1">
        <f t="array" ref="D398">INDEX(Horimetros!$4:$4,1,'Tabela Horímetros'!F398)</f>
        <v>0</v>
      </c>
      <c r="F398">
        <f t="shared" si="6"/>
        <v>46</v>
      </c>
      <c r="H398" s="59"/>
    </row>
    <row r="399" spans="1:8">
      <c r="A399" s="4" t="s">
        <v>61</v>
      </c>
      <c r="B399" s="135" t="s">
        <v>60</v>
      </c>
      <c r="C399" s="136">
        <v>44245</v>
      </c>
      <c r="D399" s="137" cm="1">
        <f t="array" ref="D399">INDEX(Horimetros!$5:$5,1,'Tabela Horímetros'!F399)</f>
        <v>0</v>
      </c>
      <c r="F399">
        <f t="shared" si="6"/>
        <v>46</v>
      </c>
      <c r="H399" s="59"/>
    </row>
    <row r="400" spans="1:8">
      <c r="A400" s="4" t="s">
        <v>63</v>
      </c>
      <c r="B400" s="135" t="s">
        <v>62</v>
      </c>
      <c r="C400" s="136">
        <v>44245</v>
      </c>
      <c r="D400" s="137" cm="1">
        <f t="array" ref="D400">INDEX(Horimetros!$6:$6,1,'Tabela Horímetros'!F400)</f>
        <v>0</v>
      </c>
      <c r="F400">
        <f t="shared" si="6"/>
        <v>46</v>
      </c>
      <c r="H400" s="59"/>
    </row>
    <row r="401" spans="1:8">
      <c r="A401" s="4" t="s">
        <v>68</v>
      </c>
      <c r="B401" s="135" t="s">
        <v>67</v>
      </c>
      <c r="C401" s="136">
        <v>44245</v>
      </c>
      <c r="D401" s="137" cm="1">
        <f t="array" ref="D401">INDEX(Horimetros!$7:$7,1,'Tabela Horímetros'!F401)</f>
        <v>0</v>
      </c>
      <c r="F401">
        <f t="shared" si="6"/>
        <v>46</v>
      </c>
      <c r="H401" s="59"/>
    </row>
    <row r="402" spans="1:8">
      <c r="A402" s="4" t="s">
        <v>72</v>
      </c>
      <c r="B402" s="135" t="s">
        <v>71</v>
      </c>
      <c r="C402" s="136">
        <v>44245</v>
      </c>
      <c r="D402" s="137" cm="1">
        <f t="array" ref="D402">INDEX(Horimetros!$8:$8,1,'Tabela Horímetros'!F402)</f>
        <v>0</v>
      </c>
      <c r="F402">
        <f t="shared" si="6"/>
        <v>46</v>
      </c>
      <c r="H402" s="59"/>
    </row>
    <row r="403" spans="1:8">
      <c r="A403" s="4" t="s">
        <v>76</v>
      </c>
      <c r="B403" s="135" t="s">
        <v>75</v>
      </c>
      <c r="C403" s="136">
        <v>44245</v>
      </c>
      <c r="D403" s="137" t="e" cm="1">
        <f t="array" ref="D403">INDEX(Horimetros!#REF!,1,'Tabela Horímetros'!F403)</f>
        <v>#REF!</v>
      </c>
      <c r="F403">
        <f t="shared" si="6"/>
        <v>46</v>
      </c>
      <c r="H403" s="59"/>
    </row>
    <row r="404" spans="1:8">
      <c r="A404" s="4" t="s">
        <v>80</v>
      </c>
      <c r="B404" s="135" t="s">
        <v>79</v>
      </c>
      <c r="C404" s="136">
        <v>44245</v>
      </c>
      <c r="D404" s="137" t="e" cm="1">
        <f t="array" ref="D404">INDEX(Horimetros!#REF!,1,'Tabela Horímetros'!F404)</f>
        <v>#REF!</v>
      </c>
      <c r="F404">
        <f t="shared" si="6"/>
        <v>46</v>
      </c>
      <c r="H404" s="59"/>
    </row>
    <row r="405" spans="1:8">
      <c r="A405" s="4" t="s">
        <v>84</v>
      </c>
      <c r="B405" s="135" t="s">
        <v>83</v>
      </c>
      <c r="C405" s="136">
        <v>44245</v>
      </c>
      <c r="D405" s="137" t="e" cm="1">
        <f t="array" ref="D405">INDEX(Horimetros!#REF!,1,'Tabela Horímetros'!F405)</f>
        <v>#REF!</v>
      </c>
      <c r="F405">
        <f t="shared" ref="F405:F468" si="7">F396+1</f>
        <v>46</v>
      </c>
      <c r="H405" s="59"/>
    </row>
    <row r="406" spans="1:8">
      <c r="A406" s="4" t="s">
        <v>86</v>
      </c>
      <c r="B406" s="135" t="s">
        <v>85</v>
      </c>
      <c r="C406" s="136">
        <v>44245</v>
      </c>
      <c r="D406" s="137" t="e" cm="1">
        <f t="array" ref="D406">INDEX(Horimetros!#REF!,1,'Tabela Horímetros'!F406)</f>
        <v>#REF!</v>
      </c>
      <c r="F406">
        <f t="shared" si="7"/>
        <v>46</v>
      </c>
      <c r="H406" s="59"/>
    </row>
    <row r="407" spans="1:8">
      <c r="A407" s="4" t="s">
        <v>59</v>
      </c>
      <c r="B407" s="135" t="s">
        <v>58</v>
      </c>
      <c r="C407" s="136">
        <v>44246</v>
      </c>
      <c r="D407" s="137" cm="1">
        <f t="array" ref="D407">INDEX(Horimetros!$4:$4,1,'Tabela Horímetros'!F407)</f>
        <v>0</v>
      </c>
      <c r="F407">
        <f t="shared" si="7"/>
        <v>47</v>
      </c>
      <c r="H407" s="59"/>
    </row>
    <row r="408" spans="1:8">
      <c r="A408" s="4" t="s">
        <v>61</v>
      </c>
      <c r="B408" s="135" t="s">
        <v>60</v>
      </c>
      <c r="C408" s="136">
        <v>44246</v>
      </c>
      <c r="D408" s="137" cm="1">
        <f t="array" ref="D408">INDEX(Horimetros!$5:$5,1,'Tabela Horímetros'!F408)</f>
        <v>0</v>
      </c>
      <c r="F408">
        <f t="shared" si="7"/>
        <v>47</v>
      </c>
      <c r="H408" s="59"/>
    </row>
    <row r="409" spans="1:8">
      <c r="A409" s="4" t="s">
        <v>63</v>
      </c>
      <c r="B409" s="135" t="s">
        <v>62</v>
      </c>
      <c r="C409" s="136">
        <v>44246</v>
      </c>
      <c r="D409" s="137" cm="1">
        <f t="array" ref="D409">INDEX(Horimetros!$6:$6,1,'Tabela Horímetros'!F409)</f>
        <v>0</v>
      </c>
      <c r="F409">
        <f t="shared" si="7"/>
        <v>47</v>
      </c>
      <c r="H409" s="59"/>
    </row>
    <row r="410" spans="1:8">
      <c r="A410" s="4" t="s">
        <v>68</v>
      </c>
      <c r="B410" s="135" t="s">
        <v>67</v>
      </c>
      <c r="C410" s="136">
        <v>44246</v>
      </c>
      <c r="D410" s="137" cm="1">
        <f t="array" ref="D410">INDEX(Horimetros!$7:$7,1,'Tabela Horímetros'!F410)</f>
        <v>0</v>
      </c>
      <c r="F410">
        <f t="shared" si="7"/>
        <v>47</v>
      </c>
      <c r="H410" s="59"/>
    </row>
    <row r="411" spans="1:8">
      <c r="A411" s="4" t="s">
        <v>72</v>
      </c>
      <c r="B411" s="135" t="s">
        <v>71</v>
      </c>
      <c r="C411" s="136">
        <v>44246</v>
      </c>
      <c r="D411" s="137" cm="1">
        <f t="array" ref="D411">INDEX(Horimetros!$8:$8,1,'Tabela Horímetros'!F411)</f>
        <v>0</v>
      </c>
      <c r="F411">
        <f t="shared" si="7"/>
        <v>47</v>
      </c>
      <c r="H411" s="59"/>
    </row>
    <row r="412" spans="1:8">
      <c r="A412" s="4" t="s">
        <v>76</v>
      </c>
      <c r="B412" s="135" t="s">
        <v>75</v>
      </c>
      <c r="C412" s="136">
        <v>44246</v>
      </c>
      <c r="D412" s="137" t="e" cm="1">
        <f t="array" ref="D412">INDEX(Horimetros!#REF!,1,'Tabela Horímetros'!F412)</f>
        <v>#REF!</v>
      </c>
      <c r="F412">
        <f t="shared" si="7"/>
        <v>47</v>
      </c>
      <c r="H412" s="59"/>
    </row>
    <row r="413" spans="1:8">
      <c r="A413" s="4" t="s">
        <v>80</v>
      </c>
      <c r="B413" s="135" t="s">
        <v>79</v>
      </c>
      <c r="C413" s="136">
        <v>44246</v>
      </c>
      <c r="D413" s="137" t="e" cm="1">
        <f t="array" ref="D413">INDEX(Horimetros!#REF!,1,'Tabela Horímetros'!F413)</f>
        <v>#REF!</v>
      </c>
      <c r="F413">
        <f t="shared" si="7"/>
        <v>47</v>
      </c>
      <c r="H413" s="59"/>
    </row>
    <row r="414" spans="1:8">
      <c r="A414" s="4" t="s">
        <v>84</v>
      </c>
      <c r="B414" s="135" t="s">
        <v>83</v>
      </c>
      <c r="C414" s="136">
        <v>44246</v>
      </c>
      <c r="D414" s="137" t="e" cm="1">
        <f t="array" ref="D414">INDEX(Horimetros!#REF!,1,'Tabela Horímetros'!F414)</f>
        <v>#REF!</v>
      </c>
      <c r="F414">
        <f t="shared" si="7"/>
        <v>47</v>
      </c>
      <c r="H414" s="59"/>
    </row>
    <row r="415" spans="1:8">
      <c r="A415" s="4" t="s">
        <v>86</v>
      </c>
      <c r="B415" s="135" t="s">
        <v>85</v>
      </c>
      <c r="C415" s="136">
        <v>44246</v>
      </c>
      <c r="D415" s="137" t="e" cm="1">
        <f t="array" ref="D415">INDEX(Horimetros!#REF!,1,'Tabela Horímetros'!F415)</f>
        <v>#REF!</v>
      </c>
      <c r="F415">
        <f t="shared" si="7"/>
        <v>47</v>
      </c>
      <c r="H415" s="59"/>
    </row>
    <row r="416" spans="1:8">
      <c r="A416" s="4" t="s">
        <v>59</v>
      </c>
      <c r="B416" s="135" t="s">
        <v>58</v>
      </c>
      <c r="C416" s="136">
        <v>44247</v>
      </c>
      <c r="D416" s="137" cm="1">
        <f t="array" ref="D416">INDEX(Horimetros!$4:$4,1,'Tabela Horímetros'!F416)</f>
        <v>0</v>
      </c>
      <c r="F416">
        <f t="shared" si="7"/>
        <v>48</v>
      </c>
      <c r="H416" s="59"/>
    </row>
    <row r="417" spans="1:8">
      <c r="A417" s="4" t="s">
        <v>61</v>
      </c>
      <c r="B417" s="135" t="s">
        <v>60</v>
      </c>
      <c r="C417" s="136">
        <v>44247</v>
      </c>
      <c r="D417" s="137" cm="1">
        <f t="array" ref="D417">INDEX(Horimetros!$5:$5,1,'Tabela Horímetros'!F417)</f>
        <v>0</v>
      </c>
      <c r="F417">
        <f t="shared" si="7"/>
        <v>48</v>
      </c>
      <c r="H417" s="59"/>
    </row>
    <row r="418" spans="1:8">
      <c r="A418" s="4" t="s">
        <v>63</v>
      </c>
      <c r="B418" s="135" t="s">
        <v>62</v>
      </c>
      <c r="C418" s="136">
        <v>44247</v>
      </c>
      <c r="D418" s="137" cm="1">
        <f t="array" ref="D418">INDEX(Horimetros!$6:$6,1,'Tabela Horímetros'!F418)</f>
        <v>0</v>
      </c>
      <c r="F418">
        <f t="shared" si="7"/>
        <v>48</v>
      </c>
      <c r="H418" s="59"/>
    </row>
    <row r="419" spans="1:8">
      <c r="A419" s="4" t="s">
        <v>68</v>
      </c>
      <c r="B419" s="135" t="s">
        <v>67</v>
      </c>
      <c r="C419" s="136">
        <v>44247</v>
      </c>
      <c r="D419" s="137" cm="1">
        <f t="array" ref="D419">INDEX(Horimetros!$7:$7,1,'Tabela Horímetros'!F419)</f>
        <v>0</v>
      </c>
      <c r="F419">
        <f t="shared" si="7"/>
        <v>48</v>
      </c>
      <c r="H419" s="59"/>
    </row>
    <row r="420" spans="1:8">
      <c r="A420" s="4" t="s">
        <v>72</v>
      </c>
      <c r="B420" s="135" t="s">
        <v>71</v>
      </c>
      <c r="C420" s="136">
        <v>44247</v>
      </c>
      <c r="D420" s="137" cm="1">
        <f t="array" ref="D420">INDEX(Horimetros!$8:$8,1,'Tabela Horímetros'!F420)</f>
        <v>0</v>
      </c>
      <c r="F420">
        <f t="shared" si="7"/>
        <v>48</v>
      </c>
      <c r="H420" s="59"/>
    </row>
    <row r="421" spans="1:8">
      <c r="A421" s="4" t="s">
        <v>76</v>
      </c>
      <c r="B421" s="135" t="s">
        <v>75</v>
      </c>
      <c r="C421" s="136">
        <v>44247</v>
      </c>
      <c r="D421" s="137" t="e" cm="1">
        <f t="array" ref="D421">INDEX(Horimetros!#REF!,1,'Tabela Horímetros'!F421)</f>
        <v>#REF!</v>
      </c>
      <c r="F421">
        <f t="shared" si="7"/>
        <v>48</v>
      </c>
      <c r="H421" s="59"/>
    </row>
    <row r="422" spans="1:8">
      <c r="A422" s="4" t="s">
        <v>80</v>
      </c>
      <c r="B422" s="135" t="s">
        <v>79</v>
      </c>
      <c r="C422" s="136">
        <v>44247</v>
      </c>
      <c r="D422" s="137" t="e" cm="1">
        <f t="array" ref="D422">INDEX(Horimetros!#REF!,1,'Tabela Horímetros'!F422)</f>
        <v>#REF!</v>
      </c>
      <c r="F422">
        <f t="shared" si="7"/>
        <v>48</v>
      </c>
      <c r="H422" s="59"/>
    </row>
    <row r="423" spans="1:8">
      <c r="A423" s="4" t="s">
        <v>84</v>
      </c>
      <c r="B423" s="135" t="s">
        <v>83</v>
      </c>
      <c r="C423" s="136">
        <v>44247</v>
      </c>
      <c r="D423" s="137" t="e" cm="1">
        <f t="array" ref="D423">INDEX(Horimetros!#REF!,1,'Tabela Horímetros'!F423)</f>
        <v>#REF!</v>
      </c>
      <c r="F423">
        <f t="shared" si="7"/>
        <v>48</v>
      </c>
      <c r="H423" s="59"/>
    </row>
    <row r="424" spans="1:8">
      <c r="A424" s="4" t="s">
        <v>86</v>
      </c>
      <c r="B424" s="135" t="s">
        <v>85</v>
      </c>
      <c r="C424" s="136">
        <v>44247</v>
      </c>
      <c r="D424" s="137" t="e" cm="1">
        <f t="array" ref="D424">INDEX(Horimetros!#REF!,1,'Tabela Horímetros'!F424)</f>
        <v>#REF!</v>
      </c>
      <c r="F424">
        <f t="shared" si="7"/>
        <v>48</v>
      </c>
      <c r="H424" s="59"/>
    </row>
    <row r="425" spans="1:8">
      <c r="A425" s="4" t="s">
        <v>59</v>
      </c>
      <c r="B425" s="135" t="s">
        <v>58</v>
      </c>
      <c r="C425" s="136">
        <v>44248</v>
      </c>
      <c r="D425" s="137" cm="1">
        <f t="array" ref="D425">INDEX(Horimetros!$4:$4,1,'Tabela Horímetros'!F425)</f>
        <v>0</v>
      </c>
      <c r="F425">
        <f t="shared" si="7"/>
        <v>49</v>
      </c>
      <c r="H425" s="59"/>
    </row>
    <row r="426" spans="1:8">
      <c r="A426" s="4" t="s">
        <v>61</v>
      </c>
      <c r="B426" s="135" t="s">
        <v>60</v>
      </c>
      <c r="C426" s="136">
        <v>44248</v>
      </c>
      <c r="D426" s="137" cm="1">
        <f t="array" ref="D426">INDEX(Horimetros!$5:$5,1,'Tabela Horímetros'!F426)</f>
        <v>0</v>
      </c>
      <c r="F426">
        <f t="shared" si="7"/>
        <v>49</v>
      </c>
      <c r="H426" s="59"/>
    </row>
    <row r="427" spans="1:8">
      <c r="A427" s="4" t="s">
        <v>63</v>
      </c>
      <c r="B427" s="135" t="s">
        <v>62</v>
      </c>
      <c r="C427" s="136">
        <v>44248</v>
      </c>
      <c r="D427" s="137" cm="1">
        <f t="array" ref="D427">INDEX(Horimetros!$6:$6,1,'Tabela Horímetros'!F427)</f>
        <v>0</v>
      </c>
      <c r="F427">
        <f t="shared" si="7"/>
        <v>49</v>
      </c>
      <c r="H427" s="59"/>
    </row>
    <row r="428" spans="1:8">
      <c r="A428" s="4" t="s">
        <v>68</v>
      </c>
      <c r="B428" s="135" t="s">
        <v>67</v>
      </c>
      <c r="C428" s="136">
        <v>44248</v>
      </c>
      <c r="D428" s="137" cm="1">
        <f t="array" ref="D428">INDEX(Horimetros!$7:$7,1,'Tabela Horímetros'!F428)</f>
        <v>0</v>
      </c>
      <c r="F428">
        <f t="shared" si="7"/>
        <v>49</v>
      </c>
      <c r="H428" s="59"/>
    </row>
    <row r="429" spans="1:8">
      <c r="A429" s="4" t="s">
        <v>72</v>
      </c>
      <c r="B429" s="135" t="s">
        <v>71</v>
      </c>
      <c r="C429" s="136">
        <v>44248</v>
      </c>
      <c r="D429" s="137" cm="1">
        <f t="array" ref="D429">INDEX(Horimetros!$8:$8,1,'Tabela Horímetros'!F429)</f>
        <v>0</v>
      </c>
      <c r="F429">
        <f t="shared" si="7"/>
        <v>49</v>
      </c>
      <c r="H429" s="59"/>
    </row>
    <row r="430" spans="1:8">
      <c r="A430" s="4" t="s">
        <v>76</v>
      </c>
      <c r="B430" s="135" t="s">
        <v>75</v>
      </c>
      <c r="C430" s="136">
        <v>44248</v>
      </c>
      <c r="D430" s="137" t="e" cm="1">
        <f t="array" ref="D430">INDEX(Horimetros!#REF!,1,'Tabela Horímetros'!F430)</f>
        <v>#REF!</v>
      </c>
      <c r="F430">
        <f t="shared" si="7"/>
        <v>49</v>
      </c>
      <c r="H430" s="59"/>
    </row>
    <row r="431" spans="1:8">
      <c r="A431" s="4" t="s">
        <v>80</v>
      </c>
      <c r="B431" s="135" t="s">
        <v>79</v>
      </c>
      <c r="C431" s="136">
        <v>44248</v>
      </c>
      <c r="D431" s="137" t="e" cm="1">
        <f t="array" ref="D431">INDEX(Horimetros!#REF!,1,'Tabela Horímetros'!F431)</f>
        <v>#REF!</v>
      </c>
      <c r="F431">
        <f t="shared" si="7"/>
        <v>49</v>
      </c>
      <c r="H431" s="59"/>
    </row>
    <row r="432" spans="1:8">
      <c r="A432" s="4" t="s">
        <v>84</v>
      </c>
      <c r="B432" s="135" t="s">
        <v>83</v>
      </c>
      <c r="C432" s="136">
        <v>44248</v>
      </c>
      <c r="D432" s="137" t="e" cm="1">
        <f t="array" ref="D432">INDEX(Horimetros!#REF!,1,'Tabela Horímetros'!F432)</f>
        <v>#REF!</v>
      </c>
      <c r="F432">
        <f t="shared" si="7"/>
        <v>49</v>
      </c>
      <c r="H432" s="59"/>
    </row>
    <row r="433" spans="1:8">
      <c r="A433" s="4" t="s">
        <v>86</v>
      </c>
      <c r="B433" s="135" t="s">
        <v>85</v>
      </c>
      <c r="C433" s="136">
        <v>44248</v>
      </c>
      <c r="D433" s="137" t="e" cm="1">
        <f t="array" ref="D433">INDEX(Horimetros!#REF!,1,'Tabela Horímetros'!F433)</f>
        <v>#REF!</v>
      </c>
      <c r="F433">
        <f t="shared" si="7"/>
        <v>49</v>
      </c>
      <c r="H433" s="59"/>
    </row>
    <row r="434" spans="1:8">
      <c r="A434" s="4" t="s">
        <v>59</v>
      </c>
      <c r="B434" s="135" t="s">
        <v>58</v>
      </c>
      <c r="C434" s="136">
        <v>44249</v>
      </c>
      <c r="D434" s="137" cm="1">
        <f t="array" ref="D434">INDEX(Horimetros!$4:$4,1,'Tabela Horímetros'!F434)</f>
        <v>0</v>
      </c>
      <c r="F434">
        <f t="shared" si="7"/>
        <v>50</v>
      </c>
      <c r="H434" s="59"/>
    </row>
    <row r="435" spans="1:8">
      <c r="A435" s="4" t="s">
        <v>61</v>
      </c>
      <c r="B435" s="135" t="s">
        <v>60</v>
      </c>
      <c r="C435" s="136">
        <v>44249</v>
      </c>
      <c r="D435" s="137" cm="1">
        <f t="array" ref="D435">INDEX(Horimetros!$5:$5,1,'Tabela Horímetros'!F435)</f>
        <v>0</v>
      </c>
      <c r="F435">
        <f t="shared" si="7"/>
        <v>50</v>
      </c>
      <c r="H435" s="59"/>
    </row>
    <row r="436" spans="1:8">
      <c r="A436" s="4" t="s">
        <v>63</v>
      </c>
      <c r="B436" s="135" t="s">
        <v>62</v>
      </c>
      <c r="C436" s="136">
        <v>44249</v>
      </c>
      <c r="D436" s="137" cm="1">
        <f t="array" ref="D436">INDEX(Horimetros!$6:$6,1,'Tabela Horímetros'!F436)</f>
        <v>0</v>
      </c>
      <c r="F436">
        <f t="shared" si="7"/>
        <v>50</v>
      </c>
      <c r="H436" s="59"/>
    </row>
    <row r="437" spans="1:8">
      <c r="A437" s="4" t="s">
        <v>68</v>
      </c>
      <c r="B437" s="135" t="s">
        <v>67</v>
      </c>
      <c r="C437" s="136">
        <v>44249</v>
      </c>
      <c r="D437" s="137" cm="1">
        <f t="array" ref="D437">INDEX(Horimetros!$7:$7,1,'Tabela Horímetros'!F437)</f>
        <v>0</v>
      </c>
      <c r="F437">
        <f t="shared" si="7"/>
        <v>50</v>
      </c>
      <c r="H437" s="59"/>
    </row>
    <row r="438" spans="1:8">
      <c r="A438" s="4" t="s">
        <v>72</v>
      </c>
      <c r="B438" s="135" t="s">
        <v>71</v>
      </c>
      <c r="C438" s="136">
        <v>44249</v>
      </c>
      <c r="D438" s="137" cm="1">
        <f t="array" ref="D438">INDEX(Horimetros!$8:$8,1,'Tabela Horímetros'!F438)</f>
        <v>0</v>
      </c>
      <c r="F438">
        <f t="shared" si="7"/>
        <v>50</v>
      </c>
      <c r="H438" s="59"/>
    </row>
    <row r="439" spans="1:8">
      <c r="A439" s="4" t="s">
        <v>76</v>
      </c>
      <c r="B439" s="135" t="s">
        <v>75</v>
      </c>
      <c r="C439" s="136">
        <v>44249</v>
      </c>
      <c r="D439" s="137" t="e" cm="1">
        <f t="array" ref="D439">INDEX(Horimetros!#REF!,1,'Tabela Horímetros'!F439)</f>
        <v>#REF!</v>
      </c>
      <c r="F439">
        <f t="shared" si="7"/>
        <v>50</v>
      </c>
      <c r="H439" s="59"/>
    </row>
    <row r="440" spans="1:8">
      <c r="A440" s="4" t="s">
        <v>80</v>
      </c>
      <c r="B440" s="135" t="s">
        <v>79</v>
      </c>
      <c r="C440" s="136">
        <v>44249</v>
      </c>
      <c r="D440" s="137" t="e" cm="1">
        <f t="array" ref="D440">INDEX(Horimetros!#REF!,1,'Tabela Horímetros'!F440)</f>
        <v>#REF!</v>
      </c>
      <c r="F440">
        <f t="shared" si="7"/>
        <v>50</v>
      </c>
      <c r="H440" s="59"/>
    </row>
    <row r="441" spans="1:8">
      <c r="A441" s="4" t="s">
        <v>84</v>
      </c>
      <c r="B441" s="135" t="s">
        <v>83</v>
      </c>
      <c r="C441" s="136">
        <v>44249</v>
      </c>
      <c r="D441" s="137" t="e" cm="1">
        <f t="array" ref="D441">INDEX(Horimetros!#REF!,1,'Tabela Horímetros'!F441)</f>
        <v>#REF!</v>
      </c>
      <c r="F441">
        <f t="shared" si="7"/>
        <v>50</v>
      </c>
      <c r="H441" s="59"/>
    </row>
    <row r="442" spans="1:8">
      <c r="A442" s="4" t="s">
        <v>86</v>
      </c>
      <c r="B442" s="135" t="s">
        <v>85</v>
      </c>
      <c r="C442" s="136">
        <v>44249</v>
      </c>
      <c r="D442" s="137" t="e" cm="1">
        <f t="array" ref="D442">INDEX(Horimetros!#REF!,1,'Tabela Horímetros'!F442)</f>
        <v>#REF!</v>
      </c>
      <c r="F442">
        <f t="shared" si="7"/>
        <v>50</v>
      </c>
      <c r="H442" s="59"/>
    </row>
    <row r="443" spans="1:8">
      <c r="A443" s="4" t="s">
        <v>59</v>
      </c>
      <c r="B443" s="135" t="s">
        <v>58</v>
      </c>
      <c r="C443" s="136">
        <v>44250</v>
      </c>
      <c r="D443" s="137" cm="1">
        <f t="array" ref="D443">INDEX(Horimetros!$4:$4,1,'Tabela Horímetros'!F443)</f>
        <v>0</v>
      </c>
      <c r="F443">
        <f t="shared" si="7"/>
        <v>51</v>
      </c>
      <c r="H443" s="59"/>
    </row>
    <row r="444" spans="1:8">
      <c r="A444" s="4" t="s">
        <v>61</v>
      </c>
      <c r="B444" s="135" t="s">
        <v>60</v>
      </c>
      <c r="C444" s="136">
        <v>44250</v>
      </c>
      <c r="D444" s="137" cm="1">
        <f t="array" ref="D444">INDEX(Horimetros!$5:$5,1,'Tabela Horímetros'!F444)</f>
        <v>0</v>
      </c>
      <c r="F444">
        <f t="shared" si="7"/>
        <v>51</v>
      </c>
      <c r="H444" s="59"/>
    </row>
    <row r="445" spans="1:8">
      <c r="A445" s="4" t="s">
        <v>63</v>
      </c>
      <c r="B445" s="135" t="s">
        <v>62</v>
      </c>
      <c r="C445" s="136">
        <v>44250</v>
      </c>
      <c r="D445" s="137" cm="1">
        <f t="array" ref="D445">INDEX(Horimetros!$6:$6,1,'Tabela Horímetros'!F445)</f>
        <v>0</v>
      </c>
      <c r="F445">
        <f t="shared" si="7"/>
        <v>51</v>
      </c>
      <c r="H445" s="59"/>
    </row>
    <row r="446" spans="1:8">
      <c r="A446" s="4" t="s">
        <v>68</v>
      </c>
      <c r="B446" s="135" t="s">
        <v>67</v>
      </c>
      <c r="C446" s="136">
        <v>44250</v>
      </c>
      <c r="D446" s="137" cm="1">
        <f t="array" ref="D446">INDEX(Horimetros!$7:$7,1,'Tabela Horímetros'!F446)</f>
        <v>0</v>
      </c>
      <c r="F446">
        <f t="shared" si="7"/>
        <v>51</v>
      </c>
      <c r="H446" s="59"/>
    </row>
    <row r="447" spans="1:8">
      <c r="A447" s="4" t="s">
        <v>72</v>
      </c>
      <c r="B447" s="135" t="s">
        <v>71</v>
      </c>
      <c r="C447" s="136">
        <v>44250</v>
      </c>
      <c r="D447" s="137" cm="1">
        <f t="array" ref="D447">INDEX(Horimetros!$8:$8,1,'Tabela Horímetros'!F447)</f>
        <v>0</v>
      </c>
      <c r="F447">
        <f t="shared" si="7"/>
        <v>51</v>
      </c>
      <c r="H447" s="59"/>
    </row>
    <row r="448" spans="1:8">
      <c r="A448" s="4" t="s">
        <v>76</v>
      </c>
      <c r="B448" s="135" t="s">
        <v>75</v>
      </c>
      <c r="C448" s="136">
        <v>44250</v>
      </c>
      <c r="D448" s="137" t="e" cm="1">
        <f t="array" ref="D448">INDEX(Horimetros!#REF!,1,'Tabela Horímetros'!F448)</f>
        <v>#REF!</v>
      </c>
      <c r="F448">
        <f t="shared" si="7"/>
        <v>51</v>
      </c>
      <c r="H448" s="59"/>
    </row>
    <row r="449" spans="1:8">
      <c r="A449" s="4" t="s">
        <v>80</v>
      </c>
      <c r="B449" s="135" t="s">
        <v>79</v>
      </c>
      <c r="C449" s="136">
        <v>44250</v>
      </c>
      <c r="D449" s="137" t="e" cm="1">
        <f t="array" ref="D449">INDEX(Horimetros!#REF!,1,'Tabela Horímetros'!F449)</f>
        <v>#REF!</v>
      </c>
      <c r="F449">
        <f t="shared" si="7"/>
        <v>51</v>
      </c>
      <c r="H449" s="59"/>
    </row>
    <row r="450" spans="1:8">
      <c r="A450" s="4" t="s">
        <v>84</v>
      </c>
      <c r="B450" s="135" t="s">
        <v>83</v>
      </c>
      <c r="C450" s="136">
        <v>44250</v>
      </c>
      <c r="D450" s="137" t="e" cm="1">
        <f t="array" ref="D450">INDEX(Horimetros!#REF!,1,'Tabela Horímetros'!F450)</f>
        <v>#REF!</v>
      </c>
      <c r="F450">
        <f t="shared" si="7"/>
        <v>51</v>
      </c>
      <c r="H450" s="59"/>
    </row>
    <row r="451" spans="1:8">
      <c r="A451" s="4" t="s">
        <v>86</v>
      </c>
      <c r="B451" s="135" t="s">
        <v>85</v>
      </c>
      <c r="C451" s="136">
        <v>44250</v>
      </c>
      <c r="D451" s="137" t="e" cm="1">
        <f t="array" ref="D451">INDEX(Horimetros!#REF!,1,'Tabela Horímetros'!F451)</f>
        <v>#REF!</v>
      </c>
      <c r="F451">
        <f t="shared" si="7"/>
        <v>51</v>
      </c>
      <c r="H451" s="59"/>
    </row>
    <row r="452" spans="1:8">
      <c r="A452" s="4" t="s">
        <v>59</v>
      </c>
      <c r="B452" s="135" t="s">
        <v>58</v>
      </c>
      <c r="C452" s="136">
        <v>44251</v>
      </c>
      <c r="D452" s="137" cm="1">
        <f t="array" ref="D452">INDEX(Horimetros!$4:$4,1,'Tabela Horímetros'!F452)</f>
        <v>18268</v>
      </c>
      <c r="F452">
        <f t="shared" si="7"/>
        <v>52</v>
      </c>
      <c r="H452" s="59"/>
    </row>
    <row r="453" spans="1:8">
      <c r="A453" s="4" t="s">
        <v>61</v>
      </c>
      <c r="B453" s="135" t="s">
        <v>60</v>
      </c>
      <c r="C453" s="136">
        <v>44251</v>
      </c>
      <c r="D453" s="137" cm="1">
        <f t="array" ref="D453">INDEX(Horimetros!$5:$5,1,'Tabela Horímetros'!F453)</f>
        <v>21952</v>
      </c>
      <c r="F453">
        <f t="shared" si="7"/>
        <v>52</v>
      </c>
      <c r="H453" s="59"/>
    </row>
    <row r="454" spans="1:8">
      <c r="A454" s="4" t="s">
        <v>63</v>
      </c>
      <c r="B454" s="135" t="s">
        <v>62</v>
      </c>
      <c r="C454" s="136">
        <v>44251</v>
      </c>
      <c r="D454" s="137" cm="1">
        <f t="array" ref="D454">INDEX(Horimetros!$6:$6,1,'Tabela Horímetros'!F454)</f>
        <v>20567</v>
      </c>
      <c r="F454">
        <f t="shared" si="7"/>
        <v>52</v>
      </c>
      <c r="H454" s="59"/>
    </row>
    <row r="455" spans="1:8">
      <c r="A455" s="4" t="s">
        <v>68</v>
      </c>
      <c r="B455" s="135" t="s">
        <v>67</v>
      </c>
      <c r="C455" s="136">
        <v>44251</v>
      </c>
      <c r="D455" s="137" cm="1">
        <f t="array" ref="D455">INDEX(Horimetros!$7:$7,1,'Tabela Horímetros'!F455)</f>
        <v>21173</v>
      </c>
      <c r="F455">
        <f t="shared" si="7"/>
        <v>52</v>
      </c>
      <c r="H455" s="59"/>
    </row>
    <row r="456" spans="1:8">
      <c r="A456" s="4" t="s">
        <v>72</v>
      </c>
      <c r="B456" s="135" t="s">
        <v>71</v>
      </c>
      <c r="C456" s="136">
        <v>44251</v>
      </c>
      <c r="D456" s="137" cm="1">
        <f t="array" ref="D456">INDEX(Horimetros!$8:$8,1,'Tabela Horímetros'!F456)</f>
        <v>21928</v>
      </c>
      <c r="F456">
        <f t="shared" si="7"/>
        <v>52</v>
      </c>
      <c r="H456" s="59"/>
    </row>
    <row r="457" spans="1:8">
      <c r="A457" s="4" t="s">
        <v>76</v>
      </c>
      <c r="B457" s="135" t="s">
        <v>75</v>
      </c>
      <c r="C457" s="136">
        <v>44251</v>
      </c>
      <c r="D457" s="137" t="e" cm="1">
        <f t="array" ref="D457">INDEX(Horimetros!#REF!,1,'Tabela Horímetros'!F457)</f>
        <v>#REF!</v>
      </c>
      <c r="F457">
        <f t="shared" si="7"/>
        <v>52</v>
      </c>
      <c r="H457" s="59"/>
    </row>
    <row r="458" spans="1:8">
      <c r="A458" s="4" t="s">
        <v>80</v>
      </c>
      <c r="B458" s="135" t="s">
        <v>79</v>
      </c>
      <c r="C458" s="136">
        <v>44251</v>
      </c>
      <c r="D458" s="137" t="e" cm="1">
        <f t="array" ref="D458">INDEX(Horimetros!#REF!,1,'Tabela Horímetros'!F458)</f>
        <v>#REF!</v>
      </c>
      <c r="F458">
        <f t="shared" si="7"/>
        <v>52</v>
      </c>
      <c r="H458" s="59"/>
    </row>
    <row r="459" spans="1:8">
      <c r="A459" s="4" t="s">
        <v>84</v>
      </c>
      <c r="B459" s="135" t="s">
        <v>83</v>
      </c>
      <c r="C459" s="136">
        <v>44251</v>
      </c>
      <c r="D459" s="137" t="e" cm="1">
        <f t="array" ref="D459">INDEX(Horimetros!#REF!,1,'Tabela Horímetros'!F459)</f>
        <v>#REF!</v>
      </c>
      <c r="F459">
        <f t="shared" si="7"/>
        <v>52</v>
      </c>
      <c r="H459" s="59"/>
    </row>
    <row r="460" spans="1:8">
      <c r="A460" s="4" t="s">
        <v>86</v>
      </c>
      <c r="B460" s="135" t="s">
        <v>85</v>
      </c>
      <c r="C460" s="136">
        <v>44251</v>
      </c>
      <c r="D460" s="137" t="e" cm="1">
        <f t="array" ref="D460">INDEX(Horimetros!#REF!,1,'Tabela Horímetros'!F460)</f>
        <v>#REF!</v>
      </c>
      <c r="F460">
        <f t="shared" si="7"/>
        <v>52</v>
      </c>
      <c r="H460" s="59"/>
    </row>
    <row r="461" spans="1:8">
      <c r="A461" s="4" t="s">
        <v>59</v>
      </c>
      <c r="B461" s="135" t="s">
        <v>58</v>
      </c>
      <c r="C461" s="136">
        <v>44252</v>
      </c>
      <c r="D461" s="137" cm="1">
        <f t="array" ref="D461">INDEX(Horimetros!$4:$4,1,'Tabela Horímetros'!F461)</f>
        <v>0</v>
      </c>
      <c r="F461">
        <f t="shared" si="7"/>
        <v>53</v>
      </c>
      <c r="H461" s="59"/>
    </row>
    <row r="462" spans="1:8">
      <c r="A462" s="4" t="s">
        <v>61</v>
      </c>
      <c r="B462" s="135" t="s">
        <v>60</v>
      </c>
      <c r="C462" s="136">
        <v>44252</v>
      </c>
      <c r="D462" s="137" cm="1">
        <f t="array" ref="D462">INDEX(Horimetros!$5:$5,1,'Tabela Horímetros'!F462)</f>
        <v>0</v>
      </c>
      <c r="F462">
        <f t="shared" si="7"/>
        <v>53</v>
      </c>
      <c r="H462" s="59"/>
    </row>
    <row r="463" spans="1:8">
      <c r="A463" s="4" t="s">
        <v>63</v>
      </c>
      <c r="B463" s="135" t="s">
        <v>62</v>
      </c>
      <c r="C463" s="136">
        <v>44252</v>
      </c>
      <c r="D463" s="137" cm="1">
        <f t="array" ref="D463">INDEX(Horimetros!$6:$6,1,'Tabela Horímetros'!F463)</f>
        <v>0</v>
      </c>
      <c r="F463">
        <f t="shared" si="7"/>
        <v>53</v>
      </c>
      <c r="H463" s="59"/>
    </row>
    <row r="464" spans="1:8">
      <c r="A464" s="4" t="s">
        <v>68</v>
      </c>
      <c r="B464" s="135" t="s">
        <v>67</v>
      </c>
      <c r="C464" s="136">
        <v>44252</v>
      </c>
      <c r="D464" s="137" cm="1">
        <f t="array" ref="D464">INDEX(Horimetros!$7:$7,1,'Tabela Horímetros'!F464)</f>
        <v>0</v>
      </c>
      <c r="F464">
        <f t="shared" si="7"/>
        <v>53</v>
      </c>
      <c r="H464" s="59"/>
    </row>
    <row r="465" spans="1:8">
      <c r="A465" s="4" t="s">
        <v>72</v>
      </c>
      <c r="B465" s="135" t="s">
        <v>71</v>
      </c>
      <c r="C465" s="136">
        <v>44252</v>
      </c>
      <c r="D465" s="137" cm="1">
        <f t="array" ref="D465">INDEX(Horimetros!$8:$8,1,'Tabela Horímetros'!F465)</f>
        <v>0</v>
      </c>
      <c r="F465">
        <f t="shared" si="7"/>
        <v>53</v>
      </c>
      <c r="H465" s="59"/>
    </row>
    <row r="466" spans="1:8">
      <c r="A466" s="4" t="s">
        <v>76</v>
      </c>
      <c r="B466" s="135" t="s">
        <v>75</v>
      </c>
      <c r="C466" s="136">
        <v>44252</v>
      </c>
      <c r="D466" s="137" t="e" cm="1">
        <f t="array" ref="D466">INDEX(Horimetros!#REF!,1,'Tabela Horímetros'!F466)</f>
        <v>#REF!</v>
      </c>
      <c r="F466">
        <f t="shared" si="7"/>
        <v>53</v>
      </c>
      <c r="H466" s="59"/>
    </row>
    <row r="467" spans="1:8">
      <c r="A467" s="4" t="s">
        <v>80</v>
      </c>
      <c r="B467" s="135" t="s">
        <v>79</v>
      </c>
      <c r="C467" s="136">
        <v>44252</v>
      </c>
      <c r="D467" s="137" t="e" cm="1">
        <f t="array" ref="D467">INDEX(Horimetros!#REF!,1,'Tabela Horímetros'!F467)</f>
        <v>#REF!</v>
      </c>
      <c r="F467">
        <f t="shared" si="7"/>
        <v>53</v>
      </c>
      <c r="H467" s="59"/>
    </row>
    <row r="468" spans="1:8">
      <c r="A468" s="4" t="s">
        <v>84</v>
      </c>
      <c r="B468" s="135" t="s">
        <v>83</v>
      </c>
      <c r="C468" s="136">
        <v>44252</v>
      </c>
      <c r="D468" s="137" t="e" cm="1">
        <f t="array" ref="D468">INDEX(Horimetros!#REF!,1,'Tabela Horímetros'!F468)</f>
        <v>#REF!</v>
      </c>
      <c r="F468">
        <f t="shared" si="7"/>
        <v>53</v>
      </c>
      <c r="H468" s="59"/>
    </row>
    <row r="469" spans="1:8">
      <c r="A469" s="4" t="s">
        <v>86</v>
      </c>
      <c r="B469" s="135" t="s">
        <v>85</v>
      </c>
      <c r="C469" s="136">
        <v>44252</v>
      </c>
      <c r="D469" s="137" t="e" cm="1">
        <f t="array" ref="D469">INDEX(Horimetros!#REF!,1,'Tabela Horímetros'!F469)</f>
        <v>#REF!</v>
      </c>
      <c r="F469">
        <f t="shared" ref="F469:F532" si="8">F460+1</f>
        <v>53</v>
      </c>
      <c r="H469" s="59"/>
    </row>
    <row r="470" spans="1:8">
      <c r="A470" s="4" t="s">
        <v>59</v>
      </c>
      <c r="B470" s="135" t="s">
        <v>58</v>
      </c>
      <c r="C470" s="136">
        <v>44253</v>
      </c>
      <c r="D470" s="137" cm="1">
        <f t="array" ref="D470">INDEX(Horimetros!$4:$4,1,'Tabela Horímetros'!F470)</f>
        <v>0</v>
      </c>
      <c r="F470">
        <f t="shared" si="8"/>
        <v>54</v>
      </c>
      <c r="H470" s="59"/>
    </row>
    <row r="471" spans="1:8">
      <c r="A471" s="4" t="s">
        <v>61</v>
      </c>
      <c r="B471" s="135" t="s">
        <v>60</v>
      </c>
      <c r="C471" s="136">
        <v>44253</v>
      </c>
      <c r="D471" s="137" cm="1">
        <f t="array" ref="D471">INDEX(Horimetros!$5:$5,1,'Tabela Horímetros'!F471)</f>
        <v>0</v>
      </c>
      <c r="F471">
        <f t="shared" si="8"/>
        <v>54</v>
      </c>
      <c r="H471" s="59"/>
    </row>
    <row r="472" spans="1:8">
      <c r="A472" s="4" t="s">
        <v>63</v>
      </c>
      <c r="B472" s="135" t="s">
        <v>62</v>
      </c>
      <c r="C472" s="136">
        <v>44253</v>
      </c>
      <c r="D472" s="137" cm="1">
        <f t="array" ref="D472">INDEX(Horimetros!$6:$6,1,'Tabela Horímetros'!F472)</f>
        <v>0</v>
      </c>
      <c r="F472">
        <f t="shared" si="8"/>
        <v>54</v>
      </c>
      <c r="H472" s="59"/>
    </row>
    <row r="473" spans="1:8">
      <c r="A473" s="4" t="s">
        <v>68</v>
      </c>
      <c r="B473" s="135" t="s">
        <v>67</v>
      </c>
      <c r="C473" s="136">
        <v>44253</v>
      </c>
      <c r="D473" s="137" cm="1">
        <f t="array" ref="D473">INDEX(Horimetros!$7:$7,1,'Tabela Horímetros'!F473)</f>
        <v>0</v>
      </c>
      <c r="F473">
        <f t="shared" si="8"/>
        <v>54</v>
      </c>
      <c r="H473" s="59"/>
    </row>
    <row r="474" spans="1:8">
      <c r="A474" s="4" t="s">
        <v>72</v>
      </c>
      <c r="B474" s="135" t="s">
        <v>71</v>
      </c>
      <c r="C474" s="136">
        <v>44253</v>
      </c>
      <c r="D474" s="137" cm="1">
        <f t="array" ref="D474">INDEX(Horimetros!$8:$8,1,'Tabela Horímetros'!F474)</f>
        <v>0</v>
      </c>
      <c r="F474">
        <f t="shared" si="8"/>
        <v>54</v>
      </c>
      <c r="H474" s="59"/>
    </row>
    <row r="475" spans="1:8">
      <c r="A475" s="4" t="s">
        <v>76</v>
      </c>
      <c r="B475" s="135" t="s">
        <v>75</v>
      </c>
      <c r="C475" s="136">
        <v>44253</v>
      </c>
      <c r="D475" s="137" t="e" cm="1">
        <f t="array" ref="D475">INDEX(Horimetros!#REF!,1,'Tabela Horímetros'!F475)</f>
        <v>#REF!</v>
      </c>
      <c r="F475">
        <f t="shared" si="8"/>
        <v>54</v>
      </c>
      <c r="H475" s="59"/>
    </row>
    <row r="476" spans="1:8">
      <c r="A476" s="4" t="s">
        <v>80</v>
      </c>
      <c r="B476" s="135" t="s">
        <v>79</v>
      </c>
      <c r="C476" s="136">
        <v>44253</v>
      </c>
      <c r="D476" s="137" t="e" cm="1">
        <f t="array" ref="D476">INDEX(Horimetros!#REF!,1,'Tabela Horímetros'!F476)</f>
        <v>#REF!</v>
      </c>
      <c r="F476">
        <f t="shared" si="8"/>
        <v>54</v>
      </c>
      <c r="H476" s="59"/>
    </row>
    <row r="477" spans="1:8">
      <c r="A477" s="4" t="s">
        <v>84</v>
      </c>
      <c r="B477" s="135" t="s">
        <v>83</v>
      </c>
      <c r="C477" s="136">
        <v>44253</v>
      </c>
      <c r="D477" s="137" t="e" cm="1">
        <f t="array" ref="D477">INDEX(Horimetros!#REF!,1,'Tabela Horímetros'!F477)</f>
        <v>#REF!</v>
      </c>
      <c r="F477">
        <f t="shared" si="8"/>
        <v>54</v>
      </c>
      <c r="H477" s="59"/>
    </row>
    <row r="478" spans="1:8">
      <c r="A478" s="4" t="s">
        <v>86</v>
      </c>
      <c r="B478" s="135" t="s">
        <v>85</v>
      </c>
      <c r="C478" s="136">
        <v>44253</v>
      </c>
      <c r="D478" s="137" t="e" cm="1">
        <f t="array" ref="D478">INDEX(Horimetros!#REF!,1,'Tabela Horímetros'!F478)</f>
        <v>#REF!</v>
      </c>
      <c r="F478">
        <f t="shared" si="8"/>
        <v>54</v>
      </c>
      <c r="H478" s="59"/>
    </row>
    <row r="479" spans="1:8">
      <c r="A479" s="4" t="s">
        <v>59</v>
      </c>
      <c r="B479" s="135" t="s">
        <v>58</v>
      </c>
      <c r="C479" s="136">
        <v>44254</v>
      </c>
      <c r="D479" s="137" cm="1">
        <f t="array" ref="D479">INDEX(Horimetros!$4:$4,1,'Tabela Horímetros'!F479)</f>
        <v>0</v>
      </c>
      <c r="F479">
        <f t="shared" si="8"/>
        <v>55</v>
      </c>
      <c r="H479" s="59"/>
    </row>
    <row r="480" spans="1:8">
      <c r="A480" s="4" t="s">
        <v>61</v>
      </c>
      <c r="B480" s="135" t="s">
        <v>60</v>
      </c>
      <c r="C480" s="136">
        <v>44254</v>
      </c>
      <c r="D480" s="137" cm="1">
        <f t="array" ref="D480">INDEX(Horimetros!$5:$5,1,'Tabela Horímetros'!F480)</f>
        <v>0</v>
      </c>
      <c r="F480">
        <f t="shared" si="8"/>
        <v>55</v>
      </c>
      <c r="H480" s="59"/>
    </row>
    <row r="481" spans="1:8">
      <c r="A481" s="4" t="s">
        <v>63</v>
      </c>
      <c r="B481" s="135" t="s">
        <v>62</v>
      </c>
      <c r="C481" s="136">
        <v>44254</v>
      </c>
      <c r="D481" s="137" cm="1">
        <f t="array" ref="D481">INDEX(Horimetros!$6:$6,1,'Tabela Horímetros'!F481)</f>
        <v>0</v>
      </c>
      <c r="F481">
        <f t="shared" si="8"/>
        <v>55</v>
      </c>
      <c r="H481" s="59"/>
    </row>
    <row r="482" spans="1:8">
      <c r="A482" s="4" t="s">
        <v>68</v>
      </c>
      <c r="B482" s="135" t="s">
        <v>67</v>
      </c>
      <c r="C482" s="136">
        <v>44254</v>
      </c>
      <c r="D482" s="137" cm="1">
        <f t="array" ref="D482">INDEX(Horimetros!$7:$7,1,'Tabela Horímetros'!F482)</f>
        <v>0</v>
      </c>
      <c r="F482">
        <f t="shared" si="8"/>
        <v>55</v>
      </c>
      <c r="H482" s="59"/>
    </row>
    <row r="483" spans="1:8">
      <c r="A483" s="4" t="s">
        <v>72</v>
      </c>
      <c r="B483" s="135" t="s">
        <v>71</v>
      </c>
      <c r="C483" s="136">
        <v>44254</v>
      </c>
      <c r="D483" s="137" cm="1">
        <f t="array" ref="D483">INDEX(Horimetros!$8:$8,1,'Tabela Horímetros'!F483)</f>
        <v>0</v>
      </c>
      <c r="F483">
        <f t="shared" si="8"/>
        <v>55</v>
      </c>
      <c r="H483" s="59"/>
    </row>
    <row r="484" spans="1:8">
      <c r="A484" s="4" t="s">
        <v>76</v>
      </c>
      <c r="B484" s="135" t="s">
        <v>75</v>
      </c>
      <c r="C484" s="136">
        <v>44254</v>
      </c>
      <c r="D484" s="137" t="e" cm="1">
        <f t="array" ref="D484">INDEX(Horimetros!#REF!,1,'Tabela Horímetros'!F484)</f>
        <v>#REF!</v>
      </c>
      <c r="F484">
        <f t="shared" si="8"/>
        <v>55</v>
      </c>
      <c r="H484" s="59"/>
    </row>
    <row r="485" spans="1:8">
      <c r="A485" s="4" t="s">
        <v>80</v>
      </c>
      <c r="B485" s="135" t="s">
        <v>79</v>
      </c>
      <c r="C485" s="136">
        <v>44254</v>
      </c>
      <c r="D485" s="137" t="e" cm="1">
        <f t="array" ref="D485">INDEX(Horimetros!#REF!,1,'Tabela Horímetros'!F485)</f>
        <v>#REF!</v>
      </c>
      <c r="F485">
        <f t="shared" si="8"/>
        <v>55</v>
      </c>
      <c r="H485" s="59"/>
    </row>
    <row r="486" spans="1:8">
      <c r="A486" s="4" t="s">
        <v>84</v>
      </c>
      <c r="B486" s="135" t="s">
        <v>83</v>
      </c>
      <c r="C486" s="136">
        <v>44254</v>
      </c>
      <c r="D486" s="137" t="e" cm="1">
        <f t="array" ref="D486">INDEX(Horimetros!#REF!,1,'Tabela Horímetros'!F486)</f>
        <v>#REF!</v>
      </c>
      <c r="F486">
        <f t="shared" si="8"/>
        <v>55</v>
      </c>
      <c r="H486" s="59"/>
    </row>
    <row r="487" spans="1:8">
      <c r="A487" s="4" t="s">
        <v>86</v>
      </c>
      <c r="B487" s="135" t="s">
        <v>85</v>
      </c>
      <c r="C487" s="136">
        <v>44254</v>
      </c>
      <c r="D487" s="137" t="e" cm="1">
        <f t="array" ref="D487">INDEX(Horimetros!#REF!,1,'Tabela Horímetros'!F487)</f>
        <v>#REF!</v>
      </c>
      <c r="F487">
        <f t="shared" si="8"/>
        <v>55</v>
      </c>
      <c r="H487" s="59"/>
    </row>
    <row r="488" spans="1:8">
      <c r="A488" s="4" t="s">
        <v>59</v>
      </c>
      <c r="B488" s="135" t="s">
        <v>58</v>
      </c>
      <c r="C488" s="136">
        <v>44255</v>
      </c>
      <c r="D488" s="137" cm="1">
        <f t="array" ref="D488">INDEX(Horimetros!$4:$4,1,'Tabela Horímetros'!F488)</f>
        <v>0</v>
      </c>
      <c r="F488">
        <f t="shared" si="8"/>
        <v>56</v>
      </c>
      <c r="H488" s="59"/>
    </row>
    <row r="489" spans="1:8">
      <c r="A489" s="4" t="s">
        <v>61</v>
      </c>
      <c r="B489" s="135" t="s">
        <v>60</v>
      </c>
      <c r="C489" s="136">
        <v>44255</v>
      </c>
      <c r="D489" s="137" cm="1">
        <f t="array" ref="D489">INDEX(Horimetros!$5:$5,1,'Tabela Horímetros'!F489)</f>
        <v>0</v>
      </c>
      <c r="F489">
        <f t="shared" si="8"/>
        <v>56</v>
      </c>
      <c r="H489" s="59"/>
    </row>
    <row r="490" spans="1:8">
      <c r="A490" s="4" t="s">
        <v>63</v>
      </c>
      <c r="B490" s="135" t="s">
        <v>62</v>
      </c>
      <c r="C490" s="136">
        <v>44255</v>
      </c>
      <c r="D490" s="137" cm="1">
        <f t="array" ref="D490">INDEX(Horimetros!$6:$6,1,'Tabela Horímetros'!F490)</f>
        <v>0</v>
      </c>
      <c r="F490">
        <f t="shared" si="8"/>
        <v>56</v>
      </c>
      <c r="H490" s="59"/>
    </row>
    <row r="491" spans="1:8">
      <c r="A491" s="4" t="s">
        <v>68</v>
      </c>
      <c r="B491" s="135" t="s">
        <v>67</v>
      </c>
      <c r="C491" s="136">
        <v>44255</v>
      </c>
      <c r="D491" s="137" cm="1">
        <f t="array" ref="D491">INDEX(Horimetros!$7:$7,1,'Tabela Horímetros'!F491)</f>
        <v>0</v>
      </c>
      <c r="F491">
        <f t="shared" si="8"/>
        <v>56</v>
      </c>
      <c r="H491" s="59"/>
    </row>
    <row r="492" spans="1:8">
      <c r="A492" s="4" t="s">
        <v>72</v>
      </c>
      <c r="B492" s="135" t="s">
        <v>71</v>
      </c>
      <c r="C492" s="136">
        <v>44255</v>
      </c>
      <c r="D492" s="137" cm="1">
        <f t="array" ref="D492">INDEX(Horimetros!$8:$8,1,'Tabela Horímetros'!F492)</f>
        <v>0</v>
      </c>
      <c r="F492">
        <f t="shared" si="8"/>
        <v>56</v>
      </c>
      <c r="H492" s="59"/>
    </row>
    <row r="493" spans="1:8">
      <c r="A493" s="4" t="s">
        <v>76</v>
      </c>
      <c r="B493" s="135" t="s">
        <v>75</v>
      </c>
      <c r="C493" s="136">
        <v>44255</v>
      </c>
      <c r="D493" s="137" t="e" cm="1">
        <f t="array" ref="D493">INDEX(Horimetros!#REF!,1,'Tabela Horímetros'!F493)</f>
        <v>#REF!</v>
      </c>
      <c r="F493">
        <f t="shared" si="8"/>
        <v>56</v>
      </c>
      <c r="H493" s="59"/>
    </row>
    <row r="494" spans="1:8">
      <c r="A494" s="4" t="s">
        <v>80</v>
      </c>
      <c r="B494" s="135" t="s">
        <v>79</v>
      </c>
      <c r="C494" s="136">
        <v>44255</v>
      </c>
      <c r="D494" s="137" t="e" cm="1">
        <f t="array" ref="D494">INDEX(Horimetros!#REF!,1,'Tabela Horímetros'!F494)</f>
        <v>#REF!</v>
      </c>
      <c r="F494">
        <f t="shared" si="8"/>
        <v>56</v>
      </c>
      <c r="H494" s="59"/>
    </row>
    <row r="495" spans="1:8">
      <c r="A495" s="4" t="s">
        <v>84</v>
      </c>
      <c r="B495" s="135" t="s">
        <v>83</v>
      </c>
      <c r="C495" s="136">
        <v>44255</v>
      </c>
      <c r="D495" s="137" t="e" cm="1">
        <f t="array" ref="D495">INDEX(Horimetros!#REF!,1,'Tabela Horímetros'!F495)</f>
        <v>#REF!</v>
      </c>
      <c r="F495">
        <f t="shared" si="8"/>
        <v>56</v>
      </c>
      <c r="H495" s="59"/>
    </row>
    <row r="496" spans="1:8">
      <c r="A496" s="4" t="s">
        <v>86</v>
      </c>
      <c r="B496" s="135" t="s">
        <v>85</v>
      </c>
      <c r="C496" s="136">
        <v>44255</v>
      </c>
      <c r="D496" s="137" t="e" cm="1">
        <f t="array" ref="D496">INDEX(Horimetros!#REF!,1,'Tabela Horímetros'!F496)</f>
        <v>#REF!</v>
      </c>
      <c r="F496">
        <f t="shared" si="8"/>
        <v>56</v>
      </c>
      <c r="H496" s="59"/>
    </row>
    <row r="497" spans="1:8">
      <c r="A497" s="4" t="s">
        <v>59</v>
      </c>
      <c r="B497" s="135" t="s">
        <v>58</v>
      </c>
      <c r="C497" s="136">
        <v>44256</v>
      </c>
      <c r="D497" s="137" cm="1">
        <f t="array" ref="D497">INDEX(Horimetros!$4:$4,1,'Tabela Horímetros'!F497)</f>
        <v>0</v>
      </c>
      <c r="F497">
        <f t="shared" si="8"/>
        <v>57</v>
      </c>
      <c r="H497" s="59"/>
    </row>
    <row r="498" spans="1:8">
      <c r="A498" s="4" t="s">
        <v>61</v>
      </c>
      <c r="B498" s="135" t="s">
        <v>60</v>
      </c>
      <c r="C498" s="136">
        <v>44256</v>
      </c>
      <c r="D498" s="137" cm="1">
        <f t="array" ref="D498">INDEX(Horimetros!$5:$5,1,'Tabela Horímetros'!F498)</f>
        <v>0</v>
      </c>
      <c r="F498">
        <f t="shared" si="8"/>
        <v>57</v>
      </c>
      <c r="H498" s="59"/>
    </row>
    <row r="499" spans="1:8">
      <c r="A499" s="4" t="s">
        <v>63</v>
      </c>
      <c r="B499" s="135" t="s">
        <v>62</v>
      </c>
      <c r="C499" s="136">
        <v>44256</v>
      </c>
      <c r="D499" s="137" cm="1">
        <f t="array" ref="D499">INDEX(Horimetros!$6:$6,1,'Tabela Horímetros'!F499)</f>
        <v>0</v>
      </c>
      <c r="F499">
        <f t="shared" si="8"/>
        <v>57</v>
      </c>
      <c r="H499" s="59"/>
    </row>
    <row r="500" spans="1:8">
      <c r="A500" s="4" t="s">
        <v>68</v>
      </c>
      <c r="B500" s="135" t="s">
        <v>67</v>
      </c>
      <c r="C500" s="136">
        <v>44256</v>
      </c>
      <c r="D500" s="137" cm="1">
        <f t="array" ref="D500">INDEX(Horimetros!$7:$7,1,'Tabela Horímetros'!F500)</f>
        <v>0</v>
      </c>
      <c r="F500">
        <f t="shared" si="8"/>
        <v>57</v>
      </c>
      <c r="H500" s="59"/>
    </row>
    <row r="501" spans="1:8">
      <c r="A501" s="4" t="s">
        <v>72</v>
      </c>
      <c r="B501" s="135" t="s">
        <v>71</v>
      </c>
      <c r="C501" s="136">
        <v>44256</v>
      </c>
      <c r="D501" s="137" cm="1">
        <f t="array" ref="D501">INDEX(Horimetros!$8:$8,1,'Tabela Horímetros'!F501)</f>
        <v>0</v>
      </c>
      <c r="F501">
        <f t="shared" si="8"/>
        <v>57</v>
      </c>
      <c r="H501" s="59"/>
    </row>
    <row r="502" spans="1:8">
      <c r="A502" s="4" t="s">
        <v>76</v>
      </c>
      <c r="B502" s="135" t="s">
        <v>75</v>
      </c>
      <c r="C502" s="136">
        <v>44256</v>
      </c>
      <c r="D502" s="137" t="e" cm="1">
        <f t="array" ref="D502">INDEX(Horimetros!#REF!,1,'Tabela Horímetros'!F502)</f>
        <v>#REF!</v>
      </c>
      <c r="F502">
        <f t="shared" si="8"/>
        <v>57</v>
      </c>
      <c r="H502" s="59"/>
    </row>
    <row r="503" spans="1:8">
      <c r="A503" s="4" t="s">
        <v>80</v>
      </c>
      <c r="B503" s="135" t="s">
        <v>79</v>
      </c>
      <c r="C503" s="136">
        <v>44256</v>
      </c>
      <c r="D503" s="137" t="e" cm="1">
        <f t="array" ref="D503">INDEX(Horimetros!#REF!,1,'Tabela Horímetros'!F503)</f>
        <v>#REF!</v>
      </c>
      <c r="F503">
        <f t="shared" si="8"/>
        <v>57</v>
      </c>
      <c r="H503" s="59"/>
    </row>
    <row r="504" spans="1:8">
      <c r="A504" s="4" t="s">
        <v>84</v>
      </c>
      <c r="B504" s="135" t="s">
        <v>83</v>
      </c>
      <c r="C504" s="136">
        <v>44256</v>
      </c>
      <c r="D504" s="137" t="e" cm="1">
        <f t="array" ref="D504">INDEX(Horimetros!#REF!,1,'Tabela Horímetros'!F504)</f>
        <v>#REF!</v>
      </c>
      <c r="F504">
        <f t="shared" si="8"/>
        <v>57</v>
      </c>
      <c r="H504" s="59"/>
    </row>
    <row r="505" spans="1:8">
      <c r="A505" s="4" t="s">
        <v>86</v>
      </c>
      <c r="B505" s="135" t="s">
        <v>85</v>
      </c>
      <c r="C505" s="136">
        <v>44256</v>
      </c>
      <c r="D505" s="137" t="e" cm="1">
        <f t="array" ref="D505">INDEX(Horimetros!#REF!,1,'Tabela Horímetros'!F505)</f>
        <v>#REF!</v>
      </c>
      <c r="F505">
        <f t="shared" si="8"/>
        <v>57</v>
      </c>
      <c r="H505" s="59"/>
    </row>
    <row r="506" spans="1:8">
      <c r="A506" s="4" t="s">
        <v>59</v>
      </c>
      <c r="B506" s="135" t="s">
        <v>58</v>
      </c>
      <c r="C506" s="136">
        <v>44257</v>
      </c>
      <c r="D506" s="137" cm="1">
        <f t="array" ref="D506">INDEX(Horimetros!$4:$4,1,'Tabela Horímetros'!F506)</f>
        <v>0</v>
      </c>
      <c r="F506">
        <f t="shared" si="8"/>
        <v>58</v>
      </c>
      <c r="H506" s="59"/>
    </row>
    <row r="507" spans="1:8">
      <c r="A507" s="4" t="s">
        <v>61</v>
      </c>
      <c r="B507" s="135" t="s">
        <v>60</v>
      </c>
      <c r="C507" s="136">
        <v>44257</v>
      </c>
      <c r="D507" s="137" cm="1">
        <f t="array" ref="D507">INDEX(Horimetros!$5:$5,1,'Tabela Horímetros'!F507)</f>
        <v>0</v>
      </c>
      <c r="F507">
        <f t="shared" si="8"/>
        <v>58</v>
      </c>
      <c r="H507" s="59"/>
    </row>
    <row r="508" spans="1:8">
      <c r="A508" s="4" t="s">
        <v>63</v>
      </c>
      <c r="B508" s="135" t="s">
        <v>62</v>
      </c>
      <c r="C508" s="136">
        <v>44257</v>
      </c>
      <c r="D508" s="137" cm="1">
        <f t="array" ref="D508">INDEX(Horimetros!$6:$6,1,'Tabela Horímetros'!F508)</f>
        <v>0</v>
      </c>
      <c r="F508">
        <f t="shared" si="8"/>
        <v>58</v>
      </c>
      <c r="H508" s="59"/>
    </row>
    <row r="509" spans="1:8">
      <c r="A509" s="4" t="s">
        <v>68</v>
      </c>
      <c r="B509" s="135" t="s">
        <v>67</v>
      </c>
      <c r="C509" s="136">
        <v>44257</v>
      </c>
      <c r="D509" s="137" cm="1">
        <f t="array" ref="D509">INDEX(Horimetros!$7:$7,1,'Tabela Horímetros'!F509)</f>
        <v>0</v>
      </c>
      <c r="F509">
        <f t="shared" si="8"/>
        <v>58</v>
      </c>
      <c r="H509" s="59"/>
    </row>
    <row r="510" spans="1:8">
      <c r="A510" s="4" t="s">
        <v>72</v>
      </c>
      <c r="B510" s="135" t="s">
        <v>71</v>
      </c>
      <c r="C510" s="136">
        <v>44257</v>
      </c>
      <c r="D510" s="137" cm="1">
        <f t="array" ref="D510">INDEX(Horimetros!$8:$8,1,'Tabela Horímetros'!F510)</f>
        <v>0</v>
      </c>
      <c r="F510">
        <f t="shared" si="8"/>
        <v>58</v>
      </c>
      <c r="H510" s="59"/>
    </row>
    <row r="511" spans="1:8">
      <c r="A511" s="4" t="s">
        <v>76</v>
      </c>
      <c r="B511" s="135" t="s">
        <v>75</v>
      </c>
      <c r="C511" s="136">
        <v>44257</v>
      </c>
      <c r="D511" s="137" t="e" cm="1">
        <f t="array" ref="D511">INDEX(Horimetros!#REF!,1,'Tabela Horímetros'!F511)</f>
        <v>#REF!</v>
      </c>
      <c r="F511">
        <f t="shared" si="8"/>
        <v>58</v>
      </c>
      <c r="H511" s="59"/>
    </row>
    <row r="512" spans="1:8">
      <c r="A512" s="4" t="s">
        <v>80</v>
      </c>
      <c r="B512" s="135" t="s">
        <v>79</v>
      </c>
      <c r="C512" s="136">
        <v>44257</v>
      </c>
      <c r="D512" s="137" t="e" cm="1">
        <f t="array" ref="D512">INDEX(Horimetros!#REF!,1,'Tabela Horímetros'!F512)</f>
        <v>#REF!</v>
      </c>
      <c r="F512">
        <f t="shared" si="8"/>
        <v>58</v>
      </c>
      <c r="H512" s="59"/>
    </row>
    <row r="513" spans="1:8">
      <c r="A513" s="4" t="s">
        <v>84</v>
      </c>
      <c r="B513" s="135" t="s">
        <v>83</v>
      </c>
      <c r="C513" s="136">
        <v>44257</v>
      </c>
      <c r="D513" s="137" t="e" cm="1">
        <f t="array" ref="D513">INDEX(Horimetros!#REF!,1,'Tabela Horímetros'!F513)</f>
        <v>#REF!</v>
      </c>
      <c r="F513">
        <f t="shared" si="8"/>
        <v>58</v>
      </c>
      <c r="H513" s="59"/>
    </row>
    <row r="514" spans="1:8">
      <c r="A514" s="4" t="s">
        <v>86</v>
      </c>
      <c r="B514" s="135" t="s">
        <v>85</v>
      </c>
      <c r="C514" s="136">
        <v>44257</v>
      </c>
      <c r="D514" s="137" t="e" cm="1">
        <f t="array" ref="D514">INDEX(Horimetros!#REF!,1,'Tabela Horímetros'!F514)</f>
        <v>#REF!</v>
      </c>
      <c r="F514">
        <f t="shared" si="8"/>
        <v>58</v>
      </c>
      <c r="H514" s="59"/>
    </row>
    <row r="515" spans="1:8">
      <c r="A515" s="4" t="s">
        <v>59</v>
      </c>
      <c r="B515" s="135" t="s">
        <v>58</v>
      </c>
      <c r="C515" s="136">
        <v>44258</v>
      </c>
      <c r="D515" s="137" cm="1">
        <f t="array" ref="D515">INDEX(Horimetros!$4:$4,1,'Tabela Horímetros'!F515)</f>
        <v>0</v>
      </c>
      <c r="F515">
        <f t="shared" si="8"/>
        <v>59</v>
      </c>
      <c r="H515" s="59"/>
    </row>
    <row r="516" spans="1:8">
      <c r="A516" s="4" t="s">
        <v>61</v>
      </c>
      <c r="B516" s="135" t="s">
        <v>60</v>
      </c>
      <c r="C516" s="136">
        <v>44258</v>
      </c>
      <c r="D516" s="137" cm="1">
        <f t="array" ref="D516">INDEX(Horimetros!$5:$5,1,'Tabela Horímetros'!F516)</f>
        <v>0</v>
      </c>
      <c r="F516">
        <f t="shared" si="8"/>
        <v>59</v>
      </c>
      <c r="H516" s="59"/>
    </row>
    <row r="517" spans="1:8">
      <c r="A517" s="4" t="s">
        <v>63</v>
      </c>
      <c r="B517" s="135" t="s">
        <v>62</v>
      </c>
      <c r="C517" s="136">
        <v>44258</v>
      </c>
      <c r="D517" s="137" cm="1">
        <f t="array" ref="D517">INDEX(Horimetros!$6:$6,1,'Tabela Horímetros'!F517)</f>
        <v>0</v>
      </c>
      <c r="F517">
        <f t="shared" si="8"/>
        <v>59</v>
      </c>
      <c r="H517" s="59"/>
    </row>
    <row r="518" spans="1:8">
      <c r="A518" s="4" t="s">
        <v>68</v>
      </c>
      <c r="B518" s="135" t="s">
        <v>67</v>
      </c>
      <c r="C518" s="136">
        <v>44258</v>
      </c>
      <c r="D518" s="137" cm="1">
        <f t="array" ref="D518">INDEX(Horimetros!$7:$7,1,'Tabela Horímetros'!F518)</f>
        <v>0</v>
      </c>
      <c r="F518">
        <f t="shared" si="8"/>
        <v>59</v>
      </c>
      <c r="H518" s="59"/>
    </row>
    <row r="519" spans="1:8">
      <c r="A519" s="4" t="s">
        <v>72</v>
      </c>
      <c r="B519" s="135" t="s">
        <v>71</v>
      </c>
      <c r="C519" s="136">
        <v>44258</v>
      </c>
      <c r="D519" s="137" cm="1">
        <f t="array" ref="D519">INDEX(Horimetros!$8:$8,1,'Tabela Horímetros'!F519)</f>
        <v>0</v>
      </c>
      <c r="F519">
        <f t="shared" si="8"/>
        <v>59</v>
      </c>
      <c r="H519" s="59"/>
    </row>
    <row r="520" spans="1:8">
      <c r="A520" s="4" t="s">
        <v>76</v>
      </c>
      <c r="B520" s="135" t="s">
        <v>75</v>
      </c>
      <c r="C520" s="136">
        <v>44258</v>
      </c>
      <c r="D520" s="137" t="e" cm="1">
        <f t="array" ref="D520">INDEX(Horimetros!#REF!,1,'Tabela Horímetros'!F520)</f>
        <v>#REF!</v>
      </c>
      <c r="F520">
        <f t="shared" si="8"/>
        <v>59</v>
      </c>
      <c r="H520" s="59"/>
    </row>
    <row r="521" spans="1:8">
      <c r="A521" s="4" t="s">
        <v>80</v>
      </c>
      <c r="B521" s="135" t="s">
        <v>79</v>
      </c>
      <c r="C521" s="136">
        <v>44258</v>
      </c>
      <c r="D521" s="137" t="e" cm="1">
        <f t="array" ref="D521">INDEX(Horimetros!#REF!,1,'Tabela Horímetros'!F521)</f>
        <v>#REF!</v>
      </c>
      <c r="F521">
        <f t="shared" si="8"/>
        <v>59</v>
      </c>
      <c r="H521" s="59"/>
    </row>
    <row r="522" spans="1:8">
      <c r="A522" s="4" t="s">
        <v>84</v>
      </c>
      <c r="B522" s="135" t="s">
        <v>83</v>
      </c>
      <c r="C522" s="136">
        <v>44258</v>
      </c>
      <c r="D522" s="137" t="e" cm="1">
        <f t="array" ref="D522">INDEX(Horimetros!#REF!,1,'Tabela Horímetros'!F522)</f>
        <v>#REF!</v>
      </c>
      <c r="F522">
        <f t="shared" si="8"/>
        <v>59</v>
      </c>
      <c r="H522" s="59"/>
    </row>
    <row r="523" spans="1:8">
      <c r="A523" s="4" t="s">
        <v>86</v>
      </c>
      <c r="B523" s="135" t="s">
        <v>85</v>
      </c>
      <c r="C523" s="136">
        <v>44258</v>
      </c>
      <c r="D523" s="137" t="e" cm="1">
        <f t="array" ref="D523">INDEX(Horimetros!#REF!,1,'Tabela Horímetros'!F523)</f>
        <v>#REF!</v>
      </c>
      <c r="F523">
        <f t="shared" si="8"/>
        <v>59</v>
      </c>
      <c r="H523" s="59"/>
    </row>
    <row r="524" spans="1:8">
      <c r="A524" s="4" t="s">
        <v>59</v>
      </c>
      <c r="B524" s="135" t="s">
        <v>58</v>
      </c>
      <c r="C524" s="136">
        <v>44259</v>
      </c>
      <c r="D524" s="137" cm="1">
        <f t="array" ref="D524">INDEX(Horimetros!$4:$4,1,'Tabela Horímetros'!F524)</f>
        <v>0</v>
      </c>
      <c r="F524">
        <f t="shared" si="8"/>
        <v>60</v>
      </c>
      <c r="H524" s="59"/>
    </row>
    <row r="525" spans="1:8">
      <c r="A525" s="4" t="s">
        <v>61</v>
      </c>
      <c r="B525" s="135" t="s">
        <v>60</v>
      </c>
      <c r="C525" s="136">
        <v>44259</v>
      </c>
      <c r="D525" s="137" cm="1">
        <f t="array" ref="D525">INDEX(Horimetros!$5:$5,1,'Tabela Horímetros'!F525)</f>
        <v>0</v>
      </c>
      <c r="F525">
        <f t="shared" si="8"/>
        <v>60</v>
      </c>
      <c r="H525" s="59"/>
    </row>
    <row r="526" spans="1:8">
      <c r="A526" s="4" t="s">
        <v>63</v>
      </c>
      <c r="B526" s="135" t="s">
        <v>62</v>
      </c>
      <c r="C526" s="136">
        <v>44259</v>
      </c>
      <c r="D526" s="137" cm="1">
        <f t="array" ref="D526">INDEX(Horimetros!$6:$6,1,'Tabela Horímetros'!F526)</f>
        <v>0</v>
      </c>
      <c r="F526">
        <f t="shared" si="8"/>
        <v>60</v>
      </c>
      <c r="H526" s="59"/>
    </row>
    <row r="527" spans="1:8">
      <c r="A527" s="4" t="s">
        <v>68</v>
      </c>
      <c r="B527" s="135" t="s">
        <v>67</v>
      </c>
      <c r="C527" s="136">
        <v>44259</v>
      </c>
      <c r="D527" s="137" cm="1">
        <f t="array" ref="D527">INDEX(Horimetros!$7:$7,1,'Tabela Horímetros'!F527)</f>
        <v>0</v>
      </c>
      <c r="F527">
        <f t="shared" si="8"/>
        <v>60</v>
      </c>
      <c r="H527" s="59"/>
    </row>
    <row r="528" spans="1:8">
      <c r="A528" s="4" t="s">
        <v>72</v>
      </c>
      <c r="B528" s="135" t="s">
        <v>71</v>
      </c>
      <c r="C528" s="136">
        <v>44259</v>
      </c>
      <c r="D528" s="137" cm="1">
        <f t="array" ref="D528">INDEX(Horimetros!$8:$8,1,'Tabela Horímetros'!F528)</f>
        <v>0</v>
      </c>
      <c r="F528">
        <f t="shared" si="8"/>
        <v>60</v>
      </c>
      <c r="H528" s="59"/>
    </row>
    <row r="529" spans="1:8">
      <c r="A529" s="4" t="s">
        <v>76</v>
      </c>
      <c r="B529" s="135" t="s">
        <v>75</v>
      </c>
      <c r="C529" s="136">
        <v>44259</v>
      </c>
      <c r="D529" s="137" t="e" cm="1">
        <f t="array" ref="D529">INDEX(Horimetros!#REF!,1,'Tabela Horímetros'!F529)</f>
        <v>#REF!</v>
      </c>
      <c r="F529">
        <f t="shared" si="8"/>
        <v>60</v>
      </c>
      <c r="H529" s="59"/>
    </row>
    <row r="530" spans="1:8">
      <c r="A530" s="4" t="s">
        <v>80</v>
      </c>
      <c r="B530" s="135" t="s">
        <v>79</v>
      </c>
      <c r="C530" s="136">
        <v>44259</v>
      </c>
      <c r="D530" s="137" t="e" cm="1">
        <f t="array" ref="D530">INDEX(Horimetros!#REF!,1,'Tabela Horímetros'!F530)</f>
        <v>#REF!</v>
      </c>
      <c r="F530">
        <f t="shared" si="8"/>
        <v>60</v>
      </c>
      <c r="H530" s="59"/>
    </row>
    <row r="531" spans="1:8">
      <c r="A531" s="4" t="s">
        <v>84</v>
      </c>
      <c r="B531" s="135" t="s">
        <v>83</v>
      </c>
      <c r="C531" s="136">
        <v>44259</v>
      </c>
      <c r="D531" s="137" t="e" cm="1">
        <f t="array" ref="D531">INDEX(Horimetros!#REF!,1,'Tabela Horímetros'!F531)</f>
        <v>#REF!</v>
      </c>
      <c r="F531">
        <f t="shared" si="8"/>
        <v>60</v>
      </c>
      <c r="H531" s="59"/>
    </row>
    <row r="532" spans="1:8">
      <c r="A532" s="4" t="s">
        <v>86</v>
      </c>
      <c r="B532" s="135" t="s">
        <v>85</v>
      </c>
      <c r="C532" s="136">
        <v>44259</v>
      </c>
      <c r="D532" s="137" t="e" cm="1">
        <f t="array" ref="D532">INDEX(Horimetros!#REF!,1,'Tabela Horímetros'!F532)</f>
        <v>#REF!</v>
      </c>
      <c r="F532">
        <f t="shared" si="8"/>
        <v>60</v>
      </c>
      <c r="H532" s="59"/>
    </row>
    <row r="533" spans="1:8">
      <c r="A533" s="4" t="s">
        <v>59</v>
      </c>
      <c r="B533" s="135" t="s">
        <v>58</v>
      </c>
      <c r="C533" s="136">
        <v>44260</v>
      </c>
      <c r="D533" s="137" cm="1">
        <f t="array" ref="D533">INDEX(Horimetros!$4:$4,1,'Tabela Horímetros'!F533)</f>
        <v>0</v>
      </c>
      <c r="F533">
        <f t="shared" ref="F533:F596" si="9">F524+1</f>
        <v>61</v>
      </c>
      <c r="H533" s="59"/>
    </row>
    <row r="534" spans="1:8">
      <c r="A534" s="4" t="s">
        <v>61</v>
      </c>
      <c r="B534" s="135" t="s">
        <v>60</v>
      </c>
      <c r="C534" s="136">
        <v>44260</v>
      </c>
      <c r="D534" s="137" cm="1">
        <f t="array" ref="D534">INDEX(Horimetros!$5:$5,1,'Tabela Horímetros'!F534)</f>
        <v>0</v>
      </c>
      <c r="F534">
        <f t="shared" si="9"/>
        <v>61</v>
      </c>
      <c r="H534" s="59"/>
    </row>
    <row r="535" spans="1:8">
      <c r="A535" s="4" t="s">
        <v>63</v>
      </c>
      <c r="B535" s="135" t="s">
        <v>62</v>
      </c>
      <c r="C535" s="136">
        <v>44260</v>
      </c>
      <c r="D535" s="137" cm="1">
        <f t="array" ref="D535">INDEX(Horimetros!$6:$6,1,'Tabela Horímetros'!F535)</f>
        <v>0</v>
      </c>
      <c r="F535">
        <f t="shared" si="9"/>
        <v>61</v>
      </c>
      <c r="H535" s="59"/>
    </row>
    <row r="536" spans="1:8">
      <c r="A536" s="4" t="s">
        <v>68</v>
      </c>
      <c r="B536" s="135" t="s">
        <v>67</v>
      </c>
      <c r="C536" s="136">
        <v>44260</v>
      </c>
      <c r="D536" s="137" cm="1">
        <f t="array" ref="D536">INDEX(Horimetros!$7:$7,1,'Tabela Horímetros'!F536)</f>
        <v>0</v>
      </c>
      <c r="F536">
        <f t="shared" si="9"/>
        <v>61</v>
      </c>
      <c r="H536" s="59"/>
    </row>
    <row r="537" spans="1:8">
      <c r="A537" s="4" t="s">
        <v>72</v>
      </c>
      <c r="B537" s="135" t="s">
        <v>71</v>
      </c>
      <c r="C537" s="136">
        <v>44260</v>
      </c>
      <c r="D537" s="137" cm="1">
        <f t="array" ref="D537">INDEX(Horimetros!$8:$8,1,'Tabela Horímetros'!F537)</f>
        <v>0</v>
      </c>
      <c r="F537">
        <f t="shared" si="9"/>
        <v>61</v>
      </c>
      <c r="H537" s="59"/>
    </row>
    <row r="538" spans="1:8">
      <c r="A538" s="4" t="s">
        <v>76</v>
      </c>
      <c r="B538" s="135" t="s">
        <v>75</v>
      </c>
      <c r="C538" s="136">
        <v>44260</v>
      </c>
      <c r="D538" s="137" t="e" cm="1">
        <f t="array" ref="D538">INDEX(Horimetros!#REF!,1,'Tabela Horímetros'!F538)</f>
        <v>#REF!</v>
      </c>
      <c r="F538">
        <f t="shared" si="9"/>
        <v>61</v>
      </c>
      <c r="H538" s="59"/>
    </row>
    <row r="539" spans="1:8">
      <c r="A539" s="4" t="s">
        <v>80</v>
      </c>
      <c r="B539" s="135" t="s">
        <v>79</v>
      </c>
      <c r="C539" s="136">
        <v>44260</v>
      </c>
      <c r="D539" s="137" t="e" cm="1">
        <f t="array" ref="D539">INDEX(Horimetros!#REF!,1,'Tabela Horímetros'!F539)</f>
        <v>#REF!</v>
      </c>
      <c r="F539">
        <f t="shared" si="9"/>
        <v>61</v>
      </c>
      <c r="H539" s="59"/>
    </row>
    <row r="540" spans="1:8">
      <c r="A540" s="4" t="s">
        <v>84</v>
      </c>
      <c r="B540" s="135" t="s">
        <v>83</v>
      </c>
      <c r="C540" s="136">
        <v>44260</v>
      </c>
      <c r="D540" s="137" t="e" cm="1">
        <f t="array" ref="D540">INDEX(Horimetros!#REF!,1,'Tabela Horímetros'!F540)</f>
        <v>#REF!</v>
      </c>
      <c r="F540">
        <f t="shared" si="9"/>
        <v>61</v>
      </c>
      <c r="H540" s="59"/>
    </row>
    <row r="541" spans="1:8">
      <c r="A541" s="4" t="s">
        <v>86</v>
      </c>
      <c r="B541" s="135" t="s">
        <v>85</v>
      </c>
      <c r="C541" s="136">
        <v>44260</v>
      </c>
      <c r="D541" s="137" t="e" cm="1">
        <f t="array" ref="D541">INDEX(Horimetros!#REF!,1,'Tabela Horímetros'!F541)</f>
        <v>#REF!</v>
      </c>
      <c r="F541">
        <f t="shared" si="9"/>
        <v>61</v>
      </c>
      <c r="H541" s="59"/>
    </row>
    <row r="542" spans="1:8">
      <c r="A542" s="4" t="s">
        <v>59</v>
      </c>
      <c r="B542" s="135" t="s">
        <v>58</v>
      </c>
      <c r="C542" s="136">
        <v>44261</v>
      </c>
      <c r="D542" s="137" cm="1">
        <f t="array" ref="D542">INDEX(Horimetros!$4:$4,1,'Tabela Horímetros'!F542)</f>
        <v>0</v>
      </c>
      <c r="F542">
        <f t="shared" si="9"/>
        <v>62</v>
      </c>
      <c r="H542" s="59"/>
    </row>
    <row r="543" spans="1:8">
      <c r="A543" s="4" t="s">
        <v>61</v>
      </c>
      <c r="B543" s="135" t="s">
        <v>60</v>
      </c>
      <c r="C543" s="136">
        <v>44261</v>
      </c>
      <c r="D543" s="137" cm="1">
        <f t="array" ref="D543">INDEX(Horimetros!$5:$5,1,'Tabela Horímetros'!F543)</f>
        <v>0</v>
      </c>
      <c r="F543">
        <f t="shared" si="9"/>
        <v>62</v>
      </c>
      <c r="H543" s="59"/>
    </row>
    <row r="544" spans="1:8">
      <c r="A544" s="4" t="s">
        <v>63</v>
      </c>
      <c r="B544" s="135" t="s">
        <v>62</v>
      </c>
      <c r="C544" s="136">
        <v>44261</v>
      </c>
      <c r="D544" s="137" cm="1">
        <f t="array" ref="D544">INDEX(Horimetros!$6:$6,1,'Tabela Horímetros'!F544)</f>
        <v>0</v>
      </c>
      <c r="F544">
        <f t="shared" si="9"/>
        <v>62</v>
      </c>
      <c r="H544" s="59"/>
    </row>
    <row r="545" spans="1:8">
      <c r="A545" s="4" t="s">
        <v>68</v>
      </c>
      <c r="B545" s="135" t="s">
        <v>67</v>
      </c>
      <c r="C545" s="136">
        <v>44261</v>
      </c>
      <c r="D545" s="137" cm="1">
        <f t="array" ref="D545">INDEX(Horimetros!$7:$7,1,'Tabela Horímetros'!F545)</f>
        <v>0</v>
      </c>
      <c r="F545">
        <f t="shared" si="9"/>
        <v>62</v>
      </c>
      <c r="H545" s="59"/>
    </row>
    <row r="546" spans="1:8">
      <c r="A546" s="4" t="s">
        <v>72</v>
      </c>
      <c r="B546" s="135" t="s">
        <v>71</v>
      </c>
      <c r="C546" s="136">
        <v>44261</v>
      </c>
      <c r="D546" s="137" cm="1">
        <f t="array" ref="D546">INDEX(Horimetros!$8:$8,1,'Tabela Horímetros'!F546)</f>
        <v>0</v>
      </c>
      <c r="F546">
        <f t="shared" si="9"/>
        <v>62</v>
      </c>
      <c r="H546" s="59"/>
    </row>
    <row r="547" spans="1:8">
      <c r="A547" s="4" t="s">
        <v>76</v>
      </c>
      <c r="B547" s="135" t="s">
        <v>75</v>
      </c>
      <c r="C547" s="136">
        <v>44261</v>
      </c>
      <c r="D547" s="137" t="e" cm="1">
        <f t="array" ref="D547">INDEX(Horimetros!#REF!,1,'Tabela Horímetros'!F547)</f>
        <v>#REF!</v>
      </c>
      <c r="F547">
        <f t="shared" si="9"/>
        <v>62</v>
      </c>
      <c r="H547" s="59"/>
    </row>
    <row r="548" spans="1:8">
      <c r="A548" s="4" t="s">
        <v>80</v>
      </c>
      <c r="B548" s="135" t="s">
        <v>79</v>
      </c>
      <c r="C548" s="136">
        <v>44261</v>
      </c>
      <c r="D548" s="137" t="e" cm="1">
        <f t="array" ref="D548">INDEX(Horimetros!#REF!,1,'Tabela Horímetros'!F548)</f>
        <v>#REF!</v>
      </c>
      <c r="F548">
        <f t="shared" si="9"/>
        <v>62</v>
      </c>
      <c r="H548" s="59"/>
    </row>
    <row r="549" spans="1:8">
      <c r="A549" s="4" t="s">
        <v>84</v>
      </c>
      <c r="B549" s="135" t="s">
        <v>83</v>
      </c>
      <c r="C549" s="136">
        <v>44261</v>
      </c>
      <c r="D549" s="137" t="e" cm="1">
        <f t="array" ref="D549">INDEX(Horimetros!#REF!,1,'Tabela Horímetros'!F549)</f>
        <v>#REF!</v>
      </c>
      <c r="F549">
        <f t="shared" si="9"/>
        <v>62</v>
      </c>
      <c r="H549" s="59"/>
    </row>
    <row r="550" spans="1:8">
      <c r="A550" s="4" t="s">
        <v>86</v>
      </c>
      <c r="B550" s="135" t="s">
        <v>85</v>
      </c>
      <c r="C550" s="136">
        <v>44261</v>
      </c>
      <c r="D550" s="137" t="e" cm="1">
        <f t="array" ref="D550">INDEX(Horimetros!#REF!,1,'Tabela Horímetros'!F550)</f>
        <v>#REF!</v>
      </c>
      <c r="F550">
        <f t="shared" si="9"/>
        <v>62</v>
      </c>
      <c r="H550" s="59"/>
    </row>
    <row r="551" spans="1:8">
      <c r="A551" s="4" t="s">
        <v>59</v>
      </c>
      <c r="B551" s="135" t="s">
        <v>58</v>
      </c>
      <c r="C551" s="136">
        <v>44262</v>
      </c>
      <c r="D551" s="137" cm="1">
        <f t="array" ref="D551">INDEX(Horimetros!$4:$4,1,'Tabela Horímetros'!F551)</f>
        <v>18268</v>
      </c>
      <c r="F551">
        <f t="shared" si="9"/>
        <v>63</v>
      </c>
      <c r="H551" s="59"/>
    </row>
    <row r="552" spans="1:8">
      <c r="A552" s="4" t="s">
        <v>61</v>
      </c>
      <c r="B552" s="135" t="s">
        <v>60</v>
      </c>
      <c r="C552" s="136">
        <v>44262</v>
      </c>
      <c r="D552" s="137" cm="1">
        <f t="array" ref="D552">INDEX(Horimetros!$5:$5,1,'Tabela Horímetros'!F552)</f>
        <v>22061</v>
      </c>
      <c r="F552">
        <f t="shared" si="9"/>
        <v>63</v>
      </c>
      <c r="H552" s="59"/>
    </row>
    <row r="553" spans="1:8">
      <c r="A553" s="4" t="s">
        <v>63</v>
      </c>
      <c r="B553" s="135" t="s">
        <v>62</v>
      </c>
      <c r="C553" s="136">
        <v>44262</v>
      </c>
      <c r="D553" s="137" cm="1">
        <f t="array" ref="D553">INDEX(Horimetros!$6:$6,1,'Tabela Horímetros'!F553)</f>
        <v>20567</v>
      </c>
      <c r="F553">
        <f t="shared" si="9"/>
        <v>63</v>
      </c>
      <c r="H553" s="59"/>
    </row>
    <row r="554" spans="1:8">
      <c r="A554" s="4" t="s">
        <v>68</v>
      </c>
      <c r="B554" s="135" t="s">
        <v>67</v>
      </c>
      <c r="C554" s="136">
        <v>44262</v>
      </c>
      <c r="D554" s="137" cm="1">
        <f t="array" ref="D554">INDEX(Horimetros!$7:$7,1,'Tabela Horímetros'!F554)</f>
        <v>21329</v>
      </c>
      <c r="F554">
        <f t="shared" si="9"/>
        <v>63</v>
      </c>
      <c r="H554" s="59"/>
    </row>
    <row r="555" spans="1:8">
      <c r="A555" s="4" t="s">
        <v>72</v>
      </c>
      <c r="B555" s="135" t="s">
        <v>71</v>
      </c>
      <c r="C555" s="136">
        <v>44262</v>
      </c>
      <c r="D555" s="137" cm="1">
        <f t="array" ref="D555">INDEX(Horimetros!$8:$8,1,'Tabela Horímetros'!F555)</f>
        <v>22093</v>
      </c>
      <c r="F555">
        <f t="shared" si="9"/>
        <v>63</v>
      </c>
      <c r="H555" s="59"/>
    </row>
    <row r="556" spans="1:8">
      <c r="A556" s="4" t="s">
        <v>76</v>
      </c>
      <c r="B556" s="135" t="s">
        <v>75</v>
      </c>
      <c r="C556" s="136">
        <v>44262</v>
      </c>
      <c r="D556" s="137" t="e" cm="1">
        <f t="array" ref="D556">INDEX(Horimetros!#REF!,1,'Tabela Horímetros'!F556)</f>
        <v>#REF!</v>
      </c>
      <c r="F556">
        <f t="shared" si="9"/>
        <v>63</v>
      </c>
      <c r="H556" s="59"/>
    </row>
    <row r="557" spans="1:8">
      <c r="A557" s="4" t="s">
        <v>80</v>
      </c>
      <c r="B557" s="135" t="s">
        <v>79</v>
      </c>
      <c r="C557" s="136">
        <v>44262</v>
      </c>
      <c r="D557" s="137" t="e" cm="1">
        <f t="array" ref="D557">INDEX(Horimetros!#REF!,1,'Tabela Horímetros'!F557)</f>
        <v>#REF!</v>
      </c>
      <c r="F557">
        <f t="shared" si="9"/>
        <v>63</v>
      </c>
      <c r="H557" s="59"/>
    </row>
    <row r="558" spans="1:8">
      <c r="A558" s="4" t="s">
        <v>84</v>
      </c>
      <c r="B558" s="135" t="s">
        <v>83</v>
      </c>
      <c r="C558" s="136">
        <v>44262</v>
      </c>
      <c r="D558" s="137" t="e" cm="1">
        <f t="array" ref="D558">INDEX(Horimetros!#REF!,1,'Tabela Horímetros'!F558)</f>
        <v>#REF!</v>
      </c>
      <c r="F558">
        <f t="shared" si="9"/>
        <v>63</v>
      </c>
      <c r="H558" s="59"/>
    </row>
    <row r="559" spans="1:8">
      <c r="A559" s="4" t="s">
        <v>86</v>
      </c>
      <c r="B559" s="135" t="s">
        <v>85</v>
      </c>
      <c r="C559" s="136">
        <v>44262</v>
      </c>
      <c r="D559" s="137" t="e" cm="1">
        <f t="array" ref="D559">INDEX(Horimetros!#REF!,1,'Tabela Horímetros'!F559)</f>
        <v>#REF!</v>
      </c>
      <c r="F559">
        <f t="shared" si="9"/>
        <v>63</v>
      </c>
      <c r="H559" s="59"/>
    </row>
    <row r="560" spans="1:8">
      <c r="A560" s="4" t="s">
        <v>59</v>
      </c>
      <c r="B560" s="135" t="s">
        <v>58</v>
      </c>
      <c r="C560" s="136">
        <v>44263</v>
      </c>
      <c r="D560" s="137" cm="1">
        <f t="array" ref="D560">INDEX(Horimetros!$4:$4,1,'Tabela Horímetros'!F560)</f>
        <v>0</v>
      </c>
      <c r="F560">
        <f t="shared" si="9"/>
        <v>64</v>
      </c>
      <c r="H560" s="59"/>
    </row>
    <row r="561" spans="1:8">
      <c r="A561" s="4" t="s">
        <v>61</v>
      </c>
      <c r="B561" s="135" t="s">
        <v>60</v>
      </c>
      <c r="C561" s="136">
        <v>44263</v>
      </c>
      <c r="D561" s="137" cm="1">
        <f t="array" ref="D561">INDEX(Horimetros!$5:$5,1,'Tabela Horímetros'!F561)</f>
        <v>0</v>
      </c>
      <c r="F561">
        <f t="shared" si="9"/>
        <v>64</v>
      </c>
      <c r="H561" s="59"/>
    </row>
    <row r="562" spans="1:8">
      <c r="A562" s="4" t="s">
        <v>63</v>
      </c>
      <c r="B562" s="135" t="s">
        <v>62</v>
      </c>
      <c r="C562" s="136">
        <v>44263</v>
      </c>
      <c r="D562" s="137" cm="1">
        <f t="array" ref="D562">INDEX(Horimetros!$6:$6,1,'Tabela Horímetros'!F562)</f>
        <v>0</v>
      </c>
      <c r="F562">
        <f t="shared" si="9"/>
        <v>64</v>
      </c>
      <c r="H562" s="59"/>
    </row>
    <row r="563" spans="1:8">
      <c r="A563" s="4" t="s">
        <v>68</v>
      </c>
      <c r="B563" s="135" t="s">
        <v>67</v>
      </c>
      <c r="C563" s="136">
        <v>44263</v>
      </c>
      <c r="D563" s="137" cm="1">
        <f t="array" ref="D563">INDEX(Horimetros!$7:$7,1,'Tabela Horímetros'!F563)</f>
        <v>0</v>
      </c>
      <c r="F563">
        <f t="shared" si="9"/>
        <v>64</v>
      </c>
      <c r="H563" s="59"/>
    </row>
    <row r="564" spans="1:8">
      <c r="A564" s="4" t="s">
        <v>72</v>
      </c>
      <c r="B564" s="135" t="s">
        <v>71</v>
      </c>
      <c r="C564" s="136">
        <v>44263</v>
      </c>
      <c r="D564" s="137" cm="1">
        <f t="array" ref="D564">INDEX(Horimetros!$8:$8,1,'Tabela Horímetros'!F564)</f>
        <v>0</v>
      </c>
      <c r="F564">
        <f t="shared" si="9"/>
        <v>64</v>
      </c>
      <c r="H564" s="59"/>
    </row>
    <row r="565" spans="1:8">
      <c r="A565" s="4" t="s">
        <v>76</v>
      </c>
      <c r="B565" s="135" t="s">
        <v>75</v>
      </c>
      <c r="C565" s="136">
        <v>44263</v>
      </c>
      <c r="D565" s="137" t="e" cm="1">
        <f t="array" ref="D565">INDEX(Horimetros!#REF!,1,'Tabela Horímetros'!F565)</f>
        <v>#REF!</v>
      </c>
      <c r="F565">
        <f t="shared" si="9"/>
        <v>64</v>
      </c>
      <c r="H565" s="59"/>
    </row>
    <row r="566" spans="1:8">
      <c r="A566" s="4" t="s">
        <v>80</v>
      </c>
      <c r="B566" s="135" t="s">
        <v>79</v>
      </c>
      <c r="C566" s="136">
        <v>44263</v>
      </c>
      <c r="D566" s="137" t="e" cm="1">
        <f t="array" ref="D566">INDEX(Horimetros!#REF!,1,'Tabela Horímetros'!F566)</f>
        <v>#REF!</v>
      </c>
      <c r="F566">
        <f t="shared" si="9"/>
        <v>64</v>
      </c>
      <c r="H566" s="59"/>
    </row>
    <row r="567" spans="1:8">
      <c r="A567" s="4" t="s">
        <v>84</v>
      </c>
      <c r="B567" s="135" t="s">
        <v>83</v>
      </c>
      <c r="C567" s="136">
        <v>44263</v>
      </c>
      <c r="D567" s="137" t="e" cm="1">
        <f t="array" ref="D567">INDEX(Horimetros!#REF!,1,'Tabela Horímetros'!F567)</f>
        <v>#REF!</v>
      </c>
      <c r="F567">
        <f t="shared" si="9"/>
        <v>64</v>
      </c>
      <c r="H567" s="59"/>
    </row>
    <row r="568" spans="1:8">
      <c r="A568" s="4" t="s">
        <v>86</v>
      </c>
      <c r="B568" s="135" t="s">
        <v>85</v>
      </c>
      <c r="C568" s="136">
        <v>44263</v>
      </c>
      <c r="D568" s="137" t="e" cm="1">
        <f t="array" ref="D568">INDEX(Horimetros!#REF!,1,'Tabela Horímetros'!F568)</f>
        <v>#REF!</v>
      </c>
      <c r="F568">
        <f t="shared" si="9"/>
        <v>64</v>
      </c>
      <c r="H568" s="59"/>
    </row>
    <row r="569" spans="1:8">
      <c r="A569" s="4" t="s">
        <v>59</v>
      </c>
      <c r="B569" s="135" t="s">
        <v>58</v>
      </c>
      <c r="C569" s="136">
        <v>44264</v>
      </c>
      <c r="D569" s="137" cm="1">
        <f t="array" ref="D569">INDEX(Horimetros!$4:$4,1,'Tabela Horímetros'!F569)</f>
        <v>0</v>
      </c>
      <c r="F569">
        <f t="shared" si="9"/>
        <v>65</v>
      </c>
      <c r="H569" s="59"/>
    </row>
    <row r="570" spans="1:8">
      <c r="A570" s="4" t="s">
        <v>61</v>
      </c>
      <c r="B570" s="135" t="s">
        <v>60</v>
      </c>
      <c r="C570" s="136">
        <v>44264</v>
      </c>
      <c r="D570" s="137" cm="1">
        <f t="array" ref="D570">INDEX(Horimetros!$5:$5,1,'Tabela Horímetros'!F570)</f>
        <v>0</v>
      </c>
      <c r="F570">
        <f t="shared" si="9"/>
        <v>65</v>
      </c>
      <c r="H570" s="59"/>
    </row>
    <row r="571" spans="1:8">
      <c r="A571" s="4" t="s">
        <v>63</v>
      </c>
      <c r="B571" s="135" t="s">
        <v>62</v>
      </c>
      <c r="C571" s="136">
        <v>44264</v>
      </c>
      <c r="D571" s="137" cm="1">
        <f t="array" ref="D571">INDEX(Horimetros!$6:$6,1,'Tabela Horímetros'!F571)</f>
        <v>0</v>
      </c>
      <c r="F571">
        <f t="shared" si="9"/>
        <v>65</v>
      </c>
      <c r="H571" s="59"/>
    </row>
    <row r="572" spans="1:8">
      <c r="A572" s="4" t="s">
        <v>68</v>
      </c>
      <c r="B572" s="135" t="s">
        <v>67</v>
      </c>
      <c r="C572" s="136">
        <v>44264</v>
      </c>
      <c r="D572" s="137" cm="1">
        <f t="array" ref="D572">INDEX(Horimetros!$7:$7,1,'Tabela Horímetros'!F572)</f>
        <v>0</v>
      </c>
      <c r="F572">
        <f t="shared" si="9"/>
        <v>65</v>
      </c>
      <c r="H572" s="59"/>
    </row>
    <row r="573" spans="1:8">
      <c r="A573" s="4" t="s">
        <v>72</v>
      </c>
      <c r="B573" s="135" t="s">
        <v>71</v>
      </c>
      <c r="C573" s="136">
        <v>44264</v>
      </c>
      <c r="D573" s="137" cm="1">
        <f t="array" ref="D573">INDEX(Horimetros!$8:$8,1,'Tabela Horímetros'!F573)</f>
        <v>0</v>
      </c>
      <c r="F573">
        <f t="shared" si="9"/>
        <v>65</v>
      </c>
      <c r="H573" s="59"/>
    </row>
    <row r="574" spans="1:8">
      <c r="A574" s="4" t="s">
        <v>76</v>
      </c>
      <c r="B574" s="135" t="s">
        <v>75</v>
      </c>
      <c r="C574" s="136">
        <v>44264</v>
      </c>
      <c r="D574" s="137" t="e" cm="1">
        <f t="array" ref="D574">INDEX(Horimetros!#REF!,1,'Tabela Horímetros'!F574)</f>
        <v>#REF!</v>
      </c>
      <c r="F574">
        <f t="shared" si="9"/>
        <v>65</v>
      </c>
      <c r="H574" s="59"/>
    </row>
    <row r="575" spans="1:8">
      <c r="A575" s="4" t="s">
        <v>80</v>
      </c>
      <c r="B575" s="135" t="s">
        <v>79</v>
      </c>
      <c r="C575" s="136">
        <v>44264</v>
      </c>
      <c r="D575" s="137" t="e" cm="1">
        <f t="array" ref="D575">INDEX(Horimetros!#REF!,1,'Tabela Horímetros'!F575)</f>
        <v>#REF!</v>
      </c>
      <c r="F575">
        <f t="shared" si="9"/>
        <v>65</v>
      </c>
      <c r="H575" s="59"/>
    </row>
    <row r="576" spans="1:8">
      <c r="A576" s="4" t="s">
        <v>84</v>
      </c>
      <c r="B576" s="135" t="s">
        <v>83</v>
      </c>
      <c r="C576" s="136">
        <v>44264</v>
      </c>
      <c r="D576" s="137" t="e" cm="1">
        <f t="array" ref="D576">INDEX(Horimetros!#REF!,1,'Tabela Horímetros'!F576)</f>
        <v>#REF!</v>
      </c>
      <c r="F576">
        <f t="shared" si="9"/>
        <v>65</v>
      </c>
      <c r="H576" s="59"/>
    </row>
    <row r="577" spans="1:8">
      <c r="A577" s="4" t="s">
        <v>86</v>
      </c>
      <c r="B577" s="135" t="s">
        <v>85</v>
      </c>
      <c r="C577" s="136">
        <v>44264</v>
      </c>
      <c r="D577" s="137" t="e" cm="1">
        <f t="array" ref="D577">INDEX(Horimetros!#REF!,1,'Tabela Horímetros'!F577)</f>
        <v>#REF!</v>
      </c>
      <c r="F577">
        <f t="shared" si="9"/>
        <v>65</v>
      </c>
      <c r="H577" s="59"/>
    </row>
    <row r="578" spans="1:8">
      <c r="A578" s="4" t="s">
        <v>59</v>
      </c>
      <c r="B578" s="135" t="s">
        <v>58</v>
      </c>
      <c r="C578" s="136">
        <v>44265</v>
      </c>
      <c r="D578" s="137" cm="1">
        <f t="array" ref="D578">INDEX(Horimetros!$4:$4,1,'Tabela Horímetros'!F578)</f>
        <v>0</v>
      </c>
      <c r="F578">
        <f t="shared" si="9"/>
        <v>66</v>
      </c>
      <c r="H578" s="59"/>
    </row>
    <row r="579" spans="1:8">
      <c r="A579" s="4" t="s">
        <v>61</v>
      </c>
      <c r="B579" s="135" t="s">
        <v>60</v>
      </c>
      <c r="C579" s="136">
        <v>44265</v>
      </c>
      <c r="D579" s="137" cm="1">
        <f t="array" ref="D579">INDEX(Horimetros!$5:$5,1,'Tabela Horímetros'!F579)</f>
        <v>0</v>
      </c>
      <c r="F579">
        <f t="shared" si="9"/>
        <v>66</v>
      </c>
      <c r="H579" s="59"/>
    </row>
    <row r="580" spans="1:8">
      <c r="A580" s="4" t="s">
        <v>63</v>
      </c>
      <c r="B580" s="135" t="s">
        <v>62</v>
      </c>
      <c r="C580" s="136">
        <v>44265</v>
      </c>
      <c r="D580" s="137" cm="1">
        <f t="array" ref="D580">INDEX(Horimetros!$6:$6,1,'Tabela Horímetros'!F580)</f>
        <v>0</v>
      </c>
      <c r="F580">
        <f t="shared" si="9"/>
        <v>66</v>
      </c>
      <c r="H580" s="59"/>
    </row>
    <row r="581" spans="1:8">
      <c r="A581" s="4" t="s">
        <v>68</v>
      </c>
      <c r="B581" s="135" t="s">
        <v>67</v>
      </c>
      <c r="C581" s="136">
        <v>44265</v>
      </c>
      <c r="D581" s="137" cm="1">
        <f t="array" ref="D581">INDEX(Horimetros!$7:$7,1,'Tabela Horímetros'!F581)</f>
        <v>0</v>
      </c>
      <c r="F581">
        <f t="shared" si="9"/>
        <v>66</v>
      </c>
      <c r="H581" s="59"/>
    </row>
    <row r="582" spans="1:8">
      <c r="A582" s="4" t="s">
        <v>72</v>
      </c>
      <c r="B582" s="135" t="s">
        <v>71</v>
      </c>
      <c r="C582" s="136">
        <v>44265</v>
      </c>
      <c r="D582" s="137" cm="1">
        <f t="array" ref="D582">INDEX(Horimetros!$8:$8,1,'Tabela Horímetros'!F582)</f>
        <v>0</v>
      </c>
      <c r="F582">
        <f t="shared" si="9"/>
        <v>66</v>
      </c>
      <c r="H582" s="59"/>
    </row>
    <row r="583" spans="1:8">
      <c r="A583" s="4" t="s">
        <v>76</v>
      </c>
      <c r="B583" s="135" t="s">
        <v>75</v>
      </c>
      <c r="C583" s="136">
        <v>44265</v>
      </c>
      <c r="D583" s="137" t="e" cm="1">
        <f t="array" ref="D583">INDEX(Horimetros!#REF!,1,'Tabela Horímetros'!F583)</f>
        <v>#REF!</v>
      </c>
      <c r="F583">
        <f t="shared" si="9"/>
        <v>66</v>
      </c>
      <c r="H583" s="59"/>
    </row>
    <row r="584" spans="1:8">
      <c r="A584" s="4" t="s">
        <v>80</v>
      </c>
      <c r="B584" s="135" t="s">
        <v>79</v>
      </c>
      <c r="C584" s="136">
        <v>44265</v>
      </c>
      <c r="D584" s="137" t="e" cm="1">
        <f t="array" ref="D584">INDEX(Horimetros!#REF!,1,'Tabela Horímetros'!F584)</f>
        <v>#REF!</v>
      </c>
      <c r="F584">
        <f t="shared" si="9"/>
        <v>66</v>
      </c>
      <c r="H584" s="59"/>
    </row>
    <row r="585" spans="1:8">
      <c r="A585" s="4" t="s">
        <v>84</v>
      </c>
      <c r="B585" s="135" t="s">
        <v>83</v>
      </c>
      <c r="C585" s="136">
        <v>44265</v>
      </c>
      <c r="D585" s="137" t="e" cm="1">
        <f t="array" ref="D585">INDEX(Horimetros!#REF!,1,'Tabela Horímetros'!F585)</f>
        <v>#REF!</v>
      </c>
      <c r="F585">
        <f t="shared" si="9"/>
        <v>66</v>
      </c>
      <c r="H585" s="59"/>
    </row>
    <row r="586" spans="1:8">
      <c r="A586" s="4" t="s">
        <v>86</v>
      </c>
      <c r="B586" s="135" t="s">
        <v>85</v>
      </c>
      <c r="C586" s="136">
        <v>44265</v>
      </c>
      <c r="D586" s="137" t="e" cm="1">
        <f t="array" ref="D586">INDEX(Horimetros!#REF!,1,'Tabela Horímetros'!F586)</f>
        <v>#REF!</v>
      </c>
      <c r="F586">
        <f t="shared" si="9"/>
        <v>66</v>
      </c>
      <c r="H586" s="59"/>
    </row>
    <row r="587" spans="1:8">
      <c r="A587" s="4" t="s">
        <v>59</v>
      </c>
      <c r="B587" s="135" t="s">
        <v>58</v>
      </c>
      <c r="C587" s="136">
        <v>44266</v>
      </c>
      <c r="D587" s="137" cm="1">
        <f t="array" ref="D587">INDEX(Horimetros!$4:$4,1,'Tabela Horímetros'!F587)</f>
        <v>0</v>
      </c>
      <c r="F587">
        <f t="shared" si="9"/>
        <v>67</v>
      </c>
      <c r="H587" s="59"/>
    </row>
    <row r="588" spans="1:8">
      <c r="A588" s="4" t="s">
        <v>61</v>
      </c>
      <c r="B588" s="135" t="s">
        <v>60</v>
      </c>
      <c r="C588" s="136">
        <v>44266</v>
      </c>
      <c r="D588" s="137" cm="1">
        <f t="array" ref="D588">INDEX(Horimetros!$5:$5,1,'Tabela Horímetros'!F588)</f>
        <v>0</v>
      </c>
      <c r="F588">
        <f t="shared" si="9"/>
        <v>67</v>
      </c>
      <c r="H588" s="59"/>
    </row>
    <row r="589" spans="1:8">
      <c r="A589" s="4" t="s">
        <v>63</v>
      </c>
      <c r="B589" s="135" t="s">
        <v>62</v>
      </c>
      <c r="C589" s="136">
        <v>44266</v>
      </c>
      <c r="D589" s="137" cm="1">
        <f t="array" ref="D589">INDEX(Horimetros!$6:$6,1,'Tabela Horímetros'!F589)</f>
        <v>0</v>
      </c>
      <c r="F589">
        <f t="shared" si="9"/>
        <v>67</v>
      </c>
      <c r="H589" s="59"/>
    </row>
    <row r="590" spans="1:8">
      <c r="A590" s="4" t="s">
        <v>68</v>
      </c>
      <c r="B590" s="135" t="s">
        <v>67</v>
      </c>
      <c r="C590" s="136">
        <v>44266</v>
      </c>
      <c r="D590" s="137" cm="1">
        <f t="array" ref="D590">INDEX(Horimetros!$7:$7,1,'Tabela Horímetros'!F590)</f>
        <v>0</v>
      </c>
      <c r="F590">
        <f t="shared" si="9"/>
        <v>67</v>
      </c>
      <c r="H590" s="59"/>
    </row>
    <row r="591" spans="1:8">
      <c r="A591" s="4" t="s">
        <v>72</v>
      </c>
      <c r="B591" s="135" t="s">
        <v>71</v>
      </c>
      <c r="C591" s="136">
        <v>44266</v>
      </c>
      <c r="D591" s="137" cm="1">
        <f t="array" ref="D591">INDEX(Horimetros!$8:$8,1,'Tabela Horímetros'!F591)</f>
        <v>0</v>
      </c>
      <c r="F591">
        <f t="shared" si="9"/>
        <v>67</v>
      </c>
      <c r="H591" s="59"/>
    </row>
    <row r="592" spans="1:8">
      <c r="A592" s="4" t="s">
        <v>76</v>
      </c>
      <c r="B592" s="135" t="s">
        <v>75</v>
      </c>
      <c r="C592" s="136">
        <v>44266</v>
      </c>
      <c r="D592" s="137" t="e" cm="1">
        <f t="array" ref="D592">INDEX(Horimetros!#REF!,1,'Tabela Horímetros'!F592)</f>
        <v>#REF!</v>
      </c>
      <c r="F592">
        <f t="shared" si="9"/>
        <v>67</v>
      </c>
      <c r="H592" s="59"/>
    </row>
    <row r="593" spans="1:8">
      <c r="A593" s="4" t="s">
        <v>80</v>
      </c>
      <c r="B593" s="135" t="s">
        <v>79</v>
      </c>
      <c r="C593" s="136">
        <v>44266</v>
      </c>
      <c r="D593" s="137" t="e" cm="1">
        <f t="array" ref="D593">INDEX(Horimetros!#REF!,1,'Tabela Horímetros'!F593)</f>
        <v>#REF!</v>
      </c>
      <c r="F593">
        <f t="shared" si="9"/>
        <v>67</v>
      </c>
      <c r="H593" s="59"/>
    </row>
    <row r="594" spans="1:8">
      <c r="A594" s="4" t="s">
        <v>84</v>
      </c>
      <c r="B594" s="135" t="s">
        <v>83</v>
      </c>
      <c r="C594" s="136">
        <v>44266</v>
      </c>
      <c r="D594" s="137" t="e" cm="1">
        <f t="array" ref="D594">INDEX(Horimetros!#REF!,1,'Tabela Horímetros'!F594)</f>
        <v>#REF!</v>
      </c>
      <c r="F594">
        <f t="shared" si="9"/>
        <v>67</v>
      </c>
      <c r="H594" s="59"/>
    </row>
    <row r="595" spans="1:8">
      <c r="A595" s="4" t="s">
        <v>86</v>
      </c>
      <c r="B595" s="135" t="s">
        <v>85</v>
      </c>
      <c r="C595" s="136">
        <v>44266</v>
      </c>
      <c r="D595" s="137" t="e" cm="1">
        <f t="array" ref="D595">INDEX(Horimetros!#REF!,1,'Tabela Horímetros'!F595)</f>
        <v>#REF!</v>
      </c>
      <c r="F595">
        <f t="shared" si="9"/>
        <v>67</v>
      </c>
      <c r="H595" s="59"/>
    </row>
    <row r="596" spans="1:8">
      <c r="A596" s="4" t="s">
        <v>59</v>
      </c>
      <c r="B596" s="135" t="s">
        <v>58</v>
      </c>
      <c r="C596" s="136">
        <v>44267</v>
      </c>
      <c r="D596" s="137" cm="1">
        <f t="array" ref="D596">INDEX(Horimetros!$4:$4,1,'Tabela Horímetros'!F596)</f>
        <v>0</v>
      </c>
      <c r="F596">
        <f t="shared" si="9"/>
        <v>68</v>
      </c>
      <c r="H596" s="59"/>
    </row>
    <row r="597" spans="1:8">
      <c r="A597" s="4" t="s">
        <v>61</v>
      </c>
      <c r="B597" s="135" t="s">
        <v>60</v>
      </c>
      <c r="C597" s="136">
        <v>44267</v>
      </c>
      <c r="D597" s="137" cm="1">
        <f t="array" ref="D597">INDEX(Horimetros!$5:$5,1,'Tabela Horímetros'!F597)</f>
        <v>0</v>
      </c>
      <c r="F597">
        <f t="shared" ref="F597:F660" si="10">F588+1</f>
        <v>68</v>
      </c>
      <c r="H597" s="59"/>
    </row>
    <row r="598" spans="1:8">
      <c r="A598" s="4" t="s">
        <v>63</v>
      </c>
      <c r="B598" s="135" t="s">
        <v>62</v>
      </c>
      <c r="C598" s="136">
        <v>44267</v>
      </c>
      <c r="D598" s="137" cm="1">
        <f t="array" ref="D598">INDEX(Horimetros!$6:$6,1,'Tabela Horímetros'!F598)</f>
        <v>0</v>
      </c>
      <c r="F598">
        <f t="shared" si="10"/>
        <v>68</v>
      </c>
      <c r="H598" s="59"/>
    </row>
    <row r="599" spans="1:8">
      <c r="A599" s="4" t="s">
        <v>68</v>
      </c>
      <c r="B599" s="135" t="s">
        <v>67</v>
      </c>
      <c r="C599" s="136">
        <v>44267</v>
      </c>
      <c r="D599" s="137" cm="1">
        <f t="array" ref="D599">INDEX(Horimetros!$7:$7,1,'Tabela Horímetros'!F599)</f>
        <v>0</v>
      </c>
      <c r="F599">
        <f t="shared" si="10"/>
        <v>68</v>
      </c>
      <c r="H599" s="59"/>
    </row>
    <row r="600" spans="1:8">
      <c r="A600" s="4" t="s">
        <v>72</v>
      </c>
      <c r="B600" s="135" t="s">
        <v>71</v>
      </c>
      <c r="C600" s="136">
        <v>44267</v>
      </c>
      <c r="D600" s="137" cm="1">
        <f t="array" ref="D600">INDEX(Horimetros!$8:$8,1,'Tabela Horímetros'!F600)</f>
        <v>0</v>
      </c>
      <c r="F600">
        <f t="shared" si="10"/>
        <v>68</v>
      </c>
      <c r="H600" s="59"/>
    </row>
    <row r="601" spans="1:8">
      <c r="A601" s="4" t="s">
        <v>76</v>
      </c>
      <c r="B601" s="135" t="s">
        <v>75</v>
      </c>
      <c r="C601" s="136">
        <v>44267</v>
      </c>
      <c r="D601" s="137" t="e" cm="1">
        <f t="array" ref="D601">INDEX(Horimetros!#REF!,1,'Tabela Horímetros'!F601)</f>
        <v>#REF!</v>
      </c>
      <c r="F601">
        <f t="shared" si="10"/>
        <v>68</v>
      </c>
      <c r="H601" s="59"/>
    </row>
    <row r="602" spans="1:8">
      <c r="A602" s="4" t="s">
        <v>80</v>
      </c>
      <c r="B602" s="135" t="s">
        <v>79</v>
      </c>
      <c r="C602" s="136">
        <v>44267</v>
      </c>
      <c r="D602" s="137" t="e" cm="1">
        <f t="array" ref="D602">INDEX(Horimetros!#REF!,1,'Tabela Horímetros'!F602)</f>
        <v>#REF!</v>
      </c>
      <c r="F602">
        <f t="shared" si="10"/>
        <v>68</v>
      </c>
      <c r="H602" s="59"/>
    </row>
    <row r="603" spans="1:8">
      <c r="A603" s="4" t="s">
        <v>84</v>
      </c>
      <c r="B603" s="135" t="s">
        <v>83</v>
      </c>
      <c r="C603" s="136">
        <v>44267</v>
      </c>
      <c r="D603" s="137" t="e" cm="1">
        <f t="array" ref="D603">INDEX(Horimetros!#REF!,1,'Tabela Horímetros'!F603)</f>
        <v>#REF!</v>
      </c>
      <c r="F603">
        <f t="shared" si="10"/>
        <v>68</v>
      </c>
      <c r="H603" s="59"/>
    </row>
    <row r="604" spans="1:8">
      <c r="A604" s="4" t="s">
        <v>86</v>
      </c>
      <c r="B604" s="135" t="s">
        <v>85</v>
      </c>
      <c r="C604" s="136">
        <v>44267</v>
      </c>
      <c r="D604" s="137" t="e" cm="1">
        <f t="array" ref="D604">INDEX(Horimetros!#REF!,1,'Tabela Horímetros'!F604)</f>
        <v>#REF!</v>
      </c>
      <c r="F604">
        <f t="shared" si="10"/>
        <v>68</v>
      </c>
      <c r="H604" s="59"/>
    </row>
    <row r="605" spans="1:8">
      <c r="A605" s="4" t="s">
        <v>59</v>
      </c>
      <c r="B605" s="135" t="s">
        <v>58</v>
      </c>
      <c r="C605" s="136">
        <v>44268</v>
      </c>
      <c r="D605" s="137" cm="1">
        <f t="array" ref="D605">INDEX(Horimetros!$4:$4,1,'Tabela Horímetros'!F605)</f>
        <v>0</v>
      </c>
      <c r="F605">
        <f t="shared" si="10"/>
        <v>69</v>
      </c>
      <c r="H605" s="59"/>
    </row>
    <row r="606" spans="1:8">
      <c r="A606" s="4" t="s">
        <v>61</v>
      </c>
      <c r="B606" s="135" t="s">
        <v>60</v>
      </c>
      <c r="C606" s="136">
        <v>44268</v>
      </c>
      <c r="D606" s="137" cm="1">
        <f t="array" ref="D606">INDEX(Horimetros!$5:$5,1,'Tabela Horímetros'!F606)</f>
        <v>0</v>
      </c>
      <c r="F606">
        <f t="shared" si="10"/>
        <v>69</v>
      </c>
      <c r="H606" s="59"/>
    </row>
    <row r="607" spans="1:8">
      <c r="A607" s="4" t="s">
        <v>63</v>
      </c>
      <c r="B607" s="135" t="s">
        <v>62</v>
      </c>
      <c r="C607" s="136">
        <v>44268</v>
      </c>
      <c r="D607" s="137" cm="1">
        <f t="array" ref="D607">INDEX(Horimetros!$6:$6,1,'Tabela Horímetros'!F607)</f>
        <v>0</v>
      </c>
      <c r="F607">
        <f t="shared" si="10"/>
        <v>69</v>
      </c>
      <c r="H607" s="59"/>
    </row>
    <row r="608" spans="1:8">
      <c r="A608" s="4" t="s">
        <v>68</v>
      </c>
      <c r="B608" s="135" t="s">
        <v>67</v>
      </c>
      <c r="C608" s="136">
        <v>44268</v>
      </c>
      <c r="D608" s="137" cm="1">
        <f t="array" ref="D608">INDEX(Horimetros!$7:$7,1,'Tabela Horímetros'!F608)</f>
        <v>0</v>
      </c>
      <c r="F608">
        <f t="shared" si="10"/>
        <v>69</v>
      </c>
      <c r="H608" s="59"/>
    </row>
    <row r="609" spans="1:8">
      <c r="A609" s="4" t="s">
        <v>72</v>
      </c>
      <c r="B609" s="135" t="s">
        <v>71</v>
      </c>
      <c r="C609" s="136">
        <v>44268</v>
      </c>
      <c r="D609" s="137" cm="1">
        <f t="array" ref="D609">INDEX(Horimetros!$8:$8,1,'Tabela Horímetros'!F609)</f>
        <v>0</v>
      </c>
      <c r="F609">
        <f t="shared" si="10"/>
        <v>69</v>
      </c>
      <c r="H609" s="59"/>
    </row>
    <row r="610" spans="1:8">
      <c r="A610" s="4" t="s">
        <v>76</v>
      </c>
      <c r="B610" s="135" t="s">
        <v>75</v>
      </c>
      <c r="C610" s="136">
        <v>44268</v>
      </c>
      <c r="D610" s="137" t="e" cm="1">
        <f t="array" ref="D610">INDEX(Horimetros!#REF!,1,'Tabela Horímetros'!F610)</f>
        <v>#REF!</v>
      </c>
      <c r="F610">
        <f t="shared" si="10"/>
        <v>69</v>
      </c>
      <c r="H610" s="59"/>
    </row>
    <row r="611" spans="1:8">
      <c r="A611" s="4" t="s">
        <v>80</v>
      </c>
      <c r="B611" s="135" t="s">
        <v>79</v>
      </c>
      <c r="C611" s="136">
        <v>44268</v>
      </c>
      <c r="D611" s="137" t="e" cm="1">
        <f t="array" ref="D611">INDEX(Horimetros!#REF!,1,'Tabela Horímetros'!F611)</f>
        <v>#REF!</v>
      </c>
      <c r="F611">
        <f t="shared" si="10"/>
        <v>69</v>
      </c>
      <c r="H611" s="59"/>
    </row>
    <row r="612" spans="1:8">
      <c r="A612" s="4" t="s">
        <v>84</v>
      </c>
      <c r="B612" s="135" t="s">
        <v>83</v>
      </c>
      <c r="C612" s="136">
        <v>44268</v>
      </c>
      <c r="D612" s="137" t="e" cm="1">
        <f t="array" ref="D612">INDEX(Horimetros!#REF!,1,'Tabela Horímetros'!F612)</f>
        <v>#REF!</v>
      </c>
      <c r="F612">
        <f t="shared" si="10"/>
        <v>69</v>
      </c>
      <c r="H612" s="59"/>
    </row>
    <row r="613" spans="1:8">
      <c r="A613" s="4" t="s">
        <v>86</v>
      </c>
      <c r="B613" s="135" t="s">
        <v>85</v>
      </c>
      <c r="C613" s="136">
        <v>44268</v>
      </c>
      <c r="D613" s="137" t="e" cm="1">
        <f t="array" ref="D613">INDEX(Horimetros!#REF!,1,'Tabela Horímetros'!F613)</f>
        <v>#REF!</v>
      </c>
      <c r="F613">
        <f t="shared" si="10"/>
        <v>69</v>
      </c>
      <c r="H613" s="59"/>
    </row>
    <row r="614" spans="1:8">
      <c r="A614" s="4" t="s">
        <v>59</v>
      </c>
      <c r="B614" s="135" t="s">
        <v>58</v>
      </c>
      <c r="C614" s="136">
        <v>44269</v>
      </c>
      <c r="D614" s="137" cm="1">
        <f t="array" ref="D614">INDEX(Horimetros!$4:$4,1,'Tabela Horímetros'!F614)</f>
        <v>0</v>
      </c>
      <c r="F614">
        <f t="shared" si="10"/>
        <v>70</v>
      </c>
      <c r="H614" s="59"/>
    </row>
    <row r="615" spans="1:8">
      <c r="A615" s="4" t="s">
        <v>61</v>
      </c>
      <c r="B615" s="135" t="s">
        <v>60</v>
      </c>
      <c r="C615" s="136">
        <v>44269</v>
      </c>
      <c r="D615" s="137" cm="1">
        <f t="array" ref="D615">INDEX(Horimetros!$5:$5,1,'Tabela Horímetros'!F615)</f>
        <v>0</v>
      </c>
      <c r="F615">
        <f t="shared" si="10"/>
        <v>70</v>
      </c>
      <c r="H615" s="59"/>
    </row>
    <row r="616" spans="1:8">
      <c r="A616" s="4" t="s">
        <v>63</v>
      </c>
      <c r="B616" s="135" t="s">
        <v>62</v>
      </c>
      <c r="C616" s="136">
        <v>44269</v>
      </c>
      <c r="D616" s="137" cm="1">
        <f t="array" ref="D616">INDEX(Horimetros!$6:$6,1,'Tabela Horímetros'!F616)</f>
        <v>0</v>
      </c>
      <c r="F616">
        <f t="shared" si="10"/>
        <v>70</v>
      </c>
      <c r="H616" s="59"/>
    </row>
    <row r="617" spans="1:8">
      <c r="A617" s="4" t="s">
        <v>68</v>
      </c>
      <c r="B617" s="135" t="s">
        <v>67</v>
      </c>
      <c r="C617" s="136">
        <v>44269</v>
      </c>
      <c r="D617" s="137" cm="1">
        <f t="array" ref="D617">INDEX(Horimetros!$7:$7,1,'Tabela Horímetros'!F617)</f>
        <v>0</v>
      </c>
      <c r="F617">
        <f t="shared" si="10"/>
        <v>70</v>
      </c>
      <c r="H617" s="59"/>
    </row>
    <row r="618" spans="1:8">
      <c r="A618" s="4" t="s">
        <v>72</v>
      </c>
      <c r="B618" s="135" t="s">
        <v>71</v>
      </c>
      <c r="C618" s="136">
        <v>44269</v>
      </c>
      <c r="D618" s="137" cm="1">
        <f t="array" ref="D618">INDEX(Horimetros!$8:$8,1,'Tabela Horímetros'!F618)</f>
        <v>0</v>
      </c>
      <c r="F618">
        <f t="shared" si="10"/>
        <v>70</v>
      </c>
      <c r="H618" s="59"/>
    </row>
    <row r="619" spans="1:8">
      <c r="A619" s="4" t="s">
        <v>76</v>
      </c>
      <c r="B619" s="135" t="s">
        <v>75</v>
      </c>
      <c r="C619" s="136">
        <v>44269</v>
      </c>
      <c r="D619" s="137" t="e" cm="1">
        <f t="array" ref="D619">INDEX(Horimetros!#REF!,1,'Tabela Horímetros'!F619)</f>
        <v>#REF!</v>
      </c>
      <c r="F619">
        <f t="shared" si="10"/>
        <v>70</v>
      </c>
      <c r="H619" s="59"/>
    </row>
    <row r="620" spans="1:8">
      <c r="A620" s="4" t="s">
        <v>80</v>
      </c>
      <c r="B620" s="135" t="s">
        <v>79</v>
      </c>
      <c r="C620" s="136">
        <v>44269</v>
      </c>
      <c r="D620" s="137" t="e" cm="1">
        <f t="array" ref="D620">INDEX(Horimetros!#REF!,1,'Tabela Horímetros'!F620)</f>
        <v>#REF!</v>
      </c>
      <c r="F620">
        <f t="shared" si="10"/>
        <v>70</v>
      </c>
      <c r="H620" s="59"/>
    </row>
    <row r="621" spans="1:8">
      <c r="A621" s="4" t="s">
        <v>84</v>
      </c>
      <c r="B621" s="135" t="s">
        <v>83</v>
      </c>
      <c r="C621" s="136">
        <v>44269</v>
      </c>
      <c r="D621" s="137" t="e" cm="1">
        <f t="array" ref="D621">INDEX(Horimetros!#REF!,1,'Tabela Horímetros'!F621)</f>
        <v>#REF!</v>
      </c>
      <c r="F621">
        <f t="shared" si="10"/>
        <v>70</v>
      </c>
      <c r="H621" s="59"/>
    </row>
    <row r="622" spans="1:8">
      <c r="A622" s="4" t="s">
        <v>86</v>
      </c>
      <c r="B622" s="135" t="s">
        <v>85</v>
      </c>
      <c r="C622" s="136">
        <v>44269</v>
      </c>
      <c r="D622" s="137" t="e" cm="1">
        <f t="array" ref="D622">INDEX(Horimetros!#REF!,1,'Tabela Horímetros'!F622)</f>
        <v>#REF!</v>
      </c>
      <c r="F622">
        <f t="shared" si="10"/>
        <v>70</v>
      </c>
      <c r="H622" s="59"/>
    </row>
    <row r="623" spans="1:8">
      <c r="A623" s="4" t="s">
        <v>59</v>
      </c>
      <c r="B623" s="135" t="s">
        <v>58</v>
      </c>
      <c r="C623" s="136">
        <v>44270</v>
      </c>
      <c r="D623" s="137" cm="1">
        <f t="array" ref="D623">INDEX(Horimetros!$4:$4,1,'Tabela Horímetros'!F623)</f>
        <v>0</v>
      </c>
      <c r="F623">
        <f t="shared" si="10"/>
        <v>71</v>
      </c>
      <c r="H623" s="59"/>
    </row>
    <row r="624" spans="1:8">
      <c r="A624" s="4" t="s">
        <v>61</v>
      </c>
      <c r="B624" s="135" t="s">
        <v>60</v>
      </c>
      <c r="C624" s="136">
        <v>44270</v>
      </c>
      <c r="D624" s="137" cm="1">
        <f t="array" ref="D624">INDEX(Horimetros!$5:$5,1,'Tabela Horímetros'!F624)</f>
        <v>0</v>
      </c>
      <c r="F624">
        <f t="shared" si="10"/>
        <v>71</v>
      </c>
      <c r="H624" s="59"/>
    </row>
    <row r="625" spans="1:8">
      <c r="A625" s="4" t="s">
        <v>63</v>
      </c>
      <c r="B625" s="135" t="s">
        <v>62</v>
      </c>
      <c r="C625" s="136">
        <v>44270</v>
      </c>
      <c r="D625" s="137" cm="1">
        <f t="array" ref="D625">INDEX(Horimetros!$6:$6,1,'Tabela Horímetros'!F625)</f>
        <v>0</v>
      </c>
      <c r="F625">
        <f t="shared" si="10"/>
        <v>71</v>
      </c>
      <c r="H625" s="59"/>
    </row>
    <row r="626" spans="1:8">
      <c r="A626" s="4" t="s">
        <v>68</v>
      </c>
      <c r="B626" s="135" t="s">
        <v>67</v>
      </c>
      <c r="C626" s="136">
        <v>44270</v>
      </c>
      <c r="D626" s="137" cm="1">
        <f t="array" ref="D626">INDEX(Horimetros!$7:$7,1,'Tabela Horímetros'!F626)</f>
        <v>0</v>
      </c>
      <c r="F626">
        <f t="shared" si="10"/>
        <v>71</v>
      </c>
      <c r="H626" s="59"/>
    </row>
    <row r="627" spans="1:8">
      <c r="A627" s="4" t="s">
        <v>72</v>
      </c>
      <c r="B627" s="135" t="s">
        <v>71</v>
      </c>
      <c r="C627" s="136">
        <v>44270</v>
      </c>
      <c r="D627" s="137" cm="1">
        <f t="array" ref="D627">INDEX(Horimetros!$8:$8,1,'Tabela Horímetros'!F627)</f>
        <v>0</v>
      </c>
      <c r="F627">
        <f t="shared" si="10"/>
        <v>71</v>
      </c>
      <c r="H627" s="59"/>
    </row>
    <row r="628" spans="1:8">
      <c r="A628" s="4" t="s">
        <v>76</v>
      </c>
      <c r="B628" s="135" t="s">
        <v>75</v>
      </c>
      <c r="C628" s="136">
        <v>44270</v>
      </c>
      <c r="D628" s="137" t="e" cm="1">
        <f t="array" ref="D628">INDEX(Horimetros!#REF!,1,'Tabela Horímetros'!F628)</f>
        <v>#REF!</v>
      </c>
      <c r="F628">
        <f t="shared" si="10"/>
        <v>71</v>
      </c>
      <c r="H628" s="59"/>
    </row>
    <row r="629" spans="1:8">
      <c r="A629" s="4" t="s">
        <v>80</v>
      </c>
      <c r="B629" s="135" t="s">
        <v>79</v>
      </c>
      <c r="C629" s="136">
        <v>44270</v>
      </c>
      <c r="D629" s="137" t="e" cm="1">
        <f t="array" ref="D629">INDEX(Horimetros!#REF!,1,'Tabela Horímetros'!F629)</f>
        <v>#REF!</v>
      </c>
      <c r="F629">
        <f t="shared" si="10"/>
        <v>71</v>
      </c>
      <c r="H629" s="59"/>
    </row>
    <row r="630" spans="1:8">
      <c r="A630" s="4" t="s">
        <v>84</v>
      </c>
      <c r="B630" s="135" t="s">
        <v>83</v>
      </c>
      <c r="C630" s="136">
        <v>44270</v>
      </c>
      <c r="D630" s="137" t="e" cm="1">
        <f t="array" ref="D630">INDEX(Horimetros!#REF!,1,'Tabela Horímetros'!F630)</f>
        <v>#REF!</v>
      </c>
      <c r="F630">
        <f t="shared" si="10"/>
        <v>71</v>
      </c>
      <c r="H630" s="59"/>
    </row>
    <row r="631" spans="1:8">
      <c r="A631" s="4" t="s">
        <v>86</v>
      </c>
      <c r="B631" s="135" t="s">
        <v>85</v>
      </c>
      <c r="C631" s="136">
        <v>44270</v>
      </c>
      <c r="D631" s="137" t="e" cm="1">
        <f t="array" ref="D631">INDEX(Horimetros!#REF!,1,'Tabela Horímetros'!F631)</f>
        <v>#REF!</v>
      </c>
      <c r="F631">
        <f t="shared" si="10"/>
        <v>71</v>
      </c>
      <c r="H631" s="59"/>
    </row>
    <row r="632" spans="1:8">
      <c r="A632" s="4" t="s">
        <v>59</v>
      </c>
      <c r="B632" s="135" t="s">
        <v>58</v>
      </c>
      <c r="C632" s="136">
        <v>44271</v>
      </c>
      <c r="D632" s="137" cm="1">
        <f t="array" ref="D632">INDEX(Horimetros!$4:$4,1,'Tabela Horímetros'!F632)</f>
        <v>0</v>
      </c>
      <c r="F632">
        <f t="shared" si="10"/>
        <v>72</v>
      </c>
      <c r="H632" s="59"/>
    </row>
    <row r="633" spans="1:8">
      <c r="A633" s="4" t="s">
        <v>61</v>
      </c>
      <c r="B633" s="135" t="s">
        <v>60</v>
      </c>
      <c r="C633" s="136">
        <v>44271</v>
      </c>
      <c r="D633" s="137" cm="1">
        <f t="array" ref="D633">INDEX(Horimetros!$5:$5,1,'Tabela Horímetros'!F633)</f>
        <v>0</v>
      </c>
      <c r="F633">
        <f t="shared" si="10"/>
        <v>72</v>
      </c>
      <c r="H633" s="59"/>
    </row>
    <row r="634" spans="1:8">
      <c r="A634" s="4" t="s">
        <v>63</v>
      </c>
      <c r="B634" s="135" t="s">
        <v>62</v>
      </c>
      <c r="C634" s="136">
        <v>44271</v>
      </c>
      <c r="D634" s="137" cm="1">
        <f t="array" ref="D634">INDEX(Horimetros!$6:$6,1,'Tabela Horímetros'!F634)</f>
        <v>0</v>
      </c>
      <c r="F634">
        <f t="shared" si="10"/>
        <v>72</v>
      </c>
      <c r="H634" s="59"/>
    </row>
    <row r="635" spans="1:8">
      <c r="A635" s="4" t="s">
        <v>68</v>
      </c>
      <c r="B635" s="135" t="s">
        <v>67</v>
      </c>
      <c r="C635" s="136">
        <v>44271</v>
      </c>
      <c r="D635" s="137" cm="1">
        <f t="array" ref="D635">INDEX(Horimetros!$7:$7,1,'Tabela Horímetros'!F635)</f>
        <v>0</v>
      </c>
      <c r="F635">
        <f t="shared" si="10"/>
        <v>72</v>
      </c>
      <c r="H635" s="59"/>
    </row>
    <row r="636" spans="1:8">
      <c r="A636" s="4" t="s">
        <v>72</v>
      </c>
      <c r="B636" s="135" t="s">
        <v>71</v>
      </c>
      <c r="C636" s="136">
        <v>44271</v>
      </c>
      <c r="D636" s="137" cm="1">
        <f t="array" ref="D636">INDEX(Horimetros!$8:$8,1,'Tabela Horímetros'!F636)</f>
        <v>0</v>
      </c>
      <c r="F636">
        <f t="shared" si="10"/>
        <v>72</v>
      </c>
      <c r="H636" s="59"/>
    </row>
    <row r="637" spans="1:8">
      <c r="A637" s="4" t="s">
        <v>76</v>
      </c>
      <c r="B637" s="135" t="s">
        <v>75</v>
      </c>
      <c r="C637" s="136">
        <v>44271</v>
      </c>
      <c r="D637" s="137" t="e" cm="1">
        <f t="array" ref="D637">INDEX(Horimetros!#REF!,1,'Tabela Horímetros'!F637)</f>
        <v>#REF!</v>
      </c>
      <c r="F637">
        <f t="shared" si="10"/>
        <v>72</v>
      </c>
      <c r="H637" s="59"/>
    </row>
    <row r="638" spans="1:8">
      <c r="A638" s="4" t="s">
        <v>80</v>
      </c>
      <c r="B638" s="135" t="s">
        <v>79</v>
      </c>
      <c r="C638" s="136">
        <v>44271</v>
      </c>
      <c r="D638" s="137" t="e" cm="1">
        <f t="array" ref="D638">INDEX(Horimetros!#REF!,1,'Tabela Horímetros'!F638)</f>
        <v>#REF!</v>
      </c>
      <c r="F638">
        <f t="shared" si="10"/>
        <v>72</v>
      </c>
      <c r="H638" s="59"/>
    </row>
    <row r="639" spans="1:8">
      <c r="A639" s="4" t="s">
        <v>84</v>
      </c>
      <c r="B639" s="135" t="s">
        <v>83</v>
      </c>
      <c r="C639" s="136">
        <v>44271</v>
      </c>
      <c r="D639" s="137" t="e" cm="1">
        <f t="array" ref="D639">INDEX(Horimetros!#REF!,1,'Tabela Horímetros'!F639)</f>
        <v>#REF!</v>
      </c>
      <c r="F639">
        <f t="shared" si="10"/>
        <v>72</v>
      </c>
      <c r="H639" s="59"/>
    </row>
    <row r="640" spans="1:8">
      <c r="A640" s="4" t="s">
        <v>86</v>
      </c>
      <c r="B640" s="135" t="s">
        <v>85</v>
      </c>
      <c r="C640" s="136">
        <v>44271</v>
      </c>
      <c r="D640" s="137" t="e" cm="1">
        <f t="array" ref="D640">INDEX(Horimetros!#REF!,1,'Tabela Horímetros'!F640)</f>
        <v>#REF!</v>
      </c>
      <c r="F640">
        <f t="shared" si="10"/>
        <v>72</v>
      </c>
      <c r="H640" s="59"/>
    </row>
    <row r="641" spans="1:8">
      <c r="A641" s="4" t="s">
        <v>59</v>
      </c>
      <c r="B641" s="135" t="s">
        <v>58</v>
      </c>
      <c r="C641" s="136">
        <v>44272</v>
      </c>
      <c r="D641" s="137" cm="1">
        <f t="array" ref="D641">INDEX(Horimetros!$4:$4,1,'Tabela Horímetros'!F641)</f>
        <v>0</v>
      </c>
      <c r="F641">
        <f t="shared" si="10"/>
        <v>73</v>
      </c>
      <c r="H641" s="59"/>
    </row>
    <row r="642" spans="1:8">
      <c r="A642" s="4" t="s">
        <v>61</v>
      </c>
      <c r="B642" s="135" t="s">
        <v>60</v>
      </c>
      <c r="C642" s="136">
        <v>44272</v>
      </c>
      <c r="D642" s="137" cm="1">
        <f t="array" ref="D642">INDEX(Horimetros!$5:$5,1,'Tabela Horímetros'!F642)</f>
        <v>0</v>
      </c>
      <c r="F642">
        <f t="shared" si="10"/>
        <v>73</v>
      </c>
      <c r="H642" s="59"/>
    </row>
    <row r="643" spans="1:8">
      <c r="A643" s="4" t="s">
        <v>63</v>
      </c>
      <c r="B643" s="135" t="s">
        <v>62</v>
      </c>
      <c r="C643" s="136">
        <v>44272</v>
      </c>
      <c r="D643" s="137" cm="1">
        <f t="array" ref="D643">INDEX(Horimetros!$6:$6,1,'Tabela Horímetros'!F643)</f>
        <v>20567</v>
      </c>
      <c r="F643">
        <f t="shared" si="10"/>
        <v>73</v>
      </c>
      <c r="H643" s="59"/>
    </row>
    <row r="644" spans="1:8">
      <c r="A644" s="4" t="s">
        <v>68</v>
      </c>
      <c r="B644" s="135" t="s">
        <v>67</v>
      </c>
      <c r="C644" s="136">
        <v>44272</v>
      </c>
      <c r="D644" s="137" cm="1">
        <f t="array" ref="D644">INDEX(Horimetros!$7:$7,1,'Tabela Horímetros'!F644)</f>
        <v>0</v>
      </c>
      <c r="F644">
        <f t="shared" si="10"/>
        <v>73</v>
      </c>
      <c r="H644" s="59"/>
    </row>
    <row r="645" spans="1:8">
      <c r="A645" s="4" t="s">
        <v>72</v>
      </c>
      <c r="B645" s="135" t="s">
        <v>71</v>
      </c>
      <c r="C645" s="136">
        <v>44272</v>
      </c>
      <c r="D645" s="137" cm="1">
        <f t="array" ref="D645">INDEX(Horimetros!$8:$8,1,'Tabela Horímetros'!F645)</f>
        <v>0</v>
      </c>
      <c r="F645">
        <f t="shared" si="10"/>
        <v>73</v>
      </c>
      <c r="H645" s="59"/>
    </row>
    <row r="646" spans="1:8">
      <c r="A646" s="4" t="s">
        <v>76</v>
      </c>
      <c r="B646" s="135" t="s">
        <v>75</v>
      </c>
      <c r="C646" s="136">
        <v>44272</v>
      </c>
      <c r="D646" s="137" t="e" cm="1">
        <f t="array" ref="D646">INDEX(Horimetros!#REF!,1,'Tabela Horímetros'!F646)</f>
        <v>#REF!</v>
      </c>
      <c r="F646">
        <f t="shared" si="10"/>
        <v>73</v>
      </c>
      <c r="H646" s="59"/>
    </row>
    <row r="647" spans="1:8">
      <c r="A647" s="4" t="s">
        <v>80</v>
      </c>
      <c r="B647" s="135" t="s">
        <v>79</v>
      </c>
      <c r="C647" s="136">
        <v>44272</v>
      </c>
      <c r="D647" s="137" t="e" cm="1">
        <f t="array" ref="D647">INDEX(Horimetros!#REF!,1,'Tabela Horímetros'!F647)</f>
        <v>#REF!</v>
      </c>
      <c r="F647">
        <f t="shared" si="10"/>
        <v>73</v>
      </c>
      <c r="H647" s="59"/>
    </row>
    <row r="648" spans="1:8">
      <c r="A648" s="4" t="s">
        <v>84</v>
      </c>
      <c r="B648" s="135" t="s">
        <v>83</v>
      </c>
      <c r="C648" s="136">
        <v>44272</v>
      </c>
      <c r="D648" s="137" t="e" cm="1">
        <f t="array" ref="D648">INDEX(Horimetros!#REF!,1,'Tabela Horímetros'!F648)</f>
        <v>#REF!</v>
      </c>
      <c r="F648">
        <f t="shared" si="10"/>
        <v>73</v>
      </c>
      <c r="H648" s="59"/>
    </row>
    <row r="649" spans="1:8">
      <c r="A649" s="4" t="s">
        <v>86</v>
      </c>
      <c r="B649" s="135" t="s">
        <v>85</v>
      </c>
      <c r="C649" s="136">
        <v>44272</v>
      </c>
      <c r="D649" s="137" t="e" cm="1">
        <f t="array" ref="D649">INDEX(Horimetros!#REF!,1,'Tabela Horímetros'!F649)</f>
        <v>#REF!</v>
      </c>
      <c r="F649">
        <f t="shared" si="10"/>
        <v>73</v>
      </c>
      <c r="H649" s="59"/>
    </row>
    <row r="650" spans="1:8">
      <c r="A650" s="4" t="s">
        <v>59</v>
      </c>
      <c r="B650" s="135" t="s">
        <v>58</v>
      </c>
      <c r="C650" s="136">
        <v>44273</v>
      </c>
      <c r="D650" s="137" cm="1">
        <f t="array" ref="D650">INDEX(Horimetros!$4:$4,1,'Tabela Horímetros'!F650)</f>
        <v>0</v>
      </c>
      <c r="F650">
        <f t="shared" si="10"/>
        <v>74</v>
      </c>
      <c r="H650" s="59"/>
    </row>
    <row r="651" spans="1:8">
      <c r="A651" s="4" t="s">
        <v>61</v>
      </c>
      <c r="B651" s="135" t="s">
        <v>60</v>
      </c>
      <c r="C651" s="136">
        <v>44273</v>
      </c>
      <c r="D651" s="137" cm="1">
        <f t="array" ref="D651">INDEX(Horimetros!$5:$5,1,'Tabela Horímetros'!F651)</f>
        <v>0</v>
      </c>
      <c r="F651">
        <f t="shared" si="10"/>
        <v>74</v>
      </c>
      <c r="H651" s="59"/>
    </row>
    <row r="652" spans="1:8">
      <c r="A652" s="4" t="s">
        <v>63</v>
      </c>
      <c r="B652" s="135" t="s">
        <v>62</v>
      </c>
      <c r="C652" s="136">
        <v>44273</v>
      </c>
      <c r="D652" s="137" cm="1">
        <f t="array" ref="D652">INDEX(Horimetros!$6:$6,1,'Tabela Horímetros'!F652)</f>
        <v>0</v>
      </c>
      <c r="F652">
        <f t="shared" si="10"/>
        <v>74</v>
      </c>
      <c r="H652" s="59"/>
    </row>
    <row r="653" spans="1:8">
      <c r="A653" s="4" t="s">
        <v>68</v>
      </c>
      <c r="B653" s="135" t="s">
        <v>67</v>
      </c>
      <c r="C653" s="136">
        <v>44273</v>
      </c>
      <c r="D653" s="137" cm="1">
        <f t="array" ref="D653">INDEX(Horimetros!$7:$7,1,'Tabela Horímetros'!F653)</f>
        <v>0</v>
      </c>
      <c r="F653">
        <f t="shared" si="10"/>
        <v>74</v>
      </c>
      <c r="H653" s="59"/>
    </row>
    <row r="654" spans="1:8">
      <c r="A654" s="4" t="s">
        <v>72</v>
      </c>
      <c r="B654" s="135" t="s">
        <v>71</v>
      </c>
      <c r="C654" s="136">
        <v>44273</v>
      </c>
      <c r="D654" s="137" cm="1">
        <f t="array" ref="D654">INDEX(Horimetros!$8:$8,1,'Tabela Horímetros'!F654)</f>
        <v>0</v>
      </c>
      <c r="F654">
        <f t="shared" si="10"/>
        <v>74</v>
      </c>
      <c r="H654" s="59"/>
    </row>
    <row r="655" spans="1:8">
      <c r="A655" s="4" t="s">
        <v>76</v>
      </c>
      <c r="B655" s="135" t="s">
        <v>75</v>
      </c>
      <c r="C655" s="136">
        <v>44273</v>
      </c>
      <c r="D655" s="137" t="e" cm="1">
        <f t="array" ref="D655">INDEX(Horimetros!#REF!,1,'Tabela Horímetros'!F655)</f>
        <v>#REF!</v>
      </c>
      <c r="F655">
        <f t="shared" si="10"/>
        <v>74</v>
      </c>
      <c r="H655" s="59"/>
    </row>
    <row r="656" spans="1:8">
      <c r="A656" s="4" t="s">
        <v>80</v>
      </c>
      <c r="B656" s="135" t="s">
        <v>79</v>
      </c>
      <c r="C656" s="136">
        <v>44273</v>
      </c>
      <c r="D656" s="137" t="e" cm="1">
        <f t="array" ref="D656">INDEX(Horimetros!#REF!,1,'Tabela Horímetros'!F656)</f>
        <v>#REF!</v>
      </c>
      <c r="F656">
        <f t="shared" si="10"/>
        <v>74</v>
      </c>
      <c r="H656" s="59"/>
    </row>
    <row r="657" spans="1:8">
      <c r="A657" s="4" t="s">
        <v>84</v>
      </c>
      <c r="B657" s="135" t="s">
        <v>83</v>
      </c>
      <c r="C657" s="136">
        <v>44273</v>
      </c>
      <c r="D657" s="137" t="e" cm="1">
        <f t="array" ref="D657">INDEX(Horimetros!#REF!,1,'Tabela Horímetros'!F657)</f>
        <v>#REF!</v>
      </c>
      <c r="F657">
        <f t="shared" si="10"/>
        <v>74</v>
      </c>
      <c r="H657" s="59"/>
    </row>
    <row r="658" spans="1:8">
      <c r="A658" s="4" t="s">
        <v>86</v>
      </c>
      <c r="B658" s="135" t="s">
        <v>85</v>
      </c>
      <c r="C658" s="136">
        <v>44273</v>
      </c>
      <c r="D658" s="137" t="e" cm="1">
        <f t="array" ref="D658">INDEX(Horimetros!#REF!,1,'Tabela Horímetros'!F658)</f>
        <v>#REF!</v>
      </c>
      <c r="F658">
        <f t="shared" si="10"/>
        <v>74</v>
      </c>
      <c r="H658" s="59"/>
    </row>
    <row r="659" spans="1:8">
      <c r="A659" s="4" t="s">
        <v>59</v>
      </c>
      <c r="B659" s="135" t="s">
        <v>58</v>
      </c>
      <c r="C659" s="136">
        <v>44274</v>
      </c>
      <c r="D659" s="137" cm="1">
        <f t="array" ref="D659">INDEX(Horimetros!$4:$4,1,'Tabela Horímetros'!F659)</f>
        <v>0</v>
      </c>
      <c r="F659">
        <f t="shared" si="10"/>
        <v>75</v>
      </c>
      <c r="H659" s="59"/>
    </row>
    <row r="660" spans="1:8">
      <c r="A660" s="4" t="s">
        <v>61</v>
      </c>
      <c r="B660" s="135" t="s">
        <v>60</v>
      </c>
      <c r="C660" s="136">
        <v>44274</v>
      </c>
      <c r="D660" s="137" cm="1">
        <f t="array" ref="D660">INDEX(Horimetros!$5:$5,1,'Tabela Horímetros'!F660)</f>
        <v>0</v>
      </c>
      <c r="F660">
        <f t="shared" si="10"/>
        <v>75</v>
      </c>
      <c r="H660" s="59"/>
    </row>
    <row r="661" spans="1:8">
      <c r="A661" s="4" t="s">
        <v>63</v>
      </c>
      <c r="B661" s="135" t="s">
        <v>62</v>
      </c>
      <c r="C661" s="136">
        <v>44274</v>
      </c>
      <c r="D661" s="137" cm="1">
        <f t="array" ref="D661">INDEX(Horimetros!$6:$6,1,'Tabela Horímetros'!F661)</f>
        <v>0</v>
      </c>
      <c r="F661">
        <f t="shared" ref="F661:F724" si="11">F652+1</f>
        <v>75</v>
      </c>
      <c r="H661" s="59"/>
    </row>
    <row r="662" spans="1:8">
      <c r="A662" s="4" t="s">
        <v>68</v>
      </c>
      <c r="B662" s="135" t="s">
        <v>67</v>
      </c>
      <c r="C662" s="136">
        <v>44274</v>
      </c>
      <c r="D662" s="137" cm="1">
        <f t="array" ref="D662">INDEX(Horimetros!$7:$7,1,'Tabela Horímetros'!F662)</f>
        <v>0</v>
      </c>
      <c r="F662">
        <f t="shared" si="11"/>
        <v>75</v>
      </c>
      <c r="H662" s="59"/>
    </row>
    <row r="663" spans="1:8">
      <c r="A663" s="4" t="s">
        <v>72</v>
      </c>
      <c r="B663" s="135" t="s">
        <v>71</v>
      </c>
      <c r="C663" s="136">
        <v>44274</v>
      </c>
      <c r="D663" s="137" cm="1">
        <f t="array" ref="D663">INDEX(Horimetros!$8:$8,1,'Tabela Horímetros'!F663)</f>
        <v>0</v>
      </c>
      <c r="F663">
        <f t="shared" si="11"/>
        <v>75</v>
      </c>
      <c r="H663" s="59"/>
    </row>
    <row r="664" spans="1:8">
      <c r="A664" s="4" t="s">
        <v>76</v>
      </c>
      <c r="B664" s="135" t="s">
        <v>75</v>
      </c>
      <c r="C664" s="136">
        <v>44274</v>
      </c>
      <c r="D664" s="137" t="e" cm="1">
        <f t="array" ref="D664">INDEX(Horimetros!#REF!,1,'Tabela Horímetros'!F664)</f>
        <v>#REF!</v>
      </c>
      <c r="F664">
        <f t="shared" si="11"/>
        <v>75</v>
      </c>
      <c r="H664" s="59"/>
    </row>
    <row r="665" spans="1:8">
      <c r="A665" s="4" t="s">
        <v>80</v>
      </c>
      <c r="B665" s="135" t="s">
        <v>79</v>
      </c>
      <c r="C665" s="136">
        <v>44274</v>
      </c>
      <c r="D665" s="137" t="e" cm="1">
        <f t="array" ref="D665">INDEX(Horimetros!#REF!,1,'Tabela Horímetros'!F665)</f>
        <v>#REF!</v>
      </c>
      <c r="F665">
        <f t="shared" si="11"/>
        <v>75</v>
      </c>
      <c r="H665" s="59"/>
    </row>
    <row r="666" spans="1:8">
      <c r="A666" s="4" t="s">
        <v>84</v>
      </c>
      <c r="B666" s="135" t="s">
        <v>83</v>
      </c>
      <c r="C666" s="136">
        <v>44274</v>
      </c>
      <c r="D666" s="137" t="e" cm="1">
        <f t="array" ref="D666">INDEX(Horimetros!#REF!,1,'Tabela Horímetros'!F666)</f>
        <v>#REF!</v>
      </c>
      <c r="F666">
        <f t="shared" si="11"/>
        <v>75</v>
      </c>
      <c r="H666" s="59"/>
    </row>
    <row r="667" spans="1:8">
      <c r="A667" s="4" t="s">
        <v>86</v>
      </c>
      <c r="B667" s="135" t="s">
        <v>85</v>
      </c>
      <c r="C667" s="136">
        <v>44274</v>
      </c>
      <c r="D667" s="137" t="e" cm="1">
        <f t="array" ref="D667">INDEX(Horimetros!#REF!,1,'Tabela Horímetros'!F667)</f>
        <v>#REF!</v>
      </c>
      <c r="F667">
        <f t="shared" si="11"/>
        <v>75</v>
      </c>
      <c r="H667" s="59"/>
    </row>
    <row r="668" spans="1:8">
      <c r="A668" s="4" t="s">
        <v>59</v>
      </c>
      <c r="B668" s="135" t="s">
        <v>58</v>
      </c>
      <c r="C668" s="136">
        <v>44275</v>
      </c>
      <c r="D668" s="137" cm="1">
        <f t="array" ref="D668">INDEX(Horimetros!$4:$4,1,'Tabela Horímetros'!F668)</f>
        <v>0</v>
      </c>
      <c r="F668">
        <f t="shared" si="11"/>
        <v>76</v>
      </c>
      <c r="H668" s="59"/>
    </row>
    <row r="669" spans="1:8">
      <c r="A669" s="4" t="s">
        <v>61</v>
      </c>
      <c r="B669" s="135" t="s">
        <v>60</v>
      </c>
      <c r="C669" s="136">
        <v>44275</v>
      </c>
      <c r="D669" s="137" cm="1">
        <f t="array" ref="D669">INDEX(Horimetros!$5:$5,1,'Tabela Horímetros'!F669)</f>
        <v>0</v>
      </c>
      <c r="F669">
        <f t="shared" si="11"/>
        <v>76</v>
      </c>
      <c r="H669" s="59"/>
    </row>
    <row r="670" spans="1:8">
      <c r="A670" s="4" t="s">
        <v>63</v>
      </c>
      <c r="B670" s="135" t="s">
        <v>62</v>
      </c>
      <c r="C670" s="136">
        <v>44275</v>
      </c>
      <c r="D670" s="137" cm="1">
        <f t="array" ref="D670">INDEX(Horimetros!$6:$6,1,'Tabela Horímetros'!F670)</f>
        <v>0</v>
      </c>
      <c r="F670">
        <f t="shared" si="11"/>
        <v>76</v>
      </c>
      <c r="H670" s="59"/>
    </row>
    <row r="671" spans="1:8">
      <c r="A671" s="4" t="s">
        <v>68</v>
      </c>
      <c r="B671" s="135" t="s">
        <v>67</v>
      </c>
      <c r="C671" s="136">
        <v>44275</v>
      </c>
      <c r="D671" s="137" cm="1">
        <f t="array" ref="D671">INDEX(Horimetros!$7:$7,1,'Tabela Horímetros'!F671)</f>
        <v>0</v>
      </c>
      <c r="F671">
        <f t="shared" si="11"/>
        <v>76</v>
      </c>
      <c r="H671" s="59"/>
    </row>
    <row r="672" spans="1:8">
      <c r="A672" s="4" t="s">
        <v>72</v>
      </c>
      <c r="B672" s="135" t="s">
        <v>71</v>
      </c>
      <c r="C672" s="136">
        <v>44275</v>
      </c>
      <c r="D672" s="137" cm="1">
        <f t="array" ref="D672">INDEX(Horimetros!$8:$8,1,'Tabela Horímetros'!F672)</f>
        <v>0</v>
      </c>
      <c r="F672">
        <f t="shared" si="11"/>
        <v>76</v>
      </c>
      <c r="H672" s="59"/>
    </row>
    <row r="673" spans="1:8">
      <c r="A673" s="4" t="s">
        <v>76</v>
      </c>
      <c r="B673" s="135" t="s">
        <v>75</v>
      </c>
      <c r="C673" s="136">
        <v>44275</v>
      </c>
      <c r="D673" s="137" t="e" cm="1">
        <f t="array" ref="D673">INDEX(Horimetros!#REF!,1,'Tabela Horímetros'!F673)</f>
        <v>#REF!</v>
      </c>
      <c r="F673">
        <f t="shared" si="11"/>
        <v>76</v>
      </c>
      <c r="H673" s="59"/>
    </row>
    <row r="674" spans="1:8">
      <c r="A674" s="4" t="s">
        <v>80</v>
      </c>
      <c r="B674" s="135" t="s">
        <v>79</v>
      </c>
      <c r="C674" s="136">
        <v>44275</v>
      </c>
      <c r="D674" s="137" t="e" cm="1">
        <f t="array" ref="D674">INDEX(Horimetros!#REF!,1,'Tabela Horímetros'!F674)</f>
        <v>#REF!</v>
      </c>
      <c r="F674">
        <f t="shared" si="11"/>
        <v>76</v>
      </c>
      <c r="H674" s="59"/>
    </row>
    <row r="675" spans="1:8">
      <c r="A675" s="4" t="s">
        <v>84</v>
      </c>
      <c r="B675" s="135" t="s">
        <v>83</v>
      </c>
      <c r="C675" s="136">
        <v>44275</v>
      </c>
      <c r="D675" s="137" t="e" cm="1">
        <f t="array" ref="D675">INDEX(Horimetros!#REF!,1,'Tabela Horímetros'!F675)</f>
        <v>#REF!</v>
      </c>
      <c r="F675">
        <f t="shared" si="11"/>
        <v>76</v>
      </c>
      <c r="H675" s="59"/>
    </row>
    <row r="676" spans="1:8">
      <c r="A676" s="4" t="s">
        <v>86</v>
      </c>
      <c r="B676" s="135" t="s">
        <v>85</v>
      </c>
      <c r="C676" s="136">
        <v>44275</v>
      </c>
      <c r="D676" s="137" t="e" cm="1">
        <f t="array" ref="D676">INDEX(Horimetros!#REF!,1,'Tabela Horímetros'!F676)</f>
        <v>#REF!</v>
      </c>
      <c r="F676">
        <f t="shared" si="11"/>
        <v>76</v>
      </c>
      <c r="H676" s="59"/>
    </row>
    <row r="677" spans="1:8">
      <c r="A677" s="4" t="s">
        <v>59</v>
      </c>
      <c r="B677" s="135" t="s">
        <v>58</v>
      </c>
      <c r="C677" s="136">
        <v>44276</v>
      </c>
      <c r="D677" s="137" cm="1">
        <f t="array" ref="D677">INDEX(Horimetros!$4:$4,1,'Tabela Horímetros'!F677)</f>
        <v>0</v>
      </c>
      <c r="F677">
        <f t="shared" si="11"/>
        <v>77</v>
      </c>
      <c r="H677" s="59"/>
    </row>
    <row r="678" spans="1:8">
      <c r="A678" s="4" t="s">
        <v>61</v>
      </c>
      <c r="B678" s="135" t="s">
        <v>60</v>
      </c>
      <c r="C678" s="136">
        <v>44276</v>
      </c>
      <c r="D678" s="137" cm="1">
        <f t="array" ref="D678">INDEX(Horimetros!$5:$5,1,'Tabela Horímetros'!F678)</f>
        <v>22258</v>
      </c>
      <c r="F678">
        <f t="shared" si="11"/>
        <v>77</v>
      </c>
      <c r="H678" s="59"/>
    </row>
    <row r="679" spans="1:8">
      <c r="A679" s="4" t="s">
        <v>63</v>
      </c>
      <c r="B679" s="135" t="s">
        <v>62</v>
      </c>
      <c r="C679" s="136">
        <v>44276</v>
      </c>
      <c r="D679" s="137" cm="1">
        <f t="array" ref="D679">INDEX(Horimetros!$6:$6,1,'Tabela Horímetros'!F679)</f>
        <v>0</v>
      </c>
      <c r="F679">
        <f t="shared" si="11"/>
        <v>77</v>
      </c>
      <c r="H679" s="59"/>
    </row>
    <row r="680" spans="1:8">
      <c r="A680" s="4" t="s">
        <v>68</v>
      </c>
      <c r="B680" s="135" t="s">
        <v>67</v>
      </c>
      <c r="C680" s="136">
        <v>44276</v>
      </c>
      <c r="D680" s="137" cm="1">
        <f t="array" ref="D680">INDEX(Horimetros!$7:$7,1,'Tabela Horímetros'!F680)</f>
        <v>21568</v>
      </c>
      <c r="F680">
        <f t="shared" si="11"/>
        <v>77</v>
      </c>
      <c r="H680" s="59"/>
    </row>
    <row r="681" spans="1:8">
      <c r="A681" s="4" t="s">
        <v>72</v>
      </c>
      <c r="B681" s="135" t="s">
        <v>71</v>
      </c>
      <c r="C681" s="136">
        <v>44276</v>
      </c>
      <c r="D681" s="137" cm="1">
        <f t="array" ref="D681">INDEX(Horimetros!$8:$8,1,'Tabela Horímetros'!F681)</f>
        <v>0</v>
      </c>
      <c r="F681">
        <f t="shared" si="11"/>
        <v>77</v>
      </c>
      <c r="H681" s="59"/>
    </row>
    <row r="682" spans="1:8">
      <c r="A682" s="4" t="s">
        <v>76</v>
      </c>
      <c r="B682" s="135" t="s">
        <v>75</v>
      </c>
      <c r="C682" s="136">
        <v>44276</v>
      </c>
      <c r="D682" s="137" t="e" cm="1">
        <f t="array" ref="D682">INDEX(Horimetros!#REF!,1,'Tabela Horímetros'!F682)</f>
        <v>#REF!</v>
      </c>
      <c r="F682">
        <f t="shared" si="11"/>
        <v>77</v>
      </c>
      <c r="H682" s="59"/>
    </row>
    <row r="683" spans="1:8">
      <c r="A683" s="4" t="s">
        <v>80</v>
      </c>
      <c r="B683" s="135" t="s">
        <v>79</v>
      </c>
      <c r="C683" s="136">
        <v>44276</v>
      </c>
      <c r="D683" s="137" t="e" cm="1">
        <f t="array" ref="D683">INDEX(Horimetros!#REF!,1,'Tabela Horímetros'!F683)</f>
        <v>#REF!</v>
      </c>
      <c r="F683">
        <f t="shared" si="11"/>
        <v>77</v>
      </c>
      <c r="H683" s="59"/>
    </row>
    <row r="684" spans="1:8">
      <c r="A684" s="4" t="s">
        <v>84</v>
      </c>
      <c r="B684" s="135" t="s">
        <v>83</v>
      </c>
      <c r="C684" s="136">
        <v>44276</v>
      </c>
      <c r="D684" s="137" t="e" cm="1">
        <f t="array" ref="D684">INDEX(Horimetros!#REF!,1,'Tabela Horímetros'!F684)</f>
        <v>#REF!</v>
      </c>
      <c r="F684">
        <f t="shared" si="11"/>
        <v>77</v>
      </c>
      <c r="H684" s="59"/>
    </row>
    <row r="685" spans="1:8">
      <c r="A685" s="4" t="s">
        <v>86</v>
      </c>
      <c r="B685" s="135" t="s">
        <v>85</v>
      </c>
      <c r="C685" s="136">
        <v>44276</v>
      </c>
      <c r="D685" s="137" t="e" cm="1">
        <f t="array" ref="D685">INDEX(Horimetros!#REF!,1,'Tabela Horímetros'!F685)</f>
        <v>#REF!</v>
      </c>
      <c r="F685">
        <f t="shared" si="11"/>
        <v>77</v>
      </c>
      <c r="H685" s="59"/>
    </row>
    <row r="686" spans="1:8">
      <c r="A686" s="4" t="s">
        <v>59</v>
      </c>
      <c r="B686" s="135" t="s">
        <v>58</v>
      </c>
      <c r="C686" s="136">
        <v>44277</v>
      </c>
      <c r="D686" s="137" cm="1">
        <f t="array" ref="D686">INDEX(Horimetros!$4:$4,1,'Tabela Horímetros'!F686)</f>
        <v>0</v>
      </c>
      <c r="F686">
        <f t="shared" si="11"/>
        <v>78</v>
      </c>
      <c r="H686" s="59"/>
    </row>
    <row r="687" spans="1:8">
      <c r="A687" s="4" t="s">
        <v>61</v>
      </c>
      <c r="B687" s="135" t="s">
        <v>60</v>
      </c>
      <c r="C687" s="136">
        <v>44277</v>
      </c>
      <c r="D687" s="137" cm="1">
        <f t="array" ref="D687">INDEX(Horimetros!$5:$5,1,'Tabela Horímetros'!F687)</f>
        <v>0</v>
      </c>
      <c r="F687">
        <f t="shared" si="11"/>
        <v>78</v>
      </c>
      <c r="H687" s="59"/>
    </row>
    <row r="688" spans="1:8">
      <c r="A688" s="4" t="s">
        <v>63</v>
      </c>
      <c r="B688" s="135" t="s">
        <v>62</v>
      </c>
      <c r="C688" s="136">
        <v>44277</v>
      </c>
      <c r="D688" s="137" cm="1">
        <f t="array" ref="D688">INDEX(Horimetros!$6:$6,1,'Tabela Horímetros'!F688)</f>
        <v>0</v>
      </c>
      <c r="F688">
        <f t="shared" si="11"/>
        <v>78</v>
      </c>
      <c r="H688" s="59"/>
    </row>
    <row r="689" spans="1:8">
      <c r="A689" s="4" t="s">
        <v>68</v>
      </c>
      <c r="B689" s="135" t="s">
        <v>67</v>
      </c>
      <c r="C689" s="136">
        <v>44277</v>
      </c>
      <c r="D689" s="137" cm="1">
        <f t="array" ref="D689">INDEX(Horimetros!$7:$7,1,'Tabela Horímetros'!F689)</f>
        <v>0</v>
      </c>
      <c r="F689">
        <f t="shared" si="11"/>
        <v>78</v>
      </c>
      <c r="H689" s="59"/>
    </row>
    <row r="690" spans="1:8">
      <c r="A690" s="4" t="s">
        <v>72</v>
      </c>
      <c r="B690" s="135" t="s">
        <v>71</v>
      </c>
      <c r="C690" s="136">
        <v>44277</v>
      </c>
      <c r="D690" s="137" cm="1">
        <f t="array" ref="D690">INDEX(Horimetros!$8:$8,1,'Tabela Horímetros'!F690)</f>
        <v>0</v>
      </c>
      <c r="F690">
        <f t="shared" si="11"/>
        <v>78</v>
      </c>
      <c r="H690" s="59"/>
    </row>
    <row r="691" spans="1:8">
      <c r="A691" s="4" t="s">
        <v>76</v>
      </c>
      <c r="B691" s="135" t="s">
        <v>75</v>
      </c>
      <c r="C691" s="136">
        <v>44277</v>
      </c>
      <c r="D691" s="137" t="e" cm="1">
        <f t="array" ref="D691">INDEX(Horimetros!#REF!,1,'Tabela Horímetros'!F691)</f>
        <v>#REF!</v>
      </c>
      <c r="F691">
        <f t="shared" si="11"/>
        <v>78</v>
      </c>
      <c r="H691" s="59"/>
    </row>
    <row r="692" spans="1:8">
      <c r="A692" s="4" t="s">
        <v>80</v>
      </c>
      <c r="B692" s="135" t="s">
        <v>79</v>
      </c>
      <c r="C692" s="136">
        <v>44277</v>
      </c>
      <c r="D692" s="137" t="e" cm="1">
        <f t="array" ref="D692">INDEX(Horimetros!#REF!,1,'Tabela Horímetros'!F692)</f>
        <v>#REF!</v>
      </c>
      <c r="F692">
        <f t="shared" si="11"/>
        <v>78</v>
      </c>
      <c r="H692" s="59"/>
    </row>
    <row r="693" spans="1:8">
      <c r="A693" s="4" t="s">
        <v>84</v>
      </c>
      <c r="B693" s="135" t="s">
        <v>83</v>
      </c>
      <c r="C693" s="136">
        <v>44277</v>
      </c>
      <c r="D693" s="137" t="e" cm="1">
        <f t="array" ref="D693">INDEX(Horimetros!#REF!,1,'Tabela Horímetros'!F693)</f>
        <v>#REF!</v>
      </c>
      <c r="F693">
        <f t="shared" si="11"/>
        <v>78</v>
      </c>
      <c r="H693" s="59"/>
    </row>
    <row r="694" spans="1:8">
      <c r="A694" s="4" t="s">
        <v>86</v>
      </c>
      <c r="B694" s="135" t="s">
        <v>85</v>
      </c>
      <c r="C694" s="136">
        <v>44277</v>
      </c>
      <c r="D694" s="137" t="e" cm="1">
        <f t="array" ref="D694">INDEX(Horimetros!#REF!,1,'Tabela Horímetros'!F694)</f>
        <v>#REF!</v>
      </c>
      <c r="F694">
        <f t="shared" si="11"/>
        <v>78</v>
      </c>
      <c r="H694" s="59"/>
    </row>
    <row r="695" spans="1:8">
      <c r="A695" s="4" t="s">
        <v>59</v>
      </c>
      <c r="B695" s="135" t="s">
        <v>58</v>
      </c>
      <c r="C695" s="136">
        <v>44278</v>
      </c>
      <c r="D695" s="137" cm="1">
        <f t="array" ref="D695">INDEX(Horimetros!$4:$4,1,'Tabela Horímetros'!F695)</f>
        <v>18268</v>
      </c>
      <c r="F695">
        <f t="shared" si="11"/>
        <v>79</v>
      </c>
      <c r="H695" s="59"/>
    </row>
    <row r="696" spans="1:8">
      <c r="A696" s="4" t="s">
        <v>61</v>
      </c>
      <c r="B696" s="135" t="s">
        <v>60</v>
      </c>
      <c r="C696" s="136">
        <v>44278</v>
      </c>
      <c r="D696" s="137" cm="1">
        <f t="array" ref="D696">INDEX(Horimetros!$5:$5,1,'Tabela Horímetros'!F696)</f>
        <v>22299</v>
      </c>
      <c r="F696">
        <f t="shared" si="11"/>
        <v>79</v>
      </c>
      <c r="H696" s="59"/>
    </row>
    <row r="697" spans="1:8">
      <c r="A697" s="4" t="s">
        <v>63</v>
      </c>
      <c r="B697" s="135" t="s">
        <v>62</v>
      </c>
      <c r="C697" s="136">
        <v>44278</v>
      </c>
      <c r="D697" s="137" cm="1">
        <f t="array" ref="D697">INDEX(Horimetros!$6:$6,1,'Tabela Horímetros'!F697)</f>
        <v>20567</v>
      </c>
      <c r="F697">
        <f t="shared" si="11"/>
        <v>79</v>
      </c>
      <c r="H697" s="59"/>
    </row>
    <row r="698" spans="1:8">
      <c r="A698" s="4" t="s">
        <v>68</v>
      </c>
      <c r="B698" s="135" t="s">
        <v>67</v>
      </c>
      <c r="C698" s="136">
        <v>44278</v>
      </c>
      <c r="D698" s="137" cm="1">
        <f t="array" ref="D698">INDEX(Horimetros!$7:$7,1,'Tabela Horímetros'!F698)</f>
        <v>21612</v>
      </c>
      <c r="F698">
        <f t="shared" si="11"/>
        <v>79</v>
      </c>
      <c r="H698" s="59"/>
    </row>
    <row r="699" spans="1:8">
      <c r="A699" s="4" t="s">
        <v>72</v>
      </c>
      <c r="B699" s="135" t="s">
        <v>71</v>
      </c>
      <c r="C699" s="136">
        <v>44278</v>
      </c>
      <c r="D699" s="137" cm="1">
        <f t="array" ref="D699">INDEX(Horimetros!$8:$8,1,'Tabela Horímetros'!F699)</f>
        <v>22226</v>
      </c>
      <c r="F699">
        <f t="shared" si="11"/>
        <v>79</v>
      </c>
      <c r="H699" s="59"/>
    </row>
    <row r="700" spans="1:8">
      <c r="A700" s="4" t="s">
        <v>76</v>
      </c>
      <c r="B700" s="135" t="s">
        <v>75</v>
      </c>
      <c r="C700" s="136">
        <v>44278</v>
      </c>
      <c r="D700" s="137" t="e" cm="1">
        <f t="array" ref="D700">INDEX(Horimetros!#REF!,1,'Tabela Horímetros'!F700)</f>
        <v>#REF!</v>
      </c>
      <c r="F700">
        <f t="shared" si="11"/>
        <v>79</v>
      </c>
      <c r="H700" s="59"/>
    </row>
    <row r="701" spans="1:8">
      <c r="A701" s="4" t="s">
        <v>80</v>
      </c>
      <c r="B701" s="135" t="s">
        <v>79</v>
      </c>
      <c r="C701" s="136">
        <v>44278</v>
      </c>
      <c r="D701" s="137" t="e" cm="1">
        <f t="array" ref="D701">INDEX(Horimetros!#REF!,1,'Tabela Horímetros'!F701)</f>
        <v>#REF!</v>
      </c>
      <c r="F701">
        <f t="shared" si="11"/>
        <v>79</v>
      </c>
      <c r="H701" s="59"/>
    </row>
    <row r="702" spans="1:8">
      <c r="A702" s="4" t="s">
        <v>84</v>
      </c>
      <c r="B702" s="135" t="s">
        <v>83</v>
      </c>
      <c r="C702" s="136">
        <v>44278</v>
      </c>
      <c r="D702" s="137" t="e" cm="1">
        <f t="array" ref="D702">INDEX(Horimetros!#REF!,1,'Tabela Horímetros'!F702)</f>
        <v>#REF!</v>
      </c>
      <c r="F702">
        <f t="shared" si="11"/>
        <v>79</v>
      </c>
      <c r="H702" s="59"/>
    </row>
    <row r="703" spans="1:8">
      <c r="A703" s="4" t="s">
        <v>86</v>
      </c>
      <c r="B703" s="135" t="s">
        <v>85</v>
      </c>
      <c r="C703" s="136">
        <v>44278</v>
      </c>
      <c r="D703" s="137" t="e" cm="1">
        <f t="array" ref="D703">INDEX(Horimetros!#REF!,1,'Tabela Horímetros'!F703)</f>
        <v>#REF!</v>
      </c>
      <c r="F703">
        <f t="shared" si="11"/>
        <v>79</v>
      </c>
      <c r="H703" s="59"/>
    </row>
    <row r="704" spans="1:8">
      <c r="A704" s="4" t="s">
        <v>59</v>
      </c>
      <c r="B704" s="135" t="s">
        <v>58</v>
      </c>
      <c r="C704" s="136">
        <v>44279</v>
      </c>
      <c r="D704" s="137" cm="1">
        <f t="array" ref="D704">INDEX(Horimetros!$4:$4,1,'Tabela Horímetros'!F704)</f>
        <v>0</v>
      </c>
      <c r="F704">
        <f t="shared" si="11"/>
        <v>80</v>
      </c>
      <c r="H704" s="59"/>
    </row>
    <row r="705" spans="1:8">
      <c r="A705" s="4" t="s">
        <v>61</v>
      </c>
      <c r="B705" s="135" t="s">
        <v>60</v>
      </c>
      <c r="C705" s="136">
        <v>44279</v>
      </c>
      <c r="D705" s="137" cm="1">
        <f t="array" ref="D705">INDEX(Horimetros!$5:$5,1,'Tabela Horímetros'!F705)</f>
        <v>22310</v>
      </c>
      <c r="F705">
        <f t="shared" si="11"/>
        <v>80</v>
      </c>
      <c r="H705" s="59"/>
    </row>
    <row r="706" spans="1:8">
      <c r="A706" s="4" t="s">
        <v>63</v>
      </c>
      <c r="B706" s="135" t="s">
        <v>62</v>
      </c>
      <c r="C706" s="136">
        <v>44279</v>
      </c>
      <c r="D706" s="137" cm="1">
        <f t="array" ref="D706">INDEX(Horimetros!$6:$6,1,'Tabela Horímetros'!F706)</f>
        <v>0</v>
      </c>
      <c r="F706">
        <f t="shared" si="11"/>
        <v>80</v>
      </c>
      <c r="H706" s="59"/>
    </row>
    <row r="707" spans="1:8">
      <c r="A707" s="4" t="s">
        <v>68</v>
      </c>
      <c r="B707" s="135" t="s">
        <v>67</v>
      </c>
      <c r="C707" s="136">
        <v>44279</v>
      </c>
      <c r="D707" s="137" cm="1">
        <f t="array" ref="D707">INDEX(Horimetros!$7:$7,1,'Tabela Horímetros'!F707)</f>
        <v>21619</v>
      </c>
      <c r="F707">
        <f t="shared" si="11"/>
        <v>80</v>
      </c>
      <c r="H707" s="59"/>
    </row>
    <row r="708" spans="1:8">
      <c r="A708" s="4" t="s">
        <v>72</v>
      </c>
      <c r="B708" s="135" t="s">
        <v>71</v>
      </c>
      <c r="C708" s="136">
        <v>44279</v>
      </c>
      <c r="D708" s="137" cm="1">
        <f t="array" ref="D708">INDEX(Horimetros!$8:$8,1,'Tabela Horímetros'!F708)</f>
        <v>22227</v>
      </c>
      <c r="F708">
        <f t="shared" si="11"/>
        <v>80</v>
      </c>
      <c r="H708" s="59"/>
    </row>
    <row r="709" spans="1:8">
      <c r="A709" s="4" t="s">
        <v>76</v>
      </c>
      <c r="B709" s="135" t="s">
        <v>75</v>
      </c>
      <c r="C709" s="136">
        <v>44279</v>
      </c>
      <c r="D709" s="137" t="e" cm="1">
        <f t="array" ref="D709">INDEX(Horimetros!#REF!,1,'Tabela Horímetros'!F709)</f>
        <v>#REF!</v>
      </c>
      <c r="F709">
        <f t="shared" si="11"/>
        <v>80</v>
      </c>
      <c r="H709" s="59"/>
    </row>
    <row r="710" spans="1:8">
      <c r="A710" s="4" t="s">
        <v>80</v>
      </c>
      <c r="B710" s="135" t="s">
        <v>79</v>
      </c>
      <c r="C710" s="136">
        <v>44279</v>
      </c>
      <c r="D710" s="137" t="e" cm="1">
        <f t="array" ref="D710">INDEX(Horimetros!#REF!,1,'Tabela Horímetros'!F710)</f>
        <v>#REF!</v>
      </c>
      <c r="F710">
        <f t="shared" si="11"/>
        <v>80</v>
      </c>
      <c r="H710" s="59"/>
    </row>
    <row r="711" spans="1:8">
      <c r="A711" s="4" t="s">
        <v>84</v>
      </c>
      <c r="B711" s="135" t="s">
        <v>83</v>
      </c>
      <c r="C711" s="136">
        <v>44279</v>
      </c>
      <c r="D711" s="137" t="e" cm="1">
        <f t="array" ref="D711">INDEX(Horimetros!#REF!,1,'Tabela Horímetros'!F711)</f>
        <v>#REF!</v>
      </c>
      <c r="F711">
        <f t="shared" si="11"/>
        <v>80</v>
      </c>
      <c r="H711" s="59"/>
    </row>
    <row r="712" spans="1:8">
      <c r="A712" s="4" t="s">
        <v>86</v>
      </c>
      <c r="B712" s="135" t="s">
        <v>85</v>
      </c>
      <c r="C712" s="136">
        <v>44279</v>
      </c>
      <c r="D712" s="137" t="e" cm="1">
        <f t="array" ref="D712">INDEX(Horimetros!#REF!,1,'Tabela Horímetros'!F712)</f>
        <v>#REF!</v>
      </c>
      <c r="F712">
        <f t="shared" si="11"/>
        <v>80</v>
      </c>
      <c r="H712" s="59"/>
    </row>
    <row r="713" spans="1:8">
      <c r="A713" s="4" t="s">
        <v>59</v>
      </c>
      <c r="B713" s="135" t="s">
        <v>58</v>
      </c>
      <c r="C713" s="136">
        <v>44280</v>
      </c>
      <c r="D713" s="137" cm="1">
        <f t="array" ref="D713">INDEX(Horimetros!$4:$4,1,'Tabela Horímetros'!F713)</f>
        <v>0</v>
      </c>
      <c r="F713">
        <f t="shared" si="11"/>
        <v>81</v>
      </c>
      <c r="H713" s="59"/>
    </row>
    <row r="714" spans="1:8">
      <c r="A714" s="4" t="s">
        <v>61</v>
      </c>
      <c r="B714" s="135" t="s">
        <v>60</v>
      </c>
      <c r="C714" s="136">
        <v>44280</v>
      </c>
      <c r="D714" s="137" cm="1">
        <f t="array" ref="D714">INDEX(Horimetros!$5:$5,1,'Tabela Horímetros'!F714)</f>
        <v>0</v>
      </c>
      <c r="F714">
        <f t="shared" si="11"/>
        <v>81</v>
      </c>
      <c r="H714" s="59"/>
    </row>
    <row r="715" spans="1:8">
      <c r="A715" s="4" t="s">
        <v>63</v>
      </c>
      <c r="B715" s="135" t="s">
        <v>62</v>
      </c>
      <c r="C715" s="136">
        <v>44280</v>
      </c>
      <c r="D715" s="137" cm="1">
        <f t="array" ref="D715">INDEX(Horimetros!$6:$6,1,'Tabela Horímetros'!F715)</f>
        <v>0</v>
      </c>
      <c r="F715">
        <f t="shared" si="11"/>
        <v>81</v>
      </c>
      <c r="H715" s="59"/>
    </row>
    <row r="716" spans="1:8">
      <c r="A716" s="4" t="s">
        <v>68</v>
      </c>
      <c r="B716" s="135" t="s">
        <v>67</v>
      </c>
      <c r="C716" s="136">
        <v>44280</v>
      </c>
      <c r="D716" s="137" cm="1">
        <f t="array" ref="D716">INDEX(Horimetros!$7:$7,1,'Tabela Horímetros'!F716)</f>
        <v>0</v>
      </c>
      <c r="F716">
        <f t="shared" si="11"/>
        <v>81</v>
      </c>
      <c r="H716" s="59"/>
    </row>
    <row r="717" spans="1:8">
      <c r="A717" s="4" t="s">
        <v>72</v>
      </c>
      <c r="B717" s="135" t="s">
        <v>71</v>
      </c>
      <c r="C717" s="136">
        <v>44280</v>
      </c>
      <c r="D717" s="137" cm="1">
        <f t="array" ref="D717">INDEX(Horimetros!$8:$8,1,'Tabela Horímetros'!F717)</f>
        <v>0</v>
      </c>
      <c r="F717">
        <f t="shared" si="11"/>
        <v>81</v>
      </c>
      <c r="H717" s="59"/>
    </row>
    <row r="718" spans="1:8">
      <c r="A718" s="4" t="s">
        <v>76</v>
      </c>
      <c r="B718" s="135" t="s">
        <v>75</v>
      </c>
      <c r="C718" s="136">
        <v>44280</v>
      </c>
      <c r="D718" s="137" t="e" cm="1">
        <f t="array" ref="D718">INDEX(Horimetros!#REF!,1,'Tabela Horímetros'!F718)</f>
        <v>#REF!</v>
      </c>
      <c r="F718">
        <f t="shared" si="11"/>
        <v>81</v>
      </c>
      <c r="H718" s="59"/>
    </row>
    <row r="719" spans="1:8">
      <c r="A719" s="4" t="s">
        <v>80</v>
      </c>
      <c r="B719" s="135" t="s">
        <v>79</v>
      </c>
      <c r="C719" s="136">
        <v>44280</v>
      </c>
      <c r="D719" s="137" t="e" cm="1">
        <f t="array" ref="D719">INDEX(Horimetros!#REF!,1,'Tabela Horímetros'!F719)</f>
        <v>#REF!</v>
      </c>
      <c r="F719">
        <f t="shared" si="11"/>
        <v>81</v>
      </c>
      <c r="H719" s="59"/>
    </row>
    <row r="720" spans="1:8">
      <c r="A720" s="4" t="s">
        <v>84</v>
      </c>
      <c r="B720" s="135" t="s">
        <v>83</v>
      </c>
      <c r="C720" s="136">
        <v>44280</v>
      </c>
      <c r="D720" s="137" t="e" cm="1">
        <f t="array" ref="D720">INDEX(Horimetros!#REF!,1,'Tabela Horímetros'!F720)</f>
        <v>#REF!</v>
      </c>
      <c r="F720">
        <f t="shared" si="11"/>
        <v>81</v>
      </c>
      <c r="H720" s="59"/>
    </row>
    <row r="721" spans="1:8">
      <c r="A721" s="4" t="s">
        <v>86</v>
      </c>
      <c r="B721" s="135" t="s">
        <v>85</v>
      </c>
      <c r="C721" s="136">
        <v>44280</v>
      </c>
      <c r="D721" s="137" t="e" cm="1">
        <f t="array" ref="D721">INDEX(Horimetros!#REF!,1,'Tabela Horímetros'!F721)</f>
        <v>#REF!</v>
      </c>
      <c r="F721">
        <f t="shared" si="11"/>
        <v>81</v>
      </c>
      <c r="H721" s="59"/>
    </row>
    <row r="722" spans="1:8">
      <c r="A722" s="4" t="s">
        <v>59</v>
      </c>
      <c r="B722" s="135" t="s">
        <v>58</v>
      </c>
      <c r="C722" s="136">
        <v>44281</v>
      </c>
      <c r="D722" s="137" cm="1">
        <f t="array" ref="D722">INDEX(Horimetros!$4:$4,1,'Tabela Horímetros'!F722)</f>
        <v>0</v>
      </c>
      <c r="F722">
        <f t="shared" si="11"/>
        <v>82</v>
      </c>
      <c r="H722" s="59"/>
    </row>
    <row r="723" spans="1:8">
      <c r="A723" s="4" t="s">
        <v>61</v>
      </c>
      <c r="B723" s="135" t="s">
        <v>60</v>
      </c>
      <c r="C723" s="136">
        <v>44281</v>
      </c>
      <c r="D723" s="137" cm="1">
        <f t="array" ref="D723">INDEX(Horimetros!$5:$5,1,'Tabela Horímetros'!F723)</f>
        <v>0</v>
      </c>
      <c r="F723">
        <f t="shared" si="11"/>
        <v>82</v>
      </c>
      <c r="H723" s="59"/>
    </row>
    <row r="724" spans="1:8">
      <c r="A724" s="4" t="s">
        <v>63</v>
      </c>
      <c r="B724" s="135" t="s">
        <v>62</v>
      </c>
      <c r="C724" s="136">
        <v>44281</v>
      </c>
      <c r="D724" s="137" cm="1">
        <f t="array" ref="D724">INDEX(Horimetros!$6:$6,1,'Tabela Horímetros'!F724)</f>
        <v>0</v>
      </c>
      <c r="F724">
        <f t="shared" si="11"/>
        <v>82</v>
      </c>
      <c r="H724" s="59"/>
    </row>
    <row r="725" spans="1:8">
      <c r="A725" s="4" t="s">
        <v>68</v>
      </c>
      <c r="B725" s="135" t="s">
        <v>67</v>
      </c>
      <c r="C725" s="136">
        <v>44281</v>
      </c>
      <c r="D725" s="137" cm="1">
        <f t="array" ref="D725">INDEX(Horimetros!$7:$7,1,'Tabela Horímetros'!F725)</f>
        <v>0</v>
      </c>
      <c r="F725">
        <f t="shared" ref="F725:F788" si="12">F716+1</f>
        <v>82</v>
      </c>
      <c r="H725" s="59"/>
    </row>
    <row r="726" spans="1:8">
      <c r="A726" s="4" t="s">
        <v>72</v>
      </c>
      <c r="B726" s="135" t="s">
        <v>71</v>
      </c>
      <c r="C726" s="136">
        <v>44281</v>
      </c>
      <c r="D726" s="137" cm="1">
        <f t="array" ref="D726">INDEX(Horimetros!$8:$8,1,'Tabela Horímetros'!F726)</f>
        <v>0</v>
      </c>
      <c r="F726">
        <f t="shared" si="12"/>
        <v>82</v>
      </c>
      <c r="H726" s="59"/>
    </row>
    <row r="727" spans="1:8">
      <c r="A727" s="4" t="s">
        <v>76</v>
      </c>
      <c r="B727" s="135" t="s">
        <v>75</v>
      </c>
      <c r="C727" s="136">
        <v>44281</v>
      </c>
      <c r="D727" s="137" t="e" cm="1">
        <f t="array" ref="D727">INDEX(Horimetros!#REF!,1,'Tabela Horímetros'!F727)</f>
        <v>#REF!</v>
      </c>
      <c r="F727">
        <f t="shared" si="12"/>
        <v>82</v>
      </c>
      <c r="H727" s="59"/>
    </row>
    <row r="728" spans="1:8">
      <c r="A728" s="4" t="s">
        <v>80</v>
      </c>
      <c r="B728" s="135" t="s">
        <v>79</v>
      </c>
      <c r="C728" s="136">
        <v>44281</v>
      </c>
      <c r="D728" s="137" t="e" cm="1">
        <f t="array" ref="D728">INDEX(Horimetros!#REF!,1,'Tabela Horímetros'!F728)</f>
        <v>#REF!</v>
      </c>
      <c r="F728">
        <f t="shared" si="12"/>
        <v>82</v>
      </c>
      <c r="H728" s="59"/>
    </row>
    <row r="729" spans="1:8">
      <c r="A729" s="4" t="s">
        <v>84</v>
      </c>
      <c r="B729" s="135" t="s">
        <v>83</v>
      </c>
      <c r="C729" s="136">
        <v>44281</v>
      </c>
      <c r="D729" s="137" t="e" cm="1">
        <f t="array" ref="D729">INDEX(Horimetros!#REF!,1,'Tabela Horímetros'!F729)</f>
        <v>#REF!</v>
      </c>
      <c r="F729">
        <f t="shared" si="12"/>
        <v>82</v>
      </c>
      <c r="H729" s="59"/>
    </row>
    <row r="730" spans="1:8">
      <c r="A730" s="4" t="s">
        <v>86</v>
      </c>
      <c r="B730" s="135" t="s">
        <v>85</v>
      </c>
      <c r="C730" s="136">
        <v>44281</v>
      </c>
      <c r="D730" s="137" t="e" cm="1">
        <f t="array" ref="D730">INDEX(Horimetros!#REF!,1,'Tabela Horímetros'!F730)</f>
        <v>#REF!</v>
      </c>
      <c r="F730">
        <f t="shared" si="12"/>
        <v>82</v>
      </c>
      <c r="H730" s="59"/>
    </row>
    <row r="731" spans="1:8">
      <c r="A731" s="4" t="s">
        <v>59</v>
      </c>
      <c r="B731" s="135" t="s">
        <v>58</v>
      </c>
      <c r="C731" s="136">
        <v>44282</v>
      </c>
      <c r="D731" s="137" cm="1">
        <f t="array" ref="D731">INDEX(Horimetros!$4:$4,1,'Tabela Horímetros'!F731)</f>
        <v>0</v>
      </c>
      <c r="F731">
        <f t="shared" si="12"/>
        <v>83</v>
      </c>
      <c r="H731" s="59"/>
    </row>
    <row r="732" spans="1:8">
      <c r="A732" s="4" t="s">
        <v>61</v>
      </c>
      <c r="B732" s="135" t="s">
        <v>60</v>
      </c>
      <c r="C732" s="136">
        <v>44282</v>
      </c>
      <c r="D732" s="137" cm="1">
        <f t="array" ref="D732">INDEX(Horimetros!$5:$5,1,'Tabela Horímetros'!F732)</f>
        <v>0</v>
      </c>
      <c r="F732">
        <f t="shared" si="12"/>
        <v>83</v>
      </c>
      <c r="H732" s="59"/>
    </row>
    <row r="733" spans="1:8">
      <c r="A733" s="4" t="s">
        <v>63</v>
      </c>
      <c r="B733" s="135" t="s">
        <v>62</v>
      </c>
      <c r="C733" s="136">
        <v>44282</v>
      </c>
      <c r="D733" s="137" cm="1">
        <f t="array" ref="D733">INDEX(Horimetros!$6:$6,1,'Tabela Horímetros'!F733)</f>
        <v>0</v>
      </c>
      <c r="F733">
        <f t="shared" si="12"/>
        <v>83</v>
      </c>
      <c r="H733" s="59"/>
    </row>
    <row r="734" spans="1:8">
      <c r="A734" s="4" t="s">
        <v>68</v>
      </c>
      <c r="B734" s="135" t="s">
        <v>67</v>
      </c>
      <c r="C734" s="136">
        <v>44282</v>
      </c>
      <c r="D734" s="137" cm="1">
        <f t="array" ref="D734">INDEX(Horimetros!$7:$7,1,'Tabela Horímetros'!F734)</f>
        <v>0</v>
      </c>
      <c r="F734">
        <f t="shared" si="12"/>
        <v>83</v>
      </c>
      <c r="H734" s="59"/>
    </row>
    <row r="735" spans="1:8">
      <c r="A735" s="4" t="s">
        <v>72</v>
      </c>
      <c r="B735" s="135" t="s">
        <v>71</v>
      </c>
      <c r="C735" s="136">
        <v>44282</v>
      </c>
      <c r="D735" s="137" cm="1">
        <f t="array" ref="D735">INDEX(Horimetros!$8:$8,1,'Tabela Horímetros'!F735)</f>
        <v>0</v>
      </c>
      <c r="F735">
        <f t="shared" si="12"/>
        <v>83</v>
      </c>
      <c r="H735" s="59"/>
    </row>
    <row r="736" spans="1:8">
      <c r="A736" s="4" t="s">
        <v>76</v>
      </c>
      <c r="B736" s="135" t="s">
        <v>75</v>
      </c>
      <c r="C736" s="136">
        <v>44282</v>
      </c>
      <c r="D736" s="137" t="e" cm="1">
        <f t="array" ref="D736">INDEX(Horimetros!#REF!,1,'Tabela Horímetros'!F736)</f>
        <v>#REF!</v>
      </c>
      <c r="F736">
        <f t="shared" si="12"/>
        <v>83</v>
      </c>
      <c r="H736" s="59"/>
    </row>
    <row r="737" spans="1:8">
      <c r="A737" s="4" t="s">
        <v>80</v>
      </c>
      <c r="B737" s="135" t="s">
        <v>79</v>
      </c>
      <c r="C737" s="136">
        <v>44282</v>
      </c>
      <c r="D737" s="137" t="e" cm="1">
        <f t="array" ref="D737">INDEX(Horimetros!#REF!,1,'Tabela Horímetros'!F737)</f>
        <v>#REF!</v>
      </c>
      <c r="F737">
        <f t="shared" si="12"/>
        <v>83</v>
      </c>
      <c r="H737" s="59"/>
    </row>
    <row r="738" spans="1:8">
      <c r="A738" s="4" t="s">
        <v>84</v>
      </c>
      <c r="B738" s="135" t="s">
        <v>83</v>
      </c>
      <c r="C738" s="136">
        <v>44282</v>
      </c>
      <c r="D738" s="137" t="e" cm="1">
        <f t="array" ref="D738">INDEX(Horimetros!#REF!,1,'Tabela Horímetros'!F738)</f>
        <v>#REF!</v>
      </c>
      <c r="F738">
        <f t="shared" si="12"/>
        <v>83</v>
      </c>
      <c r="H738" s="59"/>
    </row>
    <row r="739" spans="1:8">
      <c r="A739" s="4" t="s">
        <v>86</v>
      </c>
      <c r="B739" s="135" t="s">
        <v>85</v>
      </c>
      <c r="C739" s="136">
        <v>44282</v>
      </c>
      <c r="D739" s="137" t="e" cm="1">
        <f t="array" ref="D739">INDEX(Horimetros!#REF!,1,'Tabela Horímetros'!F739)</f>
        <v>#REF!</v>
      </c>
      <c r="F739">
        <f t="shared" si="12"/>
        <v>83</v>
      </c>
      <c r="H739" s="59"/>
    </row>
    <row r="740" spans="1:8">
      <c r="A740" s="4" t="s">
        <v>59</v>
      </c>
      <c r="B740" s="135" t="s">
        <v>58</v>
      </c>
      <c r="C740" s="136">
        <v>44283</v>
      </c>
      <c r="D740" s="137" cm="1">
        <f t="array" ref="D740">INDEX(Horimetros!$4:$4,1,'Tabela Horímetros'!F740)</f>
        <v>0</v>
      </c>
      <c r="F740">
        <f t="shared" si="12"/>
        <v>84</v>
      </c>
      <c r="H740" s="59"/>
    </row>
    <row r="741" spans="1:8">
      <c r="A741" s="4" t="s">
        <v>61</v>
      </c>
      <c r="B741" s="135" t="s">
        <v>60</v>
      </c>
      <c r="C741" s="136">
        <v>44283</v>
      </c>
      <c r="D741" s="137" cm="1">
        <f t="array" ref="D741">INDEX(Horimetros!$5:$5,1,'Tabela Horímetros'!F741)</f>
        <v>0</v>
      </c>
      <c r="F741">
        <f t="shared" si="12"/>
        <v>84</v>
      </c>
      <c r="H741" s="59"/>
    </row>
    <row r="742" spans="1:8">
      <c r="A742" s="4" t="s">
        <v>63</v>
      </c>
      <c r="B742" s="135" t="s">
        <v>62</v>
      </c>
      <c r="C742" s="136">
        <v>44283</v>
      </c>
      <c r="D742" s="137" cm="1">
        <f t="array" ref="D742">INDEX(Horimetros!$6:$6,1,'Tabela Horímetros'!F742)</f>
        <v>0</v>
      </c>
      <c r="F742">
        <f t="shared" si="12"/>
        <v>84</v>
      </c>
      <c r="H742" s="59"/>
    </row>
    <row r="743" spans="1:8">
      <c r="A743" s="4" t="s">
        <v>68</v>
      </c>
      <c r="B743" s="135" t="s">
        <v>67</v>
      </c>
      <c r="C743" s="136">
        <v>44283</v>
      </c>
      <c r="D743" s="137" cm="1">
        <f t="array" ref="D743">INDEX(Horimetros!$7:$7,1,'Tabela Horímetros'!F743)</f>
        <v>0</v>
      </c>
      <c r="F743">
        <f t="shared" si="12"/>
        <v>84</v>
      </c>
      <c r="H743" s="59"/>
    </row>
    <row r="744" spans="1:8">
      <c r="A744" s="4" t="s">
        <v>72</v>
      </c>
      <c r="B744" s="135" t="s">
        <v>71</v>
      </c>
      <c r="C744" s="136">
        <v>44283</v>
      </c>
      <c r="D744" s="137" cm="1">
        <f t="array" ref="D744">INDEX(Horimetros!$8:$8,1,'Tabela Horímetros'!F744)</f>
        <v>0</v>
      </c>
      <c r="F744">
        <f t="shared" si="12"/>
        <v>84</v>
      </c>
      <c r="H744" s="59"/>
    </row>
    <row r="745" spans="1:8">
      <c r="A745" s="4" t="s">
        <v>76</v>
      </c>
      <c r="B745" s="135" t="s">
        <v>75</v>
      </c>
      <c r="C745" s="136">
        <v>44283</v>
      </c>
      <c r="D745" s="137" t="e" cm="1">
        <f t="array" ref="D745">INDEX(Horimetros!#REF!,1,'Tabela Horímetros'!F745)</f>
        <v>#REF!</v>
      </c>
      <c r="F745">
        <f t="shared" si="12"/>
        <v>84</v>
      </c>
      <c r="H745" s="59"/>
    </row>
    <row r="746" spans="1:8">
      <c r="A746" s="4" t="s">
        <v>80</v>
      </c>
      <c r="B746" s="135" t="s">
        <v>79</v>
      </c>
      <c r="C746" s="136">
        <v>44283</v>
      </c>
      <c r="D746" s="137" t="e" cm="1">
        <f t="array" ref="D746">INDEX(Horimetros!#REF!,1,'Tabela Horímetros'!F746)</f>
        <v>#REF!</v>
      </c>
      <c r="F746">
        <f t="shared" si="12"/>
        <v>84</v>
      </c>
      <c r="H746" s="59"/>
    </row>
    <row r="747" spans="1:8">
      <c r="A747" s="4" t="s">
        <v>84</v>
      </c>
      <c r="B747" s="135" t="s">
        <v>83</v>
      </c>
      <c r="C747" s="136">
        <v>44283</v>
      </c>
      <c r="D747" s="137" t="e" cm="1">
        <f t="array" ref="D747">INDEX(Horimetros!#REF!,1,'Tabela Horímetros'!F747)</f>
        <v>#REF!</v>
      </c>
      <c r="F747">
        <f t="shared" si="12"/>
        <v>84</v>
      </c>
      <c r="H747" s="59"/>
    </row>
    <row r="748" spans="1:8">
      <c r="A748" s="4" t="s">
        <v>86</v>
      </c>
      <c r="B748" s="135" t="s">
        <v>85</v>
      </c>
      <c r="C748" s="136">
        <v>44283</v>
      </c>
      <c r="D748" s="137" t="e" cm="1">
        <f t="array" ref="D748">INDEX(Horimetros!#REF!,1,'Tabela Horímetros'!F748)</f>
        <v>#REF!</v>
      </c>
      <c r="F748">
        <f t="shared" si="12"/>
        <v>84</v>
      </c>
      <c r="H748" s="59"/>
    </row>
    <row r="749" spans="1:8">
      <c r="A749" s="4" t="s">
        <v>59</v>
      </c>
      <c r="B749" s="135" t="s">
        <v>58</v>
      </c>
      <c r="C749" s="136">
        <v>44284</v>
      </c>
      <c r="D749" s="137" cm="1">
        <f t="array" ref="D749">INDEX(Horimetros!$4:$4,1,'Tabela Horímetros'!F749)</f>
        <v>18268</v>
      </c>
      <c r="F749">
        <f t="shared" si="12"/>
        <v>85</v>
      </c>
      <c r="H749" s="59"/>
    </row>
    <row r="750" spans="1:8">
      <c r="A750" s="4" t="s">
        <v>61</v>
      </c>
      <c r="B750" s="135" t="s">
        <v>60</v>
      </c>
      <c r="C750" s="136">
        <v>44284</v>
      </c>
      <c r="D750" s="137" cm="1">
        <f t="array" ref="D750">INDEX(Horimetros!$5:$5,1,'Tabela Horímetros'!F750)</f>
        <v>22363</v>
      </c>
      <c r="F750">
        <f t="shared" si="12"/>
        <v>85</v>
      </c>
      <c r="H750" s="59"/>
    </row>
    <row r="751" spans="1:8">
      <c r="A751" s="4" t="s">
        <v>63</v>
      </c>
      <c r="B751" s="135" t="s">
        <v>62</v>
      </c>
      <c r="C751" s="136">
        <v>44284</v>
      </c>
      <c r="D751" s="137" cm="1">
        <f t="array" ref="D751">INDEX(Horimetros!$6:$6,1,'Tabela Horímetros'!F751)</f>
        <v>20567</v>
      </c>
      <c r="F751">
        <f t="shared" si="12"/>
        <v>85</v>
      </c>
      <c r="H751" s="59"/>
    </row>
    <row r="752" spans="1:8">
      <c r="A752" s="4" t="s">
        <v>68</v>
      </c>
      <c r="B752" s="135" t="s">
        <v>67</v>
      </c>
      <c r="C752" s="136">
        <v>44284</v>
      </c>
      <c r="D752" s="137" cm="1">
        <f t="array" ref="D752">INDEX(Horimetros!$7:$7,1,'Tabela Horímetros'!F752)</f>
        <v>21625</v>
      </c>
      <c r="F752">
        <f t="shared" si="12"/>
        <v>85</v>
      </c>
      <c r="H752" s="59"/>
    </row>
    <row r="753" spans="1:8">
      <c r="A753" s="4" t="s">
        <v>72</v>
      </c>
      <c r="B753" s="135" t="s">
        <v>71</v>
      </c>
      <c r="C753" s="136">
        <v>44284</v>
      </c>
      <c r="D753" s="137" cm="1">
        <f t="array" ref="D753">INDEX(Horimetros!$8:$8,1,'Tabela Horímetros'!F753)</f>
        <v>22317</v>
      </c>
      <c r="F753">
        <f t="shared" si="12"/>
        <v>85</v>
      </c>
      <c r="H753" s="59"/>
    </row>
    <row r="754" spans="1:8">
      <c r="A754" s="4" t="s">
        <v>76</v>
      </c>
      <c r="B754" s="135" t="s">
        <v>75</v>
      </c>
      <c r="C754" s="136">
        <v>44284</v>
      </c>
      <c r="D754" s="137" t="e" cm="1">
        <f t="array" ref="D754">INDEX(Horimetros!#REF!,1,'Tabela Horímetros'!F754)</f>
        <v>#REF!</v>
      </c>
      <c r="F754">
        <f t="shared" si="12"/>
        <v>85</v>
      </c>
      <c r="H754" s="59"/>
    </row>
    <row r="755" spans="1:8">
      <c r="A755" s="4" t="s">
        <v>80</v>
      </c>
      <c r="B755" s="135" t="s">
        <v>79</v>
      </c>
      <c r="C755" s="136">
        <v>44284</v>
      </c>
      <c r="D755" s="137" t="e" cm="1">
        <f t="array" ref="D755">INDEX(Horimetros!#REF!,1,'Tabela Horímetros'!F755)</f>
        <v>#REF!</v>
      </c>
      <c r="F755">
        <f t="shared" si="12"/>
        <v>85</v>
      </c>
      <c r="H755" s="59"/>
    </row>
    <row r="756" spans="1:8">
      <c r="A756" s="4" t="s">
        <v>84</v>
      </c>
      <c r="B756" s="135" t="s">
        <v>83</v>
      </c>
      <c r="C756" s="136">
        <v>44284</v>
      </c>
      <c r="D756" s="137" t="e" cm="1">
        <f t="array" ref="D756">INDEX(Horimetros!#REF!,1,'Tabela Horímetros'!F756)</f>
        <v>#REF!</v>
      </c>
      <c r="F756">
        <f t="shared" si="12"/>
        <v>85</v>
      </c>
      <c r="H756" s="59"/>
    </row>
    <row r="757" spans="1:8">
      <c r="A757" s="4" t="s">
        <v>86</v>
      </c>
      <c r="B757" s="135" t="s">
        <v>85</v>
      </c>
      <c r="C757" s="136">
        <v>44284</v>
      </c>
      <c r="D757" s="137" t="e" cm="1">
        <f t="array" ref="D757">INDEX(Horimetros!#REF!,1,'Tabela Horímetros'!F757)</f>
        <v>#REF!</v>
      </c>
      <c r="F757">
        <f t="shared" si="12"/>
        <v>85</v>
      </c>
      <c r="H757" s="59"/>
    </row>
    <row r="758" spans="1:8">
      <c r="A758" s="4" t="s">
        <v>59</v>
      </c>
      <c r="B758" s="135" t="s">
        <v>58</v>
      </c>
      <c r="C758" s="136">
        <v>44285</v>
      </c>
      <c r="D758" s="137" cm="1">
        <f t="array" ref="D758">INDEX(Horimetros!$4:$4,1,'Tabela Horímetros'!F758)</f>
        <v>0</v>
      </c>
      <c r="F758">
        <f t="shared" si="12"/>
        <v>86</v>
      </c>
      <c r="H758" s="59"/>
    </row>
    <row r="759" spans="1:8">
      <c r="A759" s="4" t="s">
        <v>61</v>
      </c>
      <c r="B759" s="135" t="s">
        <v>60</v>
      </c>
      <c r="C759" s="136">
        <v>44285</v>
      </c>
      <c r="D759" s="137" cm="1">
        <f t="array" ref="D759">INDEX(Horimetros!$5:$5,1,'Tabela Horímetros'!F759)</f>
        <v>22363</v>
      </c>
      <c r="F759">
        <f t="shared" si="12"/>
        <v>86</v>
      </c>
      <c r="H759" s="59"/>
    </row>
    <row r="760" spans="1:8">
      <c r="A760" s="4" t="s">
        <v>63</v>
      </c>
      <c r="B760" s="135" t="s">
        <v>62</v>
      </c>
      <c r="C760" s="136">
        <v>44285</v>
      </c>
      <c r="D760" s="137" cm="1">
        <f t="array" ref="D760">INDEX(Horimetros!$6:$6,1,'Tabela Horímetros'!F760)</f>
        <v>0</v>
      </c>
      <c r="F760">
        <f t="shared" si="12"/>
        <v>86</v>
      </c>
      <c r="H760" s="59"/>
    </row>
    <row r="761" spans="1:8">
      <c r="A761" s="4" t="s">
        <v>68</v>
      </c>
      <c r="B761" s="135" t="s">
        <v>67</v>
      </c>
      <c r="C761" s="136">
        <v>44285</v>
      </c>
      <c r="D761" s="137" cm="1">
        <f t="array" ref="D761">INDEX(Horimetros!$7:$7,1,'Tabela Horímetros'!F761)</f>
        <v>21625</v>
      </c>
      <c r="F761">
        <f t="shared" si="12"/>
        <v>86</v>
      </c>
      <c r="H761" s="59"/>
    </row>
    <row r="762" spans="1:8">
      <c r="A762" s="4" t="s">
        <v>72</v>
      </c>
      <c r="B762" s="135" t="s">
        <v>71</v>
      </c>
      <c r="C762" s="136">
        <v>44285</v>
      </c>
      <c r="D762" s="137" cm="1">
        <f t="array" ref="D762">INDEX(Horimetros!$8:$8,1,'Tabela Horímetros'!F762)</f>
        <v>22317</v>
      </c>
      <c r="F762">
        <f t="shared" si="12"/>
        <v>86</v>
      </c>
      <c r="H762" s="59"/>
    </row>
    <row r="763" spans="1:8">
      <c r="A763" s="4" t="s">
        <v>76</v>
      </c>
      <c r="B763" s="135" t="s">
        <v>75</v>
      </c>
      <c r="C763" s="136">
        <v>44285</v>
      </c>
      <c r="D763" s="137" t="e" cm="1">
        <f t="array" ref="D763">INDEX(Horimetros!#REF!,1,'Tabela Horímetros'!F763)</f>
        <v>#REF!</v>
      </c>
      <c r="F763">
        <f t="shared" si="12"/>
        <v>86</v>
      </c>
      <c r="H763" s="59"/>
    </row>
    <row r="764" spans="1:8">
      <c r="A764" s="4" t="s">
        <v>80</v>
      </c>
      <c r="B764" s="135" t="s">
        <v>79</v>
      </c>
      <c r="C764" s="136">
        <v>44285</v>
      </c>
      <c r="D764" s="137" t="e" cm="1">
        <f t="array" ref="D764">INDEX(Horimetros!#REF!,1,'Tabela Horímetros'!F764)</f>
        <v>#REF!</v>
      </c>
      <c r="F764">
        <f t="shared" si="12"/>
        <v>86</v>
      </c>
      <c r="H764" s="59"/>
    </row>
    <row r="765" spans="1:8">
      <c r="A765" s="4" t="s">
        <v>84</v>
      </c>
      <c r="B765" s="135" t="s">
        <v>83</v>
      </c>
      <c r="C765" s="136">
        <v>44285</v>
      </c>
      <c r="D765" s="137" t="e" cm="1">
        <f t="array" ref="D765">INDEX(Horimetros!#REF!,1,'Tabela Horímetros'!F765)</f>
        <v>#REF!</v>
      </c>
      <c r="F765">
        <f t="shared" si="12"/>
        <v>86</v>
      </c>
      <c r="H765" s="59"/>
    </row>
    <row r="766" spans="1:8">
      <c r="A766" s="4" t="s">
        <v>86</v>
      </c>
      <c r="B766" s="135" t="s">
        <v>85</v>
      </c>
      <c r="C766" s="136">
        <v>44285</v>
      </c>
      <c r="D766" s="137" t="e" cm="1">
        <f t="array" ref="D766">INDEX(Horimetros!#REF!,1,'Tabela Horímetros'!F766)</f>
        <v>#REF!</v>
      </c>
      <c r="F766">
        <f t="shared" si="12"/>
        <v>86</v>
      </c>
      <c r="H766" s="59"/>
    </row>
    <row r="767" spans="1:8">
      <c r="A767" s="4" t="s">
        <v>59</v>
      </c>
      <c r="B767" s="135" t="s">
        <v>58</v>
      </c>
      <c r="C767" s="136">
        <v>44286</v>
      </c>
      <c r="D767" s="137" cm="1">
        <f t="array" ref="D767">INDEX(Horimetros!$4:$4,1,'Tabela Horímetros'!F767)</f>
        <v>0</v>
      </c>
      <c r="F767">
        <f t="shared" si="12"/>
        <v>87</v>
      </c>
      <c r="H767" s="59"/>
    </row>
    <row r="768" spans="1:8">
      <c r="A768" s="4" t="s">
        <v>61</v>
      </c>
      <c r="B768" s="135" t="s">
        <v>60</v>
      </c>
      <c r="C768" s="136">
        <v>44286</v>
      </c>
      <c r="D768" s="137" cm="1">
        <f t="array" ref="D768">INDEX(Horimetros!$5:$5,1,'Tabela Horímetros'!F768)</f>
        <v>22400</v>
      </c>
      <c r="F768">
        <f t="shared" si="12"/>
        <v>87</v>
      </c>
      <c r="H768" s="59"/>
    </row>
    <row r="769" spans="1:8">
      <c r="A769" s="4" t="s">
        <v>63</v>
      </c>
      <c r="B769" s="135" t="s">
        <v>62</v>
      </c>
      <c r="C769" s="136">
        <v>44286</v>
      </c>
      <c r="D769" s="137" cm="1">
        <f t="array" ref="D769">INDEX(Horimetros!$6:$6,1,'Tabela Horímetros'!F769)</f>
        <v>20584</v>
      </c>
      <c r="F769">
        <f t="shared" si="12"/>
        <v>87</v>
      </c>
      <c r="H769" s="59"/>
    </row>
    <row r="770" spans="1:8">
      <c r="A770" s="4" t="s">
        <v>68</v>
      </c>
      <c r="B770" s="135" t="s">
        <v>67</v>
      </c>
      <c r="C770" s="136">
        <v>44286</v>
      </c>
      <c r="D770" s="137" cm="1">
        <f t="array" ref="D770">INDEX(Horimetros!$7:$7,1,'Tabela Horímetros'!F770)</f>
        <v>21644</v>
      </c>
      <c r="F770">
        <f t="shared" si="12"/>
        <v>87</v>
      </c>
      <c r="H770" s="59"/>
    </row>
    <row r="771" spans="1:8">
      <c r="A771" s="4" t="s">
        <v>72</v>
      </c>
      <c r="B771" s="135" t="s">
        <v>71</v>
      </c>
      <c r="C771" s="136">
        <v>44286</v>
      </c>
      <c r="D771" s="137" cm="1">
        <f t="array" ref="D771">INDEX(Horimetros!$8:$8,1,'Tabela Horímetros'!F771)</f>
        <v>22351</v>
      </c>
      <c r="F771">
        <f t="shared" si="12"/>
        <v>87</v>
      </c>
      <c r="H771" s="59"/>
    </row>
    <row r="772" spans="1:8">
      <c r="A772" s="4" t="s">
        <v>76</v>
      </c>
      <c r="B772" s="135" t="s">
        <v>75</v>
      </c>
      <c r="C772" s="136">
        <v>44286</v>
      </c>
      <c r="D772" s="137" t="e" cm="1">
        <f t="array" ref="D772">INDEX(Horimetros!#REF!,1,'Tabela Horímetros'!F772)</f>
        <v>#REF!</v>
      </c>
      <c r="F772">
        <f t="shared" si="12"/>
        <v>87</v>
      </c>
      <c r="H772" s="59"/>
    </row>
    <row r="773" spans="1:8">
      <c r="A773" s="4" t="s">
        <v>80</v>
      </c>
      <c r="B773" s="135" t="s">
        <v>79</v>
      </c>
      <c r="C773" s="136">
        <v>44286</v>
      </c>
      <c r="D773" s="137" t="e" cm="1">
        <f t="array" ref="D773">INDEX(Horimetros!#REF!,1,'Tabela Horímetros'!F773)</f>
        <v>#REF!</v>
      </c>
      <c r="F773">
        <f t="shared" si="12"/>
        <v>87</v>
      </c>
      <c r="H773" s="59"/>
    </row>
    <row r="774" spans="1:8">
      <c r="A774" s="4" t="s">
        <v>84</v>
      </c>
      <c r="B774" s="135" t="s">
        <v>83</v>
      </c>
      <c r="C774" s="136">
        <v>44286</v>
      </c>
      <c r="D774" s="137" t="e" cm="1">
        <f t="array" ref="D774">INDEX(Horimetros!#REF!,1,'Tabela Horímetros'!F774)</f>
        <v>#REF!</v>
      </c>
      <c r="F774">
        <f t="shared" si="12"/>
        <v>87</v>
      </c>
      <c r="H774" s="59"/>
    </row>
    <row r="775" spans="1:8">
      <c r="A775" s="4" t="s">
        <v>86</v>
      </c>
      <c r="B775" s="135" t="s">
        <v>85</v>
      </c>
      <c r="C775" s="136">
        <v>44286</v>
      </c>
      <c r="D775" s="137" t="e" cm="1">
        <f t="array" ref="D775">INDEX(Horimetros!#REF!,1,'Tabela Horímetros'!F775)</f>
        <v>#REF!</v>
      </c>
      <c r="F775">
        <f t="shared" si="12"/>
        <v>87</v>
      </c>
      <c r="H775" s="59"/>
    </row>
    <row r="776" spans="1:8">
      <c r="A776" s="4" t="s">
        <v>59</v>
      </c>
      <c r="B776" s="135" t="s">
        <v>58</v>
      </c>
      <c r="C776" s="136">
        <v>44287</v>
      </c>
      <c r="D776" s="137" cm="1">
        <f t="array" ref="D776">INDEX(Horimetros!$4:$4,1,'Tabela Horímetros'!F776)</f>
        <v>0</v>
      </c>
      <c r="F776">
        <f t="shared" si="12"/>
        <v>88</v>
      </c>
      <c r="H776" s="59"/>
    </row>
    <row r="777" spans="1:8">
      <c r="A777" s="4" t="s">
        <v>61</v>
      </c>
      <c r="B777" s="135" t="s">
        <v>60</v>
      </c>
      <c r="C777" s="136">
        <v>44287</v>
      </c>
      <c r="D777" s="137" cm="1">
        <f t="array" ref="D777">INDEX(Horimetros!$5:$5,1,'Tabela Horímetros'!F777)</f>
        <v>22424</v>
      </c>
      <c r="F777">
        <f t="shared" si="12"/>
        <v>88</v>
      </c>
      <c r="H777" s="59"/>
    </row>
    <row r="778" spans="1:8">
      <c r="A778" s="4" t="s">
        <v>63</v>
      </c>
      <c r="B778" s="135" t="s">
        <v>62</v>
      </c>
      <c r="C778" s="136">
        <v>44287</v>
      </c>
      <c r="D778" s="137" cm="1">
        <f t="array" ref="D778">INDEX(Horimetros!$6:$6,1,'Tabela Horímetros'!F778)</f>
        <v>20588</v>
      </c>
      <c r="F778">
        <f t="shared" si="12"/>
        <v>88</v>
      </c>
      <c r="H778" s="59"/>
    </row>
    <row r="779" spans="1:8">
      <c r="A779" s="4" t="s">
        <v>68</v>
      </c>
      <c r="B779" s="135" t="s">
        <v>67</v>
      </c>
      <c r="C779" s="136">
        <v>44287</v>
      </c>
      <c r="D779" s="137" cm="1">
        <f t="array" ref="D779">INDEX(Horimetros!$7:$7,1,'Tabela Horímetros'!F779)</f>
        <v>21660</v>
      </c>
      <c r="F779">
        <f t="shared" si="12"/>
        <v>88</v>
      </c>
      <c r="H779" s="59"/>
    </row>
    <row r="780" spans="1:8">
      <c r="A780" s="4" t="s">
        <v>72</v>
      </c>
      <c r="B780" s="135" t="s">
        <v>71</v>
      </c>
      <c r="C780" s="136">
        <v>44287</v>
      </c>
      <c r="D780" s="137" cm="1">
        <f t="array" ref="D780">INDEX(Horimetros!$8:$8,1,'Tabela Horímetros'!F780)</f>
        <v>22372</v>
      </c>
      <c r="F780">
        <f t="shared" si="12"/>
        <v>88</v>
      </c>
      <c r="H780" s="59"/>
    </row>
    <row r="781" spans="1:8">
      <c r="A781" s="4" t="s">
        <v>76</v>
      </c>
      <c r="B781" s="135" t="s">
        <v>75</v>
      </c>
      <c r="C781" s="136">
        <v>44287</v>
      </c>
      <c r="D781" s="137" t="e" cm="1">
        <f t="array" ref="D781">INDEX(Horimetros!#REF!,1,'Tabela Horímetros'!F781)</f>
        <v>#REF!</v>
      </c>
      <c r="F781">
        <f t="shared" si="12"/>
        <v>88</v>
      </c>
      <c r="H781" s="59"/>
    </row>
    <row r="782" spans="1:8">
      <c r="A782" s="4" t="s">
        <v>80</v>
      </c>
      <c r="B782" s="135" t="s">
        <v>79</v>
      </c>
      <c r="C782" s="136">
        <v>44287</v>
      </c>
      <c r="D782" s="137" t="e" cm="1">
        <f t="array" ref="D782">INDEX(Horimetros!#REF!,1,'Tabela Horímetros'!F782)</f>
        <v>#REF!</v>
      </c>
      <c r="F782">
        <f t="shared" si="12"/>
        <v>88</v>
      </c>
      <c r="H782" s="59"/>
    </row>
    <row r="783" spans="1:8">
      <c r="A783" s="4" t="s">
        <v>84</v>
      </c>
      <c r="B783" s="135" t="s">
        <v>83</v>
      </c>
      <c r="C783" s="136">
        <v>44287</v>
      </c>
      <c r="D783" s="137" t="e" cm="1">
        <f t="array" ref="D783">INDEX(Horimetros!#REF!,1,'Tabela Horímetros'!F783)</f>
        <v>#REF!</v>
      </c>
      <c r="F783">
        <f t="shared" si="12"/>
        <v>88</v>
      </c>
      <c r="H783" s="59"/>
    </row>
    <row r="784" spans="1:8">
      <c r="A784" s="4" t="s">
        <v>86</v>
      </c>
      <c r="B784" s="135" t="s">
        <v>85</v>
      </c>
      <c r="C784" s="136">
        <v>44287</v>
      </c>
      <c r="D784" s="137" t="e" cm="1">
        <f t="array" ref="D784">INDEX(Horimetros!#REF!,1,'Tabela Horímetros'!F784)</f>
        <v>#REF!</v>
      </c>
      <c r="F784">
        <f t="shared" si="12"/>
        <v>88</v>
      </c>
      <c r="H784" s="59"/>
    </row>
    <row r="785" spans="1:8">
      <c r="A785" s="4" t="s">
        <v>59</v>
      </c>
      <c r="B785" s="135" t="s">
        <v>58</v>
      </c>
      <c r="C785" s="136">
        <v>44288</v>
      </c>
      <c r="D785" s="137" cm="1">
        <f t="array" ref="D785">INDEX(Horimetros!$4:$4,1,'Tabela Horímetros'!F785)</f>
        <v>0</v>
      </c>
      <c r="F785">
        <f t="shared" si="12"/>
        <v>89</v>
      </c>
      <c r="H785" s="59"/>
    </row>
    <row r="786" spans="1:8">
      <c r="A786" s="4" t="s">
        <v>61</v>
      </c>
      <c r="B786" s="135" t="s">
        <v>60</v>
      </c>
      <c r="C786" s="136">
        <v>44288</v>
      </c>
      <c r="D786" s="137" cm="1">
        <f t="array" ref="D786">INDEX(Horimetros!$5:$5,1,'Tabela Horímetros'!F786)</f>
        <v>0</v>
      </c>
      <c r="F786">
        <f t="shared" si="12"/>
        <v>89</v>
      </c>
      <c r="H786" s="59"/>
    </row>
    <row r="787" spans="1:8">
      <c r="A787" s="4" t="s">
        <v>63</v>
      </c>
      <c r="B787" s="135" t="s">
        <v>62</v>
      </c>
      <c r="C787" s="136">
        <v>44288</v>
      </c>
      <c r="D787" s="137" cm="1">
        <f t="array" ref="D787">INDEX(Horimetros!$6:$6,1,'Tabela Horímetros'!F787)</f>
        <v>0</v>
      </c>
      <c r="F787">
        <f t="shared" si="12"/>
        <v>89</v>
      </c>
      <c r="H787" s="59"/>
    </row>
    <row r="788" spans="1:8">
      <c r="A788" s="4" t="s">
        <v>68</v>
      </c>
      <c r="B788" s="135" t="s">
        <v>67</v>
      </c>
      <c r="C788" s="136">
        <v>44288</v>
      </c>
      <c r="D788" s="137" cm="1">
        <f t="array" ref="D788">INDEX(Horimetros!$7:$7,1,'Tabela Horímetros'!F788)</f>
        <v>0</v>
      </c>
      <c r="F788">
        <f t="shared" si="12"/>
        <v>89</v>
      </c>
      <c r="H788" s="59"/>
    </row>
    <row r="789" spans="1:8">
      <c r="A789" s="4" t="s">
        <v>72</v>
      </c>
      <c r="B789" s="135" t="s">
        <v>71</v>
      </c>
      <c r="C789" s="136">
        <v>44288</v>
      </c>
      <c r="D789" s="137" cm="1">
        <f t="array" ref="D789">INDEX(Horimetros!$8:$8,1,'Tabela Horímetros'!F789)</f>
        <v>0</v>
      </c>
      <c r="F789">
        <f t="shared" ref="F789:F852" si="13">F780+1</f>
        <v>89</v>
      </c>
      <c r="H789" s="59"/>
    </row>
    <row r="790" spans="1:8">
      <c r="A790" s="4" t="s">
        <v>76</v>
      </c>
      <c r="B790" s="135" t="s">
        <v>75</v>
      </c>
      <c r="C790" s="136">
        <v>44288</v>
      </c>
      <c r="D790" s="137" t="e" cm="1">
        <f t="array" ref="D790">INDEX(Horimetros!#REF!,1,'Tabela Horímetros'!F790)</f>
        <v>#REF!</v>
      </c>
      <c r="F790">
        <f t="shared" si="13"/>
        <v>89</v>
      </c>
      <c r="H790" s="59"/>
    </row>
    <row r="791" spans="1:8">
      <c r="A791" s="4" t="s">
        <v>80</v>
      </c>
      <c r="B791" s="135" t="s">
        <v>79</v>
      </c>
      <c r="C791" s="136">
        <v>44288</v>
      </c>
      <c r="D791" s="137" t="e" cm="1">
        <f t="array" ref="D791">INDEX(Horimetros!#REF!,1,'Tabela Horímetros'!F791)</f>
        <v>#REF!</v>
      </c>
      <c r="F791">
        <f t="shared" si="13"/>
        <v>89</v>
      </c>
      <c r="H791" s="59"/>
    </row>
    <row r="792" spans="1:8">
      <c r="A792" s="4" t="s">
        <v>84</v>
      </c>
      <c r="B792" s="135" t="s">
        <v>83</v>
      </c>
      <c r="C792" s="136">
        <v>44288</v>
      </c>
      <c r="D792" s="137" t="e" cm="1">
        <f t="array" ref="D792">INDEX(Horimetros!#REF!,1,'Tabela Horímetros'!F792)</f>
        <v>#REF!</v>
      </c>
      <c r="F792">
        <f t="shared" si="13"/>
        <v>89</v>
      </c>
      <c r="H792" s="59"/>
    </row>
    <row r="793" spans="1:8">
      <c r="A793" s="4" t="s">
        <v>86</v>
      </c>
      <c r="B793" s="135" t="s">
        <v>85</v>
      </c>
      <c r="C793" s="136">
        <v>44288</v>
      </c>
      <c r="D793" s="137" t="e" cm="1">
        <f t="array" ref="D793">INDEX(Horimetros!#REF!,1,'Tabela Horímetros'!F793)</f>
        <v>#REF!</v>
      </c>
      <c r="F793">
        <f t="shared" si="13"/>
        <v>89</v>
      </c>
      <c r="H793" s="59"/>
    </row>
    <row r="794" spans="1:8">
      <c r="A794" s="4" t="s">
        <v>59</v>
      </c>
      <c r="B794" s="135" t="s">
        <v>58</v>
      </c>
      <c r="C794" s="136">
        <v>44289</v>
      </c>
      <c r="D794" s="137" cm="1">
        <f t="array" ref="D794">INDEX(Horimetros!$4:$4,1,'Tabela Horímetros'!F794)</f>
        <v>0</v>
      </c>
      <c r="F794">
        <f t="shared" si="13"/>
        <v>90</v>
      </c>
      <c r="H794" s="59"/>
    </row>
    <row r="795" spans="1:8">
      <c r="A795" s="4" t="s">
        <v>61</v>
      </c>
      <c r="B795" s="135" t="s">
        <v>60</v>
      </c>
      <c r="C795" s="136">
        <v>44289</v>
      </c>
      <c r="D795" s="137" cm="1">
        <f t="array" ref="D795">INDEX(Horimetros!$5:$5,1,'Tabela Horímetros'!F795)</f>
        <v>0</v>
      </c>
      <c r="F795">
        <f t="shared" si="13"/>
        <v>90</v>
      </c>
      <c r="H795" s="59"/>
    </row>
    <row r="796" spans="1:8">
      <c r="A796" s="4" t="s">
        <v>63</v>
      </c>
      <c r="B796" s="135" t="s">
        <v>62</v>
      </c>
      <c r="C796" s="136">
        <v>44289</v>
      </c>
      <c r="D796" s="137" cm="1">
        <f t="array" ref="D796">INDEX(Horimetros!$6:$6,1,'Tabela Horímetros'!F796)</f>
        <v>0</v>
      </c>
      <c r="F796">
        <f t="shared" si="13"/>
        <v>90</v>
      </c>
      <c r="H796" s="59"/>
    </row>
    <row r="797" spans="1:8">
      <c r="A797" s="4" t="s">
        <v>68</v>
      </c>
      <c r="B797" s="135" t="s">
        <v>67</v>
      </c>
      <c r="C797" s="136">
        <v>44289</v>
      </c>
      <c r="D797" s="137" cm="1">
        <f t="array" ref="D797">INDEX(Horimetros!$7:$7,1,'Tabela Horímetros'!F797)</f>
        <v>0</v>
      </c>
      <c r="F797">
        <f t="shared" si="13"/>
        <v>90</v>
      </c>
      <c r="H797" s="59"/>
    </row>
    <row r="798" spans="1:8">
      <c r="A798" s="4" t="s">
        <v>72</v>
      </c>
      <c r="B798" s="135" t="s">
        <v>71</v>
      </c>
      <c r="C798" s="136">
        <v>44289</v>
      </c>
      <c r="D798" s="137" cm="1">
        <f t="array" ref="D798">INDEX(Horimetros!$8:$8,1,'Tabela Horímetros'!F798)</f>
        <v>0</v>
      </c>
      <c r="F798">
        <f t="shared" si="13"/>
        <v>90</v>
      </c>
      <c r="H798" s="59"/>
    </row>
    <row r="799" spans="1:8">
      <c r="A799" s="4" t="s">
        <v>76</v>
      </c>
      <c r="B799" s="135" t="s">
        <v>75</v>
      </c>
      <c r="C799" s="136">
        <v>44289</v>
      </c>
      <c r="D799" s="137" t="e" cm="1">
        <f t="array" ref="D799">INDEX(Horimetros!#REF!,1,'Tabela Horímetros'!F799)</f>
        <v>#REF!</v>
      </c>
      <c r="F799">
        <f t="shared" si="13"/>
        <v>90</v>
      </c>
      <c r="H799" s="59"/>
    </row>
    <row r="800" spans="1:8">
      <c r="A800" s="4" t="s">
        <v>80</v>
      </c>
      <c r="B800" s="135" t="s">
        <v>79</v>
      </c>
      <c r="C800" s="136">
        <v>44289</v>
      </c>
      <c r="D800" s="137" t="e" cm="1">
        <f t="array" ref="D800">INDEX(Horimetros!#REF!,1,'Tabela Horímetros'!F800)</f>
        <v>#REF!</v>
      </c>
      <c r="F800">
        <f t="shared" si="13"/>
        <v>90</v>
      </c>
      <c r="H800" s="59"/>
    </row>
    <row r="801" spans="1:8">
      <c r="A801" s="4" t="s">
        <v>84</v>
      </c>
      <c r="B801" s="135" t="s">
        <v>83</v>
      </c>
      <c r="C801" s="136">
        <v>44289</v>
      </c>
      <c r="D801" s="137" t="e" cm="1">
        <f t="array" ref="D801">INDEX(Horimetros!#REF!,1,'Tabela Horímetros'!F801)</f>
        <v>#REF!</v>
      </c>
      <c r="F801">
        <f t="shared" si="13"/>
        <v>90</v>
      </c>
      <c r="H801" s="59"/>
    </row>
    <row r="802" spans="1:8">
      <c r="A802" s="4" t="s">
        <v>86</v>
      </c>
      <c r="B802" s="135" t="s">
        <v>85</v>
      </c>
      <c r="C802" s="136">
        <v>44289</v>
      </c>
      <c r="D802" s="137" t="e" cm="1">
        <f t="array" ref="D802">INDEX(Horimetros!#REF!,1,'Tabela Horímetros'!F802)</f>
        <v>#REF!</v>
      </c>
      <c r="F802">
        <f t="shared" si="13"/>
        <v>90</v>
      </c>
      <c r="H802" s="59"/>
    </row>
    <row r="803" spans="1:8">
      <c r="A803" s="4" t="s">
        <v>59</v>
      </c>
      <c r="B803" s="135" t="s">
        <v>58</v>
      </c>
      <c r="C803" s="136">
        <v>44290</v>
      </c>
      <c r="D803" s="137" cm="1">
        <f t="array" ref="D803">INDEX(Horimetros!$4:$4,1,'Tabela Horímetros'!F803)</f>
        <v>0</v>
      </c>
      <c r="F803">
        <f t="shared" si="13"/>
        <v>91</v>
      </c>
      <c r="H803" s="59"/>
    </row>
    <row r="804" spans="1:8">
      <c r="A804" s="4" t="s">
        <v>61</v>
      </c>
      <c r="B804" s="135" t="s">
        <v>60</v>
      </c>
      <c r="C804" s="136">
        <v>44290</v>
      </c>
      <c r="D804" s="137" cm="1">
        <f t="array" ref="D804">INDEX(Horimetros!$5:$5,1,'Tabela Horímetros'!F804)</f>
        <v>22470</v>
      </c>
      <c r="F804">
        <f t="shared" si="13"/>
        <v>91</v>
      </c>
      <c r="H804" s="59"/>
    </row>
    <row r="805" spans="1:8">
      <c r="A805" s="4" t="s">
        <v>63</v>
      </c>
      <c r="B805" s="135" t="s">
        <v>62</v>
      </c>
      <c r="C805" s="136">
        <v>44290</v>
      </c>
      <c r="D805" s="137" cm="1">
        <f t="array" ref="D805">INDEX(Horimetros!$6:$6,1,'Tabela Horímetros'!F805)</f>
        <v>20643</v>
      </c>
      <c r="F805">
        <f t="shared" si="13"/>
        <v>91</v>
      </c>
      <c r="H805" s="59"/>
    </row>
    <row r="806" spans="1:8">
      <c r="A806" s="4" t="s">
        <v>68</v>
      </c>
      <c r="B806" s="135" t="s">
        <v>67</v>
      </c>
      <c r="C806" s="136">
        <v>44290</v>
      </c>
      <c r="D806" s="137" cm="1">
        <f t="array" ref="D806">INDEX(Horimetros!$7:$7,1,'Tabela Horímetros'!F806)</f>
        <v>21706</v>
      </c>
      <c r="F806">
        <f t="shared" si="13"/>
        <v>91</v>
      </c>
      <c r="H806" s="59"/>
    </row>
    <row r="807" spans="1:8">
      <c r="A807" s="4" t="s">
        <v>72</v>
      </c>
      <c r="B807" s="135" t="s">
        <v>71</v>
      </c>
      <c r="C807" s="136">
        <v>44290</v>
      </c>
      <c r="D807" s="137" cm="1">
        <f t="array" ref="D807">INDEX(Horimetros!$8:$8,1,'Tabela Horímetros'!F807)</f>
        <v>22431</v>
      </c>
      <c r="F807">
        <f t="shared" si="13"/>
        <v>91</v>
      </c>
      <c r="H807" s="59"/>
    </row>
    <row r="808" spans="1:8">
      <c r="A808" s="4" t="s">
        <v>76</v>
      </c>
      <c r="B808" s="135" t="s">
        <v>75</v>
      </c>
      <c r="C808" s="136">
        <v>44290</v>
      </c>
      <c r="D808" s="137" t="e" cm="1">
        <f t="array" ref="D808">INDEX(Horimetros!#REF!,1,'Tabela Horímetros'!F808)</f>
        <v>#REF!</v>
      </c>
      <c r="F808">
        <f t="shared" si="13"/>
        <v>91</v>
      </c>
      <c r="H808" s="59"/>
    </row>
    <row r="809" spans="1:8">
      <c r="A809" s="4" t="s">
        <v>80</v>
      </c>
      <c r="B809" s="135" t="s">
        <v>79</v>
      </c>
      <c r="C809" s="136">
        <v>44290</v>
      </c>
      <c r="D809" s="137" t="e" cm="1">
        <f t="array" ref="D809">INDEX(Horimetros!#REF!,1,'Tabela Horímetros'!F809)</f>
        <v>#REF!</v>
      </c>
      <c r="F809">
        <f t="shared" si="13"/>
        <v>91</v>
      </c>
      <c r="H809" s="59"/>
    </row>
    <row r="810" spans="1:8">
      <c r="A810" s="4" t="s">
        <v>84</v>
      </c>
      <c r="B810" s="135" t="s">
        <v>83</v>
      </c>
      <c r="C810" s="136">
        <v>44290</v>
      </c>
      <c r="D810" s="137" t="e" cm="1">
        <f t="array" ref="D810">INDEX(Horimetros!#REF!,1,'Tabela Horímetros'!F810)</f>
        <v>#REF!</v>
      </c>
      <c r="F810">
        <f t="shared" si="13"/>
        <v>91</v>
      </c>
      <c r="H810" s="59"/>
    </row>
    <row r="811" spans="1:8">
      <c r="A811" s="4" t="s">
        <v>86</v>
      </c>
      <c r="B811" s="135" t="s">
        <v>85</v>
      </c>
      <c r="C811" s="136">
        <v>44290</v>
      </c>
      <c r="D811" s="137" t="e" cm="1">
        <f t="array" ref="D811">INDEX(Horimetros!#REF!,1,'Tabela Horímetros'!F811)</f>
        <v>#REF!</v>
      </c>
      <c r="F811">
        <f t="shared" si="13"/>
        <v>91</v>
      </c>
      <c r="H811" s="59"/>
    </row>
    <row r="812" spans="1:8">
      <c r="A812" s="4" t="s">
        <v>59</v>
      </c>
      <c r="B812" s="135" t="s">
        <v>58</v>
      </c>
      <c r="C812" s="136">
        <v>44291</v>
      </c>
      <c r="D812" s="137" cm="1">
        <f t="array" ref="D812">INDEX(Horimetros!$4:$4,1,'Tabela Horímetros'!F812)</f>
        <v>0</v>
      </c>
      <c r="F812">
        <f t="shared" si="13"/>
        <v>92</v>
      </c>
      <c r="H812" s="59"/>
    </row>
    <row r="813" spans="1:8">
      <c r="A813" s="4" t="s">
        <v>61</v>
      </c>
      <c r="B813" s="135" t="s">
        <v>60</v>
      </c>
      <c r="C813" s="136">
        <v>44291</v>
      </c>
      <c r="D813" s="137" cm="1">
        <f t="array" ref="D813">INDEX(Horimetros!$5:$5,1,'Tabela Horímetros'!F813)</f>
        <v>22490</v>
      </c>
      <c r="F813">
        <f t="shared" si="13"/>
        <v>92</v>
      </c>
      <c r="H813" s="59"/>
    </row>
    <row r="814" spans="1:8">
      <c r="A814" s="4" t="s">
        <v>63</v>
      </c>
      <c r="B814" s="135" t="s">
        <v>62</v>
      </c>
      <c r="C814" s="136">
        <v>44291</v>
      </c>
      <c r="D814" s="137" cm="1">
        <f t="array" ref="D814">INDEX(Horimetros!$6:$6,1,'Tabela Horímetros'!F814)</f>
        <v>20656</v>
      </c>
      <c r="F814">
        <f t="shared" si="13"/>
        <v>92</v>
      </c>
      <c r="H814" s="59"/>
    </row>
    <row r="815" spans="1:8">
      <c r="A815" s="4" t="s">
        <v>68</v>
      </c>
      <c r="B815" s="135" t="s">
        <v>67</v>
      </c>
      <c r="C815" s="136">
        <v>44291</v>
      </c>
      <c r="D815" s="137" cm="1">
        <f t="array" ref="D815">INDEX(Horimetros!$7:$7,1,'Tabela Horímetros'!F815)</f>
        <v>21726</v>
      </c>
      <c r="F815">
        <f t="shared" si="13"/>
        <v>92</v>
      </c>
      <c r="H815" s="59"/>
    </row>
    <row r="816" spans="1:8">
      <c r="A816" s="4" t="s">
        <v>72</v>
      </c>
      <c r="B816" s="135" t="s">
        <v>71</v>
      </c>
      <c r="C816" s="136">
        <v>44291</v>
      </c>
      <c r="D816" s="137" cm="1">
        <f t="array" ref="D816">INDEX(Horimetros!$8:$8,1,'Tabela Horímetros'!F816)</f>
        <v>22452</v>
      </c>
      <c r="F816">
        <f t="shared" si="13"/>
        <v>92</v>
      </c>
      <c r="H816" s="59"/>
    </row>
    <row r="817" spans="1:8">
      <c r="A817" s="4" t="s">
        <v>76</v>
      </c>
      <c r="B817" s="135" t="s">
        <v>75</v>
      </c>
      <c r="C817" s="136">
        <v>44291</v>
      </c>
      <c r="D817" s="137" t="e" cm="1">
        <f t="array" ref="D817">INDEX(Horimetros!#REF!,1,'Tabela Horímetros'!F817)</f>
        <v>#REF!</v>
      </c>
      <c r="F817">
        <f t="shared" si="13"/>
        <v>92</v>
      </c>
      <c r="H817" s="59"/>
    </row>
    <row r="818" spans="1:8">
      <c r="A818" s="4" t="s">
        <v>80</v>
      </c>
      <c r="B818" s="135" t="s">
        <v>79</v>
      </c>
      <c r="C818" s="136">
        <v>44291</v>
      </c>
      <c r="D818" s="137" t="e" cm="1">
        <f t="array" ref="D818">INDEX(Horimetros!#REF!,1,'Tabela Horímetros'!F818)</f>
        <v>#REF!</v>
      </c>
      <c r="F818">
        <f t="shared" si="13"/>
        <v>92</v>
      </c>
      <c r="H818" s="59"/>
    </row>
    <row r="819" spans="1:8">
      <c r="A819" s="4" t="s">
        <v>84</v>
      </c>
      <c r="B819" s="135" t="s">
        <v>83</v>
      </c>
      <c r="C819" s="136">
        <v>44291</v>
      </c>
      <c r="D819" s="137" t="e" cm="1">
        <f t="array" ref="D819">INDEX(Horimetros!#REF!,1,'Tabela Horímetros'!F819)</f>
        <v>#REF!</v>
      </c>
      <c r="F819">
        <f t="shared" si="13"/>
        <v>92</v>
      </c>
      <c r="H819" s="59"/>
    </row>
    <row r="820" spans="1:8">
      <c r="A820" s="4" t="s">
        <v>86</v>
      </c>
      <c r="B820" s="135" t="s">
        <v>85</v>
      </c>
      <c r="C820" s="136">
        <v>44291</v>
      </c>
      <c r="D820" s="137" t="e" cm="1">
        <f t="array" ref="D820">INDEX(Horimetros!#REF!,1,'Tabela Horímetros'!F820)</f>
        <v>#REF!</v>
      </c>
      <c r="F820">
        <f t="shared" si="13"/>
        <v>92</v>
      </c>
      <c r="H820" s="59"/>
    </row>
    <row r="821" spans="1:8">
      <c r="A821" s="4" t="s">
        <v>59</v>
      </c>
      <c r="B821" s="135" t="s">
        <v>58</v>
      </c>
      <c r="C821" s="136">
        <v>44292</v>
      </c>
      <c r="D821" s="137" cm="1">
        <f t="array" ref="D821">INDEX(Horimetros!$4:$4,1,'Tabela Horímetros'!F821)</f>
        <v>0</v>
      </c>
      <c r="F821">
        <f t="shared" si="13"/>
        <v>93</v>
      </c>
      <c r="H821" s="59"/>
    </row>
    <row r="822" spans="1:8">
      <c r="A822" s="4" t="s">
        <v>61</v>
      </c>
      <c r="B822" s="135" t="s">
        <v>60</v>
      </c>
      <c r="C822" s="136">
        <v>44292</v>
      </c>
      <c r="D822" s="137" cm="1">
        <f t="array" ref="D822">INDEX(Horimetros!$5:$5,1,'Tabela Horímetros'!F822)</f>
        <v>22512</v>
      </c>
      <c r="F822">
        <f t="shared" si="13"/>
        <v>93</v>
      </c>
      <c r="H822" s="59"/>
    </row>
    <row r="823" spans="1:8">
      <c r="A823" s="4" t="s">
        <v>63</v>
      </c>
      <c r="B823" s="135" t="s">
        <v>62</v>
      </c>
      <c r="C823" s="136">
        <v>44292</v>
      </c>
      <c r="D823" s="137" cm="1">
        <f t="array" ref="D823">INDEX(Horimetros!$6:$6,1,'Tabela Horímetros'!F823)</f>
        <v>20676</v>
      </c>
      <c r="F823">
        <f t="shared" si="13"/>
        <v>93</v>
      </c>
      <c r="H823" s="59"/>
    </row>
    <row r="824" spans="1:8">
      <c r="A824" s="4" t="s">
        <v>68</v>
      </c>
      <c r="B824" s="135" t="s">
        <v>67</v>
      </c>
      <c r="C824" s="136">
        <v>44292</v>
      </c>
      <c r="D824" s="137" cm="1">
        <f t="array" ref="D824">INDEX(Horimetros!$7:$7,1,'Tabela Horímetros'!F824)</f>
        <v>21745</v>
      </c>
      <c r="F824">
        <f t="shared" si="13"/>
        <v>93</v>
      </c>
      <c r="H824" s="59"/>
    </row>
    <row r="825" spans="1:8">
      <c r="A825" s="4" t="s">
        <v>72</v>
      </c>
      <c r="B825" s="135" t="s">
        <v>71</v>
      </c>
      <c r="C825" s="136">
        <v>44292</v>
      </c>
      <c r="D825" s="137" cm="1">
        <f t="array" ref="D825">INDEX(Horimetros!$8:$8,1,'Tabela Horímetros'!F825)</f>
        <v>22469</v>
      </c>
      <c r="F825">
        <f t="shared" si="13"/>
        <v>93</v>
      </c>
      <c r="H825" s="59"/>
    </row>
    <row r="826" spans="1:8">
      <c r="A826" s="4" t="s">
        <v>76</v>
      </c>
      <c r="B826" s="135" t="s">
        <v>75</v>
      </c>
      <c r="C826" s="136">
        <v>44292</v>
      </c>
      <c r="D826" s="137" t="e" cm="1">
        <f t="array" ref="D826">INDEX(Horimetros!#REF!,1,'Tabela Horímetros'!F826)</f>
        <v>#REF!</v>
      </c>
      <c r="F826">
        <f t="shared" si="13"/>
        <v>93</v>
      </c>
      <c r="H826" s="59"/>
    </row>
    <row r="827" spans="1:8">
      <c r="A827" s="4" t="s">
        <v>80</v>
      </c>
      <c r="B827" s="135" t="s">
        <v>79</v>
      </c>
      <c r="C827" s="136">
        <v>44292</v>
      </c>
      <c r="D827" s="137" t="e" cm="1">
        <f t="array" ref="D827">INDEX(Horimetros!#REF!,1,'Tabela Horímetros'!F827)</f>
        <v>#REF!</v>
      </c>
      <c r="F827">
        <f t="shared" si="13"/>
        <v>93</v>
      </c>
      <c r="H827" s="59"/>
    </row>
    <row r="828" spans="1:8">
      <c r="A828" s="4" t="s">
        <v>84</v>
      </c>
      <c r="B828" s="135" t="s">
        <v>83</v>
      </c>
      <c r="C828" s="136">
        <v>44292</v>
      </c>
      <c r="D828" s="137" t="e" cm="1">
        <f t="array" ref="D828">INDEX(Horimetros!#REF!,1,'Tabela Horímetros'!F828)</f>
        <v>#REF!</v>
      </c>
      <c r="F828">
        <f t="shared" si="13"/>
        <v>93</v>
      </c>
      <c r="H828" s="59"/>
    </row>
    <row r="829" spans="1:8">
      <c r="A829" s="4" t="s">
        <v>86</v>
      </c>
      <c r="B829" s="135" t="s">
        <v>85</v>
      </c>
      <c r="C829" s="136">
        <v>44292</v>
      </c>
      <c r="D829" s="137" t="e" cm="1">
        <f t="array" ref="D829">INDEX(Horimetros!#REF!,1,'Tabela Horímetros'!F829)</f>
        <v>#REF!</v>
      </c>
      <c r="F829">
        <f t="shared" si="13"/>
        <v>93</v>
      </c>
      <c r="H829" s="59"/>
    </row>
    <row r="830" spans="1:8">
      <c r="A830" s="4" t="s">
        <v>59</v>
      </c>
      <c r="B830" s="135" t="s">
        <v>58</v>
      </c>
      <c r="C830" s="136">
        <v>44293</v>
      </c>
      <c r="D830" s="137" cm="1">
        <f t="array" ref="D830">INDEX(Horimetros!$4:$4,1,'Tabela Horímetros'!F830)</f>
        <v>0</v>
      </c>
      <c r="F830">
        <f t="shared" si="13"/>
        <v>94</v>
      </c>
      <c r="H830" s="59"/>
    </row>
    <row r="831" spans="1:8">
      <c r="A831" s="4" t="s">
        <v>61</v>
      </c>
      <c r="B831" s="135" t="s">
        <v>60</v>
      </c>
      <c r="C831" s="136">
        <v>44293</v>
      </c>
      <c r="D831" s="137" cm="1">
        <f t="array" ref="D831">INDEX(Horimetros!$5:$5,1,'Tabela Horímetros'!F831)</f>
        <v>0</v>
      </c>
      <c r="F831">
        <f t="shared" si="13"/>
        <v>94</v>
      </c>
      <c r="H831" s="59"/>
    </row>
    <row r="832" spans="1:8">
      <c r="A832" s="4" t="s">
        <v>63</v>
      </c>
      <c r="B832" s="135" t="s">
        <v>62</v>
      </c>
      <c r="C832" s="136">
        <v>44293</v>
      </c>
      <c r="D832" s="137" cm="1">
        <f t="array" ref="D832">INDEX(Horimetros!$6:$6,1,'Tabela Horímetros'!F832)</f>
        <v>0</v>
      </c>
      <c r="F832">
        <f t="shared" si="13"/>
        <v>94</v>
      </c>
      <c r="H832" s="59"/>
    </row>
    <row r="833" spans="1:8">
      <c r="A833" s="4" t="s">
        <v>68</v>
      </c>
      <c r="B833" s="135" t="s">
        <v>67</v>
      </c>
      <c r="C833" s="136">
        <v>44293</v>
      </c>
      <c r="D833" s="137" cm="1">
        <f t="array" ref="D833">INDEX(Horimetros!$7:$7,1,'Tabela Horímetros'!F833)</f>
        <v>0</v>
      </c>
      <c r="F833">
        <f t="shared" si="13"/>
        <v>94</v>
      </c>
      <c r="H833" s="59"/>
    </row>
    <row r="834" spans="1:8">
      <c r="A834" s="4" t="s">
        <v>72</v>
      </c>
      <c r="B834" s="135" t="s">
        <v>71</v>
      </c>
      <c r="C834" s="136">
        <v>44293</v>
      </c>
      <c r="D834" s="137" cm="1">
        <f t="array" ref="D834">INDEX(Horimetros!$8:$8,1,'Tabela Horímetros'!F834)</f>
        <v>0</v>
      </c>
      <c r="F834">
        <f t="shared" si="13"/>
        <v>94</v>
      </c>
      <c r="H834" s="59"/>
    </row>
    <row r="835" spans="1:8">
      <c r="A835" s="4" t="s">
        <v>76</v>
      </c>
      <c r="B835" s="135" t="s">
        <v>75</v>
      </c>
      <c r="C835" s="136">
        <v>44293</v>
      </c>
      <c r="D835" s="137" t="e" cm="1">
        <f t="array" ref="D835">INDEX(Horimetros!#REF!,1,'Tabela Horímetros'!F835)</f>
        <v>#REF!</v>
      </c>
      <c r="F835">
        <f t="shared" si="13"/>
        <v>94</v>
      </c>
      <c r="H835" s="59"/>
    </row>
    <row r="836" spans="1:8">
      <c r="A836" s="4" t="s">
        <v>80</v>
      </c>
      <c r="B836" s="135" t="s">
        <v>79</v>
      </c>
      <c r="C836" s="136">
        <v>44293</v>
      </c>
      <c r="D836" s="137" t="e" cm="1">
        <f t="array" ref="D836">INDEX(Horimetros!#REF!,1,'Tabela Horímetros'!F836)</f>
        <v>#REF!</v>
      </c>
      <c r="F836">
        <f t="shared" si="13"/>
        <v>94</v>
      </c>
      <c r="H836" s="59"/>
    </row>
    <row r="837" spans="1:8">
      <c r="A837" s="4" t="s">
        <v>84</v>
      </c>
      <c r="B837" s="135" t="s">
        <v>83</v>
      </c>
      <c r="C837" s="136">
        <v>44293</v>
      </c>
      <c r="D837" s="137" t="e" cm="1">
        <f t="array" ref="D837">INDEX(Horimetros!#REF!,1,'Tabela Horímetros'!F837)</f>
        <v>#REF!</v>
      </c>
      <c r="F837">
        <f t="shared" si="13"/>
        <v>94</v>
      </c>
      <c r="H837" s="59"/>
    </row>
    <row r="838" spans="1:8">
      <c r="A838" s="4" t="s">
        <v>86</v>
      </c>
      <c r="B838" s="135" t="s">
        <v>85</v>
      </c>
      <c r="C838" s="136">
        <v>44293</v>
      </c>
      <c r="D838" s="137" t="e" cm="1">
        <f t="array" ref="D838">INDEX(Horimetros!#REF!,1,'Tabela Horímetros'!F838)</f>
        <v>#REF!</v>
      </c>
      <c r="F838">
        <f t="shared" si="13"/>
        <v>94</v>
      </c>
      <c r="H838" s="59"/>
    </row>
    <row r="839" spans="1:8">
      <c r="A839" s="4" t="s">
        <v>59</v>
      </c>
      <c r="B839" s="135" t="s">
        <v>58</v>
      </c>
      <c r="C839" s="136">
        <v>44294</v>
      </c>
      <c r="D839" s="137" cm="1">
        <f t="array" ref="D839">INDEX(Horimetros!$4:$4,1,'Tabela Horímetros'!F839)</f>
        <v>0</v>
      </c>
      <c r="F839">
        <f t="shared" si="13"/>
        <v>95</v>
      </c>
      <c r="H839" s="59"/>
    </row>
    <row r="840" spans="1:8">
      <c r="A840" s="4" t="s">
        <v>61</v>
      </c>
      <c r="B840" s="135" t="s">
        <v>60</v>
      </c>
      <c r="C840" s="136">
        <v>44294</v>
      </c>
      <c r="D840" s="137" cm="1">
        <f t="array" ref="D840">INDEX(Horimetros!$5:$5,1,'Tabela Horímetros'!F840)</f>
        <v>0</v>
      </c>
      <c r="F840">
        <f t="shared" si="13"/>
        <v>95</v>
      </c>
      <c r="H840" s="59"/>
    </row>
    <row r="841" spans="1:8">
      <c r="A841" s="4" t="s">
        <v>63</v>
      </c>
      <c r="B841" s="135" t="s">
        <v>62</v>
      </c>
      <c r="C841" s="136">
        <v>44294</v>
      </c>
      <c r="D841" s="137" cm="1">
        <f t="array" ref="D841">INDEX(Horimetros!$6:$6,1,'Tabela Horímetros'!F841)</f>
        <v>0</v>
      </c>
      <c r="F841">
        <f t="shared" si="13"/>
        <v>95</v>
      </c>
      <c r="H841" s="59"/>
    </row>
    <row r="842" spans="1:8">
      <c r="A842" s="4" t="s">
        <v>68</v>
      </c>
      <c r="B842" s="135" t="s">
        <v>67</v>
      </c>
      <c r="C842" s="136">
        <v>44294</v>
      </c>
      <c r="D842" s="137" cm="1">
        <f t="array" ref="D842">INDEX(Horimetros!$7:$7,1,'Tabela Horímetros'!F842)</f>
        <v>0</v>
      </c>
      <c r="F842">
        <f t="shared" si="13"/>
        <v>95</v>
      </c>
      <c r="H842" s="59"/>
    </row>
    <row r="843" spans="1:8">
      <c r="A843" s="4" t="s">
        <v>72</v>
      </c>
      <c r="B843" s="135" t="s">
        <v>71</v>
      </c>
      <c r="C843" s="136">
        <v>44294</v>
      </c>
      <c r="D843" s="137" cm="1">
        <f t="array" ref="D843">INDEX(Horimetros!$8:$8,1,'Tabela Horímetros'!F843)</f>
        <v>0</v>
      </c>
      <c r="F843">
        <f t="shared" si="13"/>
        <v>95</v>
      </c>
      <c r="H843" s="59"/>
    </row>
    <row r="844" spans="1:8">
      <c r="A844" s="4" t="s">
        <v>76</v>
      </c>
      <c r="B844" s="135" t="s">
        <v>75</v>
      </c>
      <c r="C844" s="136">
        <v>44294</v>
      </c>
      <c r="D844" s="137" t="e" cm="1">
        <f t="array" ref="D844">INDEX(Horimetros!#REF!,1,'Tabela Horímetros'!F844)</f>
        <v>#REF!</v>
      </c>
      <c r="F844">
        <f t="shared" si="13"/>
        <v>95</v>
      </c>
      <c r="H844" s="59"/>
    </row>
    <row r="845" spans="1:8">
      <c r="A845" s="4" t="s">
        <v>80</v>
      </c>
      <c r="B845" s="135" t="s">
        <v>79</v>
      </c>
      <c r="C845" s="136">
        <v>44294</v>
      </c>
      <c r="D845" s="137" t="e" cm="1">
        <f t="array" ref="D845">INDEX(Horimetros!#REF!,1,'Tabela Horímetros'!F845)</f>
        <v>#REF!</v>
      </c>
      <c r="F845">
        <f t="shared" si="13"/>
        <v>95</v>
      </c>
      <c r="H845" s="59"/>
    </row>
    <row r="846" spans="1:8">
      <c r="A846" s="4" t="s">
        <v>84</v>
      </c>
      <c r="B846" s="135" t="s">
        <v>83</v>
      </c>
      <c r="C846" s="136">
        <v>44294</v>
      </c>
      <c r="D846" s="137" t="e" cm="1">
        <f t="array" ref="D846">INDEX(Horimetros!#REF!,1,'Tabela Horímetros'!F846)</f>
        <v>#REF!</v>
      </c>
      <c r="F846">
        <f t="shared" si="13"/>
        <v>95</v>
      </c>
      <c r="H846" s="59"/>
    </row>
    <row r="847" spans="1:8">
      <c r="A847" s="4" t="s">
        <v>86</v>
      </c>
      <c r="B847" s="135" t="s">
        <v>85</v>
      </c>
      <c r="C847" s="136">
        <v>44294</v>
      </c>
      <c r="D847" s="137" t="e" cm="1">
        <f t="array" ref="D847">INDEX(Horimetros!#REF!,1,'Tabela Horímetros'!F847)</f>
        <v>#REF!</v>
      </c>
      <c r="F847">
        <f t="shared" si="13"/>
        <v>95</v>
      </c>
      <c r="H847" s="59"/>
    </row>
    <row r="848" spans="1:8">
      <c r="A848" s="4" t="s">
        <v>59</v>
      </c>
      <c r="B848" s="135" t="s">
        <v>58</v>
      </c>
      <c r="C848" s="136">
        <v>44295</v>
      </c>
      <c r="D848" s="137" cm="1">
        <f t="array" ref="D848">INDEX(Horimetros!$4:$4,1,'Tabela Horímetros'!F848)</f>
        <v>0</v>
      </c>
      <c r="F848">
        <f t="shared" si="13"/>
        <v>96</v>
      </c>
      <c r="H848" s="59"/>
    </row>
    <row r="849" spans="1:8">
      <c r="A849" s="4" t="s">
        <v>61</v>
      </c>
      <c r="B849" s="135" t="s">
        <v>60</v>
      </c>
      <c r="C849" s="136">
        <v>44295</v>
      </c>
      <c r="D849" s="137" cm="1">
        <f t="array" ref="D849">INDEX(Horimetros!$5:$5,1,'Tabela Horímetros'!F849)</f>
        <v>0</v>
      </c>
      <c r="F849">
        <f t="shared" si="13"/>
        <v>96</v>
      </c>
      <c r="H849" s="59"/>
    </row>
    <row r="850" spans="1:8">
      <c r="A850" s="4" t="s">
        <v>63</v>
      </c>
      <c r="B850" s="135" t="s">
        <v>62</v>
      </c>
      <c r="C850" s="136">
        <v>44295</v>
      </c>
      <c r="D850" s="137" cm="1">
        <f t="array" ref="D850">INDEX(Horimetros!$6:$6,1,'Tabela Horímetros'!F850)</f>
        <v>0</v>
      </c>
      <c r="F850">
        <f t="shared" si="13"/>
        <v>96</v>
      </c>
      <c r="H850" s="59"/>
    </row>
    <row r="851" spans="1:8">
      <c r="A851" s="4" t="s">
        <v>68</v>
      </c>
      <c r="B851" s="135" t="s">
        <v>67</v>
      </c>
      <c r="C851" s="136">
        <v>44295</v>
      </c>
      <c r="D851" s="137" cm="1">
        <f t="array" ref="D851">INDEX(Horimetros!$7:$7,1,'Tabela Horímetros'!F851)</f>
        <v>0</v>
      </c>
      <c r="F851">
        <f t="shared" si="13"/>
        <v>96</v>
      </c>
      <c r="H851" s="59"/>
    </row>
    <row r="852" spans="1:8">
      <c r="A852" s="4" t="s">
        <v>72</v>
      </c>
      <c r="B852" s="135" t="s">
        <v>71</v>
      </c>
      <c r="C852" s="136">
        <v>44295</v>
      </c>
      <c r="D852" s="137" cm="1">
        <f t="array" ref="D852">INDEX(Horimetros!$8:$8,1,'Tabela Horímetros'!F852)</f>
        <v>0</v>
      </c>
      <c r="F852">
        <f t="shared" si="13"/>
        <v>96</v>
      </c>
      <c r="H852" s="59"/>
    </row>
    <row r="853" spans="1:8">
      <c r="A853" s="4" t="s">
        <v>76</v>
      </c>
      <c r="B853" s="135" t="s">
        <v>75</v>
      </c>
      <c r="C853" s="136">
        <v>44295</v>
      </c>
      <c r="D853" s="137" t="e" cm="1">
        <f t="array" ref="D853">INDEX(Horimetros!#REF!,1,'Tabela Horímetros'!F853)</f>
        <v>#REF!</v>
      </c>
      <c r="F853">
        <f t="shared" ref="F853:F916" si="14">F844+1</f>
        <v>96</v>
      </c>
      <c r="H853" s="59"/>
    </row>
    <row r="854" spans="1:8">
      <c r="A854" s="4" t="s">
        <v>80</v>
      </c>
      <c r="B854" s="135" t="s">
        <v>79</v>
      </c>
      <c r="C854" s="136">
        <v>44295</v>
      </c>
      <c r="D854" s="137" t="e" cm="1">
        <f t="array" ref="D854">INDEX(Horimetros!#REF!,1,'Tabela Horímetros'!F854)</f>
        <v>#REF!</v>
      </c>
      <c r="F854">
        <f t="shared" si="14"/>
        <v>96</v>
      </c>
      <c r="H854" s="59"/>
    </row>
    <row r="855" spans="1:8">
      <c r="A855" s="4" t="s">
        <v>84</v>
      </c>
      <c r="B855" s="135" t="s">
        <v>83</v>
      </c>
      <c r="C855" s="136">
        <v>44295</v>
      </c>
      <c r="D855" s="137" t="e" cm="1">
        <f t="array" ref="D855">INDEX(Horimetros!#REF!,1,'Tabela Horímetros'!F855)</f>
        <v>#REF!</v>
      </c>
      <c r="F855">
        <f t="shared" si="14"/>
        <v>96</v>
      </c>
      <c r="H855" s="59"/>
    </row>
    <row r="856" spans="1:8">
      <c r="A856" s="4" t="s">
        <v>86</v>
      </c>
      <c r="B856" s="135" t="s">
        <v>85</v>
      </c>
      <c r="C856" s="136">
        <v>44295</v>
      </c>
      <c r="D856" s="137" t="e" cm="1">
        <f t="array" ref="D856">INDEX(Horimetros!#REF!,1,'Tabela Horímetros'!F856)</f>
        <v>#REF!</v>
      </c>
      <c r="F856">
        <f t="shared" si="14"/>
        <v>96</v>
      </c>
      <c r="H856" s="59"/>
    </row>
    <row r="857" spans="1:8">
      <c r="A857" s="4" t="s">
        <v>59</v>
      </c>
      <c r="B857" s="135" t="s">
        <v>58</v>
      </c>
      <c r="C857" s="136">
        <v>44296</v>
      </c>
      <c r="D857" s="137" cm="1">
        <f t="array" ref="D857">INDEX(Horimetros!$4:$4,1,'Tabela Horímetros'!F857)</f>
        <v>0</v>
      </c>
      <c r="F857">
        <f t="shared" si="14"/>
        <v>97</v>
      </c>
      <c r="H857" s="59"/>
    </row>
    <row r="858" spans="1:8">
      <c r="A858" s="4" t="s">
        <v>61</v>
      </c>
      <c r="B858" s="135" t="s">
        <v>60</v>
      </c>
      <c r="C858" s="136">
        <v>44296</v>
      </c>
      <c r="D858" s="137" cm="1">
        <f t="array" ref="D858">INDEX(Horimetros!$5:$5,1,'Tabela Horímetros'!F858)</f>
        <v>0</v>
      </c>
      <c r="F858">
        <f t="shared" si="14"/>
        <v>97</v>
      </c>
      <c r="H858" s="59"/>
    </row>
    <row r="859" spans="1:8">
      <c r="A859" s="4" t="s">
        <v>63</v>
      </c>
      <c r="B859" s="135" t="s">
        <v>62</v>
      </c>
      <c r="C859" s="136">
        <v>44296</v>
      </c>
      <c r="D859" s="137" cm="1">
        <f t="array" ref="D859">INDEX(Horimetros!$6:$6,1,'Tabela Horímetros'!F859)</f>
        <v>0</v>
      </c>
      <c r="F859">
        <f t="shared" si="14"/>
        <v>97</v>
      </c>
      <c r="H859" s="59"/>
    </row>
    <row r="860" spans="1:8">
      <c r="A860" s="4" t="s">
        <v>68</v>
      </c>
      <c r="B860" s="135" t="s">
        <v>67</v>
      </c>
      <c r="C860" s="136">
        <v>44296</v>
      </c>
      <c r="D860" s="137" cm="1">
        <f t="array" ref="D860">INDEX(Horimetros!$7:$7,1,'Tabela Horímetros'!F860)</f>
        <v>0</v>
      </c>
      <c r="F860">
        <f t="shared" si="14"/>
        <v>97</v>
      </c>
      <c r="H860" s="59"/>
    </row>
    <row r="861" spans="1:8">
      <c r="A861" s="4" t="s">
        <v>72</v>
      </c>
      <c r="B861" s="135" t="s">
        <v>71</v>
      </c>
      <c r="C861" s="136">
        <v>44296</v>
      </c>
      <c r="D861" s="137" cm="1">
        <f t="array" ref="D861">INDEX(Horimetros!$8:$8,1,'Tabela Horímetros'!F861)</f>
        <v>0</v>
      </c>
      <c r="F861">
        <f t="shared" si="14"/>
        <v>97</v>
      </c>
      <c r="H861" s="59"/>
    </row>
    <row r="862" spans="1:8">
      <c r="A862" s="4" t="s">
        <v>76</v>
      </c>
      <c r="B862" s="135" t="s">
        <v>75</v>
      </c>
      <c r="C862" s="136">
        <v>44296</v>
      </c>
      <c r="D862" s="137" t="e" cm="1">
        <f t="array" ref="D862">INDEX(Horimetros!#REF!,1,'Tabela Horímetros'!F862)</f>
        <v>#REF!</v>
      </c>
      <c r="F862">
        <f t="shared" si="14"/>
        <v>97</v>
      </c>
      <c r="H862" s="59"/>
    </row>
    <row r="863" spans="1:8">
      <c r="A863" s="4" t="s">
        <v>80</v>
      </c>
      <c r="B863" s="135" t="s">
        <v>79</v>
      </c>
      <c r="C863" s="136">
        <v>44296</v>
      </c>
      <c r="D863" s="137" t="e" cm="1">
        <f t="array" ref="D863">INDEX(Horimetros!#REF!,1,'Tabela Horímetros'!F863)</f>
        <v>#REF!</v>
      </c>
      <c r="F863">
        <f t="shared" si="14"/>
        <v>97</v>
      </c>
      <c r="H863" s="59"/>
    </row>
    <row r="864" spans="1:8">
      <c r="A864" s="4" t="s">
        <v>84</v>
      </c>
      <c r="B864" s="135" t="s">
        <v>83</v>
      </c>
      <c r="C864" s="136">
        <v>44296</v>
      </c>
      <c r="D864" s="137" t="e" cm="1">
        <f t="array" ref="D864">INDEX(Horimetros!#REF!,1,'Tabela Horímetros'!F864)</f>
        <v>#REF!</v>
      </c>
      <c r="F864">
        <f t="shared" si="14"/>
        <v>97</v>
      </c>
      <c r="H864" s="59"/>
    </row>
    <row r="865" spans="1:8">
      <c r="A865" s="4" t="s">
        <v>86</v>
      </c>
      <c r="B865" s="135" t="s">
        <v>85</v>
      </c>
      <c r="C865" s="136">
        <v>44296</v>
      </c>
      <c r="D865" s="137" t="e" cm="1">
        <f t="array" ref="D865">INDEX(Horimetros!#REF!,1,'Tabela Horímetros'!F865)</f>
        <v>#REF!</v>
      </c>
      <c r="F865">
        <f t="shared" si="14"/>
        <v>97</v>
      </c>
      <c r="H865" s="59"/>
    </row>
    <row r="866" spans="1:8">
      <c r="A866" s="4" t="s">
        <v>59</v>
      </c>
      <c r="B866" s="135" t="s">
        <v>58</v>
      </c>
      <c r="C866" s="136">
        <v>44297</v>
      </c>
      <c r="D866" s="137" cm="1">
        <f t="array" ref="D866">INDEX(Horimetros!$4:$4,1,'Tabela Horímetros'!F866)</f>
        <v>0</v>
      </c>
      <c r="F866">
        <f t="shared" si="14"/>
        <v>98</v>
      </c>
      <c r="H866" s="59"/>
    </row>
    <row r="867" spans="1:8">
      <c r="A867" s="4" t="s">
        <v>61</v>
      </c>
      <c r="B867" s="135" t="s">
        <v>60</v>
      </c>
      <c r="C867" s="136">
        <v>44297</v>
      </c>
      <c r="D867" s="137" cm="1">
        <f t="array" ref="D867">INDEX(Horimetros!$5:$5,1,'Tabela Horímetros'!F867)</f>
        <v>22612</v>
      </c>
      <c r="F867">
        <f t="shared" si="14"/>
        <v>98</v>
      </c>
      <c r="H867" s="59"/>
    </row>
    <row r="868" spans="1:8">
      <c r="A868" s="4" t="s">
        <v>63</v>
      </c>
      <c r="B868" s="135" t="s">
        <v>62</v>
      </c>
      <c r="C868" s="136">
        <v>44297</v>
      </c>
      <c r="D868" s="137" cm="1">
        <f t="array" ref="D868">INDEX(Horimetros!$6:$6,1,'Tabela Horímetros'!F868)</f>
        <v>20775</v>
      </c>
      <c r="F868">
        <f t="shared" si="14"/>
        <v>98</v>
      </c>
      <c r="H868" s="59"/>
    </row>
    <row r="869" spans="1:8">
      <c r="A869" s="4" t="s">
        <v>68</v>
      </c>
      <c r="B869" s="135" t="s">
        <v>67</v>
      </c>
      <c r="C869" s="136">
        <v>44297</v>
      </c>
      <c r="D869" s="137" cm="1">
        <f t="array" ref="D869">INDEX(Horimetros!$7:$7,1,'Tabela Horímetros'!F869)</f>
        <v>21823</v>
      </c>
      <c r="F869">
        <f t="shared" si="14"/>
        <v>98</v>
      </c>
      <c r="H869" s="59"/>
    </row>
    <row r="870" spans="1:8">
      <c r="A870" s="4" t="s">
        <v>72</v>
      </c>
      <c r="B870" s="135" t="s">
        <v>71</v>
      </c>
      <c r="C870" s="136">
        <v>44297</v>
      </c>
      <c r="D870" s="137" cm="1">
        <f t="array" ref="D870">INDEX(Horimetros!$8:$8,1,'Tabela Horímetros'!F870)</f>
        <v>22569</v>
      </c>
      <c r="F870">
        <f t="shared" si="14"/>
        <v>98</v>
      </c>
      <c r="H870" s="59"/>
    </row>
    <row r="871" spans="1:8">
      <c r="A871" s="4" t="s">
        <v>76</v>
      </c>
      <c r="B871" s="135" t="s">
        <v>75</v>
      </c>
      <c r="C871" s="136">
        <v>44297</v>
      </c>
      <c r="D871" s="137" t="e" cm="1">
        <f t="array" ref="D871">INDEX(Horimetros!#REF!,1,'Tabela Horímetros'!F871)</f>
        <v>#REF!</v>
      </c>
      <c r="F871">
        <f t="shared" si="14"/>
        <v>98</v>
      </c>
      <c r="H871" s="59"/>
    </row>
    <row r="872" spans="1:8">
      <c r="A872" s="4" t="s">
        <v>80</v>
      </c>
      <c r="B872" s="135" t="s">
        <v>79</v>
      </c>
      <c r="C872" s="136">
        <v>44297</v>
      </c>
      <c r="D872" s="137" t="e" cm="1">
        <f t="array" ref="D872">INDEX(Horimetros!#REF!,1,'Tabela Horímetros'!F872)</f>
        <v>#REF!</v>
      </c>
      <c r="F872">
        <f t="shared" si="14"/>
        <v>98</v>
      </c>
      <c r="H872" s="59"/>
    </row>
    <row r="873" spans="1:8">
      <c r="A873" s="4" t="s">
        <v>84</v>
      </c>
      <c r="B873" s="135" t="s">
        <v>83</v>
      </c>
      <c r="C873" s="136">
        <v>44297</v>
      </c>
      <c r="D873" s="137" t="e" cm="1">
        <f t="array" ref="D873">INDEX(Horimetros!#REF!,1,'Tabela Horímetros'!F873)</f>
        <v>#REF!</v>
      </c>
      <c r="F873">
        <f t="shared" si="14"/>
        <v>98</v>
      </c>
      <c r="H873" s="59"/>
    </row>
    <row r="874" spans="1:8">
      <c r="A874" s="4" t="s">
        <v>86</v>
      </c>
      <c r="B874" s="135" t="s">
        <v>85</v>
      </c>
      <c r="C874" s="136">
        <v>44297</v>
      </c>
      <c r="D874" s="137" t="e" cm="1">
        <f t="array" ref="D874">INDEX(Horimetros!#REF!,1,'Tabela Horímetros'!F874)</f>
        <v>#REF!</v>
      </c>
      <c r="F874">
        <f t="shared" si="14"/>
        <v>98</v>
      </c>
      <c r="H874" s="59"/>
    </row>
    <row r="875" spans="1:8">
      <c r="A875" s="4" t="s">
        <v>59</v>
      </c>
      <c r="B875" s="135" t="s">
        <v>58</v>
      </c>
      <c r="C875" s="136">
        <v>44298</v>
      </c>
      <c r="D875" s="137" cm="1">
        <f t="array" ref="D875">INDEX(Horimetros!$4:$4,1,'Tabela Horímetros'!F875)</f>
        <v>0</v>
      </c>
      <c r="F875">
        <f t="shared" si="14"/>
        <v>99</v>
      </c>
      <c r="H875" s="59"/>
    </row>
    <row r="876" spans="1:8">
      <c r="A876" s="4" t="s">
        <v>61</v>
      </c>
      <c r="B876" s="135" t="s">
        <v>60</v>
      </c>
      <c r="C876" s="136">
        <v>44298</v>
      </c>
      <c r="D876" s="137" cm="1">
        <f t="array" ref="D876">INDEX(Horimetros!$5:$5,1,'Tabela Horímetros'!F876)</f>
        <v>22619</v>
      </c>
      <c r="F876">
        <f t="shared" si="14"/>
        <v>99</v>
      </c>
      <c r="H876" s="59"/>
    </row>
    <row r="877" spans="1:8">
      <c r="A877" s="4" t="s">
        <v>63</v>
      </c>
      <c r="B877" s="135" t="s">
        <v>62</v>
      </c>
      <c r="C877" s="136">
        <v>44298</v>
      </c>
      <c r="D877" s="137" cm="1">
        <f t="array" ref="D877">INDEX(Horimetros!$6:$6,1,'Tabela Horímetros'!F877)</f>
        <v>20791</v>
      </c>
      <c r="F877">
        <f t="shared" si="14"/>
        <v>99</v>
      </c>
      <c r="H877" s="59"/>
    </row>
    <row r="878" spans="1:8">
      <c r="A878" s="4" t="s">
        <v>68</v>
      </c>
      <c r="B878" s="135" t="s">
        <v>67</v>
      </c>
      <c r="C878" s="136">
        <v>44298</v>
      </c>
      <c r="D878" s="137" cm="1">
        <f t="array" ref="D878">INDEX(Horimetros!$7:$7,1,'Tabela Horímetros'!F878)</f>
        <v>21841</v>
      </c>
      <c r="F878">
        <f t="shared" si="14"/>
        <v>99</v>
      </c>
      <c r="H878" s="59"/>
    </row>
    <row r="879" spans="1:8">
      <c r="A879" s="4" t="s">
        <v>72</v>
      </c>
      <c r="B879" s="135" t="s">
        <v>71</v>
      </c>
      <c r="C879" s="136">
        <v>44298</v>
      </c>
      <c r="D879" s="137" cm="1">
        <f t="array" ref="D879">INDEX(Horimetros!$8:$8,1,'Tabela Horímetros'!F879)</f>
        <v>22585</v>
      </c>
      <c r="F879">
        <f t="shared" si="14"/>
        <v>99</v>
      </c>
      <c r="H879" s="59"/>
    </row>
    <row r="880" spans="1:8">
      <c r="A880" s="4" t="s">
        <v>76</v>
      </c>
      <c r="B880" s="135" t="s">
        <v>75</v>
      </c>
      <c r="C880" s="136">
        <v>44298</v>
      </c>
      <c r="D880" s="137" t="e" cm="1">
        <f t="array" ref="D880">INDEX(Horimetros!#REF!,1,'Tabela Horímetros'!F880)</f>
        <v>#REF!</v>
      </c>
      <c r="F880">
        <f t="shared" si="14"/>
        <v>99</v>
      </c>
      <c r="H880" s="59"/>
    </row>
    <row r="881" spans="1:8">
      <c r="A881" s="4" t="s">
        <v>80</v>
      </c>
      <c r="B881" s="135" t="s">
        <v>79</v>
      </c>
      <c r="C881" s="136">
        <v>44298</v>
      </c>
      <c r="D881" s="137" t="e" cm="1">
        <f t="array" ref="D881">INDEX(Horimetros!#REF!,1,'Tabela Horímetros'!F881)</f>
        <v>#REF!</v>
      </c>
      <c r="F881">
        <f t="shared" si="14"/>
        <v>99</v>
      </c>
      <c r="H881" s="59"/>
    </row>
    <row r="882" spans="1:8">
      <c r="A882" s="4" t="s">
        <v>84</v>
      </c>
      <c r="B882" s="135" t="s">
        <v>83</v>
      </c>
      <c r="C882" s="136">
        <v>44298</v>
      </c>
      <c r="D882" s="137" t="e" cm="1">
        <f t="array" ref="D882">INDEX(Horimetros!#REF!,1,'Tabela Horímetros'!F882)</f>
        <v>#REF!</v>
      </c>
      <c r="F882">
        <f t="shared" si="14"/>
        <v>99</v>
      </c>
      <c r="H882" s="59"/>
    </row>
    <row r="883" spans="1:8">
      <c r="A883" s="4" t="s">
        <v>86</v>
      </c>
      <c r="B883" s="135" t="s">
        <v>85</v>
      </c>
      <c r="C883" s="136">
        <v>44298</v>
      </c>
      <c r="D883" s="137" t="e" cm="1">
        <f t="array" ref="D883">INDEX(Horimetros!#REF!,1,'Tabela Horímetros'!F883)</f>
        <v>#REF!</v>
      </c>
      <c r="F883">
        <f t="shared" si="14"/>
        <v>99</v>
      </c>
      <c r="H883" s="59"/>
    </row>
    <row r="884" spans="1:8">
      <c r="A884" s="4" t="s">
        <v>59</v>
      </c>
      <c r="B884" s="135" t="s">
        <v>58</v>
      </c>
      <c r="C884" s="136">
        <v>44299</v>
      </c>
      <c r="D884" s="137" cm="1">
        <f t="array" ref="D884">INDEX(Horimetros!$4:$4,1,'Tabela Horímetros'!F884)</f>
        <v>0</v>
      </c>
      <c r="F884">
        <f t="shared" si="14"/>
        <v>100</v>
      </c>
      <c r="H884" s="59"/>
    </row>
    <row r="885" spans="1:8">
      <c r="A885" s="4" t="s">
        <v>61</v>
      </c>
      <c r="B885" s="135" t="s">
        <v>60</v>
      </c>
      <c r="C885" s="136">
        <v>44299</v>
      </c>
      <c r="D885" s="137" cm="1">
        <f t="array" ref="D885">INDEX(Horimetros!$5:$5,1,'Tabela Horímetros'!F885)</f>
        <v>22637</v>
      </c>
      <c r="F885">
        <f t="shared" si="14"/>
        <v>100</v>
      </c>
      <c r="H885" s="59"/>
    </row>
    <row r="886" spans="1:8">
      <c r="A886" s="4" t="s">
        <v>63</v>
      </c>
      <c r="B886" s="135" t="s">
        <v>62</v>
      </c>
      <c r="C886" s="136">
        <v>44299</v>
      </c>
      <c r="D886" s="137" cm="1">
        <f t="array" ref="D886">INDEX(Horimetros!$6:$6,1,'Tabela Horímetros'!F886)</f>
        <v>20814</v>
      </c>
      <c r="F886">
        <f t="shared" si="14"/>
        <v>100</v>
      </c>
      <c r="H886" s="59"/>
    </row>
    <row r="887" spans="1:8">
      <c r="A887" s="4" t="s">
        <v>68</v>
      </c>
      <c r="B887" s="135" t="s">
        <v>67</v>
      </c>
      <c r="C887" s="136">
        <v>44299</v>
      </c>
      <c r="D887" s="137" cm="1">
        <f t="array" ref="D887">INDEX(Horimetros!$7:$7,1,'Tabela Horímetros'!F887)</f>
        <v>21845</v>
      </c>
      <c r="F887">
        <f t="shared" si="14"/>
        <v>100</v>
      </c>
      <c r="H887" s="59"/>
    </row>
    <row r="888" spans="1:8">
      <c r="A888" s="4" t="s">
        <v>72</v>
      </c>
      <c r="B888" s="135" t="s">
        <v>71</v>
      </c>
      <c r="C888" s="136">
        <v>44299</v>
      </c>
      <c r="D888" s="137" cm="1">
        <f t="array" ref="D888">INDEX(Horimetros!$8:$8,1,'Tabela Horímetros'!F888)</f>
        <v>22607</v>
      </c>
      <c r="F888">
        <f t="shared" si="14"/>
        <v>100</v>
      </c>
      <c r="H888" s="59"/>
    </row>
    <row r="889" spans="1:8">
      <c r="A889" s="4" t="s">
        <v>76</v>
      </c>
      <c r="B889" s="135" t="s">
        <v>75</v>
      </c>
      <c r="C889" s="136">
        <v>44299</v>
      </c>
      <c r="D889" s="137" t="e" cm="1">
        <f t="array" ref="D889">INDEX(Horimetros!#REF!,1,'Tabela Horímetros'!F889)</f>
        <v>#REF!</v>
      </c>
      <c r="F889">
        <f t="shared" si="14"/>
        <v>100</v>
      </c>
      <c r="H889" s="59"/>
    </row>
    <row r="890" spans="1:8">
      <c r="A890" s="4" t="s">
        <v>80</v>
      </c>
      <c r="B890" s="135" t="s">
        <v>79</v>
      </c>
      <c r="C890" s="136">
        <v>44299</v>
      </c>
      <c r="D890" s="137" t="e" cm="1">
        <f t="array" ref="D890">INDEX(Horimetros!#REF!,1,'Tabela Horímetros'!F890)</f>
        <v>#REF!</v>
      </c>
      <c r="F890">
        <f t="shared" si="14"/>
        <v>100</v>
      </c>
      <c r="H890" s="59"/>
    </row>
    <row r="891" spans="1:8">
      <c r="A891" s="4" t="s">
        <v>84</v>
      </c>
      <c r="B891" s="135" t="s">
        <v>83</v>
      </c>
      <c r="C891" s="136">
        <v>44299</v>
      </c>
      <c r="D891" s="137" t="e" cm="1">
        <f t="array" ref="D891">INDEX(Horimetros!#REF!,1,'Tabela Horímetros'!F891)</f>
        <v>#REF!</v>
      </c>
      <c r="F891">
        <f t="shared" si="14"/>
        <v>100</v>
      </c>
      <c r="H891" s="59"/>
    </row>
    <row r="892" spans="1:8">
      <c r="A892" s="4" t="s">
        <v>86</v>
      </c>
      <c r="B892" s="135" t="s">
        <v>85</v>
      </c>
      <c r="C892" s="136">
        <v>44299</v>
      </c>
      <c r="D892" s="137" t="e" cm="1">
        <f t="array" ref="D892">INDEX(Horimetros!#REF!,1,'Tabela Horímetros'!F892)</f>
        <v>#REF!</v>
      </c>
      <c r="F892">
        <f t="shared" si="14"/>
        <v>100</v>
      </c>
      <c r="H892" s="59"/>
    </row>
    <row r="893" spans="1:8">
      <c r="A893" s="4" t="s">
        <v>59</v>
      </c>
      <c r="B893" s="135" t="s">
        <v>58</v>
      </c>
      <c r="C893" s="136">
        <v>44300</v>
      </c>
      <c r="D893" s="137" cm="1">
        <f t="array" ref="D893">INDEX(Horimetros!$4:$4,1,'Tabela Horímetros'!F893)</f>
        <v>0</v>
      </c>
      <c r="F893">
        <f t="shared" si="14"/>
        <v>101</v>
      </c>
      <c r="H893" s="59"/>
    </row>
    <row r="894" spans="1:8">
      <c r="A894" s="4" t="s">
        <v>61</v>
      </c>
      <c r="B894" s="135" t="s">
        <v>60</v>
      </c>
      <c r="C894" s="136">
        <v>44300</v>
      </c>
      <c r="D894" s="137" cm="1">
        <f t="array" ref="D894">INDEX(Horimetros!$5:$5,1,'Tabela Horímetros'!F894)</f>
        <v>22637</v>
      </c>
      <c r="F894">
        <f t="shared" si="14"/>
        <v>101</v>
      </c>
      <c r="H894" s="59"/>
    </row>
    <row r="895" spans="1:8">
      <c r="A895" s="4" t="s">
        <v>63</v>
      </c>
      <c r="B895" s="135" t="s">
        <v>62</v>
      </c>
      <c r="C895" s="136">
        <v>44300</v>
      </c>
      <c r="D895" s="137" cm="1">
        <f t="array" ref="D895">INDEX(Horimetros!$6:$6,1,'Tabela Horímetros'!F895)</f>
        <v>20832</v>
      </c>
      <c r="F895">
        <f t="shared" si="14"/>
        <v>101</v>
      </c>
      <c r="H895" s="59"/>
    </row>
    <row r="896" spans="1:8">
      <c r="A896" s="4" t="s">
        <v>68</v>
      </c>
      <c r="B896" s="135" t="s">
        <v>67</v>
      </c>
      <c r="C896" s="136">
        <v>44300</v>
      </c>
      <c r="D896" s="137" cm="1">
        <f t="array" ref="D896">INDEX(Horimetros!$7:$7,1,'Tabela Horímetros'!F896)</f>
        <v>21863</v>
      </c>
      <c r="F896">
        <f t="shared" si="14"/>
        <v>101</v>
      </c>
      <c r="H896" s="59"/>
    </row>
    <row r="897" spans="1:8">
      <c r="A897" s="4" t="s">
        <v>72</v>
      </c>
      <c r="B897" s="135" t="s">
        <v>71</v>
      </c>
      <c r="C897" s="136">
        <v>44300</v>
      </c>
      <c r="D897" s="137" cm="1">
        <f t="array" ref="D897">INDEX(Horimetros!$8:$8,1,'Tabela Horímetros'!F897)</f>
        <v>22626</v>
      </c>
      <c r="F897">
        <f t="shared" si="14"/>
        <v>101</v>
      </c>
      <c r="H897" s="59"/>
    </row>
    <row r="898" spans="1:8">
      <c r="A898" s="4" t="s">
        <v>76</v>
      </c>
      <c r="B898" s="135" t="s">
        <v>75</v>
      </c>
      <c r="C898" s="136">
        <v>44300</v>
      </c>
      <c r="D898" s="137" t="e" cm="1">
        <f t="array" ref="D898">INDEX(Horimetros!#REF!,1,'Tabela Horímetros'!F898)</f>
        <v>#REF!</v>
      </c>
      <c r="F898">
        <f t="shared" si="14"/>
        <v>101</v>
      </c>
      <c r="H898" s="59"/>
    </row>
    <row r="899" spans="1:8">
      <c r="A899" s="4" t="s">
        <v>80</v>
      </c>
      <c r="B899" s="135" t="s">
        <v>79</v>
      </c>
      <c r="C899" s="136">
        <v>44300</v>
      </c>
      <c r="D899" s="137" t="e" cm="1">
        <f t="array" ref="D899">INDEX(Horimetros!#REF!,1,'Tabela Horímetros'!F899)</f>
        <v>#REF!</v>
      </c>
      <c r="F899">
        <f t="shared" si="14"/>
        <v>101</v>
      </c>
      <c r="H899" s="59"/>
    </row>
    <row r="900" spans="1:8">
      <c r="A900" s="4" t="s">
        <v>84</v>
      </c>
      <c r="B900" s="135" t="s">
        <v>83</v>
      </c>
      <c r="C900" s="136">
        <v>44300</v>
      </c>
      <c r="D900" s="137" t="e" cm="1">
        <f t="array" ref="D900">INDEX(Horimetros!#REF!,1,'Tabela Horímetros'!F900)</f>
        <v>#REF!</v>
      </c>
      <c r="F900">
        <f t="shared" si="14"/>
        <v>101</v>
      </c>
      <c r="H900" s="59"/>
    </row>
    <row r="901" spans="1:8">
      <c r="A901" s="4" t="s">
        <v>86</v>
      </c>
      <c r="B901" s="135" t="s">
        <v>85</v>
      </c>
      <c r="C901" s="136">
        <v>44300</v>
      </c>
      <c r="D901" s="137" t="e" cm="1">
        <f t="array" ref="D901">INDEX(Horimetros!#REF!,1,'Tabela Horímetros'!F901)</f>
        <v>#REF!</v>
      </c>
      <c r="F901">
        <f t="shared" si="14"/>
        <v>101</v>
      </c>
      <c r="H901" s="59"/>
    </row>
    <row r="902" spans="1:8">
      <c r="A902" s="4" t="s">
        <v>59</v>
      </c>
      <c r="B902" s="135" t="s">
        <v>58</v>
      </c>
      <c r="C902" s="136">
        <v>44301</v>
      </c>
      <c r="D902" s="137" cm="1">
        <f t="array" ref="D902">INDEX(Horimetros!$4:$4,1,'Tabela Horímetros'!F902)</f>
        <v>0</v>
      </c>
      <c r="F902">
        <f t="shared" si="14"/>
        <v>102</v>
      </c>
      <c r="H902" s="59"/>
    </row>
    <row r="903" spans="1:8">
      <c r="A903" s="4" t="s">
        <v>61</v>
      </c>
      <c r="B903" s="135" t="s">
        <v>60</v>
      </c>
      <c r="C903" s="136">
        <v>44301</v>
      </c>
      <c r="D903" s="137" cm="1">
        <f t="array" ref="D903">INDEX(Horimetros!$5:$5,1,'Tabela Horímetros'!F903)</f>
        <v>22638</v>
      </c>
      <c r="F903">
        <f t="shared" si="14"/>
        <v>102</v>
      </c>
      <c r="H903" s="59"/>
    </row>
    <row r="904" spans="1:8">
      <c r="A904" s="4" t="s">
        <v>63</v>
      </c>
      <c r="B904" s="135" t="s">
        <v>62</v>
      </c>
      <c r="C904" s="136">
        <v>44301</v>
      </c>
      <c r="D904" s="137" cm="1">
        <f t="array" ref="D904">INDEX(Horimetros!$6:$6,1,'Tabela Horímetros'!F904)</f>
        <v>20847</v>
      </c>
      <c r="F904">
        <f t="shared" si="14"/>
        <v>102</v>
      </c>
      <c r="H904" s="59"/>
    </row>
    <row r="905" spans="1:8">
      <c r="A905" s="4" t="s">
        <v>68</v>
      </c>
      <c r="B905" s="135" t="s">
        <v>67</v>
      </c>
      <c r="C905" s="136">
        <v>44301</v>
      </c>
      <c r="D905" s="137" cm="1">
        <f t="array" ref="D905">INDEX(Horimetros!$7:$7,1,'Tabela Horímetros'!F905)</f>
        <v>21876</v>
      </c>
      <c r="F905">
        <f t="shared" si="14"/>
        <v>102</v>
      </c>
      <c r="H905" s="59"/>
    </row>
    <row r="906" spans="1:8">
      <c r="A906" s="4" t="s">
        <v>72</v>
      </c>
      <c r="B906" s="135" t="s">
        <v>71</v>
      </c>
      <c r="C906" s="136">
        <v>44301</v>
      </c>
      <c r="D906" s="137" cm="1">
        <f t="array" ref="D906">INDEX(Horimetros!$8:$8,1,'Tabela Horímetros'!F906)</f>
        <v>22634</v>
      </c>
      <c r="F906">
        <f t="shared" si="14"/>
        <v>102</v>
      </c>
      <c r="H906" s="59"/>
    </row>
    <row r="907" spans="1:8">
      <c r="A907" s="4" t="s">
        <v>76</v>
      </c>
      <c r="B907" s="135" t="s">
        <v>75</v>
      </c>
      <c r="C907" s="136">
        <v>44301</v>
      </c>
      <c r="D907" s="137" t="e" cm="1">
        <f t="array" ref="D907">INDEX(Horimetros!#REF!,1,'Tabela Horímetros'!F907)</f>
        <v>#REF!</v>
      </c>
      <c r="F907">
        <f t="shared" si="14"/>
        <v>102</v>
      </c>
      <c r="H907" s="59"/>
    </row>
    <row r="908" spans="1:8">
      <c r="A908" s="4" t="s">
        <v>80</v>
      </c>
      <c r="B908" s="135" t="s">
        <v>79</v>
      </c>
      <c r="C908" s="136">
        <v>44301</v>
      </c>
      <c r="D908" s="137" t="e" cm="1">
        <f t="array" ref="D908">INDEX(Horimetros!#REF!,1,'Tabela Horímetros'!F908)</f>
        <v>#REF!</v>
      </c>
      <c r="F908">
        <f t="shared" si="14"/>
        <v>102</v>
      </c>
      <c r="H908" s="59"/>
    </row>
    <row r="909" spans="1:8">
      <c r="A909" s="4" t="s">
        <v>84</v>
      </c>
      <c r="B909" s="135" t="s">
        <v>83</v>
      </c>
      <c r="C909" s="136">
        <v>44301</v>
      </c>
      <c r="D909" s="137" t="e" cm="1">
        <f t="array" ref="D909">INDEX(Horimetros!#REF!,1,'Tabela Horímetros'!F909)</f>
        <v>#REF!</v>
      </c>
      <c r="F909">
        <f t="shared" si="14"/>
        <v>102</v>
      </c>
      <c r="H909" s="59"/>
    </row>
    <row r="910" spans="1:8">
      <c r="A910" s="4" t="s">
        <v>86</v>
      </c>
      <c r="B910" s="135" t="s">
        <v>85</v>
      </c>
      <c r="C910" s="136">
        <v>44301</v>
      </c>
      <c r="D910" s="137" t="e" cm="1">
        <f t="array" ref="D910">INDEX(Horimetros!#REF!,1,'Tabela Horímetros'!F910)</f>
        <v>#REF!</v>
      </c>
      <c r="F910">
        <f t="shared" si="14"/>
        <v>102</v>
      </c>
      <c r="H910" s="59"/>
    </row>
    <row r="911" spans="1:8">
      <c r="A911" s="4" t="s">
        <v>59</v>
      </c>
      <c r="B911" s="135" t="s">
        <v>58</v>
      </c>
      <c r="C911" s="136">
        <v>44302</v>
      </c>
      <c r="D911" s="137" cm="1">
        <f t="array" ref="D911">INDEX(Horimetros!$4:$4,1,'Tabela Horímetros'!F911)</f>
        <v>0</v>
      </c>
      <c r="F911">
        <f t="shared" si="14"/>
        <v>103</v>
      </c>
      <c r="H911" s="59"/>
    </row>
    <row r="912" spans="1:8">
      <c r="A912" s="4" t="s">
        <v>61</v>
      </c>
      <c r="B912" s="135" t="s">
        <v>60</v>
      </c>
      <c r="C912" s="136">
        <v>44302</v>
      </c>
      <c r="D912" s="137" cm="1">
        <f t="array" ref="D912">INDEX(Horimetros!$5:$5,1,'Tabela Horímetros'!F912)</f>
        <v>0</v>
      </c>
      <c r="F912">
        <f t="shared" si="14"/>
        <v>103</v>
      </c>
      <c r="H912" s="59"/>
    </row>
    <row r="913" spans="1:8">
      <c r="A913" s="4" t="s">
        <v>63</v>
      </c>
      <c r="B913" s="135" t="s">
        <v>62</v>
      </c>
      <c r="C913" s="136">
        <v>44302</v>
      </c>
      <c r="D913" s="137" cm="1">
        <f t="array" ref="D913">INDEX(Horimetros!$6:$6,1,'Tabela Horímetros'!F913)</f>
        <v>0</v>
      </c>
      <c r="F913">
        <f t="shared" si="14"/>
        <v>103</v>
      </c>
      <c r="H913" s="59"/>
    </row>
    <row r="914" spans="1:8">
      <c r="A914" s="4" t="s">
        <v>68</v>
      </c>
      <c r="B914" s="135" t="s">
        <v>67</v>
      </c>
      <c r="C914" s="136">
        <v>44302</v>
      </c>
      <c r="D914" s="137" cm="1">
        <f t="array" ref="D914">INDEX(Horimetros!$7:$7,1,'Tabela Horímetros'!F914)</f>
        <v>0</v>
      </c>
      <c r="F914">
        <f t="shared" si="14"/>
        <v>103</v>
      </c>
      <c r="H914" s="59"/>
    </row>
    <row r="915" spans="1:8">
      <c r="A915" s="4" t="s">
        <v>72</v>
      </c>
      <c r="B915" s="135" t="s">
        <v>71</v>
      </c>
      <c r="C915" s="136">
        <v>44302</v>
      </c>
      <c r="D915" s="137" cm="1">
        <f t="array" ref="D915">INDEX(Horimetros!$8:$8,1,'Tabela Horímetros'!F915)</f>
        <v>0</v>
      </c>
      <c r="F915">
        <f t="shared" si="14"/>
        <v>103</v>
      </c>
      <c r="H915" s="59"/>
    </row>
    <row r="916" spans="1:8">
      <c r="A916" s="4" t="s">
        <v>76</v>
      </c>
      <c r="B916" s="135" t="s">
        <v>75</v>
      </c>
      <c r="C916" s="136">
        <v>44302</v>
      </c>
      <c r="D916" s="137" t="e" cm="1">
        <f t="array" ref="D916">INDEX(Horimetros!#REF!,1,'Tabela Horímetros'!F916)</f>
        <v>#REF!</v>
      </c>
      <c r="F916">
        <f t="shared" si="14"/>
        <v>103</v>
      </c>
      <c r="H916" s="59"/>
    </row>
    <row r="917" spans="1:8">
      <c r="A917" s="4" t="s">
        <v>80</v>
      </c>
      <c r="B917" s="135" t="s">
        <v>79</v>
      </c>
      <c r="C917" s="136">
        <v>44302</v>
      </c>
      <c r="D917" s="137" t="e" cm="1">
        <f t="array" ref="D917">INDEX(Horimetros!#REF!,1,'Tabela Horímetros'!F917)</f>
        <v>#REF!</v>
      </c>
      <c r="F917">
        <f t="shared" ref="F917:F980" si="15">F908+1</f>
        <v>103</v>
      </c>
      <c r="H917" s="59"/>
    </row>
    <row r="918" spans="1:8">
      <c r="A918" s="4" t="s">
        <v>84</v>
      </c>
      <c r="B918" s="135" t="s">
        <v>83</v>
      </c>
      <c r="C918" s="136">
        <v>44302</v>
      </c>
      <c r="D918" s="137" t="e" cm="1">
        <f t="array" ref="D918">INDEX(Horimetros!#REF!,1,'Tabela Horímetros'!F918)</f>
        <v>#REF!</v>
      </c>
      <c r="F918">
        <f t="shared" si="15"/>
        <v>103</v>
      </c>
      <c r="H918" s="59"/>
    </row>
    <row r="919" spans="1:8">
      <c r="A919" s="4" t="s">
        <v>86</v>
      </c>
      <c r="B919" s="135" t="s">
        <v>85</v>
      </c>
      <c r="C919" s="136">
        <v>44302</v>
      </c>
      <c r="D919" s="137" t="e" cm="1">
        <f t="array" ref="D919">INDEX(Horimetros!#REF!,1,'Tabela Horímetros'!F919)</f>
        <v>#REF!</v>
      </c>
      <c r="F919">
        <f t="shared" si="15"/>
        <v>103</v>
      </c>
      <c r="H919" s="59"/>
    </row>
    <row r="920" spans="1:8">
      <c r="A920" s="4" t="s">
        <v>59</v>
      </c>
      <c r="B920" s="135" t="s">
        <v>58</v>
      </c>
      <c r="C920" s="136">
        <v>44303</v>
      </c>
      <c r="D920" s="137" cm="1">
        <f t="array" ref="D920">INDEX(Horimetros!$4:$4,1,'Tabela Horímetros'!F920)</f>
        <v>0</v>
      </c>
      <c r="F920">
        <f t="shared" si="15"/>
        <v>104</v>
      </c>
      <c r="H920" s="59"/>
    </row>
    <row r="921" spans="1:8">
      <c r="A921" s="4" t="s">
        <v>61</v>
      </c>
      <c r="B921" s="135" t="s">
        <v>60</v>
      </c>
      <c r="C921" s="136">
        <v>44303</v>
      </c>
      <c r="D921" s="137" cm="1">
        <f t="array" ref="D921">INDEX(Horimetros!$5:$5,1,'Tabela Horímetros'!F921)</f>
        <v>0</v>
      </c>
      <c r="F921">
        <f t="shared" si="15"/>
        <v>104</v>
      </c>
      <c r="H921" s="59"/>
    </row>
    <row r="922" spans="1:8">
      <c r="A922" s="4" t="s">
        <v>63</v>
      </c>
      <c r="B922" s="135" t="s">
        <v>62</v>
      </c>
      <c r="C922" s="136">
        <v>44303</v>
      </c>
      <c r="D922" s="137" cm="1">
        <f t="array" ref="D922">INDEX(Horimetros!$6:$6,1,'Tabela Horímetros'!F922)</f>
        <v>0</v>
      </c>
      <c r="F922">
        <f t="shared" si="15"/>
        <v>104</v>
      </c>
      <c r="H922" s="59"/>
    </row>
    <row r="923" spans="1:8">
      <c r="A923" s="4" t="s">
        <v>68</v>
      </c>
      <c r="B923" s="135" t="s">
        <v>67</v>
      </c>
      <c r="C923" s="136">
        <v>44303</v>
      </c>
      <c r="D923" s="137" cm="1">
        <f t="array" ref="D923">INDEX(Horimetros!$7:$7,1,'Tabela Horímetros'!F923)</f>
        <v>0</v>
      </c>
      <c r="F923">
        <f t="shared" si="15"/>
        <v>104</v>
      </c>
      <c r="H923" s="59"/>
    </row>
    <row r="924" spans="1:8">
      <c r="A924" s="4" t="s">
        <v>72</v>
      </c>
      <c r="B924" s="135" t="s">
        <v>71</v>
      </c>
      <c r="C924" s="136">
        <v>44303</v>
      </c>
      <c r="D924" s="137" cm="1">
        <f t="array" ref="D924">INDEX(Horimetros!$8:$8,1,'Tabela Horímetros'!F924)</f>
        <v>0</v>
      </c>
      <c r="F924">
        <f t="shared" si="15"/>
        <v>104</v>
      </c>
      <c r="H924" s="59"/>
    </row>
    <row r="925" spans="1:8">
      <c r="A925" s="4" t="s">
        <v>76</v>
      </c>
      <c r="B925" s="135" t="s">
        <v>75</v>
      </c>
      <c r="C925" s="136">
        <v>44303</v>
      </c>
      <c r="D925" s="137" t="e" cm="1">
        <f t="array" ref="D925">INDEX(Horimetros!#REF!,1,'Tabela Horímetros'!F925)</f>
        <v>#REF!</v>
      </c>
      <c r="F925">
        <f t="shared" si="15"/>
        <v>104</v>
      </c>
      <c r="H925" s="59"/>
    </row>
    <row r="926" spans="1:8">
      <c r="A926" s="4" t="s">
        <v>80</v>
      </c>
      <c r="B926" s="135" t="s">
        <v>79</v>
      </c>
      <c r="C926" s="136">
        <v>44303</v>
      </c>
      <c r="D926" s="137" t="e" cm="1">
        <f t="array" ref="D926">INDEX(Horimetros!#REF!,1,'Tabela Horímetros'!F926)</f>
        <v>#REF!</v>
      </c>
      <c r="F926">
        <f t="shared" si="15"/>
        <v>104</v>
      </c>
      <c r="H926" s="59"/>
    </row>
    <row r="927" spans="1:8">
      <c r="A927" s="4" t="s">
        <v>84</v>
      </c>
      <c r="B927" s="135" t="s">
        <v>83</v>
      </c>
      <c r="C927" s="136">
        <v>44303</v>
      </c>
      <c r="D927" s="137" t="e" cm="1">
        <f t="array" ref="D927">INDEX(Horimetros!#REF!,1,'Tabela Horímetros'!F927)</f>
        <v>#REF!</v>
      </c>
      <c r="F927">
        <f t="shared" si="15"/>
        <v>104</v>
      </c>
      <c r="H927" s="59"/>
    </row>
    <row r="928" spans="1:8">
      <c r="A928" s="4" t="s">
        <v>86</v>
      </c>
      <c r="B928" s="135" t="s">
        <v>85</v>
      </c>
      <c r="C928" s="136">
        <v>44303</v>
      </c>
      <c r="D928" s="137" t="e" cm="1">
        <f t="array" ref="D928">INDEX(Horimetros!#REF!,1,'Tabela Horímetros'!F928)</f>
        <v>#REF!</v>
      </c>
      <c r="F928">
        <f t="shared" si="15"/>
        <v>104</v>
      </c>
      <c r="H928" s="59"/>
    </row>
    <row r="929" spans="1:8">
      <c r="A929" s="4" t="s">
        <v>59</v>
      </c>
      <c r="B929" s="135" t="s">
        <v>58</v>
      </c>
      <c r="C929" s="136">
        <v>44304</v>
      </c>
      <c r="D929" s="137" cm="1">
        <f t="array" ref="D929">INDEX(Horimetros!$4:$4,1,'Tabela Horímetros'!F929)</f>
        <v>0</v>
      </c>
      <c r="F929">
        <f t="shared" si="15"/>
        <v>105</v>
      </c>
      <c r="H929" s="59"/>
    </row>
    <row r="930" spans="1:8">
      <c r="A930" s="4" t="s">
        <v>61</v>
      </c>
      <c r="B930" s="135" t="s">
        <v>60</v>
      </c>
      <c r="C930" s="136">
        <v>44304</v>
      </c>
      <c r="D930" s="137" cm="1">
        <f t="array" ref="D930">INDEX(Horimetros!$5:$5,1,'Tabela Horímetros'!F930)</f>
        <v>22659</v>
      </c>
      <c r="F930">
        <f t="shared" si="15"/>
        <v>105</v>
      </c>
      <c r="H930" s="59"/>
    </row>
    <row r="931" spans="1:8">
      <c r="A931" s="4" t="s">
        <v>63</v>
      </c>
      <c r="B931" s="135" t="s">
        <v>62</v>
      </c>
      <c r="C931" s="136">
        <v>44304</v>
      </c>
      <c r="D931" s="137" cm="1">
        <f t="array" ref="D931">INDEX(Horimetros!$6:$6,1,'Tabela Horímetros'!F931)</f>
        <v>20903</v>
      </c>
      <c r="F931">
        <f t="shared" si="15"/>
        <v>105</v>
      </c>
      <c r="H931" s="59"/>
    </row>
    <row r="932" spans="1:8">
      <c r="A932" s="4" t="s">
        <v>68</v>
      </c>
      <c r="B932" s="135" t="s">
        <v>67</v>
      </c>
      <c r="C932" s="136">
        <v>44304</v>
      </c>
      <c r="D932" s="137" cm="1">
        <f t="array" ref="D932">INDEX(Horimetros!$7:$7,1,'Tabela Horímetros'!F932)</f>
        <v>21918</v>
      </c>
      <c r="F932">
        <f t="shared" si="15"/>
        <v>105</v>
      </c>
      <c r="H932" s="59"/>
    </row>
    <row r="933" spans="1:8">
      <c r="A933" s="4" t="s">
        <v>72</v>
      </c>
      <c r="B933" s="135" t="s">
        <v>71</v>
      </c>
      <c r="C933" s="136">
        <v>44304</v>
      </c>
      <c r="D933" s="137" cm="1">
        <f t="array" ref="D933">INDEX(Horimetros!$8:$8,1,'Tabela Horímetros'!F933)</f>
        <v>22637</v>
      </c>
      <c r="F933">
        <f t="shared" si="15"/>
        <v>105</v>
      </c>
      <c r="H933" s="59"/>
    </row>
    <row r="934" spans="1:8">
      <c r="A934" s="4" t="s">
        <v>76</v>
      </c>
      <c r="B934" s="135" t="s">
        <v>75</v>
      </c>
      <c r="C934" s="136">
        <v>44304</v>
      </c>
      <c r="D934" s="137" t="e" cm="1">
        <f t="array" ref="D934">INDEX(Horimetros!#REF!,1,'Tabela Horímetros'!F934)</f>
        <v>#REF!</v>
      </c>
      <c r="F934">
        <f t="shared" si="15"/>
        <v>105</v>
      </c>
      <c r="H934" s="59"/>
    </row>
    <row r="935" spans="1:8">
      <c r="A935" s="4" t="s">
        <v>80</v>
      </c>
      <c r="B935" s="135" t="s">
        <v>79</v>
      </c>
      <c r="C935" s="136">
        <v>44304</v>
      </c>
      <c r="D935" s="137" t="e" cm="1">
        <f t="array" ref="D935">INDEX(Horimetros!#REF!,1,'Tabela Horímetros'!F935)</f>
        <v>#REF!</v>
      </c>
      <c r="F935">
        <f t="shared" si="15"/>
        <v>105</v>
      </c>
      <c r="H935" s="59"/>
    </row>
    <row r="936" spans="1:8">
      <c r="A936" s="4" t="s">
        <v>84</v>
      </c>
      <c r="B936" s="135" t="s">
        <v>83</v>
      </c>
      <c r="C936" s="136">
        <v>44304</v>
      </c>
      <c r="D936" s="137" t="e" cm="1">
        <f t="array" ref="D936">INDEX(Horimetros!#REF!,1,'Tabela Horímetros'!F936)</f>
        <v>#REF!</v>
      </c>
      <c r="F936">
        <f t="shared" si="15"/>
        <v>105</v>
      </c>
      <c r="H936" s="59"/>
    </row>
    <row r="937" spans="1:8">
      <c r="A937" s="4" t="s">
        <v>86</v>
      </c>
      <c r="B937" s="135" t="s">
        <v>85</v>
      </c>
      <c r="C937" s="136">
        <v>44304</v>
      </c>
      <c r="D937" s="137" t="e" cm="1">
        <f t="array" ref="D937">INDEX(Horimetros!#REF!,1,'Tabela Horímetros'!F937)</f>
        <v>#REF!</v>
      </c>
      <c r="F937">
        <f t="shared" si="15"/>
        <v>105</v>
      </c>
      <c r="H937" s="59"/>
    </row>
    <row r="938" spans="1:8">
      <c r="A938" s="4" t="s">
        <v>59</v>
      </c>
      <c r="B938" s="135" t="s">
        <v>58</v>
      </c>
      <c r="C938" s="136">
        <v>44305</v>
      </c>
      <c r="D938" s="137" cm="1">
        <f t="array" ref="D938">INDEX(Horimetros!$4:$4,1,'Tabela Horímetros'!F938)</f>
        <v>0</v>
      </c>
      <c r="F938">
        <f t="shared" si="15"/>
        <v>106</v>
      </c>
      <c r="H938" s="59"/>
    </row>
    <row r="939" spans="1:8">
      <c r="A939" s="4" t="s">
        <v>61</v>
      </c>
      <c r="B939" s="135" t="s">
        <v>60</v>
      </c>
      <c r="C939" s="136">
        <v>44305</v>
      </c>
      <c r="D939" s="137" cm="1">
        <f t="array" ref="D939">INDEX(Horimetros!$5:$5,1,'Tabela Horímetros'!F939)</f>
        <v>22677</v>
      </c>
      <c r="F939">
        <f t="shared" si="15"/>
        <v>106</v>
      </c>
      <c r="H939" s="59"/>
    </row>
    <row r="940" spans="1:8">
      <c r="A940" s="4" t="s">
        <v>63</v>
      </c>
      <c r="B940" s="135" t="s">
        <v>62</v>
      </c>
      <c r="C940" s="136">
        <v>44305</v>
      </c>
      <c r="D940" s="137" cm="1">
        <f t="array" ref="D940">INDEX(Horimetros!$6:$6,1,'Tabela Horímetros'!F940)</f>
        <v>20920</v>
      </c>
      <c r="F940">
        <f t="shared" si="15"/>
        <v>106</v>
      </c>
      <c r="H940" s="59"/>
    </row>
    <row r="941" spans="1:8">
      <c r="A941" s="4" t="s">
        <v>68</v>
      </c>
      <c r="B941" s="135" t="s">
        <v>67</v>
      </c>
      <c r="C941" s="136">
        <v>44305</v>
      </c>
      <c r="D941" s="137" cm="1">
        <f t="array" ref="D941">INDEX(Horimetros!$7:$7,1,'Tabela Horímetros'!F941)</f>
        <v>21918</v>
      </c>
      <c r="F941">
        <f t="shared" si="15"/>
        <v>106</v>
      </c>
      <c r="H941" s="59"/>
    </row>
    <row r="942" spans="1:8">
      <c r="A942" s="4" t="s">
        <v>72</v>
      </c>
      <c r="B942" s="135" t="s">
        <v>71</v>
      </c>
      <c r="C942" s="136">
        <v>44305</v>
      </c>
      <c r="D942" s="137" cm="1">
        <f t="array" ref="D942">INDEX(Horimetros!$8:$8,1,'Tabela Horímetros'!F942)</f>
        <v>22652</v>
      </c>
      <c r="F942">
        <f t="shared" si="15"/>
        <v>106</v>
      </c>
      <c r="H942" s="59"/>
    </row>
    <row r="943" spans="1:8">
      <c r="A943" s="4" t="s">
        <v>76</v>
      </c>
      <c r="B943" s="135" t="s">
        <v>75</v>
      </c>
      <c r="C943" s="136">
        <v>44305</v>
      </c>
      <c r="D943" s="137" t="e" cm="1">
        <f t="array" ref="D943">INDEX(Horimetros!#REF!,1,'Tabela Horímetros'!F943)</f>
        <v>#REF!</v>
      </c>
      <c r="F943">
        <f t="shared" si="15"/>
        <v>106</v>
      </c>
      <c r="H943" s="59"/>
    </row>
    <row r="944" spans="1:8">
      <c r="A944" s="4" t="s">
        <v>80</v>
      </c>
      <c r="B944" s="135" t="s">
        <v>79</v>
      </c>
      <c r="C944" s="136">
        <v>44305</v>
      </c>
      <c r="D944" s="137" t="e" cm="1">
        <f t="array" ref="D944">INDEX(Horimetros!#REF!,1,'Tabela Horímetros'!F944)</f>
        <v>#REF!</v>
      </c>
      <c r="F944">
        <f t="shared" si="15"/>
        <v>106</v>
      </c>
      <c r="H944" s="59"/>
    </row>
    <row r="945" spans="1:8">
      <c r="A945" s="4" t="s">
        <v>84</v>
      </c>
      <c r="B945" s="135" t="s">
        <v>83</v>
      </c>
      <c r="C945" s="136">
        <v>44305</v>
      </c>
      <c r="D945" s="137" t="e" cm="1">
        <f t="array" ref="D945">INDEX(Horimetros!#REF!,1,'Tabela Horímetros'!F945)</f>
        <v>#REF!</v>
      </c>
      <c r="F945">
        <f t="shared" si="15"/>
        <v>106</v>
      </c>
      <c r="H945" s="59"/>
    </row>
    <row r="946" spans="1:8">
      <c r="A946" s="4" t="s">
        <v>86</v>
      </c>
      <c r="B946" s="135" t="s">
        <v>85</v>
      </c>
      <c r="C946" s="136">
        <v>44305</v>
      </c>
      <c r="D946" s="137" t="e" cm="1">
        <f t="array" ref="D946">INDEX(Horimetros!#REF!,1,'Tabela Horímetros'!F946)</f>
        <v>#REF!</v>
      </c>
      <c r="F946">
        <f t="shared" si="15"/>
        <v>106</v>
      </c>
      <c r="H946" s="59"/>
    </row>
    <row r="947" spans="1:8">
      <c r="A947" s="4" t="s">
        <v>59</v>
      </c>
      <c r="B947" s="135" t="s">
        <v>58</v>
      </c>
      <c r="C947" s="136">
        <v>44306</v>
      </c>
      <c r="D947" s="137" cm="1">
        <f t="array" ref="D947">INDEX(Horimetros!$4:$4,1,'Tabela Horímetros'!F947)</f>
        <v>0</v>
      </c>
      <c r="F947">
        <f t="shared" si="15"/>
        <v>107</v>
      </c>
      <c r="H947" s="59"/>
    </row>
    <row r="948" spans="1:8">
      <c r="A948" s="4" t="s">
        <v>61</v>
      </c>
      <c r="B948" s="135" t="s">
        <v>60</v>
      </c>
      <c r="C948" s="136">
        <v>44306</v>
      </c>
      <c r="D948" s="137" cm="1">
        <f t="array" ref="D948">INDEX(Horimetros!$5:$5,1,'Tabela Horímetros'!F948)</f>
        <v>22692</v>
      </c>
      <c r="F948">
        <f t="shared" si="15"/>
        <v>107</v>
      </c>
      <c r="H948" s="59"/>
    </row>
    <row r="949" spans="1:8">
      <c r="A949" s="4" t="s">
        <v>63</v>
      </c>
      <c r="B949" s="135" t="s">
        <v>62</v>
      </c>
      <c r="C949" s="136">
        <v>44306</v>
      </c>
      <c r="D949" s="137" cm="1">
        <f t="array" ref="D949">INDEX(Horimetros!$6:$6,1,'Tabela Horímetros'!F949)</f>
        <v>20942</v>
      </c>
      <c r="F949">
        <f t="shared" si="15"/>
        <v>107</v>
      </c>
      <c r="H949" s="59"/>
    </row>
    <row r="950" spans="1:8">
      <c r="A950" s="4" t="s">
        <v>68</v>
      </c>
      <c r="B950" s="135" t="s">
        <v>67</v>
      </c>
      <c r="C950" s="136">
        <v>44306</v>
      </c>
      <c r="D950" s="137" cm="1">
        <f t="array" ref="D950">INDEX(Horimetros!$7:$7,1,'Tabela Horímetros'!F950)</f>
        <v>21918</v>
      </c>
      <c r="F950">
        <f t="shared" si="15"/>
        <v>107</v>
      </c>
      <c r="H950" s="59"/>
    </row>
    <row r="951" spans="1:8">
      <c r="A951" s="4" t="s">
        <v>72</v>
      </c>
      <c r="B951" s="135" t="s">
        <v>71</v>
      </c>
      <c r="C951" s="136">
        <v>44306</v>
      </c>
      <c r="D951" s="137" cm="1">
        <f t="array" ref="D951">INDEX(Horimetros!$8:$8,1,'Tabela Horímetros'!F951)</f>
        <v>22662</v>
      </c>
      <c r="F951">
        <f t="shared" si="15"/>
        <v>107</v>
      </c>
      <c r="H951" s="59"/>
    </row>
    <row r="952" spans="1:8">
      <c r="A952" s="4" t="s">
        <v>76</v>
      </c>
      <c r="B952" s="135" t="s">
        <v>75</v>
      </c>
      <c r="C952" s="136">
        <v>44306</v>
      </c>
      <c r="D952" s="137" t="e" cm="1">
        <f t="array" ref="D952">INDEX(Horimetros!#REF!,1,'Tabela Horímetros'!F952)</f>
        <v>#REF!</v>
      </c>
      <c r="F952">
        <f t="shared" si="15"/>
        <v>107</v>
      </c>
      <c r="H952" s="59"/>
    </row>
    <row r="953" spans="1:8">
      <c r="A953" s="4" t="s">
        <v>80</v>
      </c>
      <c r="B953" s="135" t="s">
        <v>79</v>
      </c>
      <c r="C953" s="136">
        <v>44306</v>
      </c>
      <c r="D953" s="137" t="e" cm="1">
        <f t="array" ref="D953">INDEX(Horimetros!#REF!,1,'Tabela Horímetros'!F953)</f>
        <v>#REF!</v>
      </c>
      <c r="F953">
        <f t="shared" si="15"/>
        <v>107</v>
      </c>
      <c r="H953" s="59"/>
    </row>
    <row r="954" spans="1:8">
      <c r="A954" s="4" t="s">
        <v>84</v>
      </c>
      <c r="B954" s="135" t="s">
        <v>83</v>
      </c>
      <c r="C954" s="136">
        <v>44306</v>
      </c>
      <c r="D954" s="137" t="e" cm="1">
        <f t="array" ref="D954">INDEX(Horimetros!#REF!,1,'Tabela Horímetros'!F954)</f>
        <v>#REF!</v>
      </c>
      <c r="F954">
        <f t="shared" si="15"/>
        <v>107</v>
      </c>
      <c r="H954" s="59"/>
    </row>
    <row r="955" spans="1:8">
      <c r="A955" s="4" t="s">
        <v>86</v>
      </c>
      <c r="B955" s="135" t="s">
        <v>85</v>
      </c>
      <c r="C955" s="136">
        <v>44306</v>
      </c>
      <c r="D955" s="137" t="e" cm="1">
        <f t="array" ref="D955">INDEX(Horimetros!#REF!,1,'Tabela Horímetros'!F955)</f>
        <v>#REF!</v>
      </c>
      <c r="F955">
        <f t="shared" si="15"/>
        <v>107</v>
      </c>
      <c r="H955" s="59"/>
    </row>
    <row r="956" spans="1:8">
      <c r="A956" s="4" t="s">
        <v>59</v>
      </c>
      <c r="B956" s="135" t="s">
        <v>58</v>
      </c>
      <c r="C956" s="136">
        <v>44307</v>
      </c>
      <c r="D956" s="137" cm="1">
        <f t="array" ref="D956">INDEX(Horimetros!$4:$4,1,'Tabela Horímetros'!F956)</f>
        <v>0</v>
      </c>
      <c r="F956">
        <f t="shared" si="15"/>
        <v>108</v>
      </c>
      <c r="H956" s="59"/>
    </row>
    <row r="957" spans="1:8">
      <c r="A957" s="4" t="s">
        <v>61</v>
      </c>
      <c r="B957" s="135" t="s">
        <v>60</v>
      </c>
      <c r="C957" s="136">
        <v>44307</v>
      </c>
      <c r="D957" s="137" cm="1">
        <f t="array" ref="D957">INDEX(Horimetros!$5:$5,1,'Tabela Horímetros'!F957)</f>
        <v>22712</v>
      </c>
      <c r="F957">
        <f t="shared" si="15"/>
        <v>108</v>
      </c>
      <c r="H957" s="59"/>
    </row>
    <row r="958" spans="1:8">
      <c r="A958" s="4" t="s">
        <v>63</v>
      </c>
      <c r="B958" s="135" t="s">
        <v>62</v>
      </c>
      <c r="C958" s="136">
        <v>44307</v>
      </c>
      <c r="D958" s="137" cm="1">
        <f t="array" ref="D958">INDEX(Horimetros!$6:$6,1,'Tabela Horímetros'!F958)</f>
        <v>20954</v>
      </c>
      <c r="F958">
        <f t="shared" si="15"/>
        <v>108</v>
      </c>
      <c r="H958" s="59"/>
    </row>
    <row r="959" spans="1:8">
      <c r="A959" s="4" t="s">
        <v>68</v>
      </c>
      <c r="B959" s="135" t="s">
        <v>67</v>
      </c>
      <c r="C959" s="136">
        <v>44307</v>
      </c>
      <c r="D959" s="137" cm="1">
        <f t="array" ref="D959">INDEX(Horimetros!$7:$7,1,'Tabela Horímetros'!F959)</f>
        <v>21918</v>
      </c>
      <c r="F959">
        <f t="shared" si="15"/>
        <v>108</v>
      </c>
      <c r="H959" s="59"/>
    </row>
    <row r="960" spans="1:8">
      <c r="A960" s="4" t="s">
        <v>72</v>
      </c>
      <c r="B960" s="135" t="s">
        <v>71</v>
      </c>
      <c r="C960" s="136">
        <v>44307</v>
      </c>
      <c r="D960" s="137" cm="1">
        <f t="array" ref="D960">INDEX(Horimetros!$8:$8,1,'Tabela Horímetros'!F960)</f>
        <v>22682</v>
      </c>
      <c r="F960">
        <f t="shared" si="15"/>
        <v>108</v>
      </c>
      <c r="H960" s="59"/>
    </row>
    <row r="961" spans="1:8">
      <c r="A961" s="4" t="s">
        <v>76</v>
      </c>
      <c r="B961" s="135" t="s">
        <v>75</v>
      </c>
      <c r="C961" s="136">
        <v>44307</v>
      </c>
      <c r="D961" s="137" t="e" cm="1">
        <f t="array" ref="D961">INDEX(Horimetros!#REF!,1,'Tabela Horímetros'!F961)</f>
        <v>#REF!</v>
      </c>
      <c r="F961">
        <f t="shared" si="15"/>
        <v>108</v>
      </c>
      <c r="H961" s="59"/>
    </row>
    <row r="962" spans="1:8">
      <c r="A962" s="4" t="s">
        <v>80</v>
      </c>
      <c r="B962" s="135" t="s">
        <v>79</v>
      </c>
      <c r="C962" s="136">
        <v>44307</v>
      </c>
      <c r="D962" s="137" t="e" cm="1">
        <f t="array" ref="D962">INDEX(Horimetros!#REF!,1,'Tabela Horímetros'!F962)</f>
        <v>#REF!</v>
      </c>
      <c r="F962">
        <f t="shared" si="15"/>
        <v>108</v>
      </c>
      <c r="H962" s="59"/>
    </row>
    <row r="963" spans="1:8">
      <c r="A963" s="4" t="s">
        <v>84</v>
      </c>
      <c r="B963" s="135" t="s">
        <v>83</v>
      </c>
      <c r="C963" s="136">
        <v>44307</v>
      </c>
      <c r="D963" s="137" t="e" cm="1">
        <f t="array" ref="D963">INDEX(Horimetros!#REF!,1,'Tabela Horímetros'!F963)</f>
        <v>#REF!</v>
      </c>
      <c r="F963">
        <f t="shared" si="15"/>
        <v>108</v>
      </c>
      <c r="H963" s="59"/>
    </row>
    <row r="964" spans="1:8">
      <c r="A964" s="4" t="s">
        <v>86</v>
      </c>
      <c r="B964" s="135" t="s">
        <v>85</v>
      </c>
      <c r="C964" s="136">
        <v>44307</v>
      </c>
      <c r="D964" s="137" t="e" cm="1">
        <f t="array" ref="D964">INDEX(Horimetros!#REF!,1,'Tabela Horímetros'!F964)</f>
        <v>#REF!</v>
      </c>
      <c r="F964">
        <f t="shared" si="15"/>
        <v>108</v>
      </c>
      <c r="H964" s="59"/>
    </row>
    <row r="965" spans="1:8">
      <c r="A965" s="4" t="s">
        <v>59</v>
      </c>
      <c r="B965" s="135" t="s">
        <v>58</v>
      </c>
      <c r="C965" s="136">
        <v>44308</v>
      </c>
      <c r="D965" s="137" cm="1">
        <f t="array" ref="D965">INDEX(Horimetros!$4:$4,1,'Tabela Horímetros'!F965)</f>
        <v>0</v>
      </c>
      <c r="F965">
        <f t="shared" si="15"/>
        <v>109</v>
      </c>
      <c r="H965" s="59"/>
    </row>
    <row r="966" spans="1:8">
      <c r="A966" s="4" t="s">
        <v>61</v>
      </c>
      <c r="B966" s="135" t="s">
        <v>60</v>
      </c>
      <c r="C966" s="136">
        <v>44308</v>
      </c>
      <c r="D966" s="137" cm="1">
        <f t="array" ref="D966">INDEX(Horimetros!$5:$5,1,'Tabela Horímetros'!F966)</f>
        <v>22733</v>
      </c>
      <c r="F966">
        <f t="shared" si="15"/>
        <v>109</v>
      </c>
      <c r="H966" s="59"/>
    </row>
    <row r="967" spans="1:8">
      <c r="A967" s="4" t="s">
        <v>63</v>
      </c>
      <c r="B967" s="135" t="s">
        <v>62</v>
      </c>
      <c r="C967" s="136">
        <v>44308</v>
      </c>
      <c r="D967" s="137" cm="1">
        <f t="array" ref="D967">INDEX(Horimetros!$6:$6,1,'Tabela Horímetros'!F967)</f>
        <v>20975</v>
      </c>
      <c r="F967">
        <f t="shared" si="15"/>
        <v>109</v>
      </c>
      <c r="H967" s="59"/>
    </row>
    <row r="968" spans="1:8">
      <c r="A968" s="4" t="s">
        <v>68</v>
      </c>
      <c r="B968" s="135" t="s">
        <v>67</v>
      </c>
      <c r="C968" s="136">
        <v>44308</v>
      </c>
      <c r="D968" s="137" cm="1">
        <f t="array" ref="D968">INDEX(Horimetros!$7:$7,1,'Tabela Horímetros'!F968)</f>
        <v>21918</v>
      </c>
      <c r="F968">
        <f t="shared" si="15"/>
        <v>109</v>
      </c>
      <c r="H968" s="59"/>
    </row>
    <row r="969" spans="1:8">
      <c r="A969" s="4" t="s">
        <v>72</v>
      </c>
      <c r="B969" s="135" t="s">
        <v>71</v>
      </c>
      <c r="C969" s="136">
        <v>44308</v>
      </c>
      <c r="D969" s="137" cm="1">
        <f t="array" ref="D969">INDEX(Horimetros!$8:$8,1,'Tabela Horímetros'!F969)</f>
        <v>22699</v>
      </c>
      <c r="F969">
        <f t="shared" si="15"/>
        <v>109</v>
      </c>
      <c r="H969" s="59"/>
    </row>
    <row r="970" spans="1:8">
      <c r="A970" s="4" t="s">
        <v>76</v>
      </c>
      <c r="B970" s="135" t="s">
        <v>75</v>
      </c>
      <c r="C970" s="136">
        <v>44308</v>
      </c>
      <c r="D970" s="137" t="e" cm="1">
        <f t="array" ref="D970">INDEX(Horimetros!#REF!,1,'Tabela Horímetros'!F970)</f>
        <v>#REF!</v>
      </c>
      <c r="F970">
        <f t="shared" si="15"/>
        <v>109</v>
      </c>
      <c r="H970" s="59"/>
    </row>
    <row r="971" spans="1:8">
      <c r="A971" s="4" t="s">
        <v>80</v>
      </c>
      <c r="B971" s="135" t="s">
        <v>79</v>
      </c>
      <c r="C971" s="136">
        <v>44308</v>
      </c>
      <c r="D971" s="137" t="e" cm="1">
        <f t="array" ref="D971">INDEX(Horimetros!#REF!,1,'Tabela Horímetros'!F971)</f>
        <v>#REF!</v>
      </c>
      <c r="F971">
        <f t="shared" si="15"/>
        <v>109</v>
      </c>
      <c r="H971" s="59"/>
    </row>
    <row r="972" spans="1:8">
      <c r="A972" s="4" t="s">
        <v>84</v>
      </c>
      <c r="B972" s="135" t="s">
        <v>83</v>
      </c>
      <c r="C972" s="136">
        <v>44308</v>
      </c>
      <c r="D972" s="137" t="e" cm="1">
        <f t="array" ref="D972">INDEX(Horimetros!#REF!,1,'Tabela Horímetros'!F972)</f>
        <v>#REF!</v>
      </c>
      <c r="F972">
        <f t="shared" si="15"/>
        <v>109</v>
      </c>
      <c r="H972" s="59"/>
    </row>
    <row r="973" spans="1:8">
      <c r="A973" s="4" t="s">
        <v>86</v>
      </c>
      <c r="B973" s="135" t="s">
        <v>85</v>
      </c>
      <c r="C973" s="136">
        <v>44308</v>
      </c>
      <c r="D973" s="137" t="e" cm="1">
        <f t="array" ref="D973">INDEX(Horimetros!#REF!,1,'Tabela Horímetros'!F973)</f>
        <v>#REF!</v>
      </c>
      <c r="F973">
        <f t="shared" si="15"/>
        <v>109</v>
      </c>
      <c r="H973" s="59"/>
    </row>
    <row r="974" spans="1:8">
      <c r="A974" s="4" t="s">
        <v>59</v>
      </c>
      <c r="B974" s="135" t="s">
        <v>58</v>
      </c>
      <c r="C974" s="136">
        <v>44309</v>
      </c>
      <c r="D974" s="137" cm="1">
        <f t="array" ref="D974">INDEX(Horimetros!$4:$4,1,'Tabela Horímetros'!F974)</f>
        <v>0</v>
      </c>
      <c r="F974">
        <f t="shared" si="15"/>
        <v>110</v>
      </c>
      <c r="H974" s="59"/>
    </row>
    <row r="975" spans="1:8">
      <c r="A975" s="4" t="s">
        <v>61</v>
      </c>
      <c r="B975" s="135" t="s">
        <v>60</v>
      </c>
      <c r="C975" s="136">
        <v>44309</v>
      </c>
      <c r="D975" s="137" cm="1">
        <f t="array" ref="D975">INDEX(Horimetros!$5:$5,1,'Tabela Horímetros'!F975)</f>
        <v>0</v>
      </c>
      <c r="F975">
        <f t="shared" si="15"/>
        <v>110</v>
      </c>
      <c r="H975" s="59"/>
    </row>
    <row r="976" spans="1:8">
      <c r="A976" s="4" t="s">
        <v>63</v>
      </c>
      <c r="B976" s="135" t="s">
        <v>62</v>
      </c>
      <c r="C976" s="136">
        <v>44309</v>
      </c>
      <c r="D976" s="137" cm="1">
        <f t="array" ref="D976">INDEX(Horimetros!$6:$6,1,'Tabela Horímetros'!F976)</f>
        <v>0</v>
      </c>
      <c r="F976">
        <f t="shared" si="15"/>
        <v>110</v>
      </c>
      <c r="H976" s="59"/>
    </row>
    <row r="977" spans="1:8">
      <c r="A977" s="4" t="s">
        <v>68</v>
      </c>
      <c r="B977" s="135" t="s">
        <v>67</v>
      </c>
      <c r="C977" s="136">
        <v>44309</v>
      </c>
      <c r="D977" s="137" cm="1">
        <f t="array" ref="D977">INDEX(Horimetros!$7:$7,1,'Tabela Horímetros'!F977)</f>
        <v>0</v>
      </c>
      <c r="F977">
        <f t="shared" si="15"/>
        <v>110</v>
      </c>
      <c r="H977" s="59"/>
    </row>
    <row r="978" spans="1:8">
      <c r="A978" s="4" t="s">
        <v>72</v>
      </c>
      <c r="B978" s="135" t="s">
        <v>71</v>
      </c>
      <c r="C978" s="136">
        <v>44309</v>
      </c>
      <c r="D978" s="137" cm="1">
        <f t="array" ref="D978">INDEX(Horimetros!$8:$8,1,'Tabela Horímetros'!F978)</f>
        <v>0</v>
      </c>
      <c r="F978">
        <f t="shared" si="15"/>
        <v>110</v>
      </c>
      <c r="H978" s="59"/>
    </row>
    <row r="979" spans="1:8">
      <c r="A979" s="4" t="s">
        <v>76</v>
      </c>
      <c r="B979" s="135" t="s">
        <v>75</v>
      </c>
      <c r="C979" s="136">
        <v>44309</v>
      </c>
      <c r="D979" s="137" t="e" cm="1">
        <f t="array" ref="D979">INDEX(Horimetros!#REF!,1,'Tabela Horímetros'!F979)</f>
        <v>#REF!</v>
      </c>
      <c r="F979">
        <f t="shared" si="15"/>
        <v>110</v>
      </c>
      <c r="H979" s="59"/>
    </row>
    <row r="980" spans="1:8">
      <c r="A980" s="4" t="s">
        <v>80</v>
      </c>
      <c r="B980" s="135" t="s">
        <v>79</v>
      </c>
      <c r="C980" s="136">
        <v>44309</v>
      </c>
      <c r="D980" s="137" t="e" cm="1">
        <f t="array" ref="D980">INDEX(Horimetros!#REF!,1,'Tabela Horímetros'!F980)</f>
        <v>#REF!</v>
      </c>
      <c r="F980">
        <f t="shared" si="15"/>
        <v>110</v>
      </c>
      <c r="H980" s="59"/>
    </row>
    <row r="981" spans="1:8">
      <c r="A981" s="4" t="s">
        <v>84</v>
      </c>
      <c r="B981" s="135" t="s">
        <v>83</v>
      </c>
      <c r="C981" s="136">
        <v>44309</v>
      </c>
      <c r="D981" s="137" t="e" cm="1">
        <f t="array" ref="D981">INDEX(Horimetros!#REF!,1,'Tabela Horímetros'!F981)</f>
        <v>#REF!</v>
      </c>
      <c r="F981">
        <f t="shared" ref="F981:F1044" si="16">F972+1</f>
        <v>110</v>
      </c>
      <c r="H981" s="59"/>
    </row>
    <row r="982" spans="1:8">
      <c r="A982" s="4" t="s">
        <v>86</v>
      </c>
      <c r="B982" s="135" t="s">
        <v>85</v>
      </c>
      <c r="C982" s="136">
        <v>44309</v>
      </c>
      <c r="D982" s="137" t="e" cm="1">
        <f t="array" ref="D982">INDEX(Horimetros!#REF!,1,'Tabela Horímetros'!F982)</f>
        <v>#REF!</v>
      </c>
      <c r="F982">
        <f t="shared" si="16"/>
        <v>110</v>
      </c>
      <c r="H982" s="59"/>
    </row>
    <row r="983" spans="1:8">
      <c r="A983" s="4" t="s">
        <v>59</v>
      </c>
      <c r="B983" s="135" t="s">
        <v>58</v>
      </c>
      <c r="C983" s="136">
        <v>44310</v>
      </c>
      <c r="D983" s="137" cm="1">
        <f t="array" ref="D983">INDEX(Horimetros!$4:$4,1,'Tabela Horímetros'!F983)</f>
        <v>0</v>
      </c>
      <c r="F983">
        <f t="shared" si="16"/>
        <v>111</v>
      </c>
      <c r="H983" s="59"/>
    </row>
    <row r="984" spans="1:8">
      <c r="A984" s="4" t="s">
        <v>61</v>
      </c>
      <c r="B984" s="135" t="s">
        <v>60</v>
      </c>
      <c r="C984" s="136">
        <v>44310</v>
      </c>
      <c r="D984" s="137" cm="1">
        <f t="array" ref="D984">INDEX(Horimetros!$5:$5,1,'Tabela Horímetros'!F984)</f>
        <v>0</v>
      </c>
      <c r="F984">
        <f t="shared" si="16"/>
        <v>111</v>
      </c>
      <c r="H984" s="59"/>
    </row>
    <row r="985" spans="1:8">
      <c r="A985" s="4" t="s">
        <v>63</v>
      </c>
      <c r="B985" s="135" t="s">
        <v>62</v>
      </c>
      <c r="C985" s="136">
        <v>44310</v>
      </c>
      <c r="D985" s="137" cm="1">
        <f t="array" ref="D985">INDEX(Horimetros!$6:$6,1,'Tabela Horímetros'!F985)</f>
        <v>0</v>
      </c>
      <c r="F985">
        <f t="shared" si="16"/>
        <v>111</v>
      </c>
      <c r="H985" s="59"/>
    </row>
    <row r="986" spans="1:8">
      <c r="A986" s="4" t="s">
        <v>68</v>
      </c>
      <c r="B986" s="135" t="s">
        <v>67</v>
      </c>
      <c r="C986" s="136">
        <v>44310</v>
      </c>
      <c r="D986" s="137" cm="1">
        <f t="array" ref="D986">INDEX(Horimetros!$7:$7,1,'Tabela Horímetros'!F986)</f>
        <v>0</v>
      </c>
      <c r="F986">
        <f t="shared" si="16"/>
        <v>111</v>
      </c>
      <c r="H986" s="59"/>
    </row>
    <row r="987" spans="1:8">
      <c r="A987" s="4" t="s">
        <v>72</v>
      </c>
      <c r="B987" s="135" t="s">
        <v>71</v>
      </c>
      <c r="C987" s="136">
        <v>44310</v>
      </c>
      <c r="D987" s="137" cm="1">
        <f t="array" ref="D987">INDEX(Horimetros!$8:$8,1,'Tabela Horímetros'!F987)</f>
        <v>0</v>
      </c>
      <c r="F987">
        <f t="shared" si="16"/>
        <v>111</v>
      </c>
      <c r="H987" s="59"/>
    </row>
    <row r="988" spans="1:8">
      <c r="A988" s="4" t="s">
        <v>76</v>
      </c>
      <c r="B988" s="135" t="s">
        <v>75</v>
      </c>
      <c r="C988" s="136">
        <v>44310</v>
      </c>
      <c r="D988" s="137" t="e" cm="1">
        <f t="array" ref="D988">INDEX(Horimetros!#REF!,1,'Tabela Horímetros'!F988)</f>
        <v>#REF!</v>
      </c>
      <c r="F988">
        <f t="shared" si="16"/>
        <v>111</v>
      </c>
      <c r="H988" s="59"/>
    </row>
    <row r="989" spans="1:8">
      <c r="A989" s="4" t="s">
        <v>80</v>
      </c>
      <c r="B989" s="135" t="s">
        <v>79</v>
      </c>
      <c r="C989" s="136">
        <v>44310</v>
      </c>
      <c r="D989" s="137" t="e" cm="1">
        <f t="array" ref="D989">INDEX(Horimetros!#REF!,1,'Tabela Horímetros'!F989)</f>
        <v>#REF!</v>
      </c>
      <c r="F989">
        <f t="shared" si="16"/>
        <v>111</v>
      </c>
      <c r="H989" s="59"/>
    </row>
    <row r="990" spans="1:8">
      <c r="A990" s="4" t="s">
        <v>84</v>
      </c>
      <c r="B990" s="135" t="s">
        <v>83</v>
      </c>
      <c r="C990" s="136">
        <v>44310</v>
      </c>
      <c r="D990" s="137" t="e" cm="1">
        <f t="array" ref="D990">INDEX(Horimetros!#REF!,1,'Tabela Horímetros'!F990)</f>
        <v>#REF!</v>
      </c>
      <c r="F990">
        <f t="shared" si="16"/>
        <v>111</v>
      </c>
      <c r="H990" s="59"/>
    </row>
    <row r="991" spans="1:8">
      <c r="A991" s="4" t="s">
        <v>86</v>
      </c>
      <c r="B991" s="135" t="s">
        <v>85</v>
      </c>
      <c r="C991" s="136">
        <v>44310</v>
      </c>
      <c r="D991" s="137" t="e" cm="1">
        <f t="array" ref="D991">INDEX(Horimetros!#REF!,1,'Tabela Horímetros'!F991)</f>
        <v>#REF!</v>
      </c>
      <c r="F991">
        <f t="shared" si="16"/>
        <v>111</v>
      </c>
      <c r="H991" s="59"/>
    </row>
    <row r="992" spans="1:8">
      <c r="A992" s="4" t="s">
        <v>59</v>
      </c>
      <c r="B992" s="135" t="s">
        <v>58</v>
      </c>
      <c r="C992" s="136">
        <v>44311</v>
      </c>
      <c r="D992" s="137" cm="1">
        <f t="array" ref="D992">INDEX(Horimetros!$4:$4,1,'Tabela Horímetros'!F992)</f>
        <v>0</v>
      </c>
      <c r="F992">
        <f t="shared" si="16"/>
        <v>112</v>
      </c>
      <c r="H992" s="59"/>
    </row>
    <row r="993" spans="1:8">
      <c r="A993" s="4" t="s">
        <v>61</v>
      </c>
      <c r="B993" s="135" t="s">
        <v>60</v>
      </c>
      <c r="C993" s="136">
        <v>44311</v>
      </c>
      <c r="D993" s="137" cm="1">
        <f t="array" ref="D993">INDEX(Horimetros!$5:$5,1,'Tabela Horímetros'!F993)</f>
        <v>22778</v>
      </c>
      <c r="F993">
        <f t="shared" si="16"/>
        <v>112</v>
      </c>
      <c r="H993" s="59"/>
    </row>
    <row r="994" spans="1:8">
      <c r="A994" s="4" t="s">
        <v>63</v>
      </c>
      <c r="B994" s="135" t="s">
        <v>62</v>
      </c>
      <c r="C994" s="136">
        <v>44311</v>
      </c>
      <c r="D994" s="137" cm="1">
        <f t="array" ref="D994">INDEX(Horimetros!$6:$6,1,'Tabela Horímetros'!F994)</f>
        <v>21026</v>
      </c>
      <c r="F994">
        <f t="shared" si="16"/>
        <v>112</v>
      </c>
      <c r="H994" s="59"/>
    </row>
    <row r="995" spans="1:8">
      <c r="A995" s="4" t="s">
        <v>68</v>
      </c>
      <c r="B995" s="135" t="s">
        <v>67</v>
      </c>
      <c r="C995" s="136">
        <v>44311</v>
      </c>
      <c r="D995" s="137" cm="1">
        <f t="array" ref="D995">INDEX(Horimetros!$7:$7,1,'Tabela Horímetros'!F995)</f>
        <v>21918</v>
      </c>
      <c r="F995">
        <f t="shared" si="16"/>
        <v>112</v>
      </c>
      <c r="H995" s="59"/>
    </row>
    <row r="996" spans="1:8">
      <c r="A996" s="4" t="s">
        <v>72</v>
      </c>
      <c r="B996" s="135" t="s">
        <v>71</v>
      </c>
      <c r="C996" s="136">
        <v>44311</v>
      </c>
      <c r="D996" s="137" cm="1">
        <f t="array" ref="D996">INDEX(Horimetros!$8:$8,1,'Tabela Horímetros'!F996)</f>
        <v>22732</v>
      </c>
      <c r="F996">
        <f t="shared" si="16"/>
        <v>112</v>
      </c>
      <c r="H996" s="59"/>
    </row>
    <row r="997" spans="1:8">
      <c r="A997" s="4" t="s">
        <v>76</v>
      </c>
      <c r="B997" s="135" t="s">
        <v>75</v>
      </c>
      <c r="C997" s="136">
        <v>44311</v>
      </c>
      <c r="D997" s="137" t="e" cm="1">
        <f t="array" ref="D997">INDEX(Horimetros!#REF!,1,'Tabela Horímetros'!F997)</f>
        <v>#REF!</v>
      </c>
      <c r="F997">
        <f t="shared" si="16"/>
        <v>112</v>
      </c>
      <c r="H997" s="59"/>
    </row>
    <row r="998" spans="1:8">
      <c r="A998" s="4" t="s">
        <v>80</v>
      </c>
      <c r="B998" s="135" t="s">
        <v>79</v>
      </c>
      <c r="C998" s="136">
        <v>44311</v>
      </c>
      <c r="D998" s="137" t="e" cm="1">
        <f t="array" ref="D998">INDEX(Horimetros!#REF!,1,'Tabela Horímetros'!F998)</f>
        <v>#REF!</v>
      </c>
      <c r="F998">
        <f t="shared" si="16"/>
        <v>112</v>
      </c>
      <c r="H998" s="59"/>
    </row>
    <row r="999" spans="1:8">
      <c r="A999" s="4" t="s">
        <v>84</v>
      </c>
      <c r="B999" s="135" t="s">
        <v>83</v>
      </c>
      <c r="C999" s="136">
        <v>44311</v>
      </c>
      <c r="D999" s="137" t="e" cm="1">
        <f t="array" ref="D999">INDEX(Horimetros!#REF!,1,'Tabela Horímetros'!F999)</f>
        <v>#REF!</v>
      </c>
      <c r="F999">
        <f t="shared" si="16"/>
        <v>112</v>
      </c>
      <c r="H999" s="59"/>
    </row>
    <row r="1000" spans="1:8">
      <c r="A1000" s="4" t="s">
        <v>86</v>
      </c>
      <c r="B1000" s="135" t="s">
        <v>85</v>
      </c>
      <c r="C1000" s="136">
        <v>44311</v>
      </c>
      <c r="D1000" s="137" t="e" cm="1">
        <f t="array" ref="D1000">INDEX(Horimetros!#REF!,1,'Tabela Horímetros'!F1000)</f>
        <v>#REF!</v>
      </c>
      <c r="F1000">
        <f t="shared" si="16"/>
        <v>112</v>
      </c>
      <c r="H1000" s="59"/>
    </row>
    <row r="1001" spans="1:8">
      <c r="A1001" s="4" t="s">
        <v>59</v>
      </c>
      <c r="B1001" s="135" t="s">
        <v>58</v>
      </c>
      <c r="C1001" s="136">
        <v>44312</v>
      </c>
      <c r="D1001" s="137" cm="1">
        <f t="array" ref="D1001">INDEX(Horimetros!$4:$4,1,'Tabela Horímetros'!F1001)</f>
        <v>0</v>
      </c>
      <c r="F1001">
        <f t="shared" si="16"/>
        <v>113</v>
      </c>
      <c r="H1001" s="59"/>
    </row>
    <row r="1002" spans="1:8">
      <c r="A1002" s="4" t="s">
        <v>61</v>
      </c>
      <c r="B1002" s="135" t="s">
        <v>60</v>
      </c>
      <c r="C1002" s="136">
        <v>44312</v>
      </c>
      <c r="D1002" s="137" cm="1">
        <f t="array" ref="D1002">INDEX(Horimetros!$5:$5,1,'Tabela Horímetros'!F1002)</f>
        <v>22799</v>
      </c>
      <c r="F1002">
        <f t="shared" si="16"/>
        <v>113</v>
      </c>
      <c r="H1002" s="59"/>
    </row>
    <row r="1003" spans="1:8">
      <c r="A1003" s="4" t="s">
        <v>63</v>
      </c>
      <c r="B1003" s="135" t="s">
        <v>62</v>
      </c>
      <c r="C1003" s="136">
        <v>44312</v>
      </c>
      <c r="D1003" s="137" cm="1">
        <f t="array" ref="D1003">INDEX(Horimetros!$6:$6,1,'Tabela Horímetros'!F1003)</f>
        <v>21047</v>
      </c>
      <c r="F1003">
        <f t="shared" si="16"/>
        <v>113</v>
      </c>
      <c r="H1003" s="59"/>
    </row>
    <row r="1004" spans="1:8">
      <c r="A1004" s="4" t="s">
        <v>68</v>
      </c>
      <c r="B1004" s="135" t="s">
        <v>67</v>
      </c>
      <c r="C1004" s="136">
        <v>44312</v>
      </c>
      <c r="D1004" s="137" cm="1">
        <f t="array" ref="D1004">INDEX(Horimetros!$7:$7,1,'Tabela Horímetros'!F1004)</f>
        <v>21918</v>
      </c>
      <c r="F1004">
        <f t="shared" si="16"/>
        <v>113</v>
      </c>
      <c r="H1004" s="59"/>
    </row>
    <row r="1005" spans="1:8">
      <c r="A1005" s="4" t="s">
        <v>72</v>
      </c>
      <c r="B1005" s="135" t="s">
        <v>71</v>
      </c>
      <c r="C1005" s="136">
        <v>44312</v>
      </c>
      <c r="D1005" s="137" cm="1">
        <f t="array" ref="D1005">INDEX(Horimetros!$8:$8,1,'Tabela Horímetros'!F1005)</f>
        <v>22745</v>
      </c>
      <c r="F1005">
        <f t="shared" si="16"/>
        <v>113</v>
      </c>
      <c r="H1005" s="59"/>
    </row>
    <row r="1006" spans="1:8">
      <c r="A1006" s="4" t="s">
        <v>76</v>
      </c>
      <c r="B1006" s="135" t="s">
        <v>75</v>
      </c>
      <c r="C1006" s="136">
        <v>44312</v>
      </c>
      <c r="D1006" s="137" t="e" cm="1">
        <f t="array" ref="D1006">INDEX(Horimetros!#REF!,1,'Tabela Horímetros'!F1006)</f>
        <v>#REF!</v>
      </c>
      <c r="F1006">
        <f t="shared" si="16"/>
        <v>113</v>
      </c>
      <c r="H1006" s="59"/>
    </row>
    <row r="1007" spans="1:8">
      <c r="A1007" s="4" t="s">
        <v>80</v>
      </c>
      <c r="B1007" s="135" t="s">
        <v>79</v>
      </c>
      <c r="C1007" s="136">
        <v>44312</v>
      </c>
      <c r="D1007" s="137" t="e" cm="1">
        <f t="array" ref="D1007">INDEX(Horimetros!#REF!,1,'Tabela Horímetros'!F1007)</f>
        <v>#REF!</v>
      </c>
      <c r="F1007">
        <f t="shared" si="16"/>
        <v>113</v>
      </c>
      <c r="H1007" s="59"/>
    </row>
    <row r="1008" spans="1:8">
      <c r="A1008" s="4" t="s">
        <v>84</v>
      </c>
      <c r="B1008" s="135" t="s">
        <v>83</v>
      </c>
      <c r="C1008" s="136">
        <v>44312</v>
      </c>
      <c r="D1008" s="137" t="e" cm="1">
        <f t="array" ref="D1008">INDEX(Horimetros!#REF!,1,'Tabela Horímetros'!F1008)</f>
        <v>#REF!</v>
      </c>
      <c r="F1008">
        <f t="shared" si="16"/>
        <v>113</v>
      </c>
      <c r="H1008" s="59"/>
    </row>
    <row r="1009" spans="1:8">
      <c r="A1009" s="4" t="s">
        <v>86</v>
      </c>
      <c r="B1009" s="135" t="s">
        <v>85</v>
      </c>
      <c r="C1009" s="136">
        <v>44312</v>
      </c>
      <c r="D1009" s="137" t="e" cm="1">
        <f t="array" ref="D1009">INDEX(Horimetros!#REF!,1,'Tabela Horímetros'!F1009)</f>
        <v>#REF!</v>
      </c>
      <c r="F1009">
        <f t="shared" si="16"/>
        <v>113</v>
      </c>
      <c r="H1009" s="59"/>
    </row>
    <row r="1010" spans="1:8">
      <c r="A1010" s="4" t="s">
        <v>59</v>
      </c>
      <c r="B1010" s="135" t="s">
        <v>58</v>
      </c>
      <c r="C1010" s="136">
        <v>44313</v>
      </c>
      <c r="D1010" s="137" cm="1">
        <f t="array" ref="D1010">INDEX(Horimetros!$4:$4,1,'Tabela Horímetros'!F1010)</f>
        <v>0</v>
      </c>
      <c r="F1010">
        <f t="shared" si="16"/>
        <v>114</v>
      </c>
      <c r="H1010" s="59"/>
    </row>
    <row r="1011" spans="1:8">
      <c r="A1011" s="4" t="s">
        <v>61</v>
      </c>
      <c r="B1011" s="135" t="s">
        <v>60</v>
      </c>
      <c r="C1011" s="136">
        <v>44313</v>
      </c>
      <c r="D1011" s="137" cm="1">
        <f t="array" ref="D1011">INDEX(Horimetros!$5:$5,1,'Tabela Horímetros'!F1011)</f>
        <v>22809</v>
      </c>
      <c r="F1011">
        <f t="shared" si="16"/>
        <v>114</v>
      </c>
      <c r="H1011" s="59"/>
    </row>
    <row r="1012" spans="1:8">
      <c r="A1012" s="4" t="s">
        <v>63</v>
      </c>
      <c r="B1012" s="135" t="s">
        <v>62</v>
      </c>
      <c r="C1012" s="136">
        <v>44313</v>
      </c>
      <c r="D1012" s="137" cm="1">
        <f t="array" ref="D1012">INDEX(Horimetros!$6:$6,1,'Tabela Horímetros'!F1012)</f>
        <v>21064</v>
      </c>
      <c r="F1012">
        <f t="shared" si="16"/>
        <v>114</v>
      </c>
      <c r="H1012" s="59"/>
    </row>
    <row r="1013" spans="1:8">
      <c r="A1013" s="4" t="s">
        <v>68</v>
      </c>
      <c r="B1013" s="135" t="s">
        <v>67</v>
      </c>
      <c r="C1013" s="136">
        <v>44313</v>
      </c>
      <c r="D1013" s="137" cm="1">
        <f t="array" ref="D1013">INDEX(Horimetros!$7:$7,1,'Tabela Horímetros'!F1013)</f>
        <v>21918</v>
      </c>
      <c r="F1013">
        <f t="shared" si="16"/>
        <v>114</v>
      </c>
      <c r="H1013" s="59"/>
    </row>
    <row r="1014" spans="1:8">
      <c r="A1014" s="4" t="s">
        <v>72</v>
      </c>
      <c r="B1014" s="135" t="s">
        <v>71</v>
      </c>
      <c r="C1014" s="136">
        <v>44313</v>
      </c>
      <c r="D1014" s="137" cm="1">
        <f t="array" ref="D1014">INDEX(Horimetros!$8:$8,1,'Tabela Horímetros'!F1014)</f>
        <v>22765</v>
      </c>
      <c r="F1014">
        <f t="shared" si="16"/>
        <v>114</v>
      </c>
      <c r="H1014" s="59"/>
    </row>
    <row r="1015" spans="1:8">
      <c r="A1015" s="4" t="s">
        <v>76</v>
      </c>
      <c r="B1015" s="135" t="s">
        <v>75</v>
      </c>
      <c r="C1015" s="136">
        <v>44313</v>
      </c>
      <c r="D1015" s="137" t="e" cm="1">
        <f t="array" ref="D1015">INDEX(Horimetros!#REF!,1,'Tabela Horímetros'!F1015)</f>
        <v>#REF!</v>
      </c>
      <c r="F1015">
        <f t="shared" si="16"/>
        <v>114</v>
      </c>
      <c r="H1015" s="59"/>
    </row>
    <row r="1016" spans="1:8">
      <c r="A1016" s="4" t="s">
        <v>80</v>
      </c>
      <c r="B1016" s="135" t="s">
        <v>79</v>
      </c>
      <c r="C1016" s="136">
        <v>44313</v>
      </c>
      <c r="D1016" s="137" t="e" cm="1">
        <f t="array" ref="D1016">INDEX(Horimetros!#REF!,1,'Tabela Horímetros'!F1016)</f>
        <v>#REF!</v>
      </c>
      <c r="F1016">
        <f t="shared" si="16"/>
        <v>114</v>
      </c>
      <c r="H1016" s="59"/>
    </row>
    <row r="1017" spans="1:8">
      <c r="A1017" s="4" t="s">
        <v>84</v>
      </c>
      <c r="B1017" s="135" t="s">
        <v>83</v>
      </c>
      <c r="C1017" s="136">
        <v>44313</v>
      </c>
      <c r="D1017" s="137" t="e" cm="1">
        <f t="array" ref="D1017">INDEX(Horimetros!#REF!,1,'Tabela Horímetros'!F1017)</f>
        <v>#REF!</v>
      </c>
      <c r="F1017">
        <f t="shared" si="16"/>
        <v>114</v>
      </c>
      <c r="H1017" s="59"/>
    </row>
    <row r="1018" spans="1:8">
      <c r="A1018" s="4" t="s">
        <v>86</v>
      </c>
      <c r="B1018" s="135" t="s">
        <v>85</v>
      </c>
      <c r="C1018" s="136">
        <v>44313</v>
      </c>
      <c r="D1018" s="137" t="e" cm="1">
        <f t="array" ref="D1018">INDEX(Horimetros!#REF!,1,'Tabela Horímetros'!F1018)</f>
        <v>#REF!</v>
      </c>
      <c r="F1018">
        <f t="shared" si="16"/>
        <v>114</v>
      </c>
      <c r="H1018" s="59"/>
    </row>
    <row r="1019" spans="1:8">
      <c r="A1019" s="4" t="s">
        <v>59</v>
      </c>
      <c r="B1019" s="135" t="s">
        <v>58</v>
      </c>
      <c r="C1019" s="136">
        <v>44314</v>
      </c>
      <c r="D1019" s="137" cm="1">
        <f t="array" ref="D1019">INDEX(Horimetros!$4:$4,1,'Tabela Horímetros'!F1019)</f>
        <v>0</v>
      </c>
      <c r="F1019">
        <f t="shared" si="16"/>
        <v>115</v>
      </c>
      <c r="H1019" s="59"/>
    </row>
    <row r="1020" spans="1:8">
      <c r="A1020" s="4" t="s">
        <v>61</v>
      </c>
      <c r="B1020" s="135" t="s">
        <v>60</v>
      </c>
      <c r="C1020" s="136">
        <v>44314</v>
      </c>
      <c r="D1020" s="137" cm="1">
        <f t="array" ref="D1020">INDEX(Horimetros!$5:$5,1,'Tabela Horímetros'!F1020)</f>
        <v>22822</v>
      </c>
      <c r="F1020">
        <f t="shared" si="16"/>
        <v>115</v>
      </c>
      <c r="H1020" s="59"/>
    </row>
    <row r="1021" spans="1:8">
      <c r="A1021" s="4" t="s">
        <v>63</v>
      </c>
      <c r="B1021" s="135" t="s">
        <v>62</v>
      </c>
      <c r="C1021" s="136">
        <v>44314</v>
      </c>
      <c r="D1021" s="137" cm="1">
        <f t="array" ref="D1021">INDEX(Horimetros!$6:$6,1,'Tabela Horímetros'!F1021)</f>
        <v>21083</v>
      </c>
      <c r="F1021">
        <f t="shared" si="16"/>
        <v>115</v>
      </c>
      <c r="H1021" s="59"/>
    </row>
    <row r="1022" spans="1:8">
      <c r="A1022" s="4" t="s">
        <v>68</v>
      </c>
      <c r="B1022" s="135" t="s">
        <v>67</v>
      </c>
      <c r="C1022" s="136">
        <v>44314</v>
      </c>
      <c r="D1022" s="137" cm="1">
        <f t="array" ref="D1022">INDEX(Horimetros!$7:$7,1,'Tabela Horímetros'!F1022)</f>
        <v>21918</v>
      </c>
      <c r="F1022">
        <f t="shared" si="16"/>
        <v>115</v>
      </c>
      <c r="H1022" s="59"/>
    </row>
    <row r="1023" spans="1:8">
      <c r="A1023" s="4" t="s">
        <v>72</v>
      </c>
      <c r="B1023" s="135" t="s">
        <v>71</v>
      </c>
      <c r="C1023" s="136">
        <v>44314</v>
      </c>
      <c r="D1023" s="137" cm="1">
        <f t="array" ref="D1023">INDEX(Horimetros!$8:$8,1,'Tabela Horímetros'!F1023)</f>
        <v>22771</v>
      </c>
      <c r="F1023">
        <f t="shared" si="16"/>
        <v>115</v>
      </c>
      <c r="H1023" s="59"/>
    </row>
    <row r="1024" spans="1:8">
      <c r="A1024" s="4" t="s">
        <v>76</v>
      </c>
      <c r="B1024" s="135" t="s">
        <v>75</v>
      </c>
      <c r="C1024" s="136">
        <v>44314</v>
      </c>
      <c r="D1024" s="137" t="e" cm="1">
        <f t="array" ref="D1024">INDEX(Horimetros!#REF!,1,'Tabela Horímetros'!F1024)</f>
        <v>#REF!</v>
      </c>
      <c r="F1024">
        <f t="shared" si="16"/>
        <v>115</v>
      </c>
      <c r="H1024" s="59"/>
    </row>
    <row r="1025" spans="1:8">
      <c r="A1025" s="4" t="s">
        <v>80</v>
      </c>
      <c r="B1025" s="135" t="s">
        <v>79</v>
      </c>
      <c r="C1025" s="136">
        <v>44314</v>
      </c>
      <c r="D1025" s="137" t="e" cm="1">
        <f t="array" ref="D1025">INDEX(Horimetros!#REF!,1,'Tabela Horímetros'!F1025)</f>
        <v>#REF!</v>
      </c>
      <c r="F1025">
        <f t="shared" si="16"/>
        <v>115</v>
      </c>
      <c r="H1025" s="59"/>
    </row>
    <row r="1026" spans="1:8">
      <c r="A1026" s="4" t="s">
        <v>84</v>
      </c>
      <c r="B1026" s="135" t="s">
        <v>83</v>
      </c>
      <c r="C1026" s="136">
        <v>44314</v>
      </c>
      <c r="D1026" s="137" t="e" cm="1">
        <f t="array" ref="D1026">INDEX(Horimetros!#REF!,1,'Tabela Horímetros'!F1026)</f>
        <v>#REF!</v>
      </c>
      <c r="F1026">
        <f t="shared" si="16"/>
        <v>115</v>
      </c>
      <c r="H1026" s="59"/>
    </row>
    <row r="1027" spans="1:8">
      <c r="A1027" s="4" t="s">
        <v>86</v>
      </c>
      <c r="B1027" s="135" t="s">
        <v>85</v>
      </c>
      <c r="C1027" s="136">
        <v>44314</v>
      </c>
      <c r="D1027" s="137" t="e" cm="1">
        <f t="array" ref="D1027">INDEX(Horimetros!#REF!,1,'Tabela Horímetros'!F1027)</f>
        <v>#REF!</v>
      </c>
      <c r="F1027">
        <f t="shared" si="16"/>
        <v>115</v>
      </c>
      <c r="H1027" s="59"/>
    </row>
    <row r="1028" spans="1:8">
      <c r="A1028" s="4" t="s">
        <v>59</v>
      </c>
      <c r="B1028" s="135" t="s">
        <v>58</v>
      </c>
      <c r="C1028" s="136">
        <v>44315</v>
      </c>
      <c r="D1028" s="137" cm="1">
        <f t="array" ref="D1028">INDEX(Horimetros!$4:$4,1,'Tabela Horímetros'!F1028)</f>
        <v>0</v>
      </c>
      <c r="F1028">
        <f t="shared" si="16"/>
        <v>116</v>
      </c>
      <c r="H1028" s="59"/>
    </row>
    <row r="1029" spans="1:8">
      <c r="A1029" s="4" t="s">
        <v>61</v>
      </c>
      <c r="B1029" s="135" t="s">
        <v>60</v>
      </c>
      <c r="C1029" s="136">
        <v>44315</v>
      </c>
      <c r="D1029" s="137" cm="1">
        <f t="array" ref="D1029">INDEX(Horimetros!$5:$5,1,'Tabela Horímetros'!F1029)</f>
        <v>22843</v>
      </c>
      <c r="F1029">
        <f t="shared" si="16"/>
        <v>116</v>
      </c>
      <c r="H1029" s="59"/>
    </row>
    <row r="1030" spans="1:8">
      <c r="A1030" s="4" t="s">
        <v>63</v>
      </c>
      <c r="B1030" s="135" t="s">
        <v>62</v>
      </c>
      <c r="C1030" s="136">
        <v>44315</v>
      </c>
      <c r="D1030" s="137" cm="1">
        <f t="array" ref="D1030">INDEX(Horimetros!$6:$6,1,'Tabela Horímetros'!F1030)</f>
        <v>21101</v>
      </c>
      <c r="F1030">
        <f t="shared" si="16"/>
        <v>116</v>
      </c>
      <c r="H1030" s="59"/>
    </row>
    <row r="1031" spans="1:8">
      <c r="A1031" s="4" t="s">
        <v>68</v>
      </c>
      <c r="B1031" s="135" t="s">
        <v>67</v>
      </c>
      <c r="C1031" s="136">
        <v>44315</v>
      </c>
      <c r="D1031" s="137" cm="1">
        <f t="array" ref="D1031">INDEX(Horimetros!$7:$7,1,'Tabela Horímetros'!F1031)</f>
        <v>21918</v>
      </c>
      <c r="F1031">
        <f t="shared" si="16"/>
        <v>116</v>
      </c>
      <c r="H1031" s="59"/>
    </row>
    <row r="1032" spans="1:8">
      <c r="A1032" s="4" t="s">
        <v>72</v>
      </c>
      <c r="B1032" s="135" t="s">
        <v>71</v>
      </c>
      <c r="C1032" s="136">
        <v>44315</v>
      </c>
      <c r="D1032" s="137" cm="1">
        <f t="array" ref="D1032">INDEX(Horimetros!$8:$8,1,'Tabela Horímetros'!F1032)</f>
        <v>22771</v>
      </c>
      <c r="F1032">
        <f t="shared" si="16"/>
        <v>116</v>
      </c>
      <c r="H1032" s="59"/>
    </row>
    <row r="1033" spans="1:8">
      <c r="A1033" s="4" t="s">
        <v>76</v>
      </c>
      <c r="B1033" s="135" t="s">
        <v>75</v>
      </c>
      <c r="C1033" s="136">
        <v>44315</v>
      </c>
      <c r="D1033" s="137" t="e" cm="1">
        <f t="array" ref="D1033">INDEX(Horimetros!#REF!,1,'Tabela Horímetros'!F1033)</f>
        <v>#REF!</v>
      </c>
      <c r="F1033">
        <f t="shared" si="16"/>
        <v>116</v>
      </c>
      <c r="H1033" s="59"/>
    </row>
    <row r="1034" spans="1:8">
      <c r="A1034" s="4" t="s">
        <v>80</v>
      </c>
      <c r="B1034" s="135" t="s">
        <v>79</v>
      </c>
      <c r="C1034" s="136">
        <v>44315</v>
      </c>
      <c r="D1034" s="137" t="e" cm="1">
        <f t="array" ref="D1034">INDEX(Horimetros!#REF!,1,'Tabela Horímetros'!F1034)</f>
        <v>#REF!</v>
      </c>
      <c r="F1034">
        <f t="shared" si="16"/>
        <v>116</v>
      </c>
      <c r="H1034" s="59"/>
    </row>
    <row r="1035" spans="1:8">
      <c r="A1035" s="4" t="s">
        <v>84</v>
      </c>
      <c r="B1035" s="135" t="s">
        <v>83</v>
      </c>
      <c r="C1035" s="136">
        <v>44315</v>
      </c>
      <c r="D1035" s="137" t="e" cm="1">
        <f t="array" ref="D1035">INDEX(Horimetros!#REF!,1,'Tabela Horímetros'!F1035)</f>
        <v>#REF!</v>
      </c>
      <c r="F1035">
        <f t="shared" si="16"/>
        <v>116</v>
      </c>
      <c r="H1035" s="59"/>
    </row>
    <row r="1036" spans="1:8">
      <c r="A1036" s="4" t="s">
        <v>86</v>
      </c>
      <c r="B1036" s="135" t="s">
        <v>85</v>
      </c>
      <c r="C1036" s="136">
        <v>44315</v>
      </c>
      <c r="D1036" s="137" t="e" cm="1">
        <f t="array" ref="D1036">INDEX(Horimetros!#REF!,1,'Tabela Horímetros'!F1036)</f>
        <v>#REF!</v>
      </c>
      <c r="F1036">
        <f t="shared" si="16"/>
        <v>116</v>
      </c>
      <c r="H1036" s="59"/>
    </row>
    <row r="1037" spans="1:8">
      <c r="A1037" s="4" t="s">
        <v>59</v>
      </c>
      <c r="B1037" s="135" t="s">
        <v>58</v>
      </c>
      <c r="C1037" s="136">
        <v>44316</v>
      </c>
      <c r="D1037" s="137" cm="1">
        <f t="array" ref="D1037">INDEX(Horimetros!$4:$4,1,'Tabela Horímetros'!F1037)</f>
        <v>0</v>
      </c>
      <c r="F1037">
        <f t="shared" si="16"/>
        <v>117</v>
      </c>
      <c r="H1037" s="59"/>
    </row>
    <row r="1038" spans="1:8">
      <c r="A1038" s="4" t="s">
        <v>61</v>
      </c>
      <c r="B1038" s="135" t="s">
        <v>60</v>
      </c>
      <c r="C1038" s="136">
        <v>44316</v>
      </c>
      <c r="D1038" s="137" cm="1">
        <f t="array" ref="D1038">INDEX(Horimetros!$5:$5,1,'Tabela Horímetros'!F1038)</f>
        <v>0</v>
      </c>
      <c r="F1038">
        <f t="shared" si="16"/>
        <v>117</v>
      </c>
      <c r="H1038" s="59"/>
    </row>
    <row r="1039" spans="1:8">
      <c r="A1039" s="4" t="s">
        <v>63</v>
      </c>
      <c r="B1039" s="135" t="s">
        <v>62</v>
      </c>
      <c r="C1039" s="136">
        <v>44316</v>
      </c>
      <c r="D1039" s="137" cm="1">
        <f t="array" ref="D1039">INDEX(Horimetros!$6:$6,1,'Tabela Horímetros'!F1039)</f>
        <v>0</v>
      </c>
      <c r="F1039">
        <f t="shared" si="16"/>
        <v>117</v>
      </c>
      <c r="H1039" s="59"/>
    </row>
    <row r="1040" spans="1:8">
      <c r="A1040" s="4" t="s">
        <v>68</v>
      </c>
      <c r="B1040" s="135" t="s">
        <v>67</v>
      </c>
      <c r="C1040" s="136">
        <v>44316</v>
      </c>
      <c r="D1040" s="137" cm="1">
        <f t="array" ref="D1040">INDEX(Horimetros!$7:$7,1,'Tabela Horímetros'!F1040)</f>
        <v>0</v>
      </c>
      <c r="F1040">
        <f t="shared" si="16"/>
        <v>117</v>
      </c>
      <c r="H1040" s="59"/>
    </row>
    <row r="1041" spans="1:8">
      <c r="A1041" s="4" t="s">
        <v>72</v>
      </c>
      <c r="B1041" s="135" t="s">
        <v>71</v>
      </c>
      <c r="C1041" s="136">
        <v>44316</v>
      </c>
      <c r="D1041" s="137" cm="1">
        <f t="array" ref="D1041">INDEX(Horimetros!$8:$8,1,'Tabela Horímetros'!F1041)</f>
        <v>0</v>
      </c>
      <c r="F1041">
        <f t="shared" si="16"/>
        <v>117</v>
      </c>
      <c r="H1041" s="59"/>
    </row>
    <row r="1042" spans="1:8">
      <c r="A1042" s="4" t="s">
        <v>76</v>
      </c>
      <c r="B1042" s="135" t="s">
        <v>75</v>
      </c>
      <c r="C1042" s="136">
        <v>44316</v>
      </c>
      <c r="D1042" s="137" t="e" cm="1">
        <f t="array" ref="D1042">INDEX(Horimetros!#REF!,1,'Tabela Horímetros'!F1042)</f>
        <v>#REF!</v>
      </c>
      <c r="F1042">
        <f t="shared" si="16"/>
        <v>117</v>
      </c>
      <c r="H1042" s="59"/>
    </row>
    <row r="1043" spans="1:8">
      <c r="A1043" s="4" t="s">
        <v>80</v>
      </c>
      <c r="B1043" s="135" t="s">
        <v>79</v>
      </c>
      <c r="C1043" s="136">
        <v>44316</v>
      </c>
      <c r="D1043" s="137" t="e" cm="1">
        <f t="array" ref="D1043">INDEX(Horimetros!#REF!,1,'Tabela Horímetros'!F1043)</f>
        <v>#REF!</v>
      </c>
      <c r="F1043">
        <f t="shared" si="16"/>
        <v>117</v>
      </c>
      <c r="H1043" s="59"/>
    </row>
    <row r="1044" spans="1:8">
      <c r="A1044" s="4" t="s">
        <v>84</v>
      </c>
      <c r="B1044" s="135" t="s">
        <v>83</v>
      </c>
      <c r="C1044" s="136">
        <v>44316</v>
      </c>
      <c r="D1044" s="137" t="e" cm="1">
        <f t="array" ref="D1044">INDEX(Horimetros!#REF!,1,'Tabela Horímetros'!F1044)</f>
        <v>#REF!</v>
      </c>
      <c r="F1044">
        <f t="shared" si="16"/>
        <v>117</v>
      </c>
      <c r="H1044" s="59"/>
    </row>
    <row r="1045" spans="1:8">
      <c r="A1045" s="4" t="s">
        <v>86</v>
      </c>
      <c r="B1045" s="135" t="s">
        <v>85</v>
      </c>
      <c r="C1045" s="136">
        <v>44316</v>
      </c>
      <c r="D1045" s="137" t="e" cm="1">
        <f t="array" ref="D1045">INDEX(Horimetros!#REF!,1,'Tabela Horímetros'!F1045)</f>
        <v>#REF!</v>
      </c>
      <c r="F1045">
        <f t="shared" ref="F1045:F1108" si="17">F1036+1</f>
        <v>117</v>
      </c>
      <c r="H1045" s="59"/>
    </row>
    <row r="1046" spans="1:8">
      <c r="A1046" s="4" t="s">
        <v>59</v>
      </c>
      <c r="B1046" s="135" t="s">
        <v>58</v>
      </c>
      <c r="C1046" s="136">
        <v>44317</v>
      </c>
      <c r="D1046" s="137" cm="1">
        <f t="array" ref="D1046">INDEX(Horimetros!$4:$4,1,'Tabela Horímetros'!F1046)</f>
        <v>0</v>
      </c>
      <c r="F1046">
        <f t="shared" si="17"/>
        <v>118</v>
      </c>
      <c r="H1046" s="59"/>
    </row>
    <row r="1047" spans="1:8">
      <c r="A1047" s="4" t="s">
        <v>61</v>
      </c>
      <c r="B1047" s="135" t="s">
        <v>60</v>
      </c>
      <c r="C1047" s="136">
        <v>44317</v>
      </c>
      <c r="D1047" s="137" cm="1">
        <f t="array" ref="D1047">INDEX(Horimetros!$5:$5,1,'Tabela Horímetros'!F1047)</f>
        <v>0</v>
      </c>
      <c r="F1047">
        <f t="shared" si="17"/>
        <v>118</v>
      </c>
      <c r="H1047" s="59"/>
    </row>
    <row r="1048" spans="1:8">
      <c r="A1048" s="4" t="s">
        <v>63</v>
      </c>
      <c r="B1048" s="135" t="s">
        <v>62</v>
      </c>
      <c r="C1048" s="136">
        <v>44317</v>
      </c>
      <c r="D1048" s="137" cm="1">
        <f t="array" ref="D1048">INDEX(Horimetros!$6:$6,1,'Tabela Horímetros'!F1048)</f>
        <v>0</v>
      </c>
      <c r="F1048">
        <f t="shared" si="17"/>
        <v>118</v>
      </c>
      <c r="H1048" s="59"/>
    </row>
    <row r="1049" spans="1:8">
      <c r="A1049" s="4" t="s">
        <v>68</v>
      </c>
      <c r="B1049" s="135" t="s">
        <v>67</v>
      </c>
      <c r="C1049" s="136">
        <v>44317</v>
      </c>
      <c r="D1049" s="137" cm="1">
        <f t="array" ref="D1049">INDEX(Horimetros!$7:$7,1,'Tabela Horímetros'!F1049)</f>
        <v>0</v>
      </c>
      <c r="F1049">
        <f t="shared" si="17"/>
        <v>118</v>
      </c>
      <c r="H1049" s="59"/>
    </row>
    <row r="1050" spans="1:8">
      <c r="A1050" s="4" t="s">
        <v>72</v>
      </c>
      <c r="B1050" s="135" t="s">
        <v>71</v>
      </c>
      <c r="C1050" s="136">
        <v>44317</v>
      </c>
      <c r="D1050" s="137" cm="1">
        <f t="array" ref="D1050">INDEX(Horimetros!$8:$8,1,'Tabela Horímetros'!F1050)</f>
        <v>0</v>
      </c>
      <c r="F1050">
        <f t="shared" si="17"/>
        <v>118</v>
      </c>
      <c r="H1050" s="59"/>
    </row>
    <row r="1051" spans="1:8">
      <c r="A1051" s="4" t="s">
        <v>76</v>
      </c>
      <c r="B1051" s="135" t="s">
        <v>75</v>
      </c>
      <c r="C1051" s="136">
        <v>44317</v>
      </c>
      <c r="D1051" s="137" t="e" cm="1">
        <f t="array" ref="D1051">INDEX(Horimetros!#REF!,1,'Tabela Horímetros'!F1051)</f>
        <v>#REF!</v>
      </c>
      <c r="F1051">
        <f t="shared" si="17"/>
        <v>118</v>
      </c>
      <c r="H1051" s="59"/>
    </row>
    <row r="1052" spans="1:8">
      <c r="A1052" s="4" t="s">
        <v>80</v>
      </c>
      <c r="B1052" s="135" t="s">
        <v>79</v>
      </c>
      <c r="C1052" s="136">
        <v>44317</v>
      </c>
      <c r="D1052" s="137" t="e" cm="1">
        <f t="array" ref="D1052">INDEX(Horimetros!#REF!,1,'Tabela Horímetros'!F1052)</f>
        <v>#REF!</v>
      </c>
      <c r="F1052">
        <f t="shared" si="17"/>
        <v>118</v>
      </c>
      <c r="H1052" s="59"/>
    </row>
    <row r="1053" spans="1:8">
      <c r="A1053" s="4" t="s">
        <v>84</v>
      </c>
      <c r="B1053" s="135" t="s">
        <v>83</v>
      </c>
      <c r="C1053" s="136">
        <v>44317</v>
      </c>
      <c r="D1053" s="137" t="e" cm="1">
        <f t="array" ref="D1053">INDEX(Horimetros!#REF!,1,'Tabela Horímetros'!F1053)</f>
        <v>#REF!</v>
      </c>
      <c r="F1053">
        <f t="shared" si="17"/>
        <v>118</v>
      </c>
      <c r="H1053" s="59"/>
    </row>
    <row r="1054" spans="1:8">
      <c r="A1054" s="4" t="s">
        <v>86</v>
      </c>
      <c r="B1054" s="135" t="s">
        <v>85</v>
      </c>
      <c r="C1054" s="136">
        <v>44317</v>
      </c>
      <c r="D1054" s="137" t="e" cm="1">
        <f t="array" ref="D1054">INDEX(Horimetros!#REF!,1,'Tabela Horímetros'!F1054)</f>
        <v>#REF!</v>
      </c>
      <c r="F1054">
        <f t="shared" si="17"/>
        <v>118</v>
      </c>
      <c r="H1054" s="59"/>
    </row>
    <row r="1055" spans="1:8">
      <c r="A1055" s="4" t="s">
        <v>59</v>
      </c>
      <c r="B1055" s="135" t="s">
        <v>58</v>
      </c>
      <c r="C1055" s="136">
        <v>44318</v>
      </c>
      <c r="D1055" s="137" cm="1">
        <f t="array" ref="D1055">INDEX(Horimetros!$4:$4,1,'Tabela Horímetros'!F1055)</f>
        <v>0</v>
      </c>
      <c r="F1055">
        <f t="shared" si="17"/>
        <v>119</v>
      </c>
      <c r="H1055" s="59"/>
    </row>
    <row r="1056" spans="1:8">
      <c r="A1056" s="4" t="s">
        <v>61</v>
      </c>
      <c r="B1056" s="135" t="s">
        <v>60</v>
      </c>
      <c r="C1056" s="136">
        <v>44318</v>
      </c>
      <c r="D1056" s="137" cm="1">
        <f t="array" ref="D1056">INDEX(Horimetros!$5:$5,1,'Tabela Horímetros'!F1056)</f>
        <v>22898</v>
      </c>
      <c r="F1056">
        <f t="shared" si="17"/>
        <v>119</v>
      </c>
      <c r="H1056" s="59"/>
    </row>
    <row r="1057" spans="1:8">
      <c r="A1057" s="4" t="s">
        <v>63</v>
      </c>
      <c r="B1057" s="135" t="s">
        <v>62</v>
      </c>
      <c r="C1057" s="136">
        <v>44318</v>
      </c>
      <c r="D1057" s="137" cm="1">
        <f t="array" ref="D1057">INDEX(Horimetros!$6:$6,1,'Tabela Horímetros'!F1057)</f>
        <v>21155</v>
      </c>
      <c r="F1057">
        <f t="shared" si="17"/>
        <v>119</v>
      </c>
      <c r="H1057" s="59"/>
    </row>
    <row r="1058" spans="1:8">
      <c r="A1058" s="4" t="s">
        <v>68</v>
      </c>
      <c r="B1058" s="135" t="s">
        <v>67</v>
      </c>
      <c r="C1058" s="136">
        <v>44318</v>
      </c>
      <c r="D1058" s="137" cm="1">
        <f t="array" ref="D1058">INDEX(Horimetros!$7:$7,1,'Tabela Horímetros'!F1058)</f>
        <v>21918</v>
      </c>
      <c r="F1058">
        <f t="shared" si="17"/>
        <v>119</v>
      </c>
      <c r="H1058" s="59"/>
    </row>
    <row r="1059" spans="1:8">
      <c r="A1059" s="4" t="s">
        <v>72</v>
      </c>
      <c r="B1059" s="135" t="s">
        <v>71</v>
      </c>
      <c r="C1059" s="136">
        <v>44318</v>
      </c>
      <c r="D1059" s="137" cm="1">
        <f t="array" ref="D1059">INDEX(Horimetros!$8:$8,1,'Tabela Horímetros'!F1059)</f>
        <v>22771</v>
      </c>
      <c r="F1059">
        <f t="shared" si="17"/>
        <v>119</v>
      </c>
      <c r="H1059" s="59"/>
    </row>
    <row r="1060" spans="1:8">
      <c r="A1060" s="4" t="s">
        <v>76</v>
      </c>
      <c r="B1060" s="135" t="s">
        <v>75</v>
      </c>
      <c r="C1060" s="136">
        <v>44318</v>
      </c>
      <c r="D1060" s="137" t="e" cm="1">
        <f t="array" ref="D1060">INDEX(Horimetros!#REF!,1,'Tabela Horímetros'!F1060)</f>
        <v>#REF!</v>
      </c>
      <c r="F1060">
        <f t="shared" si="17"/>
        <v>119</v>
      </c>
      <c r="H1060" s="59"/>
    </row>
    <row r="1061" spans="1:8">
      <c r="A1061" s="4" t="s">
        <v>80</v>
      </c>
      <c r="B1061" s="135" t="s">
        <v>79</v>
      </c>
      <c r="C1061" s="136">
        <v>44318</v>
      </c>
      <c r="D1061" s="137" t="e" cm="1">
        <f t="array" ref="D1061">INDEX(Horimetros!#REF!,1,'Tabela Horímetros'!F1061)</f>
        <v>#REF!</v>
      </c>
      <c r="F1061">
        <f t="shared" si="17"/>
        <v>119</v>
      </c>
      <c r="H1061" s="59"/>
    </row>
    <row r="1062" spans="1:8">
      <c r="A1062" s="4" t="s">
        <v>84</v>
      </c>
      <c r="B1062" s="135" t="s">
        <v>83</v>
      </c>
      <c r="C1062" s="136">
        <v>44318</v>
      </c>
      <c r="D1062" s="137" t="e" cm="1">
        <f t="array" ref="D1062">INDEX(Horimetros!#REF!,1,'Tabela Horímetros'!F1062)</f>
        <v>#REF!</v>
      </c>
      <c r="F1062">
        <f t="shared" si="17"/>
        <v>119</v>
      </c>
      <c r="H1062" s="59"/>
    </row>
    <row r="1063" spans="1:8">
      <c r="A1063" s="4" t="s">
        <v>86</v>
      </c>
      <c r="B1063" s="135" t="s">
        <v>85</v>
      </c>
      <c r="C1063" s="136">
        <v>44318</v>
      </c>
      <c r="D1063" s="137" t="e" cm="1">
        <f t="array" ref="D1063">INDEX(Horimetros!#REF!,1,'Tabela Horímetros'!F1063)</f>
        <v>#REF!</v>
      </c>
      <c r="F1063">
        <f t="shared" si="17"/>
        <v>119</v>
      </c>
      <c r="H1063" s="59"/>
    </row>
    <row r="1064" spans="1:8">
      <c r="A1064" s="4" t="s">
        <v>59</v>
      </c>
      <c r="B1064" s="135" t="s">
        <v>58</v>
      </c>
      <c r="C1064" s="136">
        <v>44319</v>
      </c>
      <c r="D1064" s="137" cm="1">
        <f t="array" ref="D1064">INDEX(Horimetros!$4:$4,1,'Tabela Horímetros'!F1064)</f>
        <v>0</v>
      </c>
      <c r="F1064">
        <f t="shared" si="17"/>
        <v>120</v>
      </c>
      <c r="H1064" s="59"/>
    </row>
    <row r="1065" spans="1:8">
      <c r="A1065" s="4" t="s">
        <v>61</v>
      </c>
      <c r="B1065" s="135" t="s">
        <v>60</v>
      </c>
      <c r="C1065" s="136">
        <v>44319</v>
      </c>
      <c r="D1065" s="137" cm="1">
        <f t="array" ref="D1065">INDEX(Horimetros!$5:$5,1,'Tabela Horímetros'!F1065)</f>
        <v>22906</v>
      </c>
      <c r="F1065">
        <f t="shared" si="17"/>
        <v>120</v>
      </c>
      <c r="H1065" s="59"/>
    </row>
    <row r="1066" spans="1:8">
      <c r="A1066" s="4" t="s">
        <v>63</v>
      </c>
      <c r="B1066" s="135" t="s">
        <v>62</v>
      </c>
      <c r="C1066" s="136">
        <v>44319</v>
      </c>
      <c r="D1066" s="137" cm="1">
        <f t="array" ref="D1066">INDEX(Horimetros!$6:$6,1,'Tabela Horímetros'!F1066)</f>
        <v>21166</v>
      </c>
      <c r="F1066">
        <f t="shared" si="17"/>
        <v>120</v>
      </c>
      <c r="H1066" s="59"/>
    </row>
    <row r="1067" spans="1:8">
      <c r="A1067" s="4" t="s">
        <v>68</v>
      </c>
      <c r="B1067" s="135" t="s">
        <v>67</v>
      </c>
      <c r="C1067" s="136">
        <v>44319</v>
      </c>
      <c r="D1067" s="137" cm="1">
        <f t="array" ref="D1067">INDEX(Horimetros!$7:$7,1,'Tabela Horímetros'!F1067)</f>
        <v>21918</v>
      </c>
      <c r="F1067">
        <f t="shared" si="17"/>
        <v>120</v>
      </c>
      <c r="H1067" s="59"/>
    </row>
    <row r="1068" spans="1:8">
      <c r="A1068" s="4" t="s">
        <v>72</v>
      </c>
      <c r="B1068" s="135" t="s">
        <v>71</v>
      </c>
      <c r="C1068" s="136">
        <v>44319</v>
      </c>
      <c r="D1068" s="137" cm="1">
        <f t="array" ref="D1068">INDEX(Horimetros!$8:$8,1,'Tabela Horímetros'!F1068)</f>
        <v>22771</v>
      </c>
      <c r="F1068">
        <f t="shared" si="17"/>
        <v>120</v>
      </c>
      <c r="H1068" s="59"/>
    </row>
    <row r="1069" spans="1:8">
      <c r="A1069" s="4" t="s">
        <v>76</v>
      </c>
      <c r="B1069" s="135" t="s">
        <v>75</v>
      </c>
      <c r="C1069" s="136">
        <v>44319</v>
      </c>
      <c r="D1069" s="137" t="e" cm="1">
        <f t="array" ref="D1069">INDEX(Horimetros!#REF!,1,'Tabela Horímetros'!F1069)</f>
        <v>#REF!</v>
      </c>
      <c r="F1069">
        <f t="shared" si="17"/>
        <v>120</v>
      </c>
      <c r="H1069" s="59"/>
    </row>
    <row r="1070" spans="1:8">
      <c r="A1070" s="4" t="s">
        <v>80</v>
      </c>
      <c r="B1070" s="135" t="s">
        <v>79</v>
      </c>
      <c r="C1070" s="136">
        <v>44319</v>
      </c>
      <c r="D1070" s="137" t="e" cm="1">
        <f t="array" ref="D1070">INDEX(Horimetros!#REF!,1,'Tabela Horímetros'!F1070)</f>
        <v>#REF!</v>
      </c>
      <c r="F1070">
        <f t="shared" si="17"/>
        <v>120</v>
      </c>
      <c r="H1070" s="59"/>
    </row>
    <row r="1071" spans="1:8">
      <c r="A1071" s="4" t="s">
        <v>84</v>
      </c>
      <c r="B1071" s="135" t="s">
        <v>83</v>
      </c>
      <c r="C1071" s="136">
        <v>44319</v>
      </c>
      <c r="D1071" s="137" t="e" cm="1">
        <f t="array" ref="D1071">INDEX(Horimetros!#REF!,1,'Tabela Horímetros'!F1071)</f>
        <v>#REF!</v>
      </c>
      <c r="F1071">
        <f t="shared" si="17"/>
        <v>120</v>
      </c>
      <c r="H1071" s="59"/>
    </row>
    <row r="1072" spans="1:8">
      <c r="A1072" s="4" t="s">
        <v>86</v>
      </c>
      <c r="B1072" s="135" t="s">
        <v>85</v>
      </c>
      <c r="C1072" s="136">
        <v>44319</v>
      </c>
      <c r="D1072" s="137" t="e" cm="1">
        <f t="array" ref="D1072">INDEX(Horimetros!#REF!,1,'Tabela Horímetros'!F1072)</f>
        <v>#REF!</v>
      </c>
      <c r="F1072">
        <f t="shared" si="17"/>
        <v>120</v>
      </c>
      <c r="H1072" s="59"/>
    </row>
    <row r="1073" spans="1:8">
      <c r="A1073" s="4" t="s">
        <v>59</v>
      </c>
      <c r="B1073" s="135" t="s">
        <v>58</v>
      </c>
      <c r="C1073" s="136">
        <v>44320</v>
      </c>
      <c r="D1073" s="137" cm="1">
        <f t="array" ref="D1073">INDEX(Horimetros!$4:$4,1,'Tabela Horímetros'!F1073)</f>
        <v>0</v>
      </c>
      <c r="F1073">
        <f t="shared" si="17"/>
        <v>121</v>
      </c>
      <c r="H1073" s="59"/>
    </row>
    <row r="1074" spans="1:8">
      <c r="A1074" s="4" t="s">
        <v>61</v>
      </c>
      <c r="B1074" s="135" t="s">
        <v>60</v>
      </c>
      <c r="C1074" s="136">
        <v>44320</v>
      </c>
      <c r="D1074" s="137" cm="1">
        <f t="array" ref="D1074">INDEX(Horimetros!$5:$5,1,'Tabela Horímetros'!F1074)</f>
        <v>22914</v>
      </c>
      <c r="F1074">
        <f t="shared" si="17"/>
        <v>121</v>
      </c>
      <c r="H1074" s="59"/>
    </row>
    <row r="1075" spans="1:8">
      <c r="A1075" s="4" t="s">
        <v>63</v>
      </c>
      <c r="B1075" s="135" t="s">
        <v>62</v>
      </c>
      <c r="C1075" s="136">
        <v>44320</v>
      </c>
      <c r="D1075" s="137" cm="1">
        <f t="array" ref="D1075">INDEX(Horimetros!$6:$6,1,'Tabela Horímetros'!F1075)</f>
        <v>21166</v>
      </c>
      <c r="F1075">
        <f t="shared" si="17"/>
        <v>121</v>
      </c>
      <c r="H1075" s="59"/>
    </row>
    <row r="1076" spans="1:8">
      <c r="A1076" s="4" t="s">
        <v>68</v>
      </c>
      <c r="B1076" s="135" t="s">
        <v>67</v>
      </c>
      <c r="C1076" s="136">
        <v>44320</v>
      </c>
      <c r="D1076" s="137" cm="1">
        <f t="array" ref="D1076">INDEX(Horimetros!$7:$7,1,'Tabela Horímetros'!F1076)</f>
        <v>21918</v>
      </c>
      <c r="F1076">
        <f t="shared" si="17"/>
        <v>121</v>
      </c>
      <c r="H1076" s="59"/>
    </row>
    <row r="1077" spans="1:8">
      <c r="A1077" s="4" t="s">
        <v>72</v>
      </c>
      <c r="B1077" s="135" t="s">
        <v>71</v>
      </c>
      <c r="C1077" s="136">
        <v>44320</v>
      </c>
      <c r="D1077" s="137" cm="1">
        <f t="array" ref="D1077">INDEX(Horimetros!$8:$8,1,'Tabela Horímetros'!F1077)</f>
        <v>22771</v>
      </c>
      <c r="F1077">
        <f t="shared" si="17"/>
        <v>121</v>
      </c>
      <c r="H1077" s="59"/>
    </row>
    <row r="1078" spans="1:8">
      <c r="A1078" s="4" t="s">
        <v>76</v>
      </c>
      <c r="B1078" s="135" t="s">
        <v>75</v>
      </c>
      <c r="C1078" s="136">
        <v>44320</v>
      </c>
      <c r="D1078" s="137" t="e" cm="1">
        <f t="array" ref="D1078">INDEX(Horimetros!#REF!,1,'Tabela Horímetros'!F1078)</f>
        <v>#REF!</v>
      </c>
      <c r="F1078">
        <f t="shared" si="17"/>
        <v>121</v>
      </c>
      <c r="H1078" s="59"/>
    </row>
    <row r="1079" spans="1:8">
      <c r="A1079" s="4" t="s">
        <v>80</v>
      </c>
      <c r="B1079" s="135" t="s">
        <v>79</v>
      </c>
      <c r="C1079" s="136">
        <v>44320</v>
      </c>
      <c r="D1079" s="137" t="e" cm="1">
        <f t="array" ref="D1079">INDEX(Horimetros!#REF!,1,'Tabela Horímetros'!F1079)</f>
        <v>#REF!</v>
      </c>
      <c r="F1079">
        <f t="shared" si="17"/>
        <v>121</v>
      </c>
      <c r="H1079" s="59"/>
    </row>
    <row r="1080" spans="1:8">
      <c r="A1080" s="4" t="s">
        <v>84</v>
      </c>
      <c r="B1080" s="135" t="s">
        <v>83</v>
      </c>
      <c r="C1080" s="136">
        <v>44320</v>
      </c>
      <c r="D1080" s="137" t="e" cm="1">
        <f t="array" ref="D1080">INDEX(Horimetros!#REF!,1,'Tabela Horímetros'!F1080)</f>
        <v>#REF!</v>
      </c>
      <c r="F1080">
        <f t="shared" si="17"/>
        <v>121</v>
      </c>
      <c r="H1080" s="59"/>
    </row>
    <row r="1081" spans="1:8">
      <c r="A1081" s="4" t="s">
        <v>86</v>
      </c>
      <c r="B1081" s="135" t="s">
        <v>85</v>
      </c>
      <c r="C1081" s="136">
        <v>44320</v>
      </c>
      <c r="D1081" s="137" t="e" cm="1">
        <f t="array" ref="D1081">INDEX(Horimetros!#REF!,1,'Tabela Horímetros'!F1081)</f>
        <v>#REF!</v>
      </c>
      <c r="F1081">
        <f t="shared" si="17"/>
        <v>121</v>
      </c>
      <c r="H1081" s="59"/>
    </row>
    <row r="1082" spans="1:8">
      <c r="A1082" s="4" t="s">
        <v>59</v>
      </c>
      <c r="B1082" s="135" t="s">
        <v>58</v>
      </c>
      <c r="C1082" s="136">
        <v>44321</v>
      </c>
      <c r="D1082" s="137" cm="1">
        <f t="array" ref="D1082">INDEX(Horimetros!$4:$4,1,'Tabela Horímetros'!F1082)</f>
        <v>0</v>
      </c>
      <c r="F1082">
        <f t="shared" si="17"/>
        <v>122</v>
      </c>
      <c r="H1082" s="59"/>
    </row>
    <row r="1083" spans="1:8">
      <c r="A1083" s="4" t="s">
        <v>61</v>
      </c>
      <c r="B1083" s="135" t="s">
        <v>60</v>
      </c>
      <c r="C1083" s="136">
        <v>44321</v>
      </c>
      <c r="D1083" s="137" cm="1">
        <f t="array" ref="D1083">INDEX(Horimetros!$5:$5,1,'Tabela Horímetros'!F1083)</f>
        <v>22920</v>
      </c>
      <c r="F1083">
        <f t="shared" si="17"/>
        <v>122</v>
      </c>
      <c r="H1083" s="59"/>
    </row>
    <row r="1084" spans="1:8">
      <c r="A1084" s="4" t="s">
        <v>63</v>
      </c>
      <c r="B1084" s="135" t="s">
        <v>62</v>
      </c>
      <c r="C1084" s="136">
        <v>44321</v>
      </c>
      <c r="D1084" s="137" cm="1">
        <f t="array" ref="D1084">INDEX(Horimetros!$6:$6,1,'Tabela Horímetros'!F1084)</f>
        <v>21166</v>
      </c>
      <c r="F1084">
        <f t="shared" si="17"/>
        <v>122</v>
      </c>
      <c r="H1084" s="59"/>
    </row>
    <row r="1085" spans="1:8">
      <c r="A1085" s="4" t="s">
        <v>68</v>
      </c>
      <c r="B1085" s="135" t="s">
        <v>67</v>
      </c>
      <c r="C1085" s="136">
        <v>44321</v>
      </c>
      <c r="D1085" s="137" cm="1">
        <f t="array" ref="D1085">INDEX(Horimetros!$7:$7,1,'Tabela Horímetros'!F1085)</f>
        <v>21919</v>
      </c>
      <c r="F1085">
        <f t="shared" si="17"/>
        <v>122</v>
      </c>
      <c r="H1085" s="59"/>
    </row>
    <row r="1086" spans="1:8">
      <c r="A1086" s="4" t="s">
        <v>72</v>
      </c>
      <c r="B1086" s="135" t="s">
        <v>71</v>
      </c>
      <c r="C1086" s="136">
        <v>44321</v>
      </c>
      <c r="D1086" s="137" cm="1">
        <f t="array" ref="D1086">INDEX(Horimetros!$8:$8,1,'Tabela Horímetros'!F1086)</f>
        <v>22771</v>
      </c>
      <c r="F1086">
        <f t="shared" si="17"/>
        <v>122</v>
      </c>
      <c r="H1086" s="59"/>
    </row>
    <row r="1087" spans="1:8">
      <c r="A1087" s="4" t="s">
        <v>76</v>
      </c>
      <c r="B1087" s="135" t="s">
        <v>75</v>
      </c>
      <c r="C1087" s="136">
        <v>44321</v>
      </c>
      <c r="D1087" s="137" t="e" cm="1">
        <f t="array" ref="D1087">INDEX(Horimetros!#REF!,1,'Tabela Horímetros'!F1087)</f>
        <v>#REF!</v>
      </c>
      <c r="F1087">
        <f t="shared" si="17"/>
        <v>122</v>
      </c>
      <c r="H1087" s="59"/>
    </row>
    <row r="1088" spans="1:8">
      <c r="A1088" s="4" t="s">
        <v>80</v>
      </c>
      <c r="B1088" s="135" t="s">
        <v>79</v>
      </c>
      <c r="C1088" s="136">
        <v>44321</v>
      </c>
      <c r="D1088" s="137" t="e" cm="1">
        <f t="array" ref="D1088">INDEX(Horimetros!#REF!,1,'Tabela Horímetros'!F1088)</f>
        <v>#REF!</v>
      </c>
      <c r="F1088">
        <f t="shared" si="17"/>
        <v>122</v>
      </c>
      <c r="H1088" s="59"/>
    </row>
    <row r="1089" spans="1:8">
      <c r="A1089" s="4" t="s">
        <v>84</v>
      </c>
      <c r="B1089" s="135" t="s">
        <v>83</v>
      </c>
      <c r="C1089" s="136">
        <v>44321</v>
      </c>
      <c r="D1089" s="137" t="e" cm="1">
        <f t="array" ref="D1089">INDEX(Horimetros!#REF!,1,'Tabela Horímetros'!F1089)</f>
        <v>#REF!</v>
      </c>
      <c r="F1089">
        <f t="shared" si="17"/>
        <v>122</v>
      </c>
      <c r="H1089" s="59"/>
    </row>
    <row r="1090" spans="1:8">
      <c r="A1090" s="4" t="s">
        <v>86</v>
      </c>
      <c r="B1090" s="135" t="s">
        <v>85</v>
      </c>
      <c r="C1090" s="136">
        <v>44321</v>
      </c>
      <c r="D1090" s="137" t="e" cm="1">
        <f t="array" ref="D1090">INDEX(Horimetros!#REF!,1,'Tabela Horímetros'!F1090)</f>
        <v>#REF!</v>
      </c>
      <c r="F1090">
        <f t="shared" si="17"/>
        <v>122</v>
      </c>
      <c r="H1090" s="59"/>
    </row>
    <row r="1091" spans="1:8">
      <c r="A1091" s="4" t="s">
        <v>59</v>
      </c>
      <c r="B1091" s="135" t="s">
        <v>58</v>
      </c>
      <c r="C1091" s="136">
        <v>44322</v>
      </c>
      <c r="D1091" s="137" cm="1">
        <f t="array" ref="D1091">INDEX(Horimetros!$4:$4,1,'Tabela Horímetros'!F1091)</f>
        <v>0</v>
      </c>
      <c r="F1091">
        <f t="shared" si="17"/>
        <v>123</v>
      </c>
      <c r="H1091" s="59"/>
    </row>
    <row r="1092" spans="1:8">
      <c r="A1092" s="4" t="s">
        <v>61</v>
      </c>
      <c r="B1092" s="135" t="s">
        <v>60</v>
      </c>
      <c r="C1092" s="136">
        <v>44322</v>
      </c>
      <c r="D1092" s="137" cm="1">
        <f t="array" ref="D1092">INDEX(Horimetros!$5:$5,1,'Tabela Horímetros'!F1092)</f>
        <v>22941</v>
      </c>
      <c r="F1092">
        <f t="shared" si="17"/>
        <v>123</v>
      </c>
      <c r="H1092" s="59"/>
    </row>
    <row r="1093" spans="1:8">
      <c r="A1093" s="4" t="s">
        <v>63</v>
      </c>
      <c r="B1093" s="135" t="s">
        <v>62</v>
      </c>
      <c r="C1093" s="136">
        <v>44322</v>
      </c>
      <c r="D1093" s="137" cm="1">
        <f t="array" ref="D1093">INDEX(Horimetros!$6:$6,1,'Tabela Horímetros'!F1093)</f>
        <v>21168</v>
      </c>
      <c r="F1093">
        <f t="shared" si="17"/>
        <v>123</v>
      </c>
      <c r="H1093" s="59"/>
    </row>
    <row r="1094" spans="1:8">
      <c r="A1094" s="4" t="s">
        <v>68</v>
      </c>
      <c r="B1094" s="135" t="s">
        <v>67</v>
      </c>
      <c r="C1094" s="136">
        <v>44322</v>
      </c>
      <c r="D1094" s="137" cm="1">
        <f t="array" ref="D1094">INDEX(Horimetros!$7:$7,1,'Tabela Horímetros'!F1094)</f>
        <v>21920</v>
      </c>
      <c r="F1094">
        <f t="shared" si="17"/>
        <v>123</v>
      </c>
      <c r="H1094" s="59"/>
    </row>
    <row r="1095" spans="1:8">
      <c r="A1095" s="4" t="s">
        <v>72</v>
      </c>
      <c r="B1095" s="135" t="s">
        <v>71</v>
      </c>
      <c r="C1095" s="136">
        <v>44322</v>
      </c>
      <c r="D1095" s="137" cm="1">
        <f t="array" ref="D1095">INDEX(Horimetros!$8:$8,1,'Tabela Horímetros'!F1095)</f>
        <v>22771</v>
      </c>
      <c r="F1095">
        <f t="shared" si="17"/>
        <v>123</v>
      </c>
      <c r="H1095" s="59"/>
    </row>
    <row r="1096" spans="1:8">
      <c r="A1096" s="4" t="s">
        <v>76</v>
      </c>
      <c r="B1096" s="135" t="s">
        <v>75</v>
      </c>
      <c r="C1096" s="136">
        <v>44322</v>
      </c>
      <c r="D1096" s="137" t="e" cm="1">
        <f t="array" ref="D1096">INDEX(Horimetros!#REF!,1,'Tabela Horímetros'!F1096)</f>
        <v>#REF!</v>
      </c>
      <c r="F1096">
        <f t="shared" si="17"/>
        <v>123</v>
      </c>
      <c r="H1096" s="59"/>
    </row>
    <row r="1097" spans="1:8">
      <c r="A1097" s="4" t="s">
        <v>80</v>
      </c>
      <c r="B1097" s="135" t="s">
        <v>79</v>
      </c>
      <c r="C1097" s="136">
        <v>44322</v>
      </c>
      <c r="D1097" s="137" t="e" cm="1">
        <f t="array" ref="D1097">INDEX(Horimetros!#REF!,1,'Tabela Horímetros'!F1097)</f>
        <v>#REF!</v>
      </c>
      <c r="F1097">
        <f t="shared" si="17"/>
        <v>123</v>
      </c>
      <c r="H1097" s="59"/>
    </row>
    <row r="1098" spans="1:8">
      <c r="A1098" s="4" t="s">
        <v>84</v>
      </c>
      <c r="B1098" s="135" t="s">
        <v>83</v>
      </c>
      <c r="C1098" s="136">
        <v>44322</v>
      </c>
      <c r="D1098" s="137" t="e" cm="1">
        <f t="array" ref="D1098">INDEX(Horimetros!#REF!,1,'Tabela Horímetros'!F1098)</f>
        <v>#REF!</v>
      </c>
      <c r="F1098">
        <f t="shared" si="17"/>
        <v>123</v>
      </c>
      <c r="H1098" s="59"/>
    </row>
    <row r="1099" spans="1:8">
      <c r="A1099" s="4" t="s">
        <v>86</v>
      </c>
      <c r="B1099" s="135" t="s">
        <v>85</v>
      </c>
      <c r="C1099" s="136">
        <v>44322</v>
      </c>
      <c r="D1099" s="137" t="e" cm="1">
        <f t="array" ref="D1099">INDEX(Horimetros!#REF!,1,'Tabela Horímetros'!F1099)</f>
        <v>#REF!</v>
      </c>
      <c r="F1099">
        <f t="shared" si="17"/>
        <v>123</v>
      </c>
      <c r="H1099" s="59"/>
    </row>
    <row r="1100" spans="1:8">
      <c r="A1100" s="4" t="s">
        <v>59</v>
      </c>
      <c r="B1100" s="135" t="s">
        <v>58</v>
      </c>
      <c r="C1100" s="136">
        <v>44323</v>
      </c>
      <c r="D1100" s="137" cm="1">
        <f t="array" ref="D1100">INDEX(Horimetros!$4:$4,1,'Tabela Horímetros'!F1100)</f>
        <v>0</v>
      </c>
      <c r="F1100">
        <f t="shared" si="17"/>
        <v>124</v>
      </c>
      <c r="H1100" s="59"/>
    </row>
    <row r="1101" spans="1:8">
      <c r="A1101" s="4" t="s">
        <v>61</v>
      </c>
      <c r="B1101" s="135" t="s">
        <v>60</v>
      </c>
      <c r="C1101" s="136">
        <v>44323</v>
      </c>
      <c r="D1101" s="137" cm="1">
        <f t="array" ref="D1101">INDEX(Horimetros!$5:$5,1,'Tabela Horímetros'!F1101)</f>
        <v>0</v>
      </c>
      <c r="F1101">
        <f t="shared" si="17"/>
        <v>124</v>
      </c>
      <c r="H1101" s="59"/>
    </row>
    <row r="1102" spans="1:8">
      <c r="A1102" s="4" t="s">
        <v>63</v>
      </c>
      <c r="B1102" s="135" t="s">
        <v>62</v>
      </c>
      <c r="C1102" s="136">
        <v>44323</v>
      </c>
      <c r="D1102" s="137" cm="1">
        <f t="array" ref="D1102">INDEX(Horimetros!$6:$6,1,'Tabela Horímetros'!F1102)</f>
        <v>0</v>
      </c>
      <c r="F1102">
        <f t="shared" si="17"/>
        <v>124</v>
      </c>
      <c r="H1102" s="59"/>
    </row>
    <row r="1103" spans="1:8">
      <c r="A1103" s="4" t="s">
        <v>68</v>
      </c>
      <c r="B1103" s="135" t="s">
        <v>67</v>
      </c>
      <c r="C1103" s="136">
        <v>44323</v>
      </c>
      <c r="D1103" s="137" cm="1">
        <f t="array" ref="D1103">INDEX(Horimetros!$7:$7,1,'Tabela Horímetros'!F1103)</f>
        <v>0</v>
      </c>
      <c r="F1103">
        <f t="shared" si="17"/>
        <v>124</v>
      </c>
      <c r="H1103" s="59"/>
    </row>
    <row r="1104" spans="1:8">
      <c r="A1104" s="4" t="s">
        <v>72</v>
      </c>
      <c r="B1104" s="135" t="s">
        <v>71</v>
      </c>
      <c r="C1104" s="136">
        <v>44323</v>
      </c>
      <c r="D1104" s="137" cm="1">
        <f t="array" ref="D1104">INDEX(Horimetros!$8:$8,1,'Tabela Horímetros'!F1104)</f>
        <v>0</v>
      </c>
      <c r="F1104">
        <f t="shared" si="17"/>
        <v>124</v>
      </c>
      <c r="H1104" s="59"/>
    </row>
    <row r="1105" spans="1:8">
      <c r="A1105" s="4" t="s">
        <v>76</v>
      </c>
      <c r="B1105" s="135" t="s">
        <v>75</v>
      </c>
      <c r="C1105" s="136">
        <v>44323</v>
      </c>
      <c r="D1105" s="137" t="e" cm="1">
        <f t="array" ref="D1105">INDEX(Horimetros!#REF!,1,'Tabela Horímetros'!F1105)</f>
        <v>#REF!</v>
      </c>
      <c r="F1105">
        <f t="shared" si="17"/>
        <v>124</v>
      </c>
      <c r="H1105" s="59"/>
    </row>
    <row r="1106" spans="1:8">
      <c r="A1106" s="4" t="s">
        <v>80</v>
      </c>
      <c r="B1106" s="135" t="s">
        <v>79</v>
      </c>
      <c r="C1106" s="136">
        <v>44323</v>
      </c>
      <c r="D1106" s="137" t="e" cm="1">
        <f t="array" ref="D1106">INDEX(Horimetros!#REF!,1,'Tabela Horímetros'!F1106)</f>
        <v>#REF!</v>
      </c>
      <c r="F1106">
        <f t="shared" si="17"/>
        <v>124</v>
      </c>
      <c r="H1106" s="59"/>
    </row>
    <row r="1107" spans="1:8">
      <c r="A1107" s="4" t="s">
        <v>84</v>
      </c>
      <c r="B1107" s="135" t="s">
        <v>83</v>
      </c>
      <c r="C1107" s="136">
        <v>44323</v>
      </c>
      <c r="D1107" s="137" t="e" cm="1">
        <f t="array" ref="D1107">INDEX(Horimetros!#REF!,1,'Tabela Horímetros'!F1107)</f>
        <v>#REF!</v>
      </c>
      <c r="F1107">
        <f t="shared" si="17"/>
        <v>124</v>
      </c>
      <c r="H1107" s="59"/>
    </row>
    <row r="1108" spans="1:8">
      <c r="A1108" s="4" t="s">
        <v>86</v>
      </c>
      <c r="B1108" s="135" t="s">
        <v>85</v>
      </c>
      <c r="C1108" s="136">
        <v>44323</v>
      </c>
      <c r="D1108" s="137" t="e" cm="1">
        <f t="array" ref="D1108">INDEX(Horimetros!#REF!,1,'Tabela Horímetros'!F1108)</f>
        <v>#REF!</v>
      </c>
      <c r="F1108">
        <f t="shared" si="17"/>
        <v>124</v>
      </c>
      <c r="H1108" s="59"/>
    </row>
    <row r="1109" spans="1:8">
      <c r="A1109" s="4" t="s">
        <v>59</v>
      </c>
      <c r="B1109" s="135" t="s">
        <v>58</v>
      </c>
      <c r="C1109" s="136">
        <v>44324</v>
      </c>
      <c r="D1109" s="137" cm="1">
        <f t="array" ref="D1109">INDEX(Horimetros!$4:$4,1,'Tabela Horímetros'!F1109)</f>
        <v>0</v>
      </c>
      <c r="F1109">
        <f t="shared" ref="F1109:F1172" si="18">F1100+1</f>
        <v>125</v>
      </c>
      <c r="H1109" s="59"/>
    </row>
    <row r="1110" spans="1:8">
      <c r="A1110" s="4" t="s">
        <v>61</v>
      </c>
      <c r="B1110" s="135" t="s">
        <v>60</v>
      </c>
      <c r="C1110" s="136">
        <v>44324</v>
      </c>
      <c r="D1110" s="137" cm="1">
        <f t="array" ref="D1110">INDEX(Horimetros!$5:$5,1,'Tabela Horímetros'!F1110)</f>
        <v>0</v>
      </c>
      <c r="F1110">
        <f t="shared" si="18"/>
        <v>125</v>
      </c>
      <c r="H1110" s="59"/>
    </row>
    <row r="1111" spans="1:8">
      <c r="A1111" s="4" t="s">
        <v>63</v>
      </c>
      <c r="B1111" s="135" t="s">
        <v>62</v>
      </c>
      <c r="C1111" s="136">
        <v>44324</v>
      </c>
      <c r="D1111" s="137" cm="1">
        <f t="array" ref="D1111">INDEX(Horimetros!$6:$6,1,'Tabela Horímetros'!F1111)</f>
        <v>0</v>
      </c>
      <c r="F1111">
        <f t="shared" si="18"/>
        <v>125</v>
      </c>
      <c r="H1111" s="59"/>
    </row>
    <row r="1112" spans="1:8">
      <c r="A1112" s="4" t="s">
        <v>68</v>
      </c>
      <c r="B1112" s="135" t="s">
        <v>67</v>
      </c>
      <c r="C1112" s="136">
        <v>44324</v>
      </c>
      <c r="D1112" s="137" cm="1">
        <f t="array" ref="D1112">INDEX(Horimetros!$7:$7,1,'Tabela Horímetros'!F1112)</f>
        <v>0</v>
      </c>
      <c r="F1112">
        <f t="shared" si="18"/>
        <v>125</v>
      </c>
      <c r="H1112" s="59"/>
    </row>
    <row r="1113" spans="1:8">
      <c r="A1113" s="4" t="s">
        <v>72</v>
      </c>
      <c r="B1113" s="135" t="s">
        <v>71</v>
      </c>
      <c r="C1113" s="136">
        <v>44324</v>
      </c>
      <c r="D1113" s="137" cm="1">
        <f t="array" ref="D1113">INDEX(Horimetros!$8:$8,1,'Tabela Horímetros'!F1113)</f>
        <v>0</v>
      </c>
      <c r="F1113">
        <f t="shared" si="18"/>
        <v>125</v>
      </c>
      <c r="H1113" s="59"/>
    </row>
    <row r="1114" spans="1:8">
      <c r="A1114" s="4" t="s">
        <v>76</v>
      </c>
      <c r="B1114" s="135" t="s">
        <v>75</v>
      </c>
      <c r="C1114" s="136">
        <v>44324</v>
      </c>
      <c r="D1114" s="137" t="e" cm="1">
        <f t="array" ref="D1114">INDEX(Horimetros!#REF!,1,'Tabela Horímetros'!F1114)</f>
        <v>#REF!</v>
      </c>
      <c r="F1114">
        <f t="shared" si="18"/>
        <v>125</v>
      </c>
      <c r="H1114" s="59"/>
    </row>
    <row r="1115" spans="1:8">
      <c r="A1115" s="4" t="s">
        <v>80</v>
      </c>
      <c r="B1115" s="135" t="s">
        <v>79</v>
      </c>
      <c r="C1115" s="136">
        <v>44324</v>
      </c>
      <c r="D1115" s="137" t="e" cm="1">
        <f t="array" ref="D1115">INDEX(Horimetros!#REF!,1,'Tabela Horímetros'!F1115)</f>
        <v>#REF!</v>
      </c>
      <c r="F1115">
        <f t="shared" si="18"/>
        <v>125</v>
      </c>
      <c r="H1115" s="59"/>
    </row>
    <row r="1116" spans="1:8">
      <c r="A1116" s="4" t="s">
        <v>84</v>
      </c>
      <c r="B1116" s="135" t="s">
        <v>83</v>
      </c>
      <c r="C1116" s="136">
        <v>44324</v>
      </c>
      <c r="D1116" s="137" t="e" cm="1">
        <f t="array" ref="D1116">INDEX(Horimetros!#REF!,1,'Tabela Horímetros'!F1116)</f>
        <v>#REF!</v>
      </c>
      <c r="F1116">
        <f t="shared" si="18"/>
        <v>125</v>
      </c>
      <c r="H1116" s="59"/>
    </row>
    <row r="1117" spans="1:8">
      <c r="A1117" s="4" t="s">
        <v>86</v>
      </c>
      <c r="B1117" s="135" t="s">
        <v>85</v>
      </c>
      <c r="C1117" s="136">
        <v>44324</v>
      </c>
      <c r="D1117" s="137" t="e" cm="1">
        <f t="array" ref="D1117">INDEX(Horimetros!#REF!,1,'Tabela Horímetros'!F1117)</f>
        <v>#REF!</v>
      </c>
      <c r="F1117">
        <f t="shared" si="18"/>
        <v>125</v>
      </c>
      <c r="H1117" s="59"/>
    </row>
    <row r="1118" spans="1:8">
      <c r="A1118" s="4" t="s">
        <v>59</v>
      </c>
      <c r="B1118" s="135" t="s">
        <v>58</v>
      </c>
      <c r="C1118" s="136">
        <v>44325</v>
      </c>
      <c r="D1118" s="137" cm="1">
        <f t="array" ref="D1118">INDEX(Horimetros!$4:$4,1,'Tabela Horímetros'!F1118)</f>
        <v>0</v>
      </c>
      <c r="F1118">
        <f t="shared" si="18"/>
        <v>126</v>
      </c>
      <c r="H1118" s="59"/>
    </row>
    <row r="1119" spans="1:8">
      <c r="A1119" s="4" t="s">
        <v>61</v>
      </c>
      <c r="B1119" s="135" t="s">
        <v>60</v>
      </c>
      <c r="C1119" s="136">
        <v>44325</v>
      </c>
      <c r="D1119" s="137" cm="1">
        <f t="array" ref="D1119">INDEX(Horimetros!$5:$5,1,'Tabela Horímetros'!F1119)</f>
        <v>22994</v>
      </c>
      <c r="F1119">
        <f t="shared" si="18"/>
        <v>126</v>
      </c>
      <c r="H1119" s="59"/>
    </row>
    <row r="1120" spans="1:8">
      <c r="A1120" s="4" t="s">
        <v>63</v>
      </c>
      <c r="B1120" s="135" t="s">
        <v>62</v>
      </c>
      <c r="C1120" s="136">
        <v>44325</v>
      </c>
      <c r="D1120" s="137" cm="1">
        <f t="array" ref="D1120">INDEX(Horimetros!$6:$6,1,'Tabela Horímetros'!F1120)</f>
        <v>21220</v>
      </c>
      <c r="F1120">
        <f t="shared" si="18"/>
        <v>126</v>
      </c>
      <c r="H1120" s="59"/>
    </row>
    <row r="1121" spans="1:8">
      <c r="A1121" s="4" t="s">
        <v>68</v>
      </c>
      <c r="B1121" s="135" t="s">
        <v>67</v>
      </c>
      <c r="C1121" s="136">
        <v>44325</v>
      </c>
      <c r="D1121" s="137" cm="1">
        <f t="array" ref="D1121">INDEX(Horimetros!$7:$7,1,'Tabela Horímetros'!F1121)</f>
        <v>21934</v>
      </c>
      <c r="F1121">
        <f t="shared" si="18"/>
        <v>126</v>
      </c>
      <c r="H1121" s="59"/>
    </row>
    <row r="1122" spans="1:8">
      <c r="A1122" s="4" t="s">
        <v>72</v>
      </c>
      <c r="B1122" s="135" t="s">
        <v>71</v>
      </c>
      <c r="C1122" s="136">
        <v>44325</v>
      </c>
      <c r="D1122" s="137" cm="1">
        <f t="array" ref="D1122">INDEX(Horimetros!$8:$8,1,'Tabela Horímetros'!F1122)</f>
        <v>22771</v>
      </c>
      <c r="F1122">
        <f t="shared" si="18"/>
        <v>126</v>
      </c>
      <c r="H1122" s="59"/>
    </row>
    <row r="1123" spans="1:8">
      <c r="A1123" s="4" t="s">
        <v>76</v>
      </c>
      <c r="B1123" s="135" t="s">
        <v>75</v>
      </c>
      <c r="C1123" s="136">
        <v>44325</v>
      </c>
      <c r="D1123" s="137" t="e" cm="1">
        <f t="array" ref="D1123">INDEX(Horimetros!#REF!,1,'Tabela Horímetros'!F1123)</f>
        <v>#REF!</v>
      </c>
      <c r="F1123">
        <f t="shared" si="18"/>
        <v>126</v>
      </c>
      <c r="H1123" s="59"/>
    </row>
    <row r="1124" spans="1:8">
      <c r="A1124" s="4" t="s">
        <v>80</v>
      </c>
      <c r="B1124" s="135" t="s">
        <v>79</v>
      </c>
      <c r="C1124" s="136">
        <v>44325</v>
      </c>
      <c r="D1124" s="137" t="e" cm="1">
        <f t="array" ref="D1124">INDEX(Horimetros!#REF!,1,'Tabela Horímetros'!F1124)</f>
        <v>#REF!</v>
      </c>
      <c r="F1124">
        <f t="shared" si="18"/>
        <v>126</v>
      </c>
      <c r="H1124" s="59"/>
    </row>
    <row r="1125" spans="1:8">
      <c r="A1125" s="4" t="s">
        <v>84</v>
      </c>
      <c r="B1125" s="135" t="s">
        <v>83</v>
      </c>
      <c r="C1125" s="136">
        <v>44325</v>
      </c>
      <c r="D1125" s="137" t="e" cm="1">
        <f t="array" ref="D1125">INDEX(Horimetros!#REF!,1,'Tabela Horímetros'!F1125)</f>
        <v>#REF!</v>
      </c>
      <c r="F1125">
        <f t="shared" si="18"/>
        <v>126</v>
      </c>
      <c r="H1125" s="59"/>
    </row>
    <row r="1126" spans="1:8">
      <c r="A1126" s="4" t="s">
        <v>86</v>
      </c>
      <c r="B1126" s="135" t="s">
        <v>85</v>
      </c>
      <c r="C1126" s="136">
        <v>44325</v>
      </c>
      <c r="D1126" s="137" t="e" cm="1">
        <f t="array" ref="D1126">INDEX(Horimetros!#REF!,1,'Tabela Horímetros'!F1126)</f>
        <v>#REF!</v>
      </c>
      <c r="F1126">
        <f t="shared" si="18"/>
        <v>126</v>
      </c>
      <c r="H1126" s="59"/>
    </row>
    <row r="1127" spans="1:8">
      <c r="A1127" s="4" t="s">
        <v>59</v>
      </c>
      <c r="B1127" s="135" t="s">
        <v>58</v>
      </c>
      <c r="C1127" s="136">
        <v>44326</v>
      </c>
      <c r="D1127" s="137" cm="1">
        <f t="array" ref="D1127">INDEX(Horimetros!$4:$4,1,'Tabela Horímetros'!F1127)</f>
        <v>0</v>
      </c>
      <c r="F1127">
        <f t="shared" si="18"/>
        <v>127</v>
      </c>
      <c r="H1127" s="59"/>
    </row>
    <row r="1128" spans="1:8">
      <c r="A1128" s="4" t="s">
        <v>61</v>
      </c>
      <c r="B1128" s="135" t="s">
        <v>60</v>
      </c>
      <c r="C1128" s="136">
        <v>44326</v>
      </c>
      <c r="D1128" s="137" cm="1">
        <f t="array" ref="D1128">INDEX(Horimetros!$5:$5,1,'Tabela Horímetros'!F1128)</f>
        <v>23013</v>
      </c>
      <c r="F1128">
        <f t="shared" si="18"/>
        <v>127</v>
      </c>
      <c r="H1128" s="59"/>
    </row>
    <row r="1129" spans="1:8">
      <c r="A1129" s="4" t="s">
        <v>63</v>
      </c>
      <c r="B1129" s="135" t="s">
        <v>62</v>
      </c>
      <c r="C1129" s="136">
        <v>44326</v>
      </c>
      <c r="D1129" s="137" cm="1">
        <f t="array" ref="D1129">INDEX(Horimetros!$6:$6,1,'Tabela Horímetros'!F1129)</f>
        <v>21231</v>
      </c>
      <c r="F1129">
        <f t="shared" si="18"/>
        <v>127</v>
      </c>
      <c r="H1129" s="59"/>
    </row>
    <row r="1130" spans="1:8">
      <c r="A1130" s="4" t="s">
        <v>68</v>
      </c>
      <c r="B1130" s="135" t="s">
        <v>67</v>
      </c>
      <c r="C1130" s="136">
        <v>44326</v>
      </c>
      <c r="D1130" s="137" cm="1">
        <f t="array" ref="D1130">INDEX(Horimetros!$7:$7,1,'Tabela Horímetros'!F1130)</f>
        <v>21944</v>
      </c>
      <c r="F1130">
        <f t="shared" si="18"/>
        <v>127</v>
      </c>
      <c r="H1130" s="59"/>
    </row>
    <row r="1131" spans="1:8">
      <c r="A1131" s="4" t="s">
        <v>72</v>
      </c>
      <c r="B1131" s="135" t="s">
        <v>71</v>
      </c>
      <c r="C1131" s="136">
        <v>44326</v>
      </c>
      <c r="D1131" s="137" cm="1">
        <f t="array" ref="D1131">INDEX(Horimetros!$8:$8,1,'Tabela Horímetros'!F1131)</f>
        <v>22772</v>
      </c>
      <c r="F1131">
        <f t="shared" si="18"/>
        <v>127</v>
      </c>
      <c r="H1131" s="59"/>
    </row>
    <row r="1132" spans="1:8">
      <c r="A1132" s="4" t="s">
        <v>76</v>
      </c>
      <c r="B1132" s="135" t="s">
        <v>75</v>
      </c>
      <c r="C1132" s="136">
        <v>44326</v>
      </c>
      <c r="D1132" s="137" t="e" cm="1">
        <f t="array" ref="D1132">INDEX(Horimetros!#REF!,1,'Tabela Horímetros'!F1132)</f>
        <v>#REF!</v>
      </c>
      <c r="F1132">
        <f t="shared" si="18"/>
        <v>127</v>
      </c>
      <c r="H1132" s="59"/>
    </row>
    <row r="1133" spans="1:8">
      <c r="A1133" s="4" t="s">
        <v>80</v>
      </c>
      <c r="B1133" s="135" t="s">
        <v>79</v>
      </c>
      <c r="C1133" s="136">
        <v>44326</v>
      </c>
      <c r="D1133" s="137" t="e" cm="1">
        <f t="array" ref="D1133">INDEX(Horimetros!#REF!,1,'Tabela Horímetros'!F1133)</f>
        <v>#REF!</v>
      </c>
      <c r="F1133">
        <f t="shared" si="18"/>
        <v>127</v>
      </c>
      <c r="H1133" s="59"/>
    </row>
    <row r="1134" spans="1:8">
      <c r="A1134" s="4" t="s">
        <v>84</v>
      </c>
      <c r="B1134" s="135" t="s">
        <v>83</v>
      </c>
      <c r="C1134" s="136">
        <v>44326</v>
      </c>
      <c r="D1134" s="137" t="e" cm="1">
        <f t="array" ref="D1134">INDEX(Horimetros!#REF!,1,'Tabela Horímetros'!F1134)</f>
        <v>#REF!</v>
      </c>
      <c r="F1134">
        <f t="shared" si="18"/>
        <v>127</v>
      </c>
      <c r="H1134" s="59"/>
    </row>
    <row r="1135" spans="1:8">
      <c r="A1135" s="4" t="s">
        <v>86</v>
      </c>
      <c r="B1135" s="135" t="s">
        <v>85</v>
      </c>
      <c r="C1135" s="136">
        <v>44326</v>
      </c>
      <c r="D1135" s="137" t="e" cm="1">
        <f t="array" ref="D1135">INDEX(Horimetros!#REF!,1,'Tabela Horímetros'!F1135)</f>
        <v>#REF!</v>
      </c>
      <c r="F1135">
        <f t="shared" si="18"/>
        <v>127</v>
      </c>
      <c r="H1135" s="59"/>
    </row>
    <row r="1136" spans="1:8">
      <c r="A1136" s="4" t="s">
        <v>59</v>
      </c>
      <c r="B1136" s="135" t="s">
        <v>58</v>
      </c>
      <c r="C1136" s="136">
        <v>44327</v>
      </c>
      <c r="D1136" s="137" cm="1">
        <f t="array" ref="D1136">INDEX(Horimetros!$4:$4,1,'Tabela Horímetros'!F1136)</f>
        <v>0</v>
      </c>
      <c r="F1136">
        <f t="shared" si="18"/>
        <v>128</v>
      </c>
      <c r="H1136" s="59"/>
    </row>
    <row r="1137" spans="1:8">
      <c r="A1137" s="4" t="s">
        <v>61</v>
      </c>
      <c r="B1137" s="135" t="s">
        <v>60</v>
      </c>
      <c r="C1137" s="136">
        <v>44327</v>
      </c>
      <c r="D1137" s="137" cm="1">
        <f t="array" ref="D1137">INDEX(Horimetros!$5:$5,1,'Tabela Horímetros'!F1137)</f>
        <v>23036</v>
      </c>
      <c r="F1137">
        <f t="shared" si="18"/>
        <v>128</v>
      </c>
      <c r="H1137" s="59"/>
    </row>
    <row r="1138" spans="1:8">
      <c r="A1138" s="4" t="s">
        <v>63</v>
      </c>
      <c r="B1138" s="135" t="s">
        <v>62</v>
      </c>
      <c r="C1138" s="136">
        <v>44327</v>
      </c>
      <c r="D1138" s="137" cm="1">
        <f t="array" ref="D1138">INDEX(Horimetros!$6:$6,1,'Tabela Horímetros'!F1138)</f>
        <v>21252</v>
      </c>
      <c r="F1138">
        <f t="shared" si="18"/>
        <v>128</v>
      </c>
      <c r="H1138" s="59"/>
    </row>
    <row r="1139" spans="1:8">
      <c r="A1139" s="4" t="s">
        <v>68</v>
      </c>
      <c r="B1139" s="135" t="s">
        <v>67</v>
      </c>
      <c r="C1139" s="136">
        <v>44327</v>
      </c>
      <c r="D1139" s="137" cm="1">
        <f t="array" ref="D1139">INDEX(Horimetros!$7:$7,1,'Tabela Horímetros'!F1139)</f>
        <v>21950</v>
      </c>
      <c r="F1139">
        <f t="shared" si="18"/>
        <v>128</v>
      </c>
      <c r="H1139" s="59"/>
    </row>
    <row r="1140" spans="1:8">
      <c r="A1140" s="4" t="s">
        <v>72</v>
      </c>
      <c r="B1140" s="135" t="s">
        <v>71</v>
      </c>
      <c r="C1140" s="136">
        <v>44327</v>
      </c>
      <c r="D1140" s="137" cm="1">
        <f t="array" ref="D1140">INDEX(Horimetros!$8:$8,1,'Tabela Horímetros'!F1140)</f>
        <v>22772</v>
      </c>
      <c r="F1140">
        <f t="shared" si="18"/>
        <v>128</v>
      </c>
      <c r="H1140" s="59"/>
    </row>
    <row r="1141" spans="1:8">
      <c r="A1141" s="4" t="s">
        <v>76</v>
      </c>
      <c r="B1141" s="135" t="s">
        <v>75</v>
      </c>
      <c r="C1141" s="136">
        <v>44327</v>
      </c>
      <c r="D1141" s="137" t="e" cm="1">
        <f t="array" ref="D1141">INDEX(Horimetros!#REF!,1,'Tabela Horímetros'!F1141)</f>
        <v>#REF!</v>
      </c>
      <c r="F1141">
        <f t="shared" si="18"/>
        <v>128</v>
      </c>
      <c r="H1141" s="59"/>
    </row>
    <row r="1142" spans="1:8">
      <c r="A1142" s="4" t="s">
        <v>80</v>
      </c>
      <c r="B1142" s="135" t="s">
        <v>79</v>
      </c>
      <c r="C1142" s="136">
        <v>44327</v>
      </c>
      <c r="D1142" s="137" t="e" cm="1">
        <f t="array" ref="D1142">INDEX(Horimetros!#REF!,1,'Tabela Horímetros'!F1142)</f>
        <v>#REF!</v>
      </c>
      <c r="F1142">
        <f t="shared" si="18"/>
        <v>128</v>
      </c>
      <c r="H1142" s="59"/>
    </row>
    <row r="1143" spans="1:8">
      <c r="A1143" s="4" t="s">
        <v>84</v>
      </c>
      <c r="B1143" s="135" t="s">
        <v>83</v>
      </c>
      <c r="C1143" s="136">
        <v>44327</v>
      </c>
      <c r="D1143" s="137" t="e" cm="1">
        <f t="array" ref="D1143">INDEX(Horimetros!#REF!,1,'Tabela Horímetros'!F1143)</f>
        <v>#REF!</v>
      </c>
      <c r="F1143">
        <f t="shared" si="18"/>
        <v>128</v>
      </c>
      <c r="H1143" s="59"/>
    </row>
    <row r="1144" spans="1:8">
      <c r="A1144" s="4" t="s">
        <v>86</v>
      </c>
      <c r="B1144" s="135" t="s">
        <v>85</v>
      </c>
      <c r="C1144" s="136">
        <v>44327</v>
      </c>
      <c r="D1144" s="137" t="e" cm="1">
        <f t="array" ref="D1144">INDEX(Horimetros!#REF!,1,'Tabela Horímetros'!F1144)</f>
        <v>#REF!</v>
      </c>
      <c r="F1144">
        <f t="shared" si="18"/>
        <v>128</v>
      </c>
      <c r="H1144" s="59"/>
    </row>
    <row r="1145" spans="1:8">
      <c r="A1145" s="4" t="s">
        <v>59</v>
      </c>
      <c r="B1145" s="135" t="s">
        <v>58</v>
      </c>
      <c r="C1145" s="136">
        <v>44328</v>
      </c>
      <c r="D1145" s="137" cm="1">
        <f t="array" ref="D1145">INDEX(Horimetros!$4:$4,1,'Tabela Horímetros'!F1145)</f>
        <v>0</v>
      </c>
      <c r="F1145">
        <f t="shared" si="18"/>
        <v>129</v>
      </c>
      <c r="H1145" s="59"/>
    </row>
    <row r="1146" spans="1:8">
      <c r="A1146" s="4" t="s">
        <v>61</v>
      </c>
      <c r="B1146" s="135" t="s">
        <v>60</v>
      </c>
      <c r="C1146" s="136">
        <v>44328</v>
      </c>
      <c r="D1146" s="137" cm="1">
        <f t="array" ref="D1146">INDEX(Horimetros!$5:$5,1,'Tabela Horímetros'!F1146)</f>
        <v>23056</v>
      </c>
      <c r="F1146">
        <f t="shared" si="18"/>
        <v>129</v>
      </c>
      <c r="H1146" s="59"/>
    </row>
    <row r="1147" spans="1:8">
      <c r="A1147" s="4" t="s">
        <v>63</v>
      </c>
      <c r="B1147" s="135" t="s">
        <v>62</v>
      </c>
      <c r="C1147" s="136">
        <v>44328</v>
      </c>
      <c r="D1147" s="137" cm="1">
        <f t="array" ref="D1147">INDEX(Horimetros!$6:$6,1,'Tabela Horímetros'!F1147)</f>
        <v>21272</v>
      </c>
      <c r="F1147">
        <f t="shared" si="18"/>
        <v>129</v>
      </c>
      <c r="H1147" s="59"/>
    </row>
    <row r="1148" spans="1:8">
      <c r="A1148" s="4" t="s">
        <v>68</v>
      </c>
      <c r="B1148" s="135" t="s">
        <v>67</v>
      </c>
      <c r="C1148" s="136">
        <v>44328</v>
      </c>
      <c r="D1148" s="137" cm="1">
        <f t="array" ref="D1148">INDEX(Horimetros!$7:$7,1,'Tabela Horímetros'!F1148)</f>
        <v>21969</v>
      </c>
      <c r="F1148">
        <f t="shared" si="18"/>
        <v>129</v>
      </c>
      <c r="H1148" s="59"/>
    </row>
    <row r="1149" spans="1:8">
      <c r="A1149" s="4" t="s">
        <v>72</v>
      </c>
      <c r="B1149" s="135" t="s">
        <v>71</v>
      </c>
      <c r="C1149" s="136">
        <v>44328</v>
      </c>
      <c r="D1149" s="137" cm="1">
        <f t="array" ref="D1149">INDEX(Horimetros!$8:$8,1,'Tabela Horímetros'!F1149)</f>
        <v>22772</v>
      </c>
      <c r="F1149">
        <f t="shared" si="18"/>
        <v>129</v>
      </c>
      <c r="H1149" s="59"/>
    </row>
    <row r="1150" spans="1:8">
      <c r="A1150" s="4" t="s">
        <v>76</v>
      </c>
      <c r="B1150" s="135" t="s">
        <v>75</v>
      </c>
      <c r="C1150" s="136">
        <v>44328</v>
      </c>
      <c r="D1150" s="137" t="e" cm="1">
        <f t="array" ref="D1150">INDEX(Horimetros!#REF!,1,'Tabela Horímetros'!F1150)</f>
        <v>#REF!</v>
      </c>
      <c r="F1150">
        <f t="shared" si="18"/>
        <v>129</v>
      </c>
      <c r="H1150" s="59"/>
    </row>
    <row r="1151" spans="1:8">
      <c r="A1151" s="4" t="s">
        <v>80</v>
      </c>
      <c r="B1151" s="135" t="s">
        <v>79</v>
      </c>
      <c r="C1151" s="136">
        <v>44328</v>
      </c>
      <c r="D1151" s="137" t="e" cm="1">
        <f t="array" ref="D1151">INDEX(Horimetros!#REF!,1,'Tabela Horímetros'!F1151)</f>
        <v>#REF!</v>
      </c>
      <c r="F1151">
        <f t="shared" si="18"/>
        <v>129</v>
      </c>
      <c r="H1151" s="59"/>
    </row>
    <row r="1152" spans="1:8">
      <c r="A1152" s="4" t="s">
        <v>84</v>
      </c>
      <c r="B1152" s="135" t="s">
        <v>83</v>
      </c>
      <c r="C1152" s="136">
        <v>44328</v>
      </c>
      <c r="D1152" s="137" t="e" cm="1">
        <f t="array" ref="D1152">INDEX(Horimetros!#REF!,1,'Tabela Horímetros'!F1152)</f>
        <v>#REF!</v>
      </c>
      <c r="F1152">
        <f t="shared" si="18"/>
        <v>129</v>
      </c>
      <c r="H1152" s="59"/>
    </row>
    <row r="1153" spans="1:8">
      <c r="A1153" s="4" t="s">
        <v>86</v>
      </c>
      <c r="B1153" s="135" t="s">
        <v>85</v>
      </c>
      <c r="C1153" s="136">
        <v>44328</v>
      </c>
      <c r="D1153" s="137" t="e" cm="1">
        <f t="array" ref="D1153">INDEX(Horimetros!#REF!,1,'Tabela Horímetros'!F1153)</f>
        <v>#REF!</v>
      </c>
      <c r="F1153">
        <f t="shared" si="18"/>
        <v>129</v>
      </c>
      <c r="H1153" s="59"/>
    </row>
    <row r="1154" spans="1:8">
      <c r="A1154" s="4" t="s">
        <v>59</v>
      </c>
      <c r="B1154" s="135" t="s">
        <v>58</v>
      </c>
      <c r="C1154" s="136">
        <v>44329</v>
      </c>
      <c r="D1154" s="137" cm="1">
        <f t="array" ref="D1154">INDEX(Horimetros!$4:$4,1,'Tabela Horímetros'!F1154)</f>
        <v>0</v>
      </c>
      <c r="F1154">
        <f t="shared" si="18"/>
        <v>130</v>
      </c>
      <c r="H1154" s="59"/>
    </row>
    <row r="1155" spans="1:8">
      <c r="A1155" s="4" t="s">
        <v>61</v>
      </c>
      <c r="B1155" s="135" t="s">
        <v>60</v>
      </c>
      <c r="C1155" s="136">
        <v>44329</v>
      </c>
      <c r="D1155" s="137" cm="1">
        <f t="array" ref="D1155">INDEX(Horimetros!$5:$5,1,'Tabela Horímetros'!F1155)</f>
        <v>23073</v>
      </c>
      <c r="F1155">
        <f t="shared" si="18"/>
        <v>130</v>
      </c>
      <c r="H1155" s="59"/>
    </row>
    <row r="1156" spans="1:8">
      <c r="A1156" s="4" t="s">
        <v>63</v>
      </c>
      <c r="B1156" s="135" t="s">
        <v>62</v>
      </c>
      <c r="C1156" s="136">
        <v>44329</v>
      </c>
      <c r="D1156" s="137" cm="1">
        <f t="array" ref="D1156">INDEX(Horimetros!$6:$6,1,'Tabela Horímetros'!F1156)</f>
        <v>21289</v>
      </c>
      <c r="F1156">
        <f t="shared" si="18"/>
        <v>130</v>
      </c>
      <c r="H1156" s="59"/>
    </row>
    <row r="1157" spans="1:8">
      <c r="A1157" s="4" t="s">
        <v>68</v>
      </c>
      <c r="B1157" s="135" t="s">
        <v>67</v>
      </c>
      <c r="C1157" s="136">
        <v>44329</v>
      </c>
      <c r="D1157" s="137" cm="1">
        <f t="array" ref="D1157">INDEX(Horimetros!$7:$7,1,'Tabela Horímetros'!F1157)</f>
        <v>21988</v>
      </c>
      <c r="F1157">
        <f t="shared" si="18"/>
        <v>130</v>
      </c>
      <c r="H1157" s="59"/>
    </row>
    <row r="1158" spans="1:8">
      <c r="A1158" s="4" t="s">
        <v>72</v>
      </c>
      <c r="B1158" s="135" t="s">
        <v>71</v>
      </c>
      <c r="C1158" s="136">
        <v>44329</v>
      </c>
      <c r="D1158" s="137" cm="1">
        <f t="array" ref="D1158">INDEX(Horimetros!$8:$8,1,'Tabela Horímetros'!F1158)</f>
        <v>22772</v>
      </c>
      <c r="F1158">
        <f t="shared" si="18"/>
        <v>130</v>
      </c>
      <c r="H1158" s="59"/>
    </row>
    <row r="1159" spans="1:8">
      <c r="A1159" s="4" t="s">
        <v>76</v>
      </c>
      <c r="B1159" s="135" t="s">
        <v>75</v>
      </c>
      <c r="C1159" s="136">
        <v>44329</v>
      </c>
      <c r="D1159" s="137" t="e" cm="1">
        <f t="array" ref="D1159">INDEX(Horimetros!#REF!,1,'Tabela Horímetros'!F1159)</f>
        <v>#REF!</v>
      </c>
      <c r="F1159">
        <f t="shared" si="18"/>
        <v>130</v>
      </c>
      <c r="H1159" s="59"/>
    </row>
    <row r="1160" spans="1:8">
      <c r="A1160" s="4" t="s">
        <v>80</v>
      </c>
      <c r="B1160" s="135" t="s">
        <v>79</v>
      </c>
      <c r="C1160" s="136">
        <v>44329</v>
      </c>
      <c r="D1160" s="137" t="e" cm="1">
        <f t="array" ref="D1160">INDEX(Horimetros!#REF!,1,'Tabela Horímetros'!F1160)</f>
        <v>#REF!</v>
      </c>
      <c r="F1160">
        <f t="shared" si="18"/>
        <v>130</v>
      </c>
      <c r="H1160" s="59"/>
    </row>
    <row r="1161" spans="1:8">
      <c r="A1161" s="4" t="s">
        <v>84</v>
      </c>
      <c r="B1161" s="135" t="s">
        <v>83</v>
      </c>
      <c r="C1161" s="136">
        <v>44329</v>
      </c>
      <c r="D1161" s="137" t="e" cm="1">
        <f t="array" ref="D1161">INDEX(Horimetros!#REF!,1,'Tabela Horímetros'!F1161)</f>
        <v>#REF!</v>
      </c>
      <c r="F1161">
        <f t="shared" si="18"/>
        <v>130</v>
      </c>
      <c r="H1161" s="59"/>
    </row>
    <row r="1162" spans="1:8">
      <c r="A1162" s="4" t="s">
        <v>86</v>
      </c>
      <c r="B1162" s="135" t="s">
        <v>85</v>
      </c>
      <c r="C1162" s="136">
        <v>44329</v>
      </c>
      <c r="D1162" s="137" t="e" cm="1">
        <f t="array" ref="D1162">INDEX(Horimetros!#REF!,1,'Tabela Horímetros'!F1162)</f>
        <v>#REF!</v>
      </c>
      <c r="F1162">
        <f t="shared" si="18"/>
        <v>130</v>
      </c>
      <c r="H1162" s="59"/>
    </row>
    <row r="1163" spans="1:8">
      <c r="A1163" s="4" t="s">
        <v>59</v>
      </c>
      <c r="B1163" s="135" t="s">
        <v>58</v>
      </c>
      <c r="C1163" s="136">
        <v>44330</v>
      </c>
      <c r="D1163" s="137" cm="1">
        <f t="array" ref="D1163">INDEX(Horimetros!$4:$4,1,'Tabela Horímetros'!F1163)</f>
        <v>0</v>
      </c>
      <c r="F1163">
        <f t="shared" si="18"/>
        <v>131</v>
      </c>
      <c r="H1163" s="59"/>
    </row>
    <row r="1164" spans="1:8">
      <c r="A1164" s="4" t="s">
        <v>61</v>
      </c>
      <c r="B1164" s="135" t="s">
        <v>60</v>
      </c>
      <c r="C1164" s="136">
        <v>44330</v>
      </c>
      <c r="D1164" s="137" cm="1">
        <f t="array" ref="D1164">INDEX(Horimetros!$5:$5,1,'Tabela Horímetros'!F1164)</f>
        <v>0</v>
      </c>
      <c r="F1164">
        <f t="shared" si="18"/>
        <v>131</v>
      </c>
      <c r="H1164" s="59"/>
    </row>
    <row r="1165" spans="1:8">
      <c r="A1165" s="4" t="s">
        <v>63</v>
      </c>
      <c r="B1165" s="135" t="s">
        <v>62</v>
      </c>
      <c r="C1165" s="136">
        <v>44330</v>
      </c>
      <c r="D1165" s="137" cm="1">
        <f t="array" ref="D1165">INDEX(Horimetros!$6:$6,1,'Tabela Horímetros'!F1165)</f>
        <v>0</v>
      </c>
      <c r="F1165">
        <f t="shared" si="18"/>
        <v>131</v>
      </c>
      <c r="H1165" s="59"/>
    </row>
    <row r="1166" spans="1:8">
      <c r="A1166" s="4" t="s">
        <v>68</v>
      </c>
      <c r="B1166" s="135" t="s">
        <v>67</v>
      </c>
      <c r="C1166" s="136">
        <v>44330</v>
      </c>
      <c r="D1166" s="137" cm="1">
        <f t="array" ref="D1166">INDEX(Horimetros!$7:$7,1,'Tabela Horímetros'!F1166)</f>
        <v>0</v>
      </c>
      <c r="F1166">
        <f t="shared" si="18"/>
        <v>131</v>
      </c>
      <c r="H1166" s="59"/>
    </row>
    <row r="1167" spans="1:8">
      <c r="A1167" s="4" t="s">
        <v>72</v>
      </c>
      <c r="B1167" s="135" t="s">
        <v>71</v>
      </c>
      <c r="C1167" s="136">
        <v>44330</v>
      </c>
      <c r="D1167" s="137" cm="1">
        <f t="array" ref="D1167">INDEX(Horimetros!$8:$8,1,'Tabela Horímetros'!F1167)</f>
        <v>0</v>
      </c>
      <c r="F1167">
        <f t="shared" si="18"/>
        <v>131</v>
      </c>
      <c r="H1167" s="59"/>
    </row>
    <row r="1168" spans="1:8">
      <c r="A1168" s="4" t="s">
        <v>76</v>
      </c>
      <c r="B1168" s="135" t="s">
        <v>75</v>
      </c>
      <c r="C1168" s="136">
        <v>44330</v>
      </c>
      <c r="D1168" s="137" t="e" cm="1">
        <f t="array" ref="D1168">INDEX(Horimetros!#REF!,1,'Tabela Horímetros'!F1168)</f>
        <v>#REF!</v>
      </c>
      <c r="F1168">
        <f t="shared" si="18"/>
        <v>131</v>
      </c>
      <c r="H1168" s="59"/>
    </row>
    <row r="1169" spans="1:8">
      <c r="A1169" s="4" t="s">
        <v>80</v>
      </c>
      <c r="B1169" s="135" t="s">
        <v>79</v>
      </c>
      <c r="C1169" s="136">
        <v>44330</v>
      </c>
      <c r="D1169" s="137" t="e" cm="1">
        <f t="array" ref="D1169">INDEX(Horimetros!#REF!,1,'Tabela Horímetros'!F1169)</f>
        <v>#REF!</v>
      </c>
      <c r="F1169">
        <f t="shared" si="18"/>
        <v>131</v>
      </c>
      <c r="H1169" s="59"/>
    </row>
    <row r="1170" spans="1:8">
      <c r="A1170" s="4" t="s">
        <v>84</v>
      </c>
      <c r="B1170" s="135" t="s">
        <v>83</v>
      </c>
      <c r="C1170" s="136">
        <v>44330</v>
      </c>
      <c r="D1170" s="137" t="e" cm="1">
        <f t="array" ref="D1170">INDEX(Horimetros!#REF!,1,'Tabela Horímetros'!F1170)</f>
        <v>#REF!</v>
      </c>
      <c r="F1170">
        <f t="shared" si="18"/>
        <v>131</v>
      </c>
      <c r="H1170" s="59"/>
    </row>
    <row r="1171" spans="1:8">
      <c r="A1171" s="4" t="s">
        <v>86</v>
      </c>
      <c r="B1171" s="135" t="s">
        <v>85</v>
      </c>
      <c r="C1171" s="136">
        <v>44330</v>
      </c>
      <c r="D1171" s="137" t="e" cm="1">
        <f t="array" ref="D1171">INDEX(Horimetros!#REF!,1,'Tabela Horímetros'!F1171)</f>
        <v>#REF!</v>
      </c>
      <c r="F1171">
        <f t="shared" si="18"/>
        <v>131</v>
      </c>
      <c r="H1171" s="59"/>
    </row>
    <row r="1172" spans="1:8">
      <c r="A1172" s="4" t="s">
        <v>59</v>
      </c>
      <c r="B1172" s="135" t="s">
        <v>58</v>
      </c>
      <c r="C1172" s="136">
        <v>44331</v>
      </c>
      <c r="D1172" s="137" cm="1">
        <f t="array" ref="D1172">INDEX(Horimetros!$4:$4,1,'Tabela Horímetros'!F1172)</f>
        <v>0</v>
      </c>
      <c r="F1172">
        <f t="shared" si="18"/>
        <v>132</v>
      </c>
      <c r="H1172" s="59"/>
    </row>
    <row r="1173" spans="1:8">
      <c r="A1173" s="4" t="s">
        <v>61</v>
      </c>
      <c r="B1173" s="135" t="s">
        <v>60</v>
      </c>
      <c r="C1173" s="136">
        <v>44331</v>
      </c>
      <c r="D1173" s="137" cm="1">
        <f t="array" ref="D1173">INDEX(Horimetros!$5:$5,1,'Tabela Horímetros'!F1173)</f>
        <v>0</v>
      </c>
      <c r="F1173">
        <f t="shared" ref="F1173:F1236" si="19">F1164+1</f>
        <v>132</v>
      </c>
      <c r="H1173" s="59"/>
    </row>
    <row r="1174" spans="1:8">
      <c r="A1174" s="4" t="s">
        <v>63</v>
      </c>
      <c r="B1174" s="135" t="s">
        <v>62</v>
      </c>
      <c r="C1174" s="136">
        <v>44331</v>
      </c>
      <c r="D1174" s="137" cm="1">
        <f t="array" ref="D1174">INDEX(Horimetros!$6:$6,1,'Tabela Horímetros'!F1174)</f>
        <v>0</v>
      </c>
      <c r="F1174">
        <f t="shared" si="19"/>
        <v>132</v>
      </c>
      <c r="H1174" s="59"/>
    </row>
    <row r="1175" spans="1:8">
      <c r="A1175" s="4" t="s">
        <v>68</v>
      </c>
      <c r="B1175" s="135" t="s">
        <v>67</v>
      </c>
      <c r="C1175" s="136">
        <v>44331</v>
      </c>
      <c r="D1175" s="137" cm="1">
        <f t="array" ref="D1175">INDEX(Horimetros!$7:$7,1,'Tabela Horímetros'!F1175)</f>
        <v>0</v>
      </c>
      <c r="F1175">
        <f t="shared" si="19"/>
        <v>132</v>
      </c>
      <c r="H1175" s="59"/>
    </row>
    <row r="1176" spans="1:8">
      <c r="A1176" s="4" t="s">
        <v>72</v>
      </c>
      <c r="B1176" s="135" t="s">
        <v>71</v>
      </c>
      <c r="C1176" s="136">
        <v>44331</v>
      </c>
      <c r="D1176" s="137" cm="1">
        <f t="array" ref="D1176">INDEX(Horimetros!$8:$8,1,'Tabela Horímetros'!F1176)</f>
        <v>0</v>
      </c>
      <c r="F1176">
        <f t="shared" si="19"/>
        <v>132</v>
      </c>
      <c r="H1176" s="59"/>
    </row>
    <row r="1177" spans="1:8">
      <c r="A1177" s="4" t="s">
        <v>76</v>
      </c>
      <c r="B1177" s="135" t="s">
        <v>75</v>
      </c>
      <c r="C1177" s="136">
        <v>44331</v>
      </c>
      <c r="D1177" s="137" t="e" cm="1">
        <f t="array" ref="D1177">INDEX(Horimetros!#REF!,1,'Tabela Horímetros'!F1177)</f>
        <v>#REF!</v>
      </c>
      <c r="F1177">
        <f t="shared" si="19"/>
        <v>132</v>
      </c>
      <c r="H1177" s="59"/>
    </row>
    <row r="1178" spans="1:8">
      <c r="A1178" s="4" t="s">
        <v>80</v>
      </c>
      <c r="B1178" s="135" t="s">
        <v>79</v>
      </c>
      <c r="C1178" s="136">
        <v>44331</v>
      </c>
      <c r="D1178" s="137" t="e" cm="1">
        <f t="array" ref="D1178">INDEX(Horimetros!#REF!,1,'Tabela Horímetros'!F1178)</f>
        <v>#REF!</v>
      </c>
      <c r="F1178">
        <f t="shared" si="19"/>
        <v>132</v>
      </c>
      <c r="H1178" s="59"/>
    </row>
    <row r="1179" spans="1:8">
      <c r="A1179" s="4" t="s">
        <v>84</v>
      </c>
      <c r="B1179" s="135" t="s">
        <v>83</v>
      </c>
      <c r="C1179" s="136">
        <v>44331</v>
      </c>
      <c r="D1179" s="137" t="e" cm="1">
        <f t="array" ref="D1179">INDEX(Horimetros!#REF!,1,'Tabela Horímetros'!F1179)</f>
        <v>#REF!</v>
      </c>
      <c r="F1179">
        <f t="shared" si="19"/>
        <v>132</v>
      </c>
      <c r="H1179" s="59"/>
    </row>
    <row r="1180" spans="1:8">
      <c r="A1180" s="4" t="s">
        <v>86</v>
      </c>
      <c r="B1180" s="135" t="s">
        <v>85</v>
      </c>
      <c r="C1180" s="136">
        <v>44331</v>
      </c>
      <c r="D1180" s="137" t="e" cm="1">
        <f t="array" ref="D1180">INDEX(Horimetros!#REF!,1,'Tabela Horímetros'!F1180)</f>
        <v>#REF!</v>
      </c>
      <c r="F1180">
        <f t="shared" si="19"/>
        <v>132</v>
      </c>
      <c r="H1180" s="59"/>
    </row>
    <row r="1181" spans="1:8">
      <c r="A1181" s="4" t="s">
        <v>59</v>
      </c>
      <c r="B1181" s="135" t="s">
        <v>58</v>
      </c>
      <c r="C1181" s="136">
        <v>44332</v>
      </c>
      <c r="D1181" s="137" cm="1">
        <f t="array" ref="D1181">INDEX(Horimetros!$4:$4,1,'Tabela Horímetros'!F1181)</f>
        <v>0</v>
      </c>
      <c r="F1181">
        <f t="shared" si="19"/>
        <v>133</v>
      </c>
      <c r="H1181" s="59"/>
    </row>
    <row r="1182" spans="1:8">
      <c r="A1182" s="4" t="s">
        <v>61</v>
      </c>
      <c r="B1182" s="135" t="s">
        <v>60</v>
      </c>
      <c r="C1182" s="136">
        <v>44332</v>
      </c>
      <c r="D1182" s="137" cm="1">
        <f t="array" ref="D1182">INDEX(Horimetros!$5:$5,1,'Tabela Horímetros'!F1182)</f>
        <v>23132</v>
      </c>
      <c r="F1182">
        <f t="shared" si="19"/>
        <v>133</v>
      </c>
      <c r="H1182" s="59"/>
    </row>
    <row r="1183" spans="1:8">
      <c r="A1183" s="4" t="s">
        <v>63</v>
      </c>
      <c r="B1183" s="135" t="s">
        <v>62</v>
      </c>
      <c r="C1183" s="136">
        <v>44332</v>
      </c>
      <c r="D1183" s="137" cm="1">
        <f t="array" ref="D1183">INDEX(Horimetros!$6:$6,1,'Tabela Horímetros'!F1183)</f>
        <v>21349</v>
      </c>
      <c r="F1183">
        <f t="shared" si="19"/>
        <v>133</v>
      </c>
      <c r="H1183" s="59"/>
    </row>
    <row r="1184" spans="1:8">
      <c r="A1184" s="4" t="s">
        <v>68</v>
      </c>
      <c r="B1184" s="135" t="s">
        <v>67</v>
      </c>
      <c r="C1184" s="136">
        <v>44332</v>
      </c>
      <c r="D1184" s="137" cm="1">
        <f t="array" ref="D1184">INDEX(Horimetros!$7:$7,1,'Tabela Horímetros'!F1184)</f>
        <v>22032</v>
      </c>
      <c r="F1184">
        <f t="shared" si="19"/>
        <v>133</v>
      </c>
      <c r="H1184" s="59"/>
    </row>
    <row r="1185" spans="1:8">
      <c r="A1185" s="4" t="s">
        <v>72</v>
      </c>
      <c r="B1185" s="135" t="s">
        <v>71</v>
      </c>
      <c r="C1185" s="136">
        <v>44332</v>
      </c>
      <c r="D1185" s="137" cm="1">
        <f t="array" ref="D1185">INDEX(Horimetros!$8:$8,1,'Tabela Horímetros'!F1185)</f>
        <v>22774</v>
      </c>
      <c r="F1185">
        <f t="shared" si="19"/>
        <v>133</v>
      </c>
      <c r="H1185" s="59"/>
    </row>
    <row r="1186" spans="1:8">
      <c r="A1186" s="4" t="s">
        <v>76</v>
      </c>
      <c r="B1186" s="135" t="s">
        <v>75</v>
      </c>
      <c r="C1186" s="136">
        <v>44332</v>
      </c>
      <c r="D1186" s="137" t="e" cm="1">
        <f t="array" ref="D1186">INDEX(Horimetros!#REF!,1,'Tabela Horímetros'!F1186)</f>
        <v>#REF!</v>
      </c>
      <c r="F1186">
        <f t="shared" si="19"/>
        <v>133</v>
      </c>
      <c r="H1186" s="59"/>
    </row>
    <row r="1187" spans="1:8">
      <c r="A1187" s="4" t="s">
        <v>80</v>
      </c>
      <c r="B1187" s="135" t="s">
        <v>79</v>
      </c>
      <c r="C1187" s="136">
        <v>44332</v>
      </c>
      <c r="D1187" s="137" t="e" cm="1">
        <f t="array" ref="D1187">INDEX(Horimetros!#REF!,1,'Tabela Horímetros'!F1187)</f>
        <v>#REF!</v>
      </c>
      <c r="F1187">
        <f t="shared" si="19"/>
        <v>133</v>
      </c>
      <c r="H1187" s="59"/>
    </row>
    <row r="1188" spans="1:8">
      <c r="A1188" s="4" t="s">
        <v>84</v>
      </c>
      <c r="B1188" s="135" t="s">
        <v>83</v>
      </c>
      <c r="C1188" s="136">
        <v>44332</v>
      </c>
      <c r="D1188" s="137" t="e" cm="1">
        <f t="array" ref="D1188">INDEX(Horimetros!#REF!,1,'Tabela Horímetros'!F1188)</f>
        <v>#REF!</v>
      </c>
      <c r="F1188">
        <f t="shared" si="19"/>
        <v>133</v>
      </c>
      <c r="H1188" s="59"/>
    </row>
    <row r="1189" spans="1:8">
      <c r="A1189" s="4" t="s">
        <v>86</v>
      </c>
      <c r="B1189" s="135" t="s">
        <v>85</v>
      </c>
      <c r="C1189" s="136">
        <v>44332</v>
      </c>
      <c r="D1189" s="137" t="e" cm="1">
        <f t="array" ref="D1189">INDEX(Horimetros!#REF!,1,'Tabela Horímetros'!F1189)</f>
        <v>#REF!</v>
      </c>
      <c r="F1189">
        <f t="shared" si="19"/>
        <v>133</v>
      </c>
      <c r="H1189" s="59"/>
    </row>
    <row r="1190" spans="1:8">
      <c r="A1190" s="4" t="s">
        <v>59</v>
      </c>
      <c r="B1190" s="135" t="s">
        <v>58</v>
      </c>
      <c r="C1190" s="136">
        <v>44333</v>
      </c>
      <c r="D1190" s="137" cm="1">
        <f t="array" ref="D1190">INDEX(Horimetros!$4:$4,1,'Tabela Horímetros'!F1190)</f>
        <v>0</v>
      </c>
      <c r="F1190">
        <f t="shared" si="19"/>
        <v>134</v>
      </c>
      <c r="H1190" s="59"/>
    </row>
    <row r="1191" spans="1:8">
      <c r="A1191" s="4" t="s">
        <v>61</v>
      </c>
      <c r="B1191" s="135" t="s">
        <v>60</v>
      </c>
      <c r="C1191" s="136">
        <v>44333</v>
      </c>
      <c r="D1191" s="137" cm="1">
        <f t="array" ref="D1191">INDEX(Horimetros!$5:$5,1,'Tabela Horímetros'!F1191)</f>
        <v>23152</v>
      </c>
      <c r="F1191">
        <f t="shared" si="19"/>
        <v>134</v>
      </c>
      <c r="H1191" s="59"/>
    </row>
    <row r="1192" spans="1:8">
      <c r="A1192" s="4" t="s">
        <v>63</v>
      </c>
      <c r="B1192" s="135" t="s">
        <v>62</v>
      </c>
      <c r="C1192" s="136">
        <v>44333</v>
      </c>
      <c r="D1192" s="137" cm="1">
        <f t="array" ref="D1192">INDEX(Horimetros!$6:$6,1,'Tabela Horímetros'!F1192)</f>
        <v>21361</v>
      </c>
      <c r="F1192">
        <f t="shared" si="19"/>
        <v>134</v>
      </c>
      <c r="H1192" s="59"/>
    </row>
    <row r="1193" spans="1:8">
      <c r="A1193" s="4" t="s">
        <v>68</v>
      </c>
      <c r="B1193" s="135" t="s">
        <v>67</v>
      </c>
      <c r="C1193" s="136">
        <v>44333</v>
      </c>
      <c r="D1193" s="137" cm="1">
        <f t="array" ref="D1193">INDEX(Horimetros!$7:$7,1,'Tabela Horímetros'!F1193)</f>
        <v>22053</v>
      </c>
      <c r="F1193">
        <f t="shared" si="19"/>
        <v>134</v>
      </c>
      <c r="H1193" s="59"/>
    </row>
    <row r="1194" spans="1:8">
      <c r="A1194" s="4" t="s">
        <v>72</v>
      </c>
      <c r="B1194" s="135" t="s">
        <v>71</v>
      </c>
      <c r="C1194" s="136">
        <v>44333</v>
      </c>
      <c r="D1194" s="137" cm="1">
        <f t="array" ref="D1194">INDEX(Horimetros!$8:$8,1,'Tabela Horímetros'!F1194)</f>
        <v>22775</v>
      </c>
      <c r="F1194">
        <f t="shared" si="19"/>
        <v>134</v>
      </c>
      <c r="H1194" s="59"/>
    </row>
    <row r="1195" spans="1:8">
      <c r="A1195" s="4" t="s">
        <v>76</v>
      </c>
      <c r="B1195" s="135" t="s">
        <v>75</v>
      </c>
      <c r="C1195" s="136">
        <v>44333</v>
      </c>
      <c r="D1195" s="137" t="e" cm="1">
        <f t="array" ref="D1195">INDEX(Horimetros!#REF!,1,'Tabela Horímetros'!F1195)</f>
        <v>#REF!</v>
      </c>
      <c r="F1195">
        <f t="shared" si="19"/>
        <v>134</v>
      </c>
      <c r="H1195" s="59"/>
    </row>
    <row r="1196" spans="1:8">
      <c r="A1196" s="4" t="s">
        <v>80</v>
      </c>
      <c r="B1196" s="135" t="s">
        <v>79</v>
      </c>
      <c r="C1196" s="136">
        <v>44333</v>
      </c>
      <c r="D1196" s="137" t="e" cm="1">
        <f t="array" ref="D1196">INDEX(Horimetros!#REF!,1,'Tabela Horímetros'!F1196)</f>
        <v>#REF!</v>
      </c>
      <c r="F1196">
        <f t="shared" si="19"/>
        <v>134</v>
      </c>
      <c r="H1196" s="59"/>
    </row>
    <row r="1197" spans="1:8">
      <c r="A1197" s="4" t="s">
        <v>84</v>
      </c>
      <c r="B1197" s="135" t="s">
        <v>83</v>
      </c>
      <c r="C1197" s="136">
        <v>44333</v>
      </c>
      <c r="D1197" s="137" t="e" cm="1">
        <f t="array" ref="D1197">INDEX(Horimetros!#REF!,1,'Tabela Horímetros'!F1197)</f>
        <v>#REF!</v>
      </c>
      <c r="F1197">
        <f t="shared" si="19"/>
        <v>134</v>
      </c>
      <c r="H1197" s="59"/>
    </row>
    <row r="1198" spans="1:8">
      <c r="A1198" s="4" t="s">
        <v>86</v>
      </c>
      <c r="B1198" s="135" t="s">
        <v>85</v>
      </c>
      <c r="C1198" s="136">
        <v>44333</v>
      </c>
      <c r="D1198" s="137" t="e" cm="1">
        <f t="array" ref="D1198">INDEX(Horimetros!#REF!,1,'Tabela Horímetros'!F1198)</f>
        <v>#REF!</v>
      </c>
      <c r="F1198">
        <f t="shared" si="19"/>
        <v>134</v>
      </c>
      <c r="H1198" s="59"/>
    </row>
    <row r="1199" spans="1:8">
      <c r="A1199" s="4" t="s">
        <v>59</v>
      </c>
      <c r="B1199" s="135" t="s">
        <v>58</v>
      </c>
      <c r="C1199" s="136">
        <v>44334</v>
      </c>
      <c r="D1199" s="137" cm="1">
        <f t="array" ref="D1199">INDEX(Horimetros!$4:$4,1,'Tabela Horímetros'!F1199)</f>
        <v>0</v>
      </c>
      <c r="F1199">
        <f t="shared" si="19"/>
        <v>135</v>
      </c>
      <c r="H1199" s="59"/>
    </row>
    <row r="1200" spans="1:8">
      <c r="A1200" s="4" t="s">
        <v>61</v>
      </c>
      <c r="B1200" s="135" t="s">
        <v>60</v>
      </c>
      <c r="C1200" s="136">
        <v>44334</v>
      </c>
      <c r="D1200" s="137" cm="1">
        <f t="array" ref="D1200">INDEX(Horimetros!$5:$5,1,'Tabela Horímetros'!F1200)</f>
        <v>23161</v>
      </c>
      <c r="F1200">
        <f t="shared" si="19"/>
        <v>135</v>
      </c>
      <c r="H1200" s="59"/>
    </row>
    <row r="1201" spans="1:8">
      <c r="A1201" s="4" t="s">
        <v>63</v>
      </c>
      <c r="B1201" s="135" t="s">
        <v>62</v>
      </c>
      <c r="C1201" s="136">
        <v>44334</v>
      </c>
      <c r="D1201" s="137" cm="1">
        <f t="array" ref="D1201">INDEX(Horimetros!$6:$6,1,'Tabela Horímetros'!F1201)</f>
        <v>21369</v>
      </c>
      <c r="F1201">
        <f t="shared" si="19"/>
        <v>135</v>
      </c>
      <c r="H1201" s="59"/>
    </row>
    <row r="1202" spans="1:8">
      <c r="A1202" s="4" t="s">
        <v>68</v>
      </c>
      <c r="B1202" s="135" t="s">
        <v>67</v>
      </c>
      <c r="C1202" s="136">
        <v>44334</v>
      </c>
      <c r="D1202" s="137" cm="1">
        <f t="array" ref="D1202">INDEX(Horimetros!$7:$7,1,'Tabela Horímetros'!F1202)</f>
        <v>22068</v>
      </c>
      <c r="F1202">
        <f t="shared" si="19"/>
        <v>135</v>
      </c>
      <c r="H1202" s="59"/>
    </row>
    <row r="1203" spans="1:8">
      <c r="A1203" s="4" t="s">
        <v>72</v>
      </c>
      <c r="B1203" s="135" t="s">
        <v>71</v>
      </c>
      <c r="C1203" s="136">
        <v>44334</v>
      </c>
      <c r="D1203" s="137" cm="1">
        <f t="array" ref="D1203">INDEX(Horimetros!$8:$8,1,'Tabela Horímetros'!F1203)</f>
        <v>2276</v>
      </c>
      <c r="F1203">
        <f t="shared" si="19"/>
        <v>135</v>
      </c>
      <c r="H1203" s="59"/>
    </row>
    <row r="1204" spans="1:8">
      <c r="A1204" s="4" t="s">
        <v>76</v>
      </c>
      <c r="B1204" s="135" t="s">
        <v>75</v>
      </c>
      <c r="C1204" s="136">
        <v>44334</v>
      </c>
      <c r="D1204" s="137" t="e" cm="1">
        <f t="array" ref="D1204">INDEX(Horimetros!#REF!,1,'Tabela Horímetros'!F1204)</f>
        <v>#REF!</v>
      </c>
      <c r="F1204">
        <f t="shared" si="19"/>
        <v>135</v>
      </c>
      <c r="H1204" s="59"/>
    </row>
    <row r="1205" spans="1:8">
      <c r="A1205" s="4" t="s">
        <v>80</v>
      </c>
      <c r="B1205" s="135" t="s">
        <v>79</v>
      </c>
      <c r="C1205" s="136">
        <v>44334</v>
      </c>
      <c r="D1205" s="137" t="e" cm="1">
        <f t="array" ref="D1205">INDEX(Horimetros!#REF!,1,'Tabela Horímetros'!F1205)</f>
        <v>#REF!</v>
      </c>
      <c r="F1205">
        <f t="shared" si="19"/>
        <v>135</v>
      </c>
      <c r="H1205" s="59"/>
    </row>
    <row r="1206" spans="1:8">
      <c r="A1206" s="4" t="s">
        <v>84</v>
      </c>
      <c r="B1206" s="135" t="s">
        <v>83</v>
      </c>
      <c r="C1206" s="136">
        <v>44334</v>
      </c>
      <c r="D1206" s="137" t="e" cm="1">
        <f t="array" ref="D1206">INDEX(Horimetros!#REF!,1,'Tabela Horímetros'!F1206)</f>
        <v>#REF!</v>
      </c>
      <c r="F1206">
        <f t="shared" si="19"/>
        <v>135</v>
      </c>
      <c r="H1206" s="59"/>
    </row>
    <row r="1207" spans="1:8">
      <c r="A1207" s="4" t="s">
        <v>86</v>
      </c>
      <c r="B1207" s="135" t="s">
        <v>85</v>
      </c>
      <c r="C1207" s="136">
        <v>44334</v>
      </c>
      <c r="D1207" s="137" t="e" cm="1">
        <f t="array" ref="D1207">INDEX(Horimetros!#REF!,1,'Tabela Horímetros'!F1207)</f>
        <v>#REF!</v>
      </c>
      <c r="F1207">
        <f t="shared" si="19"/>
        <v>135</v>
      </c>
      <c r="H1207" s="59"/>
    </row>
    <row r="1208" spans="1:8">
      <c r="A1208" s="4" t="s">
        <v>59</v>
      </c>
      <c r="B1208" s="135" t="s">
        <v>58</v>
      </c>
      <c r="C1208" s="136">
        <v>44335</v>
      </c>
      <c r="D1208" s="137" cm="1">
        <f t="array" ref="D1208">INDEX(Horimetros!$4:$4,1,'Tabela Horímetros'!F1208)</f>
        <v>0</v>
      </c>
      <c r="F1208">
        <f t="shared" si="19"/>
        <v>136</v>
      </c>
      <c r="H1208" s="59"/>
    </row>
    <row r="1209" spans="1:8">
      <c r="A1209" s="4" t="s">
        <v>61</v>
      </c>
      <c r="B1209" s="135" t="s">
        <v>60</v>
      </c>
      <c r="C1209" s="136">
        <v>44335</v>
      </c>
      <c r="D1209" s="137" cm="1">
        <f t="array" ref="D1209">INDEX(Horimetros!$5:$5,1,'Tabela Horímetros'!F1209)</f>
        <v>23176</v>
      </c>
      <c r="F1209">
        <f t="shared" si="19"/>
        <v>136</v>
      </c>
      <c r="H1209" s="59"/>
    </row>
    <row r="1210" spans="1:8">
      <c r="A1210" s="4" t="s">
        <v>63</v>
      </c>
      <c r="B1210" s="135" t="s">
        <v>62</v>
      </c>
      <c r="C1210" s="136">
        <v>44335</v>
      </c>
      <c r="D1210" s="137" cm="1">
        <f t="array" ref="D1210">INDEX(Horimetros!$6:$6,1,'Tabela Horímetros'!F1210)</f>
        <v>21388</v>
      </c>
      <c r="F1210">
        <f t="shared" si="19"/>
        <v>136</v>
      </c>
      <c r="H1210" s="59"/>
    </row>
    <row r="1211" spans="1:8">
      <c r="A1211" s="4" t="s">
        <v>68</v>
      </c>
      <c r="B1211" s="135" t="s">
        <v>67</v>
      </c>
      <c r="C1211" s="136">
        <v>44335</v>
      </c>
      <c r="D1211" s="137" cm="1">
        <f t="array" ref="D1211">INDEX(Horimetros!$7:$7,1,'Tabela Horímetros'!F1211)</f>
        <v>22085</v>
      </c>
      <c r="F1211">
        <f t="shared" si="19"/>
        <v>136</v>
      </c>
      <c r="H1211" s="59"/>
    </row>
    <row r="1212" spans="1:8">
      <c r="A1212" s="4" t="s">
        <v>72</v>
      </c>
      <c r="B1212" s="135" t="s">
        <v>71</v>
      </c>
      <c r="C1212" s="136">
        <v>44335</v>
      </c>
      <c r="D1212" s="137" cm="1">
        <f t="array" ref="D1212">INDEX(Horimetros!$8:$8,1,'Tabela Horímetros'!F1212)</f>
        <v>22776</v>
      </c>
      <c r="F1212">
        <f t="shared" si="19"/>
        <v>136</v>
      </c>
      <c r="H1212" s="59"/>
    </row>
    <row r="1213" spans="1:8">
      <c r="A1213" s="4" t="s">
        <v>76</v>
      </c>
      <c r="B1213" s="135" t="s">
        <v>75</v>
      </c>
      <c r="C1213" s="136">
        <v>44335</v>
      </c>
      <c r="D1213" s="137" t="e" cm="1">
        <f t="array" ref="D1213">INDEX(Horimetros!#REF!,1,'Tabela Horímetros'!F1213)</f>
        <v>#REF!</v>
      </c>
      <c r="F1213">
        <f t="shared" si="19"/>
        <v>136</v>
      </c>
      <c r="H1213" s="59"/>
    </row>
    <row r="1214" spans="1:8">
      <c r="A1214" s="4" t="s">
        <v>80</v>
      </c>
      <c r="B1214" s="135" t="s">
        <v>79</v>
      </c>
      <c r="C1214" s="136">
        <v>44335</v>
      </c>
      <c r="D1214" s="137" t="e" cm="1">
        <f t="array" ref="D1214">INDEX(Horimetros!#REF!,1,'Tabela Horímetros'!F1214)</f>
        <v>#REF!</v>
      </c>
      <c r="F1214">
        <f t="shared" si="19"/>
        <v>136</v>
      </c>
      <c r="H1214" s="59"/>
    </row>
    <row r="1215" spans="1:8">
      <c r="A1215" s="4" t="s">
        <v>84</v>
      </c>
      <c r="B1215" s="135" t="s">
        <v>83</v>
      </c>
      <c r="C1215" s="136">
        <v>44335</v>
      </c>
      <c r="D1215" s="137" t="e" cm="1">
        <f t="array" ref="D1215">INDEX(Horimetros!#REF!,1,'Tabela Horímetros'!F1215)</f>
        <v>#REF!</v>
      </c>
      <c r="F1215">
        <f t="shared" si="19"/>
        <v>136</v>
      </c>
      <c r="H1215" s="59"/>
    </row>
    <row r="1216" spans="1:8">
      <c r="A1216" s="4" t="s">
        <v>86</v>
      </c>
      <c r="B1216" s="135" t="s">
        <v>85</v>
      </c>
      <c r="C1216" s="136">
        <v>44335</v>
      </c>
      <c r="D1216" s="137" t="e" cm="1">
        <f t="array" ref="D1216">INDEX(Horimetros!#REF!,1,'Tabela Horímetros'!F1216)</f>
        <v>#REF!</v>
      </c>
      <c r="F1216">
        <f t="shared" si="19"/>
        <v>136</v>
      </c>
      <c r="H1216" s="59"/>
    </row>
    <row r="1217" spans="1:8">
      <c r="A1217" s="4" t="s">
        <v>59</v>
      </c>
      <c r="B1217" s="135" t="s">
        <v>58</v>
      </c>
      <c r="C1217" s="136">
        <v>44336</v>
      </c>
      <c r="D1217" s="137" cm="1">
        <f t="array" ref="D1217">INDEX(Horimetros!$4:$4,1,'Tabela Horímetros'!F1217)</f>
        <v>0</v>
      </c>
      <c r="F1217">
        <f t="shared" si="19"/>
        <v>137</v>
      </c>
      <c r="H1217" s="59"/>
    </row>
    <row r="1218" spans="1:8">
      <c r="A1218" s="4" t="s">
        <v>61</v>
      </c>
      <c r="B1218" s="135" t="s">
        <v>60</v>
      </c>
      <c r="C1218" s="136">
        <v>44336</v>
      </c>
      <c r="D1218" s="137" cm="1">
        <f t="array" ref="D1218">INDEX(Horimetros!$5:$5,1,'Tabela Horímetros'!F1218)</f>
        <v>23197</v>
      </c>
      <c r="F1218">
        <f t="shared" si="19"/>
        <v>137</v>
      </c>
      <c r="H1218" s="59"/>
    </row>
    <row r="1219" spans="1:8">
      <c r="A1219" s="4" t="s">
        <v>63</v>
      </c>
      <c r="B1219" s="135" t="s">
        <v>62</v>
      </c>
      <c r="C1219" s="136">
        <v>44336</v>
      </c>
      <c r="D1219" s="137" cm="1">
        <f t="array" ref="D1219">INDEX(Horimetros!$6:$6,1,'Tabela Horímetros'!F1219)</f>
        <v>21409</v>
      </c>
      <c r="F1219">
        <f t="shared" si="19"/>
        <v>137</v>
      </c>
      <c r="H1219" s="59"/>
    </row>
    <row r="1220" spans="1:8">
      <c r="A1220" s="4" t="s">
        <v>68</v>
      </c>
      <c r="B1220" s="135" t="s">
        <v>67</v>
      </c>
      <c r="C1220" s="136">
        <v>44336</v>
      </c>
      <c r="D1220" s="137" cm="1">
        <f t="array" ref="D1220">INDEX(Horimetros!$7:$7,1,'Tabela Horímetros'!F1220)</f>
        <v>22107</v>
      </c>
      <c r="F1220">
        <f t="shared" si="19"/>
        <v>137</v>
      </c>
      <c r="H1220" s="59"/>
    </row>
    <row r="1221" spans="1:8">
      <c r="A1221" s="4" t="s">
        <v>72</v>
      </c>
      <c r="B1221" s="135" t="s">
        <v>71</v>
      </c>
      <c r="C1221" s="136">
        <v>44336</v>
      </c>
      <c r="D1221" s="137" cm="1">
        <f t="array" ref="D1221">INDEX(Horimetros!$8:$8,1,'Tabela Horímetros'!F1221)</f>
        <v>22776</v>
      </c>
      <c r="F1221">
        <f t="shared" si="19"/>
        <v>137</v>
      </c>
      <c r="H1221" s="59"/>
    </row>
    <row r="1222" spans="1:8">
      <c r="A1222" s="4" t="s">
        <v>76</v>
      </c>
      <c r="B1222" s="135" t="s">
        <v>75</v>
      </c>
      <c r="C1222" s="136">
        <v>44336</v>
      </c>
      <c r="D1222" s="137" t="e" cm="1">
        <f t="array" ref="D1222">INDEX(Horimetros!#REF!,1,'Tabela Horímetros'!F1222)</f>
        <v>#REF!</v>
      </c>
      <c r="F1222">
        <f t="shared" si="19"/>
        <v>137</v>
      </c>
      <c r="H1222" s="59"/>
    </row>
    <row r="1223" spans="1:8">
      <c r="A1223" s="4" t="s">
        <v>80</v>
      </c>
      <c r="B1223" s="135" t="s">
        <v>79</v>
      </c>
      <c r="C1223" s="136">
        <v>44336</v>
      </c>
      <c r="D1223" s="137" t="e" cm="1">
        <f t="array" ref="D1223">INDEX(Horimetros!#REF!,1,'Tabela Horímetros'!F1223)</f>
        <v>#REF!</v>
      </c>
      <c r="F1223">
        <f t="shared" si="19"/>
        <v>137</v>
      </c>
      <c r="H1223" s="59"/>
    </row>
    <row r="1224" spans="1:8">
      <c r="A1224" s="4" t="s">
        <v>84</v>
      </c>
      <c r="B1224" s="135" t="s">
        <v>83</v>
      </c>
      <c r="C1224" s="136">
        <v>44336</v>
      </c>
      <c r="D1224" s="137" t="e" cm="1">
        <f t="array" ref="D1224">INDEX(Horimetros!#REF!,1,'Tabela Horímetros'!F1224)</f>
        <v>#REF!</v>
      </c>
      <c r="F1224">
        <f t="shared" si="19"/>
        <v>137</v>
      </c>
      <c r="H1224" s="59"/>
    </row>
    <row r="1225" spans="1:8">
      <c r="A1225" s="4" t="s">
        <v>86</v>
      </c>
      <c r="B1225" s="135" t="s">
        <v>85</v>
      </c>
      <c r="C1225" s="136">
        <v>44336</v>
      </c>
      <c r="D1225" s="137" t="e" cm="1">
        <f t="array" ref="D1225">INDEX(Horimetros!#REF!,1,'Tabela Horímetros'!F1225)</f>
        <v>#REF!</v>
      </c>
      <c r="F1225">
        <f t="shared" si="19"/>
        <v>137</v>
      </c>
      <c r="H1225" s="59"/>
    </row>
    <row r="1226" spans="1:8">
      <c r="A1226" s="4" t="s">
        <v>59</v>
      </c>
      <c r="B1226" s="135" t="s">
        <v>58</v>
      </c>
      <c r="C1226" s="136">
        <v>44337</v>
      </c>
      <c r="D1226" s="137" cm="1">
        <f t="array" ref="D1226">INDEX(Horimetros!$4:$4,1,'Tabela Horímetros'!F1226)</f>
        <v>0</v>
      </c>
      <c r="F1226">
        <f t="shared" si="19"/>
        <v>138</v>
      </c>
      <c r="H1226" s="59"/>
    </row>
    <row r="1227" spans="1:8">
      <c r="A1227" s="4" t="s">
        <v>61</v>
      </c>
      <c r="B1227" s="135" t="s">
        <v>60</v>
      </c>
      <c r="C1227" s="136">
        <v>44337</v>
      </c>
      <c r="D1227" s="137" cm="1">
        <f t="array" ref="D1227">INDEX(Horimetros!$5:$5,1,'Tabela Horímetros'!F1227)</f>
        <v>0</v>
      </c>
      <c r="F1227">
        <f t="shared" si="19"/>
        <v>138</v>
      </c>
      <c r="H1227" s="59"/>
    </row>
    <row r="1228" spans="1:8">
      <c r="A1228" s="4" t="s">
        <v>63</v>
      </c>
      <c r="B1228" s="135" t="s">
        <v>62</v>
      </c>
      <c r="C1228" s="136">
        <v>44337</v>
      </c>
      <c r="D1228" s="137" cm="1">
        <f t="array" ref="D1228">INDEX(Horimetros!$6:$6,1,'Tabela Horímetros'!F1228)</f>
        <v>0</v>
      </c>
      <c r="F1228">
        <f t="shared" si="19"/>
        <v>138</v>
      </c>
      <c r="H1228" s="59"/>
    </row>
    <row r="1229" spans="1:8">
      <c r="A1229" s="4" t="s">
        <v>68</v>
      </c>
      <c r="B1229" s="135" t="s">
        <v>67</v>
      </c>
      <c r="C1229" s="136">
        <v>44337</v>
      </c>
      <c r="D1229" s="137" cm="1">
        <f t="array" ref="D1229">INDEX(Horimetros!$7:$7,1,'Tabela Horímetros'!F1229)</f>
        <v>0</v>
      </c>
      <c r="F1229">
        <f t="shared" si="19"/>
        <v>138</v>
      </c>
      <c r="H1229" s="59"/>
    </row>
    <row r="1230" spans="1:8">
      <c r="A1230" s="4" t="s">
        <v>72</v>
      </c>
      <c r="B1230" s="135" t="s">
        <v>71</v>
      </c>
      <c r="C1230" s="136">
        <v>44337</v>
      </c>
      <c r="D1230" s="137" cm="1">
        <f t="array" ref="D1230">INDEX(Horimetros!$8:$8,1,'Tabela Horímetros'!F1230)</f>
        <v>0</v>
      </c>
      <c r="F1230">
        <f t="shared" si="19"/>
        <v>138</v>
      </c>
      <c r="H1230" s="59"/>
    </row>
    <row r="1231" spans="1:8">
      <c r="A1231" s="4" t="s">
        <v>76</v>
      </c>
      <c r="B1231" s="135" t="s">
        <v>75</v>
      </c>
      <c r="C1231" s="136">
        <v>44337</v>
      </c>
      <c r="D1231" s="137" t="e" cm="1">
        <f t="array" ref="D1231">INDEX(Horimetros!#REF!,1,'Tabela Horímetros'!F1231)</f>
        <v>#REF!</v>
      </c>
      <c r="F1231">
        <f t="shared" si="19"/>
        <v>138</v>
      </c>
      <c r="H1231" s="59"/>
    </row>
    <row r="1232" spans="1:8">
      <c r="A1232" s="4" t="s">
        <v>80</v>
      </c>
      <c r="B1232" s="135" t="s">
        <v>79</v>
      </c>
      <c r="C1232" s="136">
        <v>44337</v>
      </c>
      <c r="D1232" s="137" t="e" cm="1">
        <f t="array" ref="D1232">INDEX(Horimetros!#REF!,1,'Tabela Horímetros'!F1232)</f>
        <v>#REF!</v>
      </c>
      <c r="F1232">
        <f t="shared" si="19"/>
        <v>138</v>
      </c>
      <c r="H1232" s="59"/>
    </row>
    <row r="1233" spans="1:8">
      <c r="A1233" s="4" t="s">
        <v>84</v>
      </c>
      <c r="B1233" s="135" t="s">
        <v>83</v>
      </c>
      <c r="C1233" s="136">
        <v>44337</v>
      </c>
      <c r="D1233" s="137" t="e" cm="1">
        <f t="array" ref="D1233">INDEX(Horimetros!#REF!,1,'Tabela Horímetros'!F1233)</f>
        <v>#REF!</v>
      </c>
      <c r="F1233">
        <f t="shared" si="19"/>
        <v>138</v>
      </c>
      <c r="H1233" s="59"/>
    </row>
    <row r="1234" spans="1:8">
      <c r="A1234" s="4" t="s">
        <v>86</v>
      </c>
      <c r="B1234" s="135" t="s">
        <v>85</v>
      </c>
      <c r="C1234" s="136">
        <v>44337</v>
      </c>
      <c r="D1234" s="137" t="e" cm="1">
        <f t="array" ref="D1234">INDEX(Horimetros!#REF!,1,'Tabela Horímetros'!F1234)</f>
        <v>#REF!</v>
      </c>
      <c r="F1234">
        <f t="shared" si="19"/>
        <v>138</v>
      </c>
      <c r="H1234" s="59"/>
    </row>
    <row r="1235" spans="1:8">
      <c r="A1235" s="4" t="s">
        <v>59</v>
      </c>
      <c r="B1235" s="135" t="s">
        <v>58</v>
      </c>
      <c r="C1235" s="136">
        <v>44338</v>
      </c>
      <c r="D1235" s="137" cm="1">
        <f t="array" ref="D1235">INDEX(Horimetros!$4:$4,1,'Tabela Horímetros'!F1235)</f>
        <v>0</v>
      </c>
      <c r="F1235">
        <f t="shared" si="19"/>
        <v>139</v>
      </c>
      <c r="H1235" s="59"/>
    </row>
    <row r="1236" spans="1:8">
      <c r="A1236" s="4" t="s">
        <v>61</v>
      </c>
      <c r="B1236" s="135" t="s">
        <v>60</v>
      </c>
      <c r="C1236" s="136">
        <v>44338</v>
      </c>
      <c r="D1236" s="137" cm="1">
        <f t="array" ref="D1236">INDEX(Horimetros!$5:$5,1,'Tabela Horímetros'!F1236)</f>
        <v>0</v>
      </c>
      <c r="F1236">
        <f t="shared" si="19"/>
        <v>139</v>
      </c>
      <c r="H1236" s="59"/>
    </row>
    <row r="1237" spans="1:8">
      <c r="A1237" s="4" t="s">
        <v>63</v>
      </c>
      <c r="B1237" s="135" t="s">
        <v>62</v>
      </c>
      <c r="C1237" s="136">
        <v>44338</v>
      </c>
      <c r="D1237" s="137" cm="1">
        <f t="array" ref="D1237">INDEX(Horimetros!$6:$6,1,'Tabela Horímetros'!F1237)</f>
        <v>0</v>
      </c>
      <c r="F1237">
        <f t="shared" ref="F1237:F1300" si="20">F1228+1</f>
        <v>139</v>
      </c>
      <c r="H1237" s="59"/>
    </row>
    <row r="1238" spans="1:8">
      <c r="A1238" s="4" t="s">
        <v>68</v>
      </c>
      <c r="B1238" s="135" t="s">
        <v>67</v>
      </c>
      <c r="C1238" s="136">
        <v>44338</v>
      </c>
      <c r="D1238" s="137" cm="1">
        <f t="array" ref="D1238">INDEX(Horimetros!$7:$7,1,'Tabela Horímetros'!F1238)</f>
        <v>0</v>
      </c>
      <c r="F1238">
        <f t="shared" si="20"/>
        <v>139</v>
      </c>
      <c r="H1238" s="59"/>
    </row>
    <row r="1239" spans="1:8">
      <c r="A1239" s="4" t="s">
        <v>72</v>
      </c>
      <c r="B1239" s="135" t="s">
        <v>71</v>
      </c>
      <c r="C1239" s="136">
        <v>44338</v>
      </c>
      <c r="D1239" s="137" cm="1">
        <f t="array" ref="D1239">INDEX(Horimetros!$8:$8,1,'Tabela Horímetros'!F1239)</f>
        <v>0</v>
      </c>
      <c r="F1239">
        <f t="shared" si="20"/>
        <v>139</v>
      </c>
      <c r="H1239" s="59"/>
    </row>
    <row r="1240" spans="1:8">
      <c r="A1240" s="4" t="s">
        <v>76</v>
      </c>
      <c r="B1240" s="135" t="s">
        <v>75</v>
      </c>
      <c r="C1240" s="136">
        <v>44338</v>
      </c>
      <c r="D1240" s="137" t="e" cm="1">
        <f t="array" ref="D1240">INDEX(Horimetros!#REF!,1,'Tabela Horímetros'!F1240)</f>
        <v>#REF!</v>
      </c>
      <c r="F1240">
        <f t="shared" si="20"/>
        <v>139</v>
      </c>
      <c r="H1240" s="59"/>
    </row>
    <row r="1241" spans="1:8">
      <c r="A1241" s="4" t="s">
        <v>80</v>
      </c>
      <c r="B1241" s="135" t="s">
        <v>79</v>
      </c>
      <c r="C1241" s="136">
        <v>44338</v>
      </c>
      <c r="D1241" s="137" t="e" cm="1">
        <f t="array" ref="D1241">INDEX(Horimetros!#REF!,1,'Tabela Horímetros'!F1241)</f>
        <v>#REF!</v>
      </c>
      <c r="F1241">
        <f t="shared" si="20"/>
        <v>139</v>
      </c>
      <c r="H1241" s="59"/>
    </row>
    <row r="1242" spans="1:8">
      <c r="A1242" s="4" t="s">
        <v>84</v>
      </c>
      <c r="B1242" s="135" t="s">
        <v>83</v>
      </c>
      <c r="C1242" s="136">
        <v>44338</v>
      </c>
      <c r="D1242" s="137" t="e" cm="1">
        <f t="array" ref="D1242">INDEX(Horimetros!#REF!,1,'Tabela Horímetros'!F1242)</f>
        <v>#REF!</v>
      </c>
      <c r="F1242">
        <f t="shared" si="20"/>
        <v>139</v>
      </c>
      <c r="H1242" s="59"/>
    </row>
    <row r="1243" spans="1:8">
      <c r="A1243" s="4" t="s">
        <v>86</v>
      </c>
      <c r="B1243" s="135" t="s">
        <v>85</v>
      </c>
      <c r="C1243" s="136">
        <v>44338</v>
      </c>
      <c r="D1243" s="137" t="e" cm="1">
        <f t="array" ref="D1243">INDEX(Horimetros!#REF!,1,'Tabela Horímetros'!F1243)</f>
        <v>#REF!</v>
      </c>
      <c r="F1243">
        <f t="shared" si="20"/>
        <v>139</v>
      </c>
      <c r="H1243" s="59"/>
    </row>
    <row r="1244" spans="1:8">
      <c r="A1244" s="4" t="s">
        <v>59</v>
      </c>
      <c r="B1244" s="135" t="s">
        <v>58</v>
      </c>
      <c r="C1244" s="136">
        <v>44339</v>
      </c>
      <c r="D1244" s="137" cm="1">
        <f t="array" ref="D1244">INDEX(Horimetros!$4:$4,1,'Tabela Horímetros'!F1244)</f>
        <v>0</v>
      </c>
      <c r="F1244">
        <f t="shared" si="20"/>
        <v>140</v>
      </c>
      <c r="H1244" s="59"/>
    </row>
    <row r="1245" spans="1:8">
      <c r="A1245" s="4" t="s">
        <v>61</v>
      </c>
      <c r="B1245" s="135" t="s">
        <v>60</v>
      </c>
      <c r="C1245" s="136">
        <v>44339</v>
      </c>
      <c r="D1245" s="137" cm="1">
        <f t="array" ref="D1245">INDEX(Horimetros!$5:$5,1,'Tabela Horímetros'!F1245)</f>
        <v>23225</v>
      </c>
      <c r="F1245">
        <f t="shared" si="20"/>
        <v>140</v>
      </c>
      <c r="H1245" s="59"/>
    </row>
    <row r="1246" spans="1:8">
      <c r="A1246" s="4" t="s">
        <v>63</v>
      </c>
      <c r="B1246" s="135" t="s">
        <v>62</v>
      </c>
      <c r="C1246" s="136">
        <v>44339</v>
      </c>
      <c r="D1246" s="137" cm="1">
        <f t="array" ref="D1246">INDEX(Horimetros!$6:$6,1,'Tabela Horímetros'!F1246)</f>
        <v>21455</v>
      </c>
      <c r="F1246">
        <f t="shared" si="20"/>
        <v>140</v>
      </c>
      <c r="H1246" s="59"/>
    </row>
    <row r="1247" spans="1:8">
      <c r="A1247" s="4" t="s">
        <v>68</v>
      </c>
      <c r="B1247" s="135" t="s">
        <v>67</v>
      </c>
      <c r="C1247" s="136">
        <v>44339</v>
      </c>
      <c r="D1247" s="137" cm="1">
        <f t="array" ref="D1247">INDEX(Horimetros!$7:$7,1,'Tabela Horímetros'!F1247)</f>
        <v>22153</v>
      </c>
      <c r="F1247">
        <f t="shared" si="20"/>
        <v>140</v>
      </c>
      <c r="H1247" s="59"/>
    </row>
    <row r="1248" spans="1:8">
      <c r="A1248" s="4" t="s">
        <v>72</v>
      </c>
      <c r="B1248" s="135" t="s">
        <v>71</v>
      </c>
      <c r="C1248" s="136">
        <v>44339</v>
      </c>
      <c r="D1248" s="137" cm="1">
        <f t="array" ref="D1248">INDEX(Horimetros!$8:$8,1,'Tabela Horímetros'!F1248)</f>
        <v>22776</v>
      </c>
      <c r="F1248">
        <f t="shared" si="20"/>
        <v>140</v>
      </c>
      <c r="H1248" s="59"/>
    </row>
    <row r="1249" spans="1:8">
      <c r="A1249" s="4" t="s">
        <v>76</v>
      </c>
      <c r="B1249" s="135" t="s">
        <v>75</v>
      </c>
      <c r="C1249" s="136">
        <v>44339</v>
      </c>
      <c r="D1249" s="137" t="e" cm="1">
        <f t="array" ref="D1249">INDEX(Horimetros!#REF!,1,'Tabela Horímetros'!F1249)</f>
        <v>#REF!</v>
      </c>
      <c r="F1249">
        <f t="shared" si="20"/>
        <v>140</v>
      </c>
      <c r="H1249" s="59"/>
    </row>
    <row r="1250" spans="1:8">
      <c r="A1250" s="4" t="s">
        <v>80</v>
      </c>
      <c r="B1250" s="135" t="s">
        <v>79</v>
      </c>
      <c r="C1250" s="136">
        <v>44339</v>
      </c>
      <c r="D1250" s="137" t="e" cm="1">
        <f t="array" ref="D1250">INDEX(Horimetros!#REF!,1,'Tabela Horímetros'!F1250)</f>
        <v>#REF!</v>
      </c>
      <c r="F1250">
        <f t="shared" si="20"/>
        <v>140</v>
      </c>
      <c r="H1250" s="59"/>
    </row>
    <row r="1251" spans="1:8">
      <c r="A1251" s="4" t="s">
        <v>84</v>
      </c>
      <c r="B1251" s="135" t="s">
        <v>83</v>
      </c>
      <c r="C1251" s="136">
        <v>44339</v>
      </c>
      <c r="D1251" s="137" t="e" cm="1">
        <f t="array" ref="D1251">INDEX(Horimetros!#REF!,1,'Tabela Horímetros'!F1251)</f>
        <v>#REF!</v>
      </c>
      <c r="F1251">
        <f t="shared" si="20"/>
        <v>140</v>
      </c>
      <c r="H1251" s="59"/>
    </row>
    <row r="1252" spans="1:8">
      <c r="A1252" s="4" t="s">
        <v>86</v>
      </c>
      <c r="B1252" s="135" t="s">
        <v>85</v>
      </c>
      <c r="C1252" s="136">
        <v>44339</v>
      </c>
      <c r="D1252" s="137" t="e" cm="1">
        <f t="array" ref="D1252">INDEX(Horimetros!#REF!,1,'Tabela Horímetros'!F1252)</f>
        <v>#REF!</v>
      </c>
      <c r="F1252">
        <f t="shared" si="20"/>
        <v>140</v>
      </c>
      <c r="H1252" s="59"/>
    </row>
    <row r="1253" spans="1:8">
      <c r="A1253" s="4" t="s">
        <v>59</v>
      </c>
      <c r="B1253" s="135" t="s">
        <v>58</v>
      </c>
      <c r="C1253" s="136">
        <v>44340</v>
      </c>
      <c r="D1253" s="137" cm="1">
        <f t="array" ref="D1253">INDEX(Horimetros!$4:$4,1,'Tabela Horímetros'!F1253)</f>
        <v>0</v>
      </c>
      <c r="F1253">
        <f t="shared" si="20"/>
        <v>141</v>
      </c>
      <c r="H1253" s="59"/>
    </row>
    <row r="1254" spans="1:8">
      <c r="A1254" s="4" t="s">
        <v>61</v>
      </c>
      <c r="B1254" s="135" t="s">
        <v>60</v>
      </c>
      <c r="C1254" s="136">
        <v>44340</v>
      </c>
      <c r="D1254" s="137" cm="1">
        <f t="array" ref="D1254">INDEX(Horimetros!$5:$5,1,'Tabela Horímetros'!F1254)</f>
        <v>23225</v>
      </c>
      <c r="F1254">
        <f t="shared" si="20"/>
        <v>141</v>
      </c>
      <c r="H1254" s="59"/>
    </row>
    <row r="1255" spans="1:8">
      <c r="A1255" s="4" t="s">
        <v>63</v>
      </c>
      <c r="B1255" s="135" t="s">
        <v>62</v>
      </c>
      <c r="C1255" s="136">
        <v>44340</v>
      </c>
      <c r="D1255" s="137" cm="1">
        <f t="array" ref="D1255">INDEX(Horimetros!$6:$6,1,'Tabela Horímetros'!F1255)</f>
        <v>21474</v>
      </c>
      <c r="F1255">
        <f t="shared" si="20"/>
        <v>141</v>
      </c>
      <c r="H1255" s="59"/>
    </row>
    <row r="1256" spans="1:8">
      <c r="A1256" s="4" t="s">
        <v>68</v>
      </c>
      <c r="B1256" s="135" t="s">
        <v>67</v>
      </c>
      <c r="C1256" s="136">
        <v>44340</v>
      </c>
      <c r="D1256" s="137" cm="1">
        <f t="array" ref="D1256">INDEX(Horimetros!$7:$7,1,'Tabela Horímetros'!F1256)</f>
        <v>22173</v>
      </c>
      <c r="F1256">
        <f t="shared" si="20"/>
        <v>141</v>
      </c>
      <c r="H1256" s="59"/>
    </row>
    <row r="1257" spans="1:8">
      <c r="A1257" s="4" t="s">
        <v>72</v>
      </c>
      <c r="B1257" s="135" t="s">
        <v>71</v>
      </c>
      <c r="C1257" s="136">
        <v>44340</v>
      </c>
      <c r="D1257" s="137" cm="1">
        <f t="array" ref="D1257">INDEX(Horimetros!$8:$8,1,'Tabela Horímetros'!F1257)</f>
        <v>22776</v>
      </c>
      <c r="F1257">
        <f t="shared" si="20"/>
        <v>141</v>
      </c>
      <c r="H1257" s="59"/>
    </row>
    <row r="1258" spans="1:8">
      <c r="A1258" s="4" t="s">
        <v>76</v>
      </c>
      <c r="B1258" s="135" t="s">
        <v>75</v>
      </c>
      <c r="C1258" s="136">
        <v>44340</v>
      </c>
      <c r="D1258" s="137" t="e" cm="1">
        <f t="array" ref="D1258">INDEX(Horimetros!#REF!,1,'Tabela Horímetros'!F1258)</f>
        <v>#REF!</v>
      </c>
      <c r="F1258">
        <f t="shared" si="20"/>
        <v>141</v>
      </c>
      <c r="H1258" s="59"/>
    </row>
    <row r="1259" spans="1:8">
      <c r="A1259" s="4" t="s">
        <v>80</v>
      </c>
      <c r="B1259" s="135" t="s">
        <v>79</v>
      </c>
      <c r="C1259" s="136">
        <v>44340</v>
      </c>
      <c r="D1259" s="137" t="e" cm="1">
        <f t="array" ref="D1259">INDEX(Horimetros!#REF!,1,'Tabela Horímetros'!F1259)</f>
        <v>#REF!</v>
      </c>
      <c r="F1259">
        <f t="shared" si="20"/>
        <v>141</v>
      </c>
      <c r="H1259" s="59"/>
    </row>
    <row r="1260" spans="1:8">
      <c r="A1260" s="4" t="s">
        <v>84</v>
      </c>
      <c r="B1260" s="135" t="s">
        <v>83</v>
      </c>
      <c r="C1260" s="136">
        <v>44340</v>
      </c>
      <c r="D1260" s="137" t="e" cm="1">
        <f t="array" ref="D1260">INDEX(Horimetros!#REF!,1,'Tabela Horímetros'!F1260)</f>
        <v>#REF!</v>
      </c>
      <c r="F1260">
        <f t="shared" si="20"/>
        <v>141</v>
      </c>
      <c r="H1260" s="59"/>
    </row>
    <row r="1261" spans="1:8">
      <c r="A1261" s="4" t="s">
        <v>86</v>
      </c>
      <c r="B1261" s="135" t="s">
        <v>85</v>
      </c>
      <c r="C1261" s="136">
        <v>44340</v>
      </c>
      <c r="D1261" s="137" t="e" cm="1">
        <f t="array" ref="D1261">INDEX(Horimetros!#REF!,1,'Tabela Horímetros'!F1261)</f>
        <v>#REF!</v>
      </c>
      <c r="F1261">
        <f t="shared" si="20"/>
        <v>141</v>
      </c>
      <c r="H1261" s="59"/>
    </row>
    <row r="1262" spans="1:8">
      <c r="A1262" s="4" t="s">
        <v>59</v>
      </c>
      <c r="B1262" s="135" t="s">
        <v>58</v>
      </c>
      <c r="C1262" s="136">
        <v>44341</v>
      </c>
      <c r="D1262" s="137" cm="1">
        <f t="array" ref="D1262">INDEX(Horimetros!$4:$4,1,'Tabela Horímetros'!F1262)</f>
        <v>0</v>
      </c>
      <c r="F1262">
        <f t="shared" si="20"/>
        <v>142</v>
      </c>
      <c r="H1262" s="59"/>
    </row>
    <row r="1263" spans="1:8">
      <c r="A1263" s="4" t="s">
        <v>61</v>
      </c>
      <c r="B1263" s="135" t="s">
        <v>60</v>
      </c>
      <c r="C1263" s="136">
        <v>44341</v>
      </c>
      <c r="D1263" s="137" cm="1">
        <f t="array" ref="D1263">INDEX(Horimetros!$5:$5,1,'Tabela Horímetros'!F1263)</f>
        <v>23243</v>
      </c>
      <c r="F1263">
        <f t="shared" si="20"/>
        <v>142</v>
      </c>
      <c r="H1263" s="59"/>
    </row>
    <row r="1264" spans="1:8">
      <c r="A1264" s="4" t="s">
        <v>63</v>
      </c>
      <c r="B1264" s="135" t="s">
        <v>62</v>
      </c>
      <c r="C1264" s="136">
        <v>44341</v>
      </c>
      <c r="D1264" s="137" cm="1">
        <f t="array" ref="D1264">INDEX(Horimetros!$6:$6,1,'Tabela Horímetros'!F1264)</f>
        <v>21494</v>
      </c>
      <c r="F1264">
        <f t="shared" si="20"/>
        <v>142</v>
      </c>
      <c r="H1264" s="59"/>
    </row>
    <row r="1265" spans="1:8">
      <c r="A1265" s="4" t="s">
        <v>68</v>
      </c>
      <c r="B1265" s="135" t="s">
        <v>67</v>
      </c>
      <c r="C1265" s="136">
        <v>44341</v>
      </c>
      <c r="D1265" s="137" cm="1">
        <f t="array" ref="D1265">INDEX(Horimetros!$7:$7,1,'Tabela Horímetros'!F1265)</f>
        <v>22192</v>
      </c>
      <c r="F1265">
        <f t="shared" si="20"/>
        <v>142</v>
      </c>
      <c r="H1265" s="59"/>
    </row>
    <row r="1266" spans="1:8">
      <c r="A1266" s="4" t="s">
        <v>72</v>
      </c>
      <c r="B1266" s="135" t="s">
        <v>71</v>
      </c>
      <c r="C1266" s="136">
        <v>44341</v>
      </c>
      <c r="D1266" s="137" cm="1">
        <f t="array" ref="D1266">INDEX(Horimetros!$8:$8,1,'Tabela Horímetros'!F1266)</f>
        <v>22776</v>
      </c>
      <c r="F1266">
        <f t="shared" si="20"/>
        <v>142</v>
      </c>
      <c r="H1266" s="59"/>
    </row>
    <row r="1267" spans="1:8">
      <c r="A1267" s="4" t="s">
        <v>76</v>
      </c>
      <c r="B1267" s="135" t="s">
        <v>75</v>
      </c>
      <c r="C1267" s="136">
        <v>44341</v>
      </c>
      <c r="D1267" s="137" t="e" cm="1">
        <f t="array" ref="D1267">INDEX(Horimetros!#REF!,1,'Tabela Horímetros'!F1267)</f>
        <v>#REF!</v>
      </c>
      <c r="F1267">
        <f t="shared" si="20"/>
        <v>142</v>
      </c>
      <c r="H1267" s="59"/>
    </row>
    <row r="1268" spans="1:8">
      <c r="A1268" s="4" t="s">
        <v>80</v>
      </c>
      <c r="B1268" s="135" t="s">
        <v>79</v>
      </c>
      <c r="C1268" s="136">
        <v>44341</v>
      </c>
      <c r="D1268" s="137" t="e" cm="1">
        <f t="array" ref="D1268">INDEX(Horimetros!#REF!,1,'Tabela Horímetros'!F1268)</f>
        <v>#REF!</v>
      </c>
      <c r="F1268">
        <f t="shared" si="20"/>
        <v>142</v>
      </c>
      <c r="H1268" s="59"/>
    </row>
    <row r="1269" spans="1:8">
      <c r="A1269" s="4" t="s">
        <v>84</v>
      </c>
      <c r="B1269" s="135" t="s">
        <v>83</v>
      </c>
      <c r="C1269" s="136">
        <v>44341</v>
      </c>
      <c r="D1269" s="137" t="e" cm="1">
        <f t="array" ref="D1269">INDEX(Horimetros!#REF!,1,'Tabela Horímetros'!F1269)</f>
        <v>#REF!</v>
      </c>
      <c r="F1269">
        <f t="shared" si="20"/>
        <v>142</v>
      </c>
      <c r="H1269" s="59"/>
    </row>
    <row r="1270" spans="1:8">
      <c r="A1270" s="4" t="s">
        <v>86</v>
      </c>
      <c r="B1270" s="135" t="s">
        <v>85</v>
      </c>
      <c r="C1270" s="136">
        <v>44341</v>
      </c>
      <c r="D1270" s="137" t="e" cm="1">
        <f t="array" ref="D1270">INDEX(Horimetros!#REF!,1,'Tabela Horímetros'!F1270)</f>
        <v>#REF!</v>
      </c>
      <c r="F1270">
        <f t="shared" si="20"/>
        <v>142</v>
      </c>
      <c r="H1270" s="59"/>
    </row>
    <row r="1271" spans="1:8">
      <c r="A1271" s="4" t="s">
        <v>59</v>
      </c>
      <c r="B1271" s="135" t="s">
        <v>58</v>
      </c>
      <c r="C1271" s="136">
        <v>44342</v>
      </c>
      <c r="D1271" s="137" cm="1">
        <f t="array" ref="D1271">INDEX(Horimetros!$4:$4,1,'Tabela Horímetros'!F1271)</f>
        <v>0</v>
      </c>
      <c r="F1271">
        <f t="shared" si="20"/>
        <v>143</v>
      </c>
      <c r="H1271" s="59"/>
    </row>
    <row r="1272" spans="1:8">
      <c r="A1272" s="4" t="s">
        <v>61</v>
      </c>
      <c r="B1272" s="135" t="s">
        <v>60</v>
      </c>
      <c r="C1272" s="136">
        <v>44342</v>
      </c>
      <c r="D1272" s="137" cm="1">
        <f t="array" ref="D1272">INDEX(Horimetros!$5:$5,1,'Tabela Horímetros'!F1272)</f>
        <v>0</v>
      </c>
      <c r="F1272">
        <f t="shared" si="20"/>
        <v>143</v>
      </c>
      <c r="H1272" s="59"/>
    </row>
    <row r="1273" spans="1:8">
      <c r="A1273" s="4" t="s">
        <v>63</v>
      </c>
      <c r="B1273" s="135" t="s">
        <v>62</v>
      </c>
      <c r="C1273" s="136">
        <v>44342</v>
      </c>
      <c r="D1273" s="137" cm="1">
        <f t="array" ref="D1273">INDEX(Horimetros!$6:$6,1,'Tabela Horímetros'!F1273)</f>
        <v>0</v>
      </c>
      <c r="F1273">
        <f t="shared" si="20"/>
        <v>143</v>
      </c>
      <c r="H1273" s="59"/>
    </row>
    <row r="1274" spans="1:8">
      <c r="A1274" s="4" t="s">
        <v>68</v>
      </c>
      <c r="B1274" s="135" t="s">
        <v>67</v>
      </c>
      <c r="C1274" s="136">
        <v>44342</v>
      </c>
      <c r="D1274" s="137" cm="1">
        <f t="array" ref="D1274">INDEX(Horimetros!$7:$7,1,'Tabela Horímetros'!F1274)</f>
        <v>0</v>
      </c>
      <c r="F1274">
        <f t="shared" si="20"/>
        <v>143</v>
      </c>
      <c r="H1274" s="59"/>
    </row>
    <row r="1275" spans="1:8">
      <c r="A1275" s="4" t="s">
        <v>72</v>
      </c>
      <c r="B1275" s="135" t="s">
        <v>71</v>
      </c>
      <c r="C1275" s="136">
        <v>44342</v>
      </c>
      <c r="D1275" s="137" cm="1">
        <f t="array" ref="D1275">INDEX(Horimetros!$8:$8,1,'Tabela Horímetros'!F1275)</f>
        <v>0</v>
      </c>
      <c r="F1275">
        <f t="shared" si="20"/>
        <v>143</v>
      </c>
      <c r="H1275" s="59"/>
    </row>
    <row r="1276" spans="1:8">
      <c r="A1276" s="4" t="s">
        <v>76</v>
      </c>
      <c r="B1276" s="135" t="s">
        <v>75</v>
      </c>
      <c r="C1276" s="136">
        <v>44342</v>
      </c>
      <c r="D1276" s="137" t="e" cm="1">
        <f t="array" ref="D1276">INDEX(Horimetros!#REF!,1,'Tabela Horímetros'!F1276)</f>
        <v>#REF!</v>
      </c>
      <c r="F1276">
        <f t="shared" si="20"/>
        <v>143</v>
      </c>
      <c r="H1276" s="59"/>
    </row>
    <row r="1277" spans="1:8">
      <c r="A1277" s="4" t="s">
        <v>80</v>
      </c>
      <c r="B1277" s="135" t="s">
        <v>79</v>
      </c>
      <c r="C1277" s="136">
        <v>44342</v>
      </c>
      <c r="D1277" s="137" t="e" cm="1">
        <f t="array" ref="D1277">INDEX(Horimetros!#REF!,1,'Tabela Horímetros'!F1277)</f>
        <v>#REF!</v>
      </c>
      <c r="F1277">
        <f t="shared" si="20"/>
        <v>143</v>
      </c>
      <c r="H1277" s="59"/>
    </row>
    <row r="1278" spans="1:8">
      <c r="A1278" s="4" t="s">
        <v>84</v>
      </c>
      <c r="B1278" s="135" t="s">
        <v>83</v>
      </c>
      <c r="C1278" s="136">
        <v>44342</v>
      </c>
      <c r="D1278" s="137" t="e" cm="1">
        <f t="array" ref="D1278">INDEX(Horimetros!#REF!,1,'Tabela Horímetros'!F1278)</f>
        <v>#REF!</v>
      </c>
      <c r="F1278">
        <f t="shared" si="20"/>
        <v>143</v>
      </c>
      <c r="H1278" s="59"/>
    </row>
    <row r="1279" spans="1:8">
      <c r="A1279" s="4" t="s">
        <v>86</v>
      </c>
      <c r="B1279" s="135" t="s">
        <v>85</v>
      </c>
      <c r="C1279" s="136">
        <v>44342</v>
      </c>
      <c r="D1279" s="137" t="e" cm="1">
        <f t="array" ref="D1279">INDEX(Horimetros!#REF!,1,'Tabela Horímetros'!F1279)</f>
        <v>#REF!</v>
      </c>
      <c r="F1279">
        <f t="shared" si="20"/>
        <v>143</v>
      </c>
      <c r="H1279" s="59"/>
    </row>
    <row r="1280" spans="1:8">
      <c r="A1280" s="4" t="s">
        <v>59</v>
      </c>
      <c r="B1280" s="135" t="s">
        <v>58</v>
      </c>
      <c r="C1280" s="136">
        <v>44343</v>
      </c>
      <c r="D1280" s="137" cm="1">
        <f t="array" ref="D1280">INDEX(Horimetros!$4:$4,1,'Tabela Horímetros'!F1280)</f>
        <v>0</v>
      </c>
      <c r="F1280">
        <f t="shared" si="20"/>
        <v>144</v>
      </c>
      <c r="H1280" s="59"/>
    </row>
    <row r="1281" spans="1:8">
      <c r="A1281" s="4" t="s">
        <v>61</v>
      </c>
      <c r="B1281" s="135" t="s">
        <v>60</v>
      </c>
      <c r="C1281" s="136">
        <v>44343</v>
      </c>
      <c r="D1281" s="137" cm="1">
        <f t="array" ref="D1281">INDEX(Horimetros!$5:$5,1,'Tabela Horímetros'!F1281)</f>
        <v>23266</v>
      </c>
      <c r="F1281">
        <f t="shared" si="20"/>
        <v>144</v>
      </c>
      <c r="H1281" s="59"/>
    </row>
    <row r="1282" spans="1:8">
      <c r="A1282" s="4" t="s">
        <v>63</v>
      </c>
      <c r="B1282" s="135" t="s">
        <v>62</v>
      </c>
      <c r="C1282" s="136">
        <v>44343</v>
      </c>
      <c r="D1282" s="137" cm="1">
        <f t="array" ref="D1282">INDEX(Horimetros!$6:$6,1,'Tabela Horímetros'!F1282)</f>
        <v>21529</v>
      </c>
      <c r="F1282">
        <f t="shared" si="20"/>
        <v>144</v>
      </c>
      <c r="H1282" s="59"/>
    </row>
    <row r="1283" spans="1:8">
      <c r="A1283" s="4" t="s">
        <v>68</v>
      </c>
      <c r="B1283" s="135" t="s">
        <v>67</v>
      </c>
      <c r="C1283" s="136">
        <v>44343</v>
      </c>
      <c r="D1283" s="137" cm="1">
        <f t="array" ref="D1283">INDEX(Horimetros!$7:$7,1,'Tabela Horímetros'!F1283)</f>
        <v>22199</v>
      </c>
      <c r="F1283">
        <f t="shared" si="20"/>
        <v>144</v>
      </c>
      <c r="H1283" s="59"/>
    </row>
    <row r="1284" spans="1:8">
      <c r="A1284" s="4" t="s">
        <v>72</v>
      </c>
      <c r="B1284" s="135" t="s">
        <v>71</v>
      </c>
      <c r="C1284" s="136">
        <v>44343</v>
      </c>
      <c r="D1284" s="137" cm="1">
        <f t="array" ref="D1284">INDEX(Horimetros!$8:$8,1,'Tabela Horímetros'!F1284)</f>
        <v>22776</v>
      </c>
      <c r="F1284">
        <f t="shared" si="20"/>
        <v>144</v>
      </c>
      <c r="H1284" s="59"/>
    </row>
    <row r="1285" spans="1:8">
      <c r="A1285" s="4" t="s">
        <v>76</v>
      </c>
      <c r="B1285" s="135" t="s">
        <v>75</v>
      </c>
      <c r="C1285" s="136">
        <v>44343</v>
      </c>
      <c r="D1285" s="137" t="e" cm="1">
        <f t="array" ref="D1285">INDEX(Horimetros!#REF!,1,'Tabela Horímetros'!F1285)</f>
        <v>#REF!</v>
      </c>
      <c r="F1285">
        <f t="shared" si="20"/>
        <v>144</v>
      </c>
      <c r="H1285" s="59"/>
    </row>
    <row r="1286" spans="1:8">
      <c r="A1286" s="4" t="s">
        <v>80</v>
      </c>
      <c r="B1286" s="135" t="s">
        <v>79</v>
      </c>
      <c r="C1286" s="136">
        <v>44343</v>
      </c>
      <c r="D1286" s="137" t="e" cm="1">
        <f t="array" ref="D1286">INDEX(Horimetros!#REF!,1,'Tabela Horímetros'!F1286)</f>
        <v>#REF!</v>
      </c>
      <c r="F1286">
        <f t="shared" si="20"/>
        <v>144</v>
      </c>
      <c r="H1286" s="59"/>
    </row>
    <row r="1287" spans="1:8">
      <c r="A1287" s="4" t="s">
        <v>84</v>
      </c>
      <c r="B1287" s="135" t="s">
        <v>83</v>
      </c>
      <c r="C1287" s="136">
        <v>44343</v>
      </c>
      <c r="D1287" s="137" t="e" cm="1">
        <f t="array" ref="D1287">INDEX(Horimetros!#REF!,1,'Tabela Horímetros'!F1287)</f>
        <v>#REF!</v>
      </c>
      <c r="F1287">
        <f t="shared" si="20"/>
        <v>144</v>
      </c>
      <c r="H1287" s="59"/>
    </row>
    <row r="1288" spans="1:8">
      <c r="A1288" s="4" t="s">
        <v>86</v>
      </c>
      <c r="B1288" s="135" t="s">
        <v>85</v>
      </c>
      <c r="C1288" s="136">
        <v>44343</v>
      </c>
      <c r="D1288" s="137" t="e" cm="1">
        <f t="array" ref="D1288">INDEX(Horimetros!#REF!,1,'Tabela Horímetros'!F1288)</f>
        <v>#REF!</v>
      </c>
      <c r="F1288">
        <f t="shared" si="20"/>
        <v>144</v>
      </c>
      <c r="H1288" s="59"/>
    </row>
    <row r="1289" spans="1:8">
      <c r="A1289" s="4" t="s">
        <v>59</v>
      </c>
      <c r="B1289" s="135" t="s">
        <v>58</v>
      </c>
      <c r="C1289" s="136">
        <v>44344</v>
      </c>
      <c r="D1289" s="137" cm="1">
        <f t="array" ref="D1289">INDEX(Horimetros!$4:$4,1,'Tabela Horímetros'!F1289)</f>
        <v>0</v>
      </c>
      <c r="F1289">
        <f t="shared" si="20"/>
        <v>145</v>
      </c>
      <c r="H1289" s="59"/>
    </row>
    <row r="1290" spans="1:8">
      <c r="A1290" s="4" t="s">
        <v>61</v>
      </c>
      <c r="B1290" s="135" t="s">
        <v>60</v>
      </c>
      <c r="C1290" s="136">
        <v>44344</v>
      </c>
      <c r="D1290" s="137" cm="1">
        <f t="array" ref="D1290">INDEX(Horimetros!$5:$5,1,'Tabela Horímetros'!F1290)</f>
        <v>0</v>
      </c>
      <c r="F1290">
        <f t="shared" si="20"/>
        <v>145</v>
      </c>
      <c r="H1290" s="59"/>
    </row>
    <row r="1291" spans="1:8">
      <c r="A1291" s="4" t="s">
        <v>63</v>
      </c>
      <c r="B1291" s="135" t="s">
        <v>62</v>
      </c>
      <c r="C1291" s="136">
        <v>44344</v>
      </c>
      <c r="D1291" s="137" cm="1">
        <f t="array" ref="D1291">INDEX(Horimetros!$6:$6,1,'Tabela Horímetros'!F1291)</f>
        <v>0</v>
      </c>
      <c r="F1291">
        <f t="shared" si="20"/>
        <v>145</v>
      </c>
      <c r="H1291" s="59"/>
    </row>
    <row r="1292" spans="1:8">
      <c r="A1292" s="4" t="s">
        <v>68</v>
      </c>
      <c r="B1292" s="135" t="s">
        <v>67</v>
      </c>
      <c r="C1292" s="136">
        <v>44344</v>
      </c>
      <c r="D1292" s="137" cm="1">
        <f t="array" ref="D1292">INDEX(Horimetros!$7:$7,1,'Tabela Horímetros'!F1292)</f>
        <v>0</v>
      </c>
      <c r="F1292">
        <f t="shared" si="20"/>
        <v>145</v>
      </c>
      <c r="H1292" s="59"/>
    </row>
    <row r="1293" spans="1:8">
      <c r="A1293" s="4" t="s">
        <v>72</v>
      </c>
      <c r="B1293" s="135" t="s">
        <v>71</v>
      </c>
      <c r="C1293" s="136">
        <v>44344</v>
      </c>
      <c r="D1293" s="137" cm="1">
        <f t="array" ref="D1293">INDEX(Horimetros!$8:$8,1,'Tabela Horímetros'!F1293)</f>
        <v>0</v>
      </c>
      <c r="F1293">
        <f t="shared" si="20"/>
        <v>145</v>
      </c>
      <c r="H1293" s="59"/>
    </row>
    <row r="1294" spans="1:8">
      <c r="A1294" s="4" t="s">
        <v>76</v>
      </c>
      <c r="B1294" s="135" t="s">
        <v>75</v>
      </c>
      <c r="C1294" s="136">
        <v>44344</v>
      </c>
      <c r="D1294" s="137" t="e" cm="1">
        <f t="array" ref="D1294">INDEX(Horimetros!#REF!,1,'Tabela Horímetros'!F1294)</f>
        <v>#REF!</v>
      </c>
      <c r="F1294">
        <f t="shared" si="20"/>
        <v>145</v>
      </c>
      <c r="H1294" s="59"/>
    </row>
    <row r="1295" spans="1:8">
      <c r="A1295" s="4" t="s">
        <v>80</v>
      </c>
      <c r="B1295" s="135" t="s">
        <v>79</v>
      </c>
      <c r="C1295" s="136">
        <v>44344</v>
      </c>
      <c r="D1295" s="137" t="e" cm="1">
        <f t="array" ref="D1295">INDEX(Horimetros!#REF!,1,'Tabela Horímetros'!F1295)</f>
        <v>#REF!</v>
      </c>
      <c r="F1295">
        <f t="shared" si="20"/>
        <v>145</v>
      </c>
      <c r="H1295" s="59"/>
    </row>
    <row r="1296" spans="1:8">
      <c r="A1296" s="4" t="s">
        <v>84</v>
      </c>
      <c r="B1296" s="135" t="s">
        <v>83</v>
      </c>
      <c r="C1296" s="136">
        <v>44344</v>
      </c>
      <c r="D1296" s="137" t="e" cm="1">
        <f t="array" ref="D1296">INDEX(Horimetros!#REF!,1,'Tabela Horímetros'!F1296)</f>
        <v>#REF!</v>
      </c>
      <c r="F1296">
        <f t="shared" si="20"/>
        <v>145</v>
      </c>
      <c r="H1296" s="59"/>
    </row>
    <row r="1297" spans="1:8">
      <c r="A1297" s="4" t="s">
        <v>86</v>
      </c>
      <c r="B1297" s="135" t="s">
        <v>85</v>
      </c>
      <c r="C1297" s="136">
        <v>44344</v>
      </c>
      <c r="D1297" s="137" t="e" cm="1">
        <f t="array" ref="D1297">INDEX(Horimetros!#REF!,1,'Tabela Horímetros'!F1297)</f>
        <v>#REF!</v>
      </c>
      <c r="F1297">
        <f t="shared" si="20"/>
        <v>145</v>
      </c>
      <c r="H1297" s="59"/>
    </row>
    <row r="1298" spans="1:8">
      <c r="A1298" s="4" t="s">
        <v>59</v>
      </c>
      <c r="B1298" s="135" t="s">
        <v>58</v>
      </c>
      <c r="C1298" s="136">
        <v>44345</v>
      </c>
      <c r="D1298" s="137" cm="1">
        <f t="array" ref="D1298">INDEX(Horimetros!$4:$4,1,'Tabela Horímetros'!F1298)</f>
        <v>0</v>
      </c>
      <c r="F1298">
        <f t="shared" si="20"/>
        <v>146</v>
      </c>
      <c r="H1298" s="59"/>
    </row>
    <row r="1299" spans="1:8">
      <c r="A1299" s="4" t="s">
        <v>61</v>
      </c>
      <c r="B1299" s="135" t="s">
        <v>60</v>
      </c>
      <c r="C1299" s="136">
        <v>44345</v>
      </c>
      <c r="D1299" s="137" cm="1">
        <f t="array" ref="D1299">INDEX(Horimetros!$5:$5,1,'Tabela Horímetros'!F1299)</f>
        <v>0</v>
      </c>
      <c r="F1299">
        <f t="shared" si="20"/>
        <v>146</v>
      </c>
      <c r="H1299" s="59"/>
    </row>
    <row r="1300" spans="1:8">
      <c r="A1300" s="4" t="s">
        <v>63</v>
      </c>
      <c r="B1300" s="135" t="s">
        <v>62</v>
      </c>
      <c r="C1300" s="136">
        <v>44345</v>
      </c>
      <c r="D1300" s="137" cm="1">
        <f t="array" ref="D1300">INDEX(Horimetros!$6:$6,1,'Tabela Horímetros'!F1300)</f>
        <v>0</v>
      </c>
      <c r="F1300">
        <f t="shared" si="20"/>
        <v>146</v>
      </c>
      <c r="H1300" s="59"/>
    </row>
    <row r="1301" spans="1:8">
      <c r="A1301" s="4" t="s">
        <v>68</v>
      </c>
      <c r="B1301" s="135" t="s">
        <v>67</v>
      </c>
      <c r="C1301" s="136">
        <v>44345</v>
      </c>
      <c r="D1301" s="137" cm="1">
        <f t="array" ref="D1301">INDEX(Horimetros!$7:$7,1,'Tabela Horímetros'!F1301)</f>
        <v>0</v>
      </c>
      <c r="F1301">
        <f t="shared" ref="F1301:F1364" si="21">F1292+1</f>
        <v>146</v>
      </c>
      <c r="H1301" s="59"/>
    </row>
    <row r="1302" spans="1:8">
      <c r="A1302" s="4" t="s">
        <v>72</v>
      </c>
      <c r="B1302" s="135" t="s">
        <v>71</v>
      </c>
      <c r="C1302" s="136">
        <v>44345</v>
      </c>
      <c r="D1302" s="137" cm="1">
        <f t="array" ref="D1302">INDEX(Horimetros!$8:$8,1,'Tabela Horímetros'!F1302)</f>
        <v>0</v>
      </c>
      <c r="F1302">
        <f t="shared" si="21"/>
        <v>146</v>
      </c>
      <c r="H1302" s="59"/>
    </row>
    <row r="1303" spans="1:8">
      <c r="A1303" s="4" t="s">
        <v>76</v>
      </c>
      <c r="B1303" s="135" t="s">
        <v>75</v>
      </c>
      <c r="C1303" s="136">
        <v>44345</v>
      </c>
      <c r="D1303" s="137" t="e" cm="1">
        <f t="array" ref="D1303">INDEX(Horimetros!#REF!,1,'Tabela Horímetros'!F1303)</f>
        <v>#REF!</v>
      </c>
      <c r="F1303">
        <f t="shared" si="21"/>
        <v>146</v>
      </c>
      <c r="H1303" s="59"/>
    </row>
    <row r="1304" spans="1:8">
      <c r="A1304" s="4" t="s">
        <v>80</v>
      </c>
      <c r="B1304" s="135" t="s">
        <v>79</v>
      </c>
      <c r="C1304" s="136">
        <v>44345</v>
      </c>
      <c r="D1304" s="137" t="e" cm="1">
        <f t="array" ref="D1304">INDEX(Horimetros!#REF!,1,'Tabela Horímetros'!F1304)</f>
        <v>#REF!</v>
      </c>
      <c r="F1304">
        <f t="shared" si="21"/>
        <v>146</v>
      </c>
      <c r="H1304" s="59"/>
    </row>
    <row r="1305" spans="1:8">
      <c r="A1305" s="4" t="s">
        <v>84</v>
      </c>
      <c r="B1305" s="135" t="s">
        <v>83</v>
      </c>
      <c r="C1305" s="136">
        <v>44345</v>
      </c>
      <c r="D1305" s="137" t="e" cm="1">
        <f t="array" ref="D1305">INDEX(Horimetros!#REF!,1,'Tabela Horímetros'!F1305)</f>
        <v>#REF!</v>
      </c>
      <c r="F1305">
        <f t="shared" si="21"/>
        <v>146</v>
      </c>
      <c r="H1305" s="59"/>
    </row>
    <row r="1306" spans="1:8">
      <c r="A1306" s="4" t="s">
        <v>86</v>
      </c>
      <c r="B1306" s="135" t="s">
        <v>85</v>
      </c>
      <c r="C1306" s="136">
        <v>44345</v>
      </c>
      <c r="D1306" s="137" t="e" cm="1">
        <f t="array" ref="D1306">INDEX(Horimetros!#REF!,1,'Tabela Horímetros'!F1306)</f>
        <v>#REF!</v>
      </c>
      <c r="F1306">
        <f t="shared" si="21"/>
        <v>146</v>
      </c>
      <c r="H1306" s="59"/>
    </row>
    <row r="1307" spans="1:8">
      <c r="A1307" s="4" t="s">
        <v>59</v>
      </c>
      <c r="B1307" s="135" t="s">
        <v>58</v>
      </c>
      <c r="C1307" s="136">
        <v>44346</v>
      </c>
      <c r="D1307" s="137" cm="1">
        <f t="array" ref="D1307">INDEX(Horimetros!$4:$4,1,'Tabela Horímetros'!F1307)</f>
        <v>0</v>
      </c>
      <c r="F1307">
        <f t="shared" si="21"/>
        <v>147</v>
      </c>
      <c r="H1307" s="59"/>
    </row>
    <row r="1308" spans="1:8">
      <c r="A1308" s="4" t="s">
        <v>61</v>
      </c>
      <c r="B1308" s="135" t="s">
        <v>60</v>
      </c>
      <c r="C1308" s="136">
        <v>44346</v>
      </c>
      <c r="D1308" s="137" cm="1">
        <f t="array" ref="D1308">INDEX(Horimetros!$5:$5,1,'Tabela Horímetros'!F1308)</f>
        <v>23323</v>
      </c>
      <c r="F1308">
        <f t="shared" si="21"/>
        <v>147</v>
      </c>
      <c r="H1308" s="59"/>
    </row>
    <row r="1309" spans="1:8">
      <c r="A1309" s="4" t="s">
        <v>63</v>
      </c>
      <c r="B1309" s="135" t="s">
        <v>62</v>
      </c>
      <c r="C1309" s="136">
        <v>44346</v>
      </c>
      <c r="D1309" s="137" cm="1">
        <f t="array" ref="D1309">INDEX(Horimetros!$6:$6,1,'Tabela Horímetros'!F1309)</f>
        <v>21593</v>
      </c>
      <c r="F1309">
        <f t="shared" si="21"/>
        <v>147</v>
      </c>
      <c r="H1309" s="59"/>
    </row>
    <row r="1310" spans="1:8">
      <c r="A1310" s="4" t="s">
        <v>68</v>
      </c>
      <c r="B1310" s="135" t="s">
        <v>67</v>
      </c>
      <c r="C1310" s="136">
        <v>44346</v>
      </c>
      <c r="D1310" s="137" cm="1">
        <f t="array" ref="D1310">INDEX(Horimetros!$7:$7,1,'Tabela Horímetros'!F1310)</f>
        <v>22210</v>
      </c>
      <c r="F1310">
        <f t="shared" si="21"/>
        <v>147</v>
      </c>
      <c r="H1310" s="59"/>
    </row>
    <row r="1311" spans="1:8">
      <c r="A1311" s="4" t="s">
        <v>72</v>
      </c>
      <c r="B1311" s="135" t="s">
        <v>71</v>
      </c>
      <c r="C1311" s="136">
        <v>44346</v>
      </c>
      <c r="D1311" s="137" cm="1">
        <f t="array" ref="D1311">INDEX(Horimetros!$8:$8,1,'Tabela Horímetros'!F1311)</f>
        <v>22776</v>
      </c>
      <c r="F1311">
        <f t="shared" si="21"/>
        <v>147</v>
      </c>
      <c r="H1311" s="59"/>
    </row>
    <row r="1312" spans="1:8">
      <c r="A1312" s="4" t="s">
        <v>76</v>
      </c>
      <c r="B1312" s="135" t="s">
        <v>75</v>
      </c>
      <c r="C1312" s="136">
        <v>44346</v>
      </c>
      <c r="D1312" s="137" t="e" cm="1">
        <f t="array" ref="D1312">INDEX(Horimetros!#REF!,1,'Tabela Horímetros'!F1312)</f>
        <v>#REF!</v>
      </c>
      <c r="F1312">
        <f t="shared" si="21"/>
        <v>147</v>
      </c>
      <c r="H1312" s="59"/>
    </row>
    <row r="1313" spans="1:8">
      <c r="A1313" s="4" t="s">
        <v>80</v>
      </c>
      <c r="B1313" s="135" t="s">
        <v>79</v>
      </c>
      <c r="C1313" s="136">
        <v>44346</v>
      </c>
      <c r="D1313" s="137" t="e" cm="1">
        <f t="array" ref="D1313">INDEX(Horimetros!#REF!,1,'Tabela Horímetros'!F1313)</f>
        <v>#REF!</v>
      </c>
      <c r="F1313">
        <f t="shared" si="21"/>
        <v>147</v>
      </c>
      <c r="H1313" s="59"/>
    </row>
    <row r="1314" spans="1:8">
      <c r="A1314" s="4" t="s">
        <v>84</v>
      </c>
      <c r="B1314" s="135" t="s">
        <v>83</v>
      </c>
      <c r="C1314" s="136">
        <v>44346</v>
      </c>
      <c r="D1314" s="137" t="e" cm="1">
        <f t="array" ref="D1314">INDEX(Horimetros!#REF!,1,'Tabela Horímetros'!F1314)</f>
        <v>#REF!</v>
      </c>
      <c r="F1314">
        <f t="shared" si="21"/>
        <v>147</v>
      </c>
      <c r="H1314" s="59"/>
    </row>
    <row r="1315" spans="1:8">
      <c r="A1315" s="4" t="s">
        <v>86</v>
      </c>
      <c r="B1315" s="135" t="s">
        <v>85</v>
      </c>
      <c r="C1315" s="136">
        <v>44346</v>
      </c>
      <c r="D1315" s="137" t="e" cm="1">
        <f t="array" ref="D1315">INDEX(Horimetros!#REF!,1,'Tabela Horímetros'!F1315)</f>
        <v>#REF!</v>
      </c>
      <c r="F1315">
        <f t="shared" si="21"/>
        <v>147</v>
      </c>
      <c r="H1315" s="59"/>
    </row>
    <row r="1316" spans="1:8">
      <c r="A1316" s="4" t="s">
        <v>59</v>
      </c>
      <c r="B1316" s="135" t="s">
        <v>58</v>
      </c>
      <c r="C1316" s="136">
        <v>44347</v>
      </c>
      <c r="D1316" s="137" cm="1">
        <f t="array" ref="D1316">INDEX(Horimetros!$4:$4,1,'Tabela Horímetros'!F1316)</f>
        <v>0</v>
      </c>
      <c r="F1316">
        <f t="shared" si="21"/>
        <v>148</v>
      </c>
      <c r="H1316" s="59"/>
    </row>
    <row r="1317" spans="1:8">
      <c r="A1317" s="4" t="s">
        <v>61</v>
      </c>
      <c r="B1317" s="135" t="s">
        <v>60</v>
      </c>
      <c r="C1317" s="136">
        <v>44347</v>
      </c>
      <c r="D1317" s="137" cm="1">
        <f t="array" ref="D1317">INDEX(Horimetros!$5:$5,1,'Tabela Horímetros'!F1317)</f>
        <v>23338</v>
      </c>
      <c r="F1317">
        <f t="shared" si="21"/>
        <v>148</v>
      </c>
      <c r="H1317" s="59"/>
    </row>
    <row r="1318" spans="1:8">
      <c r="A1318" s="4" t="s">
        <v>63</v>
      </c>
      <c r="B1318" s="135" t="s">
        <v>62</v>
      </c>
      <c r="C1318" s="136">
        <v>44347</v>
      </c>
      <c r="D1318" s="137" cm="1">
        <f t="array" ref="D1318">INDEX(Horimetros!$6:$6,1,'Tabela Horímetros'!F1318)</f>
        <v>21610</v>
      </c>
      <c r="F1318">
        <f t="shared" si="21"/>
        <v>148</v>
      </c>
      <c r="H1318" s="59"/>
    </row>
    <row r="1319" spans="1:8">
      <c r="A1319" s="4" t="s">
        <v>68</v>
      </c>
      <c r="B1319" s="135" t="s">
        <v>67</v>
      </c>
      <c r="C1319" s="136">
        <v>44347</v>
      </c>
      <c r="D1319" s="137" cm="1">
        <f t="array" ref="D1319">INDEX(Horimetros!$7:$7,1,'Tabela Horímetros'!F1319)</f>
        <v>22210</v>
      </c>
      <c r="F1319">
        <f t="shared" si="21"/>
        <v>148</v>
      </c>
      <c r="H1319" s="59"/>
    </row>
    <row r="1320" spans="1:8">
      <c r="A1320" s="4" t="s">
        <v>72</v>
      </c>
      <c r="B1320" s="135" t="s">
        <v>71</v>
      </c>
      <c r="C1320" s="136">
        <v>44347</v>
      </c>
      <c r="D1320" s="137" cm="1">
        <f t="array" ref="D1320">INDEX(Horimetros!$8:$8,1,'Tabela Horímetros'!F1320)</f>
        <v>22776</v>
      </c>
      <c r="F1320">
        <f t="shared" si="21"/>
        <v>148</v>
      </c>
      <c r="H1320" s="59"/>
    </row>
    <row r="1321" spans="1:8">
      <c r="A1321" s="4" t="s">
        <v>76</v>
      </c>
      <c r="B1321" s="135" t="s">
        <v>75</v>
      </c>
      <c r="C1321" s="136">
        <v>44347</v>
      </c>
      <c r="D1321" s="137" t="e" cm="1">
        <f t="array" ref="D1321">INDEX(Horimetros!#REF!,1,'Tabela Horímetros'!F1321)</f>
        <v>#REF!</v>
      </c>
      <c r="F1321">
        <f t="shared" si="21"/>
        <v>148</v>
      </c>
      <c r="H1321" s="59"/>
    </row>
    <row r="1322" spans="1:8">
      <c r="A1322" s="4" t="s">
        <v>80</v>
      </c>
      <c r="B1322" s="135" t="s">
        <v>79</v>
      </c>
      <c r="C1322" s="136">
        <v>44347</v>
      </c>
      <c r="D1322" s="137" t="e" cm="1">
        <f t="array" ref="D1322">INDEX(Horimetros!#REF!,1,'Tabela Horímetros'!F1322)</f>
        <v>#REF!</v>
      </c>
      <c r="F1322">
        <f t="shared" si="21"/>
        <v>148</v>
      </c>
      <c r="H1322" s="59"/>
    </row>
    <row r="1323" spans="1:8">
      <c r="A1323" s="4" t="s">
        <v>84</v>
      </c>
      <c r="B1323" s="135" t="s">
        <v>83</v>
      </c>
      <c r="C1323" s="136">
        <v>44347</v>
      </c>
      <c r="D1323" s="137" t="e" cm="1">
        <f t="array" ref="D1323">INDEX(Horimetros!#REF!,1,'Tabela Horímetros'!F1323)</f>
        <v>#REF!</v>
      </c>
      <c r="F1323">
        <f t="shared" si="21"/>
        <v>148</v>
      </c>
      <c r="H1323" s="59"/>
    </row>
    <row r="1324" spans="1:8">
      <c r="A1324" s="4" t="s">
        <v>86</v>
      </c>
      <c r="B1324" s="135" t="s">
        <v>85</v>
      </c>
      <c r="C1324" s="136">
        <v>44347</v>
      </c>
      <c r="D1324" s="137" t="e" cm="1">
        <f t="array" ref="D1324">INDEX(Horimetros!#REF!,1,'Tabela Horímetros'!F1324)</f>
        <v>#REF!</v>
      </c>
      <c r="F1324">
        <f t="shared" si="21"/>
        <v>148</v>
      </c>
      <c r="H1324" s="59"/>
    </row>
    <row r="1325" spans="1:8">
      <c r="A1325" s="4" t="s">
        <v>59</v>
      </c>
      <c r="B1325" s="135" t="s">
        <v>58</v>
      </c>
      <c r="C1325" s="136">
        <v>44348</v>
      </c>
      <c r="D1325" s="137" cm="1">
        <f t="array" ref="D1325">INDEX(Horimetros!$4:$4,1,'Tabela Horímetros'!F1325)</f>
        <v>0</v>
      </c>
      <c r="F1325">
        <f t="shared" si="21"/>
        <v>149</v>
      </c>
      <c r="H1325" s="59"/>
    </row>
    <row r="1326" spans="1:8">
      <c r="A1326" s="4" t="s">
        <v>61</v>
      </c>
      <c r="B1326" s="135" t="s">
        <v>60</v>
      </c>
      <c r="C1326" s="136">
        <v>44348</v>
      </c>
      <c r="D1326" s="137" cm="1">
        <f t="array" ref="D1326">INDEX(Horimetros!$5:$5,1,'Tabela Horímetros'!F1326)</f>
        <v>23362</v>
      </c>
      <c r="F1326">
        <f t="shared" si="21"/>
        <v>149</v>
      </c>
      <c r="H1326" s="59"/>
    </row>
    <row r="1327" spans="1:8">
      <c r="A1327" s="4" t="s">
        <v>63</v>
      </c>
      <c r="B1327" s="135" t="s">
        <v>62</v>
      </c>
      <c r="C1327" s="136">
        <v>44348</v>
      </c>
      <c r="D1327" s="137" cm="1">
        <f t="array" ref="D1327">INDEX(Horimetros!$6:$6,1,'Tabela Horímetros'!F1327)</f>
        <v>21619</v>
      </c>
      <c r="F1327">
        <f t="shared" si="21"/>
        <v>149</v>
      </c>
      <c r="H1327" s="59"/>
    </row>
    <row r="1328" spans="1:8">
      <c r="A1328" s="4" t="s">
        <v>68</v>
      </c>
      <c r="B1328" s="135" t="s">
        <v>67</v>
      </c>
      <c r="C1328" s="136">
        <v>44348</v>
      </c>
      <c r="D1328" s="137" cm="1">
        <f t="array" ref="D1328">INDEX(Horimetros!$7:$7,1,'Tabela Horímetros'!F1328)</f>
        <v>22226</v>
      </c>
      <c r="F1328">
        <f t="shared" si="21"/>
        <v>149</v>
      </c>
      <c r="H1328" s="59"/>
    </row>
    <row r="1329" spans="1:8">
      <c r="A1329" s="4" t="s">
        <v>72</v>
      </c>
      <c r="B1329" s="135" t="s">
        <v>71</v>
      </c>
      <c r="C1329" s="136">
        <v>44348</v>
      </c>
      <c r="D1329" s="137" cm="1">
        <f t="array" ref="D1329">INDEX(Horimetros!$8:$8,1,'Tabela Horímetros'!F1329)</f>
        <v>22776</v>
      </c>
      <c r="F1329">
        <f t="shared" si="21"/>
        <v>149</v>
      </c>
      <c r="H1329" s="59"/>
    </row>
    <row r="1330" spans="1:8">
      <c r="A1330" s="4" t="s">
        <v>76</v>
      </c>
      <c r="B1330" s="135" t="s">
        <v>75</v>
      </c>
      <c r="C1330" s="136">
        <v>44348</v>
      </c>
      <c r="D1330" s="137" t="e" cm="1">
        <f t="array" ref="D1330">INDEX(Horimetros!#REF!,1,'Tabela Horímetros'!F1330)</f>
        <v>#REF!</v>
      </c>
      <c r="F1330">
        <f t="shared" si="21"/>
        <v>149</v>
      </c>
      <c r="H1330" s="59"/>
    </row>
    <row r="1331" spans="1:8">
      <c r="A1331" s="4" t="s">
        <v>80</v>
      </c>
      <c r="B1331" s="135" t="s">
        <v>79</v>
      </c>
      <c r="C1331" s="136">
        <v>44348</v>
      </c>
      <c r="D1331" s="137" t="e" cm="1">
        <f t="array" ref="D1331">INDEX(Horimetros!#REF!,1,'Tabela Horímetros'!F1331)</f>
        <v>#REF!</v>
      </c>
      <c r="F1331">
        <f t="shared" si="21"/>
        <v>149</v>
      </c>
      <c r="H1331" s="59"/>
    </row>
    <row r="1332" spans="1:8">
      <c r="A1332" s="4" t="s">
        <v>84</v>
      </c>
      <c r="B1332" s="135" t="s">
        <v>83</v>
      </c>
      <c r="C1332" s="136">
        <v>44348</v>
      </c>
      <c r="D1332" s="137" t="e" cm="1">
        <f t="array" ref="D1332">INDEX(Horimetros!#REF!,1,'Tabela Horímetros'!F1332)</f>
        <v>#REF!</v>
      </c>
      <c r="F1332">
        <f t="shared" si="21"/>
        <v>149</v>
      </c>
      <c r="H1332" s="59"/>
    </row>
    <row r="1333" spans="1:8">
      <c r="A1333" s="4" t="s">
        <v>86</v>
      </c>
      <c r="B1333" s="135" t="s">
        <v>85</v>
      </c>
      <c r="C1333" s="136">
        <v>44348</v>
      </c>
      <c r="D1333" s="137" t="e" cm="1">
        <f t="array" ref="D1333">INDEX(Horimetros!#REF!,1,'Tabela Horímetros'!F1333)</f>
        <v>#REF!</v>
      </c>
      <c r="F1333">
        <f t="shared" si="21"/>
        <v>149</v>
      </c>
      <c r="H1333" s="59"/>
    </row>
    <row r="1334" spans="1:8">
      <c r="A1334" s="4" t="s">
        <v>59</v>
      </c>
      <c r="B1334" s="135" t="s">
        <v>58</v>
      </c>
      <c r="C1334" s="136">
        <v>44349</v>
      </c>
      <c r="D1334" s="137" cm="1">
        <f t="array" ref="D1334">INDEX(Horimetros!$4:$4,1,'Tabela Horímetros'!F1334)</f>
        <v>0</v>
      </c>
      <c r="F1334">
        <f t="shared" si="21"/>
        <v>150</v>
      </c>
      <c r="H1334" s="59"/>
    </row>
    <row r="1335" spans="1:8">
      <c r="A1335" s="4" t="s">
        <v>61</v>
      </c>
      <c r="B1335" s="135" t="s">
        <v>60</v>
      </c>
      <c r="C1335" s="136">
        <v>44349</v>
      </c>
      <c r="D1335" s="137" cm="1">
        <f t="array" ref="D1335">INDEX(Horimetros!$5:$5,1,'Tabela Horímetros'!F1335)</f>
        <v>23383</v>
      </c>
      <c r="F1335">
        <f t="shared" si="21"/>
        <v>150</v>
      </c>
      <c r="H1335" s="59"/>
    </row>
    <row r="1336" spans="1:8">
      <c r="A1336" s="4" t="s">
        <v>63</v>
      </c>
      <c r="B1336" s="135" t="s">
        <v>62</v>
      </c>
      <c r="C1336" s="136">
        <v>44349</v>
      </c>
      <c r="D1336" s="137" cm="1">
        <f t="array" ref="D1336">INDEX(Horimetros!$6:$6,1,'Tabela Horímetros'!F1336)</f>
        <v>21629</v>
      </c>
      <c r="F1336">
        <f t="shared" si="21"/>
        <v>150</v>
      </c>
      <c r="H1336" s="59"/>
    </row>
    <row r="1337" spans="1:8">
      <c r="A1337" s="4" t="s">
        <v>68</v>
      </c>
      <c r="B1337" s="135" t="s">
        <v>67</v>
      </c>
      <c r="C1337" s="136">
        <v>44349</v>
      </c>
      <c r="D1337" s="137" cm="1">
        <f t="array" ref="D1337">INDEX(Horimetros!$7:$7,1,'Tabela Horímetros'!F1337)</f>
        <v>22239</v>
      </c>
      <c r="F1337">
        <f t="shared" si="21"/>
        <v>150</v>
      </c>
      <c r="H1337" s="59"/>
    </row>
    <row r="1338" spans="1:8">
      <c r="A1338" s="4" t="s">
        <v>72</v>
      </c>
      <c r="B1338" s="135" t="s">
        <v>71</v>
      </c>
      <c r="C1338" s="136">
        <v>44349</v>
      </c>
      <c r="D1338" s="137" cm="1">
        <f t="array" ref="D1338">INDEX(Horimetros!$8:$8,1,'Tabela Horímetros'!F1338)</f>
        <v>22776</v>
      </c>
      <c r="F1338">
        <f t="shared" si="21"/>
        <v>150</v>
      </c>
      <c r="H1338" s="59"/>
    </row>
    <row r="1339" spans="1:8">
      <c r="A1339" s="4" t="s">
        <v>76</v>
      </c>
      <c r="B1339" s="135" t="s">
        <v>75</v>
      </c>
      <c r="C1339" s="136">
        <v>44349</v>
      </c>
      <c r="D1339" s="137" t="e" cm="1">
        <f t="array" ref="D1339">INDEX(Horimetros!#REF!,1,'Tabela Horímetros'!F1339)</f>
        <v>#REF!</v>
      </c>
      <c r="F1339">
        <f t="shared" si="21"/>
        <v>150</v>
      </c>
      <c r="H1339" s="59"/>
    </row>
    <row r="1340" spans="1:8">
      <c r="A1340" s="4" t="s">
        <v>80</v>
      </c>
      <c r="B1340" s="135" t="s">
        <v>79</v>
      </c>
      <c r="C1340" s="136">
        <v>44349</v>
      </c>
      <c r="D1340" s="137" t="e" cm="1">
        <f t="array" ref="D1340">INDEX(Horimetros!#REF!,1,'Tabela Horímetros'!F1340)</f>
        <v>#REF!</v>
      </c>
      <c r="F1340">
        <f t="shared" si="21"/>
        <v>150</v>
      </c>
      <c r="H1340" s="59"/>
    </row>
    <row r="1341" spans="1:8">
      <c r="A1341" s="4" t="s">
        <v>84</v>
      </c>
      <c r="B1341" s="135" t="s">
        <v>83</v>
      </c>
      <c r="C1341" s="136">
        <v>44349</v>
      </c>
      <c r="D1341" s="137" t="e" cm="1">
        <f t="array" ref="D1341">INDEX(Horimetros!#REF!,1,'Tabela Horímetros'!F1341)</f>
        <v>#REF!</v>
      </c>
      <c r="F1341">
        <f t="shared" si="21"/>
        <v>150</v>
      </c>
      <c r="H1341" s="59"/>
    </row>
    <row r="1342" spans="1:8">
      <c r="A1342" s="4" t="s">
        <v>86</v>
      </c>
      <c r="B1342" s="135" t="s">
        <v>85</v>
      </c>
      <c r="C1342" s="136">
        <v>44349</v>
      </c>
      <c r="D1342" s="137" t="e" cm="1">
        <f t="array" ref="D1342">INDEX(Horimetros!#REF!,1,'Tabela Horímetros'!F1342)</f>
        <v>#REF!</v>
      </c>
      <c r="F1342">
        <f t="shared" si="21"/>
        <v>150</v>
      </c>
      <c r="H1342" s="59"/>
    </row>
    <row r="1343" spans="1:8">
      <c r="A1343" s="4" t="s">
        <v>59</v>
      </c>
      <c r="B1343" s="135" t="s">
        <v>58</v>
      </c>
      <c r="C1343" s="136">
        <v>44350</v>
      </c>
      <c r="D1343" s="137" cm="1">
        <f t="array" ref="D1343">INDEX(Horimetros!$4:$4,1,'Tabela Horímetros'!F1343)</f>
        <v>0</v>
      </c>
      <c r="F1343">
        <f t="shared" si="21"/>
        <v>151</v>
      </c>
      <c r="H1343" s="59"/>
    </row>
    <row r="1344" spans="1:8">
      <c r="A1344" s="4" t="s">
        <v>61</v>
      </c>
      <c r="B1344" s="135" t="s">
        <v>60</v>
      </c>
      <c r="C1344" s="136">
        <v>44350</v>
      </c>
      <c r="D1344" s="137" cm="1">
        <f t="array" ref="D1344">INDEX(Horimetros!$5:$5,1,'Tabela Horímetros'!F1344)</f>
        <v>23400</v>
      </c>
      <c r="F1344">
        <f t="shared" si="21"/>
        <v>151</v>
      </c>
      <c r="H1344" s="59"/>
    </row>
    <row r="1345" spans="1:8">
      <c r="A1345" s="4" t="s">
        <v>63</v>
      </c>
      <c r="B1345" s="135" t="s">
        <v>62</v>
      </c>
      <c r="C1345" s="136">
        <v>44350</v>
      </c>
      <c r="D1345" s="137" cm="1">
        <f t="array" ref="D1345">INDEX(Horimetros!$6:$6,1,'Tabela Horímetros'!F1345)</f>
        <v>21646</v>
      </c>
      <c r="F1345">
        <f t="shared" si="21"/>
        <v>151</v>
      </c>
      <c r="H1345" s="59"/>
    </row>
    <row r="1346" spans="1:8">
      <c r="A1346" s="4" t="s">
        <v>68</v>
      </c>
      <c r="B1346" s="135" t="s">
        <v>67</v>
      </c>
      <c r="C1346" s="136">
        <v>44350</v>
      </c>
      <c r="D1346" s="137" cm="1">
        <f t="array" ref="D1346">INDEX(Horimetros!$7:$7,1,'Tabela Horímetros'!F1346)</f>
        <v>22252</v>
      </c>
      <c r="F1346">
        <f t="shared" si="21"/>
        <v>151</v>
      </c>
      <c r="H1346" s="59"/>
    </row>
    <row r="1347" spans="1:8">
      <c r="A1347" s="4" t="s">
        <v>72</v>
      </c>
      <c r="B1347" s="135" t="s">
        <v>71</v>
      </c>
      <c r="C1347" s="136">
        <v>44350</v>
      </c>
      <c r="D1347" s="137" cm="1">
        <f t="array" ref="D1347">INDEX(Horimetros!$8:$8,1,'Tabela Horímetros'!F1347)</f>
        <v>22776</v>
      </c>
      <c r="F1347">
        <f t="shared" si="21"/>
        <v>151</v>
      </c>
      <c r="H1347" s="59"/>
    </row>
    <row r="1348" spans="1:8">
      <c r="A1348" s="4" t="s">
        <v>76</v>
      </c>
      <c r="B1348" s="135" t="s">
        <v>75</v>
      </c>
      <c r="C1348" s="136">
        <v>44350</v>
      </c>
      <c r="D1348" s="137" t="e" cm="1">
        <f t="array" ref="D1348">INDEX(Horimetros!#REF!,1,'Tabela Horímetros'!F1348)</f>
        <v>#REF!</v>
      </c>
      <c r="F1348">
        <f t="shared" si="21"/>
        <v>151</v>
      </c>
      <c r="H1348" s="59"/>
    </row>
    <row r="1349" spans="1:8">
      <c r="A1349" s="4" t="s">
        <v>80</v>
      </c>
      <c r="B1349" s="135" t="s">
        <v>79</v>
      </c>
      <c r="C1349" s="136">
        <v>44350</v>
      </c>
      <c r="D1349" s="137" t="e" cm="1">
        <f t="array" ref="D1349">INDEX(Horimetros!#REF!,1,'Tabela Horímetros'!F1349)</f>
        <v>#REF!</v>
      </c>
      <c r="F1349">
        <f t="shared" si="21"/>
        <v>151</v>
      </c>
      <c r="H1349" s="59"/>
    </row>
    <row r="1350" spans="1:8">
      <c r="A1350" s="4" t="s">
        <v>84</v>
      </c>
      <c r="B1350" s="135" t="s">
        <v>83</v>
      </c>
      <c r="C1350" s="136">
        <v>44350</v>
      </c>
      <c r="D1350" s="137" t="e" cm="1">
        <f t="array" ref="D1350">INDEX(Horimetros!#REF!,1,'Tabela Horímetros'!F1350)</f>
        <v>#REF!</v>
      </c>
      <c r="F1350">
        <f t="shared" si="21"/>
        <v>151</v>
      </c>
      <c r="H1350" s="59"/>
    </row>
    <row r="1351" spans="1:8">
      <c r="A1351" s="4" t="s">
        <v>86</v>
      </c>
      <c r="B1351" s="135" t="s">
        <v>85</v>
      </c>
      <c r="C1351" s="136">
        <v>44350</v>
      </c>
      <c r="D1351" s="137" t="e" cm="1">
        <f t="array" ref="D1351">INDEX(Horimetros!#REF!,1,'Tabela Horímetros'!F1351)</f>
        <v>#REF!</v>
      </c>
      <c r="F1351">
        <f t="shared" si="21"/>
        <v>151</v>
      </c>
      <c r="H1351" s="59"/>
    </row>
    <row r="1352" spans="1:8">
      <c r="A1352" s="4" t="s">
        <v>59</v>
      </c>
      <c r="B1352" s="135" t="s">
        <v>58</v>
      </c>
      <c r="C1352" s="136">
        <v>44351</v>
      </c>
      <c r="D1352" s="137" cm="1">
        <f t="array" ref="D1352">INDEX(Horimetros!$4:$4,1,'Tabela Horímetros'!F1352)</f>
        <v>0</v>
      </c>
      <c r="F1352">
        <f t="shared" si="21"/>
        <v>152</v>
      </c>
      <c r="H1352" s="59"/>
    </row>
    <row r="1353" spans="1:8">
      <c r="A1353" s="4" t="s">
        <v>61</v>
      </c>
      <c r="B1353" s="135" t="s">
        <v>60</v>
      </c>
      <c r="C1353" s="136">
        <v>44351</v>
      </c>
      <c r="D1353" s="137" cm="1">
        <f t="array" ref="D1353">INDEX(Horimetros!$5:$5,1,'Tabela Horímetros'!F1353)</f>
        <v>0</v>
      </c>
      <c r="F1353">
        <f t="shared" si="21"/>
        <v>152</v>
      </c>
      <c r="H1353" s="59"/>
    </row>
    <row r="1354" spans="1:8">
      <c r="A1354" s="4" t="s">
        <v>63</v>
      </c>
      <c r="B1354" s="135" t="s">
        <v>62</v>
      </c>
      <c r="C1354" s="136">
        <v>44351</v>
      </c>
      <c r="D1354" s="137" cm="1">
        <f t="array" ref="D1354">INDEX(Horimetros!$6:$6,1,'Tabela Horímetros'!F1354)</f>
        <v>0</v>
      </c>
      <c r="F1354">
        <f t="shared" si="21"/>
        <v>152</v>
      </c>
      <c r="H1354" s="59"/>
    </row>
    <row r="1355" spans="1:8">
      <c r="A1355" s="4" t="s">
        <v>68</v>
      </c>
      <c r="B1355" s="135" t="s">
        <v>67</v>
      </c>
      <c r="C1355" s="136">
        <v>44351</v>
      </c>
      <c r="D1355" s="137" cm="1">
        <f t="array" ref="D1355">INDEX(Horimetros!$7:$7,1,'Tabela Horímetros'!F1355)</f>
        <v>0</v>
      </c>
      <c r="F1355">
        <f t="shared" si="21"/>
        <v>152</v>
      </c>
      <c r="H1355" s="59"/>
    </row>
    <row r="1356" spans="1:8">
      <c r="A1356" s="4" t="s">
        <v>72</v>
      </c>
      <c r="B1356" s="135" t="s">
        <v>71</v>
      </c>
      <c r="C1356" s="136">
        <v>44351</v>
      </c>
      <c r="D1356" s="137" cm="1">
        <f t="array" ref="D1356">INDEX(Horimetros!$8:$8,1,'Tabela Horímetros'!F1356)</f>
        <v>0</v>
      </c>
      <c r="F1356">
        <f t="shared" si="21"/>
        <v>152</v>
      </c>
      <c r="H1356" s="59"/>
    </row>
    <row r="1357" spans="1:8">
      <c r="A1357" s="4" t="s">
        <v>76</v>
      </c>
      <c r="B1357" s="135" t="s">
        <v>75</v>
      </c>
      <c r="C1357" s="136">
        <v>44351</v>
      </c>
      <c r="D1357" s="137" t="e" cm="1">
        <f t="array" ref="D1357">INDEX(Horimetros!#REF!,1,'Tabela Horímetros'!F1357)</f>
        <v>#REF!</v>
      </c>
      <c r="F1357">
        <f t="shared" si="21"/>
        <v>152</v>
      </c>
      <c r="H1357" s="59"/>
    </row>
    <row r="1358" spans="1:8">
      <c r="A1358" s="4" t="s">
        <v>80</v>
      </c>
      <c r="B1358" s="135" t="s">
        <v>79</v>
      </c>
      <c r="C1358" s="136">
        <v>44351</v>
      </c>
      <c r="D1358" s="137" t="e" cm="1">
        <f t="array" ref="D1358">INDEX(Horimetros!#REF!,1,'Tabela Horímetros'!F1358)</f>
        <v>#REF!</v>
      </c>
      <c r="F1358">
        <f t="shared" si="21"/>
        <v>152</v>
      </c>
      <c r="H1358" s="59"/>
    </row>
    <row r="1359" spans="1:8">
      <c r="A1359" s="4" t="s">
        <v>84</v>
      </c>
      <c r="B1359" s="135" t="s">
        <v>83</v>
      </c>
      <c r="C1359" s="136">
        <v>44351</v>
      </c>
      <c r="D1359" s="137" t="e" cm="1">
        <f t="array" ref="D1359">INDEX(Horimetros!#REF!,1,'Tabela Horímetros'!F1359)</f>
        <v>#REF!</v>
      </c>
      <c r="F1359">
        <f t="shared" si="21"/>
        <v>152</v>
      </c>
      <c r="H1359" s="59"/>
    </row>
    <row r="1360" spans="1:8">
      <c r="A1360" s="4" t="s">
        <v>86</v>
      </c>
      <c r="B1360" s="135" t="s">
        <v>85</v>
      </c>
      <c r="C1360" s="136">
        <v>44351</v>
      </c>
      <c r="D1360" s="137" t="e" cm="1">
        <f t="array" ref="D1360">INDEX(Horimetros!#REF!,1,'Tabela Horímetros'!F1360)</f>
        <v>#REF!</v>
      </c>
      <c r="F1360">
        <f t="shared" si="21"/>
        <v>152</v>
      </c>
      <c r="H1360" s="59"/>
    </row>
    <row r="1361" spans="1:8">
      <c r="A1361" s="4" t="s">
        <v>59</v>
      </c>
      <c r="B1361" s="135" t="s">
        <v>58</v>
      </c>
      <c r="C1361" s="136">
        <v>44352</v>
      </c>
      <c r="D1361" s="137" cm="1">
        <f t="array" ref="D1361">INDEX(Horimetros!$4:$4,1,'Tabela Horímetros'!F1361)</f>
        <v>0</v>
      </c>
      <c r="F1361">
        <f t="shared" si="21"/>
        <v>153</v>
      </c>
      <c r="H1361" s="59"/>
    </row>
    <row r="1362" spans="1:8">
      <c r="A1362" s="4" t="s">
        <v>61</v>
      </c>
      <c r="B1362" s="135" t="s">
        <v>60</v>
      </c>
      <c r="C1362" s="136">
        <v>44352</v>
      </c>
      <c r="D1362" s="137" cm="1">
        <f t="array" ref="D1362">INDEX(Horimetros!$5:$5,1,'Tabela Horímetros'!F1362)</f>
        <v>0</v>
      </c>
      <c r="F1362">
        <f t="shared" si="21"/>
        <v>153</v>
      </c>
      <c r="H1362" s="59"/>
    </row>
    <row r="1363" spans="1:8">
      <c r="A1363" s="4" t="s">
        <v>63</v>
      </c>
      <c r="B1363" s="135" t="s">
        <v>62</v>
      </c>
      <c r="C1363" s="136">
        <v>44352</v>
      </c>
      <c r="D1363" s="137" cm="1">
        <f t="array" ref="D1363">INDEX(Horimetros!$6:$6,1,'Tabela Horímetros'!F1363)</f>
        <v>0</v>
      </c>
      <c r="F1363">
        <f t="shared" si="21"/>
        <v>153</v>
      </c>
      <c r="H1363" s="59"/>
    </row>
    <row r="1364" spans="1:8">
      <c r="A1364" s="4" t="s">
        <v>68</v>
      </c>
      <c r="B1364" s="135" t="s">
        <v>67</v>
      </c>
      <c r="C1364" s="136">
        <v>44352</v>
      </c>
      <c r="D1364" s="137" cm="1">
        <f t="array" ref="D1364">INDEX(Horimetros!$7:$7,1,'Tabela Horímetros'!F1364)</f>
        <v>0</v>
      </c>
      <c r="F1364">
        <f t="shared" si="21"/>
        <v>153</v>
      </c>
      <c r="H1364" s="59"/>
    </row>
    <row r="1365" spans="1:8">
      <c r="A1365" s="4" t="s">
        <v>72</v>
      </c>
      <c r="B1365" s="135" t="s">
        <v>71</v>
      </c>
      <c r="C1365" s="136">
        <v>44352</v>
      </c>
      <c r="D1365" s="137" cm="1">
        <f t="array" ref="D1365">INDEX(Horimetros!$8:$8,1,'Tabela Horímetros'!F1365)</f>
        <v>0</v>
      </c>
      <c r="F1365">
        <f t="shared" ref="F1365:F1428" si="22">F1356+1</f>
        <v>153</v>
      </c>
      <c r="H1365" s="59"/>
    </row>
    <row r="1366" spans="1:8">
      <c r="A1366" s="4" t="s">
        <v>76</v>
      </c>
      <c r="B1366" s="135" t="s">
        <v>75</v>
      </c>
      <c r="C1366" s="136">
        <v>44352</v>
      </c>
      <c r="D1366" s="137" t="e" cm="1">
        <f t="array" ref="D1366">INDEX(Horimetros!#REF!,1,'Tabela Horímetros'!F1366)</f>
        <v>#REF!</v>
      </c>
      <c r="F1366">
        <f t="shared" si="22"/>
        <v>153</v>
      </c>
      <c r="H1366" s="59"/>
    </row>
    <row r="1367" spans="1:8">
      <c r="A1367" s="4" t="s">
        <v>80</v>
      </c>
      <c r="B1367" s="135" t="s">
        <v>79</v>
      </c>
      <c r="C1367" s="136">
        <v>44352</v>
      </c>
      <c r="D1367" s="137" t="e" cm="1">
        <f t="array" ref="D1367">INDEX(Horimetros!#REF!,1,'Tabela Horímetros'!F1367)</f>
        <v>#REF!</v>
      </c>
      <c r="F1367">
        <f t="shared" si="22"/>
        <v>153</v>
      </c>
      <c r="H1367" s="59"/>
    </row>
    <row r="1368" spans="1:8">
      <c r="A1368" s="4" t="s">
        <v>84</v>
      </c>
      <c r="B1368" s="135" t="s">
        <v>83</v>
      </c>
      <c r="C1368" s="136">
        <v>44352</v>
      </c>
      <c r="D1368" s="137" t="e" cm="1">
        <f t="array" ref="D1368">INDEX(Horimetros!#REF!,1,'Tabela Horímetros'!F1368)</f>
        <v>#REF!</v>
      </c>
      <c r="F1368">
        <f t="shared" si="22"/>
        <v>153</v>
      </c>
      <c r="H1368" s="59"/>
    </row>
    <row r="1369" spans="1:8">
      <c r="A1369" s="4" t="s">
        <v>86</v>
      </c>
      <c r="B1369" s="135" t="s">
        <v>85</v>
      </c>
      <c r="C1369" s="136">
        <v>44352</v>
      </c>
      <c r="D1369" s="137" t="e" cm="1">
        <f t="array" ref="D1369">INDEX(Horimetros!#REF!,1,'Tabela Horímetros'!F1369)</f>
        <v>#REF!</v>
      </c>
      <c r="F1369">
        <f t="shared" si="22"/>
        <v>153</v>
      </c>
      <c r="H1369" s="59"/>
    </row>
    <row r="1370" spans="1:8">
      <c r="A1370" s="4" t="s">
        <v>59</v>
      </c>
      <c r="B1370" s="135" t="s">
        <v>58</v>
      </c>
      <c r="C1370" s="136">
        <v>44353</v>
      </c>
      <c r="D1370" s="137" cm="1">
        <f t="array" ref="D1370">INDEX(Horimetros!$4:$4,1,'Tabela Horímetros'!F1370)</f>
        <v>0</v>
      </c>
      <c r="F1370">
        <f t="shared" si="22"/>
        <v>154</v>
      </c>
      <c r="H1370" s="59"/>
    </row>
    <row r="1371" spans="1:8">
      <c r="A1371" s="4" t="s">
        <v>61</v>
      </c>
      <c r="B1371" s="135" t="s">
        <v>60</v>
      </c>
      <c r="C1371" s="136">
        <v>44353</v>
      </c>
      <c r="D1371" s="137" cm="1">
        <f t="array" ref="D1371">INDEX(Horimetros!$5:$5,1,'Tabela Horímetros'!F1371)</f>
        <v>23459</v>
      </c>
      <c r="F1371">
        <f t="shared" si="22"/>
        <v>154</v>
      </c>
      <c r="H1371" s="59"/>
    </row>
    <row r="1372" spans="1:8">
      <c r="A1372" s="4" t="s">
        <v>63</v>
      </c>
      <c r="B1372" s="135" t="s">
        <v>62</v>
      </c>
      <c r="C1372" s="136">
        <v>44353</v>
      </c>
      <c r="D1372" s="137" cm="1">
        <f t="array" ref="D1372">INDEX(Horimetros!$6:$6,1,'Tabela Horímetros'!F1372)</f>
        <v>21696</v>
      </c>
      <c r="F1372">
        <f t="shared" si="22"/>
        <v>154</v>
      </c>
      <c r="H1372" s="59"/>
    </row>
    <row r="1373" spans="1:8">
      <c r="A1373" s="4" t="s">
        <v>68</v>
      </c>
      <c r="B1373" s="135" t="s">
        <v>67</v>
      </c>
      <c r="C1373" s="136">
        <v>44353</v>
      </c>
      <c r="D1373" s="137" cm="1">
        <f t="array" ref="D1373">INDEX(Horimetros!$7:$7,1,'Tabela Horímetros'!F1373)</f>
        <v>22311</v>
      </c>
      <c r="F1373">
        <f t="shared" si="22"/>
        <v>154</v>
      </c>
      <c r="H1373" s="59"/>
    </row>
    <row r="1374" spans="1:8">
      <c r="A1374" s="4" t="s">
        <v>72</v>
      </c>
      <c r="B1374" s="135" t="s">
        <v>71</v>
      </c>
      <c r="C1374" s="136">
        <v>44353</v>
      </c>
      <c r="D1374" s="137" cm="1">
        <f t="array" ref="D1374">INDEX(Horimetros!$8:$8,1,'Tabela Horímetros'!F1374)</f>
        <v>22776</v>
      </c>
      <c r="F1374">
        <f t="shared" si="22"/>
        <v>154</v>
      </c>
      <c r="H1374" s="59"/>
    </row>
    <row r="1375" spans="1:8">
      <c r="A1375" s="4" t="s">
        <v>76</v>
      </c>
      <c r="B1375" s="135" t="s">
        <v>75</v>
      </c>
      <c r="C1375" s="136">
        <v>44353</v>
      </c>
      <c r="D1375" s="137" t="e" cm="1">
        <f t="array" ref="D1375">INDEX(Horimetros!#REF!,1,'Tabela Horímetros'!F1375)</f>
        <v>#REF!</v>
      </c>
      <c r="F1375">
        <f t="shared" si="22"/>
        <v>154</v>
      </c>
      <c r="H1375" s="59"/>
    </row>
    <row r="1376" spans="1:8">
      <c r="A1376" s="4" t="s">
        <v>80</v>
      </c>
      <c r="B1376" s="135" t="s">
        <v>79</v>
      </c>
      <c r="C1376" s="136">
        <v>44353</v>
      </c>
      <c r="D1376" s="137" t="e" cm="1">
        <f t="array" ref="D1376">INDEX(Horimetros!#REF!,1,'Tabela Horímetros'!F1376)</f>
        <v>#REF!</v>
      </c>
      <c r="F1376">
        <f t="shared" si="22"/>
        <v>154</v>
      </c>
      <c r="H1376" s="59"/>
    </row>
    <row r="1377" spans="1:8">
      <c r="A1377" s="4" t="s">
        <v>84</v>
      </c>
      <c r="B1377" s="135" t="s">
        <v>83</v>
      </c>
      <c r="C1377" s="136">
        <v>44353</v>
      </c>
      <c r="D1377" s="137" t="e" cm="1">
        <f t="array" ref="D1377">INDEX(Horimetros!#REF!,1,'Tabela Horímetros'!F1377)</f>
        <v>#REF!</v>
      </c>
      <c r="F1377">
        <f t="shared" si="22"/>
        <v>154</v>
      </c>
      <c r="H1377" s="59"/>
    </row>
    <row r="1378" spans="1:8">
      <c r="A1378" s="4" t="s">
        <v>86</v>
      </c>
      <c r="B1378" s="135" t="s">
        <v>85</v>
      </c>
      <c r="C1378" s="136">
        <v>44353</v>
      </c>
      <c r="D1378" s="137" t="e" cm="1">
        <f t="array" ref="D1378">INDEX(Horimetros!#REF!,1,'Tabela Horímetros'!F1378)</f>
        <v>#REF!</v>
      </c>
      <c r="F1378">
        <f t="shared" si="22"/>
        <v>154</v>
      </c>
      <c r="H1378" s="59"/>
    </row>
    <row r="1379" spans="1:8">
      <c r="A1379" s="4" t="s">
        <v>59</v>
      </c>
      <c r="B1379" s="135" t="s">
        <v>58</v>
      </c>
      <c r="C1379" s="136">
        <v>44354</v>
      </c>
      <c r="D1379" s="137" cm="1">
        <f t="array" ref="D1379">INDEX(Horimetros!$4:$4,1,'Tabela Horímetros'!F1379)</f>
        <v>0</v>
      </c>
      <c r="F1379">
        <f t="shared" si="22"/>
        <v>155</v>
      </c>
      <c r="H1379" s="59"/>
    </row>
    <row r="1380" spans="1:8">
      <c r="A1380" s="4" t="s">
        <v>61</v>
      </c>
      <c r="B1380" s="135" t="s">
        <v>60</v>
      </c>
      <c r="C1380" s="136">
        <v>44354</v>
      </c>
      <c r="D1380" s="137" cm="1">
        <f t="array" ref="D1380">INDEX(Horimetros!$5:$5,1,'Tabela Horímetros'!F1380)</f>
        <v>23472</v>
      </c>
      <c r="F1380">
        <f t="shared" si="22"/>
        <v>155</v>
      </c>
      <c r="H1380" s="59"/>
    </row>
    <row r="1381" spans="1:8">
      <c r="A1381" s="4" t="s">
        <v>63</v>
      </c>
      <c r="B1381" s="135" t="s">
        <v>62</v>
      </c>
      <c r="C1381" s="136">
        <v>44354</v>
      </c>
      <c r="D1381" s="137" cm="1">
        <f t="array" ref="D1381">INDEX(Horimetros!$6:$6,1,'Tabela Horímetros'!F1381)</f>
        <v>21697</v>
      </c>
      <c r="F1381">
        <f t="shared" si="22"/>
        <v>155</v>
      </c>
      <c r="H1381" s="59"/>
    </row>
    <row r="1382" spans="1:8">
      <c r="A1382" s="4" t="s">
        <v>68</v>
      </c>
      <c r="B1382" s="135" t="s">
        <v>67</v>
      </c>
      <c r="C1382" s="136">
        <v>44354</v>
      </c>
      <c r="D1382" s="137" cm="1">
        <f t="array" ref="D1382">INDEX(Horimetros!$7:$7,1,'Tabela Horímetros'!F1382)</f>
        <v>22322</v>
      </c>
      <c r="F1382">
        <f t="shared" si="22"/>
        <v>155</v>
      </c>
      <c r="H1382" s="59"/>
    </row>
    <row r="1383" spans="1:8">
      <c r="A1383" s="4" t="s">
        <v>72</v>
      </c>
      <c r="B1383" s="135" t="s">
        <v>71</v>
      </c>
      <c r="C1383" s="136">
        <v>44354</v>
      </c>
      <c r="D1383" s="137" cm="1">
        <f t="array" ref="D1383">INDEX(Horimetros!$8:$8,1,'Tabela Horímetros'!F1383)</f>
        <v>22776</v>
      </c>
      <c r="F1383">
        <f t="shared" si="22"/>
        <v>155</v>
      </c>
      <c r="H1383" s="59"/>
    </row>
    <row r="1384" spans="1:8">
      <c r="A1384" s="4" t="s">
        <v>76</v>
      </c>
      <c r="B1384" s="135" t="s">
        <v>75</v>
      </c>
      <c r="C1384" s="136">
        <v>44354</v>
      </c>
      <c r="D1384" s="137" t="e" cm="1">
        <f t="array" ref="D1384">INDEX(Horimetros!#REF!,1,'Tabela Horímetros'!F1384)</f>
        <v>#REF!</v>
      </c>
      <c r="F1384">
        <f t="shared" si="22"/>
        <v>155</v>
      </c>
      <c r="H1384" s="59"/>
    </row>
    <row r="1385" spans="1:8">
      <c r="A1385" s="4" t="s">
        <v>80</v>
      </c>
      <c r="B1385" s="135" t="s">
        <v>79</v>
      </c>
      <c r="C1385" s="136">
        <v>44354</v>
      </c>
      <c r="D1385" s="137" t="e" cm="1">
        <f t="array" ref="D1385">INDEX(Horimetros!#REF!,1,'Tabela Horímetros'!F1385)</f>
        <v>#REF!</v>
      </c>
      <c r="F1385">
        <f t="shared" si="22"/>
        <v>155</v>
      </c>
      <c r="H1385" s="59"/>
    </row>
    <row r="1386" spans="1:8">
      <c r="A1386" s="4" t="s">
        <v>84</v>
      </c>
      <c r="B1386" s="135" t="s">
        <v>83</v>
      </c>
      <c r="C1386" s="136">
        <v>44354</v>
      </c>
      <c r="D1386" s="137" t="e" cm="1">
        <f t="array" ref="D1386">INDEX(Horimetros!#REF!,1,'Tabela Horímetros'!F1386)</f>
        <v>#REF!</v>
      </c>
      <c r="F1386">
        <f t="shared" si="22"/>
        <v>155</v>
      </c>
      <c r="H1386" s="59"/>
    </row>
    <row r="1387" spans="1:8">
      <c r="A1387" s="4" t="s">
        <v>86</v>
      </c>
      <c r="B1387" s="135" t="s">
        <v>85</v>
      </c>
      <c r="C1387" s="136">
        <v>44354</v>
      </c>
      <c r="D1387" s="137" t="e" cm="1">
        <f t="array" ref="D1387">INDEX(Horimetros!#REF!,1,'Tabela Horímetros'!F1387)</f>
        <v>#REF!</v>
      </c>
      <c r="F1387">
        <f t="shared" si="22"/>
        <v>155</v>
      </c>
      <c r="H1387" s="59"/>
    </row>
    <row r="1388" spans="1:8">
      <c r="A1388" s="4" t="s">
        <v>59</v>
      </c>
      <c r="B1388" s="135" t="s">
        <v>58</v>
      </c>
      <c r="C1388" s="136">
        <v>44355</v>
      </c>
      <c r="D1388" s="137" cm="1">
        <f t="array" ref="D1388">INDEX(Horimetros!$4:$4,1,'Tabela Horímetros'!F1388)</f>
        <v>0</v>
      </c>
      <c r="F1388">
        <f t="shared" si="22"/>
        <v>156</v>
      </c>
      <c r="H1388" s="59"/>
    </row>
    <row r="1389" spans="1:8">
      <c r="A1389" s="4" t="s">
        <v>61</v>
      </c>
      <c r="B1389" s="135" t="s">
        <v>60</v>
      </c>
      <c r="C1389" s="136">
        <v>44355</v>
      </c>
      <c r="D1389" s="137" cm="1">
        <f t="array" ref="D1389">INDEX(Horimetros!$5:$5,1,'Tabela Horímetros'!F1389)</f>
        <v>23486</v>
      </c>
      <c r="F1389">
        <f t="shared" si="22"/>
        <v>156</v>
      </c>
      <c r="H1389" s="59"/>
    </row>
    <row r="1390" spans="1:8">
      <c r="A1390" s="4" t="s">
        <v>63</v>
      </c>
      <c r="B1390" s="135" t="s">
        <v>62</v>
      </c>
      <c r="C1390" s="136">
        <v>44355</v>
      </c>
      <c r="D1390" s="137" cm="1">
        <f t="array" ref="D1390">INDEX(Horimetros!$6:$6,1,'Tabela Horímetros'!F1390)</f>
        <v>21712</v>
      </c>
      <c r="F1390">
        <f t="shared" si="22"/>
        <v>156</v>
      </c>
      <c r="H1390" s="59"/>
    </row>
    <row r="1391" spans="1:8">
      <c r="A1391" s="4" t="s">
        <v>68</v>
      </c>
      <c r="B1391" s="135" t="s">
        <v>67</v>
      </c>
      <c r="C1391" s="136">
        <v>44355</v>
      </c>
      <c r="D1391" s="137" cm="1">
        <f t="array" ref="D1391">INDEX(Horimetros!$7:$7,1,'Tabela Horímetros'!F1391)</f>
        <v>22342</v>
      </c>
      <c r="F1391">
        <f t="shared" si="22"/>
        <v>156</v>
      </c>
      <c r="H1391" s="59"/>
    </row>
    <row r="1392" spans="1:8">
      <c r="A1392" s="4" t="s">
        <v>72</v>
      </c>
      <c r="B1392" s="135" t="s">
        <v>71</v>
      </c>
      <c r="C1392" s="136">
        <v>44355</v>
      </c>
      <c r="D1392" s="137" cm="1">
        <f t="array" ref="D1392">INDEX(Horimetros!$8:$8,1,'Tabela Horímetros'!F1392)</f>
        <v>22776</v>
      </c>
      <c r="F1392">
        <f t="shared" si="22"/>
        <v>156</v>
      </c>
      <c r="H1392" s="59"/>
    </row>
    <row r="1393" spans="1:8">
      <c r="A1393" s="4" t="s">
        <v>76</v>
      </c>
      <c r="B1393" s="135" t="s">
        <v>75</v>
      </c>
      <c r="C1393" s="136">
        <v>44355</v>
      </c>
      <c r="D1393" s="137" t="e" cm="1">
        <f t="array" ref="D1393">INDEX(Horimetros!#REF!,1,'Tabela Horímetros'!F1393)</f>
        <v>#REF!</v>
      </c>
      <c r="F1393">
        <f t="shared" si="22"/>
        <v>156</v>
      </c>
      <c r="H1393" s="59"/>
    </row>
    <row r="1394" spans="1:8">
      <c r="A1394" s="4" t="s">
        <v>80</v>
      </c>
      <c r="B1394" s="135" t="s">
        <v>79</v>
      </c>
      <c r="C1394" s="136">
        <v>44355</v>
      </c>
      <c r="D1394" s="137" t="e" cm="1">
        <f t="array" ref="D1394">INDEX(Horimetros!#REF!,1,'Tabela Horímetros'!F1394)</f>
        <v>#REF!</v>
      </c>
      <c r="F1394">
        <f t="shared" si="22"/>
        <v>156</v>
      </c>
      <c r="H1394" s="59"/>
    </row>
    <row r="1395" spans="1:8">
      <c r="A1395" s="4" t="s">
        <v>84</v>
      </c>
      <c r="B1395" s="135" t="s">
        <v>83</v>
      </c>
      <c r="C1395" s="136">
        <v>44355</v>
      </c>
      <c r="D1395" s="137" t="e" cm="1">
        <f t="array" ref="D1395">INDEX(Horimetros!#REF!,1,'Tabela Horímetros'!F1395)</f>
        <v>#REF!</v>
      </c>
      <c r="F1395">
        <f t="shared" si="22"/>
        <v>156</v>
      </c>
      <c r="H1395" s="59"/>
    </row>
    <row r="1396" spans="1:8">
      <c r="A1396" s="4" t="s">
        <v>86</v>
      </c>
      <c r="B1396" s="135" t="s">
        <v>85</v>
      </c>
      <c r="C1396" s="136">
        <v>44355</v>
      </c>
      <c r="D1396" s="137" t="e" cm="1">
        <f t="array" ref="D1396">INDEX(Horimetros!#REF!,1,'Tabela Horímetros'!F1396)</f>
        <v>#REF!</v>
      </c>
      <c r="F1396">
        <f t="shared" si="22"/>
        <v>156</v>
      </c>
      <c r="H1396" s="59"/>
    </row>
    <row r="1397" spans="1:8">
      <c r="A1397" s="4" t="s">
        <v>59</v>
      </c>
      <c r="B1397" s="135" t="s">
        <v>58</v>
      </c>
      <c r="C1397" s="136">
        <v>44356</v>
      </c>
      <c r="D1397" s="137" cm="1">
        <f t="array" ref="D1397">INDEX(Horimetros!$4:$4,1,'Tabela Horímetros'!F1397)</f>
        <v>0</v>
      </c>
      <c r="F1397">
        <f t="shared" si="22"/>
        <v>157</v>
      </c>
      <c r="H1397" s="59"/>
    </row>
    <row r="1398" spans="1:8">
      <c r="A1398" s="4" t="s">
        <v>61</v>
      </c>
      <c r="B1398" s="135" t="s">
        <v>60</v>
      </c>
      <c r="C1398" s="136">
        <v>44356</v>
      </c>
      <c r="D1398" s="137" cm="1">
        <f t="array" ref="D1398">INDEX(Horimetros!$5:$5,1,'Tabela Horímetros'!F1398)</f>
        <v>23494</v>
      </c>
      <c r="F1398">
        <f t="shared" si="22"/>
        <v>157</v>
      </c>
      <c r="H1398" s="59"/>
    </row>
    <row r="1399" spans="1:8">
      <c r="A1399" s="4" t="s">
        <v>63</v>
      </c>
      <c r="B1399" s="135" t="s">
        <v>62</v>
      </c>
      <c r="C1399" s="136">
        <v>44356</v>
      </c>
      <c r="D1399" s="137" cm="1">
        <f t="array" ref="D1399">INDEX(Horimetros!$6:$6,1,'Tabela Horímetros'!F1399)</f>
        <v>21721</v>
      </c>
      <c r="F1399">
        <f t="shared" si="22"/>
        <v>157</v>
      </c>
      <c r="H1399" s="59"/>
    </row>
    <row r="1400" spans="1:8">
      <c r="A1400" s="4" t="s">
        <v>68</v>
      </c>
      <c r="B1400" s="135" t="s">
        <v>67</v>
      </c>
      <c r="C1400" s="136">
        <v>44356</v>
      </c>
      <c r="D1400" s="137" cm="1">
        <f t="array" ref="D1400">INDEX(Horimetros!$7:$7,1,'Tabela Horímetros'!F1400)</f>
        <v>22348</v>
      </c>
      <c r="F1400">
        <f t="shared" si="22"/>
        <v>157</v>
      </c>
      <c r="H1400" s="59"/>
    </row>
    <row r="1401" spans="1:8">
      <c r="A1401" s="4" t="s">
        <v>72</v>
      </c>
      <c r="B1401" s="135" t="s">
        <v>71</v>
      </c>
      <c r="C1401" s="136">
        <v>44356</v>
      </c>
      <c r="D1401" s="137" cm="1">
        <f t="array" ref="D1401">INDEX(Horimetros!$8:$8,1,'Tabela Horímetros'!F1401)</f>
        <v>22776</v>
      </c>
      <c r="F1401">
        <f t="shared" si="22"/>
        <v>157</v>
      </c>
      <c r="H1401" s="59"/>
    </row>
    <row r="1402" spans="1:8">
      <c r="A1402" s="4" t="s">
        <v>76</v>
      </c>
      <c r="B1402" s="135" t="s">
        <v>75</v>
      </c>
      <c r="C1402" s="136">
        <v>44356</v>
      </c>
      <c r="D1402" s="137" t="e" cm="1">
        <f t="array" ref="D1402">INDEX(Horimetros!#REF!,1,'Tabela Horímetros'!F1402)</f>
        <v>#REF!</v>
      </c>
      <c r="F1402">
        <f t="shared" si="22"/>
        <v>157</v>
      </c>
      <c r="H1402" s="59"/>
    </row>
    <row r="1403" spans="1:8">
      <c r="A1403" s="4" t="s">
        <v>80</v>
      </c>
      <c r="B1403" s="135" t="s">
        <v>79</v>
      </c>
      <c r="C1403" s="136">
        <v>44356</v>
      </c>
      <c r="D1403" s="137" t="e" cm="1">
        <f t="array" ref="D1403">INDEX(Horimetros!#REF!,1,'Tabela Horímetros'!F1403)</f>
        <v>#REF!</v>
      </c>
      <c r="F1403">
        <f t="shared" si="22"/>
        <v>157</v>
      </c>
      <c r="H1403" s="59"/>
    </row>
    <row r="1404" spans="1:8">
      <c r="A1404" s="4" t="s">
        <v>84</v>
      </c>
      <c r="B1404" s="135" t="s">
        <v>83</v>
      </c>
      <c r="C1404" s="136">
        <v>44356</v>
      </c>
      <c r="D1404" s="137" t="e" cm="1">
        <f t="array" ref="D1404">INDEX(Horimetros!#REF!,1,'Tabela Horímetros'!F1404)</f>
        <v>#REF!</v>
      </c>
      <c r="F1404">
        <f t="shared" si="22"/>
        <v>157</v>
      </c>
      <c r="H1404" s="59"/>
    </row>
    <row r="1405" spans="1:8">
      <c r="A1405" s="4" t="s">
        <v>86</v>
      </c>
      <c r="B1405" s="135" t="s">
        <v>85</v>
      </c>
      <c r="C1405" s="136">
        <v>44356</v>
      </c>
      <c r="D1405" s="137" t="e" cm="1">
        <f t="array" ref="D1405">INDEX(Horimetros!#REF!,1,'Tabela Horímetros'!F1405)</f>
        <v>#REF!</v>
      </c>
      <c r="F1405">
        <f t="shared" si="22"/>
        <v>157</v>
      </c>
      <c r="H1405" s="59"/>
    </row>
    <row r="1406" spans="1:8">
      <c r="A1406" s="4" t="s">
        <v>59</v>
      </c>
      <c r="B1406" s="135" t="s">
        <v>58</v>
      </c>
      <c r="C1406" s="136">
        <v>44357</v>
      </c>
      <c r="D1406" s="137" cm="1">
        <f t="array" ref="D1406">INDEX(Horimetros!$4:$4,1,'Tabela Horímetros'!F1406)</f>
        <v>0</v>
      </c>
      <c r="F1406">
        <f t="shared" si="22"/>
        <v>158</v>
      </c>
      <c r="H1406" s="59"/>
    </row>
    <row r="1407" spans="1:8">
      <c r="A1407" s="4" t="s">
        <v>61</v>
      </c>
      <c r="B1407" s="135" t="s">
        <v>60</v>
      </c>
      <c r="C1407" s="136">
        <v>44357</v>
      </c>
      <c r="D1407" s="137" cm="1">
        <f t="array" ref="D1407">INDEX(Horimetros!$5:$5,1,'Tabela Horímetros'!F1407)</f>
        <v>23504</v>
      </c>
      <c r="F1407">
        <f t="shared" si="22"/>
        <v>158</v>
      </c>
      <c r="H1407" s="59"/>
    </row>
    <row r="1408" spans="1:8">
      <c r="A1408" s="4" t="s">
        <v>63</v>
      </c>
      <c r="B1408" s="135" t="s">
        <v>62</v>
      </c>
      <c r="C1408" s="136">
        <v>44357</v>
      </c>
      <c r="D1408" s="137" cm="1">
        <f t="array" ref="D1408">INDEX(Horimetros!$6:$6,1,'Tabela Horímetros'!F1408)</f>
        <v>21740</v>
      </c>
      <c r="F1408">
        <f t="shared" si="22"/>
        <v>158</v>
      </c>
      <c r="H1408" s="59"/>
    </row>
    <row r="1409" spans="1:8">
      <c r="A1409" s="4" t="s">
        <v>68</v>
      </c>
      <c r="B1409" s="135" t="s">
        <v>67</v>
      </c>
      <c r="C1409" s="136">
        <v>44357</v>
      </c>
      <c r="D1409" s="137" cm="1">
        <f t="array" ref="D1409">INDEX(Horimetros!$7:$7,1,'Tabela Horímetros'!F1409)</f>
        <v>22363</v>
      </c>
      <c r="F1409">
        <f t="shared" si="22"/>
        <v>158</v>
      </c>
      <c r="H1409" s="59"/>
    </row>
    <row r="1410" spans="1:8">
      <c r="A1410" s="4" t="s">
        <v>72</v>
      </c>
      <c r="B1410" s="135" t="s">
        <v>71</v>
      </c>
      <c r="C1410" s="136">
        <v>44357</v>
      </c>
      <c r="D1410" s="137" cm="1">
        <f t="array" ref="D1410">INDEX(Horimetros!$8:$8,1,'Tabela Horímetros'!F1410)</f>
        <v>22776</v>
      </c>
      <c r="F1410">
        <f t="shared" si="22"/>
        <v>158</v>
      </c>
      <c r="H1410" s="59"/>
    </row>
    <row r="1411" spans="1:8">
      <c r="A1411" s="4" t="s">
        <v>76</v>
      </c>
      <c r="B1411" s="135" t="s">
        <v>75</v>
      </c>
      <c r="C1411" s="136">
        <v>44357</v>
      </c>
      <c r="D1411" s="137" t="e" cm="1">
        <f t="array" ref="D1411">INDEX(Horimetros!#REF!,1,'Tabela Horímetros'!F1411)</f>
        <v>#REF!</v>
      </c>
      <c r="F1411">
        <f t="shared" si="22"/>
        <v>158</v>
      </c>
      <c r="H1411" s="59"/>
    </row>
    <row r="1412" spans="1:8">
      <c r="A1412" s="4" t="s">
        <v>80</v>
      </c>
      <c r="B1412" s="135" t="s">
        <v>79</v>
      </c>
      <c r="C1412" s="136">
        <v>44357</v>
      </c>
      <c r="D1412" s="137" t="e" cm="1">
        <f t="array" ref="D1412">INDEX(Horimetros!#REF!,1,'Tabela Horímetros'!F1412)</f>
        <v>#REF!</v>
      </c>
      <c r="F1412">
        <f t="shared" si="22"/>
        <v>158</v>
      </c>
      <c r="H1412" s="59"/>
    </row>
    <row r="1413" spans="1:8">
      <c r="A1413" s="4" t="s">
        <v>84</v>
      </c>
      <c r="B1413" s="135" t="s">
        <v>83</v>
      </c>
      <c r="C1413" s="136">
        <v>44357</v>
      </c>
      <c r="D1413" s="137" t="e" cm="1">
        <f t="array" ref="D1413">INDEX(Horimetros!#REF!,1,'Tabela Horímetros'!F1413)</f>
        <v>#REF!</v>
      </c>
      <c r="F1413">
        <f t="shared" si="22"/>
        <v>158</v>
      </c>
      <c r="H1413" s="59"/>
    </row>
    <row r="1414" spans="1:8">
      <c r="A1414" s="4" t="s">
        <v>86</v>
      </c>
      <c r="B1414" s="135" t="s">
        <v>85</v>
      </c>
      <c r="C1414" s="136">
        <v>44357</v>
      </c>
      <c r="D1414" s="137" t="e" cm="1">
        <f t="array" ref="D1414">INDEX(Horimetros!#REF!,1,'Tabela Horímetros'!F1414)</f>
        <v>#REF!</v>
      </c>
      <c r="F1414">
        <f t="shared" si="22"/>
        <v>158</v>
      </c>
      <c r="H1414" s="59"/>
    </row>
    <row r="1415" spans="1:8">
      <c r="A1415" s="4" t="s">
        <v>59</v>
      </c>
      <c r="B1415" s="135" t="s">
        <v>58</v>
      </c>
      <c r="C1415" s="136">
        <v>44358</v>
      </c>
      <c r="D1415" s="137" cm="1">
        <f t="array" ref="D1415">INDEX(Horimetros!$4:$4,1,'Tabela Horímetros'!F1415)</f>
        <v>0</v>
      </c>
      <c r="F1415">
        <f t="shared" si="22"/>
        <v>159</v>
      </c>
      <c r="H1415" s="59"/>
    </row>
    <row r="1416" spans="1:8">
      <c r="A1416" s="4" t="s">
        <v>61</v>
      </c>
      <c r="B1416" s="135" t="s">
        <v>60</v>
      </c>
      <c r="C1416" s="136">
        <v>44358</v>
      </c>
      <c r="D1416" s="137" cm="1">
        <f t="array" ref="D1416">INDEX(Horimetros!$5:$5,1,'Tabela Horímetros'!F1416)</f>
        <v>0</v>
      </c>
      <c r="F1416">
        <f t="shared" si="22"/>
        <v>159</v>
      </c>
      <c r="H1416" s="59"/>
    </row>
    <row r="1417" spans="1:8">
      <c r="A1417" s="4" t="s">
        <v>63</v>
      </c>
      <c r="B1417" s="135" t="s">
        <v>62</v>
      </c>
      <c r="C1417" s="136">
        <v>44358</v>
      </c>
      <c r="D1417" s="137" cm="1">
        <f t="array" ref="D1417">INDEX(Horimetros!$6:$6,1,'Tabela Horímetros'!F1417)</f>
        <v>0</v>
      </c>
      <c r="F1417">
        <f t="shared" si="22"/>
        <v>159</v>
      </c>
      <c r="H1417" s="59"/>
    </row>
    <row r="1418" spans="1:8">
      <c r="A1418" s="4" t="s">
        <v>68</v>
      </c>
      <c r="B1418" s="135" t="s">
        <v>67</v>
      </c>
      <c r="C1418" s="136">
        <v>44358</v>
      </c>
      <c r="D1418" s="137" cm="1">
        <f t="array" ref="D1418">INDEX(Horimetros!$7:$7,1,'Tabela Horímetros'!F1418)</f>
        <v>0</v>
      </c>
      <c r="F1418">
        <f t="shared" si="22"/>
        <v>159</v>
      </c>
      <c r="H1418" s="59"/>
    </row>
    <row r="1419" spans="1:8">
      <c r="A1419" s="4" t="s">
        <v>72</v>
      </c>
      <c r="B1419" s="135" t="s">
        <v>71</v>
      </c>
      <c r="C1419" s="136">
        <v>44358</v>
      </c>
      <c r="D1419" s="137" cm="1">
        <f t="array" ref="D1419">INDEX(Horimetros!$8:$8,1,'Tabela Horímetros'!F1419)</f>
        <v>0</v>
      </c>
      <c r="F1419">
        <f t="shared" si="22"/>
        <v>159</v>
      </c>
      <c r="H1419" s="59"/>
    </row>
    <row r="1420" spans="1:8">
      <c r="A1420" s="4" t="s">
        <v>76</v>
      </c>
      <c r="B1420" s="135" t="s">
        <v>75</v>
      </c>
      <c r="C1420" s="136">
        <v>44358</v>
      </c>
      <c r="D1420" s="137" t="e" cm="1">
        <f t="array" ref="D1420">INDEX(Horimetros!#REF!,1,'Tabela Horímetros'!F1420)</f>
        <v>#REF!</v>
      </c>
      <c r="F1420">
        <f t="shared" si="22"/>
        <v>159</v>
      </c>
      <c r="H1420" s="59"/>
    </row>
    <row r="1421" spans="1:8">
      <c r="A1421" s="4" t="s">
        <v>80</v>
      </c>
      <c r="B1421" s="135" t="s">
        <v>79</v>
      </c>
      <c r="C1421" s="136">
        <v>44358</v>
      </c>
      <c r="D1421" s="137" t="e" cm="1">
        <f t="array" ref="D1421">INDEX(Horimetros!#REF!,1,'Tabela Horímetros'!F1421)</f>
        <v>#REF!</v>
      </c>
      <c r="F1421">
        <f t="shared" si="22"/>
        <v>159</v>
      </c>
      <c r="H1421" s="59"/>
    </row>
    <row r="1422" spans="1:8">
      <c r="A1422" s="4" t="s">
        <v>84</v>
      </c>
      <c r="B1422" s="135" t="s">
        <v>83</v>
      </c>
      <c r="C1422" s="136">
        <v>44358</v>
      </c>
      <c r="D1422" s="137" t="e" cm="1">
        <f t="array" ref="D1422">INDEX(Horimetros!#REF!,1,'Tabela Horímetros'!F1422)</f>
        <v>#REF!</v>
      </c>
      <c r="F1422">
        <f t="shared" si="22"/>
        <v>159</v>
      </c>
      <c r="H1422" s="59"/>
    </row>
    <row r="1423" spans="1:8">
      <c r="A1423" s="4" t="s">
        <v>86</v>
      </c>
      <c r="B1423" s="135" t="s">
        <v>85</v>
      </c>
      <c r="C1423" s="136">
        <v>44358</v>
      </c>
      <c r="D1423" s="137" t="e" cm="1">
        <f t="array" ref="D1423">INDEX(Horimetros!#REF!,1,'Tabela Horímetros'!F1423)</f>
        <v>#REF!</v>
      </c>
      <c r="F1423">
        <f t="shared" si="22"/>
        <v>159</v>
      </c>
      <c r="H1423" s="59"/>
    </row>
    <row r="1424" spans="1:8">
      <c r="A1424" s="4" t="s">
        <v>59</v>
      </c>
      <c r="B1424" s="135" t="s">
        <v>58</v>
      </c>
      <c r="C1424" s="136">
        <v>44359</v>
      </c>
      <c r="D1424" s="137" cm="1">
        <f t="array" ref="D1424">INDEX(Horimetros!$4:$4,1,'Tabela Horímetros'!F1424)</f>
        <v>0</v>
      </c>
      <c r="F1424">
        <f t="shared" si="22"/>
        <v>160</v>
      </c>
      <c r="H1424" s="59"/>
    </row>
    <row r="1425" spans="1:8">
      <c r="A1425" s="4" t="s">
        <v>61</v>
      </c>
      <c r="B1425" s="135" t="s">
        <v>60</v>
      </c>
      <c r="C1425" s="136">
        <v>44359</v>
      </c>
      <c r="D1425" s="137" cm="1">
        <f t="array" ref="D1425">INDEX(Horimetros!$5:$5,1,'Tabela Horímetros'!F1425)</f>
        <v>0</v>
      </c>
      <c r="F1425">
        <f t="shared" si="22"/>
        <v>160</v>
      </c>
      <c r="H1425" s="59"/>
    </row>
    <row r="1426" spans="1:8">
      <c r="A1426" s="4" t="s">
        <v>63</v>
      </c>
      <c r="B1426" s="135" t="s">
        <v>62</v>
      </c>
      <c r="C1426" s="136">
        <v>44359</v>
      </c>
      <c r="D1426" s="137" cm="1">
        <f t="array" ref="D1426">INDEX(Horimetros!$6:$6,1,'Tabela Horímetros'!F1426)</f>
        <v>0</v>
      </c>
      <c r="F1426">
        <f t="shared" si="22"/>
        <v>160</v>
      </c>
      <c r="H1426" s="59"/>
    </row>
    <row r="1427" spans="1:8">
      <c r="A1427" s="4" t="s">
        <v>68</v>
      </c>
      <c r="B1427" s="135" t="s">
        <v>67</v>
      </c>
      <c r="C1427" s="136">
        <v>44359</v>
      </c>
      <c r="D1427" s="137" cm="1">
        <f t="array" ref="D1427">INDEX(Horimetros!$7:$7,1,'Tabela Horímetros'!F1427)</f>
        <v>0</v>
      </c>
      <c r="F1427">
        <f t="shared" si="22"/>
        <v>160</v>
      </c>
      <c r="H1427" s="59"/>
    </row>
    <row r="1428" spans="1:8">
      <c r="A1428" s="4" t="s">
        <v>72</v>
      </c>
      <c r="B1428" s="135" t="s">
        <v>71</v>
      </c>
      <c r="C1428" s="136">
        <v>44359</v>
      </c>
      <c r="D1428" s="137" cm="1">
        <f t="array" ref="D1428">INDEX(Horimetros!$8:$8,1,'Tabela Horímetros'!F1428)</f>
        <v>0</v>
      </c>
      <c r="F1428">
        <f t="shared" si="22"/>
        <v>160</v>
      </c>
      <c r="H1428" s="59"/>
    </row>
    <row r="1429" spans="1:8">
      <c r="A1429" s="4" t="s">
        <v>76</v>
      </c>
      <c r="B1429" s="135" t="s">
        <v>75</v>
      </c>
      <c r="C1429" s="136">
        <v>44359</v>
      </c>
      <c r="D1429" s="137" t="e" cm="1">
        <f t="array" ref="D1429">INDEX(Horimetros!#REF!,1,'Tabela Horímetros'!F1429)</f>
        <v>#REF!</v>
      </c>
      <c r="F1429">
        <f t="shared" ref="F1429:F1492" si="23">F1420+1</f>
        <v>160</v>
      </c>
      <c r="H1429" s="59"/>
    </row>
    <row r="1430" spans="1:8">
      <c r="A1430" s="4" t="s">
        <v>80</v>
      </c>
      <c r="B1430" s="135" t="s">
        <v>79</v>
      </c>
      <c r="C1430" s="136">
        <v>44359</v>
      </c>
      <c r="D1430" s="137" t="e" cm="1">
        <f t="array" ref="D1430">INDEX(Horimetros!#REF!,1,'Tabela Horímetros'!F1430)</f>
        <v>#REF!</v>
      </c>
      <c r="F1430">
        <f t="shared" si="23"/>
        <v>160</v>
      </c>
      <c r="H1430" s="59"/>
    </row>
    <row r="1431" spans="1:8">
      <c r="A1431" s="4" t="s">
        <v>84</v>
      </c>
      <c r="B1431" s="135" t="s">
        <v>83</v>
      </c>
      <c r="C1431" s="136">
        <v>44359</v>
      </c>
      <c r="D1431" s="137" t="e" cm="1">
        <f t="array" ref="D1431">INDEX(Horimetros!#REF!,1,'Tabela Horímetros'!F1431)</f>
        <v>#REF!</v>
      </c>
      <c r="F1431">
        <f t="shared" si="23"/>
        <v>160</v>
      </c>
      <c r="H1431" s="59"/>
    </row>
    <row r="1432" spans="1:8">
      <c r="A1432" s="4" t="s">
        <v>86</v>
      </c>
      <c r="B1432" s="135" t="s">
        <v>85</v>
      </c>
      <c r="C1432" s="136">
        <v>44359</v>
      </c>
      <c r="D1432" s="137" t="e" cm="1">
        <f t="array" ref="D1432">INDEX(Horimetros!#REF!,1,'Tabela Horímetros'!F1432)</f>
        <v>#REF!</v>
      </c>
      <c r="F1432">
        <f t="shared" si="23"/>
        <v>160</v>
      </c>
      <c r="H1432" s="59"/>
    </row>
    <row r="1433" spans="1:8">
      <c r="A1433" s="4" t="s">
        <v>59</v>
      </c>
      <c r="B1433" s="135" t="s">
        <v>58</v>
      </c>
      <c r="C1433" s="136">
        <v>44360</v>
      </c>
      <c r="D1433" s="137" cm="1">
        <f t="array" ref="D1433">INDEX(Horimetros!$4:$4,1,'Tabela Horímetros'!F1433)</f>
        <v>18268</v>
      </c>
      <c r="F1433">
        <f t="shared" si="23"/>
        <v>161</v>
      </c>
      <c r="H1433" s="59"/>
    </row>
    <row r="1434" spans="1:8">
      <c r="A1434" s="4" t="s">
        <v>61</v>
      </c>
      <c r="B1434" s="135" t="s">
        <v>60</v>
      </c>
      <c r="C1434" s="136">
        <v>44360</v>
      </c>
      <c r="D1434" s="137" cm="1">
        <f t="array" ref="D1434">INDEX(Horimetros!$5:$5,1,'Tabela Horímetros'!F1434)</f>
        <v>23555</v>
      </c>
      <c r="F1434">
        <f t="shared" si="23"/>
        <v>161</v>
      </c>
      <c r="H1434" s="59"/>
    </row>
    <row r="1435" spans="1:8">
      <c r="A1435" s="4" t="s">
        <v>63</v>
      </c>
      <c r="B1435" s="135" t="s">
        <v>62</v>
      </c>
      <c r="C1435" s="136">
        <v>44360</v>
      </c>
      <c r="D1435" s="137" cm="1">
        <f t="array" ref="D1435">INDEX(Horimetros!$6:$6,1,'Tabela Horímetros'!F1435)</f>
        <v>21792</v>
      </c>
      <c r="F1435">
        <f t="shared" si="23"/>
        <v>161</v>
      </c>
      <c r="H1435" s="59"/>
    </row>
    <row r="1436" spans="1:8">
      <c r="A1436" s="4" t="s">
        <v>68</v>
      </c>
      <c r="B1436" s="135" t="s">
        <v>67</v>
      </c>
      <c r="C1436" s="136">
        <v>44360</v>
      </c>
      <c r="D1436" s="137" cm="1">
        <f t="array" ref="D1436">INDEX(Horimetros!$7:$7,1,'Tabela Horímetros'!F1436)</f>
        <v>22375</v>
      </c>
      <c r="F1436">
        <f t="shared" si="23"/>
        <v>161</v>
      </c>
      <c r="H1436" s="59"/>
    </row>
    <row r="1437" spans="1:8">
      <c r="A1437" s="4" t="s">
        <v>72</v>
      </c>
      <c r="B1437" s="135" t="s">
        <v>71</v>
      </c>
      <c r="C1437" s="136">
        <v>44360</v>
      </c>
      <c r="D1437" s="137" cm="1">
        <f t="array" ref="D1437">INDEX(Horimetros!$8:$8,1,'Tabela Horímetros'!F1437)</f>
        <v>22776</v>
      </c>
      <c r="F1437">
        <f t="shared" si="23"/>
        <v>161</v>
      </c>
      <c r="H1437" s="59"/>
    </row>
    <row r="1438" spans="1:8">
      <c r="A1438" s="4" t="s">
        <v>76</v>
      </c>
      <c r="B1438" s="135" t="s">
        <v>75</v>
      </c>
      <c r="C1438" s="136">
        <v>44360</v>
      </c>
      <c r="D1438" s="137" t="e" cm="1">
        <f t="array" ref="D1438">INDEX(Horimetros!#REF!,1,'Tabela Horímetros'!F1438)</f>
        <v>#REF!</v>
      </c>
      <c r="F1438">
        <f t="shared" si="23"/>
        <v>161</v>
      </c>
      <c r="H1438" s="59"/>
    </row>
    <row r="1439" spans="1:8">
      <c r="A1439" s="4" t="s">
        <v>80</v>
      </c>
      <c r="B1439" s="135" t="s">
        <v>79</v>
      </c>
      <c r="C1439" s="136">
        <v>44360</v>
      </c>
      <c r="D1439" s="137" t="e" cm="1">
        <f t="array" ref="D1439">INDEX(Horimetros!#REF!,1,'Tabela Horímetros'!F1439)</f>
        <v>#REF!</v>
      </c>
      <c r="F1439">
        <f t="shared" si="23"/>
        <v>161</v>
      </c>
      <c r="H1439" s="59"/>
    </row>
    <row r="1440" spans="1:8">
      <c r="A1440" s="4" t="s">
        <v>84</v>
      </c>
      <c r="B1440" s="135" t="s">
        <v>83</v>
      </c>
      <c r="C1440" s="136">
        <v>44360</v>
      </c>
      <c r="D1440" s="137" t="e" cm="1">
        <f t="array" ref="D1440">INDEX(Horimetros!#REF!,1,'Tabela Horímetros'!F1440)</f>
        <v>#REF!</v>
      </c>
      <c r="F1440">
        <f t="shared" si="23"/>
        <v>161</v>
      </c>
      <c r="H1440" s="59"/>
    </row>
    <row r="1441" spans="1:8">
      <c r="A1441" s="4" t="s">
        <v>86</v>
      </c>
      <c r="B1441" s="135" t="s">
        <v>85</v>
      </c>
      <c r="C1441" s="136">
        <v>44360</v>
      </c>
      <c r="D1441" s="137" t="e" cm="1">
        <f t="array" ref="D1441">INDEX(Horimetros!#REF!,1,'Tabela Horímetros'!F1441)</f>
        <v>#REF!</v>
      </c>
      <c r="F1441">
        <f t="shared" si="23"/>
        <v>161</v>
      </c>
      <c r="H1441" s="59"/>
    </row>
    <row r="1442" spans="1:8">
      <c r="A1442" s="4" t="s">
        <v>59</v>
      </c>
      <c r="B1442" s="135" t="s">
        <v>58</v>
      </c>
      <c r="C1442" s="136">
        <v>44361</v>
      </c>
      <c r="D1442" s="137" cm="1">
        <f t="array" ref="D1442">INDEX(Horimetros!$4:$4,1,'Tabela Horímetros'!F1442)</f>
        <v>18268</v>
      </c>
      <c r="F1442">
        <f t="shared" si="23"/>
        <v>162</v>
      </c>
      <c r="H1442" s="59"/>
    </row>
    <row r="1443" spans="1:8">
      <c r="A1443" s="4" t="s">
        <v>61</v>
      </c>
      <c r="B1443" s="135" t="s">
        <v>60</v>
      </c>
      <c r="C1443" s="136">
        <v>44361</v>
      </c>
      <c r="D1443" s="137" cm="1">
        <f t="array" ref="D1443">INDEX(Horimetros!$5:$5,1,'Tabela Horímetros'!F1443)</f>
        <v>23571</v>
      </c>
      <c r="F1443">
        <f t="shared" si="23"/>
        <v>162</v>
      </c>
      <c r="H1443" s="59"/>
    </row>
    <row r="1444" spans="1:8">
      <c r="A1444" s="4" t="s">
        <v>63</v>
      </c>
      <c r="B1444" s="135" t="s">
        <v>62</v>
      </c>
      <c r="C1444" s="136">
        <v>44361</v>
      </c>
      <c r="D1444" s="137" cm="1">
        <f t="array" ref="D1444">INDEX(Horimetros!$6:$6,1,'Tabela Horímetros'!F1444)</f>
        <v>21811</v>
      </c>
      <c r="F1444">
        <f t="shared" si="23"/>
        <v>162</v>
      </c>
      <c r="H1444" s="59"/>
    </row>
    <row r="1445" spans="1:8">
      <c r="A1445" s="4" t="s">
        <v>68</v>
      </c>
      <c r="B1445" s="135" t="s">
        <v>67</v>
      </c>
      <c r="C1445" s="136">
        <v>44361</v>
      </c>
      <c r="D1445" s="137" cm="1">
        <f t="array" ref="D1445">INDEX(Horimetros!$7:$7,1,'Tabela Horímetros'!F1445)</f>
        <v>22392</v>
      </c>
      <c r="F1445">
        <f t="shared" si="23"/>
        <v>162</v>
      </c>
      <c r="H1445" s="59"/>
    </row>
    <row r="1446" spans="1:8">
      <c r="A1446" s="4" t="s">
        <v>72</v>
      </c>
      <c r="B1446" s="135" t="s">
        <v>71</v>
      </c>
      <c r="C1446" s="136">
        <v>44361</v>
      </c>
      <c r="D1446" s="137" cm="1">
        <f t="array" ref="D1446">INDEX(Horimetros!$8:$8,1,'Tabela Horímetros'!F1446)</f>
        <v>22776</v>
      </c>
      <c r="F1446">
        <f t="shared" si="23"/>
        <v>162</v>
      </c>
      <c r="H1446" s="59"/>
    </row>
    <row r="1447" spans="1:8">
      <c r="A1447" s="4" t="s">
        <v>76</v>
      </c>
      <c r="B1447" s="135" t="s">
        <v>75</v>
      </c>
      <c r="C1447" s="136">
        <v>44361</v>
      </c>
      <c r="D1447" s="137" t="e" cm="1">
        <f t="array" ref="D1447">INDEX(Horimetros!#REF!,1,'Tabela Horímetros'!F1447)</f>
        <v>#REF!</v>
      </c>
      <c r="F1447">
        <f t="shared" si="23"/>
        <v>162</v>
      </c>
      <c r="H1447" s="59"/>
    </row>
    <row r="1448" spans="1:8">
      <c r="A1448" s="4" t="s">
        <v>80</v>
      </c>
      <c r="B1448" s="135" t="s">
        <v>79</v>
      </c>
      <c r="C1448" s="136">
        <v>44361</v>
      </c>
      <c r="D1448" s="137" t="e" cm="1">
        <f t="array" ref="D1448">INDEX(Horimetros!#REF!,1,'Tabela Horímetros'!F1448)</f>
        <v>#REF!</v>
      </c>
      <c r="F1448">
        <f t="shared" si="23"/>
        <v>162</v>
      </c>
      <c r="H1448" s="59"/>
    </row>
    <row r="1449" spans="1:8">
      <c r="A1449" s="4" t="s">
        <v>84</v>
      </c>
      <c r="B1449" s="135" t="s">
        <v>83</v>
      </c>
      <c r="C1449" s="136">
        <v>44361</v>
      </c>
      <c r="D1449" s="137" t="e" cm="1">
        <f t="array" ref="D1449">INDEX(Horimetros!#REF!,1,'Tabela Horímetros'!F1449)</f>
        <v>#REF!</v>
      </c>
      <c r="F1449">
        <f t="shared" si="23"/>
        <v>162</v>
      </c>
      <c r="H1449" s="59"/>
    </row>
    <row r="1450" spans="1:8">
      <c r="A1450" s="4" t="s">
        <v>86</v>
      </c>
      <c r="B1450" s="135" t="s">
        <v>85</v>
      </c>
      <c r="C1450" s="136">
        <v>44361</v>
      </c>
      <c r="D1450" s="137" t="e" cm="1">
        <f t="array" ref="D1450">INDEX(Horimetros!#REF!,1,'Tabela Horímetros'!F1450)</f>
        <v>#REF!</v>
      </c>
      <c r="F1450">
        <f t="shared" si="23"/>
        <v>162</v>
      </c>
      <c r="H1450" s="59"/>
    </row>
    <row r="1451" spans="1:8">
      <c r="A1451" s="4" t="s">
        <v>59</v>
      </c>
      <c r="B1451" s="135" t="s">
        <v>58</v>
      </c>
      <c r="C1451" s="136">
        <v>44362</v>
      </c>
      <c r="D1451" s="137" cm="1">
        <f t="array" ref="D1451">INDEX(Horimetros!$4:$4,1,'Tabela Horímetros'!F1451)</f>
        <v>0</v>
      </c>
      <c r="F1451">
        <f t="shared" si="23"/>
        <v>163</v>
      </c>
      <c r="H1451" s="59"/>
    </row>
    <row r="1452" spans="1:8">
      <c r="A1452" s="4" t="s">
        <v>61</v>
      </c>
      <c r="B1452" s="135" t="s">
        <v>60</v>
      </c>
      <c r="C1452" s="136">
        <v>44362</v>
      </c>
      <c r="D1452" s="137" cm="1">
        <f t="array" ref="D1452">INDEX(Horimetros!$5:$5,1,'Tabela Horímetros'!F1452)</f>
        <v>23586</v>
      </c>
      <c r="F1452">
        <f t="shared" si="23"/>
        <v>163</v>
      </c>
      <c r="H1452" s="59"/>
    </row>
    <row r="1453" spans="1:8">
      <c r="A1453" s="4" t="s">
        <v>63</v>
      </c>
      <c r="B1453" s="135" t="s">
        <v>62</v>
      </c>
      <c r="C1453" s="136">
        <v>44362</v>
      </c>
      <c r="D1453" s="137" cm="1">
        <f t="array" ref="D1453">INDEX(Horimetros!$6:$6,1,'Tabela Horímetros'!F1453)</f>
        <v>21824</v>
      </c>
      <c r="F1453">
        <f t="shared" si="23"/>
        <v>163</v>
      </c>
      <c r="H1453" s="59"/>
    </row>
    <row r="1454" spans="1:8">
      <c r="A1454" s="4" t="s">
        <v>68</v>
      </c>
      <c r="B1454" s="135" t="s">
        <v>67</v>
      </c>
      <c r="C1454" s="136">
        <v>44362</v>
      </c>
      <c r="D1454" s="137" cm="1">
        <f t="array" ref="D1454">INDEX(Horimetros!$7:$7,1,'Tabela Horímetros'!F1454)</f>
        <v>22405</v>
      </c>
      <c r="F1454">
        <f t="shared" si="23"/>
        <v>163</v>
      </c>
      <c r="H1454" s="59"/>
    </row>
    <row r="1455" spans="1:8">
      <c r="A1455" s="4" t="s">
        <v>72</v>
      </c>
      <c r="B1455" s="135" t="s">
        <v>71</v>
      </c>
      <c r="C1455" s="136">
        <v>44362</v>
      </c>
      <c r="D1455" s="137" cm="1">
        <f t="array" ref="D1455">INDEX(Horimetros!$8:$8,1,'Tabela Horímetros'!F1455)</f>
        <v>22776</v>
      </c>
      <c r="F1455">
        <f t="shared" si="23"/>
        <v>163</v>
      </c>
      <c r="H1455" s="59"/>
    </row>
    <row r="1456" spans="1:8">
      <c r="A1456" s="4" t="s">
        <v>76</v>
      </c>
      <c r="B1456" s="135" t="s">
        <v>75</v>
      </c>
      <c r="C1456" s="136">
        <v>44362</v>
      </c>
      <c r="D1456" s="137" t="e" cm="1">
        <f t="array" ref="D1456">INDEX(Horimetros!#REF!,1,'Tabela Horímetros'!F1456)</f>
        <v>#REF!</v>
      </c>
      <c r="F1456">
        <f t="shared" si="23"/>
        <v>163</v>
      </c>
      <c r="H1456" s="59"/>
    </row>
    <row r="1457" spans="1:8">
      <c r="A1457" s="4" t="s">
        <v>80</v>
      </c>
      <c r="B1457" s="135" t="s">
        <v>79</v>
      </c>
      <c r="C1457" s="136">
        <v>44362</v>
      </c>
      <c r="D1457" s="137" t="e" cm="1">
        <f t="array" ref="D1457">INDEX(Horimetros!#REF!,1,'Tabela Horímetros'!F1457)</f>
        <v>#REF!</v>
      </c>
      <c r="F1457">
        <f t="shared" si="23"/>
        <v>163</v>
      </c>
      <c r="H1457" s="59"/>
    </row>
    <row r="1458" spans="1:8">
      <c r="A1458" s="4" t="s">
        <v>84</v>
      </c>
      <c r="B1458" s="135" t="s">
        <v>83</v>
      </c>
      <c r="C1458" s="136">
        <v>44362</v>
      </c>
      <c r="D1458" s="137" t="e" cm="1">
        <f t="array" ref="D1458">INDEX(Horimetros!#REF!,1,'Tabela Horímetros'!F1458)</f>
        <v>#REF!</v>
      </c>
      <c r="F1458">
        <f t="shared" si="23"/>
        <v>163</v>
      </c>
      <c r="H1458" s="59"/>
    </row>
    <row r="1459" spans="1:8">
      <c r="A1459" s="4" t="s">
        <v>86</v>
      </c>
      <c r="B1459" s="135" t="s">
        <v>85</v>
      </c>
      <c r="C1459" s="136">
        <v>44362</v>
      </c>
      <c r="D1459" s="137" t="e" cm="1">
        <f t="array" ref="D1459">INDEX(Horimetros!#REF!,1,'Tabela Horímetros'!F1459)</f>
        <v>#REF!</v>
      </c>
      <c r="F1459">
        <f t="shared" si="23"/>
        <v>163</v>
      </c>
      <c r="H1459" s="59"/>
    </row>
    <row r="1460" spans="1:8">
      <c r="A1460" s="4" t="s">
        <v>59</v>
      </c>
      <c r="B1460" s="135" t="s">
        <v>58</v>
      </c>
      <c r="C1460" s="136">
        <v>44363</v>
      </c>
      <c r="D1460" s="137" cm="1">
        <f t="array" ref="D1460">INDEX(Horimetros!$4:$4,1,'Tabela Horímetros'!F1460)</f>
        <v>0</v>
      </c>
      <c r="F1460">
        <f t="shared" si="23"/>
        <v>164</v>
      </c>
      <c r="H1460" s="59"/>
    </row>
    <row r="1461" spans="1:8">
      <c r="A1461" s="4" t="s">
        <v>61</v>
      </c>
      <c r="B1461" s="135" t="s">
        <v>60</v>
      </c>
      <c r="C1461" s="136">
        <v>44363</v>
      </c>
      <c r="D1461" s="137" cm="1">
        <f t="array" ref="D1461">INDEX(Horimetros!$5:$5,1,'Tabela Horímetros'!F1461)</f>
        <v>23598</v>
      </c>
      <c r="F1461">
        <f t="shared" si="23"/>
        <v>164</v>
      </c>
      <c r="H1461" s="59"/>
    </row>
    <row r="1462" spans="1:8">
      <c r="A1462" s="4" t="s">
        <v>63</v>
      </c>
      <c r="B1462" s="135" t="s">
        <v>62</v>
      </c>
      <c r="C1462" s="136">
        <v>44363</v>
      </c>
      <c r="D1462" s="137" cm="1">
        <f t="array" ref="D1462">INDEX(Horimetros!$6:$6,1,'Tabela Horímetros'!F1462)</f>
        <v>21840</v>
      </c>
      <c r="F1462">
        <f t="shared" si="23"/>
        <v>164</v>
      </c>
      <c r="H1462" s="59"/>
    </row>
    <row r="1463" spans="1:8">
      <c r="A1463" s="4" t="s">
        <v>68</v>
      </c>
      <c r="B1463" s="135" t="s">
        <v>67</v>
      </c>
      <c r="C1463" s="136">
        <v>44363</v>
      </c>
      <c r="D1463" s="137" cm="1">
        <f t="array" ref="D1463">INDEX(Horimetros!$7:$7,1,'Tabela Horímetros'!F1463)</f>
        <v>22415</v>
      </c>
      <c r="F1463">
        <f t="shared" si="23"/>
        <v>164</v>
      </c>
      <c r="H1463" s="59"/>
    </row>
    <row r="1464" spans="1:8">
      <c r="A1464" s="4" t="s">
        <v>72</v>
      </c>
      <c r="B1464" s="135" t="s">
        <v>71</v>
      </c>
      <c r="C1464" s="136">
        <v>44363</v>
      </c>
      <c r="D1464" s="137" cm="1">
        <f t="array" ref="D1464">INDEX(Horimetros!$8:$8,1,'Tabela Horímetros'!F1464)</f>
        <v>22776</v>
      </c>
      <c r="F1464">
        <f t="shared" si="23"/>
        <v>164</v>
      </c>
      <c r="H1464" s="59"/>
    </row>
    <row r="1465" spans="1:8">
      <c r="A1465" s="4" t="s">
        <v>76</v>
      </c>
      <c r="B1465" s="135" t="s">
        <v>75</v>
      </c>
      <c r="C1465" s="136">
        <v>44363</v>
      </c>
      <c r="D1465" s="137" t="e" cm="1">
        <f t="array" ref="D1465">INDEX(Horimetros!#REF!,1,'Tabela Horímetros'!F1465)</f>
        <v>#REF!</v>
      </c>
      <c r="F1465">
        <f t="shared" si="23"/>
        <v>164</v>
      </c>
      <c r="H1465" s="59"/>
    </row>
    <row r="1466" spans="1:8">
      <c r="A1466" s="4" t="s">
        <v>80</v>
      </c>
      <c r="B1466" s="135" t="s">
        <v>79</v>
      </c>
      <c r="C1466" s="136">
        <v>44363</v>
      </c>
      <c r="D1466" s="137" t="e" cm="1">
        <f t="array" ref="D1466">INDEX(Horimetros!#REF!,1,'Tabela Horímetros'!F1466)</f>
        <v>#REF!</v>
      </c>
      <c r="F1466">
        <f t="shared" si="23"/>
        <v>164</v>
      </c>
      <c r="H1466" s="59"/>
    </row>
    <row r="1467" spans="1:8">
      <c r="A1467" s="4" t="s">
        <v>84</v>
      </c>
      <c r="B1467" s="135" t="s">
        <v>83</v>
      </c>
      <c r="C1467" s="136">
        <v>44363</v>
      </c>
      <c r="D1467" s="137" t="e" cm="1">
        <f t="array" ref="D1467">INDEX(Horimetros!#REF!,1,'Tabela Horímetros'!F1467)</f>
        <v>#REF!</v>
      </c>
      <c r="F1467">
        <f t="shared" si="23"/>
        <v>164</v>
      </c>
      <c r="H1467" s="59"/>
    </row>
    <row r="1468" spans="1:8">
      <c r="A1468" s="4" t="s">
        <v>86</v>
      </c>
      <c r="B1468" s="135" t="s">
        <v>85</v>
      </c>
      <c r="C1468" s="136">
        <v>44363</v>
      </c>
      <c r="D1468" s="137" t="e" cm="1">
        <f t="array" ref="D1468">INDEX(Horimetros!#REF!,1,'Tabela Horímetros'!F1468)</f>
        <v>#REF!</v>
      </c>
      <c r="F1468">
        <f t="shared" si="23"/>
        <v>164</v>
      </c>
      <c r="H1468" s="59"/>
    </row>
    <row r="1469" spans="1:8">
      <c r="A1469" s="4" t="s">
        <v>59</v>
      </c>
      <c r="B1469" s="135" t="s">
        <v>58</v>
      </c>
      <c r="C1469" s="136">
        <v>44364</v>
      </c>
      <c r="D1469" s="137" cm="1">
        <f t="array" ref="D1469">INDEX(Horimetros!$4:$4,1,'Tabela Horímetros'!F1469)</f>
        <v>0</v>
      </c>
      <c r="F1469">
        <f t="shared" si="23"/>
        <v>165</v>
      </c>
      <c r="H1469" s="59"/>
    </row>
    <row r="1470" spans="1:8">
      <c r="A1470" s="4" t="s">
        <v>61</v>
      </c>
      <c r="B1470" s="135" t="s">
        <v>60</v>
      </c>
      <c r="C1470" s="136">
        <v>44364</v>
      </c>
      <c r="D1470" s="137" cm="1">
        <f t="array" ref="D1470">INDEX(Horimetros!$5:$5,1,'Tabela Horímetros'!F1470)</f>
        <v>23619</v>
      </c>
      <c r="F1470">
        <f t="shared" si="23"/>
        <v>165</v>
      </c>
      <c r="H1470" s="59"/>
    </row>
    <row r="1471" spans="1:8">
      <c r="A1471" s="4" t="s">
        <v>63</v>
      </c>
      <c r="B1471" s="135" t="s">
        <v>62</v>
      </c>
      <c r="C1471" s="136">
        <v>44364</v>
      </c>
      <c r="D1471" s="137" cm="1">
        <f t="array" ref="D1471">INDEX(Horimetros!$6:$6,1,'Tabela Horímetros'!F1471)</f>
        <v>21863</v>
      </c>
      <c r="F1471">
        <f t="shared" si="23"/>
        <v>165</v>
      </c>
      <c r="H1471" s="59"/>
    </row>
    <row r="1472" spans="1:8">
      <c r="A1472" s="4" t="s">
        <v>68</v>
      </c>
      <c r="B1472" s="135" t="s">
        <v>67</v>
      </c>
      <c r="C1472" s="136">
        <v>44364</v>
      </c>
      <c r="D1472" s="137" cm="1">
        <f t="array" ref="D1472">INDEX(Horimetros!$7:$7,1,'Tabela Horímetros'!F1472)</f>
        <v>22430</v>
      </c>
      <c r="F1472">
        <f t="shared" si="23"/>
        <v>165</v>
      </c>
      <c r="H1472" s="59"/>
    </row>
    <row r="1473" spans="1:8">
      <c r="A1473" s="4" t="s">
        <v>72</v>
      </c>
      <c r="B1473" s="135" t="s">
        <v>71</v>
      </c>
      <c r="C1473" s="136">
        <v>44364</v>
      </c>
      <c r="D1473" s="137" cm="1">
        <f t="array" ref="D1473">INDEX(Horimetros!$8:$8,1,'Tabela Horímetros'!F1473)</f>
        <v>22776</v>
      </c>
      <c r="F1473">
        <f t="shared" si="23"/>
        <v>165</v>
      </c>
      <c r="H1473" s="59"/>
    </row>
    <row r="1474" spans="1:8">
      <c r="A1474" s="4" t="s">
        <v>76</v>
      </c>
      <c r="B1474" s="135" t="s">
        <v>75</v>
      </c>
      <c r="C1474" s="136">
        <v>44364</v>
      </c>
      <c r="D1474" s="137" t="e" cm="1">
        <f t="array" ref="D1474">INDEX(Horimetros!#REF!,1,'Tabela Horímetros'!F1474)</f>
        <v>#REF!</v>
      </c>
      <c r="F1474">
        <f t="shared" si="23"/>
        <v>165</v>
      </c>
      <c r="H1474" s="59"/>
    </row>
    <row r="1475" spans="1:8">
      <c r="A1475" s="4" t="s">
        <v>80</v>
      </c>
      <c r="B1475" s="135" t="s">
        <v>79</v>
      </c>
      <c r="C1475" s="136">
        <v>44364</v>
      </c>
      <c r="D1475" s="137" t="e" cm="1">
        <f t="array" ref="D1475">INDEX(Horimetros!#REF!,1,'Tabela Horímetros'!F1475)</f>
        <v>#REF!</v>
      </c>
      <c r="F1475">
        <f t="shared" si="23"/>
        <v>165</v>
      </c>
      <c r="H1475" s="59"/>
    </row>
    <row r="1476" spans="1:8">
      <c r="A1476" s="4" t="s">
        <v>84</v>
      </c>
      <c r="B1476" s="135" t="s">
        <v>83</v>
      </c>
      <c r="C1476" s="136">
        <v>44364</v>
      </c>
      <c r="D1476" s="137" t="e" cm="1">
        <f t="array" ref="D1476">INDEX(Horimetros!#REF!,1,'Tabela Horímetros'!F1476)</f>
        <v>#REF!</v>
      </c>
      <c r="F1476">
        <f t="shared" si="23"/>
        <v>165</v>
      </c>
      <c r="H1476" s="59"/>
    </row>
    <row r="1477" spans="1:8">
      <c r="A1477" s="4" t="s">
        <v>86</v>
      </c>
      <c r="B1477" s="135" t="s">
        <v>85</v>
      </c>
      <c r="C1477" s="136">
        <v>44364</v>
      </c>
      <c r="D1477" s="137" t="e" cm="1">
        <f t="array" ref="D1477">INDEX(Horimetros!#REF!,1,'Tabela Horímetros'!F1477)</f>
        <v>#REF!</v>
      </c>
      <c r="F1477">
        <f t="shared" si="23"/>
        <v>165</v>
      </c>
      <c r="H1477" s="59"/>
    </row>
    <row r="1478" spans="1:8">
      <c r="A1478" s="4" t="s">
        <v>59</v>
      </c>
      <c r="B1478" s="135" t="s">
        <v>58</v>
      </c>
      <c r="C1478" s="136">
        <v>44365</v>
      </c>
      <c r="D1478" s="137" cm="1">
        <f t="array" ref="D1478">INDEX(Horimetros!$4:$4,1,'Tabela Horímetros'!F1478)</f>
        <v>0</v>
      </c>
      <c r="F1478">
        <f t="shared" si="23"/>
        <v>166</v>
      </c>
      <c r="H1478" s="59"/>
    </row>
    <row r="1479" spans="1:8">
      <c r="A1479" s="4" t="s">
        <v>61</v>
      </c>
      <c r="B1479" s="135" t="s">
        <v>60</v>
      </c>
      <c r="C1479" s="136">
        <v>44365</v>
      </c>
      <c r="D1479" s="137" cm="1">
        <f t="array" ref="D1479">INDEX(Horimetros!$5:$5,1,'Tabela Horímetros'!F1479)</f>
        <v>0</v>
      </c>
      <c r="F1479">
        <f t="shared" si="23"/>
        <v>166</v>
      </c>
      <c r="H1479" s="59"/>
    </row>
    <row r="1480" spans="1:8">
      <c r="A1480" s="4" t="s">
        <v>63</v>
      </c>
      <c r="B1480" s="135" t="s">
        <v>62</v>
      </c>
      <c r="C1480" s="136">
        <v>44365</v>
      </c>
      <c r="D1480" s="137" cm="1">
        <f t="array" ref="D1480">INDEX(Horimetros!$6:$6,1,'Tabela Horímetros'!F1480)</f>
        <v>0</v>
      </c>
      <c r="F1480">
        <f t="shared" si="23"/>
        <v>166</v>
      </c>
      <c r="H1480" s="59"/>
    </row>
    <row r="1481" spans="1:8">
      <c r="A1481" s="4" t="s">
        <v>68</v>
      </c>
      <c r="B1481" s="135" t="s">
        <v>67</v>
      </c>
      <c r="C1481" s="136">
        <v>44365</v>
      </c>
      <c r="D1481" s="137" cm="1">
        <f t="array" ref="D1481">INDEX(Horimetros!$7:$7,1,'Tabela Horímetros'!F1481)</f>
        <v>0</v>
      </c>
      <c r="F1481">
        <f t="shared" si="23"/>
        <v>166</v>
      </c>
      <c r="H1481" s="59"/>
    </row>
    <row r="1482" spans="1:8">
      <c r="A1482" s="4" t="s">
        <v>72</v>
      </c>
      <c r="B1482" s="135" t="s">
        <v>71</v>
      </c>
      <c r="C1482" s="136">
        <v>44365</v>
      </c>
      <c r="D1482" s="137" cm="1">
        <f t="array" ref="D1482">INDEX(Horimetros!$8:$8,1,'Tabela Horímetros'!F1482)</f>
        <v>0</v>
      </c>
      <c r="F1482">
        <f t="shared" si="23"/>
        <v>166</v>
      </c>
      <c r="H1482" s="59"/>
    </row>
    <row r="1483" spans="1:8">
      <c r="A1483" s="4" t="s">
        <v>76</v>
      </c>
      <c r="B1483" s="135" t="s">
        <v>75</v>
      </c>
      <c r="C1483" s="136">
        <v>44365</v>
      </c>
      <c r="D1483" s="137" t="e" cm="1">
        <f t="array" ref="D1483">INDEX(Horimetros!#REF!,1,'Tabela Horímetros'!F1483)</f>
        <v>#REF!</v>
      </c>
      <c r="F1483">
        <f t="shared" si="23"/>
        <v>166</v>
      </c>
      <c r="H1483" s="59"/>
    </row>
    <row r="1484" spans="1:8">
      <c r="A1484" s="4" t="s">
        <v>80</v>
      </c>
      <c r="B1484" s="135" t="s">
        <v>79</v>
      </c>
      <c r="C1484" s="136">
        <v>44365</v>
      </c>
      <c r="D1484" s="137" t="e" cm="1">
        <f t="array" ref="D1484">INDEX(Horimetros!#REF!,1,'Tabela Horímetros'!F1484)</f>
        <v>#REF!</v>
      </c>
      <c r="F1484">
        <f t="shared" si="23"/>
        <v>166</v>
      </c>
      <c r="H1484" s="59"/>
    </row>
    <row r="1485" spans="1:8">
      <c r="A1485" s="4" t="s">
        <v>84</v>
      </c>
      <c r="B1485" s="135" t="s">
        <v>83</v>
      </c>
      <c r="C1485" s="136">
        <v>44365</v>
      </c>
      <c r="D1485" s="137" t="e" cm="1">
        <f t="array" ref="D1485">INDEX(Horimetros!#REF!,1,'Tabela Horímetros'!F1485)</f>
        <v>#REF!</v>
      </c>
      <c r="F1485">
        <f t="shared" si="23"/>
        <v>166</v>
      </c>
      <c r="H1485" s="59"/>
    </row>
    <row r="1486" spans="1:8">
      <c r="A1486" s="4" t="s">
        <v>86</v>
      </c>
      <c r="B1486" s="135" t="s">
        <v>85</v>
      </c>
      <c r="C1486" s="136">
        <v>44365</v>
      </c>
      <c r="D1486" s="137" t="e" cm="1">
        <f t="array" ref="D1486">INDEX(Horimetros!#REF!,1,'Tabela Horímetros'!F1486)</f>
        <v>#REF!</v>
      </c>
      <c r="F1486">
        <f t="shared" si="23"/>
        <v>166</v>
      </c>
      <c r="H1486" s="59"/>
    </row>
    <row r="1487" spans="1:8">
      <c r="A1487" s="4" t="s">
        <v>59</v>
      </c>
      <c r="B1487" s="135" t="s">
        <v>58</v>
      </c>
      <c r="C1487" s="136">
        <v>44366</v>
      </c>
      <c r="D1487" s="137" cm="1">
        <f t="array" ref="D1487">INDEX(Horimetros!$4:$4,1,'Tabela Horímetros'!F1487)</f>
        <v>0</v>
      </c>
      <c r="F1487">
        <f t="shared" si="23"/>
        <v>167</v>
      </c>
      <c r="H1487" s="59"/>
    </row>
    <row r="1488" spans="1:8">
      <c r="A1488" s="4" t="s">
        <v>61</v>
      </c>
      <c r="B1488" s="135" t="s">
        <v>60</v>
      </c>
      <c r="C1488" s="136">
        <v>44366</v>
      </c>
      <c r="D1488" s="137" cm="1">
        <f t="array" ref="D1488">INDEX(Horimetros!$5:$5,1,'Tabela Horímetros'!F1488)</f>
        <v>0</v>
      </c>
      <c r="F1488">
        <f t="shared" si="23"/>
        <v>167</v>
      </c>
      <c r="H1488" s="59"/>
    </row>
    <row r="1489" spans="1:8">
      <c r="A1489" s="4" t="s">
        <v>63</v>
      </c>
      <c r="B1489" s="135" t="s">
        <v>62</v>
      </c>
      <c r="C1489" s="136">
        <v>44366</v>
      </c>
      <c r="D1489" s="137" cm="1">
        <f t="array" ref="D1489">INDEX(Horimetros!$6:$6,1,'Tabela Horímetros'!F1489)</f>
        <v>0</v>
      </c>
      <c r="F1489">
        <f t="shared" si="23"/>
        <v>167</v>
      </c>
      <c r="H1489" s="59"/>
    </row>
    <row r="1490" spans="1:8">
      <c r="A1490" s="4" t="s">
        <v>68</v>
      </c>
      <c r="B1490" s="135" t="s">
        <v>67</v>
      </c>
      <c r="C1490" s="136">
        <v>44366</v>
      </c>
      <c r="D1490" s="137" cm="1">
        <f t="array" ref="D1490">INDEX(Horimetros!$7:$7,1,'Tabela Horímetros'!F1490)</f>
        <v>0</v>
      </c>
      <c r="F1490">
        <f t="shared" si="23"/>
        <v>167</v>
      </c>
      <c r="H1490" s="59"/>
    </row>
    <row r="1491" spans="1:8">
      <c r="A1491" s="4" t="s">
        <v>72</v>
      </c>
      <c r="B1491" s="135" t="s">
        <v>71</v>
      </c>
      <c r="C1491" s="136">
        <v>44366</v>
      </c>
      <c r="D1491" s="137" cm="1">
        <f t="array" ref="D1491">INDEX(Horimetros!$8:$8,1,'Tabela Horímetros'!F1491)</f>
        <v>0</v>
      </c>
      <c r="F1491">
        <f t="shared" si="23"/>
        <v>167</v>
      </c>
      <c r="H1491" s="59"/>
    </row>
    <row r="1492" spans="1:8">
      <c r="A1492" s="4" t="s">
        <v>76</v>
      </c>
      <c r="B1492" s="135" t="s">
        <v>75</v>
      </c>
      <c r="C1492" s="136">
        <v>44366</v>
      </c>
      <c r="D1492" s="137" t="e" cm="1">
        <f t="array" ref="D1492">INDEX(Horimetros!#REF!,1,'Tabela Horímetros'!F1492)</f>
        <v>#REF!</v>
      </c>
      <c r="F1492">
        <f t="shared" si="23"/>
        <v>167</v>
      </c>
      <c r="H1492" s="59"/>
    </row>
    <row r="1493" spans="1:8">
      <c r="A1493" s="4" t="s">
        <v>80</v>
      </c>
      <c r="B1493" s="135" t="s">
        <v>79</v>
      </c>
      <c r="C1493" s="136">
        <v>44366</v>
      </c>
      <c r="D1493" s="137" t="e" cm="1">
        <f t="array" ref="D1493">INDEX(Horimetros!#REF!,1,'Tabela Horímetros'!F1493)</f>
        <v>#REF!</v>
      </c>
      <c r="F1493">
        <f t="shared" ref="F1493:F1556" si="24">F1484+1</f>
        <v>167</v>
      </c>
      <c r="H1493" s="59"/>
    </row>
    <row r="1494" spans="1:8">
      <c r="A1494" s="4" t="s">
        <v>84</v>
      </c>
      <c r="B1494" s="135" t="s">
        <v>83</v>
      </c>
      <c r="C1494" s="136">
        <v>44366</v>
      </c>
      <c r="D1494" s="137" t="e" cm="1">
        <f t="array" ref="D1494">INDEX(Horimetros!#REF!,1,'Tabela Horímetros'!F1494)</f>
        <v>#REF!</v>
      </c>
      <c r="F1494">
        <f t="shared" si="24"/>
        <v>167</v>
      </c>
      <c r="H1494" s="59"/>
    </row>
    <row r="1495" spans="1:8">
      <c r="A1495" s="4" t="s">
        <v>86</v>
      </c>
      <c r="B1495" s="135" t="s">
        <v>85</v>
      </c>
      <c r="C1495" s="136">
        <v>44366</v>
      </c>
      <c r="D1495" s="137" t="e" cm="1">
        <f t="array" ref="D1495">INDEX(Horimetros!#REF!,1,'Tabela Horímetros'!F1495)</f>
        <v>#REF!</v>
      </c>
      <c r="F1495">
        <f t="shared" si="24"/>
        <v>167</v>
      </c>
      <c r="H1495" s="59"/>
    </row>
    <row r="1496" spans="1:8">
      <c r="A1496" s="4" t="s">
        <v>59</v>
      </c>
      <c r="B1496" s="135" t="s">
        <v>58</v>
      </c>
      <c r="C1496" s="136">
        <v>44367</v>
      </c>
      <c r="D1496" s="137" cm="1">
        <f t="array" ref="D1496">INDEX(Horimetros!$4:$4,1,'Tabela Horímetros'!F1496)</f>
        <v>0</v>
      </c>
      <c r="F1496">
        <f t="shared" si="24"/>
        <v>168</v>
      </c>
      <c r="H1496" s="59"/>
    </row>
    <row r="1497" spans="1:8">
      <c r="A1497" s="4" t="s">
        <v>61</v>
      </c>
      <c r="B1497" s="135" t="s">
        <v>60</v>
      </c>
      <c r="C1497" s="136">
        <v>44367</v>
      </c>
      <c r="D1497" s="137" cm="1">
        <f t="array" ref="D1497">INDEX(Horimetros!$5:$5,1,'Tabela Horímetros'!F1497)</f>
        <v>23655</v>
      </c>
      <c r="F1497">
        <f t="shared" si="24"/>
        <v>168</v>
      </c>
      <c r="H1497" s="59"/>
    </row>
    <row r="1498" spans="1:8">
      <c r="A1498" s="4" t="s">
        <v>63</v>
      </c>
      <c r="B1498" s="135" t="s">
        <v>62</v>
      </c>
      <c r="C1498" s="136">
        <v>44367</v>
      </c>
      <c r="D1498" s="137" cm="1">
        <f t="array" ref="D1498">INDEX(Horimetros!$6:$6,1,'Tabela Horímetros'!F1498)</f>
        <v>21909</v>
      </c>
      <c r="F1498">
        <f t="shared" si="24"/>
        <v>168</v>
      </c>
      <c r="H1498" s="59"/>
    </row>
    <row r="1499" spans="1:8">
      <c r="A1499" s="4" t="s">
        <v>68</v>
      </c>
      <c r="B1499" s="135" t="s">
        <v>67</v>
      </c>
      <c r="C1499" s="136">
        <v>44367</v>
      </c>
      <c r="D1499" s="137" cm="1">
        <f t="array" ref="D1499">INDEX(Horimetros!$7:$7,1,'Tabela Horímetros'!F1499)</f>
        <v>22480</v>
      </c>
      <c r="F1499">
        <f t="shared" si="24"/>
        <v>168</v>
      </c>
      <c r="H1499" s="59"/>
    </row>
    <row r="1500" spans="1:8">
      <c r="A1500" s="4" t="s">
        <v>72</v>
      </c>
      <c r="B1500" s="135" t="s">
        <v>71</v>
      </c>
      <c r="C1500" s="136">
        <v>44367</v>
      </c>
      <c r="D1500" s="137" cm="1">
        <f t="array" ref="D1500">INDEX(Horimetros!$8:$8,1,'Tabela Horímetros'!F1500)</f>
        <v>22815</v>
      </c>
      <c r="F1500">
        <f t="shared" si="24"/>
        <v>168</v>
      </c>
      <c r="H1500" s="59"/>
    </row>
    <row r="1501" spans="1:8">
      <c r="A1501" s="4" t="s">
        <v>76</v>
      </c>
      <c r="B1501" s="135" t="s">
        <v>75</v>
      </c>
      <c r="C1501" s="136">
        <v>44367</v>
      </c>
      <c r="D1501" s="137" t="e" cm="1">
        <f t="array" ref="D1501">INDEX(Horimetros!#REF!,1,'Tabela Horímetros'!F1501)</f>
        <v>#REF!</v>
      </c>
      <c r="F1501">
        <f t="shared" si="24"/>
        <v>168</v>
      </c>
      <c r="H1501" s="59"/>
    </row>
    <row r="1502" spans="1:8">
      <c r="A1502" s="4" t="s">
        <v>80</v>
      </c>
      <c r="B1502" s="135" t="s">
        <v>79</v>
      </c>
      <c r="C1502" s="136">
        <v>44367</v>
      </c>
      <c r="D1502" s="137" t="e" cm="1">
        <f t="array" ref="D1502">INDEX(Horimetros!#REF!,1,'Tabela Horímetros'!F1502)</f>
        <v>#REF!</v>
      </c>
      <c r="F1502">
        <f t="shared" si="24"/>
        <v>168</v>
      </c>
      <c r="H1502" s="59"/>
    </row>
    <row r="1503" spans="1:8">
      <c r="A1503" s="4" t="s">
        <v>84</v>
      </c>
      <c r="B1503" s="135" t="s">
        <v>83</v>
      </c>
      <c r="C1503" s="136">
        <v>44367</v>
      </c>
      <c r="D1503" s="137" t="e" cm="1">
        <f t="array" ref="D1503">INDEX(Horimetros!#REF!,1,'Tabela Horímetros'!F1503)</f>
        <v>#REF!</v>
      </c>
      <c r="F1503">
        <f t="shared" si="24"/>
        <v>168</v>
      </c>
      <c r="H1503" s="59"/>
    </row>
    <row r="1504" spans="1:8">
      <c r="A1504" s="4" t="s">
        <v>86</v>
      </c>
      <c r="B1504" s="135" t="s">
        <v>85</v>
      </c>
      <c r="C1504" s="136">
        <v>44367</v>
      </c>
      <c r="D1504" s="137" t="e" cm="1">
        <f t="array" ref="D1504">INDEX(Horimetros!#REF!,1,'Tabela Horímetros'!F1504)</f>
        <v>#REF!</v>
      </c>
      <c r="F1504">
        <f t="shared" si="24"/>
        <v>168</v>
      </c>
      <c r="H1504" s="59"/>
    </row>
    <row r="1505" spans="1:8">
      <c r="A1505" s="4" t="s">
        <v>59</v>
      </c>
      <c r="B1505" s="135" t="s">
        <v>58</v>
      </c>
      <c r="C1505" s="136">
        <v>44368</v>
      </c>
      <c r="D1505" s="137" cm="1">
        <f t="array" ref="D1505">INDEX(Horimetros!$4:$4,1,'Tabela Horímetros'!F1505)</f>
        <v>0</v>
      </c>
      <c r="F1505">
        <f t="shared" si="24"/>
        <v>169</v>
      </c>
      <c r="H1505" s="59"/>
    </row>
    <row r="1506" spans="1:8">
      <c r="A1506" s="4" t="s">
        <v>61</v>
      </c>
      <c r="B1506" s="135" t="s">
        <v>60</v>
      </c>
      <c r="C1506" s="136">
        <v>44368</v>
      </c>
      <c r="D1506" s="137" cm="1">
        <f t="array" ref="D1506">INDEX(Horimetros!$5:$5,1,'Tabela Horímetros'!F1506)</f>
        <v>23675</v>
      </c>
      <c r="F1506">
        <f t="shared" si="24"/>
        <v>169</v>
      </c>
      <c r="H1506" s="59"/>
    </row>
    <row r="1507" spans="1:8">
      <c r="A1507" s="4" t="s">
        <v>63</v>
      </c>
      <c r="B1507" s="135" t="s">
        <v>62</v>
      </c>
      <c r="C1507" s="136">
        <v>44368</v>
      </c>
      <c r="D1507" s="137" cm="1">
        <f t="array" ref="D1507">INDEX(Horimetros!$6:$6,1,'Tabela Horímetros'!F1507)</f>
        <v>21928</v>
      </c>
      <c r="F1507">
        <f t="shared" si="24"/>
        <v>169</v>
      </c>
      <c r="H1507" s="59"/>
    </row>
    <row r="1508" spans="1:8">
      <c r="A1508" s="4" t="s">
        <v>68</v>
      </c>
      <c r="B1508" s="135" t="s">
        <v>67</v>
      </c>
      <c r="C1508" s="136">
        <v>44368</v>
      </c>
      <c r="D1508" s="137" cm="1">
        <f t="array" ref="D1508">INDEX(Horimetros!$7:$7,1,'Tabela Horímetros'!F1508)</f>
        <v>22480</v>
      </c>
      <c r="F1508">
        <f t="shared" si="24"/>
        <v>169</v>
      </c>
      <c r="H1508" s="59"/>
    </row>
    <row r="1509" spans="1:8">
      <c r="A1509" s="4" t="s">
        <v>72</v>
      </c>
      <c r="B1509" s="135" t="s">
        <v>71</v>
      </c>
      <c r="C1509" s="136">
        <v>44368</v>
      </c>
      <c r="D1509" s="137" cm="1">
        <f t="array" ref="D1509">INDEX(Horimetros!$8:$8,1,'Tabela Horímetros'!F1509)</f>
        <v>22831</v>
      </c>
      <c r="F1509">
        <f t="shared" si="24"/>
        <v>169</v>
      </c>
      <c r="H1509" s="59"/>
    </row>
    <row r="1510" spans="1:8">
      <c r="A1510" s="4" t="s">
        <v>76</v>
      </c>
      <c r="B1510" s="135" t="s">
        <v>75</v>
      </c>
      <c r="C1510" s="136">
        <v>44368</v>
      </c>
      <c r="D1510" s="137" t="e" cm="1">
        <f t="array" ref="D1510">INDEX(Horimetros!#REF!,1,'Tabela Horímetros'!F1510)</f>
        <v>#REF!</v>
      </c>
      <c r="F1510">
        <f t="shared" si="24"/>
        <v>169</v>
      </c>
      <c r="H1510" s="59"/>
    </row>
    <row r="1511" spans="1:8">
      <c r="A1511" s="4" t="s">
        <v>80</v>
      </c>
      <c r="B1511" s="135" t="s">
        <v>79</v>
      </c>
      <c r="C1511" s="136">
        <v>44368</v>
      </c>
      <c r="D1511" s="137" t="e" cm="1">
        <f t="array" ref="D1511">INDEX(Horimetros!#REF!,1,'Tabela Horímetros'!F1511)</f>
        <v>#REF!</v>
      </c>
      <c r="F1511">
        <f t="shared" si="24"/>
        <v>169</v>
      </c>
      <c r="H1511" s="59"/>
    </row>
    <row r="1512" spans="1:8">
      <c r="A1512" s="4" t="s">
        <v>84</v>
      </c>
      <c r="B1512" s="135" t="s">
        <v>83</v>
      </c>
      <c r="C1512" s="136">
        <v>44368</v>
      </c>
      <c r="D1512" s="137" t="e" cm="1">
        <f t="array" ref="D1512">INDEX(Horimetros!#REF!,1,'Tabela Horímetros'!F1512)</f>
        <v>#REF!</v>
      </c>
      <c r="F1512">
        <f t="shared" si="24"/>
        <v>169</v>
      </c>
      <c r="H1512" s="59"/>
    </row>
    <row r="1513" spans="1:8">
      <c r="A1513" s="4" t="s">
        <v>86</v>
      </c>
      <c r="B1513" s="135" t="s">
        <v>85</v>
      </c>
      <c r="C1513" s="136">
        <v>44368</v>
      </c>
      <c r="D1513" s="137" t="e" cm="1">
        <f t="array" ref="D1513">INDEX(Horimetros!#REF!,1,'Tabela Horímetros'!F1513)</f>
        <v>#REF!</v>
      </c>
      <c r="F1513">
        <f t="shared" si="24"/>
        <v>169</v>
      </c>
      <c r="H1513" s="59"/>
    </row>
    <row r="1514" spans="1:8">
      <c r="A1514" s="4" t="s">
        <v>59</v>
      </c>
      <c r="B1514" s="135" t="s">
        <v>58</v>
      </c>
      <c r="C1514" s="136">
        <v>44369</v>
      </c>
      <c r="D1514" s="137" cm="1">
        <f t="array" ref="D1514">INDEX(Horimetros!$4:$4,1,'Tabela Horímetros'!F1514)</f>
        <v>0</v>
      </c>
      <c r="F1514">
        <f t="shared" si="24"/>
        <v>170</v>
      </c>
      <c r="H1514" s="59"/>
    </row>
    <row r="1515" spans="1:8">
      <c r="A1515" s="4" t="s">
        <v>61</v>
      </c>
      <c r="B1515" s="135" t="s">
        <v>60</v>
      </c>
      <c r="C1515" s="136">
        <v>44369</v>
      </c>
      <c r="D1515" s="137" cm="1">
        <f t="array" ref="D1515">INDEX(Horimetros!$5:$5,1,'Tabela Horímetros'!F1515)</f>
        <v>23693</v>
      </c>
      <c r="F1515">
        <f t="shared" si="24"/>
        <v>170</v>
      </c>
      <c r="H1515" s="59"/>
    </row>
    <row r="1516" spans="1:8">
      <c r="A1516" s="4" t="s">
        <v>63</v>
      </c>
      <c r="B1516" s="135" t="s">
        <v>62</v>
      </c>
      <c r="C1516" s="136">
        <v>44369</v>
      </c>
      <c r="D1516" s="137" cm="1">
        <f t="array" ref="D1516">INDEX(Horimetros!$6:$6,1,'Tabela Horímetros'!F1516)</f>
        <v>21933</v>
      </c>
      <c r="F1516">
        <f t="shared" si="24"/>
        <v>170</v>
      </c>
      <c r="H1516" s="59"/>
    </row>
    <row r="1517" spans="1:8">
      <c r="A1517" s="4" t="s">
        <v>68</v>
      </c>
      <c r="B1517" s="135" t="s">
        <v>67</v>
      </c>
      <c r="C1517" s="136">
        <v>44369</v>
      </c>
      <c r="D1517" s="137" cm="1">
        <f t="array" ref="D1517">INDEX(Horimetros!$7:$7,1,'Tabela Horímetros'!F1517)</f>
        <v>22482</v>
      </c>
      <c r="F1517">
        <f t="shared" si="24"/>
        <v>170</v>
      </c>
      <c r="H1517" s="59"/>
    </row>
    <row r="1518" spans="1:8">
      <c r="A1518" s="4" t="s">
        <v>72</v>
      </c>
      <c r="B1518" s="135" t="s">
        <v>71</v>
      </c>
      <c r="C1518" s="136">
        <v>44369</v>
      </c>
      <c r="D1518" s="137" cm="1">
        <f t="array" ref="D1518">INDEX(Horimetros!$8:$8,1,'Tabela Horímetros'!F1518)</f>
        <v>22849</v>
      </c>
      <c r="F1518">
        <f t="shared" si="24"/>
        <v>170</v>
      </c>
      <c r="H1518" s="59"/>
    </row>
    <row r="1519" spans="1:8">
      <c r="A1519" s="4" t="s">
        <v>76</v>
      </c>
      <c r="B1519" s="135" t="s">
        <v>75</v>
      </c>
      <c r="C1519" s="136">
        <v>44369</v>
      </c>
      <c r="D1519" s="137" t="e" cm="1">
        <f t="array" ref="D1519">INDEX(Horimetros!#REF!,1,'Tabela Horímetros'!F1519)</f>
        <v>#REF!</v>
      </c>
      <c r="F1519">
        <f t="shared" si="24"/>
        <v>170</v>
      </c>
      <c r="H1519" s="59"/>
    </row>
    <row r="1520" spans="1:8">
      <c r="A1520" s="4" t="s">
        <v>80</v>
      </c>
      <c r="B1520" s="135" t="s">
        <v>79</v>
      </c>
      <c r="C1520" s="136">
        <v>44369</v>
      </c>
      <c r="D1520" s="137" t="e" cm="1">
        <f t="array" ref="D1520">INDEX(Horimetros!#REF!,1,'Tabela Horímetros'!F1520)</f>
        <v>#REF!</v>
      </c>
      <c r="F1520">
        <f t="shared" si="24"/>
        <v>170</v>
      </c>
      <c r="H1520" s="59"/>
    </row>
    <row r="1521" spans="1:8">
      <c r="A1521" s="4" t="s">
        <v>84</v>
      </c>
      <c r="B1521" s="135" t="s">
        <v>83</v>
      </c>
      <c r="C1521" s="136">
        <v>44369</v>
      </c>
      <c r="D1521" s="137" t="e" cm="1">
        <f t="array" ref="D1521">INDEX(Horimetros!#REF!,1,'Tabela Horímetros'!F1521)</f>
        <v>#REF!</v>
      </c>
      <c r="F1521">
        <f t="shared" si="24"/>
        <v>170</v>
      </c>
      <c r="H1521" s="59"/>
    </row>
    <row r="1522" spans="1:8">
      <c r="A1522" s="4" t="s">
        <v>86</v>
      </c>
      <c r="B1522" s="135" t="s">
        <v>85</v>
      </c>
      <c r="C1522" s="136">
        <v>44369</v>
      </c>
      <c r="D1522" s="137" t="e" cm="1">
        <f t="array" ref="D1522">INDEX(Horimetros!#REF!,1,'Tabela Horímetros'!F1522)</f>
        <v>#REF!</v>
      </c>
      <c r="F1522">
        <f t="shared" si="24"/>
        <v>170</v>
      </c>
      <c r="H1522" s="59"/>
    </row>
    <row r="1523" spans="1:8">
      <c r="A1523" s="4" t="s">
        <v>59</v>
      </c>
      <c r="B1523" s="135" t="s">
        <v>58</v>
      </c>
      <c r="C1523" s="136">
        <v>44370</v>
      </c>
      <c r="D1523" s="137" cm="1">
        <f t="array" ref="D1523">INDEX(Horimetros!$4:$4,1,'Tabela Horímetros'!F1523)</f>
        <v>0</v>
      </c>
      <c r="F1523">
        <f t="shared" si="24"/>
        <v>171</v>
      </c>
      <c r="H1523" s="59"/>
    </row>
    <row r="1524" spans="1:8">
      <c r="A1524" s="4" t="s">
        <v>61</v>
      </c>
      <c r="B1524" s="135" t="s">
        <v>60</v>
      </c>
      <c r="C1524" s="136">
        <v>44370</v>
      </c>
      <c r="D1524" s="137" cm="1">
        <f t="array" ref="D1524">INDEX(Horimetros!$5:$5,1,'Tabela Horímetros'!F1524)</f>
        <v>23708</v>
      </c>
      <c r="F1524">
        <f t="shared" si="24"/>
        <v>171</v>
      </c>
      <c r="H1524" s="59"/>
    </row>
    <row r="1525" spans="1:8">
      <c r="A1525" s="4" t="s">
        <v>63</v>
      </c>
      <c r="B1525" s="135" t="s">
        <v>62</v>
      </c>
      <c r="C1525" s="136">
        <v>44370</v>
      </c>
      <c r="D1525" s="137" cm="1">
        <f t="array" ref="D1525">INDEX(Horimetros!$6:$6,1,'Tabela Horímetros'!F1525)</f>
        <v>21951</v>
      </c>
      <c r="F1525">
        <f t="shared" si="24"/>
        <v>171</v>
      </c>
      <c r="H1525" s="59"/>
    </row>
    <row r="1526" spans="1:8">
      <c r="A1526" s="4" t="s">
        <v>68</v>
      </c>
      <c r="B1526" s="135" t="s">
        <v>67</v>
      </c>
      <c r="C1526" s="136">
        <v>44370</v>
      </c>
      <c r="D1526" s="137" cm="1">
        <f t="array" ref="D1526">INDEX(Horimetros!$7:$7,1,'Tabela Horímetros'!F1526)</f>
        <v>22482</v>
      </c>
      <c r="F1526">
        <f t="shared" si="24"/>
        <v>171</v>
      </c>
      <c r="H1526" s="59"/>
    </row>
    <row r="1527" spans="1:8">
      <c r="A1527" s="4" t="s">
        <v>72</v>
      </c>
      <c r="B1527" s="135" t="s">
        <v>71</v>
      </c>
      <c r="C1527" s="136">
        <v>44370</v>
      </c>
      <c r="D1527" s="137" cm="1">
        <f t="array" ref="D1527">INDEX(Horimetros!$8:$8,1,'Tabela Horímetros'!F1527)</f>
        <v>22867</v>
      </c>
      <c r="F1527">
        <f t="shared" si="24"/>
        <v>171</v>
      </c>
      <c r="H1527" s="59"/>
    </row>
    <row r="1528" spans="1:8">
      <c r="A1528" s="4" t="s">
        <v>76</v>
      </c>
      <c r="B1528" s="135" t="s">
        <v>75</v>
      </c>
      <c r="C1528" s="136">
        <v>44370</v>
      </c>
      <c r="D1528" s="137" t="e" cm="1">
        <f t="array" ref="D1528">INDEX(Horimetros!#REF!,1,'Tabela Horímetros'!F1528)</f>
        <v>#REF!</v>
      </c>
      <c r="F1528">
        <f t="shared" si="24"/>
        <v>171</v>
      </c>
      <c r="H1528" s="59"/>
    </row>
    <row r="1529" spans="1:8">
      <c r="A1529" s="4" t="s">
        <v>80</v>
      </c>
      <c r="B1529" s="135" t="s">
        <v>79</v>
      </c>
      <c r="C1529" s="136">
        <v>44370</v>
      </c>
      <c r="D1529" s="137" t="e" cm="1">
        <f t="array" ref="D1529">INDEX(Horimetros!#REF!,1,'Tabela Horímetros'!F1529)</f>
        <v>#REF!</v>
      </c>
      <c r="F1529">
        <f t="shared" si="24"/>
        <v>171</v>
      </c>
      <c r="H1529" s="59"/>
    </row>
    <row r="1530" spans="1:8">
      <c r="A1530" s="4" t="s">
        <v>84</v>
      </c>
      <c r="B1530" s="135" t="s">
        <v>83</v>
      </c>
      <c r="C1530" s="136">
        <v>44370</v>
      </c>
      <c r="D1530" s="137" t="e" cm="1">
        <f t="array" ref="D1530">INDEX(Horimetros!#REF!,1,'Tabela Horímetros'!F1530)</f>
        <v>#REF!</v>
      </c>
      <c r="F1530">
        <f t="shared" si="24"/>
        <v>171</v>
      </c>
      <c r="H1530" s="59"/>
    </row>
    <row r="1531" spans="1:8">
      <c r="A1531" s="4" t="s">
        <v>86</v>
      </c>
      <c r="B1531" s="135" t="s">
        <v>85</v>
      </c>
      <c r="C1531" s="136">
        <v>44370</v>
      </c>
      <c r="D1531" s="137" t="e" cm="1">
        <f t="array" ref="D1531">INDEX(Horimetros!#REF!,1,'Tabela Horímetros'!F1531)</f>
        <v>#REF!</v>
      </c>
      <c r="F1531">
        <f t="shared" si="24"/>
        <v>171</v>
      </c>
      <c r="H1531" s="59"/>
    </row>
    <row r="1532" spans="1:8">
      <c r="A1532" s="4" t="s">
        <v>59</v>
      </c>
      <c r="B1532" s="135" t="s">
        <v>58</v>
      </c>
      <c r="C1532" s="136">
        <v>44371</v>
      </c>
      <c r="D1532" s="137" cm="1">
        <f t="array" ref="D1532">INDEX(Horimetros!$4:$4,1,'Tabela Horímetros'!F1532)</f>
        <v>0</v>
      </c>
      <c r="F1532">
        <f t="shared" si="24"/>
        <v>172</v>
      </c>
      <c r="H1532" s="59"/>
    </row>
    <row r="1533" spans="1:8">
      <c r="A1533" s="4" t="s">
        <v>61</v>
      </c>
      <c r="B1533" s="135" t="s">
        <v>60</v>
      </c>
      <c r="C1533" s="136">
        <v>44371</v>
      </c>
      <c r="D1533" s="137" cm="1">
        <f t="array" ref="D1533">INDEX(Horimetros!$5:$5,1,'Tabela Horímetros'!F1533)</f>
        <v>23722</v>
      </c>
      <c r="F1533">
        <f t="shared" si="24"/>
        <v>172</v>
      </c>
      <c r="H1533" s="59"/>
    </row>
    <row r="1534" spans="1:8">
      <c r="A1534" s="4" t="s">
        <v>63</v>
      </c>
      <c r="B1534" s="135" t="s">
        <v>62</v>
      </c>
      <c r="C1534" s="136">
        <v>44371</v>
      </c>
      <c r="D1534" s="137" cm="1">
        <f t="array" ref="D1534">INDEX(Horimetros!$6:$6,1,'Tabela Horímetros'!F1534)</f>
        <v>21958</v>
      </c>
      <c r="F1534">
        <f t="shared" si="24"/>
        <v>172</v>
      </c>
      <c r="H1534" s="59"/>
    </row>
    <row r="1535" spans="1:8">
      <c r="A1535" s="4" t="s">
        <v>68</v>
      </c>
      <c r="B1535" s="135" t="s">
        <v>67</v>
      </c>
      <c r="C1535" s="136">
        <v>44371</v>
      </c>
      <c r="D1535" s="137" cm="1">
        <f t="array" ref="D1535">INDEX(Horimetros!$7:$7,1,'Tabela Horímetros'!F1535)</f>
        <v>22482</v>
      </c>
      <c r="F1535">
        <f t="shared" si="24"/>
        <v>172</v>
      </c>
      <c r="H1535" s="59"/>
    </row>
    <row r="1536" spans="1:8">
      <c r="A1536" s="4" t="s">
        <v>72</v>
      </c>
      <c r="B1536" s="135" t="s">
        <v>71</v>
      </c>
      <c r="C1536" s="136">
        <v>44371</v>
      </c>
      <c r="D1536" s="137" cm="1">
        <f t="array" ref="D1536">INDEX(Horimetros!$8:$8,1,'Tabela Horímetros'!F1536)</f>
        <v>22885</v>
      </c>
      <c r="F1536">
        <f t="shared" si="24"/>
        <v>172</v>
      </c>
      <c r="H1536" s="59"/>
    </row>
    <row r="1537" spans="1:8">
      <c r="A1537" s="4" t="s">
        <v>76</v>
      </c>
      <c r="B1537" s="135" t="s">
        <v>75</v>
      </c>
      <c r="C1537" s="136">
        <v>44371</v>
      </c>
      <c r="D1537" s="137" t="e" cm="1">
        <f t="array" ref="D1537">INDEX(Horimetros!#REF!,1,'Tabela Horímetros'!F1537)</f>
        <v>#REF!</v>
      </c>
      <c r="F1537">
        <f t="shared" si="24"/>
        <v>172</v>
      </c>
      <c r="H1537" s="59"/>
    </row>
    <row r="1538" spans="1:8">
      <c r="A1538" s="4" t="s">
        <v>80</v>
      </c>
      <c r="B1538" s="135" t="s">
        <v>79</v>
      </c>
      <c r="C1538" s="136">
        <v>44371</v>
      </c>
      <c r="D1538" s="137" t="e" cm="1">
        <f t="array" ref="D1538">INDEX(Horimetros!#REF!,1,'Tabela Horímetros'!F1538)</f>
        <v>#REF!</v>
      </c>
      <c r="F1538">
        <f t="shared" si="24"/>
        <v>172</v>
      </c>
      <c r="H1538" s="59"/>
    </row>
    <row r="1539" spans="1:8">
      <c r="A1539" s="4" t="s">
        <v>84</v>
      </c>
      <c r="B1539" s="135" t="s">
        <v>83</v>
      </c>
      <c r="C1539" s="136">
        <v>44371</v>
      </c>
      <c r="D1539" s="137" t="e" cm="1">
        <f t="array" ref="D1539">INDEX(Horimetros!#REF!,1,'Tabela Horímetros'!F1539)</f>
        <v>#REF!</v>
      </c>
      <c r="F1539">
        <f t="shared" si="24"/>
        <v>172</v>
      </c>
      <c r="H1539" s="59"/>
    </row>
    <row r="1540" spans="1:8">
      <c r="A1540" s="4" t="s">
        <v>86</v>
      </c>
      <c r="B1540" s="135" t="s">
        <v>85</v>
      </c>
      <c r="C1540" s="136">
        <v>44371</v>
      </c>
      <c r="D1540" s="137" t="e" cm="1">
        <f t="array" ref="D1540">INDEX(Horimetros!#REF!,1,'Tabela Horímetros'!F1540)</f>
        <v>#REF!</v>
      </c>
      <c r="F1540">
        <f t="shared" si="24"/>
        <v>172</v>
      </c>
      <c r="H1540" s="59"/>
    </row>
    <row r="1541" spans="1:8">
      <c r="A1541" s="4" t="s">
        <v>59</v>
      </c>
      <c r="B1541" s="135" t="s">
        <v>58</v>
      </c>
      <c r="C1541" s="136">
        <v>44372</v>
      </c>
      <c r="D1541" s="137" cm="1">
        <f t="array" ref="D1541">INDEX(Horimetros!$4:$4,1,'Tabela Horímetros'!F1541)</f>
        <v>0</v>
      </c>
      <c r="F1541">
        <f t="shared" si="24"/>
        <v>173</v>
      </c>
      <c r="H1541" s="59"/>
    </row>
    <row r="1542" spans="1:8">
      <c r="A1542" s="4" t="s">
        <v>61</v>
      </c>
      <c r="B1542" s="135" t="s">
        <v>60</v>
      </c>
      <c r="C1542" s="136">
        <v>44372</v>
      </c>
      <c r="D1542" s="137" cm="1">
        <f t="array" ref="D1542">INDEX(Horimetros!$5:$5,1,'Tabela Horímetros'!F1542)</f>
        <v>0</v>
      </c>
      <c r="F1542">
        <f t="shared" si="24"/>
        <v>173</v>
      </c>
      <c r="H1542" s="59"/>
    </row>
    <row r="1543" spans="1:8">
      <c r="A1543" s="4" t="s">
        <v>63</v>
      </c>
      <c r="B1543" s="135" t="s">
        <v>62</v>
      </c>
      <c r="C1543" s="136">
        <v>44372</v>
      </c>
      <c r="D1543" s="137" cm="1">
        <f t="array" ref="D1543">INDEX(Horimetros!$6:$6,1,'Tabela Horímetros'!F1543)</f>
        <v>0</v>
      </c>
      <c r="F1543">
        <f t="shared" si="24"/>
        <v>173</v>
      </c>
      <c r="H1543" s="59"/>
    </row>
    <row r="1544" spans="1:8">
      <c r="A1544" s="4" t="s">
        <v>68</v>
      </c>
      <c r="B1544" s="135" t="s">
        <v>67</v>
      </c>
      <c r="C1544" s="136">
        <v>44372</v>
      </c>
      <c r="D1544" s="137" cm="1">
        <f t="array" ref="D1544">INDEX(Horimetros!$7:$7,1,'Tabela Horímetros'!F1544)</f>
        <v>0</v>
      </c>
      <c r="F1544">
        <f t="shared" si="24"/>
        <v>173</v>
      </c>
      <c r="H1544" s="59"/>
    </row>
    <row r="1545" spans="1:8">
      <c r="A1545" s="4" t="s">
        <v>72</v>
      </c>
      <c r="B1545" s="135" t="s">
        <v>71</v>
      </c>
      <c r="C1545" s="136">
        <v>44372</v>
      </c>
      <c r="D1545" s="137" cm="1">
        <f t="array" ref="D1545">INDEX(Horimetros!$8:$8,1,'Tabela Horímetros'!F1545)</f>
        <v>0</v>
      </c>
      <c r="F1545">
        <f t="shared" si="24"/>
        <v>173</v>
      </c>
      <c r="H1545" s="59"/>
    </row>
    <row r="1546" spans="1:8">
      <c r="A1546" s="4" t="s">
        <v>76</v>
      </c>
      <c r="B1546" s="135" t="s">
        <v>75</v>
      </c>
      <c r="C1546" s="136">
        <v>44372</v>
      </c>
      <c r="D1546" s="137" t="e" cm="1">
        <f t="array" ref="D1546">INDEX(Horimetros!#REF!,1,'Tabela Horímetros'!F1546)</f>
        <v>#REF!</v>
      </c>
      <c r="F1546">
        <f t="shared" si="24"/>
        <v>173</v>
      </c>
      <c r="H1546" s="59"/>
    </row>
    <row r="1547" spans="1:8">
      <c r="A1547" s="4" t="s">
        <v>80</v>
      </c>
      <c r="B1547" s="135" t="s">
        <v>79</v>
      </c>
      <c r="C1547" s="136">
        <v>44372</v>
      </c>
      <c r="D1547" s="137" t="e" cm="1">
        <f t="array" ref="D1547">INDEX(Horimetros!#REF!,1,'Tabela Horímetros'!F1547)</f>
        <v>#REF!</v>
      </c>
      <c r="F1547">
        <f t="shared" si="24"/>
        <v>173</v>
      </c>
      <c r="H1547" s="59"/>
    </row>
    <row r="1548" spans="1:8">
      <c r="A1548" s="4" t="s">
        <v>84</v>
      </c>
      <c r="B1548" s="135" t="s">
        <v>83</v>
      </c>
      <c r="C1548" s="136">
        <v>44372</v>
      </c>
      <c r="D1548" s="137" t="e" cm="1">
        <f t="array" ref="D1548">INDEX(Horimetros!#REF!,1,'Tabela Horímetros'!F1548)</f>
        <v>#REF!</v>
      </c>
      <c r="F1548">
        <f t="shared" si="24"/>
        <v>173</v>
      </c>
      <c r="H1548" s="59"/>
    </row>
    <row r="1549" spans="1:8">
      <c r="A1549" s="4" t="s">
        <v>86</v>
      </c>
      <c r="B1549" s="135" t="s">
        <v>85</v>
      </c>
      <c r="C1549" s="136">
        <v>44372</v>
      </c>
      <c r="D1549" s="137" t="e" cm="1">
        <f t="array" ref="D1549">INDEX(Horimetros!#REF!,1,'Tabela Horímetros'!F1549)</f>
        <v>#REF!</v>
      </c>
      <c r="F1549">
        <f t="shared" si="24"/>
        <v>173</v>
      </c>
      <c r="H1549" s="59"/>
    </row>
    <row r="1550" spans="1:8">
      <c r="A1550" s="4" t="s">
        <v>59</v>
      </c>
      <c r="B1550" s="135" t="s">
        <v>58</v>
      </c>
      <c r="C1550" s="136">
        <v>44373</v>
      </c>
      <c r="D1550" s="137" cm="1">
        <f t="array" ref="D1550">INDEX(Horimetros!$4:$4,1,'Tabela Horímetros'!F1550)</f>
        <v>0</v>
      </c>
      <c r="F1550">
        <f t="shared" si="24"/>
        <v>174</v>
      </c>
      <c r="H1550" s="59"/>
    </row>
    <row r="1551" spans="1:8">
      <c r="A1551" s="4" t="s">
        <v>61</v>
      </c>
      <c r="B1551" s="135" t="s">
        <v>60</v>
      </c>
      <c r="C1551" s="136">
        <v>44373</v>
      </c>
      <c r="D1551" s="137" cm="1">
        <f t="array" ref="D1551">INDEX(Horimetros!$5:$5,1,'Tabela Horímetros'!F1551)</f>
        <v>0</v>
      </c>
      <c r="F1551">
        <f t="shared" si="24"/>
        <v>174</v>
      </c>
      <c r="H1551" s="59"/>
    </row>
    <row r="1552" spans="1:8">
      <c r="A1552" s="4" t="s">
        <v>63</v>
      </c>
      <c r="B1552" s="135" t="s">
        <v>62</v>
      </c>
      <c r="C1552" s="136">
        <v>44373</v>
      </c>
      <c r="D1552" s="137" cm="1">
        <f t="array" ref="D1552">INDEX(Horimetros!$6:$6,1,'Tabela Horímetros'!F1552)</f>
        <v>0</v>
      </c>
      <c r="F1552">
        <f t="shared" si="24"/>
        <v>174</v>
      </c>
      <c r="H1552" s="59"/>
    </row>
    <row r="1553" spans="1:8">
      <c r="A1553" s="4" t="s">
        <v>68</v>
      </c>
      <c r="B1553" s="135" t="s">
        <v>67</v>
      </c>
      <c r="C1553" s="136">
        <v>44373</v>
      </c>
      <c r="D1553" s="137" cm="1">
        <f t="array" ref="D1553">INDEX(Horimetros!$7:$7,1,'Tabela Horímetros'!F1553)</f>
        <v>0</v>
      </c>
      <c r="F1553">
        <f t="shared" si="24"/>
        <v>174</v>
      </c>
      <c r="H1553" s="59"/>
    </row>
    <row r="1554" spans="1:8">
      <c r="A1554" s="4" t="s">
        <v>72</v>
      </c>
      <c r="B1554" s="135" t="s">
        <v>71</v>
      </c>
      <c r="C1554" s="136">
        <v>44373</v>
      </c>
      <c r="D1554" s="137" cm="1">
        <f t="array" ref="D1554">INDEX(Horimetros!$8:$8,1,'Tabela Horímetros'!F1554)</f>
        <v>0</v>
      </c>
      <c r="F1554">
        <f t="shared" si="24"/>
        <v>174</v>
      </c>
      <c r="H1554" s="59"/>
    </row>
    <row r="1555" spans="1:8">
      <c r="A1555" s="4" t="s">
        <v>76</v>
      </c>
      <c r="B1555" s="135" t="s">
        <v>75</v>
      </c>
      <c r="C1555" s="136">
        <v>44373</v>
      </c>
      <c r="D1555" s="137" t="e" cm="1">
        <f t="array" ref="D1555">INDEX(Horimetros!#REF!,1,'Tabela Horímetros'!F1555)</f>
        <v>#REF!</v>
      </c>
      <c r="F1555">
        <f t="shared" si="24"/>
        <v>174</v>
      </c>
      <c r="H1555" s="59"/>
    </row>
    <row r="1556" spans="1:8">
      <c r="A1556" s="4" t="s">
        <v>80</v>
      </c>
      <c r="B1556" s="135" t="s">
        <v>79</v>
      </c>
      <c r="C1556" s="136">
        <v>44373</v>
      </c>
      <c r="D1556" s="137" t="e" cm="1">
        <f t="array" ref="D1556">INDEX(Horimetros!#REF!,1,'Tabela Horímetros'!F1556)</f>
        <v>#REF!</v>
      </c>
      <c r="F1556">
        <f t="shared" si="24"/>
        <v>174</v>
      </c>
      <c r="H1556" s="59"/>
    </row>
    <row r="1557" spans="1:8">
      <c r="A1557" s="4" t="s">
        <v>84</v>
      </c>
      <c r="B1557" s="135" t="s">
        <v>83</v>
      </c>
      <c r="C1557" s="136">
        <v>44373</v>
      </c>
      <c r="D1557" s="137" t="e" cm="1">
        <f t="array" ref="D1557">INDEX(Horimetros!#REF!,1,'Tabela Horímetros'!F1557)</f>
        <v>#REF!</v>
      </c>
      <c r="F1557">
        <f t="shared" ref="F1557:F1620" si="25">F1548+1</f>
        <v>174</v>
      </c>
      <c r="H1557" s="59"/>
    </row>
    <row r="1558" spans="1:8">
      <c r="A1558" s="4" t="s">
        <v>86</v>
      </c>
      <c r="B1558" s="135" t="s">
        <v>85</v>
      </c>
      <c r="C1558" s="136">
        <v>44373</v>
      </c>
      <c r="D1558" s="137" t="e" cm="1">
        <f t="array" ref="D1558">INDEX(Horimetros!#REF!,1,'Tabela Horímetros'!F1558)</f>
        <v>#REF!</v>
      </c>
      <c r="F1558">
        <f t="shared" si="25"/>
        <v>174</v>
      </c>
      <c r="H1558" s="59"/>
    </row>
    <row r="1559" spans="1:8">
      <c r="A1559" s="4" t="s">
        <v>59</v>
      </c>
      <c r="B1559" s="135" t="s">
        <v>58</v>
      </c>
      <c r="C1559" s="136">
        <v>44374</v>
      </c>
      <c r="D1559" s="137" cm="1">
        <f t="array" ref="D1559">INDEX(Horimetros!$4:$4,1,'Tabela Horímetros'!F1559)</f>
        <v>0</v>
      </c>
      <c r="F1559">
        <f t="shared" si="25"/>
        <v>175</v>
      </c>
      <c r="H1559" s="59"/>
    </row>
    <row r="1560" spans="1:8">
      <c r="A1560" s="4" t="s">
        <v>61</v>
      </c>
      <c r="B1560" s="135" t="s">
        <v>60</v>
      </c>
      <c r="C1560" s="136">
        <v>44374</v>
      </c>
      <c r="D1560" s="137" cm="1">
        <f t="array" ref="D1560">INDEX(Horimetros!$5:$5,1,'Tabela Horímetros'!F1560)</f>
        <v>23770</v>
      </c>
      <c r="F1560">
        <f t="shared" si="25"/>
        <v>175</v>
      </c>
      <c r="H1560" s="59"/>
    </row>
    <row r="1561" spans="1:8">
      <c r="A1561" s="4" t="s">
        <v>63</v>
      </c>
      <c r="B1561" s="135" t="s">
        <v>62</v>
      </c>
      <c r="C1561" s="136">
        <v>44374</v>
      </c>
      <c r="D1561" s="137" cm="1">
        <f t="array" ref="D1561">INDEX(Horimetros!$6:$6,1,'Tabela Horímetros'!F1561)</f>
        <v>22000</v>
      </c>
      <c r="F1561">
        <f t="shared" si="25"/>
        <v>175</v>
      </c>
      <c r="H1561" s="59"/>
    </row>
    <row r="1562" spans="1:8">
      <c r="A1562" s="4" t="s">
        <v>68</v>
      </c>
      <c r="B1562" s="135" t="s">
        <v>67</v>
      </c>
      <c r="C1562" s="136">
        <v>44374</v>
      </c>
      <c r="D1562" s="137" cm="1">
        <f t="array" ref="D1562">INDEX(Horimetros!$7:$7,1,'Tabela Horímetros'!F1562)</f>
        <v>22482</v>
      </c>
      <c r="F1562">
        <f t="shared" si="25"/>
        <v>175</v>
      </c>
      <c r="H1562" s="59"/>
    </row>
    <row r="1563" spans="1:8">
      <c r="A1563" s="4" t="s">
        <v>72</v>
      </c>
      <c r="B1563" s="135" t="s">
        <v>71</v>
      </c>
      <c r="C1563" s="136">
        <v>44374</v>
      </c>
      <c r="D1563" s="137" cm="1">
        <f t="array" ref="D1563">INDEX(Horimetros!$8:$8,1,'Tabela Horímetros'!F1563)</f>
        <v>22942</v>
      </c>
      <c r="F1563">
        <f t="shared" si="25"/>
        <v>175</v>
      </c>
      <c r="H1563" s="59"/>
    </row>
    <row r="1564" spans="1:8">
      <c r="A1564" s="4" t="s">
        <v>76</v>
      </c>
      <c r="B1564" s="135" t="s">
        <v>75</v>
      </c>
      <c r="C1564" s="136">
        <v>44374</v>
      </c>
      <c r="D1564" s="137" t="e" cm="1">
        <f t="array" ref="D1564">INDEX(Horimetros!#REF!,1,'Tabela Horímetros'!F1564)</f>
        <v>#REF!</v>
      </c>
      <c r="F1564">
        <f t="shared" si="25"/>
        <v>175</v>
      </c>
      <c r="H1564" s="59"/>
    </row>
    <row r="1565" spans="1:8">
      <c r="A1565" s="4" t="s">
        <v>80</v>
      </c>
      <c r="B1565" s="135" t="s">
        <v>79</v>
      </c>
      <c r="C1565" s="136">
        <v>44374</v>
      </c>
      <c r="D1565" s="137" t="e" cm="1">
        <f t="array" ref="D1565">INDEX(Horimetros!#REF!,1,'Tabela Horímetros'!F1565)</f>
        <v>#REF!</v>
      </c>
      <c r="F1565">
        <f t="shared" si="25"/>
        <v>175</v>
      </c>
      <c r="H1565" s="59"/>
    </row>
    <row r="1566" spans="1:8">
      <c r="A1566" s="4" t="s">
        <v>84</v>
      </c>
      <c r="B1566" s="135" t="s">
        <v>83</v>
      </c>
      <c r="C1566" s="136">
        <v>44374</v>
      </c>
      <c r="D1566" s="137" t="e" cm="1">
        <f t="array" ref="D1566">INDEX(Horimetros!#REF!,1,'Tabela Horímetros'!F1566)</f>
        <v>#REF!</v>
      </c>
      <c r="F1566">
        <f t="shared" si="25"/>
        <v>175</v>
      </c>
      <c r="H1566" s="59"/>
    </row>
    <row r="1567" spans="1:8">
      <c r="A1567" s="4" t="s">
        <v>86</v>
      </c>
      <c r="B1567" s="135" t="s">
        <v>85</v>
      </c>
      <c r="C1567" s="136">
        <v>44374</v>
      </c>
      <c r="D1567" s="137" t="e" cm="1">
        <f t="array" ref="D1567">INDEX(Horimetros!#REF!,1,'Tabela Horímetros'!F1567)</f>
        <v>#REF!</v>
      </c>
      <c r="F1567">
        <f t="shared" si="25"/>
        <v>175</v>
      </c>
      <c r="H1567" s="59"/>
    </row>
    <row r="1568" spans="1:8">
      <c r="A1568" s="4" t="s">
        <v>59</v>
      </c>
      <c r="B1568" s="135" t="s">
        <v>58</v>
      </c>
      <c r="C1568" s="136">
        <v>44375</v>
      </c>
      <c r="D1568" s="137" cm="1">
        <f t="array" ref="D1568">INDEX(Horimetros!$4:$4,1,'Tabela Horímetros'!F1568)</f>
        <v>0</v>
      </c>
      <c r="F1568">
        <f t="shared" si="25"/>
        <v>176</v>
      </c>
      <c r="H1568" s="59"/>
    </row>
    <row r="1569" spans="1:8">
      <c r="A1569" s="4" t="s">
        <v>61</v>
      </c>
      <c r="B1569" s="135" t="s">
        <v>60</v>
      </c>
      <c r="C1569" s="136">
        <v>44375</v>
      </c>
      <c r="D1569" s="137" cm="1">
        <f t="array" ref="D1569">INDEX(Horimetros!$5:$5,1,'Tabela Horímetros'!F1569)</f>
        <v>23775</v>
      </c>
      <c r="F1569">
        <f t="shared" si="25"/>
        <v>176</v>
      </c>
      <c r="H1569" s="59"/>
    </row>
    <row r="1570" spans="1:8">
      <c r="A1570" s="4" t="s">
        <v>63</v>
      </c>
      <c r="B1570" s="135" t="s">
        <v>62</v>
      </c>
      <c r="C1570" s="136">
        <v>44375</v>
      </c>
      <c r="D1570" s="137" cm="1">
        <f t="array" ref="D1570">INDEX(Horimetros!$6:$6,1,'Tabela Horímetros'!F1570)</f>
        <v>22017</v>
      </c>
      <c r="F1570">
        <f t="shared" si="25"/>
        <v>176</v>
      </c>
      <c r="H1570" s="59"/>
    </row>
    <row r="1571" spans="1:8">
      <c r="A1571" s="4" t="s">
        <v>68</v>
      </c>
      <c r="B1571" s="135" t="s">
        <v>67</v>
      </c>
      <c r="C1571" s="136">
        <v>44375</v>
      </c>
      <c r="D1571" s="137" cm="1">
        <f t="array" ref="D1571">INDEX(Horimetros!$7:$7,1,'Tabela Horímetros'!F1571)</f>
        <v>22482</v>
      </c>
      <c r="F1571">
        <f t="shared" si="25"/>
        <v>176</v>
      </c>
      <c r="H1571" s="59"/>
    </row>
    <row r="1572" spans="1:8">
      <c r="A1572" s="4" t="s">
        <v>72</v>
      </c>
      <c r="B1572" s="135" t="s">
        <v>71</v>
      </c>
      <c r="C1572" s="136">
        <v>44375</v>
      </c>
      <c r="D1572" s="137" cm="1">
        <f t="array" ref="D1572">INDEX(Horimetros!$8:$8,1,'Tabela Horímetros'!F1572)</f>
        <v>22958</v>
      </c>
      <c r="F1572">
        <f t="shared" si="25"/>
        <v>176</v>
      </c>
      <c r="H1572" s="59"/>
    </row>
    <row r="1573" spans="1:8">
      <c r="A1573" s="4" t="s">
        <v>76</v>
      </c>
      <c r="B1573" s="135" t="s">
        <v>75</v>
      </c>
      <c r="C1573" s="136">
        <v>44375</v>
      </c>
      <c r="D1573" s="137" t="e" cm="1">
        <f t="array" ref="D1573">INDEX(Horimetros!#REF!,1,'Tabela Horímetros'!F1573)</f>
        <v>#REF!</v>
      </c>
      <c r="F1573">
        <f t="shared" si="25"/>
        <v>176</v>
      </c>
      <c r="H1573" s="59"/>
    </row>
    <row r="1574" spans="1:8">
      <c r="A1574" s="4" t="s">
        <v>80</v>
      </c>
      <c r="B1574" s="135" t="s">
        <v>79</v>
      </c>
      <c r="C1574" s="136">
        <v>44375</v>
      </c>
      <c r="D1574" s="137" t="e" cm="1">
        <f t="array" ref="D1574">INDEX(Horimetros!#REF!,1,'Tabela Horímetros'!F1574)</f>
        <v>#REF!</v>
      </c>
      <c r="F1574">
        <f t="shared" si="25"/>
        <v>176</v>
      </c>
      <c r="H1574" s="59"/>
    </row>
    <row r="1575" spans="1:8">
      <c r="A1575" s="4" t="s">
        <v>84</v>
      </c>
      <c r="B1575" s="135" t="s">
        <v>83</v>
      </c>
      <c r="C1575" s="136">
        <v>44375</v>
      </c>
      <c r="D1575" s="137" t="e" cm="1">
        <f t="array" ref="D1575">INDEX(Horimetros!#REF!,1,'Tabela Horímetros'!F1575)</f>
        <v>#REF!</v>
      </c>
      <c r="F1575">
        <f t="shared" si="25"/>
        <v>176</v>
      </c>
      <c r="H1575" s="59"/>
    </row>
    <row r="1576" spans="1:8">
      <c r="A1576" s="4" t="s">
        <v>86</v>
      </c>
      <c r="B1576" s="135" t="s">
        <v>85</v>
      </c>
      <c r="C1576" s="136">
        <v>44375</v>
      </c>
      <c r="D1576" s="137" t="e" cm="1">
        <f t="array" ref="D1576">INDEX(Horimetros!#REF!,1,'Tabela Horímetros'!F1576)</f>
        <v>#REF!</v>
      </c>
      <c r="F1576">
        <f t="shared" si="25"/>
        <v>176</v>
      </c>
      <c r="H1576" s="59"/>
    </row>
    <row r="1577" spans="1:8">
      <c r="A1577" s="4" t="s">
        <v>59</v>
      </c>
      <c r="B1577" s="135" t="s">
        <v>58</v>
      </c>
      <c r="C1577" s="136">
        <v>44376</v>
      </c>
      <c r="D1577" s="137" cm="1">
        <f t="array" ref="D1577">INDEX(Horimetros!$4:$4,1,'Tabela Horímetros'!F1577)</f>
        <v>0</v>
      </c>
      <c r="F1577">
        <f t="shared" si="25"/>
        <v>177</v>
      </c>
      <c r="H1577" s="59"/>
    </row>
    <row r="1578" spans="1:8">
      <c r="A1578" s="4" t="s">
        <v>61</v>
      </c>
      <c r="B1578" s="135" t="s">
        <v>60</v>
      </c>
      <c r="C1578" s="136">
        <v>44376</v>
      </c>
      <c r="D1578" s="137" cm="1">
        <f t="array" ref="D1578">INDEX(Horimetros!$5:$5,1,'Tabela Horímetros'!F1578)</f>
        <v>23777</v>
      </c>
      <c r="F1578">
        <f t="shared" si="25"/>
        <v>177</v>
      </c>
      <c r="H1578" s="59"/>
    </row>
    <row r="1579" spans="1:8">
      <c r="A1579" s="4" t="s">
        <v>63</v>
      </c>
      <c r="B1579" s="135" t="s">
        <v>62</v>
      </c>
      <c r="C1579" s="136">
        <v>44376</v>
      </c>
      <c r="D1579" s="137" cm="1">
        <f t="array" ref="D1579">INDEX(Horimetros!$6:$6,1,'Tabela Horímetros'!F1579)</f>
        <v>22031</v>
      </c>
      <c r="F1579">
        <f t="shared" si="25"/>
        <v>177</v>
      </c>
      <c r="H1579" s="59"/>
    </row>
    <row r="1580" spans="1:8">
      <c r="A1580" s="4" t="s">
        <v>68</v>
      </c>
      <c r="B1580" s="135" t="s">
        <v>67</v>
      </c>
      <c r="C1580" s="136">
        <v>44376</v>
      </c>
      <c r="D1580" s="137" cm="1">
        <f t="array" ref="D1580">INDEX(Horimetros!$7:$7,1,'Tabela Horímetros'!F1580)</f>
        <v>22482</v>
      </c>
      <c r="F1580">
        <f t="shared" si="25"/>
        <v>177</v>
      </c>
      <c r="H1580" s="59"/>
    </row>
    <row r="1581" spans="1:8">
      <c r="A1581" s="4" t="s">
        <v>72</v>
      </c>
      <c r="B1581" s="135" t="s">
        <v>71</v>
      </c>
      <c r="C1581" s="136">
        <v>44376</v>
      </c>
      <c r="D1581" s="137" cm="1">
        <f t="array" ref="D1581">INDEX(Horimetros!$8:$8,1,'Tabela Horímetros'!F1581)</f>
        <v>22975</v>
      </c>
      <c r="F1581">
        <f t="shared" si="25"/>
        <v>177</v>
      </c>
      <c r="H1581" s="59"/>
    </row>
    <row r="1582" spans="1:8">
      <c r="A1582" s="4" t="s">
        <v>76</v>
      </c>
      <c r="B1582" s="135" t="s">
        <v>75</v>
      </c>
      <c r="C1582" s="136">
        <v>44376</v>
      </c>
      <c r="D1582" s="137" t="e" cm="1">
        <f t="array" ref="D1582">INDEX(Horimetros!#REF!,1,'Tabela Horímetros'!F1582)</f>
        <v>#REF!</v>
      </c>
      <c r="F1582">
        <f t="shared" si="25"/>
        <v>177</v>
      </c>
      <c r="H1582" s="59"/>
    </row>
    <row r="1583" spans="1:8">
      <c r="A1583" s="4" t="s">
        <v>80</v>
      </c>
      <c r="B1583" s="135" t="s">
        <v>79</v>
      </c>
      <c r="C1583" s="136">
        <v>44376</v>
      </c>
      <c r="D1583" s="137" t="e" cm="1">
        <f t="array" ref="D1583">INDEX(Horimetros!#REF!,1,'Tabela Horímetros'!F1583)</f>
        <v>#REF!</v>
      </c>
      <c r="F1583">
        <f t="shared" si="25"/>
        <v>177</v>
      </c>
      <c r="H1583" s="59"/>
    </row>
    <row r="1584" spans="1:8">
      <c r="A1584" s="4" t="s">
        <v>84</v>
      </c>
      <c r="B1584" s="135" t="s">
        <v>83</v>
      </c>
      <c r="C1584" s="136">
        <v>44376</v>
      </c>
      <c r="D1584" s="137" t="e" cm="1">
        <f t="array" ref="D1584">INDEX(Horimetros!#REF!,1,'Tabela Horímetros'!F1584)</f>
        <v>#REF!</v>
      </c>
      <c r="F1584">
        <f t="shared" si="25"/>
        <v>177</v>
      </c>
      <c r="H1584" s="59"/>
    </row>
    <row r="1585" spans="1:8">
      <c r="A1585" s="4" t="s">
        <v>86</v>
      </c>
      <c r="B1585" s="135" t="s">
        <v>85</v>
      </c>
      <c r="C1585" s="136">
        <v>44376</v>
      </c>
      <c r="D1585" s="137" t="e" cm="1">
        <f t="array" ref="D1585">INDEX(Horimetros!#REF!,1,'Tabela Horímetros'!F1585)</f>
        <v>#REF!</v>
      </c>
      <c r="F1585">
        <f t="shared" si="25"/>
        <v>177</v>
      </c>
      <c r="H1585" s="59"/>
    </row>
    <row r="1586" spans="1:8">
      <c r="A1586" s="4" t="s">
        <v>59</v>
      </c>
      <c r="B1586" s="135" t="s">
        <v>58</v>
      </c>
      <c r="C1586" s="136">
        <v>44377</v>
      </c>
      <c r="D1586" s="137" cm="1">
        <f t="array" ref="D1586">INDEX(Horimetros!$4:$4,1,'Tabela Horímetros'!F1586)</f>
        <v>0</v>
      </c>
      <c r="F1586">
        <f t="shared" si="25"/>
        <v>178</v>
      </c>
      <c r="H1586" s="59"/>
    </row>
    <row r="1587" spans="1:8">
      <c r="A1587" s="4" t="s">
        <v>61</v>
      </c>
      <c r="B1587" s="135" t="s">
        <v>60</v>
      </c>
      <c r="C1587" s="136">
        <v>44377</v>
      </c>
      <c r="D1587" s="137" cm="1">
        <f t="array" ref="D1587">INDEX(Horimetros!$5:$5,1,'Tabela Horímetros'!F1587)</f>
        <v>23777</v>
      </c>
      <c r="F1587">
        <f t="shared" si="25"/>
        <v>178</v>
      </c>
      <c r="H1587" s="59"/>
    </row>
    <row r="1588" spans="1:8">
      <c r="A1588" s="4" t="s">
        <v>63</v>
      </c>
      <c r="B1588" s="135" t="s">
        <v>62</v>
      </c>
      <c r="C1588" s="136">
        <v>44377</v>
      </c>
      <c r="D1588" s="137" cm="1">
        <f t="array" ref="D1588">INDEX(Horimetros!$6:$6,1,'Tabela Horímetros'!F1588)</f>
        <v>22051</v>
      </c>
      <c r="F1588">
        <f t="shared" si="25"/>
        <v>178</v>
      </c>
      <c r="H1588" s="59"/>
    </row>
    <row r="1589" spans="1:8">
      <c r="A1589" s="4" t="s">
        <v>68</v>
      </c>
      <c r="B1589" s="135" t="s">
        <v>67</v>
      </c>
      <c r="C1589" s="136">
        <v>44377</v>
      </c>
      <c r="D1589" s="137" cm="1">
        <f t="array" ref="D1589">INDEX(Horimetros!$7:$7,1,'Tabela Horímetros'!F1589)</f>
        <v>22482</v>
      </c>
      <c r="F1589">
        <f t="shared" si="25"/>
        <v>178</v>
      </c>
      <c r="H1589" s="59"/>
    </row>
    <row r="1590" spans="1:8">
      <c r="A1590" s="4" t="s">
        <v>72</v>
      </c>
      <c r="B1590" s="135" t="s">
        <v>71</v>
      </c>
      <c r="C1590" s="136">
        <v>44377</v>
      </c>
      <c r="D1590" s="137" cm="1">
        <f t="array" ref="D1590">INDEX(Horimetros!$8:$8,1,'Tabela Horímetros'!F1590)</f>
        <v>22994</v>
      </c>
      <c r="F1590">
        <f t="shared" si="25"/>
        <v>178</v>
      </c>
      <c r="H1590" s="59"/>
    </row>
    <row r="1591" spans="1:8">
      <c r="A1591" s="4" t="s">
        <v>76</v>
      </c>
      <c r="B1591" s="135" t="s">
        <v>75</v>
      </c>
      <c r="C1591" s="136">
        <v>44377</v>
      </c>
      <c r="D1591" s="137" t="e" cm="1">
        <f t="array" ref="D1591">INDEX(Horimetros!#REF!,1,'Tabela Horímetros'!F1591)</f>
        <v>#REF!</v>
      </c>
      <c r="F1591">
        <f t="shared" si="25"/>
        <v>178</v>
      </c>
      <c r="H1591" s="59"/>
    </row>
    <row r="1592" spans="1:8">
      <c r="A1592" s="4" t="s">
        <v>80</v>
      </c>
      <c r="B1592" s="135" t="s">
        <v>79</v>
      </c>
      <c r="C1592" s="136">
        <v>44377</v>
      </c>
      <c r="D1592" s="137" t="e" cm="1">
        <f t="array" ref="D1592">INDEX(Horimetros!#REF!,1,'Tabela Horímetros'!F1592)</f>
        <v>#REF!</v>
      </c>
      <c r="F1592">
        <f t="shared" si="25"/>
        <v>178</v>
      </c>
      <c r="H1592" s="59"/>
    </row>
    <row r="1593" spans="1:8">
      <c r="A1593" s="4" t="s">
        <v>84</v>
      </c>
      <c r="B1593" s="135" t="s">
        <v>83</v>
      </c>
      <c r="C1593" s="136">
        <v>44377</v>
      </c>
      <c r="D1593" s="137" t="e" cm="1">
        <f t="array" ref="D1593">INDEX(Horimetros!#REF!,1,'Tabela Horímetros'!F1593)</f>
        <v>#REF!</v>
      </c>
      <c r="F1593">
        <f t="shared" si="25"/>
        <v>178</v>
      </c>
      <c r="H1593" s="59"/>
    </row>
    <row r="1594" spans="1:8">
      <c r="A1594" s="4" t="s">
        <v>86</v>
      </c>
      <c r="B1594" s="135" t="s">
        <v>85</v>
      </c>
      <c r="C1594" s="136">
        <v>44377</v>
      </c>
      <c r="D1594" s="137" t="e" cm="1">
        <f t="array" ref="D1594">INDEX(Horimetros!#REF!,1,'Tabela Horímetros'!F1594)</f>
        <v>#REF!</v>
      </c>
      <c r="F1594">
        <f t="shared" si="25"/>
        <v>178</v>
      </c>
      <c r="H1594" s="59"/>
    </row>
    <row r="1595" spans="1:8">
      <c r="A1595" s="4" t="s">
        <v>59</v>
      </c>
      <c r="B1595" s="135" t="s">
        <v>58</v>
      </c>
      <c r="C1595" s="136">
        <v>44378</v>
      </c>
      <c r="D1595" s="137" cm="1">
        <f t="array" ref="D1595">INDEX(Horimetros!$4:$4,1,'Tabela Horímetros'!F1595)</f>
        <v>0</v>
      </c>
      <c r="F1595">
        <f t="shared" si="25"/>
        <v>179</v>
      </c>
      <c r="H1595" s="59"/>
    </row>
    <row r="1596" spans="1:8">
      <c r="A1596" s="4" t="s">
        <v>61</v>
      </c>
      <c r="B1596" s="135" t="s">
        <v>60</v>
      </c>
      <c r="C1596" s="136">
        <v>44378</v>
      </c>
      <c r="D1596" s="137" cm="1">
        <f t="array" ref="D1596">INDEX(Horimetros!$5:$5,1,'Tabela Horímetros'!F1596)</f>
        <v>23788</v>
      </c>
      <c r="F1596">
        <f t="shared" si="25"/>
        <v>179</v>
      </c>
      <c r="H1596" s="59"/>
    </row>
    <row r="1597" spans="1:8">
      <c r="A1597" s="4" t="s">
        <v>63</v>
      </c>
      <c r="B1597" s="135" t="s">
        <v>62</v>
      </c>
      <c r="C1597" s="136">
        <v>44378</v>
      </c>
      <c r="D1597" s="137" cm="1">
        <f t="array" ref="D1597">INDEX(Horimetros!$6:$6,1,'Tabela Horímetros'!F1597)</f>
        <v>22066</v>
      </c>
      <c r="F1597">
        <f t="shared" si="25"/>
        <v>179</v>
      </c>
      <c r="H1597" s="59"/>
    </row>
    <row r="1598" spans="1:8">
      <c r="A1598" s="4" t="s">
        <v>68</v>
      </c>
      <c r="B1598" s="135" t="s">
        <v>67</v>
      </c>
      <c r="C1598" s="136">
        <v>44378</v>
      </c>
      <c r="D1598" s="137" cm="1">
        <f t="array" ref="D1598">INDEX(Horimetros!$7:$7,1,'Tabela Horímetros'!F1598)</f>
        <v>22482</v>
      </c>
      <c r="F1598">
        <f t="shared" si="25"/>
        <v>179</v>
      </c>
      <c r="H1598" s="59"/>
    </row>
    <row r="1599" spans="1:8">
      <c r="A1599" s="4" t="s">
        <v>72</v>
      </c>
      <c r="B1599" s="135" t="s">
        <v>71</v>
      </c>
      <c r="C1599" s="136">
        <v>44378</v>
      </c>
      <c r="D1599" s="137" cm="1">
        <f t="array" ref="D1599">INDEX(Horimetros!$8:$8,1,'Tabela Horímetros'!F1599)</f>
        <v>23012</v>
      </c>
      <c r="F1599">
        <f t="shared" si="25"/>
        <v>179</v>
      </c>
      <c r="H1599" s="59"/>
    </row>
    <row r="1600" spans="1:8">
      <c r="A1600" s="4" t="s">
        <v>76</v>
      </c>
      <c r="B1600" s="135" t="s">
        <v>75</v>
      </c>
      <c r="C1600" s="136">
        <v>44378</v>
      </c>
      <c r="D1600" s="137" t="e" cm="1">
        <f t="array" ref="D1600">INDEX(Horimetros!#REF!,1,'Tabela Horímetros'!F1600)</f>
        <v>#REF!</v>
      </c>
      <c r="F1600">
        <f t="shared" si="25"/>
        <v>179</v>
      </c>
      <c r="H1600" s="59"/>
    </row>
    <row r="1601" spans="1:8">
      <c r="A1601" s="4" t="s">
        <v>80</v>
      </c>
      <c r="B1601" s="135" t="s">
        <v>79</v>
      </c>
      <c r="C1601" s="136">
        <v>44378</v>
      </c>
      <c r="D1601" s="137" t="e" cm="1">
        <f t="array" ref="D1601">INDEX(Horimetros!#REF!,1,'Tabela Horímetros'!F1601)</f>
        <v>#REF!</v>
      </c>
      <c r="F1601">
        <f t="shared" si="25"/>
        <v>179</v>
      </c>
      <c r="H1601" s="59"/>
    </row>
    <row r="1602" spans="1:8">
      <c r="A1602" s="4" t="s">
        <v>84</v>
      </c>
      <c r="B1602" s="135" t="s">
        <v>83</v>
      </c>
      <c r="C1602" s="136">
        <v>44378</v>
      </c>
      <c r="D1602" s="137" t="e" cm="1">
        <f t="array" ref="D1602">INDEX(Horimetros!#REF!,1,'Tabela Horímetros'!F1602)</f>
        <v>#REF!</v>
      </c>
      <c r="F1602">
        <f t="shared" si="25"/>
        <v>179</v>
      </c>
      <c r="H1602" s="59"/>
    </row>
    <row r="1603" spans="1:8">
      <c r="A1603" s="4" t="s">
        <v>86</v>
      </c>
      <c r="B1603" s="135" t="s">
        <v>85</v>
      </c>
      <c r="C1603" s="136">
        <v>44378</v>
      </c>
      <c r="D1603" s="137" t="e" cm="1">
        <f t="array" ref="D1603">INDEX(Horimetros!#REF!,1,'Tabela Horímetros'!F1603)</f>
        <v>#REF!</v>
      </c>
      <c r="F1603">
        <f t="shared" si="25"/>
        <v>179</v>
      </c>
      <c r="H1603" s="59"/>
    </row>
    <row r="1604" spans="1:8">
      <c r="A1604" s="4" t="s">
        <v>59</v>
      </c>
      <c r="B1604" s="135" t="s">
        <v>58</v>
      </c>
      <c r="C1604" s="136">
        <v>44379</v>
      </c>
      <c r="D1604" s="137" cm="1">
        <f t="array" ref="D1604">INDEX(Horimetros!$4:$4,1,'Tabela Horímetros'!F1604)</f>
        <v>0</v>
      </c>
      <c r="F1604">
        <f t="shared" si="25"/>
        <v>180</v>
      </c>
      <c r="H1604" s="59"/>
    </row>
    <row r="1605" spans="1:8">
      <c r="A1605" s="4" t="s">
        <v>61</v>
      </c>
      <c r="B1605" s="135" t="s">
        <v>60</v>
      </c>
      <c r="C1605" s="136">
        <v>44379</v>
      </c>
      <c r="D1605" s="137" cm="1">
        <f t="array" ref="D1605">INDEX(Horimetros!$5:$5,1,'Tabela Horímetros'!F1605)</f>
        <v>0</v>
      </c>
      <c r="F1605">
        <f t="shared" si="25"/>
        <v>180</v>
      </c>
      <c r="H1605" s="59"/>
    </row>
    <row r="1606" spans="1:8">
      <c r="A1606" s="4" t="s">
        <v>63</v>
      </c>
      <c r="B1606" s="135" t="s">
        <v>62</v>
      </c>
      <c r="C1606" s="136">
        <v>44379</v>
      </c>
      <c r="D1606" s="137" cm="1">
        <f t="array" ref="D1606">INDEX(Horimetros!$6:$6,1,'Tabela Horímetros'!F1606)</f>
        <v>0</v>
      </c>
      <c r="F1606">
        <f t="shared" si="25"/>
        <v>180</v>
      </c>
      <c r="H1606" s="59"/>
    </row>
    <row r="1607" spans="1:8">
      <c r="A1607" s="4" t="s">
        <v>68</v>
      </c>
      <c r="B1607" s="135" t="s">
        <v>67</v>
      </c>
      <c r="C1607" s="136">
        <v>44379</v>
      </c>
      <c r="D1607" s="137" cm="1">
        <f t="array" ref="D1607">INDEX(Horimetros!$7:$7,1,'Tabela Horímetros'!F1607)</f>
        <v>0</v>
      </c>
      <c r="F1607">
        <f t="shared" si="25"/>
        <v>180</v>
      </c>
      <c r="H1607" s="59"/>
    </row>
    <row r="1608" spans="1:8">
      <c r="A1608" s="4" t="s">
        <v>72</v>
      </c>
      <c r="B1608" s="135" t="s">
        <v>71</v>
      </c>
      <c r="C1608" s="136">
        <v>44379</v>
      </c>
      <c r="D1608" s="137" cm="1">
        <f t="array" ref="D1608">INDEX(Horimetros!$8:$8,1,'Tabela Horímetros'!F1608)</f>
        <v>0</v>
      </c>
      <c r="F1608">
        <f t="shared" si="25"/>
        <v>180</v>
      </c>
      <c r="H1608" s="59"/>
    </row>
    <row r="1609" spans="1:8">
      <c r="A1609" s="4" t="s">
        <v>76</v>
      </c>
      <c r="B1609" s="135" t="s">
        <v>75</v>
      </c>
      <c r="C1609" s="136">
        <v>44379</v>
      </c>
      <c r="D1609" s="137" t="e" cm="1">
        <f t="array" ref="D1609">INDEX(Horimetros!#REF!,1,'Tabela Horímetros'!F1609)</f>
        <v>#REF!</v>
      </c>
      <c r="F1609">
        <f t="shared" si="25"/>
        <v>180</v>
      </c>
      <c r="H1609" s="59"/>
    </row>
    <row r="1610" spans="1:8">
      <c r="A1610" s="4" t="s">
        <v>80</v>
      </c>
      <c r="B1610" s="135" t="s">
        <v>79</v>
      </c>
      <c r="C1610" s="136">
        <v>44379</v>
      </c>
      <c r="D1610" s="137" t="e" cm="1">
        <f t="array" ref="D1610">INDEX(Horimetros!#REF!,1,'Tabela Horímetros'!F1610)</f>
        <v>#REF!</v>
      </c>
      <c r="F1610">
        <f t="shared" si="25"/>
        <v>180</v>
      </c>
      <c r="H1610" s="59"/>
    </row>
    <row r="1611" spans="1:8">
      <c r="A1611" s="4" t="s">
        <v>84</v>
      </c>
      <c r="B1611" s="135" t="s">
        <v>83</v>
      </c>
      <c r="C1611" s="136">
        <v>44379</v>
      </c>
      <c r="D1611" s="137" t="e" cm="1">
        <f t="array" ref="D1611">INDEX(Horimetros!#REF!,1,'Tabela Horímetros'!F1611)</f>
        <v>#REF!</v>
      </c>
      <c r="F1611">
        <f t="shared" si="25"/>
        <v>180</v>
      </c>
      <c r="H1611" s="59"/>
    </row>
    <row r="1612" spans="1:8">
      <c r="A1612" s="4" t="s">
        <v>86</v>
      </c>
      <c r="B1612" s="135" t="s">
        <v>85</v>
      </c>
      <c r="C1612" s="136">
        <v>44379</v>
      </c>
      <c r="D1612" s="137" t="e" cm="1">
        <f t="array" ref="D1612">INDEX(Horimetros!#REF!,1,'Tabela Horímetros'!F1612)</f>
        <v>#REF!</v>
      </c>
      <c r="F1612">
        <f t="shared" si="25"/>
        <v>180</v>
      </c>
      <c r="H1612" s="59"/>
    </row>
    <row r="1613" spans="1:8">
      <c r="A1613" s="4" t="s">
        <v>59</v>
      </c>
      <c r="B1613" s="135" t="s">
        <v>58</v>
      </c>
      <c r="C1613" s="136">
        <v>44380</v>
      </c>
      <c r="D1613" s="137" cm="1">
        <f t="array" ref="D1613">INDEX(Horimetros!$4:$4,1,'Tabela Horímetros'!F1613)</f>
        <v>0</v>
      </c>
      <c r="F1613">
        <f t="shared" si="25"/>
        <v>181</v>
      </c>
      <c r="H1613" s="59"/>
    </row>
    <row r="1614" spans="1:8">
      <c r="A1614" s="4" t="s">
        <v>61</v>
      </c>
      <c r="B1614" s="135" t="s">
        <v>60</v>
      </c>
      <c r="C1614" s="136">
        <v>44380</v>
      </c>
      <c r="D1614" s="137" cm="1">
        <f t="array" ref="D1614">INDEX(Horimetros!$5:$5,1,'Tabela Horímetros'!F1614)</f>
        <v>0</v>
      </c>
      <c r="F1614">
        <f t="shared" si="25"/>
        <v>181</v>
      </c>
      <c r="H1614" s="59"/>
    </row>
    <row r="1615" spans="1:8">
      <c r="A1615" s="4" t="s">
        <v>63</v>
      </c>
      <c r="B1615" s="135" t="s">
        <v>62</v>
      </c>
      <c r="C1615" s="136">
        <v>44380</v>
      </c>
      <c r="D1615" s="137" cm="1">
        <f t="array" ref="D1615">INDEX(Horimetros!$6:$6,1,'Tabela Horímetros'!F1615)</f>
        <v>0</v>
      </c>
      <c r="F1615">
        <f t="shared" si="25"/>
        <v>181</v>
      </c>
      <c r="H1615" s="59"/>
    </row>
    <row r="1616" spans="1:8">
      <c r="A1616" s="4" t="s">
        <v>68</v>
      </c>
      <c r="B1616" s="135" t="s">
        <v>67</v>
      </c>
      <c r="C1616" s="136">
        <v>44380</v>
      </c>
      <c r="D1616" s="137" cm="1">
        <f t="array" ref="D1616">INDEX(Horimetros!$7:$7,1,'Tabela Horímetros'!F1616)</f>
        <v>0</v>
      </c>
      <c r="F1616">
        <f t="shared" si="25"/>
        <v>181</v>
      </c>
      <c r="H1616" s="59"/>
    </row>
    <row r="1617" spans="1:8">
      <c r="A1617" s="4" t="s">
        <v>72</v>
      </c>
      <c r="B1617" s="135" t="s">
        <v>71</v>
      </c>
      <c r="C1617" s="136">
        <v>44380</v>
      </c>
      <c r="D1617" s="137" cm="1">
        <f t="array" ref="D1617">INDEX(Horimetros!$8:$8,1,'Tabela Horímetros'!F1617)</f>
        <v>0</v>
      </c>
      <c r="F1617">
        <f t="shared" si="25"/>
        <v>181</v>
      </c>
      <c r="H1617" s="59"/>
    </row>
    <row r="1618" spans="1:8">
      <c r="A1618" s="4" t="s">
        <v>76</v>
      </c>
      <c r="B1618" s="135" t="s">
        <v>75</v>
      </c>
      <c r="C1618" s="136">
        <v>44380</v>
      </c>
      <c r="D1618" s="137" t="e" cm="1">
        <f t="array" ref="D1618">INDEX(Horimetros!#REF!,1,'Tabela Horímetros'!F1618)</f>
        <v>#REF!</v>
      </c>
      <c r="F1618">
        <f t="shared" si="25"/>
        <v>181</v>
      </c>
      <c r="H1618" s="59"/>
    </row>
    <row r="1619" spans="1:8">
      <c r="A1619" s="4" t="s">
        <v>80</v>
      </c>
      <c r="B1619" s="135" t="s">
        <v>79</v>
      </c>
      <c r="C1619" s="136">
        <v>44380</v>
      </c>
      <c r="D1619" s="137" t="e" cm="1">
        <f t="array" ref="D1619">INDEX(Horimetros!#REF!,1,'Tabela Horímetros'!F1619)</f>
        <v>#REF!</v>
      </c>
      <c r="F1619">
        <f t="shared" si="25"/>
        <v>181</v>
      </c>
      <c r="H1619" s="59"/>
    </row>
    <row r="1620" spans="1:8">
      <c r="A1620" s="4" t="s">
        <v>84</v>
      </c>
      <c r="B1620" s="135" t="s">
        <v>83</v>
      </c>
      <c r="C1620" s="136">
        <v>44380</v>
      </c>
      <c r="D1620" s="137" t="e" cm="1">
        <f t="array" ref="D1620">INDEX(Horimetros!#REF!,1,'Tabela Horímetros'!F1620)</f>
        <v>#REF!</v>
      </c>
      <c r="F1620">
        <f t="shared" si="25"/>
        <v>181</v>
      </c>
      <c r="H1620" s="59"/>
    </row>
    <row r="1621" spans="1:8">
      <c r="A1621" s="4" t="s">
        <v>86</v>
      </c>
      <c r="B1621" s="135" t="s">
        <v>85</v>
      </c>
      <c r="C1621" s="136">
        <v>44380</v>
      </c>
      <c r="D1621" s="137" t="e" cm="1">
        <f t="array" ref="D1621">INDEX(Horimetros!#REF!,1,'Tabela Horímetros'!F1621)</f>
        <v>#REF!</v>
      </c>
      <c r="F1621">
        <f t="shared" ref="F1621:F1684" si="26">F1612+1</f>
        <v>181</v>
      </c>
      <c r="H1621" s="59"/>
    </row>
    <row r="1622" spans="1:8">
      <c r="A1622" s="4" t="s">
        <v>59</v>
      </c>
      <c r="B1622" s="135" t="s">
        <v>58</v>
      </c>
      <c r="C1622" s="136">
        <v>44381</v>
      </c>
      <c r="D1622" s="137" cm="1">
        <f t="array" ref="D1622">INDEX(Horimetros!$4:$4,1,'Tabela Horímetros'!F1622)</f>
        <v>0</v>
      </c>
      <c r="F1622">
        <f t="shared" si="26"/>
        <v>182</v>
      </c>
      <c r="H1622" s="59"/>
    </row>
    <row r="1623" spans="1:8">
      <c r="A1623" s="4" t="s">
        <v>61</v>
      </c>
      <c r="B1623" s="135" t="s">
        <v>60</v>
      </c>
      <c r="C1623" s="136">
        <v>44381</v>
      </c>
      <c r="D1623" s="137" cm="1">
        <f t="array" ref="D1623">INDEX(Horimetros!$5:$5,1,'Tabela Horímetros'!F1623)</f>
        <v>23824</v>
      </c>
      <c r="F1623">
        <f t="shared" si="26"/>
        <v>182</v>
      </c>
      <c r="H1623" s="59"/>
    </row>
    <row r="1624" spans="1:8">
      <c r="A1624" s="4" t="s">
        <v>63</v>
      </c>
      <c r="B1624" s="135" t="s">
        <v>62</v>
      </c>
      <c r="C1624" s="136">
        <v>44381</v>
      </c>
      <c r="D1624" s="137" cm="1">
        <f t="array" ref="D1624">INDEX(Horimetros!$6:$6,1,'Tabela Horímetros'!F1624)</f>
        <v>22110</v>
      </c>
      <c r="F1624">
        <f t="shared" si="26"/>
        <v>182</v>
      </c>
      <c r="H1624" s="59"/>
    </row>
    <row r="1625" spans="1:8">
      <c r="A1625" s="4" t="s">
        <v>68</v>
      </c>
      <c r="B1625" s="135" t="s">
        <v>67</v>
      </c>
      <c r="C1625" s="136">
        <v>44381</v>
      </c>
      <c r="D1625" s="137" cm="1">
        <f t="array" ref="D1625">INDEX(Horimetros!$7:$7,1,'Tabela Horímetros'!F1625)</f>
        <v>22503</v>
      </c>
      <c r="F1625">
        <f t="shared" si="26"/>
        <v>182</v>
      </c>
      <c r="H1625" s="59"/>
    </row>
    <row r="1626" spans="1:8">
      <c r="A1626" s="4" t="s">
        <v>72</v>
      </c>
      <c r="B1626" s="135" t="s">
        <v>71</v>
      </c>
      <c r="C1626" s="136">
        <v>44381</v>
      </c>
      <c r="D1626" s="137" cm="1">
        <f t="array" ref="D1626">INDEX(Horimetros!$8:$8,1,'Tabela Horímetros'!F1626)</f>
        <v>23037</v>
      </c>
      <c r="F1626">
        <f t="shared" si="26"/>
        <v>182</v>
      </c>
      <c r="H1626" s="59"/>
    </row>
    <row r="1627" spans="1:8">
      <c r="A1627" s="4" t="s">
        <v>76</v>
      </c>
      <c r="B1627" s="135" t="s">
        <v>75</v>
      </c>
      <c r="C1627" s="136">
        <v>44381</v>
      </c>
      <c r="D1627" s="137" t="e" cm="1">
        <f t="array" ref="D1627">INDEX(Horimetros!#REF!,1,'Tabela Horímetros'!F1627)</f>
        <v>#REF!</v>
      </c>
      <c r="F1627">
        <f t="shared" si="26"/>
        <v>182</v>
      </c>
      <c r="H1627" s="59"/>
    </row>
    <row r="1628" spans="1:8">
      <c r="A1628" s="4" t="s">
        <v>80</v>
      </c>
      <c r="B1628" s="135" t="s">
        <v>79</v>
      </c>
      <c r="C1628" s="136">
        <v>44381</v>
      </c>
      <c r="D1628" s="137" t="e" cm="1">
        <f t="array" ref="D1628">INDEX(Horimetros!#REF!,1,'Tabela Horímetros'!F1628)</f>
        <v>#REF!</v>
      </c>
      <c r="F1628">
        <f t="shared" si="26"/>
        <v>182</v>
      </c>
      <c r="H1628" s="59"/>
    </row>
    <row r="1629" spans="1:8">
      <c r="A1629" s="4" t="s">
        <v>84</v>
      </c>
      <c r="B1629" s="135" t="s">
        <v>83</v>
      </c>
      <c r="C1629" s="136">
        <v>44381</v>
      </c>
      <c r="D1629" s="137" t="e" cm="1">
        <f t="array" ref="D1629">INDEX(Horimetros!#REF!,1,'Tabela Horímetros'!F1629)</f>
        <v>#REF!</v>
      </c>
      <c r="F1629">
        <f t="shared" si="26"/>
        <v>182</v>
      </c>
      <c r="H1629" s="59"/>
    </row>
    <row r="1630" spans="1:8">
      <c r="A1630" s="4" t="s">
        <v>86</v>
      </c>
      <c r="B1630" s="135" t="s">
        <v>85</v>
      </c>
      <c r="C1630" s="136">
        <v>44381</v>
      </c>
      <c r="D1630" s="137" t="e" cm="1">
        <f t="array" ref="D1630">INDEX(Horimetros!#REF!,1,'Tabela Horímetros'!F1630)</f>
        <v>#REF!</v>
      </c>
      <c r="F1630">
        <f t="shared" si="26"/>
        <v>182</v>
      </c>
      <c r="H1630" s="59"/>
    </row>
    <row r="1631" spans="1:8">
      <c r="A1631" s="4" t="s">
        <v>59</v>
      </c>
      <c r="B1631" s="135" t="s">
        <v>58</v>
      </c>
      <c r="C1631" s="136">
        <v>44382</v>
      </c>
      <c r="D1631" s="137" cm="1">
        <f t="array" ref="D1631">INDEX(Horimetros!$4:$4,1,'Tabela Horímetros'!F1631)</f>
        <v>0</v>
      </c>
      <c r="F1631">
        <f t="shared" si="26"/>
        <v>183</v>
      </c>
      <c r="H1631" s="59"/>
    </row>
    <row r="1632" spans="1:8">
      <c r="A1632" s="4" t="s">
        <v>61</v>
      </c>
      <c r="B1632" s="135" t="s">
        <v>60</v>
      </c>
      <c r="C1632" s="136">
        <v>44382</v>
      </c>
      <c r="D1632" s="137" cm="1">
        <f t="array" ref="D1632">INDEX(Horimetros!$5:$5,1,'Tabela Horímetros'!F1632)</f>
        <v>23845</v>
      </c>
      <c r="F1632">
        <f t="shared" si="26"/>
        <v>183</v>
      </c>
      <c r="H1632" s="59"/>
    </row>
    <row r="1633" spans="1:8">
      <c r="A1633" s="4" t="s">
        <v>63</v>
      </c>
      <c r="B1633" s="135" t="s">
        <v>62</v>
      </c>
      <c r="C1633" s="136">
        <v>44382</v>
      </c>
      <c r="D1633" s="137" cm="1">
        <f t="array" ref="D1633">INDEX(Horimetros!$6:$6,1,'Tabela Horímetros'!F1633)</f>
        <v>22127</v>
      </c>
      <c r="F1633">
        <f t="shared" si="26"/>
        <v>183</v>
      </c>
      <c r="H1633" s="59"/>
    </row>
    <row r="1634" spans="1:8">
      <c r="A1634" s="4" t="s">
        <v>68</v>
      </c>
      <c r="B1634" s="135" t="s">
        <v>67</v>
      </c>
      <c r="C1634" s="136">
        <v>44382</v>
      </c>
      <c r="D1634" s="137" cm="1">
        <f t="array" ref="D1634">INDEX(Horimetros!$7:$7,1,'Tabela Horímetros'!F1634)</f>
        <v>22522</v>
      </c>
      <c r="F1634">
        <f t="shared" si="26"/>
        <v>183</v>
      </c>
      <c r="H1634" s="59"/>
    </row>
    <row r="1635" spans="1:8">
      <c r="A1635" s="4" t="s">
        <v>72</v>
      </c>
      <c r="B1635" s="135" t="s">
        <v>71</v>
      </c>
      <c r="C1635" s="136">
        <v>44382</v>
      </c>
      <c r="D1635" s="137" cm="1">
        <f t="array" ref="D1635">INDEX(Horimetros!$8:$8,1,'Tabela Horímetros'!F1635)</f>
        <v>23054</v>
      </c>
      <c r="F1635">
        <f t="shared" si="26"/>
        <v>183</v>
      </c>
      <c r="H1635" s="59"/>
    </row>
    <row r="1636" spans="1:8">
      <c r="A1636" s="4" t="s">
        <v>76</v>
      </c>
      <c r="B1636" s="135" t="s">
        <v>75</v>
      </c>
      <c r="C1636" s="136">
        <v>44382</v>
      </c>
      <c r="D1636" s="137" t="e" cm="1">
        <f t="array" ref="D1636">INDEX(Horimetros!#REF!,1,'Tabela Horímetros'!F1636)</f>
        <v>#REF!</v>
      </c>
      <c r="F1636">
        <f t="shared" si="26"/>
        <v>183</v>
      </c>
      <c r="H1636" s="59"/>
    </row>
    <row r="1637" spans="1:8">
      <c r="A1637" s="4" t="s">
        <v>80</v>
      </c>
      <c r="B1637" s="135" t="s">
        <v>79</v>
      </c>
      <c r="C1637" s="136">
        <v>44382</v>
      </c>
      <c r="D1637" s="137" t="e" cm="1">
        <f t="array" ref="D1637">INDEX(Horimetros!#REF!,1,'Tabela Horímetros'!F1637)</f>
        <v>#REF!</v>
      </c>
      <c r="F1637">
        <f t="shared" si="26"/>
        <v>183</v>
      </c>
      <c r="H1637" s="59"/>
    </row>
    <row r="1638" spans="1:8">
      <c r="A1638" s="4" t="s">
        <v>84</v>
      </c>
      <c r="B1638" s="135" t="s">
        <v>83</v>
      </c>
      <c r="C1638" s="136">
        <v>44382</v>
      </c>
      <c r="D1638" s="137" t="e" cm="1">
        <f t="array" ref="D1638">INDEX(Horimetros!#REF!,1,'Tabela Horímetros'!F1638)</f>
        <v>#REF!</v>
      </c>
      <c r="F1638">
        <f t="shared" si="26"/>
        <v>183</v>
      </c>
      <c r="H1638" s="59"/>
    </row>
    <row r="1639" spans="1:8">
      <c r="A1639" s="4" t="s">
        <v>86</v>
      </c>
      <c r="B1639" s="135" t="s">
        <v>85</v>
      </c>
      <c r="C1639" s="136">
        <v>44382</v>
      </c>
      <c r="D1639" s="137" t="e" cm="1">
        <f t="array" ref="D1639">INDEX(Horimetros!#REF!,1,'Tabela Horímetros'!F1639)</f>
        <v>#REF!</v>
      </c>
      <c r="F1639">
        <f t="shared" si="26"/>
        <v>183</v>
      </c>
      <c r="H1639" s="59"/>
    </row>
    <row r="1640" spans="1:8">
      <c r="A1640" s="4" t="s">
        <v>59</v>
      </c>
      <c r="B1640" s="135" t="s">
        <v>58</v>
      </c>
      <c r="C1640" s="136">
        <v>44383</v>
      </c>
      <c r="D1640" s="137" cm="1">
        <f t="array" ref="D1640">INDEX(Horimetros!$4:$4,1,'Tabela Horímetros'!F1640)</f>
        <v>0</v>
      </c>
      <c r="F1640">
        <f t="shared" si="26"/>
        <v>184</v>
      </c>
      <c r="H1640" s="59"/>
    </row>
    <row r="1641" spans="1:8">
      <c r="A1641" s="4" t="s">
        <v>61</v>
      </c>
      <c r="B1641" s="135" t="s">
        <v>60</v>
      </c>
      <c r="C1641" s="136">
        <v>44383</v>
      </c>
      <c r="D1641" s="137" cm="1">
        <f t="array" ref="D1641">INDEX(Horimetros!$5:$5,1,'Tabela Horímetros'!F1641)</f>
        <v>23865</v>
      </c>
      <c r="F1641">
        <f t="shared" si="26"/>
        <v>184</v>
      </c>
      <c r="H1641" s="59"/>
    </row>
    <row r="1642" spans="1:8">
      <c r="A1642" s="4" t="s">
        <v>63</v>
      </c>
      <c r="B1642" s="135" t="s">
        <v>62</v>
      </c>
      <c r="C1642" s="136">
        <v>44383</v>
      </c>
      <c r="D1642" s="137" cm="1">
        <f t="array" ref="D1642">INDEX(Horimetros!$6:$6,1,'Tabela Horímetros'!F1642)</f>
        <v>22134</v>
      </c>
      <c r="F1642">
        <f t="shared" si="26"/>
        <v>184</v>
      </c>
      <c r="H1642" s="59"/>
    </row>
    <row r="1643" spans="1:8">
      <c r="A1643" s="4" t="s">
        <v>68</v>
      </c>
      <c r="B1643" s="135" t="s">
        <v>67</v>
      </c>
      <c r="C1643" s="136">
        <v>44383</v>
      </c>
      <c r="D1643" s="137" cm="1">
        <f t="array" ref="D1643">INDEX(Horimetros!$7:$7,1,'Tabela Horímetros'!F1643)</f>
        <v>22539</v>
      </c>
      <c r="F1643">
        <f t="shared" si="26"/>
        <v>184</v>
      </c>
      <c r="H1643" s="59"/>
    </row>
    <row r="1644" spans="1:8">
      <c r="A1644" s="4" t="s">
        <v>72</v>
      </c>
      <c r="B1644" s="135" t="s">
        <v>71</v>
      </c>
      <c r="C1644" s="136">
        <v>44383</v>
      </c>
      <c r="D1644" s="137" cm="1">
        <f t="array" ref="D1644">INDEX(Horimetros!$8:$8,1,'Tabela Horímetros'!F1644)</f>
        <v>23068</v>
      </c>
      <c r="F1644">
        <f t="shared" si="26"/>
        <v>184</v>
      </c>
      <c r="H1644" s="59"/>
    </row>
    <row r="1645" spans="1:8">
      <c r="A1645" s="4" t="s">
        <v>76</v>
      </c>
      <c r="B1645" s="135" t="s">
        <v>75</v>
      </c>
      <c r="C1645" s="136">
        <v>44383</v>
      </c>
      <c r="D1645" s="137" t="e" cm="1">
        <f t="array" ref="D1645">INDEX(Horimetros!#REF!,1,'Tabela Horímetros'!F1645)</f>
        <v>#REF!</v>
      </c>
      <c r="F1645">
        <f t="shared" si="26"/>
        <v>184</v>
      </c>
      <c r="H1645" s="59"/>
    </row>
    <row r="1646" spans="1:8">
      <c r="A1646" s="4" t="s">
        <v>80</v>
      </c>
      <c r="B1646" s="135" t="s">
        <v>79</v>
      </c>
      <c r="C1646" s="136">
        <v>44383</v>
      </c>
      <c r="D1646" s="137" t="e" cm="1">
        <f t="array" ref="D1646">INDEX(Horimetros!#REF!,1,'Tabela Horímetros'!F1646)</f>
        <v>#REF!</v>
      </c>
      <c r="F1646">
        <f t="shared" si="26"/>
        <v>184</v>
      </c>
      <c r="H1646" s="59"/>
    </row>
    <row r="1647" spans="1:8">
      <c r="A1647" s="4" t="s">
        <v>84</v>
      </c>
      <c r="B1647" s="135" t="s">
        <v>83</v>
      </c>
      <c r="C1647" s="136">
        <v>44383</v>
      </c>
      <c r="D1647" s="137" t="e" cm="1">
        <f t="array" ref="D1647">INDEX(Horimetros!#REF!,1,'Tabela Horímetros'!F1647)</f>
        <v>#REF!</v>
      </c>
      <c r="F1647">
        <f t="shared" si="26"/>
        <v>184</v>
      </c>
      <c r="H1647" s="59"/>
    </row>
    <row r="1648" spans="1:8">
      <c r="A1648" s="4" t="s">
        <v>86</v>
      </c>
      <c r="B1648" s="135" t="s">
        <v>85</v>
      </c>
      <c r="C1648" s="136">
        <v>44383</v>
      </c>
      <c r="D1648" s="137" t="e" cm="1">
        <f t="array" ref="D1648">INDEX(Horimetros!#REF!,1,'Tabela Horímetros'!F1648)</f>
        <v>#REF!</v>
      </c>
      <c r="F1648">
        <f t="shared" si="26"/>
        <v>184</v>
      </c>
      <c r="H1648" s="59"/>
    </row>
    <row r="1649" spans="1:8">
      <c r="A1649" s="4" t="s">
        <v>59</v>
      </c>
      <c r="B1649" s="135" t="s">
        <v>58</v>
      </c>
      <c r="C1649" s="136">
        <v>44384</v>
      </c>
      <c r="D1649" s="137" cm="1">
        <f t="array" ref="D1649">INDEX(Horimetros!$4:$4,1,'Tabela Horímetros'!F1649)</f>
        <v>0</v>
      </c>
      <c r="F1649">
        <f t="shared" si="26"/>
        <v>185</v>
      </c>
      <c r="H1649" s="59"/>
    </row>
    <row r="1650" spans="1:8">
      <c r="A1650" s="4" t="s">
        <v>61</v>
      </c>
      <c r="B1650" s="135" t="s">
        <v>60</v>
      </c>
      <c r="C1650" s="136">
        <v>44384</v>
      </c>
      <c r="D1650" s="137" cm="1">
        <f t="array" ref="D1650">INDEX(Horimetros!$5:$5,1,'Tabela Horímetros'!F1650)</f>
        <v>23878</v>
      </c>
      <c r="F1650">
        <f t="shared" si="26"/>
        <v>185</v>
      </c>
      <c r="H1650" s="59"/>
    </row>
    <row r="1651" spans="1:8">
      <c r="A1651" s="4" t="s">
        <v>63</v>
      </c>
      <c r="B1651" s="135" t="s">
        <v>62</v>
      </c>
      <c r="C1651" s="136">
        <v>44384</v>
      </c>
      <c r="D1651" s="137" cm="1">
        <f t="array" ref="D1651">INDEX(Horimetros!$6:$6,1,'Tabela Horímetros'!F1651)</f>
        <v>22149</v>
      </c>
      <c r="F1651">
        <f t="shared" si="26"/>
        <v>185</v>
      </c>
      <c r="H1651" s="59"/>
    </row>
    <row r="1652" spans="1:8">
      <c r="A1652" s="4" t="s">
        <v>68</v>
      </c>
      <c r="B1652" s="135" t="s">
        <v>67</v>
      </c>
      <c r="C1652" s="136">
        <v>44384</v>
      </c>
      <c r="D1652" s="137" cm="1">
        <f t="array" ref="D1652">INDEX(Horimetros!$7:$7,1,'Tabela Horímetros'!F1652)</f>
        <v>22551</v>
      </c>
      <c r="F1652">
        <f t="shared" si="26"/>
        <v>185</v>
      </c>
      <c r="H1652" s="59"/>
    </row>
    <row r="1653" spans="1:8">
      <c r="A1653" s="4" t="s">
        <v>72</v>
      </c>
      <c r="B1653" s="135" t="s">
        <v>71</v>
      </c>
      <c r="C1653" s="136">
        <v>44384</v>
      </c>
      <c r="D1653" s="137" cm="1">
        <f t="array" ref="D1653">INDEX(Horimetros!$8:$8,1,'Tabela Horímetros'!F1653)</f>
        <v>23081</v>
      </c>
      <c r="F1653">
        <f t="shared" si="26"/>
        <v>185</v>
      </c>
      <c r="H1653" s="59"/>
    </row>
    <row r="1654" spans="1:8">
      <c r="A1654" s="4" t="s">
        <v>76</v>
      </c>
      <c r="B1654" s="135" t="s">
        <v>75</v>
      </c>
      <c r="C1654" s="136">
        <v>44384</v>
      </c>
      <c r="D1654" s="137" t="e" cm="1">
        <f t="array" ref="D1654">INDEX(Horimetros!#REF!,1,'Tabela Horímetros'!F1654)</f>
        <v>#REF!</v>
      </c>
      <c r="F1654">
        <f t="shared" si="26"/>
        <v>185</v>
      </c>
      <c r="H1654" s="59"/>
    </row>
    <row r="1655" spans="1:8">
      <c r="A1655" s="4" t="s">
        <v>80</v>
      </c>
      <c r="B1655" s="135" t="s">
        <v>79</v>
      </c>
      <c r="C1655" s="136">
        <v>44384</v>
      </c>
      <c r="D1655" s="137" t="e" cm="1">
        <f t="array" ref="D1655">INDEX(Horimetros!#REF!,1,'Tabela Horímetros'!F1655)</f>
        <v>#REF!</v>
      </c>
      <c r="F1655">
        <f t="shared" si="26"/>
        <v>185</v>
      </c>
      <c r="H1655" s="59"/>
    </row>
    <row r="1656" spans="1:8">
      <c r="A1656" s="4" t="s">
        <v>84</v>
      </c>
      <c r="B1656" s="135" t="s">
        <v>83</v>
      </c>
      <c r="C1656" s="136">
        <v>44384</v>
      </c>
      <c r="D1656" s="137" t="e" cm="1">
        <f t="array" ref="D1656">INDEX(Horimetros!#REF!,1,'Tabela Horímetros'!F1656)</f>
        <v>#REF!</v>
      </c>
      <c r="F1656">
        <f t="shared" si="26"/>
        <v>185</v>
      </c>
      <c r="H1656" s="59"/>
    </row>
    <row r="1657" spans="1:8">
      <c r="A1657" s="4" t="s">
        <v>86</v>
      </c>
      <c r="B1657" s="135" t="s">
        <v>85</v>
      </c>
      <c r="C1657" s="136">
        <v>44384</v>
      </c>
      <c r="D1657" s="137" t="e" cm="1">
        <f t="array" ref="D1657">INDEX(Horimetros!#REF!,1,'Tabela Horímetros'!F1657)</f>
        <v>#REF!</v>
      </c>
      <c r="F1657">
        <f t="shared" si="26"/>
        <v>185</v>
      </c>
      <c r="H1657" s="59"/>
    </row>
    <row r="1658" spans="1:8">
      <c r="A1658" s="4" t="s">
        <v>59</v>
      </c>
      <c r="B1658" s="135" t="s">
        <v>58</v>
      </c>
      <c r="C1658" s="136">
        <v>44385</v>
      </c>
      <c r="D1658" s="137" cm="1">
        <f t="array" ref="D1658">INDEX(Horimetros!$4:$4,1,'Tabela Horímetros'!F1658)</f>
        <v>0</v>
      </c>
      <c r="F1658">
        <f t="shared" si="26"/>
        <v>186</v>
      </c>
      <c r="H1658" s="59"/>
    </row>
    <row r="1659" spans="1:8">
      <c r="A1659" s="4" t="s">
        <v>61</v>
      </c>
      <c r="B1659" s="135" t="s">
        <v>60</v>
      </c>
      <c r="C1659" s="136">
        <v>44385</v>
      </c>
      <c r="D1659" s="137" cm="1">
        <f t="array" ref="D1659">INDEX(Horimetros!$5:$5,1,'Tabela Horímetros'!F1659)</f>
        <v>0</v>
      </c>
      <c r="F1659">
        <f t="shared" si="26"/>
        <v>186</v>
      </c>
      <c r="H1659" s="59"/>
    </row>
    <row r="1660" spans="1:8">
      <c r="A1660" s="4" t="s">
        <v>63</v>
      </c>
      <c r="B1660" s="135" t="s">
        <v>62</v>
      </c>
      <c r="C1660" s="136">
        <v>44385</v>
      </c>
      <c r="D1660" s="137" cm="1">
        <f t="array" ref="D1660">INDEX(Horimetros!$6:$6,1,'Tabela Horímetros'!F1660)</f>
        <v>0</v>
      </c>
      <c r="F1660">
        <f t="shared" si="26"/>
        <v>186</v>
      </c>
      <c r="H1660" s="59"/>
    </row>
    <row r="1661" spans="1:8">
      <c r="A1661" s="4" t="s">
        <v>68</v>
      </c>
      <c r="B1661" s="135" t="s">
        <v>67</v>
      </c>
      <c r="C1661" s="136">
        <v>44385</v>
      </c>
      <c r="D1661" s="137" cm="1">
        <f t="array" ref="D1661">INDEX(Horimetros!$7:$7,1,'Tabela Horímetros'!F1661)</f>
        <v>0</v>
      </c>
      <c r="F1661">
        <f t="shared" si="26"/>
        <v>186</v>
      </c>
      <c r="H1661" s="59"/>
    </row>
    <row r="1662" spans="1:8">
      <c r="A1662" s="4" t="s">
        <v>72</v>
      </c>
      <c r="B1662" s="135" t="s">
        <v>71</v>
      </c>
      <c r="C1662" s="136">
        <v>44385</v>
      </c>
      <c r="D1662" s="137" cm="1">
        <f t="array" ref="D1662">INDEX(Horimetros!$8:$8,1,'Tabela Horímetros'!F1662)</f>
        <v>0</v>
      </c>
      <c r="F1662">
        <f t="shared" si="26"/>
        <v>186</v>
      </c>
      <c r="H1662" s="59"/>
    </row>
    <row r="1663" spans="1:8">
      <c r="A1663" s="4" t="s">
        <v>76</v>
      </c>
      <c r="B1663" s="135" t="s">
        <v>75</v>
      </c>
      <c r="C1663" s="136">
        <v>44385</v>
      </c>
      <c r="D1663" s="137" t="e" cm="1">
        <f t="array" ref="D1663">INDEX(Horimetros!#REF!,1,'Tabela Horímetros'!F1663)</f>
        <v>#REF!</v>
      </c>
      <c r="F1663">
        <f t="shared" si="26"/>
        <v>186</v>
      </c>
      <c r="H1663" s="59"/>
    </row>
    <row r="1664" spans="1:8">
      <c r="A1664" s="4" t="s">
        <v>80</v>
      </c>
      <c r="B1664" s="135" t="s">
        <v>79</v>
      </c>
      <c r="C1664" s="136">
        <v>44385</v>
      </c>
      <c r="D1664" s="137" t="e" cm="1">
        <f t="array" ref="D1664">INDEX(Horimetros!#REF!,1,'Tabela Horímetros'!F1664)</f>
        <v>#REF!</v>
      </c>
      <c r="F1664">
        <f t="shared" si="26"/>
        <v>186</v>
      </c>
      <c r="H1664" s="59"/>
    </row>
    <row r="1665" spans="1:8">
      <c r="A1665" s="4" t="s">
        <v>84</v>
      </c>
      <c r="B1665" s="135" t="s">
        <v>83</v>
      </c>
      <c r="C1665" s="136">
        <v>44385</v>
      </c>
      <c r="D1665" s="137" t="e" cm="1">
        <f t="array" ref="D1665">INDEX(Horimetros!#REF!,1,'Tabela Horímetros'!F1665)</f>
        <v>#REF!</v>
      </c>
      <c r="F1665">
        <f t="shared" si="26"/>
        <v>186</v>
      </c>
      <c r="H1665" s="59"/>
    </row>
    <row r="1666" spans="1:8">
      <c r="A1666" s="4" t="s">
        <v>86</v>
      </c>
      <c r="B1666" s="135" t="s">
        <v>85</v>
      </c>
      <c r="C1666" s="136">
        <v>44385</v>
      </c>
      <c r="D1666" s="137" t="e" cm="1">
        <f t="array" ref="D1666">INDEX(Horimetros!#REF!,1,'Tabela Horímetros'!F1666)</f>
        <v>#REF!</v>
      </c>
      <c r="F1666">
        <f t="shared" si="26"/>
        <v>186</v>
      </c>
      <c r="H1666" s="59"/>
    </row>
    <row r="1667" spans="1:8">
      <c r="A1667" s="4" t="s">
        <v>59</v>
      </c>
      <c r="B1667" s="135" t="s">
        <v>58</v>
      </c>
      <c r="C1667" s="136">
        <v>44386</v>
      </c>
      <c r="D1667" s="137" cm="1">
        <f t="array" ref="D1667">INDEX(Horimetros!$4:$4,1,'Tabela Horímetros'!F1667)</f>
        <v>0</v>
      </c>
      <c r="F1667">
        <f t="shared" si="26"/>
        <v>187</v>
      </c>
      <c r="H1667" s="59"/>
    </row>
    <row r="1668" spans="1:8">
      <c r="A1668" s="4" t="s">
        <v>61</v>
      </c>
      <c r="B1668" s="135" t="s">
        <v>60</v>
      </c>
      <c r="C1668" s="136">
        <v>44386</v>
      </c>
      <c r="D1668" s="137" cm="1">
        <f t="array" ref="D1668">INDEX(Horimetros!$5:$5,1,'Tabela Horímetros'!F1668)</f>
        <v>0</v>
      </c>
      <c r="F1668">
        <f t="shared" si="26"/>
        <v>187</v>
      </c>
      <c r="H1668" s="59"/>
    </row>
    <row r="1669" spans="1:8">
      <c r="A1669" s="4" t="s">
        <v>63</v>
      </c>
      <c r="B1669" s="135" t="s">
        <v>62</v>
      </c>
      <c r="C1669" s="136">
        <v>44386</v>
      </c>
      <c r="D1669" s="137" cm="1">
        <f t="array" ref="D1669">INDEX(Horimetros!$6:$6,1,'Tabela Horímetros'!F1669)</f>
        <v>0</v>
      </c>
      <c r="F1669">
        <f t="shared" si="26"/>
        <v>187</v>
      </c>
      <c r="H1669" s="59"/>
    </row>
    <row r="1670" spans="1:8">
      <c r="A1670" s="4" t="s">
        <v>68</v>
      </c>
      <c r="B1670" s="135" t="s">
        <v>67</v>
      </c>
      <c r="C1670" s="136">
        <v>44386</v>
      </c>
      <c r="D1670" s="137" cm="1">
        <f t="array" ref="D1670">INDEX(Horimetros!$7:$7,1,'Tabela Horímetros'!F1670)</f>
        <v>0</v>
      </c>
      <c r="F1670">
        <f t="shared" si="26"/>
        <v>187</v>
      </c>
      <c r="H1670" s="59"/>
    </row>
    <row r="1671" spans="1:8">
      <c r="A1671" s="4" t="s">
        <v>72</v>
      </c>
      <c r="B1671" s="135" t="s">
        <v>71</v>
      </c>
      <c r="C1671" s="136">
        <v>44386</v>
      </c>
      <c r="D1671" s="137" cm="1">
        <f t="array" ref="D1671">INDEX(Horimetros!$8:$8,1,'Tabela Horímetros'!F1671)</f>
        <v>0</v>
      </c>
      <c r="F1671">
        <f t="shared" si="26"/>
        <v>187</v>
      </c>
      <c r="H1671" s="59"/>
    </row>
    <row r="1672" spans="1:8">
      <c r="A1672" s="4" t="s">
        <v>76</v>
      </c>
      <c r="B1672" s="135" t="s">
        <v>75</v>
      </c>
      <c r="C1672" s="136">
        <v>44386</v>
      </c>
      <c r="D1672" s="137" t="e" cm="1">
        <f t="array" ref="D1672">INDEX(Horimetros!#REF!,1,'Tabela Horímetros'!F1672)</f>
        <v>#REF!</v>
      </c>
      <c r="F1672">
        <f t="shared" si="26"/>
        <v>187</v>
      </c>
      <c r="H1672" s="59"/>
    </row>
    <row r="1673" spans="1:8">
      <c r="A1673" s="4" t="s">
        <v>80</v>
      </c>
      <c r="B1673" s="135" t="s">
        <v>79</v>
      </c>
      <c r="C1673" s="136">
        <v>44386</v>
      </c>
      <c r="D1673" s="137" t="e" cm="1">
        <f t="array" ref="D1673">INDEX(Horimetros!#REF!,1,'Tabela Horímetros'!F1673)</f>
        <v>#REF!</v>
      </c>
      <c r="F1673">
        <f t="shared" si="26"/>
        <v>187</v>
      </c>
      <c r="H1673" s="59"/>
    </row>
    <row r="1674" spans="1:8">
      <c r="A1674" s="4" t="s">
        <v>84</v>
      </c>
      <c r="B1674" s="135" t="s">
        <v>83</v>
      </c>
      <c r="C1674" s="136">
        <v>44386</v>
      </c>
      <c r="D1674" s="137" t="e" cm="1">
        <f t="array" ref="D1674">INDEX(Horimetros!#REF!,1,'Tabela Horímetros'!F1674)</f>
        <v>#REF!</v>
      </c>
      <c r="F1674">
        <f t="shared" si="26"/>
        <v>187</v>
      </c>
      <c r="H1674" s="59"/>
    </row>
    <row r="1675" spans="1:8">
      <c r="A1675" s="4" t="s">
        <v>86</v>
      </c>
      <c r="B1675" s="135" t="s">
        <v>85</v>
      </c>
      <c r="C1675" s="136">
        <v>44386</v>
      </c>
      <c r="D1675" s="137" t="e" cm="1">
        <f t="array" ref="D1675">INDEX(Horimetros!#REF!,1,'Tabela Horímetros'!F1675)</f>
        <v>#REF!</v>
      </c>
      <c r="F1675">
        <f t="shared" si="26"/>
        <v>187</v>
      </c>
      <c r="H1675" s="59"/>
    </row>
    <row r="1676" spans="1:8">
      <c r="A1676" s="4" t="s">
        <v>59</v>
      </c>
      <c r="B1676" s="135" t="s">
        <v>58</v>
      </c>
      <c r="C1676" s="136">
        <v>44387</v>
      </c>
      <c r="D1676" s="137" cm="1">
        <f t="array" ref="D1676">INDEX(Horimetros!$4:$4,1,'Tabela Horímetros'!F1676)</f>
        <v>0</v>
      </c>
      <c r="F1676">
        <f t="shared" si="26"/>
        <v>188</v>
      </c>
      <c r="H1676" s="59"/>
    </row>
    <row r="1677" spans="1:8">
      <c r="A1677" s="4" t="s">
        <v>61</v>
      </c>
      <c r="B1677" s="135" t="s">
        <v>60</v>
      </c>
      <c r="C1677" s="136">
        <v>44387</v>
      </c>
      <c r="D1677" s="137" cm="1">
        <f t="array" ref="D1677">INDEX(Horimetros!$5:$5,1,'Tabela Horímetros'!F1677)</f>
        <v>0</v>
      </c>
      <c r="F1677">
        <f t="shared" si="26"/>
        <v>188</v>
      </c>
      <c r="H1677" s="59"/>
    </row>
    <row r="1678" spans="1:8">
      <c r="A1678" s="4" t="s">
        <v>63</v>
      </c>
      <c r="B1678" s="135" t="s">
        <v>62</v>
      </c>
      <c r="C1678" s="136">
        <v>44387</v>
      </c>
      <c r="D1678" s="137" cm="1">
        <f t="array" ref="D1678">INDEX(Horimetros!$6:$6,1,'Tabela Horímetros'!F1678)</f>
        <v>0</v>
      </c>
      <c r="F1678">
        <f t="shared" si="26"/>
        <v>188</v>
      </c>
      <c r="H1678" s="59"/>
    </row>
    <row r="1679" spans="1:8">
      <c r="A1679" s="4" t="s">
        <v>68</v>
      </c>
      <c r="B1679" s="135" t="s">
        <v>67</v>
      </c>
      <c r="C1679" s="136">
        <v>44387</v>
      </c>
      <c r="D1679" s="137" cm="1">
        <f t="array" ref="D1679">INDEX(Horimetros!$7:$7,1,'Tabela Horímetros'!F1679)</f>
        <v>0</v>
      </c>
      <c r="F1679">
        <f t="shared" si="26"/>
        <v>188</v>
      </c>
      <c r="H1679" s="59"/>
    </row>
    <row r="1680" spans="1:8">
      <c r="A1680" s="4" t="s">
        <v>72</v>
      </c>
      <c r="B1680" s="135" t="s">
        <v>71</v>
      </c>
      <c r="C1680" s="136">
        <v>44387</v>
      </c>
      <c r="D1680" s="137" cm="1">
        <f t="array" ref="D1680">INDEX(Horimetros!$8:$8,1,'Tabela Horímetros'!F1680)</f>
        <v>0</v>
      </c>
      <c r="F1680">
        <f t="shared" si="26"/>
        <v>188</v>
      </c>
      <c r="H1680" s="59"/>
    </row>
    <row r="1681" spans="1:8">
      <c r="A1681" s="4" t="s">
        <v>76</v>
      </c>
      <c r="B1681" s="135" t="s">
        <v>75</v>
      </c>
      <c r="C1681" s="136">
        <v>44387</v>
      </c>
      <c r="D1681" s="137" t="e" cm="1">
        <f t="array" ref="D1681">INDEX(Horimetros!#REF!,1,'Tabela Horímetros'!F1681)</f>
        <v>#REF!</v>
      </c>
      <c r="F1681">
        <f t="shared" si="26"/>
        <v>188</v>
      </c>
      <c r="H1681" s="59"/>
    </row>
    <row r="1682" spans="1:8">
      <c r="A1682" s="4" t="s">
        <v>80</v>
      </c>
      <c r="B1682" s="135" t="s">
        <v>79</v>
      </c>
      <c r="C1682" s="136">
        <v>44387</v>
      </c>
      <c r="D1682" s="137" t="e" cm="1">
        <f t="array" ref="D1682">INDEX(Horimetros!#REF!,1,'Tabela Horímetros'!F1682)</f>
        <v>#REF!</v>
      </c>
      <c r="F1682">
        <f t="shared" si="26"/>
        <v>188</v>
      </c>
      <c r="H1682" s="59"/>
    </row>
    <row r="1683" spans="1:8">
      <c r="A1683" s="4" t="s">
        <v>84</v>
      </c>
      <c r="B1683" s="135" t="s">
        <v>83</v>
      </c>
      <c r="C1683" s="136">
        <v>44387</v>
      </c>
      <c r="D1683" s="137" t="e" cm="1">
        <f t="array" ref="D1683">INDEX(Horimetros!#REF!,1,'Tabela Horímetros'!F1683)</f>
        <v>#REF!</v>
      </c>
      <c r="F1683">
        <f t="shared" si="26"/>
        <v>188</v>
      </c>
      <c r="H1683" s="59"/>
    </row>
    <row r="1684" spans="1:8">
      <c r="A1684" s="4" t="s">
        <v>86</v>
      </c>
      <c r="B1684" s="135" t="s">
        <v>85</v>
      </c>
      <c r="C1684" s="136">
        <v>44387</v>
      </c>
      <c r="D1684" s="137" t="e" cm="1">
        <f t="array" ref="D1684">INDEX(Horimetros!#REF!,1,'Tabela Horímetros'!F1684)</f>
        <v>#REF!</v>
      </c>
      <c r="F1684">
        <f t="shared" si="26"/>
        <v>188</v>
      </c>
      <c r="H1684" s="59"/>
    </row>
    <row r="1685" spans="1:8">
      <c r="A1685" s="4" t="s">
        <v>59</v>
      </c>
      <c r="B1685" s="135" t="s">
        <v>58</v>
      </c>
      <c r="C1685" s="136">
        <v>44388</v>
      </c>
      <c r="D1685" s="137" cm="1">
        <f t="array" ref="D1685">INDEX(Horimetros!$4:$4,1,'Tabela Horímetros'!F1685)</f>
        <v>0</v>
      </c>
      <c r="F1685">
        <f t="shared" ref="F1685:F1748" si="27">F1676+1</f>
        <v>189</v>
      </c>
      <c r="H1685" s="59"/>
    </row>
    <row r="1686" spans="1:8">
      <c r="A1686" s="4" t="s">
        <v>61</v>
      </c>
      <c r="B1686" s="135" t="s">
        <v>60</v>
      </c>
      <c r="C1686" s="136">
        <v>44388</v>
      </c>
      <c r="D1686" s="137" cm="1">
        <f t="array" ref="D1686">INDEX(Horimetros!$5:$5,1,'Tabela Horímetros'!F1686)</f>
        <v>23930</v>
      </c>
      <c r="F1686">
        <f t="shared" si="27"/>
        <v>189</v>
      </c>
      <c r="H1686" s="59"/>
    </row>
    <row r="1687" spans="1:8">
      <c r="A1687" s="4" t="s">
        <v>63</v>
      </c>
      <c r="B1687" s="135" t="s">
        <v>62</v>
      </c>
      <c r="C1687" s="136">
        <v>44388</v>
      </c>
      <c r="D1687" s="137" cm="1">
        <f t="array" ref="D1687">INDEX(Horimetros!$6:$6,1,'Tabela Horímetros'!F1687)</f>
        <v>22178</v>
      </c>
      <c r="F1687">
        <f t="shared" si="27"/>
        <v>189</v>
      </c>
      <c r="H1687" s="59"/>
    </row>
    <row r="1688" spans="1:8">
      <c r="A1688" s="4" t="s">
        <v>68</v>
      </c>
      <c r="B1688" s="135" t="s">
        <v>67</v>
      </c>
      <c r="C1688" s="136">
        <v>44388</v>
      </c>
      <c r="D1688" s="137" cm="1">
        <f t="array" ref="D1688">INDEX(Horimetros!$7:$7,1,'Tabela Horímetros'!F1688)</f>
        <v>22611</v>
      </c>
      <c r="F1688">
        <f t="shared" si="27"/>
        <v>189</v>
      </c>
      <c r="H1688" s="59"/>
    </row>
    <row r="1689" spans="1:8">
      <c r="A1689" s="4" t="s">
        <v>72</v>
      </c>
      <c r="B1689" s="135" t="s">
        <v>71</v>
      </c>
      <c r="C1689" s="136">
        <v>44388</v>
      </c>
      <c r="D1689" s="137" cm="1">
        <f t="array" ref="D1689">INDEX(Horimetros!$8:$8,1,'Tabela Horímetros'!F1689)</f>
        <v>23142</v>
      </c>
      <c r="F1689">
        <f t="shared" si="27"/>
        <v>189</v>
      </c>
      <c r="H1689" s="59"/>
    </row>
    <row r="1690" spans="1:8">
      <c r="A1690" s="4" t="s">
        <v>76</v>
      </c>
      <c r="B1690" s="135" t="s">
        <v>75</v>
      </c>
      <c r="C1690" s="136">
        <v>44388</v>
      </c>
      <c r="D1690" s="137" t="e" cm="1">
        <f t="array" ref="D1690">INDEX(Horimetros!#REF!,1,'Tabela Horímetros'!F1690)</f>
        <v>#REF!</v>
      </c>
      <c r="F1690">
        <f t="shared" si="27"/>
        <v>189</v>
      </c>
      <c r="H1690" s="59"/>
    </row>
    <row r="1691" spans="1:8">
      <c r="A1691" s="4" t="s">
        <v>80</v>
      </c>
      <c r="B1691" s="135" t="s">
        <v>79</v>
      </c>
      <c r="C1691" s="136">
        <v>44388</v>
      </c>
      <c r="D1691" s="137" t="e" cm="1">
        <f t="array" ref="D1691">INDEX(Horimetros!#REF!,1,'Tabela Horímetros'!F1691)</f>
        <v>#REF!</v>
      </c>
      <c r="F1691">
        <f t="shared" si="27"/>
        <v>189</v>
      </c>
      <c r="H1691" s="59"/>
    </row>
    <row r="1692" spans="1:8">
      <c r="A1692" s="4" t="s">
        <v>84</v>
      </c>
      <c r="B1692" s="135" t="s">
        <v>83</v>
      </c>
      <c r="C1692" s="136">
        <v>44388</v>
      </c>
      <c r="D1692" s="137" t="e" cm="1">
        <f t="array" ref="D1692">INDEX(Horimetros!#REF!,1,'Tabela Horímetros'!F1692)</f>
        <v>#REF!</v>
      </c>
      <c r="F1692">
        <f t="shared" si="27"/>
        <v>189</v>
      </c>
      <c r="H1692" s="59"/>
    </row>
    <row r="1693" spans="1:8">
      <c r="A1693" s="4" t="s">
        <v>86</v>
      </c>
      <c r="B1693" s="135" t="s">
        <v>85</v>
      </c>
      <c r="C1693" s="136">
        <v>44388</v>
      </c>
      <c r="D1693" s="137" t="e" cm="1">
        <f t="array" ref="D1693">INDEX(Horimetros!#REF!,1,'Tabela Horímetros'!F1693)</f>
        <v>#REF!</v>
      </c>
      <c r="F1693">
        <f t="shared" si="27"/>
        <v>189</v>
      </c>
      <c r="H1693" s="59"/>
    </row>
    <row r="1694" spans="1:8">
      <c r="A1694" s="4" t="s">
        <v>59</v>
      </c>
      <c r="B1694" s="135" t="s">
        <v>58</v>
      </c>
      <c r="C1694" s="136">
        <v>44389</v>
      </c>
      <c r="D1694" s="137" cm="1">
        <f t="array" ref="D1694">INDEX(Horimetros!$4:$4,1,'Tabela Horímetros'!F1694)</f>
        <v>0</v>
      </c>
      <c r="F1694">
        <f t="shared" si="27"/>
        <v>190</v>
      </c>
      <c r="H1694" s="59"/>
    </row>
    <row r="1695" spans="1:8">
      <c r="A1695" s="4" t="s">
        <v>61</v>
      </c>
      <c r="B1695" s="135" t="s">
        <v>60</v>
      </c>
      <c r="C1695" s="136">
        <v>44389</v>
      </c>
      <c r="D1695" s="137" cm="1">
        <f t="array" ref="D1695">INDEX(Horimetros!$5:$5,1,'Tabela Horímetros'!F1695)</f>
        <v>23951</v>
      </c>
      <c r="F1695">
        <f t="shared" si="27"/>
        <v>190</v>
      </c>
      <c r="H1695" s="59"/>
    </row>
    <row r="1696" spans="1:8">
      <c r="A1696" s="4" t="s">
        <v>63</v>
      </c>
      <c r="B1696" s="135" t="s">
        <v>62</v>
      </c>
      <c r="C1696" s="136">
        <v>44389</v>
      </c>
      <c r="D1696" s="137" cm="1">
        <f t="array" ref="D1696">INDEX(Horimetros!$6:$6,1,'Tabela Horímetros'!F1696)</f>
        <v>22183</v>
      </c>
      <c r="F1696">
        <f t="shared" si="27"/>
        <v>190</v>
      </c>
      <c r="H1696" s="59"/>
    </row>
    <row r="1697" spans="1:8">
      <c r="A1697" s="4" t="s">
        <v>68</v>
      </c>
      <c r="B1697" s="135" t="s">
        <v>67</v>
      </c>
      <c r="C1697" s="136">
        <v>44389</v>
      </c>
      <c r="D1697" s="137" cm="1">
        <f t="array" ref="D1697">INDEX(Horimetros!$7:$7,1,'Tabela Horímetros'!F1697)</f>
        <v>22628</v>
      </c>
      <c r="F1697">
        <f t="shared" si="27"/>
        <v>190</v>
      </c>
      <c r="H1697" s="59"/>
    </row>
    <row r="1698" spans="1:8">
      <c r="A1698" s="4" t="s">
        <v>72</v>
      </c>
      <c r="B1698" s="135" t="s">
        <v>71</v>
      </c>
      <c r="C1698" s="136">
        <v>44389</v>
      </c>
      <c r="D1698" s="137" cm="1">
        <f t="array" ref="D1698">INDEX(Horimetros!$8:$8,1,'Tabela Horímetros'!F1698)</f>
        <v>23149</v>
      </c>
      <c r="F1698">
        <f t="shared" si="27"/>
        <v>190</v>
      </c>
      <c r="H1698" s="59"/>
    </row>
    <row r="1699" spans="1:8">
      <c r="A1699" s="4" t="s">
        <v>76</v>
      </c>
      <c r="B1699" s="135" t="s">
        <v>75</v>
      </c>
      <c r="C1699" s="136">
        <v>44389</v>
      </c>
      <c r="D1699" s="137" t="e" cm="1">
        <f t="array" ref="D1699">INDEX(Horimetros!#REF!,1,'Tabela Horímetros'!F1699)</f>
        <v>#REF!</v>
      </c>
      <c r="F1699">
        <f t="shared" si="27"/>
        <v>190</v>
      </c>
      <c r="H1699" s="59"/>
    </row>
    <row r="1700" spans="1:8">
      <c r="A1700" s="4" t="s">
        <v>80</v>
      </c>
      <c r="B1700" s="135" t="s">
        <v>79</v>
      </c>
      <c r="C1700" s="136">
        <v>44389</v>
      </c>
      <c r="D1700" s="137" t="e" cm="1">
        <f t="array" ref="D1700">INDEX(Horimetros!#REF!,1,'Tabela Horímetros'!F1700)</f>
        <v>#REF!</v>
      </c>
      <c r="F1700">
        <f t="shared" si="27"/>
        <v>190</v>
      </c>
      <c r="H1700" s="59"/>
    </row>
    <row r="1701" spans="1:8">
      <c r="A1701" s="4" t="s">
        <v>84</v>
      </c>
      <c r="B1701" s="135" t="s">
        <v>83</v>
      </c>
      <c r="C1701" s="136">
        <v>44389</v>
      </c>
      <c r="D1701" s="137" t="e" cm="1">
        <f t="array" ref="D1701">INDEX(Horimetros!#REF!,1,'Tabela Horímetros'!F1701)</f>
        <v>#REF!</v>
      </c>
      <c r="F1701">
        <f t="shared" si="27"/>
        <v>190</v>
      </c>
      <c r="H1701" s="59"/>
    </row>
    <row r="1702" spans="1:8">
      <c r="A1702" s="4" t="s">
        <v>86</v>
      </c>
      <c r="B1702" s="135" t="s">
        <v>85</v>
      </c>
      <c r="C1702" s="136">
        <v>44389</v>
      </c>
      <c r="D1702" s="137" t="e" cm="1">
        <f t="array" ref="D1702">INDEX(Horimetros!#REF!,1,'Tabela Horímetros'!F1702)</f>
        <v>#REF!</v>
      </c>
      <c r="F1702">
        <f t="shared" si="27"/>
        <v>190</v>
      </c>
      <c r="H1702" s="59"/>
    </row>
    <row r="1703" spans="1:8">
      <c r="A1703" s="4" t="s">
        <v>59</v>
      </c>
      <c r="B1703" s="135" t="s">
        <v>58</v>
      </c>
      <c r="C1703" s="136">
        <v>44390</v>
      </c>
      <c r="D1703" s="137" cm="1">
        <f t="array" ref="D1703">INDEX(Horimetros!$4:$4,1,'Tabela Horímetros'!F1703)</f>
        <v>0</v>
      </c>
      <c r="F1703">
        <f t="shared" si="27"/>
        <v>191</v>
      </c>
      <c r="H1703" s="59"/>
    </row>
    <row r="1704" spans="1:8">
      <c r="A1704" s="4" t="s">
        <v>61</v>
      </c>
      <c r="B1704" s="135" t="s">
        <v>60</v>
      </c>
      <c r="C1704" s="136">
        <v>44390</v>
      </c>
      <c r="D1704" s="137" cm="1">
        <f t="array" ref="D1704">INDEX(Horimetros!$5:$5,1,'Tabela Horímetros'!F1704)</f>
        <v>23965</v>
      </c>
      <c r="F1704">
        <f t="shared" si="27"/>
        <v>191</v>
      </c>
      <c r="H1704" s="59"/>
    </row>
    <row r="1705" spans="1:8">
      <c r="A1705" s="4" t="s">
        <v>63</v>
      </c>
      <c r="B1705" s="135" t="s">
        <v>62</v>
      </c>
      <c r="C1705" s="136">
        <v>44390</v>
      </c>
      <c r="D1705" s="137" cm="1">
        <f t="array" ref="D1705">INDEX(Horimetros!$6:$6,1,'Tabela Horímetros'!F1705)</f>
        <v>22197</v>
      </c>
      <c r="F1705">
        <f t="shared" si="27"/>
        <v>191</v>
      </c>
      <c r="H1705" s="59"/>
    </row>
    <row r="1706" spans="1:8">
      <c r="A1706" s="4" t="s">
        <v>68</v>
      </c>
      <c r="B1706" s="135" t="s">
        <v>67</v>
      </c>
      <c r="C1706" s="136">
        <v>44390</v>
      </c>
      <c r="D1706" s="137" cm="1">
        <f t="array" ref="D1706">INDEX(Horimetros!$7:$7,1,'Tabela Horímetros'!F1706)</f>
        <v>22645</v>
      </c>
      <c r="F1706">
        <f t="shared" si="27"/>
        <v>191</v>
      </c>
      <c r="H1706" s="59"/>
    </row>
    <row r="1707" spans="1:8">
      <c r="A1707" s="4" t="s">
        <v>72</v>
      </c>
      <c r="B1707" s="135" t="s">
        <v>71</v>
      </c>
      <c r="C1707" s="136">
        <v>44390</v>
      </c>
      <c r="D1707" s="137" cm="1">
        <f t="array" ref="D1707">INDEX(Horimetros!$8:$8,1,'Tabela Horímetros'!F1707)</f>
        <v>23160</v>
      </c>
      <c r="F1707">
        <f t="shared" si="27"/>
        <v>191</v>
      </c>
      <c r="H1707" s="59"/>
    </row>
    <row r="1708" spans="1:8">
      <c r="A1708" s="4" t="s">
        <v>76</v>
      </c>
      <c r="B1708" s="135" t="s">
        <v>75</v>
      </c>
      <c r="C1708" s="136">
        <v>44390</v>
      </c>
      <c r="D1708" s="137" t="e" cm="1">
        <f t="array" ref="D1708">INDEX(Horimetros!#REF!,1,'Tabela Horímetros'!F1708)</f>
        <v>#REF!</v>
      </c>
      <c r="F1708">
        <f t="shared" si="27"/>
        <v>191</v>
      </c>
      <c r="H1708" s="59"/>
    </row>
    <row r="1709" spans="1:8">
      <c r="A1709" s="4" t="s">
        <v>80</v>
      </c>
      <c r="B1709" s="135" t="s">
        <v>79</v>
      </c>
      <c r="C1709" s="136">
        <v>44390</v>
      </c>
      <c r="D1709" s="137" t="e" cm="1">
        <f t="array" ref="D1709">INDEX(Horimetros!#REF!,1,'Tabela Horímetros'!F1709)</f>
        <v>#REF!</v>
      </c>
      <c r="F1709">
        <f t="shared" si="27"/>
        <v>191</v>
      </c>
      <c r="H1709" s="59"/>
    </row>
    <row r="1710" spans="1:8">
      <c r="A1710" s="4" t="s">
        <v>84</v>
      </c>
      <c r="B1710" s="135" t="s">
        <v>83</v>
      </c>
      <c r="C1710" s="136">
        <v>44390</v>
      </c>
      <c r="D1710" s="137" t="e" cm="1">
        <f t="array" ref="D1710">INDEX(Horimetros!#REF!,1,'Tabela Horímetros'!F1710)</f>
        <v>#REF!</v>
      </c>
      <c r="F1710">
        <f t="shared" si="27"/>
        <v>191</v>
      </c>
      <c r="H1710" s="59"/>
    </row>
    <row r="1711" spans="1:8">
      <c r="A1711" s="4" t="s">
        <v>86</v>
      </c>
      <c r="B1711" s="135" t="s">
        <v>85</v>
      </c>
      <c r="C1711" s="136">
        <v>44390</v>
      </c>
      <c r="D1711" s="137" t="e" cm="1">
        <f t="array" ref="D1711">INDEX(Horimetros!#REF!,1,'Tabela Horímetros'!F1711)</f>
        <v>#REF!</v>
      </c>
      <c r="F1711">
        <f t="shared" si="27"/>
        <v>191</v>
      </c>
      <c r="H1711" s="59"/>
    </row>
    <row r="1712" spans="1:8">
      <c r="A1712" s="4" t="s">
        <v>59</v>
      </c>
      <c r="B1712" s="135" t="s">
        <v>58</v>
      </c>
      <c r="C1712" s="136">
        <v>44391</v>
      </c>
      <c r="D1712" s="137" cm="1">
        <f t="array" ref="D1712">INDEX(Horimetros!$4:$4,1,'Tabela Horímetros'!F1712)</f>
        <v>0</v>
      </c>
      <c r="F1712">
        <f t="shared" si="27"/>
        <v>192</v>
      </c>
      <c r="H1712" s="59"/>
    </row>
    <row r="1713" spans="1:8">
      <c r="A1713" s="4" t="s">
        <v>61</v>
      </c>
      <c r="B1713" s="135" t="s">
        <v>60</v>
      </c>
      <c r="C1713" s="136">
        <v>44391</v>
      </c>
      <c r="D1713" s="137" cm="1">
        <f t="array" ref="D1713">INDEX(Horimetros!$5:$5,1,'Tabela Horímetros'!F1713)</f>
        <v>23978</v>
      </c>
      <c r="F1713">
        <f t="shared" si="27"/>
        <v>192</v>
      </c>
      <c r="H1713" s="59"/>
    </row>
    <row r="1714" spans="1:8">
      <c r="A1714" s="4" t="s">
        <v>63</v>
      </c>
      <c r="B1714" s="135" t="s">
        <v>62</v>
      </c>
      <c r="C1714" s="136">
        <v>44391</v>
      </c>
      <c r="D1714" s="137" cm="1">
        <f t="array" ref="D1714">INDEX(Horimetros!$6:$6,1,'Tabela Horímetros'!F1714)</f>
        <v>22206</v>
      </c>
      <c r="F1714">
        <f t="shared" si="27"/>
        <v>192</v>
      </c>
      <c r="H1714" s="59"/>
    </row>
    <row r="1715" spans="1:8">
      <c r="A1715" s="4" t="s">
        <v>68</v>
      </c>
      <c r="B1715" s="135" t="s">
        <v>67</v>
      </c>
      <c r="C1715" s="136">
        <v>44391</v>
      </c>
      <c r="D1715" s="137" cm="1">
        <f t="array" ref="D1715">INDEX(Horimetros!$7:$7,1,'Tabela Horímetros'!F1715)</f>
        <v>22659</v>
      </c>
      <c r="F1715">
        <f t="shared" si="27"/>
        <v>192</v>
      </c>
      <c r="H1715" s="59"/>
    </row>
    <row r="1716" spans="1:8">
      <c r="A1716" s="4" t="s">
        <v>72</v>
      </c>
      <c r="B1716" s="135" t="s">
        <v>71</v>
      </c>
      <c r="C1716" s="136">
        <v>44391</v>
      </c>
      <c r="D1716" s="137" cm="1">
        <f t="array" ref="D1716">INDEX(Horimetros!$8:$8,1,'Tabela Horímetros'!F1716)</f>
        <v>23177</v>
      </c>
      <c r="F1716">
        <f t="shared" si="27"/>
        <v>192</v>
      </c>
      <c r="H1716" s="59"/>
    </row>
    <row r="1717" spans="1:8">
      <c r="A1717" s="4" t="s">
        <v>76</v>
      </c>
      <c r="B1717" s="135" t="s">
        <v>75</v>
      </c>
      <c r="C1717" s="136">
        <v>44391</v>
      </c>
      <c r="D1717" s="137" t="e" cm="1">
        <f t="array" ref="D1717">INDEX(Horimetros!#REF!,1,'Tabela Horímetros'!F1717)</f>
        <v>#REF!</v>
      </c>
      <c r="F1717">
        <f t="shared" si="27"/>
        <v>192</v>
      </c>
      <c r="H1717" s="59"/>
    </row>
    <row r="1718" spans="1:8">
      <c r="A1718" s="4" t="s">
        <v>80</v>
      </c>
      <c r="B1718" s="135" t="s">
        <v>79</v>
      </c>
      <c r="C1718" s="136">
        <v>44391</v>
      </c>
      <c r="D1718" s="137" t="e" cm="1">
        <f t="array" ref="D1718">INDEX(Horimetros!#REF!,1,'Tabela Horímetros'!F1718)</f>
        <v>#REF!</v>
      </c>
      <c r="F1718">
        <f t="shared" si="27"/>
        <v>192</v>
      </c>
      <c r="H1718" s="59"/>
    </row>
    <row r="1719" spans="1:8">
      <c r="A1719" s="4" t="s">
        <v>84</v>
      </c>
      <c r="B1719" s="135" t="s">
        <v>83</v>
      </c>
      <c r="C1719" s="136">
        <v>44391</v>
      </c>
      <c r="D1719" s="137" t="e" cm="1">
        <f t="array" ref="D1719">INDEX(Horimetros!#REF!,1,'Tabela Horímetros'!F1719)</f>
        <v>#REF!</v>
      </c>
      <c r="F1719">
        <f t="shared" si="27"/>
        <v>192</v>
      </c>
      <c r="H1719" s="59"/>
    </row>
    <row r="1720" spans="1:8">
      <c r="A1720" s="4" t="s">
        <v>86</v>
      </c>
      <c r="B1720" s="135" t="s">
        <v>85</v>
      </c>
      <c r="C1720" s="136">
        <v>44391</v>
      </c>
      <c r="D1720" s="137" t="e" cm="1">
        <f t="array" ref="D1720">INDEX(Horimetros!#REF!,1,'Tabela Horímetros'!F1720)</f>
        <v>#REF!</v>
      </c>
      <c r="F1720">
        <f t="shared" si="27"/>
        <v>192</v>
      </c>
      <c r="H1720" s="59"/>
    </row>
    <row r="1721" spans="1:8">
      <c r="A1721" s="4" t="s">
        <v>59</v>
      </c>
      <c r="B1721" s="135" t="s">
        <v>58</v>
      </c>
      <c r="C1721" s="136">
        <v>44392</v>
      </c>
      <c r="D1721" s="137" cm="1">
        <f t="array" ref="D1721">INDEX(Horimetros!$4:$4,1,'Tabela Horímetros'!F1721)</f>
        <v>0</v>
      </c>
      <c r="F1721">
        <f t="shared" si="27"/>
        <v>193</v>
      </c>
      <c r="H1721" s="59"/>
    </row>
    <row r="1722" spans="1:8">
      <c r="A1722" s="4" t="s">
        <v>61</v>
      </c>
      <c r="B1722" s="135" t="s">
        <v>60</v>
      </c>
      <c r="C1722" s="136">
        <v>44392</v>
      </c>
      <c r="D1722" s="137" cm="1">
        <f t="array" ref="D1722">INDEX(Horimetros!$5:$5,1,'Tabela Horímetros'!F1722)</f>
        <v>23991</v>
      </c>
      <c r="F1722">
        <f t="shared" si="27"/>
        <v>193</v>
      </c>
      <c r="H1722" s="59"/>
    </row>
    <row r="1723" spans="1:8">
      <c r="A1723" s="4" t="s">
        <v>63</v>
      </c>
      <c r="B1723" s="135" t="s">
        <v>62</v>
      </c>
      <c r="C1723" s="136">
        <v>44392</v>
      </c>
      <c r="D1723" s="137" cm="1">
        <f t="array" ref="D1723">INDEX(Horimetros!$6:$6,1,'Tabela Horímetros'!F1723)</f>
        <v>22208</v>
      </c>
      <c r="F1723">
        <f t="shared" si="27"/>
        <v>193</v>
      </c>
      <c r="H1723" s="59"/>
    </row>
    <row r="1724" spans="1:8">
      <c r="A1724" s="4" t="s">
        <v>68</v>
      </c>
      <c r="B1724" s="135" t="s">
        <v>67</v>
      </c>
      <c r="C1724" s="136">
        <v>44392</v>
      </c>
      <c r="D1724" s="137" cm="1">
        <f t="array" ref="D1724">INDEX(Horimetros!$7:$7,1,'Tabela Horímetros'!F1724)</f>
        <v>22678</v>
      </c>
      <c r="F1724">
        <f t="shared" si="27"/>
        <v>193</v>
      </c>
      <c r="H1724" s="59"/>
    </row>
    <row r="1725" spans="1:8">
      <c r="A1725" s="4" t="s">
        <v>72</v>
      </c>
      <c r="B1725" s="135" t="s">
        <v>71</v>
      </c>
      <c r="C1725" s="136">
        <v>44392</v>
      </c>
      <c r="D1725" s="137" cm="1">
        <f t="array" ref="D1725">INDEX(Horimetros!$8:$8,1,'Tabela Horímetros'!F1725)</f>
        <v>23197</v>
      </c>
      <c r="F1725">
        <f t="shared" si="27"/>
        <v>193</v>
      </c>
      <c r="H1725" s="59"/>
    </row>
    <row r="1726" spans="1:8">
      <c r="A1726" s="4" t="s">
        <v>76</v>
      </c>
      <c r="B1726" s="135" t="s">
        <v>75</v>
      </c>
      <c r="C1726" s="136">
        <v>44392</v>
      </c>
      <c r="D1726" s="137" t="e" cm="1">
        <f t="array" ref="D1726">INDEX(Horimetros!#REF!,1,'Tabela Horímetros'!F1726)</f>
        <v>#REF!</v>
      </c>
      <c r="F1726">
        <f t="shared" si="27"/>
        <v>193</v>
      </c>
      <c r="H1726" s="59"/>
    </row>
    <row r="1727" spans="1:8">
      <c r="A1727" s="4" t="s">
        <v>80</v>
      </c>
      <c r="B1727" s="135" t="s">
        <v>79</v>
      </c>
      <c r="C1727" s="136">
        <v>44392</v>
      </c>
      <c r="D1727" s="137" t="e" cm="1">
        <f t="array" ref="D1727">INDEX(Horimetros!#REF!,1,'Tabela Horímetros'!F1727)</f>
        <v>#REF!</v>
      </c>
      <c r="F1727">
        <f t="shared" si="27"/>
        <v>193</v>
      </c>
      <c r="H1727" s="59"/>
    </row>
    <row r="1728" spans="1:8">
      <c r="A1728" s="4" t="s">
        <v>84</v>
      </c>
      <c r="B1728" s="135" t="s">
        <v>83</v>
      </c>
      <c r="C1728" s="136">
        <v>44392</v>
      </c>
      <c r="D1728" s="137" t="e" cm="1">
        <f t="array" ref="D1728">INDEX(Horimetros!#REF!,1,'Tabela Horímetros'!F1728)</f>
        <v>#REF!</v>
      </c>
      <c r="F1728">
        <f t="shared" si="27"/>
        <v>193</v>
      </c>
      <c r="H1728" s="59"/>
    </row>
    <row r="1729" spans="1:8">
      <c r="A1729" s="4" t="s">
        <v>86</v>
      </c>
      <c r="B1729" s="135" t="s">
        <v>85</v>
      </c>
      <c r="C1729" s="136">
        <v>44392</v>
      </c>
      <c r="D1729" s="137" t="e" cm="1">
        <f t="array" ref="D1729">INDEX(Horimetros!#REF!,1,'Tabela Horímetros'!F1729)</f>
        <v>#REF!</v>
      </c>
      <c r="F1729">
        <f t="shared" si="27"/>
        <v>193</v>
      </c>
      <c r="H1729" s="59"/>
    </row>
    <row r="1730" spans="1:8">
      <c r="A1730" s="4" t="s">
        <v>59</v>
      </c>
      <c r="B1730" s="135" t="s">
        <v>58</v>
      </c>
      <c r="C1730" s="136">
        <v>44393</v>
      </c>
      <c r="D1730" s="137" cm="1">
        <f t="array" ref="D1730">INDEX(Horimetros!$4:$4,1,'Tabela Horímetros'!F1730)</f>
        <v>0</v>
      </c>
      <c r="F1730">
        <f t="shared" si="27"/>
        <v>194</v>
      </c>
      <c r="H1730" s="59"/>
    </row>
    <row r="1731" spans="1:8">
      <c r="A1731" s="4" t="s">
        <v>61</v>
      </c>
      <c r="B1731" s="135" t="s">
        <v>60</v>
      </c>
      <c r="C1731" s="136">
        <v>44393</v>
      </c>
      <c r="D1731" s="137" cm="1">
        <f t="array" ref="D1731">INDEX(Horimetros!$5:$5,1,'Tabela Horímetros'!F1731)</f>
        <v>0</v>
      </c>
      <c r="F1731">
        <f t="shared" si="27"/>
        <v>194</v>
      </c>
      <c r="H1731" s="59"/>
    </row>
    <row r="1732" spans="1:8">
      <c r="A1732" s="4" t="s">
        <v>63</v>
      </c>
      <c r="B1732" s="135" t="s">
        <v>62</v>
      </c>
      <c r="C1732" s="136">
        <v>44393</v>
      </c>
      <c r="D1732" s="137" cm="1">
        <f t="array" ref="D1732">INDEX(Horimetros!$6:$6,1,'Tabela Horímetros'!F1732)</f>
        <v>0</v>
      </c>
      <c r="F1732">
        <f t="shared" si="27"/>
        <v>194</v>
      </c>
      <c r="H1732" s="59"/>
    </row>
    <row r="1733" spans="1:8">
      <c r="A1733" s="4" t="s">
        <v>68</v>
      </c>
      <c r="B1733" s="135" t="s">
        <v>67</v>
      </c>
      <c r="C1733" s="136">
        <v>44393</v>
      </c>
      <c r="D1733" s="137" cm="1">
        <f t="array" ref="D1733">INDEX(Horimetros!$7:$7,1,'Tabela Horímetros'!F1733)</f>
        <v>0</v>
      </c>
      <c r="F1733">
        <f t="shared" si="27"/>
        <v>194</v>
      </c>
      <c r="H1733" s="59"/>
    </row>
    <row r="1734" spans="1:8">
      <c r="A1734" s="4" t="s">
        <v>72</v>
      </c>
      <c r="B1734" s="135" t="s">
        <v>71</v>
      </c>
      <c r="C1734" s="136">
        <v>44393</v>
      </c>
      <c r="D1734" s="137" cm="1">
        <f t="array" ref="D1734">INDEX(Horimetros!$8:$8,1,'Tabela Horímetros'!F1734)</f>
        <v>0</v>
      </c>
      <c r="F1734">
        <f t="shared" si="27"/>
        <v>194</v>
      </c>
      <c r="H1734" s="59"/>
    </row>
    <row r="1735" spans="1:8">
      <c r="A1735" s="4" t="s">
        <v>76</v>
      </c>
      <c r="B1735" s="135" t="s">
        <v>75</v>
      </c>
      <c r="C1735" s="136">
        <v>44393</v>
      </c>
      <c r="D1735" s="137" t="e" cm="1">
        <f t="array" ref="D1735">INDEX(Horimetros!#REF!,1,'Tabela Horímetros'!F1735)</f>
        <v>#REF!</v>
      </c>
      <c r="F1735">
        <f t="shared" si="27"/>
        <v>194</v>
      </c>
      <c r="H1735" s="59"/>
    </row>
    <row r="1736" spans="1:8">
      <c r="A1736" s="4" t="s">
        <v>80</v>
      </c>
      <c r="B1736" s="135" t="s">
        <v>79</v>
      </c>
      <c r="C1736" s="136">
        <v>44393</v>
      </c>
      <c r="D1736" s="137" t="e" cm="1">
        <f t="array" ref="D1736">INDEX(Horimetros!#REF!,1,'Tabela Horímetros'!F1736)</f>
        <v>#REF!</v>
      </c>
      <c r="F1736">
        <f t="shared" si="27"/>
        <v>194</v>
      </c>
      <c r="H1736" s="59"/>
    </row>
    <row r="1737" spans="1:8">
      <c r="A1737" s="4" t="s">
        <v>84</v>
      </c>
      <c r="B1737" s="135" t="s">
        <v>83</v>
      </c>
      <c r="C1737" s="136">
        <v>44393</v>
      </c>
      <c r="D1737" s="137" t="e" cm="1">
        <f t="array" ref="D1737">INDEX(Horimetros!#REF!,1,'Tabela Horímetros'!F1737)</f>
        <v>#REF!</v>
      </c>
      <c r="F1737">
        <f t="shared" si="27"/>
        <v>194</v>
      </c>
      <c r="H1737" s="59"/>
    </row>
    <row r="1738" spans="1:8">
      <c r="A1738" s="4" t="s">
        <v>86</v>
      </c>
      <c r="B1738" s="135" t="s">
        <v>85</v>
      </c>
      <c r="C1738" s="136">
        <v>44393</v>
      </c>
      <c r="D1738" s="137" t="e" cm="1">
        <f t="array" ref="D1738">INDEX(Horimetros!#REF!,1,'Tabela Horímetros'!F1738)</f>
        <v>#REF!</v>
      </c>
      <c r="F1738">
        <f t="shared" si="27"/>
        <v>194</v>
      </c>
      <c r="H1738" s="59"/>
    </row>
    <row r="1739" spans="1:8">
      <c r="A1739" s="4" t="s">
        <v>59</v>
      </c>
      <c r="B1739" s="135" t="s">
        <v>58</v>
      </c>
      <c r="C1739" s="136">
        <v>44394</v>
      </c>
      <c r="D1739" s="137" cm="1">
        <f t="array" ref="D1739">INDEX(Horimetros!$4:$4,1,'Tabela Horímetros'!F1739)</f>
        <v>0</v>
      </c>
      <c r="F1739">
        <f t="shared" si="27"/>
        <v>195</v>
      </c>
      <c r="H1739" s="59"/>
    </row>
    <row r="1740" spans="1:8">
      <c r="A1740" s="4" t="s">
        <v>61</v>
      </c>
      <c r="B1740" s="135" t="s">
        <v>60</v>
      </c>
      <c r="C1740" s="136">
        <v>44394</v>
      </c>
      <c r="D1740" s="137" cm="1">
        <f t="array" ref="D1740">INDEX(Horimetros!$5:$5,1,'Tabela Horímetros'!F1740)</f>
        <v>0</v>
      </c>
      <c r="F1740">
        <f t="shared" si="27"/>
        <v>195</v>
      </c>
      <c r="H1740" s="59"/>
    </row>
    <row r="1741" spans="1:8">
      <c r="A1741" s="4" t="s">
        <v>63</v>
      </c>
      <c r="B1741" s="135" t="s">
        <v>62</v>
      </c>
      <c r="C1741" s="136">
        <v>44394</v>
      </c>
      <c r="D1741" s="137" cm="1">
        <f t="array" ref="D1741">INDEX(Horimetros!$6:$6,1,'Tabela Horímetros'!F1741)</f>
        <v>0</v>
      </c>
      <c r="F1741">
        <f t="shared" si="27"/>
        <v>195</v>
      </c>
      <c r="H1741" s="59"/>
    </row>
    <row r="1742" spans="1:8">
      <c r="A1742" s="4" t="s">
        <v>68</v>
      </c>
      <c r="B1742" s="135" t="s">
        <v>67</v>
      </c>
      <c r="C1742" s="136">
        <v>44394</v>
      </c>
      <c r="D1742" s="137" cm="1">
        <f t="array" ref="D1742">INDEX(Horimetros!$7:$7,1,'Tabela Horímetros'!F1742)</f>
        <v>0</v>
      </c>
      <c r="F1742">
        <f t="shared" si="27"/>
        <v>195</v>
      </c>
      <c r="H1742" s="59"/>
    </row>
    <row r="1743" spans="1:8">
      <c r="A1743" s="4" t="s">
        <v>72</v>
      </c>
      <c r="B1743" s="135" t="s">
        <v>71</v>
      </c>
      <c r="C1743" s="136">
        <v>44394</v>
      </c>
      <c r="D1743" s="137" cm="1">
        <f t="array" ref="D1743">INDEX(Horimetros!$8:$8,1,'Tabela Horímetros'!F1743)</f>
        <v>0</v>
      </c>
      <c r="F1743">
        <f t="shared" si="27"/>
        <v>195</v>
      </c>
      <c r="H1743" s="59"/>
    </row>
    <row r="1744" spans="1:8">
      <c r="A1744" s="4" t="s">
        <v>76</v>
      </c>
      <c r="B1744" s="135" t="s">
        <v>75</v>
      </c>
      <c r="C1744" s="136">
        <v>44394</v>
      </c>
      <c r="D1744" s="137" t="e" cm="1">
        <f t="array" ref="D1744">INDEX(Horimetros!#REF!,1,'Tabela Horímetros'!F1744)</f>
        <v>#REF!</v>
      </c>
      <c r="F1744">
        <f t="shared" si="27"/>
        <v>195</v>
      </c>
      <c r="H1744" s="59"/>
    </row>
    <row r="1745" spans="1:8">
      <c r="A1745" s="4" t="s">
        <v>80</v>
      </c>
      <c r="B1745" s="135" t="s">
        <v>79</v>
      </c>
      <c r="C1745" s="136">
        <v>44394</v>
      </c>
      <c r="D1745" s="137" t="e" cm="1">
        <f t="array" ref="D1745">INDEX(Horimetros!#REF!,1,'Tabela Horímetros'!F1745)</f>
        <v>#REF!</v>
      </c>
      <c r="F1745">
        <f t="shared" si="27"/>
        <v>195</v>
      </c>
      <c r="H1745" s="59"/>
    </row>
    <row r="1746" spans="1:8">
      <c r="A1746" s="4" t="s">
        <v>84</v>
      </c>
      <c r="B1746" s="135" t="s">
        <v>83</v>
      </c>
      <c r="C1746" s="136">
        <v>44394</v>
      </c>
      <c r="D1746" s="137" t="e" cm="1">
        <f t="array" ref="D1746">INDEX(Horimetros!#REF!,1,'Tabela Horímetros'!F1746)</f>
        <v>#REF!</v>
      </c>
      <c r="F1746">
        <f t="shared" si="27"/>
        <v>195</v>
      </c>
      <c r="H1746" s="59"/>
    </row>
    <row r="1747" spans="1:8">
      <c r="A1747" s="4" t="s">
        <v>86</v>
      </c>
      <c r="B1747" s="135" t="s">
        <v>85</v>
      </c>
      <c r="C1747" s="136">
        <v>44394</v>
      </c>
      <c r="D1747" s="137" t="e" cm="1">
        <f t="array" ref="D1747">INDEX(Horimetros!#REF!,1,'Tabela Horímetros'!F1747)</f>
        <v>#REF!</v>
      </c>
      <c r="F1747">
        <f t="shared" si="27"/>
        <v>195</v>
      </c>
      <c r="H1747" s="59"/>
    </row>
    <row r="1748" spans="1:8">
      <c r="A1748" s="4" t="s">
        <v>59</v>
      </c>
      <c r="B1748" s="135" t="s">
        <v>58</v>
      </c>
      <c r="C1748" s="136">
        <v>44395</v>
      </c>
      <c r="D1748" s="137" cm="1">
        <f t="array" ref="D1748">INDEX(Horimetros!$4:$4,1,'Tabela Horímetros'!F1748)</f>
        <v>18268</v>
      </c>
      <c r="F1748">
        <f t="shared" si="27"/>
        <v>196</v>
      </c>
      <c r="H1748" s="59"/>
    </row>
    <row r="1749" spans="1:8">
      <c r="A1749" s="4" t="s">
        <v>61</v>
      </c>
      <c r="B1749" s="135" t="s">
        <v>60</v>
      </c>
      <c r="C1749" s="136">
        <v>44395</v>
      </c>
      <c r="D1749" s="137" cm="1">
        <f t="array" ref="D1749">INDEX(Horimetros!$5:$5,1,'Tabela Horímetros'!F1749)</f>
        <v>24034</v>
      </c>
      <c r="F1749">
        <f t="shared" ref="F1749:F1812" si="28">F1740+1</f>
        <v>196</v>
      </c>
      <c r="H1749" s="59"/>
    </row>
    <row r="1750" spans="1:8">
      <c r="A1750" s="4" t="s">
        <v>63</v>
      </c>
      <c r="B1750" s="135" t="s">
        <v>62</v>
      </c>
      <c r="C1750" s="136">
        <v>44395</v>
      </c>
      <c r="D1750" s="137" cm="1">
        <f t="array" ref="D1750">INDEX(Horimetros!$6:$6,1,'Tabela Horímetros'!F1750)</f>
        <v>22252</v>
      </c>
      <c r="F1750">
        <f t="shared" si="28"/>
        <v>196</v>
      </c>
      <c r="H1750" s="59"/>
    </row>
    <row r="1751" spans="1:8">
      <c r="A1751" s="4" t="s">
        <v>68</v>
      </c>
      <c r="B1751" s="135" t="s">
        <v>67</v>
      </c>
      <c r="C1751" s="136">
        <v>44395</v>
      </c>
      <c r="D1751" s="137" cm="1">
        <f t="array" ref="D1751">INDEX(Horimetros!$7:$7,1,'Tabela Horímetros'!F1751)</f>
        <v>22730</v>
      </c>
      <c r="F1751">
        <f t="shared" si="28"/>
        <v>196</v>
      </c>
      <c r="H1751" s="59"/>
    </row>
    <row r="1752" spans="1:8">
      <c r="A1752" s="4" t="s">
        <v>72</v>
      </c>
      <c r="B1752" s="135" t="s">
        <v>71</v>
      </c>
      <c r="C1752" s="136">
        <v>44395</v>
      </c>
      <c r="D1752" s="137" cm="1">
        <f t="array" ref="D1752">INDEX(Horimetros!$8:$8,1,'Tabela Horímetros'!F1752)</f>
        <v>23230</v>
      </c>
      <c r="F1752">
        <f t="shared" si="28"/>
        <v>196</v>
      </c>
      <c r="H1752" s="59"/>
    </row>
    <row r="1753" spans="1:8">
      <c r="A1753" s="4" t="s">
        <v>76</v>
      </c>
      <c r="B1753" s="135" t="s">
        <v>75</v>
      </c>
      <c r="C1753" s="136">
        <v>44395</v>
      </c>
      <c r="D1753" s="137" t="e" cm="1">
        <f t="array" ref="D1753">INDEX(Horimetros!#REF!,1,'Tabela Horímetros'!F1753)</f>
        <v>#REF!</v>
      </c>
      <c r="F1753">
        <f t="shared" si="28"/>
        <v>196</v>
      </c>
      <c r="H1753" s="59"/>
    </row>
    <row r="1754" spans="1:8">
      <c r="A1754" s="4" t="s">
        <v>80</v>
      </c>
      <c r="B1754" s="135" t="s">
        <v>79</v>
      </c>
      <c r="C1754" s="136">
        <v>44395</v>
      </c>
      <c r="D1754" s="137" t="e" cm="1">
        <f t="array" ref="D1754">INDEX(Horimetros!#REF!,1,'Tabela Horímetros'!F1754)</f>
        <v>#REF!</v>
      </c>
      <c r="F1754">
        <f t="shared" si="28"/>
        <v>196</v>
      </c>
      <c r="H1754" s="59"/>
    </row>
    <row r="1755" spans="1:8">
      <c r="A1755" s="4" t="s">
        <v>84</v>
      </c>
      <c r="B1755" s="135" t="s">
        <v>83</v>
      </c>
      <c r="C1755" s="136">
        <v>44395</v>
      </c>
      <c r="D1755" s="137" t="e" cm="1">
        <f t="array" ref="D1755">INDEX(Horimetros!#REF!,1,'Tabela Horímetros'!F1755)</f>
        <v>#REF!</v>
      </c>
      <c r="F1755">
        <f t="shared" si="28"/>
        <v>196</v>
      </c>
      <c r="H1755" s="59"/>
    </row>
    <row r="1756" spans="1:8">
      <c r="A1756" s="4" t="s">
        <v>86</v>
      </c>
      <c r="B1756" s="135" t="s">
        <v>85</v>
      </c>
      <c r="C1756" s="136">
        <v>44395</v>
      </c>
      <c r="D1756" s="137" t="e" cm="1">
        <f t="array" ref="D1756">INDEX(Horimetros!#REF!,1,'Tabela Horímetros'!F1756)</f>
        <v>#REF!</v>
      </c>
      <c r="F1756">
        <f t="shared" si="28"/>
        <v>196</v>
      </c>
      <c r="H1756" s="59"/>
    </row>
    <row r="1757" spans="1:8">
      <c r="A1757" s="4" t="s">
        <v>59</v>
      </c>
      <c r="B1757" s="135" t="s">
        <v>58</v>
      </c>
      <c r="C1757" s="136">
        <v>44396</v>
      </c>
      <c r="D1757" s="137" cm="1">
        <f t="array" ref="D1757">INDEX(Horimetros!$4:$4,1,'Tabela Horímetros'!F1757)</f>
        <v>0</v>
      </c>
      <c r="F1757">
        <f t="shared" si="28"/>
        <v>197</v>
      </c>
      <c r="H1757" s="59"/>
    </row>
    <row r="1758" spans="1:8">
      <c r="A1758" s="4" t="s">
        <v>61</v>
      </c>
      <c r="B1758" s="135" t="s">
        <v>60</v>
      </c>
      <c r="C1758" s="136">
        <v>44396</v>
      </c>
      <c r="D1758" s="137" cm="1">
        <f t="array" ref="D1758">INDEX(Horimetros!$5:$5,1,'Tabela Horímetros'!F1758)</f>
        <v>24048</v>
      </c>
      <c r="F1758">
        <f t="shared" si="28"/>
        <v>197</v>
      </c>
      <c r="H1758" s="59"/>
    </row>
    <row r="1759" spans="1:8">
      <c r="A1759" s="4" t="s">
        <v>63</v>
      </c>
      <c r="B1759" s="135" t="s">
        <v>62</v>
      </c>
      <c r="C1759" s="136">
        <v>44396</v>
      </c>
      <c r="D1759" s="137" cm="1">
        <f t="array" ref="D1759">INDEX(Horimetros!$6:$6,1,'Tabela Horímetros'!F1759)</f>
        <v>22274</v>
      </c>
      <c r="F1759">
        <f t="shared" si="28"/>
        <v>197</v>
      </c>
      <c r="H1759" s="59"/>
    </row>
    <row r="1760" spans="1:8">
      <c r="A1760" s="4" t="s">
        <v>68</v>
      </c>
      <c r="B1760" s="135" t="s">
        <v>67</v>
      </c>
      <c r="C1760" s="136">
        <v>44396</v>
      </c>
      <c r="D1760" s="137" cm="1">
        <f t="array" ref="D1760">INDEX(Horimetros!$7:$7,1,'Tabela Horímetros'!F1760)</f>
        <v>22742</v>
      </c>
      <c r="F1760">
        <f t="shared" si="28"/>
        <v>197</v>
      </c>
      <c r="H1760" s="59"/>
    </row>
    <row r="1761" spans="1:8">
      <c r="A1761" s="4" t="s">
        <v>72</v>
      </c>
      <c r="B1761" s="135" t="s">
        <v>71</v>
      </c>
      <c r="C1761" s="136">
        <v>44396</v>
      </c>
      <c r="D1761" s="137" cm="1">
        <f t="array" ref="D1761">INDEX(Horimetros!$8:$8,1,'Tabela Horímetros'!F1761)</f>
        <v>23252</v>
      </c>
      <c r="F1761">
        <f t="shared" si="28"/>
        <v>197</v>
      </c>
      <c r="H1761" s="59"/>
    </row>
    <row r="1762" spans="1:8">
      <c r="A1762" s="4" t="s">
        <v>76</v>
      </c>
      <c r="B1762" s="135" t="s">
        <v>75</v>
      </c>
      <c r="C1762" s="136">
        <v>44396</v>
      </c>
      <c r="D1762" s="137" t="e" cm="1">
        <f t="array" ref="D1762">INDEX(Horimetros!#REF!,1,'Tabela Horímetros'!F1762)</f>
        <v>#REF!</v>
      </c>
      <c r="F1762">
        <f t="shared" si="28"/>
        <v>197</v>
      </c>
      <c r="H1762" s="59"/>
    </row>
    <row r="1763" spans="1:8">
      <c r="A1763" s="4" t="s">
        <v>80</v>
      </c>
      <c r="B1763" s="135" t="s">
        <v>79</v>
      </c>
      <c r="C1763" s="136">
        <v>44396</v>
      </c>
      <c r="D1763" s="137" t="e" cm="1">
        <f t="array" ref="D1763">INDEX(Horimetros!#REF!,1,'Tabela Horímetros'!F1763)</f>
        <v>#REF!</v>
      </c>
      <c r="F1763">
        <f t="shared" si="28"/>
        <v>197</v>
      </c>
      <c r="H1763" s="59"/>
    </row>
    <row r="1764" spans="1:8">
      <c r="A1764" s="4" t="s">
        <v>84</v>
      </c>
      <c r="B1764" s="135" t="s">
        <v>83</v>
      </c>
      <c r="C1764" s="136">
        <v>44396</v>
      </c>
      <c r="D1764" s="137" t="e" cm="1">
        <f t="array" ref="D1764">INDEX(Horimetros!#REF!,1,'Tabela Horímetros'!F1764)</f>
        <v>#REF!</v>
      </c>
      <c r="F1764">
        <f t="shared" si="28"/>
        <v>197</v>
      </c>
      <c r="H1764" s="59"/>
    </row>
    <row r="1765" spans="1:8">
      <c r="A1765" s="4" t="s">
        <v>86</v>
      </c>
      <c r="B1765" s="135" t="s">
        <v>85</v>
      </c>
      <c r="C1765" s="136">
        <v>44396</v>
      </c>
      <c r="D1765" s="137" t="e" cm="1">
        <f t="array" ref="D1765">INDEX(Horimetros!#REF!,1,'Tabela Horímetros'!F1765)</f>
        <v>#REF!</v>
      </c>
      <c r="F1765">
        <f t="shared" si="28"/>
        <v>197</v>
      </c>
      <c r="H1765" s="59"/>
    </row>
    <row r="1766" spans="1:8">
      <c r="A1766" s="4" t="s">
        <v>59</v>
      </c>
      <c r="B1766" s="135" t="s">
        <v>58</v>
      </c>
      <c r="C1766" s="136">
        <v>44397</v>
      </c>
      <c r="D1766" s="137" cm="1">
        <f t="array" ref="D1766">INDEX(Horimetros!$4:$4,1,'Tabela Horímetros'!F1766)</f>
        <v>0</v>
      </c>
      <c r="F1766">
        <f t="shared" si="28"/>
        <v>198</v>
      </c>
      <c r="H1766" s="59"/>
    </row>
    <row r="1767" spans="1:8">
      <c r="A1767" s="4" t="s">
        <v>61</v>
      </c>
      <c r="B1767" s="135" t="s">
        <v>60</v>
      </c>
      <c r="C1767" s="136">
        <v>44397</v>
      </c>
      <c r="D1767" s="137" cm="1">
        <f t="array" ref="D1767">INDEX(Horimetros!$5:$5,1,'Tabela Horímetros'!F1767)</f>
        <v>24065</v>
      </c>
      <c r="F1767">
        <f t="shared" si="28"/>
        <v>198</v>
      </c>
      <c r="H1767" s="59"/>
    </row>
    <row r="1768" spans="1:8">
      <c r="A1768" s="4" t="s">
        <v>63</v>
      </c>
      <c r="B1768" s="135" t="s">
        <v>62</v>
      </c>
      <c r="C1768" s="136">
        <v>44397</v>
      </c>
      <c r="D1768" s="137" cm="1">
        <f t="array" ref="D1768">INDEX(Horimetros!$6:$6,1,'Tabela Horímetros'!F1768)</f>
        <v>22288</v>
      </c>
      <c r="F1768">
        <f t="shared" si="28"/>
        <v>198</v>
      </c>
      <c r="H1768" s="59"/>
    </row>
    <row r="1769" spans="1:8">
      <c r="A1769" s="4" t="s">
        <v>68</v>
      </c>
      <c r="B1769" s="135" t="s">
        <v>67</v>
      </c>
      <c r="C1769" s="136">
        <v>44397</v>
      </c>
      <c r="D1769" s="137" cm="1">
        <f t="array" ref="D1769">INDEX(Horimetros!$7:$7,1,'Tabela Horímetros'!F1769)</f>
        <v>22746</v>
      </c>
      <c r="F1769">
        <f t="shared" si="28"/>
        <v>198</v>
      </c>
      <c r="H1769" s="59"/>
    </row>
    <row r="1770" spans="1:8">
      <c r="A1770" s="4" t="s">
        <v>72</v>
      </c>
      <c r="B1770" s="135" t="s">
        <v>71</v>
      </c>
      <c r="C1770" s="136">
        <v>44397</v>
      </c>
      <c r="D1770" s="137" cm="1">
        <f t="array" ref="D1770">INDEX(Horimetros!$8:$8,1,'Tabela Horímetros'!F1770)</f>
        <v>23268</v>
      </c>
      <c r="F1770">
        <f t="shared" si="28"/>
        <v>198</v>
      </c>
      <c r="H1770" s="59"/>
    </row>
    <row r="1771" spans="1:8">
      <c r="A1771" s="4" t="s">
        <v>76</v>
      </c>
      <c r="B1771" s="135" t="s">
        <v>75</v>
      </c>
      <c r="C1771" s="136">
        <v>44397</v>
      </c>
      <c r="D1771" s="137" t="e" cm="1">
        <f t="array" ref="D1771">INDEX(Horimetros!#REF!,1,'Tabela Horímetros'!F1771)</f>
        <v>#REF!</v>
      </c>
      <c r="F1771">
        <f t="shared" si="28"/>
        <v>198</v>
      </c>
      <c r="H1771" s="59"/>
    </row>
    <row r="1772" spans="1:8">
      <c r="A1772" s="4" t="s">
        <v>80</v>
      </c>
      <c r="B1772" s="135" t="s">
        <v>79</v>
      </c>
      <c r="C1772" s="136">
        <v>44397</v>
      </c>
      <c r="D1772" s="137" t="e" cm="1">
        <f t="array" ref="D1772">INDEX(Horimetros!#REF!,1,'Tabela Horímetros'!F1772)</f>
        <v>#REF!</v>
      </c>
      <c r="F1772">
        <f t="shared" si="28"/>
        <v>198</v>
      </c>
      <c r="H1772" s="59"/>
    </row>
    <row r="1773" spans="1:8">
      <c r="A1773" s="4" t="s">
        <v>84</v>
      </c>
      <c r="B1773" s="135" t="s">
        <v>83</v>
      </c>
      <c r="C1773" s="136">
        <v>44397</v>
      </c>
      <c r="D1773" s="137" t="e" cm="1">
        <f t="array" ref="D1773">INDEX(Horimetros!#REF!,1,'Tabela Horímetros'!F1773)</f>
        <v>#REF!</v>
      </c>
      <c r="F1773">
        <f t="shared" si="28"/>
        <v>198</v>
      </c>
      <c r="H1773" s="59"/>
    </row>
    <row r="1774" spans="1:8">
      <c r="A1774" s="4" t="s">
        <v>86</v>
      </c>
      <c r="B1774" s="135" t="s">
        <v>85</v>
      </c>
      <c r="C1774" s="136">
        <v>44397</v>
      </c>
      <c r="D1774" s="137" t="e" cm="1">
        <f t="array" ref="D1774">INDEX(Horimetros!#REF!,1,'Tabela Horímetros'!F1774)</f>
        <v>#REF!</v>
      </c>
      <c r="F1774">
        <f t="shared" si="28"/>
        <v>198</v>
      </c>
      <c r="H1774" s="59"/>
    </row>
    <row r="1775" spans="1:8">
      <c r="A1775" s="4" t="s">
        <v>59</v>
      </c>
      <c r="B1775" s="135" t="s">
        <v>58</v>
      </c>
      <c r="C1775" s="136">
        <v>44398</v>
      </c>
      <c r="D1775" s="137" cm="1">
        <f t="array" ref="D1775">INDEX(Horimetros!$4:$4,1,'Tabela Horímetros'!F1775)</f>
        <v>0</v>
      </c>
      <c r="F1775">
        <f t="shared" si="28"/>
        <v>199</v>
      </c>
      <c r="H1775" s="59"/>
    </row>
    <row r="1776" spans="1:8">
      <c r="A1776" s="4" t="s">
        <v>61</v>
      </c>
      <c r="B1776" s="135" t="s">
        <v>60</v>
      </c>
      <c r="C1776" s="136">
        <v>44398</v>
      </c>
      <c r="D1776" s="137" cm="1">
        <f t="array" ref="D1776">INDEX(Horimetros!$5:$5,1,'Tabela Horímetros'!F1776)</f>
        <v>24079</v>
      </c>
      <c r="F1776">
        <f t="shared" si="28"/>
        <v>199</v>
      </c>
      <c r="H1776" s="59"/>
    </row>
    <row r="1777" spans="1:8">
      <c r="A1777" s="4" t="s">
        <v>63</v>
      </c>
      <c r="B1777" s="135" t="s">
        <v>62</v>
      </c>
      <c r="C1777" s="136">
        <v>44398</v>
      </c>
      <c r="D1777" s="137" cm="1">
        <f t="array" ref="D1777">INDEX(Horimetros!$6:$6,1,'Tabela Horímetros'!F1777)</f>
        <v>22311</v>
      </c>
      <c r="F1777">
        <f t="shared" si="28"/>
        <v>199</v>
      </c>
      <c r="H1777" s="59"/>
    </row>
    <row r="1778" spans="1:8">
      <c r="A1778" s="4" t="s">
        <v>68</v>
      </c>
      <c r="B1778" s="135" t="s">
        <v>67</v>
      </c>
      <c r="C1778" s="136">
        <v>44398</v>
      </c>
      <c r="D1778" s="137" cm="1">
        <f t="array" ref="D1778">INDEX(Horimetros!$7:$7,1,'Tabela Horímetros'!F1778)</f>
        <v>22747</v>
      </c>
      <c r="F1778">
        <f t="shared" si="28"/>
        <v>199</v>
      </c>
      <c r="H1778" s="59"/>
    </row>
    <row r="1779" spans="1:8">
      <c r="A1779" s="4" t="s">
        <v>72</v>
      </c>
      <c r="B1779" s="135" t="s">
        <v>71</v>
      </c>
      <c r="C1779" s="136">
        <v>44398</v>
      </c>
      <c r="D1779" s="137" cm="1">
        <f t="array" ref="D1779">INDEX(Horimetros!$8:$8,1,'Tabela Horímetros'!F1779)</f>
        <v>23281</v>
      </c>
      <c r="F1779">
        <f t="shared" si="28"/>
        <v>199</v>
      </c>
      <c r="H1779" s="59"/>
    </row>
    <row r="1780" spans="1:8">
      <c r="A1780" s="4" t="s">
        <v>76</v>
      </c>
      <c r="B1780" s="135" t="s">
        <v>75</v>
      </c>
      <c r="C1780" s="136">
        <v>44398</v>
      </c>
      <c r="D1780" s="137" t="e" cm="1">
        <f t="array" ref="D1780">INDEX(Horimetros!#REF!,1,'Tabela Horímetros'!F1780)</f>
        <v>#REF!</v>
      </c>
      <c r="F1780">
        <f t="shared" si="28"/>
        <v>199</v>
      </c>
      <c r="H1780" s="59"/>
    </row>
    <row r="1781" spans="1:8">
      <c r="A1781" s="4" t="s">
        <v>80</v>
      </c>
      <c r="B1781" s="135" t="s">
        <v>79</v>
      </c>
      <c r="C1781" s="136">
        <v>44398</v>
      </c>
      <c r="D1781" s="137" t="e" cm="1">
        <f t="array" ref="D1781">INDEX(Horimetros!#REF!,1,'Tabela Horímetros'!F1781)</f>
        <v>#REF!</v>
      </c>
      <c r="F1781">
        <f t="shared" si="28"/>
        <v>199</v>
      </c>
      <c r="H1781" s="59"/>
    </row>
    <row r="1782" spans="1:8">
      <c r="A1782" s="4" t="s">
        <v>84</v>
      </c>
      <c r="B1782" s="135" t="s">
        <v>83</v>
      </c>
      <c r="C1782" s="136">
        <v>44398</v>
      </c>
      <c r="D1782" s="137" t="e" cm="1">
        <f t="array" ref="D1782">INDEX(Horimetros!#REF!,1,'Tabela Horímetros'!F1782)</f>
        <v>#REF!</v>
      </c>
      <c r="F1782">
        <f t="shared" si="28"/>
        <v>199</v>
      </c>
      <c r="H1782" s="59"/>
    </row>
    <row r="1783" spans="1:8">
      <c r="A1783" s="4" t="s">
        <v>86</v>
      </c>
      <c r="B1783" s="135" t="s">
        <v>85</v>
      </c>
      <c r="C1783" s="136">
        <v>44398</v>
      </c>
      <c r="D1783" s="137" t="e" cm="1">
        <f t="array" ref="D1783">INDEX(Horimetros!#REF!,1,'Tabela Horímetros'!F1783)</f>
        <v>#REF!</v>
      </c>
      <c r="F1783">
        <f t="shared" si="28"/>
        <v>199</v>
      </c>
      <c r="H1783" s="59"/>
    </row>
    <row r="1784" spans="1:8">
      <c r="A1784" s="4" t="s">
        <v>59</v>
      </c>
      <c r="B1784" s="135" t="s">
        <v>58</v>
      </c>
      <c r="C1784" s="136">
        <v>44399</v>
      </c>
      <c r="D1784" s="137" cm="1">
        <f t="array" ref="D1784">INDEX(Horimetros!$4:$4,1,'Tabela Horímetros'!F1784)</f>
        <v>0</v>
      </c>
      <c r="F1784">
        <f t="shared" si="28"/>
        <v>200</v>
      </c>
      <c r="H1784" s="59"/>
    </row>
    <row r="1785" spans="1:8">
      <c r="A1785" s="4" t="s">
        <v>61</v>
      </c>
      <c r="B1785" s="135" t="s">
        <v>60</v>
      </c>
      <c r="C1785" s="136">
        <v>44399</v>
      </c>
      <c r="D1785" s="137" cm="1">
        <f t="array" ref="D1785">INDEX(Horimetros!$5:$5,1,'Tabela Horímetros'!F1785)</f>
        <v>0</v>
      </c>
      <c r="F1785">
        <f t="shared" si="28"/>
        <v>200</v>
      </c>
      <c r="H1785" s="59"/>
    </row>
    <row r="1786" spans="1:8">
      <c r="A1786" s="4" t="s">
        <v>63</v>
      </c>
      <c r="B1786" s="135" t="s">
        <v>62</v>
      </c>
      <c r="C1786" s="136">
        <v>44399</v>
      </c>
      <c r="D1786" s="137" cm="1">
        <f t="array" ref="D1786">INDEX(Horimetros!$6:$6,1,'Tabela Horímetros'!F1786)</f>
        <v>0</v>
      </c>
      <c r="F1786">
        <f t="shared" si="28"/>
        <v>200</v>
      </c>
      <c r="H1786" s="59"/>
    </row>
    <row r="1787" spans="1:8">
      <c r="A1787" s="4" t="s">
        <v>68</v>
      </c>
      <c r="B1787" s="135" t="s">
        <v>67</v>
      </c>
      <c r="C1787" s="136">
        <v>44399</v>
      </c>
      <c r="D1787" s="137" cm="1">
        <f t="array" ref="D1787">INDEX(Horimetros!$7:$7,1,'Tabela Horímetros'!F1787)</f>
        <v>0</v>
      </c>
      <c r="F1787">
        <f t="shared" si="28"/>
        <v>200</v>
      </c>
      <c r="H1787" s="59"/>
    </row>
    <row r="1788" spans="1:8">
      <c r="A1788" s="4" t="s">
        <v>72</v>
      </c>
      <c r="B1788" s="135" t="s">
        <v>71</v>
      </c>
      <c r="C1788" s="136">
        <v>44399</v>
      </c>
      <c r="D1788" s="137" cm="1">
        <f t="array" ref="D1788">INDEX(Horimetros!$8:$8,1,'Tabela Horímetros'!F1788)</f>
        <v>0</v>
      </c>
      <c r="F1788">
        <f t="shared" si="28"/>
        <v>200</v>
      </c>
      <c r="H1788" s="59"/>
    </row>
    <row r="1789" spans="1:8">
      <c r="A1789" s="4" t="s">
        <v>76</v>
      </c>
      <c r="B1789" s="135" t="s">
        <v>75</v>
      </c>
      <c r="C1789" s="136">
        <v>44399</v>
      </c>
      <c r="D1789" s="137" t="e" cm="1">
        <f t="array" ref="D1789">INDEX(Horimetros!#REF!,1,'Tabela Horímetros'!F1789)</f>
        <v>#REF!</v>
      </c>
      <c r="F1789">
        <f t="shared" si="28"/>
        <v>200</v>
      </c>
      <c r="H1789" s="59"/>
    </row>
    <row r="1790" spans="1:8">
      <c r="A1790" s="4" t="s">
        <v>80</v>
      </c>
      <c r="B1790" s="135" t="s">
        <v>79</v>
      </c>
      <c r="C1790" s="136">
        <v>44399</v>
      </c>
      <c r="D1790" s="137" t="e" cm="1">
        <f t="array" ref="D1790">INDEX(Horimetros!#REF!,1,'Tabela Horímetros'!F1790)</f>
        <v>#REF!</v>
      </c>
      <c r="F1790">
        <f t="shared" si="28"/>
        <v>200</v>
      </c>
      <c r="H1790" s="59"/>
    </row>
    <row r="1791" spans="1:8">
      <c r="A1791" s="4" t="s">
        <v>84</v>
      </c>
      <c r="B1791" s="135" t="s">
        <v>83</v>
      </c>
      <c r="C1791" s="136">
        <v>44399</v>
      </c>
      <c r="D1791" s="137" t="e" cm="1">
        <f t="array" ref="D1791">INDEX(Horimetros!#REF!,1,'Tabela Horímetros'!F1791)</f>
        <v>#REF!</v>
      </c>
      <c r="F1791">
        <f t="shared" si="28"/>
        <v>200</v>
      </c>
      <c r="H1791" s="59"/>
    </row>
    <row r="1792" spans="1:8">
      <c r="A1792" s="4" t="s">
        <v>86</v>
      </c>
      <c r="B1792" s="135" t="s">
        <v>85</v>
      </c>
      <c r="C1792" s="136">
        <v>44399</v>
      </c>
      <c r="D1792" s="137" t="e" cm="1">
        <f t="array" ref="D1792">INDEX(Horimetros!#REF!,1,'Tabela Horímetros'!F1792)</f>
        <v>#REF!</v>
      </c>
      <c r="F1792">
        <f t="shared" si="28"/>
        <v>200</v>
      </c>
      <c r="H1792" s="59"/>
    </row>
    <row r="1793" spans="1:8">
      <c r="A1793" s="4" t="s">
        <v>59</v>
      </c>
      <c r="B1793" s="135" t="s">
        <v>58</v>
      </c>
      <c r="C1793" s="136">
        <v>44400</v>
      </c>
      <c r="D1793" s="137" cm="1">
        <f t="array" ref="D1793">INDEX(Horimetros!$4:$4,1,'Tabela Horímetros'!F1793)</f>
        <v>0</v>
      </c>
      <c r="F1793">
        <f t="shared" si="28"/>
        <v>201</v>
      </c>
      <c r="H1793" s="59"/>
    </row>
    <row r="1794" spans="1:8">
      <c r="A1794" s="4" t="s">
        <v>61</v>
      </c>
      <c r="B1794" s="135" t="s">
        <v>60</v>
      </c>
      <c r="C1794" s="136">
        <v>44400</v>
      </c>
      <c r="D1794" s="137" cm="1">
        <f t="array" ref="D1794">INDEX(Horimetros!$5:$5,1,'Tabela Horímetros'!F1794)</f>
        <v>0</v>
      </c>
      <c r="F1794">
        <f t="shared" si="28"/>
        <v>201</v>
      </c>
      <c r="H1794" s="59"/>
    </row>
    <row r="1795" spans="1:8">
      <c r="A1795" s="4" t="s">
        <v>63</v>
      </c>
      <c r="B1795" s="135" t="s">
        <v>62</v>
      </c>
      <c r="C1795" s="136">
        <v>44400</v>
      </c>
      <c r="D1795" s="137" cm="1">
        <f t="array" ref="D1795">INDEX(Horimetros!$6:$6,1,'Tabela Horímetros'!F1795)</f>
        <v>0</v>
      </c>
      <c r="F1795">
        <f t="shared" si="28"/>
        <v>201</v>
      </c>
      <c r="H1795" s="59"/>
    </row>
    <row r="1796" spans="1:8">
      <c r="A1796" s="4" t="s">
        <v>68</v>
      </c>
      <c r="B1796" s="135" t="s">
        <v>67</v>
      </c>
      <c r="C1796" s="136">
        <v>44400</v>
      </c>
      <c r="D1796" s="137" cm="1">
        <f t="array" ref="D1796">INDEX(Horimetros!$7:$7,1,'Tabela Horímetros'!F1796)</f>
        <v>0</v>
      </c>
      <c r="F1796">
        <f t="shared" si="28"/>
        <v>201</v>
      </c>
      <c r="H1796" s="59"/>
    </row>
    <row r="1797" spans="1:8">
      <c r="A1797" s="4" t="s">
        <v>72</v>
      </c>
      <c r="B1797" s="135" t="s">
        <v>71</v>
      </c>
      <c r="C1797" s="136">
        <v>44400</v>
      </c>
      <c r="D1797" s="137" cm="1">
        <f t="array" ref="D1797">INDEX(Horimetros!$8:$8,1,'Tabela Horímetros'!F1797)</f>
        <v>0</v>
      </c>
      <c r="F1797">
        <f t="shared" si="28"/>
        <v>201</v>
      </c>
      <c r="H1797" s="59"/>
    </row>
    <row r="1798" spans="1:8">
      <c r="A1798" s="4" t="s">
        <v>76</v>
      </c>
      <c r="B1798" s="135" t="s">
        <v>75</v>
      </c>
      <c r="C1798" s="136">
        <v>44400</v>
      </c>
      <c r="D1798" s="137" t="e" cm="1">
        <f t="array" ref="D1798">INDEX(Horimetros!#REF!,1,'Tabela Horímetros'!F1798)</f>
        <v>#REF!</v>
      </c>
      <c r="F1798">
        <f t="shared" si="28"/>
        <v>201</v>
      </c>
      <c r="H1798" s="59"/>
    </row>
    <row r="1799" spans="1:8">
      <c r="A1799" s="4" t="s">
        <v>80</v>
      </c>
      <c r="B1799" s="135" t="s">
        <v>79</v>
      </c>
      <c r="C1799" s="136">
        <v>44400</v>
      </c>
      <c r="D1799" s="137" t="e" cm="1">
        <f t="array" ref="D1799">INDEX(Horimetros!#REF!,1,'Tabela Horímetros'!F1799)</f>
        <v>#REF!</v>
      </c>
      <c r="F1799">
        <f t="shared" si="28"/>
        <v>201</v>
      </c>
      <c r="H1799" s="59"/>
    </row>
    <row r="1800" spans="1:8">
      <c r="A1800" s="4" t="s">
        <v>84</v>
      </c>
      <c r="B1800" s="135" t="s">
        <v>83</v>
      </c>
      <c r="C1800" s="136">
        <v>44400</v>
      </c>
      <c r="D1800" s="137" t="e" cm="1">
        <f t="array" ref="D1800">INDEX(Horimetros!#REF!,1,'Tabela Horímetros'!F1800)</f>
        <v>#REF!</v>
      </c>
      <c r="F1800">
        <f t="shared" si="28"/>
        <v>201</v>
      </c>
      <c r="H1800" s="59"/>
    </row>
    <row r="1801" spans="1:8">
      <c r="A1801" s="4" t="s">
        <v>86</v>
      </c>
      <c r="B1801" s="135" t="s">
        <v>85</v>
      </c>
      <c r="C1801" s="136">
        <v>44400</v>
      </c>
      <c r="D1801" s="137" t="e" cm="1">
        <f t="array" ref="D1801">INDEX(Horimetros!#REF!,1,'Tabela Horímetros'!F1801)</f>
        <v>#REF!</v>
      </c>
      <c r="F1801">
        <f t="shared" si="28"/>
        <v>201</v>
      </c>
      <c r="H1801" s="59"/>
    </row>
    <row r="1802" spans="1:8">
      <c r="A1802" s="4" t="s">
        <v>59</v>
      </c>
      <c r="B1802" s="135" t="s">
        <v>58</v>
      </c>
      <c r="C1802" s="136">
        <v>44401</v>
      </c>
      <c r="D1802" s="137" cm="1">
        <f t="array" ref="D1802">INDEX(Horimetros!$4:$4,1,'Tabela Horímetros'!F1802)</f>
        <v>0</v>
      </c>
      <c r="F1802">
        <f t="shared" si="28"/>
        <v>202</v>
      </c>
      <c r="H1802" s="59"/>
    </row>
    <row r="1803" spans="1:8">
      <c r="A1803" s="4" t="s">
        <v>61</v>
      </c>
      <c r="B1803" s="135" t="s">
        <v>60</v>
      </c>
      <c r="C1803" s="136">
        <v>44401</v>
      </c>
      <c r="D1803" s="137" cm="1">
        <f t="array" ref="D1803">INDEX(Horimetros!$5:$5,1,'Tabela Horímetros'!F1803)</f>
        <v>0</v>
      </c>
      <c r="F1803">
        <f t="shared" si="28"/>
        <v>202</v>
      </c>
      <c r="H1803" s="59"/>
    </row>
    <row r="1804" spans="1:8">
      <c r="A1804" s="4" t="s">
        <v>63</v>
      </c>
      <c r="B1804" s="135" t="s">
        <v>62</v>
      </c>
      <c r="C1804" s="136">
        <v>44401</v>
      </c>
      <c r="D1804" s="137" cm="1">
        <f t="array" ref="D1804">INDEX(Horimetros!$6:$6,1,'Tabela Horímetros'!F1804)</f>
        <v>0</v>
      </c>
      <c r="F1804">
        <f t="shared" si="28"/>
        <v>202</v>
      </c>
      <c r="H1804" s="59"/>
    </row>
    <row r="1805" spans="1:8">
      <c r="A1805" s="4" t="s">
        <v>68</v>
      </c>
      <c r="B1805" s="135" t="s">
        <v>67</v>
      </c>
      <c r="C1805" s="136">
        <v>44401</v>
      </c>
      <c r="D1805" s="137" cm="1">
        <f t="array" ref="D1805">INDEX(Horimetros!$7:$7,1,'Tabela Horímetros'!F1805)</f>
        <v>0</v>
      </c>
      <c r="F1805">
        <f t="shared" si="28"/>
        <v>202</v>
      </c>
      <c r="H1805" s="59"/>
    </row>
    <row r="1806" spans="1:8">
      <c r="A1806" s="4" t="s">
        <v>72</v>
      </c>
      <c r="B1806" s="135" t="s">
        <v>71</v>
      </c>
      <c r="C1806" s="136">
        <v>44401</v>
      </c>
      <c r="D1806" s="137" cm="1">
        <f t="array" ref="D1806">INDEX(Horimetros!$8:$8,1,'Tabela Horímetros'!F1806)</f>
        <v>0</v>
      </c>
      <c r="F1806">
        <f t="shared" si="28"/>
        <v>202</v>
      </c>
      <c r="H1806" s="59"/>
    </row>
    <row r="1807" spans="1:8">
      <c r="A1807" s="4" t="s">
        <v>76</v>
      </c>
      <c r="B1807" s="135" t="s">
        <v>75</v>
      </c>
      <c r="C1807" s="136">
        <v>44401</v>
      </c>
      <c r="D1807" s="137" t="e" cm="1">
        <f t="array" ref="D1807">INDEX(Horimetros!#REF!,1,'Tabela Horímetros'!F1807)</f>
        <v>#REF!</v>
      </c>
      <c r="F1807">
        <f t="shared" si="28"/>
        <v>202</v>
      </c>
      <c r="H1807" s="59"/>
    </row>
    <row r="1808" spans="1:8">
      <c r="A1808" s="4" t="s">
        <v>80</v>
      </c>
      <c r="B1808" s="135" t="s">
        <v>79</v>
      </c>
      <c r="C1808" s="136">
        <v>44401</v>
      </c>
      <c r="D1808" s="137" t="e" cm="1">
        <f t="array" ref="D1808">INDEX(Horimetros!#REF!,1,'Tabela Horímetros'!F1808)</f>
        <v>#REF!</v>
      </c>
      <c r="F1808">
        <f t="shared" si="28"/>
        <v>202</v>
      </c>
      <c r="H1808" s="59"/>
    </row>
    <row r="1809" spans="1:8">
      <c r="A1809" s="4" t="s">
        <v>84</v>
      </c>
      <c r="B1809" s="135" t="s">
        <v>83</v>
      </c>
      <c r="C1809" s="136">
        <v>44401</v>
      </c>
      <c r="D1809" s="137" t="e" cm="1">
        <f t="array" ref="D1809">INDEX(Horimetros!#REF!,1,'Tabela Horímetros'!F1809)</f>
        <v>#REF!</v>
      </c>
      <c r="F1809">
        <f t="shared" si="28"/>
        <v>202</v>
      </c>
      <c r="H1809" s="59"/>
    </row>
    <row r="1810" spans="1:8">
      <c r="A1810" s="4" t="s">
        <v>86</v>
      </c>
      <c r="B1810" s="135" t="s">
        <v>85</v>
      </c>
      <c r="C1810" s="136">
        <v>44401</v>
      </c>
      <c r="D1810" s="137" t="e" cm="1">
        <f t="array" ref="D1810">INDEX(Horimetros!#REF!,1,'Tabela Horímetros'!F1810)</f>
        <v>#REF!</v>
      </c>
      <c r="F1810">
        <f t="shared" si="28"/>
        <v>202</v>
      </c>
      <c r="H1810" s="59"/>
    </row>
    <row r="1811" spans="1:8">
      <c r="A1811" s="4" t="s">
        <v>59</v>
      </c>
      <c r="B1811" s="135" t="s">
        <v>58</v>
      </c>
      <c r="C1811" s="136">
        <v>44402</v>
      </c>
      <c r="D1811" s="137" cm="1">
        <f t="array" ref="D1811">INDEX(Horimetros!$4:$4,1,'Tabela Horímetros'!F1811)</f>
        <v>0</v>
      </c>
      <c r="F1811">
        <f t="shared" si="28"/>
        <v>203</v>
      </c>
      <c r="H1811" s="59"/>
    </row>
    <row r="1812" spans="1:8">
      <c r="A1812" s="4" t="s">
        <v>61</v>
      </c>
      <c r="B1812" s="135" t="s">
        <v>60</v>
      </c>
      <c r="C1812" s="136">
        <v>44402</v>
      </c>
      <c r="D1812" s="137" cm="1">
        <f t="array" ref="D1812">INDEX(Horimetros!$5:$5,1,'Tabela Horímetros'!F1812)</f>
        <v>24147</v>
      </c>
      <c r="F1812">
        <f t="shared" si="28"/>
        <v>203</v>
      </c>
      <c r="H1812" s="59"/>
    </row>
    <row r="1813" spans="1:8">
      <c r="A1813" s="4" t="s">
        <v>63</v>
      </c>
      <c r="B1813" s="135" t="s">
        <v>62</v>
      </c>
      <c r="C1813" s="136">
        <v>44402</v>
      </c>
      <c r="D1813" s="137" cm="1">
        <f t="array" ref="D1813">INDEX(Horimetros!$6:$6,1,'Tabela Horímetros'!F1813)</f>
        <v>22364</v>
      </c>
      <c r="F1813">
        <f t="shared" ref="F1813:F1876" si="29">F1804+1</f>
        <v>203</v>
      </c>
      <c r="H1813" s="59"/>
    </row>
    <row r="1814" spans="1:8">
      <c r="A1814" s="4" t="s">
        <v>68</v>
      </c>
      <c r="B1814" s="135" t="s">
        <v>67</v>
      </c>
      <c r="C1814" s="136">
        <v>44402</v>
      </c>
      <c r="D1814" s="137" cm="1">
        <f t="array" ref="D1814">INDEX(Horimetros!$7:$7,1,'Tabela Horímetros'!F1814)</f>
        <v>22794</v>
      </c>
      <c r="F1814">
        <f t="shared" si="29"/>
        <v>203</v>
      </c>
      <c r="H1814" s="59"/>
    </row>
    <row r="1815" spans="1:8">
      <c r="A1815" s="4" t="s">
        <v>72</v>
      </c>
      <c r="B1815" s="135" t="s">
        <v>71</v>
      </c>
      <c r="C1815" s="136">
        <v>44402</v>
      </c>
      <c r="D1815" s="137" cm="1">
        <f t="array" ref="D1815">INDEX(Horimetros!$8:$8,1,'Tabela Horímetros'!F1815)</f>
        <v>23303</v>
      </c>
      <c r="F1815">
        <f t="shared" si="29"/>
        <v>203</v>
      </c>
      <c r="H1815" s="59"/>
    </row>
    <row r="1816" spans="1:8">
      <c r="A1816" s="4" t="s">
        <v>76</v>
      </c>
      <c r="B1816" s="135" t="s">
        <v>75</v>
      </c>
      <c r="C1816" s="136">
        <v>44402</v>
      </c>
      <c r="D1816" s="137" t="e" cm="1">
        <f t="array" ref="D1816">INDEX(Horimetros!#REF!,1,'Tabela Horímetros'!F1816)</f>
        <v>#REF!</v>
      </c>
      <c r="F1816">
        <f t="shared" si="29"/>
        <v>203</v>
      </c>
      <c r="H1816" s="59"/>
    </row>
    <row r="1817" spans="1:8">
      <c r="A1817" s="4" t="s">
        <v>80</v>
      </c>
      <c r="B1817" s="135" t="s">
        <v>79</v>
      </c>
      <c r="C1817" s="136">
        <v>44402</v>
      </c>
      <c r="D1817" s="137" t="e" cm="1">
        <f t="array" ref="D1817">INDEX(Horimetros!#REF!,1,'Tabela Horímetros'!F1817)</f>
        <v>#REF!</v>
      </c>
      <c r="F1817">
        <f t="shared" si="29"/>
        <v>203</v>
      </c>
      <c r="H1817" s="59"/>
    </row>
    <row r="1818" spans="1:8">
      <c r="A1818" s="4" t="s">
        <v>84</v>
      </c>
      <c r="B1818" s="135" t="s">
        <v>83</v>
      </c>
      <c r="C1818" s="136">
        <v>44402</v>
      </c>
      <c r="D1818" s="137" t="e" cm="1">
        <f t="array" ref="D1818">INDEX(Horimetros!#REF!,1,'Tabela Horímetros'!F1818)</f>
        <v>#REF!</v>
      </c>
      <c r="F1818">
        <f t="shared" si="29"/>
        <v>203</v>
      </c>
      <c r="H1818" s="59"/>
    </row>
    <row r="1819" spans="1:8">
      <c r="A1819" s="4" t="s">
        <v>86</v>
      </c>
      <c r="B1819" s="135" t="s">
        <v>85</v>
      </c>
      <c r="C1819" s="136">
        <v>44402</v>
      </c>
      <c r="D1819" s="137" t="e" cm="1">
        <f t="array" ref="D1819">INDEX(Horimetros!#REF!,1,'Tabela Horímetros'!F1819)</f>
        <v>#REF!</v>
      </c>
      <c r="F1819">
        <f t="shared" si="29"/>
        <v>203</v>
      </c>
      <c r="H1819" s="59"/>
    </row>
    <row r="1820" spans="1:8">
      <c r="A1820" s="4" t="s">
        <v>59</v>
      </c>
      <c r="B1820" s="135" t="s">
        <v>58</v>
      </c>
      <c r="C1820" s="136">
        <v>44403</v>
      </c>
      <c r="D1820" s="137" cm="1">
        <f t="array" ref="D1820">INDEX(Horimetros!$4:$4,1,'Tabela Horímetros'!F1820)</f>
        <v>0</v>
      </c>
      <c r="F1820">
        <f t="shared" si="29"/>
        <v>204</v>
      </c>
      <c r="H1820" s="59"/>
    </row>
    <row r="1821" spans="1:8">
      <c r="A1821" s="4" t="s">
        <v>61</v>
      </c>
      <c r="B1821" s="135" t="s">
        <v>60</v>
      </c>
      <c r="C1821" s="136">
        <v>44403</v>
      </c>
      <c r="D1821" s="137" cm="1">
        <f t="array" ref="D1821">INDEX(Horimetros!$5:$5,1,'Tabela Horímetros'!F1821)</f>
        <v>24164</v>
      </c>
      <c r="F1821">
        <f t="shared" si="29"/>
        <v>204</v>
      </c>
      <c r="H1821" s="59"/>
    </row>
    <row r="1822" spans="1:8">
      <c r="A1822" s="4" t="s">
        <v>63</v>
      </c>
      <c r="B1822" s="135" t="s">
        <v>62</v>
      </c>
      <c r="C1822" s="136">
        <v>44403</v>
      </c>
      <c r="D1822" s="137" cm="1">
        <f t="array" ref="D1822">INDEX(Horimetros!$6:$6,1,'Tabela Horímetros'!F1822)</f>
        <v>22381</v>
      </c>
      <c r="F1822">
        <f t="shared" si="29"/>
        <v>204</v>
      </c>
      <c r="H1822" s="59"/>
    </row>
    <row r="1823" spans="1:8">
      <c r="A1823" s="4" t="s">
        <v>68</v>
      </c>
      <c r="B1823" s="135" t="s">
        <v>67</v>
      </c>
      <c r="C1823" s="136">
        <v>44403</v>
      </c>
      <c r="D1823" s="137" cm="1">
        <f t="array" ref="D1823">INDEX(Horimetros!$7:$7,1,'Tabela Horímetros'!F1823)</f>
        <v>22804</v>
      </c>
      <c r="F1823">
        <f t="shared" si="29"/>
        <v>204</v>
      </c>
      <c r="H1823" s="59"/>
    </row>
    <row r="1824" spans="1:8">
      <c r="A1824" s="4" t="s">
        <v>72</v>
      </c>
      <c r="B1824" s="135" t="s">
        <v>71</v>
      </c>
      <c r="C1824" s="136">
        <v>44403</v>
      </c>
      <c r="D1824" s="137" cm="1">
        <f t="array" ref="D1824">INDEX(Horimetros!$8:$8,1,'Tabela Horímetros'!F1824)</f>
        <v>23320</v>
      </c>
      <c r="F1824">
        <f t="shared" si="29"/>
        <v>204</v>
      </c>
      <c r="H1824" s="59"/>
    </row>
    <row r="1825" spans="1:8">
      <c r="A1825" s="4" t="s">
        <v>76</v>
      </c>
      <c r="B1825" s="135" t="s">
        <v>75</v>
      </c>
      <c r="C1825" s="136">
        <v>44403</v>
      </c>
      <c r="D1825" s="137" t="e" cm="1">
        <f t="array" ref="D1825">INDEX(Horimetros!#REF!,1,'Tabela Horímetros'!F1825)</f>
        <v>#REF!</v>
      </c>
      <c r="F1825">
        <f t="shared" si="29"/>
        <v>204</v>
      </c>
      <c r="H1825" s="59"/>
    </row>
    <row r="1826" spans="1:8">
      <c r="A1826" s="4" t="s">
        <v>80</v>
      </c>
      <c r="B1826" s="135" t="s">
        <v>79</v>
      </c>
      <c r="C1826" s="136">
        <v>44403</v>
      </c>
      <c r="D1826" s="137" t="e" cm="1">
        <f t="array" ref="D1826">INDEX(Horimetros!#REF!,1,'Tabela Horímetros'!F1826)</f>
        <v>#REF!</v>
      </c>
      <c r="F1826">
        <f t="shared" si="29"/>
        <v>204</v>
      </c>
      <c r="H1826" s="59"/>
    </row>
    <row r="1827" spans="1:8">
      <c r="A1827" s="4" t="s">
        <v>84</v>
      </c>
      <c r="B1827" s="135" t="s">
        <v>83</v>
      </c>
      <c r="C1827" s="136">
        <v>44403</v>
      </c>
      <c r="D1827" s="137" t="e" cm="1">
        <f t="array" ref="D1827">INDEX(Horimetros!#REF!,1,'Tabela Horímetros'!F1827)</f>
        <v>#REF!</v>
      </c>
      <c r="F1827">
        <f t="shared" si="29"/>
        <v>204</v>
      </c>
      <c r="H1827" s="59"/>
    </row>
    <row r="1828" spans="1:8">
      <c r="A1828" s="4" t="s">
        <v>86</v>
      </c>
      <c r="B1828" s="135" t="s">
        <v>85</v>
      </c>
      <c r="C1828" s="136">
        <v>44403</v>
      </c>
      <c r="D1828" s="137" t="e" cm="1">
        <f t="array" ref="D1828">INDEX(Horimetros!#REF!,1,'Tabela Horímetros'!F1828)</f>
        <v>#REF!</v>
      </c>
      <c r="F1828">
        <f t="shared" si="29"/>
        <v>204</v>
      </c>
      <c r="H1828" s="59"/>
    </row>
    <row r="1829" spans="1:8">
      <c r="A1829" s="4" t="s">
        <v>59</v>
      </c>
      <c r="B1829" s="135" t="s">
        <v>58</v>
      </c>
      <c r="C1829" s="136">
        <v>44404</v>
      </c>
      <c r="D1829" s="137" cm="1">
        <f t="array" ref="D1829">INDEX(Horimetros!$4:$4,1,'Tabela Horímetros'!F1829)</f>
        <v>0</v>
      </c>
      <c r="F1829">
        <f t="shared" si="29"/>
        <v>205</v>
      </c>
      <c r="H1829" s="59"/>
    </row>
    <row r="1830" spans="1:8">
      <c r="A1830" s="4" t="s">
        <v>61</v>
      </c>
      <c r="B1830" s="135" t="s">
        <v>60</v>
      </c>
      <c r="C1830" s="136">
        <v>44404</v>
      </c>
      <c r="D1830" s="137" cm="1">
        <f t="array" ref="D1830">INDEX(Horimetros!$5:$5,1,'Tabela Horímetros'!F1830)</f>
        <v>24180</v>
      </c>
      <c r="F1830">
        <f t="shared" si="29"/>
        <v>205</v>
      </c>
      <c r="H1830" s="59"/>
    </row>
    <row r="1831" spans="1:8">
      <c r="A1831" s="4" t="s">
        <v>63</v>
      </c>
      <c r="B1831" s="135" t="s">
        <v>62</v>
      </c>
      <c r="C1831" s="136">
        <v>44404</v>
      </c>
      <c r="D1831" s="137" cm="1">
        <f t="array" ref="D1831">INDEX(Horimetros!$6:$6,1,'Tabela Horímetros'!F1831)</f>
        <v>22395</v>
      </c>
      <c r="F1831">
        <f t="shared" si="29"/>
        <v>205</v>
      </c>
      <c r="H1831" s="59"/>
    </row>
    <row r="1832" spans="1:8">
      <c r="A1832" s="4" t="s">
        <v>68</v>
      </c>
      <c r="B1832" s="135" t="s">
        <v>67</v>
      </c>
      <c r="C1832" s="136">
        <v>44404</v>
      </c>
      <c r="D1832" s="137" cm="1">
        <f t="array" ref="D1832">INDEX(Horimetros!$7:$7,1,'Tabela Horímetros'!F1832)</f>
        <v>22818</v>
      </c>
      <c r="F1832">
        <f t="shared" si="29"/>
        <v>205</v>
      </c>
      <c r="H1832" s="59"/>
    </row>
    <row r="1833" spans="1:8">
      <c r="A1833" s="4" t="s">
        <v>72</v>
      </c>
      <c r="B1833" s="135" t="s">
        <v>71</v>
      </c>
      <c r="C1833" s="136">
        <v>44404</v>
      </c>
      <c r="D1833" s="137" cm="1">
        <f t="array" ref="D1833">INDEX(Horimetros!$8:$8,1,'Tabela Horímetros'!F1833)</f>
        <v>23325</v>
      </c>
      <c r="F1833">
        <f t="shared" si="29"/>
        <v>205</v>
      </c>
      <c r="H1833" s="59"/>
    </row>
    <row r="1834" spans="1:8">
      <c r="A1834" s="4" t="s">
        <v>76</v>
      </c>
      <c r="B1834" s="135" t="s">
        <v>75</v>
      </c>
      <c r="C1834" s="136">
        <v>44404</v>
      </c>
      <c r="D1834" s="137" t="e" cm="1">
        <f t="array" ref="D1834">INDEX(Horimetros!#REF!,1,'Tabela Horímetros'!F1834)</f>
        <v>#REF!</v>
      </c>
      <c r="F1834">
        <f t="shared" si="29"/>
        <v>205</v>
      </c>
      <c r="H1834" s="59"/>
    </row>
    <row r="1835" spans="1:8">
      <c r="A1835" s="4" t="s">
        <v>80</v>
      </c>
      <c r="B1835" s="135" t="s">
        <v>79</v>
      </c>
      <c r="C1835" s="136">
        <v>44404</v>
      </c>
      <c r="D1835" s="137" t="e" cm="1">
        <f t="array" ref="D1835">INDEX(Horimetros!#REF!,1,'Tabela Horímetros'!F1835)</f>
        <v>#REF!</v>
      </c>
      <c r="F1835">
        <f t="shared" si="29"/>
        <v>205</v>
      </c>
      <c r="H1835" s="59"/>
    </row>
    <row r="1836" spans="1:8">
      <c r="A1836" s="4" t="s">
        <v>84</v>
      </c>
      <c r="B1836" s="135" t="s">
        <v>83</v>
      </c>
      <c r="C1836" s="136">
        <v>44404</v>
      </c>
      <c r="D1836" s="137" t="e" cm="1">
        <f t="array" ref="D1836">INDEX(Horimetros!#REF!,1,'Tabela Horímetros'!F1836)</f>
        <v>#REF!</v>
      </c>
      <c r="F1836">
        <f t="shared" si="29"/>
        <v>205</v>
      </c>
      <c r="H1836" s="59"/>
    </row>
    <row r="1837" spans="1:8">
      <c r="A1837" s="4" t="s">
        <v>86</v>
      </c>
      <c r="B1837" s="135" t="s">
        <v>85</v>
      </c>
      <c r="C1837" s="136">
        <v>44404</v>
      </c>
      <c r="D1837" s="137" t="e" cm="1">
        <f t="array" ref="D1837">INDEX(Horimetros!#REF!,1,'Tabela Horímetros'!F1837)</f>
        <v>#REF!</v>
      </c>
      <c r="F1837">
        <f t="shared" si="29"/>
        <v>205</v>
      </c>
      <c r="H1837" s="59"/>
    </row>
    <row r="1838" spans="1:8">
      <c r="A1838" s="4" t="s">
        <v>59</v>
      </c>
      <c r="B1838" s="135" t="s">
        <v>58</v>
      </c>
      <c r="C1838" s="136">
        <v>44405</v>
      </c>
      <c r="D1838" s="137" cm="1">
        <f t="array" ref="D1838">INDEX(Horimetros!$4:$4,1,'Tabela Horímetros'!F1838)</f>
        <v>0</v>
      </c>
      <c r="F1838">
        <f t="shared" si="29"/>
        <v>206</v>
      </c>
      <c r="H1838" s="59"/>
    </row>
    <row r="1839" spans="1:8">
      <c r="A1839" s="4" t="s">
        <v>61</v>
      </c>
      <c r="B1839" s="135" t="s">
        <v>60</v>
      </c>
      <c r="C1839" s="136">
        <v>44405</v>
      </c>
      <c r="D1839" s="137" cm="1">
        <f t="array" ref="D1839">INDEX(Horimetros!$5:$5,1,'Tabela Horímetros'!F1839)</f>
        <v>24180</v>
      </c>
      <c r="F1839">
        <f t="shared" si="29"/>
        <v>206</v>
      </c>
      <c r="H1839" s="59"/>
    </row>
    <row r="1840" spans="1:8">
      <c r="A1840" s="4" t="s">
        <v>63</v>
      </c>
      <c r="B1840" s="135" t="s">
        <v>62</v>
      </c>
      <c r="C1840" s="136">
        <v>44405</v>
      </c>
      <c r="D1840" s="137" cm="1">
        <f t="array" ref="D1840">INDEX(Horimetros!$6:$6,1,'Tabela Horímetros'!F1840)</f>
        <v>22404</v>
      </c>
      <c r="F1840">
        <f t="shared" si="29"/>
        <v>206</v>
      </c>
      <c r="H1840" s="59"/>
    </row>
    <row r="1841" spans="1:8">
      <c r="A1841" s="4" t="s">
        <v>68</v>
      </c>
      <c r="B1841" s="135" t="s">
        <v>67</v>
      </c>
      <c r="C1841" s="136">
        <v>44405</v>
      </c>
      <c r="D1841" s="137" cm="1">
        <f t="array" ref="D1841">INDEX(Horimetros!$7:$7,1,'Tabela Horímetros'!F1841)</f>
        <v>22826</v>
      </c>
      <c r="F1841">
        <f t="shared" si="29"/>
        <v>206</v>
      </c>
      <c r="H1841" s="59"/>
    </row>
    <row r="1842" spans="1:8">
      <c r="A1842" s="4" t="s">
        <v>72</v>
      </c>
      <c r="B1842" s="135" t="s">
        <v>71</v>
      </c>
      <c r="C1842" s="136">
        <v>44405</v>
      </c>
      <c r="D1842" s="137" cm="1">
        <f t="array" ref="D1842">INDEX(Horimetros!$8:$8,1,'Tabela Horímetros'!F1842)</f>
        <v>23344</v>
      </c>
      <c r="F1842">
        <f t="shared" si="29"/>
        <v>206</v>
      </c>
      <c r="H1842" s="59"/>
    </row>
    <row r="1843" spans="1:8">
      <c r="A1843" s="4" t="s">
        <v>76</v>
      </c>
      <c r="B1843" s="135" t="s">
        <v>75</v>
      </c>
      <c r="C1843" s="136">
        <v>44405</v>
      </c>
      <c r="D1843" s="137" t="e" cm="1">
        <f t="array" ref="D1843">INDEX(Horimetros!#REF!,1,'Tabela Horímetros'!F1843)</f>
        <v>#REF!</v>
      </c>
      <c r="F1843">
        <f t="shared" si="29"/>
        <v>206</v>
      </c>
      <c r="H1843" s="59"/>
    </row>
    <row r="1844" spans="1:8">
      <c r="A1844" s="4" t="s">
        <v>80</v>
      </c>
      <c r="B1844" s="135" t="s">
        <v>79</v>
      </c>
      <c r="C1844" s="136">
        <v>44405</v>
      </c>
      <c r="D1844" s="137" t="e" cm="1">
        <f t="array" ref="D1844">INDEX(Horimetros!#REF!,1,'Tabela Horímetros'!F1844)</f>
        <v>#REF!</v>
      </c>
      <c r="F1844">
        <f t="shared" si="29"/>
        <v>206</v>
      </c>
      <c r="H1844" s="59"/>
    </row>
    <row r="1845" spans="1:8">
      <c r="A1845" s="4" t="s">
        <v>84</v>
      </c>
      <c r="B1845" s="135" t="s">
        <v>83</v>
      </c>
      <c r="C1845" s="136">
        <v>44405</v>
      </c>
      <c r="D1845" s="137" t="e" cm="1">
        <f t="array" ref="D1845">INDEX(Horimetros!#REF!,1,'Tabela Horímetros'!F1845)</f>
        <v>#REF!</v>
      </c>
      <c r="F1845">
        <f t="shared" si="29"/>
        <v>206</v>
      </c>
      <c r="H1845" s="59"/>
    </row>
    <row r="1846" spans="1:8">
      <c r="A1846" s="4" t="s">
        <v>86</v>
      </c>
      <c r="B1846" s="135" t="s">
        <v>85</v>
      </c>
      <c r="C1846" s="136">
        <v>44405</v>
      </c>
      <c r="D1846" s="137" t="e" cm="1">
        <f t="array" ref="D1846">INDEX(Horimetros!#REF!,1,'Tabela Horímetros'!F1846)</f>
        <v>#REF!</v>
      </c>
      <c r="F1846">
        <f t="shared" si="29"/>
        <v>206</v>
      </c>
      <c r="H1846" s="59"/>
    </row>
    <row r="1847" spans="1:8">
      <c r="A1847" s="4" t="s">
        <v>59</v>
      </c>
      <c r="B1847" s="135" t="s">
        <v>58</v>
      </c>
      <c r="C1847" s="136">
        <v>44406</v>
      </c>
      <c r="D1847" s="137" cm="1">
        <f t="array" ref="D1847">INDEX(Horimetros!$4:$4,1,'Tabela Horímetros'!F1847)</f>
        <v>0</v>
      </c>
      <c r="F1847">
        <f t="shared" si="29"/>
        <v>207</v>
      </c>
      <c r="H1847" s="59"/>
    </row>
    <row r="1848" spans="1:8">
      <c r="A1848" s="4" t="s">
        <v>61</v>
      </c>
      <c r="B1848" s="135" t="s">
        <v>60</v>
      </c>
      <c r="C1848" s="136">
        <v>44406</v>
      </c>
      <c r="D1848" s="137" cm="1">
        <f t="array" ref="D1848">INDEX(Horimetros!$5:$5,1,'Tabela Horímetros'!F1848)</f>
        <v>24189</v>
      </c>
      <c r="F1848">
        <f t="shared" si="29"/>
        <v>207</v>
      </c>
      <c r="H1848" s="59"/>
    </row>
    <row r="1849" spans="1:8">
      <c r="A1849" s="4" t="s">
        <v>63</v>
      </c>
      <c r="B1849" s="135" t="s">
        <v>62</v>
      </c>
      <c r="C1849" s="136">
        <v>44406</v>
      </c>
      <c r="D1849" s="137" cm="1">
        <f t="array" ref="D1849">INDEX(Horimetros!$6:$6,1,'Tabela Horímetros'!F1849)</f>
        <v>22422</v>
      </c>
      <c r="F1849">
        <f t="shared" si="29"/>
        <v>207</v>
      </c>
      <c r="H1849" s="59"/>
    </row>
    <row r="1850" spans="1:8">
      <c r="A1850" s="4" t="s">
        <v>68</v>
      </c>
      <c r="B1850" s="135" t="s">
        <v>67</v>
      </c>
      <c r="C1850" s="136">
        <v>44406</v>
      </c>
      <c r="D1850" s="137" cm="1">
        <f t="array" ref="D1850">INDEX(Horimetros!$7:$7,1,'Tabela Horímetros'!F1850)</f>
        <v>22831</v>
      </c>
      <c r="F1850">
        <f t="shared" si="29"/>
        <v>207</v>
      </c>
      <c r="H1850" s="59"/>
    </row>
    <row r="1851" spans="1:8">
      <c r="A1851" s="4" t="s">
        <v>72</v>
      </c>
      <c r="B1851" s="135" t="s">
        <v>71</v>
      </c>
      <c r="C1851" s="136">
        <v>44406</v>
      </c>
      <c r="D1851" s="137" cm="1">
        <f t="array" ref="D1851">INDEX(Horimetros!$8:$8,1,'Tabela Horímetros'!F1851)</f>
        <v>23361</v>
      </c>
      <c r="F1851">
        <f t="shared" si="29"/>
        <v>207</v>
      </c>
      <c r="H1851" s="59"/>
    </row>
    <row r="1852" spans="1:8">
      <c r="A1852" s="4" t="s">
        <v>76</v>
      </c>
      <c r="B1852" s="135" t="s">
        <v>75</v>
      </c>
      <c r="C1852" s="136">
        <v>44406</v>
      </c>
      <c r="D1852" s="137" t="e" cm="1">
        <f t="array" ref="D1852">INDEX(Horimetros!#REF!,1,'Tabela Horímetros'!F1852)</f>
        <v>#REF!</v>
      </c>
      <c r="F1852">
        <f t="shared" si="29"/>
        <v>207</v>
      </c>
      <c r="H1852" s="59"/>
    </row>
    <row r="1853" spans="1:8">
      <c r="A1853" s="4" t="s">
        <v>80</v>
      </c>
      <c r="B1853" s="135" t="s">
        <v>79</v>
      </c>
      <c r="C1853" s="136">
        <v>44406</v>
      </c>
      <c r="D1853" s="137" t="e" cm="1">
        <f t="array" ref="D1853">INDEX(Horimetros!#REF!,1,'Tabela Horímetros'!F1853)</f>
        <v>#REF!</v>
      </c>
      <c r="F1853">
        <f t="shared" si="29"/>
        <v>207</v>
      </c>
      <c r="H1853" s="59"/>
    </row>
    <row r="1854" spans="1:8">
      <c r="A1854" s="4" t="s">
        <v>84</v>
      </c>
      <c r="B1854" s="135" t="s">
        <v>83</v>
      </c>
      <c r="C1854" s="136">
        <v>44406</v>
      </c>
      <c r="D1854" s="137" t="e" cm="1">
        <f t="array" ref="D1854">INDEX(Horimetros!#REF!,1,'Tabela Horímetros'!F1854)</f>
        <v>#REF!</v>
      </c>
      <c r="F1854">
        <f t="shared" si="29"/>
        <v>207</v>
      </c>
      <c r="H1854" s="59"/>
    </row>
    <row r="1855" spans="1:8">
      <c r="A1855" s="4" t="s">
        <v>86</v>
      </c>
      <c r="B1855" s="135" t="s">
        <v>85</v>
      </c>
      <c r="C1855" s="136">
        <v>44406</v>
      </c>
      <c r="D1855" s="137" t="e" cm="1">
        <f t="array" ref="D1855">INDEX(Horimetros!#REF!,1,'Tabela Horímetros'!F1855)</f>
        <v>#REF!</v>
      </c>
      <c r="F1855">
        <f t="shared" si="29"/>
        <v>207</v>
      </c>
      <c r="H1855" s="59"/>
    </row>
    <row r="1856" spans="1:8">
      <c r="A1856" s="4" t="s">
        <v>59</v>
      </c>
      <c r="B1856" s="135" t="s">
        <v>58</v>
      </c>
      <c r="C1856" s="136">
        <v>44407</v>
      </c>
      <c r="D1856" s="137" cm="1">
        <f t="array" ref="D1856">INDEX(Horimetros!$4:$4,1,'Tabela Horímetros'!F1856)</f>
        <v>0</v>
      </c>
      <c r="F1856">
        <f t="shared" si="29"/>
        <v>208</v>
      </c>
      <c r="H1856" s="59"/>
    </row>
    <row r="1857" spans="1:8">
      <c r="A1857" s="4" t="s">
        <v>61</v>
      </c>
      <c r="B1857" s="135" t="s">
        <v>60</v>
      </c>
      <c r="C1857" s="136">
        <v>44407</v>
      </c>
      <c r="D1857" s="137" cm="1">
        <f t="array" ref="D1857">INDEX(Horimetros!$5:$5,1,'Tabela Horímetros'!F1857)</f>
        <v>0</v>
      </c>
      <c r="F1857">
        <f t="shared" si="29"/>
        <v>208</v>
      </c>
      <c r="H1857" s="59"/>
    </row>
    <row r="1858" spans="1:8">
      <c r="A1858" s="4" t="s">
        <v>63</v>
      </c>
      <c r="B1858" s="135" t="s">
        <v>62</v>
      </c>
      <c r="C1858" s="136">
        <v>44407</v>
      </c>
      <c r="D1858" s="137" cm="1">
        <f t="array" ref="D1858">INDEX(Horimetros!$6:$6,1,'Tabela Horímetros'!F1858)</f>
        <v>0</v>
      </c>
      <c r="F1858">
        <f t="shared" si="29"/>
        <v>208</v>
      </c>
      <c r="H1858" s="59"/>
    </row>
    <row r="1859" spans="1:8">
      <c r="A1859" s="4" t="s">
        <v>68</v>
      </c>
      <c r="B1859" s="135" t="s">
        <v>67</v>
      </c>
      <c r="C1859" s="136">
        <v>44407</v>
      </c>
      <c r="D1859" s="137" cm="1">
        <f t="array" ref="D1859">INDEX(Horimetros!$7:$7,1,'Tabela Horímetros'!F1859)</f>
        <v>0</v>
      </c>
      <c r="F1859">
        <f t="shared" si="29"/>
        <v>208</v>
      </c>
      <c r="H1859" s="59"/>
    </row>
    <row r="1860" spans="1:8">
      <c r="A1860" s="4" t="s">
        <v>72</v>
      </c>
      <c r="B1860" s="135" t="s">
        <v>71</v>
      </c>
      <c r="C1860" s="136">
        <v>44407</v>
      </c>
      <c r="D1860" s="137" cm="1">
        <f t="array" ref="D1860">INDEX(Horimetros!$8:$8,1,'Tabela Horímetros'!F1860)</f>
        <v>0</v>
      </c>
      <c r="F1860">
        <f t="shared" si="29"/>
        <v>208</v>
      </c>
      <c r="H1860" s="59"/>
    </row>
    <row r="1861" spans="1:8">
      <c r="A1861" s="4" t="s">
        <v>76</v>
      </c>
      <c r="B1861" s="135" t="s">
        <v>75</v>
      </c>
      <c r="C1861" s="136">
        <v>44407</v>
      </c>
      <c r="D1861" s="137" t="e" cm="1">
        <f t="array" ref="D1861">INDEX(Horimetros!#REF!,1,'Tabela Horímetros'!F1861)</f>
        <v>#REF!</v>
      </c>
      <c r="F1861">
        <f t="shared" si="29"/>
        <v>208</v>
      </c>
      <c r="H1861" s="59"/>
    </row>
    <row r="1862" spans="1:8">
      <c r="A1862" s="4" t="s">
        <v>80</v>
      </c>
      <c r="B1862" s="135" t="s">
        <v>79</v>
      </c>
      <c r="C1862" s="136">
        <v>44407</v>
      </c>
      <c r="D1862" s="137" t="e" cm="1">
        <f t="array" ref="D1862">INDEX(Horimetros!#REF!,1,'Tabela Horímetros'!F1862)</f>
        <v>#REF!</v>
      </c>
      <c r="F1862">
        <f t="shared" si="29"/>
        <v>208</v>
      </c>
      <c r="H1862" s="59"/>
    </row>
    <row r="1863" spans="1:8">
      <c r="A1863" s="4" t="s">
        <v>84</v>
      </c>
      <c r="B1863" s="135" t="s">
        <v>83</v>
      </c>
      <c r="C1863" s="136">
        <v>44407</v>
      </c>
      <c r="D1863" s="137" t="e" cm="1">
        <f t="array" ref="D1863">INDEX(Horimetros!#REF!,1,'Tabela Horímetros'!F1863)</f>
        <v>#REF!</v>
      </c>
      <c r="F1863">
        <f t="shared" si="29"/>
        <v>208</v>
      </c>
      <c r="H1863" s="59"/>
    </row>
    <row r="1864" spans="1:8">
      <c r="A1864" s="4" t="s">
        <v>86</v>
      </c>
      <c r="B1864" s="135" t="s">
        <v>85</v>
      </c>
      <c r="C1864" s="136">
        <v>44407</v>
      </c>
      <c r="D1864" s="137" t="e" cm="1">
        <f t="array" ref="D1864">INDEX(Horimetros!#REF!,1,'Tabela Horímetros'!F1864)</f>
        <v>#REF!</v>
      </c>
      <c r="F1864">
        <f t="shared" si="29"/>
        <v>208</v>
      </c>
      <c r="H1864" s="59"/>
    </row>
    <row r="1865" spans="1:8">
      <c r="A1865" s="4" t="s">
        <v>59</v>
      </c>
      <c r="B1865" s="135" t="s">
        <v>58</v>
      </c>
      <c r="C1865" s="136">
        <v>44408</v>
      </c>
      <c r="D1865" s="137" cm="1">
        <f t="array" ref="D1865">INDEX(Horimetros!$4:$4,1,'Tabela Horímetros'!F1865)</f>
        <v>0</v>
      </c>
      <c r="F1865">
        <f t="shared" si="29"/>
        <v>209</v>
      </c>
      <c r="H1865" s="59"/>
    </row>
    <row r="1866" spans="1:8">
      <c r="A1866" s="4" t="s">
        <v>61</v>
      </c>
      <c r="B1866" s="135" t="s">
        <v>60</v>
      </c>
      <c r="C1866" s="136">
        <v>44408</v>
      </c>
      <c r="D1866" s="137" cm="1">
        <f t="array" ref="D1866">INDEX(Horimetros!$5:$5,1,'Tabela Horímetros'!F1866)</f>
        <v>0</v>
      </c>
      <c r="F1866">
        <f t="shared" si="29"/>
        <v>209</v>
      </c>
      <c r="H1866" s="59"/>
    </row>
    <row r="1867" spans="1:8">
      <c r="A1867" s="4" t="s">
        <v>63</v>
      </c>
      <c r="B1867" s="135" t="s">
        <v>62</v>
      </c>
      <c r="C1867" s="136">
        <v>44408</v>
      </c>
      <c r="D1867" s="137" cm="1">
        <f t="array" ref="D1867">INDEX(Horimetros!$6:$6,1,'Tabela Horímetros'!F1867)</f>
        <v>0</v>
      </c>
      <c r="F1867">
        <f t="shared" si="29"/>
        <v>209</v>
      </c>
      <c r="H1867" s="59"/>
    </row>
    <row r="1868" spans="1:8">
      <c r="A1868" s="4" t="s">
        <v>68</v>
      </c>
      <c r="B1868" s="135" t="s">
        <v>67</v>
      </c>
      <c r="C1868" s="136">
        <v>44408</v>
      </c>
      <c r="D1868" s="137" cm="1">
        <f t="array" ref="D1868">INDEX(Horimetros!$7:$7,1,'Tabela Horímetros'!F1868)</f>
        <v>0</v>
      </c>
      <c r="F1868">
        <f t="shared" si="29"/>
        <v>209</v>
      </c>
      <c r="H1868" s="59"/>
    </row>
    <row r="1869" spans="1:8">
      <c r="A1869" s="4" t="s">
        <v>72</v>
      </c>
      <c r="B1869" s="135" t="s">
        <v>71</v>
      </c>
      <c r="C1869" s="136">
        <v>44408</v>
      </c>
      <c r="D1869" s="137" cm="1">
        <f t="array" ref="D1869">INDEX(Horimetros!$8:$8,1,'Tabela Horímetros'!F1869)</f>
        <v>0</v>
      </c>
      <c r="F1869">
        <f t="shared" si="29"/>
        <v>209</v>
      </c>
      <c r="H1869" s="59"/>
    </row>
    <row r="1870" spans="1:8">
      <c r="A1870" s="4" t="s">
        <v>76</v>
      </c>
      <c r="B1870" s="135" t="s">
        <v>75</v>
      </c>
      <c r="C1870" s="136">
        <v>44408</v>
      </c>
      <c r="D1870" s="137" t="e" cm="1">
        <f t="array" ref="D1870">INDEX(Horimetros!#REF!,1,'Tabela Horímetros'!F1870)</f>
        <v>#REF!</v>
      </c>
      <c r="F1870">
        <f t="shared" si="29"/>
        <v>209</v>
      </c>
      <c r="H1870" s="59"/>
    </row>
    <row r="1871" spans="1:8">
      <c r="A1871" s="4" t="s">
        <v>80</v>
      </c>
      <c r="B1871" s="135" t="s">
        <v>79</v>
      </c>
      <c r="C1871" s="136">
        <v>44408</v>
      </c>
      <c r="D1871" s="137" t="e" cm="1">
        <f t="array" ref="D1871">INDEX(Horimetros!#REF!,1,'Tabela Horímetros'!F1871)</f>
        <v>#REF!</v>
      </c>
      <c r="F1871">
        <f t="shared" si="29"/>
        <v>209</v>
      </c>
      <c r="H1871" s="59"/>
    </row>
    <row r="1872" spans="1:8">
      <c r="A1872" s="4" t="s">
        <v>84</v>
      </c>
      <c r="B1872" s="135" t="s">
        <v>83</v>
      </c>
      <c r="C1872" s="136">
        <v>44408</v>
      </c>
      <c r="D1872" s="137" t="e" cm="1">
        <f t="array" ref="D1872">INDEX(Horimetros!#REF!,1,'Tabela Horímetros'!F1872)</f>
        <v>#REF!</v>
      </c>
      <c r="F1872">
        <f t="shared" si="29"/>
        <v>209</v>
      </c>
      <c r="H1872" s="59"/>
    </row>
    <row r="1873" spans="1:8">
      <c r="A1873" s="4" t="s">
        <v>86</v>
      </c>
      <c r="B1873" s="135" t="s">
        <v>85</v>
      </c>
      <c r="C1873" s="136">
        <v>44408</v>
      </c>
      <c r="D1873" s="137" t="e" cm="1">
        <f t="array" ref="D1873">INDEX(Horimetros!#REF!,1,'Tabela Horímetros'!F1873)</f>
        <v>#REF!</v>
      </c>
      <c r="F1873">
        <f t="shared" si="29"/>
        <v>209</v>
      </c>
      <c r="H1873" s="59"/>
    </row>
    <row r="1874" spans="1:8">
      <c r="A1874" s="4" t="s">
        <v>59</v>
      </c>
      <c r="B1874" s="135" t="s">
        <v>58</v>
      </c>
      <c r="C1874" s="136">
        <v>44409</v>
      </c>
      <c r="D1874" s="137" cm="1">
        <f t="array" ref="D1874">INDEX(Horimetros!$4:$4,1,'Tabela Horímetros'!F1874)</f>
        <v>0</v>
      </c>
      <c r="F1874">
        <f t="shared" si="29"/>
        <v>210</v>
      </c>
      <c r="H1874" s="59"/>
    </row>
    <row r="1875" spans="1:8">
      <c r="A1875" s="4" t="s">
        <v>61</v>
      </c>
      <c r="B1875" s="135" t="s">
        <v>60</v>
      </c>
      <c r="C1875" s="136">
        <v>44409</v>
      </c>
      <c r="D1875" s="137" cm="1">
        <f t="array" ref="D1875">INDEX(Horimetros!$5:$5,1,'Tabela Horímetros'!F1875)</f>
        <v>24232</v>
      </c>
      <c r="F1875">
        <f t="shared" si="29"/>
        <v>210</v>
      </c>
      <c r="H1875" s="59"/>
    </row>
    <row r="1876" spans="1:8">
      <c r="A1876" s="4" t="s">
        <v>63</v>
      </c>
      <c r="B1876" s="135" t="s">
        <v>62</v>
      </c>
      <c r="C1876" s="136">
        <v>44409</v>
      </c>
      <c r="D1876" s="137" cm="1">
        <f t="array" ref="D1876">INDEX(Horimetros!$6:$6,1,'Tabela Horímetros'!F1876)</f>
        <v>22462</v>
      </c>
      <c r="F1876">
        <f t="shared" si="29"/>
        <v>210</v>
      </c>
      <c r="H1876" s="59"/>
    </row>
    <row r="1877" spans="1:8">
      <c r="A1877" s="4" t="s">
        <v>68</v>
      </c>
      <c r="B1877" s="135" t="s">
        <v>67</v>
      </c>
      <c r="C1877" s="136">
        <v>44409</v>
      </c>
      <c r="D1877" s="137" cm="1">
        <f t="array" ref="D1877">INDEX(Horimetros!$7:$7,1,'Tabela Horímetros'!F1877)</f>
        <v>22849</v>
      </c>
      <c r="F1877">
        <f t="shared" ref="F1877:F1940" si="30">F1868+1</f>
        <v>210</v>
      </c>
      <c r="H1877" s="59"/>
    </row>
    <row r="1878" spans="1:8">
      <c r="A1878" s="4" t="s">
        <v>72</v>
      </c>
      <c r="B1878" s="135" t="s">
        <v>71</v>
      </c>
      <c r="C1878" s="136">
        <v>44409</v>
      </c>
      <c r="D1878" s="137" cm="1">
        <f t="array" ref="D1878">INDEX(Horimetros!$8:$8,1,'Tabela Horímetros'!F1878)</f>
        <v>23406</v>
      </c>
      <c r="F1878">
        <f t="shared" si="30"/>
        <v>210</v>
      </c>
      <c r="H1878" s="59"/>
    </row>
    <row r="1879" spans="1:8">
      <c r="A1879" s="4" t="s">
        <v>76</v>
      </c>
      <c r="B1879" s="135" t="s">
        <v>75</v>
      </c>
      <c r="C1879" s="136">
        <v>44409</v>
      </c>
      <c r="D1879" s="137" t="e" cm="1">
        <f t="array" ref="D1879">INDEX(Horimetros!#REF!,1,'Tabela Horímetros'!F1879)</f>
        <v>#REF!</v>
      </c>
      <c r="F1879">
        <f t="shared" si="30"/>
        <v>210</v>
      </c>
      <c r="H1879" s="59"/>
    </row>
    <row r="1880" spans="1:8">
      <c r="A1880" s="4" t="s">
        <v>80</v>
      </c>
      <c r="B1880" s="135" t="s">
        <v>79</v>
      </c>
      <c r="C1880" s="136">
        <v>44409</v>
      </c>
      <c r="D1880" s="137" t="e" cm="1">
        <f t="array" ref="D1880">INDEX(Horimetros!#REF!,1,'Tabela Horímetros'!F1880)</f>
        <v>#REF!</v>
      </c>
      <c r="F1880">
        <f t="shared" si="30"/>
        <v>210</v>
      </c>
      <c r="H1880" s="59"/>
    </row>
    <row r="1881" spans="1:8">
      <c r="A1881" s="4" t="s">
        <v>84</v>
      </c>
      <c r="B1881" s="135" t="s">
        <v>83</v>
      </c>
      <c r="C1881" s="136">
        <v>44409</v>
      </c>
      <c r="D1881" s="137" t="e" cm="1">
        <f t="array" ref="D1881">INDEX(Horimetros!#REF!,1,'Tabela Horímetros'!F1881)</f>
        <v>#REF!</v>
      </c>
      <c r="F1881">
        <f t="shared" si="30"/>
        <v>210</v>
      </c>
      <c r="H1881" s="59"/>
    </row>
    <row r="1882" spans="1:8">
      <c r="A1882" s="4" t="s">
        <v>86</v>
      </c>
      <c r="B1882" s="135" t="s">
        <v>85</v>
      </c>
      <c r="C1882" s="136">
        <v>44409</v>
      </c>
      <c r="D1882" s="137" t="e" cm="1">
        <f t="array" ref="D1882">INDEX(Horimetros!#REF!,1,'Tabela Horímetros'!F1882)</f>
        <v>#REF!</v>
      </c>
      <c r="F1882">
        <f t="shared" si="30"/>
        <v>210</v>
      </c>
      <c r="H1882" s="59"/>
    </row>
    <row r="1883" spans="1:8">
      <c r="A1883" s="4" t="s">
        <v>59</v>
      </c>
      <c r="B1883" s="135" t="s">
        <v>58</v>
      </c>
      <c r="C1883" s="136">
        <v>44410</v>
      </c>
      <c r="D1883" s="137" cm="1">
        <f t="array" ref="D1883">INDEX(Horimetros!$4:$4,1,'Tabela Horímetros'!F1883)</f>
        <v>0</v>
      </c>
      <c r="F1883">
        <f t="shared" si="30"/>
        <v>211</v>
      </c>
      <c r="H1883" s="59"/>
    </row>
    <row r="1884" spans="1:8">
      <c r="A1884" s="4" t="s">
        <v>61</v>
      </c>
      <c r="B1884" s="135" t="s">
        <v>60</v>
      </c>
      <c r="C1884" s="136">
        <v>44410</v>
      </c>
      <c r="D1884" s="137" cm="1">
        <f t="array" ref="D1884">INDEX(Horimetros!$5:$5,1,'Tabela Horímetros'!F1884)</f>
        <v>24250</v>
      </c>
      <c r="F1884">
        <f t="shared" si="30"/>
        <v>211</v>
      </c>
      <c r="H1884" s="59"/>
    </row>
    <row r="1885" spans="1:8">
      <c r="A1885" s="4" t="s">
        <v>63</v>
      </c>
      <c r="B1885" s="135" t="s">
        <v>62</v>
      </c>
      <c r="C1885" s="136">
        <v>44410</v>
      </c>
      <c r="D1885" s="137" cm="1">
        <f t="array" ref="D1885">INDEX(Horimetros!$6:$6,1,'Tabela Horímetros'!F1885)</f>
        <v>22466</v>
      </c>
      <c r="F1885">
        <f t="shared" si="30"/>
        <v>211</v>
      </c>
      <c r="H1885" s="59"/>
    </row>
    <row r="1886" spans="1:8">
      <c r="A1886" s="4" t="s">
        <v>68</v>
      </c>
      <c r="B1886" s="135" t="s">
        <v>67</v>
      </c>
      <c r="C1886" s="136">
        <v>44410</v>
      </c>
      <c r="D1886" s="137" cm="1">
        <f t="array" ref="D1886">INDEX(Horimetros!$7:$7,1,'Tabela Horímetros'!F1886)</f>
        <v>22854</v>
      </c>
      <c r="F1886">
        <f t="shared" si="30"/>
        <v>211</v>
      </c>
      <c r="H1886" s="59"/>
    </row>
    <row r="1887" spans="1:8">
      <c r="A1887" s="4" t="s">
        <v>72</v>
      </c>
      <c r="B1887" s="135" t="s">
        <v>71</v>
      </c>
      <c r="C1887" s="136">
        <v>44410</v>
      </c>
      <c r="D1887" s="137" cm="1">
        <f t="array" ref="D1887">INDEX(Horimetros!$8:$8,1,'Tabela Horímetros'!F1887)</f>
        <v>23421</v>
      </c>
      <c r="F1887">
        <f t="shared" si="30"/>
        <v>211</v>
      </c>
      <c r="H1887" s="59"/>
    </row>
    <row r="1888" spans="1:8">
      <c r="A1888" s="4" t="s">
        <v>76</v>
      </c>
      <c r="B1888" s="135" t="s">
        <v>75</v>
      </c>
      <c r="C1888" s="136">
        <v>44410</v>
      </c>
      <c r="D1888" s="137" t="e" cm="1">
        <f t="array" ref="D1888">INDEX(Horimetros!#REF!,1,'Tabela Horímetros'!F1888)</f>
        <v>#REF!</v>
      </c>
      <c r="F1888">
        <f t="shared" si="30"/>
        <v>211</v>
      </c>
      <c r="H1888" s="59"/>
    </row>
    <row r="1889" spans="1:8">
      <c r="A1889" s="4" t="s">
        <v>80</v>
      </c>
      <c r="B1889" s="135" t="s">
        <v>79</v>
      </c>
      <c r="C1889" s="136">
        <v>44410</v>
      </c>
      <c r="D1889" s="137" t="e" cm="1">
        <f t="array" ref="D1889">INDEX(Horimetros!#REF!,1,'Tabela Horímetros'!F1889)</f>
        <v>#REF!</v>
      </c>
      <c r="F1889">
        <f t="shared" si="30"/>
        <v>211</v>
      </c>
      <c r="H1889" s="59"/>
    </row>
    <row r="1890" spans="1:8">
      <c r="A1890" s="4" t="s">
        <v>84</v>
      </c>
      <c r="B1890" s="135" t="s">
        <v>83</v>
      </c>
      <c r="C1890" s="136">
        <v>44410</v>
      </c>
      <c r="D1890" s="137" t="e" cm="1">
        <f t="array" ref="D1890">INDEX(Horimetros!#REF!,1,'Tabela Horímetros'!F1890)</f>
        <v>#REF!</v>
      </c>
      <c r="F1890">
        <f t="shared" si="30"/>
        <v>211</v>
      </c>
      <c r="H1890" s="59"/>
    </row>
    <row r="1891" spans="1:8">
      <c r="A1891" s="4" t="s">
        <v>86</v>
      </c>
      <c r="B1891" s="135" t="s">
        <v>85</v>
      </c>
      <c r="C1891" s="136">
        <v>44410</v>
      </c>
      <c r="D1891" s="137" t="e" cm="1">
        <f t="array" ref="D1891">INDEX(Horimetros!#REF!,1,'Tabela Horímetros'!F1891)</f>
        <v>#REF!</v>
      </c>
      <c r="F1891">
        <f t="shared" si="30"/>
        <v>211</v>
      </c>
      <c r="H1891" s="59"/>
    </row>
    <row r="1892" spans="1:8">
      <c r="A1892" s="4" t="s">
        <v>59</v>
      </c>
      <c r="B1892" s="135" t="s">
        <v>58</v>
      </c>
      <c r="C1892" s="136">
        <v>44411</v>
      </c>
      <c r="D1892" s="137" cm="1">
        <f t="array" ref="D1892">INDEX(Horimetros!$4:$4,1,'Tabela Horímetros'!F1892)</f>
        <v>0</v>
      </c>
      <c r="F1892">
        <f t="shared" si="30"/>
        <v>212</v>
      </c>
      <c r="H1892" s="59"/>
    </row>
    <row r="1893" spans="1:8">
      <c r="A1893" s="4" t="s">
        <v>61</v>
      </c>
      <c r="B1893" s="135" t="s">
        <v>60</v>
      </c>
      <c r="C1893" s="136">
        <v>44411</v>
      </c>
      <c r="D1893" s="137" cm="1">
        <f t="array" ref="D1893">INDEX(Horimetros!$5:$5,1,'Tabela Horímetros'!F1893)</f>
        <v>24265</v>
      </c>
      <c r="F1893">
        <f t="shared" si="30"/>
        <v>212</v>
      </c>
      <c r="H1893" s="59"/>
    </row>
    <row r="1894" spans="1:8">
      <c r="A1894" s="4" t="s">
        <v>63</v>
      </c>
      <c r="B1894" s="135" t="s">
        <v>62</v>
      </c>
      <c r="C1894" s="136">
        <v>44411</v>
      </c>
      <c r="D1894" s="137" cm="1">
        <f t="array" ref="D1894">INDEX(Horimetros!$6:$6,1,'Tabela Horímetros'!F1894)</f>
        <v>0</v>
      </c>
      <c r="F1894">
        <f t="shared" si="30"/>
        <v>212</v>
      </c>
      <c r="H1894" s="59"/>
    </row>
    <row r="1895" spans="1:8">
      <c r="A1895" s="4" t="s">
        <v>68</v>
      </c>
      <c r="B1895" s="135" t="s">
        <v>67</v>
      </c>
      <c r="C1895" s="136">
        <v>44411</v>
      </c>
      <c r="D1895" s="137" cm="1">
        <f t="array" ref="D1895">INDEX(Horimetros!$7:$7,1,'Tabela Horímetros'!F1895)</f>
        <v>22870</v>
      </c>
      <c r="F1895">
        <f t="shared" si="30"/>
        <v>212</v>
      </c>
      <c r="H1895" s="59"/>
    </row>
    <row r="1896" spans="1:8">
      <c r="A1896" s="4" t="s">
        <v>72</v>
      </c>
      <c r="B1896" s="135" t="s">
        <v>71</v>
      </c>
      <c r="C1896" s="136">
        <v>44411</v>
      </c>
      <c r="D1896" s="137" cm="1">
        <f t="array" ref="D1896">INDEX(Horimetros!$8:$8,1,'Tabela Horímetros'!F1896)</f>
        <v>0</v>
      </c>
      <c r="F1896">
        <f t="shared" si="30"/>
        <v>212</v>
      </c>
      <c r="H1896" s="59"/>
    </row>
    <row r="1897" spans="1:8">
      <c r="A1897" s="4" t="s">
        <v>76</v>
      </c>
      <c r="B1897" s="135" t="s">
        <v>75</v>
      </c>
      <c r="C1897" s="136">
        <v>44411</v>
      </c>
      <c r="D1897" s="137" t="e" cm="1">
        <f t="array" ref="D1897">INDEX(Horimetros!#REF!,1,'Tabela Horímetros'!F1897)</f>
        <v>#REF!</v>
      </c>
      <c r="F1897">
        <f t="shared" si="30"/>
        <v>212</v>
      </c>
      <c r="H1897" s="59"/>
    </row>
    <row r="1898" spans="1:8">
      <c r="A1898" s="4" t="s">
        <v>80</v>
      </c>
      <c r="B1898" s="135" t="s">
        <v>79</v>
      </c>
      <c r="C1898" s="136">
        <v>44411</v>
      </c>
      <c r="D1898" s="137" t="e" cm="1">
        <f t="array" ref="D1898">INDEX(Horimetros!#REF!,1,'Tabela Horímetros'!F1898)</f>
        <v>#REF!</v>
      </c>
      <c r="F1898">
        <f t="shared" si="30"/>
        <v>212</v>
      </c>
      <c r="H1898" s="59"/>
    </row>
    <row r="1899" spans="1:8">
      <c r="A1899" s="4" t="s">
        <v>84</v>
      </c>
      <c r="B1899" s="135" t="s">
        <v>83</v>
      </c>
      <c r="C1899" s="136">
        <v>44411</v>
      </c>
      <c r="D1899" s="137" t="e" cm="1">
        <f t="array" ref="D1899">INDEX(Horimetros!#REF!,1,'Tabela Horímetros'!F1899)</f>
        <v>#REF!</v>
      </c>
      <c r="F1899">
        <f t="shared" si="30"/>
        <v>212</v>
      </c>
      <c r="H1899" s="59"/>
    </row>
    <row r="1900" spans="1:8">
      <c r="A1900" s="4" t="s">
        <v>86</v>
      </c>
      <c r="B1900" s="135" t="s">
        <v>85</v>
      </c>
      <c r="C1900" s="136">
        <v>44411</v>
      </c>
      <c r="D1900" s="137" t="e" cm="1">
        <f t="array" ref="D1900">INDEX(Horimetros!#REF!,1,'Tabela Horímetros'!F1900)</f>
        <v>#REF!</v>
      </c>
      <c r="F1900">
        <f t="shared" si="30"/>
        <v>212</v>
      </c>
      <c r="H1900" s="59"/>
    </row>
    <row r="1901" spans="1:8">
      <c r="A1901" s="4" t="s">
        <v>59</v>
      </c>
      <c r="B1901" s="135" t="s">
        <v>58</v>
      </c>
      <c r="C1901" s="136">
        <v>44412</v>
      </c>
      <c r="D1901" s="137" cm="1">
        <f t="array" ref="D1901">INDEX(Horimetros!$4:$4,1,'Tabela Horímetros'!F1901)</f>
        <v>0</v>
      </c>
      <c r="F1901">
        <f t="shared" si="30"/>
        <v>213</v>
      </c>
      <c r="H1901" s="59"/>
    </row>
    <row r="1902" spans="1:8">
      <c r="A1902" s="4" t="s">
        <v>61</v>
      </c>
      <c r="B1902" s="135" t="s">
        <v>60</v>
      </c>
      <c r="C1902" s="136">
        <v>44412</v>
      </c>
      <c r="D1902" s="137" cm="1">
        <f t="array" ref="D1902">INDEX(Horimetros!$5:$5,1,'Tabela Horímetros'!F1902)</f>
        <v>0</v>
      </c>
      <c r="F1902">
        <f t="shared" si="30"/>
        <v>213</v>
      </c>
      <c r="H1902" s="59"/>
    </row>
    <row r="1903" spans="1:8">
      <c r="A1903" s="4" t="s">
        <v>63</v>
      </c>
      <c r="B1903" s="135" t="s">
        <v>62</v>
      </c>
      <c r="C1903" s="136">
        <v>44412</v>
      </c>
      <c r="D1903" s="137" cm="1">
        <f t="array" ref="D1903">INDEX(Horimetros!$6:$6,1,'Tabela Horímetros'!F1903)</f>
        <v>0</v>
      </c>
      <c r="F1903">
        <f t="shared" si="30"/>
        <v>213</v>
      </c>
      <c r="H1903" s="59"/>
    </row>
    <row r="1904" spans="1:8">
      <c r="A1904" s="4" t="s">
        <v>68</v>
      </c>
      <c r="B1904" s="135" t="s">
        <v>67</v>
      </c>
      <c r="C1904" s="136">
        <v>44412</v>
      </c>
      <c r="D1904" s="137" cm="1">
        <f t="array" ref="D1904">INDEX(Horimetros!$7:$7,1,'Tabela Horímetros'!F1904)</f>
        <v>22887</v>
      </c>
      <c r="F1904">
        <f t="shared" si="30"/>
        <v>213</v>
      </c>
      <c r="H1904" s="59"/>
    </row>
    <row r="1905" spans="1:8">
      <c r="A1905" s="4" t="s">
        <v>72</v>
      </c>
      <c r="B1905" s="135" t="s">
        <v>71</v>
      </c>
      <c r="C1905" s="136">
        <v>44412</v>
      </c>
      <c r="D1905" s="137" cm="1">
        <f t="array" ref="D1905">INDEX(Horimetros!$8:$8,1,'Tabela Horímetros'!F1905)</f>
        <v>0</v>
      </c>
      <c r="F1905">
        <f t="shared" si="30"/>
        <v>213</v>
      </c>
      <c r="H1905" s="59"/>
    </row>
    <row r="1906" spans="1:8">
      <c r="A1906" s="4" t="s">
        <v>76</v>
      </c>
      <c r="B1906" s="135" t="s">
        <v>75</v>
      </c>
      <c r="C1906" s="136">
        <v>44412</v>
      </c>
      <c r="D1906" s="137" t="e" cm="1">
        <f t="array" ref="D1906">INDEX(Horimetros!#REF!,1,'Tabela Horímetros'!F1906)</f>
        <v>#REF!</v>
      </c>
      <c r="F1906">
        <f t="shared" si="30"/>
        <v>213</v>
      </c>
      <c r="H1906" s="59"/>
    </row>
    <row r="1907" spans="1:8">
      <c r="A1907" s="4" t="s">
        <v>80</v>
      </c>
      <c r="B1907" s="135" t="s">
        <v>79</v>
      </c>
      <c r="C1907" s="136">
        <v>44412</v>
      </c>
      <c r="D1907" s="137" t="e" cm="1">
        <f t="array" ref="D1907">INDEX(Horimetros!#REF!,1,'Tabela Horímetros'!F1907)</f>
        <v>#REF!</v>
      </c>
      <c r="F1907">
        <f t="shared" si="30"/>
        <v>213</v>
      </c>
      <c r="H1907" s="59"/>
    </row>
    <row r="1908" spans="1:8">
      <c r="A1908" s="4" t="s">
        <v>84</v>
      </c>
      <c r="B1908" s="135" t="s">
        <v>83</v>
      </c>
      <c r="C1908" s="136">
        <v>44412</v>
      </c>
      <c r="D1908" s="137" t="e" cm="1">
        <f t="array" ref="D1908">INDEX(Horimetros!#REF!,1,'Tabela Horímetros'!F1908)</f>
        <v>#REF!</v>
      </c>
      <c r="F1908">
        <f t="shared" si="30"/>
        <v>213</v>
      </c>
      <c r="H1908" s="59"/>
    </row>
    <row r="1909" spans="1:8">
      <c r="A1909" s="4" t="s">
        <v>86</v>
      </c>
      <c r="B1909" s="135" t="s">
        <v>85</v>
      </c>
      <c r="C1909" s="136">
        <v>44412</v>
      </c>
      <c r="D1909" s="137" t="e" cm="1">
        <f t="array" ref="D1909">INDEX(Horimetros!#REF!,1,'Tabela Horímetros'!F1909)</f>
        <v>#REF!</v>
      </c>
      <c r="F1909">
        <f t="shared" si="30"/>
        <v>213</v>
      </c>
      <c r="H1909" s="59"/>
    </row>
    <row r="1910" spans="1:8">
      <c r="A1910" s="4" t="s">
        <v>59</v>
      </c>
      <c r="B1910" s="135" t="s">
        <v>58</v>
      </c>
      <c r="C1910" s="136">
        <v>44413</v>
      </c>
      <c r="D1910" s="137" cm="1">
        <f t="array" ref="D1910">INDEX(Horimetros!$4:$4,1,'Tabela Horímetros'!F1910)</f>
        <v>0</v>
      </c>
      <c r="F1910">
        <f t="shared" si="30"/>
        <v>214</v>
      </c>
      <c r="H1910" s="59"/>
    </row>
    <row r="1911" spans="1:8">
      <c r="A1911" s="4" t="s">
        <v>61</v>
      </c>
      <c r="B1911" s="135" t="s">
        <v>60</v>
      </c>
      <c r="C1911" s="136">
        <v>44413</v>
      </c>
      <c r="D1911" s="137" cm="1">
        <f t="array" ref="D1911">INDEX(Horimetros!$5:$5,1,'Tabela Horímetros'!F1911)</f>
        <v>0</v>
      </c>
      <c r="F1911">
        <f t="shared" si="30"/>
        <v>214</v>
      </c>
      <c r="H1911" s="59"/>
    </row>
    <row r="1912" spans="1:8">
      <c r="A1912" s="4" t="s">
        <v>63</v>
      </c>
      <c r="B1912" s="135" t="s">
        <v>62</v>
      </c>
      <c r="C1912" s="136">
        <v>44413</v>
      </c>
      <c r="D1912" s="137" cm="1">
        <f t="array" ref="D1912">INDEX(Horimetros!$6:$6,1,'Tabela Horímetros'!F1912)</f>
        <v>0</v>
      </c>
      <c r="F1912">
        <f t="shared" si="30"/>
        <v>214</v>
      </c>
      <c r="H1912" s="59"/>
    </row>
    <row r="1913" spans="1:8">
      <c r="A1913" s="4" t="s">
        <v>68</v>
      </c>
      <c r="B1913" s="135" t="s">
        <v>67</v>
      </c>
      <c r="C1913" s="136">
        <v>44413</v>
      </c>
      <c r="D1913" s="137" cm="1">
        <f t="array" ref="D1913">INDEX(Horimetros!$7:$7,1,'Tabela Horímetros'!F1913)</f>
        <v>0</v>
      </c>
      <c r="F1913">
        <f t="shared" si="30"/>
        <v>214</v>
      </c>
      <c r="H1913" s="59"/>
    </row>
    <row r="1914" spans="1:8">
      <c r="A1914" s="4" t="s">
        <v>72</v>
      </c>
      <c r="B1914" s="135" t="s">
        <v>71</v>
      </c>
      <c r="C1914" s="136">
        <v>44413</v>
      </c>
      <c r="D1914" s="137" cm="1">
        <f t="array" ref="D1914">INDEX(Horimetros!$8:$8,1,'Tabela Horímetros'!F1914)</f>
        <v>0</v>
      </c>
      <c r="F1914">
        <f t="shared" si="30"/>
        <v>214</v>
      </c>
      <c r="H1914" s="59"/>
    </row>
    <row r="1915" spans="1:8">
      <c r="A1915" s="4" t="s">
        <v>76</v>
      </c>
      <c r="B1915" s="135" t="s">
        <v>75</v>
      </c>
      <c r="C1915" s="136">
        <v>44413</v>
      </c>
      <c r="D1915" s="137" t="e" cm="1">
        <f t="array" ref="D1915">INDEX(Horimetros!#REF!,1,'Tabela Horímetros'!F1915)</f>
        <v>#REF!</v>
      </c>
      <c r="F1915">
        <f t="shared" si="30"/>
        <v>214</v>
      </c>
      <c r="H1915" s="59"/>
    </row>
    <row r="1916" spans="1:8">
      <c r="A1916" s="4" t="s">
        <v>80</v>
      </c>
      <c r="B1916" s="135" t="s">
        <v>79</v>
      </c>
      <c r="C1916" s="136">
        <v>44413</v>
      </c>
      <c r="D1916" s="137" t="e" cm="1">
        <f t="array" ref="D1916">INDEX(Horimetros!#REF!,1,'Tabela Horímetros'!F1916)</f>
        <v>#REF!</v>
      </c>
      <c r="F1916">
        <f t="shared" si="30"/>
        <v>214</v>
      </c>
      <c r="H1916" s="59"/>
    </row>
    <row r="1917" spans="1:8">
      <c r="A1917" s="4" t="s">
        <v>84</v>
      </c>
      <c r="B1917" s="135" t="s">
        <v>83</v>
      </c>
      <c r="C1917" s="136">
        <v>44413</v>
      </c>
      <c r="D1917" s="137" t="e" cm="1">
        <f t="array" ref="D1917">INDEX(Horimetros!#REF!,1,'Tabela Horímetros'!F1917)</f>
        <v>#REF!</v>
      </c>
      <c r="F1917">
        <f t="shared" si="30"/>
        <v>214</v>
      </c>
      <c r="H1917" s="59"/>
    </row>
    <row r="1918" spans="1:8">
      <c r="A1918" s="4" t="s">
        <v>86</v>
      </c>
      <c r="B1918" s="135" t="s">
        <v>85</v>
      </c>
      <c r="C1918" s="136">
        <v>44413</v>
      </c>
      <c r="D1918" s="137" t="e" cm="1">
        <f t="array" ref="D1918">INDEX(Horimetros!#REF!,1,'Tabela Horímetros'!F1918)</f>
        <v>#REF!</v>
      </c>
      <c r="F1918">
        <f t="shared" si="30"/>
        <v>214</v>
      </c>
      <c r="H1918" s="59"/>
    </row>
    <row r="1919" spans="1:8">
      <c r="A1919" s="4" t="s">
        <v>59</v>
      </c>
      <c r="B1919" s="135" t="s">
        <v>58</v>
      </c>
      <c r="C1919" s="136">
        <v>44414</v>
      </c>
      <c r="D1919" s="137" cm="1">
        <f t="array" ref="D1919">INDEX(Horimetros!$4:$4,1,'Tabela Horímetros'!F1919)</f>
        <v>0</v>
      </c>
      <c r="F1919">
        <f t="shared" si="30"/>
        <v>215</v>
      </c>
      <c r="H1919" s="59"/>
    </row>
    <row r="1920" spans="1:8">
      <c r="A1920" s="4" t="s">
        <v>61</v>
      </c>
      <c r="B1920" s="135" t="s">
        <v>60</v>
      </c>
      <c r="C1920" s="136">
        <v>44414</v>
      </c>
      <c r="D1920" s="137" cm="1">
        <f t="array" ref="D1920">INDEX(Horimetros!$5:$5,1,'Tabela Horímetros'!F1920)</f>
        <v>0</v>
      </c>
      <c r="F1920">
        <f t="shared" si="30"/>
        <v>215</v>
      </c>
      <c r="H1920" s="59"/>
    </row>
    <row r="1921" spans="1:8">
      <c r="A1921" s="4" t="s">
        <v>63</v>
      </c>
      <c r="B1921" s="135" t="s">
        <v>62</v>
      </c>
      <c r="C1921" s="136">
        <v>44414</v>
      </c>
      <c r="D1921" s="137" cm="1">
        <f t="array" ref="D1921">INDEX(Horimetros!$6:$6,1,'Tabela Horímetros'!F1921)</f>
        <v>0</v>
      </c>
      <c r="F1921">
        <f t="shared" si="30"/>
        <v>215</v>
      </c>
      <c r="H1921" s="59"/>
    </row>
    <row r="1922" spans="1:8">
      <c r="A1922" s="4" t="s">
        <v>68</v>
      </c>
      <c r="B1922" s="135" t="s">
        <v>67</v>
      </c>
      <c r="C1922" s="136">
        <v>44414</v>
      </c>
      <c r="D1922" s="137" cm="1">
        <f t="array" ref="D1922">INDEX(Horimetros!$7:$7,1,'Tabela Horímetros'!F1922)</f>
        <v>0</v>
      </c>
      <c r="F1922">
        <f t="shared" si="30"/>
        <v>215</v>
      </c>
      <c r="H1922" s="59"/>
    </row>
    <row r="1923" spans="1:8">
      <c r="A1923" s="4" t="s">
        <v>72</v>
      </c>
      <c r="B1923" s="135" t="s">
        <v>71</v>
      </c>
      <c r="C1923" s="136">
        <v>44414</v>
      </c>
      <c r="D1923" s="137" cm="1">
        <f t="array" ref="D1923">INDEX(Horimetros!$8:$8,1,'Tabela Horímetros'!F1923)</f>
        <v>0</v>
      </c>
      <c r="F1923">
        <f t="shared" si="30"/>
        <v>215</v>
      </c>
      <c r="H1923" s="59"/>
    </row>
    <row r="1924" spans="1:8">
      <c r="A1924" s="4" t="s">
        <v>76</v>
      </c>
      <c r="B1924" s="135" t="s">
        <v>75</v>
      </c>
      <c r="C1924" s="136">
        <v>44414</v>
      </c>
      <c r="D1924" s="137" t="e" cm="1">
        <f t="array" ref="D1924">INDEX(Horimetros!#REF!,1,'Tabela Horímetros'!F1924)</f>
        <v>#REF!</v>
      </c>
      <c r="F1924">
        <f t="shared" si="30"/>
        <v>215</v>
      </c>
      <c r="H1924" s="59"/>
    </row>
    <row r="1925" spans="1:8">
      <c r="A1925" s="4" t="s">
        <v>80</v>
      </c>
      <c r="B1925" s="135" t="s">
        <v>79</v>
      </c>
      <c r="C1925" s="136">
        <v>44414</v>
      </c>
      <c r="D1925" s="137" t="e" cm="1">
        <f t="array" ref="D1925">INDEX(Horimetros!#REF!,1,'Tabela Horímetros'!F1925)</f>
        <v>#REF!</v>
      </c>
      <c r="F1925">
        <f t="shared" si="30"/>
        <v>215</v>
      </c>
      <c r="H1925" s="59"/>
    </row>
    <row r="1926" spans="1:8">
      <c r="A1926" s="4" t="s">
        <v>84</v>
      </c>
      <c r="B1926" s="135" t="s">
        <v>83</v>
      </c>
      <c r="C1926" s="136">
        <v>44414</v>
      </c>
      <c r="D1926" s="137" t="e" cm="1">
        <f t="array" ref="D1926">INDEX(Horimetros!#REF!,1,'Tabela Horímetros'!F1926)</f>
        <v>#REF!</v>
      </c>
      <c r="F1926">
        <f t="shared" si="30"/>
        <v>215</v>
      </c>
      <c r="H1926" s="59"/>
    </row>
    <row r="1927" spans="1:8">
      <c r="A1927" s="4" t="s">
        <v>86</v>
      </c>
      <c r="B1927" s="135" t="s">
        <v>85</v>
      </c>
      <c r="C1927" s="136">
        <v>44414</v>
      </c>
      <c r="D1927" s="137" t="e" cm="1">
        <f t="array" ref="D1927">INDEX(Horimetros!#REF!,1,'Tabela Horímetros'!F1927)</f>
        <v>#REF!</v>
      </c>
      <c r="F1927">
        <f t="shared" si="30"/>
        <v>215</v>
      </c>
      <c r="H1927" s="59"/>
    </row>
    <row r="1928" spans="1:8">
      <c r="A1928" s="4" t="s">
        <v>59</v>
      </c>
      <c r="B1928" s="135" t="s">
        <v>58</v>
      </c>
      <c r="C1928" s="136">
        <v>44415</v>
      </c>
      <c r="D1928" s="137" cm="1">
        <f t="array" ref="D1928">INDEX(Horimetros!$4:$4,1,'Tabela Horímetros'!F1928)</f>
        <v>0</v>
      </c>
      <c r="F1928">
        <f t="shared" si="30"/>
        <v>216</v>
      </c>
      <c r="H1928" s="59"/>
    </row>
    <row r="1929" spans="1:8">
      <c r="A1929" s="4" t="s">
        <v>61</v>
      </c>
      <c r="B1929" s="135" t="s">
        <v>60</v>
      </c>
      <c r="C1929" s="136">
        <v>44415</v>
      </c>
      <c r="D1929" s="137" cm="1">
        <f t="array" ref="D1929">INDEX(Horimetros!$5:$5,1,'Tabela Horímetros'!F1929)</f>
        <v>0</v>
      </c>
      <c r="F1929">
        <f t="shared" si="30"/>
        <v>216</v>
      </c>
      <c r="H1929" s="59"/>
    </row>
    <row r="1930" spans="1:8">
      <c r="A1930" s="4" t="s">
        <v>63</v>
      </c>
      <c r="B1930" s="135" t="s">
        <v>62</v>
      </c>
      <c r="C1930" s="136">
        <v>44415</v>
      </c>
      <c r="D1930" s="137" cm="1">
        <f t="array" ref="D1930">INDEX(Horimetros!$6:$6,1,'Tabela Horímetros'!F1930)</f>
        <v>0</v>
      </c>
      <c r="F1930">
        <f t="shared" si="30"/>
        <v>216</v>
      </c>
      <c r="H1930" s="59"/>
    </row>
    <row r="1931" spans="1:8">
      <c r="A1931" s="4" t="s">
        <v>68</v>
      </c>
      <c r="B1931" s="135" t="s">
        <v>67</v>
      </c>
      <c r="C1931" s="136">
        <v>44415</v>
      </c>
      <c r="D1931" s="137" cm="1">
        <f t="array" ref="D1931">INDEX(Horimetros!$7:$7,1,'Tabela Horímetros'!F1931)</f>
        <v>0</v>
      </c>
      <c r="F1931">
        <f t="shared" si="30"/>
        <v>216</v>
      </c>
      <c r="H1931" s="59"/>
    </row>
    <row r="1932" spans="1:8">
      <c r="A1932" s="4" t="s">
        <v>72</v>
      </c>
      <c r="B1932" s="135" t="s">
        <v>71</v>
      </c>
      <c r="C1932" s="136">
        <v>44415</v>
      </c>
      <c r="D1932" s="137" cm="1">
        <f t="array" ref="D1932">INDEX(Horimetros!$8:$8,1,'Tabela Horímetros'!F1932)</f>
        <v>0</v>
      </c>
      <c r="F1932">
        <f t="shared" si="30"/>
        <v>216</v>
      </c>
      <c r="H1932" s="59"/>
    </row>
    <row r="1933" spans="1:8">
      <c r="A1933" s="4" t="s">
        <v>76</v>
      </c>
      <c r="B1933" s="135" t="s">
        <v>75</v>
      </c>
      <c r="C1933" s="136">
        <v>44415</v>
      </c>
      <c r="D1933" s="137" t="e" cm="1">
        <f t="array" ref="D1933">INDEX(Horimetros!#REF!,1,'Tabela Horímetros'!F1933)</f>
        <v>#REF!</v>
      </c>
      <c r="F1933">
        <f t="shared" si="30"/>
        <v>216</v>
      </c>
      <c r="H1933" s="59"/>
    </row>
    <row r="1934" spans="1:8">
      <c r="A1934" s="4" t="s">
        <v>80</v>
      </c>
      <c r="B1934" s="135" t="s">
        <v>79</v>
      </c>
      <c r="C1934" s="136">
        <v>44415</v>
      </c>
      <c r="D1934" s="137" t="e" cm="1">
        <f t="array" ref="D1934">INDEX(Horimetros!#REF!,1,'Tabela Horímetros'!F1934)</f>
        <v>#REF!</v>
      </c>
      <c r="F1934">
        <f t="shared" si="30"/>
        <v>216</v>
      </c>
      <c r="H1934" s="59"/>
    </row>
    <row r="1935" spans="1:8">
      <c r="A1935" s="4" t="s">
        <v>84</v>
      </c>
      <c r="B1935" s="135" t="s">
        <v>83</v>
      </c>
      <c r="C1935" s="136">
        <v>44415</v>
      </c>
      <c r="D1935" s="137" t="e" cm="1">
        <f t="array" ref="D1935">INDEX(Horimetros!#REF!,1,'Tabela Horímetros'!F1935)</f>
        <v>#REF!</v>
      </c>
      <c r="F1935">
        <f t="shared" si="30"/>
        <v>216</v>
      </c>
      <c r="H1935" s="59"/>
    </row>
    <row r="1936" spans="1:8">
      <c r="A1936" s="4" t="s">
        <v>86</v>
      </c>
      <c r="B1936" s="135" t="s">
        <v>85</v>
      </c>
      <c r="C1936" s="136">
        <v>44415</v>
      </c>
      <c r="D1936" s="137" t="e" cm="1">
        <f t="array" ref="D1936">INDEX(Horimetros!#REF!,1,'Tabela Horímetros'!F1936)</f>
        <v>#REF!</v>
      </c>
      <c r="F1936">
        <f t="shared" si="30"/>
        <v>216</v>
      </c>
      <c r="H1936" s="59"/>
    </row>
    <row r="1937" spans="1:8">
      <c r="A1937" s="4" t="s">
        <v>59</v>
      </c>
      <c r="B1937" s="135" t="s">
        <v>58</v>
      </c>
      <c r="C1937" s="136">
        <v>44416</v>
      </c>
      <c r="D1937" s="137" cm="1">
        <f t="array" ref="D1937">INDEX(Horimetros!$4:$4,1,'Tabela Horímetros'!F1937)</f>
        <v>0</v>
      </c>
      <c r="F1937">
        <f t="shared" si="30"/>
        <v>217</v>
      </c>
      <c r="H1937" s="59"/>
    </row>
    <row r="1938" spans="1:8">
      <c r="A1938" s="4" t="s">
        <v>61</v>
      </c>
      <c r="B1938" s="135" t="s">
        <v>60</v>
      </c>
      <c r="C1938" s="136">
        <v>44416</v>
      </c>
      <c r="D1938" s="137" cm="1">
        <f t="array" ref="D1938">INDEX(Horimetros!$5:$5,1,'Tabela Horímetros'!F1938)</f>
        <v>0</v>
      </c>
      <c r="F1938">
        <f t="shared" si="30"/>
        <v>217</v>
      </c>
      <c r="H1938" s="59"/>
    </row>
    <row r="1939" spans="1:8">
      <c r="A1939" s="4" t="s">
        <v>63</v>
      </c>
      <c r="B1939" s="135" t="s">
        <v>62</v>
      </c>
      <c r="C1939" s="136">
        <v>44416</v>
      </c>
      <c r="D1939" s="137" cm="1">
        <f t="array" ref="D1939">INDEX(Horimetros!$6:$6,1,'Tabela Horímetros'!F1939)</f>
        <v>0</v>
      </c>
      <c r="F1939">
        <f t="shared" si="30"/>
        <v>217</v>
      </c>
      <c r="H1939" s="59"/>
    </row>
    <row r="1940" spans="1:8">
      <c r="A1940" s="4" t="s">
        <v>68</v>
      </c>
      <c r="B1940" s="135" t="s">
        <v>67</v>
      </c>
      <c r="C1940" s="136">
        <v>44416</v>
      </c>
      <c r="D1940" s="137" cm="1">
        <f t="array" ref="D1940">INDEX(Horimetros!$7:$7,1,'Tabela Horímetros'!F1940)</f>
        <v>22951</v>
      </c>
      <c r="F1940">
        <f t="shared" si="30"/>
        <v>217</v>
      </c>
      <c r="H1940" s="59"/>
    </row>
    <row r="1941" spans="1:8">
      <c r="A1941" s="4" t="s">
        <v>72</v>
      </c>
      <c r="B1941" s="135" t="s">
        <v>71</v>
      </c>
      <c r="C1941" s="136">
        <v>44416</v>
      </c>
      <c r="D1941" s="137" cm="1">
        <f t="array" ref="D1941">INDEX(Horimetros!$8:$8,1,'Tabela Horímetros'!F1941)</f>
        <v>0</v>
      </c>
      <c r="F1941">
        <f t="shared" ref="F1941:F2004" si="31">F1932+1</f>
        <v>217</v>
      </c>
      <c r="H1941" s="59"/>
    </row>
    <row r="1942" spans="1:8">
      <c r="A1942" s="4" t="s">
        <v>76</v>
      </c>
      <c r="B1942" s="135" t="s">
        <v>75</v>
      </c>
      <c r="C1942" s="136">
        <v>44416</v>
      </c>
      <c r="D1942" s="137" t="e" cm="1">
        <f t="array" ref="D1942">INDEX(Horimetros!#REF!,1,'Tabela Horímetros'!F1942)</f>
        <v>#REF!</v>
      </c>
      <c r="F1942">
        <f t="shared" si="31"/>
        <v>217</v>
      </c>
      <c r="H1942" s="59"/>
    </row>
    <row r="1943" spans="1:8">
      <c r="A1943" s="4" t="s">
        <v>80</v>
      </c>
      <c r="B1943" s="135" t="s">
        <v>79</v>
      </c>
      <c r="C1943" s="136">
        <v>44416</v>
      </c>
      <c r="D1943" s="137" t="e" cm="1">
        <f t="array" ref="D1943">INDEX(Horimetros!#REF!,1,'Tabela Horímetros'!F1943)</f>
        <v>#REF!</v>
      </c>
      <c r="F1943">
        <f t="shared" si="31"/>
        <v>217</v>
      </c>
      <c r="H1943" s="59"/>
    </row>
    <row r="1944" spans="1:8">
      <c r="A1944" s="4" t="s">
        <v>84</v>
      </c>
      <c r="B1944" s="135" t="s">
        <v>83</v>
      </c>
      <c r="C1944" s="136">
        <v>44416</v>
      </c>
      <c r="D1944" s="137" t="e" cm="1">
        <f t="array" ref="D1944">INDEX(Horimetros!#REF!,1,'Tabela Horímetros'!F1944)</f>
        <v>#REF!</v>
      </c>
      <c r="F1944">
        <f t="shared" si="31"/>
        <v>217</v>
      </c>
      <c r="H1944" s="59"/>
    </row>
    <row r="1945" spans="1:8">
      <c r="A1945" s="4" t="s">
        <v>86</v>
      </c>
      <c r="B1945" s="135" t="s">
        <v>85</v>
      </c>
      <c r="C1945" s="136">
        <v>44416</v>
      </c>
      <c r="D1945" s="137" t="e" cm="1">
        <f t="array" ref="D1945">INDEX(Horimetros!#REF!,1,'Tabela Horímetros'!F1945)</f>
        <v>#REF!</v>
      </c>
      <c r="F1945">
        <f t="shared" si="31"/>
        <v>217</v>
      </c>
      <c r="H1945" s="59"/>
    </row>
    <row r="1946" spans="1:8">
      <c r="A1946" s="4" t="s">
        <v>59</v>
      </c>
      <c r="B1946" s="135" t="s">
        <v>58</v>
      </c>
      <c r="C1946" s="136">
        <v>44417</v>
      </c>
      <c r="D1946" s="137" cm="1">
        <f t="array" ref="D1946">INDEX(Horimetros!$4:$4,1,'Tabela Horímetros'!F1946)</f>
        <v>0</v>
      </c>
      <c r="F1946">
        <f t="shared" si="31"/>
        <v>218</v>
      </c>
      <c r="H1946" s="59"/>
    </row>
    <row r="1947" spans="1:8">
      <c r="A1947" s="4" t="s">
        <v>61</v>
      </c>
      <c r="B1947" s="135" t="s">
        <v>60</v>
      </c>
      <c r="C1947" s="136">
        <v>44417</v>
      </c>
      <c r="D1947" s="137" cm="1">
        <f t="array" ref="D1947">INDEX(Horimetros!$5:$5,1,'Tabela Horímetros'!F1947)</f>
        <v>0</v>
      </c>
      <c r="F1947">
        <f t="shared" si="31"/>
        <v>218</v>
      </c>
      <c r="H1947" s="59"/>
    </row>
    <row r="1948" spans="1:8">
      <c r="A1948" s="4" t="s">
        <v>63</v>
      </c>
      <c r="B1948" s="135" t="s">
        <v>62</v>
      </c>
      <c r="C1948" s="136">
        <v>44417</v>
      </c>
      <c r="D1948" s="137" cm="1">
        <f t="array" ref="D1948">INDEX(Horimetros!$6:$6,1,'Tabela Horímetros'!F1948)</f>
        <v>0</v>
      </c>
      <c r="F1948">
        <f t="shared" si="31"/>
        <v>218</v>
      </c>
      <c r="H1948" s="59"/>
    </row>
    <row r="1949" spans="1:8">
      <c r="A1949" s="4" t="s">
        <v>68</v>
      </c>
      <c r="B1949" s="135" t="s">
        <v>67</v>
      </c>
      <c r="C1949" s="136">
        <v>44417</v>
      </c>
      <c r="D1949" s="137" cm="1">
        <f t="array" ref="D1949">INDEX(Horimetros!$7:$7,1,'Tabela Horímetros'!F1949)</f>
        <v>22970</v>
      </c>
      <c r="F1949">
        <f t="shared" si="31"/>
        <v>218</v>
      </c>
      <c r="H1949" s="59"/>
    </row>
    <row r="1950" spans="1:8">
      <c r="A1950" s="4" t="s">
        <v>72</v>
      </c>
      <c r="B1950" s="135" t="s">
        <v>71</v>
      </c>
      <c r="C1950" s="136">
        <v>44417</v>
      </c>
      <c r="D1950" s="137" cm="1">
        <f t="array" ref="D1950">INDEX(Horimetros!$8:$8,1,'Tabela Horímetros'!F1950)</f>
        <v>0</v>
      </c>
      <c r="F1950">
        <f t="shared" si="31"/>
        <v>218</v>
      </c>
      <c r="H1950" s="59"/>
    </row>
    <row r="1951" spans="1:8">
      <c r="A1951" s="4" t="s">
        <v>76</v>
      </c>
      <c r="B1951" s="135" t="s">
        <v>75</v>
      </c>
      <c r="C1951" s="136">
        <v>44417</v>
      </c>
      <c r="D1951" s="137" t="e" cm="1">
        <f t="array" ref="D1951">INDEX(Horimetros!#REF!,1,'Tabela Horímetros'!F1951)</f>
        <v>#REF!</v>
      </c>
      <c r="F1951">
        <f t="shared" si="31"/>
        <v>218</v>
      </c>
      <c r="H1951" s="59"/>
    </row>
    <row r="1952" spans="1:8">
      <c r="A1952" s="4" t="s">
        <v>80</v>
      </c>
      <c r="B1952" s="135" t="s">
        <v>79</v>
      </c>
      <c r="C1952" s="136">
        <v>44417</v>
      </c>
      <c r="D1952" s="137" t="e" cm="1">
        <f t="array" ref="D1952">INDEX(Horimetros!#REF!,1,'Tabela Horímetros'!F1952)</f>
        <v>#REF!</v>
      </c>
      <c r="F1952">
        <f t="shared" si="31"/>
        <v>218</v>
      </c>
      <c r="H1952" s="59"/>
    </row>
    <row r="1953" spans="1:8">
      <c r="A1953" s="4" t="s">
        <v>84</v>
      </c>
      <c r="B1953" s="135" t="s">
        <v>83</v>
      </c>
      <c r="C1953" s="136">
        <v>44417</v>
      </c>
      <c r="D1953" s="137" t="e" cm="1">
        <f t="array" ref="D1953">INDEX(Horimetros!#REF!,1,'Tabela Horímetros'!F1953)</f>
        <v>#REF!</v>
      </c>
      <c r="F1953">
        <f t="shared" si="31"/>
        <v>218</v>
      </c>
      <c r="H1953" s="59"/>
    </row>
    <row r="1954" spans="1:8">
      <c r="A1954" s="4" t="s">
        <v>86</v>
      </c>
      <c r="B1954" s="135" t="s">
        <v>85</v>
      </c>
      <c r="C1954" s="136">
        <v>44417</v>
      </c>
      <c r="D1954" s="137" t="e" cm="1">
        <f t="array" ref="D1954">INDEX(Horimetros!#REF!,1,'Tabela Horímetros'!F1954)</f>
        <v>#REF!</v>
      </c>
      <c r="F1954">
        <f t="shared" si="31"/>
        <v>218</v>
      </c>
      <c r="H1954" s="59"/>
    </row>
    <row r="1955" spans="1:8">
      <c r="A1955" s="4" t="s">
        <v>59</v>
      </c>
      <c r="B1955" s="135" t="s">
        <v>58</v>
      </c>
      <c r="C1955" s="136">
        <v>44418</v>
      </c>
      <c r="D1955" s="137" cm="1">
        <f t="array" ref="D1955">INDEX(Horimetros!$4:$4,1,'Tabela Horímetros'!F1955)</f>
        <v>0</v>
      </c>
      <c r="F1955">
        <f t="shared" si="31"/>
        <v>219</v>
      </c>
      <c r="H1955" s="59"/>
    </row>
    <row r="1956" spans="1:8">
      <c r="A1956" s="4" t="s">
        <v>61</v>
      </c>
      <c r="B1956" s="135" t="s">
        <v>60</v>
      </c>
      <c r="C1956" s="136">
        <v>44418</v>
      </c>
      <c r="D1956" s="137" cm="1">
        <f t="array" ref="D1956">INDEX(Horimetros!$5:$5,1,'Tabela Horímetros'!F1956)</f>
        <v>0</v>
      </c>
      <c r="F1956">
        <f t="shared" si="31"/>
        <v>219</v>
      </c>
      <c r="H1956" s="59"/>
    </row>
    <row r="1957" spans="1:8">
      <c r="A1957" s="4" t="s">
        <v>63</v>
      </c>
      <c r="B1957" s="135" t="s">
        <v>62</v>
      </c>
      <c r="C1957" s="136">
        <v>44418</v>
      </c>
      <c r="D1957" s="137" cm="1">
        <f t="array" ref="D1957">INDEX(Horimetros!$6:$6,1,'Tabela Horímetros'!F1957)</f>
        <v>0</v>
      </c>
      <c r="F1957">
        <f t="shared" si="31"/>
        <v>219</v>
      </c>
      <c r="H1957" s="59"/>
    </row>
    <row r="1958" spans="1:8">
      <c r="A1958" s="4" t="s">
        <v>68</v>
      </c>
      <c r="B1958" s="135" t="s">
        <v>67</v>
      </c>
      <c r="C1958" s="136">
        <v>44418</v>
      </c>
      <c r="D1958" s="137" cm="1">
        <f t="array" ref="D1958">INDEX(Horimetros!$7:$7,1,'Tabela Horímetros'!F1958)</f>
        <v>22983</v>
      </c>
      <c r="F1958">
        <f t="shared" si="31"/>
        <v>219</v>
      </c>
      <c r="H1958" s="59"/>
    </row>
    <row r="1959" spans="1:8">
      <c r="A1959" s="4" t="s">
        <v>72</v>
      </c>
      <c r="B1959" s="135" t="s">
        <v>71</v>
      </c>
      <c r="C1959" s="136">
        <v>44418</v>
      </c>
      <c r="D1959" s="137" cm="1">
        <f t="array" ref="D1959">INDEX(Horimetros!$8:$8,1,'Tabela Horímetros'!F1959)</f>
        <v>0</v>
      </c>
      <c r="F1959">
        <f t="shared" si="31"/>
        <v>219</v>
      </c>
      <c r="H1959" s="59"/>
    </row>
    <row r="1960" spans="1:8">
      <c r="A1960" s="4" t="s">
        <v>76</v>
      </c>
      <c r="B1960" s="135" t="s">
        <v>75</v>
      </c>
      <c r="C1960" s="136">
        <v>44418</v>
      </c>
      <c r="D1960" s="137" t="e" cm="1">
        <f t="array" ref="D1960">INDEX(Horimetros!#REF!,1,'Tabela Horímetros'!F1960)</f>
        <v>#REF!</v>
      </c>
      <c r="F1960">
        <f t="shared" si="31"/>
        <v>219</v>
      </c>
      <c r="H1960" s="59"/>
    </row>
    <row r="1961" spans="1:8">
      <c r="A1961" s="4" t="s">
        <v>80</v>
      </c>
      <c r="B1961" s="135" t="s">
        <v>79</v>
      </c>
      <c r="C1961" s="136">
        <v>44418</v>
      </c>
      <c r="D1961" s="137" t="e" cm="1">
        <f t="array" ref="D1961">INDEX(Horimetros!#REF!,1,'Tabela Horímetros'!F1961)</f>
        <v>#REF!</v>
      </c>
      <c r="F1961">
        <f t="shared" si="31"/>
        <v>219</v>
      </c>
      <c r="H1961" s="59"/>
    </row>
    <row r="1962" spans="1:8">
      <c r="A1962" s="4" t="s">
        <v>84</v>
      </c>
      <c r="B1962" s="135" t="s">
        <v>83</v>
      </c>
      <c r="C1962" s="136">
        <v>44418</v>
      </c>
      <c r="D1962" s="137" t="e" cm="1">
        <f t="array" ref="D1962">INDEX(Horimetros!#REF!,1,'Tabela Horímetros'!F1962)</f>
        <v>#REF!</v>
      </c>
      <c r="F1962">
        <f t="shared" si="31"/>
        <v>219</v>
      </c>
      <c r="H1962" s="59"/>
    </row>
    <row r="1963" spans="1:8">
      <c r="A1963" s="4" t="s">
        <v>86</v>
      </c>
      <c r="B1963" s="135" t="s">
        <v>85</v>
      </c>
      <c r="C1963" s="136">
        <v>44418</v>
      </c>
      <c r="D1963" s="137" t="e" cm="1">
        <f t="array" ref="D1963">INDEX(Horimetros!#REF!,1,'Tabela Horímetros'!F1963)</f>
        <v>#REF!</v>
      </c>
      <c r="F1963">
        <f t="shared" si="31"/>
        <v>219</v>
      </c>
      <c r="H1963" s="59"/>
    </row>
    <row r="1964" spans="1:8">
      <c r="A1964" s="4" t="s">
        <v>59</v>
      </c>
      <c r="B1964" s="135" t="s">
        <v>58</v>
      </c>
      <c r="C1964" s="136">
        <v>44419</v>
      </c>
      <c r="D1964" s="137" cm="1">
        <f t="array" ref="D1964">INDEX(Horimetros!$4:$4,1,'Tabela Horímetros'!F1964)</f>
        <v>0</v>
      </c>
      <c r="F1964">
        <f t="shared" si="31"/>
        <v>220</v>
      </c>
      <c r="H1964" s="59"/>
    </row>
    <row r="1965" spans="1:8">
      <c r="A1965" s="4" t="s">
        <v>61</v>
      </c>
      <c r="B1965" s="135" t="s">
        <v>60</v>
      </c>
      <c r="C1965" s="136">
        <v>44419</v>
      </c>
      <c r="D1965" s="137" cm="1">
        <f t="array" ref="D1965">INDEX(Horimetros!$5:$5,1,'Tabela Horímetros'!F1965)</f>
        <v>0</v>
      </c>
      <c r="F1965">
        <f t="shared" si="31"/>
        <v>220</v>
      </c>
      <c r="H1965" s="59"/>
    </row>
    <row r="1966" spans="1:8">
      <c r="A1966" s="4" t="s">
        <v>63</v>
      </c>
      <c r="B1966" s="135" t="s">
        <v>62</v>
      </c>
      <c r="C1966" s="136">
        <v>44419</v>
      </c>
      <c r="D1966" s="137" cm="1">
        <f t="array" ref="D1966">INDEX(Horimetros!$6:$6,1,'Tabela Horímetros'!F1966)</f>
        <v>0</v>
      </c>
      <c r="F1966">
        <f t="shared" si="31"/>
        <v>220</v>
      </c>
      <c r="H1966" s="59"/>
    </row>
    <row r="1967" spans="1:8">
      <c r="A1967" s="4" t="s">
        <v>68</v>
      </c>
      <c r="B1967" s="135" t="s">
        <v>67</v>
      </c>
      <c r="C1967" s="136">
        <v>44419</v>
      </c>
      <c r="D1967" s="137" cm="1">
        <f t="array" ref="D1967">INDEX(Horimetros!$7:$7,1,'Tabela Horímetros'!F1967)</f>
        <v>23002</v>
      </c>
      <c r="F1967">
        <f t="shared" si="31"/>
        <v>220</v>
      </c>
      <c r="H1967" s="59"/>
    </row>
    <row r="1968" spans="1:8">
      <c r="A1968" s="4" t="s">
        <v>72</v>
      </c>
      <c r="B1968" s="135" t="s">
        <v>71</v>
      </c>
      <c r="C1968" s="136">
        <v>44419</v>
      </c>
      <c r="D1968" s="137" cm="1">
        <f t="array" ref="D1968">INDEX(Horimetros!$8:$8,1,'Tabela Horímetros'!F1968)</f>
        <v>0</v>
      </c>
      <c r="F1968">
        <f t="shared" si="31"/>
        <v>220</v>
      </c>
      <c r="H1968" s="59"/>
    </row>
    <row r="1969" spans="1:8">
      <c r="A1969" s="4" t="s">
        <v>76</v>
      </c>
      <c r="B1969" s="135" t="s">
        <v>75</v>
      </c>
      <c r="C1969" s="136">
        <v>44419</v>
      </c>
      <c r="D1969" s="137" t="e" cm="1">
        <f t="array" ref="D1969">INDEX(Horimetros!#REF!,1,'Tabela Horímetros'!F1969)</f>
        <v>#REF!</v>
      </c>
      <c r="F1969">
        <f t="shared" si="31"/>
        <v>220</v>
      </c>
      <c r="H1969" s="59"/>
    </row>
    <row r="1970" spans="1:8">
      <c r="A1970" s="4" t="s">
        <v>80</v>
      </c>
      <c r="B1970" s="135" t="s">
        <v>79</v>
      </c>
      <c r="C1970" s="136">
        <v>44419</v>
      </c>
      <c r="D1970" s="137" t="e" cm="1">
        <f t="array" ref="D1970">INDEX(Horimetros!#REF!,1,'Tabela Horímetros'!F1970)</f>
        <v>#REF!</v>
      </c>
      <c r="F1970">
        <f t="shared" si="31"/>
        <v>220</v>
      </c>
      <c r="H1970" s="59"/>
    </row>
    <row r="1971" spans="1:8">
      <c r="A1971" s="4" t="s">
        <v>84</v>
      </c>
      <c r="B1971" s="135" t="s">
        <v>83</v>
      </c>
      <c r="C1971" s="136">
        <v>44419</v>
      </c>
      <c r="D1971" s="137" t="e" cm="1">
        <f t="array" ref="D1971">INDEX(Horimetros!#REF!,1,'Tabela Horímetros'!F1971)</f>
        <v>#REF!</v>
      </c>
      <c r="F1971">
        <f t="shared" si="31"/>
        <v>220</v>
      </c>
      <c r="H1971" s="59"/>
    </row>
    <row r="1972" spans="1:8">
      <c r="A1972" s="4" t="s">
        <v>86</v>
      </c>
      <c r="B1972" s="135" t="s">
        <v>85</v>
      </c>
      <c r="C1972" s="136">
        <v>44419</v>
      </c>
      <c r="D1972" s="137" t="e" cm="1">
        <f t="array" ref="D1972">INDEX(Horimetros!#REF!,1,'Tabela Horímetros'!F1972)</f>
        <v>#REF!</v>
      </c>
      <c r="F1972">
        <f t="shared" si="31"/>
        <v>220</v>
      </c>
      <c r="H1972" s="59"/>
    </row>
    <row r="1973" spans="1:8">
      <c r="A1973" s="4" t="s">
        <v>59</v>
      </c>
      <c r="B1973" s="135" t="s">
        <v>58</v>
      </c>
      <c r="C1973" s="136">
        <v>44420</v>
      </c>
      <c r="D1973" s="137" cm="1">
        <f t="array" ref="D1973">INDEX(Horimetros!$4:$4,1,'Tabela Horímetros'!F1973)</f>
        <v>0</v>
      </c>
      <c r="F1973">
        <f t="shared" si="31"/>
        <v>221</v>
      </c>
      <c r="H1973" s="59"/>
    </row>
    <row r="1974" spans="1:8">
      <c r="A1974" s="4" t="s">
        <v>61</v>
      </c>
      <c r="B1974" s="135" t="s">
        <v>60</v>
      </c>
      <c r="C1974" s="136">
        <v>44420</v>
      </c>
      <c r="D1974" s="137" cm="1">
        <f t="array" ref="D1974">INDEX(Horimetros!$5:$5,1,'Tabela Horímetros'!F1974)</f>
        <v>0</v>
      </c>
      <c r="F1974">
        <f t="shared" si="31"/>
        <v>221</v>
      </c>
      <c r="H1974" s="59"/>
    </row>
    <row r="1975" spans="1:8">
      <c r="A1975" s="4" t="s">
        <v>63</v>
      </c>
      <c r="B1975" s="135" t="s">
        <v>62</v>
      </c>
      <c r="C1975" s="136">
        <v>44420</v>
      </c>
      <c r="D1975" s="137" cm="1">
        <f t="array" ref="D1975">INDEX(Horimetros!$6:$6,1,'Tabela Horímetros'!F1975)</f>
        <v>0</v>
      </c>
      <c r="F1975">
        <f t="shared" si="31"/>
        <v>221</v>
      </c>
      <c r="H1975" s="59"/>
    </row>
    <row r="1976" spans="1:8">
      <c r="A1976" s="4" t="s">
        <v>68</v>
      </c>
      <c r="B1976" s="135" t="s">
        <v>67</v>
      </c>
      <c r="C1976" s="136">
        <v>44420</v>
      </c>
      <c r="D1976" s="137" cm="1">
        <f t="array" ref="D1976">INDEX(Horimetros!$7:$7,1,'Tabela Horímetros'!F1976)</f>
        <v>23023</v>
      </c>
      <c r="F1976">
        <f t="shared" si="31"/>
        <v>221</v>
      </c>
      <c r="H1976" s="59"/>
    </row>
    <row r="1977" spans="1:8">
      <c r="A1977" s="4" t="s">
        <v>72</v>
      </c>
      <c r="B1977" s="135" t="s">
        <v>71</v>
      </c>
      <c r="C1977" s="136">
        <v>44420</v>
      </c>
      <c r="D1977" s="137" cm="1">
        <f t="array" ref="D1977">INDEX(Horimetros!$8:$8,1,'Tabela Horímetros'!F1977)</f>
        <v>0</v>
      </c>
      <c r="F1977">
        <f t="shared" si="31"/>
        <v>221</v>
      </c>
      <c r="H1977" s="59"/>
    </row>
    <row r="1978" spans="1:8">
      <c r="A1978" s="4" t="s">
        <v>76</v>
      </c>
      <c r="B1978" s="135" t="s">
        <v>75</v>
      </c>
      <c r="C1978" s="136">
        <v>44420</v>
      </c>
      <c r="D1978" s="137" t="e" cm="1">
        <f t="array" ref="D1978">INDEX(Horimetros!#REF!,1,'Tabela Horímetros'!F1978)</f>
        <v>#REF!</v>
      </c>
      <c r="F1978">
        <f t="shared" si="31"/>
        <v>221</v>
      </c>
      <c r="H1978" s="59"/>
    </row>
    <row r="1979" spans="1:8">
      <c r="A1979" s="4" t="s">
        <v>80</v>
      </c>
      <c r="B1979" s="135" t="s">
        <v>79</v>
      </c>
      <c r="C1979" s="136">
        <v>44420</v>
      </c>
      <c r="D1979" s="137" t="e" cm="1">
        <f t="array" ref="D1979">INDEX(Horimetros!#REF!,1,'Tabela Horímetros'!F1979)</f>
        <v>#REF!</v>
      </c>
      <c r="F1979">
        <f t="shared" si="31"/>
        <v>221</v>
      </c>
      <c r="H1979" s="59"/>
    </row>
    <row r="1980" spans="1:8">
      <c r="A1980" s="4" t="s">
        <v>84</v>
      </c>
      <c r="B1980" s="135" t="s">
        <v>83</v>
      </c>
      <c r="C1980" s="136">
        <v>44420</v>
      </c>
      <c r="D1980" s="137" t="e" cm="1">
        <f t="array" ref="D1980">INDEX(Horimetros!#REF!,1,'Tabela Horímetros'!F1980)</f>
        <v>#REF!</v>
      </c>
      <c r="F1980">
        <f t="shared" si="31"/>
        <v>221</v>
      </c>
      <c r="H1980" s="59"/>
    </row>
    <row r="1981" spans="1:8">
      <c r="A1981" s="4" t="s">
        <v>86</v>
      </c>
      <c r="B1981" s="135" t="s">
        <v>85</v>
      </c>
      <c r="C1981" s="136">
        <v>44420</v>
      </c>
      <c r="D1981" s="137" t="e" cm="1">
        <f t="array" ref="D1981">INDEX(Horimetros!#REF!,1,'Tabela Horímetros'!F1981)</f>
        <v>#REF!</v>
      </c>
      <c r="F1981">
        <f t="shared" si="31"/>
        <v>221</v>
      </c>
      <c r="H1981" s="59"/>
    </row>
    <row r="1982" spans="1:8">
      <c r="A1982" s="4" t="s">
        <v>59</v>
      </c>
      <c r="B1982" s="135" t="s">
        <v>58</v>
      </c>
      <c r="C1982" s="136">
        <v>44421</v>
      </c>
      <c r="D1982" s="137" cm="1">
        <f t="array" ref="D1982">INDEX(Horimetros!$4:$4,1,'Tabela Horímetros'!F1982)</f>
        <v>0</v>
      </c>
      <c r="F1982">
        <f t="shared" si="31"/>
        <v>222</v>
      </c>
      <c r="H1982" s="59"/>
    </row>
    <row r="1983" spans="1:8">
      <c r="A1983" s="4" t="s">
        <v>61</v>
      </c>
      <c r="B1983" s="135" t="s">
        <v>60</v>
      </c>
      <c r="C1983" s="136">
        <v>44421</v>
      </c>
      <c r="D1983" s="137" cm="1">
        <f t="array" ref="D1983">INDEX(Horimetros!$5:$5,1,'Tabela Horímetros'!F1983)</f>
        <v>0</v>
      </c>
      <c r="F1983">
        <f t="shared" si="31"/>
        <v>222</v>
      </c>
      <c r="H1983" s="59"/>
    </row>
    <row r="1984" spans="1:8">
      <c r="A1984" s="4" t="s">
        <v>63</v>
      </c>
      <c r="B1984" s="135" t="s">
        <v>62</v>
      </c>
      <c r="C1984" s="136">
        <v>44421</v>
      </c>
      <c r="D1984" s="137" cm="1">
        <f t="array" ref="D1984">INDEX(Horimetros!$6:$6,1,'Tabela Horímetros'!F1984)</f>
        <v>0</v>
      </c>
      <c r="F1984">
        <f t="shared" si="31"/>
        <v>222</v>
      </c>
      <c r="H1984" s="59"/>
    </row>
    <row r="1985" spans="1:8">
      <c r="A1985" s="4" t="s">
        <v>68</v>
      </c>
      <c r="B1985" s="135" t="s">
        <v>67</v>
      </c>
      <c r="C1985" s="136">
        <v>44421</v>
      </c>
      <c r="D1985" s="137" cm="1">
        <f t="array" ref="D1985">INDEX(Horimetros!$7:$7,1,'Tabela Horímetros'!F1985)</f>
        <v>0</v>
      </c>
      <c r="F1985">
        <f t="shared" si="31"/>
        <v>222</v>
      </c>
      <c r="H1985" s="59"/>
    </row>
    <row r="1986" spans="1:8">
      <c r="A1986" s="4" t="s">
        <v>72</v>
      </c>
      <c r="B1986" s="135" t="s">
        <v>71</v>
      </c>
      <c r="C1986" s="136">
        <v>44421</v>
      </c>
      <c r="D1986" s="137" cm="1">
        <f t="array" ref="D1986">INDEX(Horimetros!$8:$8,1,'Tabela Horímetros'!F1986)</f>
        <v>0</v>
      </c>
      <c r="F1986">
        <f t="shared" si="31"/>
        <v>222</v>
      </c>
      <c r="H1986" s="59"/>
    </row>
    <row r="1987" spans="1:8">
      <c r="A1987" s="4" t="s">
        <v>76</v>
      </c>
      <c r="B1987" s="135" t="s">
        <v>75</v>
      </c>
      <c r="C1987" s="136">
        <v>44421</v>
      </c>
      <c r="D1987" s="137" t="e" cm="1">
        <f t="array" ref="D1987">INDEX(Horimetros!#REF!,1,'Tabela Horímetros'!F1987)</f>
        <v>#REF!</v>
      </c>
      <c r="F1987">
        <f t="shared" si="31"/>
        <v>222</v>
      </c>
      <c r="H1987" s="59"/>
    </row>
    <row r="1988" spans="1:8">
      <c r="A1988" s="4" t="s">
        <v>80</v>
      </c>
      <c r="B1988" s="135" t="s">
        <v>79</v>
      </c>
      <c r="C1988" s="136">
        <v>44421</v>
      </c>
      <c r="D1988" s="137" t="e" cm="1">
        <f t="array" ref="D1988">INDEX(Horimetros!#REF!,1,'Tabela Horímetros'!F1988)</f>
        <v>#REF!</v>
      </c>
      <c r="F1988">
        <f t="shared" si="31"/>
        <v>222</v>
      </c>
      <c r="H1988" s="59"/>
    </row>
    <row r="1989" spans="1:8">
      <c r="A1989" s="4" t="s">
        <v>84</v>
      </c>
      <c r="B1989" s="135" t="s">
        <v>83</v>
      </c>
      <c r="C1989" s="136">
        <v>44421</v>
      </c>
      <c r="D1989" s="137" t="e" cm="1">
        <f t="array" ref="D1989">INDEX(Horimetros!#REF!,1,'Tabela Horímetros'!F1989)</f>
        <v>#REF!</v>
      </c>
      <c r="F1989">
        <f t="shared" si="31"/>
        <v>222</v>
      </c>
      <c r="H1989" s="59"/>
    </row>
    <row r="1990" spans="1:8">
      <c r="A1990" s="4" t="s">
        <v>86</v>
      </c>
      <c r="B1990" s="135" t="s">
        <v>85</v>
      </c>
      <c r="C1990" s="136">
        <v>44421</v>
      </c>
      <c r="D1990" s="137" t="e" cm="1">
        <f t="array" ref="D1990">INDEX(Horimetros!#REF!,1,'Tabela Horímetros'!F1990)</f>
        <v>#REF!</v>
      </c>
      <c r="F1990">
        <f t="shared" si="31"/>
        <v>222</v>
      </c>
      <c r="H1990" s="59"/>
    </row>
    <row r="1991" spans="1:8">
      <c r="A1991" s="4" t="s">
        <v>59</v>
      </c>
      <c r="B1991" s="135" t="s">
        <v>58</v>
      </c>
      <c r="C1991" s="136">
        <v>44422</v>
      </c>
      <c r="D1991" s="137" cm="1">
        <f t="array" ref="D1991">INDEX(Horimetros!$4:$4,1,'Tabela Horímetros'!F1991)</f>
        <v>0</v>
      </c>
      <c r="F1991">
        <f t="shared" si="31"/>
        <v>223</v>
      </c>
      <c r="H1991" s="59"/>
    </row>
    <row r="1992" spans="1:8">
      <c r="A1992" s="4" t="s">
        <v>61</v>
      </c>
      <c r="B1992" s="135" t="s">
        <v>60</v>
      </c>
      <c r="C1992" s="136">
        <v>44422</v>
      </c>
      <c r="D1992" s="137" cm="1">
        <f t="array" ref="D1992">INDEX(Horimetros!$5:$5,1,'Tabela Horímetros'!F1992)</f>
        <v>0</v>
      </c>
      <c r="F1992">
        <f t="shared" si="31"/>
        <v>223</v>
      </c>
      <c r="H1992" s="59"/>
    </row>
    <row r="1993" spans="1:8">
      <c r="A1993" s="4" t="s">
        <v>63</v>
      </c>
      <c r="B1993" s="135" t="s">
        <v>62</v>
      </c>
      <c r="C1993" s="136">
        <v>44422</v>
      </c>
      <c r="D1993" s="137" cm="1">
        <f t="array" ref="D1993">INDEX(Horimetros!$6:$6,1,'Tabela Horímetros'!F1993)</f>
        <v>0</v>
      </c>
      <c r="F1993">
        <f t="shared" si="31"/>
        <v>223</v>
      </c>
      <c r="H1993" s="59"/>
    </row>
    <row r="1994" spans="1:8">
      <c r="A1994" s="4" t="s">
        <v>68</v>
      </c>
      <c r="B1994" s="135" t="s">
        <v>67</v>
      </c>
      <c r="C1994" s="136">
        <v>44422</v>
      </c>
      <c r="D1994" s="137" cm="1">
        <f t="array" ref="D1994">INDEX(Horimetros!$7:$7,1,'Tabela Horímetros'!F1994)</f>
        <v>0</v>
      </c>
      <c r="F1994">
        <f t="shared" si="31"/>
        <v>223</v>
      </c>
      <c r="H1994" s="59"/>
    </row>
    <row r="1995" spans="1:8">
      <c r="A1995" s="4" t="s">
        <v>72</v>
      </c>
      <c r="B1995" s="135" t="s">
        <v>71</v>
      </c>
      <c r="C1995" s="136">
        <v>44422</v>
      </c>
      <c r="D1995" s="137" cm="1">
        <f t="array" ref="D1995">INDEX(Horimetros!$8:$8,1,'Tabela Horímetros'!F1995)</f>
        <v>0</v>
      </c>
      <c r="F1995">
        <f t="shared" si="31"/>
        <v>223</v>
      </c>
      <c r="H1995" s="59"/>
    </row>
    <row r="1996" spans="1:8">
      <c r="A1996" s="4" t="s">
        <v>76</v>
      </c>
      <c r="B1996" s="135" t="s">
        <v>75</v>
      </c>
      <c r="C1996" s="136">
        <v>44422</v>
      </c>
      <c r="D1996" s="137" t="e" cm="1">
        <f t="array" ref="D1996">INDEX(Horimetros!#REF!,1,'Tabela Horímetros'!F1996)</f>
        <v>#REF!</v>
      </c>
      <c r="F1996">
        <f t="shared" si="31"/>
        <v>223</v>
      </c>
      <c r="H1996" s="59"/>
    </row>
    <row r="1997" spans="1:8">
      <c r="A1997" s="4" t="s">
        <v>80</v>
      </c>
      <c r="B1997" s="135" t="s">
        <v>79</v>
      </c>
      <c r="C1997" s="136">
        <v>44422</v>
      </c>
      <c r="D1997" s="137" t="e" cm="1">
        <f t="array" ref="D1997">INDEX(Horimetros!#REF!,1,'Tabela Horímetros'!F1997)</f>
        <v>#REF!</v>
      </c>
      <c r="F1997">
        <f t="shared" si="31"/>
        <v>223</v>
      </c>
      <c r="H1997" s="59"/>
    </row>
    <row r="1998" spans="1:8">
      <c r="A1998" s="4" t="s">
        <v>84</v>
      </c>
      <c r="B1998" s="135" t="s">
        <v>83</v>
      </c>
      <c r="C1998" s="136">
        <v>44422</v>
      </c>
      <c r="D1998" s="137" t="e" cm="1">
        <f t="array" ref="D1998">INDEX(Horimetros!#REF!,1,'Tabela Horímetros'!F1998)</f>
        <v>#REF!</v>
      </c>
      <c r="F1998">
        <f t="shared" si="31"/>
        <v>223</v>
      </c>
      <c r="H1998" s="59"/>
    </row>
    <row r="1999" spans="1:8">
      <c r="A1999" s="4" t="s">
        <v>86</v>
      </c>
      <c r="B1999" s="135" t="s">
        <v>85</v>
      </c>
      <c r="C1999" s="136">
        <v>44422</v>
      </c>
      <c r="D1999" s="137" t="e" cm="1">
        <f t="array" ref="D1999">INDEX(Horimetros!#REF!,1,'Tabela Horímetros'!F1999)</f>
        <v>#REF!</v>
      </c>
      <c r="F1999">
        <f t="shared" si="31"/>
        <v>223</v>
      </c>
      <c r="H1999" s="59"/>
    </row>
    <row r="2000" spans="1:8">
      <c r="A2000" s="4" t="s">
        <v>59</v>
      </c>
      <c r="B2000" s="135" t="s">
        <v>58</v>
      </c>
      <c r="C2000" s="136">
        <v>44423</v>
      </c>
      <c r="D2000" s="137" cm="1">
        <f t="array" ref="D2000">INDEX(Horimetros!$4:$4,1,'Tabela Horímetros'!F2000)</f>
        <v>0</v>
      </c>
      <c r="F2000">
        <f t="shared" si="31"/>
        <v>224</v>
      </c>
      <c r="H2000" s="59"/>
    </row>
    <row r="2001" spans="1:8">
      <c r="A2001" s="4" t="s">
        <v>61</v>
      </c>
      <c r="B2001" s="135" t="s">
        <v>60</v>
      </c>
      <c r="C2001" s="136">
        <v>44423</v>
      </c>
      <c r="D2001" s="137" cm="1">
        <f t="array" ref="D2001">INDEX(Horimetros!$5:$5,1,'Tabela Horímetros'!F2001)</f>
        <v>0</v>
      </c>
      <c r="F2001">
        <f t="shared" si="31"/>
        <v>224</v>
      </c>
      <c r="H2001" s="59"/>
    </row>
    <row r="2002" spans="1:8">
      <c r="A2002" s="4" t="s">
        <v>63</v>
      </c>
      <c r="B2002" s="135" t="s">
        <v>62</v>
      </c>
      <c r="C2002" s="136">
        <v>44423</v>
      </c>
      <c r="D2002" s="137" cm="1">
        <f t="array" ref="D2002">INDEX(Horimetros!$6:$6,1,'Tabela Horímetros'!F2002)</f>
        <v>0</v>
      </c>
      <c r="F2002">
        <f t="shared" si="31"/>
        <v>224</v>
      </c>
      <c r="H2002" s="59"/>
    </row>
    <row r="2003" spans="1:8">
      <c r="A2003" s="4" t="s">
        <v>68</v>
      </c>
      <c r="B2003" s="135" t="s">
        <v>67</v>
      </c>
      <c r="C2003" s="136">
        <v>44423</v>
      </c>
      <c r="D2003" s="137" cm="1">
        <f t="array" ref="D2003">INDEX(Horimetros!$7:$7,1,'Tabela Horímetros'!F2003)</f>
        <v>23074</v>
      </c>
      <c r="F2003">
        <f t="shared" si="31"/>
        <v>224</v>
      </c>
      <c r="H2003" s="59"/>
    </row>
    <row r="2004" spans="1:8">
      <c r="A2004" s="4" t="s">
        <v>72</v>
      </c>
      <c r="B2004" s="135" t="s">
        <v>71</v>
      </c>
      <c r="C2004" s="136">
        <v>44423</v>
      </c>
      <c r="D2004" s="137" cm="1">
        <f t="array" ref="D2004">INDEX(Horimetros!$8:$8,1,'Tabela Horímetros'!F2004)</f>
        <v>0</v>
      </c>
      <c r="F2004">
        <f t="shared" si="31"/>
        <v>224</v>
      </c>
      <c r="H2004" s="59"/>
    </row>
    <row r="2005" spans="1:8">
      <c r="A2005" s="4" t="s">
        <v>76</v>
      </c>
      <c r="B2005" s="135" t="s">
        <v>75</v>
      </c>
      <c r="C2005" s="136">
        <v>44423</v>
      </c>
      <c r="D2005" s="137" t="e" cm="1">
        <f t="array" ref="D2005">INDEX(Horimetros!#REF!,1,'Tabela Horímetros'!F2005)</f>
        <v>#REF!</v>
      </c>
      <c r="F2005">
        <f t="shared" ref="F2005:F2068" si="32">F1996+1</f>
        <v>224</v>
      </c>
      <c r="H2005" s="59"/>
    </row>
    <row r="2006" spans="1:8">
      <c r="A2006" s="4" t="s">
        <v>80</v>
      </c>
      <c r="B2006" s="135" t="s">
        <v>79</v>
      </c>
      <c r="C2006" s="136">
        <v>44423</v>
      </c>
      <c r="D2006" s="137" t="e" cm="1">
        <f t="array" ref="D2006">INDEX(Horimetros!#REF!,1,'Tabela Horímetros'!F2006)</f>
        <v>#REF!</v>
      </c>
      <c r="F2006">
        <f t="shared" si="32"/>
        <v>224</v>
      </c>
      <c r="H2006" s="59"/>
    </row>
    <row r="2007" spans="1:8">
      <c r="A2007" s="4" t="s">
        <v>84</v>
      </c>
      <c r="B2007" s="135" t="s">
        <v>83</v>
      </c>
      <c r="C2007" s="136">
        <v>44423</v>
      </c>
      <c r="D2007" s="137" t="e" cm="1">
        <f t="array" ref="D2007">INDEX(Horimetros!#REF!,1,'Tabela Horímetros'!F2007)</f>
        <v>#REF!</v>
      </c>
      <c r="F2007">
        <f t="shared" si="32"/>
        <v>224</v>
      </c>
      <c r="H2007" s="59"/>
    </row>
    <row r="2008" spans="1:8">
      <c r="A2008" s="4" t="s">
        <v>86</v>
      </c>
      <c r="B2008" s="135" t="s">
        <v>85</v>
      </c>
      <c r="C2008" s="136">
        <v>44423</v>
      </c>
      <c r="D2008" s="137" t="e" cm="1">
        <f t="array" ref="D2008">INDEX(Horimetros!#REF!,1,'Tabela Horímetros'!F2008)</f>
        <v>#REF!</v>
      </c>
      <c r="F2008">
        <f t="shared" si="32"/>
        <v>224</v>
      </c>
      <c r="H2008" s="59"/>
    </row>
    <row r="2009" spans="1:8">
      <c r="A2009" s="4" t="s">
        <v>59</v>
      </c>
      <c r="B2009" s="135" t="s">
        <v>58</v>
      </c>
      <c r="C2009" s="136">
        <v>44424</v>
      </c>
      <c r="D2009" s="137" cm="1">
        <f t="array" ref="D2009">INDEX(Horimetros!$4:$4,1,'Tabela Horímetros'!F2009)</f>
        <v>0</v>
      </c>
      <c r="F2009">
        <f t="shared" si="32"/>
        <v>225</v>
      </c>
      <c r="H2009" s="59"/>
    </row>
    <row r="2010" spans="1:8">
      <c r="A2010" s="4" t="s">
        <v>61</v>
      </c>
      <c r="B2010" s="135" t="s">
        <v>60</v>
      </c>
      <c r="C2010" s="136">
        <v>44424</v>
      </c>
      <c r="D2010" s="137" cm="1">
        <f t="array" ref="D2010">INDEX(Horimetros!$5:$5,1,'Tabela Horímetros'!F2010)</f>
        <v>0</v>
      </c>
      <c r="F2010">
        <f t="shared" si="32"/>
        <v>225</v>
      </c>
      <c r="H2010" s="59"/>
    </row>
    <row r="2011" spans="1:8">
      <c r="A2011" s="4" t="s">
        <v>63</v>
      </c>
      <c r="B2011" s="135" t="s">
        <v>62</v>
      </c>
      <c r="C2011" s="136">
        <v>44424</v>
      </c>
      <c r="D2011" s="137" cm="1">
        <f t="array" ref="D2011">INDEX(Horimetros!$6:$6,1,'Tabela Horímetros'!F2011)</f>
        <v>0</v>
      </c>
      <c r="F2011">
        <f t="shared" si="32"/>
        <v>225</v>
      </c>
      <c r="H2011" s="59"/>
    </row>
    <row r="2012" spans="1:8">
      <c r="A2012" s="4" t="s">
        <v>68</v>
      </c>
      <c r="B2012" s="135" t="s">
        <v>67</v>
      </c>
      <c r="C2012" s="136">
        <v>44424</v>
      </c>
      <c r="D2012" s="137" cm="1">
        <f t="array" ref="D2012">INDEX(Horimetros!$7:$7,1,'Tabela Horímetros'!F2012)</f>
        <v>23091</v>
      </c>
      <c r="F2012">
        <f t="shared" si="32"/>
        <v>225</v>
      </c>
      <c r="H2012" s="59"/>
    </row>
    <row r="2013" spans="1:8">
      <c r="A2013" s="4" t="s">
        <v>72</v>
      </c>
      <c r="B2013" s="135" t="s">
        <v>71</v>
      </c>
      <c r="C2013" s="136">
        <v>44424</v>
      </c>
      <c r="D2013" s="137" cm="1">
        <f t="array" ref="D2013">INDEX(Horimetros!$8:$8,1,'Tabela Horímetros'!F2013)</f>
        <v>0</v>
      </c>
      <c r="F2013">
        <f t="shared" si="32"/>
        <v>225</v>
      </c>
      <c r="H2013" s="59"/>
    </row>
    <row r="2014" spans="1:8">
      <c r="A2014" s="4" t="s">
        <v>76</v>
      </c>
      <c r="B2014" s="135" t="s">
        <v>75</v>
      </c>
      <c r="C2014" s="136">
        <v>44424</v>
      </c>
      <c r="D2014" s="137" t="e" cm="1">
        <f t="array" ref="D2014">INDEX(Horimetros!#REF!,1,'Tabela Horímetros'!F2014)</f>
        <v>#REF!</v>
      </c>
      <c r="F2014">
        <f t="shared" si="32"/>
        <v>225</v>
      </c>
      <c r="H2014" s="59"/>
    </row>
    <row r="2015" spans="1:8">
      <c r="A2015" s="4" t="s">
        <v>80</v>
      </c>
      <c r="B2015" s="135" t="s">
        <v>79</v>
      </c>
      <c r="C2015" s="136">
        <v>44424</v>
      </c>
      <c r="D2015" s="137" t="e" cm="1">
        <f t="array" ref="D2015">INDEX(Horimetros!#REF!,1,'Tabela Horímetros'!F2015)</f>
        <v>#REF!</v>
      </c>
      <c r="F2015">
        <f t="shared" si="32"/>
        <v>225</v>
      </c>
      <c r="H2015" s="59"/>
    </row>
    <row r="2016" spans="1:8">
      <c r="A2016" s="4" t="s">
        <v>84</v>
      </c>
      <c r="B2016" s="135" t="s">
        <v>83</v>
      </c>
      <c r="C2016" s="136">
        <v>44424</v>
      </c>
      <c r="D2016" s="137" t="e" cm="1">
        <f t="array" ref="D2016">INDEX(Horimetros!#REF!,1,'Tabela Horímetros'!F2016)</f>
        <v>#REF!</v>
      </c>
      <c r="F2016">
        <f t="shared" si="32"/>
        <v>225</v>
      </c>
      <c r="H2016" s="59"/>
    </row>
    <row r="2017" spans="1:8">
      <c r="A2017" s="4" t="s">
        <v>86</v>
      </c>
      <c r="B2017" s="135" t="s">
        <v>85</v>
      </c>
      <c r="C2017" s="136">
        <v>44424</v>
      </c>
      <c r="D2017" s="137" t="e" cm="1">
        <f t="array" ref="D2017">INDEX(Horimetros!#REF!,1,'Tabela Horímetros'!F2017)</f>
        <v>#REF!</v>
      </c>
      <c r="F2017">
        <f t="shared" si="32"/>
        <v>225</v>
      </c>
      <c r="H2017" s="59"/>
    </row>
    <row r="2018" spans="1:8">
      <c r="A2018" s="4" t="s">
        <v>59</v>
      </c>
      <c r="B2018" s="135" t="s">
        <v>58</v>
      </c>
      <c r="C2018" s="136">
        <v>44425</v>
      </c>
      <c r="D2018" s="137" cm="1">
        <f t="array" ref="D2018">INDEX(Horimetros!$4:$4,1,'Tabela Horímetros'!F2018)</f>
        <v>0</v>
      </c>
      <c r="F2018">
        <f t="shared" si="32"/>
        <v>226</v>
      </c>
      <c r="H2018" s="59"/>
    </row>
    <row r="2019" spans="1:8">
      <c r="A2019" s="4" t="s">
        <v>61</v>
      </c>
      <c r="B2019" s="135" t="s">
        <v>60</v>
      </c>
      <c r="C2019" s="136">
        <v>44425</v>
      </c>
      <c r="D2019" s="137" cm="1">
        <f t="array" ref="D2019">INDEX(Horimetros!$5:$5,1,'Tabela Horímetros'!F2019)</f>
        <v>0</v>
      </c>
      <c r="F2019">
        <f t="shared" si="32"/>
        <v>226</v>
      </c>
      <c r="H2019" s="59"/>
    </row>
    <row r="2020" spans="1:8">
      <c r="A2020" s="4" t="s">
        <v>63</v>
      </c>
      <c r="B2020" s="135" t="s">
        <v>62</v>
      </c>
      <c r="C2020" s="136">
        <v>44425</v>
      </c>
      <c r="D2020" s="137" cm="1">
        <f t="array" ref="D2020">INDEX(Horimetros!$6:$6,1,'Tabela Horímetros'!F2020)</f>
        <v>0</v>
      </c>
      <c r="F2020">
        <f t="shared" si="32"/>
        <v>226</v>
      </c>
      <c r="H2020" s="59"/>
    </row>
    <row r="2021" spans="1:8">
      <c r="A2021" s="4" t="s">
        <v>68</v>
      </c>
      <c r="B2021" s="135" t="s">
        <v>67</v>
      </c>
      <c r="C2021" s="136">
        <v>44425</v>
      </c>
      <c r="D2021" s="137" cm="1">
        <f t="array" ref="D2021">INDEX(Horimetros!$7:$7,1,'Tabela Horímetros'!F2021)</f>
        <v>23109</v>
      </c>
      <c r="F2021">
        <f t="shared" si="32"/>
        <v>226</v>
      </c>
      <c r="H2021" s="59"/>
    </row>
    <row r="2022" spans="1:8">
      <c r="A2022" s="4" t="s">
        <v>72</v>
      </c>
      <c r="B2022" s="135" t="s">
        <v>71</v>
      </c>
      <c r="C2022" s="136">
        <v>44425</v>
      </c>
      <c r="D2022" s="137" cm="1">
        <f t="array" ref="D2022">INDEX(Horimetros!$8:$8,1,'Tabela Horímetros'!F2022)</f>
        <v>0</v>
      </c>
      <c r="F2022">
        <f t="shared" si="32"/>
        <v>226</v>
      </c>
      <c r="H2022" s="59"/>
    </row>
    <row r="2023" spans="1:8">
      <c r="A2023" s="4" t="s">
        <v>76</v>
      </c>
      <c r="B2023" s="135" t="s">
        <v>75</v>
      </c>
      <c r="C2023" s="136">
        <v>44425</v>
      </c>
      <c r="D2023" s="137" t="e" cm="1">
        <f t="array" ref="D2023">INDEX(Horimetros!#REF!,1,'Tabela Horímetros'!F2023)</f>
        <v>#REF!</v>
      </c>
      <c r="F2023">
        <f t="shared" si="32"/>
        <v>226</v>
      </c>
      <c r="H2023" s="59"/>
    </row>
    <row r="2024" spans="1:8">
      <c r="A2024" s="4" t="s">
        <v>80</v>
      </c>
      <c r="B2024" s="135" t="s">
        <v>79</v>
      </c>
      <c r="C2024" s="136">
        <v>44425</v>
      </c>
      <c r="D2024" s="137" t="e" cm="1">
        <f t="array" ref="D2024">INDEX(Horimetros!#REF!,1,'Tabela Horímetros'!F2024)</f>
        <v>#REF!</v>
      </c>
      <c r="F2024">
        <f t="shared" si="32"/>
        <v>226</v>
      </c>
      <c r="H2024" s="59"/>
    </row>
    <row r="2025" spans="1:8">
      <c r="A2025" s="4" t="s">
        <v>84</v>
      </c>
      <c r="B2025" s="135" t="s">
        <v>83</v>
      </c>
      <c r="C2025" s="136">
        <v>44425</v>
      </c>
      <c r="D2025" s="137" t="e" cm="1">
        <f t="array" ref="D2025">INDEX(Horimetros!#REF!,1,'Tabela Horímetros'!F2025)</f>
        <v>#REF!</v>
      </c>
      <c r="F2025">
        <f t="shared" si="32"/>
        <v>226</v>
      </c>
      <c r="H2025" s="59"/>
    </row>
    <row r="2026" spans="1:8">
      <c r="A2026" s="4" t="s">
        <v>86</v>
      </c>
      <c r="B2026" s="135" t="s">
        <v>85</v>
      </c>
      <c r="C2026" s="136">
        <v>44425</v>
      </c>
      <c r="D2026" s="137" t="e" cm="1">
        <f t="array" ref="D2026">INDEX(Horimetros!#REF!,1,'Tabela Horímetros'!F2026)</f>
        <v>#REF!</v>
      </c>
      <c r="F2026">
        <f t="shared" si="32"/>
        <v>226</v>
      </c>
      <c r="H2026" s="59"/>
    </row>
    <row r="2027" spans="1:8">
      <c r="A2027" s="4" t="s">
        <v>59</v>
      </c>
      <c r="B2027" s="135" t="s">
        <v>58</v>
      </c>
      <c r="C2027" s="136">
        <v>44426</v>
      </c>
      <c r="D2027" s="137" cm="1">
        <f t="array" ref="D2027">INDEX(Horimetros!$4:$4,1,'Tabela Horímetros'!F2027)</f>
        <v>0</v>
      </c>
      <c r="F2027">
        <f t="shared" si="32"/>
        <v>227</v>
      </c>
      <c r="H2027" s="59"/>
    </row>
    <row r="2028" spans="1:8">
      <c r="A2028" s="4" t="s">
        <v>61</v>
      </c>
      <c r="B2028" s="135" t="s">
        <v>60</v>
      </c>
      <c r="C2028" s="136">
        <v>44426</v>
      </c>
      <c r="D2028" s="137" cm="1">
        <f t="array" ref="D2028">INDEX(Horimetros!$5:$5,1,'Tabela Horímetros'!F2028)</f>
        <v>0</v>
      </c>
      <c r="F2028">
        <f t="shared" si="32"/>
        <v>227</v>
      </c>
      <c r="H2028" s="59"/>
    </row>
    <row r="2029" spans="1:8">
      <c r="A2029" s="4" t="s">
        <v>63</v>
      </c>
      <c r="B2029" s="135" t="s">
        <v>62</v>
      </c>
      <c r="C2029" s="136">
        <v>44426</v>
      </c>
      <c r="D2029" s="137" cm="1">
        <f t="array" ref="D2029">INDEX(Horimetros!$6:$6,1,'Tabela Horímetros'!F2029)</f>
        <v>0</v>
      </c>
      <c r="F2029">
        <f t="shared" si="32"/>
        <v>227</v>
      </c>
      <c r="H2029" s="59"/>
    </row>
    <row r="2030" spans="1:8">
      <c r="A2030" s="4" t="s">
        <v>68</v>
      </c>
      <c r="B2030" s="135" t="s">
        <v>67</v>
      </c>
      <c r="C2030" s="136">
        <v>44426</v>
      </c>
      <c r="D2030" s="137" cm="1">
        <f t="array" ref="D2030">INDEX(Horimetros!$7:$7,1,'Tabela Horímetros'!F2030)</f>
        <v>23126</v>
      </c>
      <c r="F2030">
        <f t="shared" si="32"/>
        <v>227</v>
      </c>
      <c r="H2030" s="59"/>
    </row>
    <row r="2031" spans="1:8">
      <c r="A2031" s="4" t="s">
        <v>72</v>
      </c>
      <c r="B2031" s="135" t="s">
        <v>71</v>
      </c>
      <c r="C2031" s="136">
        <v>44426</v>
      </c>
      <c r="D2031" s="137" cm="1">
        <f t="array" ref="D2031">INDEX(Horimetros!$8:$8,1,'Tabela Horímetros'!F2031)</f>
        <v>0</v>
      </c>
      <c r="F2031">
        <f t="shared" si="32"/>
        <v>227</v>
      </c>
      <c r="H2031" s="59"/>
    </row>
    <row r="2032" spans="1:8">
      <c r="A2032" s="4" t="s">
        <v>76</v>
      </c>
      <c r="B2032" s="135" t="s">
        <v>75</v>
      </c>
      <c r="C2032" s="136">
        <v>44426</v>
      </c>
      <c r="D2032" s="137" t="e" cm="1">
        <f t="array" ref="D2032">INDEX(Horimetros!#REF!,1,'Tabela Horímetros'!F2032)</f>
        <v>#REF!</v>
      </c>
      <c r="F2032">
        <f t="shared" si="32"/>
        <v>227</v>
      </c>
      <c r="H2032" s="59"/>
    </row>
    <row r="2033" spans="1:8">
      <c r="A2033" s="4" t="s">
        <v>80</v>
      </c>
      <c r="B2033" s="135" t="s">
        <v>79</v>
      </c>
      <c r="C2033" s="136">
        <v>44426</v>
      </c>
      <c r="D2033" s="137" t="e" cm="1">
        <f t="array" ref="D2033">INDEX(Horimetros!#REF!,1,'Tabela Horímetros'!F2033)</f>
        <v>#REF!</v>
      </c>
      <c r="F2033">
        <f t="shared" si="32"/>
        <v>227</v>
      </c>
      <c r="H2033" s="59"/>
    </row>
    <row r="2034" spans="1:8">
      <c r="A2034" s="4" t="s">
        <v>84</v>
      </c>
      <c r="B2034" s="135" t="s">
        <v>83</v>
      </c>
      <c r="C2034" s="136">
        <v>44426</v>
      </c>
      <c r="D2034" s="137" t="e" cm="1">
        <f t="array" ref="D2034">INDEX(Horimetros!#REF!,1,'Tabela Horímetros'!F2034)</f>
        <v>#REF!</v>
      </c>
      <c r="F2034">
        <f t="shared" si="32"/>
        <v>227</v>
      </c>
      <c r="H2034" s="59"/>
    </row>
    <row r="2035" spans="1:8">
      <c r="A2035" s="4" t="s">
        <v>86</v>
      </c>
      <c r="B2035" s="135" t="s">
        <v>85</v>
      </c>
      <c r="C2035" s="136">
        <v>44426</v>
      </c>
      <c r="D2035" s="137" t="e" cm="1">
        <f t="array" ref="D2035">INDEX(Horimetros!#REF!,1,'Tabela Horímetros'!F2035)</f>
        <v>#REF!</v>
      </c>
      <c r="F2035">
        <f t="shared" si="32"/>
        <v>227</v>
      </c>
      <c r="H2035" s="59"/>
    </row>
    <row r="2036" spans="1:8">
      <c r="A2036" s="4" t="s">
        <v>59</v>
      </c>
      <c r="B2036" s="135" t="s">
        <v>58</v>
      </c>
      <c r="C2036" s="136">
        <v>44427</v>
      </c>
      <c r="D2036" s="137" cm="1">
        <f t="array" ref="D2036">INDEX(Horimetros!$4:$4,1,'Tabela Horímetros'!F2036)</f>
        <v>0</v>
      </c>
      <c r="F2036">
        <f t="shared" si="32"/>
        <v>228</v>
      </c>
      <c r="H2036" s="59"/>
    </row>
    <row r="2037" spans="1:8">
      <c r="A2037" s="4" t="s">
        <v>61</v>
      </c>
      <c r="B2037" s="135" t="s">
        <v>60</v>
      </c>
      <c r="C2037" s="136">
        <v>44427</v>
      </c>
      <c r="D2037" s="137" cm="1">
        <f t="array" ref="D2037">INDEX(Horimetros!$5:$5,1,'Tabela Horímetros'!F2037)</f>
        <v>0</v>
      </c>
      <c r="F2037">
        <f t="shared" si="32"/>
        <v>228</v>
      </c>
      <c r="H2037" s="59"/>
    </row>
    <row r="2038" spans="1:8">
      <c r="A2038" s="4" t="s">
        <v>63</v>
      </c>
      <c r="B2038" s="135" t="s">
        <v>62</v>
      </c>
      <c r="C2038" s="136">
        <v>44427</v>
      </c>
      <c r="D2038" s="137" cm="1">
        <f t="array" ref="D2038">INDEX(Horimetros!$6:$6,1,'Tabela Horímetros'!F2038)</f>
        <v>0</v>
      </c>
      <c r="F2038">
        <f t="shared" si="32"/>
        <v>228</v>
      </c>
      <c r="H2038" s="59"/>
    </row>
    <row r="2039" spans="1:8">
      <c r="A2039" s="4" t="s">
        <v>68</v>
      </c>
      <c r="B2039" s="135" t="s">
        <v>67</v>
      </c>
      <c r="C2039" s="136">
        <v>44427</v>
      </c>
      <c r="D2039" s="137" cm="1">
        <f t="array" ref="D2039">INDEX(Horimetros!$7:$7,1,'Tabela Horímetros'!F2039)</f>
        <v>23137</v>
      </c>
      <c r="F2039">
        <f t="shared" si="32"/>
        <v>228</v>
      </c>
      <c r="H2039" s="59"/>
    </row>
    <row r="2040" spans="1:8">
      <c r="A2040" s="4" t="s">
        <v>72</v>
      </c>
      <c r="B2040" s="135" t="s">
        <v>71</v>
      </c>
      <c r="C2040" s="136">
        <v>44427</v>
      </c>
      <c r="D2040" s="137" cm="1">
        <f t="array" ref="D2040">INDEX(Horimetros!$8:$8,1,'Tabela Horímetros'!F2040)</f>
        <v>0</v>
      </c>
      <c r="F2040">
        <f t="shared" si="32"/>
        <v>228</v>
      </c>
      <c r="H2040" s="59"/>
    </row>
    <row r="2041" spans="1:8">
      <c r="A2041" s="4" t="s">
        <v>76</v>
      </c>
      <c r="B2041" s="135" t="s">
        <v>75</v>
      </c>
      <c r="C2041" s="136">
        <v>44427</v>
      </c>
      <c r="D2041" s="137" t="e" cm="1">
        <f t="array" ref="D2041">INDEX(Horimetros!#REF!,1,'Tabela Horímetros'!F2041)</f>
        <v>#REF!</v>
      </c>
      <c r="F2041">
        <f t="shared" si="32"/>
        <v>228</v>
      </c>
      <c r="H2041" s="59"/>
    </row>
    <row r="2042" spans="1:8">
      <c r="A2042" s="4" t="s">
        <v>80</v>
      </c>
      <c r="B2042" s="135" t="s">
        <v>79</v>
      </c>
      <c r="C2042" s="136">
        <v>44427</v>
      </c>
      <c r="D2042" s="137" t="e" cm="1">
        <f t="array" ref="D2042">INDEX(Horimetros!#REF!,1,'Tabela Horímetros'!F2042)</f>
        <v>#REF!</v>
      </c>
      <c r="F2042">
        <f t="shared" si="32"/>
        <v>228</v>
      </c>
      <c r="H2042" s="59"/>
    </row>
    <row r="2043" spans="1:8">
      <c r="A2043" s="4" t="s">
        <v>84</v>
      </c>
      <c r="B2043" s="135" t="s">
        <v>83</v>
      </c>
      <c r="C2043" s="136">
        <v>44427</v>
      </c>
      <c r="D2043" s="137" t="e" cm="1">
        <f t="array" ref="D2043">INDEX(Horimetros!#REF!,1,'Tabela Horímetros'!F2043)</f>
        <v>#REF!</v>
      </c>
      <c r="F2043">
        <f t="shared" si="32"/>
        <v>228</v>
      </c>
      <c r="H2043" s="59"/>
    </row>
    <row r="2044" spans="1:8">
      <c r="A2044" s="4" t="s">
        <v>86</v>
      </c>
      <c r="B2044" s="135" t="s">
        <v>85</v>
      </c>
      <c r="C2044" s="136">
        <v>44427</v>
      </c>
      <c r="D2044" s="137" t="e" cm="1">
        <f t="array" ref="D2044">INDEX(Horimetros!#REF!,1,'Tabela Horímetros'!F2044)</f>
        <v>#REF!</v>
      </c>
      <c r="F2044">
        <f t="shared" si="32"/>
        <v>228</v>
      </c>
      <c r="H2044" s="59"/>
    </row>
    <row r="2045" spans="1:8">
      <c r="A2045" s="4" t="s">
        <v>59</v>
      </c>
      <c r="B2045" s="135" t="s">
        <v>58</v>
      </c>
      <c r="C2045" s="136">
        <v>44428</v>
      </c>
      <c r="D2045" s="137" cm="1">
        <f t="array" ref="D2045">INDEX(Horimetros!$4:$4,1,'Tabela Horímetros'!F2045)</f>
        <v>0</v>
      </c>
      <c r="F2045">
        <f t="shared" si="32"/>
        <v>229</v>
      </c>
      <c r="H2045" s="59"/>
    </row>
    <row r="2046" spans="1:8">
      <c r="A2046" s="4" t="s">
        <v>61</v>
      </c>
      <c r="B2046" s="135" t="s">
        <v>60</v>
      </c>
      <c r="C2046" s="136">
        <v>44428</v>
      </c>
      <c r="D2046" s="137" cm="1">
        <f t="array" ref="D2046">INDEX(Horimetros!$5:$5,1,'Tabela Horímetros'!F2046)</f>
        <v>0</v>
      </c>
      <c r="F2046">
        <f t="shared" si="32"/>
        <v>229</v>
      </c>
      <c r="H2046" s="59"/>
    </row>
    <row r="2047" spans="1:8">
      <c r="A2047" s="4" t="s">
        <v>63</v>
      </c>
      <c r="B2047" s="135" t="s">
        <v>62</v>
      </c>
      <c r="C2047" s="136">
        <v>44428</v>
      </c>
      <c r="D2047" s="137" cm="1">
        <f t="array" ref="D2047">INDEX(Horimetros!$6:$6,1,'Tabela Horímetros'!F2047)</f>
        <v>0</v>
      </c>
      <c r="F2047">
        <f t="shared" si="32"/>
        <v>229</v>
      </c>
      <c r="H2047" s="59"/>
    </row>
    <row r="2048" spans="1:8">
      <c r="A2048" s="4" t="s">
        <v>68</v>
      </c>
      <c r="B2048" s="135" t="s">
        <v>67</v>
      </c>
      <c r="C2048" s="136">
        <v>44428</v>
      </c>
      <c r="D2048" s="137" cm="1">
        <f t="array" ref="D2048">INDEX(Horimetros!$7:$7,1,'Tabela Horímetros'!F2048)</f>
        <v>23175</v>
      </c>
      <c r="F2048">
        <f t="shared" si="32"/>
        <v>229</v>
      </c>
      <c r="H2048" s="59"/>
    </row>
    <row r="2049" spans="1:8">
      <c r="A2049" s="4" t="s">
        <v>72</v>
      </c>
      <c r="B2049" s="135" t="s">
        <v>71</v>
      </c>
      <c r="C2049" s="136">
        <v>44428</v>
      </c>
      <c r="D2049" s="137" cm="1">
        <f t="array" ref="D2049">INDEX(Horimetros!$8:$8,1,'Tabela Horímetros'!F2049)</f>
        <v>0</v>
      </c>
      <c r="F2049">
        <f t="shared" si="32"/>
        <v>229</v>
      </c>
      <c r="H2049" s="59"/>
    </row>
    <row r="2050" spans="1:8">
      <c r="A2050" s="4" t="s">
        <v>76</v>
      </c>
      <c r="B2050" s="135" t="s">
        <v>75</v>
      </c>
      <c r="C2050" s="136">
        <v>44428</v>
      </c>
      <c r="D2050" s="137" t="e" cm="1">
        <f t="array" ref="D2050">INDEX(Horimetros!#REF!,1,'Tabela Horímetros'!F2050)</f>
        <v>#REF!</v>
      </c>
      <c r="F2050">
        <f t="shared" si="32"/>
        <v>229</v>
      </c>
      <c r="H2050" s="59"/>
    </row>
    <row r="2051" spans="1:8">
      <c r="A2051" s="4" t="s">
        <v>80</v>
      </c>
      <c r="B2051" s="135" t="s">
        <v>79</v>
      </c>
      <c r="C2051" s="136">
        <v>44428</v>
      </c>
      <c r="D2051" s="137" t="e" cm="1">
        <f t="array" ref="D2051">INDEX(Horimetros!#REF!,1,'Tabela Horímetros'!F2051)</f>
        <v>#REF!</v>
      </c>
      <c r="F2051">
        <f t="shared" si="32"/>
        <v>229</v>
      </c>
      <c r="H2051" s="59"/>
    </row>
    <row r="2052" spans="1:8">
      <c r="A2052" s="4" t="s">
        <v>84</v>
      </c>
      <c r="B2052" s="135" t="s">
        <v>83</v>
      </c>
      <c r="C2052" s="136">
        <v>44428</v>
      </c>
      <c r="D2052" s="137" t="e" cm="1">
        <f t="array" ref="D2052">INDEX(Horimetros!#REF!,1,'Tabela Horímetros'!F2052)</f>
        <v>#REF!</v>
      </c>
      <c r="F2052">
        <f t="shared" si="32"/>
        <v>229</v>
      </c>
      <c r="H2052" s="59"/>
    </row>
    <row r="2053" spans="1:8">
      <c r="A2053" s="4" t="s">
        <v>86</v>
      </c>
      <c r="B2053" s="135" t="s">
        <v>85</v>
      </c>
      <c r="C2053" s="136">
        <v>44428</v>
      </c>
      <c r="D2053" s="137" t="e" cm="1">
        <f t="array" ref="D2053">INDEX(Horimetros!#REF!,1,'Tabela Horímetros'!F2053)</f>
        <v>#REF!</v>
      </c>
      <c r="F2053">
        <f t="shared" si="32"/>
        <v>229</v>
      </c>
      <c r="H2053" s="59"/>
    </row>
    <row r="2054" spans="1:8">
      <c r="A2054" s="4" t="s">
        <v>59</v>
      </c>
      <c r="B2054" s="135" t="s">
        <v>58</v>
      </c>
      <c r="C2054" s="136">
        <v>44429</v>
      </c>
      <c r="D2054" s="137" cm="1">
        <f t="array" ref="D2054">INDEX(Horimetros!$4:$4,1,'Tabela Horímetros'!F2054)</f>
        <v>0</v>
      </c>
      <c r="F2054">
        <f t="shared" si="32"/>
        <v>230</v>
      </c>
      <c r="H2054" s="59"/>
    </row>
    <row r="2055" spans="1:8">
      <c r="A2055" s="4" t="s">
        <v>61</v>
      </c>
      <c r="B2055" s="135" t="s">
        <v>60</v>
      </c>
      <c r="C2055" s="136">
        <v>44429</v>
      </c>
      <c r="D2055" s="137" cm="1">
        <f t="array" ref="D2055">INDEX(Horimetros!$5:$5,1,'Tabela Horímetros'!F2055)</f>
        <v>0</v>
      </c>
      <c r="F2055">
        <f t="shared" si="32"/>
        <v>230</v>
      </c>
      <c r="H2055" s="59"/>
    </row>
    <row r="2056" spans="1:8">
      <c r="A2056" s="4" t="s">
        <v>63</v>
      </c>
      <c r="B2056" s="135" t="s">
        <v>62</v>
      </c>
      <c r="C2056" s="136">
        <v>44429</v>
      </c>
      <c r="D2056" s="137" cm="1">
        <f t="array" ref="D2056">INDEX(Horimetros!$6:$6,1,'Tabela Horímetros'!F2056)</f>
        <v>0</v>
      </c>
      <c r="F2056">
        <f t="shared" si="32"/>
        <v>230</v>
      </c>
      <c r="H2056" s="59"/>
    </row>
    <row r="2057" spans="1:8">
      <c r="A2057" s="4" t="s">
        <v>68</v>
      </c>
      <c r="B2057" s="135" t="s">
        <v>67</v>
      </c>
      <c r="C2057" s="136">
        <v>44429</v>
      </c>
      <c r="D2057" s="137" cm="1">
        <f t="array" ref="D2057">INDEX(Horimetros!$7:$7,1,'Tabela Horímetros'!F2057)</f>
        <v>0</v>
      </c>
      <c r="F2057">
        <f t="shared" si="32"/>
        <v>230</v>
      </c>
      <c r="H2057" s="59"/>
    </row>
    <row r="2058" spans="1:8">
      <c r="A2058" s="4" t="s">
        <v>72</v>
      </c>
      <c r="B2058" s="135" t="s">
        <v>71</v>
      </c>
      <c r="C2058" s="136">
        <v>44429</v>
      </c>
      <c r="D2058" s="137" cm="1">
        <f t="array" ref="D2058">INDEX(Horimetros!$8:$8,1,'Tabela Horímetros'!F2058)</f>
        <v>0</v>
      </c>
      <c r="F2058">
        <f t="shared" si="32"/>
        <v>230</v>
      </c>
      <c r="H2058" s="59"/>
    </row>
    <row r="2059" spans="1:8">
      <c r="A2059" s="4" t="s">
        <v>76</v>
      </c>
      <c r="B2059" s="135" t="s">
        <v>75</v>
      </c>
      <c r="C2059" s="136">
        <v>44429</v>
      </c>
      <c r="D2059" s="137" t="e" cm="1">
        <f t="array" ref="D2059">INDEX(Horimetros!#REF!,1,'Tabela Horímetros'!F2059)</f>
        <v>#REF!</v>
      </c>
      <c r="F2059">
        <f t="shared" si="32"/>
        <v>230</v>
      </c>
      <c r="H2059" s="59"/>
    </row>
    <row r="2060" spans="1:8">
      <c r="A2060" s="4" t="s">
        <v>80</v>
      </c>
      <c r="B2060" s="135" t="s">
        <v>79</v>
      </c>
      <c r="C2060" s="136">
        <v>44429</v>
      </c>
      <c r="D2060" s="137" t="e" cm="1">
        <f t="array" ref="D2060">INDEX(Horimetros!#REF!,1,'Tabela Horímetros'!F2060)</f>
        <v>#REF!</v>
      </c>
      <c r="F2060">
        <f t="shared" si="32"/>
        <v>230</v>
      </c>
      <c r="H2060" s="59"/>
    </row>
    <row r="2061" spans="1:8">
      <c r="A2061" s="4" t="s">
        <v>84</v>
      </c>
      <c r="B2061" s="135" t="s">
        <v>83</v>
      </c>
      <c r="C2061" s="136">
        <v>44429</v>
      </c>
      <c r="D2061" s="137" t="e" cm="1">
        <f t="array" ref="D2061">INDEX(Horimetros!#REF!,1,'Tabela Horímetros'!F2061)</f>
        <v>#REF!</v>
      </c>
      <c r="F2061">
        <f t="shared" si="32"/>
        <v>230</v>
      </c>
      <c r="H2061" s="59"/>
    </row>
    <row r="2062" spans="1:8">
      <c r="A2062" s="4" t="s">
        <v>86</v>
      </c>
      <c r="B2062" s="135" t="s">
        <v>85</v>
      </c>
      <c r="C2062" s="136">
        <v>44429</v>
      </c>
      <c r="D2062" s="137" t="e" cm="1">
        <f t="array" ref="D2062">INDEX(Horimetros!#REF!,1,'Tabela Horímetros'!F2062)</f>
        <v>#REF!</v>
      </c>
      <c r="F2062">
        <f t="shared" si="32"/>
        <v>230</v>
      </c>
      <c r="H2062" s="59"/>
    </row>
    <row r="2063" spans="1:8">
      <c r="A2063" s="4" t="s">
        <v>59</v>
      </c>
      <c r="B2063" s="135" t="s">
        <v>58</v>
      </c>
      <c r="C2063" s="136">
        <v>44430</v>
      </c>
      <c r="D2063" s="137" cm="1">
        <f t="array" ref="D2063">INDEX(Horimetros!$4:$4,1,'Tabela Horímetros'!F2063)</f>
        <v>0</v>
      </c>
      <c r="F2063">
        <f t="shared" si="32"/>
        <v>231</v>
      </c>
      <c r="H2063" s="59"/>
    </row>
    <row r="2064" spans="1:8">
      <c r="A2064" s="4" t="s">
        <v>61</v>
      </c>
      <c r="B2064" s="135" t="s">
        <v>60</v>
      </c>
      <c r="C2064" s="136">
        <v>44430</v>
      </c>
      <c r="D2064" s="137" cm="1">
        <f t="array" ref="D2064">INDEX(Horimetros!$5:$5,1,'Tabela Horímetros'!F2064)</f>
        <v>0</v>
      </c>
      <c r="F2064">
        <f t="shared" si="32"/>
        <v>231</v>
      </c>
      <c r="H2064" s="59"/>
    </row>
    <row r="2065" spans="1:8">
      <c r="A2065" s="4" t="s">
        <v>63</v>
      </c>
      <c r="B2065" s="135" t="s">
        <v>62</v>
      </c>
      <c r="C2065" s="136">
        <v>44430</v>
      </c>
      <c r="D2065" s="137" cm="1">
        <f t="array" ref="D2065">INDEX(Horimetros!$6:$6,1,'Tabela Horímetros'!F2065)</f>
        <v>0</v>
      </c>
      <c r="F2065">
        <f t="shared" si="32"/>
        <v>231</v>
      </c>
      <c r="H2065" s="59"/>
    </row>
    <row r="2066" spans="1:8">
      <c r="A2066" s="4" t="s">
        <v>68</v>
      </c>
      <c r="B2066" s="135" t="s">
        <v>67</v>
      </c>
      <c r="C2066" s="136">
        <v>44430</v>
      </c>
      <c r="D2066" s="137" cm="1">
        <f t="array" ref="D2066">INDEX(Horimetros!$7:$7,1,'Tabela Horímetros'!F2066)</f>
        <v>23188</v>
      </c>
      <c r="F2066">
        <f t="shared" si="32"/>
        <v>231</v>
      </c>
      <c r="H2066" s="59"/>
    </row>
    <row r="2067" spans="1:8">
      <c r="A2067" s="4" t="s">
        <v>72</v>
      </c>
      <c r="B2067" s="135" t="s">
        <v>71</v>
      </c>
      <c r="C2067" s="136">
        <v>44430</v>
      </c>
      <c r="D2067" s="137" cm="1">
        <f t="array" ref="D2067">INDEX(Horimetros!$8:$8,1,'Tabela Horímetros'!F2067)</f>
        <v>0</v>
      </c>
      <c r="F2067">
        <f t="shared" si="32"/>
        <v>231</v>
      </c>
      <c r="H2067" s="59"/>
    </row>
    <row r="2068" spans="1:8">
      <c r="A2068" s="4" t="s">
        <v>76</v>
      </c>
      <c r="B2068" s="135" t="s">
        <v>75</v>
      </c>
      <c r="C2068" s="136">
        <v>44430</v>
      </c>
      <c r="D2068" s="137" t="e" cm="1">
        <f t="array" ref="D2068">INDEX(Horimetros!#REF!,1,'Tabela Horímetros'!F2068)</f>
        <v>#REF!</v>
      </c>
      <c r="F2068">
        <f t="shared" si="32"/>
        <v>231</v>
      </c>
      <c r="H2068" s="59"/>
    </row>
    <row r="2069" spans="1:8">
      <c r="A2069" s="4" t="s">
        <v>80</v>
      </c>
      <c r="B2069" s="135" t="s">
        <v>79</v>
      </c>
      <c r="C2069" s="136">
        <v>44430</v>
      </c>
      <c r="D2069" s="137" t="e" cm="1">
        <f t="array" ref="D2069">INDEX(Horimetros!#REF!,1,'Tabela Horímetros'!F2069)</f>
        <v>#REF!</v>
      </c>
      <c r="F2069">
        <f t="shared" ref="F2069:F2132" si="33">F2060+1</f>
        <v>231</v>
      </c>
      <c r="H2069" s="59"/>
    </row>
    <row r="2070" spans="1:8">
      <c r="A2070" s="4" t="s">
        <v>84</v>
      </c>
      <c r="B2070" s="135" t="s">
        <v>83</v>
      </c>
      <c r="C2070" s="136">
        <v>44430</v>
      </c>
      <c r="D2070" s="137" t="e" cm="1">
        <f t="array" ref="D2070">INDEX(Horimetros!#REF!,1,'Tabela Horímetros'!F2070)</f>
        <v>#REF!</v>
      </c>
      <c r="F2070">
        <f t="shared" si="33"/>
        <v>231</v>
      </c>
      <c r="H2070" s="59"/>
    </row>
    <row r="2071" spans="1:8">
      <c r="A2071" s="4" t="s">
        <v>86</v>
      </c>
      <c r="B2071" s="135" t="s">
        <v>85</v>
      </c>
      <c r="C2071" s="136">
        <v>44430</v>
      </c>
      <c r="D2071" s="137" t="e" cm="1">
        <f t="array" ref="D2071">INDEX(Horimetros!#REF!,1,'Tabela Horímetros'!F2071)</f>
        <v>#REF!</v>
      </c>
      <c r="F2071">
        <f t="shared" si="33"/>
        <v>231</v>
      </c>
      <c r="H2071" s="59"/>
    </row>
    <row r="2072" spans="1:8">
      <c r="A2072" s="4" t="s">
        <v>59</v>
      </c>
      <c r="B2072" s="135" t="s">
        <v>58</v>
      </c>
      <c r="C2072" s="136">
        <v>44431</v>
      </c>
      <c r="D2072" s="137" cm="1">
        <f t="array" ref="D2072">INDEX(Horimetros!$4:$4,1,'Tabela Horímetros'!F2072)</f>
        <v>0</v>
      </c>
      <c r="F2072">
        <f t="shared" si="33"/>
        <v>232</v>
      </c>
      <c r="H2072" s="59"/>
    </row>
    <row r="2073" spans="1:8">
      <c r="A2073" s="4" t="s">
        <v>61</v>
      </c>
      <c r="B2073" s="135" t="s">
        <v>60</v>
      </c>
      <c r="C2073" s="136">
        <v>44431</v>
      </c>
      <c r="D2073" s="137" cm="1">
        <f t="array" ref="D2073">INDEX(Horimetros!$5:$5,1,'Tabela Horímetros'!F2073)</f>
        <v>0</v>
      </c>
      <c r="F2073">
        <f t="shared" si="33"/>
        <v>232</v>
      </c>
      <c r="H2073" s="59"/>
    </row>
    <row r="2074" spans="1:8">
      <c r="A2074" s="4" t="s">
        <v>63</v>
      </c>
      <c r="B2074" s="135" t="s">
        <v>62</v>
      </c>
      <c r="C2074" s="136">
        <v>44431</v>
      </c>
      <c r="D2074" s="137" cm="1">
        <f t="array" ref="D2074">INDEX(Horimetros!$6:$6,1,'Tabela Horímetros'!F2074)</f>
        <v>0</v>
      </c>
      <c r="F2074">
        <f t="shared" si="33"/>
        <v>232</v>
      </c>
      <c r="H2074" s="59"/>
    </row>
    <row r="2075" spans="1:8">
      <c r="A2075" s="4" t="s">
        <v>68</v>
      </c>
      <c r="B2075" s="135" t="s">
        <v>67</v>
      </c>
      <c r="C2075" s="136">
        <v>44431</v>
      </c>
      <c r="D2075" s="137" cm="1">
        <f t="array" ref="D2075">INDEX(Horimetros!$7:$7,1,'Tabela Horímetros'!F2075)</f>
        <v>23206</v>
      </c>
      <c r="F2075">
        <f t="shared" si="33"/>
        <v>232</v>
      </c>
      <c r="H2075" s="59"/>
    </row>
    <row r="2076" spans="1:8">
      <c r="A2076" s="4" t="s">
        <v>72</v>
      </c>
      <c r="B2076" s="135" t="s">
        <v>71</v>
      </c>
      <c r="C2076" s="136">
        <v>44431</v>
      </c>
      <c r="D2076" s="137" cm="1">
        <f t="array" ref="D2076">INDEX(Horimetros!$8:$8,1,'Tabela Horímetros'!F2076)</f>
        <v>0</v>
      </c>
      <c r="F2076">
        <f t="shared" si="33"/>
        <v>232</v>
      </c>
      <c r="H2076" s="59"/>
    </row>
    <row r="2077" spans="1:8">
      <c r="A2077" s="4" t="s">
        <v>76</v>
      </c>
      <c r="B2077" s="135" t="s">
        <v>75</v>
      </c>
      <c r="C2077" s="136">
        <v>44431</v>
      </c>
      <c r="D2077" s="137" t="e" cm="1">
        <f t="array" ref="D2077">INDEX(Horimetros!#REF!,1,'Tabela Horímetros'!F2077)</f>
        <v>#REF!</v>
      </c>
      <c r="F2077">
        <f t="shared" si="33"/>
        <v>232</v>
      </c>
      <c r="H2077" s="59"/>
    </row>
    <row r="2078" spans="1:8">
      <c r="A2078" s="4" t="s">
        <v>80</v>
      </c>
      <c r="B2078" s="135" t="s">
        <v>79</v>
      </c>
      <c r="C2078" s="136">
        <v>44431</v>
      </c>
      <c r="D2078" s="137" t="e" cm="1">
        <f t="array" ref="D2078">INDEX(Horimetros!#REF!,1,'Tabela Horímetros'!F2078)</f>
        <v>#REF!</v>
      </c>
      <c r="F2078">
        <f t="shared" si="33"/>
        <v>232</v>
      </c>
      <c r="H2078" s="59"/>
    </row>
    <row r="2079" spans="1:8">
      <c r="A2079" s="4" t="s">
        <v>84</v>
      </c>
      <c r="B2079" s="135" t="s">
        <v>83</v>
      </c>
      <c r="C2079" s="136">
        <v>44431</v>
      </c>
      <c r="D2079" s="137" t="e" cm="1">
        <f t="array" ref="D2079">INDEX(Horimetros!#REF!,1,'Tabela Horímetros'!F2079)</f>
        <v>#REF!</v>
      </c>
      <c r="F2079">
        <f t="shared" si="33"/>
        <v>232</v>
      </c>
      <c r="H2079" s="59"/>
    </row>
    <row r="2080" spans="1:8">
      <c r="A2080" s="4" t="s">
        <v>86</v>
      </c>
      <c r="B2080" s="135" t="s">
        <v>85</v>
      </c>
      <c r="C2080" s="136">
        <v>44431</v>
      </c>
      <c r="D2080" s="137" t="e" cm="1">
        <f t="array" ref="D2080">INDEX(Horimetros!#REF!,1,'Tabela Horímetros'!F2080)</f>
        <v>#REF!</v>
      </c>
      <c r="F2080">
        <f t="shared" si="33"/>
        <v>232</v>
      </c>
      <c r="H2080" s="59"/>
    </row>
    <row r="2081" spans="1:8">
      <c r="A2081" s="4" t="s">
        <v>59</v>
      </c>
      <c r="B2081" s="135" t="s">
        <v>58</v>
      </c>
      <c r="C2081" s="136">
        <v>44432</v>
      </c>
      <c r="D2081" s="137" cm="1">
        <f t="array" ref="D2081">INDEX(Horimetros!$4:$4,1,'Tabela Horímetros'!F2081)</f>
        <v>0</v>
      </c>
      <c r="F2081">
        <f t="shared" si="33"/>
        <v>233</v>
      </c>
      <c r="H2081" s="59"/>
    </row>
    <row r="2082" spans="1:8">
      <c r="A2082" s="4" t="s">
        <v>61</v>
      </c>
      <c r="B2082" s="135" t="s">
        <v>60</v>
      </c>
      <c r="C2082" s="136">
        <v>44432</v>
      </c>
      <c r="D2082" s="137" cm="1">
        <f t="array" ref="D2082">INDEX(Horimetros!$5:$5,1,'Tabela Horímetros'!F2082)</f>
        <v>0</v>
      </c>
      <c r="F2082">
        <f t="shared" si="33"/>
        <v>233</v>
      </c>
      <c r="H2082" s="59"/>
    </row>
    <row r="2083" spans="1:8">
      <c r="A2083" s="4" t="s">
        <v>63</v>
      </c>
      <c r="B2083" s="135" t="s">
        <v>62</v>
      </c>
      <c r="C2083" s="136">
        <v>44432</v>
      </c>
      <c r="D2083" s="137" cm="1">
        <f t="array" ref="D2083">INDEX(Horimetros!$6:$6,1,'Tabela Horímetros'!F2083)</f>
        <v>0</v>
      </c>
      <c r="F2083">
        <f t="shared" si="33"/>
        <v>233</v>
      </c>
      <c r="H2083" s="59"/>
    </row>
    <row r="2084" spans="1:8">
      <c r="A2084" s="4" t="s">
        <v>68</v>
      </c>
      <c r="B2084" s="135" t="s">
        <v>67</v>
      </c>
      <c r="C2084" s="136">
        <v>44432</v>
      </c>
      <c r="D2084" s="137" cm="1">
        <f t="array" ref="D2084">INDEX(Horimetros!$7:$7,1,'Tabela Horímetros'!F2084)</f>
        <v>23210</v>
      </c>
      <c r="F2084">
        <f t="shared" si="33"/>
        <v>233</v>
      </c>
      <c r="H2084" s="59"/>
    </row>
    <row r="2085" spans="1:8">
      <c r="A2085" s="4" t="s">
        <v>72</v>
      </c>
      <c r="B2085" s="135" t="s">
        <v>71</v>
      </c>
      <c r="C2085" s="136">
        <v>44432</v>
      </c>
      <c r="D2085" s="137" cm="1">
        <f t="array" ref="D2085">INDEX(Horimetros!$8:$8,1,'Tabela Horímetros'!F2085)</f>
        <v>0</v>
      </c>
      <c r="F2085">
        <f t="shared" si="33"/>
        <v>233</v>
      </c>
      <c r="H2085" s="59"/>
    </row>
    <row r="2086" spans="1:8">
      <c r="A2086" s="4" t="s">
        <v>76</v>
      </c>
      <c r="B2086" s="135" t="s">
        <v>75</v>
      </c>
      <c r="C2086" s="136">
        <v>44432</v>
      </c>
      <c r="D2086" s="137" t="e" cm="1">
        <f t="array" ref="D2086">INDEX(Horimetros!#REF!,1,'Tabela Horímetros'!F2086)</f>
        <v>#REF!</v>
      </c>
      <c r="F2086">
        <f t="shared" si="33"/>
        <v>233</v>
      </c>
      <c r="H2086" s="59"/>
    </row>
    <row r="2087" spans="1:8">
      <c r="A2087" s="4" t="s">
        <v>80</v>
      </c>
      <c r="B2087" s="135" t="s">
        <v>79</v>
      </c>
      <c r="C2087" s="136">
        <v>44432</v>
      </c>
      <c r="D2087" s="137" t="e" cm="1">
        <f t="array" ref="D2087">INDEX(Horimetros!#REF!,1,'Tabela Horímetros'!F2087)</f>
        <v>#REF!</v>
      </c>
      <c r="F2087">
        <f t="shared" si="33"/>
        <v>233</v>
      </c>
      <c r="H2087" s="59"/>
    </row>
    <row r="2088" spans="1:8">
      <c r="A2088" s="4" t="s">
        <v>84</v>
      </c>
      <c r="B2088" s="135" t="s">
        <v>83</v>
      </c>
      <c r="C2088" s="136">
        <v>44432</v>
      </c>
      <c r="D2088" s="137" t="e" cm="1">
        <f t="array" ref="D2088">INDEX(Horimetros!#REF!,1,'Tabela Horímetros'!F2088)</f>
        <v>#REF!</v>
      </c>
      <c r="F2088">
        <f t="shared" si="33"/>
        <v>233</v>
      </c>
      <c r="H2088" s="59"/>
    </row>
    <row r="2089" spans="1:8">
      <c r="A2089" s="4" t="s">
        <v>86</v>
      </c>
      <c r="B2089" s="135" t="s">
        <v>85</v>
      </c>
      <c r="C2089" s="136">
        <v>44432</v>
      </c>
      <c r="D2089" s="137" t="e" cm="1">
        <f t="array" ref="D2089">INDEX(Horimetros!#REF!,1,'Tabela Horímetros'!F2089)</f>
        <v>#REF!</v>
      </c>
      <c r="F2089">
        <f t="shared" si="33"/>
        <v>233</v>
      </c>
      <c r="H2089" s="59"/>
    </row>
    <row r="2090" spans="1:8">
      <c r="A2090" s="4" t="s">
        <v>59</v>
      </c>
      <c r="B2090" s="135" t="s">
        <v>58</v>
      </c>
      <c r="C2090" s="136">
        <v>44433</v>
      </c>
      <c r="D2090" s="137" cm="1">
        <f t="array" ref="D2090">INDEX(Horimetros!$4:$4,1,'Tabela Horímetros'!F2090)</f>
        <v>0</v>
      </c>
      <c r="F2090">
        <f t="shared" si="33"/>
        <v>234</v>
      </c>
      <c r="H2090" s="59"/>
    </row>
    <row r="2091" spans="1:8">
      <c r="A2091" s="4" t="s">
        <v>61</v>
      </c>
      <c r="B2091" s="135" t="s">
        <v>60</v>
      </c>
      <c r="C2091" s="136">
        <v>44433</v>
      </c>
      <c r="D2091" s="137" cm="1">
        <f t="array" ref="D2091">INDEX(Horimetros!$5:$5,1,'Tabela Horímetros'!F2091)</f>
        <v>0</v>
      </c>
      <c r="F2091">
        <f t="shared" si="33"/>
        <v>234</v>
      </c>
      <c r="H2091" s="59"/>
    </row>
    <row r="2092" spans="1:8">
      <c r="A2092" s="4" t="s">
        <v>63</v>
      </c>
      <c r="B2092" s="135" t="s">
        <v>62</v>
      </c>
      <c r="C2092" s="136">
        <v>44433</v>
      </c>
      <c r="D2092" s="137" cm="1">
        <f t="array" ref="D2092">INDEX(Horimetros!$6:$6,1,'Tabela Horímetros'!F2092)</f>
        <v>0</v>
      </c>
      <c r="F2092">
        <f t="shared" si="33"/>
        <v>234</v>
      </c>
      <c r="H2092" s="59"/>
    </row>
    <row r="2093" spans="1:8">
      <c r="A2093" s="4" t="s">
        <v>68</v>
      </c>
      <c r="B2093" s="135" t="s">
        <v>67</v>
      </c>
      <c r="C2093" s="136">
        <v>44433</v>
      </c>
      <c r="D2093" s="137" cm="1">
        <f t="array" ref="D2093">INDEX(Horimetros!$7:$7,1,'Tabela Horímetros'!F2093)</f>
        <v>23212</v>
      </c>
      <c r="F2093">
        <f t="shared" si="33"/>
        <v>234</v>
      </c>
      <c r="H2093" s="59"/>
    </row>
    <row r="2094" spans="1:8">
      <c r="A2094" s="4" t="s">
        <v>72</v>
      </c>
      <c r="B2094" s="135" t="s">
        <v>71</v>
      </c>
      <c r="C2094" s="136">
        <v>44433</v>
      </c>
      <c r="D2094" s="137" cm="1">
        <f t="array" ref="D2094">INDEX(Horimetros!$8:$8,1,'Tabela Horímetros'!F2094)</f>
        <v>0</v>
      </c>
      <c r="F2094">
        <f t="shared" si="33"/>
        <v>234</v>
      </c>
      <c r="H2094" s="59"/>
    </row>
    <row r="2095" spans="1:8">
      <c r="A2095" s="4" t="s">
        <v>76</v>
      </c>
      <c r="B2095" s="135" t="s">
        <v>75</v>
      </c>
      <c r="C2095" s="136">
        <v>44433</v>
      </c>
      <c r="D2095" s="137" t="e" cm="1">
        <f t="array" ref="D2095">INDEX(Horimetros!#REF!,1,'Tabela Horímetros'!F2095)</f>
        <v>#REF!</v>
      </c>
      <c r="F2095">
        <f t="shared" si="33"/>
        <v>234</v>
      </c>
      <c r="H2095" s="59"/>
    </row>
    <row r="2096" spans="1:8">
      <c r="A2096" s="4" t="s">
        <v>80</v>
      </c>
      <c r="B2096" s="135" t="s">
        <v>79</v>
      </c>
      <c r="C2096" s="136">
        <v>44433</v>
      </c>
      <c r="D2096" s="137" t="e" cm="1">
        <f t="array" ref="D2096">INDEX(Horimetros!#REF!,1,'Tabela Horímetros'!F2096)</f>
        <v>#REF!</v>
      </c>
      <c r="F2096">
        <f t="shared" si="33"/>
        <v>234</v>
      </c>
      <c r="H2096" s="59"/>
    </row>
    <row r="2097" spans="1:8">
      <c r="A2097" s="4" t="s">
        <v>84</v>
      </c>
      <c r="B2097" s="135" t="s">
        <v>83</v>
      </c>
      <c r="C2097" s="136">
        <v>44433</v>
      </c>
      <c r="D2097" s="137" t="e" cm="1">
        <f t="array" ref="D2097">INDEX(Horimetros!#REF!,1,'Tabela Horímetros'!F2097)</f>
        <v>#REF!</v>
      </c>
      <c r="F2097">
        <f t="shared" si="33"/>
        <v>234</v>
      </c>
      <c r="H2097" s="59"/>
    </row>
    <row r="2098" spans="1:8">
      <c r="A2098" s="4" t="s">
        <v>86</v>
      </c>
      <c r="B2098" s="135" t="s">
        <v>85</v>
      </c>
      <c r="C2098" s="136">
        <v>44433</v>
      </c>
      <c r="D2098" s="137" t="e" cm="1">
        <f t="array" ref="D2098">INDEX(Horimetros!#REF!,1,'Tabela Horímetros'!F2098)</f>
        <v>#REF!</v>
      </c>
      <c r="F2098">
        <f t="shared" si="33"/>
        <v>234</v>
      </c>
      <c r="H2098" s="59"/>
    </row>
    <row r="2099" spans="1:8">
      <c r="A2099" s="4" t="s">
        <v>59</v>
      </c>
      <c r="B2099" s="135" t="s">
        <v>58</v>
      </c>
      <c r="C2099" s="136">
        <v>44434</v>
      </c>
      <c r="D2099" s="137" cm="1">
        <f t="array" ref="D2099">INDEX(Horimetros!$4:$4,1,'Tabela Horímetros'!F2099)</f>
        <v>0</v>
      </c>
      <c r="F2099">
        <f t="shared" si="33"/>
        <v>235</v>
      </c>
      <c r="H2099" s="59"/>
    </row>
    <row r="2100" spans="1:8">
      <c r="A2100" s="4" t="s">
        <v>61</v>
      </c>
      <c r="B2100" s="135" t="s">
        <v>60</v>
      </c>
      <c r="C2100" s="136">
        <v>44434</v>
      </c>
      <c r="D2100" s="137" cm="1">
        <f t="array" ref="D2100">INDEX(Horimetros!$5:$5,1,'Tabela Horímetros'!F2100)</f>
        <v>0</v>
      </c>
      <c r="F2100">
        <f t="shared" si="33"/>
        <v>235</v>
      </c>
      <c r="H2100" s="59"/>
    </row>
    <row r="2101" spans="1:8">
      <c r="A2101" s="4" t="s">
        <v>63</v>
      </c>
      <c r="B2101" s="135" t="s">
        <v>62</v>
      </c>
      <c r="C2101" s="136">
        <v>44434</v>
      </c>
      <c r="D2101" s="137" cm="1">
        <f t="array" ref="D2101">INDEX(Horimetros!$6:$6,1,'Tabela Horímetros'!F2101)</f>
        <v>0</v>
      </c>
      <c r="F2101">
        <f t="shared" si="33"/>
        <v>235</v>
      </c>
      <c r="H2101" s="59"/>
    </row>
    <row r="2102" spans="1:8">
      <c r="A2102" s="4" t="s">
        <v>68</v>
      </c>
      <c r="B2102" s="135" t="s">
        <v>67</v>
      </c>
      <c r="C2102" s="136">
        <v>44434</v>
      </c>
      <c r="D2102" s="137" cm="1">
        <f t="array" ref="D2102">INDEX(Horimetros!$7:$7,1,'Tabela Horímetros'!F2102)</f>
        <v>23216</v>
      </c>
      <c r="F2102">
        <f t="shared" si="33"/>
        <v>235</v>
      </c>
      <c r="H2102" s="59"/>
    </row>
    <row r="2103" spans="1:8">
      <c r="A2103" s="4" t="s">
        <v>72</v>
      </c>
      <c r="B2103" s="135" t="s">
        <v>71</v>
      </c>
      <c r="C2103" s="136">
        <v>44434</v>
      </c>
      <c r="D2103" s="137" cm="1">
        <f t="array" ref="D2103">INDEX(Horimetros!$8:$8,1,'Tabela Horímetros'!F2103)</f>
        <v>0</v>
      </c>
      <c r="F2103">
        <f t="shared" si="33"/>
        <v>235</v>
      </c>
      <c r="H2103" s="59"/>
    </row>
    <row r="2104" spans="1:8">
      <c r="A2104" s="4" t="s">
        <v>76</v>
      </c>
      <c r="B2104" s="135" t="s">
        <v>75</v>
      </c>
      <c r="C2104" s="136">
        <v>44434</v>
      </c>
      <c r="D2104" s="137" t="e" cm="1">
        <f t="array" ref="D2104">INDEX(Horimetros!#REF!,1,'Tabela Horímetros'!F2104)</f>
        <v>#REF!</v>
      </c>
      <c r="F2104">
        <f t="shared" si="33"/>
        <v>235</v>
      </c>
      <c r="H2104" s="59"/>
    </row>
    <row r="2105" spans="1:8">
      <c r="A2105" s="4" t="s">
        <v>80</v>
      </c>
      <c r="B2105" s="135" t="s">
        <v>79</v>
      </c>
      <c r="C2105" s="136">
        <v>44434</v>
      </c>
      <c r="D2105" s="137" t="e" cm="1">
        <f t="array" ref="D2105">INDEX(Horimetros!#REF!,1,'Tabela Horímetros'!F2105)</f>
        <v>#REF!</v>
      </c>
      <c r="F2105">
        <f t="shared" si="33"/>
        <v>235</v>
      </c>
      <c r="H2105" s="59"/>
    </row>
    <row r="2106" spans="1:8">
      <c r="A2106" s="4" t="s">
        <v>84</v>
      </c>
      <c r="B2106" s="135" t="s">
        <v>83</v>
      </c>
      <c r="C2106" s="136">
        <v>44434</v>
      </c>
      <c r="D2106" s="137" t="e" cm="1">
        <f t="array" ref="D2106">INDEX(Horimetros!#REF!,1,'Tabela Horímetros'!F2106)</f>
        <v>#REF!</v>
      </c>
      <c r="F2106">
        <f t="shared" si="33"/>
        <v>235</v>
      </c>
      <c r="H2106" s="59"/>
    </row>
    <row r="2107" spans="1:8">
      <c r="A2107" s="4" t="s">
        <v>86</v>
      </c>
      <c r="B2107" s="135" t="s">
        <v>85</v>
      </c>
      <c r="C2107" s="136">
        <v>44434</v>
      </c>
      <c r="D2107" s="137" t="e" cm="1">
        <f t="array" ref="D2107">INDEX(Horimetros!#REF!,1,'Tabela Horímetros'!F2107)</f>
        <v>#REF!</v>
      </c>
      <c r="F2107">
        <f t="shared" si="33"/>
        <v>235</v>
      </c>
      <c r="H2107" s="59"/>
    </row>
    <row r="2108" spans="1:8">
      <c r="A2108" s="4" t="s">
        <v>59</v>
      </c>
      <c r="B2108" s="135" t="s">
        <v>58</v>
      </c>
      <c r="C2108" s="136">
        <v>44435</v>
      </c>
      <c r="D2108" s="137" cm="1">
        <f t="array" ref="D2108">INDEX(Horimetros!$4:$4,1,'Tabela Horímetros'!F2108)</f>
        <v>0</v>
      </c>
      <c r="F2108">
        <f t="shared" si="33"/>
        <v>236</v>
      </c>
      <c r="H2108" s="59"/>
    </row>
    <row r="2109" spans="1:8">
      <c r="A2109" s="4" t="s">
        <v>61</v>
      </c>
      <c r="B2109" s="135" t="s">
        <v>60</v>
      </c>
      <c r="C2109" s="136">
        <v>44435</v>
      </c>
      <c r="D2109" s="137" cm="1">
        <f t="array" ref="D2109">INDEX(Horimetros!$5:$5,1,'Tabela Horímetros'!F2109)</f>
        <v>0</v>
      </c>
      <c r="F2109">
        <f t="shared" si="33"/>
        <v>236</v>
      </c>
      <c r="H2109" s="59"/>
    </row>
    <row r="2110" spans="1:8">
      <c r="A2110" s="4" t="s">
        <v>63</v>
      </c>
      <c r="B2110" s="135" t="s">
        <v>62</v>
      </c>
      <c r="C2110" s="136">
        <v>44435</v>
      </c>
      <c r="D2110" s="137" cm="1">
        <f t="array" ref="D2110">INDEX(Horimetros!$6:$6,1,'Tabela Horímetros'!F2110)</f>
        <v>0</v>
      </c>
      <c r="F2110">
        <f t="shared" si="33"/>
        <v>236</v>
      </c>
      <c r="H2110" s="59"/>
    </row>
    <row r="2111" spans="1:8">
      <c r="A2111" s="4" t="s">
        <v>68</v>
      </c>
      <c r="B2111" s="135" t="s">
        <v>67</v>
      </c>
      <c r="C2111" s="136">
        <v>44435</v>
      </c>
      <c r="D2111" s="137" cm="1">
        <f t="array" ref="D2111">INDEX(Horimetros!$7:$7,1,'Tabela Horímetros'!F2111)</f>
        <v>23235</v>
      </c>
      <c r="F2111">
        <f t="shared" si="33"/>
        <v>236</v>
      </c>
      <c r="H2111" s="59"/>
    </row>
    <row r="2112" spans="1:8">
      <c r="A2112" s="4" t="s">
        <v>72</v>
      </c>
      <c r="B2112" s="135" t="s">
        <v>71</v>
      </c>
      <c r="C2112" s="136">
        <v>44435</v>
      </c>
      <c r="D2112" s="137" cm="1">
        <f t="array" ref="D2112">INDEX(Horimetros!$8:$8,1,'Tabela Horímetros'!F2112)</f>
        <v>0</v>
      </c>
      <c r="F2112">
        <f t="shared" si="33"/>
        <v>236</v>
      </c>
      <c r="H2112" s="59"/>
    </row>
    <row r="2113" spans="1:8">
      <c r="A2113" s="4" t="s">
        <v>76</v>
      </c>
      <c r="B2113" s="135" t="s">
        <v>75</v>
      </c>
      <c r="C2113" s="136">
        <v>44435</v>
      </c>
      <c r="D2113" s="137" t="e" cm="1">
        <f t="array" ref="D2113">INDEX(Horimetros!#REF!,1,'Tabela Horímetros'!F2113)</f>
        <v>#REF!</v>
      </c>
      <c r="F2113">
        <f t="shared" si="33"/>
        <v>236</v>
      </c>
      <c r="H2113" s="59"/>
    </row>
    <row r="2114" spans="1:8">
      <c r="A2114" s="4" t="s">
        <v>80</v>
      </c>
      <c r="B2114" s="135" t="s">
        <v>79</v>
      </c>
      <c r="C2114" s="136">
        <v>44435</v>
      </c>
      <c r="D2114" s="137" t="e" cm="1">
        <f t="array" ref="D2114">INDEX(Horimetros!#REF!,1,'Tabela Horímetros'!F2114)</f>
        <v>#REF!</v>
      </c>
      <c r="F2114">
        <f t="shared" si="33"/>
        <v>236</v>
      </c>
      <c r="H2114" s="59"/>
    </row>
    <row r="2115" spans="1:8">
      <c r="A2115" s="4" t="s">
        <v>84</v>
      </c>
      <c r="B2115" s="135" t="s">
        <v>83</v>
      </c>
      <c r="C2115" s="136">
        <v>44435</v>
      </c>
      <c r="D2115" s="137" t="e" cm="1">
        <f t="array" ref="D2115">INDEX(Horimetros!#REF!,1,'Tabela Horímetros'!F2115)</f>
        <v>#REF!</v>
      </c>
      <c r="F2115">
        <f t="shared" si="33"/>
        <v>236</v>
      </c>
      <c r="H2115" s="59"/>
    </row>
    <row r="2116" spans="1:8">
      <c r="A2116" s="4" t="s">
        <v>86</v>
      </c>
      <c r="B2116" s="135" t="s">
        <v>85</v>
      </c>
      <c r="C2116" s="136">
        <v>44435</v>
      </c>
      <c r="D2116" s="137" t="e" cm="1">
        <f t="array" ref="D2116">INDEX(Horimetros!#REF!,1,'Tabela Horímetros'!F2116)</f>
        <v>#REF!</v>
      </c>
      <c r="F2116">
        <f t="shared" si="33"/>
        <v>236</v>
      </c>
      <c r="H2116" s="59"/>
    </row>
    <row r="2117" spans="1:8">
      <c r="A2117" s="4" t="s">
        <v>59</v>
      </c>
      <c r="B2117" s="135" t="s">
        <v>58</v>
      </c>
      <c r="C2117" s="136">
        <v>44436</v>
      </c>
      <c r="D2117" s="137" cm="1">
        <f t="array" ref="D2117">INDEX(Horimetros!$4:$4,1,'Tabela Horímetros'!F2117)</f>
        <v>0</v>
      </c>
      <c r="F2117">
        <f t="shared" si="33"/>
        <v>237</v>
      </c>
      <c r="H2117" s="59"/>
    </row>
    <row r="2118" spans="1:8">
      <c r="A2118" s="4" t="s">
        <v>61</v>
      </c>
      <c r="B2118" s="135" t="s">
        <v>60</v>
      </c>
      <c r="C2118" s="136">
        <v>44436</v>
      </c>
      <c r="D2118" s="137" cm="1">
        <f t="array" ref="D2118">INDEX(Horimetros!$5:$5,1,'Tabela Horímetros'!F2118)</f>
        <v>0</v>
      </c>
      <c r="F2118">
        <f t="shared" si="33"/>
        <v>237</v>
      </c>
      <c r="H2118" s="59"/>
    </row>
    <row r="2119" spans="1:8">
      <c r="A2119" s="4" t="s">
        <v>63</v>
      </c>
      <c r="B2119" s="135" t="s">
        <v>62</v>
      </c>
      <c r="C2119" s="136">
        <v>44436</v>
      </c>
      <c r="D2119" s="137" cm="1">
        <f t="array" ref="D2119">INDEX(Horimetros!$6:$6,1,'Tabela Horímetros'!F2119)</f>
        <v>0</v>
      </c>
      <c r="F2119">
        <f t="shared" si="33"/>
        <v>237</v>
      </c>
      <c r="H2119" s="59"/>
    </row>
    <row r="2120" spans="1:8">
      <c r="A2120" s="4" t="s">
        <v>68</v>
      </c>
      <c r="B2120" s="135" t="s">
        <v>67</v>
      </c>
      <c r="C2120" s="136">
        <v>44436</v>
      </c>
      <c r="D2120" s="137" cm="1">
        <f t="array" ref="D2120">INDEX(Horimetros!$7:$7,1,'Tabela Horímetros'!F2120)</f>
        <v>23256</v>
      </c>
      <c r="F2120">
        <f t="shared" si="33"/>
        <v>237</v>
      </c>
      <c r="H2120" s="59"/>
    </row>
    <row r="2121" spans="1:8">
      <c r="A2121" s="4" t="s">
        <v>72</v>
      </c>
      <c r="B2121" s="135" t="s">
        <v>71</v>
      </c>
      <c r="C2121" s="136">
        <v>44436</v>
      </c>
      <c r="D2121" s="137" cm="1">
        <f t="array" ref="D2121">INDEX(Horimetros!$8:$8,1,'Tabela Horímetros'!F2121)</f>
        <v>0</v>
      </c>
      <c r="F2121">
        <f t="shared" si="33"/>
        <v>237</v>
      </c>
      <c r="H2121" s="59"/>
    </row>
    <row r="2122" spans="1:8">
      <c r="A2122" s="4" t="s">
        <v>76</v>
      </c>
      <c r="B2122" s="135" t="s">
        <v>75</v>
      </c>
      <c r="C2122" s="136">
        <v>44436</v>
      </c>
      <c r="D2122" s="137" t="e" cm="1">
        <f t="array" ref="D2122">INDEX(Horimetros!#REF!,1,'Tabela Horímetros'!F2122)</f>
        <v>#REF!</v>
      </c>
      <c r="F2122">
        <f t="shared" si="33"/>
        <v>237</v>
      </c>
      <c r="H2122" s="59"/>
    </row>
    <row r="2123" spans="1:8">
      <c r="A2123" s="4" t="s">
        <v>80</v>
      </c>
      <c r="B2123" s="135" t="s">
        <v>79</v>
      </c>
      <c r="C2123" s="136">
        <v>44436</v>
      </c>
      <c r="D2123" s="137" t="e" cm="1">
        <f t="array" ref="D2123">INDEX(Horimetros!#REF!,1,'Tabela Horímetros'!F2123)</f>
        <v>#REF!</v>
      </c>
      <c r="F2123">
        <f t="shared" si="33"/>
        <v>237</v>
      </c>
      <c r="H2123" s="59"/>
    </row>
    <row r="2124" spans="1:8">
      <c r="A2124" s="4" t="s">
        <v>84</v>
      </c>
      <c r="B2124" s="135" t="s">
        <v>83</v>
      </c>
      <c r="C2124" s="136">
        <v>44436</v>
      </c>
      <c r="D2124" s="137" t="e" cm="1">
        <f t="array" ref="D2124">INDEX(Horimetros!#REF!,1,'Tabela Horímetros'!F2124)</f>
        <v>#REF!</v>
      </c>
      <c r="F2124">
        <f t="shared" si="33"/>
        <v>237</v>
      </c>
      <c r="H2124" s="59"/>
    </row>
    <row r="2125" spans="1:8">
      <c r="A2125" s="4" t="s">
        <v>86</v>
      </c>
      <c r="B2125" s="135" t="s">
        <v>85</v>
      </c>
      <c r="C2125" s="136">
        <v>44436</v>
      </c>
      <c r="D2125" s="137" t="e" cm="1">
        <f t="array" ref="D2125">INDEX(Horimetros!#REF!,1,'Tabela Horímetros'!F2125)</f>
        <v>#REF!</v>
      </c>
      <c r="F2125">
        <f t="shared" si="33"/>
        <v>237</v>
      </c>
      <c r="H2125" s="59"/>
    </row>
    <row r="2126" spans="1:8">
      <c r="A2126" s="4" t="s">
        <v>59</v>
      </c>
      <c r="B2126" s="135" t="s">
        <v>58</v>
      </c>
      <c r="C2126" s="136">
        <v>44437</v>
      </c>
      <c r="D2126" s="137" cm="1">
        <f t="array" ref="D2126">INDEX(Horimetros!$4:$4,1,'Tabela Horímetros'!F2126)</f>
        <v>0</v>
      </c>
      <c r="F2126">
        <f t="shared" si="33"/>
        <v>238</v>
      </c>
      <c r="H2126" s="59"/>
    </row>
    <row r="2127" spans="1:8">
      <c r="A2127" s="4" t="s">
        <v>61</v>
      </c>
      <c r="B2127" s="135" t="s">
        <v>60</v>
      </c>
      <c r="C2127" s="136">
        <v>44437</v>
      </c>
      <c r="D2127" s="137" cm="1">
        <f t="array" ref="D2127">INDEX(Horimetros!$5:$5,1,'Tabela Horímetros'!F2127)</f>
        <v>0</v>
      </c>
      <c r="F2127">
        <f t="shared" si="33"/>
        <v>238</v>
      </c>
      <c r="H2127" s="59"/>
    </row>
    <row r="2128" spans="1:8">
      <c r="A2128" s="4" t="s">
        <v>63</v>
      </c>
      <c r="B2128" s="135" t="s">
        <v>62</v>
      </c>
      <c r="C2128" s="136">
        <v>44437</v>
      </c>
      <c r="D2128" s="137" cm="1">
        <f t="array" ref="D2128">INDEX(Horimetros!$6:$6,1,'Tabela Horímetros'!F2128)</f>
        <v>0</v>
      </c>
      <c r="F2128">
        <f t="shared" si="33"/>
        <v>238</v>
      </c>
      <c r="H2128" s="59"/>
    </row>
    <row r="2129" spans="1:8">
      <c r="A2129" s="4" t="s">
        <v>68</v>
      </c>
      <c r="B2129" s="135" t="s">
        <v>67</v>
      </c>
      <c r="C2129" s="136">
        <v>44437</v>
      </c>
      <c r="D2129" s="137" cm="1">
        <f t="array" ref="D2129">INDEX(Horimetros!$7:$7,1,'Tabela Horímetros'!F2129)</f>
        <v>23270</v>
      </c>
      <c r="F2129">
        <f t="shared" si="33"/>
        <v>238</v>
      </c>
      <c r="H2129" s="59"/>
    </row>
    <row r="2130" spans="1:8">
      <c r="A2130" s="4" t="s">
        <v>72</v>
      </c>
      <c r="B2130" s="135" t="s">
        <v>71</v>
      </c>
      <c r="C2130" s="136">
        <v>44437</v>
      </c>
      <c r="D2130" s="137" cm="1">
        <f t="array" ref="D2130">INDEX(Horimetros!$8:$8,1,'Tabela Horímetros'!F2130)</f>
        <v>0</v>
      </c>
      <c r="F2130">
        <f t="shared" si="33"/>
        <v>238</v>
      </c>
      <c r="H2130" s="59"/>
    </row>
    <row r="2131" spans="1:8">
      <c r="A2131" s="4" t="s">
        <v>76</v>
      </c>
      <c r="B2131" s="135" t="s">
        <v>75</v>
      </c>
      <c r="C2131" s="136">
        <v>44437</v>
      </c>
      <c r="D2131" s="137" t="e" cm="1">
        <f t="array" ref="D2131">INDEX(Horimetros!#REF!,1,'Tabela Horímetros'!F2131)</f>
        <v>#REF!</v>
      </c>
      <c r="F2131">
        <f t="shared" si="33"/>
        <v>238</v>
      </c>
      <c r="H2131" s="59"/>
    </row>
    <row r="2132" spans="1:8">
      <c r="A2132" s="4" t="s">
        <v>80</v>
      </c>
      <c r="B2132" s="135" t="s">
        <v>79</v>
      </c>
      <c r="C2132" s="136">
        <v>44437</v>
      </c>
      <c r="D2132" s="137" t="e" cm="1">
        <f t="array" ref="D2132">INDEX(Horimetros!#REF!,1,'Tabela Horímetros'!F2132)</f>
        <v>#REF!</v>
      </c>
      <c r="F2132">
        <f t="shared" si="33"/>
        <v>238</v>
      </c>
      <c r="H2132" s="59"/>
    </row>
    <row r="2133" spans="1:8">
      <c r="A2133" s="4" t="s">
        <v>84</v>
      </c>
      <c r="B2133" s="135" t="s">
        <v>83</v>
      </c>
      <c r="C2133" s="136">
        <v>44437</v>
      </c>
      <c r="D2133" s="137" t="e" cm="1">
        <f t="array" ref="D2133">INDEX(Horimetros!#REF!,1,'Tabela Horímetros'!F2133)</f>
        <v>#REF!</v>
      </c>
      <c r="F2133">
        <f t="shared" ref="F2133:F2196" si="34">F2124+1</f>
        <v>238</v>
      </c>
      <c r="H2133" s="59"/>
    </row>
    <row r="2134" spans="1:8">
      <c r="A2134" s="4" t="s">
        <v>86</v>
      </c>
      <c r="B2134" s="135" t="s">
        <v>85</v>
      </c>
      <c r="C2134" s="136">
        <v>44437</v>
      </c>
      <c r="D2134" s="137" t="e" cm="1">
        <f t="array" ref="D2134">INDEX(Horimetros!#REF!,1,'Tabela Horímetros'!F2134)</f>
        <v>#REF!</v>
      </c>
      <c r="F2134">
        <f t="shared" si="34"/>
        <v>238</v>
      </c>
      <c r="H2134" s="59"/>
    </row>
    <row r="2135" spans="1:8">
      <c r="A2135" s="4" t="s">
        <v>59</v>
      </c>
      <c r="B2135" s="135" t="s">
        <v>58</v>
      </c>
      <c r="C2135" s="136">
        <v>44438</v>
      </c>
      <c r="D2135" s="137" cm="1">
        <f t="array" ref="D2135">INDEX(Horimetros!$4:$4,1,'Tabela Horímetros'!F2135)</f>
        <v>0</v>
      </c>
      <c r="F2135">
        <f t="shared" si="34"/>
        <v>239</v>
      </c>
      <c r="H2135" s="59"/>
    </row>
    <row r="2136" spans="1:8">
      <c r="A2136" s="4" t="s">
        <v>61</v>
      </c>
      <c r="B2136" s="135" t="s">
        <v>60</v>
      </c>
      <c r="C2136" s="136">
        <v>44438</v>
      </c>
      <c r="D2136" s="137" cm="1">
        <f t="array" ref="D2136">INDEX(Horimetros!$5:$5,1,'Tabela Horímetros'!F2136)</f>
        <v>0</v>
      </c>
      <c r="F2136">
        <f t="shared" si="34"/>
        <v>239</v>
      </c>
      <c r="H2136" s="59"/>
    </row>
    <row r="2137" spans="1:8">
      <c r="A2137" s="4" t="s">
        <v>63</v>
      </c>
      <c r="B2137" s="135" t="s">
        <v>62</v>
      </c>
      <c r="C2137" s="136">
        <v>44438</v>
      </c>
      <c r="D2137" s="137" cm="1">
        <f t="array" ref="D2137">INDEX(Horimetros!$6:$6,1,'Tabela Horímetros'!F2137)</f>
        <v>0</v>
      </c>
      <c r="F2137">
        <f t="shared" si="34"/>
        <v>239</v>
      </c>
      <c r="H2137" s="59"/>
    </row>
    <row r="2138" spans="1:8">
      <c r="A2138" s="4" t="s">
        <v>68</v>
      </c>
      <c r="B2138" s="135" t="s">
        <v>67</v>
      </c>
      <c r="C2138" s="136">
        <v>44438</v>
      </c>
      <c r="D2138" s="137" cm="1">
        <f t="array" ref="D2138">INDEX(Horimetros!$7:$7,1,'Tabela Horímetros'!F2138)</f>
        <v>23288</v>
      </c>
      <c r="F2138">
        <f t="shared" si="34"/>
        <v>239</v>
      </c>
      <c r="H2138" s="59"/>
    </row>
    <row r="2139" spans="1:8">
      <c r="A2139" s="4" t="s">
        <v>72</v>
      </c>
      <c r="B2139" s="135" t="s">
        <v>71</v>
      </c>
      <c r="C2139" s="136">
        <v>44438</v>
      </c>
      <c r="D2139" s="137" cm="1">
        <f t="array" ref="D2139">INDEX(Horimetros!$8:$8,1,'Tabela Horímetros'!F2139)</f>
        <v>0</v>
      </c>
      <c r="F2139">
        <f t="shared" si="34"/>
        <v>239</v>
      </c>
      <c r="H2139" s="59"/>
    </row>
    <row r="2140" spans="1:8">
      <c r="A2140" s="4" t="s">
        <v>76</v>
      </c>
      <c r="B2140" s="135" t="s">
        <v>75</v>
      </c>
      <c r="C2140" s="136">
        <v>44438</v>
      </c>
      <c r="D2140" s="137" t="e" cm="1">
        <f t="array" ref="D2140">INDEX(Horimetros!#REF!,1,'Tabela Horímetros'!F2140)</f>
        <v>#REF!</v>
      </c>
      <c r="F2140">
        <f t="shared" si="34"/>
        <v>239</v>
      </c>
      <c r="H2140" s="59"/>
    </row>
    <row r="2141" spans="1:8">
      <c r="A2141" s="4" t="s">
        <v>80</v>
      </c>
      <c r="B2141" s="135" t="s">
        <v>79</v>
      </c>
      <c r="C2141" s="136">
        <v>44438</v>
      </c>
      <c r="D2141" s="137" t="e" cm="1">
        <f t="array" ref="D2141">INDEX(Horimetros!#REF!,1,'Tabela Horímetros'!F2141)</f>
        <v>#REF!</v>
      </c>
      <c r="F2141">
        <f t="shared" si="34"/>
        <v>239</v>
      </c>
      <c r="H2141" s="59"/>
    </row>
    <row r="2142" spans="1:8">
      <c r="A2142" s="4" t="s">
        <v>84</v>
      </c>
      <c r="B2142" s="135" t="s">
        <v>83</v>
      </c>
      <c r="C2142" s="136">
        <v>44438</v>
      </c>
      <c r="D2142" s="137" t="e" cm="1">
        <f t="array" ref="D2142">INDEX(Horimetros!#REF!,1,'Tabela Horímetros'!F2142)</f>
        <v>#REF!</v>
      </c>
      <c r="F2142">
        <f t="shared" si="34"/>
        <v>239</v>
      </c>
      <c r="H2142" s="59"/>
    </row>
    <row r="2143" spans="1:8">
      <c r="A2143" s="4" t="s">
        <v>86</v>
      </c>
      <c r="B2143" s="135" t="s">
        <v>85</v>
      </c>
      <c r="C2143" s="136">
        <v>44438</v>
      </c>
      <c r="D2143" s="137" t="e" cm="1">
        <f t="array" ref="D2143">INDEX(Horimetros!#REF!,1,'Tabela Horímetros'!F2143)</f>
        <v>#REF!</v>
      </c>
      <c r="F2143">
        <f t="shared" si="34"/>
        <v>239</v>
      </c>
      <c r="H2143" s="59"/>
    </row>
    <row r="2144" spans="1:8">
      <c r="A2144" s="4" t="s">
        <v>59</v>
      </c>
      <c r="B2144" s="135" t="s">
        <v>58</v>
      </c>
      <c r="C2144" s="136">
        <v>44439</v>
      </c>
      <c r="D2144" s="137" cm="1">
        <f t="array" ref="D2144">INDEX(Horimetros!$4:$4,1,'Tabela Horímetros'!F2144)</f>
        <v>0</v>
      </c>
      <c r="F2144">
        <f t="shared" si="34"/>
        <v>240</v>
      </c>
      <c r="H2144" s="59"/>
    </row>
    <row r="2145" spans="1:8">
      <c r="A2145" s="4" t="s">
        <v>61</v>
      </c>
      <c r="B2145" s="135" t="s">
        <v>60</v>
      </c>
      <c r="C2145" s="136">
        <v>44439</v>
      </c>
      <c r="D2145" s="137" cm="1">
        <f t="array" ref="D2145">INDEX(Horimetros!$5:$5,1,'Tabela Horímetros'!F2145)</f>
        <v>0</v>
      </c>
      <c r="F2145">
        <f t="shared" si="34"/>
        <v>240</v>
      </c>
      <c r="H2145" s="59"/>
    </row>
    <row r="2146" spans="1:8">
      <c r="A2146" s="4" t="s">
        <v>63</v>
      </c>
      <c r="B2146" s="135" t="s">
        <v>62</v>
      </c>
      <c r="C2146" s="136">
        <v>44439</v>
      </c>
      <c r="D2146" s="137" cm="1">
        <f t="array" ref="D2146">INDEX(Horimetros!$6:$6,1,'Tabela Horímetros'!F2146)</f>
        <v>0</v>
      </c>
      <c r="F2146">
        <f t="shared" si="34"/>
        <v>240</v>
      </c>
      <c r="H2146" s="59"/>
    </row>
    <row r="2147" spans="1:8">
      <c r="A2147" s="4" t="s">
        <v>68</v>
      </c>
      <c r="B2147" s="135" t="s">
        <v>67</v>
      </c>
      <c r="C2147" s="136">
        <v>44439</v>
      </c>
      <c r="D2147" s="137" cm="1">
        <f t="array" ref="D2147">INDEX(Horimetros!$7:$7,1,'Tabela Horímetros'!F2147)</f>
        <v>23309</v>
      </c>
      <c r="F2147">
        <f t="shared" si="34"/>
        <v>240</v>
      </c>
      <c r="H2147" s="59"/>
    </row>
    <row r="2148" spans="1:8">
      <c r="A2148" s="4" t="s">
        <v>72</v>
      </c>
      <c r="B2148" s="135" t="s">
        <v>71</v>
      </c>
      <c r="C2148" s="136">
        <v>44439</v>
      </c>
      <c r="D2148" s="137" cm="1">
        <f t="array" ref="D2148">INDEX(Horimetros!$8:$8,1,'Tabela Horímetros'!F2148)</f>
        <v>0</v>
      </c>
      <c r="F2148">
        <f t="shared" si="34"/>
        <v>240</v>
      </c>
      <c r="H2148" s="59"/>
    </row>
    <row r="2149" spans="1:8">
      <c r="A2149" s="4" t="s">
        <v>76</v>
      </c>
      <c r="B2149" s="135" t="s">
        <v>75</v>
      </c>
      <c r="C2149" s="136">
        <v>44439</v>
      </c>
      <c r="D2149" s="137" t="e" cm="1">
        <f t="array" ref="D2149">INDEX(Horimetros!#REF!,1,'Tabela Horímetros'!F2149)</f>
        <v>#REF!</v>
      </c>
      <c r="F2149">
        <f t="shared" si="34"/>
        <v>240</v>
      </c>
      <c r="H2149" s="59"/>
    </row>
    <row r="2150" spans="1:8">
      <c r="A2150" s="4" t="s">
        <v>80</v>
      </c>
      <c r="B2150" s="135" t="s">
        <v>79</v>
      </c>
      <c r="C2150" s="136">
        <v>44439</v>
      </c>
      <c r="D2150" s="137" t="e" cm="1">
        <f t="array" ref="D2150">INDEX(Horimetros!#REF!,1,'Tabela Horímetros'!F2150)</f>
        <v>#REF!</v>
      </c>
      <c r="F2150">
        <f t="shared" si="34"/>
        <v>240</v>
      </c>
      <c r="H2150" s="59"/>
    </row>
    <row r="2151" spans="1:8">
      <c r="A2151" s="4" t="s">
        <v>84</v>
      </c>
      <c r="B2151" s="135" t="s">
        <v>83</v>
      </c>
      <c r="C2151" s="136">
        <v>44439</v>
      </c>
      <c r="D2151" s="137" t="e" cm="1">
        <f t="array" ref="D2151">INDEX(Horimetros!#REF!,1,'Tabela Horímetros'!F2151)</f>
        <v>#REF!</v>
      </c>
      <c r="F2151">
        <f t="shared" si="34"/>
        <v>240</v>
      </c>
      <c r="H2151" s="59"/>
    </row>
    <row r="2152" spans="1:8">
      <c r="A2152" s="4" t="s">
        <v>86</v>
      </c>
      <c r="B2152" s="135" t="s">
        <v>85</v>
      </c>
      <c r="C2152" s="136">
        <v>44439</v>
      </c>
      <c r="D2152" s="137" t="e" cm="1">
        <f t="array" ref="D2152">INDEX(Horimetros!#REF!,1,'Tabela Horímetros'!F2152)</f>
        <v>#REF!</v>
      </c>
      <c r="F2152">
        <f t="shared" si="34"/>
        <v>240</v>
      </c>
      <c r="H2152" s="59"/>
    </row>
    <row r="2153" spans="1:8">
      <c r="A2153" s="4" t="s">
        <v>59</v>
      </c>
      <c r="B2153" s="135" t="s">
        <v>58</v>
      </c>
      <c r="C2153" s="136">
        <v>44440</v>
      </c>
      <c r="D2153" s="137" cm="1">
        <f t="array" ref="D2153">INDEX(Horimetros!$4:$4,1,'Tabela Horímetros'!F2153)</f>
        <v>0</v>
      </c>
      <c r="F2153">
        <f t="shared" si="34"/>
        <v>241</v>
      </c>
      <c r="H2153" s="59"/>
    </row>
    <row r="2154" spans="1:8">
      <c r="A2154" s="4" t="s">
        <v>61</v>
      </c>
      <c r="B2154" s="135" t="s">
        <v>60</v>
      </c>
      <c r="C2154" s="136">
        <v>44440</v>
      </c>
      <c r="D2154" s="137" cm="1">
        <f t="array" ref="D2154">INDEX(Horimetros!$5:$5,1,'Tabela Horímetros'!F2154)</f>
        <v>0</v>
      </c>
      <c r="F2154">
        <f t="shared" si="34"/>
        <v>241</v>
      </c>
      <c r="H2154" s="59"/>
    </row>
    <row r="2155" spans="1:8">
      <c r="A2155" s="4" t="s">
        <v>63</v>
      </c>
      <c r="B2155" s="135" t="s">
        <v>62</v>
      </c>
      <c r="C2155" s="136">
        <v>44440</v>
      </c>
      <c r="D2155" s="137" cm="1">
        <f t="array" ref="D2155">INDEX(Horimetros!$6:$6,1,'Tabela Horímetros'!F2155)</f>
        <v>0</v>
      </c>
      <c r="F2155">
        <f t="shared" si="34"/>
        <v>241</v>
      </c>
      <c r="H2155" s="59"/>
    </row>
    <row r="2156" spans="1:8">
      <c r="A2156" s="4" t="s">
        <v>68</v>
      </c>
      <c r="B2156" s="135" t="s">
        <v>67</v>
      </c>
      <c r="C2156" s="136">
        <v>44440</v>
      </c>
      <c r="D2156" s="137" cm="1">
        <f t="array" ref="D2156">INDEX(Horimetros!$7:$7,1,'Tabela Horímetros'!F2156)</f>
        <v>23331</v>
      </c>
      <c r="F2156">
        <f t="shared" si="34"/>
        <v>241</v>
      </c>
      <c r="H2156" s="59"/>
    </row>
    <row r="2157" spans="1:8">
      <c r="A2157" s="4" t="s">
        <v>72</v>
      </c>
      <c r="B2157" s="135" t="s">
        <v>71</v>
      </c>
      <c r="C2157" s="136">
        <v>44440</v>
      </c>
      <c r="D2157" s="137" cm="1">
        <f t="array" ref="D2157">INDEX(Horimetros!$8:$8,1,'Tabela Horímetros'!F2157)</f>
        <v>0</v>
      </c>
      <c r="F2157">
        <f t="shared" si="34"/>
        <v>241</v>
      </c>
      <c r="H2157" s="59"/>
    </row>
    <row r="2158" spans="1:8">
      <c r="A2158" s="4" t="s">
        <v>76</v>
      </c>
      <c r="B2158" s="135" t="s">
        <v>75</v>
      </c>
      <c r="C2158" s="136">
        <v>44440</v>
      </c>
      <c r="D2158" s="137" t="e" cm="1">
        <f t="array" ref="D2158">INDEX(Horimetros!#REF!,1,'Tabela Horímetros'!F2158)</f>
        <v>#REF!</v>
      </c>
      <c r="F2158">
        <f t="shared" si="34"/>
        <v>241</v>
      </c>
      <c r="H2158" s="59"/>
    </row>
    <row r="2159" spans="1:8">
      <c r="A2159" s="4" t="s">
        <v>80</v>
      </c>
      <c r="B2159" s="135" t="s">
        <v>79</v>
      </c>
      <c r="C2159" s="136">
        <v>44440</v>
      </c>
      <c r="D2159" s="137" t="e" cm="1">
        <f t="array" ref="D2159">INDEX(Horimetros!#REF!,1,'Tabela Horímetros'!F2159)</f>
        <v>#REF!</v>
      </c>
      <c r="F2159">
        <f t="shared" si="34"/>
        <v>241</v>
      </c>
      <c r="H2159" s="59"/>
    </row>
    <row r="2160" spans="1:8">
      <c r="A2160" s="4" t="s">
        <v>84</v>
      </c>
      <c r="B2160" s="135" t="s">
        <v>83</v>
      </c>
      <c r="C2160" s="136">
        <v>44440</v>
      </c>
      <c r="D2160" s="137" t="e" cm="1">
        <f t="array" ref="D2160">INDEX(Horimetros!#REF!,1,'Tabela Horímetros'!F2160)</f>
        <v>#REF!</v>
      </c>
      <c r="F2160">
        <f t="shared" si="34"/>
        <v>241</v>
      </c>
      <c r="H2160" s="59"/>
    </row>
    <row r="2161" spans="1:8">
      <c r="A2161" s="4" t="s">
        <v>86</v>
      </c>
      <c r="B2161" s="135" t="s">
        <v>85</v>
      </c>
      <c r="C2161" s="136">
        <v>44440</v>
      </c>
      <c r="D2161" s="137" t="e" cm="1">
        <f t="array" ref="D2161">INDEX(Horimetros!#REF!,1,'Tabela Horímetros'!F2161)</f>
        <v>#REF!</v>
      </c>
      <c r="F2161">
        <f t="shared" si="34"/>
        <v>241</v>
      </c>
      <c r="H2161" s="59"/>
    </row>
    <row r="2162" spans="1:8">
      <c r="A2162" s="4" t="s">
        <v>59</v>
      </c>
      <c r="B2162" s="135" t="s">
        <v>58</v>
      </c>
      <c r="C2162" s="136">
        <v>44441</v>
      </c>
      <c r="D2162" s="137" cm="1">
        <f t="array" ref="D2162">INDEX(Horimetros!$4:$4,1,'Tabela Horímetros'!F2162)</f>
        <v>0</v>
      </c>
      <c r="F2162">
        <f t="shared" si="34"/>
        <v>242</v>
      </c>
      <c r="H2162" s="59"/>
    </row>
    <row r="2163" spans="1:8">
      <c r="A2163" s="4" t="s">
        <v>61</v>
      </c>
      <c r="B2163" s="135" t="s">
        <v>60</v>
      </c>
      <c r="C2163" s="136">
        <v>44441</v>
      </c>
      <c r="D2163" s="137" cm="1">
        <f t="array" ref="D2163">INDEX(Horimetros!$5:$5,1,'Tabela Horímetros'!F2163)</f>
        <v>0</v>
      </c>
      <c r="F2163">
        <f t="shared" si="34"/>
        <v>242</v>
      </c>
      <c r="H2163" s="59"/>
    </row>
    <row r="2164" spans="1:8">
      <c r="A2164" s="4" t="s">
        <v>63</v>
      </c>
      <c r="B2164" s="135" t="s">
        <v>62</v>
      </c>
      <c r="C2164" s="136">
        <v>44441</v>
      </c>
      <c r="D2164" s="137" cm="1">
        <f t="array" ref="D2164">INDEX(Horimetros!$6:$6,1,'Tabela Horímetros'!F2164)</f>
        <v>0</v>
      </c>
      <c r="F2164">
        <f t="shared" si="34"/>
        <v>242</v>
      </c>
      <c r="H2164" s="59"/>
    </row>
    <row r="2165" spans="1:8">
      <c r="A2165" s="4" t="s">
        <v>68</v>
      </c>
      <c r="B2165" s="135" t="s">
        <v>67</v>
      </c>
      <c r="C2165" s="136">
        <v>44441</v>
      </c>
      <c r="D2165" s="137" cm="1">
        <f t="array" ref="D2165">INDEX(Horimetros!$7:$7,1,'Tabela Horímetros'!F2165)</f>
        <v>23351</v>
      </c>
      <c r="F2165">
        <f t="shared" si="34"/>
        <v>242</v>
      </c>
      <c r="H2165" s="59"/>
    </row>
    <row r="2166" spans="1:8">
      <c r="A2166" s="4" t="s">
        <v>72</v>
      </c>
      <c r="B2166" s="135" t="s">
        <v>71</v>
      </c>
      <c r="C2166" s="136">
        <v>44441</v>
      </c>
      <c r="D2166" s="137" cm="1">
        <f t="array" ref="D2166">INDEX(Horimetros!$8:$8,1,'Tabela Horímetros'!F2166)</f>
        <v>0</v>
      </c>
      <c r="F2166">
        <f t="shared" si="34"/>
        <v>242</v>
      </c>
      <c r="H2166" s="59"/>
    </row>
    <row r="2167" spans="1:8">
      <c r="A2167" s="4" t="s">
        <v>76</v>
      </c>
      <c r="B2167" s="135" t="s">
        <v>75</v>
      </c>
      <c r="C2167" s="136">
        <v>44441</v>
      </c>
      <c r="D2167" s="137" t="e" cm="1">
        <f t="array" ref="D2167">INDEX(Horimetros!#REF!,1,'Tabela Horímetros'!F2167)</f>
        <v>#REF!</v>
      </c>
      <c r="F2167">
        <f t="shared" si="34"/>
        <v>242</v>
      </c>
      <c r="H2167" s="59"/>
    </row>
    <row r="2168" spans="1:8">
      <c r="A2168" s="4" t="s">
        <v>80</v>
      </c>
      <c r="B2168" s="135" t="s">
        <v>79</v>
      </c>
      <c r="C2168" s="136">
        <v>44441</v>
      </c>
      <c r="D2168" s="137" t="e" cm="1">
        <f t="array" ref="D2168">INDEX(Horimetros!#REF!,1,'Tabela Horímetros'!F2168)</f>
        <v>#REF!</v>
      </c>
      <c r="F2168">
        <f t="shared" si="34"/>
        <v>242</v>
      </c>
      <c r="H2168" s="59"/>
    </row>
    <row r="2169" spans="1:8">
      <c r="A2169" s="4" t="s">
        <v>84</v>
      </c>
      <c r="B2169" s="135" t="s">
        <v>83</v>
      </c>
      <c r="C2169" s="136">
        <v>44441</v>
      </c>
      <c r="D2169" s="137" t="e" cm="1">
        <f t="array" ref="D2169">INDEX(Horimetros!#REF!,1,'Tabela Horímetros'!F2169)</f>
        <v>#REF!</v>
      </c>
      <c r="F2169">
        <f t="shared" si="34"/>
        <v>242</v>
      </c>
      <c r="H2169" s="59"/>
    </row>
    <row r="2170" spans="1:8">
      <c r="A2170" s="4" t="s">
        <v>86</v>
      </c>
      <c r="B2170" s="135" t="s">
        <v>85</v>
      </c>
      <c r="C2170" s="136">
        <v>44441</v>
      </c>
      <c r="D2170" s="137" t="e" cm="1">
        <f t="array" ref="D2170">INDEX(Horimetros!#REF!,1,'Tabela Horímetros'!F2170)</f>
        <v>#REF!</v>
      </c>
      <c r="F2170">
        <f t="shared" si="34"/>
        <v>242</v>
      </c>
      <c r="H2170" s="59"/>
    </row>
    <row r="2171" spans="1:8">
      <c r="A2171" s="4" t="s">
        <v>59</v>
      </c>
      <c r="B2171" s="135" t="s">
        <v>58</v>
      </c>
      <c r="C2171" s="136">
        <v>44442</v>
      </c>
      <c r="D2171" s="137" cm="1">
        <f t="array" ref="D2171">INDEX(Horimetros!$4:$4,1,'Tabela Horímetros'!F2171)</f>
        <v>0</v>
      </c>
      <c r="F2171">
        <f t="shared" si="34"/>
        <v>243</v>
      </c>
      <c r="H2171" s="59"/>
    </row>
    <row r="2172" spans="1:8">
      <c r="A2172" s="4" t="s">
        <v>61</v>
      </c>
      <c r="B2172" s="135" t="s">
        <v>60</v>
      </c>
      <c r="C2172" s="136">
        <v>44442</v>
      </c>
      <c r="D2172" s="137" cm="1">
        <f t="array" ref="D2172">INDEX(Horimetros!$5:$5,1,'Tabela Horímetros'!F2172)</f>
        <v>0</v>
      </c>
      <c r="F2172">
        <f t="shared" si="34"/>
        <v>243</v>
      </c>
      <c r="H2172" s="59"/>
    </row>
    <row r="2173" spans="1:8">
      <c r="A2173" s="4" t="s">
        <v>63</v>
      </c>
      <c r="B2173" s="135" t="s">
        <v>62</v>
      </c>
      <c r="C2173" s="136">
        <v>44442</v>
      </c>
      <c r="D2173" s="137" cm="1">
        <f t="array" ref="D2173">INDEX(Horimetros!$6:$6,1,'Tabela Horímetros'!F2173)</f>
        <v>0</v>
      </c>
      <c r="F2173">
        <f t="shared" si="34"/>
        <v>243</v>
      </c>
      <c r="H2173" s="59"/>
    </row>
    <row r="2174" spans="1:8">
      <c r="A2174" s="4" t="s">
        <v>68</v>
      </c>
      <c r="B2174" s="135" t="s">
        <v>67</v>
      </c>
      <c r="C2174" s="136">
        <v>44442</v>
      </c>
      <c r="D2174" s="137" cm="1">
        <f t="array" ref="D2174">INDEX(Horimetros!$7:$7,1,'Tabela Horímetros'!F2174)</f>
        <v>23372</v>
      </c>
      <c r="F2174">
        <f t="shared" si="34"/>
        <v>243</v>
      </c>
      <c r="H2174" s="59"/>
    </row>
    <row r="2175" spans="1:8">
      <c r="A2175" s="4" t="s">
        <v>72</v>
      </c>
      <c r="B2175" s="135" t="s">
        <v>71</v>
      </c>
      <c r="C2175" s="136">
        <v>44442</v>
      </c>
      <c r="D2175" s="137" cm="1">
        <f t="array" ref="D2175">INDEX(Horimetros!$8:$8,1,'Tabela Horímetros'!F2175)</f>
        <v>0</v>
      </c>
      <c r="F2175">
        <f t="shared" si="34"/>
        <v>243</v>
      </c>
      <c r="H2175" s="59"/>
    </row>
    <row r="2176" spans="1:8">
      <c r="A2176" s="4" t="s">
        <v>76</v>
      </c>
      <c r="B2176" s="135" t="s">
        <v>75</v>
      </c>
      <c r="C2176" s="136">
        <v>44442</v>
      </c>
      <c r="D2176" s="137" t="e" cm="1">
        <f t="array" ref="D2176">INDEX(Horimetros!#REF!,1,'Tabela Horímetros'!F2176)</f>
        <v>#REF!</v>
      </c>
      <c r="F2176">
        <f t="shared" si="34"/>
        <v>243</v>
      </c>
      <c r="H2176" s="59"/>
    </row>
    <row r="2177" spans="1:8">
      <c r="A2177" s="4" t="s">
        <v>80</v>
      </c>
      <c r="B2177" s="135" t="s">
        <v>79</v>
      </c>
      <c r="C2177" s="136">
        <v>44442</v>
      </c>
      <c r="D2177" s="137" t="e" cm="1">
        <f t="array" ref="D2177">INDEX(Horimetros!#REF!,1,'Tabela Horímetros'!F2177)</f>
        <v>#REF!</v>
      </c>
      <c r="F2177">
        <f t="shared" si="34"/>
        <v>243</v>
      </c>
      <c r="H2177" s="59"/>
    </row>
    <row r="2178" spans="1:8">
      <c r="A2178" s="4" t="s">
        <v>84</v>
      </c>
      <c r="B2178" s="135" t="s">
        <v>83</v>
      </c>
      <c r="C2178" s="136">
        <v>44442</v>
      </c>
      <c r="D2178" s="137" t="e" cm="1">
        <f t="array" ref="D2178">INDEX(Horimetros!#REF!,1,'Tabela Horímetros'!F2178)</f>
        <v>#REF!</v>
      </c>
      <c r="F2178">
        <f t="shared" si="34"/>
        <v>243</v>
      </c>
      <c r="H2178" s="59"/>
    </row>
    <row r="2179" spans="1:8">
      <c r="A2179" s="4" t="s">
        <v>86</v>
      </c>
      <c r="B2179" s="135" t="s">
        <v>85</v>
      </c>
      <c r="C2179" s="136">
        <v>44442</v>
      </c>
      <c r="D2179" s="137" t="e" cm="1">
        <f t="array" ref="D2179">INDEX(Horimetros!#REF!,1,'Tabela Horímetros'!F2179)</f>
        <v>#REF!</v>
      </c>
      <c r="F2179">
        <f t="shared" si="34"/>
        <v>243</v>
      </c>
      <c r="H2179" s="59"/>
    </row>
    <row r="2180" spans="1:8">
      <c r="A2180" s="4" t="s">
        <v>59</v>
      </c>
      <c r="B2180" s="135" t="s">
        <v>58</v>
      </c>
      <c r="C2180" s="136">
        <v>44443</v>
      </c>
      <c r="D2180" s="137" cm="1">
        <f t="array" ref="D2180">INDEX(Horimetros!$4:$4,1,'Tabela Horímetros'!F2180)</f>
        <v>0</v>
      </c>
      <c r="F2180">
        <f t="shared" si="34"/>
        <v>244</v>
      </c>
      <c r="H2180" s="59"/>
    </row>
    <row r="2181" spans="1:8">
      <c r="A2181" s="4" t="s">
        <v>61</v>
      </c>
      <c r="B2181" s="135" t="s">
        <v>60</v>
      </c>
      <c r="C2181" s="136">
        <v>44443</v>
      </c>
      <c r="D2181" s="137" cm="1">
        <f t="array" ref="D2181">INDEX(Horimetros!$5:$5,1,'Tabela Horímetros'!F2181)</f>
        <v>0</v>
      </c>
      <c r="F2181">
        <f t="shared" si="34"/>
        <v>244</v>
      </c>
      <c r="H2181" s="59"/>
    </row>
    <row r="2182" spans="1:8">
      <c r="A2182" s="4" t="s">
        <v>63</v>
      </c>
      <c r="B2182" s="135" t="s">
        <v>62</v>
      </c>
      <c r="C2182" s="136">
        <v>44443</v>
      </c>
      <c r="D2182" s="137" cm="1">
        <f t="array" ref="D2182">INDEX(Horimetros!$6:$6,1,'Tabela Horímetros'!F2182)</f>
        <v>0</v>
      </c>
      <c r="F2182">
        <f t="shared" si="34"/>
        <v>244</v>
      </c>
      <c r="H2182" s="59"/>
    </row>
    <row r="2183" spans="1:8">
      <c r="A2183" s="4" t="s">
        <v>68</v>
      </c>
      <c r="B2183" s="135" t="s">
        <v>67</v>
      </c>
      <c r="C2183" s="136">
        <v>44443</v>
      </c>
      <c r="D2183" s="137" cm="1">
        <f t="array" ref="D2183">INDEX(Horimetros!$7:$7,1,'Tabela Horímetros'!F2183)</f>
        <v>23393</v>
      </c>
      <c r="F2183">
        <f t="shared" si="34"/>
        <v>244</v>
      </c>
      <c r="H2183" s="59"/>
    </row>
    <row r="2184" spans="1:8">
      <c r="A2184" s="4" t="s">
        <v>72</v>
      </c>
      <c r="B2184" s="135" t="s">
        <v>71</v>
      </c>
      <c r="C2184" s="136">
        <v>44443</v>
      </c>
      <c r="D2184" s="137" cm="1">
        <f t="array" ref="D2184">INDEX(Horimetros!$8:$8,1,'Tabela Horímetros'!F2184)</f>
        <v>0</v>
      </c>
      <c r="F2184">
        <f t="shared" si="34"/>
        <v>244</v>
      </c>
      <c r="H2184" s="59"/>
    </row>
    <row r="2185" spans="1:8">
      <c r="A2185" s="4" t="s">
        <v>76</v>
      </c>
      <c r="B2185" s="135" t="s">
        <v>75</v>
      </c>
      <c r="C2185" s="136">
        <v>44443</v>
      </c>
      <c r="D2185" s="137" t="e" cm="1">
        <f t="array" ref="D2185">INDEX(Horimetros!#REF!,1,'Tabela Horímetros'!F2185)</f>
        <v>#REF!</v>
      </c>
      <c r="F2185">
        <f t="shared" si="34"/>
        <v>244</v>
      </c>
      <c r="H2185" s="59"/>
    </row>
    <row r="2186" spans="1:8">
      <c r="A2186" s="4" t="s">
        <v>80</v>
      </c>
      <c r="B2186" s="135" t="s">
        <v>79</v>
      </c>
      <c r="C2186" s="136">
        <v>44443</v>
      </c>
      <c r="D2186" s="137" t="e" cm="1">
        <f t="array" ref="D2186">INDEX(Horimetros!#REF!,1,'Tabela Horímetros'!F2186)</f>
        <v>#REF!</v>
      </c>
      <c r="F2186">
        <f t="shared" si="34"/>
        <v>244</v>
      </c>
      <c r="H2186" s="59"/>
    </row>
    <row r="2187" spans="1:8">
      <c r="A2187" s="4" t="s">
        <v>84</v>
      </c>
      <c r="B2187" s="135" t="s">
        <v>83</v>
      </c>
      <c r="C2187" s="136">
        <v>44443</v>
      </c>
      <c r="D2187" s="137" t="e" cm="1">
        <f t="array" ref="D2187">INDEX(Horimetros!#REF!,1,'Tabela Horímetros'!F2187)</f>
        <v>#REF!</v>
      </c>
      <c r="F2187">
        <f t="shared" si="34"/>
        <v>244</v>
      </c>
      <c r="H2187" s="59"/>
    </row>
    <row r="2188" spans="1:8">
      <c r="A2188" s="4" t="s">
        <v>86</v>
      </c>
      <c r="B2188" s="135" t="s">
        <v>85</v>
      </c>
      <c r="C2188" s="136">
        <v>44443</v>
      </c>
      <c r="D2188" s="137" t="e" cm="1">
        <f t="array" ref="D2188">INDEX(Horimetros!#REF!,1,'Tabela Horímetros'!F2188)</f>
        <v>#REF!</v>
      </c>
      <c r="F2188">
        <f t="shared" si="34"/>
        <v>244</v>
      </c>
      <c r="H2188" s="59"/>
    </row>
    <row r="2189" spans="1:8">
      <c r="A2189" s="4" t="s">
        <v>59</v>
      </c>
      <c r="B2189" s="135" t="s">
        <v>58</v>
      </c>
      <c r="C2189" s="136">
        <v>44444</v>
      </c>
      <c r="D2189" s="137" cm="1">
        <f t="array" ref="D2189">INDEX(Horimetros!$4:$4,1,'Tabela Horímetros'!F2189)</f>
        <v>0</v>
      </c>
      <c r="F2189">
        <f t="shared" si="34"/>
        <v>245</v>
      </c>
      <c r="H2189" s="59"/>
    </row>
    <row r="2190" spans="1:8">
      <c r="A2190" s="4" t="s">
        <v>61</v>
      </c>
      <c r="B2190" s="135" t="s">
        <v>60</v>
      </c>
      <c r="C2190" s="136">
        <v>44444</v>
      </c>
      <c r="D2190" s="137" cm="1">
        <f t="array" ref="D2190">INDEX(Horimetros!$5:$5,1,'Tabela Horímetros'!F2190)</f>
        <v>0</v>
      </c>
      <c r="F2190">
        <f t="shared" si="34"/>
        <v>245</v>
      </c>
      <c r="H2190" s="59"/>
    </row>
    <row r="2191" spans="1:8">
      <c r="A2191" s="4" t="s">
        <v>63</v>
      </c>
      <c r="B2191" s="135" t="s">
        <v>62</v>
      </c>
      <c r="C2191" s="136">
        <v>44444</v>
      </c>
      <c r="D2191" s="137" cm="1">
        <f t="array" ref="D2191">INDEX(Horimetros!$6:$6,1,'Tabela Horímetros'!F2191)</f>
        <v>0</v>
      </c>
      <c r="F2191">
        <f t="shared" si="34"/>
        <v>245</v>
      </c>
      <c r="H2191" s="59"/>
    </row>
    <row r="2192" spans="1:8">
      <c r="A2192" s="4" t="s">
        <v>68</v>
      </c>
      <c r="B2192" s="135" t="s">
        <v>67</v>
      </c>
      <c r="C2192" s="136">
        <v>44444</v>
      </c>
      <c r="D2192" s="137" cm="1">
        <f t="array" ref="D2192">INDEX(Horimetros!$7:$7,1,'Tabela Horímetros'!F2192)</f>
        <v>23404</v>
      </c>
      <c r="F2192">
        <f t="shared" si="34"/>
        <v>245</v>
      </c>
      <c r="H2192" s="59"/>
    </row>
    <row r="2193" spans="1:8">
      <c r="A2193" s="4" t="s">
        <v>72</v>
      </c>
      <c r="B2193" s="135" t="s">
        <v>71</v>
      </c>
      <c r="C2193" s="136">
        <v>44444</v>
      </c>
      <c r="D2193" s="137" cm="1">
        <f t="array" ref="D2193">INDEX(Horimetros!$8:$8,1,'Tabela Horímetros'!F2193)</f>
        <v>0</v>
      </c>
      <c r="F2193">
        <f t="shared" si="34"/>
        <v>245</v>
      </c>
      <c r="H2193" s="59"/>
    </row>
    <row r="2194" spans="1:8">
      <c r="A2194" s="4" t="s">
        <v>76</v>
      </c>
      <c r="B2194" s="135" t="s">
        <v>75</v>
      </c>
      <c r="C2194" s="136">
        <v>44444</v>
      </c>
      <c r="D2194" s="137" t="e" cm="1">
        <f t="array" ref="D2194">INDEX(Horimetros!#REF!,1,'Tabela Horímetros'!F2194)</f>
        <v>#REF!</v>
      </c>
      <c r="F2194">
        <f t="shared" si="34"/>
        <v>245</v>
      </c>
      <c r="H2194" s="59"/>
    </row>
    <row r="2195" spans="1:8">
      <c r="A2195" s="4" t="s">
        <v>80</v>
      </c>
      <c r="B2195" s="135" t="s">
        <v>79</v>
      </c>
      <c r="C2195" s="136">
        <v>44444</v>
      </c>
      <c r="D2195" s="137" t="e" cm="1">
        <f t="array" ref="D2195">INDEX(Horimetros!#REF!,1,'Tabela Horímetros'!F2195)</f>
        <v>#REF!</v>
      </c>
      <c r="F2195">
        <f t="shared" si="34"/>
        <v>245</v>
      </c>
      <c r="H2195" s="59"/>
    </row>
    <row r="2196" spans="1:8">
      <c r="A2196" s="4" t="s">
        <v>84</v>
      </c>
      <c r="B2196" s="135" t="s">
        <v>83</v>
      </c>
      <c r="C2196" s="136">
        <v>44444</v>
      </c>
      <c r="D2196" s="137" t="e" cm="1">
        <f t="array" ref="D2196">INDEX(Horimetros!#REF!,1,'Tabela Horímetros'!F2196)</f>
        <v>#REF!</v>
      </c>
      <c r="F2196">
        <f t="shared" si="34"/>
        <v>245</v>
      </c>
      <c r="H2196" s="59"/>
    </row>
    <row r="2197" spans="1:8">
      <c r="A2197" s="4" t="s">
        <v>86</v>
      </c>
      <c r="B2197" s="135" t="s">
        <v>85</v>
      </c>
      <c r="C2197" s="136">
        <v>44444</v>
      </c>
      <c r="D2197" s="137" t="e" cm="1">
        <f t="array" ref="D2197">INDEX(Horimetros!#REF!,1,'Tabela Horímetros'!F2197)</f>
        <v>#REF!</v>
      </c>
      <c r="F2197">
        <f t="shared" ref="F2197:F2260" si="35">F2188+1</f>
        <v>245</v>
      </c>
      <c r="H2197" s="59"/>
    </row>
    <row r="2198" spans="1:8">
      <c r="A2198" s="4" t="s">
        <v>59</v>
      </c>
      <c r="B2198" s="135" t="s">
        <v>58</v>
      </c>
      <c r="C2198" s="136">
        <v>44445</v>
      </c>
      <c r="D2198" s="137" cm="1">
        <f t="array" ref="D2198">INDEX(Horimetros!$4:$4,1,'Tabela Horímetros'!F2198)</f>
        <v>0</v>
      </c>
      <c r="F2198">
        <f t="shared" si="35"/>
        <v>246</v>
      </c>
      <c r="H2198" s="59"/>
    </row>
    <row r="2199" spans="1:8">
      <c r="A2199" s="4" t="s">
        <v>61</v>
      </c>
      <c r="B2199" s="135" t="s">
        <v>60</v>
      </c>
      <c r="C2199" s="136">
        <v>44445</v>
      </c>
      <c r="D2199" s="137" cm="1">
        <f t="array" ref="D2199">INDEX(Horimetros!$5:$5,1,'Tabela Horímetros'!F2199)</f>
        <v>0</v>
      </c>
      <c r="F2199">
        <f t="shared" si="35"/>
        <v>246</v>
      </c>
      <c r="H2199" s="59"/>
    </row>
    <row r="2200" spans="1:8">
      <c r="A2200" s="4" t="s">
        <v>63</v>
      </c>
      <c r="B2200" s="135" t="s">
        <v>62</v>
      </c>
      <c r="C2200" s="136">
        <v>44445</v>
      </c>
      <c r="D2200" s="137" cm="1">
        <f t="array" ref="D2200">INDEX(Horimetros!$6:$6,1,'Tabela Horímetros'!F2200)</f>
        <v>0</v>
      </c>
      <c r="F2200">
        <f t="shared" si="35"/>
        <v>246</v>
      </c>
      <c r="H2200" s="59"/>
    </row>
    <row r="2201" spans="1:8">
      <c r="A2201" s="4" t="s">
        <v>68</v>
      </c>
      <c r="B2201" s="135" t="s">
        <v>67</v>
      </c>
      <c r="C2201" s="136">
        <v>44445</v>
      </c>
      <c r="D2201" s="137" cm="1">
        <f t="array" ref="D2201">INDEX(Horimetros!$7:$7,1,'Tabela Horímetros'!F2201)</f>
        <v>23420</v>
      </c>
      <c r="F2201">
        <f t="shared" si="35"/>
        <v>246</v>
      </c>
      <c r="H2201" s="59"/>
    </row>
    <row r="2202" spans="1:8">
      <c r="A2202" s="4" t="s">
        <v>72</v>
      </c>
      <c r="B2202" s="135" t="s">
        <v>71</v>
      </c>
      <c r="C2202" s="136">
        <v>44445</v>
      </c>
      <c r="D2202" s="137" cm="1">
        <f t="array" ref="D2202">INDEX(Horimetros!$8:$8,1,'Tabela Horímetros'!F2202)</f>
        <v>0</v>
      </c>
      <c r="F2202">
        <f t="shared" si="35"/>
        <v>246</v>
      </c>
      <c r="H2202" s="59"/>
    </row>
    <row r="2203" spans="1:8">
      <c r="A2203" s="4" t="s">
        <v>76</v>
      </c>
      <c r="B2203" s="135" t="s">
        <v>75</v>
      </c>
      <c r="C2203" s="136">
        <v>44445</v>
      </c>
      <c r="D2203" s="137" t="e" cm="1">
        <f t="array" ref="D2203">INDEX(Horimetros!#REF!,1,'Tabela Horímetros'!F2203)</f>
        <v>#REF!</v>
      </c>
      <c r="F2203">
        <f t="shared" si="35"/>
        <v>246</v>
      </c>
      <c r="H2203" s="59"/>
    </row>
    <row r="2204" spans="1:8">
      <c r="A2204" s="4" t="s">
        <v>80</v>
      </c>
      <c r="B2204" s="135" t="s">
        <v>79</v>
      </c>
      <c r="C2204" s="136">
        <v>44445</v>
      </c>
      <c r="D2204" s="137" t="e" cm="1">
        <f t="array" ref="D2204">INDEX(Horimetros!#REF!,1,'Tabela Horímetros'!F2204)</f>
        <v>#REF!</v>
      </c>
      <c r="F2204">
        <f t="shared" si="35"/>
        <v>246</v>
      </c>
      <c r="H2204" s="59"/>
    </row>
    <row r="2205" spans="1:8">
      <c r="A2205" s="4" t="s">
        <v>84</v>
      </c>
      <c r="B2205" s="135" t="s">
        <v>83</v>
      </c>
      <c r="C2205" s="136">
        <v>44445</v>
      </c>
      <c r="D2205" s="137" t="e" cm="1">
        <f t="array" ref="D2205">INDEX(Horimetros!#REF!,1,'Tabela Horímetros'!F2205)</f>
        <v>#REF!</v>
      </c>
      <c r="F2205">
        <f t="shared" si="35"/>
        <v>246</v>
      </c>
      <c r="H2205" s="59"/>
    </row>
    <row r="2206" spans="1:8">
      <c r="A2206" s="4" t="s">
        <v>86</v>
      </c>
      <c r="B2206" s="135" t="s">
        <v>85</v>
      </c>
      <c r="C2206" s="136">
        <v>44445</v>
      </c>
      <c r="D2206" s="137" t="e" cm="1">
        <f t="array" ref="D2206">INDEX(Horimetros!#REF!,1,'Tabela Horímetros'!F2206)</f>
        <v>#REF!</v>
      </c>
      <c r="F2206">
        <f t="shared" si="35"/>
        <v>246</v>
      </c>
      <c r="H2206" s="59"/>
    </row>
    <row r="2207" spans="1:8">
      <c r="A2207" s="4" t="s">
        <v>59</v>
      </c>
      <c r="B2207" s="135" t="s">
        <v>58</v>
      </c>
      <c r="C2207" s="136">
        <v>44446</v>
      </c>
      <c r="D2207" s="137" cm="1">
        <f t="array" ref="D2207">INDEX(Horimetros!$4:$4,1,'Tabela Horímetros'!F2207)</f>
        <v>0</v>
      </c>
      <c r="F2207">
        <f t="shared" si="35"/>
        <v>247</v>
      </c>
      <c r="H2207" s="59"/>
    </row>
    <row r="2208" spans="1:8">
      <c r="A2208" s="4" t="s">
        <v>61</v>
      </c>
      <c r="B2208" s="135" t="s">
        <v>60</v>
      </c>
      <c r="C2208" s="136">
        <v>44446</v>
      </c>
      <c r="D2208" s="137" cm="1">
        <f t="array" ref="D2208">INDEX(Horimetros!$5:$5,1,'Tabela Horímetros'!F2208)</f>
        <v>0</v>
      </c>
      <c r="F2208">
        <f t="shared" si="35"/>
        <v>247</v>
      </c>
      <c r="H2208" s="59"/>
    </row>
    <row r="2209" spans="1:8">
      <c r="A2209" s="4" t="s">
        <v>63</v>
      </c>
      <c r="B2209" s="135" t="s">
        <v>62</v>
      </c>
      <c r="C2209" s="136">
        <v>44446</v>
      </c>
      <c r="D2209" s="137" cm="1">
        <f t="array" ref="D2209">INDEX(Horimetros!$6:$6,1,'Tabela Horímetros'!F2209)</f>
        <v>0</v>
      </c>
      <c r="F2209">
        <f t="shared" si="35"/>
        <v>247</v>
      </c>
      <c r="H2209" s="59"/>
    </row>
    <row r="2210" spans="1:8">
      <c r="A2210" s="4" t="s">
        <v>68</v>
      </c>
      <c r="B2210" s="135" t="s">
        <v>67</v>
      </c>
      <c r="C2210" s="136">
        <v>44446</v>
      </c>
      <c r="D2210" s="137" cm="1">
        <f t="array" ref="D2210">INDEX(Horimetros!$7:$7,1,'Tabela Horímetros'!F2210)</f>
        <v>23429</v>
      </c>
      <c r="F2210">
        <f t="shared" si="35"/>
        <v>247</v>
      </c>
      <c r="H2210" s="59"/>
    </row>
    <row r="2211" spans="1:8">
      <c r="A2211" s="4" t="s">
        <v>72</v>
      </c>
      <c r="B2211" s="135" t="s">
        <v>71</v>
      </c>
      <c r="C2211" s="136">
        <v>44446</v>
      </c>
      <c r="D2211" s="137" cm="1">
        <f t="array" ref="D2211">INDEX(Horimetros!$8:$8,1,'Tabela Horímetros'!F2211)</f>
        <v>0</v>
      </c>
      <c r="F2211">
        <f t="shared" si="35"/>
        <v>247</v>
      </c>
      <c r="H2211" s="59"/>
    </row>
    <row r="2212" spans="1:8">
      <c r="A2212" s="4" t="s">
        <v>76</v>
      </c>
      <c r="B2212" s="135" t="s">
        <v>75</v>
      </c>
      <c r="C2212" s="136">
        <v>44446</v>
      </c>
      <c r="D2212" s="137" t="e" cm="1">
        <f t="array" ref="D2212">INDEX(Horimetros!#REF!,1,'Tabela Horímetros'!F2212)</f>
        <v>#REF!</v>
      </c>
      <c r="F2212">
        <f t="shared" si="35"/>
        <v>247</v>
      </c>
      <c r="H2212" s="59"/>
    </row>
    <row r="2213" spans="1:8">
      <c r="A2213" s="4" t="s">
        <v>80</v>
      </c>
      <c r="B2213" s="135" t="s">
        <v>79</v>
      </c>
      <c r="C2213" s="136">
        <v>44446</v>
      </c>
      <c r="D2213" s="137" t="e" cm="1">
        <f t="array" ref="D2213">INDEX(Horimetros!#REF!,1,'Tabela Horímetros'!F2213)</f>
        <v>#REF!</v>
      </c>
      <c r="F2213">
        <f t="shared" si="35"/>
        <v>247</v>
      </c>
      <c r="H2213" s="59"/>
    </row>
    <row r="2214" spans="1:8">
      <c r="A2214" s="4" t="s">
        <v>84</v>
      </c>
      <c r="B2214" s="135" t="s">
        <v>83</v>
      </c>
      <c r="C2214" s="136">
        <v>44446</v>
      </c>
      <c r="D2214" s="137" t="e" cm="1">
        <f t="array" ref="D2214">INDEX(Horimetros!#REF!,1,'Tabela Horímetros'!F2214)</f>
        <v>#REF!</v>
      </c>
      <c r="F2214">
        <f t="shared" si="35"/>
        <v>247</v>
      </c>
      <c r="H2214" s="59"/>
    </row>
    <row r="2215" spans="1:8">
      <c r="A2215" s="4" t="s">
        <v>86</v>
      </c>
      <c r="B2215" s="135" t="s">
        <v>85</v>
      </c>
      <c r="C2215" s="136">
        <v>44446</v>
      </c>
      <c r="D2215" s="137" t="e" cm="1">
        <f t="array" ref="D2215">INDEX(Horimetros!#REF!,1,'Tabela Horímetros'!F2215)</f>
        <v>#REF!</v>
      </c>
      <c r="F2215">
        <f t="shared" si="35"/>
        <v>247</v>
      </c>
      <c r="H2215" s="59"/>
    </row>
    <row r="2216" spans="1:8">
      <c r="A2216" s="4" t="s">
        <v>59</v>
      </c>
      <c r="B2216" s="135" t="s">
        <v>58</v>
      </c>
      <c r="C2216" s="136">
        <v>44447</v>
      </c>
      <c r="D2216" s="137" cm="1">
        <f t="array" ref="D2216">INDEX(Horimetros!$4:$4,1,'Tabela Horímetros'!F2216)</f>
        <v>0</v>
      </c>
      <c r="F2216">
        <f t="shared" si="35"/>
        <v>248</v>
      </c>
      <c r="H2216" s="59"/>
    </row>
    <row r="2217" spans="1:8">
      <c r="A2217" s="4" t="s">
        <v>61</v>
      </c>
      <c r="B2217" s="135" t="s">
        <v>60</v>
      </c>
      <c r="C2217" s="136">
        <v>44447</v>
      </c>
      <c r="D2217" s="137" cm="1">
        <f t="array" ref="D2217">INDEX(Horimetros!$5:$5,1,'Tabela Horímetros'!F2217)</f>
        <v>0</v>
      </c>
      <c r="F2217">
        <f t="shared" si="35"/>
        <v>248</v>
      </c>
      <c r="H2217" s="59"/>
    </row>
    <row r="2218" spans="1:8">
      <c r="A2218" s="4" t="s">
        <v>63</v>
      </c>
      <c r="B2218" s="135" t="s">
        <v>62</v>
      </c>
      <c r="C2218" s="136">
        <v>44447</v>
      </c>
      <c r="D2218" s="137" cm="1">
        <f t="array" ref="D2218">INDEX(Horimetros!$6:$6,1,'Tabela Horímetros'!F2218)</f>
        <v>0</v>
      </c>
      <c r="F2218">
        <f t="shared" si="35"/>
        <v>248</v>
      </c>
      <c r="H2218" s="59"/>
    </row>
    <row r="2219" spans="1:8">
      <c r="A2219" s="4" t="s">
        <v>68</v>
      </c>
      <c r="B2219" s="135" t="s">
        <v>67</v>
      </c>
      <c r="C2219" s="136">
        <v>44447</v>
      </c>
      <c r="D2219" s="137" cm="1">
        <f t="array" ref="D2219">INDEX(Horimetros!$7:$7,1,'Tabela Horímetros'!F2219)</f>
        <v>23444</v>
      </c>
      <c r="F2219">
        <f t="shared" si="35"/>
        <v>248</v>
      </c>
      <c r="H2219" s="59"/>
    </row>
    <row r="2220" spans="1:8">
      <c r="A2220" s="4" t="s">
        <v>72</v>
      </c>
      <c r="B2220" s="135" t="s">
        <v>71</v>
      </c>
      <c r="C2220" s="136">
        <v>44447</v>
      </c>
      <c r="D2220" s="137" cm="1">
        <f t="array" ref="D2220">INDEX(Horimetros!$8:$8,1,'Tabela Horímetros'!F2220)</f>
        <v>0</v>
      </c>
      <c r="F2220">
        <f t="shared" si="35"/>
        <v>248</v>
      </c>
      <c r="H2220" s="59"/>
    </row>
    <row r="2221" spans="1:8">
      <c r="A2221" s="4" t="s">
        <v>76</v>
      </c>
      <c r="B2221" s="135" t="s">
        <v>75</v>
      </c>
      <c r="C2221" s="136">
        <v>44447</v>
      </c>
      <c r="D2221" s="137" t="e" cm="1">
        <f t="array" ref="D2221">INDEX(Horimetros!#REF!,1,'Tabela Horímetros'!F2221)</f>
        <v>#REF!</v>
      </c>
      <c r="F2221">
        <f t="shared" si="35"/>
        <v>248</v>
      </c>
      <c r="H2221" s="59"/>
    </row>
    <row r="2222" spans="1:8">
      <c r="A2222" s="4" t="s">
        <v>80</v>
      </c>
      <c r="B2222" s="135" t="s">
        <v>79</v>
      </c>
      <c r="C2222" s="136">
        <v>44447</v>
      </c>
      <c r="D2222" s="137" t="e" cm="1">
        <f t="array" ref="D2222">INDEX(Horimetros!#REF!,1,'Tabela Horímetros'!F2222)</f>
        <v>#REF!</v>
      </c>
      <c r="F2222">
        <f t="shared" si="35"/>
        <v>248</v>
      </c>
      <c r="H2222" s="59"/>
    </row>
    <row r="2223" spans="1:8">
      <c r="A2223" s="4" t="s">
        <v>84</v>
      </c>
      <c r="B2223" s="135" t="s">
        <v>83</v>
      </c>
      <c r="C2223" s="136">
        <v>44447</v>
      </c>
      <c r="D2223" s="137" t="e" cm="1">
        <f t="array" ref="D2223">INDEX(Horimetros!#REF!,1,'Tabela Horímetros'!F2223)</f>
        <v>#REF!</v>
      </c>
      <c r="F2223">
        <f t="shared" si="35"/>
        <v>248</v>
      </c>
      <c r="H2223" s="59"/>
    </row>
    <row r="2224" spans="1:8">
      <c r="A2224" s="4" t="s">
        <v>86</v>
      </c>
      <c r="B2224" s="135" t="s">
        <v>85</v>
      </c>
      <c r="C2224" s="136">
        <v>44447</v>
      </c>
      <c r="D2224" s="137" t="e" cm="1">
        <f t="array" ref="D2224">INDEX(Horimetros!#REF!,1,'Tabela Horímetros'!F2224)</f>
        <v>#REF!</v>
      </c>
      <c r="F2224">
        <f t="shared" si="35"/>
        <v>248</v>
      </c>
      <c r="H2224" s="59"/>
    </row>
    <row r="2225" spans="1:8">
      <c r="A2225" s="4" t="s">
        <v>59</v>
      </c>
      <c r="B2225" s="135" t="s">
        <v>58</v>
      </c>
      <c r="C2225" s="136">
        <v>44448</v>
      </c>
      <c r="D2225" s="137" cm="1">
        <f t="array" ref="D2225">INDEX(Horimetros!$4:$4,1,'Tabela Horímetros'!F2225)</f>
        <v>0</v>
      </c>
      <c r="F2225">
        <f t="shared" si="35"/>
        <v>249</v>
      </c>
      <c r="H2225" s="59"/>
    </row>
    <row r="2226" spans="1:8">
      <c r="A2226" s="4" t="s">
        <v>61</v>
      </c>
      <c r="B2226" s="135" t="s">
        <v>60</v>
      </c>
      <c r="C2226" s="136">
        <v>44448</v>
      </c>
      <c r="D2226" s="137" cm="1">
        <f t="array" ref="D2226">INDEX(Horimetros!$5:$5,1,'Tabela Horímetros'!F2226)</f>
        <v>0</v>
      </c>
      <c r="F2226">
        <f t="shared" si="35"/>
        <v>249</v>
      </c>
      <c r="H2226" s="59"/>
    </row>
    <row r="2227" spans="1:8">
      <c r="A2227" s="4" t="s">
        <v>63</v>
      </c>
      <c r="B2227" s="135" t="s">
        <v>62</v>
      </c>
      <c r="C2227" s="136">
        <v>44448</v>
      </c>
      <c r="D2227" s="137" cm="1">
        <f t="array" ref="D2227">INDEX(Horimetros!$6:$6,1,'Tabela Horímetros'!F2227)</f>
        <v>0</v>
      </c>
      <c r="F2227">
        <f t="shared" si="35"/>
        <v>249</v>
      </c>
      <c r="H2227" s="59"/>
    </row>
    <row r="2228" spans="1:8">
      <c r="A2228" s="4" t="s">
        <v>68</v>
      </c>
      <c r="B2228" s="135" t="s">
        <v>67</v>
      </c>
      <c r="C2228" s="136">
        <v>44448</v>
      </c>
      <c r="D2228" s="137" cm="1">
        <f t="array" ref="D2228">INDEX(Horimetros!$7:$7,1,'Tabela Horímetros'!F2228)</f>
        <v>23466</v>
      </c>
      <c r="F2228">
        <f t="shared" si="35"/>
        <v>249</v>
      </c>
      <c r="H2228" s="59"/>
    </row>
    <row r="2229" spans="1:8">
      <c r="A2229" s="4" t="s">
        <v>72</v>
      </c>
      <c r="B2229" s="135" t="s">
        <v>71</v>
      </c>
      <c r="C2229" s="136">
        <v>44448</v>
      </c>
      <c r="D2229" s="137" cm="1">
        <f t="array" ref="D2229">INDEX(Horimetros!$8:$8,1,'Tabela Horímetros'!F2229)</f>
        <v>0</v>
      </c>
      <c r="F2229">
        <f t="shared" si="35"/>
        <v>249</v>
      </c>
      <c r="H2229" s="59"/>
    </row>
    <row r="2230" spans="1:8">
      <c r="A2230" s="4" t="s">
        <v>76</v>
      </c>
      <c r="B2230" s="135" t="s">
        <v>75</v>
      </c>
      <c r="C2230" s="136">
        <v>44448</v>
      </c>
      <c r="D2230" s="137" t="e" cm="1">
        <f t="array" ref="D2230">INDEX(Horimetros!#REF!,1,'Tabela Horímetros'!F2230)</f>
        <v>#REF!</v>
      </c>
      <c r="F2230">
        <f t="shared" si="35"/>
        <v>249</v>
      </c>
      <c r="H2230" s="59"/>
    </row>
    <row r="2231" spans="1:8">
      <c r="A2231" s="4" t="s">
        <v>80</v>
      </c>
      <c r="B2231" s="135" t="s">
        <v>79</v>
      </c>
      <c r="C2231" s="136">
        <v>44448</v>
      </c>
      <c r="D2231" s="137" t="e" cm="1">
        <f t="array" ref="D2231">INDEX(Horimetros!#REF!,1,'Tabela Horímetros'!F2231)</f>
        <v>#REF!</v>
      </c>
      <c r="F2231">
        <f t="shared" si="35"/>
        <v>249</v>
      </c>
      <c r="H2231" s="59"/>
    </row>
    <row r="2232" spans="1:8">
      <c r="A2232" s="4" t="s">
        <v>84</v>
      </c>
      <c r="B2232" s="135" t="s">
        <v>83</v>
      </c>
      <c r="C2232" s="136">
        <v>44448</v>
      </c>
      <c r="D2232" s="137" t="e" cm="1">
        <f t="array" ref="D2232">INDEX(Horimetros!#REF!,1,'Tabela Horímetros'!F2232)</f>
        <v>#REF!</v>
      </c>
      <c r="F2232">
        <f t="shared" si="35"/>
        <v>249</v>
      </c>
      <c r="H2232" s="59"/>
    </row>
    <row r="2233" spans="1:8">
      <c r="A2233" s="4" t="s">
        <v>86</v>
      </c>
      <c r="B2233" s="135" t="s">
        <v>85</v>
      </c>
      <c r="C2233" s="136">
        <v>44448</v>
      </c>
      <c r="D2233" s="137" t="e" cm="1">
        <f t="array" ref="D2233">INDEX(Horimetros!#REF!,1,'Tabela Horímetros'!F2233)</f>
        <v>#REF!</v>
      </c>
      <c r="F2233">
        <f t="shared" si="35"/>
        <v>249</v>
      </c>
      <c r="H2233" s="59"/>
    </row>
    <row r="2234" spans="1:8">
      <c r="A2234" s="4" t="s">
        <v>59</v>
      </c>
      <c r="B2234" s="135" t="s">
        <v>58</v>
      </c>
      <c r="C2234" s="136">
        <v>44449</v>
      </c>
      <c r="D2234" s="137" cm="1">
        <f t="array" ref="D2234">INDEX(Horimetros!$4:$4,1,'Tabela Horímetros'!F2234)</f>
        <v>0</v>
      </c>
      <c r="F2234">
        <f t="shared" si="35"/>
        <v>250</v>
      </c>
      <c r="H2234" s="59"/>
    </row>
    <row r="2235" spans="1:8">
      <c r="A2235" s="4" t="s">
        <v>61</v>
      </c>
      <c r="B2235" s="135" t="s">
        <v>60</v>
      </c>
      <c r="C2235" s="136">
        <v>44449</v>
      </c>
      <c r="D2235" s="137" cm="1">
        <f t="array" ref="D2235">INDEX(Horimetros!$5:$5,1,'Tabela Horímetros'!F2235)</f>
        <v>0</v>
      </c>
      <c r="F2235">
        <f t="shared" si="35"/>
        <v>250</v>
      </c>
      <c r="H2235" s="59"/>
    </row>
    <row r="2236" spans="1:8">
      <c r="A2236" s="4" t="s">
        <v>63</v>
      </c>
      <c r="B2236" s="135" t="s">
        <v>62</v>
      </c>
      <c r="C2236" s="136">
        <v>44449</v>
      </c>
      <c r="D2236" s="137" cm="1">
        <f t="array" ref="D2236">INDEX(Horimetros!$6:$6,1,'Tabela Horímetros'!F2236)</f>
        <v>0</v>
      </c>
      <c r="F2236">
        <f t="shared" si="35"/>
        <v>250</v>
      </c>
      <c r="H2236" s="59"/>
    </row>
    <row r="2237" spans="1:8">
      <c r="A2237" s="4" t="s">
        <v>68</v>
      </c>
      <c r="B2237" s="135" t="s">
        <v>67</v>
      </c>
      <c r="C2237" s="136">
        <v>44449</v>
      </c>
      <c r="D2237" s="137" cm="1">
        <f t="array" ref="D2237">INDEX(Horimetros!$7:$7,1,'Tabela Horímetros'!F2237)</f>
        <v>23483</v>
      </c>
      <c r="F2237">
        <f t="shared" si="35"/>
        <v>250</v>
      </c>
      <c r="H2237" s="59"/>
    </row>
    <row r="2238" spans="1:8">
      <c r="A2238" s="4" t="s">
        <v>72</v>
      </c>
      <c r="B2238" s="135" t="s">
        <v>71</v>
      </c>
      <c r="C2238" s="136">
        <v>44449</v>
      </c>
      <c r="D2238" s="137" cm="1">
        <f t="array" ref="D2238">INDEX(Horimetros!$8:$8,1,'Tabela Horímetros'!F2238)</f>
        <v>0</v>
      </c>
      <c r="F2238">
        <f t="shared" si="35"/>
        <v>250</v>
      </c>
      <c r="H2238" s="59"/>
    </row>
    <row r="2239" spans="1:8">
      <c r="A2239" s="4" t="s">
        <v>76</v>
      </c>
      <c r="B2239" s="135" t="s">
        <v>75</v>
      </c>
      <c r="C2239" s="136">
        <v>44449</v>
      </c>
      <c r="D2239" s="137" t="e" cm="1">
        <f t="array" ref="D2239">INDEX(Horimetros!#REF!,1,'Tabela Horímetros'!F2239)</f>
        <v>#REF!</v>
      </c>
      <c r="F2239">
        <f t="shared" si="35"/>
        <v>250</v>
      </c>
      <c r="H2239" s="59"/>
    </row>
    <row r="2240" spans="1:8">
      <c r="A2240" s="4" t="s">
        <v>80</v>
      </c>
      <c r="B2240" s="135" t="s">
        <v>79</v>
      </c>
      <c r="C2240" s="136">
        <v>44449</v>
      </c>
      <c r="D2240" s="137" t="e" cm="1">
        <f t="array" ref="D2240">INDEX(Horimetros!#REF!,1,'Tabela Horímetros'!F2240)</f>
        <v>#REF!</v>
      </c>
      <c r="F2240">
        <f t="shared" si="35"/>
        <v>250</v>
      </c>
      <c r="H2240" s="59"/>
    </row>
    <row r="2241" spans="1:8">
      <c r="A2241" s="4" t="s">
        <v>84</v>
      </c>
      <c r="B2241" s="135" t="s">
        <v>83</v>
      </c>
      <c r="C2241" s="136">
        <v>44449</v>
      </c>
      <c r="D2241" s="137" t="e" cm="1">
        <f t="array" ref="D2241">INDEX(Horimetros!#REF!,1,'Tabela Horímetros'!F2241)</f>
        <v>#REF!</v>
      </c>
      <c r="F2241">
        <f t="shared" si="35"/>
        <v>250</v>
      </c>
      <c r="H2241" s="59"/>
    </row>
    <row r="2242" spans="1:8">
      <c r="A2242" s="4" t="s">
        <v>86</v>
      </c>
      <c r="B2242" s="135" t="s">
        <v>85</v>
      </c>
      <c r="C2242" s="136">
        <v>44449</v>
      </c>
      <c r="D2242" s="137" t="e" cm="1">
        <f t="array" ref="D2242">INDEX(Horimetros!#REF!,1,'Tabela Horímetros'!F2242)</f>
        <v>#REF!</v>
      </c>
      <c r="F2242">
        <f t="shared" si="35"/>
        <v>250</v>
      </c>
      <c r="H2242" s="59"/>
    </row>
    <row r="2243" spans="1:8">
      <c r="A2243" s="4" t="s">
        <v>59</v>
      </c>
      <c r="B2243" s="135" t="s">
        <v>58</v>
      </c>
      <c r="C2243" s="136">
        <v>44450</v>
      </c>
      <c r="D2243" s="137" cm="1">
        <f t="array" ref="D2243">INDEX(Horimetros!$4:$4,1,'Tabela Horímetros'!F2243)</f>
        <v>0</v>
      </c>
      <c r="F2243">
        <f t="shared" si="35"/>
        <v>251</v>
      </c>
      <c r="H2243" s="59"/>
    </row>
    <row r="2244" spans="1:8">
      <c r="A2244" s="4" t="s">
        <v>61</v>
      </c>
      <c r="B2244" s="135" t="s">
        <v>60</v>
      </c>
      <c r="C2244" s="136">
        <v>44450</v>
      </c>
      <c r="D2244" s="137" cm="1">
        <f t="array" ref="D2244">INDEX(Horimetros!$5:$5,1,'Tabela Horímetros'!F2244)</f>
        <v>0</v>
      </c>
      <c r="F2244">
        <f t="shared" si="35"/>
        <v>251</v>
      </c>
      <c r="H2244" s="59"/>
    </row>
    <row r="2245" spans="1:8">
      <c r="A2245" s="4" t="s">
        <v>63</v>
      </c>
      <c r="B2245" s="135" t="s">
        <v>62</v>
      </c>
      <c r="C2245" s="136">
        <v>44450</v>
      </c>
      <c r="D2245" s="137" cm="1">
        <f t="array" ref="D2245">INDEX(Horimetros!$6:$6,1,'Tabela Horímetros'!F2245)</f>
        <v>0</v>
      </c>
      <c r="F2245">
        <f t="shared" si="35"/>
        <v>251</v>
      </c>
      <c r="H2245" s="59"/>
    </row>
    <row r="2246" spans="1:8">
      <c r="A2246" s="4" t="s">
        <v>68</v>
      </c>
      <c r="B2246" s="135" t="s">
        <v>67</v>
      </c>
      <c r="C2246" s="136">
        <v>44450</v>
      </c>
      <c r="D2246" s="137" cm="1">
        <f t="array" ref="D2246">INDEX(Horimetros!$7:$7,1,'Tabela Horímetros'!F2246)</f>
        <v>23500</v>
      </c>
      <c r="F2246">
        <f t="shared" si="35"/>
        <v>251</v>
      </c>
      <c r="H2246" s="59"/>
    </row>
    <row r="2247" spans="1:8">
      <c r="A2247" s="4" t="s">
        <v>72</v>
      </c>
      <c r="B2247" s="135" t="s">
        <v>71</v>
      </c>
      <c r="C2247" s="136">
        <v>44450</v>
      </c>
      <c r="D2247" s="137" cm="1">
        <f t="array" ref="D2247">INDEX(Horimetros!$8:$8,1,'Tabela Horímetros'!F2247)</f>
        <v>0</v>
      </c>
      <c r="F2247">
        <f t="shared" si="35"/>
        <v>251</v>
      </c>
      <c r="H2247" s="59"/>
    </row>
    <row r="2248" spans="1:8">
      <c r="A2248" s="4" t="s">
        <v>76</v>
      </c>
      <c r="B2248" s="135" t="s">
        <v>75</v>
      </c>
      <c r="C2248" s="136">
        <v>44450</v>
      </c>
      <c r="D2248" s="137" t="e" cm="1">
        <f t="array" ref="D2248">INDEX(Horimetros!#REF!,1,'Tabela Horímetros'!F2248)</f>
        <v>#REF!</v>
      </c>
      <c r="F2248">
        <f t="shared" si="35"/>
        <v>251</v>
      </c>
      <c r="H2248" s="59"/>
    </row>
    <row r="2249" spans="1:8">
      <c r="A2249" s="4" t="s">
        <v>80</v>
      </c>
      <c r="B2249" s="135" t="s">
        <v>79</v>
      </c>
      <c r="C2249" s="136">
        <v>44450</v>
      </c>
      <c r="D2249" s="137" t="e" cm="1">
        <f t="array" ref="D2249">INDEX(Horimetros!#REF!,1,'Tabela Horímetros'!F2249)</f>
        <v>#REF!</v>
      </c>
      <c r="F2249">
        <f t="shared" si="35"/>
        <v>251</v>
      </c>
      <c r="H2249" s="59"/>
    </row>
    <row r="2250" spans="1:8">
      <c r="A2250" s="4" t="s">
        <v>84</v>
      </c>
      <c r="B2250" s="135" t="s">
        <v>83</v>
      </c>
      <c r="C2250" s="136">
        <v>44450</v>
      </c>
      <c r="D2250" s="137" t="e" cm="1">
        <f t="array" ref="D2250">INDEX(Horimetros!#REF!,1,'Tabela Horímetros'!F2250)</f>
        <v>#REF!</v>
      </c>
      <c r="F2250">
        <f t="shared" si="35"/>
        <v>251</v>
      </c>
      <c r="H2250" s="59"/>
    </row>
    <row r="2251" spans="1:8">
      <c r="A2251" s="4" t="s">
        <v>86</v>
      </c>
      <c r="B2251" s="135" t="s">
        <v>85</v>
      </c>
      <c r="C2251" s="136">
        <v>44450</v>
      </c>
      <c r="D2251" s="137" t="e" cm="1">
        <f t="array" ref="D2251">INDEX(Horimetros!#REF!,1,'Tabela Horímetros'!F2251)</f>
        <v>#REF!</v>
      </c>
      <c r="F2251">
        <f t="shared" si="35"/>
        <v>251</v>
      </c>
      <c r="H2251" s="59"/>
    </row>
    <row r="2252" spans="1:8">
      <c r="A2252" s="4" t="s">
        <v>59</v>
      </c>
      <c r="B2252" s="135" t="s">
        <v>58</v>
      </c>
      <c r="C2252" s="136">
        <v>44451</v>
      </c>
      <c r="D2252" s="137" cm="1">
        <f t="array" ref="D2252">INDEX(Horimetros!$4:$4,1,'Tabela Horímetros'!F2252)</f>
        <v>0</v>
      </c>
      <c r="F2252">
        <f t="shared" si="35"/>
        <v>252</v>
      </c>
      <c r="H2252" s="59"/>
    </row>
    <row r="2253" spans="1:8">
      <c r="A2253" s="4" t="s">
        <v>61</v>
      </c>
      <c r="B2253" s="135" t="s">
        <v>60</v>
      </c>
      <c r="C2253" s="136">
        <v>44451</v>
      </c>
      <c r="D2253" s="137" cm="1">
        <f t="array" ref="D2253">INDEX(Horimetros!$5:$5,1,'Tabela Horímetros'!F2253)</f>
        <v>0</v>
      </c>
      <c r="F2253">
        <f t="shared" si="35"/>
        <v>252</v>
      </c>
      <c r="H2253" s="59"/>
    </row>
    <row r="2254" spans="1:8">
      <c r="A2254" s="4" t="s">
        <v>63</v>
      </c>
      <c r="B2254" s="135" t="s">
        <v>62</v>
      </c>
      <c r="C2254" s="136">
        <v>44451</v>
      </c>
      <c r="D2254" s="137" cm="1">
        <f t="array" ref="D2254">INDEX(Horimetros!$6:$6,1,'Tabela Horímetros'!F2254)</f>
        <v>0</v>
      </c>
      <c r="F2254">
        <f t="shared" si="35"/>
        <v>252</v>
      </c>
      <c r="H2254" s="59"/>
    </row>
    <row r="2255" spans="1:8">
      <c r="A2255" s="4" t="s">
        <v>68</v>
      </c>
      <c r="B2255" s="135" t="s">
        <v>67</v>
      </c>
      <c r="C2255" s="136">
        <v>44451</v>
      </c>
      <c r="D2255" s="137" cm="1">
        <f t="array" ref="D2255">INDEX(Horimetros!$7:$7,1,'Tabela Horímetros'!F2255)</f>
        <v>23513</v>
      </c>
      <c r="F2255">
        <f t="shared" si="35"/>
        <v>252</v>
      </c>
      <c r="H2255" s="59"/>
    </row>
    <row r="2256" spans="1:8">
      <c r="A2256" s="4" t="s">
        <v>72</v>
      </c>
      <c r="B2256" s="135" t="s">
        <v>71</v>
      </c>
      <c r="C2256" s="136">
        <v>44451</v>
      </c>
      <c r="D2256" s="137" cm="1">
        <f t="array" ref="D2256">INDEX(Horimetros!$8:$8,1,'Tabela Horímetros'!F2256)</f>
        <v>0</v>
      </c>
      <c r="F2256">
        <f t="shared" si="35"/>
        <v>252</v>
      </c>
      <c r="H2256" s="59"/>
    </row>
    <row r="2257" spans="1:8">
      <c r="A2257" s="4" t="s">
        <v>76</v>
      </c>
      <c r="B2257" s="135" t="s">
        <v>75</v>
      </c>
      <c r="C2257" s="136">
        <v>44451</v>
      </c>
      <c r="D2257" s="137" t="e" cm="1">
        <f t="array" ref="D2257">INDEX(Horimetros!#REF!,1,'Tabela Horímetros'!F2257)</f>
        <v>#REF!</v>
      </c>
      <c r="F2257">
        <f t="shared" si="35"/>
        <v>252</v>
      </c>
      <c r="H2257" s="59"/>
    </row>
    <row r="2258" spans="1:8">
      <c r="A2258" s="4" t="s">
        <v>80</v>
      </c>
      <c r="B2258" s="135" t="s">
        <v>79</v>
      </c>
      <c r="C2258" s="136">
        <v>44451</v>
      </c>
      <c r="D2258" s="137" t="e" cm="1">
        <f t="array" ref="D2258">INDEX(Horimetros!#REF!,1,'Tabela Horímetros'!F2258)</f>
        <v>#REF!</v>
      </c>
      <c r="F2258">
        <f t="shared" si="35"/>
        <v>252</v>
      </c>
      <c r="H2258" s="59"/>
    </row>
    <row r="2259" spans="1:8">
      <c r="A2259" s="4" t="s">
        <v>84</v>
      </c>
      <c r="B2259" s="135" t="s">
        <v>83</v>
      </c>
      <c r="C2259" s="136">
        <v>44451</v>
      </c>
      <c r="D2259" s="137" t="e" cm="1">
        <f t="array" ref="D2259">INDEX(Horimetros!#REF!,1,'Tabela Horímetros'!F2259)</f>
        <v>#REF!</v>
      </c>
      <c r="F2259">
        <f t="shared" si="35"/>
        <v>252</v>
      </c>
      <c r="H2259" s="59"/>
    </row>
    <row r="2260" spans="1:8">
      <c r="A2260" s="4" t="s">
        <v>86</v>
      </c>
      <c r="B2260" s="135" t="s">
        <v>85</v>
      </c>
      <c r="C2260" s="136">
        <v>44451</v>
      </c>
      <c r="D2260" s="137" t="e" cm="1">
        <f t="array" ref="D2260">INDEX(Horimetros!#REF!,1,'Tabela Horímetros'!F2260)</f>
        <v>#REF!</v>
      </c>
      <c r="F2260">
        <f t="shared" si="35"/>
        <v>252</v>
      </c>
      <c r="H2260" s="59"/>
    </row>
    <row r="2261" spans="1:8">
      <c r="A2261" s="4" t="s">
        <v>59</v>
      </c>
      <c r="B2261" s="135" t="s">
        <v>58</v>
      </c>
      <c r="C2261" s="136">
        <v>44452</v>
      </c>
      <c r="D2261" s="137" cm="1">
        <f t="array" ref="D2261">INDEX(Horimetros!$4:$4,1,'Tabela Horímetros'!F2261)</f>
        <v>0</v>
      </c>
      <c r="F2261">
        <f t="shared" ref="F2261:F2324" si="36">F2252+1</f>
        <v>253</v>
      </c>
      <c r="H2261" s="59"/>
    </row>
    <row r="2262" spans="1:8">
      <c r="A2262" s="4" t="s">
        <v>61</v>
      </c>
      <c r="B2262" s="135" t="s">
        <v>60</v>
      </c>
      <c r="C2262" s="136">
        <v>44452</v>
      </c>
      <c r="D2262" s="137" cm="1">
        <f t="array" ref="D2262">INDEX(Horimetros!$5:$5,1,'Tabela Horímetros'!F2262)</f>
        <v>0</v>
      </c>
      <c r="F2262">
        <f t="shared" si="36"/>
        <v>253</v>
      </c>
      <c r="H2262" s="59"/>
    </row>
    <row r="2263" spans="1:8">
      <c r="A2263" s="4" t="s">
        <v>63</v>
      </c>
      <c r="B2263" s="135" t="s">
        <v>62</v>
      </c>
      <c r="C2263" s="136">
        <v>44452</v>
      </c>
      <c r="D2263" s="137" cm="1">
        <f t="array" ref="D2263">INDEX(Horimetros!$6:$6,1,'Tabela Horímetros'!F2263)</f>
        <v>0</v>
      </c>
      <c r="F2263">
        <f t="shared" si="36"/>
        <v>253</v>
      </c>
      <c r="H2263" s="59"/>
    </row>
    <row r="2264" spans="1:8">
      <c r="A2264" s="4" t="s">
        <v>68</v>
      </c>
      <c r="B2264" s="135" t="s">
        <v>67</v>
      </c>
      <c r="C2264" s="136">
        <v>44452</v>
      </c>
      <c r="D2264" s="137" cm="1">
        <f t="array" ref="D2264">INDEX(Horimetros!$7:$7,1,'Tabela Horímetros'!F2264)</f>
        <v>23533</v>
      </c>
      <c r="F2264">
        <f t="shared" si="36"/>
        <v>253</v>
      </c>
      <c r="H2264" s="59"/>
    </row>
    <row r="2265" spans="1:8">
      <c r="A2265" s="4" t="s">
        <v>72</v>
      </c>
      <c r="B2265" s="135" t="s">
        <v>71</v>
      </c>
      <c r="C2265" s="136">
        <v>44452</v>
      </c>
      <c r="D2265" s="137" cm="1">
        <f t="array" ref="D2265">INDEX(Horimetros!$8:$8,1,'Tabela Horímetros'!F2265)</f>
        <v>0</v>
      </c>
      <c r="F2265">
        <f t="shared" si="36"/>
        <v>253</v>
      </c>
      <c r="H2265" s="59"/>
    </row>
    <row r="2266" spans="1:8">
      <c r="A2266" s="4" t="s">
        <v>76</v>
      </c>
      <c r="B2266" s="135" t="s">
        <v>75</v>
      </c>
      <c r="C2266" s="136">
        <v>44452</v>
      </c>
      <c r="D2266" s="137" t="e" cm="1">
        <f t="array" ref="D2266">INDEX(Horimetros!#REF!,1,'Tabela Horímetros'!F2266)</f>
        <v>#REF!</v>
      </c>
      <c r="F2266">
        <f t="shared" si="36"/>
        <v>253</v>
      </c>
      <c r="H2266" s="59"/>
    </row>
    <row r="2267" spans="1:8">
      <c r="A2267" s="4" t="s">
        <v>80</v>
      </c>
      <c r="B2267" s="135" t="s">
        <v>79</v>
      </c>
      <c r="C2267" s="136">
        <v>44452</v>
      </c>
      <c r="D2267" s="137" t="e" cm="1">
        <f t="array" ref="D2267">INDEX(Horimetros!#REF!,1,'Tabela Horímetros'!F2267)</f>
        <v>#REF!</v>
      </c>
      <c r="F2267">
        <f t="shared" si="36"/>
        <v>253</v>
      </c>
      <c r="H2267" s="59"/>
    </row>
    <row r="2268" spans="1:8">
      <c r="A2268" s="4" t="s">
        <v>84</v>
      </c>
      <c r="B2268" s="135" t="s">
        <v>83</v>
      </c>
      <c r="C2268" s="136">
        <v>44452</v>
      </c>
      <c r="D2268" s="137" t="e" cm="1">
        <f t="array" ref="D2268">INDEX(Horimetros!#REF!,1,'Tabela Horímetros'!F2268)</f>
        <v>#REF!</v>
      </c>
      <c r="F2268">
        <f t="shared" si="36"/>
        <v>253</v>
      </c>
      <c r="H2268" s="59"/>
    </row>
    <row r="2269" spans="1:8">
      <c r="A2269" s="4" t="s">
        <v>86</v>
      </c>
      <c r="B2269" s="135" t="s">
        <v>85</v>
      </c>
      <c r="C2269" s="136">
        <v>44452</v>
      </c>
      <c r="D2269" s="137" t="e" cm="1">
        <f t="array" ref="D2269">INDEX(Horimetros!#REF!,1,'Tabela Horímetros'!F2269)</f>
        <v>#REF!</v>
      </c>
      <c r="F2269">
        <f t="shared" si="36"/>
        <v>253</v>
      </c>
      <c r="H2269" s="59"/>
    </row>
    <row r="2270" spans="1:8">
      <c r="A2270" s="4" t="s">
        <v>59</v>
      </c>
      <c r="B2270" s="135" t="s">
        <v>58</v>
      </c>
      <c r="C2270" s="136">
        <v>44453</v>
      </c>
      <c r="D2270" s="137" cm="1">
        <f t="array" ref="D2270">INDEX(Horimetros!$4:$4,1,'Tabela Horímetros'!F2270)</f>
        <v>0</v>
      </c>
      <c r="F2270">
        <f t="shared" si="36"/>
        <v>254</v>
      </c>
      <c r="H2270" s="59"/>
    </row>
    <row r="2271" spans="1:8">
      <c r="A2271" s="4" t="s">
        <v>61</v>
      </c>
      <c r="B2271" s="135" t="s">
        <v>60</v>
      </c>
      <c r="C2271" s="136">
        <v>44453</v>
      </c>
      <c r="D2271" s="137" cm="1">
        <f t="array" ref="D2271">INDEX(Horimetros!$5:$5,1,'Tabela Horímetros'!F2271)</f>
        <v>0</v>
      </c>
      <c r="F2271">
        <f t="shared" si="36"/>
        <v>254</v>
      </c>
      <c r="H2271" s="59"/>
    </row>
    <row r="2272" spans="1:8">
      <c r="A2272" s="4" t="s">
        <v>63</v>
      </c>
      <c r="B2272" s="135" t="s">
        <v>62</v>
      </c>
      <c r="C2272" s="136">
        <v>44453</v>
      </c>
      <c r="D2272" s="137" cm="1">
        <f t="array" ref="D2272">INDEX(Horimetros!$6:$6,1,'Tabela Horímetros'!F2272)</f>
        <v>0</v>
      </c>
      <c r="F2272">
        <f t="shared" si="36"/>
        <v>254</v>
      </c>
      <c r="H2272" s="59"/>
    </row>
    <row r="2273" spans="1:8">
      <c r="A2273" s="4" t="s">
        <v>68</v>
      </c>
      <c r="B2273" s="135" t="s">
        <v>67</v>
      </c>
      <c r="C2273" s="136">
        <v>44453</v>
      </c>
      <c r="D2273" s="137" cm="1">
        <f t="array" ref="D2273">INDEX(Horimetros!$7:$7,1,'Tabela Horímetros'!F2273)</f>
        <v>23547</v>
      </c>
      <c r="F2273">
        <f t="shared" si="36"/>
        <v>254</v>
      </c>
      <c r="H2273" s="59"/>
    </row>
    <row r="2274" spans="1:8">
      <c r="A2274" s="4" t="s">
        <v>72</v>
      </c>
      <c r="B2274" s="135" t="s">
        <v>71</v>
      </c>
      <c r="C2274" s="136">
        <v>44453</v>
      </c>
      <c r="D2274" s="137" cm="1">
        <f t="array" ref="D2274">INDEX(Horimetros!$8:$8,1,'Tabela Horímetros'!F2274)</f>
        <v>0</v>
      </c>
      <c r="F2274">
        <f t="shared" si="36"/>
        <v>254</v>
      </c>
      <c r="H2274" s="59"/>
    </row>
    <row r="2275" spans="1:8">
      <c r="A2275" s="4" t="s">
        <v>76</v>
      </c>
      <c r="B2275" s="135" t="s">
        <v>75</v>
      </c>
      <c r="C2275" s="136">
        <v>44453</v>
      </c>
      <c r="D2275" s="137" t="e" cm="1">
        <f t="array" ref="D2275">INDEX(Horimetros!#REF!,1,'Tabela Horímetros'!F2275)</f>
        <v>#REF!</v>
      </c>
      <c r="F2275">
        <f t="shared" si="36"/>
        <v>254</v>
      </c>
      <c r="H2275" s="59"/>
    </row>
    <row r="2276" spans="1:8">
      <c r="A2276" s="4" t="s">
        <v>80</v>
      </c>
      <c r="B2276" s="135" t="s">
        <v>79</v>
      </c>
      <c r="C2276" s="136">
        <v>44453</v>
      </c>
      <c r="D2276" s="137" t="e" cm="1">
        <f t="array" ref="D2276">INDEX(Horimetros!#REF!,1,'Tabela Horímetros'!F2276)</f>
        <v>#REF!</v>
      </c>
      <c r="F2276">
        <f t="shared" si="36"/>
        <v>254</v>
      </c>
      <c r="H2276" s="59"/>
    </row>
    <row r="2277" spans="1:8">
      <c r="A2277" s="4" t="s">
        <v>84</v>
      </c>
      <c r="B2277" s="135" t="s">
        <v>83</v>
      </c>
      <c r="C2277" s="136">
        <v>44453</v>
      </c>
      <c r="D2277" s="137" t="e" cm="1">
        <f t="array" ref="D2277">INDEX(Horimetros!#REF!,1,'Tabela Horímetros'!F2277)</f>
        <v>#REF!</v>
      </c>
      <c r="F2277">
        <f t="shared" si="36"/>
        <v>254</v>
      </c>
      <c r="H2277" s="59"/>
    </row>
    <row r="2278" spans="1:8">
      <c r="A2278" s="4" t="s">
        <v>86</v>
      </c>
      <c r="B2278" s="135" t="s">
        <v>85</v>
      </c>
      <c r="C2278" s="136">
        <v>44453</v>
      </c>
      <c r="D2278" s="137" t="e" cm="1">
        <f t="array" ref="D2278">INDEX(Horimetros!#REF!,1,'Tabela Horímetros'!F2278)</f>
        <v>#REF!</v>
      </c>
      <c r="F2278">
        <f t="shared" si="36"/>
        <v>254</v>
      </c>
      <c r="H2278" s="59"/>
    </row>
    <row r="2279" spans="1:8">
      <c r="A2279" s="4" t="s">
        <v>59</v>
      </c>
      <c r="B2279" s="135" t="s">
        <v>58</v>
      </c>
      <c r="C2279" s="136">
        <v>44454</v>
      </c>
      <c r="D2279" s="137" cm="1">
        <f t="array" ref="D2279">INDEX(Horimetros!$4:$4,1,'Tabela Horímetros'!F2279)</f>
        <v>0</v>
      </c>
      <c r="F2279">
        <f t="shared" si="36"/>
        <v>255</v>
      </c>
      <c r="H2279" s="59"/>
    </row>
    <row r="2280" spans="1:8">
      <c r="A2280" s="4" t="s">
        <v>61</v>
      </c>
      <c r="B2280" s="135" t="s">
        <v>60</v>
      </c>
      <c r="C2280" s="136">
        <v>44454</v>
      </c>
      <c r="D2280" s="137" cm="1">
        <f t="array" ref="D2280">INDEX(Horimetros!$5:$5,1,'Tabela Horímetros'!F2280)</f>
        <v>0</v>
      </c>
      <c r="F2280">
        <f t="shared" si="36"/>
        <v>255</v>
      </c>
      <c r="H2280" s="59"/>
    </row>
    <row r="2281" spans="1:8">
      <c r="A2281" s="4" t="s">
        <v>63</v>
      </c>
      <c r="B2281" s="135" t="s">
        <v>62</v>
      </c>
      <c r="C2281" s="136">
        <v>44454</v>
      </c>
      <c r="D2281" s="137" cm="1">
        <f t="array" ref="D2281">INDEX(Horimetros!$6:$6,1,'Tabela Horímetros'!F2281)</f>
        <v>0</v>
      </c>
      <c r="F2281">
        <f t="shared" si="36"/>
        <v>255</v>
      </c>
      <c r="H2281" s="59"/>
    </row>
    <row r="2282" spans="1:8">
      <c r="A2282" s="4" t="s">
        <v>68</v>
      </c>
      <c r="B2282" s="135" t="s">
        <v>67</v>
      </c>
      <c r="C2282" s="136">
        <v>44454</v>
      </c>
      <c r="D2282" s="137" cm="1">
        <f t="array" ref="D2282">INDEX(Horimetros!$7:$7,1,'Tabela Horímetros'!F2282)</f>
        <v>23563</v>
      </c>
      <c r="F2282">
        <f t="shared" si="36"/>
        <v>255</v>
      </c>
      <c r="H2282" s="59"/>
    </row>
    <row r="2283" spans="1:8">
      <c r="A2283" s="4" t="s">
        <v>72</v>
      </c>
      <c r="B2283" s="135" t="s">
        <v>71</v>
      </c>
      <c r="C2283" s="136">
        <v>44454</v>
      </c>
      <c r="D2283" s="137" cm="1">
        <f t="array" ref="D2283">INDEX(Horimetros!$8:$8,1,'Tabela Horímetros'!F2283)</f>
        <v>0</v>
      </c>
      <c r="F2283">
        <f t="shared" si="36"/>
        <v>255</v>
      </c>
      <c r="H2283" s="59"/>
    </row>
    <row r="2284" spans="1:8">
      <c r="A2284" s="4" t="s">
        <v>76</v>
      </c>
      <c r="B2284" s="135" t="s">
        <v>75</v>
      </c>
      <c r="C2284" s="136">
        <v>44454</v>
      </c>
      <c r="D2284" s="137" t="e" cm="1">
        <f t="array" ref="D2284">INDEX(Horimetros!#REF!,1,'Tabela Horímetros'!F2284)</f>
        <v>#REF!</v>
      </c>
      <c r="F2284">
        <f t="shared" si="36"/>
        <v>255</v>
      </c>
      <c r="H2284" s="59"/>
    </row>
    <row r="2285" spans="1:8">
      <c r="A2285" s="4" t="s">
        <v>80</v>
      </c>
      <c r="B2285" s="135" t="s">
        <v>79</v>
      </c>
      <c r="C2285" s="136">
        <v>44454</v>
      </c>
      <c r="D2285" s="137" t="e" cm="1">
        <f t="array" ref="D2285">INDEX(Horimetros!#REF!,1,'Tabela Horímetros'!F2285)</f>
        <v>#REF!</v>
      </c>
      <c r="F2285">
        <f t="shared" si="36"/>
        <v>255</v>
      </c>
      <c r="H2285" s="59"/>
    </row>
    <row r="2286" spans="1:8">
      <c r="A2286" s="4" t="s">
        <v>84</v>
      </c>
      <c r="B2286" s="135" t="s">
        <v>83</v>
      </c>
      <c r="C2286" s="136">
        <v>44454</v>
      </c>
      <c r="D2286" s="137" t="e" cm="1">
        <f t="array" ref="D2286">INDEX(Horimetros!#REF!,1,'Tabela Horímetros'!F2286)</f>
        <v>#REF!</v>
      </c>
      <c r="F2286">
        <f t="shared" si="36"/>
        <v>255</v>
      </c>
      <c r="H2286" s="59"/>
    </row>
    <row r="2287" spans="1:8">
      <c r="A2287" s="4" t="s">
        <v>86</v>
      </c>
      <c r="B2287" s="135" t="s">
        <v>85</v>
      </c>
      <c r="C2287" s="136">
        <v>44454</v>
      </c>
      <c r="D2287" s="137" t="e" cm="1">
        <f t="array" ref="D2287">INDEX(Horimetros!#REF!,1,'Tabela Horímetros'!F2287)</f>
        <v>#REF!</v>
      </c>
      <c r="F2287">
        <f t="shared" si="36"/>
        <v>255</v>
      </c>
      <c r="H2287" s="59"/>
    </row>
    <row r="2288" spans="1:8">
      <c r="A2288" s="4" t="s">
        <v>59</v>
      </c>
      <c r="B2288" s="135" t="s">
        <v>58</v>
      </c>
      <c r="C2288" s="136">
        <v>44455</v>
      </c>
      <c r="D2288" s="137" cm="1">
        <f t="array" ref="D2288">INDEX(Horimetros!$4:$4,1,'Tabela Horímetros'!F2288)</f>
        <v>0</v>
      </c>
      <c r="F2288">
        <f t="shared" si="36"/>
        <v>256</v>
      </c>
      <c r="H2288" s="59"/>
    </row>
    <row r="2289" spans="1:8">
      <c r="A2289" s="4" t="s">
        <v>61</v>
      </c>
      <c r="B2289" s="135" t="s">
        <v>60</v>
      </c>
      <c r="C2289" s="136">
        <v>44455</v>
      </c>
      <c r="D2289" s="137" cm="1">
        <f t="array" ref="D2289">INDEX(Horimetros!$5:$5,1,'Tabela Horímetros'!F2289)</f>
        <v>0</v>
      </c>
      <c r="F2289">
        <f t="shared" si="36"/>
        <v>256</v>
      </c>
      <c r="H2289" s="59"/>
    </row>
    <row r="2290" spans="1:8">
      <c r="A2290" s="4" t="s">
        <v>63</v>
      </c>
      <c r="B2290" s="135" t="s">
        <v>62</v>
      </c>
      <c r="C2290" s="136">
        <v>44455</v>
      </c>
      <c r="D2290" s="137" cm="1">
        <f t="array" ref="D2290">INDEX(Horimetros!$6:$6,1,'Tabela Horímetros'!F2290)</f>
        <v>0</v>
      </c>
      <c r="F2290">
        <f t="shared" si="36"/>
        <v>256</v>
      </c>
      <c r="H2290" s="59"/>
    </row>
    <row r="2291" spans="1:8">
      <c r="A2291" s="4" t="s">
        <v>68</v>
      </c>
      <c r="B2291" s="135" t="s">
        <v>67</v>
      </c>
      <c r="C2291" s="136">
        <v>44455</v>
      </c>
      <c r="D2291" s="137" cm="1">
        <f t="array" ref="D2291">INDEX(Horimetros!$7:$7,1,'Tabela Horímetros'!F2291)</f>
        <v>23573</v>
      </c>
      <c r="F2291">
        <f t="shared" si="36"/>
        <v>256</v>
      </c>
      <c r="H2291" s="59"/>
    </row>
    <row r="2292" spans="1:8">
      <c r="A2292" s="4" t="s">
        <v>72</v>
      </c>
      <c r="B2292" s="135" t="s">
        <v>71</v>
      </c>
      <c r="C2292" s="136">
        <v>44455</v>
      </c>
      <c r="D2292" s="137" cm="1">
        <f t="array" ref="D2292">INDEX(Horimetros!$8:$8,1,'Tabela Horímetros'!F2292)</f>
        <v>0</v>
      </c>
      <c r="F2292">
        <f t="shared" si="36"/>
        <v>256</v>
      </c>
      <c r="H2292" s="59"/>
    </row>
    <row r="2293" spans="1:8">
      <c r="A2293" s="4" t="s">
        <v>76</v>
      </c>
      <c r="B2293" s="135" t="s">
        <v>75</v>
      </c>
      <c r="C2293" s="136">
        <v>44455</v>
      </c>
      <c r="D2293" s="137" t="e" cm="1">
        <f t="array" ref="D2293">INDEX(Horimetros!#REF!,1,'Tabela Horímetros'!F2293)</f>
        <v>#REF!</v>
      </c>
      <c r="F2293">
        <f t="shared" si="36"/>
        <v>256</v>
      </c>
      <c r="H2293" s="59"/>
    </row>
    <row r="2294" spans="1:8">
      <c r="A2294" s="4" t="s">
        <v>80</v>
      </c>
      <c r="B2294" s="135" t="s">
        <v>79</v>
      </c>
      <c r="C2294" s="136">
        <v>44455</v>
      </c>
      <c r="D2294" s="137" t="e" cm="1">
        <f t="array" ref="D2294">INDEX(Horimetros!#REF!,1,'Tabela Horímetros'!F2294)</f>
        <v>#REF!</v>
      </c>
      <c r="F2294">
        <f t="shared" si="36"/>
        <v>256</v>
      </c>
      <c r="H2294" s="59"/>
    </row>
    <row r="2295" spans="1:8">
      <c r="A2295" s="4" t="s">
        <v>84</v>
      </c>
      <c r="B2295" s="135" t="s">
        <v>83</v>
      </c>
      <c r="C2295" s="136">
        <v>44455</v>
      </c>
      <c r="D2295" s="137" t="e" cm="1">
        <f t="array" ref="D2295">INDEX(Horimetros!#REF!,1,'Tabela Horímetros'!F2295)</f>
        <v>#REF!</v>
      </c>
      <c r="F2295">
        <f t="shared" si="36"/>
        <v>256</v>
      </c>
      <c r="H2295" s="59"/>
    </row>
    <row r="2296" spans="1:8">
      <c r="A2296" s="4" t="s">
        <v>86</v>
      </c>
      <c r="B2296" s="135" t="s">
        <v>85</v>
      </c>
      <c r="C2296" s="136">
        <v>44455</v>
      </c>
      <c r="D2296" s="137" t="e" cm="1">
        <f t="array" ref="D2296">INDEX(Horimetros!#REF!,1,'Tabela Horímetros'!F2296)</f>
        <v>#REF!</v>
      </c>
      <c r="F2296">
        <f t="shared" si="36"/>
        <v>256</v>
      </c>
      <c r="H2296" s="59"/>
    </row>
    <row r="2297" spans="1:8">
      <c r="A2297" s="4" t="s">
        <v>59</v>
      </c>
      <c r="B2297" s="135" t="s">
        <v>58</v>
      </c>
      <c r="C2297" s="136">
        <v>44456</v>
      </c>
      <c r="D2297" s="137" cm="1">
        <f t="array" ref="D2297">INDEX(Horimetros!$4:$4,1,'Tabela Horímetros'!F2297)</f>
        <v>0</v>
      </c>
      <c r="F2297">
        <f t="shared" si="36"/>
        <v>257</v>
      </c>
      <c r="H2297" s="59"/>
    </row>
    <row r="2298" spans="1:8">
      <c r="A2298" s="4" t="s">
        <v>61</v>
      </c>
      <c r="B2298" s="135" t="s">
        <v>60</v>
      </c>
      <c r="C2298" s="136">
        <v>44456</v>
      </c>
      <c r="D2298" s="137" cm="1">
        <f t="array" ref="D2298">INDEX(Horimetros!$5:$5,1,'Tabela Horímetros'!F2298)</f>
        <v>0</v>
      </c>
      <c r="F2298">
        <f t="shared" si="36"/>
        <v>257</v>
      </c>
      <c r="H2298" s="59"/>
    </row>
    <row r="2299" spans="1:8">
      <c r="A2299" s="4" t="s">
        <v>63</v>
      </c>
      <c r="B2299" s="135" t="s">
        <v>62</v>
      </c>
      <c r="C2299" s="136">
        <v>44456</v>
      </c>
      <c r="D2299" s="137" cm="1">
        <f t="array" ref="D2299">INDEX(Horimetros!$6:$6,1,'Tabela Horímetros'!F2299)</f>
        <v>0</v>
      </c>
      <c r="F2299">
        <f t="shared" si="36"/>
        <v>257</v>
      </c>
      <c r="H2299" s="59"/>
    </row>
    <row r="2300" spans="1:8">
      <c r="A2300" s="4" t="s">
        <v>68</v>
      </c>
      <c r="B2300" s="135" t="s">
        <v>67</v>
      </c>
      <c r="C2300" s="136">
        <v>44456</v>
      </c>
      <c r="D2300" s="137" cm="1">
        <f t="array" ref="D2300">INDEX(Horimetros!$7:$7,1,'Tabela Horímetros'!F2300)</f>
        <v>23596</v>
      </c>
      <c r="F2300">
        <f t="shared" si="36"/>
        <v>257</v>
      </c>
      <c r="H2300" s="59"/>
    </row>
    <row r="2301" spans="1:8">
      <c r="A2301" s="4" t="s">
        <v>72</v>
      </c>
      <c r="B2301" s="135" t="s">
        <v>71</v>
      </c>
      <c r="C2301" s="136">
        <v>44456</v>
      </c>
      <c r="D2301" s="137" cm="1">
        <f t="array" ref="D2301">INDEX(Horimetros!$8:$8,1,'Tabela Horímetros'!F2301)</f>
        <v>0</v>
      </c>
      <c r="F2301">
        <f t="shared" si="36"/>
        <v>257</v>
      </c>
      <c r="H2301" s="59"/>
    </row>
    <row r="2302" spans="1:8">
      <c r="A2302" s="4" t="s">
        <v>76</v>
      </c>
      <c r="B2302" s="135" t="s">
        <v>75</v>
      </c>
      <c r="C2302" s="136">
        <v>44456</v>
      </c>
      <c r="D2302" s="137" t="e" cm="1">
        <f t="array" ref="D2302">INDEX(Horimetros!#REF!,1,'Tabela Horímetros'!F2302)</f>
        <v>#REF!</v>
      </c>
      <c r="F2302">
        <f t="shared" si="36"/>
        <v>257</v>
      </c>
      <c r="H2302" s="59"/>
    </row>
    <row r="2303" spans="1:8">
      <c r="A2303" s="4" t="s">
        <v>80</v>
      </c>
      <c r="B2303" s="135" t="s">
        <v>79</v>
      </c>
      <c r="C2303" s="136">
        <v>44456</v>
      </c>
      <c r="D2303" s="137" t="e" cm="1">
        <f t="array" ref="D2303">INDEX(Horimetros!#REF!,1,'Tabela Horímetros'!F2303)</f>
        <v>#REF!</v>
      </c>
      <c r="F2303">
        <f t="shared" si="36"/>
        <v>257</v>
      </c>
      <c r="H2303" s="59"/>
    </row>
    <row r="2304" spans="1:8">
      <c r="A2304" s="4" t="s">
        <v>84</v>
      </c>
      <c r="B2304" s="135" t="s">
        <v>83</v>
      </c>
      <c r="C2304" s="136">
        <v>44456</v>
      </c>
      <c r="D2304" s="137" t="e" cm="1">
        <f t="array" ref="D2304">INDEX(Horimetros!#REF!,1,'Tabela Horímetros'!F2304)</f>
        <v>#REF!</v>
      </c>
      <c r="F2304">
        <f t="shared" si="36"/>
        <v>257</v>
      </c>
      <c r="H2304" s="59"/>
    </row>
    <row r="2305" spans="1:8">
      <c r="A2305" s="4" t="s">
        <v>86</v>
      </c>
      <c r="B2305" s="135" t="s">
        <v>85</v>
      </c>
      <c r="C2305" s="136">
        <v>44456</v>
      </c>
      <c r="D2305" s="137" t="e" cm="1">
        <f t="array" ref="D2305">INDEX(Horimetros!#REF!,1,'Tabela Horímetros'!F2305)</f>
        <v>#REF!</v>
      </c>
      <c r="F2305">
        <f t="shared" si="36"/>
        <v>257</v>
      </c>
      <c r="H2305" s="59"/>
    </row>
    <row r="2306" spans="1:8">
      <c r="A2306" s="4" t="s">
        <v>59</v>
      </c>
      <c r="B2306" s="135" t="s">
        <v>58</v>
      </c>
      <c r="C2306" s="136">
        <v>44457</v>
      </c>
      <c r="D2306" s="137" cm="1">
        <f t="array" ref="D2306">INDEX(Horimetros!$4:$4,1,'Tabela Horímetros'!F2306)</f>
        <v>0</v>
      </c>
      <c r="F2306">
        <f t="shared" si="36"/>
        <v>258</v>
      </c>
      <c r="H2306" s="59"/>
    </row>
    <row r="2307" spans="1:8">
      <c r="A2307" s="4" t="s">
        <v>61</v>
      </c>
      <c r="B2307" s="135" t="s">
        <v>60</v>
      </c>
      <c r="C2307" s="136">
        <v>44457</v>
      </c>
      <c r="D2307" s="137" cm="1">
        <f t="array" ref="D2307">INDEX(Horimetros!$5:$5,1,'Tabela Horímetros'!F2307)</f>
        <v>0</v>
      </c>
      <c r="F2307">
        <f t="shared" si="36"/>
        <v>258</v>
      </c>
      <c r="H2307" s="59"/>
    </row>
    <row r="2308" spans="1:8">
      <c r="A2308" s="4" t="s">
        <v>63</v>
      </c>
      <c r="B2308" s="135" t="s">
        <v>62</v>
      </c>
      <c r="C2308" s="136">
        <v>44457</v>
      </c>
      <c r="D2308" s="137" cm="1">
        <f t="array" ref="D2308">INDEX(Horimetros!$6:$6,1,'Tabela Horímetros'!F2308)</f>
        <v>0</v>
      </c>
      <c r="F2308">
        <f t="shared" si="36"/>
        <v>258</v>
      </c>
      <c r="H2308" s="59"/>
    </row>
    <row r="2309" spans="1:8">
      <c r="A2309" s="4" t="s">
        <v>68</v>
      </c>
      <c r="B2309" s="135" t="s">
        <v>67</v>
      </c>
      <c r="C2309" s="136">
        <v>44457</v>
      </c>
      <c r="D2309" s="137" cm="1">
        <f t="array" ref="D2309">INDEX(Horimetros!$7:$7,1,'Tabela Horímetros'!F2309)</f>
        <v>23625</v>
      </c>
      <c r="F2309">
        <f t="shared" si="36"/>
        <v>258</v>
      </c>
      <c r="H2309" s="59"/>
    </row>
    <row r="2310" spans="1:8">
      <c r="A2310" s="4" t="s">
        <v>72</v>
      </c>
      <c r="B2310" s="135" t="s">
        <v>71</v>
      </c>
      <c r="C2310" s="136">
        <v>44457</v>
      </c>
      <c r="D2310" s="137" cm="1">
        <f t="array" ref="D2310">INDEX(Horimetros!$8:$8,1,'Tabela Horímetros'!F2310)</f>
        <v>0</v>
      </c>
      <c r="F2310">
        <f t="shared" si="36"/>
        <v>258</v>
      </c>
      <c r="H2310" s="59"/>
    </row>
    <row r="2311" spans="1:8">
      <c r="A2311" s="4" t="s">
        <v>76</v>
      </c>
      <c r="B2311" s="135" t="s">
        <v>75</v>
      </c>
      <c r="C2311" s="136">
        <v>44457</v>
      </c>
      <c r="D2311" s="137" t="e" cm="1">
        <f t="array" ref="D2311">INDEX(Horimetros!#REF!,1,'Tabela Horímetros'!F2311)</f>
        <v>#REF!</v>
      </c>
      <c r="F2311">
        <f t="shared" si="36"/>
        <v>258</v>
      </c>
      <c r="H2311" s="59"/>
    </row>
    <row r="2312" spans="1:8">
      <c r="A2312" s="4" t="s">
        <v>80</v>
      </c>
      <c r="B2312" s="135" t="s">
        <v>79</v>
      </c>
      <c r="C2312" s="136">
        <v>44457</v>
      </c>
      <c r="D2312" s="137" t="e" cm="1">
        <f t="array" ref="D2312">INDEX(Horimetros!#REF!,1,'Tabela Horímetros'!F2312)</f>
        <v>#REF!</v>
      </c>
      <c r="F2312">
        <f t="shared" si="36"/>
        <v>258</v>
      </c>
      <c r="H2312" s="59"/>
    </row>
    <row r="2313" spans="1:8">
      <c r="A2313" s="4" t="s">
        <v>84</v>
      </c>
      <c r="B2313" s="135" t="s">
        <v>83</v>
      </c>
      <c r="C2313" s="136">
        <v>44457</v>
      </c>
      <c r="D2313" s="137" t="e" cm="1">
        <f t="array" ref="D2313">INDEX(Horimetros!#REF!,1,'Tabela Horímetros'!F2313)</f>
        <v>#REF!</v>
      </c>
      <c r="F2313">
        <f t="shared" si="36"/>
        <v>258</v>
      </c>
      <c r="H2313" s="59"/>
    </row>
    <row r="2314" spans="1:8">
      <c r="A2314" s="4" t="s">
        <v>86</v>
      </c>
      <c r="B2314" s="135" t="s">
        <v>85</v>
      </c>
      <c r="C2314" s="136">
        <v>44457</v>
      </c>
      <c r="D2314" s="137" t="e" cm="1">
        <f t="array" ref="D2314">INDEX(Horimetros!#REF!,1,'Tabela Horímetros'!F2314)</f>
        <v>#REF!</v>
      </c>
      <c r="F2314">
        <f t="shared" si="36"/>
        <v>258</v>
      </c>
      <c r="H2314" s="59"/>
    </row>
    <row r="2315" spans="1:8">
      <c r="A2315" s="4" t="s">
        <v>59</v>
      </c>
      <c r="B2315" s="135" t="s">
        <v>58</v>
      </c>
      <c r="C2315" s="136">
        <v>44458</v>
      </c>
      <c r="D2315" s="137" cm="1">
        <f t="array" ref="D2315">INDEX(Horimetros!$4:$4,1,'Tabela Horímetros'!F2315)</f>
        <v>0</v>
      </c>
      <c r="F2315">
        <f t="shared" si="36"/>
        <v>259</v>
      </c>
      <c r="H2315" s="59"/>
    </row>
    <row r="2316" spans="1:8">
      <c r="A2316" s="4" t="s">
        <v>61</v>
      </c>
      <c r="B2316" s="135" t="s">
        <v>60</v>
      </c>
      <c r="C2316" s="136">
        <v>44458</v>
      </c>
      <c r="D2316" s="137" cm="1">
        <f t="array" ref="D2316">INDEX(Horimetros!$5:$5,1,'Tabela Horímetros'!F2316)</f>
        <v>0</v>
      </c>
      <c r="F2316">
        <f t="shared" si="36"/>
        <v>259</v>
      </c>
      <c r="H2316" s="59"/>
    </row>
    <row r="2317" spans="1:8">
      <c r="A2317" s="4" t="s">
        <v>63</v>
      </c>
      <c r="B2317" s="135" t="s">
        <v>62</v>
      </c>
      <c r="C2317" s="136">
        <v>44458</v>
      </c>
      <c r="D2317" s="137" cm="1">
        <f t="array" ref="D2317">INDEX(Horimetros!$6:$6,1,'Tabela Horímetros'!F2317)</f>
        <v>0</v>
      </c>
      <c r="F2317">
        <f t="shared" si="36"/>
        <v>259</v>
      </c>
      <c r="H2317" s="59"/>
    </row>
    <row r="2318" spans="1:8">
      <c r="A2318" s="4" t="s">
        <v>68</v>
      </c>
      <c r="B2318" s="135" t="s">
        <v>67</v>
      </c>
      <c r="C2318" s="136">
        <v>44458</v>
      </c>
      <c r="D2318" s="137" cm="1">
        <f t="array" ref="D2318">INDEX(Horimetros!$7:$7,1,'Tabela Horímetros'!F2318)</f>
        <v>23634</v>
      </c>
      <c r="F2318">
        <f t="shared" si="36"/>
        <v>259</v>
      </c>
      <c r="H2318" s="59"/>
    </row>
    <row r="2319" spans="1:8">
      <c r="A2319" s="4" t="s">
        <v>72</v>
      </c>
      <c r="B2319" s="135" t="s">
        <v>71</v>
      </c>
      <c r="C2319" s="136">
        <v>44458</v>
      </c>
      <c r="D2319" s="137" cm="1">
        <f t="array" ref="D2319">INDEX(Horimetros!$8:$8,1,'Tabela Horímetros'!F2319)</f>
        <v>0</v>
      </c>
      <c r="F2319">
        <f t="shared" si="36"/>
        <v>259</v>
      </c>
      <c r="H2319" s="59"/>
    </row>
    <row r="2320" spans="1:8">
      <c r="A2320" s="4" t="s">
        <v>76</v>
      </c>
      <c r="B2320" s="135" t="s">
        <v>75</v>
      </c>
      <c r="C2320" s="136">
        <v>44458</v>
      </c>
      <c r="D2320" s="137" t="e" cm="1">
        <f t="array" ref="D2320">INDEX(Horimetros!#REF!,1,'Tabela Horímetros'!F2320)</f>
        <v>#REF!</v>
      </c>
      <c r="F2320">
        <f t="shared" si="36"/>
        <v>259</v>
      </c>
      <c r="H2320" s="59"/>
    </row>
    <row r="2321" spans="1:8">
      <c r="A2321" s="4" t="s">
        <v>80</v>
      </c>
      <c r="B2321" s="135" t="s">
        <v>79</v>
      </c>
      <c r="C2321" s="136">
        <v>44458</v>
      </c>
      <c r="D2321" s="137" t="e" cm="1">
        <f t="array" ref="D2321">INDEX(Horimetros!#REF!,1,'Tabela Horímetros'!F2321)</f>
        <v>#REF!</v>
      </c>
      <c r="F2321">
        <f t="shared" si="36"/>
        <v>259</v>
      </c>
      <c r="H2321" s="59"/>
    </row>
    <row r="2322" spans="1:8">
      <c r="A2322" s="4" t="s">
        <v>84</v>
      </c>
      <c r="B2322" s="135" t="s">
        <v>83</v>
      </c>
      <c r="C2322" s="136">
        <v>44458</v>
      </c>
      <c r="D2322" s="137" t="e" cm="1">
        <f t="array" ref="D2322">INDEX(Horimetros!#REF!,1,'Tabela Horímetros'!F2322)</f>
        <v>#REF!</v>
      </c>
      <c r="F2322">
        <f t="shared" si="36"/>
        <v>259</v>
      </c>
      <c r="H2322" s="59"/>
    </row>
    <row r="2323" spans="1:8">
      <c r="A2323" s="4" t="s">
        <v>86</v>
      </c>
      <c r="B2323" s="135" t="s">
        <v>85</v>
      </c>
      <c r="C2323" s="136">
        <v>44458</v>
      </c>
      <c r="D2323" s="137" t="e" cm="1">
        <f t="array" ref="D2323">INDEX(Horimetros!#REF!,1,'Tabela Horímetros'!F2323)</f>
        <v>#REF!</v>
      </c>
      <c r="F2323">
        <f t="shared" si="36"/>
        <v>259</v>
      </c>
      <c r="H2323" s="59"/>
    </row>
    <row r="2324" spans="1:8">
      <c r="A2324" s="4" t="s">
        <v>59</v>
      </c>
      <c r="B2324" s="135" t="s">
        <v>58</v>
      </c>
      <c r="C2324" s="136">
        <v>44459</v>
      </c>
      <c r="D2324" s="137" cm="1">
        <f t="array" ref="D2324">INDEX(Horimetros!$4:$4,1,'Tabela Horímetros'!F2324)</f>
        <v>0</v>
      </c>
      <c r="F2324">
        <f t="shared" si="36"/>
        <v>260</v>
      </c>
      <c r="H2324" s="59"/>
    </row>
    <row r="2325" spans="1:8">
      <c r="A2325" s="4" t="s">
        <v>61</v>
      </c>
      <c r="B2325" s="135" t="s">
        <v>60</v>
      </c>
      <c r="C2325" s="136">
        <v>44459</v>
      </c>
      <c r="D2325" s="137" cm="1">
        <f t="array" ref="D2325">INDEX(Horimetros!$5:$5,1,'Tabela Horímetros'!F2325)</f>
        <v>0</v>
      </c>
      <c r="F2325">
        <f t="shared" ref="F2325:F2388" si="37">F2316+1</f>
        <v>260</v>
      </c>
      <c r="H2325" s="59"/>
    </row>
    <row r="2326" spans="1:8">
      <c r="A2326" s="4" t="s">
        <v>63</v>
      </c>
      <c r="B2326" s="135" t="s">
        <v>62</v>
      </c>
      <c r="C2326" s="136">
        <v>44459</v>
      </c>
      <c r="D2326" s="137" cm="1">
        <f t="array" ref="D2326">INDEX(Horimetros!$6:$6,1,'Tabela Horímetros'!F2326)</f>
        <v>0</v>
      </c>
      <c r="F2326">
        <f t="shared" si="37"/>
        <v>260</v>
      </c>
      <c r="H2326" s="59"/>
    </row>
    <row r="2327" spans="1:8">
      <c r="A2327" s="4" t="s">
        <v>68</v>
      </c>
      <c r="B2327" s="135" t="s">
        <v>67</v>
      </c>
      <c r="C2327" s="136">
        <v>44459</v>
      </c>
      <c r="D2327" s="137" cm="1">
        <f t="array" ref="D2327">INDEX(Horimetros!$7:$7,1,'Tabela Horímetros'!F2327)</f>
        <v>23651</v>
      </c>
      <c r="F2327">
        <f t="shared" si="37"/>
        <v>260</v>
      </c>
      <c r="H2327" s="59"/>
    </row>
    <row r="2328" spans="1:8">
      <c r="A2328" s="4" t="s">
        <v>72</v>
      </c>
      <c r="B2328" s="135" t="s">
        <v>71</v>
      </c>
      <c r="C2328" s="136">
        <v>44459</v>
      </c>
      <c r="D2328" s="137" cm="1">
        <f t="array" ref="D2328">INDEX(Horimetros!$8:$8,1,'Tabela Horímetros'!F2328)</f>
        <v>0</v>
      </c>
      <c r="F2328">
        <f t="shared" si="37"/>
        <v>260</v>
      </c>
      <c r="H2328" s="59"/>
    </row>
    <row r="2329" spans="1:8">
      <c r="A2329" s="4" t="s">
        <v>76</v>
      </c>
      <c r="B2329" s="135" t="s">
        <v>75</v>
      </c>
      <c r="C2329" s="136">
        <v>44459</v>
      </c>
      <c r="D2329" s="137" t="e" cm="1">
        <f t="array" ref="D2329">INDEX(Horimetros!#REF!,1,'Tabela Horímetros'!F2329)</f>
        <v>#REF!</v>
      </c>
      <c r="F2329">
        <f t="shared" si="37"/>
        <v>260</v>
      </c>
      <c r="H2329" s="59"/>
    </row>
    <row r="2330" spans="1:8">
      <c r="A2330" s="4" t="s">
        <v>80</v>
      </c>
      <c r="B2330" s="135" t="s">
        <v>79</v>
      </c>
      <c r="C2330" s="136">
        <v>44459</v>
      </c>
      <c r="D2330" s="137" t="e" cm="1">
        <f t="array" ref="D2330">INDEX(Horimetros!#REF!,1,'Tabela Horímetros'!F2330)</f>
        <v>#REF!</v>
      </c>
      <c r="F2330">
        <f t="shared" si="37"/>
        <v>260</v>
      </c>
      <c r="H2330" s="59"/>
    </row>
    <row r="2331" spans="1:8">
      <c r="A2331" s="4" t="s">
        <v>84</v>
      </c>
      <c r="B2331" s="135" t="s">
        <v>83</v>
      </c>
      <c r="C2331" s="136">
        <v>44459</v>
      </c>
      <c r="D2331" s="137" t="e" cm="1">
        <f t="array" ref="D2331">INDEX(Horimetros!#REF!,1,'Tabela Horímetros'!F2331)</f>
        <v>#REF!</v>
      </c>
      <c r="F2331">
        <f t="shared" si="37"/>
        <v>260</v>
      </c>
      <c r="H2331" s="59"/>
    </row>
    <row r="2332" spans="1:8">
      <c r="A2332" s="4" t="s">
        <v>86</v>
      </c>
      <c r="B2332" s="135" t="s">
        <v>85</v>
      </c>
      <c r="C2332" s="136">
        <v>44459</v>
      </c>
      <c r="D2332" s="137" t="e" cm="1">
        <f t="array" ref="D2332">INDEX(Horimetros!#REF!,1,'Tabela Horímetros'!F2332)</f>
        <v>#REF!</v>
      </c>
      <c r="F2332">
        <f t="shared" si="37"/>
        <v>260</v>
      </c>
      <c r="H2332" s="59"/>
    </row>
    <row r="2333" spans="1:8">
      <c r="A2333" s="4" t="s">
        <v>59</v>
      </c>
      <c r="B2333" s="135" t="s">
        <v>58</v>
      </c>
      <c r="C2333" s="136">
        <v>44460</v>
      </c>
      <c r="D2333" s="137" cm="1">
        <f t="array" ref="D2333">INDEX(Horimetros!$4:$4,1,'Tabela Horímetros'!F2333)</f>
        <v>0</v>
      </c>
      <c r="F2333">
        <f t="shared" si="37"/>
        <v>261</v>
      </c>
      <c r="H2333" s="59"/>
    </row>
    <row r="2334" spans="1:8">
      <c r="A2334" s="4" t="s">
        <v>61</v>
      </c>
      <c r="B2334" s="135" t="s">
        <v>60</v>
      </c>
      <c r="C2334" s="136">
        <v>44460</v>
      </c>
      <c r="D2334" s="137" cm="1">
        <f t="array" ref="D2334">INDEX(Horimetros!$5:$5,1,'Tabela Horímetros'!F2334)</f>
        <v>0</v>
      </c>
      <c r="F2334">
        <f t="shared" si="37"/>
        <v>261</v>
      </c>
      <c r="H2334" s="59"/>
    </row>
    <row r="2335" spans="1:8">
      <c r="A2335" s="4" t="s">
        <v>63</v>
      </c>
      <c r="B2335" s="135" t="s">
        <v>62</v>
      </c>
      <c r="C2335" s="136">
        <v>44460</v>
      </c>
      <c r="D2335" s="137" cm="1">
        <f t="array" ref="D2335">INDEX(Horimetros!$6:$6,1,'Tabela Horímetros'!F2335)</f>
        <v>0</v>
      </c>
      <c r="F2335">
        <f t="shared" si="37"/>
        <v>261</v>
      </c>
      <c r="H2335" s="59"/>
    </row>
    <row r="2336" spans="1:8">
      <c r="A2336" s="4" t="s">
        <v>68</v>
      </c>
      <c r="B2336" s="135" t="s">
        <v>67</v>
      </c>
      <c r="C2336" s="136">
        <v>44460</v>
      </c>
      <c r="D2336" s="137" cm="1">
        <f t="array" ref="D2336">INDEX(Horimetros!$7:$7,1,'Tabela Horímetros'!F2336)</f>
        <v>23666</v>
      </c>
      <c r="F2336">
        <f t="shared" si="37"/>
        <v>261</v>
      </c>
      <c r="H2336" s="59"/>
    </row>
    <row r="2337" spans="1:8">
      <c r="A2337" s="4" t="s">
        <v>72</v>
      </c>
      <c r="B2337" s="135" t="s">
        <v>71</v>
      </c>
      <c r="C2337" s="136">
        <v>44460</v>
      </c>
      <c r="D2337" s="137" cm="1">
        <f t="array" ref="D2337">INDEX(Horimetros!$8:$8,1,'Tabela Horímetros'!F2337)</f>
        <v>0</v>
      </c>
      <c r="F2337">
        <f t="shared" si="37"/>
        <v>261</v>
      </c>
      <c r="H2337" s="59"/>
    </row>
    <row r="2338" spans="1:8">
      <c r="A2338" s="4" t="s">
        <v>76</v>
      </c>
      <c r="B2338" s="135" t="s">
        <v>75</v>
      </c>
      <c r="C2338" s="136">
        <v>44460</v>
      </c>
      <c r="D2338" s="137" t="e" cm="1">
        <f t="array" ref="D2338">INDEX(Horimetros!#REF!,1,'Tabela Horímetros'!F2338)</f>
        <v>#REF!</v>
      </c>
      <c r="F2338">
        <f t="shared" si="37"/>
        <v>261</v>
      </c>
      <c r="H2338" s="59"/>
    </row>
    <row r="2339" spans="1:8">
      <c r="A2339" s="4" t="s">
        <v>80</v>
      </c>
      <c r="B2339" s="135" t="s">
        <v>79</v>
      </c>
      <c r="C2339" s="136">
        <v>44460</v>
      </c>
      <c r="D2339" s="137" t="e" cm="1">
        <f t="array" ref="D2339">INDEX(Horimetros!#REF!,1,'Tabela Horímetros'!F2339)</f>
        <v>#REF!</v>
      </c>
      <c r="F2339">
        <f t="shared" si="37"/>
        <v>261</v>
      </c>
      <c r="H2339" s="59"/>
    </row>
    <row r="2340" spans="1:8">
      <c r="A2340" s="4" t="s">
        <v>84</v>
      </c>
      <c r="B2340" s="135" t="s">
        <v>83</v>
      </c>
      <c r="C2340" s="136">
        <v>44460</v>
      </c>
      <c r="D2340" s="137" t="e" cm="1">
        <f t="array" ref="D2340">INDEX(Horimetros!#REF!,1,'Tabela Horímetros'!F2340)</f>
        <v>#REF!</v>
      </c>
      <c r="F2340">
        <f t="shared" si="37"/>
        <v>261</v>
      </c>
      <c r="H2340" s="59"/>
    </row>
    <row r="2341" spans="1:8">
      <c r="A2341" s="4" t="s">
        <v>86</v>
      </c>
      <c r="B2341" s="135" t="s">
        <v>85</v>
      </c>
      <c r="C2341" s="136">
        <v>44460</v>
      </c>
      <c r="D2341" s="137" t="e" cm="1">
        <f t="array" ref="D2341">INDEX(Horimetros!#REF!,1,'Tabela Horímetros'!F2341)</f>
        <v>#REF!</v>
      </c>
      <c r="F2341">
        <f t="shared" si="37"/>
        <v>261</v>
      </c>
      <c r="H2341" s="59"/>
    </row>
    <row r="2342" spans="1:8">
      <c r="A2342" s="4" t="s">
        <v>59</v>
      </c>
      <c r="B2342" s="135" t="s">
        <v>58</v>
      </c>
      <c r="C2342" s="136">
        <v>44461</v>
      </c>
      <c r="D2342" s="137" cm="1">
        <f t="array" ref="D2342">INDEX(Horimetros!$4:$4,1,'Tabela Horímetros'!F2342)</f>
        <v>0</v>
      </c>
      <c r="F2342">
        <f t="shared" si="37"/>
        <v>262</v>
      </c>
      <c r="H2342" s="59"/>
    </row>
    <row r="2343" spans="1:8">
      <c r="A2343" s="4" t="s">
        <v>61</v>
      </c>
      <c r="B2343" s="135" t="s">
        <v>60</v>
      </c>
      <c r="C2343" s="136">
        <v>44461</v>
      </c>
      <c r="D2343" s="137" cm="1">
        <f t="array" ref="D2343">INDEX(Horimetros!$5:$5,1,'Tabela Horímetros'!F2343)</f>
        <v>0</v>
      </c>
      <c r="F2343">
        <f t="shared" si="37"/>
        <v>262</v>
      </c>
      <c r="H2343" s="59"/>
    </row>
    <row r="2344" spans="1:8">
      <c r="A2344" s="4" t="s">
        <v>63</v>
      </c>
      <c r="B2344" s="135" t="s">
        <v>62</v>
      </c>
      <c r="C2344" s="136">
        <v>44461</v>
      </c>
      <c r="D2344" s="137" cm="1">
        <f t="array" ref="D2344">INDEX(Horimetros!$6:$6,1,'Tabela Horímetros'!F2344)</f>
        <v>0</v>
      </c>
      <c r="F2344">
        <f t="shared" si="37"/>
        <v>262</v>
      </c>
      <c r="H2344" s="59"/>
    </row>
    <row r="2345" spans="1:8">
      <c r="A2345" s="4" t="s">
        <v>68</v>
      </c>
      <c r="B2345" s="135" t="s">
        <v>67</v>
      </c>
      <c r="C2345" s="136">
        <v>44461</v>
      </c>
      <c r="D2345" s="137" cm="1">
        <f t="array" ref="D2345">INDEX(Horimetros!$7:$7,1,'Tabela Horímetros'!F2345)</f>
        <v>23685</v>
      </c>
      <c r="F2345">
        <f t="shared" si="37"/>
        <v>262</v>
      </c>
      <c r="H2345" s="59"/>
    </row>
    <row r="2346" spans="1:8">
      <c r="A2346" s="4" t="s">
        <v>72</v>
      </c>
      <c r="B2346" s="135" t="s">
        <v>71</v>
      </c>
      <c r="C2346" s="136">
        <v>44461</v>
      </c>
      <c r="D2346" s="137" cm="1">
        <f t="array" ref="D2346">INDEX(Horimetros!$8:$8,1,'Tabela Horímetros'!F2346)</f>
        <v>0</v>
      </c>
      <c r="F2346">
        <f t="shared" si="37"/>
        <v>262</v>
      </c>
      <c r="H2346" s="59"/>
    </row>
    <row r="2347" spans="1:8">
      <c r="A2347" s="4" t="s">
        <v>76</v>
      </c>
      <c r="B2347" s="135" t="s">
        <v>75</v>
      </c>
      <c r="C2347" s="136">
        <v>44461</v>
      </c>
      <c r="D2347" s="137" t="e" cm="1">
        <f t="array" ref="D2347">INDEX(Horimetros!#REF!,1,'Tabela Horímetros'!F2347)</f>
        <v>#REF!</v>
      </c>
      <c r="F2347">
        <f t="shared" si="37"/>
        <v>262</v>
      </c>
      <c r="H2347" s="59"/>
    </row>
    <row r="2348" spans="1:8">
      <c r="A2348" s="4" t="s">
        <v>80</v>
      </c>
      <c r="B2348" s="135" t="s">
        <v>79</v>
      </c>
      <c r="C2348" s="136">
        <v>44461</v>
      </c>
      <c r="D2348" s="137" t="e" cm="1">
        <f t="array" ref="D2348">INDEX(Horimetros!#REF!,1,'Tabela Horímetros'!F2348)</f>
        <v>#REF!</v>
      </c>
      <c r="F2348">
        <f t="shared" si="37"/>
        <v>262</v>
      </c>
      <c r="H2348" s="59"/>
    </row>
    <row r="2349" spans="1:8">
      <c r="A2349" s="4" t="s">
        <v>84</v>
      </c>
      <c r="B2349" s="135" t="s">
        <v>83</v>
      </c>
      <c r="C2349" s="136">
        <v>44461</v>
      </c>
      <c r="D2349" s="137" t="e" cm="1">
        <f t="array" ref="D2349">INDEX(Horimetros!#REF!,1,'Tabela Horímetros'!F2349)</f>
        <v>#REF!</v>
      </c>
      <c r="F2349">
        <f t="shared" si="37"/>
        <v>262</v>
      </c>
      <c r="H2349" s="59"/>
    </row>
    <row r="2350" spans="1:8">
      <c r="A2350" s="4" t="s">
        <v>86</v>
      </c>
      <c r="B2350" s="135" t="s">
        <v>85</v>
      </c>
      <c r="C2350" s="136">
        <v>44461</v>
      </c>
      <c r="D2350" s="137" t="e" cm="1">
        <f t="array" ref="D2350">INDEX(Horimetros!#REF!,1,'Tabela Horímetros'!F2350)</f>
        <v>#REF!</v>
      </c>
      <c r="F2350">
        <f t="shared" si="37"/>
        <v>262</v>
      </c>
      <c r="H2350" s="59"/>
    </row>
    <row r="2351" spans="1:8">
      <c r="A2351" s="4" t="s">
        <v>59</v>
      </c>
      <c r="B2351" s="135" t="s">
        <v>58</v>
      </c>
      <c r="C2351" s="136">
        <v>44462</v>
      </c>
      <c r="D2351" s="137" cm="1">
        <f t="array" ref="D2351">INDEX(Horimetros!$4:$4,1,'Tabela Horímetros'!F2351)</f>
        <v>0</v>
      </c>
      <c r="F2351">
        <f t="shared" si="37"/>
        <v>263</v>
      </c>
      <c r="H2351" s="59"/>
    </row>
    <row r="2352" spans="1:8">
      <c r="A2352" s="4" t="s">
        <v>61</v>
      </c>
      <c r="B2352" s="135" t="s">
        <v>60</v>
      </c>
      <c r="C2352" s="136">
        <v>44462</v>
      </c>
      <c r="D2352" s="137" cm="1">
        <f t="array" ref="D2352">INDEX(Horimetros!$5:$5,1,'Tabela Horímetros'!F2352)</f>
        <v>0</v>
      </c>
      <c r="F2352">
        <f t="shared" si="37"/>
        <v>263</v>
      </c>
      <c r="H2352" s="59"/>
    </row>
    <row r="2353" spans="1:8">
      <c r="A2353" s="4" t="s">
        <v>63</v>
      </c>
      <c r="B2353" s="135" t="s">
        <v>62</v>
      </c>
      <c r="C2353" s="136">
        <v>44462</v>
      </c>
      <c r="D2353" s="137" cm="1">
        <f t="array" ref="D2353">INDEX(Horimetros!$6:$6,1,'Tabela Horímetros'!F2353)</f>
        <v>0</v>
      </c>
      <c r="F2353">
        <f t="shared" si="37"/>
        <v>263</v>
      </c>
      <c r="H2353" s="59"/>
    </row>
    <row r="2354" spans="1:8">
      <c r="A2354" s="4" t="s">
        <v>68</v>
      </c>
      <c r="B2354" s="135" t="s">
        <v>67</v>
      </c>
      <c r="C2354" s="136">
        <v>44462</v>
      </c>
      <c r="D2354" s="137" cm="1">
        <f t="array" ref="D2354">INDEX(Horimetros!$7:$7,1,'Tabela Horímetros'!F2354)</f>
        <v>23703</v>
      </c>
      <c r="F2354">
        <f t="shared" si="37"/>
        <v>263</v>
      </c>
      <c r="H2354" s="59"/>
    </row>
    <row r="2355" spans="1:8">
      <c r="A2355" s="4" t="s">
        <v>72</v>
      </c>
      <c r="B2355" s="135" t="s">
        <v>71</v>
      </c>
      <c r="C2355" s="136">
        <v>44462</v>
      </c>
      <c r="D2355" s="137" cm="1">
        <f t="array" ref="D2355">INDEX(Horimetros!$8:$8,1,'Tabela Horímetros'!F2355)</f>
        <v>0</v>
      </c>
      <c r="F2355">
        <f t="shared" si="37"/>
        <v>263</v>
      </c>
      <c r="H2355" s="59"/>
    </row>
    <row r="2356" spans="1:8">
      <c r="A2356" s="4" t="s">
        <v>76</v>
      </c>
      <c r="B2356" s="135" t="s">
        <v>75</v>
      </c>
      <c r="C2356" s="136">
        <v>44462</v>
      </c>
      <c r="D2356" s="137" t="e" cm="1">
        <f t="array" ref="D2356">INDEX(Horimetros!#REF!,1,'Tabela Horímetros'!F2356)</f>
        <v>#REF!</v>
      </c>
      <c r="F2356">
        <f t="shared" si="37"/>
        <v>263</v>
      </c>
      <c r="H2356" s="59"/>
    </row>
    <row r="2357" spans="1:8">
      <c r="A2357" s="4" t="s">
        <v>80</v>
      </c>
      <c r="B2357" s="135" t="s">
        <v>79</v>
      </c>
      <c r="C2357" s="136">
        <v>44462</v>
      </c>
      <c r="D2357" s="137" t="e" cm="1">
        <f t="array" ref="D2357">INDEX(Horimetros!#REF!,1,'Tabela Horímetros'!F2357)</f>
        <v>#REF!</v>
      </c>
      <c r="F2357">
        <f t="shared" si="37"/>
        <v>263</v>
      </c>
      <c r="H2357" s="59"/>
    </row>
    <row r="2358" spans="1:8">
      <c r="A2358" s="4" t="s">
        <v>84</v>
      </c>
      <c r="B2358" s="135" t="s">
        <v>83</v>
      </c>
      <c r="C2358" s="136">
        <v>44462</v>
      </c>
      <c r="D2358" s="137" t="e" cm="1">
        <f t="array" ref="D2358">INDEX(Horimetros!#REF!,1,'Tabela Horímetros'!F2358)</f>
        <v>#REF!</v>
      </c>
      <c r="F2358">
        <f t="shared" si="37"/>
        <v>263</v>
      </c>
      <c r="H2358" s="59"/>
    </row>
    <row r="2359" spans="1:8">
      <c r="A2359" s="4" t="s">
        <v>86</v>
      </c>
      <c r="B2359" s="135" t="s">
        <v>85</v>
      </c>
      <c r="C2359" s="136">
        <v>44462</v>
      </c>
      <c r="D2359" s="137" t="e" cm="1">
        <f t="array" ref="D2359">INDEX(Horimetros!#REF!,1,'Tabela Horímetros'!F2359)</f>
        <v>#REF!</v>
      </c>
      <c r="F2359">
        <f t="shared" si="37"/>
        <v>263</v>
      </c>
      <c r="H2359" s="59"/>
    </row>
    <row r="2360" spans="1:8">
      <c r="A2360" s="4" t="s">
        <v>59</v>
      </c>
      <c r="B2360" s="135" t="s">
        <v>58</v>
      </c>
      <c r="C2360" s="136">
        <v>44463</v>
      </c>
      <c r="D2360" s="137" cm="1">
        <f t="array" ref="D2360">INDEX(Horimetros!$4:$4,1,'Tabela Horímetros'!F2360)</f>
        <v>0</v>
      </c>
      <c r="F2360">
        <f t="shared" si="37"/>
        <v>264</v>
      </c>
      <c r="H2360" s="59"/>
    </row>
    <row r="2361" spans="1:8">
      <c r="A2361" s="4" t="s">
        <v>61</v>
      </c>
      <c r="B2361" s="135" t="s">
        <v>60</v>
      </c>
      <c r="C2361" s="136">
        <v>44463</v>
      </c>
      <c r="D2361" s="137" cm="1">
        <f t="array" ref="D2361">INDEX(Horimetros!$5:$5,1,'Tabela Horímetros'!F2361)</f>
        <v>0</v>
      </c>
      <c r="F2361">
        <f t="shared" si="37"/>
        <v>264</v>
      </c>
      <c r="H2361" s="59"/>
    </row>
    <row r="2362" spans="1:8">
      <c r="A2362" s="4" t="s">
        <v>63</v>
      </c>
      <c r="B2362" s="135" t="s">
        <v>62</v>
      </c>
      <c r="C2362" s="136">
        <v>44463</v>
      </c>
      <c r="D2362" s="137" cm="1">
        <f t="array" ref="D2362">INDEX(Horimetros!$6:$6,1,'Tabela Horímetros'!F2362)</f>
        <v>0</v>
      </c>
      <c r="F2362">
        <f t="shared" si="37"/>
        <v>264</v>
      </c>
      <c r="H2362" s="59"/>
    </row>
    <row r="2363" spans="1:8">
      <c r="A2363" s="4" t="s">
        <v>68</v>
      </c>
      <c r="B2363" s="135" t="s">
        <v>67</v>
      </c>
      <c r="C2363" s="136">
        <v>44463</v>
      </c>
      <c r="D2363" s="137" cm="1">
        <f t="array" ref="D2363">INDEX(Horimetros!$7:$7,1,'Tabela Horímetros'!F2363)</f>
        <v>23720</v>
      </c>
      <c r="F2363">
        <f t="shared" si="37"/>
        <v>264</v>
      </c>
      <c r="H2363" s="59"/>
    </row>
    <row r="2364" spans="1:8">
      <c r="A2364" s="4" t="s">
        <v>72</v>
      </c>
      <c r="B2364" s="135" t="s">
        <v>71</v>
      </c>
      <c r="C2364" s="136">
        <v>44463</v>
      </c>
      <c r="D2364" s="137" cm="1">
        <f t="array" ref="D2364">INDEX(Horimetros!$8:$8,1,'Tabela Horímetros'!F2364)</f>
        <v>0</v>
      </c>
      <c r="F2364">
        <f t="shared" si="37"/>
        <v>264</v>
      </c>
      <c r="H2364" s="59"/>
    </row>
    <row r="2365" spans="1:8">
      <c r="A2365" s="4" t="s">
        <v>76</v>
      </c>
      <c r="B2365" s="135" t="s">
        <v>75</v>
      </c>
      <c r="C2365" s="136">
        <v>44463</v>
      </c>
      <c r="D2365" s="137" t="e" cm="1">
        <f t="array" ref="D2365">INDEX(Horimetros!#REF!,1,'Tabela Horímetros'!F2365)</f>
        <v>#REF!</v>
      </c>
      <c r="F2365">
        <f t="shared" si="37"/>
        <v>264</v>
      </c>
      <c r="H2365" s="59"/>
    </row>
    <row r="2366" spans="1:8">
      <c r="A2366" s="4" t="s">
        <v>80</v>
      </c>
      <c r="B2366" s="135" t="s">
        <v>79</v>
      </c>
      <c r="C2366" s="136">
        <v>44463</v>
      </c>
      <c r="D2366" s="137" t="e" cm="1">
        <f t="array" ref="D2366">INDEX(Horimetros!#REF!,1,'Tabela Horímetros'!F2366)</f>
        <v>#REF!</v>
      </c>
      <c r="F2366">
        <f t="shared" si="37"/>
        <v>264</v>
      </c>
      <c r="H2366" s="59"/>
    </row>
    <row r="2367" spans="1:8">
      <c r="A2367" s="4" t="s">
        <v>84</v>
      </c>
      <c r="B2367" s="135" t="s">
        <v>83</v>
      </c>
      <c r="C2367" s="136">
        <v>44463</v>
      </c>
      <c r="D2367" s="137" t="e" cm="1">
        <f t="array" ref="D2367">INDEX(Horimetros!#REF!,1,'Tabela Horímetros'!F2367)</f>
        <v>#REF!</v>
      </c>
      <c r="F2367">
        <f t="shared" si="37"/>
        <v>264</v>
      </c>
      <c r="H2367" s="59"/>
    </row>
    <row r="2368" spans="1:8">
      <c r="A2368" s="4" t="s">
        <v>86</v>
      </c>
      <c r="B2368" s="135" t="s">
        <v>85</v>
      </c>
      <c r="C2368" s="136">
        <v>44463</v>
      </c>
      <c r="D2368" s="137" t="e" cm="1">
        <f t="array" ref="D2368">INDEX(Horimetros!#REF!,1,'Tabela Horímetros'!F2368)</f>
        <v>#REF!</v>
      </c>
      <c r="F2368">
        <f t="shared" si="37"/>
        <v>264</v>
      </c>
      <c r="H2368" s="59"/>
    </row>
    <row r="2369" spans="1:8">
      <c r="A2369" s="4" t="s">
        <v>59</v>
      </c>
      <c r="B2369" s="135" t="s">
        <v>58</v>
      </c>
      <c r="C2369" s="136">
        <v>44464</v>
      </c>
      <c r="D2369" s="137" cm="1">
        <f t="array" ref="D2369">INDEX(Horimetros!$4:$4,1,'Tabela Horímetros'!F2369)</f>
        <v>0</v>
      </c>
      <c r="F2369">
        <f t="shared" si="37"/>
        <v>265</v>
      </c>
      <c r="H2369" s="59"/>
    </row>
    <row r="2370" spans="1:8">
      <c r="A2370" s="4" t="s">
        <v>61</v>
      </c>
      <c r="B2370" s="135" t="s">
        <v>60</v>
      </c>
      <c r="C2370" s="136">
        <v>44464</v>
      </c>
      <c r="D2370" s="137" cm="1">
        <f t="array" ref="D2370">INDEX(Horimetros!$5:$5,1,'Tabela Horímetros'!F2370)</f>
        <v>0</v>
      </c>
      <c r="F2370">
        <f t="shared" si="37"/>
        <v>265</v>
      </c>
      <c r="H2370" s="59"/>
    </row>
    <row r="2371" spans="1:8">
      <c r="A2371" s="4" t="s">
        <v>63</v>
      </c>
      <c r="B2371" s="135" t="s">
        <v>62</v>
      </c>
      <c r="C2371" s="136">
        <v>44464</v>
      </c>
      <c r="D2371" s="137" cm="1">
        <f t="array" ref="D2371">INDEX(Horimetros!$6:$6,1,'Tabela Horímetros'!F2371)</f>
        <v>0</v>
      </c>
      <c r="F2371">
        <f t="shared" si="37"/>
        <v>265</v>
      </c>
      <c r="H2371" s="59"/>
    </row>
    <row r="2372" spans="1:8">
      <c r="A2372" s="4" t="s">
        <v>68</v>
      </c>
      <c r="B2372" s="135" t="s">
        <v>67</v>
      </c>
      <c r="C2372" s="136">
        <v>44464</v>
      </c>
      <c r="D2372" s="137" cm="1">
        <f t="array" ref="D2372">INDEX(Horimetros!$7:$7,1,'Tabela Horímetros'!F2372)</f>
        <v>23753</v>
      </c>
      <c r="F2372">
        <f t="shared" si="37"/>
        <v>265</v>
      </c>
      <c r="H2372" s="59"/>
    </row>
    <row r="2373" spans="1:8">
      <c r="A2373" s="4" t="s">
        <v>72</v>
      </c>
      <c r="B2373" s="135" t="s">
        <v>71</v>
      </c>
      <c r="C2373" s="136">
        <v>44464</v>
      </c>
      <c r="D2373" s="137" cm="1">
        <f t="array" ref="D2373">INDEX(Horimetros!$8:$8,1,'Tabela Horímetros'!F2373)</f>
        <v>0</v>
      </c>
      <c r="F2373">
        <f t="shared" si="37"/>
        <v>265</v>
      </c>
      <c r="H2373" s="59"/>
    </row>
    <row r="2374" spans="1:8">
      <c r="A2374" s="4" t="s">
        <v>76</v>
      </c>
      <c r="B2374" s="135" t="s">
        <v>75</v>
      </c>
      <c r="C2374" s="136">
        <v>44464</v>
      </c>
      <c r="D2374" s="137" t="e" cm="1">
        <f t="array" ref="D2374">INDEX(Horimetros!#REF!,1,'Tabela Horímetros'!F2374)</f>
        <v>#REF!</v>
      </c>
      <c r="F2374">
        <f t="shared" si="37"/>
        <v>265</v>
      </c>
      <c r="H2374" s="59"/>
    </row>
    <row r="2375" spans="1:8">
      <c r="A2375" s="4" t="s">
        <v>80</v>
      </c>
      <c r="B2375" s="135" t="s">
        <v>79</v>
      </c>
      <c r="C2375" s="136">
        <v>44464</v>
      </c>
      <c r="D2375" s="137" t="e" cm="1">
        <f t="array" ref="D2375">INDEX(Horimetros!#REF!,1,'Tabela Horímetros'!F2375)</f>
        <v>#REF!</v>
      </c>
      <c r="F2375">
        <f t="shared" si="37"/>
        <v>265</v>
      </c>
      <c r="H2375" s="59"/>
    </row>
    <row r="2376" spans="1:8">
      <c r="A2376" s="4" t="s">
        <v>84</v>
      </c>
      <c r="B2376" s="135" t="s">
        <v>83</v>
      </c>
      <c r="C2376" s="136">
        <v>44464</v>
      </c>
      <c r="D2376" s="137" t="e" cm="1">
        <f t="array" ref="D2376">INDEX(Horimetros!#REF!,1,'Tabela Horímetros'!F2376)</f>
        <v>#REF!</v>
      </c>
      <c r="F2376">
        <f t="shared" si="37"/>
        <v>265</v>
      </c>
      <c r="H2376" s="59"/>
    </row>
    <row r="2377" spans="1:8">
      <c r="A2377" s="4" t="s">
        <v>86</v>
      </c>
      <c r="B2377" s="135" t="s">
        <v>85</v>
      </c>
      <c r="C2377" s="136">
        <v>44464</v>
      </c>
      <c r="D2377" s="137" t="e" cm="1">
        <f t="array" ref="D2377">INDEX(Horimetros!#REF!,1,'Tabela Horímetros'!F2377)</f>
        <v>#REF!</v>
      </c>
      <c r="F2377">
        <f t="shared" si="37"/>
        <v>265</v>
      </c>
      <c r="H2377" s="59"/>
    </row>
    <row r="2378" spans="1:8">
      <c r="A2378" s="4" t="s">
        <v>59</v>
      </c>
      <c r="B2378" s="135" t="s">
        <v>58</v>
      </c>
      <c r="C2378" s="136">
        <v>44465</v>
      </c>
      <c r="D2378" s="137" cm="1">
        <f t="array" ref="D2378">INDEX(Horimetros!$4:$4,1,'Tabela Horímetros'!F2378)</f>
        <v>0</v>
      </c>
      <c r="F2378">
        <f t="shared" si="37"/>
        <v>266</v>
      </c>
      <c r="H2378" s="59"/>
    </row>
    <row r="2379" spans="1:8">
      <c r="A2379" s="4" t="s">
        <v>61</v>
      </c>
      <c r="B2379" s="135" t="s">
        <v>60</v>
      </c>
      <c r="C2379" s="136">
        <v>44465</v>
      </c>
      <c r="D2379" s="137" cm="1">
        <f t="array" ref="D2379">INDEX(Horimetros!$5:$5,1,'Tabela Horímetros'!F2379)</f>
        <v>0</v>
      </c>
      <c r="F2379">
        <f t="shared" si="37"/>
        <v>266</v>
      </c>
      <c r="H2379" s="59"/>
    </row>
    <row r="2380" spans="1:8">
      <c r="A2380" s="4" t="s">
        <v>63</v>
      </c>
      <c r="B2380" s="135" t="s">
        <v>62</v>
      </c>
      <c r="C2380" s="136">
        <v>44465</v>
      </c>
      <c r="D2380" s="137" cm="1">
        <f t="array" ref="D2380">INDEX(Horimetros!$6:$6,1,'Tabela Horímetros'!F2380)</f>
        <v>0</v>
      </c>
      <c r="F2380">
        <f t="shared" si="37"/>
        <v>266</v>
      </c>
      <c r="H2380" s="59"/>
    </row>
    <row r="2381" spans="1:8">
      <c r="A2381" s="4" t="s">
        <v>68</v>
      </c>
      <c r="B2381" s="135" t="s">
        <v>67</v>
      </c>
      <c r="C2381" s="136">
        <v>44465</v>
      </c>
      <c r="D2381" s="137" cm="1">
        <f t="array" ref="D2381">INDEX(Horimetros!$7:$7,1,'Tabela Horímetros'!F2381)</f>
        <v>23759</v>
      </c>
      <c r="F2381">
        <f t="shared" si="37"/>
        <v>266</v>
      </c>
      <c r="H2381" s="59"/>
    </row>
    <row r="2382" spans="1:8">
      <c r="A2382" s="4" t="s">
        <v>72</v>
      </c>
      <c r="B2382" s="135" t="s">
        <v>71</v>
      </c>
      <c r="C2382" s="136">
        <v>44465</v>
      </c>
      <c r="D2382" s="137" cm="1">
        <f t="array" ref="D2382">INDEX(Horimetros!$8:$8,1,'Tabela Horímetros'!F2382)</f>
        <v>0</v>
      </c>
      <c r="F2382">
        <f t="shared" si="37"/>
        <v>266</v>
      </c>
      <c r="H2382" s="59"/>
    </row>
    <row r="2383" spans="1:8">
      <c r="A2383" s="4" t="s">
        <v>76</v>
      </c>
      <c r="B2383" s="135" t="s">
        <v>75</v>
      </c>
      <c r="C2383" s="136">
        <v>44465</v>
      </c>
      <c r="D2383" s="137" t="e" cm="1">
        <f t="array" ref="D2383">INDEX(Horimetros!#REF!,1,'Tabela Horímetros'!F2383)</f>
        <v>#REF!</v>
      </c>
      <c r="F2383">
        <f t="shared" si="37"/>
        <v>266</v>
      </c>
      <c r="H2383" s="59"/>
    </row>
    <row r="2384" spans="1:8">
      <c r="A2384" s="4" t="s">
        <v>80</v>
      </c>
      <c r="B2384" s="135" t="s">
        <v>79</v>
      </c>
      <c r="C2384" s="136">
        <v>44465</v>
      </c>
      <c r="D2384" s="137" t="e" cm="1">
        <f t="array" ref="D2384">INDEX(Horimetros!#REF!,1,'Tabela Horímetros'!F2384)</f>
        <v>#REF!</v>
      </c>
      <c r="F2384">
        <f t="shared" si="37"/>
        <v>266</v>
      </c>
      <c r="H2384" s="59"/>
    </row>
    <row r="2385" spans="1:8">
      <c r="A2385" s="4" t="s">
        <v>84</v>
      </c>
      <c r="B2385" s="135" t="s">
        <v>83</v>
      </c>
      <c r="C2385" s="136">
        <v>44465</v>
      </c>
      <c r="D2385" s="137" t="e" cm="1">
        <f t="array" ref="D2385">INDEX(Horimetros!#REF!,1,'Tabela Horímetros'!F2385)</f>
        <v>#REF!</v>
      </c>
      <c r="F2385">
        <f t="shared" si="37"/>
        <v>266</v>
      </c>
      <c r="H2385" s="59"/>
    </row>
    <row r="2386" spans="1:8">
      <c r="A2386" s="4" t="s">
        <v>86</v>
      </c>
      <c r="B2386" s="135" t="s">
        <v>85</v>
      </c>
      <c r="C2386" s="136">
        <v>44465</v>
      </c>
      <c r="D2386" s="137" t="e" cm="1">
        <f t="array" ref="D2386">INDEX(Horimetros!#REF!,1,'Tabela Horímetros'!F2386)</f>
        <v>#REF!</v>
      </c>
      <c r="F2386">
        <f t="shared" si="37"/>
        <v>266</v>
      </c>
      <c r="H2386" s="59"/>
    </row>
    <row r="2387" spans="1:8">
      <c r="A2387" s="4" t="s">
        <v>59</v>
      </c>
      <c r="B2387" s="135" t="s">
        <v>58</v>
      </c>
      <c r="C2387" s="136">
        <v>44466</v>
      </c>
      <c r="D2387" s="137" cm="1">
        <f t="array" ref="D2387">INDEX(Horimetros!$4:$4,1,'Tabela Horímetros'!F2387)</f>
        <v>0</v>
      </c>
      <c r="F2387">
        <f t="shared" si="37"/>
        <v>267</v>
      </c>
      <c r="H2387" s="59"/>
    </row>
    <row r="2388" spans="1:8">
      <c r="A2388" s="4" t="s">
        <v>61</v>
      </c>
      <c r="B2388" s="135" t="s">
        <v>60</v>
      </c>
      <c r="C2388" s="136">
        <v>44466</v>
      </c>
      <c r="D2388" s="137" cm="1">
        <f t="array" ref="D2388">INDEX(Horimetros!$5:$5,1,'Tabela Horímetros'!F2388)</f>
        <v>0</v>
      </c>
      <c r="F2388">
        <f t="shared" si="37"/>
        <v>267</v>
      </c>
      <c r="H2388" s="59"/>
    </row>
    <row r="2389" spans="1:8">
      <c r="A2389" s="4" t="s">
        <v>63</v>
      </c>
      <c r="B2389" s="135" t="s">
        <v>62</v>
      </c>
      <c r="C2389" s="136">
        <v>44466</v>
      </c>
      <c r="D2389" s="137" cm="1">
        <f t="array" ref="D2389">INDEX(Horimetros!$6:$6,1,'Tabela Horímetros'!F2389)</f>
        <v>0</v>
      </c>
      <c r="F2389">
        <f t="shared" ref="F2389:F2452" si="38">F2380+1</f>
        <v>267</v>
      </c>
      <c r="H2389" s="59"/>
    </row>
    <row r="2390" spans="1:8">
      <c r="A2390" s="4" t="s">
        <v>68</v>
      </c>
      <c r="B2390" s="135" t="s">
        <v>67</v>
      </c>
      <c r="C2390" s="136">
        <v>44466</v>
      </c>
      <c r="D2390" s="137" cm="1">
        <f t="array" ref="D2390">INDEX(Horimetros!$7:$7,1,'Tabela Horímetros'!F2390)</f>
        <v>23772</v>
      </c>
      <c r="F2390">
        <f t="shared" si="38"/>
        <v>267</v>
      </c>
      <c r="H2390" s="59"/>
    </row>
    <row r="2391" spans="1:8">
      <c r="A2391" s="4" t="s">
        <v>72</v>
      </c>
      <c r="B2391" s="135" t="s">
        <v>71</v>
      </c>
      <c r="C2391" s="136">
        <v>44466</v>
      </c>
      <c r="D2391" s="137" cm="1">
        <f t="array" ref="D2391">INDEX(Horimetros!$8:$8,1,'Tabela Horímetros'!F2391)</f>
        <v>0</v>
      </c>
      <c r="F2391">
        <f t="shared" si="38"/>
        <v>267</v>
      </c>
      <c r="H2391" s="59"/>
    </row>
    <row r="2392" spans="1:8">
      <c r="A2392" s="4" t="s">
        <v>76</v>
      </c>
      <c r="B2392" s="135" t="s">
        <v>75</v>
      </c>
      <c r="C2392" s="136">
        <v>44466</v>
      </c>
      <c r="D2392" s="137" t="e" cm="1">
        <f t="array" ref="D2392">INDEX(Horimetros!#REF!,1,'Tabela Horímetros'!F2392)</f>
        <v>#REF!</v>
      </c>
      <c r="F2392">
        <f t="shared" si="38"/>
        <v>267</v>
      </c>
      <c r="H2392" s="59"/>
    </row>
    <row r="2393" spans="1:8">
      <c r="A2393" s="4" t="s">
        <v>80</v>
      </c>
      <c r="B2393" s="135" t="s">
        <v>79</v>
      </c>
      <c r="C2393" s="136">
        <v>44466</v>
      </c>
      <c r="D2393" s="137" t="e" cm="1">
        <f t="array" ref="D2393">INDEX(Horimetros!#REF!,1,'Tabela Horímetros'!F2393)</f>
        <v>#REF!</v>
      </c>
      <c r="F2393">
        <f t="shared" si="38"/>
        <v>267</v>
      </c>
      <c r="H2393" s="59"/>
    </row>
    <row r="2394" spans="1:8">
      <c r="A2394" s="4" t="s">
        <v>84</v>
      </c>
      <c r="B2394" s="135" t="s">
        <v>83</v>
      </c>
      <c r="C2394" s="136">
        <v>44466</v>
      </c>
      <c r="D2394" s="137" t="e" cm="1">
        <f t="array" ref="D2394">INDEX(Horimetros!#REF!,1,'Tabela Horímetros'!F2394)</f>
        <v>#REF!</v>
      </c>
      <c r="F2394">
        <f t="shared" si="38"/>
        <v>267</v>
      </c>
      <c r="H2394" s="59"/>
    </row>
    <row r="2395" spans="1:8">
      <c r="A2395" s="4" t="s">
        <v>86</v>
      </c>
      <c r="B2395" s="135" t="s">
        <v>85</v>
      </c>
      <c r="C2395" s="136">
        <v>44466</v>
      </c>
      <c r="D2395" s="137" t="e" cm="1">
        <f t="array" ref="D2395">INDEX(Horimetros!#REF!,1,'Tabela Horímetros'!F2395)</f>
        <v>#REF!</v>
      </c>
      <c r="F2395">
        <f t="shared" si="38"/>
        <v>267</v>
      </c>
      <c r="H2395" s="59"/>
    </row>
    <row r="2396" spans="1:8">
      <c r="A2396" s="4" t="s">
        <v>59</v>
      </c>
      <c r="B2396" s="135" t="s">
        <v>58</v>
      </c>
      <c r="C2396" s="136">
        <v>44467</v>
      </c>
      <c r="D2396" s="137" cm="1">
        <f t="array" ref="D2396">INDEX(Horimetros!$4:$4,1,'Tabela Horímetros'!F2396)</f>
        <v>0</v>
      </c>
      <c r="F2396">
        <f t="shared" si="38"/>
        <v>268</v>
      </c>
      <c r="H2396" s="59"/>
    </row>
    <row r="2397" spans="1:8">
      <c r="A2397" s="4" t="s">
        <v>61</v>
      </c>
      <c r="B2397" s="135" t="s">
        <v>60</v>
      </c>
      <c r="C2397" s="136">
        <v>44467</v>
      </c>
      <c r="D2397" s="137" cm="1">
        <f t="array" ref="D2397">INDEX(Horimetros!$5:$5,1,'Tabela Horímetros'!F2397)</f>
        <v>0</v>
      </c>
      <c r="F2397">
        <f t="shared" si="38"/>
        <v>268</v>
      </c>
      <c r="H2397" s="59"/>
    </row>
    <row r="2398" spans="1:8">
      <c r="A2398" s="4" t="s">
        <v>63</v>
      </c>
      <c r="B2398" s="135" t="s">
        <v>62</v>
      </c>
      <c r="C2398" s="136">
        <v>44467</v>
      </c>
      <c r="D2398" s="137" cm="1">
        <f t="array" ref="D2398">INDEX(Horimetros!$6:$6,1,'Tabela Horímetros'!F2398)</f>
        <v>0</v>
      </c>
      <c r="F2398">
        <f t="shared" si="38"/>
        <v>268</v>
      </c>
      <c r="H2398" s="59"/>
    </row>
    <row r="2399" spans="1:8">
      <c r="A2399" s="4" t="s">
        <v>68</v>
      </c>
      <c r="B2399" s="135" t="s">
        <v>67</v>
      </c>
      <c r="C2399" s="136">
        <v>44467</v>
      </c>
      <c r="D2399" s="137" cm="1">
        <f t="array" ref="D2399">INDEX(Horimetros!$7:$7,1,'Tabela Horímetros'!F2399)</f>
        <v>23773</v>
      </c>
      <c r="F2399">
        <f t="shared" si="38"/>
        <v>268</v>
      </c>
      <c r="H2399" s="59"/>
    </row>
    <row r="2400" spans="1:8">
      <c r="A2400" s="4" t="s">
        <v>72</v>
      </c>
      <c r="B2400" s="135" t="s">
        <v>71</v>
      </c>
      <c r="C2400" s="136">
        <v>44467</v>
      </c>
      <c r="D2400" s="137" cm="1">
        <f t="array" ref="D2400">INDEX(Horimetros!$8:$8,1,'Tabela Horímetros'!F2400)</f>
        <v>0</v>
      </c>
      <c r="F2400">
        <f t="shared" si="38"/>
        <v>268</v>
      </c>
      <c r="H2400" s="59"/>
    </row>
    <row r="2401" spans="1:8">
      <c r="A2401" s="4" t="s">
        <v>76</v>
      </c>
      <c r="B2401" s="135" t="s">
        <v>75</v>
      </c>
      <c r="C2401" s="136">
        <v>44467</v>
      </c>
      <c r="D2401" s="137" t="e" cm="1">
        <f t="array" ref="D2401">INDEX(Horimetros!#REF!,1,'Tabela Horímetros'!F2401)</f>
        <v>#REF!</v>
      </c>
      <c r="F2401">
        <f t="shared" si="38"/>
        <v>268</v>
      </c>
      <c r="H2401" s="59"/>
    </row>
    <row r="2402" spans="1:8">
      <c r="A2402" s="4" t="s">
        <v>80</v>
      </c>
      <c r="B2402" s="135" t="s">
        <v>79</v>
      </c>
      <c r="C2402" s="136">
        <v>44467</v>
      </c>
      <c r="D2402" s="137" t="e" cm="1">
        <f t="array" ref="D2402">INDEX(Horimetros!#REF!,1,'Tabela Horímetros'!F2402)</f>
        <v>#REF!</v>
      </c>
      <c r="F2402">
        <f t="shared" si="38"/>
        <v>268</v>
      </c>
      <c r="H2402" s="59"/>
    </row>
    <row r="2403" spans="1:8">
      <c r="A2403" s="4" t="s">
        <v>84</v>
      </c>
      <c r="B2403" s="135" t="s">
        <v>83</v>
      </c>
      <c r="C2403" s="136">
        <v>44467</v>
      </c>
      <c r="D2403" s="137" t="e" cm="1">
        <f t="array" ref="D2403">INDEX(Horimetros!#REF!,1,'Tabela Horímetros'!F2403)</f>
        <v>#REF!</v>
      </c>
      <c r="F2403">
        <f t="shared" si="38"/>
        <v>268</v>
      </c>
      <c r="H2403" s="59"/>
    </row>
    <row r="2404" spans="1:8">
      <c r="A2404" s="4" t="s">
        <v>86</v>
      </c>
      <c r="B2404" s="135" t="s">
        <v>85</v>
      </c>
      <c r="C2404" s="136">
        <v>44467</v>
      </c>
      <c r="D2404" s="137" t="e" cm="1">
        <f t="array" ref="D2404">INDEX(Horimetros!#REF!,1,'Tabela Horímetros'!F2404)</f>
        <v>#REF!</v>
      </c>
      <c r="F2404">
        <f t="shared" si="38"/>
        <v>268</v>
      </c>
      <c r="H2404" s="59"/>
    </row>
    <row r="2405" spans="1:8">
      <c r="A2405" s="4" t="s">
        <v>59</v>
      </c>
      <c r="B2405" s="135" t="s">
        <v>58</v>
      </c>
      <c r="C2405" s="136">
        <v>44468</v>
      </c>
      <c r="D2405" s="137" cm="1">
        <f t="array" ref="D2405">INDEX(Horimetros!$4:$4,1,'Tabela Horímetros'!F2405)</f>
        <v>0</v>
      </c>
      <c r="F2405">
        <f t="shared" si="38"/>
        <v>269</v>
      </c>
      <c r="H2405" s="59"/>
    </row>
    <row r="2406" spans="1:8">
      <c r="A2406" s="4" t="s">
        <v>61</v>
      </c>
      <c r="B2406" s="135" t="s">
        <v>60</v>
      </c>
      <c r="C2406" s="136">
        <v>44468</v>
      </c>
      <c r="D2406" s="137" cm="1">
        <f t="array" ref="D2406">INDEX(Horimetros!$5:$5,1,'Tabela Horímetros'!F2406)</f>
        <v>0</v>
      </c>
      <c r="F2406">
        <f t="shared" si="38"/>
        <v>269</v>
      </c>
      <c r="H2406" s="59"/>
    </row>
    <row r="2407" spans="1:8">
      <c r="A2407" s="4" t="s">
        <v>63</v>
      </c>
      <c r="B2407" s="135" t="s">
        <v>62</v>
      </c>
      <c r="C2407" s="136">
        <v>44468</v>
      </c>
      <c r="D2407" s="137" cm="1">
        <f t="array" ref="D2407">INDEX(Horimetros!$6:$6,1,'Tabela Horímetros'!F2407)</f>
        <v>0</v>
      </c>
      <c r="F2407">
        <f t="shared" si="38"/>
        <v>269</v>
      </c>
      <c r="H2407" s="59"/>
    </row>
    <row r="2408" spans="1:8">
      <c r="A2408" s="4" t="s">
        <v>68</v>
      </c>
      <c r="B2408" s="135" t="s">
        <v>67</v>
      </c>
      <c r="C2408" s="136">
        <v>44468</v>
      </c>
      <c r="D2408" s="137" cm="1">
        <f t="array" ref="D2408">INDEX(Horimetros!$7:$7,1,'Tabela Horímetros'!F2408)</f>
        <v>23773</v>
      </c>
      <c r="F2408">
        <f t="shared" si="38"/>
        <v>269</v>
      </c>
      <c r="H2408" s="59"/>
    </row>
    <row r="2409" spans="1:8">
      <c r="A2409" s="4" t="s">
        <v>72</v>
      </c>
      <c r="B2409" s="135" t="s">
        <v>71</v>
      </c>
      <c r="C2409" s="136">
        <v>44468</v>
      </c>
      <c r="D2409" s="137" cm="1">
        <f t="array" ref="D2409">INDEX(Horimetros!$8:$8,1,'Tabela Horímetros'!F2409)</f>
        <v>0</v>
      </c>
      <c r="F2409">
        <f t="shared" si="38"/>
        <v>269</v>
      </c>
      <c r="H2409" s="59"/>
    </row>
    <row r="2410" spans="1:8">
      <c r="A2410" s="4" t="s">
        <v>76</v>
      </c>
      <c r="B2410" s="135" t="s">
        <v>75</v>
      </c>
      <c r="C2410" s="136">
        <v>44468</v>
      </c>
      <c r="D2410" s="137" t="e" cm="1">
        <f t="array" ref="D2410">INDEX(Horimetros!#REF!,1,'Tabela Horímetros'!F2410)</f>
        <v>#REF!</v>
      </c>
      <c r="F2410">
        <f t="shared" si="38"/>
        <v>269</v>
      </c>
      <c r="H2410" s="59"/>
    </row>
    <row r="2411" spans="1:8">
      <c r="A2411" s="4" t="s">
        <v>80</v>
      </c>
      <c r="B2411" s="135" t="s">
        <v>79</v>
      </c>
      <c r="C2411" s="136">
        <v>44468</v>
      </c>
      <c r="D2411" s="137" t="e" cm="1">
        <f t="array" ref="D2411">INDEX(Horimetros!#REF!,1,'Tabela Horímetros'!F2411)</f>
        <v>#REF!</v>
      </c>
      <c r="F2411">
        <f t="shared" si="38"/>
        <v>269</v>
      </c>
      <c r="H2411" s="59"/>
    </row>
    <row r="2412" spans="1:8">
      <c r="A2412" s="4" t="s">
        <v>84</v>
      </c>
      <c r="B2412" s="135" t="s">
        <v>83</v>
      </c>
      <c r="C2412" s="136">
        <v>44468</v>
      </c>
      <c r="D2412" s="137" t="e" cm="1">
        <f t="array" ref="D2412">INDEX(Horimetros!#REF!,1,'Tabela Horímetros'!F2412)</f>
        <v>#REF!</v>
      </c>
      <c r="F2412">
        <f t="shared" si="38"/>
        <v>269</v>
      </c>
      <c r="H2412" s="59"/>
    </row>
    <row r="2413" spans="1:8">
      <c r="A2413" s="4" t="s">
        <v>86</v>
      </c>
      <c r="B2413" s="135" t="s">
        <v>85</v>
      </c>
      <c r="C2413" s="136">
        <v>44468</v>
      </c>
      <c r="D2413" s="137" t="e" cm="1">
        <f t="array" ref="D2413">INDEX(Horimetros!#REF!,1,'Tabela Horímetros'!F2413)</f>
        <v>#REF!</v>
      </c>
      <c r="F2413">
        <f t="shared" si="38"/>
        <v>269</v>
      </c>
      <c r="H2413" s="59"/>
    </row>
    <row r="2414" spans="1:8">
      <c r="A2414" s="4" t="s">
        <v>59</v>
      </c>
      <c r="B2414" s="135" t="s">
        <v>58</v>
      </c>
      <c r="C2414" s="136">
        <v>44469</v>
      </c>
      <c r="D2414" s="137" cm="1">
        <f t="array" ref="D2414">INDEX(Horimetros!$4:$4,1,'Tabela Horímetros'!F2414)</f>
        <v>0</v>
      </c>
      <c r="F2414">
        <f t="shared" si="38"/>
        <v>270</v>
      </c>
      <c r="H2414" s="59"/>
    </row>
    <row r="2415" spans="1:8">
      <c r="A2415" s="4" t="s">
        <v>61</v>
      </c>
      <c r="B2415" s="135" t="s">
        <v>60</v>
      </c>
      <c r="C2415" s="136">
        <v>44469</v>
      </c>
      <c r="D2415" s="137" cm="1">
        <f t="array" ref="D2415">INDEX(Horimetros!$5:$5,1,'Tabela Horímetros'!F2415)</f>
        <v>0</v>
      </c>
      <c r="F2415">
        <f t="shared" si="38"/>
        <v>270</v>
      </c>
      <c r="H2415" s="59"/>
    </row>
    <row r="2416" spans="1:8">
      <c r="A2416" s="4" t="s">
        <v>63</v>
      </c>
      <c r="B2416" s="135" t="s">
        <v>62</v>
      </c>
      <c r="C2416" s="136">
        <v>44469</v>
      </c>
      <c r="D2416" s="137" cm="1">
        <f t="array" ref="D2416">INDEX(Horimetros!$6:$6,1,'Tabela Horímetros'!F2416)</f>
        <v>0</v>
      </c>
      <c r="F2416">
        <f t="shared" si="38"/>
        <v>270</v>
      </c>
      <c r="H2416" s="59"/>
    </row>
    <row r="2417" spans="1:8">
      <c r="A2417" s="4" t="s">
        <v>68</v>
      </c>
      <c r="B2417" s="135" t="s">
        <v>67</v>
      </c>
      <c r="C2417" s="136">
        <v>44469</v>
      </c>
      <c r="D2417" s="137" cm="1">
        <f t="array" ref="D2417">INDEX(Horimetros!$7:$7,1,'Tabela Horímetros'!F2417)</f>
        <v>23773</v>
      </c>
      <c r="F2417">
        <f t="shared" si="38"/>
        <v>270</v>
      </c>
      <c r="H2417" s="59"/>
    </row>
    <row r="2418" spans="1:8">
      <c r="A2418" s="4" t="s">
        <v>72</v>
      </c>
      <c r="B2418" s="135" t="s">
        <v>71</v>
      </c>
      <c r="C2418" s="136">
        <v>44469</v>
      </c>
      <c r="D2418" s="137" cm="1">
        <f t="array" ref="D2418">INDEX(Horimetros!$8:$8,1,'Tabela Horímetros'!F2418)</f>
        <v>0</v>
      </c>
      <c r="F2418">
        <f t="shared" si="38"/>
        <v>270</v>
      </c>
      <c r="H2418" s="59"/>
    </row>
    <row r="2419" spans="1:8">
      <c r="A2419" s="4" t="s">
        <v>76</v>
      </c>
      <c r="B2419" s="135" t="s">
        <v>75</v>
      </c>
      <c r="C2419" s="136">
        <v>44469</v>
      </c>
      <c r="D2419" s="137" t="e" cm="1">
        <f t="array" ref="D2419">INDEX(Horimetros!#REF!,1,'Tabela Horímetros'!F2419)</f>
        <v>#REF!</v>
      </c>
      <c r="F2419">
        <f t="shared" si="38"/>
        <v>270</v>
      </c>
      <c r="H2419" s="59"/>
    </row>
    <row r="2420" spans="1:8">
      <c r="A2420" s="4" t="s">
        <v>80</v>
      </c>
      <c r="B2420" s="135" t="s">
        <v>79</v>
      </c>
      <c r="C2420" s="136">
        <v>44469</v>
      </c>
      <c r="D2420" s="137" t="e" cm="1">
        <f t="array" ref="D2420">INDEX(Horimetros!#REF!,1,'Tabela Horímetros'!F2420)</f>
        <v>#REF!</v>
      </c>
      <c r="F2420">
        <f t="shared" si="38"/>
        <v>270</v>
      </c>
      <c r="H2420" s="59"/>
    </row>
    <row r="2421" spans="1:8">
      <c r="A2421" s="4" t="s">
        <v>84</v>
      </c>
      <c r="B2421" s="135" t="s">
        <v>83</v>
      </c>
      <c r="C2421" s="136">
        <v>44469</v>
      </c>
      <c r="D2421" s="137" t="e" cm="1">
        <f t="array" ref="D2421">INDEX(Horimetros!#REF!,1,'Tabela Horímetros'!F2421)</f>
        <v>#REF!</v>
      </c>
      <c r="F2421">
        <f t="shared" si="38"/>
        <v>270</v>
      </c>
      <c r="H2421" s="59"/>
    </row>
    <row r="2422" spans="1:8">
      <c r="A2422" s="4" t="s">
        <v>86</v>
      </c>
      <c r="B2422" s="135" t="s">
        <v>85</v>
      </c>
      <c r="C2422" s="136">
        <v>44469</v>
      </c>
      <c r="D2422" s="137" t="e" cm="1">
        <f t="array" ref="D2422">INDEX(Horimetros!#REF!,1,'Tabela Horímetros'!F2422)</f>
        <v>#REF!</v>
      </c>
      <c r="F2422">
        <f t="shared" si="38"/>
        <v>270</v>
      </c>
      <c r="H2422" s="59"/>
    </row>
    <row r="2423" spans="1:8">
      <c r="A2423" s="4" t="s">
        <v>59</v>
      </c>
      <c r="B2423" s="135" t="s">
        <v>58</v>
      </c>
      <c r="C2423" s="136">
        <v>44470</v>
      </c>
      <c r="D2423" s="137" cm="1">
        <f t="array" ref="D2423">INDEX(Horimetros!$4:$4,1,'Tabela Horímetros'!F2423)</f>
        <v>0</v>
      </c>
      <c r="F2423">
        <f t="shared" si="38"/>
        <v>271</v>
      </c>
      <c r="H2423" s="59"/>
    </row>
    <row r="2424" spans="1:8">
      <c r="A2424" s="4" t="s">
        <v>61</v>
      </c>
      <c r="B2424" s="135" t="s">
        <v>60</v>
      </c>
      <c r="C2424" s="136">
        <v>44470</v>
      </c>
      <c r="D2424" s="137" cm="1">
        <f t="array" ref="D2424">INDEX(Horimetros!$5:$5,1,'Tabela Horímetros'!F2424)</f>
        <v>0</v>
      </c>
      <c r="F2424">
        <f t="shared" si="38"/>
        <v>271</v>
      </c>
      <c r="H2424" s="59"/>
    </row>
    <row r="2425" spans="1:8">
      <c r="A2425" s="4" t="s">
        <v>63</v>
      </c>
      <c r="B2425" s="135" t="s">
        <v>62</v>
      </c>
      <c r="C2425" s="136">
        <v>44470</v>
      </c>
      <c r="D2425" s="137" cm="1">
        <f t="array" ref="D2425">INDEX(Horimetros!$6:$6,1,'Tabela Horímetros'!F2425)</f>
        <v>0</v>
      </c>
      <c r="F2425">
        <f t="shared" si="38"/>
        <v>271</v>
      </c>
      <c r="H2425" s="59"/>
    </row>
    <row r="2426" spans="1:8">
      <c r="A2426" s="4" t="s">
        <v>68</v>
      </c>
      <c r="B2426" s="135" t="s">
        <v>67</v>
      </c>
      <c r="C2426" s="136">
        <v>44470</v>
      </c>
      <c r="D2426" s="137" cm="1">
        <f t="array" ref="D2426">INDEX(Horimetros!$7:$7,1,'Tabela Horímetros'!F2426)</f>
        <v>23782</v>
      </c>
      <c r="F2426">
        <f t="shared" si="38"/>
        <v>271</v>
      </c>
      <c r="H2426" s="59"/>
    </row>
    <row r="2427" spans="1:8">
      <c r="A2427" s="4" t="s">
        <v>72</v>
      </c>
      <c r="B2427" s="135" t="s">
        <v>71</v>
      </c>
      <c r="C2427" s="136">
        <v>44470</v>
      </c>
      <c r="D2427" s="137" cm="1">
        <f t="array" ref="D2427">INDEX(Horimetros!$8:$8,1,'Tabela Horímetros'!F2427)</f>
        <v>0</v>
      </c>
      <c r="F2427">
        <f t="shared" si="38"/>
        <v>271</v>
      </c>
      <c r="H2427" s="59"/>
    </row>
    <row r="2428" spans="1:8">
      <c r="A2428" s="4" t="s">
        <v>76</v>
      </c>
      <c r="B2428" s="135" t="s">
        <v>75</v>
      </c>
      <c r="C2428" s="136">
        <v>44470</v>
      </c>
      <c r="D2428" s="137" t="e" cm="1">
        <f t="array" ref="D2428">INDEX(Horimetros!#REF!,1,'Tabela Horímetros'!F2428)</f>
        <v>#REF!</v>
      </c>
      <c r="F2428">
        <f t="shared" si="38"/>
        <v>271</v>
      </c>
      <c r="H2428" s="59"/>
    </row>
    <row r="2429" spans="1:8">
      <c r="A2429" s="4" t="s">
        <v>80</v>
      </c>
      <c r="B2429" s="135" t="s">
        <v>79</v>
      </c>
      <c r="C2429" s="136">
        <v>44470</v>
      </c>
      <c r="D2429" s="137" t="e" cm="1">
        <f t="array" ref="D2429">INDEX(Horimetros!#REF!,1,'Tabela Horímetros'!F2429)</f>
        <v>#REF!</v>
      </c>
      <c r="F2429">
        <f t="shared" si="38"/>
        <v>271</v>
      </c>
      <c r="H2429" s="59"/>
    </row>
    <row r="2430" spans="1:8">
      <c r="A2430" s="4" t="s">
        <v>84</v>
      </c>
      <c r="B2430" s="135" t="s">
        <v>83</v>
      </c>
      <c r="C2430" s="136">
        <v>44470</v>
      </c>
      <c r="D2430" s="137" t="e" cm="1">
        <f t="array" ref="D2430">INDEX(Horimetros!#REF!,1,'Tabela Horímetros'!F2430)</f>
        <v>#REF!</v>
      </c>
      <c r="F2430">
        <f t="shared" si="38"/>
        <v>271</v>
      </c>
      <c r="H2430" s="59"/>
    </row>
    <row r="2431" spans="1:8">
      <c r="A2431" s="4" t="s">
        <v>86</v>
      </c>
      <c r="B2431" s="135" t="s">
        <v>85</v>
      </c>
      <c r="C2431" s="136">
        <v>44470</v>
      </c>
      <c r="D2431" s="137" t="e" cm="1">
        <f t="array" ref="D2431">INDEX(Horimetros!#REF!,1,'Tabela Horímetros'!F2431)</f>
        <v>#REF!</v>
      </c>
      <c r="F2431">
        <f t="shared" si="38"/>
        <v>271</v>
      </c>
      <c r="H2431" s="59"/>
    </row>
    <row r="2432" spans="1:8">
      <c r="A2432" s="4" t="s">
        <v>59</v>
      </c>
      <c r="B2432" s="135" t="s">
        <v>58</v>
      </c>
      <c r="C2432" s="136">
        <v>44471</v>
      </c>
      <c r="D2432" s="137" cm="1">
        <f t="array" ref="D2432">INDEX(Horimetros!$4:$4,1,'Tabela Horímetros'!F2432)</f>
        <v>0</v>
      </c>
      <c r="F2432">
        <f t="shared" si="38"/>
        <v>272</v>
      </c>
      <c r="H2432" s="59"/>
    </row>
    <row r="2433" spans="1:8">
      <c r="A2433" s="4" t="s">
        <v>61</v>
      </c>
      <c r="B2433" s="135" t="s">
        <v>60</v>
      </c>
      <c r="C2433" s="136">
        <v>44471</v>
      </c>
      <c r="D2433" s="137" cm="1">
        <f t="array" ref="D2433">INDEX(Horimetros!$5:$5,1,'Tabela Horímetros'!F2433)</f>
        <v>0</v>
      </c>
      <c r="F2433">
        <f t="shared" si="38"/>
        <v>272</v>
      </c>
      <c r="H2433" s="59"/>
    </row>
    <row r="2434" spans="1:8">
      <c r="A2434" s="4" t="s">
        <v>63</v>
      </c>
      <c r="B2434" s="135" t="s">
        <v>62</v>
      </c>
      <c r="C2434" s="136">
        <v>44471</v>
      </c>
      <c r="D2434" s="137" cm="1">
        <f t="array" ref="D2434">INDEX(Horimetros!$6:$6,1,'Tabela Horímetros'!F2434)</f>
        <v>0</v>
      </c>
      <c r="F2434">
        <f t="shared" si="38"/>
        <v>272</v>
      </c>
      <c r="H2434" s="59"/>
    </row>
    <row r="2435" spans="1:8">
      <c r="A2435" s="4" t="s">
        <v>68</v>
      </c>
      <c r="B2435" s="135" t="s">
        <v>67</v>
      </c>
      <c r="C2435" s="136">
        <v>44471</v>
      </c>
      <c r="D2435" s="137" cm="1">
        <f t="array" ref="D2435">INDEX(Horimetros!$7:$7,1,'Tabela Horímetros'!F2435)</f>
        <v>23796</v>
      </c>
      <c r="F2435">
        <f t="shared" si="38"/>
        <v>272</v>
      </c>
      <c r="H2435" s="59"/>
    </row>
    <row r="2436" spans="1:8">
      <c r="A2436" s="4" t="s">
        <v>72</v>
      </c>
      <c r="B2436" s="135" t="s">
        <v>71</v>
      </c>
      <c r="C2436" s="136">
        <v>44471</v>
      </c>
      <c r="D2436" s="137" cm="1">
        <f t="array" ref="D2436">INDEX(Horimetros!$8:$8,1,'Tabela Horímetros'!F2436)</f>
        <v>0</v>
      </c>
      <c r="F2436">
        <f t="shared" si="38"/>
        <v>272</v>
      </c>
      <c r="H2436" s="59"/>
    </row>
    <row r="2437" spans="1:8">
      <c r="A2437" s="4" t="s">
        <v>76</v>
      </c>
      <c r="B2437" s="135" t="s">
        <v>75</v>
      </c>
      <c r="C2437" s="136">
        <v>44471</v>
      </c>
      <c r="D2437" s="137" t="e" cm="1">
        <f t="array" ref="D2437">INDEX(Horimetros!#REF!,1,'Tabela Horímetros'!F2437)</f>
        <v>#REF!</v>
      </c>
      <c r="F2437">
        <f t="shared" si="38"/>
        <v>272</v>
      </c>
      <c r="H2437" s="59"/>
    </row>
    <row r="2438" spans="1:8">
      <c r="A2438" s="4" t="s">
        <v>80</v>
      </c>
      <c r="B2438" s="135" t="s">
        <v>79</v>
      </c>
      <c r="C2438" s="136">
        <v>44471</v>
      </c>
      <c r="D2438" s="137" t="e" cm="1">
        <f t="array" ref="D2438">INDEX(Horimetros!#REF!,1,'Tabela Horímetros'!F2438)</f>
        <v>#REF!</v>
      </c>
      <c r="F2438">
        <f t="shared" si="38"/>
        <v>272</v>
      </c>
      <c r="H2438" s="59"/>
    </row>
    <row r="2439" spans="1:8">
      <c r="A2439" s="4" t="s">
        <v>84</v>
      </c>
      <c r="B2439" s="135" t="s">
        <v>83</v>
      </c>
      <c r="C2439" s="136">
        <v>44471</v>
      </c>
      <c r="D2439" s="137" t="e" cm="1">
        <f t="array" ref="D2439">INDEX(Horimetros!#REF!,1,'Tabela Horímetros'!F2439)</f>
        <v>#REF!</v>
      </c>
      <c r="F2439">
        <f t="shared" si="38"/>
        <v>272</v>
      </c>
      <c r="H2439" s="59"/>
    </row>
    <row r="2440" spans="1:8">
      <c r="A2440" s="4" t="s">
        <v>86</v>
      </c>
      <c r="B2440" s="135" t="s">
        <v>85</v>
      </c>
      <c r="C2440" s="136">
        <v>44471</v>
      </c>
      <c r="D2440" s="137" t="e" cm="1">
        <f t="array" ref="D2440">INDEX(Horimetros!#REF!,1,'Tabela Horímetros'!F2440)</f>
        <v>#REF!</v>
      </c>
      <c r="F2440">
        <f t="shared" si="38"/>
        <v>272</v>
      </c>
      <c r="H2440" s="59"/>
    </row>
    <row r="2441" spans="1:8">
      <c r="A2441" s="4" t="s">
        <v>59</v>
      </c>
      <c r="B2441" s="135" t="s">
        <v>58</v>
      </c>
      <c r="C2441" s="136">
        <v>44472</v>
      </c>
      <c r="D2441" s="137" cm="1">
        <f t="array" ref="D2441">INDEX(Horimetros!$4:$4,1,'Tabela Horímetros'!F2441)</f>
        <v>0</v>
      </c>
      <c r="F2441">
        <f t="shared" si="38"/>
        <v>273</v>
      </c>
      <c r="H2441" s="59"/>
    </row>
    <row r="2442" spans="1:8">
      <c r="A2442" s="4" t="s">
        <v>61</v>
      </c>
      <c r="B2442" s="135" t="s">
        <v>60</v>
      </c>
      <c r="C2442" s="136">
        <v>44472</v>
      </c>
      <c r="D2442" s="137" cm="1">
        <f t="array" ref="D2442">INDEX(Horimetros!$5:$5,1,'Tabela Horímetros'!F2442)</f>
        <v>0</v>
      </c>
      <c r="F2442">
        <f t="shared" si="38"/>
        <v>273</v>
      </c>
      <c r="H2442" s="59"/>
    </row>
    <row r="2443" spans="1:8">
      <c r="A2443" s="4" t="s">
        <v>63</v>
      </c>
      <c r="B2443" s="135" t="s">
        <v>62</v>
      </c>
      <c r="C2443" s="136">
        <v>44472</v>
      </c>
      <c r="D2443" s="137" cm="1">
        <f t="array" ref="D2443">INDEX(Horimetros!$6:$6,1,'Tabela Horímetros'!F2443)</f>
        <v>0</v>
      </c>
      <c r="F2443">
        <f t="shared" si="38"/>
        <v>273</v>
      </c>
      <c r="H2443" s="59"/>
    </row>
    <row r="2444" spans="1:8">
      <c r="A2444" s="4" t="s">
        <v>68</v>
      </c>
      <c r="B2444" s="135" t="s">
        <v>67</v>
      </c>
      <c r="C2444" s="136">
        <v>44472</v>
      </c>
      <c r="D2444" s="137" cm="1">
        <f t="array" ref="D2444">INDEX(Horimetros!$7:$7,1,'Tabela Horímetros'!F2444)</f>
        <v>23815</v>
      </c>
      <c r="F2444">
        <f t="shared" si="38"/>
        <v>273</v>
      </c>
      <c r="H2444" s="59"/>
    </row>
    <row r="2445" spans="1:8">
      <c r="A2445" s="4" t="s">
        <v>72</v>
      </c>
      <c r="B2445" s="135" t="s">
        <v>71</v>
      </c>
      <c r="C2445" s="136">
        <v>44472</v>
      </c>
      <c r="D2445" s="137" cm="1">
        <f t="array" ref="D2445">INDEX(Horimetros!$8:$8,1,'Tabela Horímetros'!F2445)</f>
        <v>0</v>
      </c>
      <c r="F2445">
        <f t="shared" si="38"/>
        <v>273</v>
      </c>
      <c r="H2445" s="59"/>
    </row>
    <row r="2446" spans="1:8">
      <c r="A2446" s="4" t="s">
        <v>76</v>
      </c>
      <c r="B2446" s="135" t="s">
        <v>75</v>
      </c>
      <c r="C2446" s="136">
        <v>44472</v>
      </c>
      <c r="D2446" s="137" t="e" cm="1">
        <f t="array" ref="D2446">INDEX(Horimetros!#REF!,1,'Tabela Horímetros'!F2446)</f>
        <v>#REF!</v>
      </c>
      <c r="F2446">
        <f t="shared" si="38"/>
        <v>273</v>
      </c>
      <c r="H2446" s="59"/>
    </row>
    <row r="2447" spans="1:8">
      <c r="A2447" s="4" t="s">
        <v>80</v>
      </c>
      <c r="B2447" s="135" t="s">
        <v>79</v>
      </c>
      <c r="C2447" s="136">
        <v>44472</v>
      </c>
      <c r="D2447" s="137" t="e" cm="1">
        <f t="array" ref="D2447">INDEX(Horimetros!#REF!,1,'Tabela Horímetros'!F2447)</f>
        <v>#REF!</v>
      </c>
      <c r="F2447">
        <f t="shared" si="38"/>
        <v>273</v>
      </c>
      <c r="H2447" s="59"/>
    </row>
    <row r="2448" spans="1:8">
      <c r="A2448" s="4" t="s">
        <v>84</v>
      </c>
      <c r="B2448" s="135" t="s">
        <v>83</v>
      </c>
      <c r="C2448" s="136">
        <v>44472</v>
      </c>
      <c r="D2448" s="137" t="e" cm="1">
        <f t="array" ref="D2448">INDEX(Horimetros!#REF!,1,'Tabela Horímetros'!F2448)</f>
        <v>#REF!</v>
      </c>
      <c r="F2448">
        <f t="shared" si="38"/>
        <v>273</v>
      </c>
      <c r="H2448" s="59"/>
    </row>
    <row r="2449" spans="1:8">
      <c r="A2449" s="4" t="s">
        <v>86</v>
      </c>
      <c r="B2449" s="135" t="s">
        <v>85</v>
      </c>
      <c r="C2449" s="136">
        <v>44472</v>
      </c>
      <c r="D2449" s="137" t="e" cm="1">
        <f t="array" ref="D2449">INDEX(Horimetros!#REF!,1,'Tabela Horímetros'!F2449)</f>
        <v>#REF!</v>
      </c>
      <c r="F2449">
        <f t="shared" si="38"/>
        <v>273</v>
      </c>
      <c r="H2449" s="59"/>
    </row>
    <row r="2450" spans="1:8">
      <c r="A2450" s="4" t="s">
        <v>59</v>
      </c>
      <c r="B2450" s="135" t="s">
        <v>58</v>
      </c>
      <c r="C2450" s="136">
        <v>44473</v>
      </c>
      <c r="D2450" s="137" cm="1">
        <f t="array" ref="D2450">INDEX(Horimetros!$4:$4,1,'Tabela Horímetros'!F2450)</f>
        <v>0</v>
      </c>
      <c r="F2450">
        <f t="shared" si="38"/>
        <v>274</v>
      </c>
      <c r="H2450" s="59"/>
    </row>
    <row r="2451" spans="1:8">
      <c r="A2451" s="4" t="s">
        <v>61</v>
      </c>
      <c r="B2451" s="135" t="s">
        <v>60</v>
      </c>
      <c r="C2451" s="136">
        <v>44473</v>
      </c>
      <c r="D2451" s="137" cm="1">
        <f t="array" ref="D2451">INDEX(Horimetros!$5:$5,1,'Tabela Horímetros'!F2451)</f>
        <v>0</v>
      </c>
      <c r="F2451">
        <f t="shared" si="38"/>
        <v>274</v>
      </c>
      <c r="H2451" s="59"/>
    </row>
    <row r="2452" spans="1:8">
      <c r="A2452" s="4" t="s">
        <v>63</v>
      </c>
      <c r="B2452" s="135" t="s">
        <v>62</v>
      </c>
      <c r="C2452" s="136">
        <v>44473</v>
      </c>
      <c r="D2452" s="137" cm="1">
        <f t="array" ref="D2452">INDEX(Horimetros!$6:$6,1,'Tabela Horímetros'!F2452)</f>
        <v>0</v>
      </c>
      <c r="F2452">
        <f t="shared" si="38"/>
        <v>274</v>
      </c>
      <c r="H2452" s="59"/>
    </row>
    <row r="2453" spans="1:8">
      <c r="A2453" s="4" t="s">
        <v>68</v>
      </c>
      <c r="B2453" s="135" t="s">
        <v>67</v>
      </c>
      <c r="C2453" s="136">
        <v>44473</v>
      </c>
      <c r="D2453" s="137" cm="1">
        <f t="array" ref="D2453">INDEX(Horimetros!$7:$7,1,'Tabela Horímetros'!F2453)</f>
        <v>23831</v>
      </c>
      <c r="F2453">
        <f t="shared" ref="F2453:F2516" si="39">F2444+1</f>
        <v>274</v>
      </c>
      <c r="H2453" s="59"/>
    </row>
    <row r="2454" spans="1:8">
      <c r="A2454" s="4" t="s">
        <v>72</v>
      </c>
      <c r="B2454" s="135" t="s">
        <v>71</v>
      </c>
      <c r="C2454" s="136">
        <v>44473</v>
      </c>
      <c r="D2454" s="137" cm="1">
        <f t="array" ref="D2454">INDEX(Horimetros!$8:$8,1,'Tabela Horímetros'!F2454)</f>
        <v>0</v>
      </c>
      <c r="F2454">
        <f t="shared" si="39"/>
        <v>274</v>
      </c>
      <c r="H2454" s="59"/>
    </row>
    <row r="2455" spans="1:8">
      <c r="A2455" s="4" t="s">
        <v>76</v>
      </c>
      <c r="B2455" s="135" t="s">
        <v>75</v>
      </c>
      <c r="C2455" s="136">
        <v>44473</v>
      </c>
      <c r="D2455" s="137" t="e" cm="1">
        <f t="array" ref="D2455">INDEX(Horimetros!#REF!,1,'Tabela Horímetros'!F2455)</f>
        <v>#REF!</v>
      </c>
      <c r="F2455">
        <f t="shared" si="39"/>
        <v>274</v>
      </c>
      <c r="H2455" s="59"/>
    </row>
    <row r="2456" spans="1:8">
      <c r="A2456" s="4" t="s">
        <v>80</v>
      </c>
      <c r="B2456" s="135" t="s">
        <v>79</v>
      </c>
      <c r="C2456" s="136">
        <v>44473</v>
      </c>
      <c r="D2456" s="137" t="e" cm="1">
        <f t="array" ref="D2456">INDEX(Horimetros!#REF!,1,'Tabela Horímetros'!F2456)</f>
        <v>#REF!</v>
      </c>
      <c r="F2456">
        <f t="shared" si="39"/>
        <v>274</v>
      </c>
      <c r="H2456" s="59"/>
    </row>
    <row r="2457" spans="1:8">
      <c r="A2457" s="4" t="s">
        <v>84</v>
      </c>
      <c r="B2457" s="135" t="s">
        <v>83</v>
      </c>
      <c r="C2457" s="136">
        <v>44473</v>
      </c>
      <c r="D2457" s="137" t="e" cm="1">
        <f t="array" ref="D2457">INDEX(Horimetros!#REF!,1,'Tabela Horímetros'!F2457)</f>
        <v>#REF!</v>
      </c>
      <c r="F2457">
        <f t="shared" si="39"/>
        <v>274</v>
      </c>
      <c r="H2457" s="59"/>
    </row>
    <row r="2458" spans="1:8">
      <c r="A2458" s="4" t="s">
        <v>86</v>
      </c>
      <c r="B2458" s="135" t="s">
        <v>85</v>
      </c>
      <c r="C2458" s="136">
        <v>44473</v>
      </c>
      <c r="D2458" s="137" t="e" cm="1">
        <f t="array" ref="D2458">INDEX(Horimetros!#REF!,1,'Tabela Horímetros'!F2458)</f>
        <v>#REF!</v>
      </c>
      <c r="F2458">
        <f t="shared" si="39"/>
        <v>274</v>
      </c>
      <c r="H2458" s="59"/>
    </row>
    <row r="2459" spans="1:8">
      <c r="A2459" s="4" t="s">
        <v>59</v>
      </c>
      <c r="B2459" s="135" t="s">
        <v>58</v>
      </c>
      <c r="C2459" s="136">
        <v>44474</v>
      </c>
      <c r="D2459" s="137" cm="1">
        <f t="array" ref="D2459">INDEX(Horimetros!$4:$4,1,'Tabela Horímetros'!F2459)</f>
        <v>0</v>
      </c>
      <c r="F2459">
        <f t="shared" si="39"/>
        <v>275</v>
      </c>
      <c r="H2459" s="59"/>
    </row>
    <row r="2460" spans="1:8">
      <c r="A2460" s="4" t="s">
        <v>61</v>
      </c>
      <c r="B2460" s="135" t="s">
        <v>60</v>
      </c>
      <c r="C2460" s="136">
        <v>44474</v>
      </c>
      <c r="D2460" s="137" cm="1">
        <f t="array" ref="D2460">INDEX(Horimetros!$5:$5,1,'Tabela Horímetros'!F2460)</f>
        <v>0</v>
      </c>
      <c r="F2460">
        <f t="shared" si="39"/>
        <v>275</v>
      </c>
      <c r="H2460" s="59"/>
    </row>
    <row r="2461" spans="1:8">
      <c r="A2461" s="4" t="s">
        <v>63</v>
      </c>
      <c r="B2461" s="135" t="s">
        <v>62</v>
      </c>
      <c r="C2461" s="136">
        <v>44474</v>
      </c>
      <c r="D2461" s="137" cm="1">
        <f t="array" ref="D2461">INDEX(Horimetros!$6:$6,1,'Tabela Horímetros'!F2461)</f>
        <v>0</v>
      </c>
      <c r="F2461">
        <f t="shared" si="39"/>
        <v>275</v>
      </c>
      <c r="H2461" s="59"/>
    </row>
    <row r="2462" spans="1:8">
      <c r="A2462" s="4" t="s">
        <v>68</v>
      </c>
      <c r="B2462" s="135" t="s">
        <v>67</v>
      </c>
      <c r="C2462" s="136">
        <v>44474</v>
      </c>
      <c r="D2462" s="137" cm="1">
        <f t="array" ref="D2462">INDEX(Horimetros!$7:$7,1,'Tabela Horímetros'!F2462)</f>
        <v>23836</v>
      </c>
      <c r="F2462">
        <f t="shared" si="39"/>
        <v>275</v>
      </c>
      <c r="H2462" s="59"/>
    </row>
    <row r="2463" spans="1:8">
      <c r="A2463" s="4" t="s">
        <v>72</v>
      </c>
      <c r="B2463" s="135" t="s">
        <v>71</v>
      </c>
      <c r="C2463" s="136">
        <v>44474</v>
      </c>
      <c r="D2463" s="137" cm="1">
        <f t="array" ref="D2463">INDEX(Horimetros!$8:$8,1,'Tabela Horímetros'!F2463)</f>
        <v>0</v>
      </c>
      <c r="F2463">
        <f t="shared" si="39"/>
        <v>275</v>
      </c>
      <c r="H2463" s="59"/>
    </row>
    <row r="2464" spans="1:8">
      <c r="A2464" s="4" t="s">
        <v>76</v>
      </c>
      <c r="B2464" s="135" t="s">
        <v>75</v>
      </c>
      <c r="C2464" s="136">
        <v>44474</v>
      </c>
      <c r="D2464" s="137" t="e" cm="1">
        <f t="array" ref="D2464">INDEX(Horimetros!#REF!,1,'Tabela Horímetros'!F2464)</f>
        <v>#REF!</v>
      </c>
      <c r="F2464">
        <f t="shared" si="39"/>
        <v>275</v>
      </c>
      <c r="H2464" s="59"/>
    </row>
    <row r="2465" spans="1:8">
      <c r="A2465" s="4" t="s">
        <v>80</v>
      </c>
      <c r="B2465" s="135" t="s">
        <v>79</v>
      </c>
      <c r="C2465" s="136">
        <v>44474</v>
      </c>
      <c r="D2465" s="137" t="e" cm="1">
        <f t="array" ref="D2465">INDEX(Horimetros!#REF!,1,'Tabela Horímetros'!F2465)</f>
        <v>#REF!</v>
      </c>
      <c r="F2465">
        <f t="shared" si="39"/>
        <v>275</v>
      </c>
      <c r="H2465" s="59"/>
    </row>
    <row r="2466" spans="1:8">
      <c r="A2466" s="4" t="s">
        <v>84</v>
      </c>
      <c r="B2466" s="135" t="s">
        <v>83</v>
      </c>
      <c r="C2466" s="136">
        <v>44474</v>
      </c>
      <c r="D2466" s="137" t="e" cm="1">
        <f t="array" ref="D2466">INDEX(Horimetros!#REF!,1,'Tabela Horímetros'!F2466)</f>
        <v>#REF!</v>
      </c>
      <c r="F2466">
        <f t="shared" si="39"/>
        <v>275</v>
      </c>
      <c r="H2466" s="59"/>
    </row>
    <row r="2467" spans="1:8">
      <c r="A2467" s="4" t="s">
        <v>86</v>
      </c>
      <c r="B2467" s="135" t="s">
        <v>85</v>
      </c>
      <c r="C2467" s="136">
        <v>44474</v>
      </c>
      <c r="D2467" s="137" t="e" cm="1">
        <f t="array" ref="D2467">INDEX(Horimetros!#REF!,1,'Tabela Horímetros'!F2467)</f>
        <v>#REF!</v>
      </c>
      <c r="F2467">
        <f t="shared" si="39"/>
        <v>275</v>
      </c>
      <c r="H2467" s="59"/>
    </row>
    <row r="2468" spans="1:8">
      <c r="A2468" s="4" t="s">
        <v>59</v>
      </c>
      <c r="B2468" s="135" t="s">
        <v>58</v>
      </c>
      <c r="C2468" s="136">
        <v>44475</v>
      </c>
      <c r="D2468" s="137" cm="1">
        <f t="array" ref="D2468">INDEX(Horimetros!$4:$4,1,'Tabela Horímetros'!F2468)</f>
        <v>0</v>
      </c>
      <c r="F2468">
        <f t="shared" si="39"/>
        <v>276</v>
      </c>
      <c r="H2468" s="59"/>
    </row>
    <row r="2469" spans="1:8">
      <c r="A2469" s="4" t="s">
        <v>61</v>
      </c>
      <c r="B2469" s="135" t="s">
        <v>60</v>
      </c>
      <c r="C2469" s="136">
        <v>44475</v>
      </c>
      <c r="D2469" s="137" cm="1">
        <f t="array" ref="D2469">INDEX(Horimetros!$5:$5,1,'Tabela Horímetros'!F2469)</f>
        <v>0</v>
      </c>
      <c r="F2469">
        <f t="shared" si="39"/>
        <v>276</v>
      </c>
      <c r="H2469" s="59"/>
    </row>
    <row r="2470" spans="1:8">
      <c r="A2470" s="4" t="s">
        <v>63</v>
      </c>
      <c r="B2470" s="135" t="s">
        <v>62</v>
      </c>
      <c r="C2470" s="136">
        <v>44475</v>
      </c>
      <c r="D2470" s="137" cm="1">
        <f t="array" ref="D2470">INDEX(Horimetros!$6:$6,1,'Tabela Horímetros'!F2470)</f>
        <v>0</v>
      </c>
      <c r="F2470">
        <f t="shared" si="39"/>
        <v>276</v>
      </c>
      <c r="H2470" s="59"/>
    </row>
    <row r="2471" spans="1:8">
      <c r="A2471" s="4" t="s">
        <v>68</v>
      </c>
      <c r="B2471" s="135" t="s">
        <v>67</v>
      </c>
      <c r="C2471" s="136">
        <v>44475</v>
      </c>
      <c r="D2471" s="137" cm="1">
        <f t="array" ref="D2471">INDEX(Horimetros!$7:$7,1,'Tabela Horímetros'!F2471)</f>
        <v>23848</v>
      </c>
      <c r="F2471">
        <f t="shared" si="39"/>
        <v>276</v>
      </c>
      <c r="H2471" s="59"/>
    </row>
    <row r="2472" spans="1:8">
      <c r="A2472" s="4" t="s">
        <v>72</v>
      </c>
      <c r="B2472" s="135" t="s">
        <v>71</v>
      </c>
      <c r="C2472" s="136">
        <v>44475</v>
      </c>
      <c r="D2472" s="137" cm="1">
        <f t="array" ref="D2472">INDEX(Horimetros!$8:$8,1,'Tabela Horímetros'!F2472)</f>
        <v>0</v>
      </c>
      <c r="F2472">
        <f t="shared" si="39"/>
        <v>276</v>
      </c>
      <c r="H2472" s="59"/>
    </row>
    <row r="2473" spans="1:8">
      <c r="A2473" s="4" t="s">
        <v>76</v>
      </c>
      <c r="B2473" s="135" t="s">
        <v>75</v>
      </c>
      <c r="C2473" s="136">
        <v>44475</v>
      </c>
      <c r="D2473" s="137" t="e" cm="1">
        <f t="array" ref="D2473">INDEX(Horimetros!#REF!,1,'Tabela Horímetros'!F2473)</f>
        <v>#REF!</v>
      </c>
      <c r="F2473">
        <f t="shared" si="39"/>
        <v>276</v>
      </c>
      <c r="H2473" s="59"/>
    </row>
    <row r="2474" spans="1:8">
      <c r="A2474" s="4" t="s">
        <v>80</v>
      </c>
      <c r="B2474" s="135" t="s">
        <v>79</v>
      </c>
      <c r="C2474" s="136">
        <v>44475</v>
      </c>
      <c r="D2474" s="137" t="e" cm="1">
        <f t="array" ref="D2474">INDEX(Horimetros!#REF!,1,'Tabela Horímetros'!F2474)</f>
        <v>#REF!</v>
      </c>
      <c r="F2474">
        <f t="shared" si="39"/>
        <v>276</v>
      </c>
      <c r="H2474" s="59"/>
    </row>
    <row r="2475" spans="1:8">
      <c r="A2475" s="4" t="s">
        <v>84</v>
      </c>
      <c r="B2475" s="135" t="s">
        <v>83</v>
      </c>
      <c r="C2475" s="136">
        <v>44475</v>
      </c>
      <c r="D2475" s="137" t="e" cm="1">
        <f t="array" ref="D2475">INDEX(Horimetros!#REF!,1,'Tabela Horímetros'!F2475)</f>
        <v>#REF!</v>
      </c>
      <c r="F2475">
        <f t="shared" si="39"/>
        <v>276</v>
      </c>
      <c r="H2475" s="59"/>
    </row>
    <row r="2476" spans="1:8">
      <c r="A2476" s="4" t="s">
        <v>86</v>
      </c>
      <c r="B2476" s="135" t="s">
        <v>85</v>
      </c>
      <c r="C2476" s="136">
        <v>44475</v>
      </c>
      <c r="D2476" s="137" t="e" cm="1">
        <f t="array" ref="D2476">INDEX(Horimetros!#REF!,1,'Tabela Horímetros'!F2476)</f>
        <v>#REF!</v>
      </c>
      <c r="F2476">
        <f t="shared" si="39"/>
        <v>276</v>
      </c>
      <c r="H2476" s="59"/>
    </row>
    <row r="2477" spans="1:8">
      <c r="A2477" s="4" t="s">
        <v>59</v>
      </c>
      <c r="B2477" s="135" t="s">
        <v>58</v>
      </c>
      <c r="C2477" s="136">
        <v>44476</v>
      </c>
      <c r="D2477" s="137" cm="1">
        <f t="array" ref="D2477">INDEX(Horimetros!$4:$4,1,'Tabela Horímetros'!F2477)</f>
        <v>0</v>
      </c>
      <c r="F2477">
        <f t="shared" si="39"/>
        <v>277</v>
      </c>
      <c r="H2477" s="59"/>
    </row>
    <row r="2478" spans="1:8">
      <c r="A2478" s="4" t="s">
        <v>61</v>
      </c>
      <c r="B2478" s="135" t="s">
        <v>60</v>
      </c>
      <c r="C2478" s="136">
        <v>44476</v>
      </c>
      <c r="D2478" s="137" cm="1">
        <f t="array" ref="D2478">INDEX(Horimetros!$5:$5,1,'Tabela Horímetros'!F2478)</f>
        <v>0</v>
      </c>
      <c r="F2478">
        <f t="shared" si="39"/>
        <v>277</v>
      </c>
      <c r="H2478" s="59"/>
    </row>
    <row r="2479" spans="1:8">
      <c r="A2479" s="4" t="s">
        <v>63</v>
      </c>
      <c r="B2479" s="135" t="s">
        <v>62</v>
      </c>
      <c r="C2479" s="136">
        <v>44476</v>
      </c>
      <c r="D2479" s="137" cm="1">
        <f t="array" ref="D2479">INDEX(Horimetros!$6:$6,1,'Tabela Horímetros'!F2479)</f>
        <v>0</v>
      </c>
      <c r="F2479">
        <f t="shared" si="39"/>
        <v>277</v>
      </c>
      <c r="H2479" s="59"/>
    </row>
    <row r="2480" spans="1:8">
      <c r="A2480" s="4" t="s">
        <v>68</v>
      </c>
      <c r="B2480" s="135" t="s">
        <v>67</v>
      </c>
      <c r="C2480" s="136">
        <v>44476</v>
      </c>
      <c r="D2480" s="137" cm="1">
        <f t="array" ref="D2480">INDEX(Horimetros!$7:$7,1,'Tabela Horímetros'!F2480)</f>
        <v>23862</v>
      </c>
      <c r="F2480">
        <f t="shared" si="39"/>
        <v>277</v>
      </c>
      <c r="H2480" s="59"/>
    </row>
    <row r="2481" spans="1:8">
      <c r="A2481" s="4" t="s">
        <v>72</v>
      </c>
      <c r="B2481" s="135" t="s">
        <v>71</v>
      </c>
      <c r="C2481" s="136">
        <v>44476</v>
      </c>
      <c r="D2481" s="137" cm="1">
        <f t="array" ref="D2481">INDEX(Horimetros!$8:$8,1,'Tabela Horímetros'!F2481)</f>
        <v>0</v>
      </c>
      <c r="F2481">
        <f t="shared" si="39"/>
        <v>277</v>
      </c>
      <c r="H2481" s="59"/>
    </row>
    <row r="2482" spans="1:8">
      <c r="A2482" s="4" t="s">
        <v>76</v>
      </c>
      <c r="B2482" s="135" t="s">
        <v>75</v>
      </c>
      <c r="C2482" s="136">
        <v>44476</v>
      </c>
      <c r="D2482" s="137" t="e" cm="1">
        <f t="array" ref="D2482">INDEX(Horimetros!#REF!,1,'Tabela Horímetros'!F2482)</f>
        <v>#REF!</v>
      </c>
      <c r="F2482">
        <f t="shared" si="39"/>
        <v>277</v>
      </c>
      <c r="H2482" s="59"/>
    </row>
    <row r="2483" spans="1:8">
      <c r="A2483" s="4" t="s">
        <v>80</v>
      </c>
      <c r="B2483" s="135" t="s">
        <v>79</v>
      </c>
      <c r="C2483" s="136">
        <v>44476</v>
      </c>
      <c r="D2483" s="137" t="e" cm="1">
        <f t="array" ref="D2483">INDEX(Horimetros!#REF!,1,'Tabela Horímetros'!F2483)</f>
        <v>#REF!</v>
      </c>
      <c r="F2483">
        <f t="shared" si="39"/>
        <v>277</v>
      </c>
      <c r="H2483" s="59"/>
    </row>
    <row r="2484" spans="1:8">
      <c r="A2484" s="4" t="s">
        <v>84</v>
      </c>
      <c r="B2484" s="135" t="s">
        <v>83</v>
      </c>
      <c r="C2484" s="136">
        <v>44476</v>
      </c>
      <c r="D2484" s="137" t="e" cm="1">
        <f t="array" ref="D2484">INDEX(Horimetros!#REF!,1,'Tabela Horímetros'!F2484)</f>
        <v>#REF!</v>
      </c>
      <c r="F2484">
        <f t="shared" si="39"/>
        <v>277</v>
      </c>
      <c r="H2484" s="59"/>
    </row>
    <row r="2485" spans="1:8">
      <c r="A2485" s="4" t="s">
        <v>86</v>
      </c>
      <c r="B2485" s="135" t="s">
        <v>85</v>
      </c>
      <c r="C2485" s="136">
        <v>44476</v>
      </c>
      <c r="D2485" s="137" t="e" cm="1">
        <f t="array" ref="D2485">INDEX(Horimetros!#REF!,1,'Tabela Horímetros'!F2485)</f>
        <v>#REF!</v>
      </c>
      <c r="F2485">
        <f t="shared" si="39"/>
        <v>277</v>
      </c>
      <c r="H2485" s="59"/>
    </row>
    <row r="2486" spans="1:8">
      <c r="A2486" s="4" t="s">
        <v>59</v>
      </c>
      <c r="B2486" s="135" t="s">
        <v>58</v>
      </c>
      <c r="C2486" s="136">
        <v>44477</v>
      </c>
      <c r="D2486" s="137" cm="1">
        <f t="array" ref="D2486">INDEX(Horimetros!$4:$4,1,'Tabela Horímetros'!F2486)</f>
        <v>0</v>
      </c>
      <c r="F2486">
        <f t="shared" si="39"/>
        <v>278</v>
      </c>
      <c r="H2486" s="59"/>
    </row>
    <row r="2487" spans="1:8">
      <c r="A2487" s="4" t="s">
        <v>61</v>
      </c>
      <c r="B2487" s="135" t="s">
        <v>60</v>
      </c>
      <c r="C2487" s="136">
        <v>44477</v>
      </c>
      <c r="D2487" s="137" cm="1">
        <f t="array" ref="D2487">INDEX(Horimetros!$5:$5,1,'Tabela Horímetros'!F2487)</f>
        <v>0</v>
      </c>
      <c r="F2487">
        <f t="shared" si="39"/>
        <v>278</v>
      </c>
      <c r="H2487" s="59"/>
    </row>
    <row r="2488" spans="1:8">
      <c r="A2488" s="4" t="s">
        <v>63</v>
      </c>
      <c r="B2488" s="135" t="s">
        <v>62</v>
      </c>
      <c r="C2488" s="136">
        <v>44477</v>
      </c>
      <c r="D2488" s="137" cm="1">
        <f t="array" ref="D2488">INDEX(Horimetros!$6:$6,1,'Tabela Horímetros'!F2488)</f>
        <v>0</v>
      </c>
      <c r="F2488">
        <f t="shared" si="39"/>
        <v>278</v>
      </c>
      <c r="H2488" s="59"/>
    </row>
    <row r="2489" spans="1:8">
      <c r="A2489" s="4" t="s">
        <v>68</v>
      </c>
      <c r="B2489" s="135" t="s">
        <v>67</v>
      </c>
      <c r="C2489" s="136">
        <v>44477</v>
      </c>
      <c r="D2489" s="137" cm="1">
        <f t="array" ref="D2489">INDEX(Horimetros!$7:$7,1,'Tabela Horímetros'!F2489)</f>
        <v>23882</v>
      </c>
      <c r="F2489">
        <f t="shared" si="39"/>
        <v>278</v>
      </c>
      <c r="H2489" s="59"/>
    </row>
    <row r="2490" spans="1:8">
      <c r="A2490" s="4" t="s">
        <v>72</v>
      </c>
      <c r="B2490" s="135" t="s">
        <v>71</v>
      </c>
      <c r="C2490" s="136">
        <v>44477</v>
      </c>
      <c r="D2490" s="137" cm="1">
        <f t="array" ref="D2490">INDEX(Horimetros!$8:$8,1,'Tabela Horímetros'!F2490)</f>
        <v>0</v>
      </c>
      <c r="F2490">
        <f t="shared" si="39"/>
        <v>278</v>
      </c>
      <c r="H2490" s="59"/>
    </row>
    <row r="2491" spans="1:8">
      <c r="A2491" s="4" t="s">
        <v>76</v>
      </c>
      <c r="B2491" s="135" t="s">
        <v>75</v>
      </c>
      <c r="C2491" s="136">
        <v>44477</v>
      </c>
      <c r="D2491" s="137" t="e" cm="1">
        <f t="array" ref="D2491">INDEX(Horimetros!#REF!,1,'Tabela Horímetros'!F2491)</f>
        <v>#REF!</v>
      </c>
      <c r="F2491">
        <f t="shared" si="39"/>
        <v>278</v>
      </c>
      <c r="H2491" s="59"/>
    </row>
    <row r="2492" spans="1:8">
      <c r="A2492" s="4" t="s">
        <v>80</v>
      </c>
      <c r="B2492" s="135" t="s">
        <v>79</v>
      </c>
      <c r="C2492" s="136">
        <v>44477</v>
      </c>
      <c r="D2492" s="137" t="e" cm="1">
        <f t="array" ref="D2492">INDEX(Horimetros!#REF!,1,'Tabela Horímetros'!F2492)</f>
        <v>#REF!</v>
      </c>
      <c r="F2492">
        <f t="shared" si="39"/>
        <v>278</v>
      </c>
      <c r="H2492" s="59"/>
    </row>
    <row r="2493" spans="1:8">
      <c r="A2493" s="4" t="s">
        <v>84</v>
      </c>
      <c r="B2493" s="135" t="s">
        <v>83</v>
      </c>
      <c r="C2493" s="136">
        <v>44477</v>
      </c>
      <c r="D2493" s="137" t="e" cm="1">
        <f t="array" ref="D2493">INDEX(Horimetros!#REF!,1,'Tabela Horímetros'!F2493)</f>
        <v>#REF!</v>
      </c>
      <c r="F2493">
        <f t="shared" si="39"/>
        <v>278</v>
      </c>
      <c r="H2493" s="59"/>
    </row>
    <row r="2494" spans="1:8">
      <c r="A2494" s="4" t="s">
        <v>86</v>
      </c>
      <c r="B2494" s="135" t="s">
        <v>85</v>
      </c>
      <c r="C2494" s="136">
        <v>44477</v>
      </c>
      <c r="D2494" s="137" t="e" cm="1">
        <f t="array" ref="D2494">INDEX(Horimetros!#REF!,1,'Tabela Horímetros'!F2494)</f>
        <v>#REF!</v>
      </c>
      <c r="F2494">
        <f t="shared" si="39"/>
        <v>278</v>
      </c>
      <c r="H2494" s="59"/>
    </row>
    <row r="2495" spans="1:8">
      <c r="A2495" s="4" t="s">
        <v>59</v>
      </c>
      <c r="B2495" s="135" t="s">
        <v>58</v>
      </c>
      <c r="C2495" s="136">
        <v>44478</v>
      </c>
      <c r="D2495" s="137" cm="1">
        <f t="array" ref="D2495">INDEX(Horimetros!$4:$4,1,'Tabela Horímetros'!F2495)</f>
        <v>0</v>
      </c>
      <c r="F2495">
        <f t="shared" si="39"/>
        <v>279</v>
      </c>
      <c r="H2495" s="59"/>
    </row>
    <row r="2496" spans="1:8">
      <c r="A2496" s="4" t="s">
        <v>61</v>
      </c>
      <c r="B2496" s="135" t="s">
        <v>60</v>
      </c>
      <c r="C2496" s="136">
        <v>44478</v>
      </c>
      <c r="D2496" s="137" cm="1">
        <f t="array" ref="D2496">INDEX(Horimetros!$5:$5,1,'Tabela Horímetros'!F2496)</f>
        <v>0</v>
      </c>
      <c r="F2496">
        <f t="shared" si="39"/>
        <v>279</v>
      </c>
      <c r="H2496" s="59"/>
    </row>
    <row r="2497" spans="1:8">
      <c r="A2497" s="4" t="s">
        <v>63</v>
      </c>
      <c r="B2497" s="135" t="s">
        <v>62</v>
      </c>
      <c r="C2497" s="136">
        <v>44478</v>
      </c>
      <c r="D2497" s="137" cm="1">
        <f t="array" ref="D2497">INDEX(Horimetros!$6:$6,1,'Tabela Horímetros'!F2497)</f>
        <v>0</v>
      </c>
      <c r="F2497">
        <f t="shared" si="39"/>
        <v>279</v>
      </c>
      <c r="H2497" s="59"/>
    </row>
    <row r="2498" spans="1:8">
      <c r="A2498" s="4" t="s">
        <v>68</v>
      </c>
      <c r="B2498" s="135" t="s">
        <v>67</v>
      </c>
      <c r="C2498" s="136">
        <v>44478</v>
      </c>
      <c r="D2498" s="137" cm="1">
        <f t="array" ref="D2498">INDEX(Horimetros!$7:$7,1,'Tabela Horímetros'!F2498)</f>
        <v>23902</v>
      </c>
      <c r="F2498">
        <f t="shared" si="39"/>
        <v>279</v>
      </c>
      <c r="H2498" s="59"/>
    </row>
    <row r="2499" spans="1:8">
      <c r="A2499" s="4" t="s">
        <v>72</v>
      </c>
      <c r="B2499" s="135" t="s">
        <v>71</v>
      </c>
      <c r="C2499" s="136">
        <v>44478</v>
      </c>
      <c r="D2499" s="137" cm="1">
        <f t="array" ref="D2499">INDEX(Horimetros!$8:$8,1,'Tabela Horímetros'!F2499)</f>
        <v>0</v>
      </c>
      <c r="F2499">
        <f t="shared" si="39"/>
        <v>279</v>
      </c>
      <c r="H2499" s="59"/>
    </row>
    <row r="2500" spans="1:8">
      <c r="A2500" s="4" t="s">
        <v>76</v>
      </c>
      <c r="B2500" s="135" t="s">
        <v>75</v>
      </c>
      <c r="C2500" s="136">
        <v>44478</v>
      </c>
      <c r="D2500" s="137" t="e" cm="1">
        <f t="array" ref="D2500">INDEX(Horimetros!#REF!,1,'Tabela Horímetros'!F2500)</f>
        <v>#REF!</v>
      </c>
      <c r="F2500">
        <f t="shared" si="39"/>
        <v>279</v>
      </c>
      <c r="H2500" s="59"/>
    </row>
    <row r="2501" spans="1:8">
      <c r="A2501" s="4" t="s">
        <v>80</v>
      </c>
      <c r="B2501" s="135" t="s">
        <v>79</v>
      </c>
      <c r="C2501" s="136">
        <v>44478</v>
      </c>
      <c r="D2501" s="137" t="e" cm="1">
        <f t="array" ref="D2501">INDEX(Horimetros!#REF!,1,'Tabela Horímetros'!F2501)</f>
        <v>#REF!</v>
      </c>
      <c r="F2501">
        <f t="shared" si="39"/>
        <v>279</v>
      </c>
      <c r="H2501" s="59"/>
    </row>
    <row r="2502" spans="1:8">
      <c r="A2502" s="4" t="s">
        <v>84</v>
      </c>
      <c r="B2502" s="135" t="s">
        <v>83</v>
      </c>
      <c r="C2502" s="136">
        <v>44478</v>
      </c>
      <c r="D2502" s="137" t="e" cm="1">
        <f t="array" ref="D2502">INDEX(Horimetros!#REF!,1,'Tabela Horímetros'!F2502)</f>
        <v>#REF!</v>
      </c>
      <c r="F2502">
        <f t="shared" si="39"/>
        <v>279</v>
      </c>
      <c r="H2502" s="59"/>
    </row>
    <row r="2503" spans="1:8">
      <c r="A2503" s="4" t="s">
        <v>86</v>
      </c>
      <c r="B2503" s="135" t="s">
        <v>85</v>
      </c>
      <c r="C2503" s="136">
        <v>44478</v>
      </c>
      <c r="D2503" s="137" t="e" cm="1">
        <f t="array" ref="D2503">INDEX(Horimetros!#REF!,1,'Tabela Horímetros'!F2503)</f>
        <v>#REF!</v>
      </c>
      <c r="F2503">
        <f t="shared" si="39"/>
        <v>279</v>
      </c>
      <c r="H2503" s="59"/>
    </row>
    <row r="2504" spans="1:8">
      <c r="A2504" s="4" t="s">
        <v>59</v>
      </c>
      <c r="B2504" s="135" t="s">
        <v>58</v>
      </c>
      <c r="C2504" s="136">
        <v>44479</v>
      </c>
      <c r="D2504" s="137" cm="1">
        <f t="array" ref="D2504">INDEX(Horimetros!$4:$4,1,'Tabela Horímetros'!F2504)</f>
        <v>0</v>
      </c>
      <c r="F2504">
        <f t="shared" si="39"/>
        <v>280</v>
      </c>
      <c r="H2504" s="59"/>
    </row>
    <row r="2505" spans="1:8">
      <c r="A2505" s="4" t="s">
        <v>61</v>
      </c>
      <c r="B2505" s="135" t="s">
        <v>60</v>
      </c>
      <c r="C2505" s="136">
        <v>44479</v>
      </c>
      <c r="D2505" s="137" cm="1">
        <f t="array" ref="D2505">INDEX(Horimetros!$5:$5,1,'Tabela Horímetros'!F2505)</f>
        <v>0</v>
      </c>
      <c r="F2505">
        <f t="shared" si="39"/>
        <v>280</v>
      </c>
      <c r="H2505" s="59"/>
    </row>
    <row r="2506" spans="1:8">
      <c r="A2506" s="4" t="s">
        <v>63</v>
      </c>
      <c r="B2506" s="135" t="s">
        <v>62</v>
      </c>
      <c r="C2506" s="136">
        <v>44479</v>
      </c>
      <c r="D2506" s="137" cm="1">
        <f t="array" ref="D2506">INDEX(Horimetros!$6:$6,1,'Tabela Horímetros'!F2506)</f>
        <v>0</v>
      </c>
      <c r="F2506">
        <f t="shared" si="39"/>
        <v>280</v>
      </c>
      <c r="H2506" s="59"/>
    </row>
    <row r="2507" spans="1:8">
      <c r="A2507" s="4" t="s">
        <v>68</v>
      </c>
      <c r="B2507" s="135" t="s">
        <v>67</v>
      </c>
      <c r="C2507" s="136">
        <v>44479</v>
      </c>
      <c r="D2507" s="137" cm="1">
        <f t="array" ref="D2507">INDEX(Horimetros!$7:$7,1,'Tabela Horímetros'!F2507)</f>
        <v>23920</v>
      </c>
      <c r="F2507">
        <f t="shared" si="39"/>
        <v>280</v>
      </c>
      <c r="H2507" s="59"/>
    </row>
    <row r="2508" spans="1:8">
      <c r="A2508" s="4" t="s">
        <v>72</v>
      </c>
      <c r="B2508" s="135" t="s">
        <v>71</v>
      </c>
      <c r="C2508" s="136">
        <v>44479</v>
      </c>
      <c r="D2508" s="137" cm="1">
        <f t="array" ref="D2508">INDEX(Horimetros!$8:$8,1,'Tabela Horímetros'!F2508)</f>
        <v>0</v>
      </c>
      <c r="F2508">
        <f t="shared" si="39"/>
        <v>280</v>
      </c>
      <c r="H2508" s="59"/>
    </row>
    <row r="2509" spans="1:8">
      <c r="A2509" s="4" t="s">
        <v>76</v>
      </c>
      <c r="B2509" s="135" t="s">
        <v>75</v>
      </c>
      <c r="C2509" s="136">
        <v>44479</v>
      </c>
      <c r="D2509" s="137" t="e" cm="1">
        <f t="array" ref="D2509">INDEX(Horimetros!#REF!,1,'Tabela Horímetros'!F2509)</f>
        <v>#REF!</v>
      </c>
      <c r="F2509">
        <f t="shared" si="39"/>
        <v>280</v>
      </c>
      <c r="H2509" s="59"/>
    </row>
    <row r="2510" spans="1:8">
      <c r="A2510" s="4" t="s">
        <v>80</v>
      </c>
      <c r="B2510" s="135" t="s">
        <v>79</v>
      </c>
      <c r="C2510" s="136">
        <v>44479</v>
      </c>
      <c r="D2510" s="137" t="e" cm="1">
        <f t="array" ref="D2510">INDEX(Horimetros!#REF!,1,'Tabela Horímetros'!F2510)</f>
        <v>#REF!</v>
      </c>
      <c r="F2510">
        <f t="shared" si="39"/>
        <v>280</v>
      </c>
      <c r="H2510" s="59"/>
    </row>
    <row r="2511" spans="1:8">
      <c r="A2511" s="4" t="s">
        <v>84</v>
      </c>
      <c r="B2511" s="135" t="s">
        <v>83</v>
      </c>
      <c r="C2511" s="136">
        <v>44479</v>
      </c>
      <c r="D2511" s="137" t="e" cm="1">
        <f t="array" ref="D2511">INDEX(Horimetros!#REF!,1,'Tabela Horímetros'!F2511)</f>
        <v>#REF!</v>
      </c>
      <c r="F2511">
        <f t="shared" si="39"/>
        <v>280</v>
      </c>
      <c r="H2511" s="59"/>
    </row>
    <row r="2512" spans="1:8">
      <c r="A2512" s="4" t="s">
        <v>86</v>
      </c>
      <c r="B2512" s="135" t="s">
        <v>85</v>
      </c>
      <c r="C2512" s="136">
        <v>44479</v>
      </c>
      <c r="D2512" s="137" t="e" cm="1">
        <f t="array" ref="D2512">INDEX(Horimetros!#REF!,1,'Tabela Horímetros'!F2512)</f>
        <v>#REF!</v>
      </c>
      <c r="F2512">
        <f t="shared" si="39"/>
        <v>280</v>
      </c>
      <c r="H2512" s="59"/>
    </row>
    <row r="2513" spans="1:8">
      <c r="A2513" s="4" t="s">
        <v>59</v>
      </c>
      <c r="B2513" s="135" t="s">
        <v>58</v>
      </c>
      <c r="C2513" s="136">
        <v>44480</v>
      </c>
      <c r="D2513" s="137" cm="1">
        <f t="array" ref="D2513">INDEX(Horimetros!$4:$4,1,'Tabela Horímetros'!F2513)</f>
        <v>0</v>
      </c>
      <c r="F2513">
        <f t="shared" si="39"/>
        <v>281</v>
      </c>
      <c r="H2513" s="59"/>
    </row>
    <row r="2514" spans="1:8">
      <c r="A2514" s="4" t="s">
        <v>61</v>
      </c>
      <c r="B2514" s="135" t="s">
        <v>60</v>
      </c>
      <c r="C2514" s="136">
        <v>44480</v>
      </c>
      <c r="D2514" s="137" cm="1">
        <f t="array" ref="D2514">INDEX(Horimetros!$5:$5,1,'Tabela Horímetros'!F2514)</f>
        <v>24280</v>
      </c>
      <c r="F2514">
        <f t="shared" si="39"/>
        <v>281</v>
      </c>
      <c r="H2514" s="59"/>
    </row>
    <row r="2515" spans="1:8">
      <c r="A2515" s="4" t="s">
        <v>63</v>
      </c>
      <c r="B2515" s="135" t="s">
        <v>62</v>
      </c>
      <c r="C2515" s="136">
        <v>44480</v>
      </c>
      <c r="D2515" s="137" cm="1">
        <f t="array" ref="D2515">INDEX(Horimetros!$6:$6,1,'Tabela Horímetros'!F2515)</f>
        <v>0</v>
      </c>
      <c r="F2515">
        <f t="shared" si="39"/>
        <v>281</v>
      </c>
      <c r="H2515" s="59"/>
    </row>
    <row r="2516" spans="1:8">
      <c r="A2516" s="4" t="s">
        <v>68</v>
      </c>
      <c r="B2516" s="135" t="s">
        <v>67</v>
      </c>
      <c r="C2516" s="136">
        <v>44480</v>
      </c>
      <c r="D2516" s="137" cm="1">
        <f t="array" ref="D2516">INDEX(Horimetros!$7:$7,1,'Tabela Horímetros'!F2516)</f>
        <v>23941</v>
      </c>
      <c r="F2516">
        <f t="shared" si="39"/>
        <v>281</v>
      </c>
      <c r="H2516" s="59"/>
    </row>
    <row r="2517" spans="1:8">
      <c r="A2517" s="4" t="s">
        <v>72</v>
      </c>
      <c r="B2517" s="135" t="s">
        <v>71</v>
      </c>
      <c r="C2517" s="136">
        <v>44480</v>
      </c>
      <c r="D2517" s="137" cm="1">
        <f t="array" ref="D2517">INDEX(Horimetros!$8:$8,1,'Tabela Horímetros'!F2517)</f>
        <v>0</v>
      </c>
      <c r="F2517">
        <f t="shared" ref="F2517:F2580" si="40">F2508+1</f>
        <v>281</v>
      </c>
      <c r="H2517" s="59"/>
    </row>
    <row r="2518" spans="1:8">
      <c r="A2518" s="4" t="s">
        <v>76</v>
      </c>
      <c r="B2518" s="135" t="s">
        <v>75</v>
      </c>
      <c r="C2518" s="136">
        <v>44480</v>
      </c>
      <c r="D2518" s="137" t="e" cm="1">
        <f t="array" ref="D2518">INDEX(Horimetros!#REF!,1,'Tabela Horímetros'!F2518)</f>
        <v>#REF!</v>
      </c>
      <c r="F2518">
        <f t="shared" si="40"/>
        <v>281</v>
      </c>
      <c r="H2518" s="59"/>
    </row>
    <row r="2519" spans="1:8">
      <c r="A2519" s="4" t="s">
        <v>80</v>
      </c>
      <c r="B2519" s="135" t="s">
        <v>79</v>
      </c>
      <c r="C2519" s="136">
        <v>44480</v>
      </c>
      <c r="D2519" s="137" t="e" cm="1">
        <f t="array" ref="D2519">INDEX(Horimetros!#REF!,1,'Tabela Horímetros'!F2519)</f>
        <v>#REF!</v>
      </c>
      <c r="F2519">
        <f t="shared" si="40"/>
        <v>281</v>
      </c>
      <c r="H2519" s="59"/>
    </row>
    <row r="2520" spans="1:8">
      <c r="A2520" s="4" t="s">
        <v>84</v>
      </c>
      <c r="B2520" s="135" t="s">
        <v>83</v>
      </c>
      <c r="C2520" s="136">
        <v>44480</v>
      </c>
      <c r="D2520" s="137" t="e" cm="1">
        <f t="array" ref="D2520">INDEX(Horimetros!#REF!,1,'Tabela Horímetros'!F2520)</f>
        <v>#REF!</v>
      </c>
      <c r="F2520">
        <f t="shared" si="40"/>
        <v>281</v>
      </c>
      <c r="H2520" s="59"/>
    </row>
    <row r="2521" spans="1:8">
      <c r="A2521" s="4" t="s">
        <v>86</v>
      </c>
      <c r="B2521" s="135" t="s">
        <v>85</v>
      </c>
      <c r="C2521" s="136">
        <v>44480</v>
      </c>
      <c r="D2521" s="137" t="e" cm="1">
        <f t="array" ref="D2521">INDEX(Horimetros!#REF!,1,'Tabela Horímetros'!F2521)</f>
        <v>#REF!</v>
      </c>
      <c r="F2521">
        <f t="shared" si="40"/>
        <v>281</v>
      </c>
      <c r="H2521" s="59"/>
    </row>
    <row r="2522" spans="1:8">
      <c r="A2522" s="4" t="s">
        <v>59</v>
      </c>
      <c r="B2522" s="135" t="s">
        <v>58</v>
      </c>
      <c r="C2522" s="136">
        <v>44481</v>
      </c>
      <c r="D2522" s="137" cm="1">
        <f t="array" ref="D2522">INDEX(Horimetros!$4:$4,1,'Tabela Horímetros'!F2522)</f>
        <v>0</v>
      </c>
      <c r="F2522">
        <f t="shared" si="40"/>
        <v>282</v>
      </c>
      <c r="H2522" s="59"/>
    </row>
    <row r="2523" spans="1:8">
      <c r="A2523" s="4" t="s">
        <v>61</v>
      </c>
      <c r="B2523" s="135" t="s">
        <v>60</v>
      </c>
      <c r="C2523" s="136">
        <v>44481</v>
      </c>
      <c r="D2523" s="137" cm="1">
        <f t="array" ref="D2523">INDEX(Horimetros!$5:$5,1,'Tabela Horímetros'!F2523)</f>
        <v>24289</v>
      </c>
      <c r="F2523">
        <f t="shared" si="40"/>
        <v>282</v>
      </c>
      <c r="H2523" s="59"/>
    </row>
    <row r="2524" spans="1:8">
      <c r="A2524" s="4" t="s">
        <v>63</v>
      </c>
      <c r="B2524" s="135" t="s">
        <v>62</v>
      </c>
      <c r="C2524" s="136">
        <v>44481</v>
      </c>
      <c r="D2524" s="137" cm="1">
        <f t="array" ref="D2524">INDEX(Horimetros!$6:$6,1,'Tabela Horímetros'!F2524)</f>
        <v>0</v>
      </c>
      <c r="F2524">
        <f t="shared" si="40"/>
        <v>282</v>
      </c>
      <c r="H2524" s="59"/>
    </row>
    <row r="2525" spans="1:8">
      <c r="A2525" s="4" t="s">
        <v>68</v>
      </c>
      <c r="B2525" s="135" t="s">
        <v>67</v>
      </c>
      <c r="C2525" s="136">
        <v>44481</v>
      </c>
      <c r="D2525" s="137" cm="1">
        <f t="array" ref="D2525">INDEX(Horimetros!$7:$7,1,'Tabela Horímetros'!F2525)</f>
        <v>23946</v>
      </c>
      <c r="F2525">
        <f t="shared" si="40"/>
        <v>282</v>
      </c>
      <c r="H2525" s="59"/>
    </row>
    <row r="2526" spans="1:8">
      <c r="A2526" s="4" t="s">
        <v>72</v>
      </c>
      <c r="B2526" s="135" t="s">
        <v>71</v>
      </c>
      <c r="C2526" s="136">
        <v>44481</v>
      </c>
      <c r="D2526" s="137" cm="1">
        <f t="array" ref="D2526">INDEX(Horimetros!$8:$8,1,'Tabela Horímetros'!F2526)</f>
        <v>0</v>
      </c>
      <c r="F2526">
        <f t="shared" si="40"/>
        <v>282</v>
      </c>
      <c r="H2526" s="59"/>
    </row>
    <row r="2527" spans="1:8">
      <c r="A2527" s="4" t="s">
        <v>76</v>
      </c>
      <c r="B2527" s="135" t="s">
        <v>75</v>
      </c>
      <c r="C2527" s="136">
        <v>44481</v>
      </c>
      <c r="D2527" s="137" t="e" cm="1">
        <f t="array" ref="D2527">INDEX(Horimetros!#REF!,1,'Tabela Horímetros'!F2527)</f>
        <v>#REF!</v>
      </c>
      <c r="F2527">
        <f t="shared" si="40"/>
        <v>282</v>
      </c>
      <c r="H2527" s="59"/>
    </row>
    <row r="2528" spans="1:8">
      <c r="A2528" s="4" t="s">
        <v>80</v>
      </c>
      <c r="B2528" s="135" t="s">
        <v>79</v>
      </c>
      <c r="C2528" s="136">
        <v>44481</v>
      </c>
      <c r="D2528" s="137" t="e" cm="1">
        <f t="array" ref="D2528">INDEX(Horimetros!#REF!,1,'Tabela Horímetros'!F2528)</f>
        <v>#REF!</v>
      </c>
      <c r="F2528">
        <f t="shared" si="40"/>
        <v>282</v>
      </c>
      <c r="H2528" s="59"/>
    </row>
    <row r="2529" spans="1:8">
      <c r="A2529" s="4" t="s">
        <v>84</v>
      </c>
      <c r="B2529" s="135" t="s">
        <v>83</v>
      </c>
      <c r="C2529" s="136">
        <v>44481</v>
      </c>
      <c r="D2529" s="137" t="e" cm="1">
        <f t="array" ref="D2529">INDEX(Horimetros!#REF!,1,'Tabela Horímetros'!F2529)</f>
        <v>#REF!</v>
      </c>
      <c r="F2529">
        <f t="shared" si="40"/>
        <v>282</v>
      </c>
      <c r="H2529" s="59"/>
    </row>
    <row r="2530" spans="1:8">
      <c r="A2530" s="4" t="s">
        <v>86</v>
      </c>
      <c r="B2530" s="135" t="s">
        <v>85</v>
      </c>
      <c r="C2530" s="136">
        <v>44481</v>
      </c>
      <c r="D2530" s="137" t="e" cm="1">
        <f t="array" ref="D2530">INDEX(Horimetros!#REF!,1,'Tabela Horímetros'!F2530)</f>
        <v>#REF!</v>
      </c>
      <c r="F2530">
        <f t="shared" si="40"/>
        <v>282</v>
      </c>
      <c r="H2530" s="59"/>
    </row>
    <row r="2531" spans="1:8">
      <c r="A2531" s="4" t="s">
        <v>59</v>
      </c>
      <c r="B2531" s="135" t="s">
        <v>58</v>
      </c>
      <c r="C2531" s="136">
        <v>44482</v>
      </c>
      <c r="D2531" s="137" cm="1">
        <f t="array" ref="D2531">INDEX(Horimetros!$4:$4,1,'Tabela Horímetros'!F2531)</f>
        <v>0</v>
      </c>
      <c r="F2531">
        <f t="shared" si="40"/>
        <v>283</v>
      </c>
      <c r="H2531" s="59"/>
    </row>
    <row r="2532" spans="1:8">
      <c r="A2532" s="4" t="s">
        <v>61</v>
      </c>
      <c r="B2532" s="135" t="s">
        <v>60</v>
      </c>
      <c r="C2532" s="136">
        <v>44482</v>
      </c>
      <c r="D2532" s="137" cm="1">
        <f t="array" ref="D2532">INDEX(Horimetros!$5:$5,1,'Tabela Horímetros'!F2532)</f>
        <v>24289</v>
      </c>
      <c r="F2532">
        <f t="shared" si="40"/>
        <v>283</v>
      </c>
      <c r="H2532" s="59"/>
    </row>
    <row r="2533" spans="1:8">
      <c r="A2533" s="4" t="s">
        <v>63</v>
      </c>
      <c r="B2533" s="135" t="s">
        <v>62</v>
      </c>
      <c r="C2533" s="136">
        <v>44482</v>
      </c>
      <c r="D2533" s="137" cm="1">
        <f t="array" ref="D2533">INDEX(Horimetros!$6:$6,1,'Tabela Horímetros'!F2533)</f>
        <v>0</v>
      </c>
      <c r="F2533">
        <f t="shared" si="40"/>
        <v>283</v>
      </c>
      <c r="H2533" s="59"/>
    </row>
    <row r="2534" spans="1:8">
      <c r="A2534" s="4" t="s">
        <v>68</v>
      </c>
      <c r="B2534" s="135" t="s">
        <v>67</v>
      </c>
      <c r="C2534" s="136">
        <v>44482</v>
      </c>
      <c r="D2534" s="137" cm="1">
        <f t="array" ref="D2534">INDEX(Horimetros!$7:$7,1,'Tabela Horímetros'!F2534)</f>
        <v>23957</v>
      </c>
      <c r="F2534">
        <f t="shared" si="40"/>
        <v>283</v>
      </c>
      <c r="H2534" s="59"/>
    </row>
    <row r="2535" spans="1:8">
      <c r="A2535" s="4" t="s">
        <v>72</v>
      </c>
      <c r="B2535" s="135" t="s">
        <v>71</v>
      </c>
      <c r="C2535" s="136">
        <v>44482</v>
      </c>
      <c r="D2535" s="137" cm="1">
        <f t="array" ref="D2535">INDEX(Horimetros!$8:$8,1,'Tabela Horímetros'!F2535)</f>
        <v>0</v>
      </c>
      <c r="F2535">
        <f t="shared" si="40"/>
        <v>283</v>
      </c>
      <c r="H2535" s="59"/>
    </row>
    <row r="2536" spans="1:8">
      <c r="A2536" s="4" t="s">
        <v>76</v>
      </c>
      <c r="B2536" s="135" t="s">
        <v>75</v>
      </c>
      <c r="C2536" s="136">
        <v>44482</v>
      </c>
      <c r="D2536" s="137" t="e" cm="1">
        <f t="array" ref="D2536">INDEX(Horimetros!#REF!,1,'Tabela Horímetros'!F2536)</f>
        <v>#REF!</v>
      </c>
      <c r="F2536">
        <f t="shared" si="40"/>
        <v>283</v>
      </c>
      <c r="H2536" s="59"/>
    </row>
    <row r="2537" spans="1:8">
      <c r="A2537" s="4" t="s">
        <v>80</v>
      </c>
      <c r="B2537" s="135" t="s">
        <v>79</v>
      </c>
      <c r="C2537" s="136">
        <v>44482</v>
      </c>
      <c r="D2537" s="137" t="e" cm="1">
        <f t="array" ref="D2537">INDEX(Horimetros!#REF!,1,'Tabela Horímetros'!F2537)</f>
        <v>#REF!</v>
      </c>
      <c r="F2537">
        <f t="shared" si="40"/>
        <v>283</v>
      </c>
      <c r="H2537" s="59"/>
    </row>
    <row r="2538" spans="1:8">
      <c r="A2538" s="4" t="s">
        <v>84</v>
      </c>
      <c r="B2538" s="135" t="s">
        <v>83</v>
      </c>
      <c r="C2538" s="136">
        <v>44482</v>
      </c>
      <c r="D2538" s="137" t="e" cm="1">
        <f t="array" ref="D2538">INDEX(Horimetros!#REF!,1,'Tabela Horímetros'!F2538)</f>
        <v>#REF!</v>
      </c>
      <c r="F2538">
        <f t="shared" si="40"/>
        <v>283</v>
      </c>
      <c r="H2538" s="59"/>
    </row>
    <row r="2539" spans="1:8">
      <c r="A2539" s="4" t="s">
        <v>86</v>
      </c>
      <c r="B2539" s="135" t="s">
        <v>85</v>
      </c>
      <c r="C2539" s="136">
        <v>44482</v>
      </c>
      <c r="D2539" s="137" t="e" cm="1">
        <f t="array" ref="D2539">INDEX(Horimetros!#REF!,1,'Tabela Horímetros'!F2539)</f>
        <v>#REF!</v>
      </c>
      <c r="F2539">
        <f t="shared" si="40"/>
        <v>283</v>
      </c>
      <c r="H2539" s="59"/>
    </row>
    <row r="2540" spans="1:8">
      <c r="A2540" s="4" t="s">
        <v>59</v>
      </c>
      <c r="B2540" s="135" t="s">
        <v>58</v>
      </c>
      <c r="C2540" s="136">
        <v>44483</v>
      </c>
      <c r="D2540" s="137" cm="1">
        <f t="array" ref="D2540">INDEX(Horimetros!$4:$4,1,'Tabela Horímetros'!F2540)</f>
        <v>0</v>
      </c>
      <c r="F2540">
        <f t="shared" si="40"/>
        <v>284</v>
      </c>
      <c r="H2540" s="59"/>
    </row>
    <row r="2541" spans="1:8">
      <c r="A2541" s="4" t="s">
        <v>61</v>
      </c>
      <c r="B2541" s="135" t="s">
        <v>60</v>
      </c>
      <c r="C2541" s="136">
        <v>44483</v>
      </c>
      <c r="D2541" s="137" cm="1">
        <f t="array" ref="D2541">INDEX(Horimetros!$5:$5,1,'Tabela Horímetros'!F2541)</f>
        <v>24298</v>
      </c>
      <c r="F2541">
        <f t="shared" si="40"/>
        <v>284</v>
      </c>
      <c r="H2541" s="59"/>
    </row>
    <row r="2542" spans="1:8">
      <c r="A2542" s="4" t="s">
        <v>63</v>
      </c>
      <c r="B2542" s="135" t="s">
        <v>62</v>
      </c>
      <c r="C2542" s="136">
        <v>44483</v>
      </c>
      <c r="D2542" s="137" cm="1">
        <f t="array" ref="D2542">INDEX(Horimetros!$6:$6,1,'Tabela Horímetros'!F2542)</f>
        <v>0</v>
      </c>
      <c r="F2542">
        <f t="shared" si="40"/>
        <v>284</v>
      </c>
      <c r="H2542" s="59"/>
    </row>
    <row r="2543" spans="1:8">
      <c r="A2543" s="4" t="s">
        <v>68</v>
      </c>
      <c r="B2543" s="135" t="s">
        <v>67</v>
      </c>
      <c r="C2543" s="136">
        <v>44483</v>
      </c>
      <c r="D2543" s="137" cm="1">
        <f t="array" ref="D2543">INDEX(Horimetros!$7:$7,1,'Tabela Horímetros'!F2543)</f>
        <v>23972</v>
      </c>
      <c r="F2543">
        <f t="shared" si="40"/>
        <v>284</v>
      </c>
      <c r="H2543" s="59"/>
    </row>
    <row r="2544" spans="1:8">
      <c r="A2544" s="4" t="s">
        <v>72</v>
      </c>
      <c r="B2544" s="135" t="s">
        <v>71</v>
      </c>
      <c r="C2544" s="136">
        <v>44483</v>
      </c>
      <c r="D2544" s="137" cm="1">
        <f t="array" ref="D2544">INDEX(Horimetros!$8:$8,1,'Tabela Horímetros'!F2544)</f>
        <v>0</v>
      </c>
      <c r="F2544">
        <f t="shared" si="40"/>
        <v>284</v>
      </c>
      <c r="H2544" s="59"/>
    </row>
    <row r="2545" spans="1:8">
      <c r="A2545" s="4" t="s">
        <v>76</v>
      </c>
      <c r="B2545" s="135" t="s">
        <v>75</v>
      </c>
      <c r="C2545" s="136">
        <v>44483</v>
      </c>
      <c r="D2545" s="137" t="e" cm="1">
        <f t="array" ref="D2545">INDEX(Horimetros!#REF!,1,'Tabela Horímetros'!F2545)</f>
        <v>#REF!</v>
      </c>
      <c r="F2545">
        <f t="shared" si="40"/>
        <v>284</v>
      </c>
      <c r="H2545" s="59"/>
    </row>
    <row r="2546" spans="1:8">
      <c r="A2546" s="4" t="s">
        <v>80</v>
      </c>
      <c r="B2546" s="135" t="s">
        <v>79</v>
      </c>
      <c r="C2546" s="136">
        <v>44483</v>
      </c>
      <c r="D2546" s="137" t="e" cm="1">
        <f t="array" ref="D2546">INDEX(Horimetros!#REF!,1,'Tabela Horímetros'!F2546)</f>
        <v>#REF!</v>
      </c>
      <c r="F2546">
        <f t="shared" si="40"/>
        <v>284</v>
      </c>
      <c r="H2546" s="59"/>
    </row>
    <row r="2547" spans="1:8">
      <c r="A2547" s="4" t="s">
        <v>84</v>
      </c>
      <c r="B2547" s="135" t="s">
        <v>83</v>
      </c>
      <c r="C2547" s="136">
        <v>44483</v>
      </c>
      <c r="D2547" s="137" t="e" cm="1">
        <f t="array" ref="D2547">INDEX(Horimetros!#REF!,1,'Tabela Horímetros'!F2547)</f>
        <v>#REF!</v>
      </c>
      <c r="F2547">
        <f t="shared" si="40"/>
        <v>284</v>
      </c>
      <c r="H2547" s="59"/>
    </row>
    <row r="2548" spans="1:8">
      <c r="A2548" s="4" t="s">
        <v>86</v>
      </c>
      <c r="B2548" s="135" t="s">
        <v>85</v>
      </c>
      <c r="C2548" s="136">
        <v>44483</v>
      </c>
      <c r="D2548" s="137" t="e" cm="1">
        <f t="array" ref="D2548">INDEX(Horimetros!#REF!,1,'Tabela Horímetros'!F2548)</f>
        <v>#REF!</v>
      </c>
      <c r="F2548">
        <f t="shared" si="40"/>
        <v>284</v>
      </c>
      <c r="H2548" s="59"/>
    </row>
    <row r="2549" spans="1:8">
      <c r="A2549" s="4" t="s">
        <v>59</v>
      </c>
      <c r="B2549" s="135" t="s">
        <v>58</v>
      </c>
      <c r="C2549" s="136">
        <v>44484</v>
      </c>
      <c r="D2549" s="137" cm="1">
        <f t="array" ref="D2549">INDEX(Horimetros!$4:$4,1,'Tabela Horímetros'!F2549)</f>
        <v>0</v>
      </c>
      <c r="F2549">
        <f t="shared" si="40"/>
        <v>285</v>
      </c>
      <c r="H2549" s="59"/>
    </row>
    <row r="2550" spans="1:8">
      <c r="A2550" s="4" t="s">
        <v>61</v>
      </c>
      <c r="B2550" s="135" t="s">
        <v>60</v>
      </c>
      <c r="C2550" s="136">
        <v>44484</v>
      </c>
      <c r="D2550" s="137" cm="1">
        <f t="array" ref="D2550">INDEX(Horimetros!$5:$5,1,'Tabela Horímetros'!F2550)</f>
        <v>24318</v>
      </c>
      <c r="F2550">
        <f t="shared" si="40"/>
        <v>285</v>
      </c>
      <c r="H2550" s="59"/>
    </row>
    <row r="2551" spans="1:8">
      <c r="A2551" s="4" t="s">
        <v>63</v>
      </c>
      <c r="B2551" s="135" t="s">
        <v>62</v>
      </c>
      <c r="C2551" s="136">
        <v>44484</v>
      </c>
      <c r="D2551" s="137" cm="1">
        <f t="array" ref="D2551">INDEX(Horimetros!$6:$6,1,'Tabela Horímetros'!F2551)</f>
        <v>0</v>
      </c>
      <c r="F2551">
        <f t="shared" si="40"/>
        <v>285</v>
      </c>
      <c r="H2551" s="59"/>
    </row>
    <row r="2552" spans="1:8">
      <c r="A2552" s="4" t="s">
        <v>68</v>
      </c>
      <c r="B2552" s="135" t="s">
        <v>67</v>
      </c>
      <c r="C2552" s="136">
        <v>44484</v>
      </c>
      <c r="D2552" s="137" cm="1">
        <f t="array" ref="D2552">INDEX(Horimetros!$7:$7,1,'Tabela Horímetros'!F2552)</f>
        <v>23997</v>
      </c>
      <c r="F2552">
        <f t="shared" si="40"/>
        <v>285</v>
      </c>
      <c r="H2552" s="59"/>
    </row>
    <row r="2553" spans="1:8">
      <c r="A2553" s="4" t="s">
        <v>72</v>
      </c>
      <c r="B2553" s="135" t="s">
        <v>71</v>
      </c>
      <c r="C2553" s="136">
        <v>44484</v>
      </c>
      <c r="D2553" s="137" cm="1">
        <f t="array" ref="D2553">INDEX(Horimetros!$8:$8,1,'Tabela Horímetros'!F2553)</f>
        <v>0</v>
      </c>
      <c r="F2553">
        <f t="shared" si="40"/>
        <v>285</v>
      </c>
      <c r="H2553" s="59"/>
    </row>
    <row r="2554" spans="1:8">
      <c r="A2554" s="4" t="s">
        <v>76</v>
      </c>
      <c r="B2554" s="135" t="s">
        <v>75</v>
      </c>
      <c r="C2554" s="136">
        <v>44484</v>
      </c>
      <c r="D2554" s="137" t="e" cm="1">
        <f t="array" ref="D2554">INDEX(Horimetros!#REF!,1,'Tabela Horímetros'!F2554)</f>
        <v>#REF!</v>
      </c>
      <c r="F2554">
        <f t="shared" si="40"/>
        <v>285</v>
      </c>
      <c r="H2554" s="59"/>
    </row>
    <row r="2555" spans="1:8">
      <c r="A2555" s="4" t="s">
        <v>80</v>
      </c>
      <c r="B2555" s="135" t="s">
        <v>79</v>
      </c>
      <c r="C2555" s="136">
        <v>44484</v>
      </c>
      <c r="D2555" s="137" t="e" cm="1">
        <f t="array" ref="D2555">INDEX(Horimetros!#REF!,1,'Tabela Horímetros'!F2555)</f>
        <v>#REF!</v>
      </c>
      <c r="F2555">
        <f t="shared" si="40"/>
        <v>285</v>
      </c>
      <c r="H2555" s="59"/>
    </row>
    <row r="2556" spans="1:8">
      <c r="A2556" s="4" t="s">
        <v>84</v>
      </c>
      <c r="B2556" s="135" t="s">
        <v>83</v>
      </c>
      <c r="C2556" s="136">
        <v>44484</v>
      </c>
      <c r="D2556" s="137" t="e" cm="1">
        <f t="array" ref="D2556">INDEX(Horimetros!#REF!,1,'Tabela Horímetros'!F2556)</f>
        <v>#REF!</v>
      </c>
      <c r="F2556">
        <f t="shared" si="40"/>
        <v>285</v>
      </c>
      <c r="H2556" s="59"/>
    </row>
    <row r="2557" spans="1:8">
      <c r="A2557" s="4" t="s">
        <v>86</v>
      </c>
      <c r="B2557" s="135" t="s">
        <v>85</v>
      </c>
      <c r="C2557" s="136">
        <v>44484</v>
      </c>
      <c r="D2557" s="137" t="e" cm="1">
        <f t="array" ref="D2557">INDEX(Horimetros!#REF!,1,'Tabela Horímetros'!F2557)</f>
        <v>#REF!</v>
      </c>
      <c r="F2557">
        <f t="shared" si="40"/>
        <v>285</v>
      </c>
      <c r="H2557" s="59"/>
    </row>
    <row r="2558" spans="1:8">
      <c r="A2558" s="4" t="s">
        <v>59</v>
      </c>
      <c r="B2558" s="135" t="s">
        <v>58</v>
      </c>
      <c r="C2558" s="136">
        <v>44485</v>
      </c>
      <c r="D2558" s="137" cm="1">
        <f t="array" ref="D2558">INDEX(Horimetros!$4:$4,1,'Tabela Horímetros'!F2558)</f>
        <v>0</v>
      </c>
      <c r="F2558">
        <f t="shared" si="40"/>
        <v>286</v>
      </c>
      <c r="H2558" s="59"/>
    </row>
    <row r="2559" spans="1:8">
      <c r="A2559" s="4" t="s">
        <v>61</v>
      </c>
      <c r="B2559" s="135" t="s">
        <v>60</v>
      </c>
      <c r="C2559" s="136">
        <v>44485</v>
      </c>
      <c r="D2559" s="137" cm="1">
        <f t="array" ref="D2559">INDEX(Horimetros!$5:$5,1,'Tabela Horímetros'!F2559)</f>
        <v>24336</v>
      </c>
      <c r="F2559">
        <f t="shared" si="40"/>
        <v>286</v>
      </c>
      <c r="H2559" s="59"/>
    </row>
    <row r="2560" spans="1:8">
      <c r="A2560" s="4" t="s">
        <v>63</v>
      </c>
      <c r="B2560" s="135" t="s">
        <v>62</v>
      </c>
      <c r="C2560" s="136">
        <v>44485</v>
      </c>
      <c r="D2560" s="137" cm="1">
        <f t="array" ref="D2560">INDEX(Horimetros!$6:$6,1,'Tabela Horímetros'!F2560)</f>
        <v>0</v>
      </c>
      <c r="F2560">
        <f t="shared" si="40"/>
        <v>286</v>
      </c>
      <c r="H2560" s="59"/>
    </row>
    <row r="2561" spans="1:8">
      <c r="A2561" s="4" t="s">
        <v>68</v>
      </c>
      <c r="B2561" s="135" t="s">
        <v>67</v>
      </c>
      <c r="C2561" s="136">
        <v>44485</v>
      </c>
      <c r="D2561" s="137" cm="1">
        <f t="array" ref="D2561">INDEX(Horimetros!$7:$7,1,'Tabela Horímetros'!F2561)</f>
        <v>24010</v>
      </c>
      <c r="F2561">
        <f t="shared" si="40"/>
        <v>286</v>
      </c>
      <c r="H2561" s="59"/>
    </row>
    <row r="2562" spans="1:8">
      <c r="A2562" s="4" t="s">
        <v>72</v>
      </c>
      <c r="B2562" s="135" t="s">
        <v>71</v>
      </c>
      <c r="C2562" s="136">
        <v>44485</v>
      </c>
      <c r="D2562" s="137" cm="1">
        <f t="array" ref="D2562">INDEX(Horimetros!$8:$8,1,'Tabela Horímetros'!F2562)</f>
        <v>0</v>
      </c>
      <c r="F2562">
        <f t="shared" si="40"/>
        <v>286</v>
      </c>
      <c r="H2562" s="59"/>
    </row>
    <row r="2563" spans="1:8">
      <c r="A2563" s="4" t="s">
        <v>76</v>
      </c>
      <c r="B2563" s="135" t="s">
        <v>75</v>
      </c>
      <c r="C2563" s="136">
        <v>44485</v>
      </c>
      <c r="D2563" s="137" t="e" cm="1">
        <f t="array" ref="D2563">INDEX(Horimetros!#REF!,1,'Tabela Horímetros'!F2563)</f>
        <v>#REF!</v>
      </c>
      <c r="F2563">
        <f t="shared" si="40"/>
        <v>286</v>
      </c>
      <c r="H2563" s="59"/>
    </row>
    <row r="2564" spans="1:8">
      <c r="A2564" s="4" t="s">
        <v>80</v>
      </c>
      <c r="B2564" s="135" t="s">
        <v>79</v>
      </c>
      <c r="C2564" s="136">
        <v>44485</v>
      </c>
      <c r="D2564" s="137" t="e" cm="1">
        <f t="array" ref="D2564">INDEX(Horimetros!#REF!,1,'Tabela Horímetros'!F2564)</f>
        <v>#REF!</v>
      </c>
      <c r="F2564">
        <f t="shared" si="40"/>
        <v>286</v>
      </c>
      <c r="H2564" s="59"/>
    </row>
    <row r="2565" spans="1:8">
      <c r="A2565" s="4" t="s">
        <v>84</v>
      </c>
      <c r="B2565" s="135" t="s">
        <v>83</v>
      </c>
      <c r="C2565" s="136">
        <v>44485</v>
      </c>
      <c r="D2565" s="137" t="e" cm="1">
        <f t="array" ref="D2565">INDEX(Horimetros!#REF!,1,'Tabela Horímetros'!F2565)</f>
        <v>#REF!</v>
      </c>
      <c r="F2565">
        <f t="shared" si="40"/>
        <v>286</v>
      </c>
      <c r="H2565" s="59"/>
    </row>
    <row r="2566" spans="1:8">
      <c r="A2566" s="4" t="s">
        <v>86</v>
      </c>
      <c r="B2566" s="135" t="s">
        <v>85</v>
      </c>
      <c r="C2566" s="136">
        <v>44485</v>
      </c>
      <c r="D2566" s="137" t="e" cm="1">
        <f t="array" ref="D2566">INDEX(Horimetros!#REF!,1,'Tabela Horímetros'!F2566)</f>
        <v>#REF!</v>
      </c>
      <c r="F2566">
        <f t="shared" si="40"/>
        <v>286</v>
      </c>
      <c r="H2566" s="59"/>
    </row>
    <row r="2567" spans="1:8">
      <c r="A2567" s="4" t="s">
        <v>59</v>
      </c>
      <c r="B2567" s="135" t="s">
        <v>58</v>
      </c>
      <c r="C2567" s="136">
        <v>44486</v>
      </c>
      <c r="D2567" s="137" cm="1">
        <f t="array" ref="D2567">INDEX(Horimetros!$4:$4,1,'Tabela Horímetros'!F2567)</f>
        <v>0</v>
      </c>
      <c r="F2567">
        <f t="shared" si="40"/>
        <v>287</v>
      </c>
      <c r="H2567" s="59"/>
    </row>
    <row r="2568" spans="1:8">
      <c r="A2568" s="4" t="s">
        <v>61</v>
      </c>
      <c r="B2568" s="135" t="s">
        <v>60</v>
      </c>
      <c r="C2568" s="136">
        <v>44486</v>
      </c>
      <c r="D2568" s="137" cm="1">
        <f t="array" ref="D2568">INDEX(Horimetros!$5:$5,1,'Tabela Horímetros'!F2568)</f>
        <v>24353</v>
      </c>
      <c r="F2568">
        <f t="shared" si="40"/>
        <v>287</v>
      </c>
      <c r="H2568" s="59"/>
    </row>
    <row r="2569" spans="1:8">
      <c r="A2569" s="4" t="s">
        <v>63</v>
      </c>
      <c r="B2569" s="135" t="s">
        <v>62</v>
      </c>
      <c r="C2569" s="136">
        <v>44486</v>
      </c>
      <c r="D2569" s="137" cm="1">
        <f t="array" ref="D2569">INDEX(Horimetros!$6:$6,1,'Tabela Horímetros'!F2569)</f>
        <v>0</v>
      </c>
      <c r="F2569">
        <f t="shared" si="40"/>
        <v>287</v>
      </c>
      <c r="H2569" s="59"/>
    </row>
    <row r="2570" spans="1:8">
      <c r="A2570" s="4" t="s">
        <v>68</v>
      </c>
      <c r="B2570" s="135" t="s">
        <v>67</v>
      </c>
      <c r="C2570" s="136">
        <v>44486</v>
      </c>
      <c r="D2570" s="137" cm="1">
        <f t="array" ref="D2570">INDEX(Horimetros!$7:$7,1,'Tabela Horímetros'!F2570)</f>
        <v>24018</v>
      </c>
      <c r="F2570">
        <f t="shared" si="40"/>
        <v>287</v>
      </c>
      <c r="H2570" s="59"/>
    </row>
    <row r="2571" spans="1:8">
      <c r="A2571" s="4" t="s">
        <v>72</v>
      </c>
      <c r="B2571" s="135" t="s">
        <v>71</v>
      </c>
      <c r="C2571" s="136">
        <v>44486</v>
      </c>
      <c r="D2571" s="137" cm="1">
        <f t="array" ref="D2571">INDEX(Horimetros!$8:$8,1,'Tabela Horímetros'!F2571)</f>
        <v>0</v>
      </c>
      <c r="F2571">
        <f t="shared" si="40"/>
        <v>287</v>
      </c>
      <c r="H2571" s="59"/>
    </row>
    <row r="2572" spans="1:8">
      <c r="A2572" s="4" t="s">
        <v>76</v>
      </c>
      <c r="B2572" s="135" t="s">
        <v>75</v>
      </c>
      <c r="C2572" s="136">
        <v>44486</v>
      </c>
      <c r="D2572" s="137" t="e" cm="1">
        <f t="array" ref="D2572">INDEX(Horimetros!#REF!,1,'Tabela Horímetros'!F2572)</f>
        <v>#REF!</v>
      </c>
      <c r="F2572">
        <f t="shared" si="40"/>
        <v>287</v>
      </c>
      <c r="H2572" s="59"/>
    </row>
    <row r="2573" spans="1:8">
      <c r="A2573" s="4" t="s">
        <v>80</v>
      </c>
      <c r="B2573" s="135" t="s">
        <v>79</v>
      </c>
      <c r="C2573" s="136">
        <v>44486</v>
      </c>
      <c r="D2573" s="137" t="e" cm="1">
        <f t="array" ref="D2573">INDEX(Horimetros!#REF!,1,'Tabela Horímetros'!F2573)</f>
        <v>#REF!</v>
      </c>
      <c r="F2573">
        <f t="shared" si="40"/>
        <v>287</v>
      </c>
      <c r="H2573" s="59"/>
    </row>
    <row r="2574" spans="1:8">
      <c r="A2574" s="4" t="s">
        <v>84</v>
      </c>
      <c r="B2574" s="135" t="s">
        <v>83</v>
      </c>
      <c r="C2574" s="136">
        <v>44486</v>
      </c>
      <c r="D2574" s="137" t="e" cm="1">
        <f t="array" ref="D2574">INDEX(Horimetros!#REF!,1,'Tabela Horímetros'!F2574)</f>
        <v>#REF!</v>
      </c>
      <c r="F2574">
        <f t="shared" si="40"/>
        <v>287</v>
      </c>
      <c r="H2574" s="59"/>
    </row>
    <row r="2575" spans="1:8">
      <c r="A2575" s="4" t="s">
        <v>86</v>
      </c>
      <c r="B2575" s="135" t="s">
        <v>85</v>
      </c>
      <c r="C2575" s="136">
        <v>44486</v>
      </c>
      <c r="D2575" s="137" t="e" cm="1">
        <f t="array" ref="D2575">INDEX(Horimetros!#REF!,1,'Tabela Horímetros'!F2575)</f>
        <v>#REF!</v>
      </c>
      <c r="F2575">
        <f t="shared" si="40"/>
        <v>287</v>
      </c>
      <c r="H2575" s="59"/>
    </row>
    <row r="2576" spans="1:8">
      <c r="A2576" s="4" t="s">
        <v>59</v>
      </c>
      <c r="B2576" s="135" t="s">
        <v>58</v>
      </c>
      <c r="C2576" s="136">
        <v>44487</v>
      </c>
      <c r="D2576" s="137" cm="1">
        <f t="array" ref="D2576">INDEX(Horimetros!$4:$4,1,'Tabela Horímetros'!F2576)</f>
        <v>0</v>
      </c>
      <c r="F2576">
        <f t="shared" si="40"/>
        <v>288</v>
      </c>
      <c r="H2576" s="59"/>
    </row>
    <row r="2577" spans="1:8">
      <c r="A2577" s="4" t="s">
        <v>61</v>
      </c>
      <c r="B2577" s="135" t="s">
        <v>60</v>
      </c>
      <c r="C2577" s="136">
        <v>44487</v>
      </c>
      <c r="D2577" s="137" cm="1">
        <f t="array" ref="D2577">INDEX(Horimetros!$5:$5,1,'Tabela Horímetros'!F2577)</f>
        <v>24380</v>
      </c>
      <c r="F2577">
        <f t="shared" si="40"/>
        <v>288</v>
      </c>
      <c r="H2577" s="59"/>
    </row>
    <row r="2578" spans="1:8">
      <c r="A2578" s="4" t="s">
        <v>63</v>
      </c>
      <c r="B2578" s="135" t="s">
        <v>62</v>
      </c>
      <c r="C2578" s="136">
        <v>44487</v>
      </c>
      <c r="D2578" s="137" cm="1">
        <f t="array" ref="D2578">INDEX(Horimetros!$6:$6,1,'Tabela Horímetros'!F2578)</f>
        <v>0</v>
      </c>
      <c r="F2578">
        <f t="shared" si="40"/>
        <v>288</v>
      </c>
      <c r="H2578" s="59"/>
    </row>
    <row r="2579" spans="1:8">
      <c r="A2579" s="4" t="s">
        <v>68</v>
      </c>
      <c r="B2579" s="135" t="s">
        <v>67</v>
      </c>
      <c r="C2579" s="136">
        <v>44487</v>
      </c>
      <c r="D2579" s="137" cm="1">
        <f t="array" ref="D2579">INDEX(Horimetros!$7:$7,1,'Tabela Horímetros'!F2579)</f>
        <v>24047</v>
      </c>
      <c r="F2579">
        <f t="shared" si="40"/>
        <v>288</v>
      </c>
      <c r="H2579" s="59"/>
    </row>
    <row r="2580" spans="1:8">
      <c r="A2580" s="4" t="s">
        <v>72</v>
      </c>
      <c r="B2580" s="135" t="s">
        <v>71</v>
      </c>
      <c r="C2580" s="136">
        <v>44487</v>
      </c>
      <c r="D2580" s="137" cm="1">
        <f t="array" ref="D2580">INDEX(Horimetros!$8:$8,1,'Tabela Horímetros'!F2580)</f>
        <v>0</v>
      </c>
      <c r="F2580">
        <f t="shared" si="40"/>
        <v>288</v>
      </c>
      <c r="H2580" s="59"/>
    </row>
    <row r="2581" spans="1:8">
      <c r="A2581" s="4" t="s">
        <v>76</v>
      </c>
      <c r="B2581" s="135" t="s">
        <v>75</v>
      </c>
      <c r="C2581" s="136">
        <v>44487</v>
      </c>
      <c r="D2581" s="137" t="e" cm="1">
        <f t="array" ref="D2581">INDEX(Horimetros!#REF!,1,'Tabela Horímetros'!F2581)</f>
        <v>#REF!</v>
      </c>
      <c r="F2581">
        <f t="shared" ref="F2581:F2644" si="41">F2572+1</f>
        <v>288</v>
      </c>
      <c r="H2581" s="59"/>
    </row>
    <row r="2582" spans="1:8">
      <c r="A2582" s="4" t="s">
        <v>80</v>
      </c>
      <c r="B2582" s="135" t="s">
        <v>79</v>
      </c>
      <c r="C2582" s="136">
        <v>44487</v>
      </c>
      <c r="D2582" s="137" t="e" cm="1">
        <f t="array" ref="D2582">INDEX(Horimetros!#REF!,1,'Tabela Horímetros'!F2582)</f>
        <v>#REF!</v>
      </c>
      <c r="F2582">
        <f t="shared" si="41"/>
        <v>288</v>
      </c>
      <c r="H2582" s="59"/>
    </row>
    <row r="2583" spans="1:8">
      <c r="A2583" s="4" t="s">
        <v>84</v>
      </c>
      <c r="B2583" s="135" t="s">
        <v>83</v>
      </c>
      <c r="C2583" s="136">
        <v>44487</v>
      </c>
      <c r="D2583" s="137" t="e" cm="1">
        <f t="array" ref="D2583">INDEX(Horimetros!#REF!,1,'Tabela Horímetros'!F2583)</f>
        <v>#REF!</v>
      </c>
      <c r="F2583">
        <f t="shared" si="41"/>
        <v>288</v>
      </c>
      <c r="H2583" s="59"/>
    </row>
    <row r="2584" spans="1:8">
      <c r="A2584" s="4" t="s">
        <v>86</v>
      </c>
      <c r="B2584" s="135" t="s">
        <v>85</v>
      </c>
      <c r="C2584" s="136">
        <v>44487</v>
      </c>
      <c r="D2584" s="137" t="e" cm="1">
        <f t="array" ref="D2584">INDEX(Horimetros!#REF!,1,'Tabela Horímetros'!F2584)</f>
        <v>#REF!</v>
      </c>
      <c r="F2584">
        <f t="shared" si="41"/>
        <v>288</v>
      </c>
      <c r="H2584" s="59"/>
    </row>
    <row r="2585" spans="1:8">
      <c r="A2585" s="4" t="s">
        <v>59</v>
      </c>
      <c r="B2585" s="135" t="s">
        <v>58</v>
      </c>
      <c r="C2585" s="136">
        <v>44488</v>
      </c>
      <c r="D2585" s="137" cm="1">
        <f t="array" ref="D2585">INDEX(Horimetros!$4:$4,1,'Tabela Horímetros'!F2585)</f>
        <v>0</v>
      </c>
      <c r="F2585">
        <f t="shared" si="41"/>
        <v>289</v>
      </c>
      <c r="H2585" s="59"/>
    </row>
    <row r="2586" spans="1:8">
      <c r="A2586" s="4" t="s">
        <v>61</v>
      </c>
      <c r="B2586" s="135" t="s">
        <v>60</v>
      </c>
      <c r="C2586" s="136">
        <v>44488</v>
      </c>
      <c r="D2586" s="137" cm="1">
        <f t="array" ref="D2586">INDEX(Horimetros!$5:$5,1,'Tabela Horímetros'!F2586)</f>
        <v>24386</v>
      </c>
      <c r="F2586">
        <f t="shared" si="41"/>
        <v>289</v>
      </c>
      <c r="H2586" s="59"/>
    </row>
    <row r="2587" spans="1:8">
      <c r="A2587" s="4" t="s">
        <v>63</v>
      </c>
      <c r="B2587" s="135" t="s">
        <v>62</v>
      </c>
      <c r="C2587" s="136">
        <v>44488</v>
      </c>
      <c r="D2587" s="137" cm="1">
        <f t="array" ref="D2587">INDEX(Horimetros!$6:$6,1,'Tabela Horímetros'!F2587)</f>
        <v>0</v>
      </c>
      <c r="F2587">
        <f t="shared" si="41"/>
        <v>289</v>
      </c>
      <c r="H2587" s="59"/>
    </row>
    <row r="2588" spans="1:8">
      <c r="A2588" s="4" t="s">
        <v>68</v>
      </c>
      <c r="B2588" s="135" t="s">
        <v>67</v>
      </c>
      <c r="C2588" s="136">
        <v>44488</v>
      </c>
      <c r="D2588" s="137" cm="1">
        <f t="array" ref="D2588">INDEX(Horimetros!$7:$7,1,'Tabela Horímetros'!F2588)</f>
        <v>24055</v>
      </c>
      <c r="F2588">
        <f t="shared" si="41"/>
        <v>289</v>
      </c>
      <c r="H2588" s="59"/>
    </row>
    <row r="2589" spans="1:8">
      <c r="A2589" s="4" t="s">
        <v>72</v>
      </c>
      <c r="B2589" s="135" t="s">
        <v>71</v>
      </c>
      <c r="C2589" s="136">
        <v>44488</v>
      </c>
      <c r="D2589" s="137" cm="1">
        <f t="array" ref="D2589">INDEX(Horimetros!$8:$8,1,'Tabela Horímetros'!F2589)</f>
        <v>0</v>
      </c>
      <c r="F2589">
        <f t="shared" si="41"/>
        <v>289</v>
      </c>
      <c r="H2589" s="59"/>
    </row>
    <row r="2590" spans="1:8">
      <c r="A2590" s="4" t="s">
        <v>76</v>
      </c>
      <c r="B2590" s="135" t="s">
        <v>75</v>
      </c>
      <c r="C2590" s="136">
        <v>44488</v>
      </c>
      <c r="D2590" s="137" t="e" cm="1">
        <f t="array" ref="D2590">INDEX(Horimetros!#REF!,1,'Tabela Horímetros'!F2590)</f>
        <v>#REF!</v>
      </c>
      <c r="F2590">
        <f t="shared" si="41"/>
        <v>289</v>
      </c>
      <c r="H2590" s="59"/>
    </row>
    <row r="2591" spans="1:8">
      <c r="A2591" s="4" t="s">
        <v>80</v>
      </c>
      <c r="B2591" s="135" t="s">
        <v>79</v>
      </c>
      <c r="C2591" s="136">
        <v>44488</v>
      </c>
      <c r="D2591" s="137" t="e" cm="1">
        <f t="array" ref="D2591">INDEX(Horimetros!#REF!,1,'Tabela Horímetros'!F2591)</f>
        <v>#REF!</v>
      </c>
      <c r="F2591">
        <f t="shared" si="41"/>
        <v>289</v>
      </c>
      <c r="H2591" s="59"/>
    </row>
    <row r="2592" spans="1:8">
      <c r="A2592" s="4" t="s">
        <v>84</v>
      </c>
      <c r="B2592" s="135" t="s">
        <v>83</v>
      </c>
      <c r="C2592" s="136">
        <v>44488</v>
      </c>
      <c r="D2592" s="137" t="e" cm="1">
        <f t="array" ref="D2592">INDEX(Horimetros!#REF!,1,'Tabela Horímetros'!F2592)</f>
        <v>#REF!</v>
      </c>
      <c r="F2592">
        <f t="shared" si="41"/>
        <v>289</v>
      </c>
      <c r="H2592" s="59"/>
    </row>
    <row r="2593" spans="1:8">
      <c r="A2593" s="4" t="s">
        <v>86</v>
      </c>
      <c r="B2593" s="135" t="s">
        <v>85</v>
      </c>
      <c r="C2593" s="136">
        <v>44488</v>
      </c>
      <c r="D2593" s="137" t="e" cm="1">
        <f t="array" ref="D2593">INDEX(Horimetros!#REF!,1,'Tabela Horímetros'!F2593)</f>
        <v>#REF!</v>
      </c>
      <c r="F2593">
        <f t="shared" si="41"/>
        <v>289</v>
      </c>
      <c r="H2593" s="59"/>
    </row>
    <row r="2594" spans="1:8">
      <c r="A2594" s="4" t="s">
        <v>59</v>
      </c>
      <c r="B2594" s="135" t="s">
        <v>58</v>
      </c>
      <c r="C2594" s="136">
        <v>44489</v>
      </c>
      <c r="D2594" s="137" cm="1">
        <f t="array" ref="D2594">INDEX(Horimetros!$4:$4,1,'Tabela Horímetros'!F2594)</f>
        <v>0</v>
      </c>
      <c r="F2594">
        <f t="shared" si="41"/>
        <v>290</v>
      </c>
      <c r="H2594" s="59"/>
    </row>
    <row r="2595" spans="1:8">
      <c r="A2595" s="4" t="s">
        <v>61</v>
      </c>
      <c r="B2595" s="135" t="s">
        <v>60</v>
      </c>
      <c r="C2595" s="136">
        <v>44489</v>
      </c>
      <c r="D2595" s="137" cm="1">
        <f t="array" ref="D2595">INDEX(Horimetros!$5:$5,1,'Tabela Horímetros'!F2595)</f>
        <v>24395</v>
      </c>
      <c r="F2595">
        <f t="shared" si="41"/>
        <v>290</v>
      </c>
      <c r="H2595" s="59"/>
    </row>
    <row r="2596" spans="1:8">
      <c r="A2596" s="4" t="s">
        <v>63</v>
      </c>
      <c r="B2596" s="135" t="s">
        <v>62</v>
      </c>
      <c r="C2596" s="136">
        <v>44489</v>
      </c>
      <c r="D2596" s="137" cm="1">
        <f t="array" ref="D2596">INDEX(Horimetros!$6:$6,1,'Tabela Horímetros'!F2596)</f>
        <v>0</v>
      </c>
      <c r="F2596">
        <f t="shared" si="41"/>
        <v>290</v>
      </c>
      <c r="H2596" s="59"/>
    </row>
    <row r="2597" spans="1:8">
      <c r="A2597" s="4" t="s">
        <v>68</v>
      </c>
      <c r="B2597" s="135" t="s">
        <v>67</v>
      </c>
      <c r="C2597" s="136">
        <v>44489</v>
      </c>
      <c r="D2597" s="137" cm="1">
        <f t="array" ref="D2597">INDEX(Horimetros!$7:$7,1,'Tabela Horímetros'!F2597)</f>
        <v>24063</v>
      </c>
      <c r="F2597">
        <f t="shared" si="41"/>
        <v>290</v>
      </c>
      <c r="H2597" s="59"/>
    </row>
    <row r="2598" spans="1:8">
      <c r="A2598" s="4" t="s">
        <v>72</v>
      </c>
      <c r="B2598" s="135" t="s">
        <v>71</v>
      </c>
      <c r="C2598" s="136">
        <v>44489</v>
      </c>
      <c r="D2598" s="137" cm="1">
        <f t="array" ref="D2598">INDEX(Horimetros!$8:$8,1,'Tabela Horímetros'!F2598)</f>
        <v>0</v>
      </c>
      <c r="F2598">
        <f t="shared" si="41"/>
        <v>290</v>
      </c>
      <c r="H2598" s="59"/>
    </row>
    <row r="2599" spans="1:8">
      <c r="A2599" s="4" t="s">
        <v>76</v>
      </c>
      <c r="B2599" s="135" t="s">
        <v>75</v>
      </c>
      <c r="C2599" s="136">
        <v>44489</v>
      </c>
      <c r="D2599" s="137" t="e" cm="1">
        <f t="array" ref="D2599">INDEX(Horimetros!#REF!,1,'Tabela Horímetros'!F2599)</f>
        <v>#REF!</v>
      </c>
      <c r="F2599">
        <f t="shared" si="41"/>
        <v>290</v>
      </c>
      <c r="H2599" s="59"/>
    </row>
    <row r="2600" spans="1:8">
      <c r="A2600" s="4" t="s">
        <v>80</v>
      </c>
      <c r="B2600" s="135" t="s">
        <v>79</v>
      </c>
      <c r="C2600" s="136">
        <v>44489</v>
      </c>
      <c r="D2600" s="137" t="e" cm="1">
        <f t="array" ref="D2600">INDEX(Horimetros!#REF!,1,'Tabela Horímetros'!F2600)</f>
        <v>#REF!</v>
      </c>
      <c r="F2600">
        <f t="shared" si="41"/>
        <v>290</v>
      </c>
      <c r="H2600" s="59"/>
    </row>
    <row r="2601" spans="1:8">
      <c r="A2601" s="4" t="s">
        <v>84</v>
      </c>
      <c r="B2601" s="135" t="s">
        <v>83</v>
      </c>
      <c r="C2601" s="136">
        <v>44489</v>
      </c>
      <c r="D2601" s="137" t="e" cm="1">
        <f t="array" ref="D2601">INDEX(Horimetros!#REF!,1,'Tabela Horímetros'!F2601)</f>
        <v>#REF!</v>
      </c>
      <c r="F2601">
        <f t="shared" si="41"/>
        <v>290</v>
      </c>
      <c r="H2601" s="59"/>
    </row>
    <row r="2602" spans="1:8">
      <c r="A2602" s="4" t="s">
        <v>86</v>
      </c>
      <c r="B2602" s="135" t="s">
        <v>85</v>
      </c>
      <c r="C2602" s="136">
        <v>44489</v>
      </c>
      <c r="D2602" s="137" t="e" cm="1">
        <f t="array" ref="D2602">INDEX(Horimetros!#REF!,1,'Tabela Horímetros'!F2602)</f>
        <v>#REF!</v>
      </c>
      <c r="F2602">
        <f t="shared" si="41"/>
        <v>290</v>
      </c>
      <c r="H2602" s="59"/>
    </row>
    <row r="2603" spans="1:8">
      <c r="A2603" s="4" t="s">
        <v>59</v>
      </c>
      <c r="B2603" s="135" t="s">
        <v>58</v>
      </c>
      <c r="C2603" s="136">
        <v>44490</v>
      </c>
      <c r="D2603" s="137" cm="1">
        <f t="array" ref="D2603">INDEX(Horimetros!$4:$4,1,'Tabela Horímetros'!F2603)</f>
        <v>0</v>
      </c>
      <c r="F2603">
        <f t="shared" si="41"/>
        <v>291</v>
      </c>
      <c r="H2603" s="59"/>
    </row>
    <row r="2604" spans="1:8">
      <c r="A2604" s="4" t="s">
        <v>61</v>
      </c>
      <c r="B2604" s="135" t="s">
        <v>60</v>
      </c>
      <c r="C2604" s="136">
        <v>44490</v>
      </c>
      <c r="D2604" s="137" cm="1">
        <f t="array" ref="D2604">INDEX(Horimetros!$5:$5,1,'Tabela Horímetros'!F2604)</f>
        <v>24414</v>
      </c>
      <c r="F2604">
        <f t="shared" si="41"/>
        <v>291</v>
      </c>
      <c r="H2604" s="59"/>
    </row>
    <row r="2605" spans="1:8">
      <c r="A2605" s="4" t="s">
        <v>63</v>
      </c>
      <c r="B2605" s="135" t="s">
        <v>62</v>
      </c>
      <c r="C2605" s="136">
        <v>44490</v>
      </c>
      <c r="D2605" s="137" cm="1">
        <f t="array" ref="D2605">INDEX(Horimetros!$6:$6,1,'Tabela Horímetros'!F2605)</f>
        <v>0</v>
      </c>
      <c r="F2605">
        <f t="shared" si="41"/>
        <v>291</v>
      </c>
      <c r="H2605" s="59"/>
    </row>
    <row r="2606" spans="1:8">
      <c r="A2606" s="4" t="s">
        <v>68</v>
      </c>
      <c r="B2606" s="135" t="s">
        <v>67</v>
      </c>
      <c r="C2606" s="136">
        <v>44490</v>
      </c>
      <c r="D2606" s="137" cm="1">
        <f t="array" ref="D2606">INDEX(Horimetros!$7:$7,1,'Tabela Horímetros'!F2606)</f>
        <v>24081</v>
      </c>
      <c r="F2606">
        <f t="shared" si="41"/>
        <v>291</v>
      </c>
      <c r="H2606" s="59"/>
    </row>
    <row r="2607" spans="1:8">
      <c r="A2607" s="4" t="s">
        <v>72</v>
      </c>
      <c r="B2607" s="135" t="s">
        <v>71</v>
      </c>
      <c r="C2607" s="136">
        <v>44490</v>
      </c>
      <c r="D2607" s="137" cm="1">
        <f t="array" ref="D2607">INDEX(Horimetros!$8:$8,1,'Tabela Horímetros'!F2607)</f>
        <v>0</v>
      </c>
      <c r="F2607">
        <f t="shared" si="41"/>
        <v>291</v>
      </c>
      <c r="H2607" s="59"/>
    </row>
    <row r="2608" spans="1:8">
      <c r="A2608" s="4" t="s">
        <v>76</v>
      </c>
      <c r="B2608" s="135" t="s">
        <v>75</v>
      </c>
      <c r="C2608" s="136">
        <v>44490</v>
      </c>
      <c r="D2608" s="137" t="e" cm="1">
        <f t="array" ref="D2608">INDEX(Horimetros!#REF!,1,'Tabela Horímetros'!F2608)</f>
        <v>#REF!</v>
      </c>
      <c r="F2608">
        <f t="shared" si="41"/>
        <v>291</v>
      </c>
      <c r="H2608" s="59"/>
    </row>
    <row r="2609" spans="1:8">
      <c r="A2609" s="4" t="s">
        <v>80</v>
      </c>
      <c r="B2609" s="135" t="s">
        <v>79</v>
      </c>
      <c r="C2609" s="136">
        <v>44490</v>
      </c>
      <c r="D2609" s="137" t="e" cm="1">
        <f t="array" ref="D2609">INDEX(Horimetros!#REF!,1,'Tabela Horímetros'!F2609)</f>
        <v>#REF!</v>
      </c>
      <c r="F2609">
        <f t="shared" si="41"/>
        <v>291</v>
      </c>
      <c r="H2609" s="59"/>
    </row>
    <row r="2610" spans="1:8">
      <c r="A2610" s="4" t="s">
        <v>84</v>
      </c>
      <c r="B2610" s="135" t="s">
        <v>83</v>
      </c>
      <c r="C2610" s="136">
        <v>44490</v>
      </c>
      <c r="D2610" s="137" t="e" cm="1">
        <f t="array" ref="D2610">INDEX(Horimetros!#REF!,1,'Tabela Horímetros'!F2610)</f>
        <v>#REF!</v>
      </c>
      <c r="F2610">
        <f t="shared" si="41"/>
        <v>291</v>
      </c>
      <c r="H2610" s="59"/>
    </row>
    <row r="2611" spans="1:8">
      <c r="A2611" s="4" t="s">
        <v>86</v>
      </c>
      <c r="B2611" s="135" t="s">
        <v>85</v>
      </c>
      <c r="C2611" s="136">
        <v>44490</v>
      </c>
      <c r="D2611" s="137" t="e" cm="1">
        <f t="array" ref="D2611">INDEX(Horimetros!#REF!,1,'Tabela Horímetros'!F2611)</f>
        <v>#REF!</v>
      </c>
      <c r="F2611">
        <f t="shared" si="41"/>
        <v>291</v>
      </c>
      <c r="H2611" s="59"/>
    </row>
    <row r="2612" spans="1:8">
      <c r="A2612" s="4" t="s">
        <v>59</v>
      </c>
      <c r="B2612" s="135" t="s">
        <v>58</v>
      </c>
      <c r="C2612" s="136">
        <v>44491</v>
      </c>
      <c r="D2612" s="137" cm="1">
        <f t="array" ref="D2612">INDEX(Horimetros!$4:$4,1,'Tabela Horímetros'!F2612)</f>
        <v>0</v>
      </c>
      <c r="F2612">
        <f t="shared" si="41"/>
        <v>292</v>
      </c>
      <c r="H2612" s="59"/>
    </row>
    <row r="2613" spans="1:8">
      <c r="A2613" s="4" t="s">
        <v>61</v>
      </c>
      <c r="B2613" s="135" t="s">
        <v>60</v>
      </c>
      <c r="C2613" s="136">
        <v>44491</v>
      </c>
      <c r="D2613" s="137" cm="1">
        <f t="array" ref="D2613">INDEX(Horimetros!$5:$5,1,'Tabela Horímetros'!F2613)</f>
        <v>24431</v>
      </c>
      <c r="F2613">
        <f t="shared" si="41"/>
        <v>292</v>
      </c>
      <c r="H2613" s="59"/>
    </row>
    <row r="2614" spans="1:8">
      <c r="A2614" s="4" t="s">
        <v>63</v>
      </c>
      <c r="B2614" s="135" t="s">
        <v>62</v>
      </c>
      <c r="C2614" s="136">
        <v>44491</v>
      </c>
      <c r="D2614" s="137" cm="1">
        <f t="array" ref="D2614">INDEX(Horimetros!$6:$6,1,'Tabela Horímetros'!F2614)</f>
        <v>0</v>
      </c>
      <c r="F2614">
        <f t="shared" si="41"/>
        <v>292</v>
      </c>
      <c r="H2614" s="59"/>
    </row>
    <row r="2615" spans="1:8">
      <c r="A2615" s="4" t="s">
        <v>68</v>
      </c>
      <c r="B2615" s="135" t="s">
        <v>67</v>
      </c>
      <c r="C2615" s="136">
        <v>44491</v>
      </c>
      <c r="D2615" s="137" cm="1">
        <f t="array" ref="D2615">INDEX(Horimetros!$7:$7,1,'Tabela Horímetros'!F2615)</f>
        <v>24100</v>
      </c>
      <c r="F2615">
        <f t="shared" si="41"/>
        <v>292</v>
      </c>
      <c r="H2615" s="59"/>
    </row>
    <row r="2616" spans="1:8">
      <c r="A2616" s="4" t="s">
        <v>72</v>
      </c>
      <c r="B2616" s="135" t="s">
        <v>71</v>
      </c>
      <c r="C2616" s="136">
        <v>44491</v>
      </c>
      <c r="D2616" s="137" cm="1">
        <f t="array" ref="D2616">INDEX(Horimetros!$8:$8,1,'Tabela Horímetros'!F2616)</f>
        <v>0</v>
      </c>
      <c r="F2616">
        <f t="shared" si="41"/>
        <v>292</v>
      </c>
      <c r="H2616" s="59"/>
    </row>
    <row r="2617" spans="1:8">
      <c r="A2617" s="4" t="s">
        <v>76</v>
      </c>
      <c r="B2617" s="135" t="s">
        <v>75</v>
      </c>
      <c r="C2617" s="136">
        <v>44491</v>
      </c>
      <c r="D2617" s="137" t="e" cm="1">
        <f t="array" ref="D2617">INDEX(Horimetros!#REF!,1,'Tabela Horímetros'!F2617)</f>
        <v>#REF!</v>
      </c>
      <c r="F2617">
        <f t="shared" si="41"/>
        <v>292</v>
      </c>
      <c r="H2617" s="59"/>
    </row>
    <row r="2618" spans="1:8">
      <c r="A2618" s="4" t="s">
        <v>80</v>
      </c>
      <c r="B2618" s="135" t="s">
        <v>79</v>
      </c>
      <c r="C2618" s="136">
        <v>44491</v>
      </c>
      <c r="D2618" s="137" t="e" cm="1">
        <f t="array" ref="D2618">INDEX(Horimetros!#REF!,1,'Tabela Horímetros'!F2618)</f>
        <v>#REF!</v>
      </c>
      <c r="F2618">
        <f t="shared" si="41"/>
        <v>292</v>
      </c>
      <c r="H2618" s="59"/>
    </row>
    <row r="2619" spans="1:8">
      <c r="A2619" s="4" t="s">
        <v>84</v>
      </c>
      <c r="B2619" s="135" t="s">
        <v>83</v>
      </c>
      <c r="C2619" s="136">
        <v>44491</v>
      </c>
      <c r="D2619" s="137" t="e" cm="1">
        <f t="array" ref="D2619">INDEX(Horimetros!#REF!,1,'Tabela Horímetros'!F2619)</f>
        <v>#REF!</v>
      </c>
      <c r="F2619">
        <f t="shared" si="41"/>
        <v>292</v>
      </c>
      <c r="H2619" s="59"/>
    </row>
    <row r="2620" spans="1:8">
      <c r="A2620" s="4" t="s">
        <v>86</v>
      </c>
      <c r="B2620" s="135" t="s">
        <v>85</v>
      </c>
      <c r="C2620" s="136">
        <v>44491</v>
      </c>
      <c r="D2620" s="137" t="e" cm="1">
        <f t="array" ref="D2620">INDEX(Horimetros!#REF!,1,'Tabela Horímetros'!F2620)</f>
        <v>#REF!</v>
      </c>
      <c r="F2620">
        <f t="shared" si="41"/>
        <v>292</v>
      </c>
      <c r="H2620" s="59"/>
    </row>
    <row r="2621" spans="1:8">
      <c r="A2621" s="4" t="s">
        <v>59</v>
      </c>
      <c r="B2621" s="135" t="s">
        <v>58</v>
      </c>
      <c r="C2621" s="136">
        <v>44492</v>
      </c>
      <c r="D2621" s="137" cm="1">
        <f t="array" ref="D2621">INDEX(Horimetros!$4:$4,1,'Tabela Horímetros'!F2621)</f>
        <v>0</v>
      </c>
      <c r="F2621">
        <f t="shared" si="41"/>
        <v>293</v>
      </c>
      <c r="H2621" s="59"/>
    </row>
    <row r="2622" spans="1:8">
      <c r="A2622" s="4" t="s">
        <v>61</v>
      </c>
      <c r="B2622" s="135" t="s">
        <v>60</v>
      </c>
      <c r="C2622" s="136">
        <v>44492</v>
      </c>
      <c r="D2622" s="137" cm="1">
        <f t="array" ref="D2622">INDEX(Horimetros!$5:$5,1,'Tabela Horímetros'!F2622)</f>
        <v>24446</v>
      </c>
      <c r="F2622">
        <f t="shared" si="41"/>
        <v>293</v>
      </c>
      <c r="H2622" s="59"/>
    </row>
    <row r="2623" spans="1:8">
      <c r="A2623" s="4" t="s">
        <v>63</v>
      </c>
      <c r="B2623" s="135" t="s">
        <v>62</v>
      </c>
      <c r="C2623" s="136">
        <v>44492</v>
      </c>
      <c r="D2623" s="137" cm="1">
        <f t="array" ref="D2623">INDEX(Horimetros!$6:$6,1,'Tabela Horímetros'!F2623)</f>
        <v>0</v>
      </c>
      <c r="F2623">
        <f t="shared" si="41"/>
        <v>293</v>
      </c>
      <c r="H2623" s="59"/>
    </row>
    <row r="2624" spans="1:8">
      <c r="A2624" s="4" t="s">
        <v>68</v>
      </c>
      <c r="B2624" s="135" t="s">
        <v>67</v>
      </c>
      <c r="C2624" s="136">
        <v>44492</v>
      </c>
      <c r="D2624" s="137" cm="1">
        <f t="array" ref="D2624">INDEX(Horimetros!$7:$7,1,'Tabela Horímetros'!F2624)</f>
        <v>24127</v>
      </c>
      <c r="F2624">
        <f t="shared" si="41"/>
        <v>293</v>
      </c>
      <c r="H2624" s="59"/>
    </row>
    <row r="2625" spans="1:8">
      <c r="A2625" s="4" t="s">
        <v>72</v>
      </c>
      <c r="B2625" s="135" t="s">
        <v>71</v>
      </c>
      <c r="C2625" s="136">
        <v>44492</v>
      </c>
      <c r="D2625" s="137" cm="1">
        <f t="array" ref="D2625">INDEX(Horimetros!$8:$8,1,'Tabela Horímetros'!F2625)</f>
        <v>0</v>
      </c>
      <c r="F2625">
        <f t="shared" si="41"/>
        <v>293</v>
      </c>
      <c r="H2625" s="59"/>
    </row>
    <row r="2626" spans="1:8">
      <c r="A2626" s="4" t="s">
        <v>76</v>
      </c>
      <c r="B2626" s="135" t="s">
        <v>75</v>
      </c>
      <c r="C2626" s="136">
        <v>44492</v>
      </c>
      <c r="D2626" s="137" t="e" cm="1">
        <f t="array" ref="D2626">INDEX(Horimetros!#REF!,1,'Tabela Horímetros'!F2626)</f>
        <v>#REF!</v>
      </c>
      <c r="F2626">
        <f t="shared" si="41"/>
        <v>293</v>
      </c>
      <c r="H2626" s="59"/>
    </row>
    <row r="2627" spans="1:8">
      <c r="A2627" s="4" t="s">
        <v>80</v>
      </c>
      <c r="B2627" s="135" t="s">
        <v>79</v>
      </c>
      <c r="C2627" s="136">
        <v>44492</v>
      </c>
      <c r="D2627" s="137" t="e" cm="1">
        <f t="array" ref="D2627">INDEX(Horimetros!#REF!,1,'Tabela Horímetros'!F2627)</f>
        <v>#REF!</v>
      </c>
      <c r="F2627">
        <f t="shared" si="41"/>
        <v>293</v>
      </c>
      <c r="H2627" s="59"/>
    </row>
    <row r="2628" spans="1:8">
      <c r="A2628" s="4" t="s">
        <v>84</v>
      </c>
      <c r="B2628" s="135" t="s">
        <v>83</v>
      </c>
      <c r="C2628" s="136">
        <v>44492</v>
      </c>
      <c r="D2628" s="137" t="e" cm="1">
        <f t="array" ref="D2628">INDEX(Horimetros!#REF!,1,'Tabela Horímetros'!F2628)</f>
        <v>#REF!</v>
      </c>
      <c r="F2628">
        <f t="shared" si="41"/>
        <v>293</v>
      </c>
      <c r="H2628" s="59"/>
    </row>
    <row r="2629" spans="1:8">
      <c r="A2629" s="4" t="s">
        <v>86</v>
      </c>
      <c r="B2629" s="135" t="s">
        <v>85</v>
      </c>
      <c r="C2629" s="136">
        <v>44492</v>
      </c>
      <c r="D2629" s="137" t="e" cm="1">
        <f t="array" ref="D2629">INDEX(Horimetros!#REF!,1,'Tabela Horímetros'!F2629)</f>
        <v>#REF!</v>
      </c>
      <c r="F2629">
        <f t="shared" si="41"/>
        <v>293</v>
      </c>
      <c r="H2629" s="59"/>
    </row>
    <row r="2630" spans="1:8">
      <c r="A2630" s="4" t="s">
        <v>59</v>
      </c>
      <c r="B2630" s="135" t="s">
        <v>58</v>
      </c>
      <c r="C2630" s="136">
        <v>44493</v>
      </c>
      <c r="D2630" s="137" cm="1">
        <f t="array" ref="D2630">INDEX(Horimetros!$4:$4,1,'Tabela Horímetros'!F2630)</f>
        <v>0</v>
      </c>
      <c r="F2630">
        <f t="shared" si="41"/>
        <v>294</v>
      </c>
      <c r="H2630" s="59"/>
    </row>
    <row r="2631" spans="1:8">
      <c r="A2631" s="4" t="s">
        <v>61</v>
      </c>
      <c r="B2631" s="135" t="s">
        <v>60</v>
      </c>
      <c r="C2631" s="136">
        <v>44493</v>
      </c>
      <c r="D2631" s="137" cm="1">
        <f t="array" ref="D2631">INDEX(Horimetros!$5:$5,1,'Tabela Horímetros'!F2631)</f>
        <v>24455</v>
      </c>
      <c r="F2631">
        <f t="shared" si="41"/>
        <v>294</v>
      </c>
      <c r="H2631" s="59"/>
    </row>
    <row r="2632" spans="1:8">
      <c r="A2632" s="4" t="s">
        <v>63</v>
      </c>
      <c r="B2632" s="135" t="s">
        <v>62</v>
      </c>
      <c r="C2632" s="136">
        <v>44493</v>
      </c>
      <c r="D2632" s="137" cm="1">
        <f t="array" ref="D2632">INDEX(Horimetros!$6:$6,1,'Tabela Horímetros'!F2632)</f>
        <v>0</v>
      </c>
      <c r="F2632">
        <f t="shared" si="41"/>
        <v>294</v>
      </c>
      <c r="H2632" s="59"/>
    </row>
    <row r="2633" spans="1:8">
      <c r="A2633" s="4" t="s">
        <v>68</v>
      </c>
      <c r="B2633" s="135" t="s">
        <v>67</v>
      </c>
      <c r="C2633" s="136">
        <v>44493</v>
      </c>
      <c r="D2633" s="137" cm="1">
        <f t="array" ref="D2633">INDEX(Horimetros!$7:$7,1,'Tabela Horímetros'!F2633)</f>
        <v>24135</v>
      </c>
      <c r="F2633">
        <f t="shared" si="41"/>
        <v>294</v>
      </c>
      <c r="H2633" s="59"/>
    </row>
    <row r="2634" spans="1:8">
      <c r="A2634" s="4" t="s">
        <v>72</v>
      </c>
      <c r="B2634" s="135" t="s">
        <v>71</v>
      </c>
      <c r="C2634" s="136">
        <v>44493</v>
      </c>
      <c r="D2634" s="137" cm="1">
        <f t="array" ref="D2634">INDEX(Horimetros!$8:$8,1,'Tabela Horímetros'!F2634)</f>
        <v>0</v>
      </c>
      <c r="F2634">
        <f t="shared" si="41"/>
        <v>294</v>
      </c>
      <c r="H2634" s="59"/>
    </row>
    <row r="2635" spans="1:8">
      <c r="A2635" s="4" t="s">
        <v>76</v>
      </c>
      <c r="B2635" s="135" t="s">
        <v>75</v>
      </c>
      <c r="C2635" s="136">
        <v>44493</v>
      </c>
      <c r="D2635" s="137" t="e" cm="1">
        <f t="array" ref="D2635">INDEX(Horimetros!#REF!,1,'Tabela Horímetros'!F2635)</f>
        <v>#REF!</v>
      </c>
      <c r="F2635">
        <f t="shared" si="41"/>
        <v>294</v>
      </c>
      <c r="H2635" s="59"/>
    </row>
    <row r="2636" spans="1:8">
      <c r="A2636" s="4" t="s">
        <v>80</v>
      </c>
      <c r="B2636" s="135" t="s">
        <v>79</v>
      </c>
      <c r="C2636" s="136">
        <v>44493</v>
      </c>
      <c r="D2636" s="137" t="e" cm="1">
        <f t="array" ref="D2636">INDEX(Horimetros!#REF!,1,'Tabela Horímetros'!F2636)</f>
        <v>#REF!</v>
      </c>
      <c r="F2636">
        <f t="shared" si="41"/>
        <v>294</v>
      </c>
      <c r="H2636" s="59"/>
    </row>
    <row r="2637" spans="1:8">
      <c r="A2637" s="4" t="s">
        <v>84</v>
      </c>
      <c r="B2637" s="135" t="s">
        <v>83</v>
      </c>
      <c r="C2637" s="136">
        <v>44493</v>
      </c>
      <c r="D2637" s="137" t="e" cm="1">
        <f t="array" ref="D2637">INDEX(Horimetros!#REF!,1,'Tabela Horímetros'!F2637)</f>
        <v>#REF!</v>
      </c>
      <c r="F2637">
        <f t="shared" si="41"/>
        <v>294</v>
      </c>
      <c r="H2637" s="59"/>
    </row>
    <row r="2638" spans="1:8">
      <c r="A2638" s="4" t="s">
        <v>86</v>
      </c>
      <c r="B2638" s="135" t="s">
        <v>85</v>
      </c>
      <c r="C2638" s="136">
        <v>44493</v>
      </c>
      <c r="D2638" s="137" t="e" cm="1">
        <f t="array" ref="D2638">INDEX(Horimetros!#REF!,1,'Tabela Horímetros'!F2638)</f>
        <v>#REF!</v>
      </c>
      <c r="F2638">
        <f t="shared" si="41"/>
        <v>294</v>
      </c>
      <c r="H2638" s="59"/>
    </row>
    <row r="2639" spans="1:8">
      <c r="A2639" s="4" t="s">
        <v>59</v>
      </c>
      <c r="B2639" s="135" t="s">
        <v>58</v>
      </c>
      <c r="C2639" s="136">
        <v>44494</v>
      </c>
      <c r="D2639" s="137" cm="1">
        <f t="array" ref="D2639">INDEX(Horimetros!$4:$4,1,'Tabela Horímetros'!F2639)</f>
        <v>0</v>
      </c>
      <c r="F2639">
        <f t="shared" si="41"/>
        <v>295</v>
      </c>
      <c r="H2639" s="59"/>
    </row>
    <row r="2640" spans="1:8">
      <c r="A2640" s="4" t="s">
        <v>61</v>
      </c>
      <c r="B2640" s="135" t="s">
        <v>60</v>
      </c>
      <c r="C2640" s="136">
        <v>44494</v>
      </c>
      <c r="D2640" s="137" cm="1">
        <f t="array" ref="D2640">INDEX(Horimetros!$5:$5,1,'Tabela Horímetros'!F2640)</f>
        <v>24475</v>
      </c>
      <c r="F2640">
        <f t="shared" si="41"/>
        <v>295</v>
      </c>
      <c r="H2640" s="59"/>
    </row>
    <row r="2641" spans="1:8">
      <c r="A2641" s="4" t="s">
        <v>63</v>
      </c>
      <c r="B2641" s="135" t="s">
        <v>62</v>
      </c>
      <c r="C2641" s="136">
        <v>44494</v>
      </c>
      <c r="D2641" s="137" cm="1">
        <f t="array" ref="D2641">INDEX(Horimetros!$6:$6,1,'Tabela Horímetros'!F2641)</f>
        <v>0</v>
      </c>
      <c r="F2641">
        <f t="shared" si="41"/>
        <v>295</v>
      </c>
      <c r="H2641" s="59"/>
    </row>
    <row r="2642" spans="1:8">
      <c r="A2642" s="4" t="s">
        <v>68</v>
      </c>
      <c r="B2642" s="135" t="s">
        <v>67</v>
      </c>
      <c r="C2642" s="136">
        <v>44494</v>
      </c>
      <c r="D2642" s="137" cm="1">
        <f t="array" ref="D2642">INDEX(Horimetros!$7:$7,1,'Tabela Horímetros'!F2642)</f>
        <v>24156</v>
      </c>
      <c r="F2642">
        <f t="shared" si="41"/>
        <v>295</v>
      </c>
      <c r="H2642" s="59"/>
    </row>
    <row r="2643" spans="1:8">
      <c r="A2643" s="4" t="s">
        <v>72</v>
      </c>
      <c r="B2643" s="135" t="s">
        <v>71</v>
      </c>
      <c r="C2643" s="136">
        <v>44494</v>
      </c>
      <c r="D2643" s="137" cm="1">
        <f t="array" ref="D2643">INDEX(Horimetros!$8:$8,1,'Tabela Horímetros'!F2643)</f>
        <v>0</v>
      </c>
      <c r="F2643">
        <f t="shared" si="41"/>
        <v>295</v>
      </c>
      <c r="H2643" s="59"/>
    </row>
    <row r="2644" spans="1:8">
      <c r="A2644" s="4" t="s">
        <v>76</v>
      </c>
      <c r="B2644" s="135" t="s">
        <v>75</v>
      </c>
      <c r="C2644" s="136">
        <v>44494</v>
      </c>
      <c r="D2644" s="137" t="e" cm="1">
        <f t="array" ref="D2644">INDEX(Horimetros!#REF!,1,'Tabela Horímetros'!F2644)</f>
        <v>#REF!</v>
      </c>
      <c r="F2644">
        <f t="shared" si="41"/>
        <v>295</v>
      </c>
      <c r="H2644" s="59"/>
    </row>
    <row r="2645" spans="1:8">
      <c r="A2645" s="4" t="s">
        <v>80</v>
      </c>
      <c r="B2645" s="135" t="s">
        <v>79</v>
      </c>
      <c r="C2645" s="136">
        <v>44494</v>
      </c>
      <c r="D2645" s="137" t="e" cm="1">
        <f t="array" ref="D2645">INDEX(Horimetros!#REF!,1,'Tabela Horímetros'!F2645)</f>
        <v>#REF!</v>
      </c>
      <c r="F2645">
        <f t="shared" ref="F2645:F2708" si="42">F2636+1</f>
        <v>295</v>
      </c>
      <c r="H2645" s="59"/>
    </row>
    <row r="2646" spans="1:8">
      <c r="A2646" s="4" t="s">
        <v>84</v>
      </c>
      <c r="B2646" s="135" t="s">
        <v>83</v>
      </c>
      <c r="C2646" s="136">
        <v>44494</v>
      </c>
      <c r="D2646" s="137" t="e" cm="1">
        <f t="array" ref="D2646">INDEX(Horimetros!#REF!,1,'Tabela Horímetros'!F2646)</f>
        <v>#REF!</v>
      </c>
      <c r="F2646">
        <f t="shared" si="42"/>
        <v>295</v>
      </c>
      <c r="H2646" s="59"/>
    </row>
    <row r="2647" spans="1:8">
      <c r="A2647" s="4" t="s">
        <v>86</v>
      </c>
      <c r="B2647" s="135" t="s">
        <v>85</v>
      </c>
      <c r="C2647" s="136">
        <v>44494</v>
      </c>
      <c r="D2647" s="137" t="e" cm="1">
        <f t="array" ref="D2647">INDEX(Horimetros!#REF!,1,'Tabela Horímetros'!F2647)</f>
        <v>#REF!</v>
      </c>
      <c r="F2647">
        <f t="shared" si="42"/>
        <v>295</v>
      </c>
      <c r="H2647" s="59"/>
    </row>
    <row r="2648" spans="1:8">
      <c r="A2648" s="4" t="s">
        <v>59</v>
      </c>
      <c r="B2648" s="135" t="s">
        <v>58</v>
      </c>
      <c r="C2648" s="136">
        <v>44495</v>
      </c>
      <c r="D2648" s="137" cm="1">
        <f t="array" ref="D2648">INDEX(Horimetros!$4:$4,1,'Tabela Horímetros'!F2648)</f>
        <v>0</v>
      </c>
      <c r="F2648">
        <f t="shared" si="42"/>
        <v>296</v>
      </c>
      <c r="H2648" s="59"/>
    </row>
    <row r="2649" spans="1:8">
      <c r="A2649" s="4" t="s">
        <v>61</v>
      </c>
      <c r="B2649" s="135" t="s">
        <v>60</v>
      </c>
      <c r="C2649" s="136">
        <v>44495</v>
      </c>
      <c r="D2649" s="137" cm="1">
        <f t="array" ref="D2649">INDEX(Horimetros!$5:$5,1,'Tabela Horímetros'!F2649)</f>
        <v>24491</v>
      </c>
      <c r="F2649">
        <f t="shared" si="42"/>
        <v>296</v>
      </c>
      <c r="H2649" s="59"/>
    </row>
    <row r="2650" spans="1:8">
      <c r="A2650" s="4" t="s">
        <v>63</v>
      </c>
      <c r="B2650" s="135" t="s">
        <v>62</v>
      </c>
      <c r="C2650" s="136">
        <v>44495</v>
      </c>
      <c r="D2650" s="137" cm="1">
        <f t="array" ref="D2650">INDEX(Horimetros!$6:$6,1,'Tabela Horímetros'!F2650)</f>
        <v>0</v>
      </c>
      <c r="F2650">
        <f t="shared" si="42"/>
        <v>296</v>
      </c>
      <c r="H2650" s="59"/>
    </row>
    <row r="2651" spans="1:8">
      <c r="A2651" s="4" t="s">
        <v>68</v>
      </c>
      <c r="B2651" s="135" t="s">
        <v>67</v>
      </c>
      <c r="C2651" s="136">
        <v>44495</v>
      </c>
      <c r="D2651" s="137" cm="1">
        <f t="array" ref="D2651">INDEX(Horimetros!$7:$7,1,'Tabela Horímetros'!F2651)</f>
        <v>24170</v>
      </c>
      <c r="F2651">
        <f t="shared" si="42"/>
        <v>296</v>
      </c>
      <c r="H2651" s="59"/>
    </row>
    <row r="2652" spans="1:8">
      <c r="A2652" s="4" t="s">
        <v>72</v>
      </c>
      <c r="B2652" s="135" t="s">
        <v>71</v>
      </c>
      <c r="C2652" s="136">
        <v>44495</v>
      </c>
      <c r="D2652" s="137" cm="1">
        <f t="array" ref="D2652">INDEX(Horimetros!$8:$8,1,'Tabela Horímetros'!F2652)</f>
        <v>0</v>
      </c>
      <c r="F2652">
        <f t="shared" si="42"/>
        <v>296</v>
      </c>
      <c r="H2652" s="59"/>
    </row>
    <row r="2653" spans="1:8">
      <c r="A2653" s="4" t="s">
        <v>76</v>
      </c>
      <c r="B2653" s="135" t="s">
        <v>75</v>
      </c>
      <c r="C2653" s="136">
        <v>44495</v>
      </c>
      <c r="D2653" s="137" t="e" cm="1">
        <f t="array" ref="D2653">INDEX(Horimetros!#REF!,1,'Tabela Horímetros'!F2653)</f>
        <v>#REF!</v>
      </c>
      <c r="F2653">
        <f t="shared" si="42"/>
        <v>296</v>
      </c>
      <c r="H2653" s="59"/>
    </row>
    <row r="2654" spans="1:8">
      <c r="A2654" s="4" t="s">
        <v>80</v>
      </c>
      <c r="B2654" s="135" t="s">
        <v>79</v>
      </c>
      <c r="C2654" s="136">
        <v>44495</v>
      </c>
      <c r="D2654" s="137" t="e" cm="1">
        <f t="array" ref="D2654">INDEX(Horimetros!#REF!,1,'Tabela Horímetros'!F2654)</f>
        <v>#REF!</v>
      </c>
      <c r="F2654">
        <f t="shared" si="42"/>
        <v>296</v>
      </c>
      <c r="H2654" s="59"/>
    </row>
    <row r="2655" spans="1:8">
      <c r="A2655" s="4" t="s">
        <v>84</v>
      </c>
      <c r="B2655" s="135" t="s">
        <v>83</v>
      </c>
      <c r="C2655" s="136">
        <v>44495</v>
      </c>
      <c r="D2655" s="137" t="e" cm="1">
        <f t="array" ref="D2655">INDEX(Horimetros!#REF!,1,'Tabela Horímetros'!F2655)</f>
        <v>#REF!</v>
      </c>
      <c r="F2655">
        <f t="shared" si="42"/>
        <v>296</v>
      </c>
      <c r="H2655" s="59"/>
    </row>
    <row r="2656" spans="1:8">
      <c r="A2656" s="4" t="s">
        <v>86</v>
      </c>
      <c r="B2656" s="135" t="s">
        <v>85</v>
      </c>
      <c r="C2656" s="136">
        <v>44495</v>
      </c>
      <c r="D2656" s="137" t="e" cm="1">
        <f t="array" ref="D2656">INDEX(Horimetros!#REF!,1,'Tabela Horímetros'!F2656)</f>
        <v>#REF!</v>
      </c>
      <c r="F2656">
        <f t="shared" si="42"/>
        <v>296</v>
      </c>
      <c r="H2656" s="59"/>
    </row>
    <row r="2657" spans="1:8">
      <c r="A2657" s="4" t="s">
        <v>59</v>
      </c>
      <c r="B2657" s="135" t="s">
        <v>58</v>
      </c>
      <c r="C2657" s="136">
        <v>44496</v>
      </c>
      <c r="D2657" s="137" cm="1">
        <f t="array" ref="D2657">INDEX(Horimetros!$4:$4,1,'Tabela Horímetros'!F2657)</f>
        <v>0</v>
      </c>
      <c r="F2657">
        <f t="shared" si="42"/>
        <v>297</v>
      </c>
      <c r="H2657" s="59"/>
    </row>
    <row r="2658" spans="1:8">
      <c r="A2658" s="4" t="s">
        <v>61</v>
      </c>
      <c r="B2658" s="135" t="s">
        <v>60</v>
      </c>
      <c r="C2658" s="136">
        <v>44496</v>
      </c>
      <c r="D2658" s="137" cm="1">
        <f t="array" ref="D2658">INDEX(Horimetros!$5:$5,1,'Tabela Horímetros'!F2658)</f>
        <v>24511</v>
      </c>
      <c r="F2658">
        <f t="shared" si="42"/>
        <v>297</v>
      </c>
      <c r="H2658" s="59"/>
    </row>
    <row r="2659" spans="1:8">
      <c r="A2659" s="4" t="s">
        <v>63</v>
      </c>
      <c r="B2659" s="135" t="s">
        <v>62</v>
      </c>
      <c r="C2659" s="136">
        <v>44496</v>
      </c>
      <c r="D2659" s="137" cm="1">
        <f t="array" ref="D2659">INDEX(Horimetros!$6:$6,1,'Tabela Horímetros'!F2659)</f>
        <v>0</v>
      </c>
      <c r="F2659">
        <f t="shared" si="42"/>
        <v>297</v>
      </c>
      <c r="H2659" s="59"/>
    </row>
    <row r="2660" spans="1:8">
      <c r="A2660" s="4" t="s">
        <v>68</v>
      </c>
      <c r="B2660" s="135" t="s">
        <v>67</v>
      </c>
      <c r="C2660" s="136">
        <v>44496</v>
      </c>
      <c r="D2660" s="137" cm="1">
        <f t="array" ref="D2660">INDEX(Horimetros!$7:$7,1,'Tabela Horímetros'!F2660)</f>
        <v>24189</v>
      </c>
      <c r="F2660">
        <f t="shared" si="42"/>
        <v>297</v>
      </c>
      <c r="H2660" s="59"/>
    </row>
    <row r="2661" spans="1:8">
      <c r="A2661" s="4" t="s">
        <v>72</v>
      </c>
      <c r="B2661" s="135" t="s">
        <v>71</v>
      </c>
      <c r="C2661" s="136">
        <v>44496</v>
      </c>
      <c r="D2661" s="137" cm="1">
        <f t="array" ref="D2661">INDEX(Horimetros!$8:$8,1,'Tabela Horímetros'!F2661)</f>
        <v>0</v>
      </c>
      <c r="F2661">
        <f t="shared" si="42"/>
        <v>297</v>
      </c>
      <c r="H2661" s="59"/>
    </row>
    <row r="2662" spans="1:8">
      <c r="A2662" s="4" t="s">
        <v>76</v>
      </c>
      <c r="B2662" s="135" t="s">
        <v>75</v>
      </c>
      <c r="C2662" s="136">
        <v>44496</v>
      </c>
      <c r="D2662" s="137" t="e" cm="1">
        <f t="array" ref="D2662">INDEX(Horimetros!#REF!,1,'Tabela Horímetros'!F2662)</f>
        <v>#REF!</v>
      </c>
      <c r="F2662">
        <f t="shared" si="42"/>
        <v>297</v>
      </c>
      <c r="H2662" s="59"/>
    </row>
    <row r="2663" spans="1:8">
      <c r="A2663" s="4" t="s">
        <v>80</v>
      </c>
      <c r="B2663" s="135" t="s">
        <v>79</v>
      </c>
      <c r="C2663" s="136">
        <v>44496</v>
      </c>
      <c r="D2663" s="137" t="e" cm="1">
        <f t="array" ref="D2663">INDEX(Horimetros!#REF!,1,'Tabela Horímetros'!F2663)</f>
        <v>#REF!</v>
      </c>
      <c r="F2663">
        <f t="shared" si="42"/>
        <v>297</v>
      </c>
      <c r="H2663" s="59"/>
    </row>
    <row r="2664" spans="1:8">
      <c r="A2664" s="4" t="s">
        <v>84</v>
      </c>
      <c r="B2664" s="135" t="s">
        <v>83</v>
      </c>
      <c r="C2664" s="136">
        <v>44496</v>
      </c>
      <c r="D2664" s="137" t="e" cm="1">
        <f t="array" ref="D2664">INDEX(Horimetros!#REF!,1,'Tabela Horímetros'!F2664)</f>
        <v>#REF!</v>
      </c>
      <c r="F2664">
        <f t="shared" si="42"/>
        <v>297</v>
      </c>
      <c r="H2664" s="59"/>
    </row>
    <row r="2665" spans="1:8">
      <c r="A2665" s="4" t="s">
        <v>86</v>
      </c>
      <c r="B2665" s="135" t="s">
        <v>85</v>
      </c>
      <c r="C2665" s="136">
        <v>44496</v>
      </c>
      <c r="D2665" s="137" t="e" cm="1">
        <f t="array" ref="D2665">INDEX(Horimetros!#REF!,1,'Tabela Horímetros'!F2665)</f>
        <v>#REF!</v>
      </c>
      <c r="F2665">
        <f t="shared" si="42"/>
        <v>297</v>
      </c>
      <c r="H2665" s="59"/>
    </row>
    <row r="2666" spans="1:8">
      <c r="A2666" s="4" t="s">
        <v>59</v>
      </c>
      <c r="B2666" s="135" t="s">
        <v>58</v>
      </c>
      <c r="C2666" s="136">
        <v>44497</v>
      </c>
      <c r="D2666" s="137" cm="1">
        <f t="array" ref="D2666">INDEX(Horimetros!$4:$4,1,'Tabela Horímetros'!F2666)</f>
        <v>0</v>
      </c>
      <c r="F2666">
        <f t="shared" si="42"/>
        <v>298</v>
      </c>
      <c r="H2666" s="59"/>
    </row>
    <row r="2667" spans="1:8">
      <c r="A2667" s="4" t="s">
        <v>61</v>
      </c>
      <c r="B2667" s="135" t="s">
        <v>60</v>
      </c>
      <c r="C2667" s="136">
        <v>44497</v>
      </c>
      <c r="D2667" s="137" cm="1">
        <f t="array" ref="D2667">INDEX(Horimetros!$5:$5,1,'Tabela Horímetros'!F2667)</f>
        <v>24541</v>
      </c>
      <c r="F2667">
        <f t="shared" si="42"/>
        <v>298</v>
      </c>
      <c r="H2667" s="59"/>
    </row>
    <row r="2668" spans="1:8">
      <c r="A2668" s="4" t="s">
        <v>63</v>
      </c>
      <c r="B2668" s="135" t="s">
        <v>62</v>
      </c>
      <c r="C2668" s="136">
        <v>44497</v>
      </c>
      <c r="D2668" s="137" cm="1">
        <f t="array" ref="D2668">INDEX(Horimetros!$6:$6,1,'Tabela Horímetros'!F2668)</f>
        <v>0</v>
      </c>
      <c r="F2668">
        <f t="shared" si="42"/>
        <v>298</v>
      </c>
      <c r="H2668" s="59"/>
    </row>
    <row r="2669" spans="1:8">
      <c r="A2669" s="4" t="s">
        <v>68</v>
      </c>
      <c r="B2669" s="135" t="s">
        <v>67</v>
      </c>
      <c r="C2669" s="136">
        <v>44497</v>
      </c>
      <c r="D2669" s="137" cm="1">
        <f t="array" ref="D2669">INDEX(Horimetros!$7:$7,1,'Tabela Horímetros'!F2669)</f>
        <v>24220</v>
      </c>
      <c r="F2669">
        <f t="shared" si="42"/>
        <v>298</v>
      </c>
      <c r="H2669" s="59"/>
    </row>
    <row r="2670" spans="1:8">
      <c r="A2670" s="4" t="s">
        <v>72</v>
      </c>
      <c r="B2670" s="135" t="s">
        <v>71</v>
      </c>
      <c r="C2670" s="136">
        <v>44497</v>
      </c>
      <c r="D2670" s="137" cm="1">
        <f t="array" ref="D2670">INDEX(Horimetros!$8:$8,1,'Tabela Horímetros'!F2670)</f>
        <v>0</v>
      </c>
      <c r="F2670">
        <f t="shared" si="42"/>
        <v>298</v>
      </c>
      <c r="H2670" s="59"/>
    </row>
    <row r="2671" spans="1:8">
      <c r="A2671" s="4" t="s">
        <v>76</v>
      </c>
      <c r="B2671" s="135" t="s">
        <v>75</v>
      </c>
      <c r="C2671" s="136">
        <v>44497</v>
      </c>
      <c r="D2671" s="137" t="e" cm="1">
        <f t="array" ref="D2671">INDEX(Horimetros!#REF!,1,'Tabela Horímetros'!F2671)</f>
        <v>#REF!</v>
      </c>
      <c r="F2671">
        <f t="shared" si="42"/>
        <v>298</v>
      </c>
      <c r="H2671" s="59"/>
    </row>
    <row r="2672" spans="1:8">
      <c r="A2672" s="4" t="s">
        <v>80</v>
      </c>
      <c r="B2672" s="135" t="s">
        <v>79</v>
      </c>
      <c r="C2672" s="136">
        <v>44497</v>
      </c>
      <c r="D2672" s="137" t="e" cm="1">
        <f t="array" ref="D2672">INDEX(Horimetros!#REF!,1,'Tabela Horímetros'!F2672)</f>
        <v>#REF!</v>
      </c>
      <c r="F2672">
        <f t="shared" si="42"/>
        <v>298</v>
      </c>
      <c r="H2672" s="59"/>
    </row>
    <row r="2673" spans="1:8">
      <c r="A2673" s="4" t="s">
        <v>84</v>
      </c>
      <c r="B2673" s="135" t="s">
        <v>83</v>
      </c>
      <c r="C2673" s="136">
        <v>44497</v>
      </c>
      <c r="D2673" s="137" t="e" cm="1">
        <f t="array" ref="D2673">INDEX(Horimetros!#REF!,1,'Tabela Horímetros'!F2673)</f>
        <v>#REF!</v>
      </c>
      <c r="F2673">
        <f t="shared" si="42"/>
        <v>298</v>
      </c>
      <c r="H2673" s="59"/>
    </row>
    <row r="2674" spans="1:8">
      <c r="A2674" s="4" t="s">
        <v>86</v>
      </c>
      <c r="B2674" s="135" t="s">
        <v>85</v>
      </c>
      <c r="C2674" s="136">
        <v>44497</v>
      </c>
      <c r="D2674" s="137" t="e" cm="1">
        <f t="array" ref="D2674">INDEX(Horimetros!#REF!,1,'Tabela Horímetros'!F2674)</f>
        <v>#REF!</v>
      </c>
      <c r="F2674">
        <f t="shared" si="42"/>
        <v>298</v>
      </c>
      <c r="H2674" s="59"/>
    </row>
    <row r="2675" spans="1:8">
      <c r="A2675" s="4" t="s">
        <v>59</v>
      </c>
      <c r="B2675" s="135" t="s">
        <v>58</v>
      </c>
      <c r="C2675" s="136">
        <v>44498</v>
      </c>
      <c r="D2675" s="137" cm="1">
        <f t="array" ref="D2675">INDEX(Horimetros!$4:$4,1,'Tabela Horímetros'!F2675)</f>
        <v>0</v>
      </c>
      <c r="F2675">
        <f t="shared" si="42"/>
        <v>299</v>
      </c>
      <c r="H2675" s="59"/>
    </row>
    <row r="2676" spans="1:8">
      <c r="A2676" s="4" t="s">
        <v>61</v>
      </c>
      <c r="B2676" s="135" t="s">
        <v>60</v>
      </c>
      <c r="C2676" s="136">
        <v>44498</v>
      </c>
      <c r="D2676" s="137" cm="1">
        <f t="array" ref="D2676">INDEX(Horimetros!$5:$5,1,'Tabela Horímetros'!F2676)</f>
        <v>24564</v>
      </c>
      <c r="F2676">
        <f t="shared" si="42"/>
        <v>299</v>
      </c>
      <c r="H2676" s="59"/>
    </row>
    <row r="2677" spans="1:8">
      <c r="A2677" s="4" t="s">
        <v>63</v>
      </c>
      <c r="B2677" s="135" t="s">
        <v>62</v>
      </c>
      <c r="C2677" s="136">
        <v>44498</v>
      </c>
      <c r="D2677" s="137" cm="1">
        <f t="array" ref="D2677">INDEX(Horimetros!$6:$6,1,'Tabela Horímetros'!F2677)</f>
        <v>0</v>
      </c>
      <c r="F2677">
        <f t="shared" si="42"/>
        <v>299</v>
      </c>
      <c r="H2677" s="59"/>
    </row>
    <row r="2678" spans="1:8">
      <c r="A2678" s="4" t="s">
        <v>68</v>
      </c>
      <c r="B2678" s="135" t="s">
        <v>67</v>
      </c>
      <c r="C2678" s="136">
        <v>44498</v>
      </c>
      <c r="D2678" s="137" cm="1">
        <f t="array" ref="D2678">INDEX(Horimetros!$7:$7,1,'Tabela Horímetros'!F2678)</f>
        <v>24232</v>
      </c>
      <c r="F2678">
        <f t="shared" si="42"/>
        <v>299</v>
      </c>
      <c r="H2678" s="59"/>
    </row>
    <row r="2679" spans="1:8">
      <c r="A2679" s="4" t="s">
        <v>72</v>
      </c>
      <c r="B2679" s="135" t="s">
        <v>71</v>
      </c>
      <c r="C2679" s="136">
        <v>44498</v>
      </c>
      <c r="D2679" s="137" cm="1">
        <f t="array" ref="D2679">INDEX(Horimetros!$8:$8,1,'Tabela Horímetros'!F2679)</f>
        <v>0</v>
      </c>
      <c r="F2679">
        <f t="shared" si="42"/>
        <v>299</v>
      </c>
      <c r="H2679" s="59"/>
    </row>
    <row r="2680" spans="1:8">
      <c r="A2680" s="4" t="s">
        <v>76</v>
      </c>
      <c r="B2680" s="135" t="s">
        <v>75</v>
      </c>
      <c r="C2680" s="136">
        <v>44498</v>
      </c>
      <c r="D2680" s="137" t="e" cm="1">
        <f t="array" ref="D2680">INDEX(Horimetros!#REF!,1,'Tabela Horímetros'!F2680)</f>
        <v>#REF!</v>
      </c>
      <c r="F2680">
        <f t="shared" si="42"/>
        <v>299</v>
      </c>
      <c r="H2680" s="59"/>
    </row>
    <row r="2681" spans="1:8">
      <c r="A2681" s="4" t="s">
        <v>80</v>
      </c>
      <c r="B2681" s="135" t="s">
        <v>79</v>
      </c>
      <c r="C2681" s="136">
        <v>44498</v>
      </c>
      <c r="D2681" s="137" t="e" cm="1">
        <f t="array" ref="D2681">INDEX(Horimetros!#REF!,1,'Tabela Horímetros'!F2681)</f>
        <v>#REF!</v>
      </c>
      <c r="F2681">
        <f t="shared" si="42"/>
        <v>299</v>
      </c>
      <c r="H2681" s="59"/>
    </row>
    <row r="2682" spans="1:8">
      <c r="A2682" s="4" t="s">
        <v>84</v>
      </c>
      <c r="B2682" s="135" t="s">
        <v>83</v>
      </c>
      <c r="C2682" s="136">
        <v>44498</v>
      </c>
      <c r="D2682" s="137" t="e" cm="1">
        <f t="array" ref="D2682">INDEX(Horimetros!#REF!,1,'Tabela Horímetros'!F2682)</f>
        <v>#REF!</v>
      </c>
      <c r="F2682">
        <f t="shared" si="42"/>
        <v>299</v>
      </c>
      <c r="H2682" s="59"/>
    </row>
    <row r="2683" spans="1:8">
      <c r="A2683" s="4" t="s">
        <v>86</v>
      </c>
      <c r="B2683" s="135" t="s">
        <v>85</v>
      </c>
      <c r="C2683" s="136">
        <v>44498</v>
      </c>
      <c r="D2683" s="137" t="e" cm="1">
        <f t="array" ref="D2683">INDEX(Horimetros!#REF!,1,'Tabela Horímetros'!F2683)</f>
        <v>#REF!</v>
      </c>
      <c r="F2683">
        <f t="shared" si="42"/>
        <v>299</v>
      </c>
      <c r="H2683" s="59"/>
    </row>
    <row r="2684" spans="1:8">
      <c r="A2684" s="4" t="s">
        <v>59</v>
      </c>
      <c r="B2684" s="135" t="s">
        <v>58</v>
      </c>
      <c r="C2684" s="136">
        <v>44499</v>
      </c>
      <c r="D2684" s="137" cm="1">
        <f t="array" ref="D2684">INDEX(Horimetros!$4:$4,1,'Tabela Horímetros'!F2684)</f>
        <v>0</v>
      </c>
      <c r="F2684">
        <f t="shared" si="42"/>
        <v>300</v>
      </c>
      <c r="H2684" s="59"/>
    </row>
    <row r="2685" spans="1:8">
      <c r="A2685" s="4" t="s">
        <v>61</v>
      </c>
      <c r="B2685" s="135" t="s">
        <v>60</v>
      </c>
      <c r="C2685" s="136">
        <v>44499</v>
      </c>
      <c r="D2685" s="137" cm="1">
        <f t="array" ref="D2685">INDEX(Horimetros!$5:$5,1,'Tabela Horímetros'!F2685)</f>
        <v>24583</v>
      </c>
      <c r="F2685">
        <f t="shared" si="42"/>
        <v>300</v>
      </c>
      <c r="H2685" s="59"/>
    </row>
    <row r="2686" spans="1:8">
      <c r="A2686" s="4" t="s">
        <v>63</v>
      </c>
      <c r="B2686" s="135" t="s">
        <v>62</v>
      </c>
      <c r="C2686" s="136">
        <v>44499</v>
      </c>
      <c r="D2686" s="137" cm="1">
        <f t="array" ref="D2686">INDEX(Horimetros!$6:$6,1,'Tabela Horímetros'!F2686)</f>
        <v>0</v>
      </c>
      <c r="F2686">
        <f t="shared" si="42"/>
        <v>300</v>
      </c>
      <c r="H2686" s="59"/>
    </row>
    <row r="2687" spans="1:8">
      <c r="A2687" s="4" t="s">
        <v>68</v>
      </c>
      <c r="B2687" s="135" t="s">
        <v>67</v>
      </c>
      <c r="C2687" s="136">
        <v>44499</v>
      </c>
      <c r="D2687" s="137" cm="1">
        <f t="array" ref="D2687">INDEX(Horimetros!$7:$7,1,'Tabela Horímetros'!F2687)</f>
        <v>24250</v>
      </c>
      <c r="F2687">
        <f t="shared" si="42"/>
        <v>300</v>
      </c>
      <c r="H2687" s="59"/>
    </row>
    <row r="2688" spans="1:8">
      <c r="A2688" s="4" t="s">
        <v>72</v>
      </c>
      <c r="B2688" s="135" t="s">
        <v>71</v>
      </c>
      <c r="C2688" s="136">
        <v>44499</v>
      </c>
      <c r="D2688" s="137" cm="1">
        <f t="array" ref="D2688">INDEX(Horimetros!$8:$8,1,'Tabela Horímetros'!F2688)</f>
        <v>0</v>
      </c>
      <c r="F2688">
        <f t="shared" si="42"/>
        <v>300</v>
      </c>
      <c r="H2688" s="59"/>
    </row>
    <row r="2689" spans="1:8">
      <c r="A2689" s="4" t="s">
        <v>76</v>
      </c>
      <c r="B2689" s="135" t="s">
        <v>75</v>
      </c>
      <c r="C2689" s="136">
        <v>44499</v>
      </c>
      <c r="D2689" s="137" t="e" cm="1">
        <f t="array" ref="D2689">INDEX(Horimetros!#REF!,1,'Tabela Horímetros'!F2689)</f>
        <v>#REF!</v>
      </c>
      <c r="F2689">
        <f t="shared" si="42"/>
        <v>300</v>
      </c>
      <c r="H2689" s="59"/>
    </row>
    <row r="2690" spans="1:8">
      <c r="A2690" s="4" t="s">
        <v>80</v>
      </c>
      <c r="B2690" s="135" t="s">
        <v>79</v>
      </c>
      <c r="C2690" s="136">
        <v>44499</v>
      </c>
      <c r="D2690" s="137" t="e" cm="1">
        <f t="array" ref="D2690">INDEX(Horimetros!#REF!,1,'Tabela Horímetros'!F2690)</f>
        <v>#REF!</v>
      </c>
      <c r="F2690">
        <f t="shared" si="42"/>
        <v>300</v>
      </c>
      <c r="H2690" s="59"/>
    </row>
    <row r="2691" spans="1:8">
      <c r="A2691" s="4" t="s">
        <v>84</v>
      </c>
      <c r="B2691" s="135" t="s">
        <v>83</v>
      </c>
      <c r="C2691" s="136">
        <v>44499</v>
      </c>
      <c r="D2691" s="137" t="e" cm="1">
        <f t="array" ref="D2691">INDEX(Horimetros!#REF!,1,'Tabela Horímetros'!F2691)</f>
        <v>#REF!</v>
      </c>
      <c r="F2691">
        <f t="shared" si="42"/>
        <v>300</v>
      </c>
      <c r="H2691" s="59"/>
    </row>
    <row r="2692" spans="1:8">
      <c r="A2692" s="4" t="s">
        <v>86</v>
      </c>
      <c r="B2692" s="135" t="s">
        <v>85</v>
      </c>
      <c r="C2692" s="136">
        <v>44499</v>
      </c>
      <c r="D2692" s="137" t="e" cm="1">
        <f t="array" ref="D2692">INDEX(Horimetros!#REF!,1,'Tabela Horímetros'!F2692)</f>
        <v>#REF!</v>
      </c>
      <c r="F2692">
        <f t="shared" si="42"/>
        <v>300</v>
      </c>
      <c r="H2692" s="59"/>
    </row>
    <row r="2693" spans="1:8">
      <c r="A2693" s="4" t="s">
        <v>59</v>
      </c>
      <c r="B2693" s="135" t="s">
        <v>58</v>
      </c>
      <c r="C2693" s="136">
        <v>44500</v>
      </c>
      <c r="D2693" s="137" cm="1">
        <f t="array" ref="D2693">INDEX(Horimetros!$4:$4,1,'Tabela Horímetros'!F2693)</f>
        <v>0</v>
      </c>
      <c r="F2693">
        <f t="shared" si="42"/>
        <v>301</v>
      </c>
      <c r="H2693" s="59"/>
    </row>
    <row r="2694" spans="1:8">
      <c r="A2694" s="4" t="s">
        <v>61</v>
      </c>
      <c r="B2694" s="135" t="s">
        <v>60</v>
      </c>
      <c r="C2694" s="136">
        <v>44500</v>
      </c>
      <c r="D2694" s="137" cm="1">
        <f t="array" ref="D2694">INDEX(Horimetros!$5:$5,1,'Tabela Horímetros'!F2694)</f>
        <v>24594</v>
      </c>
      <c r="F2694">
        <f t="shared" si="42"/>
        <v>301</v>
      </c>
      <c r="H2694" s="59"/>
    </row>
    <row r="2695" spans="1:8">
      <c r="A2695" s="4" t="s">
        <v>63</v>
      </c>
      <c r="B2695" s="135" t="s">
        <v>62</v>
      </c>
      <c r="C2695" s="136">
        <v>44500</v>
      </c>
      <c r="D2695" s="137" cm="1">
        <f t="array" ref="D2695">INDEX(Horimetros!$6:$6,1,'Tabela Horímetros'!F2695)</f>
        <v>0</v>
      </c>
      <c r="F2695">
        <f t="shared" si="42"/>
        <v>301</v>
      </c>
      <c r="H2695" s="59"/>
    </row>
    <row r="2696" spans="1:8">
      <c r="A2696" s="4" t="s">
        <v>68</v>
      </c>
      <c r="B2696" s="135" t="s">
        <v>67</v>
      </c>
      <c r="C2696" s="136">
        <v>44500</v>
      </c>
      <c r="D2696" s="137" cm="1">
        <f t="array" ref="D2696">INDEX(Horimetros!$7:$7,1,'Tabela Horímetros'!F2696)</f>
        <v>24260</v>
      </c>
      <c r="F2696">
        <f t="shared" si="42"/>
        <v>301</v>
      </c>
      <c r="H2696" s="59"/>
    </row>
    <row r="2697" spans="1:8">
      <c r="A2697" s="4" t="s">
        <v>72</v>
      </c>
      <c r="B2697" s="135" t="s">
        <v>71</v>
      </c>
      <c r="C2697" s="136">
        <v>44500</v>
      </c>
      <c r="D2697" s="137" cm="1">
        <f t="array" ref="D2697">INDEX(Horimetros!$8:$8,1,'Tabela Horímetros'!F2697)</f>
        <v>0</v>
      </c>
      <c r="F2697">
        <f t="shared" si="42"/>
        <v>301</v>
      </c>
      <c r="H2697" s="59"/>
    </row>
    <row r="2698" spans="1:8">
      <c r="A2698" s="4" t="s">
        <v>76</v>
      </c>
      <c r="B2698" s="135" t="s">
        <v>75</v>
      </c>
      <c r="C2698" s="136">
        <v>44500</v>
      </c>
      <c r="D2698" s="137" t="e" cm="1">
        <f t="array" ref="D2698">INDEX(Horimetros!#REF!,1,'Tabela Horímetros'!F2698)</f>
        <v>#REF!</v>
      </c>
      <c r="F2698">
        <f t="shared" si="42"/>
        <v>301</v>
      </c>
      <c r="H2698" s="59"/>
    </row>
    <row r="2699" spans="1:8">
      <c r="A2699" s="4" t="s">
        <v>80</v>
      </c>
      <c r="B2699" s="135" t="s">
        <v>79</v>
      </c>
      <c r="C2699" s="136">
        <v>44500</v>
      </c>
      <c r="D2699" s="137" t="e" cm="1">
        <f t="array" ref="D2699">INDEX(Horimetros!#REF!,1,'Tabela Horímetros'!F2699)</f>
        <v>#REF!</v>
      </c>
      <c r="F2699">
        <f t="shared" si="42"/>
        <v>301</v>
      </c>
      <c r="H2699" s="59"/>
    </row>
    <row r="2700" spans="1:8">
      <c r="A2700" s="4" t="s">
        <v>84</v>
      </c>
      <c r="B2700" s="135" t="s">
        <v>83</v>
      </c>
      <c r="C2700" s="136">
        <v>44500</v>
      </c>
      <c r="D2700" s="137" t="e" cm="1">
        <f t="array" ref="D2700">INDEX(Horimetros!#REF!,1,'Tabela Horímetros'!F2700)</f>
        <v>#REF!</v>
      </c>
      <c r="F2700">
        <f t="shared" si="42"/>
        <v>301</v>
      </c>
      <c r="H2700" s="59"/>
    </row>
    <row r="2701" spans="1:8">
      <c r="A2701" s="4" t="s">
        <v>86</v>
      </c>
      <c r="B2701" s="135" t="s">
        <v>85</v>
      </c>
      <c r="C2701" s="136">
        <v>44500</v>
      </c>
      <c r="D2701" s="137" t="e" cm="1">
        <f t="array" ref="D2701">INDEX(Horimetros!#REF!,1,'Tabela Horímetros'!F2701)</f>
        <v>#REF!</v>
      </c>
      <c r="F2701">
        <f t="shared" si="42"/>
        <v>301</v>
      </c>
      <c r="H2701" s="59"/>
    </row>
    <row r="2702" spans="1:8">
      <c r="A2702" s="4" t="s">
        <v>59</v>
      </c>
      <c r="B2702" s="135" t="s">
        <v>58</v>
      </c>
      <c r="C2702" s="136">
        <v>44501</v>
      </c>
      <c r="D2702" s="137" cm="1">
        <f t="array" ref="D2702">INDEX(Horimetros!$4:$4,1,'Tabela Horímetros'!F2702)</f>
        <v>0</v>
      </c>
      <c r="F2702">
        <f t="shared" si="42"/>
        <v>302</v>
      </c>
      <c r="H2702" s="59"/>
    </row>
    <row r="2703" spans="1:8">
      <c r="A2703" s="4" t="s">
        <v>61</v>
      </c>
      <c r="B2703" s="135" t="s">
        <v>60</v>
      </c>
      <c r="C2703" s="136">
        <v>44501</v>
      </c>
      <c r="D2703" s="137" cm="1">
        <f t="array" ref="D2703">INDEX(Horimetros!$5:$5,1,'Tabela Horímetros'!F2703)</f>
        <v>24613</v>
      </c>
      <c r="F2703">
        <f t="shared" si="42"/>
        <v>302</v>
      </c>
      <c r="H2703" s="59"/>
    </row>
    <row r="2704" spans="1:8">
      <c r="A2704" s="4" t="s">
        <v>63</v>
      </c>
      <c r="B2704" s="135" t="s">
        <v>62</v>
      </c>
      <c r="C2704" s="136">
        <v>44501</v>
      </c>
      <c r="D2704" s="137" cm="1">
        <f t="array" ref="D2704">INDEX(Horimetros!$6:$6,1,'Tabela Horímetros'!F2704)</f>
        <v>0</v>
      </c>
      <c r="F2704">
        <f t="shared" si="42"/>
        <v>302</v>
      </c>
      <c r="H2704" s="59"/>
    </row>
    <row r="2705" spans="1:8">
      <c r="A2705" s="4" t="s">
        <v>68</v>
      </c>
      <c r="B2705" s="135" t="s">
        <v>67</v>
      </c>
      <c r="C2705" s="136">
        <v>44501</v>
      </c>
      <c r="D2705" s="137" cm="1">
        <f t="array" ref="D2705">INDEX(Horimetros!$7:$7,1,'Tabela Horímetros'!F2705)</f>
        <v>24277</v>
      </c>
      <c r="F2705">
        <f t="shared" si="42"/>
        <v>302</v>
      </c>
      <c r="H2705" s="59"/>
    </row>
    <row r="2706" spans="1:8">
      <c r="A2706" s="4" t="s">
        <v>72</v>
      </c>
      <c r="B2706" s="135" t="s">
        <v>71</v>
      </c>
      <c r="C2706" s="136">
        <v>44501</v>
      </c>
      <c r="D2706" s="137" cm="1">
        <f t="array" ref="D2706">INDEX(Horimetros!$8:$8,1,'Tabela Horímetros'!F2706)</f>
        <v>0</v>
      </c>
      <c r="F2706">
        <f t="shared" si="42"/>
        <v>302</v>
      </c>
      <c r="H2706" s="59"/>
    </row>
    <row r="2707" spans="1:8">
      <c r="A2707" s="4" t="s">
        <v>76</v>
      </c>
      <c r="B2707" s="135" t="s">
        <v>75</v>
      </c>
      <c r="C2707" s="136">
        <v>44501</v>
      </c>
      <c r="D2707" s="137" t="e" cm="1">
        <f t="array" ref="D2707">INDEX(Horimetros!#REF!,1,'Tabela Horímetros'!F2707)</f>
        <v>#REF!</v>
      </c>
      <c r="F2707">
        <f t="shared" si="42"/>
        <v>302</v>
      </c>
      <c r="H2707" s="59"/>
    </row>
    <row r="2708" spans="1:8">
      <c r="A2708" s="4" t="s">
        <v>80</v>
      </c>
      <c r="B2708" s="135" t="s">
        <v>79</v>
      </c>
      <c r="C2708" s="136">
        <v>44501</v>
      </c>
      <c r="D2708" s="137" t="e" cm="1">
        <f t="array" ref="D2708">INDEX(Horimetros!#REF!,1,'Tabela Horímetros'!F2708)</f>
        <v>#REF!</v>
      </c>
      <c r="F2708">
        <f t="shared" si="42"/>
        <v>302</v>
      </c>
      <c r="H2708" s="59"/>
    </row>
    <row r="2709" spans="1:8">
      <c r="A2709" s="4" t="s">
        <v>84</v>
      </c>
      <c r="B2709" s="135" t="s">
        <v>83</v>
      </c>
      <c r="C2709" s="136">
        <v>44501</v>
      </c>
      <c r="D2709" s="137" t="e" cm="1">
        <f t="array" ref="D2709">INDEX(Horimetros!#REF!,1,'Tabela Horímetros'!F2709)</f>
        <v>#REF!</v>
      </c>
      <c r="F2709">
        <f t="shared" ref="F2709:F2772" si="43">F2700+1</f>
        <v>302</v>
      </c>
      <c r="H2709" s="59"/>
    </row>
    <row r="2710" spans="1:8">
      <c r="A2710" s="4" t="s">
        <v>86</v>
      </c>
      <c r="B2710" s="135" t="s">
        <v>85</v>
      </c>
      <c r="C2710" s="136">
        <v>44501</v>
      </c>
      <c r="D2710" s="137" t="e" cm="1">
        <f t="array" ref="D2710">INDEX(Horimetros!#REF!,1,'Tabela Horímetros'!F2710)</f>
        <v>#REF!</v>
      </c>
      <c r="F2710">
        <f t="shared" si="43"/>
        <v>302</v>
      </c>
      <c r="H2710" s="59"/>
    </row>
    <row r="2711" spans="1:8">
      <c r="A2711" s="4" t="s">
        <v>59</v>
      </c>
      <c r="B2711" s="135" t="s">
        <v>58</v>
      </c>
      <c r="C2711" s="136">
        <v>44502</v>
      </c>
      <c r="D2711" s="137" cm="1">
        <f t="array" ref="D2711">INDEX(Horimetros!$4:$4,1,'Tabela Horímetros'!F2711)</f>
        <v>0</v>
      </c>
      <c r="F2711">
        <f t="shared" si="43"/>
        <v>303</v>
      </c>
      <c r="H2711" s="59"/>
    </row>
    <row r="2712" spans="1:8">
      <c r="A2712" s="4" t="s">
        <v>61</v>
      </c>
      <c r="B2712" s="135" t="s">
        <v>60</v>
      </c>
      <c r="C2712" s="136">
        <v>44502</v>
      </c>
      <c r="D2712" s="137" cm="1">
        <f t="array" ref="D2712">INDEX(Horimetros!$5:$5,1,'Tabela Horímetros'!F2712)</f>
        <v>24633</v>
      </c>
      <c r="F2712">
        <f t="shared" si="43"/>
        <v>303</v>
      </c>
      <c r="H2712" s="59"/>
    </row>
    <row r="2713" spans="1:8">
      <c r="A2713" s="4" t="s">
        <v>63</v>
      </c>
      <c r="B2713" s="135" t="s">
        <v>62</v>
      </c>
      <c r="C2713" s="136">
        <v>44502</v>
      </c>
      <c r="D2713" s="137" cm="1">
        <f t="array" ref="D2713">INDEX(Horimetros!$6:$6,1,'Tabela Horímetros'!F2713)</f>
        <v>0</v>
      </c>
      <c r="F2713">
        <f t="shared" si="43"/>
        <v>303</v>
      </c>
      <c r="H2713" s="59"/>
    </row>
    <row r="2714" spans="1:8">
      <c r="A2714" s="4" t="s">
        <v>68</v>
      </c>
      <c r="B2714" s="135" t="s">
        <v>67</v>
      </c>
      <c r="C2714" s="136">
        <v>44502</v>
      </c>
      <c r="D2714" s="137" cm="1">
        <f t="array" ref="D2714">INDEX(Horimetros!$7:$7,1,'Tabela Horímetros'!F2714)</f>
        <v>24297</v>
      </c>
      <c r="F2714">
        <f t="shared" si="43"/>
        <v>303</v>
      </c>
      <c r="H2714" s="59"/>
    </row>
    <row r="2715" spans="1:8">
      <c r="A2715" s="4" t="s">
        <v>72</v>
      </c>
      <c r="B2715" s="135" t="s">
        <v>71</v>
      </c>
      <c r="C2715" s="136">
        <v>44502</v>
      </c>
      <c r="D2715" s="137" cm="1">
        <f t="array" ref="D2715">INDEX(Horimetros!$8:$8,1,'Tabela Horímetros'!F2715)</f>
        <v>0</v>
      </c>
      <c r="F2715">
        <f t="shared" si="43"/>
        <v>303</v>
      </c>
      <c r="H2715" s="59"/>
    </row>
    <row r="2716" spans="1:8">
      <c r="A2716" s="4" t="s">
        <v>76</v>
      </c>
      <c r="B2716" s="135" t="s">
        <v>75</v>
      </c>
      <c r="C2716" s="136">
        <v>44502</v>
      </c>
      <c r="D2716" s="137" t="e" cm="1">
        <f t="array" ref="D2716">INDEX(Horimetros!#REF!,1,'Tabela Horímetros'!F2716)</f>
        <v>#REF!</v>
      </c>
      <c r="F2716">
        <f t="shared" si="43"/>
        <v>303</v>
      </c>
      <c r="H2716" s="59"/>
    </row>
    <row r="2717" spans="1:8">
      <c r="A2717" s="4" t="s">
        <v>80</v>
      </c>
      <c r="B2717" s="135" t="s">
        <v>79</v>
      </c>
      <c r="C2717" s="136">
        <v>44502</v>
      </c>
      <c r="D2717" s="137" t="e" cm="1">
        <f t="array" ref="D2717">INDEX(Horimetros!#REF!,1,'Tabela Horímetros'!F2717)</f>
        <v>#REF!</v>
      </c>
      <c r="F2717">
        <f t="shared" si="43"/>
        <v>303</v>
      </c>
      <c r="H2717" s="59"/>
    </row>
    <row r="2718" spans="1:8">
      <c r="A2718" s="4" t="s">
        <v>84</v>
      </c>
      <c r="B2718" s="135" t="s">
        <v>83</v>
      </c>
      <c r="C2718" s="136">
        <v>44502</v>
      </c>
      <c r="D2718" s="137" t="e" cm="1">
        <f t="array" ref="D2718">INDEX(Horimetros!#REF!,1,'Tabela Horímetros'!F2718)</f>
        <v>#REF!</v>
      </c>
      <c r="F2718">
        <f t="shared" si="43"/>
        <v>303</v>
      </c>
      <c r="H2718" s="59"/>
    </row>
    <row r="2719" spans="1:8">
      <c r="A2719" s="4" t="s">
        <v>86</v>
      </c>
      <c r="B2719" s="135" t="s">
        <v>85</v>
      </c>
      <c r="C2719" s="136">
        <v>44502</v>
      </c>
      <c r="D2719" s="137" t="e" cm="1">
        <f t="array" ref="D2719">INDEX(Horimetros!#REF!,1,'Tabela Horímetros'!F2719)</f>
        <v>#REF!</v>
      </c>
      <c r="F2719">
        <f t="shared" si="43"/>
        <v>303</v>
      </c>
      <c r="H2719" s="59"/>
    </row>
    <row r="2720" spans="1:8">
      <c r="A2720" s="4" t="s">
        <v>59</v>
      </c>
      <c r="B2720" s="135" t="s">
        <v>58</v>
      </c>
      <c r="C2720" s="136">
        <v>44503</v>
      </c>
      <c r="D2720" s="137" cm="1">
        <f t="array" ref="D2720">INDEX(Horimetros!$4:$4,1,'Tabela Horímetros'!F2720)</f>
        <v>0</v>
      </c>
      <c r="F2720">
        <f t="shared" si="43"/>
        <v>304</v>
      </c>
      <c r="H2720" s="59"/>
    </row>
    <row r="2721" spans="1:8">
      <c r="A2721" s="4" t="s">
        <v>61</v>
      </c>
      <c r="B2721" s="135" t="s">
        <v>60</v>
      </c>
      <c r="C2721" s="136">
        <v>44503</v>
      </c>
      <c r="D2721" s="137" cm="1">
        <f t="array" ref="D2721">INDEX(Horimetros!$5:$5,1,'Tabela Horímetros'!F2721)</f>
        <v>24651</v>
      </c>
      <c r="F2721">
        <f t="shared" si="43"/>
        <v>304</v>
      </c>
      <c r="H2721" s="59"/>
    </row>
    <row r="2722" spans="1:8">
      <c r="A2722" s="4" t="s">
        <v>63</v>
      </c>
      <c r="B2722" s="135" t="s">
        <v>62</v>
      </c>
      <c r="C2722" s="136">
        <v>44503</v>
      </c>
      <c r="D2722" s="137" cm="1">
        <f t="array" ref="D2722">INDEX(Horimetros!$6:$6,1,'Tabela Horímetros'!F2722)</f>
        <v>0</v>
      </c>
      <c r="F2722">
        <f t="shared" si="43"/>
        <v>304</v>
      </c>
      <c r="H2722" s="59"/>
    </row>
    <row r="2723" spans="1:8">
      <c r="A2723" s="4" t="s">
        <v>68</v>
      </c>
      <c r="B2723" s="135" t="s">
        <v>67</v>
      </c>
      <c r="C2723" s="136">
        <v>44503</v>
      </c>
      <c r="D2723" s="137" cm="1">
        <f t="array" ref="D2723">INDEX(Horimetros!$7:$7,1,'Tabela Horímetros'!F2723)</f>
        <v>24308</v>
      </c>
      <c r="F2723">
        <f t="shared" si="43"/>
        <v>304</v>
      </c>
      <c r="H2723" s="59"/>
    </row>
    <row r="2724" spans="1:8">
      <c r="A2724" s="4" t="s">
        <v>72</v>
      </c>
      <c r="B2724" s="135" t="s">
        <v>71</v>
      </c>
      <c r="C2724" s="136">
        <v>44503</v>
      </c>
      <c r="D2724" s="137" cm="1">
        <f t="array" ref="D2724">INDEX(Horimetros!$8:$8,1,'Tabela Horímetros'!F2724)</f>
        <v>0</v>
      </c>
      <c r="F2724">
        <f t="shared" si="43"/>
        <v>304</v>
      </c>
      <c r="H2724" s="59"/>
    </row>
    <row r="2725" spans="1:8">
      <c r="A2725" s="4" t="s">
        <v>76</v>
      </c>
      <c r="B2725" s="135" t="s">
        <v>75</v>
      </c>
      <c r="C2725" s="136">
        <v>44503</v>
      </c>
      <c r="D2725" s="137" t="e" cm="1">
        <f t="array" ref="D2725">INDEX(Horimetros!#REF!,1,'Tabela Horímetros'!F2725)</f>
        <v>#REF!</v>
      </c>
      <c r="F2725">
        <f t="shared" si="43"/>
        <v>304</v>
      </c>
      <c r="H2725" s="59"/>
    </row>
    <row r="2726" spans="1:8">
      <c r="A2726" s="4" t="s">
        <v>80</v>
      </c>
      <c r="B2726" s="135" t="s">
        <v>79</v>
      </c>
      <c r="C2726" s="136">
        <v>44503</v>
      </c>
      <c r="D2726" s="137" t="e" cm="1">
        <f t="array" ref="D2726">INDEX(Horimetros!#REF!,1,'Tabela Horímetros'!F2726)</f>
        <v>#REF!</v>
      </c>
      <c r="F2726">
        <f t="shared" si="43"/>
        <v>304</v>
      </c>
      <c r="H2726" s="59"/>
    </row>
    <row r="2727" spans="1:8">
      <c r="A2727" s="4" t="s">
        <v>84</v>
      </c>
      <c r="B2727" s="135" t="s">
        <v>83</v>
      </c>
      <c r="C2727" s="136">
        <v>44503</v>
      </c>
      <c r="D2727" s="137" t="e" cm="1">
        <f t="array" ref="D2727">INDEX(Horimetros!#REF!,1,'Tabela Horímetros'!F2727)</f>
        <v>#REF!</v>
      </c>
      <c r="F2727">
        <f t="shared" si="43"/>
        <v>304</v>
      </c>
      <c r="H2727" s="59"/>
    </row>
    <row r="2728" spans="1:8">
      <c r="A2728" s="4" t="s">
        <v>86</v>
      </c>
      <c r="B2728" s="135" t="s">
        <v>85</v>
      </c>
      <c r="C2728" s="136">
        <v>44503</v>
      </c>
      <c r="D2728" s="137" t="e" cm="1">
        <f t="array" ref="D2728">INDEX(Horimetros!#REF!,1,'Tabela Horímetros'!F2728)</f>
        <v>#REF!</v>
      </c>
      <c r="F2728">
        <f t="shared" si="43"/>
        <v>304</v>
      </c>
      <c r="H2728" s="59"/>
    </row>
    <row r="2729" spans="1:8">
      <c r="A2729" s="4" t="s">
        <v>59</v>
      </c>
      <c r="B2729" s="135" t="s">
        <v>58</v>
      </c>
      <c r="C2729" s="136">
        <v>44504</v>
      </c>
      <c r="D2729" s="137" cm="1">
        <f t="array" ref="D2729">INDEX(Horimetros!$4:$4,1,'Tabela Horímetros'!F2729)</f>
        <v>0</v>
      </c>
      <c r="F2729">
        <f t="shared" si="43"/>
        <v>305</v>
      </c>
      <c r="H2729" s="59"/>
    </row>
    <row r="2730" spans="1:8">
      <c r="A2730" s="4" t="s">
        <v>61</v>
      </c>
      <c r="B2730" s="135" t="s">
        <v>60</v>
      </c>
      <c r="C2730" s="136">
        <v>44504</v>
      </c>
      <c r="D2730" s="137" cm="1">
        <f t="array" ref="D2730">INDEX(Horimetros!$5:$5,1,'Tabela Horímetros'!F2730)</f>
        <v>24676</v>
      </c>
      <c r="F2730">
        <f t="shared" si="43"/>
        <v>305</v>
      </c>
      <c r="H2730" s="59"/>
    </row>
    <row r="2731" spans="1:8">
      <c r="A2731" s="4" t="s">
        <v>63</v>
      </c>
      <c r="B2731" s="135" t="s">
        <v>62</v>
      </c>
      <c r="C2731" s="136">
        <v>44504</v>
      </c>
      <c r="D2731" s="137" cm="1">
        <f t="array" ref="D2731">INDEX(Horimetros!$6:$6,1,'Tabela Horímetros'!F2731)</f>
        <v>0</v>
      </c>
      <c r="F2731">
        <f t="shared" si="43"/>
        <v>305</v>
      </c>
      <c r="H2731" s="59"/>
    </row>
    <row r="2732" spans="1:8">
      <c r="A2732" s="4" t="s">
        <v>68</v>
      </c>
      <c r="B2732" s="135" t="s">
        <v>67</v>
      </c>
      <c r="C2732" s="136">
        <v>44504</v>
      </c>
      <c r="D2732" s="137" cm="1">
        <f t="array" ref="D2732">INDEX(Horimetros!$7:$7,1,'Tabela Horímetros'!F2732)</f>
        <v>24322</v>
      </c>
      <c r="F2732">
        <f t="shared" si="43"/>
        <v>305</v>
      </c>
      <c r="H2732" s="59"/>
    </row>
    <row r="2733" spans="1:8">
      <c r="A2733" s="4" t="s">
        <v>72</v>
      </c>
      <c r="B2733" s="135" t="s">
        <v>71</v>
      </c>
      <c r="C2733" s="136">
        <v>44504</v>
      </c>
      <c r="D2733" s="137" cm="1">
        <f t="array" ref="D2733">INDEX(Horimetros!$8:$8,1,'Tabela Horímetros'!F2733)</f>
        <v>0</v>
      </c>
      <c r="F2733">
        <f t="shared" si="43"/>
        <v>305</v>
      </c>
      <c r="H2733" s="59"/>
    </row>
    <row r="2734" spans="1:8">
      <c r="A2734" s="4" t="s">
        <v>76</v>
      </c>
      <c r="B2734" s="135" t="s">
        <v>75</v>
      </c>
      <c r="C2734" s="136">
        <v>44504</v>
      </c>
      <c r="D2734" s="137" t="e" cm="1">
        <f t="array" ref="D2734">INDEX(Horimetros!#REF!,1,'Tabela Horímetros'!F2734)</f>
        <v>#REF!</v>
      </c>
      <c r="F2734">
        <f t="shared" si="43"/>
        <v>305</v>
      </c>
      <c r="H2734" s="59"/>
    </row>
    <row r="2735" spans="1:8">
      <c r="A2735" s="4" t="s">
        <v>80</v>
      </c>
      <c r="B2735" s="135" t="s">
        <v>79</v>
      </c>
      <c r="C2735" s="136">
        <v>44504</v>
      </c>
      <c r="D2735" s="137" t="e" cm="1">
        <f t="array" ref="D2735">INDEX(Horimetros!#REF!,1,'Tabela Horímetros'!F2735)</f>
        <v>#REF!</v>
      </c>
      <c r="F2735">
        <f t="shared" si="43"/>
        <v>305</v>
      </c>
      <c r="H2735" s="59"/>
    </row>
    <row r="2736" spans="1:8">
      <c r="A2736" s="4" t="s">
        <v>84</v>
      </c>
      <c r="B2736" s="135" t="s">
        <v>83</v>
      </c>
      <c r="C2736" s="136">
        <v>44504</v>
      </c>
      <c r="D2736" s="137" t="e" cm="1">
        <f t="array" ref="D2736">INDEX(Horimetros!#REF!,1,'Tabela Horímetros'!F2736)</f>
        <v>#REF!</v>
      </c>
      <c r="F2736">
        <f t="shared" si="43"/>
        <v>305</v>
      </c>
      <c r="H2736" s="59"/>
    </row>
    <row r="2737" spans="1:8">
      <c r="A2737" s="4" t="s">
        <v>86</v>
      </c>
      <c r="B2737" s="135" t="s">
        <v>85</v>
      </c>
      <c r="C2737" s="136">
        <v>44504</v>
      </c>
      <c r="D2737" s="137" t="e" cm="1">
        <f t="array" ref="D2737">INDEX(Horimetros!#REF!,1,'Tabela Horímetros'!F2737)</f>
        <v>#REF!</v>
      </c>
      <c r="F2737">
        <f t="shared" si="43"/>
        <v>305</v>
      </c>
      <c r="H2737" s="59"/>
    </row>
    <row r="2738" spans="1:8">
      <c r="A2738" s="4" t="s">
        <v>59</v>
      </c>
      <c r="B2738" s="135" t="s">
        <v>58</v>
      </c>
      <c r="C2738" s="136">
        <v>44505</v>
      </c>
      <c r="D2738" s="137" cm="1">
        <f t="array" ref="D2738">INDEX(Horimetros!$4:$4,1,'Tabela Horímetros'!F2738)</f>
        <v>0</v>
      </c>
      <c r="F2738">
        <f t="shared" si="43"/>
        <v>306</v>
      </c>
      <c r="H2738" s="59"/>
    </row>
    <row r="2739" spans="1:8">
      <c r="A2739" s="4" t="s">
        <v>61</v>
      </c>
      <c r="B2739" s="135" t="s">
        <v>60</v>
      </c>
      <c r="C2739" s="136">
        <v>44505</v>
      </c>
      <c r="D2739" s="137" cm="1">
        <f t="array" ref="D2739">INDEX(Horimetros!$5:$5,1,'Tabela Horímetros'!F2739)</f>
        <v>24686</v>
      </c>
      <c r="F2739">
        <f t="shared" si="43"/>
        <v>306</v>
      </c>
      <c r="H2739" s="59"/>
    </row>
    <row r="2740" spans="1:8">
      <c r="A2740" s="4" t="s">
        <v>63</v>
      </c>
      <c r="B2740" s="135" t="s">
        <v>62</v>
      </c>
      <c r="C2740" s="136">
        <v>44505</v>
      </c>
      <c r="D2740" s="137" cm="1">
        <f t="array" ref="D2740">INDEX(Horimetros!$6:$6,1,'Tabela Horímetros'!F2740)</f>
        <v>0</v>
      </c>
      <c r="F2740">
        <f t="shared" si="43"/>
        <v>306</v>
      </c>
      <c r="H2740" s="59"/>
    </row>
    <row r="2741" spans="1:8">
      <c r="A2741" s="4" t="s">
        <v>68</v>
      </c>
      <c r="B2741" s="135" t="s">
        <v>67</v>
      </c>
      <c r="C2741" s="136">
        <v>44505</v>
      </c>
      <c r="D2741" s="137" cm="1">
        <f t="array" ref="D2741">INDEX(Horimetros!$7:$7,1,'Tabela Horímetros'!F2741)</f>
        <v>24332</v>
      </c>
      <c r="F2741">
        <f t="shared" si="43"/>
        <v>306</v>
      </c>
      <c r="H2741" s="59"/>
    </row>
    <row r="2742" spans="1:8">
      <c r="A2742" s="4" t="s">
        <v>72</v>
      </c>
      <c r="B2742" s="135" t="s">
        <v>71</v>
      </c>
      <c r="C2742" s="136">
        <v>44505</v>
      </c>
      <c r="D2742" s="137" cm="1">
        <f t="array" ref="D2742">INDEX(Horimetros!$8:$8,1,'Tabela Horímetros'!F2742)</f>
        <v>0</v>
      </c>
      <c r="F2742">
        <f t="shared" si="43"/>
        <v>306</v>
      </c>
      <c r="H2742" s="59"/>
    </row>
    <row r="2743" spans="1:8">
      <c r="A2743" s="4" t="s">
        <v>76</v>
      </c>
      <c r="B2743" s="135" t="s">
        <v>75</v>
      </c>
      <c r="C2743" s="136">
        <v>44505</v>
      </c>
      <c r="D2743" s="137" t="e" cm="1">
        <f t="array" ref="D2743">INDEX(Horimetros!#REF!,1,'Tabela Horímetros'!F2743)</f>
        <v>#REF!</v>
      </c>
      <c r="F2743">
        <f t="shared" si="43"/>
        <v>306</v>
      </c>
      <c r="H2743" s="59"/>
    </row>
    <row r="2744" spans="1:8">
      <c r="A2744" s="4" t="s">
        <v>80</v>
      </c>
      <c r="B2744" s="135" t="s">
        <v>79</v>
      </c>
      <c r="C2744" s="136">
        <v>44505</v>
      </c>
      <c r="D2744" s="137" t="e" cm="1">
        <f t="array" ref="D2744">INDEX(Horimetros!#REF!,1,'Tabela Horímetros'!F2744)</f>
        <v>#REF!</v>
      </c>
      <c r="F2744">
        <f t="shared" si="43"/>
        <v>306</v>
      </c>
      <c r="H2744" s="59"/>
    </row>
    <row r="2745" spans="1:8">
      <c r="A2745" s="4" t="s">
        <v>84</v>
      </c>
      <c r="B2745" s="135" t="s">
        <v>83</v>
      </c>
      <c r="C2745" s="136">
        <v>44505</v>
      </c>
      <c r="D2745" s="137" t="e" cm="1">
        <f t="array" ref="D2745">INDEX(Horimetros!#REF!,1,'Tabela Horímetros'!F2745)</f>
        <v>#REF!</v>
      </c>
      <c r="F2745">
        <f t="shared" si="43"/>
        <v>306</v>
      </c>
      <c r="H2745" s="59"/>
    </row>
    <row r="2746" spans="1:8">
      <c r="A2746" s="4" t="s">
        <v>86</v>
      </c>
      <c r="B2746" s="135" t="s">
        <v>85</v>
      </c>
      <c r="C2746" s="136">
        <v>44505</v>
      </c>
      <c r="D2746" s="137" t="e" cm="1">
        <f t="array" ref="D2746">INDEX(Horimetros!#REF!,1,'Tabela Horímetros'!F2746)</f>
        <v>#REF!</v>
      </c>
      <c r="F2746">
        <f t="shared" si="43"/>
        <v>306</v>
      </c>
      <c r="H2746" s="59"/>
    </row>
    <row r="2747" spans="1:8">
      <c r="A2747" s="4" t="s">
        <v>59</v>
      </c>
      <c r="B2747" s="135" t="s">
        <v>58</v>
      </c>
      <c r="C2747" s="136">
        <v>44506</v>
      </c>
      <c r="D2747" s="137" cm="1">
        <f t="array" ref="D2747">INDEX(Horimetros!$4:$4,1,'Tabela Horímetros'!F2747)</f>
        <v>0</v>
      </c>
      <c r="F2747">
        <f t="shared" si="43"/>
        <v>307</v>
      </c>
      <c r="H2747" s="59"/>
    </row>
    <row r="2748" spans="1:8">
      <c r="A2748" s="4" t="s">
        <v>61</v>
      </c>
      <c r="B2748" s="135" t="s">
        <v>60</v>
      </c>
      <c r="C2748" s="136">
        <v>44506</v>
      </c>
      <c r="D2748" s="137" cm="1">
        <f t="array" ref="D2748">INDEX(Horimetros!$5:$5,1,'Tabela Horímetros'!F2748)</f>
        <v>24703</v>
      </c>
      <c r="F2748">
        <f t="shared" si="43"/>
        <v>307</v>
      </c>
      <c r="H2748" s="59"/>
    </row>
    <row r="2749" spans="1:8">
      <c r="A2749" s="4" t="s">
        <v>63</v>
      </c>
      <c r="B2749" s="135" t="s">
        <v>62</v>
      </c>
      <c r="C2749" s="136">
        <v>44506</v>
      </c>
      <c r="D2749" s="137" cm="1">
        <f t="array" ref="D2749">INDEX(Horimetros!$6:$6,1,'Tabela Horímetros'!F2749)</f>
        <v>0</v>
      </c>
      <c r="F2749">
        <f t="shared" si="43"/>
        <v>307</v>
      </c>
      <c r="H2749" s="59"/>
    </row>
    <row r="2750" spans="1:8">
      <c r="A2750" s="4" t="s">
        <v>68</v>
      </c>
      <c r="B2750" s="135" t="s">
        <v>67</v>
      </c>
      <c r="C2750" s="136">
        <v>44506</v>
      </c>
      <c r="D2750" s="137" cm="1">
        <f t="array" ref="D2750">INDEX(Horimetros!$7:$7,1,'Tabela Horímetros'!F2750)</f>
        <v>24348</v>
      </c>
      <c r="F2750">
        <f t="shared" si="43"/>
        <v>307</v>
      </c>
      <c r="H2750" s="59"/>
    </row>
    <row r="2751" spans="1:8">
      <c r="A2751" s="4" t="s">
        <v>72</v>
      </c>
      <c r="B2751" s="135" t="s">
        <v>71</v>
      </c>
      <c r="C2751" s="136">
        <v>44506</v>
      </c>
      <c r="D2751" s="137" cm="1">
        <f t="array" ref="D2751">INDEX(Horimetros!$8:$8,1,'Tabela Horímetros'!F2751)</f>
        <v>0</v>
      </c>
      <c r="F2751">
        <f t="shared" si="43"/>
        <v>307</v>
      </c>
      <c r="H2751" s="59"/>
    </row>
    <row r="2752" spans="1:8">
      <c r="A2752" s="4" t="s">
        <v>76</v>
      </c>
      <c r="B2752" s="135" t="s">
        <v>75</v>
      </c>
      <c r="C2752" s="136">
        <v>44506</v>
      </c>
      <c r="D2752" s="137" t="e" cm="1">
        <f t="array" ref="D2752">INDEX(Horimetros!#REF!,1,'Tabela Horímetros'!F2752)</f>
        <v>#REF!</v>
      </c>
      <c r="F2752">
        <f t="shared" si="43"/>
        <v>307</v>
      </c>
      <c r="H2752" s="59"/>
    </row>
    <row r="2753" spans="1:8">
      <c r="A2753" s="4" t="s">
        <v>80</v>
      </c>
      <c r="B2753" s="135" t="s">
        <v>79</v>
      </c>
      <c r="C2753" s="136">
        <v>44506</v>
      </c>
      <c r="D2753" s="137" t="e" cm="1">
        <f t="array" ref="D2753">INDEX(Horimetros!#REF!,1,'Tabela Horímetros'!F2753)</f>
        <v>#REF!</v>
      </c>
      <c r="F2753">
        <f t="shared" si="43"/>
        <v>307</v>
      </c>
      <c r="H2753" s="59"/>
    </row>
    <row r="2754" spans="1:8">
      <c r="A2754" s="4" t="s">
        <v>84</v>
      </c>
      <c r="B2754" s="135" t="s">
        <v>83</v>
      </c>
      <c r="C2754" s="136">
        <v>44506</v>
      </c>
      <c r="D2754" s="137" t="e" cm="1">
        <f t="array" ref="D2754">INDEX(Horimetros!#REF!,1,'Tabela Horímetros'!F2754)</f>
        <v>#REF!</v>
      </c>
      <c r="F2754">
        <f t="shared" si="43"/>
        <v>307</v>
      </c>
      <c r="H2754" s="59"/>
    </row>
    <row r="2755" spans="1:8">
      <c r="A2755" s="4" t="s">
        <v>86</v>
      </c>
      <c r="B2755" s="135" t="s">
        <v>85</v>
      </c>
      <c r="C2755" s="136">
        <v>44506</v>
      </c>
      <c r="D2755" s="137" t="e" cm="1">
        <f t="array" ref="D2755">INDEX(Horimetros!#REF!,1,'Tabela Horímetros'!F2755)</f>
        <v>#REF!</v>
      </c>
      <c r="F2755">
        <f t="shared" si="43"/>
        <v>307</v>
      </c>
      <c r="H2755" s="59"/>
    </row>
    <row r="2756" spans="1:8">
      <c r="A2756" s="4" t="s">
        <v>59</v>
      </c>
      <c r="B2756" s="135" t="s">
        <v>58</v>
      </c>
      <c r="C2756" s="136">
        <v>44507</v>
      </c>
      <c r="D2756" s="137" cm="1">
        <f t="array" ref="D2756">INDEX(Horimetros!$4:$4,1,'Tabela Horímetros'!F2756)</f>
        <v>0</v>
      </c>
      <c r="F2756">
        <f t="shared" si="43"/>
        <v>308</v>
      </c>
      <c r="H2756" s="59"/>
    </row>
    <row r="2757" spans="1:8">
      <c r="A2757" s="4" t="s">
        <v>61</v>
      </c>
      <c r="B2757" s="135" t="s">
        <v>60</v>
      </c>
      <c r="C2757" s="136">
        <v>44507</v>
      </c>
      <c r="D2757" s="137" cm="1">
        <f t="array" ref="D2757">INDEX(Horimetros!$5:$5,1,'Tabela Horímetros'!F2757)</f>
        <v>24719</v>
      </c>
      <c r="F2757">
        <f t="shared" si="43"/>
        <v>308</v>
      </c>
      <c r="H2757" s="59"/>
    </row>
    <row r="2758" spans="1:8">
      <c r="A2758" s="4" t="s">
        <v>63</v>
      </c>
      <c r="B2758" s="135" t="s">
        <v>62</v>
      </c>
      <c r="C2758" s="136">
        <v>44507</v>
      </c>
      <c r="D2758" s="137" cm="1">
        <f t="array" ref="D2758">INDEX(Horimetros!$6:$6,1,'Tabela Horímetros'!F2758)</f>
        <v>0</v>
      </c>
      <c r="F2758">
        <f t="shared" si="43"/>
        <v>308</v>
      </c>
      <c r="H2758" s="59"/>
    </row>
    <row r="2759" spans="1:8">
      <c r="A2759" s="4" t="s">
        <v>68</v>
      </c>
      <c r="B2759" s="135" t="s">
        <v>67</v>
      </c>
      <c r="C2759" s="136">
        <v>44507</v>
      </c>
      <c r="D2759" s="137" cm="1">
        <f t="array" ref="D2759">INDEX(Horimetros!$7:$7,1,'Tabela Horímetros'!F2759)</f>
        <v>24365</v>
      </c>
      <c r="F2759">
        <f t="shared" si="43"/>
        <v>308</v>
      </c>
      <c r="H2759" s="59"/>
    </row>
    <row r="2760" spans="1:8">
      <c r="A2760" s="4" t="s">
        <v>72</v>
      </c>
      <c r="B2760" s="135" t="s">
        <v>71</v>
      </c>
      <c r="C2760" s="136">
        <v>44507</v>
      </c>
      <c r="D2760" s="137" cm="1">
        <f t="array" ref="D2760">INDEX(Horimetros!$8:$8,1,'Tabela Horímetros'!F2760)</f>
        <v>23427</v>
      </c>
      <c r="F2760">
        <f t="shared" si="43"/>
        <v>308</v>
      </c>
      <c r="H2760" s="59"/>
    </row>
    <row r="2761" spans="1:8">
      <c r="A2761" s="4" t="s">
        <v>76</v>
      </c>
      <c r="B2761" s="135" t="s">
        <v>75</v>
      </c>
      <c r="C2761" s="136">
        <v>44507</v>
      </c>
      <c r="D2761" s="137" t="e" cm="1">
        <f t="array" ref="D2761">INDEX(Horimetros!#REF!,1,'Tabela Horímetros'!F2761)</f>
        <v>#REF!</v>
      </c>
      <c r="F2761">
        <f t="shared" si="43"/>
        <v>308</v>
      </c>
      <c r="H2761" s="59"/>
    </row>
    <row r="2762" spans="1:8">
      <c r="A2762" s="4" t="s">
        <v>80</v>
      </c>
      <c r="B2762" s="135" t="s">
        <v>79</v>
      </c>
      <c r="C2762" s="136">
        <v>44507</v>
      </c>
      <c r="D2762" s="137" t="e" cm="1">
        <f t="array" ref="D2762">INDEX(Horimetros!#REF!,1,'Tabela Horímetros'!F2762)</f>
        <v>#REF!</v>
      </c>
      <c r="F2762">
        <f t="shared" si="43"/>
        <v>308</v>
      </c>
      <c r="H2762" s="59"/>
    </row>
    <row r="2763" spans="1:8">
      <c r="A2763" s="4" t="s">
        <v>84</v>
      </c>
      <c r="B2763" s="135" t="s">
        <v>83</v>
      </c>
      <c r="C2763" s="136">
        <v>44507</v>
      </c>
      <c r="D2763" s="137" t="e" cm="1">
        <f t="array" ref="D2763">INDEX(Horimetros!#REF!,1,'Tabela Horímetros'!F2763)</f>
        <v>#REF!</v>
      </c>
      <c r="F2763">
        <f t="shared" si="43"/>
        <v>308</v>
      </c>
      <c r="H2763" s="59"/>
    </row>
    <row r="2764" spans="1:8">
      <c r="A2764" s="4" t="s">
        <v>86</v>
      </c>
      <c r="B2764" s="135" t="s">
        <v>85</v>
      </c>
      <c r="C2764" s="136">
        <v>44507</v>
      </c>
      <c r="D2764" s="137" t="e" cm="1">
        <f t="array" ref="D2764">INDEX(Horimetros!#REF!,1,'Tabela Horímetros'!F2764)</f>
        <v>#REF!</v>
      </c>
      <c r="F2764">
        <f t="shared" si="43"/>
        <v>308</v>
      </c>
      <c r="H2764" s="59"/>
    </row>
    <row r="2765" spans="1:8">
      <c r="A2765" s="4" t="s">
        <v>59</v>
      </c>
      <c r="B2765" s="135" t="s">
        <v>58</v>
      </c>
      <c r="C2765" s="136">
        <v>44508</v>
      </c>
      <c r="D2765" s="137" cm="1">
        <f t="array" ref="D2765">INDEX(Horimetros!$4:$4,1,'Tabela Horímetros'!F2765)</f>
        <v>0</v>
      </c>
      <c r="F2765">
        <f t="shared" si="43"/>
        <v>309</v>
      </c>
      <c r="H2765" s="59"/>
    </row>
    <row r="2766" spans="1:8">
      <c r="A2766" s="4" t="s">
        <v>61</v>
      </c>
      <c r="B2766" s="135" t="s">
        <v>60</v>
      </c>
      <c r="C2766" s="136">
        <v>44508</v>
      </c>
      <c r="D2766" s="137" cm="1">
        <f t="array" ref="D2766">INDEX(Horimetros!$5:$5,1,'Tabela Horímetros'!F2766)</f>
        <v>24736</v>
      </c>
      <c r="F2766">
        <f t="shared" si="43"/>
        <v>309</v>
      </c>
      <c r="H2766" s="59"/>
    </row>
    <row r="2767" spans="1:8">
      <c r="A2767" s="4" t="s">
        <v>63</v>
      </c>
      <c r="B2767" s="135" t="s">
        <v>62</v>
      </c>
      <c r="C2767" s="136">
        <v>44508</v>
      </c>
      <c r="D2767" s="137" cm="1">
        <f t="array" ref="D2767">INDEX(Horimetros!$6:$6,1,'Tabela Horímetros'!F2767)</f>
        <v>0</v>
      </c>
      <c r="F2767">
        <f t="shared" si="43"/>
        <v>309</v>
      </c>
      <c r="H2767" s="59"/>
    </row>
    <row r="2768" spans="1:8">
      <c r="A2768" s="4" t="s">
        <v>68</v>
      </c>
      <c r="B2768" s="135" t="s">
        <v>67</v>
      </c>
      <c r="C2768" s="136">
        <v>44508</v>
      </c>
      <c r="D2768" s="137" cm="1">
        <f t="array" ref="D2768">INDEX(Horimetros!$7:$7,1,'Tabela Horímetros'!F2768)</f>
        <v>24383</v>
      </c>
      <c r="F2768">
        <f t="shared" si="43"/>
        <v>309</v>
      </c>
      <c r="H2768" s="59"/>
    </row>
    <row r="2769" spans="1:8">
      <c r="A2769" s="4" t="s">
        <v>72</v>
      </c>
      <c r="B2769" s="135" t="s">
        <v>71</v>
      </c>
      <c r="C2769" s="136">
        <v>44508</v>
      </c>
      <c r="D2769" s="137" cm="1">
        <f t="array" ref="D2769">INDEX(Horimetros!$8:$8,1,'Tabela Horímetros'!F2769)</f>
        <v>23443</v>
      </c>
      <c r="F2769">
        <f t="shared" si="43"/>
        <v>309</v>
      </c>
      <c r="H2769" s="59"/>
    </row>
    <row r="2770" spans="1:8">
      <c r="A2770" s="4" t="s">
        <v>76</v>
      </c>
      <c r="B2770" s="135" t="s">
        <v>75</v>
      </c>
      <c r="C2770" s="136">
        <v>44508</v>
      </c>
      <c r="D2770" s="137" t="e" cm="1">
        <f t="array" ref="D2770">INDEX(Horimetros!#REF!,1,'Tabela Horímetros'!F2770)</f>
        <v>#REF!</v>
      </c>
      <c r="F2770">
        <f t="shared" si="43"/>
        <v>309</v>
      </c>
      <c r="H2770" s="59"/>
    </row>
    <row r="2771" spans="1:8">
      <c r="A2771" s="4" t="s">
        <v>80</v>
      </c>
      <c r="B2771" s="135" t="s">
        <v>79</v>
      </c>
      <c r="C2771" s="136">
        <v>44508</v>
      </c>
      <c r="D2771" s="137" t="e" cm="1">
        <f t="array" ref="D2771">INDEX(Horimetros!#REF!,1,'Tabela Horímetros'!F2771)</f>
        <v>#REF!</v>
      </c>
      <c r="F2771">
        <f t="shared" si="43"/>
        <v>309</v>
      </c>
      <c r="H2771" s="59"/>
    </row>
    <row r="2772" spans="1:8">
      <c r="A2772" s="4" t="s">
        <v>84</v>
      </c>
      <c r="B2772" s="135" t="s">
        <v>83</v>
      </c>
      <c r="C2772" s="136">
        <v>44508</v>
      </c>
      <c r="D2772" s="137" t="e" cm="1">
        <f t="array" ref="D2772">INDEX(Horimetros!#REF!,1,'Tabela Horímetros'!F2772)</f>
        <v>#REF!</v>
      </c>
      <c r="F2772">
        <f t="shared" si="43"/>
        <v>309</v>
      </c>
      <c r="H2772" s="59"/>
    </row>
    <row r="2773" spans="1:8">
      <c r="A2773" s="4" t="s">
        <v>86</v>
      </c>
      <c r="B2773" s="135" t="s">
        <v>85</v>
      </c>
      <c r="C2773" s="136">
        <v>44508</v>
      </c>
      <c r="D2773" s="137" t="e" cm="1">
        <f t="array" ref="D2773">INDEX(Horimetros!#REF!,1,'Tabela Horímetros'!F2773)</f>
        <v>#REF!</v>
      </c>
      <c r="F2773">
        <f t="shared" ref="F2773:F2836" si="44">F2764+1</f>
        <v>309</v>
      </c>
      <c r="H2773" s="59"/>
    </row>
    <row r="2774" spans="1:8">
      <c r="A2774" s="4" t="s">
        <v>59</v>
      </c>
      <c r="B2774" s="135" t="s">
        <v>58</v>
      </c>
      <c r="C2774" s="136">
        <v>44509</v>
      </c>
      <c r="D2774" s="137" cm="1">
        <f t="array" ref="D2774">INDEX(Horimetros!$4:$4,1,'Tabela Horímetros'!F2774)</f>
        <v>0</v>
      </c>
      <c r="F2774">
        <f t="shared" si="44"/>
        <v>310</v>
      </c>
      <c r="H2774" s="59"/>
    </row>
    <row r="2775" spans="1:8">
      <c r="A2775" s="4" t="s">
        <v>61</v>
      </c>
      <c r="B2775" s="135" t="s">
        <v>60</v>
      </c>
      <c r="C2775" s="136">
        <v>44509</v>
      </c>
      <c r="D2775" s="137" cm="1">
        <f t="array" ref="D2775">INDEX(Horimetros!$5:$5,1,'Tabela Horímetros'!F2775)</f>
        <v>24752</v>
      </c>
      <c r="F2775">
        <f t="shared" si="44"/>
        <v>310</v>
      </c>
      <c r="H2775" s="59"/>
    </row>
    <row r="2776" spans="1:8">
      <c r="A2776" s="4" t="s">
        <v>63</v>
      </c>
      <c r="B2776" s="135" t="s">
        <v>62</v>
      </c>
      <c r="C2776" s="136">
        <v>44509</v>
      </c>
      <c r="D2776" s="137" cm="1">
        <f t="array" ref="D2776">INDEX(Horimetros!$6:$6,1,'Tabela Horímetros'!F2776)</f>
        <v>0</v>
      </c>
      <c r="F2776">
        <f t="shared" si="44"/>
        <v>310</v>
      </c>
      <c r="H2776" s="59"/>
    </row>
    <row r="2777" spans="1:8">
      <c r="A2777" s="4" t="s">
        <v>68</v>
      </c>
      <c r="B2777" s="135" t="s">
        <v>67</v>
      </c>
      <c r="C2777" s="136">
        <v>44509</v>
      </c>
      <c r="D2777" s="137" cm="1">
        <f t="array" ref="D2777">INDEX(Horimetros!$7:$7,1,'Tabela Horímetros'!F2777)</f>
        <v>24401</v>
      </c>
      <c r="F2777">
        <f t="shared" si="44"/>
        <v>310</v>
      </c>
      <c r="H2777" s="59"/>
    </row>
    <row r="2778" spans="1:8">
      <c r="A2778" s="4" t="s">
        <v>72</v>
      </c>
      <c r="B2778" s="135" t="s">
        <v>71</v>
      </c>
      <c r="C2778" s="136">
        <v>44509</v>
      </c>
      <c r="D2778" s="137" cm="1">
        <f t="array" ref="D2778">INDEX(Horimetros!$8:$8,1,'Tabela Horímetros'!F2778)</f>
        <v>23455</v>
      </c>
      <c r="F2778">
        <f t="shared" si="44"/>
        <v>310</v>
      </c>
      <c r="H2778" s="59"/>
    </row>
    <row r="2779" spans="1:8">
      <c r="A2779" s="4" t="s">
        <v>76</v>
      </c>
      <c r="B2779" s="135" t="s">
        <v>75</v>
      </c>
      <c r="C2779" s="136">
        <v>44509</v>
      </c>
      <c r="D2779" s="137" t="e" cm="1">
        <f t="array" ref="D2779">INDEX(Horimetros!#REF!,1,'Tabela Horímetros'!F2779)</f>
        <v>#REF!</v>
      </c>
      <c r="F2779">
        <f t="shared" si="44"/>
        <v>310</v>
      </c>
      <c r="H2779" s="59"/>
    </row>
    <row r="2780" spans="1:8">
      <c r="A2780" s="4" t="s">
        <v>80</v>
      </c>
      <c r="B2780" s="135" t="s">
        <v>79</v>
      </c>
      <c r="C2780" s="136">
        <v>44509</v>
      </c>
      <c r="D2780" s="137" t="e" cm="1">
        <f t="array" ref="D2780">INDEX(Horimetros!#REF!,1,'Tabela Horímetros'!F2780)</f>
        <v>#REF!</v>
      </c>
      <c r="F2780">
        <f t="shared" si="44"/>
        <v>310</v>
      </c>
      <c r="H2780" s="59"/>
    </row>
    <row r="2781" spans="1:8">
      <c r="A2781" s="4" t="s">
        <v>84</v>
      </c>
      <c r="B2781" s="135" t="s">
        <v>83</v>
      </c>
      <c r="C2781" s="136">
        <v>44509</v>
      </c>
      <c r="D2781" s="137" t="e" cm="1">
        <f t="array" ref="D2781">INDEX(Horimetros!#REF!,1,'Tabela Horímetros'!F2781)</f>
        <v>#REF!</v>
      </c>
      <c r="F2781">
        <f t="shared" si="44"/>
        <v>310</v>
      </c>
      <c r="H2781" s="59"/>
    </row>
    <row r="2782" spans="1:8">
      <c r="A2782" s="4" t="s">
        <v>86</v>
      </c>
      <c r="B2782" s="135" t="s">
        <v>85</v>
      </c>
      <c r="C2782" s="136">
        <v>44509</v>
      </c>
      <c r="D2782" s="137" t="e" cm="1">
        <f t="array" ref="D2782">INDEX(Horimetros!#REF!,1,'Tabela Horímetros'!F2782)</f>
        <v>#REF!</v>
      </c>
      <c r="F2782">
        <f t="shared" si="44"/>
        <v>310</v>
      </c>
      <c r="H2782" s="59"/>
    </row>
    <row r="2783" spans="1:8">
      <c r="A2783" s="4" t="s">
        <v>59</v>
      </c>
      <c r="B2783" s="135" t="s">
        <v>58</v>
      </c>
      <c r="C2783" s="136">
        <v>44510</v>
      </c>
      <c r="D2783" s="137" cm="1">
        <f t="array" ref="D2783">INDEX(Horimetros!$4:$4,1,'Tabela Horímetros'!F2783)</f>
        <v>0</v>
      </c>
      <c r="F2783">
        <f t="shared" si="44"/>
        <v>311</v>
      </c>
      <c r="H2783" s="59"/>
    </row>
    <row r="2784" spans="1:8">
      <c r="A2784" s="4" t="s">
        <v>61</v>
      </c>
      <c r="B2784" s="135" t="s">
        <v>60</v>
      </c>
      <c r="C2784" s="136">
        <v>44510</v>
      </c>
      <c r="D2784" s="137" cm="1">
        <f t="array" ref="D2784">INDEX(Horimetros!$5:$5,1,'Tabela Horímetros'!F2784)</f>
        <v>24770</v>
      </c>
      <c r="F2784">
        <f t="shared" si="44"/>
        <v>311</v>
      </c>
      <c r="H2784" s="59"/>
    </row>
    <row r="2785" spans="1:8">
      <c r="A2785" s="4" t="s">
        <v>63</v>
      </c>
      <c r="B2785" s="135" t="s">
        <v>62</v>
      </c>
      <c r="C2785" s="136">
        <v>44510</v>
      </c>
      <c r="D2785" s="137" cm="1">
        <f t="array" ref="D2785">INDEX(Horimetros!$6:$6,1,'Tabela Horímetros'!F2785)</f>
        <v>0</v>
      </c>
      <c r="F2785">
        <f t="shared" si="44"/>
        <v>311</v>
      </c>
      <c r="H2785" s="59"/>
    </row>
    <row r="2786" spans="1:8">
      <c r="A2786" s="4" t="s">
        <v>68</v>
      </c>
      <c r="B2786" s="135" t="s">
        <v>67</v>
      </c>
      <c r="C2786" s="136">
        <v>44510</v>
      </c>
      <c r="D2786" s="137" cm="1">
        <f t="array" ref="D2786">INDEX(Horimetros!$7:$7,1,'Tabela Horímetros'!F2786)</f>
        <v>24420</v>
      </c>
      <c r="F2786">
        <f t="shared" si="44"/>
        <v>311</v>
      </c>
      <c r="H2786" s="59"/>
    </row>
    <row r="2787" spans="1:8">
      <c r="A2787" s="4" t="s">
        <v>72</v>
      </c>
      <c r="B2787" s="135" t="s">
        <v>71</v>
      </c>
      <c r="C2787" s="136">
        <v>44510</v>
      </c>
      <c r="D2787" s="137" cm="1">
        <f t="array" ref="D2787">INDEX(Horimetros!$8:$8,1,'Tabela Horímetros'!F2787)</f>
        <v>23464</v>
      </c>
      <c r="F2787">
        <f t="shared" si="44"/>
        <v>311</v>
      </c>
      <c r="H2787" s="59"/>
    </row>
    <row r="2788" spans="1:8">
      <c r="A2788" s="4" t="s">
        <v>76</v>
      </c>
      <c r="B2788" s="135" t="s">
        <v>75</v>
      </c>
      <c r="C2788" s="136">
        <v>44510</v>
      </c>
      <c r="D2788" s="137" t="e" cm="1">
        <f t="array" ref="D2788">INDEX(Horimetros!#REF!,1,'Tabela Horímetros'!F2788)</f>
        <v>#REF!</v>
      </c>
      <c r="F2788">
        <f t="shared" si="44"/>
        <v>311</v>
      </c>
      <c r="H2788" s="59"/>
    </row>
    <row r="2789" spans="1:8">
      <c r="A2789" s="4" t="s">
        <v>80</v>
      </c>
      <c r="B2789" s="135" t="s">
        <v>79</v>
      </c>
      <c r="C2789" s="136">
        <v>44510</v>
      </c>
      <c r="D2789" s="137" t="e" cm="1">
        <f t="array" ref="D2789">INDEX(Horimetros!#REF!,1,'Tabela Horímetros'!F2789)</f>
        <v>#REF!</v>
      </c>
      <c r="F2789">
        <f t="shared" si="44"/>
        <v>311</v>
      </c>
      <c r="H2789" s="59"/>
    </row>
    <row r="2790" spans="1:8">
      <c r="A2790" s="4" t="s">
        <v>84</v>
      </c>
      <c r="B2790" s="135" t="s">
        <v>83</v>
      </c>
      <c r="C2790" s="136">
        <v>44510</v>
      </c>
      <c r="D2790" s="137" t="e" cm="1">
        <f t="array" ref="D2790">INDEX(Horimetros!#REF!,1,'Tabela Horímetros'!F2790)</f>
        <v>#REF!</v>
      </c>
      <c r="F2790">
        <f t="shared" si="44"/>
        <v>311</v>
      </c>
      <c r="H2790" s="59"/>
    </row>
    <row r="2791" spans="1:8">
      <c r="A2791" s="4" t="s">
        <v>86</v>
      </c>
      <c r="B2791" s="135" t="s">
        <v>85</v>
      </c>
      <c r="C2791" s="136">
        <v>44510</v>
      </c>
      <c r="D2791" s="137" t="e" cm="1">
        <f t="array" ref="D2791">INDEX(Horimetros!#REF!,1,'Tabela Horímetros'!F2791)</f>
        <v>#REF!</v>
      </c>
      <c r="F2791">
        <f t="shared" si="44"/>
        <v>311</v>
      </c>
      <c r="H2791" s="59"/>
    </row>
    <row r="2792" spans="1:8">
      <c r="A2792" s="4" t="s">
        <v>59</v>
      </c>
      <c r="B2792" s="135" t="s">
        <v>58</v>
      </c>
      <c r="C2792" s="136">
        <v>44511</v>
      </c>
      <c r="D2792" s="137" cm="1">
        <f t="array" ref="D2792">INDEX(Horimetros!$4:$4,1,'Tabela Horímetros'!F2792)</f>
        <v>0</v>
      </c>
      <c r="F2792">
        <f t="shared" si="44"/>
        <v>312</v>
      </c>
      <c r="H2792" s="59"/>
    </row>
    <row r="2793" spans="1:8">
      <c r="A2793" s="4" t="s">
        <v>61</v>
      </c>
      <c r="B2793" s="135" t="s">
        <v>60</v>
      </c>
      <c r="C2793" s="136">
        <v>44511</v>
      </c>
      <c r="D2793" s="137" cm="1">
        <f t="array" ref="D2793">INDEX(Horimetros!$5:$5,1,'Tabela Horímetros'!F2793)</f>
        <v>24790</v>
      </c>
      <c r="F2793">
        <f t="shared" si="44"/>
        <v>312</v>
      </c>
      <c r="H2793" s="59"/>
    </row>
    <row r="2794" spans="1:8">
      <c r="A2794" s="4" t="s">
        <v>63</v>
      </c>
      <c r="B2794" s="135" t="s">
        <v>62</v>
      </c>
      <c r="C2794" s="136">
        <v>44511</v>
      </c>
      <c r="D2794" s="137" cm="1">
        <f t="array" ref="D2794">INDEX(Horimetros!$6:$6,1,'Tabela Horímetros'!F2794)</f>
        <v>0</v>
      </c>
      <c r="F2794">
        <f t="shared" si="44"/>
        <v>312</v>
      </c>
      <c r="H2794" s="59"/>
    </row>
    <row r="2795" spans="1:8">
      <c r="A2795" s="4" t="s">
        <v>68</v>
      </c>
      <c r="B2795" s="135" t="s">
        <v>67</v>
      </c>
      <c r="C2795" s="136">
        <v>44511</v>
      </c>
      <c r="D2795" s="137" cm="1">
        <f t="array" ref="D2795">INDEX(Horimetros!$7:$7,1,'Tabela Horímetros'!F2795)</f>
        <v>24436</v>
      </c>
      <c r="F2795">
        <f t="shared" si="44"/>
        <v>312</v>
      </c>
      <c r="H2795" s="59"/>
    </row>
    <row r="2796" spans="1:8">
      <c r="A2796" s="4" t="s">
        <v>72</v>
      </c>
      <c r="B2796" s="135" t="s">
        <v>71</v>
      </c>
      <c r="C2796" s="136">
        <v>44511</v>
      </c>
      <c r="D2796" s="137" cm="1">
        <f t="array" ref="D2796">INDEX(Horimetros!$8:$8,1,'Tabela Horímetros'!F2796)</f>
        <v>23483</v>
      </c>
      <c r="F2796">
        <f t="shared" si="44"/>
        <v>312</v>
      </c>
      <c r="H2796" s="59"/>
    </row>
    <row r="2797" spans="1:8">
      <c r="A2797" s="4" t="s">
        <v>76</v>
      </c>
      <c r="B2797" s="135" t="s">
        <v>75</v>
      </c>
      <c r="C2797" s="136">
        <v>44511</v>
      </c>
      <c r="D2797" s="137" t="e" cm="1">
        <f t="array" ref="D2797">INDEX(Horimetros!#REF!,1,'Tabela Horímetros'!F2797)</f>
        <v>#REF!</v>
      </c>
      <c r="F2797">
        <f t="shared" si="44"/>
        <v>312</v>
      </c>
      <c r="H2797" s="59"/>
    </row>
    <row r="2798" spans="1:8">
      <c r="A2798" s="4" t="s">
        <v>80</v>
      </c>
      <c r="B2798" s="135" t="s">
        <v>79</v>
      </c>
      <c r="C2798" s="136">
        <v>44511</v>
      </c>
      <c r="D2798" s="137" t="e" cm="1">
        <f t="array" ref="D2798">INDEX(Horimetros!#REF!,1,'Tabela Horímetros'!F2798)</f>
        <v>#REF!</v>
      </c>
      <c r="F2798">
        <f t="shared" si="44"/>
        <v>312</v>
      </c>
      <c r="H2798" s="59"/>
    </row>
    <row r="2799" spans="1:8">
      <c r="A2799" s="4" t="s">
        <v>84</v>
      </c>
      <c r="B2799" s="135" t="s">
        <v>83</v>
      </c>
      <c r="C2799" s="136">
        <v>44511</v>
      </c>
      <c r="D2799" s="137" t="e" cm="1">
        <f t="array" ref="D2799">INDEX(Horimetros!#REF!,1,'Tabela Horímetros'!F2799)</f>
        <v>#REF!</v>
      </c>
      <c r="F2799">
        <f t="shared" si="44"/>
        <v>312</v>
      </c>
      <c r="H2799" s="59"/>
    </row>
    <row r="2800" spans="1:8">
      <c r="A2800" s="4" t="s">
        <v>86</v>
      </c>
      <c r="B2800" s="135" t="s">
        <v>85</v>
      </c>
      <c r="C2800" s="136">
        <v>44511</v>
      </c>
      <c r="D2800" s="137" t="e" cm="1">
        <f t="array" ref="D2800">INDEX(Horimetros!#REF!,1,'Tabela Horímetros'!F2800)</f>
        <v>#REF!</v>
      </c>
      <c r="F2800">
        <f t="shared" si="44"/>
        <v>312</v>
      </c>
      <c r="H2800" s="59"/>
    </row>
    <row r="2801" spans="1:8">
      <c r="A2801" s="4" t="s">
        <v>59</v>
      </c>
      <c r="B2801" s="135" t="s">
        <v>58</v>
      </c>
      <c r="C2801" s="136">
        <v>44512</v>
      </c>
      <c r="D2801" s="137" cm="1">
        <f t="array" ref="D2801">INDEX(Horimetros!$4:$4,1,'Tabela Horímetros'!F2801)</f>
        <v>0</v>
      </c>
      <c r="F2801">
        <f t="shared" si="44"/>
        <v>313</v>
      </c>
      <c r="H2801" s="59"/>
    </row>
    <row r="2802" spans="1:8">
      <c r="A2802" s="4" t="s">
        <v>61</v>
      </c>
      <c r="B2802" s="135" t="s">
        <v>60</v>
      </c>
      <c r="C2802" s="136">
        <v>44512</v>
      </c>
      <c r="D2802" s="137" cm="1">
        <f t="array" ref="D2802">INDEX(Horimetros!$5:$5,1,'Tabela Horímetros'!F2802)</f>
        <v>24820</v>
      </c>
      <c r="F2802">
        <f t="shared" si="44"/>
        <v>313</v>
      </c>
      <c r="H2802" s="59"/>
    </row>
    <row r="2803" spans="1:8">
      <c r="A2803" s="4" t="s">
        <v>63</v>
      </c>
      <c r="B2803" s="135" t="s">
        <v>62</v>
      </c>
      <c r="C2803" s="136">
        <v>44512</v>
      </c>
      <c r="D2803" s="137" cm="1">
        <f t="array" ref="D2803">INDEX(Horimetros!$6:$6,1,'Tabela Horímetros'!F2803)</f>
        <v>0</v>
      </c>
      <c r="F2803">
        <f t="shared" si="44"/>
        <v>313</v>
      </c>
      <c r="H2803" s="59"/>
    </row>
    <row r="2804" spans="1:8">
      <c r="A2804" s="4" t="s">
        <v>68</v>
      </c>
      <c r="B2804" s="135" t="s">
        <v>67</v>
      </c>
      <c r="C2804" s="136">
        <v>44512</v>
      </c>
      <c r="D2804" s="137" cm="1">
        <f t="array" ref="D2804">INDEX(Horimetros!$7:$7,1,'Tabela Horímetros'!F2804)</f>
        <v>24470</v>
      </c>
      <c r="F2804">
        <f t="shared" si="44"/>
        <v>313</v>
      </c>
      <c r="H2804" s="59"/>
    </row>
    <row r="2805" spans="1:8">
      <c r="A2805" s="4" t="s">
        <v>72</v>
      </c>
      <c r="B2805" s="135" t="s">
        <v>71</v>
      </c>
      <c r="C2805" s="136">
        <v>44512</v>
      </c>
      <c r="D2805" s="137" cm="1">
        <f t="array" ref="D2805">INDEX(Horimetros!$8:$8,1,'Tabela Horímetros'!F2805)</f>
        <v>23500</v>
      </c>
      <c r="F2805">
        <f t="shared" si="44"/>
        <v>313</v>
      </c>
      <c r="H2805" s="59"/>
    </row>
    <row r="2806" spans="1:8">
      <c r="A2806" s="4" t="s">
        <v>76</v>
      </c>
      <c r="B2806" s="135" t="s">
        <v>75</v>
      </c>
      <c r="C2806" s="136">
        <v>44512</v>
      </c>
      <c r="D2806" s="137" t="e" cm="1">
        <f t="array" ref="D2806">INDEX(Horimetros!#REF!,1,'Tabela Horímetros'!F2806)</f>
        <v>#REF!</v>
      </c>
      <c r="F2806">
        <f t="shared" si="44"/>
        <v>313</v>
      </c>
      <c r="H2806" s="59"/>
    </row>
    <row r="2807" spans="1:8">
      <c r="A2807" s="4" t="s">
        <v>80</v>
      </c>
      <c r="B2807" s="135" t="s">
        <v>79</v>
      </c>
      <c r="C2807" s="136">
        <v>44512</v>
      </c>
      <c r="D2807" s="137" t="e" cm="1">
        <f t="array" ref="D2807">INDEX(Horimetros!#REF!,1,'Tabela Horímetros'!F2807)</f>
        <v>#REF!</v>
      </c>
      <c r="F2807">
        <f t="shared" si="44"/>
        <v>313</v>
      </c>
      <c r="H2807" s="59"/>
    </row>
    <row r="2808" spans="1:8">
      <c r="A2808" s="4" t="s">
        <v>84</v>
      </c>
      <c r="B2808" s="135" t="s">
        <v>83</v>
      </c>
      <c r="C2808" s="136">
        <v>44512</v>
      </c>
      <c r="D2808" s="137" t="e" cm="1">
        <f t="array" ref="D2808">INDEX(Horimetros!#REF!,1,'Tabela Horímetros'!F2808)</f>
        <v>#REF!</v>
      </c>
      <c r="F2808">
        <f t="shared" si="44"/>
        <v>313</v>
      </c>
      <c r="H2808" s="59"/>
    </row>
    <row r="2809" spans="1:8">
      <c r="A2809" s="4" t="s">
        <v>86</v>
      </c>
      <c r="B2809" s="135" t="s">
        <v>85</v>
      </c>
      <c r="C2809" s="136">
        <v>44512</v>
      </c>
      <c r="D2809" s="137" t="e" cm="1">
        <f t="array" ref="D2809">INDEX(Horimetros!#REF!,1,'Tabela Horímetros'!F2809)</f>
        <v>#REF!</v>
      </c>
      <c r="F2809">
        <f t="shared" si="44"/>
        <v>313</v>
      </c>
      <c r="H2809" s="59"/>
    </row>
    <row r="2810" spans="1:8">
      <c r="A2810" s="4" t="s">
        <v>59</v>
      </c>
      <c r="B2810" s="135" t="s">
        <v>58</v>
      </c>
      <c r="C2810" s="136">
        <v>44513</v>
      </c>
      <c r="D2810" s="137" cm="1">
        <f t="array" ref="D2810">INDEX(Horimetros!$4:$4,1,'Tabela Horímetros'!F2810)</f>
        <v>0</v>
      </c>
      <c r="F2810">
        <f t="shared" si="44"/>
        <v>314</v>
      </c>
      <c r="H2810" s="59"/>
    </row>
    <row r="2811" spans="1:8">
      <c r="A2811" s="4" t="s">
        <v>61</v>
      </c>
      <c r="B2811" s="135" t="s">
        <v>60</v>
      </c>
      <c r="C2811" s="136">
        <v>44513</v>
      </c>
      <c r="D2811" s="137" cm="1">
        <f t="array" ref="D2811">INDEX(Horimetros!$5:$5,1,'Tabela Horímetros'!F2811)</f>
        <v>24826</v>
      </c>
      <c r="F2811">
        <f t="shared" si="44"/>
        <v>314</v>
      </c>
      <c r="H2811" s="59"/>
    </row>
    <row r="2812" spans="1:8">
      <c r="A2812" s="4" t="s">
        <v>63</v>
      </c>
      <c r="B2812" s="135" t="s">
        <v>62</v>
      </c>
      <c r="C2812" s="136">
        <v>44513</v>
      </c>
      <c r="D2812" s="137" cm="1">
        <f t="array" ref="D2812">INDEX(Horimetros!$6:$6,1,'Tabela Horímetros'!F2812)</f>
        <v>0</v>
      </c>
      <c r="F2812">
        <f t="shared" si="44"/>
        <v>314</v>
      </c>
      <c r="H2812" s="59"/>
    </row>
    <row r="2813" spans="1:8">
      <c r="A2813" s="4" t="s">
        <v>68</v>
      </c>
      <c r="B2813" s="135" t="s">
        <v>67</v>
      </c>
      <c r="C2813" s="136">
        <v>44513</v>
      </c>
      <c r="D2813" s="137" cm="1">
        <f t="array" ref="D2813">INDEX(Horimetros!$7:$7,1,'Tabela Horímetros'!F2813)</f>
        <v>24475</v>
      </c>
      <c r="F2813">
        <f t="shared" si="44"/>
        <v>314</v>
      </c>
      <c r="H2813" s="59"/>
    </row>
    <row r="2814" spans="1:8">
      <c r="A2814" s="4" t="s">
        <v>72</v>
      </c>
      <c r="B2814" s="135" t="s">
        <v>71</v>
      </c>
      <c r="C2814" s="136">
        <v>44513</v>
      </c>
      <c r="D2814" s="137" cm="1">
        <f t="array" ref="D2814">INDEX(Horimetros!$8:$8,1,'Tabela Horímetros'!F2814)</f>
        <v>23502</v>
      </c>
      <c r="F2814">
        <f t="shared" si="44"/>
        <v>314</v>
      </c>
      <c r="H2814" s="59"/>
    </row>
    <row r="2815" spans="1:8">
      <c r="A2815" s="4" t="s">
        <v>76</v>
      </c>
      <c r="B2815" s="135" t="s">
        <v>75</v>
      </c>
      <c r="C2815" s="136">
        <v>44513</v>
      </c>
      <c r="D2815" s="137" t="e" cm="1">
        <f t="array" ref="D2815">INDEX(Horimetros!#REF!,1,'Tabela Horímetros'!F2815)</f>
        <v>#REF!</v>
      </c>
      <c r="F2815">
        <f t="shared" si="44"/>
        <v>314</v>
      </c>
      <c r="H2815" s="59"/>
    </row>
    <row r="2816" spans="1:8">
      <c r="A2816" s="4" t="s">
        <v>80</v>
      </c>
      <c r="B2816" s="135" t="s">
        <v>79</v>
      </c>
      <c r="C2816" s="136">
        <v>44513</v>
      </c>
      <c r="D2816" s="137" t="e" cm="1">
        <f t="array" ref="D2816">INDEX(Horimetros!#REF!,1,'Tabela Horímetros'!F2816)</f>
        <v>#REF!</v>
      </c>
      <c r="F2816">
        <f t="shared" si="44"/>
        <v>314</v>
      </c>
      <c r="H2816" s="59"/>
    </row>
    <row r="2817" spans="1:8">
      <c r="A2817" s="4" t="s">
        <v>84</v>
      </c>
      <c r="B2817" s="135" t="s">
        <v>83</v>
      </c>
      <c r="C2817" s="136">
        <v>44513</v>
      </c>
      <c r="D2817" s="137" t="e" cm="1">
        <f t="array" ref="D2817">INDEX(Horimetros!#REF!,1,'Tabela Horímetros'!F2817)</f>
        <v>#REF!</v>
      </c>
      <c r="F2817">
        <f t="shared" si="44"/>
        <v>314</v>
      </c>
      <c r="H2817" s="59"/>
    </row>
    <row r="2818" spans="1:8">
      <c r="A2818" s="4" t="s">
        <v>86</v>
      </c>
      <c r="B2818" s="135" t="s">
        <v>85</v>
      </c>
      <c r="C2818" s="136">
        <v>44513</v>
      </c>
      <c r="D2818" s="137" t="e" cm="1">
        <f t="array" ref="D2818">INDEX(Horimetros!#REF!,1,'Tabela Horímetros'!F2818)</f>
        <v>#REF!</v>
      </c>
      <c r="F2818">
        <f t="shared" si="44"/>
        <v>314</v>
      </c>
      <c r="H2818" s="59"/>
    </row>
    <row r="2819" spans="1:8">
      <c r="A2819" s="4" t="s">
        <v>59</v>
      </c>
      <c r="B2819" s="135" t="s">
        <v>58</v>
      </c>
      <c r="C2819" s="136">
        <v>44514</v>
      </c>
      <c r="D2819" s="137" cm="1">
        <f t="array" ref="D2819">INDEX(Horimetros!$4:$4,1,'Tabela Horímetros'!F2819)</f>
        <v>0</v>
      </c>
      <c r="F2819">
        <f t="shared" si="44"/>
        <v>315</v>
      </c>
      <c r="H2819" s="59"/>
    </row>
    <row r="2820" spans="1:8">
      <c r="A2820" s="4" t="s">
        <v>61</v>
      </c>
      <c r="B2820" s="135" t="s">
        <v>60</v>
      </c>
      <c r="C2820" s="136">
        <v>44514</v>
      </c>
      <c r="D2820" s="137" cm="1">
        <f t="array" ref="D2820">INDEX(Horimetros!$5:$5,1,'Tabela Horímetros'!F2820)</f>
        <v>24843</v>
      </c>
      <c r="F2820">
        <f t="shared" si="44"/>
        <v>315</v>
      </c>
      <c r="H2820" s="59"/>
    </row>
    <row r="2821" spans="1:8">
      <c r="A2821" s="4" t="s">
        <v>63</v>
      </c>
      <c r="B2821" s="135" t="s">
        <v>62</v>
      </c>
      <c r="C2821" s="136">
        <v>44514</v>
      </c>
      <c r="D2821" s="137" cm="1">
        <f t="array" ref="D2821">INDEX(Horimetros!$6:$6,1,'Tabela Horímetros'!F2821)</f>
        <v>0</v>
      </c>
      <c r="F2821">
        <f t="shared" si="44"/>
        <v>315</v>
      </c>
      <c r="H2821" s="59"/>
    </row>
    <row r="2822" spans="1:8">
      <c r="A2822" s="4" t="s">
        <v>68</v>
      </c>
      <c r="B2822" s="135" t="s">
        <v>67</v>
      </c>
      <c r="C2822" s="136">
        <v>44514</v>
      </c>
      <c r="D2822" s="137" cm="1">
        <f t="array" ref="D2822">INDEX(Horimetros!$7:$7,1,'Tabela Horímetros'!F2822)</f>
        <v>24494</v>
      </c>
      <c r="F2822">
        <f t="shared" si="44"/>
        <v>315</v>
      </c>
      <c r="H2822" s="59"/>
    </row>
    <row r="2823" spans="1:8">
      <c r="A2823" s="4" t="s">
        <v>72</v>
      </c>
      <c r="B2823" s="135" t="s">
        <v>71</v>
      </c>
      <c r="C2823" s="136">
        <v>44514</v>
      </c>
      <c r="D2823" s="137" cm="1">
        <f t="array" ref="D2823">INDEX(Horimetros!$8:$8,1,'Tabela Horímetros'!F2823)</f>
        <v>23521</v>
      </c>
      <c r="F2823">
        <f t="shared" si="44"/>
        <v>315</v>
      </c>
      <c r="H2823" s="59"/>
    </row>
    <row r="2824" spans="1:8">
      <c r="A2824" s="4" t="s">
        <v>76</v>
      </c>
      <c r="B2824" s="135" t="s">
        <v>75</v>
      </c>
      <c r="C2824" s="136">
        <v>44514</v>
      </c>
      <c r="D2824" s="137" t="e" cm="1">
        <f t="array" ref="D2824">INDEX(Horimetros!#REF!,1,'Tabela Horímetros'!F2824)</f>
        <v>#REF!</v>
      </c>
      <c r="F2824">
        <f t="shared" si="44"/>
        <v>315</v>
      </c>
      <c r="H2824" s="59"/>
    </row>
    <row r="2825" spans="1:8">
      <c r="A2825" s="4" t="s">
        <v>80</v>
      </c>
      <c r="B2825" s="135" t="s">
        <v>79</v>
      </c>
      <c r="C2825" s="136">
        <v>44514</v>
      </c>
      <c r="D2825" s="137" t="e" cm="1">
        <f t="array" ref="D2825">INDEX(Horimetros!#REF!,1,'Tabela Horímetros'!F2825)</f>
        <v>#REF!</v>
      </c>
      <c r="F2825">
        <f t="shared" si="44"/>
        <v>315</v>
      </c>
      <c r="H2825" s="59"/>
    </row>
    <row r="2826" spans="1:8">
      <c r="A2826" s="4" t="s">
        <v>84</v>
      </c>
      <c r="B2826" s="135" t="s">
        <v>83</v>
      </c>
      <c r="C2826" s="136">
        <v>44514</v>
      </c>
      <c r="D2826" s="137" t="e" cm="1">
        <f t="array" ref="D2826">INDEX(Horimetros!#REF!,1,'Tabela Horímetros'!F2826)</f>
        <v>#REF!</v>
      </c>
      <c r="F2826">
        <f t="shared" si="44"/>
        <v>315</v>
      </c>
      <c r="H2826" s="59"/>
    </row>
    <row r="2827" spans="1:8">
      <c r="A2827" s="4" t="s">
        <v>86</v>
      </c>
      <c r="B2827" s="135" t="s">
        <v>85</v>
      </c>
      <c r="C2827" s="136">
        <v>44514</v>
      </c>
      <c r="D2827" s="137" t="e" cm="1">
        <f t="array" ref="D2827">INDEX(Horimetros!#REF!,1,'Tabela Horímetros'!F2827)</f>
        <v>#REF!</v>
      </c>
      <c r="F2827">
        <f t="shared" si="44"/>
        <v>315</v>
      </c>
      <c r="H2827" s="59"/>
    </row>
    <row r="2828" spans="1:8">
      <c r="A2828" s="4" t="s">
        <v>59</v>
      </c>
      <c r="B2828" s="135" t="s">
        <v>58</v>
      </c>
      <c r="C2828" s="136">
        <v>44515</v>
      </c>
      <c r="D2828" s="137" cm="1">
        <f t="array" ref="D2828">INDEX(Horimetros!$4:$4,1,'Tabela Horímetros'!F2828)</f>
        <v>0</v>
      </c>
      <c r="F2828">
        <f t="shared" si="44"/>
        <v>316</v>
      </c>
      <c r="H2828" s="59"/>
    </row>
    <row r="2829" spans="1:8">
      <c r="A2829" s="4" t="s">
        <v>61</v>
      </c>
      <c r="B2829" s="135" t="s">
        <v>60</v>
      </c>
      <c r="C2829" s="136">
        <v>44515</v>
      </c>
      <c r="D2829" s="137" cm="1">
        <f t="array" ref="D2829">INDEX(Horimetros!$5:$5,1,'Tabela Horímetros'!F2829)</f>
        <v>24849</v>
      </c>
      <c r="F2829">
        <f t="shared" si="44"/>
        <v>316</v>
      </c>
      <c r="H2829" s="59"/>
    </row>
    <row r="2830" spans="1:8">
      <c r="A2830" s="4" t="s">
        <v>63</v>
      </c>
      <c r="B2830" s="135" t="s">
        <v>62</v>
      </c>
      <c r="C2830" s="136">
        <v>44515</v>
      </c>
      <c r="D2830" s="137" cm="1">
        <f t="array" ref="D2830">INDEX(Horimetros!$6:$6,1,'Tabela Horímetros'!F2830)</f>
        <v>0</v>
      </c>
      <c r="F2830">
        <f t="shared" si="44"/>
        <v>316</v>
      </c>
      <c r="H2830" s="59"/>
    </row>
    <row r="2831" spans="1:8">
      <c r="A2831" s="4" t="s">
        <v>68</v>
      </c>
      <c r="B2831" s="135" t="s">
        <v>67</v>
      </c>
      <c r="C2831" s="136">
        <v>44515</v>
      </c>
      <c r="D2831" s="137" cm="1">
        <f t="array" ref="D2831">INDEX(Horimetros!$7:$7,1,'Tabela Horímetros'!F2831)</f>
        <v>24510</v>
      </c>
      <c r="F2831">
        <f t="shared" si="44"/>
        <v>316</v>
      </c>
      <c r="H2831" s="59"/>
    </row>
    <row r="2832" spans="1:8">
      <c r="A2832" s="4" t="s">
        <v>72</v>
      </c>
      <c r="B2832" s="135" t="s">
        <v>71</v>
      </c>
      <c r="C2832" s="136">
        <v>44515</v>
      </c>
      <c r="D2832" s="137" cm="1">
        <f t="array" ref="D2832">INDEX(Horimetros!$8:$8,1,'Tabela Horímetros'!F2832)</f>
        <v>23528</v>
      </c>
      <c r="F2832">
        <f t="shared" si="44"/>
        <v>316</v>
      </c>
      <c r="H2832" s="59"/>
    </row>
    <row r="2833" spans="1:8">
      <c r="A2833" s="4" t="s">
        <v>76</v>
      </c>
      <c r="B2833" s="135" t="s">
        <v>75</v>
      </c>
      <c r="C2833" s="136">
        <v>44515</v>
      </c>
      <c r="D2833" s="137" t="e" cm="1">
        <f t="array" ref="D2833">INDEX(Horimetros!#REF!,1,'Tabela Horímetros'!F2833)</f>
        <v>#REF!</v>
      </c>
      <c r="F2833">
        <f t="shared" si="44"/>
        <v>316</v>
      </c>
      <c r="H2833" s="59"/>
    </row>
    <row r="2834" spans="1:8">
      <c r="A2834" s="4" t="s">
        <v>80</v>
      </c>
      <c r="B2834" s="135" t="s">
        <v>79</v>
      </c>
      <c r="C2834" s="136">
        <v>44515</v>
      </c>
      <c r="D2834" s="137" t="e" cm="1">
        <f t="array" ref="D2834">INDEX(Horimetros!#REF!,1,'Tabela Horímetros'!F2834)</f>
        <v>#REF!</v>
      </c>
      <c r="F2834">
        <f t="shared" si="44"/>
        <v>316</v>
      </c>
      <c r="H2834" s="59"/>
    </row>
    <row r="2835" spans="1:8">
      <c r="A2835" s="4" t="s">
        <v>84</v>
      </c>
      <c r="B2835" s="135" t="s">
        <v>83</v>
      </c>
      <c r="C2835" s="136">
        <v>44515</v>
      </c>
      <c r="D2835" s="137" t="e" cm="1">
        <f t="array" ref="D2835">INDEX(Horimetros!#REF!,1,'Tabela Horímetros'!F2835)</f>
        <v>#REF!</v>
      </c>
      <c r="F2835">
        <f t="shared" si="44"/>
        <v>316</v>
      </c>
      <c r="H2835" s="59"/>
    </row>
    <row r="2836" spans="1:8">
      <c r="A2836" s="4" t="s">
        <v>86</v>
      </c>
      <c r="B2836" s="135" t="s">
        <v>85</v>
      </c>
      <c r="C2836" s="136">
        <v>44515</v>
      </c>
      <c r="D2836" s="137" t="e" cm="1">
        <f t="array" ref="D2836">INDEX(Horimetros!#REF!,1,'Tabela Horímetros'!F2836)</f>
        <v>#REF!</v>
      </c>
      <c r="F2836">
        <f t="shared" si="44"/>
        <v>316</v>
      </c>
      <c r="H2836" s="59"/>
    </row>
    <row r="2837" spans="1:8">
      <c r="A2837" s="4" t="s">
        <v>59</v>
      </c>
      <c r="B2837" s="135" t="s">
        <v>58</v>
      </c>
      <c r="C2837" s="136">
        <v>44516</v>
      </c>
      <c r="D2837" s="137" cm="1">
        <f t="array" ref="D2837">INDEX(Horimetros!$4:$4,1,'Tabela Horímetros'!F2837)</f>
        <v>0</v>
      </c>
      <c r="F2837">
        <f t="shared" ref="F2837:F2900" si="45">F2828+1</f>
        <v>317</v>
      </c>
      <c r="H2837" s="59"/>
    </row>
    <row r="2838" spans="1:8">
      <c r="A2838" s="4" t="s">
        <v>61</v>
      </c>
      <c r="B2838" s="135" t="s">
        <v>60</v>
      </c>
      <c r="C2838" s="136">
        <v>44516</v>
      </c>
      <c r="D2838" s="137" cm="1">
        <f t="array" ref="D2838">INDEX(Horimetros!$5:$5,1,'Tabela Horímetros'!F2838)</f>
        <v>24863</v>
      </c>
      <c r="F2838">
        <f t="shared" si="45"/>
        <v>317</v>
      </c>
      <c r="H2838" s="59"/>
    </row>
    <row r="2839" spans="1:8">
      <c r="A2839" s="4" t="s">
        <v>63</v>
      </c>
      <c r="B2839" s="135" t="s">
        <v>62</v>
      </c>
      <c r="C2839" s="136">
        <v>44516</v>
      </c>
      <c r="D2839" s="137" cm="1">
        <f t="array" ref="D2839">INDEX(Horimetros!$6:$6,1,'Tabela Horímetros'!F2839)</f>
        <v>0</v>
      </c>
      <c r="F2839">
        <f t="shared" si="45"/>
        <v>317</v>
      </c>
      <c r="H2839" s="59"/>
    </row>
    <row r="2840" spans="1:8">
      <c r="A2840" s="4" t="s">
        <v>68</v>
      </c>
      <c r="B2840" s="135" t="s">
        <v>67</v>
      </c>
      <c r="C2840" s="136">
        <v>44516</v>
      </c>
      <c r="D2840" s="137" cm="1">
        <f t="array" ref="D2840">INDEX(Horimetros!$7:$7,1,'Tabela Horímetros'!F2840)</f>
        <v>24523</v>
      </c>
      <c r="F2840">
        <f t="shared" si="45"/>
        <v>317</v>
      </c>
      <c r="H2840" s="59"/>
    </row>
    <row r="2841" spans="1:8">
      <c r="A2841" s="4" t="s">
        <v>72</v>
      </c>
      <c r="B2841" s="135" t="s">
        <v>71</v>
      </c>
      <c r="C2841" s="136">
        <v>44516</v>
      </c>
      <c r="D2841" s="137" cm="1">
        <f t="array" ref="D2841">INDEX(Horimetros!$8:$8,1,'Tabela Horímetros'!F2841)</f>
        <v>23528</v>
      </c>
      <c r="F2841">
        <f t="shared" si="45"/>
        <v>317</v>
      </c>
      <c r="H2841" s="59"/>
    </row>
    <row r="2842" spans="1:8">
      <c r="A2842" s="4" t="s">
        <v>76</v>
      </c>
      <c r="B2842" s="135" t="s">
        <v>75</v>
      </c>
      <c r="C2842" s="136">
        <v>44516</v>
      </c>
      <c r="D2842" s="137" t="e" cm="1">
        <f t="array" ref="D2842">INDEX(Horimetros!#REF!,1,'Tabela Horímetros'!F2842)</f>
        <v>#REF!</v>
      </c>
      <c r="F2842">
        <f t="shared" si="45"/>
        <v>317</v>
      </c>
      <c r="H2842" s="59"/>
    </row>
    <row r="2843" spans="1:8">
      <c r="A2843" s="4" t="s">
        <v>80</v>
      </c>
      <c r="B2843" s="135" t="s">
        <v>79</v>
      </c>
      <c r="C2843" s="136">
        <v>44516</v>
      </c>
      <c r="D2843" s="137" t="e" cm="1">
        <f t="array" ref="D2843">INDEX(Horimetros!#REF!,1,'Tabela Horímetros'!F2843)</f>
        <v>#REF!</v>
      </c>
      <c r="F2843">
        <f t="shared" si="45"/>
        <v>317</v>
      </c>
      <c r="H2843" s="59"/>
    </row>
    <row r="2844" spans="1:8">
      <c r="A2844" s="4" t="s">
        <v>84</v>
      </c>
      <c r="B2844" s="135" t="s">
        <v>83</v>
      </c>
      <c r="C2844" s="136">
        <v>44516</v>
      </c>
      <c r="D2844" s="137" t="e" cm="1">
        <f t="array" ref="D2844">INDEX(Horimetros!#REF!,1,'Tabela Horímetros'!F2844)</f>
        <v>#REF!</v>
      </c>
      <c r="F2844">
        <f t="shared" si="45"/>
        <v>317</v>
      </c>
      <c r="H2844" s="59"/>
    </row>
    <row r="2845" spans="1:8">
      <c r="A2845" s="4" t="s">
        <v>86</v>
      </c>
      <c r="B2845" s="135" t="s">
        <v>85</v>
      </c>
      <c r="C2845" s="136">
        <v>44516</v>
      </c>
      <c r="D2845" s="137" t="e" cm="1">
        <f t="array" ref="D2845">INDEX(Horimetros!#REF!,1,'Tabela Horímetros'!F2845)</f>
        <v>#REF!</v>
      </c>
      <c r="F2845">
        <f t="shared" si="45"/>
        <v>317</v>
      </c>
      <c r="H2845" s="59"/>
    </row>
    <row r="2846" spans="1:8">
      <c r="A2846" s="4" t="s">
        <v>59</v>
      </c>
      <c r="B2846" s="135" t="s">
        <v>58</v>
      </c>
      <c r="C2846" s="136">
        <v>44517</v>
      </c>
      <c r="D2846" s="137" cm="1">
        <f t="array" ref="D2846">INDEX(Horimetros!$4:$4,1,'Tabela Horímetros'!F2846)</f>
        <v>0</v>
      </c>
      <c r="F2846">
        <f t="shared" si="45"/>
        <v>318</v>
      </c>
      <c r="H2846" s="59"/>
    </row>
    <row r="2847" spans="1:8">
      <c r="A2847" s="4" t="s">
        <v>61</v>
      </c>
      <c r="B2847" s="135" t="s">
        <v>60</v>
      </c>
      <c r="C2847" s="136">
        <v>44517</v>
      </c>
      <c r="D2847" s="137" cm="1">
        <f t="array" ref="D2847">INDEX(Horimetros!$5:$5,1,'Tabela Horímetros'!F2847)</f>
        <v>24878</v>
      </c>
      <c r="F2847">
        <f t="shared" si="45"/>
        <v>318</v>
      </c>
      <c r="H2847" s="59"/>
    </row>
    <row r="2848" spans="1:8">
      <c r="A2848" s="4" t="s">
        <v>63</v>
      </c>
      <c r="B2848" s="135" t="s">
        <v>62</v>
      </c>
      <c r="C2848" s="136">
        <v>44517</v>
      </c>
      <c r="D2848" s="137" cm="1">
        <f t="array" ref="D2848">INDEX(Horimetros!$6:$6,1,'Tabela Horímetros'!F2848)</f>
        <v>0</v>
      </c>
      <c r="F2848">
        <f t="shared" si="45"/>
        <v>318</v>
      </c>
      <c r="H2848" s="59"/>
    </row>
    <row r="2849" spans="1:8">
      <c r="A2849" s="4" t="s">
        <v>68</v>
      </c>
      <c r="B2849" s="135" t="s">
        <v>67</v>
      </c>
      <c r="C2849" s="136">
        <v>44517</v>
      </c>
      <c r="D2849" s="137" cm="1">
        <f t="array" ref="D2849">INDEX(Horimetros!$7:$7,1,'Tabela Horímetros'!F2849)</f>
        <v>24540</v>
      </c>
      <c r="F2849">
        <f t="shared" si="45"/>
        <v>318</v>
      </c>
      <c r="H2849" s="59"/>
    </row>
    <row r="2850" spans="1:8">
      <c r="A2850" s="4" t="s">
        <v>72</v>
      </c>
      <c r="B2850" s="135" t="s">
        <v>71</v>
      </c>
      <c r="C2850" s="136">
        <v>44517</v>
      </c>
      <c r="D2850" s="137" cm="1">
        <f t="array" ref="D2850">INDEX(Horimetros!$8:$8,1,'Tabela Horímetros'!F2850)</f>
        <v>23528</v>
      </c>
      <c r="F2850">
        <f t="shared" si="45"/>
        <v>318</v>
      </c>
      <c r="H2850" s="59"/>
    </row>
    <row r="2851" spans="1:8">
      <c r="A2851" s="4" t="s">
        <v>76</v>
      </c>
      <c r="B2851" s="135" t="s">
        <v>75</v>
      </c>
      <c r="C2851" s="136">
        <v>44517</v>
      </c>
      <c r="D2851" s="137" t="e" cm="1">
        <f t="array" ref="D2851">INDEX(Horimetros!#REF!,1,'Tabela Horímetros'!F2851)</f>
        <v>#REF!</v>
      </c>
      <c r="F2851">
        <f t="shared" si="45"/>
        <v>318</v>
      </c>
      <c r="H2851" s="59"/>
    </row>
    <row r="2852" spans="1:8">
      <c r="A2852" s="4" t="s">
        <v>80</v>
      </c>
      <c r="B2852" s="135" t="s">
        <v>79</v>
      </c>
      <c r="C2852" s="136">
        <v>44517</v>
      </c>
      <c r="D2852" s="137" t="e" cm="1">
        <f t="array" ref="D2852">INDEX(Horimetros!#REF!,1,'Tabela Horímetros'!F2852)</f>
        <v>#REF!</v>
      </c>
      <c r="F2852">
        <f t="shared" si="45"/>
        <v>318</v>
      </c>
      <c r="H2852" s="59"/>
    </row>
    <row r="2853" spans="1:8">
      <c r="A2853" s="4" t="s">
        <v>84</v>
      </c>
      <c r="B2853" s="135" t="s">
        <v>83</v>
      </c>
      <c r="C2853" s="136">
        <v>44517</v>
      </c>
      <c r="D2853" s="137" t="e" cm="1">
        <f t="array" ref="D2853">INDEX(Horimetros!#REF!,1,'Tabela Horímetros'!F2853)</f>
        <v>#REF!</v>
      </c>
      <c r="F2853">
        <f t="shared" si="45"/>
        <v>318</v>
      </c>
      <c r="H2853" s="59"/>
    </row>
    <row r="2854" spans="1:8">
      <c r="A2854" s="4" t="s">
        <v>86</v>
      </c>
      <c r="B2854" s="135" t="s">
        <v>85</v>
      </c>
      <c r="C2854" s="136">
        <v>44517</v>
      </c>
      <c r="D2854" s="137" t="e" cm="1">
        <f t="array" ref="D2854">INDEX(Horimetros!#REF!,1,'Tabela Horímetros'!F2854)</f>
        <v>#REF!</v>
      </c>
      <c r="F2854">
        <f t="shared" si="45"/>
        <v>318</v>
      </c>
      <c r="H2854" s="59"/>
    </row>
    <row r="2855" spans="1:8">
      <c r="A2855" s="4" t="s">
        <v>59</v>
      </c>
      <c r="B2855" s="135" t="s">
        <v>58</v>
      </c>
      <c r="C2855" s="136">
        <v>44518</v>
      </c>
      <c r="D2855" s="137" cm="1">
        <f t="array" ref="D2855">INDEX(Horimetros!$4:$4,1,'Tabela Horímetros'!F2855)</f>
        <v>0</v>
      </c>
      <c r="F2855">
        <f t="shared" si="45"/>
        <v>319</v>
      </c>
      <c r="H2855" s="59"/>
    </row>
    <row r="2856" spans="1:8">
      <c r="A2856" s="4" t="s">
        <v>61</v>
      </c>
      <c r="B2856" s="135" t="s">
        <v>60</v>
      </c>
      <c r="C2856" s="136">
        <v>44518</v>
      </c>
      <c r="D2856" s="137" cm="1">
        <f t="array" ref="D2856">INDEX(Horimetros!$5:$5,1,'Tabela Horímetros'!F2856)</f>
        <v>24898</v>
      </c>
      <c r="F2856">
        <f t="shared" si="45"/>
        <v>319</v>
      </c>
      <c r="H2856" s="59"/>
    </row>
    <row r="2857" spans="1:8">
      <c r="A2857" s="4" t="s">
        <v>63</v>
      </c>
      <c r="B2857" s="135" t="s">
        <v>62</v>
      </c>
      <c r="C2857" s="136">
        <v>44518</v>
      </c>
      <c r="D2857" s="137" cm="1">
        <f t="array" ref="D2857">INDEX(Horimetros!$6:$6,1,'Tabela Horímetros'!F2857)</f>
        <v>0</v>
      </c>
      <c r="F2857">
        <f t="shared" si="45"/>
        <v>319</v>
      </c>
      <c r="H2857" s="59"/>
    </row>
    <row r="2858" spans="1:8">
      <c r="A2858" s="4" t="s">
        <v>68</v>
      </c>
      <c r="B2858" s="135" t="s">
        <v>67</v>
      </c>
      <c r="C2858" s="136">
        <v>44518</v>
      </c>
      <c r="D2858" s="137" cm="1">
        <f t="array" ref="D2858">INDEX(Horimetros!$7:$7,1,'Tabela Horímetros'!F2858)</f>
        <v>24560</v>
      </c>
      <c r="F2858">
        <f t="shared" si="45"/>
        <v>319</v>
      </c>
      <c r="H2858" s="59"/>
    </row>
    <row r="2859" spans="1:8">
      <c r="A2859" s="4" t="s">
        <v>72</v>
      </c>
      <c r="B2859" s="135" t="s">
        <v>71</v>
      </c>
      <c r="C2859" s="136">
        <v>44518</v>
      </c>
      <c r="D2859" s="137" cm="1">
        <f t="array" ref="D2859">INDEX(Horimetros!$8:$8,1,'Tabela Horímetros'!F2859)</f>
        <v>23528</v>
      </c>
      <c r="F2859">
        <f t="shared" si="45"/>
        <v>319</v>
      </c>
      <c r="H2859" s="59"/>
    </row>
    <row r="2860" spans="1:8">
      <c r="A2860" s="4" t="s">
        <v>76</v>
      </c>
      <c r="B2860" s="135" t="s">
        <v>75</v>
      </c>
      <c r="C2860" s="136">
        <v>44518</v>
      </c>
      <c r="D2860" s="137" t="e" cm="1">
        <f t="array" ref="D2860">INDEX(Horimetros!#REF!,1,'Tabela Horímetros'!F2860)</f>
        <v>#REF!</v>
      </c>
      <c r="F2860">
        <f t="shared" si="45"/>
        <v>319</v>
      </c>
      <c r="H2860" s="59"/>
    </row>
    <row r="2861" spans="1:8">
      <c r="A2861" s="4" t="s">
        <v>80</v>
      </c>
      <c r="B2861" s="135" t="s">
        <v>79</v>
      </c>
      <c r="C2861" s="136">
        <v>44518</v>
      </c>
      <c r="D2861" s="137" t="e" cm="1">
        <f t="array" ref="D2861">INDEX(Horimetros!#REF!,1,'Tabela Horímetros'!F2861)</f>
        <v>#REF!</v>
      </c>
      <c r="F2861">
        <f t="shared" si="45"/>
        <v>319</v>
      </c>
      <c r="H2861" s="59"/>
    </row>
    <row r="2862" spans="1:8">
      <c r="A2862" s="4" t="s">
        <v>84</v>
      </c>
      <c r="B2862" s="135" t="s">
        <v>83</v>
      </c>
      <c r="C2862" s="136">
        <v>44518</v>
      </c>
      <c r="D2862" s="137" t="e" cm="1">
        <f t="array" ref="D2862">INDEX(Horimetros!#REF!,1,'Tabela Horímetros'!F2862)</f>
        <v>#REF!</v>
      </c>
      <c r="F2862">
        <f t="shared" si="45"/>
        <v>319</v>
      </c>
      <c r="H2862" s="59"/>
    </row>
    <row r="2863" spans="1:8">
      <c r="A2863" s="4" t="s">
        <v>86</v>
      </c>
      <c r="B2863" s="135" t="s">
        <v>85</v>
      </c>
      <c r="C2863" s="136">
        <v>44518</v>
      </c>
      <c r="D2863" s="137" t="e" cm="1">
        <f t="array" ref="D2863">INDEX(Horimetros!#REF!,1,'Tabela Horímetros'!F2863)</f>
        <v>#REF!</v>
      </c>
      <c r="F2863">
        <f t="shared" si="45"/>
        <v>319</v>
      </c>
      <c r="H2863" s="59"/>
    </row>
    <row r="2864" spans="1:8">
      <c r="A2864" s="4" t="s">
        <v>59</v>
      </c>
      <c r="B2864" s="135" t="s">
        <v>58</v>
      </c>
      <c r="C2864" s="136">
        <v>44519</v>
      </c>
      <c r="D2864" s="137" cm="1">
        <f t="array" ref="D2864">INDEX(Horimetros!$4:$4,1,'Tabela Horímetros'!F2864)</f>
        <v>0</v>
      </c>
      <c r="F2864">
        <f t="shared" si="45"/>
        <v>320</v>
      </c>
      <c r="H2864" s="59"/>
    </row>
    <row r="2865" spans="1:8">
      <c r="A2865" s="4" t="s">
        <v>61</v>
      </c>
      <c r="B2865" s="135" t="s">
        <v>60</v>
      </c>
      <c r="C2865" s="136">
        <v>44519</v>
      </c>
      <c r="D2865" s="137" cm="1">
        <f t="array" ref="D2865">INDEX(Horimetros!$5:$5,1,'Tabela Horímetros'!F2865)</f>
        <v>24910</v>
      </c>
      <c r="F2865">
        <f t="shared" si="45"/>
        <v>320</v>
      </c>
      <c r="H2865" s="59"/>
    </row>
    <row r="2866" spans="1:8">
      <c r="A2866" s="4" t="s">
        <v>63</v>
      </c>
      <c r="B2866" s="135" t="s">
        <v>62</v>
      </c>
      <c r="C2866" s="136">
        <v>44519</v>
      </c>
      <c r="D2866" s="137" cm="1">
        <f t="array" ref="D2866">INDEX(Horimetros!$6:$6,1,'Tabela Horímetros'!F2866)</f>
        <v>0</v>
      </c>
      <c r="F2866">
        <f t="shared" si="45"/>
        <v>320</v>
      </c>
      <c r="H2866" s="59"/>
    </row>
    <row r="2867" spans="1:8">
      <c r="A2867" s="4" t="s">
        <v>68</v>
      </c>
      <c r="B2867" s="135" t="s">
        <v>67</v>
      </c>
      <c r="C2867" s="136">
        <v>44519</v>
      </c>
      <c r="D2867" s="137" cm="1">
        <f t="array" ref="D2867">INDEX(Horimetros!$7:$7,1,'Tabela Horímetros'!F2867)</f>
        <v>24575</v>
      </c>
      <c r="F2867">
        <f t="shared" si="45"/>
        <v>320</v>
      </c>
      <c r="H2867" s="59"/>
    </row>
    <row r="2868" spans="1:8">
      <c r="A2868" s="4" t="s">
        <v>72</v>
      </c>
      <c r="B2868" s="135" t="s">
        <v>71</v>
      </c>
      <c r="C2868" s="136">
        <v>44519</v>
      </c>
      <c r="D2868" s="137" cm="1">
        <f t="array" ref="D2868">INDEX(Horimetros!$8:$8,1,'Tabela Horímetros'!F2868)</f>
        <v>23544</v>
      </c>
      <c r="F2868">
        <f t="shared" si="45"/>
        <v>320</v>
      </c>
      <c r="H2868" s="59"/>
    </row>
    <row r="2869" spans="1:8">
      <c r="A2869" s="4" t="s">
        <v>76</v>
      </c>
      <c r="B2869" s="135" t="s">
        <v>75</v>
      </c>
      <c r="C2869" s="136">
        <v>44519</v>
      </c>
      <c r="D2869" s="137" t="e" cm="1">
        <f t="array" ref="D2869">INDEX(Horimetros!#REF!,1,'Tabela Horímetros'!F2869)</f>
        <v>#REF!</v>
      </c>
      <c r="F2869">
        <f t="shared" si="45"/>
        <v>320</v>
      </c>
      <c r="H2869" s="59"/>
    </row>
    <row r="2870" spans="1:8">
      <c r="A2870" s="4" t="s">
        <v>80</v>
      </c>
      <c r="B2870" s="135" t="s">
        <v>79</v>
      </c>
      <c r="C2870" s="136">
        <v>44519</v>
      </c>
      <c r="D2870" s="137" t="e" cm="1">
        <f t="array" ref="D2870">INDEX(Horimetros!#REF!,1,'Tabela Horímetros'!F2870)</f>
        <v>#REF!</v>
      </c>
      <c r="F2870">
        <f t="shared" si="45"/>
        <v>320</v>
      </c>
      <c r="H2870" s="59"/>
    </row>
    <row r="2871" spans="1:8">
      <c r="A2871" s="4" t="s">
        <v>84</v>
      </c>
      <c r="B2871" s="135" t="s">
        <v>83</v>
      </c>
      <c r="C2871" s="136">
        <v>44519</v>
      </c>
      <c r="D2871" s="137" t="e" cm="1">
        <f t="array" ref="D2871">INDEX(Horimetros!#REF!,1,'Tabela Horímetros'!F2871)</f>
        <v>#REF!</v>
      </c>
      <c r="F2871">
        <f t="shared" si="45"/>
        <v>320</v>
      </c>
      <c r="H2871" s="59"/>
    </row>
    <row r="2872" spans="1:8">
      <c r="A2872" s="4" t="s">
        <v>86</v>
      </c>
      <c r="B2872" s="135" t="s">
        <v>85</v>
      </c>
      <c r="C2872" s="136">
        <v>44519</v>
      </c>
      <c r="D2872" s="137" t="e" cm="1">
        <f t="array" ref="D2872">INDEX(Horimetros!#REF!,1,'Tabela Horímetros'!F2872)</f>
        <v>#REF!</v>
      </c>
      <c r="F2872">
        <f t="shared" si="45"/>
        <v>320</v>
      </c>
      <c r="H2872" s="59"/>
    </row>
    <row r="2873" spans="1:8">
      <c r="A2873" s="4" t="s">
        <v>59</v>
      </c>
      <c r="B2873" s="135" t="s">
        <v>58</v>
      </c>
      <c r="C2873" s="136">
        <v>44520</v>
      </c>
      <c r="D2873" s="137" cm="1">
        <f t="array" ref="D2873">INDEX(Horimetros!$4:$4,1,'Tabela Horímetros'!F2873)</f>
        <v>0</v>
      </c>
      <c r="F2873">
        <f t="shared" si="45"/>
        <v>321</v>
      </c>
      <c r="H2873" s="59"/>
    </row>
    <row r="2874" spans="1:8">
      <c r="A2874" s="4" t="s">
        <v>61</v>
      </c>
      <c r="B2874" s="135" t="s">
        <v>60</v>
      </c>
      <c r="C2874" s="136">
        <v>44520</v>
      </c>
      <c r="D2874" s="137" cm="1">
        <f t="array" ref="D2874">INDEX(Horimetros!$5:$5,1,'Tabela Horímetros'!F2874)</f>
        <v>24931</v>
      </c>
      <c r="F2874">
        <f t="shared" si="45"/>
        <v>321</v>
      </c>
      <c r="H2874" s="59"/>
    </row>
    <row r="2875" spans="1:8">
      <c r="A2875" s="4" t="s">
        <v>63</v>
      </c>
      <c r="B2875" s="135" t="s">
        <v>62</v>
      </c>
      <c r="C2875" s="136">
        <v>44520</v>
      </c>
      <c r="D2875" s="137" cm="1">
        <f t="array" ref="D2875">INDEX(Horimetros!$6:$6,1,'Tabela Horímetros'!F2875)</f>
        <v>0</v>
      </c>
      <c r="F2875">
        <f t="shared" si="45"/>
        <v>321</v>
      </c>
      <c r="H2875" s="59"/>
    </row>
    <row r="2876" spans="1:8">
      <c r="A2876" s="4" t="s">
        <v>68</v>
      </c>
      <c r="B2876" s="135" t="s">
        <v>67</v>
      </c>
      <c r="C2876" s="136">
        <v>44520</v>
      </c>
      <c r="D2876" s="137" cm="1">
        <f t="array" ref="D2876">INDEX(Horimetros!$7:$7,1,'Tabela Horímetros'!F2876)</f>
        <v>24592</v>
      </c>
      <c r="F2876">
        <f t="shared" si="45"/>
        <v>321</v>
      </c>
      <c r="H2876" s="59"/>
    </row>
    <row r="2877" spans="1:8">
      <c r="A2877" s="4" t="s">
        <v>72</v>
      </c>
      <c r="B2877" s="135" t="s">
        <v>71</v>
      </c>
      <c r="C2877" s="136">
        <v>44520</v>
      </c>
      <c r="D2877" s="137" cm="1">
        <f t="array" ref="D2877">INDEX(Horimetros!$8:$8,1,'Tabela Horímetros'!F2877)</f>
        <v>23564</v>
      </c>
      <c r="F2877">
        <f t="shared" si="45"/>
        <v>321</v>
      </c>
      <c r="H2877" s="59"/>
    </row>
    <row r="2878" spans="1:8">
      <c r="A2878" s="4" t="s">
        <v>76</v>
      </c>
      <c r="B2878" s="135" t="s">
        <v>75</v>
      </c>
      <c r="C2878" s="136">
        <v>44520</v>
      </c>
      <c r="D2878" s="137" t="e" cm="1">
        <f t="array" ref="D2878">INDEX(Horimetros!#REF!,1,'Tabela Horímetros'!F2878)</f>
        <v>#REF!</v>
      </c>
      <c r="F2878">
        <f t="shared" si="45"/>
        <v>321</v>
      </c>
      <c r="H2878" s="59"/>
    </row>
    <row r="2879" spans="1:8">
      <c r="A2879" s="4" t="s">
        <v>80</v>
      </c>
      <c r="B2879" s="135" t="s">
        <v>79</v>
      </c>
      <c r="C2879" s="136">
        <v>44520</v>
      </c>
      <c r="D2879" s="137" t="e" cm="1">
        <f t="array" ref="D2879">INDEX(Horimetros!#REF!,1,'Tabela Horímetros'!F2879)</f>
        <v>#REF!</v>
      </c>
      <c r="F2879">
        <f t="shared" si="45"/>
        <v>321</v>
      </c>
      <c r="H2879" s="59"/>
    </row>
    <row r="2880" spans="1:8">
      <c r="A2880" s="4" t="s">
        <v>84</v>
      </c>
      <c r="B2880" s="135" t="s">
        <v>83</v>
      </c>
      <c r="C2880" s="136">
        <v>44520</v>
      </c>
      <c r="D2880" s="137" t="e" cm="1">
        <f t="array" ref="D2880">INDEX(Horimetros!#REF!,1,'Tabela Horímetros'!F2880)</f>
        <v>#REF!</v>
      </c>
      <c r="F2880">
        <f t="shared" si="45"/>
        <v>321</v>
      </c>
      <c r="H2880" s="59"/>
    </row>
    <row r="2881" spans="1:8">
      <c r="A2881" s="4" t="s">
        <v>86</v>
      </c>
      <c r="B2881" s="135" t="s">
        <v>85</v>
      </c>
      <c r="C2881" s="136">
        <v>44520</v>
      </c>
      <c r="D2881" s="137" t="e" cm="1">
        <f t="array" ref="D2881">INDEX(Horimetros!#REF!,1,'Tabela Horímetros'!F2881)</f>
        <v>#REF!</v>
      </c>
      <c r="F2881">
        <f t="shared" si="45"/>
        <v>321</v>
      </c>
      <c r="H2881" s="59"/>
    </row>
    <row r="2882" spans="1:8">
      <c r="A2882" s="4" t="s">
        <v>59</v>
      </c>
      <c r="B2882" s="135" t="s">
        <v>58</v>
      </c>
      <c r="C2882" s="136">
        <v>44521</v>
      </c>
      <c r="D2882" s="137" cm="1">
        <f t="array" ref="D2882">INDEX(Horimetros!$4:$4,1,'Tabela Horímetros'!F2882)</f>
        <v>0</v>
      </c>
      <c r="F2882">
        <f t="shared" si="45"/>
        <v>322</v>
      </c>
      <c r="H2882" s="59"/>
    </row>
    <row r="2883" spans="1:8">
      <c r="A2883" s="4" t="s">
        <v>61</v>
      </c>
      <c r="B2883" s="135" t="s">
        <v>60</v>
      </c>
      <c r="C2883" s="136">
        <v>44521</v>
      </c>
      <c r="D2883" s="137" cm="1">
        <f t="array" ref="D2883">INDEX(Horimetros!$5:$5,1,'Tabela Horímetros'!F2883)</f>
        <v>24951</v>
      </c>
      <c r="F2883">
        <f t="shared" si="45"/>
        <v>322</v>
      </c>
      <c r="H2883" s="59"/>
    </row>
    <row r="2884" spans="1:8">
      <c r="A2884" s="4" t="s">
        <v>63</v>
      </c>
      <c r="B2884" s="135" t="s">
        <v>62</v>
      </c>
      <c r="C2884" s="136">
        <v>44521</v>
      </c>
      <c r="D2884" s="137" cm="1">
        <f t="array" ref="D2884">INDEX(Horimetros!$6:$6,1,'Tabela Horímetros'!F2884)</f>
        <v>0</v>
      </c>
      <c r="F2884">
        <f t="shared" si="45"/>
        <v>322</v>
      </c>
      <c r="H2884" s="59"/>
    </row>
    <row r="2885" spans="1:8">
      <c r="A2885" s="4" t="s">
        <v>68</v>
      </c>
      <c r="B2885" s="135" t="s">
        <v>67</v>
      </c>
      <c r="C2885" s="136">
        <v>44521</v>
      </c>
      <c r="D2885" s="137" cm="1">
        <f t="array" ref="D2885">INDEX(Horimetros!$7:$7,1,'Tabela Horímetros'!F2885)</f>
        <v>24611</v>
      </c>
      <c r="F2885">
        <f t="shared" si="45"/>
        <v>322</v>
      </c>
      <c r="H2885" s="59"/>
    </row>
    <row r="2886" spans="1:8">
      <c r="A2886" s="4" t="s">
        <v>72</v>
      </c>
      <c r="B2886" s="135" t="s">
        <v>71</v>
      </c>
      <c r="C2886" s="136">
        <v>44521</v>
      </c>
      <c r="D2886" s="137" cm="1">
        <f t="array" ref="D2886">INDEX(Horimetros!$8:$8,1,'Tabela Horímetros'!F2886)</f>
        <v>23578</v>
      </c>
      <c r="F2886">
        <f t="shared" si="45"/>
        <v>322</v>
      </c>
      <c r="H2886" s="59"/>
    </row>
    <row r="2887" spans="1:8">
      <c r="A2887" s="4" t="s">
        <v>76</v>
      </c>
      <c r="B2887" s="135" t="s">
        <v>75</v>
      </c>
      <c r="C2887" s="136">
        <v>44521</v>
      </c>
      <c r="D2887" s="137" t="e" cm="1">
        <f t="array" ref="D2887">INDEX(Horimetros!#REF!,1,'Tabela Horímetros'!F2887)</f>
        <v>#REF!</v>
      </c>
      <c r="F2887">
        <f t="shared" si="45"/>
        <v>322</v>
      </c>
      <c r="H2887" s="59"/>
    </row>
    <row r="2888" spans="1:8">
      <c r="A2888" s="4" t="s">
        <v>80</v>
      </c>
      <c r="B2888" s="135" t="s">
        <v>79</v>
      </c>
      <c r="C2888" s="136">
        <v>44521</v>
      </c>
      <c r="D2888" s="137" t="e" cm="1">
        <f t="array" ref="D2888">INDEX(Horimetros!#REF!,1,'Tabela Horímetros'!F2888)</f>
        <v>#REF!</v>
      </c>
      <c r="F2888">
        <f t="shared" si="45"/>
        <v>322</v>
      </c>
      <c r="H2888" s="59"/>
    </row>
    <row r="2889" spans="1:8">
      <c r="A2889" s="4" t="s">
        <v>84</v>
      </c>
      <c r="B2889" s="135" t="s">
        <v>83</v>
      </c>
      <c r="C2889" s="136">
        <v>44521</v>
      </c>
      <c r="D2889" s="137" t="e" cm="1">
        <f t="array" ref="D2889">INDEX(Horimetros!#REF!,1,'Tabela Horímetros'!F2889)</f>
        <v>#REF!</v>
      </c>
      <c r="F2889">
        <f t="shared" si="45"/>
        <v>322</v>
      </c>
      <c r="H2889" s="59"/>
    </row>
    <row r="2890" spans="1:8">
      <c r="A2890" s="4" t="s">
        <v>86</v>
      </c>
      <c r="B2890" s="135" t="s">
        <v>85</v>
      </c>
      <c r="C2890" s="136">
        <v>44521</v>
      </c>
      <c r="D2890" s="137" t="e" cm="1">
        <f t="array" ref="D2890">INDEX(Horimetros!#REF!,1,'Tabela Horímetros'!F2890)</f>
        <v>#REF!</v>
      </c>
      <c r="F2890">
        <f t="shared" si="45"/>
        <v>322</v>
      </c>
      <c r="H2890" s="59"/>
    </row>
    <row r="2891" spans="1:8">
      <c r="A2891" s="4" t="s">
        <v>59</v>
      </c>
      <c r="B2891" s="135" t="s">
        <v>58</v>
      </c>
      <c r="C2891" s="136">
        <v>44522</v>
      </c>
      <c r="D2891" s="137" cm="1">
        <f t="array" ref="D2891">INDEX(Horimetros!$4:$4,1,'Tabela Horímetros'!F2891)</f>
        <v>0</v>
      </c>
      <c r="F2891">
        <f t="shared" si="45"/>
        <v>323</v>
      </c>
      <c r="H2891" s="59"/>
    </row>
    <row r="2892" spans="1:8">
      <c r="A2892" s="4" t="s">
        <v>61</v>
      </c>
      <c r="B2892" s="135" t="s">
        <v>60</v>
      </c>
      <c r="C2892" s="136">
        <v>44522</v>
      </c>
      <c r="D2892" s="137" cm="1">
        <f t="array" ref="D2892">INDEX(Horimetros!$5:$5,1,'Tabela Horímetros'!F2892)</f>
        <v>24971</v>
      </c>
      <c r="F2892">
        <f t="shared" si="45"/>
        <v>323</v>
      </c>
      <c r="H2892" s="59"/>
    </row>
    <row r="2893" spans="1:8">
      <c r="A2893" s="4" t="s">
        <v>63</v>
      </c>
      <c r="B2893" s="135" t="s">
        <v>62</v>
      </c>
      <c r="C2893" s="136">
        <v>44522</v>
      </c>
      <c r="D2893" s="137" cm="1">
        <f t="array" ref="D2893">INDEX(Horimetros!$6:$6,1,'Tabela Horímetros'!F2893)</f>
        <v>0</v>
      </c>
      <c r="F2893">
        <f t="shared" si="45"/>
        <v>323</v>
      </c>
      <c r="H2893" s="59"/>
    </row>
    <row r="2894" spans="1:8">
      <c r="A2894" s="4" t="s">
        <v>68</v>
      </c>
      <c r="B2894" s="135" t="s">
        <v>67</v>
      </c>
      <c r="C2894" s="136">
        <v>44522</v>
      </c>
      <c r="D2894" s="137" cm="1">
        <f t="array" ref="D2894">INDEX(Horimetros!$7:$7,1,'Tabela Horímetros'!F2894)</f>
        <v>24628</v>
      </c>
      <c r="F2894">
        <f t="shared" si="45"/>
        <v>323</v>
      </c>
      <c r="H2894" s="59"/>
    </row>
    <row r="2895" spans="1:8">
      <c r="A2895" s="4" t="s">
        <v>72</v>
      </c>
      <c r="B2895" s="135" t="s">
        <v>71</v>
      </c>
      <c r="C2895" s="136">
        <v>44522</v>
      </c>
      <c r="D2895" s="137" cm="1">
        <f t="array" ref="D2895">INDEX(Horimetros!$8:$8,1,'Tabela Horímetros'!F2895)</f>
        <v>23590</v>
      </c>
      <c r="F2895">
        <f t="shared" si="45"/>
        <v>323</v>
      </c>
      <c r="H2895" s="59"/>
    </row>
    <row r="2896" spans="1:8">
      <c r="A2896" s="4" t="s">
        <v>76</v>
      </c>
      <c r="B2896" s="135" t="s">
        <v>75</v>
      </c>
      <c r="C2896" s="136">
        <v>44522</v>
      </c>
      <c r="D2896" s="137" t="e" cm="1">
        <f t="array" ref="D2896">INDEX(Horimetros!#REF!,1,'Tabela Horímetros'!F2896)</f>
        <v>#REF!</v>
      </c>
      <c r="F2896">
        <f t="shared" si="45"/>
        <v>323</v>
      </c>
      <c r="H2896" s="59"/>
    </row>
    <row r="2897" spans="1:8">
      <c r="A2897" s="4" t="s">
        <v>80</v>
      </c>
      <c r="B2897" s="135" t="s">
        <v>79</v>
      </c>
      <c r="C2897" s="136">
        <v>44522</v>
      </c>
      <c r="D2897" s="137" t="e" cm="1">
        <f t="array" ref="D2897">INDEX(Horimetros!#REF!,1,'Tabela Horímetros'!F2897)</f>
        <v>#REF!</v>
      </c>
      <c r="F2897">
        <f t="shared" si="45"/>
        <v>323</v>
      </c>
      <c r="H2897" s="59"/>
    </row>
    <row r="2898" spans="1:8">
      <c r="A2898" s="4" t="s">
        <v>84</v>
      </c>
      <c r="B2898" s="135" t="s">
        <v>83</v>
      </c>
      <c r="C2898" s="136">
        <v>44522</v>
      </c>
      <c r="D2898" s="137" t="e" cm="1">
        <f t="array" ref="D2898">INDEX(Horimetros!#REF!,1,'Tabela Horímetros'!F2898)</f>
        <v>#REF!</v>
      </c>
      <c r="F2898">
        <f t="shared" si="45"/>
        <v>323</v>
      </c>
      <c r="H2898" s="59"/>
    </row>
    <row r="2899" spans="1:8">
      <c r="A2899" s="4" t="s">
        <v>86</v>
      </c>
      <c r="B2899" s="135" t="s">
        <v>85</v>
      </c>
      <c r="C2899" s="136">
        <v>44522</v>
      </c>
      <c r="D2899" s="137" t="e" cm="1">
        <f t="array" ref="D2899">INDEX(Horimetros!#REF!,1,'Tabela Horímetros'!F2899)</f>
        <v>#REF!</v>
      </c>
      <c r="F2899">
        <f t="shared" si="45"/>
        <v>323</v>
      </c>
      <c r="H2899" s="59"/>
    </row>
    <row r="2900" spans="1:8">
      <c r="A2900" s="4" t="s">
        <v>59</v>
      </c>
      <c r="B2900" s="135" t="s">
        <v>58</v>
      </c>
      <c r="C2900" s="136">
        <v>44523</v>
      </c>
      <c r="D2900" s="137" cm="1">
        <f t="array" ref="D2900">INDEX(Horimetros!$4:$4,1,'Tabela Horímetros'!F2900)</f>
        <v>0</v>
      </c>
      <c r="F2900">
        <f t="shared" si="45"/>
        <v>324</v>
      </c>
      <c r="H2900" s="59"/>
    </row>
    <row r="2901" spans="1:8">
      <c r="A2901" s="4" t="s">
        <v>61</v>
      </c>
      <c r="B2901" s="135" t="s">
        <v>60</v>
      </c>
      <c r="C2901" s="136">
        <v>44523</v>
      </c>
      <c r="D2901" s="137" cm="1">
        <f t="array" ref="D2901">INDEX(Horimetros!$5:$5,1,'Tabela Horímetros'!F2901)</f>
        <v>24980</v>
      </c>
      <c r="F2901">
        <f t="shared" ref="F2901:F2964" si="46">F2892+1</f>
        <v>324</v>
      </c>
      <c r="H2901" s="59"/>
    </row>
    <row r="2902" spans="1:8">
      <c r="A2902" s="4" t="s">
        <v>63</v>
      </c>
      <c r="B2902" s="135" t="s">
        <v>62</v>
      </c>
      <c r="C2902" s="136">
        <v>44523</v>
      </c>
      <c r="D2902" s="137" cm="1">
        <f t="array" ref="D2902">INDEX(Horimetros!$6:$6,1,'Tabela Horímetros'!F2902)</f>
        <v>0</v>
      </c>
      <c r="F2902">
        <f t="shared" si="46"/>
        <v>324</v>
      </c>
      <c r="H2902" s="59"/>
    </row>
    <row r="2903" spans="1:8">
      <c r="A2903" s="4" t="s">
        <v>68</v>
      </c>
      <c r="B2903" s="135" t="s">
        <v>67</v>
      </c>
      <c r="C2903" s="136">
        <v>44523</v>
      </c>
      <c r="D2903" s="137" cm="1">
        <f t="array" ref="D2903">INDEX(Horimetros!$7:$7,1,'Tabela Horímetros'!F2903)</f>
        <v>24649</v>
      </c>
      <c r="F2903">
        <f t="shared" si="46"/>
        <v>324</v>
      </c>
      <c r="H2903" s="59"/>
    </row>
    <row r="2904" spans="1:8">
      <c r="A2904" s="4" t="s">
        <v>72</v>
      </c>
      <c r="B2904" s="135" t="s">
        <v>71</v>
      </c>
      <c r="C2904" s="136">
        <v>44523</v>
      </c>
      <c r="D2904" s="137" cm="1">
        <f t="array" ref="D2904">INDEX(Horimetros!$8:$8,1,'Tabela Horímetros'!F2904)</f>
        <v>23605</v>
      </c>
      <c r="F2904">
        <f t="shared" si="46"/>
        <v>324</v>
      </c>
      <c r="H2904" s="59"/>
    </row>
    <row r="2905" spans="1:8">
      <c r="A2905" s="4" t="s">
        <v>76</v>
      </c>
      <c r="B2905" s="135" t="s">
        <v>75</v>
      </c>
      <c r="C2905" s="136">
        <v>44523</v>
      </c>
      <c r="D2905" s="137" t="e" cm="1">
        <f t="array" ref="D2905">INDEX(Horimetros!#REF!,1,'Tabela Horímetros'!F2905)</f>
        <v>#REF!</v>
      </c>
      <c r="F2905">
        <f t="shared" si="46"/>
        <v>324</v>
      </c>
      <c r="H2905" s="59"/>
    </row>
    <row r="2906" spans="1:8">
      <c r="A2906" s="4" t="s">
        <v>80</v>
      </c>
      <c r="B2906" s="135" t="s">
        <v>79</v>
      </c>
      <c r="C2906" s="136">
        <v>44523</v>
      </c>
      <c r="D2906" s="137" t="e" cm="1">
        <f t="array" ref="D2906">INDEX(Horimetros!#REF!,1,'Tabela Horímetros'!F2906)</f>
        <v>#REF!</v>
      </c>
      <c r="F2906">
        <f t="shared" si="46"/>
        <v>324</v>
      </c>
      <c r="H2906" s="59"/>
    </row>
    <row r="2907" spans="1:8">
      <c r="A2907" s="4" t="s">
        <v>84</v>
      </c>
      <c r="B2907" s="135" t="s">
        <v>83</v>
      </c>
      <c r="C2907" s="136">
        <v>44523</v>
      </c>
      <c r="D2907" s="137" t="e" cm="1">
        <f t="array" ref="D2907">INDEX(Horimetros!#REF!,1,'Tabela Horímetros'!F2907)</f>
        <v>#REF!</v>
      </c>
      <c r="F2907">
        <f t="shared" si="46"/>
        <v>324</v>
      </c>
      <c r="H2907" s="59"/>
    </row>
    <row r="2908" spans="1:8">
      <c r="A2908" s="4" t="s">
        <v>86</v>
      </c>
      <c r="B2908" s="135" t="s">
        <v>85</v>
      </c>
      <c r="C2908" s="136">
        <v>44523</v>
      </c>
      <c r="D2908" s="137" t="e" cm="1">
        <f t="array" ref="D2908">INDEX(Horimetros!#REF!,1,'Tabela Horímetros'!F2908)</f>
        <v>#REF!</v>
      </c>
      <c r="F2908">
        <f t="shared" si="46"/>
        <v>324</v>
      </c>
      <c r="H2908" s="59"/>
    </row>
    <row r="2909" spans="1:8">
      <c r="A2909" s="4" t="s">
        <v>59</v>
      </c>
      <c r="B2909" s="135" t="s">
        <v>58</v>
      </c>
      <c r="C2909" s="136">
        <v>44524</v>
      </c>
      <c r="D2909" s="137" cm="1">
        <f t="array" ref="D2909">INDEX(Horimetros!$4:$4,1,'Tabela Horímetros'!F2909)</f>
        <v>0</v>
      </c>
      <c r="F2909">
        <f t="shared" si="46"/>
        <v>325</v>
      </c>
      <c r="H2909" s="59"/>
    </row>
    <row r="2910" spans="1:8">
      <c r="A2910" s="4" t="s">
        <v>61</v>
      </c>
      <c r="B2910" s="135" t="s">
        <v>60</v>
      </c>
      <c r="C2910" s="136">
        <v>44524</v>
      </c>
      <c r="D2910" s="137" cm="1">
        <f t="array" ref="D2910">INDEX(Horimetros!$5:$5,1,'Tabela Horímetros'!F2910)</f>
        <v>24998</v>
      </c>
      <c r="F2910">
        <f t="shared" si="46"/>
        <v>325</v>
      </c>
      <c r="H2910" s="59"/>
    </row>
    <row r="2911" spans="1:8">
      <c r="A2911" s="4" t="s">
        <v>63</v>
      </c>
      <c r="B2911" s="135" t="s">
        <v>62</v>
      </c>
      <c r="C2911" s="136">
        <v>44524</v>
      </c>
      <c r="D2911" s="137" cm="1">
        <f t="array" ref="D2911">INDEX(Horimetros!$6:$6,1,'Tabela Horímetros'!F2911)</f>
        <v>0</v>
      </c>
      <c r="F2911">
        <f t="shared" si="46"/>
        <v>325</v>
      </c>
      <c r="H2911" s="59"/>
    </row>
    <row r="2912" spans="1:8">
      <c r="A2912" s="4" t="s">
        <v>68</v>
      </c>
      <c r="B2912" s="135" t="s">
        <v>67</v>
      </c>
      <c r="C2912" s="136">
        <v>44524</v>
      </c>
      <c r="D2912" s="137" cm="1">
        <f t="array" ref="D2912">INDEX(Horimetros!$7:$7,1,'Tabela Horímetros'!F2912)</f>
        <v>24673</v>
      </c>
      <c r="F2912">
        <f t="shared" si="46"/>
        <v>325</v>
      </c>
      <c r="H2912" s="59"/>
    </row>
    <row r="2913" spans="1:8">
      <c r="A2913" s="4" t="s">
        <v>72</v>
      </c>
      <c r="B2913" s="135" t="s">
        <v>71</v>
      </c>
      <c r="C2913" s="136">
        <v>44524</v>
      </c>
      <c r="D2913" s="137" cm="1">
        <f t="array" ref="D2913">INDEX(Horimetros!$8:$8,1,'Tabela Horímetros'!F2913)</f>
        <v>23626</v>
      </c>
      <c r="F2913">
        <f t="shared" si="46"/>
        <v>325</v>
      </c>
      <c r="H2913" s="59"/>
    </row>
    <row r="2914" spans="1:8">
      <c r="A2914" s="4" t="s">
        <v>76</v>
      </c>
      <c r="B2914" s="135" t="s">
        <v>75</v>
      </c>
      <c r="C2914" s="136">
        <v>44524</v>
      </c>
      <c r="D2914" s="137" t="e" cm="1">
        <f t="array" ref="D2914">INDEX(Horimetros!#REF!,1,'Tabela Horímetros'!F2914)</f>
        <v>#REF!</v>
      </c>
      <c r="F2914">
        <f t="shared" si="46"/>
        <v>325</v>
      </c>
      <c r="H2914" s="59"/>
    </row>
    <row r="2915" spans="1:8">
      <c r="A2915" s="4" t="s">
        <v>80</v>
      </c>
      <c r="B2915" s="135" t="s">
        <v>79</v>
      </c>
      <c r="C2915" s="136">
        <v>44524</v>
      </c>
      <c r="D2915" s="137" t="e" cm="1">
        <f t="array" ref="D2915">INDEX(Horimetros!#REF!,1,'Tabela Horímetros'!F2915)</f>
        <v>#REF!</v>
      </c>
      <c r="F2915">
        <f t="shared" si="46"/>
        <v>325</v>
      </c>
      <c r="H2915" s="59"/>
    </row>
    <row r="2916" spans="1:8">
      <c r="A2916" s="4" t="s">
        <v>84</v>
      </c>
      <c r="B2916" s="135" t="s">
        <v>83</v>
      </c>
      <c r="C2916" s="136">
        <v>44524</v>
      </c>
      <c r="D2916" s="137" t="e" cm="1">
        <f t="array" ref="D2916">INDEX(Horimetros!#REF!,1,'Tabela Horímetros'!F2916)</f>
        <v>#REF!</v>
      </c>
      <c r="F2916">
        <f t="shared" si="46"/>
        <v>325</v>
      </c>
      <c r="H2916" s="59"/>
    </row>
    <row r="2917" spans="1:8">
      <c r="A2917" s="4" t="s">
        <v>86</v>
      </c>
      <c r="B2917" s="135" t="s">
        <v>85</v>
      </c>
      <c r="C2917" s="136">
        <v>44524</v>
      </c>
      <c r="D2917" s="137" t="e" cm="1">
        <f t="array" ref="D2917">INDEX(Horimetros!#REF!,1,'Tabela Horímetros'!F2917)</f>
        <v>#REF!</v>
      </c>
      <c r="F2917">
        <f t="shared" si="46"/>
        <v>325</v>
      </c>
      <c r="H2917" s="59"/>
    </row>
    <row r="2918" spans="1:8">
      <c r="A2918" s="4" t="s">
        <v>59</v>
      </c>
      <c r="B2918" s="135" t="s">
        <v>58</v>
      </c>
      <c r="C2918" s="136">
        <v>44525</v>
      </c>
      <c r="D2918" s="137" cm="1">
        <f t="array" ref="D2918">INDEX(Horimetros!$4:$4,1,'Tabela Horímetros'!F2918)</f>
        <v>0</v>
      </c>
      <c r="F2918">
        <f t="shared" si="46"/>
        <v>326</v>
      </c>
      <c r="H2918" s="59"/>
    </row>
    <row r="2919" spans="1:8">
      <c r="A2919" s="4" t="s">
        <v>61</v>
      </c>
      <c r="B2919" s="135" t="s">
        <v>60</v>
      </c>
      <c r="C2919" s="136">
        <v>44525</v>
      </c>
      <c r="D2919" s="137" cm="1">
        <f t="array" ref="D2919">INDEX(Horimetros!$5:$5,1,'Tabela Horímetros'!F2919)</f>
        <v>25007</v>
      </c>
      <c r="F2919">
        <f t="shared" si="46"/>
        <v>326</v>
      </c>
      <c r="H2919" s="59"/>
    </row>
    <row r="2920" spans="1:8">
      <c r="A2920" s="4" t="s">
        <v>63</v>
      </c>
      <c r="B2920" s="135" t="s">
        <v>62</v>
      </c>
      <c r="C2920" s="136">
        <v>44525</v>
      </c>
      <c r="D2920" s="137" cm="1">
        <f t="array" ref="D2920">INDEX(Horimetros!$6:$6,1,'Tabela Horímetros'!F2920)</f>
        <v>0</v>
      </c>
      <c r="F2920">
        <f t="shared" si="46"/>
        <v>326</v>
      </c>
      <c r="H2920" s="59"/>
    </row>
    <row r="2921" spans="1:8">
      <c r="A2921" s="4" t="s">
        <v>68</v>
      </c>
      <c r="B2921" s="135" t="s">
        <v>67</v>
      </c>
      <c r="C2921" s="136">
        <v>44525</v>
      </c>
      <c r="D2921" s="137" cm="1">
        <f t="array" ref="D2921">INDEX(Horimetros!$7:$7,1,'Tabela Horímetros'!F2921)</f>
        <v>24682</v>
      </c>
      <c r="F2921">
        <f t="shared" si="46"/>
        <v>326</v>
      </c>
      <c r="H2921" s="59"/>
    </row>
    <row r="2922" spans="1:8">
      <c r="A2922" s="4" t="s">
        <v>72</v>
      </c>
      <c r="B2922" s="135" t="s">
        <v>71</v>
      </c>
      <c r="C2922" s="136">
        <v>44525</v>
      </c>
      <c r="D2922" s="137" cm="1">
        <f t="array" ref="D2922">INDEX(Horimetros!$8:$8,1,'Tabela Horímetros'!F2922)</f>
        <v>23632</v>
      </c>
      <c r="F2922">
        <f t="shared" si="46"/>
        <v>326</v>
      </c>
      <c r="H2922" s="59"/>
    </row>
    <row r="2923" spans="1:8">
      <c r="A2923" s="4" t="s">
        <v>76</v>
      </c>
      <c r="B2923" s="135" t="s">
        <v>75</v>
      </c>
      <c r="C2923" s="136">
        <v>44525</v>
      </c>
      <c r="D2923" s="137" t="e" cm="1">
        <f t="array" ref="D2923">INDEX(Horimetros!#REF!,1,'Tabela Horímetros'!F2923)</f>
        <v>#REF!</v>
      </c>
      <c r="F2923">
        <f t="shared" si="46"/>
        <v>326</v>
      </c>
      <c r="H2923" s="59"/>
    </row>
    <row r="2924" spans="1:8">
      <c r="A2924" s="4" t="s">
        <v>80</v>
      </c>
      <c r="B2924" s="135" t="s">
        <v>79</v>
      </c>
      <c r="C2924" s="136">
        <v>44525</v>
      </c>
      <c r="D2924" s="137" t="e" cm="1">
        <f t="array" ref="D2924">INDEX(Horimetros!#REF!,1,'Tabela Horímetros'!F2924)</f>
        <v>#REF!</v>
      </c>
      <c r="F2924">
        <f t="shared" si="46"/>
        <v>326</v>
      </c>
      <c r="H2924" s="59"/>
    </row>
    <row r="2925" spans="1:8">
      <c r="A2925" s="4" t="s">
        <v>84</v>
      </c>
      <c r="B2925" s="135" t="s">
        <v>83</v>
      </c>
      <c r="C2925" s="136">
        <v>44525</v>
      </c>
      <c r="D2925" s="137" t="e" cm="1">
        <f t="array" ref="D2925">INDEX(Horimetros!#REF!,1,'Tabela Horímetros'!F2925)</f>
        <v>#REF!</v>
      </c>
      <c r="F2925">
        <f t="shared" si="46"/>
        <v>326</v>
      </c>
      <c r="H2925" s="59"/>
    </row>
    <row r="2926" spans="1:8">
      <c r="A2926" s="4" t="s">
        <v>86</v>
      </c>
      <c r="B2926" s="135" t="s">
        <v>85</v>
      </c>
      <c r="C2926" s="136">
        <v>44525</v>
      </c>
      <c r="D2926" s="137" t="e" cm="1">
        <f t="array" ref="D2926">INDEX(Horimetros!#REF!,1,'Tabela Horímetros'!F2926)</f>
        <v>#REF!</v>
      </c>
      <c r="F2926">
        <f t="shared" si="46"/>
        <v>326</v>
      </c>
      <c r="H2926" s="59"/>
    </row>
    <row r="2927" spans="1:8">
      <c r="A2927" s="4" t="s">
        <v>59</v>
      </c>
      <c r="B2927" s="135" t="s">
        <v>58</v>
      </c>
      <c r="C2927" s="136">
        <v>44526</v>
      </c>
      <c r="D2927" s="137" cm="1">
        <f t="array" ref="D2927">INDEX(Horimetros!$4:$4,1,'Tabela Horímetros'!F2927)</f>
        <v>0</v>
      </c>
      <c r="F2927">
        <f t="shared" si="46"/>
        <v>327</v>
      </c>
      <c r="H2927" s="59"/>
    </row>
    <row r="2928" spans="1:8">
      <c r="A2928" s="4" t="s">
        <v>61</v>
      </c>
      <c r="B2928" s="135" t="s">
        <v>60</v>
      </c>
      <c r="C2928" s="136">
        <v>44526</v>
      </c>
      <c r="D2928" s="137" cm="1">
        <f t="array" ref="D2928">INDEX(Horimetros!$5:$5,1,'Tabela Horímetros'!F2928)</f>
        <v>25025</v>
      </c>
      <c r="F2928">
        <f t="shared" si="46"/>
        <v>327</v>
      </c>
      <c r="H2928" s="59"/>
    </row>
    <row r="2929" spans="1:8">
      <c r="A2929" s="4" t="s">
        <v>63</v>
      </c>
      <c r="B2929" s="135" t="s">
        <v>62</v>
      </c>
      <c r="C2929" s="136">
        <v>44526</v>
      </c>
      <c r="D2929" s="137" cm="1">
        <f t="array" ref="D2929">INDEX(Horimetros!$6:$6,1,'Tabela Horímetros'!F2929)</f>
        <v>0</v>
      </c>
      <c r="F2929">
        <f t="shared" si="46"/>
        <v>327</v>
      </c>
      <c r="H2929" s="59"/>
    </row>
    <row r="2930" spans="1:8">
      <c r="A2930" s="4" t="s">
        <v>68</v>
      </c>
      <c r="B2930" s="135" t="s">
        <v>67</v>
      </c>
      <c r="C2930" s="136">
        <v>44526</v>
      </c>
      <c r="D2930" s="137" cm="1">
        <f t="array" ref="D2930">INDEX(Horimetros!$7:$7,1,'Tabela Horímetros'!F2930)</f>
        <v>24693</v>
      </c>
      <c r="F2930">
        <f t="shared" si="46"/>
        <v>327</v>
      </c>
      <c r="H2930" s="59"/>
    </row>
    <row r="2931" spans="1:8">
      <c r="A2931" s="4" t="s">
        <v>72</v>
      </c>
      <c r="B2931" s="135" t="s">
        <v>71</v>
      </c>
      <c r="C2931" s="136">
        <v>44526</v>
      </c>
      <c r="D2931" s="137" cm="1">
        <f t="array" ref="D2931">INDEX(Horimetros!$8:$8,1,'Tabela Horímetros'!F2931)</f>
        <v>23646</v>
      </c>
      <c r="F2931">
        <f t="shared" si="46"/>
        <v>327</v>
      </c>
      <c r="H2931" s="59"/>
    </row>
    <row r="2932" spans="1:8">
      <c r="A2932" s="4" t="s">
        <v>76</v>
      </c>
      <c r="B2932" s="135" t="s">
        <v>75</v>
      </c>
      <c r="C2932" s="136">
        <v>44526</v>
      </c>
      <c r="D2932" s="137" t="e" cm="1">
        <f t="array" ref="D2932">INDEX(Horimetros!#REF!,1,'Tabela Horímetros'!F2932)</f>
        <v>#REF!</v>
      </c>
      <c r="F2932">
        <f t="shared" si="46"/>
        <v>327</v>
      </c>
      <c r="H2932" s="59"/>
    </row>
    <row r="2933" spans="1:8">
      <c r="A2933" s="4" t="s">
        <v>80</v>
      </c>
      <c r="B2933" s="135" t="s">
        <v>79</v>
      </c>
      <c r="C2933" s="136">
        <v>44526</v>
      </c>
      <c r="D2933" s="137" t="e" cm="1">
        <f t="array" ref="D2933">INDEX(Horimetros!#REF!,1,'Tabela Horímetros'!F2933)</f>
        <v>#REF!</v>
      </c>
      <c r="F2933">
        <f t="shared" si="46"/>
        <v>327</v>
      </c>
      <c r="H2933" s="59"/>
    </row>
    <row r="2934" spans="1:8">
      <c r="A2934" s="4" t="s">
        <v>84</v>
      </c>
      <c r="B2934" s="135" t="s">
        <v>83</v>
      </c>
      <c r="C2934" s="136">
        <v>44526</v>
      </c>
      <c r="D2934" s="137" t="e" cm="1">
        <f t="array" ref="D2934">INDEX(Horimetros!#REF!,1,'Tabela Horímetros'!F2934)</f>
        <v>#REF!</v>
      </c>
      <c r="F2934">
        <f t="shared" si="46"/>
        <v>327</v>
      </c>
      <c r="H2934" s="59"/>
    </row>
    <row r="2935" spans="1:8">
      <c r="A2935" s="4" t="s">
        <v>86</v>
      </c>
      <c r="B2935" s="135" t="s">
        <v>85</v>
      </c>
      <c r="C2935" s="136">
        <v>44526</v>
      </c>
      <c r="D2935" s="137" t="e" cm="1">
        <f t="array" ref="D2935">INDEX(Horimetros!#REF!,1,'Tabela Horímetros'!F2935)</f>
        <v>#REF!</v>
      </c>
      <c r="F2935">
        <f t="shared" si="46"/>
        <v>327</v>
      </c>
      <c r="H2935" s="59"/>
    </row>
    <row r="2936" spans="1:8">
      <c r="A2936" s="4" t="s">
        <v>59</v>
      </c>
      <c r="B2936" s="135" t="s">
        <v>58</v>
      </c>
      <c r="C2936" s="136">
        <v>44527</v>
      </c>
      <c r="D2936" s="137" cm="1">
        <f t="array" ref="D2936">INDEX(Horimetros!$4:$4,1,'Tabela Horímetros'!F2936)</f>
        <v>0</v>
      </c>
      <c r="F2936">
        <f t="shared" si="46"/>
        <v>328</v>
      </c>
      <c r="H2936" s="59"/>
    </row>
    <row r="2937" spans="1:8">
      <c r="A2937" s="4" t="s">
        <v>61</v>
      </c>
      <c r="B2937" s="135" t="s">
        <v>60</v>
      </c>
      <c r="C2937" s="136">
        <v>44527</v>
      </c>
      <c r="D2937" s="137" cm="1">
        <f t="array" ref="D2937">INDEX(Horimetros!$5:$5,1,'Tabela Horímetros'!F2937)</f>
        <v>25044</v>
      </c>
      <c r="F2937">
        <f t="shared" si="46"/>
        <v>328</v>
      </c>
      <c r="H2937" s="59"/>
    </row>
    <row r="2938" spans="1:8">
      <c r="A2938" s="4" t="s">
        <v>63</v>
      </c>
      <c r="B2938" s="135" t="s">
        <v>62</v>
      </c>
      <c r="C2938" s="136">
        <v>44527</v>
      </c>
      <c r="D2938" s="137" cm="1">
        <f t="array" ref="D2938">INDEX(Horimetros!$6:$6,1,'Tabela Horímetros'!F2938)</f>
        <v>0</v>
      </c>
      <c r="F2938">
        <f t="shared" si="46"/>
        <v>328</v>
      </c>
      <c r="H2938" s="59"/>
    </row>
    <row r="2939" spans="1:8">
      <c r="A2939" s="4" t="s">
        <v>68</v>
      </c>
      <c r="B2939" s="135" t="s">
        <v>67</v>
      </c>
      <c r="C2939" s="136">
        <v>44527</v>
      </c>
      <c r="D2939" s="137" cm="1">
        <f t="array" ref="D2939">INDEX(Horimetros!$7:$7,1,'Tabela Horímetros'!F2939)</f>
        <v>24712</v>
      </c>
      <c r="F2939">
        <f t="shared" si="46"/>
        <v>328</v>
      </c>
      <c r="H2939" s="59"/>
    </row>
    <row r="2940" spans="1:8">
      <c r="A2940" s="4" t="s">
        <v>72</v>
      </c>
      <c r="B2940" s="135" t="s">
        <v>71</v>
      </c>
      <c r="C2940" s="136">
        <v>44527</v>
      </c>
      <c r="D2940" s="137" cm="1">
        <f t="array" ref="D2940">INDEX(Horimetros!$8:$8,1,'Tabela Horímetros'!F2940)</f>
        <v>23660</v>
      </c>
      <c r="F2940">
        <f t="shared" si="46"/>
        <v>328</v>
      </c>
      <c r="H2940" s="59"/>
    </row>
    <row r="2941" spans="1:8">
      <c r="A2941" s="4" t="s">
        <v>76</v>
      </c>
      <c r="B2941" s="135" t="s">
        <v>75</v>
      </c>
      <c r="C2941" s="136">
        <v>44527</v>
      </c>
      <c r="D2941" s="137" t="e" cm="1">
        <f t="array" ref="D2941">INDEX(Horimetros!#REF!,1,'Tabela Horímetros'!F2941)</f>
        <v>#REF!</v>
      </c>
      <c r="F2941">
        <f t="shared" si="46"/>
        <v>328</v>
      </c>
      <c r="H2941" s="59"/>
    </row>
    <row r="2942" spans="1:8">
      <c r="A2942" s="4" t="s">
        <v>80</v>
      </c>
      <c r="B2942" s="135" t="s">
        <v>79</v>
      </c>
      <c r="C2942" s="136">
        <v>44527</v>
      </c>
      <c r="D2942" s="137" t="e" cm="1">
        <f t="array" ref="D2942">INDEX(Horimetros!#REF!,1,'Tabela Horímetros'!F2942)</f>
        <v>#REF!</v>
      </c>
      <c r="F2942">
        <f t="shared" si="46"/>
        <v>328</v>
      </c>
      <c r="H2942" s="59"/>
    </row>
    <row r="2943" spans="1:8">
      <c r="A2943" s="4" t="s">
        <v>84</v>
      </c>
      <c r="B2943" s="135" t="s">
        <v>83</v>
      </c>
      <c r="C2943" s="136">
        <v>44527</v>
      </c>
      <c r="D2943" s="137" t="e" cm="1">
        <f t="array" ref="D2943">INDEX(Horimetros!#REF!,1,'Tabela Horímetros'!F2943)</f>
        <v>#REF!</v>
      </c>
      <c r="F2943">
        <f t="shared" si="46"/>
        <v>328</v>
      </c>
      <c r="H2943" s="59"/>
    </row>
    <row r="2944" spans="1:8">
      <c r="A2944" s="4" t="s">
        <v>86</v>
      </c>
      <c r="B2944" s="135" t="s">
        <v>85</v>
      </c>
      <c r="C2944" s="136">
        <v>44527</v>
      </c>
      <c r="D2944" s="137" t="e" cm="1">
        <f t="array" ref="D2944">INDEX(Horimetros!#REF!,1,'Tabela Horímetros'!F2944)</f>
        <v>#REF!</v>
      </c>
      <c r="F2944">
        <f t="shared" si="46"/>
        <v>328</v>
      </c>
      <c r="H2944" s="59"/>
    </row>
    <row r="2945" spans="1:8">
      <c r="A2945" s="4" t="s">
        <v>59</v>
      </c>
      <c r="B2945" s="135" t="s">
        <v>58</v>
      </c>
      <c r="C2945" s="136">
        <v>44528</v>
      </c>
      <c r="D2945" s="137" cm="1">
        <f t="array" ref="D2945">INDEX(Horimetros!$4:$4,1,'Tabela Horímetros'!F2945)</f>
        <v>0</v>
      </c>
      <c r="F2945">
        <f t="shared" si="46"/>
        <v>329</v>
      </c>
      <c r="H2945" s="59"/>
    </row>
    <row r="2946" spans="1:8">
      <c r="A2946" s="4" t="s">
        <v>61</v>
      </c>
      <c r="B2946" s="135" t="s">
        <v>60</v>
      </c>
      <c r="C2946" s="136">
        <v>44528</v>
      </c>
      <c r="D2946" s="137" cm="1">
        <f t="array" ref="D2946">INDEX(Horimetros!$5:$5,1,'Tabela Horímetros'!F2946)</f>
        <v>25060</v>
      </c>
      <c r="F2946">
        <f t="shared" si="46"/>
        <v>329</v>
      </c>
      <c r="H2946" s="59"/>
    </row>
    <row r="2947" spans="1:8">
      <c r="A2947" s="4" t="s">
        <v>63</v>
      </c>
      <c r="B2947" s="135" t="s">
        <v>62</v>
      </c>
      <c r="C2947" s="136">
        <v>44528</v>
      </c>
      <c r="D2947" s="137" cm="1">
        <f t="array" ref="D2947">INDEX(Horimetros!$6:$6,1,'Tabela Horímetros'!F2947)</f>
        <v>0</v>
      </c>
      <c r="F2947">
        <f t="shared" si="46"/>
        <v>329</v>
      </c>
      <c r="H2947" s="59"/>
    </row>
    <row r="2948" spans="1:8">
      <c r="A2948" s="4" t="s">
        <v>68</v>
      </c>
      <c r="B2948" s="135" t="s">
        <v>67</v>
      </c>
      <c r="C2948" s="136">
        <v>44528</v>
      </c>
      <c r="D2948" s="137" cm="1">
        <f t="array" ref="D2948">INDEX(Horimetros!$7:$7,1,'Tabela Horímetros'!F2948)</f>
        <v>24729</v>
      </c>
      <c r="F2948">
        <f t="shared" si="46"/>
        <v>329</v>
      </c>
      <c r="H2948" s="59"/>
    </row>
    <row r="2949" spans="1:8">
      <c r="A2949" s="4" t="s">
        <v>72</v>
      </c>
      <c r="B2949" s="135" t="s">
        <v>71</v>
      </c>
      <c r="C2949" s="136">
        <v>44528</v>
      </c>
      <c r="D2949" s="137" cm="1">
        <f t="array" ref="D2949">INDEX(Horimetros!$8:$8,1,'Tabela Horímetros'!F2949)</f>
        <v>23679</v>
      </c>
      <c r="F2949">
        <f t="shared" si="46"/>
        <v>329</v>
      </c>
      <c r="H2949" s="59"/>
    </row>
    <row r="2950" spans="1:8">
      <c r="A2950" s="4" t="s">
        <v>76</v>
      </c>
      <c r="B2950" s="135" t="s">
        <v>75</v>
      </c>
      <c r="C2950" s="136">
        <v>44528</v>
      </c>
      <c r="D2950" s="137" t="e" cm="1">
        <f t="array" ref="D2950">INDEX(Horimetros!#REF!,1,'Tabela Horímetros'!F2950)</f>
        <v>#REF!</v>
      </c>
      <c r="F2950">
        <f t="shared" si="46"/>
        <v>329</v>
      </c>
      <c r="H2950" s="59"/>
    </row>
    <row r="2951" spans="1:8">
      <c r="A2951" s="4" t="s">
        <v>80</v>
      </c>
      <c r="B2951" s="135" t="s">
        <v>79</v>
      </c>
      <c r="C2951" s="136">
        <v>44528</v>
      </c>
      <c r="D2951" s="137" t="e" cm="1">
        <f t="array" ref="D2951">INDEX(Horimetros!#REF!,1,'Tabela Horímetros'!F2951)</f>
        <v>#REF!</v>
      </c>
      <c r="F2951">
        <f t="shared" si="46"/>
        <v>329</v>
      </c>
      <c r="H2951" s="59"/>
    </row>
    <row r="2952" spans="1:8">
      <c r="A2952" s="4" t="s">
        <v>84</v>
      </c>
      <c r="B2952" s="135" t="s">
        <v>83</v>
      </c>
      <c r="C2952" s="136">
        <v>44528</v>
      </c>
      <c r="D2952" s="137" t="e" cm="1">
        <f t="array" ref="D2952">INDEX(Horimetros!#REF!,1,'Tabela Horímetros'!F2952)</f>
        <v>#REF!</v>
      </c>
      <c r="F2952">
        <f t="shared" si="46"/>
        <v>329</v>
      </c>
      <c r="H2952" s="59"/>
    </row>
    <row r="2953" spans="1:8">
      <c r="A2953" s="4" t="s">
        <v>86</v>
      </c>
      <c r="B2953" s="135" t="s">
        <v>85</v>
      </c>
      <c r="C2953" s="136">
        <v>44528</v>
      </c>
      <c r="D2953" s="137" t="e" cm="1">
        <f t="array" ref="D2953">INDEX(Horimetros!#REF!,1,'Tabela Horímetros'!F2953)</f>
        <v>#REF!</v>
      </c>
      <c r="F2953">
        <f t="shared" si="46"/>
        <v>329</v>
      </c>
      <c r="H2953" s="59"/>
    </row>
    <row r="2954" spans="1:8">
      <c r="A2954" s="4" t="s">
        <v>59</v>
      </c>
      <c r="B2954" s="135" t="s">
        <v>58</v>
      </c>
      <c r="C2954" s="136">
        <v>44529</v>
      </c>
      <c r="D2954" s="137" cm="1">
        <f t="array" ref="D2954">INDEX(Horimetros!$4:$4,1,'Tabela Horímetros'!F2954)</f>
        <v>0</v>
      </c>
      <c r="F2954">
        <f t="shared" si="46"/>
        <v>330</v>
      </c>
      <c r="H2954" s="59"/>
    </row>
    <row r="2955" spans="1:8">
      <c r="A2955" s="4" t="s">
        <v>61</v>
      </c>
      <c r="B2955" s="135" t="s">
        <v>60</v>
      </c>
      <c r="C2955" s="136">
        <v>44529</v>
      </c>
      <c r="D2955" s="137" cm="1">
        <f t="array" ref="D2955">INDEX(Horimetros!$5:$5,1,'Tabela Horímetros'!F2955)</f>
        <v>25080</v>
      </c>
      <c r="F2955">
        <f t="shared" si="46"/>
        <v>330</v>
      </c>
      <c r="H2955" s="59"/>
    </row>
    <row r="2956" spans="1:8">
      <c r="A2956" s="4" t="s">
        <v>63</v>
      </c>
      <c r="B2956" s="135" t="s">
        <v>62</v>
      </c>
      <c r="C2956" s="136">
        <v>44529</v>
      </c>
      <c r="D2956" s="137" cm="1">
        <f t="array" ref="D2956">INDEX(Horimetros!$6:$6,1,'Tabela Horímetros'!F2956)</f>
        <v>0</v>
      </c>
      <c r="F2956">
        <f t="shared" si="46"/>
        <v>330</v>
      </c>
      <c r="H2956" s="59"/>
    </row>
    <row r="2957" spans="1:8">
      <c r="A2957" s="4" t="s">
        <v>68</v>
      </c>
      <c r="B2957" s="135" t="s">
        <v>67</v>
      </c>
      <c r="C2957" s="136">
        <v>44529</v>
      </c>
      <c r="D2957" s="137" cm="1">
        <f t="array" ref="D2957">INDEX(Horimetros!$7:$7,1,'Tabela Horímetros'!F2957)</f>
        <v>24739</v>
      </c>
      <c r="F2957">
        <f t="shared" si="46"/>
        <v>330</v>
      </c>
      <c r="H2957" s="59"/>
    </row>
    <row r="2958" spans="1:8">
      <c r="A2958" s="4" t="s">
        <v>72</v>
      </c>
      <c r="B2958" s="135" t="s">
        <v>71</v>
      </c>
      <c r="C2958" s="136">
        <v>44529</v>
      </c>
      <c r="D2958" s="137" cm="1">
        <f t="array" ref="D2958">INDEX(Horimetros!$8:$8,1,'Tabela Horímetros'!F2958)</f>
        <v>23697</v>
      </c>
      <c r="F2958">
        <f t="shared" si="46"/>
        <v>330</v>
      </c>
      <c r="H2958" s="59"/>
    </row>
    <row r="2959" spans="1:8">
      <c r="A2959" s="4" t="s">
        <v>76</v>
      </c>
      <c r="B2959" s="135" t="s">
        <v>75</v>
      </c>
      <c r="C2959" s="136">
        <v>44529</v>
      </c>
      <c r="D2959" s="137" t="e" cm="1">
        <f t="array" ref="D2959">INDEX(Horimetros!#REF!,1,'Tabela Horímetros'!F2959)</f>
        <v>#REF!</v>
      </c>
      <c r="F2959">
        <f t="shared" si="46"/>
        <v>330</v>
      </c>
      <c r="H2959" s="59"/>
    </row>
    <row r="2960" spans="1:8">
      <c r="A2960" s="4" t="s">
        <v>80</v>
      </c>
      <c r="B2960" s="135" t="s">
        <v>79</v>
      </c>
      <c r="C2960" s="136">
        <v>44529</v>
      </c>
      <c r="D2960" s="137" t="e" cm="1">
        <f t="array" ref="D2960">INDEX(Horimetros!#REF!,1,'Tabela Horímetros'!F2960)</f>
        <v>#REF!</v>
      </c>
      <c r="F2960">
        <f t="shared" si="46"/>
        <v>330</v>
      </c>
      <c r="H2960" s="59"/>
    </row>
    <row r="2961" spans="1:8">
      <c r="A2961" s="4" t="s">
        <v>84</v>
      </c>
      <c r="B2961" s="135" t="s">
        <v>83</v>
      </c>
      <c r="C2961" s="136">
        <v>44529</v>
      </c>
      <c r="D2961" s="137" t="e" cm="1">
        <f t="array" ref="D2961">INDEX(Horimetros!#REF!,1,'Tabela Horímetros'!F2961)</f>
        <v>#REF!</v>
      </c>
      <c r="F2961">
        <f t="shared" si="46"/>
        <v>330</v>
      </c>
      <c r="H2961" s="59"/>
    </row>
    <row r="2962" spans="1:8">
      <c r="A2962" s="4" t="s">
        <v>86</v>
      </c>
      <c r="B2962" s="135" t="s">
        <v>85</v>
      </c>
      <c r="C2962" s="136">
        <v>44529</v>
      </c>
      <c r="D2962" s="137" t="e" cm="1">
        <f t="array" ref="D2962">INDEX(Horimetros!#REF!,1,'Tabela Horímetros'!F2962)</f>
        <v>#REF!</v>
      </c>
      <c r="F2962">
        <f t="shared" si="46"/>
        <v>330</v>
      </c>
      <c r="H2962" s="59"/>
    </row>
    <row r="2963" spans="1:8">
      <c r="A2963" s="4" t="s">
        <v>59</v>
      </c>
      <c r="B2963" s="135" t="s">
        <v>58</v>
      </c>
      <c r="C2963" s="136">
        <v>44530</v>
      </c>
      <c r="D2963" s="137" cm="1">
        <f t="array" ref="D2963">INDEX(Horimetros!$4:$4,1,'Tabela Horímetros'!F2963)</f>
        <v>0</v>
      </c>
      <c r="F2963">
        <f t="shared" si="46"/>
        <v>331</v>
      </c>
      <c r="H2963" s="59"/>
    </row>
    <row r="2964" spans="1:8">
      <c r="A2964" s="4" t="s">
        <v>61</v>
      </c>
      <c r="B2964" s="135" t="s">
        <v>60</v>
      </c>
      <c r="C2964" s="136">
        <v>44530</v>
      </c>
      <c r="D2964" s="137" cm="1">
        <f t="array" ref="D2964">INDEX(Horimetros!$5:$5,1,'Tabela Horímetros'!F2964)</f>
        <v>0</v>
      </c>
      <c r="F2964">
        <f t="shared" si="46"/>
        <v>331</v>
      </c>
      <c r="H2964" s="59"/>
    </row>
    <row r="2965" spans="1:8">
      <c r="A2965" s="4" t="s">
        <v>63</v>
      </c>
      <c r="B2965" s="135" t="s">
        <v>62</v>
      </c>
      <c r="C2965" s="136">
        <v>44530</v>
      </c>
      <c r="D2965" s="137" cm="1">
        <f t="array" ref="D2965">INDEX(Horimetros!$6:$6,1,'Tabela Horímetros'!F2965)</f>
        <v>0</v>
      </c>
      <c r="F2965">
        <f t="shared" ref="F2965:F3028" si="47">F2956+1</f>
        <v>331</v>
      </c>
      <c r="H2965" s="59"/>
    </row>
    <row r="2966" spans="1:8">
      <c r="A2966" s="4" t="s">
        <v>68</v>
      </c>
      <c r="B2966" s="135" t="s">
        <v>67</v>
      </c>
      <c r="C2966" s="136">
        <v>44530</v>
      </c>
      <c r="D2966" s="137" cm="1">
        <f t="array" ref="D2966">INDEX(Horimetros!$7:$7,1,'Tabela Horímetros'!F2966)</f>
        <v>0</v>
      </c>
      <c r="F2966">
        <f t="shared" si="47"/>
        <v>331</v>
      </c>
      <c r="H2966" s="59"/>
    </row>
    <row r="2967" spans="1:8">
      <c r="A2967" s="4" t="s">
        <v>72</v>
      </c>
      <c r="B2967" s="135" t="s">
        <v>71</v>
      </c>
      <c r="C2967" s="136">
        <v>44530</v>
      </c>
      <c r="D2967" s="137" cm="1">
        <f t="array" ref="D2967">INDEX(Horimetros!$8:$8,1,'Tabela Horímetros'!F2967)</f>
        <v>0</v>
      </c>
      <c r="F2967">
        <f t="shared" si="47"/>
        <v>331</v>
      </c>
      <c r="H2967" s="59"/>
    </row>
    <row r="2968" spans="1:8">
      <c r="A2968" s="4" t="s">
        <v>76</v>
      </c>
      <c r="B2968" s="135" t="s">
        <v>75</v>
      </c>
      <c r="C2968" s="136">
        <v>44530</v>
      </c>
      <c r="D2968" s="137" t="e" cm="1">
        <f t="array" ref="D2968">INDEX(Horimetros!#REF!,1,'Tabela Horímetros'!F2968)</f>
        <v>#REF!</v>
      </c>
      <c r="F2968">
        <f t="shared" si="47"/>
        <v>331</v>
      </c>
      <c r="H2968" s="59"/>
    </row>
    <row r="2969" spans="1:8">
      <c r="A2969" s="4" t="s">
        <v>80</v>
      </c>
      <c r="B2969" s="135" t="s">
        <v>79</v>
      </c>
      <c r="C2969" s="136">
        <v>44530</v>
      </c>
      <c r="D2969" s="137" t="e" cm="1">
        <f t="array" ref="D2969">INDEX(Horimetros!#REF!,1,'Tabela Horímetros'!F2969)</f>
        <v>#REF!</v>
      </c>
      <c r="F2969">
        <f t="shared" si="47"/>
        <v>331</v>
      </c>
      <c r="H2969" s="59"/>
    </row>
    <row r="2970" spans="1:8">
      <c r="A2970" s="4" t="s">
        <v>84</v>
      </c>
      <c r="B2970" s="135" t="s">
        <v>83</v>
      </c>
      <c r="C2970" s="136">
        <v>44530</v>
      </c>
      <c r="D2970" s="137" t="e" cm="1">
        <f t="array" ref="D2970">INDEX(Horimetros!#REF!,1,'Tabela Horímetros'!F2970)</f>
        <v>#REF!</v>
      </c>
      <c r="F2970">
        <f t="shared" si="47"/>
        <v>331</v>
      </c>
      <c r="H2970" s="59"/>
    </row>
    <row r="2971" spans="1:8">
      <c r="A2971" s="4" t="s">
        <v>86</v>
      </c>
      <c r="B2971" s="135" t="s">
        <v>85</v>
      </c>
      <c r="C2971" s="136">
        <v>44530</v>
      </c>
      <c r="D2971" s="137" t="e" cm="1">
        <f t="array" ref="D2971">INDEX(Horimetros!#REF!,1,'Tabela Horímetros'!F2971)</f>
        <v>#REF!</v>
      </c>
      <c r="F2971">
        <f t="shared" si="47"/>
        <v>331</v>
      </c>
      <c r="H2971" s="59"/>
    </row>
    <row r="2972" spans="1:8">
      <c r="A2972" s="4" t="s">
        <v>59</v>
      </c>
      <c r="B2972" s="135" t="s">
        <v>58</v>
      </c>
      <c r="C2972" s="136">
        <v>44531</v>
      </c>
      <c r="D2972" s="137" cm="1">
        <f t="array" ref="D2972">INDEX(Horimetros!$4:$4,1,'Tabela Horímetros'!F2972)</f>
        <v>0</v>
      </c>
      <c r="F2972">
        <f t="shared" si="47"/>
        <v>332</v>
      </c>
      <c r="H2972" s="59"/>
    </row>
    <row r="2973" spans="1:8">
      <c r="A2973" s="4" t="s">
        <v>61</v>
      </c>
      <c r="B2973" s="135" t="s">
        <v>60</v>
      </c>
      <c r="C2973" s="136">
        <v>44531</v>
      </c>
      <c r="D2973" s="137" cm="1">
        <f t="array" ref="D2973">INDEX(Horimetros!$5:$5,1,'Tabela Horímetros'!F2973)</f>
        <v>25109</v>
      </c>
      <c r="F2973">
        <f t="shared" si="47"/>
        <v>332</v>
      </c>
      <c r="H2973" s="59"/>
    </row>
    <row r="2974" spans="1:8">
      <c r="A2974" s="4" t="s">
        <v>63</v>
      </c>
      <c r="B2974" s="135" t="s">
        <v>62</v>
      </c>
      <c r="C2974" s="136">
        <v>44531</v>
      </c>
      <c r="D2974" s="137" cm="1">
        <f t="array" ref="D2974">INDEX(Horimetros!$6:$6,1,'Tabela Horímetros'!F2974)</f>
        <v>0</v>
      </c>
      <c r="F2974">
        <f t="shared" si="47"/>
        <v>332</v>
      </c>
      <c r="H2974" s="59"/>
    </row>
    <row r="2975" spans="1:8">
      <c r="A2975" s="4" t="s">
        <v>68</v>
      </c>
      <c r="B2975" s="135" t="s">
        <v>67</v>
      </c>
      <c r="C2975" s="136">
        <v>44531</v>
      </c>
      <c r="D2975" s="137" cm="1">
        <f t="array" ref="D2975">INDEX(Horimetros!$7:$7,1,'Tabela Horímetros'!F2975)</f>
        <v>24761</v>
      </c>
      <c r="F2975">
        <f t="shared" si="47"/>
        <v>332</v>
      </c>
      <c r="H2975" s="59"/>
    </row>
    <row r="2976" spans="1:8">
      <c r="A2976" s="4" t="s">
        <v>72</v>
      </c>
      <c r="B2976" s="135" t="s">
        <v>71</v>
      </c>
      <c r="C2976" s="136">
        <v>44531</v>
      </c>
      <c r="D2976" s="137" cm="1">
        <f t="array" ref="D2976">INDEX(Horimetros!$8:$8,1,'Tabela Horímetros'!F2976)</f>
        <v>23726</v>
      </c>
      <c r="F2976">
        <f t="shared" si="47"/>
        <v>332</v>
      </c>
      <c r="H2976" s="59"/>
    </row>
    <row r="2977" spans="1:8">
      <c r="A2977" s="4" t="s">
        <v>76</v>
      </c>
      <c r="B2977" s="135" t="s">
        <v>75</v>
      </c>
      <c r="C2977" s="136">
        <v>44531</v>
      </c>
      <c r="D2977" s="137" t="e" cm="1">
        <f t="array" ref="D2977">INDEX(Horimetros!#REF!,1,'Tabela Horímetros'!F2977)</f>
        <v>#REF!</v>
      </c>
      <c r="F2977">
        <f t="shared" si="47"/>
        <v>332</v>
      </c>
      <c r="H2977" s="59"/>
    </row>
    <row r="2978" spans="1:8">
      <c r="A2978" s="4" t="s">
        <v>80</v>
      </c>
      <c r="B2978" s="135" t="s">
        <v>79</v>
      </c>
      <c r="C2978" s="136">
        <v>44531</v>
      </c>
      <c r="D2978" s="137" t="e" cm="1">
        <f t="array" ref="D2978">INDEX(Horimetros!#REF!,1,'Tabela Horímetros'!F2978)</f>
        <v>#REF!</v>
      </c>
      <c r="F2978">
        <f t="shared" si="47"/>
        <v>332</v>
      </c>
      <c r="H2978" s="59"/>
    </row>
    <row r="2979" spans="1:8">
      <c r="A2979" s="4" t="s">
        <v>84</v>
      </c>
      <c r="B2979" s="135" t="s">
        <v>83</v>
      </c>
      <c r="C2979" s="136">
        <v>44531</v>
      </c>
      <c r="D2979" s="137" t="e" cm="1">
        <f t="array" ref="D2979">INDEX(Horimetros!#REF!,1,'Tabela Horímetros'!F2979)</f>
        <v>#REF!</v>
      </c>
      <c r="F2979">
        <f t="shared" si="47"/>
        <v>332</v>
      </c>
      <c r="H2979" s="59"/>
    </row>
    <row r="2980" spans="1:8">
      <c r="A2980" s="4" t="s">
        <v>86</v>
      </c>
      <c r="B2980" s="135" t="s">
        <v>85</v>
      </c>
      <c r="C2980" s="136">
        <v>44531</v>
      </c>
      <c r="D2980" s="137" t="e" cm="1">
        <f t="array" ref="D2980">INDEX(Horimetros!#REF!,1,'Tabela Horímetros'!F2980)</f>
        <v>#REF!</v>
      </c>
      <c r="F2980">
        <f t="shared" si="47"/>
        <v>332</v>
      </c>
      <c r="H2980" s="59"/>
    </row>
    <row r="2981" spans="1:8">
      <c r="A2981" s="4" t="s">
        <v>59</v>
      </c>
      <c r="B2981" s="135" t="s">
        <v>58</v>
      </c>
      <c r="C2981" s="136">
        <v>44532</v>
      </c>
      <c r="D2981" s="137" cm="1">
        <f t="array" ref="D2981">INDEX(Horimetros!$4:$4,1,'Tabela Horímetros'!F2981)</f>
        <v>0</v>
      </c>
      <c r="F2981">
        <f t="shared" si="47"/>
        <v>333</v>
      </c>
      <c r="H2981" s="59"/>
    </row>
    <row r="2982" spans="1:8">
      <c r="A2982" s="4" t="s">
        <v>61</v>
      </c>
      <c r="B2982" s="135" t="s">
        <v>60</v>
      </c>
      <c r="C2982" s="136">
        <v>44532</v>
      </c>
      <c r="D2982" s="137" cm="1">
        <f t="array" ref="D2982">INDEX(Horimetros!$5:$5,1,'Tabela Horímetros'!F2982)</f>
        <v>25125</v>
      </c>
      <c r="F2982">
        <f t="shared" si="47"/>
        <v>333</v>
      </c>
      <c r="H2982" s="59"/>
    </row>
    <row r="2983" spans="1:8">
      <c r="A2983" s="4" t="s">
        <v>63</v>
      </c>
      <c r="B2983" s="135" t="s">
        <v>62</v>
      </c>
      <c r="C2983" s="136">
        <v>44532</v>
      </c>
      <c r="D2983" s="137" cm="1">
        <f t="array" ref="D2983">INDEX(Horimetros!$6:$6,1,'Tabela Horímetros'!F2983)</f>
        <v>0</v>
      </c>
      <c r="F2983">
        <f t="shared" si="47"/>
        <v>333</v>
      </c>
      <c r="H2983" s="59"/>
    </row>
    <row r="2984" spans="1:8">
      <c r="A2984" s="4" t="s">
        <v>68</v>
      </c>
      <c r="B2984" s="135" t="s">
        <v>67</v>
      </c>
      <c r="C2984" s="136">
        <v>44532</v>
      </c>
      <c r="D2984" s="137" cm="1">
        <f t="array" ref="D2984">INDEX(Horimetros!$7:$7,1,'Tabela Horímetros'!F2984)</f>
        <v>24776</v>
      </c>
      <c r="F2984">
        <f t="shared" si="47"/>
        <v>333</v>
      </c>
      <c r="H2984" s="59"/>
    </row>
    <row r="2985" spans="1:8">
      <c r="A2985" s="4" t="s">
        <v>72</v>
      </c>
      <c r="B2985" s="135" t="s">
        <v>71</v>
      </c>
      <c r="C2985" s="136">
        <v>44532</v>
      </c>
      <c r="D2985" s="137" cm="1">
        <f t="array" ref="D2985">INDEX(Horimetros!$8:$8,1,'Tabela Horímetros'!F2985)</f>
        <v>23736</v>
      </c>
      <c r="F2985">
        <f t="shared" si="47"/>
        <v>333</v>
      </c>
      <c r="H2985" s="59"/>
    </row>
    <row r="2986" spans="1:8">
      <c r="A2986" s="4" t="s">
        <v>76</v>
      </c>
      <c r="B2986" s="135" t="s">
        <v>75</v>
      </c>
      <c r="C2986" s="136">
        <v>44532</v>
      </c>
      <c r="D2986" s="137" t="e" cm="1">
        <f t="array" ref="D2986">INDEX(Horimetros!#REF!,1,'Tabela Horímetros'!F2986)</f>
        <v>#REF!</v>
      </c>
      <c r="F2986">
        <f t="shared" si="47"/>
        <v>333</v>
      </c>
      <c r="H2986" s="59"/>
    </row>
    <row r="2987" spans="1:8">
      <c r="A2987" s="4" t="s">
        <v>80</v>
      </c>
      <c r="B2987" s="135" t="s">
        <v>79</v>
      </c>
      <c r="C2987" s="136">
        <v>44532</v>
      </c>
      <c r="D2987" s="137" t="e" cm="1">
        <f t="array" ref="D2987">INDEX(Horimetros!#REF!,1,'Tabela Horímetros'!F2987)</f>
        <v>#REF!</v>
      </c>
      <c r="F2987">
        <f t="shared" si="47"/>
        <v>333</v>
      </c>
      <c r="H2987" s="59"/>
    </row>
    <row r="2988" spans="1:8">
      <c r="A2988" s="4" t="s">
        <v>84</v>
      </c>
      <c r="B2988" s="135" t="s">
        <v>83</v>
      </c>
      <c r="C2988" s="136">
        <v>44532</v>
      </c>
      <c r="D2988" s="137" t="e" cm="1">
        <f t="array" ref="D2988">INDEX(Horimetros!#REF!,1,'Tabela Horímetros'!F2988)</f>
        <v>#REF!</v>
      </c>
      <c r="F2988">
        <f t="shared" si="47"/>
        <v>333</v>
      </c>
      <c r="H2988" s="59"/>
    </row>
    <row r="2989" spans="1:8">
      <c r="A2989" s="4" t="s">
        <v>86</v>
      </c>
      <c r="B2989" s="135" t="s">
        <v>85</v>
      </c>
      <c r="C2989" s="136">
        <v>44532</v>
      </c>
      <c r="D2989" s="137" t="e" cm="1">
        <f t="array" ref="D2989">INDEX(Horimetros!#REF!,1,'Tabela Horímetros'!F2989)</f>
        <v>#REF!</v>
      </c>
      <c r="F2989">
        <f t="shared" si="47"/>
        <v>333</v>
      </c>
      <c r="H2989" s="59"/>
    </row>
    <row r="2990" spans="1:8">
      <c r="A2990" s="4" t="s">
        <v>59</v>
      </c>
      <c r="B2990" s="135" t="s">
        <v>58</v>
      </c>
      <c r="C2990" s="136">
        <v>44533</v>
      </c>
      <c r="D2990" s="137" cm="1">
        <f t="array" ref="D2990">INDEX(Horimetros!$4:$4,1,'Tabela Horímetros'!F2990)</f>
        <v>0</v>
      </c>
      <c r="F2990">
        <f t="shared" si="47"/>
        <v>334</v>
      </c>
      <c r="H2990" s="59"/>
    </row>
    <row r="2991" spans="1:8">
      <c r="A2991" s="4" t="s">
        <v>61</v>
      </c>
      <c r="B2991" s="135" t="s">
        <v>60</v>
      </c>
      <c r="C2991" s="136">
        <v>44533</v>
      </c>
      <c r="D2991" s="137" cm="1">
        <f t="array" ref="D2991">INDEX(Horimetros!$5:$5,1,'Tabela Horímetros'!F2991)</f>
        <v>25145</v>
      </c>
      <c r="F2991">
        <f t="shared" si="47"/>
        <v>334</v>
      </c>
      <c r="H2991" s="59"/>
    </row>
    <row r="2992" spans="1:8">
      <c r="A2992" s="4" t="s">
        <v>63</v>
      </c>
      <c r="B2992" s="135" t="s">
        <v>62</v>
      </c>
      <c r="C2992" s="136">
        <v>44533</v>
      </c>
      <c r="D2992" s="137" cm="1">
        <f t="array" ref="D2992">INDEX(Horimetros!$6:$6,1,'Tabela Horímetros'!F2992)</f>
        <v>0</v>
      </c>
      <c r="F2992">
        <f t="shared" si="47"/>
        <v>334</v>
      </c>
      <c r="H2992" s="59"/>
    </row>
    <row r="2993" spans="1:8">
      <c r="A2993" s="4" t="s">
        <v>68</v>
      </c>
      <c r="B2993" s="135" t="s">
        <v>67</v>
      </c>
      <c r="C2993" s="136">
        <v>44533</v>
      </c>
      <c r="D2993" s="137" cm="1">
        <f t="array" ref="D2993">INDEX(Horimetros!$7:$7,1,'Tabela Horímetros'!F2993)</f>
        <v>24796</v>
      </c>
      <c r="F2993">
        <f t="shared" si="47"/>
        <v>334</v>
      </c>
      <c r="H2993" s="59"/>
    </row>
    <row r="2994" spans="1:8">
      <c r="A2994" s="4" t="s">
        <v>72</v>
      </c>
      <c r="B2994" s="135" t="s">
        <v>71</v>
      </c>
      <c r="C2994" s="136">
        <v>44533</v>
      </c>
      <c r="D2994" s="137" cm="1">
        <f t="array" ref="D2994">INDEX(Horimetros!$8:$8,1,'Tabela Horímetros'!F2994)</f>
        <v>23738</v>
      </c>
      <c r="F2994">
        <f t="shared" si="47"/>
        <v>334</v>
      </c>
      <c r="H2994" s="59"/>
    </row>
    <row r="2995" spans="1:8">
      <c r="A2995" s="4" t="s">
        <v>76</v>
      </c>
      <c r="B2995" s="135" t="s">
        <v>75</v>
      </c>
      <c r="C2995" s="136">
        <v>44533</v>
      </c>
      <c r="D2995" s="137" t="e" cm="1">
        <f t="array" ref="D2995">INDEX(Horimetros!#REF!,1,'Tabela Horímetros'!F2995)</f>
        <v>#REF!</v>
      </c>
      <c r="F2995">
        <f t="shared" si="47"/>
        <v>334</v>
      </c>
      <c r="H2995" s="59"/>
    </row>
    <row r="2996" spans="1:8">
      <c r="A2996" s="4" t="s">
        <v>80</v>
      </c>
      <c r="B2996" s="135" t="s">
        <v>79</v>
      </c>
      <c r="C2996" s="136">
        <v>44533</v>
      </c>
      <c r="D2996" s="137" t="e" cm="1">
        <f t="array" ref="D2996">INDEX(Horimetros!#REF!,1,'Tabela Horímetros'!F2996)</f>
        <v>#REF!</v>
      </c>
      <c r="F2996">
        <f t="shared" si="47"/>
        <v>334</v>
      </c>
      <c r="H2996" s="59"/>
    </row>
    <row r="2997" spans="1:8">
      <c r="A2997" s="4" t="s">
        <v>84</v>
      </c>
      <c r="B2997" s="135" t="s">
        <v>83</v>
      </c>
      <c r="C2997" s="136">
        <v>44533</v>
      </c>
      <c r="D2997" s="137" t="e" cm="1">
        <f t="array" ref="D2997">INDEX(Horimetros!#REF!,1,'Tabela Horímetros'!F2997)</f>
        <v>#REF!</v>
      </c>
      <c r="F2997">
        <f t="shared" si="47"/>
        <v>334</v>
      </c>
      <c r="H2997" s="59"/>
    </row>
    <row r="2998" spans="1:8">
      <c r="A2998" s="4" t="s">
        <v>86</v>
      </c>
      <c r="B2998" s="135" t="s">
        <v>85</v>
      </c>
      <c r="C2998" s="136">
        <v>44533</v>
      </c>
      <c r="D2998" s="137" t="e" cm="1">
        <f t="array" ref="D2998">INDEX(Horimetros!#REF!,1,'Tabela Horímetros'!F2998)</f>
        <v>#REF!</v>
      </c>
      <c r="F2998">
        <f t="shared" si="47"/>
        <v>334</v>
      </c>
      <c r="H2998" s="59"/>
    </row>
    <row r="2999" spans="1:8">
      <c r="A2999" s="4" t="s">
        <v>59</v>
      </c>
      <c r="B2999" s="135" t="s">
        <v>58</v>
      </c>
      <c r="C2999" s="136">
        <v>44534</v>
      </c>
      <c r="D2999" s="137" cm="1">
        <f t="array" ref="D2999">INDEX(Horimetros!$4:$4,1,'Tabela Horímetros'!F2999)</f>
        <v>0</v>
      </c>
      <c r="F2999">
        <f t="shared" si="47"/>
        <v>335</v>
      </c>
      <c r="H2999" s="59"/>
    </row>
    <row r="3000" spans="1:8">
      <c r="A3000" s="4" t="s">
        <v>61</v>
      </c>
      <c r="B3000" s="135" t="s">
        <v>60</v>
      </c>
      <c r="C3000" s="136">
        <v>44534</v>
      </c>
      <c r="D3000" s="137" cm="1">
        <f t="array" ref="D3000">INDEX(Horimetros!$5:$5,1,'Tabela Horímetros'!F3000)</f>
        <v>25163</v>
      </c>
      <c r="F3000">
        <f t="shared" si="47"/>
        <v>335</v>
      </c>
      <c r="H3000" s="59"/>
    </row>
    <row r="3001" spans="1:8">
      <c r="A3001" s="4" t="s">
        <v>63</v>
      </c>
      <c r="B3001" s="135" t="s">
        <v>62</v>
      </c>
      <c r="C3001" s="136">
        <v>44534</v>
      </c>
      <c r="D3001" s="137" cm="1">
        <f t="array" ref="D3001">INDEX(Horimetros!$6:$6,1,'Tabela Horímetros'!F3001)</f>
        <v>0</v>
      </c>
      <c r="F3001">
        <f t="shared" si="47"/>
        <v>335</v>
      </c>
      <c r="H3001" s="59"/>
    </row>
    <row r="3002" spans="1:8">
      <c r="A3002" s="4" t="s">
        <v>68</v>
      </c>
      <c r="B3002" s="135" t="s">
        <v>67</v>
      </c>
      <c r="C3002" s="136">
        <v>44534</v>
      </c>
      <c r="D3002" s="137" cm="1">
        <f t="array" ref="D3002">INDEX(Horimetros!$7:$7,1,'Tabela Horímetros'!F3002)</f>
        <v>24807</v>
      </c>
      <c r="F3002">
        <f t="shared" si="47"/>
        <v>335</v>
      </c>
      <c r="H3002" s="59"/>
    </row>
    <row r="3003" spans="1:8">
      <c r="A3003" s="4" t="s">
        <v>72</v>
      </c>
      <c r="B3003" s="135" t="s">
        <v>71</v>
      </c>
      <c r="C3003" s="136">
        <v>44534</v>
      </c>
      <c r="D3003" s="137" cm="1">
        <f t="array" ref="D3003">INDEX(Horimetros!$8:$8,1,'Tabela Horímetros'!F3003)</f>
        <v>23745</v>
      </c>
      <c r="F3003">
        <f t="shared" si="47"/>
        <v>335</v>
      </c>
      <c r="H3003" s="59"/>
    </row>
    <row r="3004" spans="1:8">
      <c r="A3004" s="4" t="s">
        <v>76</v>
      </c>
      <c r="B3004" s="135" t="s">
        <v>75</v>
      </c>
      <c r="C3004" s="136">
        <v>44534</v>
      </c>
      <c r="D3004" s="137" t="e" cm="1">
        <f t="array" ref="D3004">INDEX(Horimetros!#REF!,1,'Tabela Horímetros'!F3004)</f>
        <v>#REF!</v>
      </c>
      <c r="F3004">
        <f t="shared" si="47"/>
        <v>335</v>
      </c>
      <c r="H3004" s="59"/>
    </row>
    <row r="3005" spans="1:8">
      <c r="A3005" s="4" t="s">
        <v>80</v>
      </c>
      <c r="B3005" s="135" t="s">
        <v>79</v>
      </c>
      <c r="C3005" s="136">
        <v>44534</v>
      </c>
      <c r="D3005" s="137" t="e" cm="1">
        <f t="array" ref="D3005">INDEX(Horimetros!#REF!,1,'Tabela Horímetros'!F3005)</f>
        <v>#REF!</v>
      </c>
      <c r="F3005">
        <f t="shared" si="47"/>
        <v>335</v>
      </c>
      <c r="H3005" s="59"/>
    </row>
    <row r="3006" spans="1:8">
      <c r="A3006" s="4" t="s">
        <v>84</v>
      </c>
      <c r="B3006" s="135" t="s">
        <v>83</v>
      </c>
      <c r="C3006" s="136">
        <v>44534</v>
      </c>
      <c r="D3006" s="137" t="e" cm="1">
        <f t="array" ref="D3006">INDEX(Horimetros!#REF!,1,'Tabela Horímetros'!F3006)</f>
        <v>#REF!</v>
      </c>
      <c r="F3006">
        <f t="shared" si="47"/>
        <v>335</v>
      </c>
      <c r="H3006" s="59"/>
    </row>
    <row r="3007" spans="1:8">
      <c r="A3007" s="4" t="s">
        <v>86</v>
      </c>
      <c r="B3007" s="135" t="s">
        <v>85</v>
      </c>
      <c r="C3007" s="136">
        <v>44534</v>
      </c>
      <c r="D3007" s="137" t="e" cm="1">
        <f t="array" ref="D3007">INDEX(Horimetros!#REF!,1,'Tabela Horímetros'!F3007)</f>
        <v>#REF!</v>
      </c>
      <c r="F3007">
        <f t="shared" si="47"/>
        <v>335</v>
      </c>
      <c r="H3007" s="59"/>
    </row>
    <row r="3008" spans="1:8">
      <c r="A3008" s="4" t="s">
        <v>59</v>
      </c>
      <c r="B3008" s="135" t="s">
        <v>58</v>
      </c>
      <c r="C3008" s="136">
        <v>44535</v>
      </c>
      <c r="D3008" s="137" cm="1">
        <f t="array" ref="D3008">INDEX(Horimetros!$4:$4,1,'Tabela Horímetros'!F3008)</f>
        <v>0</v>
      </c>
      <c r="F3008">
        <f t="shared" si="47"/>
        <v>336</v>
      </c>
      <c r="H3008" s="59"/>
    </row>
    <row r="3009" spans="1:8">
      <c r="A3009" s="4" t="s">
        <v>61</v>
      </c>
      <c r="B3009" s="135" t="s">
        <v>60</v>
      </c>
      <c r="C3009" s="136">
        <v>44535</v>
      </c>
      <c r="D3009" s="137" cm="1">
        <f t="array" ref="D3009">INDEX(Horimetros!$5:$5,1,'Tabela Horímetros'!F3009)</f>
        <v>25194</v>
      </c>
      <c r="F3009">
        <f t="shared" si="47"/>
        <v>336</v>
      </c>
      <c r="H3009" s="59"/>
    </row>
    <row r="3010" spans="1:8">
      <c r="A3010" s="4" t="s">
        <v>63</v>
      </c>
      <c r="B3010" s="135" t="s">
        <v>62</v>
      </c>
      <c r="C3010" s="136">
        <v>44535</v>
      </c>
      <c r="D3010" s="137" cm="1">
        <f t="array" ref="D3010">INDEX(Horimetros!$6:$6,1,'Tabela Horímetros'!F3010)</f>
        <v>0</v>
      </c>
      <c r="F3010">
        <f t="shared" si="47"/>
        <v>336</v>
      </c>
      <c r="H3010" s="59"/>
    </row>
    <row r="3011" spans="1:8">
      <c r="A3011" s="4" t="s">
        <v>68</v>
      </c>
      <c r="B3011" s="135" t="s">
        <v>67</v>
      </c>
      <c r="C3011" s="136">
        <v>44535</v>
      </c>
      <c r="D3011" s="137" cm="1">
        <f t="array" ref="D3011">INDEX(Horimetros!$7:$7,1,'Tabela Horímetros'!F3011)</f>
        <v>24830</v>
      </c>
      <c r="F3011">
        <f t="shared" si="47"/>
        <v>336</v>
      </c>
      <c r="H3011" s="59"/>
    </row>
    <row r="3012" spans="1:8">
      <c r="A3012" s="4" t="s">
        <v>72</v>
      </c>
      <c r="B3012" s="135" t="s">
        <v>71</v>
      </c>
      <c r="C3012" s="136">
        <v>44535</v>
      </c>
      <c r="D3012" s="137" cm="1">
        <f t="array" ref="D3012">INDEX(Horimetros!$8:$8,1,'Tabela Horímetros'!F3012)</f>
        <v>23765</v>
      </c>
      <c r="F3012">
        <f t="shared" si="47"/>
        <v>336</v>
      </c>
      <c r="H3012" s="59"/>
    </row>
    <row r="3013" spans="1:8">
      <c r="A3013" s="4" t="s">
        <v>76</v>
      </c>
      <c r="B3013" s="135" t="s">
        <v>75</v>
      </c>
      <c r="C3013" s="136">
        <v>44535</v>
      </c>
      <c r="D3013" s="137" t="e" cm="1">
        <f t="array" ref="D3013">INDEX(Horimetros!#REF!,1,'Tabela Horímetros'!F3013)</f>
        <v>#REF!</v>
      </c>
      <c r="F3013">
        <f t="shared" si="47"/>
        <v>336</v>
      </c>
      <c r="H3013" s="59"/>
    </row>
    <row r="3014" spans="1:8">
      <c r="A3014" s="4" t="s">
        <v>80</v>
      </c>
      <c r="B3014" s="135" t="s">
        <v>79</v>
      </c>
      <c r="C3014" s="136">
        <v>44535</v>
      </c>
      <c r="D3014" s="137" t="e" cm="1">
        <f t="array" ref="D3014">INDEX(Horimetros!#REF!,1,'Tabela Horímetros'!F3014)</f>
        <v>#REF!</v>
      </c>
      <c r="F3014">
        <f t="shared" si="47"/>
        <v>336</v>
      </c>
      <c r="H3014" s="59"/>
    </row>
    <row r="3015" spans="1:8">
      <c r="A3015" s="4" t="s">
        <v>84</v>
      </c>
      <c r="B3015" s="135" t="s">
        <v>83</v>
      </c>
      <c r="C3015" s="136">
        <v>44535</v>
      </c>
      <c r="D3015" s="137" t="e" cm="1">
        <f t="array" ref="D3015">INDEX(Horimetros!#REF!,1,'Tabela Horímetros'!F3015)</f>
        <v>#REF!</v>
      </c>
      <c r="F3015">
        <f t="shared" si="47"/>
        <v>336</v>
      </c>
      <c r="H3015" s="59"/>
    </row>
    <row r="3016" spans="1:8">
      <c r="A3016" s="4" t="s">
        <v>86</v>
      </c>
      <c r="B3016" s="135" t="s">
        <v>85</v>
      </c>
      <c r="C3016" s="136">
        <v>44535</v>
      </c>
      <c r="D3016" s="137" t="e" cm="1">
        <f t="array" ref="D3016">INDEX(Horimetros!#REF!,1,'Tabela Horímetros'!F3016)</f>
        <v>#REF!</v>
      </c>
      <c r="F3016">
        <f t="shared" si="47"/>
        <v>336</v>
      </c>
      <c r="H3016" s="59"/>
    </row>
    <row r="3017" spans="1:8">
      <c r="A3017" s="4" t="s">
        <v>59</v>
      </c>
      <c r="B3017" s="135" t="s">
        <v>58</v>
      </c>
      <c r="C3017" s="136">
        <v>44536</v>
      </c>
      <c r="D3017" s="137" cm="1">
        <f t="array" ref="D3017">INDEX(Horimetros!$4:$4,1,'Tabela Horímetros'!F3017)</f>
        <v>0</v>
      </c>
      <c r="F3017">
        <f t="shared" si="47"/>
        <v>337</v>
      </c>
      <c r="H3017" s="59"/>
    </row>
    <row r="3018" spans="1:8">
      <c r="A3018" s="4" t="s">
        <v>61</v>
      </c>
      <c r="B3018" s="135" t="s">
        <v>60</v>
      </c>
      <c r="C3018" s="136">
        <v>44536</v>
      </c>
      <c r="D3018" s="137" cm="1">
        <f t="array" ref="D3018">INDEX(Horimetros!$5:$5,1,'Tabela Horímetros'!F3018)</f>
        <v>25196</v>
      </c>
      <c r="F3018">
        <f t="shared" si="47"/>
        <v>337</v>
      </c>
      <c r="H3018" s="59"/>
    </row>
    <row r="3019" spans="1:8">
      <c r="A3019" s="4" t="s">
        <v>63</v>
      </c>
      <c r="B3019" s="135" t="s">
        <v>62</v>
      </c>
      <c r="C3019" s="136">
        <v>44536</v>
      </c>
      <c r="D3019" s="137" cm="1">
        <f t="array" ref="D3019">INDEX(Horimetros!$6:$6,1,'Tabela Horímetros'!F3019)</f>
        <v>0</v>
      </c>
      <c r="F3019">
        <f t="shared" si="47"/>
        <v>337</v>
      </c>
      <c r="H3019" s="59"/>
    </row>
    <row r="3020" spans="1:8">
      <c r="A3020" s="4" t="s">
        <v>68</v>
      </c>
      <c r="B3020" s="135" t="s">
        <v>67</v>
      </c>
      <c r="C3020" s="136">
        <v>44536</v>
      </c>
      <c r="D3020" s="137" cm="1">
        <f t="array" ref="D3020">INDEX(Horimetros!$7:$7,1,'Tabela Horímetros'!F3020)</f>
        <v>24830</v>
      </c>
      <c r="F3020">
        <f t="shared" si="47"/>
        <v>337</v>
      </c>
      <c r="H3020" s="59"/>
    </row>
    <row r="3021" spans="1:8">
      <c r="A3021" s="4" t="s">
        <v>72</v>
      </c>
      <c r="B3021" s="135" t="s">
        <v>71</v>
      </c>
      <c r="C3021" s="136">
        <v>44536</v>
      </c>
      <c r="D3021" s="137" cm="1">
        <f t="array" ref="D3021">INDEX(Horimetros!$8:$8,1,'Tabela Horímetros'!F3021)</f>
        <v>23766</v>
      </c>
      <c r="F3021">
        <f t="shared" si="47"/>
        <v>337</v>
      </c>
      <c r="H3021" s="59"/>
    </row>
    <row r="3022" spans="1:8">
      <c r="A3022" s="4" t="s">
        <v>76</v>
      </c>
      <c r="B3022" s="135" t="s">
        <v>75</v>
      </c>
      <c r="C3022" s="136">
        <v>44536</v>
      </c>
      <c r="D3022" s="137" t="e" cm="1">
        <f t="array" ref="D3022">INDEX(Horimetros!#REF!,1,'Tabela Horímetros'!F3022)</f>
        <v>#REF!</v>
      </c>
      <c r="F3022">
        <f t="shared" si="47"/>
        <v>337</v>
      </c>
      <c r="H3022" s="59"/>
    </row>
    <row r="3023" spans="1:8">
      <c r="A3023" s="4" t="s">
        <v>80</v>
      </c>
      <c r="B3023" s="135" t="s">
        <v>79</v>
      </c>
      <c r="C3023" s="136">
        <v>44536</v>
      </c>
      <c r="D3023" s="137" t="e" cm="1">
        <f t="array" ref="D3023">INDEX(Horimetros!#REF!,1,'Tabela Horímetros'!F3023)</f>
        <v>#REF!</v>
      </c>
      <c r="F3023">
        <f t="shared" si="47"/>
        <v>337</v>
      </c>
      <c r="H3023" s="59"/>
    </row>
    <row r="3024" spans="1:8">
      <c r="A3024" s="4" t="s">
        <v>84</v>
      </c>
      <c r="B3024" s="135" t="s">
        <v>83</v>
      </c>
      <c r="C3024" s="136">
        <v>44536</v>
      </c>
      <c r="D3024" s="137" t="e" cm="1">
        <f t="array" ref="D3024">INDEX(Horimetros!#REF!,1,'Tabela Horímetros'!F3024)</f>
        <v>#REF!</v>
      </c>
      <c r="F3024">
        <f t="shared" si="47"/>
        <v>337</v>
      </c>
      <c r="H3024" s="59"/>
    </row>
    <row r="3025" spans="1:8">
      <c r="A3025" s="4" t="s">
        <v>86</v>
      </c>
      <c r="B3025" s="135" t="s">
        <v>85</v>
      </c>
      <c r="C3025" s="136">
        <v>44536</v>
      </c>
      <c r="D3025" s="137" t="e" cm="1">
        <f t="array" ref="D3025">INDEX(Horimetros!#REF!,1,'Tabela Horímetros'!F3025)</f>
        <v>#REF!</v>
      </c>
      <c r="F3025">
        <f t="shared" si="47"/>
        <v>337</v>
      </c>
      <c r="H3025" s="59"/>
    </row>
    <row r="3026" spans="1:8">
      <c r="A3026" s="4" t="s">
        <v>59</v>
      </c>
      <c r="B3026" s="135" t="s">
        <v>58</v>
      </c>
      <c r="C3026" s="136">
        <v>44537</v>
      </c>
      <c r="D3026" s="137" cm="1">
        <f t="array" ref="D3026">INDEX(Horimetros!$4:$4,1,'Tabela Horímetros'!F3026)</f>
        <v>0</v>
      </c>
      <c r="F3026">
        <f t="shared" si="47"/>
        <v>338</v>
      </c>
      <c r="H3026" s="59"/>
    </row>
    <row r="3027" spans="1:8">
      <c r="A3027" s="4" t="s">
        <v>61</v>
      </c>
      <c r="B3027" s="135" t="s">
        <v>60</v>
      </c>
      <c r="C3027" s="136">
        <v>44537</v>
      </c>
      <c r="D3027" s="137" cm="1">
        <f t="array" ref="D3027">INDEX(Horimetros!$5:$5,1,'Tabela Horímetros'!F3027)</f>
        <v>25208</v>
      </c>
      <c r="F3027">
        <f t="shared" si="47"/>
        <v>338</v>
      </c>
      <c r="H3027" s="59"/>
    </row>
    <row r="3028" spans="1:8">
      <c r="A3028" s="4" t="s">
        <v>63</v>
      </c>
      <c r="B3028" s="135" t="s">
        <v>62</v>
      </c>
      <c r="C3028" s="136">
        <v>44537</v>
      </c>
      <c r="D3028" s="137" cm="1">
        <f t="array" ref="D3028">INDEX(Horimetros!$6:$6,1,'Tabela Horímetros'!F3028)</f>
        <v>0</v>
      </c>
      <c r="F3028">
        <f t="shared" si="47"/>
        <v>338</v>
      </c>
      <c r="H3028" s="59"/>
    </row>
    <row r="3029" spans="1:8">
      <c r="A3029" s="4" t="s">
        <v>68</v>
      </c>
      <c r="B3029" s="135" t="s">
        <v>67</v>
      </c>
      <c r="C3029" s="136">
        <v>44537</v>
      </c>
      <c r="D3029" s="137" cm="1">
        <f t="array" ref="D3029">INDEX(Horimetros!$7:$7,1,'Tabela Horímetros'!F3029)</f>
        <v>24838</v>
      </c>
      <c r="F3029">
        <f t="shared" ref="F3029:F3092" si="48">F3020+1</f>
        <v>338</v>
      </c>
      <c r="H3029" s="59"/>
    </row>
    <row r="3030" spans="1:8">
      <c r="A3030" s="4" t="s">
        <v>72</v>
      </c>
      <c r="B3030" s="135" t="s">
        <v>71</v>
      </c>
      <c r="C3030" s="136">
        <v>44537</v>
      </c>
      <c r="D3030" s="137" cm="1">
        <f t="array" ref="D3030">INDEX(Horimetros!$8:$8,1,'Tabela Horímetros'!F3030)</f>
        <v>23773</v>
      </c>
      <c r="F3030">
        <f t="shared" si="48"/>
        <v>338</v>
      </c>
      <c r="H3030" s="59"/>
    </row>
    <row r="3031" spans="1:8">
      <c r="A3031" s="4" t="s">
        <v>76</v>
      </c>
      <c r="B3031" s="135" t="s">
        <v>75</v>
      </c>
      <c r="C3031" s="136">
        <v>44537</v>
      </c>
      <c r="D3031" s="137" t="e" cm="1">
        <f t="array" ref="D3031">INDEX(Horimetros!#REF!,1,'Tabela Horímetros'!F3031)</f>
        <v>#REF!</v>
      </c>
      <c r="F3031">
        <f t="shared" si="48"/>
        <v>338</v>
      </c>
      <c r="H3031" s="59"/>
    </row>
    <row r="3032" spans="1:8">
      <c r="A3032" s="4" t="s">
        <v>80</v>
      </c>
      <c r="B3032" s="135" t="s">
        <v>79</v>
      </c>
      <c r="C3032" s="136">
        <v>44537</v>
      </c>
      <c r="D3032" s="137" t="e" cm="1">
        <f t="array" ref="D3032">INDEX(Horimetros!#REF!,1,'Tabela Horímetros'!F3032)</f>
        <v>#REF!</v>
      </c>
      <c r="F3032">
        <f t="shared" si="48"/>
        <v>338</v>
      </c>
      <c r="H3032" s="59"/>
    </row>
    <row r="3033" spans="1:8">
      <c r="A3033" s="4" t="s">
        <v>84</v>
      </c>
      <c r="B3033" s="135" t="s">
        <v>83</v>
      </c>
      <c r="C3033" s="136">
        <v>44537</v>
      </c>
      <c r="D3033" s="137" t="e" cm="1">
        <f t="array" ref="D3033">INDEX(Horimetros!#REF!,1,'Tabela Horímetros'!F3033)</f>
        <v>#REF!</v>
      </c>
      <c r="F3033">
        <f t="shared" si="48"/>
        <v>338</v>
      </c>
      <c r="H3033" s="59"/>
    </row>
    <row r="3034" spans="1:8">
      <c r="A3034" s="4" t="s">
        <v>86</v>
      </c>
      <c r="B3034" s="135" t="s">
        <v>85</v>
      </c>
      <c r="C3034" s="136">
        <v>44537</v>
      </c>
      <c r="D3034" s="137" t="e" cm="1">
        <f t="array" ref="D3034">INDEX(Horimetros!#REF!,1,'Tabela Horímetros'!F3034)</f>
        <v>#REF!</v>
      </c>
      <c r="F3034">
        <f t="shared" si="48"/>
        <v>338</v>
      </c>
      <c r="H3034" s="59"/>
    </row>
    <row r="3035" spans="1:8">
      <c r="A3035" s="4" t="s">
        <v>59</v>
      </c>
      <c r="B3035" s="135" t="s">
        <v>58</v>
      </c>
      <c r="C3035" s="136">
        <v>44538</v>
      </c>
      <c r="D3035" s="137" cm="1">
        <f t="array" ref="D3035">INDEX(Horimetros!$4:$4,1,'Tabela Horímetros'!F3035)</f>
        <v>0</v>
      </c>
      <c r="F3035">
        <f t="shared" si="48"/>
        <v>339</v>
      </c>
      <c r="H3035" s="59"/>
    </row>
    <row r="3036" spans="1:8">
      <c r="A3036" s="4" t="s">
        <v>61</v>
      </c>
      <c r="B3036" s="135" t="s">
        <v>60</v>
      </c>
      <c r="C3036" s="136">
        <v>44538</v>
      </c>
      <c r="D3036" s="137" cm="1">
        <f t="array" ref="D3036">INDEX(Horimetros!$5:$5,1,'Tabela Horímetros'!F3036)</f>
        <v>25220</v>
      </c>
      <c r="F3036">
        <f t="shared" si="48"/>
        <v>339</v>
      </c>
      <c r="H3036" s="59"/>
    </row>
    <row r="3037" spans="1:8">
      <c r="A3037" s="4" t="s">
        <v>63</v>
      </c>
      <c r="B3037" s="135" t="s">
        <v>62</v>
      </c>
      <c r="C3037" s="136">
        <v>44538</v>
      </c>
      <c r="D3037" s="137" cm="1">
        <f t="array" ref="D3037">INDEX(Horimetros!$6:$6,1,'Tabela Horímetros'!F3037)</f>
        <v>0</v>
      </c>
      <c r="F3037">
        <f t="shared" si="48"/>
        <v>339</v>
      </c>
      <c r="H3037" s="59"/>
    </row>
    <row r="3038" spans="1:8">
      <c r="A3038" s="4" t="s">
        <v>68</v>
      </c>
      <c r="B3038" s="135" t="s">
        <v>67</v>
      </c>
      <c r="C3038" s="136">
        <v>44538</v>
      </c>
      <c r="D3038" s="137" cm="1">
        <f t="array" ref="D3038">INDEX(Horimetros!$7:$7,1,'Tabela Horímetros'!F3038)</f>
        <v>24855</v>
      </c>
      <c r="F3038">
        <f t="shared" si="48"/>
        <v>339</v>
      </c>
      <c r="H3038" s="59"/>
    </row>
    <row r="3039" spans="1:8">
      <c r="A3039" s="4" t="s">
        <v>72</v>
      </c>
      <c r="B3039" s="135" t="s">
        <v>71</v>
      </c>
      <c r="C3039" s="136">
        <v>44538</v>
      </c>
      <c r="D3039" s="137" cm="1">
        <f t="array" ref="D3039">INDEX(Horimetros!$8:$8,1,'Tabela Horímetros'!F3039)</f>
        <v>23776</v>
      </c>
      <c r="F3039">
        <f t="shared" si="48"/>
        <v>339</v>
      </c>
      <c r="H3039" s="59"/>
    </row>
    <row r="3040" spans="1:8">
      <c r="A3040" s="4" t="s">
        <v>76</v>
      </c>
      <c r="B3040" s="135" t="s">
        <v>75</v>
      </c>
      <c r="C3040" s="136">
        <v>44538</v>
      </c>
      <c r="D3040" s="137" t="e" cm="1">
        <f t="array" ref="D3040">INDEX(Horimetros!#REF!,1,'Tabela Horímetros'!F3040)</f>
        <v>#REF!</v>
      </c>
      <c r="F3040">
        <f t="shared" si="48"/>
        <v>339</v>
      </c>
      <c r="H3040" s="59"/>
    </row>
    <row r="3041" spans="1:8">
      <c r="A3041" s="4" t="s">
        <v>80</v>
      </c>
      <c r="B3041" s="135" t="s">
        <v>79</v>
      </c>
      <c r="C3041" s="136">
        <v>44538</v>
      </c>
      <c r="D3041" s="137" t="e" cm="1">
        <f t="array" ref="D3041">INDEX(Horimetros!#REF!,1,'Tabela Horímetros'!F3041)</f>
        <v>#REF!</v>
      </c>
      <c r="F3041">
        <f t="shared" si="48"/>
        <v>339</v>
      </c>
      <c r="H3041" s="59"/>
    </row>
    <row r="3042" spans="1:8">
      <c r="A3042" s="4" t="s">
        <v>84</v>
      </c>
      <c r="B3042" s="135" t="s">
        <v>83</v>
      </c>
      <c r="C3042" s="136">
        <v>44538</v>
      </c>
      <c r="D3042" s="137" t="e" cm="1">
        <f t="array" ref="D3042">INDEX(Horimetros!#REF!,1,'Tabela Horímetros'!F3042)</f>
        <v>#REF!</v>
      </c>
      <c r="F3042">
        <f t="shared" si="48"/>
        <v>339</v>
      </c>
      <c r="H3042" s="59"/>
    </row>
    <row r="3043" spans="1:8">
      <c r="A3043" s="4" t="s">
        <v>86</v>
      </c>
      <c r="B3043" s="135" t="s">
        <v>85</v>
      </c>
      <c r="C3043" s="136">
        <v>44538</v>
      </c>
      <c r="D3043" s="137" t="e" cm="1">
        <f t="array" ref="D3043">INDEX(Horimetros!#REF!,1,'Tabela Horímetros'!F3043)</f>
        <v>#REF!</v>
      </c>
      <c r="F3043">
        <f t="shared" si="48"/>
        <v>339</v>
      </c>
      <c r="H3043" s="59"/>
    </row>
    <row r="3044" spans="1:8">
      <c r="A3044" s="4" t="s">
        <v>59</v>
      </c>
      <c r="B3044" s="135" t="s">
        <v>58</v>
      </c>
      <c r="C3044" s="136">
        <v>44539</v>
      </c>
      <c r="D3044" s="137" cm="1">
        <f t="array" ref="D3044">INDEX(Horimetros!$4:$4,1,'Tabela Horímetros'!F3044)</f>
        <v>0</v>
      </c>
      <c r="F3044">
        <f t="shared" si="48"/>
        <v>340</v>
      </c>
      <c r="H3044" s="59"/>
    </row>
    <row r="3045" spans="1:8">
      <c r="A3045" s="4" t="s">
        <v>61</v>
      </c>
      <c r="B3045" s="135" t="s">
        <v>60</v>
      </c>
      <c r="C3045" s="136">
        <v>44539</v>
      </c>
      <c r="D3045" s="137" cm="1">
        <f t="array" ref="D3045">INDEX(Horimetros!$5:$5,1,'Tabela Horímetros'!F3045)</f>
        <v>25211</v>
      </c>
      <c r="F3045">
        <f t="shared" si="48"/>
        <v>340</v>
      </c>
      <c r="H3045" s="59"/>
    </row>
    <row r="3046" spans="1:8">
      <c r="A3046" s="4" t="s">
        <v>63</v>
      </c>
      <c r="B3046" s="135" t="s">
        <v>62</v>
      </c>
      <c r="C3046" s="136">
        <v>44539</v>
      </c>
      <c r="D3046" s="137" cm="1">
        <f t="array" ref="D3046">INDEX(Horimetros!$6:$6,1,'Tabela Horímetros'!F3046)</f>
        <v>0</v>
      </c>
      <c r="F3046">
        <f t="shared" si="48"/>
        <v>340</v>
      </c>
      <c r="H3046" s="59"/>
    </row>
    <row r="3047" spans="1:8">
      <c r="A3047" s="4" t="s">
        <v>68</v>
      </c>
      <c r="B3047" s="135" t="s">
        <v>67</v>
      </c>
      <c r="C3047" s="136">
        <v>44539</v>
      </c>
      <c r="D3047" s="137" cm="1">
        <f t="array" ref="D3047">INDEX(Horimetros!$7:$7,1,'Tabela Horímetros'!F3047)</f>
        <v>24880</v>
      </c>
      <c r="F3047">
        <f t="shared" si="48"/>
        <v>340</v>
      </c>
      <c r="H3047" s="59"/>
    </row>
    <row r="3048" spans="1:8">
      <c r="A3048" s="4" t="s">
        <v>72</v>
      </c>
      <c r="B3048" s="135" t="s">
        <v>71</v>
      </c>
      <c r="C3048" s="136">
        <v>44539</v>
      </c>
      <c r="D3048" s="137" cm="1">
        <f t="array" ref="D3048">INDEX(Horimetros!$8:$8,1,'Tabela Horímetros'!F3048)</f>
        <v>23788</v>
      </c>
      <c r="F3048">
        <f t="shared" si="48"/>
        <v>340</v>
      </c>
      <c r="H3048" s="59"/>
    </row>
    <row r="3049" spans="1:8">
      <c r="A3049" s="4" t="s">
        <v>76</v>
      </c>
      <c r="B3049" s="135" t="s">
        <v>75</v>
      </c>
      <c r="C3049" s="136">
        <v>44539</v>
      </c>
      <c r="D3049" s="137" t="e" cm="1">
        <f t="array" ref="D3049">INDEX(Horimetros!#REF!,1,'Tabela Horímetros'!F3049)</f>
        <v>#REF!</v>
      </c>
      <c r="F3049">
        <f t="shared" si="48"/>
        <v>340</v>
      </c>
      <c r="H3049" s="59"/>
    </row>
    <row r="3050" spans="1:8">
      <c r="A3050" s="4" t="s">
        <v>80</v>
      </c>
      <c r="B3050" s="135" t="s">
        <v>79</v>
      </c>
      <c r="C3050" s="136">
        <v>44539</v>
      </c>
      <c r="D3050" s="137" t="e" cm="1">
        <f t="array" ref="D3050">INDEX(Horimetros!#REF!,1,'Tabela Horímetros'!F3050)</f>
        <v>#REF!</v>
      </c>
      <c r="F3050">
        <f t="shared" si="48"/>
        <v>340</v>
      </c>
      <c r="H3050" s="59"/>
    </row>
    <row r="3051" spans="1:8">
      <c r="A3051" s="4" t="s">
        <v>84</v>
      </c>
      <c r="B3051" s="135" t="s">
        <v>83</v>
      </c>
      <c r="C3051" s="136">
        <v>44539</v>
      </c>
      <c r="D3051" s="137" t="e" cm="1">
        <f t="array" ref="D3051">INDEX(Horimetros!#REF!,1,'Tabela Horímetros'!F3051)</f>
        <v>#REF!</v>
      </c>
      <c r="F3051">
        <f t="shared" si="48"/>
        <v>340</v>
      </c>
      <c r="H3051" s="59"/>
    </row>
    <row r="3052" spans="1:8">
      <c r="A3052" s="4" t="s">
        <v>86</v>
      </c>
      <c r="B3052" s="135" t="s">
        <v>85</v>
      </c>
      <c r="C3052" s="136">
        <v>44539</v>
      </c>
      <c r="D3052" s="137" t="e" cm="1">
        <f t="array" ref="D3052">INDEX(Horimetros!#REF!,1,'Tabela Horímetros'!F3052)</f>
        <v>#REF!</v>
      </c>
      <c r="F3052">
        <f t="shared" si="48"/>
        <v>340</v>
      </c>
      <c r="H3052" s="59"/>
    </row>
    <row r="3053" spans="1:8">
      <c r="A3053" s="4" t="s">
        <v>59</v>
      </c>
      <c r="B3053" s="135" t="s">
        <v>58</v>
      </c>
      <c r="C3053" s="136">
        <v>44540</v>
      </c>
      <c r="D3053" s="137" cm="1">
        <f t="array" ref="D3053">INDEX(Horimetros!$4:$4,1,'Tabela Horímetros'!F3053)</f>
        <v>0</v>
      </c>
      <c r="F3053">
        <f t="shared" si="48"/>
        <v>341</v>
      </c>
      <c r="H3053" s="59"/>
    </row>
    <row r="3054" spans="1:8">
      <c r="A3054" s="4" t="s">
        <v>61</v>
      </c>
      <c r="B3054" s="135" t="s">
        <v>60</v>
      </c>
      <c r="C3054" s="136">
        <v>44540</v>
      </c>
      <c r="D3054" s="137" cm="1">
        <f t="array" ref="D3054">INDEX(Horimetros!$5:$5,1,'Tabela Horímetros'!F3054)</f>
        <v>25222</v>
      </c>
      <c r="F3054">
        <f t="shared" si="48"/>
        <v>341</v>
      </c>
      <c r="H3054" s="59"/>
    </row>
    <row r="3055" spans="1:8">
      <c r="A3055" s="4" t="s">
        <v>63</v>
      </c>
      <c r="B3055" s="135" t="s">
        <v>62</v>
      </c>
      <c r="C3055" s="136">
        <v>44540</v>
      </c>
      <c r="D3055" s="137" cm="1">
        <f t="array" ref="D3055">INDEX(Horimetros!$6:$6,1,'Tabela Horímetros'!F3055)</f>
        <v>22466</v>
      </c>
      <c r="F3055">
        <f t="shared" si="48"/>
        <v>341</v>
      </c>
      <c r="H3055" s="59"/>
    </row>
    <row r="3056" spans="1:8">
      <c r="A3056" s="4" t="s">
        <v>68</v>
      </c>
      <c r="B3056" s="135" t="s">
        <v>67</v>
      </c>
      <c r="C3056" s="136">
        <v>44540</v>
      </c>
      <c r="D3056" s="137" cm="1">
        <f t="array" ref="D3056">INDEX(Horimetros!$7:$7,1,'Tabela Horímetros'!F3056)</f>
        <v>24888</v>
      </c>
      <c r="F3056">
        <f t="shared" si="48"/>
        <v>341</v>
      </c>
      <c r="H3056" s="59"/>
    </row>
    <row r="3057" spans="1:8">
      <c r="A3057" s="4" t="s">
        <v>72</v>
      </c>
      <c r="B3057" s="135" t="s">
        <v>71</v>
      </c>
      <c r="C3057" s="136">
        <v>44540</v>
      </c>
      <c r="D3057" s="137" cm="1">
        <f t="array" ref="D3057">INDEX(Horimetros!$8:$8,1,'Tabela Horímetros'!F3057)</f>
        <v>23801</v>
      </c>
      <c r="F3057">
        <f t="shared" si="48"/>
        <v>341</v>
      </c>
      <c r="H3057" s="59"/>
    </row>
    <row r="3058" spans="1:8">
      <c r="A3058" s="4" t="s">
        <v>76</v>
      </c>
      <c r="B3058" s="135" t="s">
        <v>75</v>
      </c>
      <c r="C3058" s="136">
        <v>44540</v>
      </c>
      <c r="D3058" s="137" t="e" cm="1">
        <f t="array" ref="D3058">INDEX(Horimetros!#REF!,1,'Tabela Horímetros'!F3058)</f>
        <v>#REF!</v>
      </c>
      <c r="F3058">
        <f t="shared" si="48"/>
        <v>341</v>
      </c>
      <c r="H3058" s="59"/>
    </row>
    <row r="3059" spans="1:8">
      <c r="A3059" s="4" t="s">
        <v>80</v>
      </c>
      <c r="B3059" s="135" t="s">
        <v>79</v>
      </c>
      <c r="C3059" s="136">
        <v>44540</v>
      </c>
      <c r="D3059" s="137" t="e" cm="1">
        <f t="array" ref="D3059">INDEX(Horimetros!#REF!,1,'Tabela Horímetros'!F3059)</f>
        <v>#REF!</v>
      </c>
      <c r="F3059">
        <f t="shared" si="48"/>
        <v>341</v>
      </c>
      <c r="H3059" s="59"/>
    </row>
    <row r="3060" spans="1:8">
      <c r="A3060" s="4" t="s">
        <v>84</v>
      </c>
      <c r="B3060" s="135" t="s">
        <v>83</v>
      </c>
      <c r="C3060" s="136">
        <v>44540</v>
      </c>
      <c r="D3060" s="137" t="e" cm="1">
        <f t="array" ref="D3060">INDEX(Horimetros!#REF!,1,'Tabela Horímetros'!F3060)</f>
        <v>#REF!</v>
      </c>
      <c r="F3060">
        <f t="shared" si="48"/>
        <v>341</v>
      </c>
      <c r="H3060" s="59"/>
    </row>
    <row r="3061" spans="1:8">
      <c r="A3061" s="4" t="s">
        <v>86</v>
      </c>
      <c r="B3061" s="135" t="s">
        <v>85</v>
      </c>
      <c r="C3061" s="136">
        <v>44540</v>
      </c>
      <c r="D3061" s="137" t="e" cm="1">
        <f t="array" ref="D3061">INDEX(Horimetros!#REF!,1,'Tabela Horímetros'!F3061)</f>
        <v>#REF!</v>
      </c>
      <c r="F3061">
        <f t="shared" si="48"/>
        <v>341</v>
      </c>
      <c r="H3061" s="59"/>
    </row>
    <row r="3062" spans="1:8">
      <c r="A3062" s="4" t="s">
        <v>59</v>
      </c>
      <c r="B3062" s="135" t="s">
        <v>58</v>
      </c>
      <c r="C3062" s="136">
        <v>44541</v>
      </c>
      <c r="D3062" s="137" cm="1">
        <f t="array" ref="D3062">INDEX(Horimetros!$4:$4,1,'Tabela Horímetros'!F3062)</f>
        <v>0</v>
      </c>
      <c r="F3062">
        <f t="shared" si="48"/>
        <v>342</v>
      </c>
      <c r="H3062" s="59"/>
    </row>
    <row r="3063" spans="1:8">
      <c r="A3063" s="4" t="s">
        <v>61</v>
      </c>
      <c r="B3063" s="135" t="s">
        <v>60</v>
      </c>
      <c r="C3063" s="136">
        <v>44541</v>
      </c>
      <c r="D3063" s="137" cm="1">
        <f t="array" ref="D3063">INDEX(Horimetros!$5:$5,1,'Tabela Horímetros'!F3063)</f>
        <v>25229</v>
      </c>
      <c r="F3063">
        <f t="shared" si="48"/>
        <v>342</v>
      </c>
      <c r="H3063" s="59"/>
    </row>
    <row r="3064" spans="1:8">
      <c r="A3064" s="4" t="s">
        <v>63</v>
      </c>
      <c r="B3064" s="135" t="s">
        <v>62</v>
      </c>
      <c r="C3064" s="136">
        <v>44541</v>
      </c>
      <c r="D3064" s="137" cm="1">
        <f t="array" ref="D3064">INDEX(Horimetros!$6:$6,1,'Tabela Horímetros'!F3064)</f>
        <v>22479</v>
      </c>
      <c r="F3064">
        <f t="shared" si="48"/>
        <v>342</v>
      </c>
      <c r="H3064" s="59"/>
    </row>
    <row r="3065" spans="1:8">
      <c r="A3065" s="4" t="s">
        <v>68</v>
      </c>
      <c r="B3065" s="135" t="s">
        <v>67</v>
      </c>
      <c r="C3065" s="136">
        <v>44541</v>
      </c>
      <c r="D3065" s="137" cm="1">
        <f t="array" ref="D3065">INDEX(Horimetros!$7:$7,1,'Tabela Horímetros'!F3065)</f>
        <v>24901</v>
      </c>
      <c r="F3065">
        <f t="shared" si="48"/>
        <v>342</v>
      </c>
      <c r="H3065" s="59"/>
    </row>
    <row r="3066" spans="1:8">
      <c r="A3066" s="4" t="s">
        <v>72</v>
      </c>
      <c r="B3066" s="135" t="s">
        <v>71</v>
      </c>
      <c r="C3066" s="136">
        <v>44541</v>
      </c>
      <c r="D3066" s="137" cm="1">
        <f t="array" ref="D3066">INDEX(Horimetros!$8:$8,1,'Tabela Horímetros'!F3066)</f>
        <v>23812</v>
      </c>
      <c r="F3066">
        <f t="shared" si="48"/>
        <v>342</v>
      </c>
      <c r="H3066" s="59"/>
    </row>
    <row r="3067" spans="1:8">
      <c r="A3067" s="4" t="s">
        <v>76</v>
      </c>
      <c r="B3067" s="135" t="s">
        <v>75</v>
      </c>
      <c r="C3067" s="136">
        <v>44541</v>
      </c>
      <c r="D3067" s="137" t="e" cm="1">
        <f t="array" ref="D3067">INDEX(Horimetros!#REF!,1,'Tabela Horímetros'!F3067)</f>
        <v>#REF!</v>
      </c>
      <c r="F3067">
        <f t="shared" si="48"/>
        <v>342</v>
      </c>
      <c r="H3067" s="59"/>
    </row>
    <row r="3068" spans="1:8">
      <c r="A3068" s="4" t="s">
        <v>80</v>
      </c>
      <c r="B3068" s="135" t="s">
        <v>79</v>
      </c>
      <c r="C3068" s="136">
        <v>44541</v>
      </c>
      <c r="D3068" s="137" t="e" cm="1">
        <f t="array" ref="D3068">INDEX(Horimetros!#REF!,1,'Tabela Horímetros'!F3068)</f>
        <v>#REF!</v>
      </c>
      <c r="F3068">
        <f t="shared" si="48"/>
        <v>342</v>
      </c>
      <c r="H3068" s="59"/>
    </row>
    <row r="3069" spans="1:8">
      <c r="A3069" s="4" t="s">
        <v>84</v>
      </c>
      <c r="B3069" s="135" t="s">
        <v>83</v>
      </c>
      <c r="C3069" s="136">
        <v>44541</v>
      </c>
      <c r="D3069" s="137" t="e" cm="1">
        <f t="array" ref="D3069">INDEX(Horimetros!#REF!,1,'Tabela Horímetros'!F3069)</f>
        <v>#REF!</v>
      </c>
      <c r="F3069">
        <f t="shared" si="48"/>
        <v>342</v>
      </c>
      <c r="H3069" s="59"/>
    </row>
    <row r="3070" spans="1:8">
      <c r="A3070" s="4" t="s">
        <v>86</v>
      </c>
      <c r="B3070" s="135" t="s">
        <v>85</v>
      </c>
      <c r="C3070" s="136">
        <v>44541</v>
      </c>
      <c r="D3070" s="137" t="e" cm="1">
        <f t="array" ref="D3070">INDEX(Horimetros!#REF!,1,'Tabela Horímetros'!F3070)</f>
        <v>#REF!</v>
      </c>
      <c r="F3070">
        <f t="shared" si="48"/>
        <v>342</v>
      </c>
      <c r="H3070" s="59"/>
    </row>
    <row r="3071" spans="1:8">
      <c r="A3071" s="4" t="s">
        <v>59</v>
      </c>
      <c r="B3071" s="135" t="s">
        <v>58</v>
      </c>
      <c r="C3071" s="136">
        <v>44542</v>
      </c>
      <c r="D3071" s="137" cm="1">
        <f t="array" ref="D3071">INDEX(Horimetros!$4:$4,1,'Tabela Horímetros'!F3071)</f>
        <v>0</v>
      </c>
      <c r="F3071">
        <f t="shared" si="48"/>
        <v>343</v>
      </c>
      <c r="H3071" s="59"/>
    </row>
    <row r="3072" spans="1:8">
      <c r="A3072" s="4" t="s">
        <v>61</v>
      </c>
      <c r="B3072" s="135" t="s">
        <v>60</v>
      </c>
      <c r="C3072" s="136">
        <v>44542</v>
      </c>
      <c r="D3072" s="137" cm="1">
        <f t="array" ref="D3072">INDEX(Horimetros!$5:$5,1,'Tabela Horímetros'!F3072)</f>
        <v>25235</v>
      </c>
      <c r="F3072">
        <f t="shared" si="48"/>
        <v>343</v>
      </c>
      <c r="H3072" s="59"/>
    </row>
    <row r="3073" spans="1:8">
      <c r="A3073" s="4" t="s">
        <v>63</v>
      </c>
      <c r="B3073" s="135" t="s">
        <v>62</v>
      </c>
      <c r="C3073" s="136">
        <v>44542</v>
      </c>
      <c r="D3073" s="137" cm="1">
        <f t="array" ref="D3073">INDEX(Horimetros!$6:$6,1,'Tabela Horímetros'!F3073)</f>
        <v>22480</v>
      </c>
      <c r="F3073">
        <f t="shared" si="48"/>
        <v>343</v>
      </c>
      <c r="H3073" s="59"/>
    </row>
    <row r="3074" spans="1:8">
      <c r="A3074" s="4" t="s">
        <v>68</v>
      </c>
      <c r="B3074" s="135" t="s">
        <v>67</v>
      </c>
      <c r="C3074" s="136">
        <v>44542</v>
      </c>
      <c r="D3074" s="137" cm="1">
        <f t="array" ref="D3074">INDEX(Horimetros!$7:$7,1,'Tabela Horímetros'!F3074)</f>
        <v>24904</v>
      </c>
      <c r="F3074">
        <f t="shared" si="48"/>
        <v>343</v>
      </c>
      <c r="H3074" s="59"/>
    </row>
    <row r="3075" spans="1:8">
      <c r="A3075" s="4" t="s">
        <v>72</v>
      </c>
      <c r="B3075" s="135" t="s">
        <v>71</v>
      </c>
      <c r="C3075" s="136">
        <v>44542</v>
      </c>
      <c r="D3075" s="137" cm="1">
        <f t="array" ref="D3075">INDEX(Horimetros!$8:$8,1,'Tabela Horímetros'!F3075)</f>
        <v>23823</v>
      </c>
      <c r="F3075">
        <f t="shared" si="48"/>
        <v>343</v>
      </c>
      <c r="H3075" s="59"/>
    </row>
    <row r="3076" spans="1:8">
      <c r="A3076" s="4" t="s">
        <v>76</v>
      </c>
      <c r="B3076" s="135" t="s">
        <v>75</v>
      </c>
      <c r="C3076" s="136">
        <v>44542</v>
      </c>
      <c r="D3076" s="137" t="e" cm="1">
        <f t="array" ref="D3076">INDEX(Horimetros!#REF!,1,'Tabela Horímetros'!F3076)</f>
        <v>#REF!</v>
      </c>
      <c r="F3076">
        <f t="shared" si="48"/>
        <v>343</v>
      </c>
      <c r="H3076" s="59"/>
    </row>
    <row r="3077" spans="1:8">
      <c r="A3077" s="4" t="s">
        <v>80</v>
      </c>
      <c r="B3077" s="135" t="s">
        <v>79</v>
      </c>
      <c r="C3077" s="136">
        <v>44542</v>
      </c>
      <c r="D3077" s="137" t="e" cm="1">
        <f t="array" ref="D3077">INDEX(Horimetros!#REF!,1,'Tabela Horímetros'!F3077)</f>
        <v>#REF!</v>
      </c>
      <c r="F3077">
        <f t="shared" si="48"/>
        <v>343</v>
      </c>
      <c r="H3077" s="59"/>
    </row>
    <row r="3078" spans="1:8">
      <c r="A3078" s="4" t="s">
        <v>84</v>
      </c>
      <c r="B3078" s="135" t="s">
        <v>83</v>
      </c>
      <c r="C3078" s="136">
        <v>44542</v>
      </c>
      <c r="D3078" s="137" t="e" cm="1">
        <f t="array" ref="D3078">INDEX(Horimetros!#REF!,1,'Tabela Horímetros'!F3078)</f>
        <v>#REF!</v>
      </c>
      <c r="F3078">
        <f t="shared" si="48"/>
        <v>343</v>
      </c>
      <c r="H3078" s="59"/>
    </row>
    <row r="3079" spans="1:8">
      <c r="A3079" s="4" t="s">
        <v>86</v>
      </c>
      <c r="B3079" s="135" t="s">
        <v>85</v>
      </c>
      <c r="C3079" s="136">
        <v>44542</v>
      </c>
      <c r="D3079" s="137" t="e" cm="1">
        <f t="array" ref="D3079">INDEX(Horimetros!#REF!,1,'Tabela Horímetros'!F3079)</f>
        <v>#REF!</v>
      </c>
      <c r="F3079">
        <f t="shared" si="48"/>
        <v>343</v>
      </c>
      <c r="H3079" s="59"/>
    </row>
    <row r="3080" spans="1:8">
      <c r="A3080" s="4" t="s">
        <v>59</v>
      </c>
      <c r="B3080" s="135" t="s">
        <v>58</v>
      </c>
      <c r="C3080" s="136">
        <v>44543</v>
      </c>
      <c r="D3080" s="137" cm="1">
        <f t="array" ref="D3080">INDEX(Horimetros!$4:$4,1,'Tabela Horímetros'!F3080)</f>
        <v>0</v>
      </c>
      <c r="F3080">
        <f t="shared" si="48"/>
        <v>344</v>
      </c>
      <c r="H3080" s="59"/>
    </row>
    <row r="3081" spans="1:8">
      <c r="A3081" s="4" t="s">
        <v>61</v>
      </c>
      <c r="B3081" s="135" t="s">
        <v>60</v>
      </c>
      <c r="C3081" s="136">
        <v>44543</v>
      </c>
      <c r="D3081" s="137" cm="1">
        <f t="array" ref="D3081">INDEX(Horimetros!$5:$5,1,'Tabela Horímetros'!F3081)</f>
        <v>25241</v>
      </c>
      <c r="F3081">
        <f t="shared" si="48"/>
        <v>344</v>
      </c>
      <c r="H3081" s="59"/>
    </row>
    <row r="3082" spans="1:8">
      <c r="A3082" s="4" t="s">
        <v>63</v>
      </c>
      <c r="B3082" s="135" t="s">
        <v>62</v>
      </c>
      <c r="C3082" s="136">
        <v>44543</v>
      </c>
      <c r="D3082" s="137" cm="1">
        <f t="array" ref="D3082">INDEX(Horimetros!$6:$6,1,'Tabela Horímetros'!F3082)</f>
        <v>22490</v>
      </c>
      <c r="F3082">
        <f t="shared" si="48"/>
        <v>344</v>
      </c>
      <c r="H3082" s="59"/>
    </row>
    <row r="3083" spans="1:8">
      <c r="A3083" s="4" t="s">
        <v>68</v>
      </c>
      <c r="B3083" s="135" t="s">
        <v>67</v>
      </c>
      <c r="C3083" s="136">
        <v>44543</v>
      </c>
      <c r="D3083" s="137" cm="1">
        <f t="array" ref="D3083">INDEX(Horimetros!$7:$7,1,'Tabela Horímetros'!F3083)</f>
        <v>24922</v>
      </c>
      <c r="F3083">
        <f t="shared" si="48"/>
        <v>344</v>
      </c>
      <c r="H3083" s="59"/>
    </row>
    <row r="3084" spans="1:8">
      <c r="A3084" s="4" t="s">
        <v>72</v>
      </c>
      <c r="B3084" s="135" t="s">
        <v>71</v>
      </c>
      <c r="C3084" s="136">
        <v>44543</v>
      </c>
      <c r="D3084" s="137" cm="1">
        <f t="array" ref="D3084">INDEX(Horimetros!$8:$8,1,'Tabela Horímetros'!F3084)</f>
        <v>23835</v>
      </c>
      <c r="F3084">
        <f t="shared" si="48"/>
        <v>344</v>
      </c>
      <c r="H3084" s="59"/>
    </row>
    <row r="3085" spans="1:8">
      <c r="A3085" s="4" t="s">
        <v>76</v>
      </c>
      <c r="B3085" s="135" t="s">
        <v>75</v>
      </c>
      <c r="C3085" s="136">
        <v>44543</v>
      </c>
      <c r="D3085" s="137" t="e" cm="1">
        <f t="array" ref="D3085">INDEX(Horimetros!#REF!,1,'Tabela Horímetros'!F3085)</f>
        <v>#REF!</v>
      </c>
      <c r="F3085">
        <f t="shared" si="48"/>
        <v>344</v>
      </c>
      <c r="H3085" s="59"/>
    </row>
    <row r="3086" spans="1:8">
      <c r="A3086" s="4" t="s">
        <v>80</v>
      </c>
      <c r="B3086" s="135" t="s">
        <v>79</v>
      </c>
      <c r="C3086" s="136">
        <v>44543</v>
      </c>
      <c r="D3086" s="137" t="e" cm="1">
        <f t="array" ref="D3086">INDEX(Horimetros!#REF!,1,'Tabela Horímetros'!F3086)</f>
        <v>#REF!</v>
      </c>
      <c r="F3086">
        <f t="shared" si="48"/>
        <v>344</v>
      </c>
      <c r="H3086" s="59"/>
    </row>
    <row r="3087" spans="1:8">
      <c r="A3087" s="4" t="s">
        <v>84</v>
      </c>
      <c r="B3087" s="135" t="s">
        <v>83</v>
      </c>
      <c r="C3087" s="136">
        <v>44543</v>
      </c>
      <c r="D3087" s="137" t="e" cm="1">
        <f t="array" ref="D3087">INDEX(Horimetros!#REF!,1,'Tabela Horímetros'!F3087)</f>
        <v>#REF!</v>
      </c>
      <c r="F3087">
        <f t="shared" si="48"/>
        <v>344</v>
      </c>
      <c r="H3087" s="59"/>
    </row>
    <row r="3088" spans="1:8">
      <c r="A3088" s="4" t="s">
        <v>86</v>
      </c>
      <c r="B3088" s="135" t="s">
        <v>85</v>
      </c>
      <c r="C3088" s="136">
        <v>44543</v>
      </c>
      <c r="D3088" s="137" t="e" cm="1">
        <f t="array" ref="D3088">INDEX(Horimetros!#REF!,1,'Tabela Horímetros'!F3088)</f>
        <v>#REF!</v>
      </c>
      <c r="F3088">
        <f t="shared" si="48"/>
        <v>344</v>
      </c>
      <c r="H3088" s="59"/>
    </row>
    <row r="3089" spans="1:8">
      <c r="A3089" s="4" t="s">
        <v>59</v>
      </c>
      <c r="B3089" s="135" t="s">
        <v>58</v>
      </c>
      <c r="C3089" s="136">
        <v>44544</v>
      </c>
      <c r="D3089" s="137" cm="1">
        <f t="array" ref="D3089">INDEX(Horimetros!$4:$4,1,'Tabela Horímetros'!F3089)</f>
        <v>0</v>
      </c>
      <c r="F3089">
        <f t="shared" si="48"/>
        <v>345</v>
      </c>
      <c r="H3089" s="59"/>
    </row>
    <row r="3090" spans="1:8">
      <c r="A3090" s="4" t="s">
        <v>61</v>
      </c>
      <c r="B3090" s="135" t="s">
        <v>60</v>
      </c>
      <c r="C3090" s="136">
        <v>44544</v>
      </c>
      <c r="D3090" s="137" cm="1">
        <f t="array" ref="D3090">INDEX(Horimetros!$5:$5,1,'Tabela Horímetros'!F3090)</f>
        <v>25256</v>
      </c>
      <c r="F3090">
        <f t="shared" si="48"/>
        <v>345</v>
      </c>
      <c r="H3090" s="59"/>
    </row>
    <row r="3091" spans="1:8">
      <c r="A3091" s="4" t="s">
        <v>63</v>
      </c>
      <c r="B3091" s="135" t="s">
        <v>62</v>
      </c>
      <c r="C3091" s="136">
        <v>44544</v>
      </c>
      <c r="D3091" s="137" cm="1">
        <f t="array" ref="D3091">INDEX(Horimetros!$6:$6,1,'Tabela Horímetros'!F3091)</f>
        <v>22505</v>
      </c>
      <c r="F3091">
        <f t="shared" si="48"/>
        <v>345</v>
      </c>
      <c r="H3091" s="59"/>
    </row>
    <row r="3092" spans="1:8">
      <c r="A3092" s="4" t="s">
        <v>68</v>
      </c>
      <c r="B3092" s="135" t="s">
        <v>67</v>
      </c>
      <c r="C3092" s="136">
        <v>44544</v>
      </c>
      <c r="D3092" s="137" cm="1">
        <f t="array" ref="D3092">INDEX(Horimetros!$7:$7,1,'Tabela Horímetros'!F3092)</f>
        <v>24941</v>
      </c>
      <c r="F3092">
        <f t="shared" si="48"/>
        <v>345</v>
      </c>
      <c r="H3092" s="59"/>
    </row>
    <row r="3093" spans="1:8">
      <c r="A3093" s="4" t="s">
        <v>72</v>
      </c>
      <c r="B3093" s="135" t="s">
        <v>71</v>
      </c>
      <c r="C3093" s="136">
        <v>44544</v>
      </c>
      <c r="D3093" s="137" cm="1">
        <f t="array" ref="D3093">INDEX(Horimetros!$8:$8,1,'Tabela Horímetros'!F3093)</f>
        <v>23862</v>
      </c>
      <c r="F3093">
        <f t="shared" ref="F3093:F3156" si="49">F3084+1</f>
        <v>345</v>
      </c>
      <c r="H3093" s="59"/>
    </row>
    <row r="3094" spans="1:8">
      <c r="A3094" s="4" t="s">
        <v>76</v>
      </c>
      <c r="B3094" s="135" t="s">
        <v>75</v>
      </c>
      <c r="C3094" s="136">
        <v>44544</v>
      </c>
      <c r="D3094" s="137" t="e" cm="1">
        <f t="array" ref="D3094">INDEX(Horimetros!#REF!,1,'Tabela Horímetros'!F3094)</f>
        <v>#REF!</v>
      </c>
      <c r="F3094">
        <f t="shared" si="49"/>
        <v>345</v>
      </c>
      <c r="H3094" s="59"/>
    </row>
    <row r="3095" spans="1:8">
      <c r="A3095" s="4" t="s">
        <v>80</v>
      </c>
      <c r="B3095" s="135" t="s">
        <v>79</v>
      </c>
      <c r="C3095" s="136">
        <v>44544</v>
      </c>
      <c r="D3095" s="137" t="e" cm="1">
        <f t="array" ref="D3095">INDEX(Horimetros!#REF!,1,'Tabela Horímetros'!F3095)</f>
        <v>#REF!</v>
      </c>
      <c r="F3095">
        <f t="shared" si="49"/>
        <v>345</v>
      </c>
      <c r="H3095" s="59"/>
    </row>
    <row r="3096" spans="1:8">
      <c r="A3096" s="4" t="s">
        <v>84</v>
      </c>
      <c r="B3096" s="135" t="s">
        <v>83</v>
      </c>
      <c r="C3096" s="136">
        <v>44544</v>
      </c>
      <c r="D3096" s="137" t="e" cm="1">
        <f t="array" ref="D3096">INDEX(Horimetros!#REF!,1,'Tabela Horímetros'!F3096)</f>
        <v>#REF!</v>
      </c>
      <c r="F3096">
        <f t="shared" si="49"/>
        <v>345</v>
      </c>
      <c r="H3096" s="59"/>
    </row>
    <row r="3097" spans="1:8">
      <c r="A3097" s="4" t="s">
        <v>86</v>
      </c>
      <c r="B3097" s="135" t="s">
        <v>85</v>
      </c>
      <c r="C3097" s="136">
        <v>44544</v>
      </c>
      <c r="D3097" s="137" t="e" cm="1">
        <f t="array" ref="D3097">INDEX(Horimetros!#REF!,1,'Tabela Horímetros'!F3097)</f>
        <v>#REF!</v>
      </c>
      <c r="F3097">
        <f t="shared" si="49"/>
        <v>345</v>
      </c>
      <c r="H3097" s="59"/>
    </row>
    <row r="3098" spans="1:8">
      <c r="A3098" s="4" t="s">
        <v>59</v>
      </c>
      <c r="B3098" s="135" t="s">
        <v>58</v>
      </c>
      <c r="C3098" s="136">
        <v>44545</v>
      </c>
      <c r="D3098" s="137" cm="1">
        <f t="array" ref="D3098">INDEX(Horimetros!$4:$4,1,'Tabela Horímetros'!F3098)</f>
        <v>0</v>
      </c>
      <c r="F3098">
        <f t="shared" si="49"/>
        <v>346</v>
      </c>
      <c r="H3098" s="59"/>
    </row>
    <row r="3099" spans="1:8">
      <c r="A3099" s="4" t="s">
        <v>61</v>
      </c>
      <c r="B3099" s="135" t="s">
        <v>60</v>
      </c>
      <c r="C3099" s="136">
        <v>44545</v>
      </c>
      <c r="D3099" s="137" cm="1">
        <f t="array" ref="D3099">INDEX(Horimetros!$5:$5,1,'Tabela Horímetros'!F3099)</f>
        <v>25282</v>
      </c>
      <c r="F3099">
        <f t="shared" si="49"/>
        <v>346</v>
      </c>
      <c r="H3099" s="59"/>
    </row>
    <row r="3100" spans="1:8">
      <c r="A3100" s="4" t="s">
        <v>63</v>
      </c>
      <c r="B3100" s="135" t="s">
        <v>62</v>
      </c>
      <c r="C3100" s="136">
        <v>44545</v>
      </c>
      <c r="D3100" s="137" cm="1">
        <f t="array" ref="D3100">INDEX(Horimetros!$6:$6,1,'Tabela Horímetros'!F3100)</f>
        <v>22526</v>
      </c>
      <c r="F3100">
        <f t="shared" si="49"/>
        <v>346</v>
      </c>
      <c r="H3100" s="59"/>
    </row>
    <row r="3101" spans="1:8">
      <c r="A3101" s="4" t="s">
        <v>68</v>
      </c>
      <c r="B3101" s="135" t="s">
        <v>67</v>
      </c>
      <c r="C3101" s="136">
        <v>44545</v>
      </c>
      <c r="D3101" s="137" cm="1">
        <f t="array" ref="D3101">INDEX(Horimetros!$7:$7,1,'Tabela Horímetros'!F3101)</f>
        <v>24970</v>
      </c>
      <c r="F3101">
        <f t="shared" si="49"/>
        <v>346</v>
      </c>
      <c r="H3101" s="59"/>
    </row>
    <row r="3102" spans="1:8">
      <c r="A3102" s="4" t="s">
        <v>72</v>
      </c>
      <c r="B3102" s="135" t="s">
        <v>71</v>
      </c>
      <c r="C3102" s="136">
        <v>44545</v>
      </c>
      <c r="D3102" s="137" cm="1">
        <f t="array" ref="D3102">INDEX(Horimetros!$8:$8,1,'Tabela Horímetros'!F3102)</f>
        <v>23864</v>
      </c>
      <c r="F3102">
        <f t="shared" si="49"/>
        <v>346</v>
      </c>
      <c r="H3102" s="59"/>
    </row>
    <row r="3103" spans="1:8">
      <c r="A3103" s="4" t="s">
        <v>76</v>
      </c>
      <c r="B3103" s="135" t="s">
        <v>75</v>
      </c>
      <c r="C3103" s="136">
        <v>44545</v>
      </c>
      <c r="D3103" s="137" t="e" cm="1">
        <f t="array" ref="D3103">INDEX(Horimetros!#REF!,1,'Tabela Horímetros'!F3103)</f>
        <v>#REF!</v>
      </c>
      <c r="F3103">
        <f t="shared" si="49"/>
        <v>346</v>
      </c>
      <c r="H3103" s="59"/>
    </row>
    <row r="3104" spans="1:8">
      <c r="A3104" s="4" t="s">
        <v>80</v>
      </c>
      <c r="B3104" s="135" t="s">
        <v>79</v>
      </c>
      <c r="C3104" s="136">
        <v>44545</v>
      </c>
      <c r="D3104" s="137" t="e" cm="1">
        <f t="array" ref="D3104">INDEX(Horimetros!#REF!,1,'Tabela Horímetros'!F3104)</f>
        <v>#REF!</v>
      </c>
      <c r="F3104">
        <f t="shared" si="49"/>
        <v>346</v>
      </c>
      <c r="H3104" s="59"/>
    </row>
    <row r="3105" spans="1:8">
      <c r="A3105" s="4" t="s">
        <v>84</v>
      </c>
      <c r="B3105" s="135" t="s">
        <v>83</v>
      </c>
      <c r="C3105" s="136">
        <v>44545</v>
      </c>
      <c r="D3105" s="137" t="e" cm="1">
        <f t="array" ref="D3105">INDEX(Horimetros!#REF!,1,'Tabela Horímetros'!F3105)</f>
        <v>#REF!</v>
      </c>
      <c r="F3105">
        <f t="shared" si="49"/>
        <v>346</v>
      </c>
      <c r="H3105" s="59"/>
    </row>
    <row r="3106" spans="1:8">
      <c r="A3106" s="4" t="s">
        <v>86</v>
      </c>
      <c r="B3106" s="135" t="s">
        <v>85</v>
      </c>
      <c r="C3106" s="136">
        <v>44545</v>
      </c>
      <c r="D3106" s="137" t="e" cm="1">
        <f t="array" ref="D3106">INDEX(Horimetros!#REF!,1,'Tabela Horímetros'!F3106)</f>
        <v>#REF!</v>
      </c>
      <c r="F3106">
        <f t="shared" si="49"/>
        <v>346</v>
      </c>
      <c r="H3106" s="59"/>
    </row>
    <row r="3107" spans="1:8">
      <c r="A3107" s="4" t="s">
        <v>59</v>
      </c>
      <c r="B3107" s="135" t="s">
        <v>58</v>
      </c>
      <c r="C3107" s="136">
        <v>44546</v>
      </c>
      <c r="D3107" s="137" cm="1">
        <f t="array" ref="D3107">INDEX(Horimetros!$4:$4,1,'Tabela Horímetros'!F3107)</f>
        <v>0</v>
      </c>
      <c r="F3107">
        <f t="shared" si="49"/>
        <v>347</v>
      </c>
      <c r="H3107" s="59"/>
    </row>
    <row r="3108" spans="1:8">
      <c r="A3108" s="4" t="s">
        <v>61</v>
      </c>
      <c r="B3108" s="135" t="s">
        <v>60</v>
      </c>
      <c r="C3108" s="136">
        <v>44546</v>
      </c>
      <c r="D3108" s="137" cm="1">
        <f t="array" ref="D3108">INDEX(Horimetros!$5:$5,1,'Tabela Horímetros'!F3108)</f>
        <v>25291</v>
      </c>
      <c r="F3108">
        <f t="shared" si="49"/>
        <v>347</v>
      </c>
      <c r="H3108" s="59"/>
    </row>
    <row r="3109" spans="1:8">
      <c r="A3109" s="4" t="s">
        <v>63</v>
      </c>
      <c r="B3109" s="135" t="s">
        <v>62</v>
      </c>
      <c r="C3109" s="136">
        <v>44546</v>
      </c>
      <c r="D3109" s="137" cm="1">
        <f t="array" ref="D3109">INDEX(Horimetros!$6:$6,1,'Tabela Horímetros'!F3109)</f>
        <v>22533</v>
      </c>
      <c r="F3109">
        <f t="shared" si="49"/>
        <v>347</v>
      </c>
      <c r="H3109" s="59"/>
    </row>
    <row r="3110" spans="1:8">
      <c r="A3110" s="4" t="s">
        <v>68</v>
      </c>
      <c r="B3110" s="135" t="s">
        <v>67</v>
      </c>
      <c r="C3110" s="136">
        <v>44546</v>
      </c>
      <c r="D3110" s="137" cm="1">
        <f t="array" ref="D3110">INDEX(Horimetros!$7:$7,1,'Tabela Horímetros'!F3110)</f>
        <v>24979</v>
      </c>
      <c r="F3110">
        <f t="shared" si="49"/>
        <v>347</v>
      </c>
      <c r="H3110" s="59"/>
    </row>
    <row r="3111" spans="1:8">
      <c r="A3111" s="4" t="s">
        <v>72</v>
      </c>
      <c r="B3111" s="135" t="s">
        <v>71</v>
      </c>
      <c r="C3111" s="136">
        <v>44546</v>
      </c>
      <c r="D3111" s="137" cm="1">
        <f t="array" ref="D3111">INDEX(Horimetros!$8:$8,1,'Tabela Horímetros'!F3111)</f>
        <v>23872</v>
      </c>
      <c r="F3111">
        <f t="shared" si="49"/>
        <v>347</v>
      </c>
      <c r="H3111" s="59"/>
    </row>
    <row r="3112" spans="1:8">
      <c r="A3112" s="4" t="s">
        <v>76</v>
      </c>
      <c r="B3112" s="135" t="s">
        <v>75</v>
      </c>
      <c r="C3112" s="136">
        <v>44546</v>
      </c>
      <c r="D3112" s="137" t="e" cm="1">
        <f t="array" ref="D3112">INDEX(Horimetros!#REF!,1,'Tabela Horímetros'!F3112)</f>
        <v>#REF!</v>
      </c>
      <c r="F3112">
        <f t="shared" si="49"/>
        <v>347</v>
      </c>
      <c r="H3112" s="59"/>
    </row>
    <row r="3113" spans="1:8">
      <c r="A3113" s="4" t="s">
        <v>80</v>
      </c>
      <c r="B3113" s="135" t="s">
        <v>79</v>
      </c>
      <c r="C3113" s="136">
        <v>44546</v>
      </c>
      <c r="D3113" s="137" t="e" cm="1">
        <f t="array" ref="D3113">INDEX(Horimetros!#REF!,1,'Tabela Horímetros'!F3113)</f>
        <v>#REF!</v>
      </c>
      <c r="F3113">
        <f t="shared" si="49"/>
        <v>347</v>
      </c>
      <c r="H3113" s="59"/>
    </row>
    <row r="3114" spans="1:8">
      <c r="A3114" s="4" t="s">
        <v>84</v>
      </c>
      <c r="B3114" s="135" t="s">
        <v>83</v>
      </c>
      <c r="C3114" s="136">
        <v>44546</v>
      </c>
      <c r="D3114" s="137" t="e" cm="1">
        <f t="array" ref="D3114">INDEX(Horimetros!#REF!,1,'Tabela Horímetros'!F3114)</f>
        <v>#REF!</v>
      </c>
      <c r="F3114">
        <f t="shared" si="49"/>
        <v>347</v>
      </c>
      <c r="H3114" s="59"/>
    </row>
    <row r="3115" spans="1:8">
      <c r="A3115" s="4" t="s">
        <v>86</v>
      </c>
      <c r="B3115" s="135" t="s">
        <v>85</v>
      </c>
      <c r="C3115" s="136">
        <v>44546</v>
      </c>
      <c r="D3115" s="137" t="e" cm="1">
        <f t="array" ref="D3115">INDEX(Horimetros!#REF!,1,'Tabela Horímetros'!F3115)</f>
        <v>#REF!</v>
      </c>
      <c r="F3115">
        <f t="shared" si="49"/>
        <v>347</v>
      </c>
      <c r="H3115" s="59"/>
    </row>
    <row r="3116" spans="1:8">
      <c r="A3116" s="4" t="s">
        <v>59</v>
      </c>
      <c r="B3116" s="135" t="s">
        <v>58</v>
      </c>
      <c r="C3116" s="136">
        <v>44547</v>
      </c>
      <c r="D3116" s="137" cm="1">
        <f t="array" ref="D3116">INDEX(Horimetros!$4:$4,1,'Tabela Horímetros'!F3116)</f>
        <v>0</v>
      </c>
      <c r="F3116">
        <f t="shared" si="49"/>
        <v>348</v>
      </c>
      <c r="H3116" s="59"/>
    </row>
    <row r="3117" spans="1:8">
      <c r="A3117" s="4" t="s">
        <v>61</v>
      </c>
      <c r="B3117" s="135" t="s">
        <v>60</v>
      </c>
      <c r="C3117" s="136">
        <v>44547</v>
      </c>
      <c r="D3117" s="137" cm="1">
        <f t="array" ref="D3117">INDEX(Horimetros!$5:$5,1,'Tabela Horímetros'!F3117)</f>
        <v>25301</v>
      </c>
      <c r="F3117">
        <f t="shared" si="49"/>
        <v>348</v>
      </c>
      <c r="H3117" s="59"/>
    </row>
    <row r="3118" spans="1:8">
      <c r="A3118" s="4" t="s">
        <v>63</v>
      </c>
      <c r="B3118" s="135" t="s">
        <v>62</v>
      </c>
      <c r="C3118" s="136">
        <v>44547</v>
      </c>
      <c r="D3118" s="137" cm="1">
        <f t="array" ref="D3118">INDEX(Horimetros!$6:$6,1,'Tabela Horímetros'!F3118)</f>
        <v>22539</v>
      </c>
      <c r="F3118">
        <f t="shared" si="49"/>
        <v>348</v>
      </c>
      <c r="H3118" s="59"/>
    </row>
    <row r="3119" spans="1:8">
      <c r="A3119" s="4" t="s">
        <v>68</v>
      </c>
      <c r="B3119" s="135" t="s">
        <v>67</v>
      </c>
      <c r="C3119" s="136">
        <v>44547</v>
      </c>
      <c r="D3119" s="137" cm="1">
        <f t="array" ref="D3119">INDEX(Horimetros!$7:$7,1,'Tabela Horímetros'!F3119)</f>
        <v>24988</v>
      </c>
      <c r="F3119">
        <f t="shared" si="49"/>
        <v>348</v>
      </c>
      <c r="H3119" s="59"/>
    </row>
    <row r="3120" spans="1:8">
      <c r="A3120" s="4" t="s">
        <v>72</v>
      </c>
      <c r="B3120" s="135" t="s">
        <v>71</v>
      </c>
      <c r="C3120" s="136">
        <v>44547</v>
      </c>
      <c r="D3120" s="137" cm="1">
        <f t="array" ref="D3120">INDEX(Horimetros!$8:$8,1,'Tabela Horímetros'!F3120)</f>
        <v>23879</v>
      </c>
      <c r="F3120">
        <f t="shared" si="49"/>
        <v>348</v>
      </c>
      <c r="H3120" s="59"/>
    </row>
    <row r="3121" spans="1:8">
      <c r="A3121" s="4" t="s">
        <v>76</v>
      </c>
      <c r="B3121" s="135" t="s">
        <v>75</v>
      </c>
      <c r="C3121" s="136">
        <v>44547</v>
      </c>
      <c r="D3121" s="137" t="e" cm="1">
        <f t="array" ref="D3121">INDEX(Horimetros!#REF!,1,'Tabela Horímetros'!F3121)</f>
        <v>#REF!</v>
      </c>
      <c r="F3121">
        <f t="shared" si="49"/>
        <v>348</v>
      </c>
      <c r="H3121" s="59"/>
    </row>
    <row r="3122" spans="1:8">
      <c r="A3122" s="4" t="s">
        <v>80</v>
      </c>
      <c r="B3122" s="135" t="s">
        <v>79</v>
      </c>
      <c r="C3122" s="136">
        <v>44547</v>
      </c>
      <c r="D3122" s="137" t="e" cm="1">
        <f t="array" ref="D3122">INDEX(Horimetros!#REF!,1,'Tabela Horímetros'!F3122)</f>
        <v>#REF!</v>
      </c>
      <c r="F3122">
        <f t="shared" si="49"/>
        <v>348</v>
      </c>
      <c r="H3122" s="59"/>
    </row>
    <row r="3123" spans="1:8">
      <c r="A3123" s="4" t="s">
        <v>84</v>
      </c>
      <c r="B3123" s="135" t="s">
        <v>83</v>
      </c>
      <c r="C3123" s="136">
        <v>44547</v>
      </c>
      <c r="D3123" s="137" t="e" cm="1">
        <f t="array" ref="D3123">INDEX(Horimetros!#REF!,1,'Tabela Horímetros'!F3123)</f>
        <v>#REF!</v>
      </c>
      <c r="F3123">
        <f t="shared" si="49"/>
        <v>348</v>
      </c>
      <c r="H3123" s="59"/>
    </row>
    <row r="3124" spans="1:8">
      <c r="A3124" s="4" t="s">
        <v>86</v>
      </c>
      <c r="B3124" s="135" t="s">
        <v>85</v>
      </c>
      <c r="C3124" s="136">
        <v>44547</v>
      </c>
      <c r="D3124" s="137" t="e" cm="1">
        <f t="array" ref="D3124">INDEX(Horimetros!#REF!,1,'Tabela Horímetros'!F3124)</f>
        <v>#REF!</v>
      </c>
      <c r="F3124">
        <f t="shared" si="49"/>
        <v>348</v>
      </c>
      <c r="H3124" s="59"/>
    </row>
    <row r="3125" spans="1:8">
      <c r="A3125" s="4" t="s">
        <v>59</v>
      </c>
      <c r="B3125" s="135" t="s">
        <v>58</v>
      </c>
      <c r="C3125" s="136">
        <v>44548</v>
      </c>
      <c r="D3125" s="137" cm="1">
        <f t="array" ref="D3125">INDEX(Horimetros!$4:$4,1,'Tabela Horímetros'!F3125)</f>
        <v>0</v>
      </c>
      <c r="F3125">
        <f t="shared" si="49"/>
        <v>349</v>
      </c>
      <c r="H3125" s="59"/>
    </row>
    <row r="3126" spans="1:8">
      <c r="A3126" s="4" t="s">
        <v>61</v>
      </c>
      <c r="B3126" s="135" t="s">
        <v>60</v>
      </c>
      <c r="C3126" s="136">
        <v>44548</v>
      </c>
      <c r="D3126" s="137" cm="1">
        <f t="array" ref="D3126">INDEX(Horimetros!$5:$5,1,'Tabela Horímetros'!F3126)</f>
        <v>25319</v>
      </c>
      <c r="F3126">
        <f t="shared" si="49"/>
        <v>349</v>
      </c>
      <c r="H3126" s="59"/>
    </row>
    <row r="3127" spans="1:8">
      <c r="A3127" s="4" t="s">
        <v>63</v>
      </c>
      <c r="B3127" s="135" t="s">
        <v>62</v>
      </c>
      <c r="C3127" s="136">
        <v>44548</v>
      </c>
      <c r="D3127" s="137" cm="1">
        <f t="array" ref="D3127">INDEX(Horimetros!$6:$6,1,'Tabela Horímetros'!F3127)</f>
        <v>22548</v>
      </c>
      <c r="F3127">
        <f t="shared" si="49"/>
        <v>349</v>
      </c>
      <c r="H3127" s="59"/>
    </row>
    <row r="3128" spans="1:8">
      <c r="A3128" s="4" t="s">
        <v>68</v>
      </c>
      <c r="B3128" s="135" t="s">
        <v>67</v>
      </c>
      <c r="C3128" s="136">
        <v>44548</v>
      </c>
      <c r="D3128" s="137" cm="1">
        <f t="array" ref="D3128">INDEX(Horimetros!$7:$7,1,'Tabela Horímetros'!F3128)</f>
        <v>24991</v>
      </c>
      <c r="F3128">
        <f t="shared" si="49"/>
        <v>349</v>
      </c>
      <c r="H3128" s="59"/>
    </row>
    <row r="3129" spans="1:8">
      <c r="A3129" s="4" t="s">
        <v>72</v>
      </c>
      <c r="B3129" s="135" t="s">
        <v>71</v>
      </c>
      <c r="C3129" s="136">
        <v>44548</v>
      </c>
      <c r="D3129" s="137" cm="1">
        <f t="array" ref="D3129">INDEX(Horimetros!$8:$8,1,'Tabela Horímetros'!F3129)</f>
        <v>23900</v>
      </c>
      <c r="F3129">
        <f t="shared" si="49"/>
        <v>349</v>
      </c>
      <c r="H3129" s="59"/>
    </row>
    <row r="3130" spans="1:8">
      <c r="A3130" s="4" t="s">
        <v>76</v>
      </c>
      <c r="B3130" s="135" t="s">
        <v>75</v>
      </c>
      <c r="C3130" s="136">
        <v>44548</v>
      </c>
      <c r="D3130" s="137" t="e" cm="1">
        <f t="array" ref="D3130">INDEX(Horimetros!#REF!,1,'Tabela Horímetros'!F3130)</f>
        <v>#REF!</v>
      </c>
      <c r="F3130">
        <f t="shared" si="49"/>
        <v>349</v>
      </c>
      <c r="H3130" s="59"/>
    </row>
    <row r="3131" spans="1:8">
      <c r="A3131" s="4" t="s">
        <v>80</v>
      </c>
      <c r="B3131" s="135" t="s">
        <v>79</v>
      </c>
      <c r="C3131" s="136">
        <v>44548</v>
      </c>
      <c r="D3131" s="137" t="e" cm="1">
        <f t="array" ref="D3131">INDEX(Horimetros!#REF!,1,'Tabela Horímetros'!F3131)</f>
        <v>#REF!</v>
      </c>
      <c r="F3131">
        <f t="shared" si="49"/>
        <v>349</v>
      </c>
      <c r="H3131" s="59"/>
    </row>
    <row r="3132" spans="1:8">
      <c r="A3132" s="4" t="s">
        <v>84</v>
      </c>
      <c r="B3132" s="135" t="s">
        <v>83</v>
      </c>
      <c r="C3132" s="136">
        <v>44548</v>
      </c>
      <c r="D3132" s="137" t="e" cm="1">
        <f t="array" ref="D3132">INDEX(Horimetros!#REF!,1,'Tabela Horímetros'!F3132)</f>
        <v>#REF!</v>
      </c>
      <c r="F3132">
        <f t="shared" si="49"/>
        <v>349</v>
      </c>
      <c r="H3132" s="59"/>
    </row>
    <row r="3133" spans="1:8">
      <c r="A3133" s="4" t="s">
        <v>86</v>
      </c>
      <c r="B3133" s="135" t="s">
        <v>85</v>
      </c>
      <c r="C3133" s="136">
        <v>44548</v>
      </c>
      <c r="D3133" s="137" t="e" cm="1">
        <f t="array" ref="D3133">INDEX(Horimetros!#REF!,1,'Tabela Horímetros'!F3133)</f>
        <v>#REF!</v>
      </c>
      <c r="F3133">
        <f t="shared" si="49"/>
        <v>349</v>
      </c>
      <c r="H3133" s="59"/>
    </row>
    <row r="3134" spans="1:8">
      <c r="A3134" s="4" t="s">
        <v>59</v>
      </c>
      <c r="B3134" s="135" t="s">
        <v>58</v>
      </c>
      <c r="C3134" s="136">
        <v>44549</v>
      </c>
      <c r="D3134" s="137" cm="1">
        <f t="array" ref="D3134">INDEX(Horimetros!$4:$4,1,'Tabela Horímetros'!F3134)</f>
        <v>0</v>
      </c>
      <c r="F3134">
        <f t="shared" si="49"/>
        <v>350</v>
      </c>
      <c r="H3134" s="59"/>
    </row>
    <row r="3135" spans="1:8">
      <c r="A3135" s="4" t="s">
        <v>61</v>
      </c>
      <c r="B3135" s="135" t="s">
        <v>60</v>
      </c>
      <c r="C3135" s="136">
        <v>44549</v>
      </c>
      <c r="D3135" s="137" cm="1">
        <f t="array" ref="D3135">INDEX(Horimetros!$5:$5,1,'Tabela Horímetros'!F3135)</f>
        <v>25335</v>
      </c>
      <c r="F3135">
        <f t="shared" si="49"/>
        <v>350</v>
      </c>
      <c r="H3135" s="59"/>
    </row>
    <row r="3136" spans="1:8">
      <c r="A3136" s="4" t="s">
        <v>63</v>
      </c>
      <c r="B3136" s="135" t="s">
        <v>62</v>
      </c>
      <c r="C3136" s="136">
        <v>44549</v>
      </c>
      <c r="D3136" s="137" cm="1">
        <f t="array" ref="D3136">INDEX(Horimetros!$6:$6,1,'Tabela Horímetros'!F3136)</f>
        <v>22569</v>
      </c>
      <c r="F3136">
        <f t="shared" si="49"/>
        <v>350</v>
      </c>
      <c r="H3136" s="59"/>
    </row>
    <row r="3137" spans="1:8">
      <c r="A3137" s="4" t="s">
        <v>68</v>
      </c>
      <c r="B3137" s="135" t="s">
        <v>67</v>
      </c>
      <c r="C3137" s="136">
        <v>44549</v>
      </c>
      <c r="D3137" s="137" cm="1">
        <f t="array" ref="D3137">INDEX(Horimetros!$7:$7,1,'Tabela Horímetros'!F3137)</f>
        <v>24992</v>
      </c>
      <c r="F3137">
        <f t="shared" si="49"/>
        <v>350</v>
      </c>
      <c r="H3137" s="59"/>
    </row>
    <row r="3138" spans="1:8">
      <c r="A3138" s="4" t="s">
        <v>72</v>
      </c>
      <c r="B3138" s="135" t="s">
        <v>71</v>
      </c>
      <c r="C3138" s="136">
        <v>44549</v>
      </c>
      <c r="D3138" s="137" cm="1">
        <f t="array" ref="D3138">INDEX(Horimetros!$8:$8,1,'Tabela Horímetros'!F3138)</f>
        <v>23916</v>
      </c>
      <c r="F3138">
        <f t="shared" si="49"/>
        <v>350</v>
      </c>
      <c r="H3138" s="59"/>
    </row>
    <row r="3139" spans="1:8">
      <c r="A3139" s="4" t="s">
        <v>76</v>
      </c>
      <c r="B3139" s="135" t="s">
        <v>75</v>
      </c>
      <c r="C3139" s="136">
        <v>44549</v>
      </c>
      <c r="D3139" s="137" t="e" cm="1">
        <f t="array" ref="D3139">INDEX(Horimetros!#REF!,1,'Tabela Horímetros'!F3139)</f>
        <v>#REF!</v>
      </c>
      <c r="F3139">
        <f t="shared" si="49"/>
        <v>350</v>
      </c>
      <c r="H3139" s="59"/>
    </row>
    <row r="3140" spans="1:8">
      <c r="A3140" s="4" t="s">
        <v>80</v>
      </c>
      <c r="B3140" s="135" t="s">
        <v>79</v>
      </c>
      <c r="C3140" s="136">
        <v>44549</v>
      </c>
      <c r="D3140" s="137" t="e" cm="1">
        <f t="array" ref="D3140">INDEX(Horimetros!#REF!,1,'Tabela Horímetros'!F3140)</f>
        <v>#REF!</v>
      </c>
      <c r="F3140">
        <f t="shared" si="49"/>
        <v>350</v>
      </c>
      <c r="H3140" s="59"/>
    </row>
    <row r="3141" spans="1:8">
      <c r="A3141" s="4" t="s">
        <v>84</v>
      </c>
      <c r="B3141" s="135" t="s">
        <v>83</v>
      </c>
      <c r="C3141" s="136">
        <v>44549</v>
      </c>
      <c r="D3141" s="137" t="e" cm="1">
        <f t="array" ref="D3141">INDEX(Horimetros!#REF!,1,'Tabela Horímetros'!F3141)</f>
        <v>#REF!</v>
      </c>
      <c r="F3141">
        <f t="shared" si="49"/>
        <v>350</v>
      </c>
      <c r="H3141" s="59"/>
    </row>
    <row r="3142" spans="1:8">
      <c r="A3142" s="4" t="s">
        <v>86</v>
      </c>
      <c r="B3142" s="135" t="s">
        <v>85</v>
      </c>
      <c r="C3142" s="136">
        <v>44549</v>
      </c>
      <c r="D3142" s="137" t="e" cm="1">
        <f t="array" ref="D3142">INDEX(Horimetros!#REF!,1,'Tabela Horímetros'!F3142)</f>
        <v>#REF!</v>
      </c>
      <c r="F3142">
        <f t="shared" si="49"/>
        <v>350</v>
      </c>
      <c r="H3142" s="59"/>
    </row>
    <row r="3143" spans="1:8">
      <c r="A3143" s="4" t="s">
        <v>59</v>
      </c>
      <c r="B3143" s="135" t="s">
        <v>58</v>
      </c>
      <c r="C3143" s="136">
        <v>44550</v>
      </c>
      <c r="D3143" s="137" cm="1">
        <f t="array" ref="D3143">INDEX(Horimetros!$4:$4,1,'Tabela Horímetros'!F3143)</f>
        <v>0</v>
      </c>
      <c r="F3143">
        <f t="shared" si="49"/>
        <v>351</v>
      </c>
      <c r="H3143" s="59"/>
    </row>
    <row r="3144" spans="1:8">
      <c r="A3144" s="4" t="s">
        <v>61</v>
      </c>
      <c r="B3144" s="135" t="s">
        <v>60</v>
      </c>
      <c r="C3144" s="136">
        <v>44550</v>
      </c>
      <c r="D3144" s="137" cm="1">
        <f t="array" ref="D3144">INDEX(Horimetros!$5:$5,1,'Tabela Horímetros'!F3144)</f>
        <v>25254</v>
      </c>
      <c r="F3144">
        <f t="shared" si="49"/>
        <v>351</v>
      </c>
      <c r="H3144" s="59"/>
    </row>
    <row r="3145" spans="1:8">
      <c r="A3145" s="4" t="s">
        <v>63</v>
      </c>
      <c r="B3145" s="135" t="s">
        <v>62</v>
      </c>
      <c r="C3145" s="136">
        <v>44550</v>
      </c>
      <c r="D3145" s="137" cm="1">
        <f t="array" ref="D3145">INDEX(Horimetros!$6:$6,1,'Tabela Horímetros'!F3145)</f>
        <v>22583</v>
      </c>
      <c r="F3145">
        <f t="shared" si="49"/>
        <v>351</v>
      </c>
      <c r="H3145" s="59"/>
    </row>
    <row r="3146" spans="1:8">
      <c r="A3146" s="4" t="s">
        <v>68</v>
      </c>
      <c r="B3146" s="135" t="s">
        <v>67</v>
      </c>
      <c r="C3146" s="136">
        <v>44550</v>
      </c>
      <c r="D3146" s="137" cm="1">
        <f t="array" ref="D3146">INDEX(Horimetros!$7:$7,1,'Tabela Horímetros'!F3146)</f>
        <v>24993</v>
      </c>
      <c r="F3146">
        <f t="shared" si="49"/>
        <v>351</v>
      </c>
      <c r="H3146" s="59"/>
    </row>
    <row r="3147" spans="1:8">
      <c r="A3147" s="4" t="s">
        <v>72</v>
      </c>
      <c r="B3147" s="135" t="s">
        <v>71</v>
      </c>
      <c r="C3147" s="136">
        <v>44550</v>
      </c>
      <c r="D3147" s="137" cm="1">
        <f t="array" ref="D3147">INDEX(Horimetros!$8:$8,1,'Tabela Horímetros'!F3147)</f>
        <v>23935</v>
      </c>
      <c r="F3147">
        <f t="shared" si="49"/>
        <v>351</v>
      </c>
      <c r="H3147" s="59"/>
    </row>
    <row r="3148" spans="1:8">
      <c r="A3148" s="4" t="s">
        <v>76</v>
      </c>
      <c r="B3148" s="135" t="s">
        <v>75</v>
      </c>
      <c r="C3148" s="136">
        <v>44550</v>
      </c>
      <c r="D3148" s="137" t="e" cm="1">
        <f t="array" ref="D3148">INDEX(Horimetros!#REF!,1,'Tabela Horímetros'!F3148)</f>
        <v>#REF!</v>
      </c>
      <c r="F3148">
        <f t="shared" si="49"/>
        <v>351</v>
      </c>
      <c r="H3148" s="59"/>
    </row>
    <row r="3149" spans="1:8">
      <c r="A3149" s="4" t="s">
        <v>80</v>
      </c>
      <c r="B3149" s="135" t="s">
        <v>79</v>
      </c>
      <c r="C3149" s="136">
        <v>44550</v>
      </c>
      <c r="D3149" s="137" t="e" cm="1">
        <f t="array" ref="D3149">INDEX(Horimetros!#REF!,1,'Tabela Horímetros'!F3149)</f>
        <v>#REF!</v>
      </c>
      <c r="F3149">
        <f t="shared" si="49"/>
        <v>351</v>
      </c>
      <c r="H3149" s="59"/>
    </row>
    <row r="3150" spans="1:8">
      <c r="A3150" s="4" t="s">
        <v>84</v>
      </c>
      <c r="B3150" s="135" t="s">
        <v>83</v>
      </c>
      <c r="C3150" s="136">
        <v>44550</v>
      </c>
      <c r="D3150" s="137" t="e" cm="1">
        <f t="array" ref="D3150">INDEX(Horimetros!#REF!,1,'Tabela Horímetros'!F3150)</f>
        <v>#REF!</v>
      </c>
      <c r="F3150">
        <f t="shared" si="49"/>
        <v>351</v>
      </c>
      <c r="H3150" s="59"/>
    </row>
    <row r="3151" spans="1:8">
      <c r="A3151" s="4" t="s">
        <v>86</v>
      </c>
      <c r="B3151" s="135" t="s">
        <v>85</v>
      </c>
      <c r="C3151" s="136">
        <v>44550</v>
      </c>
      <c r="D3151" s="137" t="e" cm="1">
        <f t="array" ref="D3151">INDEX(Horimetros!#REF!,1,'Tabela Horímetros'!F3151)</f>
        <v>#REF!</v>
      </c>
      <c r="F3151">
        <f t="shared" si="49"/>
        <v>351</v>
      </c>
      <c r="H3151" s="59"/>
    </row>
    <row r="3152" spans="1:8">
      <c r="A3152" s="4" t="s">
        <v>59</v>
      </c>
      <c r="B3152" s="135" t="s">
        <v>58</v>
      </c>
      <c r="C3152" s="136">
        <v>44551</v>
      </c>
      <c r="D3152" s="137" cm="1">
        <f t="array" ref="D3152">INDEX(Horimetros!$4:$4,1,'Tabela Horímetros'!F3152)</f>
        <v>0</v>
      </c>
      <c r="F3152">
        <f t="shared" si="49"/>
        <v>352</v>
      </c>
      <c r="H3152" s="59"/>
    </row>
    <row r="3153" spans="1:8">
      <c r="A3153" s="4" t="s">
        <v>61</v>
      </c>
      <c r="B3153" s="135" t="s">
        <v>60</v>
      </c>
      <c r="C3153" s="136">
        <v>44551</v>
      </c>
      <c r="D3153" s="137" cm="1">
        <f t="array" ref="D3153">INDEX(Horimetros!$5:$5,1,'Tabela Horímetros'!F3153)</f>
        <v>25381</v>
      </c>
      <c r="F3153">
        <f t="shared" si="49"/>
        <v>352</v>
      </c>
      <c r="H3153" s="59"/>
    </row>
    <row r="3154" spans="1:8">
      <c r="A3154" s="4" t="s">
        <v>63</v>
      </c>
      <c r="B3154" s="135" t="s">
        <v>62</v>
      </c>
      <c r="C3154" s="136">
        <v>44551</v>
      </c>
      <c r="D3154" s="137" cm="1">
        <f t="array" ref="D3154">INDEX(Horimetros!$6:$6,1,'Tabela Horímetros'!F3154)</f>
        <v>22601</v>
      </c>
      <c r="F3154">
        <f t="shared" si="49"/>
        <v>352</v>
      </c>
      <c r="H3154" s="59"/>
    </row>
    <row r="3155" spans="1:8">
      <c r="A3155" s="4" t="s">
        <v>68</v>
      </c>
      <c r="B3155" s="135" t="s">
        <v>67</v>
      </c>
      <c r="C3155" s="136">
        <v>44551</v>
      </c>
      <c r="D3155" s="137" cm="1">
        <f t="array" ref="D3155">INDEX(Horimetros!$7:$7,1,'Tabela Horímetros'!F3155)</f>
        <v>25018</v>
      </c>
      <c r="F3155">
        <f t="shared" si="49"/>
        <v>352</v>
      </c>
      <c r="H3155" s="59"/>
    </row>
    <row r="3156" spans="1:8">
      <c r="A3156" s="4" t="s">
        <v>72</v>
      </c>
      <c r="B3156" s="135" t="s">
        <v>71</v>
      </c>
      <c r="C3156" s="136">
        <v>44551</v>
      </c>
      <c r="D3156" s="137" cm="1">
        <f t="array" ref="D3156">INDEX(Horimetros!$8:$8,1,'Tabela Horímetros'!F3156)</f>
        <v>23943</v>
      </c>
      <c r="F3156">
        <f t="shared" si="49"/>
        <v>352</v>
      </c>
      <c r="H3156" s="59"/>
    </row>
    <row r="3157" spans="1:8">
      <c r="A3157" s="4" t="s">
        <v>76</v>
      </c>
      <c r="B3157" s="135" t="s">
        <v>75</v>
      </c>
      <c r="C3157" s="136">
        <v>44551</v>
      </c>
      <c r="D3157" s="137" t="e" cm="1">
        <f t="array" ref="D3157">INDEX(Horimetros!#REF!,1,'Tabela Horímetros'!F3157)</f>
        <v>#REF!</v>
      </c>
      <c r="F3157">
        <f t="shared" ref="F3157:F3220" si="50">F3148+1</f>
        <v>352</v>
      </c>
      <c r="H3157" s="59"/>
    </row>
    <row r="3158" spans="1:8">
      <c r="A3158" s="4" t="s">
        <v>80</v>
      </c>
      <c r="B3158" s="135" t="s">
        <v>79</v>
      </c>
      <c r="C3158" s="136">
        <v>44551</v>
      </c>
      <c r="D3158" s="137" t="e" cm="1">
        <f t="array" ref="D3158">INDEX(Horimetros!#REF!,1,'Tabela Horímetros'!F3158)</f>
        <v>#REF!</v>
      </c>
      <c r="F3158">
        <f t="shared" si="50"/>
        <v>352</v>
      </c>
      <c r="H3158" s="59"/>
    </row>
    <row r="3159" spans="1:8">
      <c r="A3159" s="4" t="s">
        <v>84</v>
      </c>
      <c r="B3159" s="135" t="s">
        <v>83</v>
      </c>
      <c r="C3159" s="136">
        <v>44551</v>
      </c>
      <c r="D3159" s="137" t="e" cm="1">
        <f t="array" ref="D3159">INDEX(Horimetros!#REF!,1,'Tabela Horímetros'!F3159)</f>
        <v>#REF!</v>
      </c>
      <c r="F3159">
        <f t="shared" si="50"/>
        <v>352</v>
      </c>
      <c r="H3159" s="59"/>
    </row>
    <row r="3160" spans="1:8">
      <c r="A3160" s="4" t="s">
        <v>86</v>
      </c>
      <c r="B3160" s="135" t="s">
        <v>85</v>
      </c>
      <c r="C3160" s="136">
        <v>44551</v>
      </c>
      <c r="D3160" s="137" t="e" cm="1">
        <f t="array" ref="D3160">INDEX(Horimetros!#REF!,1,'Tabela Horímetros'!F3160)</f>
        <v>#REF!</v>
      </c>
      <c r="F3160">
        <f t="shared" si="50"/>
        <v>352</v>
      </c>
      <c r="H3160" s="59"/>
    </row>
    <row r="3161" spans="1:8">
      <c r="A3161" s="4" t="s">
        <v>59</v>
      </c>
      <c r="B3161" s="135" t="s">
        <v>58</v>
      </c>
      <c r="C3161" s="136">
        <v>44552</v>
      </c>
      <c r="D3161" s="137" cm="1">
        <f t="array" ref="D3161">INDEX(Horimetros!$4:$4,1,'Tabela Horímetros'!F3161)</f>
        <v>0</v>
      </c>
      <c r="F3161">
        <f t="shared" si="50"/>
        <v>353</v>
      </c>
      <c r="H3161" s="59"/>
    </row>
    <row r="3162" spans="1:8">
      <c r="A3162" s="4" t="s">
        <v>61</v>
      </c>
      <c r="B3162" s="135" t="s">
        <v>60</v>
      </c>
      <c r="C3162" s="136">
        <v>44552</v>
      </c>
      <c r="D3162" s="137" cm="1">
        <f t="array" ref="D3162">INDEX(Horimetros!$5:$5,1,'Tabela Horímetros'!F3162)</f>
        <v>25390</v>
      </c>
      <c r="F3162">
        <f t="shared" si="50"/>
        <v>353</v>
      </c>
      <c r="H3162" s="59"/>
    </row>
    <row r="3163" spans="1:8">
      <c r="A3163" s="4" t="s">
        <v>63</v>
      </c>
      <c r="B3163" s="135" t="s">
        <v>62</v>
      </c>
      <c r="C3163" s="136">
        <v>44552</v>
      </c>
      <c r="D3163" s="137" cm="1">
        <f t="array" ref="D3163">INDEX(Horimetros!$6:$6,1,'Tabela Horímetros'!F3163)</f>
        <v>22608</v>
      </c>
      <c r="F3163">
        <f t="shared" si="50"/>
        <v>353</v>
      </c>
      <c r="H3163" s="59"/>
    </row>
    <row r="3164" spans="1:8">
      <c r="A3164" s="4" t="s">
        <v>68</v>
      </c>
      <c r="B3164" s="135" t="s">
        <v>67</v>
      </c>
      <c r="C3164" s="136">
        <v>44552</v>
      </c>
      <c r="D3164" s="137" cm="1">
        <f t="array" ref="D3164">INDEX(Horimetros!$7:$7,1,'Tabela Horímetros'!F3164)</f>
        <v>25027</v>
      </c>
      <c r="F3164">
        <f t="shared" si="50"/>
        <v>353</v>
      </c>
      <c r="H3164" s="59"/>
    </row>
    <row r="3165" spans="1:8">
      <c r="A3165" s="4" t="s">
        <v>72</v>
      </c>
      <c r="B3165" s="135" t="s">
        <v>71</v>
      </c>
      <c r="C3165" s="136">
        <v>44552</v>
      </c>
      <c r="D3165" s="137" cm="1">
        <f t="array" ref="D3165">INDEX(Horimetros!$8:$8,1,'Tabela Horímetros'!F3165)</f>
        <v>23946</v>
      </c>
      <c r="F3165">
        <f t="shared" si="50"/>
        <v>353</v>
      </c>
      <c r="H3165" s="59"/>
    </row>
    <row r="3166" spans="1:8">
      <c r="A3166" s="4" t="s">
        <v>76</v>
      </c>
      <c r="B3166" s="135" t="s">
        <v>75</v>
      </c>
      <c r="C3166" s="136">
        <v>44552</v>
      </c>
      <c r="D3166" s="137" t="e" cm="1">
        <f t="array" ref="D3166">INDEX(Horimetros!#REF!,1,'Tabela Horímetros'!F3166)</f>
        <v>#REF!</v>
      </c>
      <c r="F3166">
        <f t="shared" si="50"/>
        <v>353</v>
      </c>
      <c r="H3166" s="59"/>
    </row>
    <row r="3167" spans="1:8">
      <c r="A3167" s="4" t="s">
        <v>80</v>
      </c>
      <c r="B3167" s="135" t="s">
        <v>79</v>
      </c>
      <c r="C3167" s="136">
        <v>44552</v>
      </c>
      <c r="D3167" s="137" t="e" cm="1">
        <f t="array" ref="D3167">INDEX(Horimetros!#REF!,1,'Tabela Horímetros'!F3167)</f>
        <v>#REF!</v>
      </c>
      <c r="F3167">
        <f t="shared" si="50"/>
        <v>353</v>
      </c>
      <c r="H3167" s="59"/>
    </row>
    <row r="3168" spans="1:8">
      <c r="A3168" s="4" t="s">
        <v>84</v>
      </c>
      <c r="B3168" s="135" t="s">
        <v>83</v>
      </c>
      <c r="C3168" s="136">
        <v>44552</v>
      </c>
      <c r="D3168" s="137" t="e" cm="1">
        <f t="array" ref="D3168">INDEX(Horimetros!#REF!,1,'Tabela Horímetros'!F3168)</f>
        <v>#REF!</v>
      </c>
      <c r="F3168">
        <f t="shared" si="50"/>
        <v>353</v>
      </c>
      <c r="H3168" s="59"/>
    </row>
    <row r="3169" spans="1:8">
      <c r="A3169" s="4" t="s">
        <v>86</v>
      </c>
      <c r="B3169" s="135" t="s">
        <v>85</v>
      </c>
      <c r="C3169" s="136">
        <v>44552</v>
      </c>
      <c r="D3169" s="137" t="e" cm="1">
        <f t="array" ref="D3169">INDEX(Horimetros!#REF!,1,'Tabela Horímetros'!F3169)</f>
        <v>#REF!</v>
      </c>
      <c r="F3169">
        <f t="shared" si="50"/>
        <v>353</v>
      </c>
      <c r="H3169" s="59"/>
    </row>
    <row r="3170" spans="1:8">
      <c r="A3170" s="4" t="s">
        <v>59</v>
      </c>
      <c r="B3170" s="135" t="s">
        <v>58</v>
      </c>
      <c r="C3170" s="136">
        <v>44553</v>
      </c>
      <c r="D3170" s="137" cm="1">
        <f t="array" ref="D3170">INDEX(Horimetros!$4:$4,1,'Tabela Horímetros'!F3170)</f>
        <v>0</v>
      </c>
      <c r="F3170">
        <f t="shared" si="50"/>
        <v>354</v>
      </c>
      <c r="H3170" s="59"/>
    </row>
    <row r="3171" spans="1:8">
      <c r="A3171" s="4" t="s">
        <v>61</v>
      </c>
      <c r="B3171" s="135" t="s">
        <v>60</v>
      </c>
      <c r="C3171" s="136">
        <v>44553</v>
      </c>
      <c r="D3171" s="137" cm="1">
        <f t="array" ref="D3171">INDEX(Horimetros!$5:$5,1,'Tabela Horímetros'!F3171)</f>
        <v>25405</v>
      </c>
      <c r="F3171">
        <f t="shared" si="50"/>
        <v>354</v>
      </c>
      <c r="H3171" s="59"/>
    </row>
    <row r="3172" spans="1:8">
      <c r="A3172" s="4" t="s">
        <v>63</v>
      </c>
      <c r="B3172" s="135" t="s">
        <v>62</v>
      </c>
      <c r="C3172" s="136">
        <v>44553</v>
      </c>
      <c r="D3172" s="137" cm="1">
        <f t="array" ref="D3172">INDEX(Horimetros!$6:$6,1,'Tabela Horímetros'!F3172)</f>
        <v>22623</v>
      </c>
      <c r="F3172">
        <f t="shared" si="50"/>
        <v>354</v>
      </c>
      <c r="H3172" s="59"/>
    </row>
    <row r="3173" spans="1:8">
      <c r="A3173" s="4" t="s">
        <v>68</v>
      </c>
      <c r="B3173" s="135" t="s">
        <v>67</v>
      </c>
      <c r="C3173" s="136">
        <v>44553</v>
      </c>
      <c r="D3173" s="137" cm="1">
        <f t="array" ref="D3173">INDEX(Horimetros!$7:$7,1,'Tabela Horímetros'!F3173)</f>
        <v>25046</v>
      </c>
      <c r="F3173">
        <f t="shared" si="50"/>
        <v>354</v>
      </c>
      <c r="H3173" s="59"/>
    </row>
    <row r="3174" spans="1:8">
      <c r="A3174" s="4" t="s">
        <v>72</v>
      </c>
      <c r="B3174" s="135" t="s">
        <v>71</v>
      </c>
      <c r="C3174" s="136">
        <v>44553</v>
      </c>
      <c r="D3174" s="137" cm="1">
        <f t="array" ref="D3174">INDEX(Horimetros!$8:$8,1,'Tabela Horímetros'!F3174)</f>
        <v>23954</v>
      </c>
      <c r="F3174">
        <f t="shared" si="50"/>
        <v>354</v>
      </c>
      <c r="H3174" s="59"/>
    </row>
    <row r="3175" spans="1:8">
      <c r="A3175" s="4" t="s">
        <v>76</v>
      </c>
      <c r="B3175" s="135" t="s">
        <v>75</v>
      </c>
      <c r="C3175" s="136">
        <v>44553</v>
      </c>
      <c r="D3175" s="137" t="e" cm="1">
        <f t="array" ref="D3175">INDEX(Horimetros!#REF!,1,'Tabela Horímetros'!F3175)</f>
        <v>#REF!</v>
      </c>
      <c r="F3175">
        <f t="shared" si="50"/>
        <v>354</v>
      </c>
      <c r="H3175" s="59"/>
    </row>
    <row r="3176" spans="1:8">
      <c r="A3176" s="4" t="s">
        <v>80</v>
      </c>
      <c r="B3176" s="135" t="s">
        <v>79</v>
      </c>
      <c r="C3176" s="136">
        <v>44553</v>
      </c>
      <c r="D3176" s="137" t="e" cm="1">
        <f t="array" ref="D3176">INDEX(Horimetros!#REF!,1,'Tabela Horímetros'!F3176)</f>
        <v>#REF!</v>
      </c>
      <c r="F3176">
        <f t="shared" si="50"/>
        <v>354</v>
      </c>
      <c r="H3176" s="59"/>
    </row>
    <row r="3177" spans="1:8">
      <c r="A3177" s="4" t="s">
        <v>84</v>
      </c>
      <c r="B3177" s="135" t="s">
        <v>83</v>
      </c>
      <c r="C3177" s="136">
        <v>44553</v>
      </c>
      <c r="D3177" s="137" t="e" cm="1">
        <f t="array" ref="D3177">INDEX(Horimetros!#REF!,1,'Tabela Horímetros'!F3177)</f>
        <v>#REF!</v>
      </c>
      <c r="F3177">
        <f t="shared" si="50"/>
        <v>354</v>
      </c>
      <c r="H3177" s="59"/>
    </row>
    <row r="3178" spans="1:8">
      <c r="A3178" s="4" t="s">
        <v>86</v>
      </c>
      <c r="B3178" s="135" t="s">
        <v>85</v>
      </c>
      <c r="C3178" s="136">
        <v>44553</v>
      </c>
      <c r="D3178" s="137" t="e" cm="1">
        <f t="array" ref="D3178">INDEX(Horimetros!#REF!,1,'Tabela Horímetros'!F3178)</f>
        <v>#REF!</v>
      </c>
      <c r="F3178">
        <f t="shared" si="50"/>
        <v>354</v>
      </c>
      <c r="H3178" s="59"/>
    </row>
    <row r="3179" spans="1:8">
      <c r="A3179" s="4" t="s">
        <v>59</v>
      </c>
      <c r="B3179" s="135" t="s">
        <v>58</v>
      </c>
      <c r="C3179" s="136">
        <v>44554</v>
      </c>
      <c r="D3179" s="137" cm="1">
        <f t="array" ref="D3179">INDEX(Horimetros!$4:$4,1,'Tabela Horímetros'!F3179)</f>
        <v>0</v>
      </c>
      <c r="F3179">
        <f t="shared" si="50"/>
        <v>355</v>
      </c>
      <c r="H3179" s="59"/>
    </row>
    <row r="3180" spans="1:8">
      <c r="A3180" s="4" t="s">
        <v>61</v>
      </c>
      <c r="B3180" s="135" t="s">
        <v>60</v>
      </c>
      <c r="C3180" s="136">
        <v>44554</v>
      </c>
      <c r="D3180" s="137" cm="1">
        <f t="array" ref="D3180">INDEX(Horimetros!$5:$5,1,'Tabela Horímetros'!F3180)</f>
        <v>25424</v>
      </c>
      <c r="F3180">
        <f t="shared" si="50"/>
        <v>355</v>
      </c>
      <c r="H3180" s="59"/>
    </row>
    <row r="3181" spans="1:8">
      <c r="A3181" s="4" t="s">
        <v>63</v>
      </c>
      <c r="B3181" s="135" t="s">
        <v>62</v>
      </c>
      <c r="C3181" s="136">
        <v>44554</v>
      </c>
      <c r="D3181" s="137" cm="1">
        <f t="array" ref="D3181">INDEX(Horimetros!$6:$6,1,'Tabela Horímetros'!F3181)</f>
        <v>22630</v>
      </c>
      <c r="F3181">
        <f t="shared" si="50"/>
        <v>355</v>
      </c>
      <c r="H3181" s="59"/>
    </row>
    <row r="3182" spans="1:8">
      <c r="A3182" s="4" t="s">
        <v>68</v>
      </c>
      <c r="B3182" s="135" t="s">
        <v>67</v>
      </c>
      <c r="C3182" s="136">
        <v>44554</v>
      </c>
      <c r="D3182" s="137" cm="1">
        <f t="array" ref="D3182">INDEX(Horimetros!$7:$7,1,'Tabela Horímetros'!F3182)</f>
        <v>25050</v>
      </c>
      <c r="F3182">
        <f t="shared" si="50"/>
        <v>355</v>
      </c>
      <c r="H3182" s="59"/>
    </row>
    <row r="3183" spans="1:8">
      <c r="A3183" s="4" t="s">
        <v>72</v>
      </c>
      <c r="B3183" s="135" t="s">
        <v>71</v>
      </c>
      <c r="C3183" s="136">
        <v>44554</v>
      </c>
      <c r="D3183" s="137" cm="1">
        <f t="array" ref="D3183">INDEX(Horimetros!$8:$8,1,'Tabela Horímetros'!F3183)</f>
        <v>23976</v>
      </c>
      <c r="F3183">
        <f t="shared" si="50"/>
        <v>355</v>
      </c>
      <c r="H3183" s="59"/>
    </row>
    <row r="3184" spans="1:8">
      <c r="A3184" s="4" t="s">
        <v>76</v>
      </c>
      <c r="B3184" s="135" t="s">
        <v>75</v>
      </c>
      <c r="C3184" s="136">
        <v>44554</v>
      </c>
      <c r="D3184" s="137" t="e" cm="1">
        <f t="array" ref="D3184">INDEX(Horimetros!#REF!,1,'Tabela Horímetros'!F3184)</f>
        <v>#REF!</v>
      </c>
      <c r="F3184">
        <f t="shared" si="50"/>
        <v>355</v>
      </c>
      <c r="H3184" s="59"/>
    </row>
    <row r="3185" spans="1:8">
      <c r="A3185" s="4" t="s">
        <v>80</v>
      </c>
      <c r="B3185" s="135" t="s">
        <v>79</v>
      </c>
      <c r="C3185" s="136">
        <v>44554</v>
      </c>
      <c r="D3185" s="137" t="e" cm="1">
        <f t="array" ref="D3185">INDEX(Horimetros!#REF!,1,'Tabela Horímetros'!F3185)</f>
        <v>#REF!</v>
      </c>
      <c r="F3185">
        <f t="shared" si="50"/>
        <v>355</v>
      </c>
      <c r="H3185" s="59"/>
    </row>
    <row r="3186" spans="1:8">
      <c r="A3186" s="4" t="s">
        <v>84</v>
      </c>
      <c r="B3186" s="135" t="s">
        <v>83</v>
      </c>
      <c r="C3186" s="136">
        <v>44554</v>
      </c>
      <c r="D3186" s="137" t="e" cm="1">
        <f t="array" ref="D3186">INDEX(Horimetros!#REF!,1,'Tabela Horímetros'!F3186)</f>
        <v>#REF!</v>
      </c>
      <c r="F3186">
        <f t="shared" si="50"/>
        <v>355</v>
      </c>
      <c r="H3186" s="59"/>
    </row>
    <row r="3187" spans="1:8">
      <c r="A3187" s="4" t="s">
        <v>86</v>
      </c>
      <c r="B3187" s="135" t="s">
        <v>85</v>
      </c>
      <c r="C3187" s="136">
        <v>44554</v>
      </c>
      <c r="D3187" s="137" t="e" cm="1">
        <f t="array" ref="D3187">INDEX(Horimetros!#REF!,1,'Tabela Horímetros'!F3187)</f>
        <v>#REF!</v>
      </c>
      <c r="F3187">
        <f t="shared" si="50"/>
        <v>355</v>
      </c>
      <c r="H3187" s="59"/>
    </row>
    <row r="3188" spans="1:8">
      <c r="A3188" s="4" t="s">
        <v>59</v>
      </c>
      <c r="B3188" s="135" t="s">
        <v>58</v>
      </c>
      <c r="C3188" s="136">
        <v>44555</v>
      </c>
      <c r="D3188" s="137" cm="1">
        <f t="array" ref="D3188">INDEX(Horimetros!$4:$4,1,'Tabela Horímetros'!F3188)</f>
        <v>0</v>
      </c>
      <c r="F3188">
        <f t="shared" si="50"/>
        <v>356</v>
      </c>
      <c r="H3188" s="59"/>
    </row>
    <row r="3189" spans="1:8">
      <c r="A3189" s="4" t="s">
        <v>61</v>
      </c>
      <c r="B3189" s="135" t="s">
        <v>60</v>
      </c>
      <c r="C3189" s="136">
        <v>44555</v>
      </c>
      <c r="D3189" s="137" cm="1">
        <f t="array" ref="D3189">INDEX(Horimetros!$5:$5,1,'Tabela Horímetros'!F3189)</f>
        <v>25439</v>
      </c>
      <c r="F3189">
        <f t="shared" si="50"/>
        <v>356</v>
      </c>
      <c r="H3189" s="59"/>
    </row>
    <row r="3190" spans="1:8">
      <c r="A3190" s="4" t="s">
        <v>63</v>
      </c>
      <c r="B3190" s="135" t="s">
        <v>62</v>
      </c>
      <c r="C3190" s="136">
        <v>44555</v>
      </c>
      <c r="D3190" s="137" cm="1">
        <f t="array" ref="D3190">INDEX(Horimetros!$6:$6,1,'Tabela Horímetros'!F3190)</f>
        <v>22648</v>
      </c>
      <c r="F3190">
        <f t="shared" si="50"/>
        <v>356</v>
      </c>
      <c r="H3190" s="59"/>
    </row>
    <row r="3191" spans="1:8">
      <c r="A3191" s="4" t="s">
        <v>68</v>
      </c>
      <c r="B3191" s="135" t="s">
        <v>67</v>
      </c>
      <c r="C3191" s="136">
        <v>44555</v>
      </c>
      <c r="D3191" s="137" cm="1">
        <f t="array" ref="D3191">INDEX(Horimetros!$7:$7,1,'Tabela Horímetros'!F3191)</f>
        <v>25051</v>
      </c>
      <c r="F3191">
        <f t="shared" si="50"/>
        <v>356</v>
      </c>
      <c r="H3191" s="59"/>
    </row>
    <row r="3192" spans="1:8">
      <c r="A3192" s="4" t="s">
        <v>72</v>
      </c>
      <c r="B3192" s="135" t="s">
        <v>71</v>
      </c>
      <c r="C3192" s="136">
        <v>44555</v>
      </c>
      <c r="D3192" s="137" cm="1">
        <f t="array" ref="D3192">INDEX(Horimetros!$8:$8,1,'Tabela Horímetros'!F3192)</f>
        <v>23992</v>
      </c>
      <c r="F3192">
        <f t="shared" si="50"/>
        <v>356</v>
      </c>
      <c r="H3192" s="59"/>
    </row>
    <row r="3193" spans="1:8">
      <c r="A3193" s="4" t="s">
        <v>76</v>
      </c>
      <c r="B3193" s="135" t="s">
        <v>75</v>
      </c>
      <c r="C3193" s="136">
        <v>44555</v>
      </c>
      <c r="D3193" s="137" t="e" cm="1">
        <f t="array" ref="D3193">INDEX(Horimetros!#REF!,1,'Tabela Horímetros'!F3193)</f>
        <v>#REF!</v>
      </c>
      <c r="F3193">
        <f t="shared" si="50"/>
        <v>356</v>
      </c>
      <c r="H3193" s="59"/>
    </row>
    <row r="3194" spans="1:8">
      <c r="A3194" s="4" t="s">
        <v>80</v>
      </c>
      <c r="B3194" s="135" t="s">
        <v>79</v>
      </c>
      <c r="C3194" s="136">
        <v>44555</v>
      </c>
      <c r="D3194" s="137" t="e" cm="1">
        <f t="array" ref="D3194">INDEX(Horimetros!#REF!,1,'Tabela Horímetros'!F3194)</f>
        <v>#REF!</v>
      </c>
      <c r="F3194">
        <f t="shared" si="50"/>
        <v>356</v>
      </c>
      <c r="H3194" s="59"/>
    </row>
    <row r="3195" spans="1:8">
      <c r="A3195" s="4" t="s">
        <v>84</v>
      </c>
      <c r="B3195" s="135" t="s">
        <v>83</v>
      </c>
      <c r="C3195" s="136">
        <v>44555</v>
      </c>
      <c r="D3195" s="137" t="e" cm="1">
        <f t="array" ref="D3195">INDEX(Horimetros!#REF!,1,'Tabela Horímetros'!F3195)</f>
        <v>#REF!</v>
      </c>
      <c r="F3195">
        <f t="shared" si="50"/>
        <v>356</v>
      </c>
      <c r="H3195" s="59"/>
    </row>
    <row r="3196" spans="1:8">
      <c r="A3196" s="4" t="s">
        <v>86</v>
      </c>
      <c r="B3196" s="135" t="s">
        <v>85</v>
      </c>
      <c r="C3196" s="136">
        <v>44555</v>
      </c>
      <c r="D3196" s="137" t="e" cm="1">
        <f t="array" ref="D3196">INDEX(Horimetros!#REF!,1,'Tabela Horímetros'!F3196)</f>
        <v>#REF!</v>
      </c>
      <c r="F3196">
        <f t="shared" si="50"/>
        <v>356</v>
      </c>
      <c r="H3196" s="59"/>
    </row>
    <row r="3197" spans="1:8">
      <c r="A3197" s="4" t="s">
        <v>59</v>
      </c>
      <c r="B3197" s="135" t="s">
        <v>58</v>
      </c>
      <c r="C3197" s="136">
        <v>44556</v>
      </c>
      <c r="D3197" s="137" cm="1">
        <f t="array" ref="D3197">INDEX(Horimetros!$4:$4,1,'Tabela Horímetros'!F3197)</f>
        <v>0</v>
      </c>
      <c r="F3197">
        <f t="shared" si="50"/>
        <v>357</v>
      </c>
      <c r="H3197" s="59"/>
    </row>
    <row r="3198" spans="1:8">
      <c r="A3198" s="4" t="s">
        <v>61</v>
      </c>
      <c r="B3198" s="135" t="s">
        <v>60</v>
      </c>
      <c r="C3198" s="136">
        <v>44556</v>
      </c>
      <c r="D3198" s="137" cm="1">
        <f t="array" ref="D3198">INDEX(Horimetros!$5:$5,1,'Tabela Horímetros'!F3198)</f>
        <v>25441</v>
      </c>
      <c r="F3198">
        <f t="shared" si="50"/>
        <v>357</v>
      </c>
      <c r="H3198" s="59"/>
    </row>
    <row r="3199" spans="1:8">
      <c r="A3199" s="4" t="s">
        <v>63</v>
      </c>
      <c r="B3199" s="135" t="s">
        <v>62</v>
      </c>
      <c r="C3199" s="136">
        <v>44556</v>
      </c>
      <c r="D3199" s="137" cm="1">
        <f t="array" ref="D3199">INDEX(Horimetros!$6:$6,1,'Tabela Horímetros'!F3199)</f>
        <v>22667</v>
      </c>
      <c r="F3199">
        <f t="shared" si="50"/>
        <v>357</v>
      </c>
      <c r="H3199" s="59"/>
    </row>
    <row r="3200" spans="1:8">
      <c r="A3200" s="4" t="s">
        <v>68</v>
      </c>
      <c r="B3200" s="135" t="s">
        <v>67</v>
      </c>
      <c r="C3200" s="136">
        <v>44556</v>
      </c>
      <c r="D3200" s="137" cm="1">
        <f t="array" ref="D3200">INDEX(Horimetros!$7:$7,1,'Tabela Horímetros'!F3200)</f>
        <v>25068</v>
      </c>
      <c r="F3200">
        <f t="shared" si="50"/>
        <v>357</v>
      </c>
      <c r="H3200" s="59"/>
    </row>
    <row r="3201" spans="1:8">
      <c r="A3201" s="4" t="s">
        <v>72</v>
      </c>
      <c r="B3201" s="135" t="s">
        <v>71</v>
      </c>
      <c r="C3201" s="136">
        <v>44556</v>
      </c>
      <c r="D3201" s="137" cm="1">
        <f t="array" ref="D3201">INDEX(Horimetros!$8:$8,1,'Tabela Horímetros'!F3201)</f>
        <v>24012</v>
      </c>
      <c r="F3201">
        <f t="shared" si="50"/>
        <v>357</v>
      </c>
      <c r="H3201" s="59"/>
    </row>
    <row r="3202" spans="1:8">
      <c r="A3202" s="4" t="s">
        <v>76</v>
      </c>
      <c r="B3202" s="135" t="s">
        <v>75</v>
      </c>
      <c r="C3202" s="136">
        <v>44556</v>
      </c>
      <c r="D3202" s="137" t="e" cm="1">
        <f t="array" ref="D3202">INDEX(Horimetros!#REF!,1,'Tabela Horímetros'!F3202)</f>
        <v>#REF!</v>
      </c>
      <c r="F3202">
        <f t="shared" si="50"/>
        <v>357</v>
      </c>
      <c r="H3202" s="59"/>
    </row>
    <row r="3203" spans="1:8">
      <c r="A3203" s="4" t="s">
        <v>80</v>
      </c>
      <c r="B3203" s="135" t="s">
        <v>79</v>
      </c>
      <c r="C3203" s="136">
        <v>44556</v>
      </c>
      <c r="D3203" s="137" t="e" cm="1">
        <f t="array" ref="D3203">INDEX(Horimetros!#REF!,1,'Tabela Horímetros'!F3203)</f>
        <v>#REF!</v>
      </c>
      <c r="F3203">
        <f t="shared" si="50"/>
        <v>357</v>
      </c>
      <c r="H3203" s="59"/>
    </row>
    <row r="3204" spans="1:8">
      <c r="A3204" s="4" t="s">
        <v>84</v>
      </c>
      <c r="B3204" s="135" t="s">
        <v>83</v>
      </c>
      <c r="C3204" s="136">
        <v>44556</v>
      </c>
      <c r="D3204" s="137" t="e" cm="1">
        <f t="array" ref="D3204">INDEX(Horimetros!#REF!,1,'Tabela Horímetros'!F3204)</f>
        <v>#REF!</v>
      </c>
      <c r="F3204">
        <f t="shared" si="50"/>
        <v>357</v>
      </c>
      <c r="H3204" s="59"/>
    </row>
    <row r="3205" spans="1:8">
      <c r="A3205" s="4" t="s">
        <v>86</v>
      </c>
      <c r="B3205" s="135" t="s">
        <v>85</v>
      </c>
      <c r="C3205" s="136">
        <v>44556</v>
      </c>
      <c r="D3205" s="137" t="e" cm="1">
        <f t="array" ref="D3205">INDEX(Horimetros!#REF!,1,'Tabela Horímetros'!F3205)</f>
        <v>#REF!</v>
      </c>
      <c r="F3205">
        <f t="shared" si="50"/>
        <v>357</v>
      </c>
      <c r="H3205" s="59"/>
    </row>
    <row r="3206" spans="1:8">
      <c r="A3206" s="4" t="s">
        <v>59</v>
      </c>
      <c r="B3206" s="135" t="s">
        <v>58</v>
      </c>
      <c r="C3206" s="136">
        <v>44557</v>
      </c>
      <c r="D3206" s="137" cm="1">
        <f t="array" ref="D3206">INDEX(Horimetros!$4:$4,1,'Tabela Horímetros'!F3206)</f>
        <v>0</v>
      </c>
      <c r="F3206">
        <f t="shared" si="50"/>
        <v>358</v>
      </c>
      <c r="H3206" s="59"/>
    </row>
    <row r="3207" spans="1:8">
      <c r="A3207" s="4" t="s">
        <v>61</v>
      </c>
      <c r="B3207" s="135" t="s">
        <v>60</v>
      </c>
      <c r="C3207" s="136">
        <v>44557</v>
      </c>
      <c r="D3207" s="137" cm="1">
        <f t="array" ref="D3207">INDEX(Horimetros!$5:$5,1,'Tabela Horímetros'!F3207)</f>
        <v>25450</v>
      </c>
      <c r="F3207">
        <f t="shared" si="50"/>
        <v>358</v>
      </c>
      <c r="H3207" s="59"/>
    </row>
    <row r="3208" spans="1:8">
      <c r="A3208" s="4" t="s">
        <v>63</v>
      </c>
      <c r="B3208" s="135" t="s">
        <v>62</v>
      </c>
      <c r="C3208" s="136">
        <v>44557</v>
      </c>
      <c r="D3208" s="137" cm="1">
        <f t="array" ref="D3208">INDEX(Horimetros!$6:$6,1,'Tabela Horímetros'!F3208)</f>
        <v>22686</v>
      </c>
      <c r="F3208">
        <f t="shared" si="50"/>
        <v>358</v>
      </c>
      <c r="H3208" s="59"/>
    </row>
    <row r="3209" spans="1:8">
      <c r="A3209" s="4" t="s">
        <v>68</v>
      </c>
      <c r="B3209" s="135" t="s">
        <v>67</v>
      </c>
      <c r="C3209" s="136">
        <v>44557</v>
      </c>
      <c r="D3209" s="137" cm="1">
        <f t="array" ref="D3209">INDEX(Horimetros!$7:$7,1,'Tabela Horímetros'!F3209)</f>
        <v>25084</v>
      </c>
      <c r="F3209">
        <f t="shared" si="50"/>
        <v>358</v>
      </c>
      <c r="H3209" s="59"/>
    </row>
    <row r="3210" spans="1:8">
      <c r="A3210" s="4" t="s">
        <v>72</v>
      </c>
      <c r="B3210" s="135" t="s">
        <v>71</v>
      </c>
      <c r="C3210" s="136">
        <v>44557</v>
      </c>
      <c r="D3210" s="137" cm="1">
        <f t="array" ref="D3210">INDEX(Horimetros!$8:$8,1,'Tabela Horímetros'!F3210)</f>
        <v>24023</v>
      </c>
      <c r="F3210">
        <f t="shared" si="50"/>
        <v>358</v>
      </c>
      <c r="H3210" s="59"/>
    </row>
    <row r="3211" spans="1:8">
      <c r="A3211" s="4" t="s">
        <v>76</v>
      </c>
      <c r="B3211" s="135" t="s">
        <v>75</v>
      </c>
      <c r="C3211" s="136">
        <v>44557</v>
      </c>
      <c r="D3211" s="137" t="e" cm="1">
        <f t="array" ref="D3211">INDEX(Horimetros!#REF!,1,'Tabela Horímetros'!F3211)</f>
        <v>#REF!</v>
      </c>
      <c r="F3211">
        <f t="shared" si="50"/>
        <v>358</v>
      </c>
      <c r="H3211" s="59"/>
    </row>
    <row r="3212" spans="1:8">
      <c r="A3212" s="4" t="s">
        <v>80</v>
      </c>
      <c r="B3212" s="135" t="s">
        <v>79</v>
      </c>
      <c r="C3212" s="136">
        <v>44557</v>
      </c>
      <c r="D3212" s="137" t="e" cm="1">
        <f t="array" ref="D3212">INDEX(Horimetros!#REF!,1,'Tabela Horímetros'!F3212)</f>
        <v>#REF!</v>
      </c>
      <c r="F3212">
        <f t="shared" si="50"/>
        <v>358</v>
      </c>
      <c r="H3212" s="59"/>
    </row>
    <row r="3213" spans="1:8">
      <c r="A3213" s="4" t="s">
        <v>84</v>
      </c>
      <c r="B3213" s="135" t="s">
        <v>83</v>
      </c>
      <c r="C3213" s="136">
        <v>44557</v>
      </c>
      <c r="D3213" s="137" t="e" cm="1">
        <f t="array" ref="D3213">INDEX(Horimetros!#REF!,1,'Tabela Horímetros'!F3213)</f>
        <v>#REF!</v>
      </c>
      <c r="F3213">
        <f t="shared" si="50"/>
        <v>358</v>
      </c>
      <c r="H3213" s="59"/>
    </row>
    <row r="3214" spans="1:8">
      <c r="A3214" s="4" t="s">
        <v>86</v>
      </c>
      <c r="B3214" s="135" t="s">
        <v>85</v>
      </c>
      <c r="C3214" s="136">
        <v>44557</v>
      </c>
      <c r="D3214" s="137" t="e" cm="1">
        <f t="array" ref="D3214">INDEX(Horimetros!#REF!,1,'Tabela Horímetros'!F3214)</f>
        <v>#REF!</v>
      </c>
      <c r="F3214">
        <f t="shared" si="50"/>
        <v>358</v>
      </c>
      <c r="H3214" s="59"/>
    </row>
    <row r="3215" spans="1:8">
      <c r="A3215" s="4" t="s">
        <v>59</v>
      </c>
      <c r="B3215" s="135" t="s">
        <v>58</v>
      </c>
      <c r="C3215" s="136">
        <v>44558</v>
      </c>
      <c r="D3215" s="137" cm="1">
        <f t="array" ref="D3215">INDEX(Horimetros!$4:$4,1,'Tabela Horímetros'!F3215)</f>
        <v>0</v>
      </c>
      <c r="F3215">
        <f t="shared" si="50"/>
        <v>359</v>
      </c>
      <c r="H3215" s="59"/>
    </row>
    <row r="3216" spans="1:8">
      <c r="A3216" s="4" t="s">
        <v>61</v>
      </c>
      <c r="B3216" s="135" t="s">
        <v>60</v>
      </c>
      <c r="C3216" s="136">
        <v>44558</v>
      </c>
      <c r="D3216" s="137" cm="1">
        <f t="array" ref="D3216">INDEX(Horimetros!$5:$5,1,'Tabela Horímetros'!F3216)</f>
        <v>25467</v>
      </c>
      <c r="F3216">
        <f t="shared" si="50"/>
        <v>359</v>
      </c>
      <c r="H3216" s="59"/>
    </row>
    <row r="3217" spans="1:8">
      <c r="A3217" s="4" t="s">
        <v>63</v>
      </c>
      <c r="B3217" s="135" t="s">
        <v>62</v>
      </c>
      <c r="C3217" s="136">
        <v>44558</v>
      </c>
      <c r="D3217" s="137" cm="1">
        <f t="array" ref="D3217">INDEX(Horimetros!$6:$6,1,'Tabela Horímetros'!F3217)</f>
        <v>22702</v>
      </c>
      <c r="F3217">
        <f t="shared" si="50"/>
        <v>359</v>
      </c>
      <c r="H3217" s="59"/>
    </row>
    <row r="3218" spans="1:8">
      <c r="A3218" s="4" t="s">
        <v>68</v>
      </c>
      <c r="B3218" s="135" t="s">
        <v>67</v>
      </c>
      <c r="C3218" s="136">
        <v>44558</v>
      </c>
      <c r="D3218" s="137" cm="1">
        <f t="array" ref="D3218">INDEX(Horimetros!$7:$7,1,'Tabela Horímetros'!F3218)</f>
        <v>25094</v>
      </c>
      <c r="F3218">
        <f t="shared" si="50"/>
        <v>359</v>
      </c>
      <c r="H3218" s="59"/>
    </row>
    <row r="3219" spans="1:8">
      <c r="A3219" s="4" t="s">
        <v>72</v>
      </c>
      <c r="B3219" s="135" t="s">
        <v>71</v>
      </c>
      <c r="C3219" s="136">
        <v>44558</v>
      </c>
      <c r="D3219" s="137" cm="1">
        <f t="array" ref="D3219">INDEX(Horimetros!$8:$8,1,'Tabela Horímetros'!F3219)</f>
        <v>24039</v>
      </c>
      <c r="F3219">
        <f t="shared" si="50"/>
        <v>359</v>
      </c>
      <c r="H3219" s="59"/>
    </row>
    <row r="3220" spans="1:8">
      <c r="A3220" s="4" t="s">
        <v>76</v>
      </c>
      <c r="B3220" s="135" t="s">
        <v>75</v>
      </c>
      <c r="C3220" s="136">
        <v>44558</v>
      </c>
      <c r="D3220" s="137" t="e" cm="1">
        <f t="array" ref="D3220">INDEX(Horimetros!#REF!,1,'Tabela Horímetros'!F3220)</f>
        <v>#REF!</v>
      </c>
      <c r="F3220">
        <f t="shared" si="50"/>
        <v>359</v>
      </c>
      <c r="H3220" s="59"/>
    </row>
    <row r="3221" spans="1:8">
      <c r="A3221" s="4" t="s">
        <v>80</v>
      </c>
      <c r="B3221" s="135" t="s">
        <v>79</v>
      </c>
      <c r="C3221" s="136">
        <v>44558</v>
      </c>
      <c r="D3221" s="137" t="e" cm="1">
        <f t="array" ref="D3221">INDEX(Horimetros!#REF!,1,'Tabela Horímetros'!F3221)</f>
        <v>#REF!</v>
      </c>
      <c r="F3221">
        <f t="shared" ref="F3221:F3284" si="51">F3212+1</f>
        <v>359</v>
      </c>
      <c r="H3221" s="59"/>
    </row>
    <row r="3222" spans="1:8">
      <c r="A3222" s="4" t="s">
        <v>84</v>
      </c>
      <c r="B3222" s="135" t="s">
        <v>83</v>
      </c>
      <c r="C3222" s="136">
        <v>44558</v>
      </c>
      <c r="D3222" s="137" t="e" cm="1">
        <f t="array" ref="D3222">INDEX(Horimetros!#REF!,1,'Tabela Horímetros'!F3222)</f>
        <v>#REF!</v>
      </c>
      <c r="F3222">
        <f t="shared" si="51"/>
        <v>359</v>
      </c>
      <c r="H3222" s="59"/>
    </row>
    <row r="3223" spans="1:8">
      <c r="A3223" s="4" t="s">
        <v>86</v>
      </c>
      <c r="B3223" s="135" t="s">
        <v>85</v>
      </c>
      <c r="C3223" s="136">
        <v>44558</v>
      </c>
      <c r="D3223" s="137" t="e" cm="1">
        <f t="array" ref="D3223">INDEX(Horimetros!#REF!,1,'Tabela Horímetros'!F3223)</f>
        <v>#REF!</v>
      </c>
      <c r="F3223">
        <f t="shared" si="51"/>
        <v>359</v>
      </c>
      <c r="H3223" s="59"/>
    </row>
    <row r="3224" spans="1:8">
      <c r="A3224" s="4" t="s">
        <v>59</v>
      </c>
      <c r="B3224" s="135" t="s">
        <v>58</v>
      </c>
      <c r="C3224" s="136">
        <v>44559</v>
      </c>
      <c r="D3224" s="137" cm="1">
        <f t="array" ref="D3224">INDEX(Horimetros!$4:$4,1,'Tabela Horímetros'!F3224)</f>
        <v>0</v>
      </c>
      <c r="F3224">
        <f t="shared" si="51"/>
        <v>360</v>
      </c>
      <c r="H3224" s="59"/>
    </row>
    <row r="3225" spans="1:8">
      <c r="A3225" s="4" t="s">
        <v>61</v>
      </c>
      <c r="B3225" s="135" t="s">
        <v>60</v>
      </c>
      <c r="C3225" s="136">
        <v>44559</v>
      </c>
      <c r="D3225" s="137" cm="1">
        <f t="array" ref="D3225">INDEX(Horimetros!$5:$5,1,'Tabela Horímetros'!F3225)</f>
        <v>25475</v>
      </c>
      <c r="F3225">
        <f t="shared" si="51"/>
        <v>360</v>
      </c>
      <c r="H3225" s="59"/>
    </row>
    <row r="3226" spans="1:8">
      <c r="A3226" s="4" t="s">
        <v>63</v>
      </c>
      <c r="B3226" s="135" t="s">
        <v>62</v>
      </c>
      <c r="C3226" s="136">
        <v>44559</v>
      </c>
      <c r="D3226" s="137" cm="1">
        <f t="array" ref="D3226">INDEX(Horimetros!$6:$6,1,'Tabela Horímetros'!F3226)</f>
        <v>22714</v>
      </c>
      <c r="F3226">
        <f t="shared" si="51"/>
        <v>360</v>
      </c>
      <c r="H3226" s="59"/>
    </row>
    <row r="3227" spans="1:8">
      <c r="A3227" s="4" t="s">
        <v>68</v>
      </c>
      <c r="B3227" s="135" t="s">
        <v>67</v>
      </c>
      <c r="C3227" s="136">
        <v>44559</v>
      </c>
      <c r="D3227" s="137" cm="1">
        <f t="array" ref="D3227">INDEX(Horimetros!$7:$7,1,'Tabela Horímetros'!F3227)</f>
        <v>25111</v>
      </c>
      <c r="F3227">
        <f t="shared" si="51"/>
        <v>360</v>
      </c>
      <c r="H3227" s="59"/>
    </row>
    <row r="3228" spans="1:8">
      <c r="A3228" s="4" t="s">
        <v>72</v>
      </c>
      <c r="B3228" s="135" t="s">
        <v>71</v>
      </c>
      <c r="C3228" s="136">
        <v>44559</v>
      </c>
      <c r="D3228" s="137" cm="1">
        <f t="array" ref="D3228">INDEX(Horimetros!$8:$8,1,'Tabela Horímetros'!F3228)</f>
        <v>24058</v>
      </c>
      <c r="F3228">
        <f t="shared" si="51"/>
        <v>360</v>
      </c>
      <c r="H3228" s="59"/>
    </row>
    <row r="3229" spans="1:8">
      <c r="A3229" s="4" t="s">
        <v>76</v>
      </c>
      <c r="B3229" s="135" t="s">
        <v>75</v>
      </c>
      <c r="C3229" s="136">
        <v>44559</v>
      </c>
      <c r="D3229" s="137" t="e" cm="1">
        <f t="array" ref="D3229">INDEX(Horimetros!#REF!,1,'Tabela Horímetros'!F3229)</f>
        <v>#REF!</v>
      </c>
      <c r="F3229">
        <f t="shared" si="51"/>
        <v>360</v>
      </c>
      <c r="H3229" s="59"/>
    </row>
    <row r="3230" spans="1:8">
      <c r="A3230" s="4" t="s">
        <v>80</v>
      </c>
      <c r="B3230" s="135" t="s">
        <v>79</v>
      </c>
      <c r="C3230" s="136">
        <v>44559</v>
      </c>
      <c r="D3230" s="137" t="e" cm="1">
        <f t="array" ref="D3230">INDEX(Horimetros!#REF!,1,'Tabela Horímetros'!F3230)</f>
        <v>#REF!</v>
      </c>
      <c r="F3230">
        <f t="shared" si="51"/>
        <v>360</v>
      </c>
      <c r="H3230" s="59"/>
    </row>
    <row r="3231" spans="1:8">
      <c r="A3231" s="4" t="s">
        <v>84</v>
      </c>
      <c r="B3231" s="135" t="s">
        <v>83</v>
      </c>
      <c r="C3231" s="136">
        <v>44559</v>
      </c>
      <c r="D3231" s="137" t="e" cm="1">
        <f t="array" ref="D3231">INDEX(Horimetros!#REF!,1,'Tabela Horímetros'!F3231)</f>
        <v>#REF!</v>
      </c>
      <c r="F3231">
        <f t="shared" si="51"/>
        <v>360</v>
      </c>
      <c r="H3231" s="59"/>
    </row>
    <row r="3232" spans="1:8">
      <c r="A3232" s="4" t="s">
        <v>86</v>
      </c>
      <c r="B3232" s="135" t="s">
        <v>85</v>
      </c>
      <c r="C3232" s="136">
        <v>44559</v>
      </c>
      <c r="D3232" s="137" t="e" cm="1">
        <f t="array" ref="D3232">INDEX(Horimetros!#REF!,1,'Tabela Horímetros'!F3232)</f>
        <v>#REF!</v>
      </c>
      <c r="F3232">
        <f t="shared" si="51"/>
        <v>360</v>
      </c>
      <c r="H3232" s="59"/>
    </row>
    <row r="3233" spans="1:8">
      <c r="A3233" s="4" t="s">
        <v>59</v>
      </c>
      <c r="B3233" s="135" t="s">
        <v>58</v>
      </c>
      <c r="C3233" s="136">
        <v>44560</v>
      </c>
      <c r="D3233" s="137" cm="1">
        <f t="array" ref="D3233">INDEX(Horimetros!$4:$4,1,'Tabela Horímetros'!F3233)</f>
        <v>0</v>
      </c>
      <c r="F3233">
        <f t="shared" si="51"/>
        <v>361</v>
      </c>
      <c r="H3233" s="59"/>
    </row>
    <row r="3234" spans="1:8">
      <c r="A3234" s="4" t="s">
        <v>61</v>
      </c>
      <c r="B3234" s="135" t="s">
        <v>60</v>
      </c>
      <c r="C3234" s="136">
        <v>44560</v>
      </c>
      <c r="D3234" s="137" cm="1">
        <f t="array" ref="D3234">INDEX(Horimetros!$5:$5,1,'Tabela Horímetros'!F3234)</f>
        <v>25490</v>
      </c>
      <c r="F3234">
        <f t="shared" si="51"/>
        <v>361</v>
      </c>
      <c r="H3234" s="59"/>
    </row>
    <row r="3235" spans="1:8">
      <c r="A3235" s="4" t="s">
        <v>63</v>
      </c>
      <c r="B3235" s="135" t="s">
        <v>62</v>
      </c>
      <c r="C3235" s="136">
        <v>44560</v>
      </c>
      <c r="D3235" s="137" cm="1">
        <f t="array" ref="D3235">INDEX(Horimetros!$6:$6,1,'Tabela Horímetros'!F3235)</f>
        <v>22726</v>
      </c>
      <c r="F3235">
        <f t="shared" si="51"/>
        <v>361</v>
      </c>
      <c r="H3235" s="59"/>
    </row>
    <row r="3236" spans="1:8">
      <c r="A3236" s="4" t="s">
        <v>68</v>
      </c>
      <c r="B3236" s="135" t="s">
        <v>67</v>
      </c>
      <c r="C3236" s="136">
        <v>44560</v>
      </c>
      <c r="D3236" s="137" cm="1">
        <f t="array" ref="D3236">INDEX(Horimetros!$7:$7,1,'Tabela Horímetros'!F3236)</f>
        <v>25127</v>
      </c>
      <c r="F3236">
        <f t="shared" si="51"/>
        <v>361</v>
      </c>
      <c r="H3236" s="59"/>
    </row>
    <row r="3237" spans="1:8">
      <c r="A3237" s="4" t="s">
        <v>72</v>
      </c>
      <c r="B3237" s="135" t="s">
        <v>71</v>
      </c>
      <c r="C3237" s="136">
        <v>44560</v>
      </c>
      <c r="D3237" s="137" cm="1">
        <f t="array" ref="D3237">INDEX(Horimetros!$8:$8,1,'Tabela Horímetros'!F3237)</f>
        <v>24071</v>
      </c>
      <c r="F3237">
        <f t="shared" si="51"/>
        <v>361</v>
      </c>
      <c r="H3237" s="59"/>
    </row>
    <row r="3238" spans="1:8">
      <c r="A3238" s="4" t="s">
        <v>76</v>
      </c>
      <c r="B3238" s="135" t="s">
        <v>75</v>
      </c>
      <c r="C3238" s="136">
        <v>44560</v>
      </c>
      <c r="D3238" s="137" t="e" cm="1">
        <f t="array" ref="D3238">INDEX(Horimetros!#REF!,1,'Tabela Horímetros'!F3238)</f>
        <v>#REF!</v>
      </c>
      <c r="F3238">
        <f t="shared" si="51"/>
        <v>361</v>
      </c>
      <c r="H3238" s="59"/>
    </row>
    <row r="3239" spans="1:8">
      <c r="A3239" s="4" t="s">
        <v>80</v>
      </c>
      <c r="B3239" s="135" t="s">
        <v>79</v>
      </c>
      <c r="C3239" s="136">
        <v>44560</v>
      </c>
      <c r="D3239" s="137" t="e" cm="1">
        <f t="array" ref="D3239">INDEX(Horimetros!#REF!,1,'Tabela Horímetros'!F3239)</f>
        <v>#REF!</v>
      </c>
      <c r="F3239">
        <f t="shared" si="51"/>
        <v>361</v>
      </c>
      <c r="H3239" s="59"/>
    </row>
    <row r="3240" spans="1:8">
      <c r="A3240" s="4" t="s">
        <v>84</v>
      </c>
      <c r="B3240" s="135" t="s">
        <v>83</v>
      </c>
      <c r="C3240" s="136">
        <v>44560</v>
      </c>
      <c r="D3240" s="137" t="e" cm="1">
        <f t="array" ref="D3240">INDEX(Horimetros!#REF!,1,'Tabela Horímetros'!F3240)</f>
        <v>#REF!</v>
      </c>
      <c r="F3240">
        <f t="shared" si="51"/>
        <v>361</v>
      </c>
      <c r="H3240" s="59"/>
    </row>
    <row r="3241" spans="1:8">
      <c r="A3241" s="4" t="s">
        <v>86</v>
      </c>
      <c r="B3241" s="135" t="s">
        <v>85</v>
      </c>
      <c r="C3241" s="136">
        <v>44560</v>
      </c>
      <c r="D3241" s="137" t="e" cm="1">
        <f t="array" ref="D3241">INDEX(Horimetros!#REF!,1,'Tabela Horímetros'!F3241)</f>
        <v>#REF!</v>
      </c>
      <c r="F3241">
        <f t="shared" si="51"/>
        <v>361</v>
      </c>
      <c r="H3241" s="59"/>
    </row>
    <row r="3242" spans="1:8">
      <c r="A3242" s="4" t="s">
        <v>59</v>
      </c>
      <c r="B3242" s="135" t="s">
        <v>58</v>
      </c>
      <c r="C3242" s="136">
        <v>44561</v>
      </c>
      <c r="D3242" s="137" cm="1">
        <f t="array" ref="D3242">INDEX(Horimetros!$4:$4,1,'Tabela Horímetros'!F3242)</f>
        <v>0</v>
      </c>
      <c r="F3242">
        <f t="shared" si="51"/>
        <v>362</v>
      </c>
      <c r="H3242" s="59"/>
    </row>
    <row r="3243" spans="1:8">
      <c r="A3243" s="4" t="s">
        <v>61</v>
      </c>
      <c r="B3243" s="135" t="s">
        <v>60</v>
      </c>
      <c r="C3243" s="136">
        <v>44561</v>
      </c>
      <c r="D3243" s="137" cm="1">
        <f t="array" ref="D3243">INDEX(Horimetros!$5:$5,1,'Tabela Horímetros'!F3243)</f>
        <v>25506</v>
      </c>
      <c r="F3243">
        <f t="shared" si="51"/>
        <v>362</v>
      </c>
      <c r="H3243" s="59"/>
    </row>
    <row r="3244" spans="1:8">
      <c r="A3244" s="4" t="s">
        <v>63</v>
      </c>
      <c r="B3244" s="135" t="s">
        <v>62</v>
      </c>
      <c r="C3244" s="136">
        <v>44561</v>
      </c>
      <c r="D3244" s="137" cm="1">
        <f t="array" ref="D3244">INDEX(Horimetros!$6:$6,1,'Tabela Horímetros'!F3244)</f>
        <v>22733</v>
      </c>
      <c r="F3244">
        <f t="shared" si="51"/>
        <v>362</v>
      </c>
      <c r="H3244" s="59"/>
    </row>
    <row r="3245" spans="1:8">
      <c r="A3245" s="4" t="s">
        <v>68</v>
      </c>
      <c r="B3245" s="135" t="s">
        <v>67</v>
      </c>
      <c r="C3245" s="136">
        <v>44561</v>
      </c>
      <c r="D3245" s="137" cm="1">
        <f t="array" ref="D3245">INDEX(Horimetros!$7:$7,1,'Tabela Horímetros'!F3245)</f>
        <v>25142</v>
      </c>
      <c r="F3245">
        <f t="shared" si="51"/>
        <v>362</v>
      </c>
      <c r="H3245" s="59"/>
    </row>
    <row r="3246" spans="1:8">
      <c r="A3246" s="4" t="s">
        <v>72</v>
      </c>
      <c r="B3246" s="135" t="s">
        <v>71</v>
      </c>
      <c r="C3246" s="136">
        <v>44561</v>
      </c>
      <c r="D3246" s="137" cm="1">
        <f t="array" ref="D3246">INDEX(Horimetros!$8:$8,1,'Tabela Horímetros'!F3246)</f>
        <v>24081</v>
      </c>
      <c r="F3246">
        <f t="shared" si="51"/>
        <v>362</v>
      </c>
      <c r="H3246" s="59"/>
    </row>
    <row r="3247" spans="1:8">
      <c r="A3247" s="4" t="s">
        <v>76</v>
      </c>
      <c r="B3247" s="135" t="s">
        <v>75</v>
      </c>
      <c r="C3247" s="136">
        <v>44561</v>
      </c>
      <c r="D3247" s="137" t="e" cm="1">
        <f t="array" ref="D3247">INDEX(Horimetros!#REF!,1,'Tabela Horímetros'!F3247)</f>
        <v>#REF!</v>
      </c>
      <c r="F3247">
        <f t="shared" si="51"/>
        <v>362</v>
      </c>
      <c r="H3247" s="59"/>
    </row>
    <row r="3248" spans="1:8">
      <c r="A3248" s="4" t="s">
        <v>80</v>
      </c>
      <c r="B3248" s="135" t="s">
        <v>79</v>
      </c>
      <c r="C3248" s="136">
        <v>44561</v>
      </c>
      <c r="D3248" s="137" t="e" cm="1">
        <f t="array" ref="D3248">INDEX(Horimetros!#REF!,1,'Tabela Horímetros'!F3248)</f>
        <v>#REF!</v>
      </c>
      <c r="F3248">
        <f t="shared" si="51"/>
        <v>362</v>
      </c>
      <c r="H3248" s="59"/>
    </row>
    <row r="3249" spans="1:8">
      <c r="A3249" s="4" t="s">
        <v>84</v>
      </c>
      <c r="B3249" s="135" t="s">
        <v>83</v>
      </c>
      <c r="C3249" s="136">
        <v>44561</v>
      </c>
      <c r="D3249" s="137" t="e" cm="1">
        <f t="array" ref="D3249">INDEX(Horimetros!#REF!,1,'Tabela Horímetros'!F3249)</f>
        <v>#REF!</v>
      </c>
      <c r="F3249">
        <f t="shared" si="51"/>
        <v>362</v>
      </c>
      <c r="H3249" s="59"/>
    </row>
    <row r="3250" spans="1:8">
      <c r="A3250" s="4" t="s">
        <v>86</v>
      </c>
      <c r="B3250" s="135" t="s">
        <v>85</v>
      </c>
      <c r="C3250" s="136">
        <v>44561</v>
      </c>
      <c r="D3250" s="137" t="e" cm="1">
        <f t="array" ref="D3250">INDEX(Horimetros!#REF!,1,'Tabela Horímetros'!F3250)</f>
        <v>#REF!</v>
      </c>
      <c r="F3250">
        <f t="shared" si="51"/>
        <v>362</v>
      </c>
      <c r="H3250" s="59"/>
    </row>
    <row r="3251" spans="1:8">
      <c r="A3251" s="4" t="s">
        <v>59</v>
      </c>
      <c r="B3251" s="135" t="s">
        <v>58</v>
      </c>
      <c r="C3251" s="136">
        <v>44562</v>
      </c>
      <c r="D3251" s="137" cm="1">
        <f t="array" ref="D3251">INDEX(Horimetros!$4:$4,1,'Tabela Horímetros'!F3251)</f>
        <v>0</v>
      </c>
      <c r="F3251">
        <f t="shared" si="51"/>
        <v>363</v>
      </c>
      <c r="H3251" s="59"/>
    </row>
    <row r="3252" spans="1:8">
      <c r="A3252" s="4" t="s">
        <v>61</v>
      </c>
      <c r="B3252" s="135" t="s">
        <v>60</v>
      </c>
      <c r="C3252" s="136">
        <v>44562</v>
      </c>
      <c r="D3252" s="137" cm="1">
        <f t="array" ref="D3252">INDEX(Horimetros!$5:$5,1,'Tabela Horímetros'!F3252)</f>
        <v>25527</v>
      </c>
      <c r="F3252">
        <f t="shared" si="51"/>
        <v>363</v>
      </c>
      <c r="H3252" s="59"/>
    </row>
    <row r="3253" spans="1:8">
      <c r="A3253" s="4" t="s">
        <v>63</v>
      </c>
      <c r="B3253" s="135" t="s">
        <v>62</v>
      </c>
      <c r="C3253" s="136">
        <v>44562</v>
      </c>
      <c r="D3253" s="137" cm="1">
        <f t="array" ref="D3253">INDEX(Horimetros!$6:$6,1,'Tabela Horímetros'!F3253)</f>
        <v>22742</v>
      </c>
      <c r="F3253">
        <f t="shared" si="51"/>
        <v>363</v>
      </c>
      <c r="H3253" s="59"/>
    </row>
    <row r="3254" spans="1:8">
      <c r="A3254" s="4" t="s">
        <v>68</v>
      </c>
      <c r="B3254" s="135" t="s">
        <v>67</v>
      </c>
      <c r="C3254" s="136">
        <v>44562</v>
      </c>
      <c r="D3254" s="137" cm="1">
        <f t="array" ref="D3254">INDEX(Horimetros!$7:$7,1,'Tabela Horímetros'!F3254)</f>
        <v>25161</v>
      </c>
      <c r="F3254">
        <f t="shared" si="51"/>
        <v>363</v>
      </c>
      <c r="H3254" s="59"/>
    </row>
    <row r="3255" spans="1:8">
      <c r="A3255" s="4" t="s">
        <v>72</v>
      </c>
      <c r="B3255" s="135" t="s">
        <v>71</v>
      </c>
      <c r="C3255" s="136">
        <v>44562</v>
      </c>
      <c r="D3255" s="137" cm="1">
        <f t="array" ref="D3255">INDEX(Horimetros!$8:$8,1,'Tabela Horímetros'!F3255)</f>
        <v>24097</v>
      </c>
      <c r="F3255">
        <f t="shared" si="51"/>
        <v>363</v>
      </c>
      <c r="H3255" s="59"/>
    </row>
    <row r="3256" spans="1:8">
      <c r="A3256" s="4" t="s">
        <v>76</v>
      </c>
      <c r="B3256" s="135" t="s">
        <v>75</v>
      </c>
      <c r="C3256" s="136">
        <v>44562</v>
      </c>
      <c r="D3256" s="137" t="e" cm="1">
        <f t="array" ref="D3256">INDEX(Horimetros!#REF!,1,'Tabela Horímetros'!F3256)</f>
        <v>#REF!</v>
      </c>
      <c r="F3256">
        <f t="shared" si="51"/>
        <v>363</v>
      </c>
      <c r="H3256" s="59"/>
    </row>
    <row r="3257" spans="1:8">
      <c r="A3257" s="4" t="s">
        <v>80</v>
      </c>
      <c r="B3257" s="135" t="s">
        <v>79</v>
      </c>
      <c r="C3257" s="136">
        <v>44562</v>
      </c>
      <c r="D3257" s="137" t="e" cm="1">
        <f t="array" ref="D3257">INDEX(Horimetros!#REF!,1,'Tabela Horímetros'!F3257)</f>
        <v>#REF!</v>
      </c>
      <c r="F3257">
        <f t="shared" si="51"/>
        <v>363</v>
      </c>
      <c r="H3257" s="59"/>
    </row>
    <row r="3258" spans="1:8">
      <c r="A3258" s="4" t="s">
        <v>84</v>
      </c>
      <c r="B3258" s="135" t="s">
        <v>83</v>
      </c>
      <c r="C3258" s="136">
        <v>44562</v>
      </c>
      <c r="D3258" s="137" t="e" cm="1">
        <f t="array" ref="D3258">INDEX(Horimetros!#REF!,1,'Tabela Horímetros'!F3258)</f>
        <v>#REF!</v>
      </c>
      <c r="F3258">
        <f t="shared" si="51"/>
        <v>363</v>
      </c>
      <c r="H3258" s="59"/>
    </row>
    <row r="3259" spans="1:8">
      <c r="A3259" s="4" t="s">
        <v>86</v>
      </c>
      <c r="B3259" s="135" t="s">
        <v>85</v>
      </c>
      <c r="C3259" s="136">
        <v>44562</v>
      </c>
      <c r="D3259" s="137" t="e" cm="1">
        <f t="array" ref="D3259">INDEX(Horimetros!#REF!,1,'Tabela Horímetros'!F3259)</f>
        <v>#REF!</v>
      </c>
      <c r="F3259">
        <f t="shared" si="51"/>
        <v>363</v>
      </c>
      <c r="H3259" s="59"/>
    </row>
    <row r="3260" spans="1:8">
      <c r="A3260" s="4" t="s">
        <v>59</v>
      </c>
      <c r="B3260" s="135" t="s">
        <v>58</v>
      </c>
      <c r="C3260" s="136">
        <v>44563</v>
      </c>
      <c r="D3260" s="137" cm="1">
        <f t="array" ref="D3260">INDEX(Horimetros!$4:$4,1,'Tabela Horímetros'!F3260)</f>
        <v>0</v>
      </c>
      <c r="F3260">
        <f t="shared" si="51"/>
        <v>364</v>
      </c>
      <c r="H3260" s="59"/>
    </row>
    <row r="3261" spans="1:8">
      <c r="A3261" s="4" t="s">
        <v>61</v>
      </c>
      <c r="B3261" s="135" t="s">
        <v>60</v>
      </c>
      <c r="C3261" s="136">
        <v>44563</v>
      </c>
      <c r="D3261" s="137" cm="1">
        <f t="array" ref="D3261">INDEX(Horimetros!$5:$5,1,'Tabela Horímetros'!F3261)</f>
        <v>25545</v>
      </c>
      <c r="F3261">
        <f t="shared" si="51"/>
        <v>364</v>
      </c>
      <c r="H3261" s="59"/>
    </row>
    <row r="3262" spans="1:8">
      <c r="A3262" s="4" t="s">
        <v>63</v>
      </c>
      <c r="B3262" s="135" t="s">
        <v>62</v>
      </c>
      <c r="C3262" s="136">
        <v>44563</v>
      </c>
      <c r="D3262" s="137" cm="1">
        <f t="array" ref="D3262">INDEX(Horimetros!$6:$6,1,'Tabela Horímetros'!F3262)</f>
        <v>22750</v>
      </c>
      <c r="F3262">
        <f t="shared" si="51"/>
        <v>364</v>
      </c>
      <c r="H3262" s="59"/>
    </row>
    <row r="3263" spans="1:8">
      <c r="A3263" s="4" t="s">
        <v>68</v>
      </c>
      <c r="B3263" s="135" t="s">
        <v>67</v>
      </c>
      <c r="C3263" s="136">
        <v>44563</v>
      </c>
      <c r="D3263" s="137" cm="1">
        <f t="array" ref="D3263">INDEX(Horimetros!$7:$7,1,'Tabela Horímetros'!F3263)</f>
        <v>25184</v>
      </c>
      <c r="F3263">
        <f t="shared" si="51"/>
        <v>364</v>
      </c>
      <c r="H3263" s="59"/>
    </row>
    <row r="3264" spans="1:8">
      <c r="A3264" s="4" t="s">
        <v>72</v>
      </c>
      <c r="B3264" s="135" t="s">
        <v>71</v>
      </c>
      <c r="C3264" s="136">
        <v>44563</v>
      </c>
      <c r="D3264" s="137" cm="1">
        <f t="array" ref="D3264">INDEX(Horimetros!$8:$8,1,'Tabela Horímetros'!F3264)</f>
        <v>24117</v>
      </c>
      <c r="F3264">
        <f t="shared" si="51"/>
        <v>364</v>
      </c>
      <c r="H3264" s="59"/>
    </row>
    <row r="3265" spans="1:8">
      <c r="A3265" s="4" t="s">
        <v>76</v>
      </c>
      <c r="B3265" s="135" t="s">
        <v>75</v>
      </c>
      <c r="C3265" s="136">
        <v>44563</v>
      </c>
      <c r="D3265" s="137" t="e" cm="1">
        <f t="array" ref="D3265">INDEX(Horimetros!#REF!,1,'Tabela Horímetros'!F3265)</f>
        <v>#REF!</v>
      </c>
      <c r="F3265">
        <f t="shared" si="51"/>
        <v>364</v>
      </c>
      <c r="H3265" s="59"/>
    </row>
    <row r="3266" spans="1:8">
      <c r="A3266" s="4" t="s">
        <v>80</v>
      </c>
      <c r="B3266" s="135" t="s">
        <v>79</v>
      </c>
      <c r="C3266" s="136">
        <v>44563</v>
      </c>
      <c r="D3266" s="137" t="e" cm="1">
        <f t="array" ref="D3266">INDEX(Horimetros!#REF!,1,'Tabela Horímetros'!F3266)</f>
        <v>#REF!</v>
      </c>
      <c r="F3266">
        <f t="shared" si="51"/>
        <v>364</v>
      </c>
      <c r="H3266" s="59"/>
    </row>
    <row r="3267" spans="1:8">
      <c r="A3267" s="4" t="s">
        <v>84</v>
      </c>
      <c r="B3267" s="135" t="s">
        <v>83</v>
      </c>
      <c r="C3267" s="136">
        <v>44563</v>
      </c>
      <c r="D3267" s="137" t="e" cm="1">
        <f t="array" ref="D3267">INDEX(Horimetros!#REF!,1,'Tabela Horímetros'!F3267)</f>
        <v>#REF!</v>
      </c>
      <c r="F3267">
        <f t="shared" si="51"/>
        <v>364</v>
      </c>
      <c r="H3267" s="59"/>
    </row>
    <row r="3268" spans="1:8">
      <c r="A3268" s="4" t="s">
        <v>86</v>
      </c>
      <c r="B3268" s="135" t="s">
        <v>85</v>
      </c>
      <c r="C3268" s="136">
        <v>44563</v>
      </c>
      <c r="D3268" s="137" t="e" cm="1">
        <f t="array" ref="D3268">INDEX(Horimetros!#REF!,1,'Tabela Horímetros'!F3268)</f>
        <v>#REF!</v>
      </c>
      <c r="F3268">
        <f t="shared" si="51"/>
        <v>364</v>
      </c>
      <c r="H3268" s="59"/>
    </row>
    <row r="3269" spans="1:8">
      <c r="A3269" s="4" t="s">
        <v>59</v>
      </c>
      <c r="B3269" s="135" t="s">
        <v>58</v>
      </c>
      <c r="C3269" s="136">
        <v>44564</v>
      </c>
      <c r="D3269" s="137" cm="1">
        <f t="array" ref="D3269">INDEX(Horimetros!$4:$4,1,'Tabela Horímetros'!F3269)</f>
        <v>0</v>
      </c>
      <c r="F3269">
        <f t="shared" si="51"/>
        <v>365</v>
      </c>
      <c r="H3269" s="59"/>
    </row>
    <row r="3270" spans="1:8">
      <c r="A3270" s="4" t="s">
        <v>61</v>
      </c>
      <c r="B3270" s="135" t="s">
        <v>60</v>
      </c>
      <c r="C3270" s="136">
        <v>44564</v>
      </c>
      <c r="D3270" s="137" cm="1">
        <f t="array" ref="D3270">INDEX(Horimetros!$5:$5,1,'Tabela Horímetros'!F3270)</f>
        <v>25568</v>
      </c>
      <c r="F3270">
        <f t="shared" si="51"/>
        <v>365</v>
      </c>
      <c r="H3270" s="59"/>
    </row>
    <row r="3271" spans="1:8">
      <c r="A3271" s="4" t="s">
        <v>63</v>
      </c>
      <c r="B3271" s="135" t="s">
        <v>62</v>
      </c>
      <c r="C3271" s="136">
        <v>44564</v>
      </c>
      <c r="D3271" s="137" cm="1">
        <f t="array" ref="D3271">INDEX(Horimetros!$6:$6,1,'Tabela Horímetros'!F3271)</f>
        <v>22770</v>
      </c>
      <c r="F3271">
        <f t="shared" si="51"/>
        <v>365</v>
      </c>
      <c r="H3271" s="59"/>
    </row>
    <row r="3272" spans="1:8">
      <c r="A3272" s="4" t="s">
        <v>68</v>
      </c>
      <c r="B3272" s="135" t="s">
        <v>67</v>
      </c>
      <c r="C3272" s="136">
        <v>44564</v>
      </c>
      <c r="D3272" s="137" cm="1">
        <f t="array" ref="D3272">INDEX(Horimetros!$7:$7,1,'Tabela Horímetros'!F3272)</f>
        <v>25192</v>
      </c>
      <c r="F3272">
        <f t="shared" si="51"/>
        <v>365</v>
      </c>
      <c r="H3272" s="59"/>
    </row>
    <row r="3273" spans="1:8">
      <c r="A3273" s="4" t="s">
        <v>72</v>
      </c>
      <c r="B3273" s="135" t="s">
        <v>71</v>
      </c>
      <c r="C3273" s="136">
        <v>44564</v>
      </c>
      <c r="D3273" s="137" cm="1">
        <f t="array" ref="D3273">INDEX(Horimetros!$8:$8,1,'Tabela Horímetros'!F3273)</f>
        <v>24139</v>
      </c>
      <c r="F3273">
        <f t="shared" si="51"/>
        <v>365</v>
      </c>
      <c r="H3273" s="59"/>
    </row>
    <row r="3274" spans="1:8">
      <c r="A3274" s="4" t="s">
        <v>76</v>
      </c>
      <c r="B3274" s="135" t="s">
        <v>75</v>
      </c>
      <c r="C3274" s="136">
        <v>44564</v>
      </c>
      <c r="D3274" s="137" t="e" cm="1">
        <f t="array" ref="D3274">INDEX(Horimetros!#REF!,1,'Tabela Horímetros'!F3274)</f>
        <v>#REF!</v>
      </c>
      <c r="F3274">
        <f t="shared" si="51"/>
        <v>365</v>
      </c>
      <c r="H3274" s="59"/>
    </row>
    <row r="3275" spans="1:8">
      <c r="A3275" s="4" t="s">
        <v>80</v>
      </c>
      <c r="B3275" s="135" t="s">
        <v>79</v>
      </c>
      <c r="C3275" s="136">
        <v>44564</v>
      </c>
      <c r="D3275" s="137" t="e" cm="1">
        <f t="array" ref="D3275">INDEX(Horimetros!#REF!,1,'Tabela Horímetros'!F3275)</f>
        <v>#REF!</v>
      </c>
      <c r="F3275">
        <f t="shared" si="51"/>
        <v>365</v>
      </c>
      <c r="H3275" s="59"/>
    </row>
    <row r="3276" spans="1:8">
      <c r="A3276" s="4" t="s">
        <v>84</v>
      </c>
      <c r="B3276" s="135" t="s">
        <v>83</v>
      </c>
      <c r="C3276" s="136">
        <v>44564</v>
      </c>
      <c r="D3276" s="137" t="e" cm="1">
        <f t="array" ref="D3276">INDEX(Horimetros!#REF!,1,'Tabela Horímetros'!F3276)</f>
        <v>#REF!</v>
      </c>
      <c r="F3276">
        <f t="shared" si="51"/>
        <v>365</v>
      </c>
      <c r="H3276" s="59"/>
    </row>
    <row r="3277" spans="1:8">
      <c r="A3277" s="4" t="s">
        <v>86</v>
      </c>
      <c r="B3277" s="135" t="s">
        <v>85</v>
      </c>
      <c r="C3277" s="136">
        <v>44564</v>
      </c>
      <c r="D3277" s="137" t="e" cm="1">
        <f t="array" ref="D3277">INDEX(Horimetros!#REF!,1,'Tabela Horímetros'!F3277)</f>
        <v>#REF!</v>
      </c>
      <c r="F3277">
        <f t="shared" si="51"/>
        <v>365</v>
      </c>
      <c r="H3277" s="59"/>
    </row>
    <row r="3278" spans="1:8">
      <c r="A3278" s="4" t="s">
        <v>59</v>
      </c>
      <c r="B3278" s="135" t="s">
        <v>58</v>
      </c>
      <c r="C3278" s="136">
        <v>44565</v>
      </c>
      <c r="D3278" s="137" cm="1">
        <f t="array" ref="D3278">INDEX(Horimetros!$4:$4,1,'Tabela Horímetros'!F3278)</f>
        <v>0</v>
      </c>
      <c r="F3278">
        <f t="shared" si="51"/>
        <v>366</v>
      </c>
      <c r="H3278" s="59"/>
    </row>
    <row r="3279" spans="1:8">
      <c r="A3279" s="4" t="s">
        <v>61</v>
      </c>
      <c r="B3279" s="135" t="s">
        <v>60</v>
      </c>
      <c r="C3279" s="136">
        <v>44565</v>
      </c>
      <c r="D3279" s="137" cm="1">
        <f t="array" ref="D3279">INDEX(Horimetros!$5:$5,1,'Tabela Horímetros'!F3279)</f>
        <v>25596</v>
      </c>
      <c r="F3279">
        <f t="shared" si="51"/>
        <v>366</v>
      </c>
      <c r="H3279" s="59"/>
    </row>
    <row r="3280" spans="1:8">
      <c r="A3280" s="4" t="s">
        <v>63</v>
      </c>
      <c r="B3280" s="135" t="s">
        <v>62</v>
      </c>
      <c r="C3280" s="136">
        <v>44565</v>
      </c>
      <c r="D3280" s="137" cm="1">
        <f t="array" ref="D3280">INDEX(Horimetros!$6:$6,1,'Tabela Horímetros'!F3280)</f>
        <v>22796</v>
      </c>
      <c r="F3280">
        <f t="shared" si="51"/>
        <v>366</v>
      </c>
      <c r="H3280" s="59"/>
    </row>
    <row r="3281" spans="1:8">
      <c r="A3281" s="4" t="s">
        <v>68</v>
      </c>
      <c r="B3281" s="135" t="s">
        <v>67</v>
      </c>
      <c r="C3281" s="136">
        <v>44565</v>
      </c>
      <c r="D3281" s="137" cm="1">
        <f t="array" ref="D3281">INDEX(Horimetros!$7:$7,1,'Tabela Horímetros'!F3281)</f>
        <v>25216</v>
      </c>
      <c r="F3281">
        <f t="shared" si="51"/>
        <v>366</v>
      </c>
      <c r="H3281" s="59"/>
    </row>
    <row r="3282" spans="1:8">
      <c r="A3282" s="4" t="s">
        <v>72</v>
      </c>
      <c r="B3282" s="135" t="s">
        <v>71</v>
      </c>
      <c r="C3282" s="136">
        <v>44565</v>
      </c>
      <c r="D3282" s="137" cm="1">
        <f t="array" ref="D3282">INDEX(Horimetros!$8:$8,1,'Tabela Horímetros'!F3282)</f>
        <v>24167</v>
      </c>
      <c r="F3282">
        <f t="shared" si="51"/>
        <v>366</v>
      </c>
      <c r="H3282" s="59"/>
    </row>
    <row r="3283" spans="1:8">
      <c r="A3283" s="4" t="s">
        <v>76</v>
      </c>
      <c r="B3283" s="135" t="s">
        <v>75</v>
      </c>
      <c r="C3283" s="136">
        <v>44565</v>
      </c>
      <c r="D3283" s="137" t="e" cm="1">
        <f t="array" ref="D3283">INDEX(Horimetros!#REF!,1,'Tabela Horímetros'!F3283)</f>
        <v>#REF!</v>
      </c>
      <c r="F3283">
        <f t="shared" si="51"/>
        <v>366</v>
      </c>
      <c r="H3283" s="59"/>
    </row>
    <row r="3284" spans="1:8">
      <c r="A3284" s="4" t="s">
        <v>80</v>
      </c>
      <c r="B3284" s="135" t="s">
        <v>79</v>
      </c>
      <c r="C3284" s="136">
        <v>44565</v>
      </c>
      <c r="D3284" s="137" t="e" cm="1">
        <f t="array" ref="D3284">INDEX(Horimetros!#REF!,1,'Tabela Horímetros'!F3284)</f>
        <v>#REF!</v>
      </c>
      <c r="F3284">
        <f t="shared" si="51"/>
        <v>366</v>
      </c>
      <c r="H3284" s="59"/>
    </row>
    <row r="3285" spans="1:8">
      <c r="A3285" s="4" t="s">
        <v>84</v>
      </c>
      <c r="B3285" s="135" t="s">
        <v>83</v>
      </c>
      <c r="C3285" s="136">
        <v>44565</v>
      </c>
      <c r="D3285" s="137" t="e" cm="1">
        <f t="array" ref="D3285">INDEX(Horimetros!#REF!,1,'Tabela Horímetros'!F3285)</f>
        <v>#REF!</v>
      </c>
      <c r="F3285">
        <f t="shared" ref="F3285:F3348" si="52">F3276+1</f>
        <v>366</v>
      </c>
      <c r="H3285" s="59"/>
    </row>
    <row r="3286" spans="1:8">
      <c r="A3286" s="4" t="s">
        <v>86</v>
      </c>
      <c r="B3286" s="135" t="s">
        <v>85</v>
      </c>
      <c r="C3286" s="136">
        <v>44565</v>
      </c>
      <c r="D3286" s="137" t="e" cm="1">
        <f t="array" ref="D3286">INDEX(Horimetros!#REF!,1,'Tabela Horímetros'!F3286)</f>
        <v>#REF!</v>
      </c>
      <c r="F3286">
        <f t="shared" si="52"/>
        <v>366</v>
      </c>
      <c r="H3286" s="59"/>
    </row>
    <row r="3287" spans="1:8">
      <c r="A3287" s="4" t="s">
        <v>59</v>
      </c>
      <c r="B3287" s="135" t="s">
        <v>58</v>
      </c>
      <c r="C3287" s="136">
        <v>44566</v>
      </c>
      <c r="D3287" s="137" cm="1">
        <f t="array" ref="D3287">INDEX(Horimetros!$4:$4,1,'Tabela Horímetros'!F3287)</f>
        <v>0</v>
      </c>
      <c r="F3287">
        <f t="shared" si="52"/>
        <v>367</v>
      </c>
      <c r="H3287" s="59"/>
    </row>
    <row r="3288" spans="1:8">
      <c r="A3288" s="4" t="s">
        <v>61</v>
      </c>
      <c r="B3288" s="135" t="s">
        <v>60</v>
      </c>
      <c r="C3288" s="136">
        <v>44566</v>
      </c>
      <c r="D3288" s="137" cm="1">
        <f t="array" ref="D3288">INDEX(Horimetros!$5:$5,1,'Tabela Horímetros'!F3288)</f>
        <v>25604</v>
      </c>
      <c r="F3288">
        <f t="shared" si="52"/>
        <v>367</v>
      </c>
      <c r="H3288" s="59"/>
    </row>
    <row r="3289" spans="1:8">
      <c r="A3289" s="4" t="s">
        <v>63</v>
      </c>
      <c r="B3289" s="135" t="s">
        <v>62</v>
      </c>
      <c r="C3289" s="136">
        <v>44566</v>
      </c>
      <c r="D3289" s="137" cm="1">
        <f t="array" ref="D3289">INDEX(Horimetros!$6:$6,1,'Tabela Horímetros'!F3289)</f>
        <v>22809</v>
      </c>
      <c r="F3289">
        <f t="shared" si="52"/>
        <v>367</v>
      </c>
      <c r="H3289" s="59"/>
    </row>
    <row r="3290" spans="1:8">
      <c r="A3290" s="4" t="s">
        <v>68</v>
      </c>
      <c r="B3290" s="135" t="s">
        <v>67</v>
      </c>
      <c r="C3290" s="136">
        <v>44566</v>
      </c>
      <c r="D3290" s="137" cm="1">
        <f t="array" ref="D3290">INDEX(Horimetros!$7:$7,1,'Tabela Horímetros'!F3290)</f>
        <v>25230</v>
      </c>
      <c r="F3290">
        <f t="shared" si="52"/>
        <v>367</v>
      </c>
      <c r="H3290" s="59"/>
    </row>
    <row r="3291" spans="1:8">
      <c r="A3291" s="4" t="s">
        <v>72</v>
      </c>
      <c r="B3291" s="135" t="s">
        <v>71</v>
      </c>
      <c r="C3291" s="136">
        <v>44566</v>
      </c>
      <c r="D3291" s="137" cm="1">
        <f t="array" ref="D3291">INDEX(Horimetros!$8:$8,1,'Tabela Horímetros'!F3291)</f>
        <v>24178</v>
      </c>
      <c r="F3291">
        <f t="shared" si="52"/>
        <v>367</v>
      </c>
      <c r="H3291" s="59"/>
    </row>
    <row r="3292" spans="1:8">
      <c r="A3292" s="4" t="s">
        <v>76</v>
      </c>
      <c r="B3292" s="135" t="s">
        <v>75</v>
      </c>
      <c r="C3292" s="136">
        <v>44566</v>
      </c>
      <c r="D3292" s="137" t="e" cm="1">
        <f t="array" ref="D3292">INDEX(Horimetros!#REF!,1,'Tabela Horímetros'!F3292)</f>
        <v>#REF!</v>
      </c>
      <c r="F3292">
        <f t="shared" si="52"/>
        <v>367</v>
      </c>
      <c r="H3292" s="59"/>
    </row>
    <row r="3293" spans="1:8">
      <c r="A3293" s="4" t="s">
        <v>80</v>
      </c>
      <c r="B3293" s="135" t="s">
        <v>79</v>
      </c>
      <c r="C3293" s="136">
        <v>44566</v>
      </c>
      <c r="D3293" s="137" t="e" cm="1">
        <f t="array" ref="D3293">INDEX(Horimetros!#REF!,1,'Tabela Horímetros'!F3293)</f>
        <v>#REF!</v>
      </c>
      <c r="F3293">
        <f t="shared" si="52"/>
        <v>367</v>
      </c>
      <c r="H3293" s="59"/>
    </row>
    <row r="3294" spans="1:8">
      <c r="A3294" s="4" t="s">
        <v>84</v>
      </c>
      <c r="B3294" s="135" t="s">
        <v>83</v>
      </c>
      <c r="C3294" s="136">
        <v>44566</v>
      </c>
      <c r="D3294" s="137" t="e" cm="1">
        <f t="array" ref="D3294">INDEX(Horimetros!#REF!,1,'Tabela Horímetros'!F3294)</f>
        <v>#REF!</v>
      </c>
      <c r="F3294">
        <f t="shared" si="52"/>
        <v>367</v>
      </c>
      <c r="H3294" s="59"/>
    </row>
    <row r="3295" spans="1:8">
      <c r="A3295" s="4" t="s">
        <v>86</v>
      </c>
      <c r="B3295" s="135" t="s">
        <v>85</v>
      </c>
      <c r="C3295" s="136">
        <v>44566</v>
      </c>
      <c r="D3295" s="137" t="e" cm="1">
        <f t="array" ref="D3295">INDEX(Horimetros!#REF!,1,'Tabela Horímetros'!F3295)</f>
        <v>#REF!</v>
      </c>
      <c r="F3295">
        <f t="shared" si="52"/>
        <v>367</v>
      </c>
      <c r="H3295" s="59"/>
    </row>
    <row r="3296" spans="1:8">
      <c r="A3296" s="4" t="s">
        <v>59</v>
      </c>
      <c r="B3296" s="135" t="s">
        <v>58</v>
      </c>
      <c r="C3296" s="136">
        <v>44567</v>
      </c>
      <c r="D3296" s="137" cm="1">
        <f t="array" ref="D3296">INDEX(Horimetros!$4:$4,1,'Tabela Horímetros'!F3296)</f>
        <v>0</v>
      </c>
      <c r="F3296">
        <f t="shared" si="52"/>
        <v>368</v>
      </c>
      <c r="H3296" s="59"/>
    </row>
    <row r="3297" spans="1:8">
      <c r="A3297" s="4" t="s">
        <v>61</v>
      </c>
      <c r="B3297" s="135" t="s">
        <v>60</v>
      </c>
      <c r="C3297" s="136">
        <v>44567</v>
      </c>
      <c r="D3297" s="137" cm="1">
        <f t="array" ref="D3297">INDEX(Horimetros!$5:$5,1,'Tabela Horímetros'!F3297)</f>
        <v>25623</v>
      </c>
      <c r="F3297">
        <f t="shared" si="52"/>
        <v>368</v>
      </c>
      <c r="H3297" s="59"/>
    </row>
    <row r="3298" spans="1:8">
      <c r="A3298" s="4" t="s">
        <v>63</v>
      </c>
      <c r="B3298" s="135" t="s">
        <v>62</v>
      </c>
      <c r="C3298" s="136">
        <v>44567</v>
      </c>
      <c r="D3298" s="137" cm="1">
        <f t="array" ref="D3298">INDEX(Horimetros!$6:$6,1,'Tabela Horímetros'!F3298)</f>
        <v>22824</v>
      </c>
      <c r="F3298">
        <f t="shared" si="52"/>
        <v>368</v>
      </c>
      <c r="H3298" s="59"/>
    </row>
    <row r="3299" spans="1:8">
      <c r="A3299" s="4" t="s">
        <v>68</v>
      </c>
      <c r="B3299" s="135" t="s">
        <v>67</v>
      </c>
      <c r="C3299" s="136">
        <v>44567</v>
      </c>
      <c r="D3299" s="137" cm="1">
        <f t="array" ref="D3299">INDEX(Horimetros!$7:$7,1,'Tabela Horímetros'!F3299)</f>
        <v>25248</v>
      </c>
      <c r="F3299">
        <f t="shared" si="52"/>
        <v>368</v>
      </c>
      <c r="H3299" s="59"/>
    </row>
    <row r="3300" spans="1:8">
      <c r="A3300" s="4" t="s">
        <v>72</v>
      </c>
      <c r="B3300" s="135" t="s">
        <v>71</v>
      </c>
      <c r="C3300" s="136">
        <v>44567</v>
      </c>
      <c r="D3300" s="137" cm="1">
        <f t="array" ref="D3300">INDEX(Horimetros!$8:$8,1,'Tabela Horímetros'!F3300)</f>
        <v>24198</v>
      </c>
      <c r="F3300">
        <f t="shared" si="52"/>
        <v>368</v>
      </c>
      <c r="H3300" s="59"/>
    </row>
    <row r="3301" spans="1:8">
      <c r="A3301" s="4" t="s">
        <v>76</v>
      </c>
      <c r="B3301" s="135" t="s">
        <v>75</v>
      </c>
      <c r="C3301" s="136">
        <v>44567</v>
      </c>
      <c r="D3301" s="137" t="e" cm="1">
        <f t="array" ref="D3301">INDEX(Horimetros!#REF!,1,'Tabela Horímetros'!F3301)</f>
        <v>#REF!</v>
      </c>
      <c r="F3301">
        <f t="shared" si="52"/>
        <v>368</v>
      </c>
      <c r="H3301" s="59"/>
    </row>
    <row r="3302" spans="1:8">
      <c r="A3302" s="4" t="s">
        <v>80</v>
      </c>
      <c r="B3302" s="135" t="s">
        <v>79</v>
      </c>
      <c r="C3302" s="136">
        <v>44567</v>
      </c>
      <c r="D3302" s="137" t="e" cm="1">
        <f t="array" ref="D3302">INDEX(Horimetros!#REF!,1,'Tabela Horímetros'!F3302)</f>
        <v>#REF!</v>
      </c>
      <c r="F3302">
        <f t="shared" si="52"/>
        <v>368</v>
      </c>
      <c r="H3302" s="59"/>
    </row>
    <row r="3303" spans="1:8">
      <c r="A3303" s="4" t="s">
        <v>84</v>
      </c>
      <c r="B3303" s="135" t="s">
        <v>83</v>
      </c>
      <c r="C3303" s="136">
        <v>44567</v>
      </c>
      <c r="D3303" s="137" t="e" cm="1">
        <f t="array" ref="D3303">INDEX(Horimetros!#REF!,1,'Tabela Horímetros'!F3303)</f>
        <v>#REF!</v>
      </c>
      <c r="F3303">
        <f t="shared" si="52"/>
        <v>368</v>
      </c>
      <c r="H3303" s="59"/>
    </row>
    <row r="3304" spans="1:8">
      <c r="A3304" s="4" t="s">
        <v>86</v>
      </c>
      <c r="B3304" s="135" t="s">
        <v>85</v>
      </c>
      <c r="C3304" s="136">
        <v>44567</v>
      </c>
      <c r="D3304" s="137" t="e" cm="1">
        <f t="array" ref="D3304">INDEX(Horimetros!#REF!,1,'Tabela Horímetros'!F3304)</f>
        <v>#REF!</v>
      </c>
      <c r="F3304">
        <f t="shared" si="52"/>
        <v>368</v>
      </c>
      <c r="H3304" s="59"/>
    </row>
    <row r="3305" spans="1:8">
      <c r="A3305" s="4" t="s">
        <v>59</v>
      </c>
      <c r="B3305" s="135" t="s">
        <v>58</v>
      </c>
      <c r="C3305" s="136">
        <v>44568</v>
      </c>
      <c r="D3305" s="137" cm="1">
        <f t="array" ref="D3305">INDEX(Horimetros!$4:$4,1,'Tabela Horímetros'!F3305)</f>
        <v>0</v>
      </c>
      <c r="F3305">
        <f t="shared" si="52"/>
        <v>369</v>
      </c>
      <c r="H3305" s="59"/>
    </row>
    <row r="3306" spans="1:8">
      <c r="A3306" s="4" t="s">
        <v>61</v>
      </c>
      <c r="B3306" s="135" t="s">
        <v>60</v>
      </c>
      <c r="C3306" s="136">
        <v>44568</v>
      </c>
      <c r="D3306" s="137" cm="1">
        <f t="array" ref="D3306">INDEX(Horimetros!$5:$5,1,'Tabela Horímetros'!F3306)</f>
        <v>25642</v>
      </c>
      <c r="F3306">
        <f t="shared" si="52"/>
        <v>369</v>
      </c>
      <c r="H3306" s="59"/>
    </row>
    <row r="3307" spans="1:8">
      <c r="A3307" s="4" t="s">
        <v>63</v>
      </c>
      <c r="B3307" s="135" t="s">
        <v>62</v>
      </c>
      <c r="C3307" s="136">
        <v>44568</v>
      </c>
      <c r="D3307" s="137" cm="1">
        <f t="array" ref="D3307">INDEX(Horimetros!$6:$6,1,'Tabela Horímetros'!F3307)</f>
        <v>22842</v>
      </c>
      <c r="F3307">
        <f t="shared" si="52"/>
        <v>369</v>
      </c>
      <c r="H3307" s="59"/>
    </row>
    <row r="3308" spans="1:8">
      <c r="A3308" s="4" t="s">
        <v>68</v>
      </c>
      <c r="B3308" s="135" t="s">
        <v>67</v>
      </c>
      <c r="C3308" s="136">
        <v>44568</v>
      </c>
      <c r="D3308" s="137" cm="1">
        <f t="array" ref="D3308">INDEX(Horimetros!$7:$7,1,'Tabela Horímetros'!F3308)</f>
        <v>25264</v>
      </c>
      <c r="F3308">
        <f t="shared" si="52"/>
        <v>369</v>
      </c>
      <c r="H3308" s="59"/>
    </row>
    <row r="3309" spans="1:8">
      <c r="A3309" s="4" t="s">
        <v>72</v>
      </c>
      <c r="B3309" s="135" t="s">
        <v>71</v>
      </c>
      <c r="C3309" s="136">
        <v>44568</v>
      </c>
      <c r="D3309" s="137" cm="1">
        <f t="array" ref="D3309">INDEX(Horimetros!$8:$8,1,'Tabela Horímetros'!F3309)</f>
        <v>24211</v>
      </c>
      <c r="F3309">
        <f t="shared" si="52"/>
        <v>369</v>
      </c>
      <c r="H3309" s="59"/>
    </row>
    <row r="3310" spans="1:8">
      <c r="A3310" s="4" t="s">
        <v>76</v>
      </c>
      <c r="B3310" s="135" t="s">
        <v>75</v>
      </c>
      <c r="C3310" s="136">
        <v>44568</v>
      </c>
      <c r="D3310" s="137" t="e" cm="1">
        <f t="array" ref="D3310">INDEX(Horimetros!#REF!,1,'Tabela Horímetros'!F3310)</f>
        <v>#REF!</v>
      </c>
      <c r="F3310">
        <f t="shared" si="52"/>
        <v>369</v>
      </c>
      <c r="H3310" s="59"/>
    </row>
    <row r="3311" spans="1:8">
      <c r="A3311" s="4" t="s">
        <v>80</v>
      </c>
      <c r="B3311" s="135" t="s">
        <v>79</v>
      </c>
      <c r="C3311" s="136">
        <v>44568</v>
      </c>
      <c r="D3311" s="137" t="e" cm="1">
        <f t="array" ref="D3311">INDEX(Horimetros!#REF!,1,'Tabela Horímetros'!F3311)</f>
        <v>#REF!</v>
      </c>
      <c r="F3311">
        <f t="shared" si="52"/>
        <v>369</v>
      </c>
      <c r="H3311" s="59"/>
    </row>
    <row r="3312" spans="1:8">
      <c r="A3312" s="4" t="s">
        <v>84</v>
      </c>
      <c r="B3312" s="135" t="s">
        <v>83</v>
      </c>
      <c r="C3312" s="136">
        <v>44568</v>
      </c>
      <c r="D3312" s="137" t="e" cm="1">
        <f t="array" ref="D3312">INDEX(Horimetros!#REF!,1,'Tabela Horímetros'!F3312)</f>
        <v>#REF!</v>
      </c>
      <c r="F3312">
        <f t="shared" si="52"/>
        <v>369</v>
      </c>
      <c r="H3312" s="59"/>
    </row>
    <row r="3313" spans="1:8">
      <c r="A3313" s="4" t="s">
        <v>86</v>
      </c>
      <c r="B3313" s="135" t="s">
        <v>85</v>
      </c>
      <c r="C3313" s="136">
        <v>44568</v>
      </c>
      <c r="D3313" s="137" t="e" cm="1">
        <f t="array" ref="D3313">INDEX(Horimetros!#REF!,1,'Tabela Horímetros'!F3313)</f>
        <v>#REF!</v>
      </c>
      <c r="F3313">
        <f t="shared" si="52"/>
        <v>369</v>
      </c>
      <c r="H3313" s="59"/>
    </row>
    <row r="3314" spans="1:8">
      <c r="A3314" s="4" t="s">
        <v>59</v>
      </c>
      <c r="B3314" s="135" t="s">
        <v>58</v>
      </c>
      <c r="C3314" s="136">
        <v>44569</v>
      </c>
      <c r="D3314" s="137" cm="1">
        <f t="array" ref="D3314">INDEX(Horimetros!$4:$4,1,'Tabela Horímetros'!F3314)</f>
        <v>0</v>
      </c>
      <c r="F3314">
        <f t="shared" si="52"/>
        <v>370</v>
      </c>
      <c r="H3314" s="59"/>
    </row>
    <row r="3315" spans="1:8">
      <c r="A3315" s="4" t="s">
        <v>61</v>
      </c>
      <c r="B3315" s="135" t="s">
        <v>60</v>
      </c>
      <c r="C3315" s="136">
        <v>44569</v>
      </c>
      <c r="D3315" s="137" cm="1">
        <f t="array" ref="D3315">INDEX(Horimetros!$5:$5,1,'Tabela Horímetros'!F3315)</f>
        <v>25676</v>
      </c>
      <c r="F3315">
        <f t="shared" si="52"/>
        <v>370</v>
      </c>
      <c r="H3315" s="59"/>
    </row>
    <row r="3316" spans="1:8">
      <c r="A3316" s="4" t="s">
        <v>63</v>
      </c>
      <c r="B3316" s="135" t="s">
        <v>62</v>
      </c>
      <c r="C3316" s="136">
        <v>44569</v>
      </c>
      <c r="D3316" s="137" cm="1">
        <f t="array" ref="D3316">INDEX(Horimetros!$6:$6,1,'Tabela Horímetros'!F3316)</f>
        <v>22868</v>
      </c>
      <c r="F3316">
        <f t="shared" si="52"/>
        <v>370</v>
      </c>
      <c r="H3316" s="59"/>
    </row>
    <row r="3317" spans="1:8">
      <c r="A3317" s="4" t="s">
        <v>68</v>
      </c>
      <c r="B3317" s="135" t="s">
        <v>67</v>
      </c>
      <c r="C3317" s="136">
        <v>44569</v>
      </c>
      <c r="D3317" s="137" cm="1">
        <f t="array" ref="D3317">INDEX(Horimetros!$7:$7,1,'Tabela Horímetros'!F3317)</f>
        <v>25297</v>
      </c>
      <c r="F3317">
        <f t="shared" si="52"/>
        <v>370</v>
      </c>
      <c r="H3317" s="59"/>
    </row>
    <row r="3318" spans="1:8">
      <c r="A3318" s="4" t="s">
        <v>72</v>
      </c>
      <c r="B3318" s="135" t="s">
        <v>71</v>
      </c>
      <c r="C3318" s="136">
        <v>44569</v>
      </c>
      <c r="D3318" s="137" cm="1">
        <f t="array" ref="D3318">INDEX(Horimetros!$8:$8,1,'Tabela Horímetros'!F3318)</f>
        <v>24224</v>
      </c>
      <c r="F3318">
        <f t="shared" si="52"/>
        <v>370</v>
      </c>
      <c r="H3318" s="59"/>
    </row>
    <row r="3319" spans="1:8">
      <c r="A3319" s="4" t="s">
        <v>76</v>
      </c>
      <c r="B3319" s="135" t="s">
        <v>75</v>
      </c>
      <c r="C3319" s="136">
        <v>44569</v>
      </c>
      <c r="D3319" s="137" t="e" cm="1">
        <f t="array" ref="D3319">INDEX(Horimetros!#REF!,1,'Tabela Horímetros'!F3319)</f>
        <v>#REF!</v>
      </c>
      <c r="F3319">
        <f t="shared" si="52"/>
        <v>370</v>
      </c>
      <c r="H3319" s="59"/>
    </row>
    <row r="3320" spans="1:8">
      <c r="A3320" s="4" t="s">
        <v>80</v>
      </c>
      <c r="B3320" s="135" t="s">
        <v>79</v>
      </c>
      <c r="C3320" s="136">
        <v>44569</v>
      </c>
      <c r="D3320" s="137" t="e" cm="1">
        <f t="array" ref="D3320">INDEX(Horimetros!#REF!,1,'Tabela Horímetros'!F3320)</f>
        <v>#REF!</v>
      </c>
      <c r="F3320">
        <f t="shared" si="52"/>
        <v>370</v>
      </c>
      <c r="H3320" s="59"/>
    </row>
    <row r="3321" spans="1:8">
      <c r="A3321" s="4" t="s">
        <v>84</v>
      </c>
      <c r="B3321" s="135" t="s">
        <v>83</v>
      </c>
      <c r="C3321" s="136">
        <v>44569</v>
      </c>
      <c r="D3321" s="137" t="e" cm="1">
        <f t="array" ref="D3321">INDEX(Horimetros!#REF!,1,'Tabela Horímetros'!F3321)</f>
        <v>#REF!</v>
      </c>
      <c r="F3321">
        <f t="shared" si="52"/>
        <v>370</v>
      </c>
      <c r="H3321" s="59"/>
    </row>
    <row r="3322" spans="1:8">
      <c r="A3322" s="4" t="s">
        <v>86</v>
      </c>
      <c r="B3322" s="135" t="s">
        <v>85</v>
      </c>
      <c r="C3322" s="136">
        <v>44569</v>
      </c>
      <c r="D3322" s="137" t="e" cm="1">
        <f t="array" ref="D3322">INDEX(Horimetros!#REF!,1,'Tabela Horímetros'!F3322)</f>
        <v>#REF!</v>
      </c>
      <c r="F3322">
        <f t="shared" si="52"/>
        <v>370</v>
      </c>
      <c r="H3322" s="59"/>
    </row>
    <row r="3323" spans="1:8">
      <c r="A3323" s="4" t="s">
        <v>59</v>
      </c>
      <c r="B3323" s="135" t="s">
        <v>58</v>
      </c>
      <c r="C3323" s="136">
        <v>44570</v>
      </c>
      <c r="D3323" s="137" cm="1">
        <f t="array" ref="D3323">INDEX(Horimetros!$4:$4,1,'Tabela Horímetros'!F3323)</f>
        <v>0</v>
      </c>
      <c r="F3323">
        <f t="shared" si="52"/>
        <v>371</v>
      </c>
      <c r="H3323" s="59"/>
    </row>
    <row r="3324" spans="1:8">
      <c r="A3324" s="4" t="s">
        <v>61</v>
      </c>
      <c r="B3324" s="135" t="s">
        <v>60</v>
      </c>
      <c r="C3324" s="136">
        <v>44570</v>
      </c>
      <c r="D3324" s="137" cm="1">
        <f t="array" ref="D3324">INDEX(Horimetros!$5:$5,1,'Tabela Horímetros'!F3324)</f>
        <v>25685</v>
      </c>
      <c r="F3324">
        <f t="shared" si="52"/>
        <v>371</v>
      </c>
      <c r="H3324" s="59"/>
    </row>
    <row r="3325" spans="1:8">
      <c r="A3325" s="4" t="s">
        <v>63</v>
      </c>
      <c r="B3325" s="135" t="s">
        <v>62</v>
      </c>
      <c r="C3325" s="136">
        <v>44570</v>
      </c>
      <c r="D3325" s="137" cm="1">
        <f t="array" ref="D3325">INDEX(Horimetros!$6:$6,1,'Tabela Horímetros'!F3325)</f>
        <v>22878</v>
      </c>
      <c r="F3325">
        <f t="shared" si="52"/>
        <v>371</v>
      </c>
      <c r="H3325" s="59"/>
    </row>
    <row r="3326" spans="1:8">
      <c r="A3326" s="4" t="s">
        <v>68</v>
      </c>
      <c r="B3326" s="135" t="s">
        <v>67</v>
      </c>
      <c r="C3326" s="136">
        <v>44570</v>
      </c>
      <c r="D3326" s="137" cm="1">
        <f t="array" ref="D3326">INDEX(Horimetros!$7:$7,1,'Tabela Horímetros'!F3326)</f>
        <v>25307</v>
      </c>
      <c r="F3326">
        <f t="shared" si="52"/>
        <v>371</v>
      </c>
      <c r="H3326" s="59"/>
    </row>
    <row r="3327" spans="1:8">
      <c r="A3327" s="4" t="s">
        <v>72</v>
      </c>
      <c r="B3327" s="135" t="s">
        <v>71</v>
      </c>
      <c r="C3327" s="136">
        <v>44570</v>
      </c>
      <c r="D3327" s="137" cm="1">
        <f t="array" ref="D3327">INDEX(Horimetros!$8:$8,1,'Tabela Horímetros'!F3327)</f>
        <v>24232</v>
      </c>
      <c r="F3327">
        <f t="shared" si="52"/>
        <v>371</v>
      </c>
      <c r="H3327" s="59"/>
    </row>
    <row r="3328" spans="1:8">
      <c r="A3328" s="4" t="s">
        <v>76</v>
      </c>
      <c r="B3328" s="135" t="s">
        <v>75</v>
      </c>
      <c r="C3328" s="136">
        <v>44570</v>
      </c>
      <c r="D3328" s="137" t="e" cm="1">
        <f t="array" ref="D3328">INDEX(Horimetros!#REF!,1,'Tabela Horímetros'!F3328)</f>
        <v>#REF!</v>
      </c>
      <c r="F3328">
        <f t="shared" si="52"/>
        <v>371</v>
      </c>
      <c r="H3328" s="59"/>
    </row>
    <row r="3329" spans="1:8">
      <c r="A3329" s="4" t="s">
        <v>80</v>
      </c>
      <c r="B3329" s="135" t="s">
        <v>79</v>
      </c>
      <c r="C3329" s="136">
        <v>44570</v>
      </c>
      <c r="D3329" s="137" t="e" cm="1">
        <f t="array" ref="D3329">INDEX(Horimetros!#REF!,1,'Tabela Horímetros'!F3329)</f>
        <v>#REF!</v>
      </c>
      <c r="F3329">
        <f t="shared" si="52"/>
        <v>371</v>
      </c>
      <c r="H3329" s="59"/>
    </row>
    <row r="3330" spans="1:8">
      <c r="A3330" s="4" t="s">
        <v>84</v>
      </c>
      <c r="B3330" s="135" t="s">
        <v>83</v>
      </c>
      <c r="C3330" s="136">
        <v>44570</v>
      </c>
      <c r="D3330" s="137" t="e" cm="1">
        <f t="array" ref="D3330">INDEX(Horimetros!#REF!,1,'Tabela Horímetros'!F3330)</f>
        <v>#REF!</v>
      </c>
      <c r="F3330">
        <f t="shared" si="52"/>
        <v>371</v>
      </c>
      <c r="H3330" s="59"/>
    </row>
    <row r="3331" spans="1:8">
      <c r="A3331" s="4" t="s">
        <v>86</v>
      </c>
      <c r="B3331" s="135" t="s">
        <v>85</v>
      </c>
      <c r="C3331" s="136">
        <v>44570</v>
      </c>
      <c r="D3331" s="137" t="e" cm="1">
        <f t="array" ref="D3331">INDEX(Horimetros!#REF!,1,'Tabela Horímetros'!F3331)</f>
        <v>#REF!</v>
      </c>
      <c r="F3331">
        <f t="shared" si="52"/>
        <v>371</v>
      </c>
      <c r="H3331" s="59"/>
    </row>
    <row r="3332" spans="1:8">
      <c r="A3332" s="4" t="s">
        <v>59</v>
      </c>
      <c r="B3332" s="135" t="s">
        <v>58</v>
      </c>
      <c r="C3332" s="136">
        <v>44571</v>
      </c>
      <c r="D3332" s="137" cm="1">
        <f t="array" ref="D3332">INDEX(Horimetros!$4:$4,1,'Tabela Horímetros'!F3332)</f>
        <v>0</v>
      </c>
      <c r="F3332">
        <f t="shared" si="52"/>
        <v>372</v>
      </c>
      <c r="H3332" s="59"/>
    </row>
    <row r="3333" spans="1:8">
      <c r="A3333" s="4" t="s">
        <v>61</v>
      </c>
      <c r="B3333" s="135" t="s">
        <v>60</v>
      </c>
      <c r="C3333" s="136">
        <v>44571</v>
      </c>
      <c r="D3333" s="137" cm="1">
        <f t="array" ref="D3333">INDEX(Horimetros!$5:$5,1,'Tabela Horímetros'!F3333)</f>
        <v>25712</v>
      </c>
      <c r="F3333">
        <f t="shared" si="52"/>
        <v>372</v>
      </c>
      <c r="H3333" s="59"/>
    </row>
    <row r="3334" spans="1:8">
      <c r="A3334" s="4" t="s">
        <v>63</v>
      </c>
      <c r="B3334" s="135" t="s">
        <v>62</v>
      </c>
      <c r="C3334" s="136">
        <v>44571</v>
      </c>
      <c r="D3334" s="137" cm="1">
        <f t="array" ref="D3334">INDEX(Horimetros!$6:$6,1,'Tabela Horímetros'!F3334)</f>
        <v>22889</v>
      </c>
      <c r="F3334">
        <f t="shared" si="52"/>
        <v>372</v>
      </c>
      <c r="H3334" s="59"/>
    </row>
    <row r="3335" spans="1:8">
      <c r="A3335" s="4" t="s">
        <v>68</v>
      </c>
      <c r="B3335" s="135" t="s">
        <v>67</v>
      </c>
      <c r="C3335" s="136">
        <v>44571</v>
      </c>
      <c r="D3335" s="137" cm="1">
        <f t="array" ref="D3335">INDEX(Horimetros!$7:$7,1,'Tabela Horímetros'!F3335)</f>
        <v>25343</v>
      </c>
      <c r="F3335">
        <f t="shared" si="52"/>
        <v>372</v>
      </c>
      <c r="H3335" s="59"/>
    </row>
    <row r="3336" spans="1:8">
      <c r="A3336" s="4" t="s">
        <v>72</v>
      </c>
      <c r="B3336" s="135" t="s">
        <v>71</v>
      </c>
      <c r="C3336" s="136">
        <v>44571</v>
      </c>
      <c r="D3336" s="137" cm="1">
        <f t="array" ref="D3336">INDEX(Horimetros!$8:$8,1,'Tabela Horímetros'!F3336)</f>
        <v>24266</v>
      </c>
      <c r="F3336">
        <f t="shared" si="52"/>
        <v>372</v>
      </c>
      <c r="H3336" s="59"/>
    </row>
    <row r="3337" spans="1:8">
      <c r="A3337" s="4" t="s">
        <v>76</v>
      </c>
      <c r="B3337" s="135" t="s">
        <v>75</v>
      </c>
      <c r="C3337" s="136">
        <v>44571</v>
      </c>
      <c r="D3337" s="137" t="e" cm="1">
        <f t="array" ref="D3337">INDEX(Horimetros!#REF!,1,'Tabela Horímetros'!F3337)</f>
        <v>#REF!</v>
      </c>
      <c r="F3337">
        <f t="shared" si="52"/>
        <v>372</v>
      </c>
      <c r="H3337" s="59"/>
    </row>
    <row r="3338" spans="1:8">
      <c r="A3338" s="4" t="s">
        <v>80</v>
      </c>
      <c r="B3338" s="135" t="s">
        <v>79</v>
      </c>
      <c r="C3338" s="136">
        <v>44571</v>
      </c>
      <c r="D3338" s="137" t="e" cm="1">
        <f t="array" ref="D3338">INDEX(Horimetros!#REF!,1,'Tabela Horímetros'!F3338)</f>
        <v>#REF!</v>
      </c>
      <c r="F3338">
        <f t="shared" si="52"/>
        <v>372</v>
      </c>
      <c r="H3338" s="59"/>
    </row>
    <row r="3339" spans="1:8">
      <c r="A3339" s="4" t="s">
        <v>84</v>
      </c>
      <c r="B3339" s="135" t="s">
        <v>83</v>
      </c>
      <c r="C3339" s="136">
        <v>44571</v>
      </c>
      <c r="D3339" s="137" t="e" cm="1">
        <f t="array" ref="D3339">INDEX(Horimetros!#REF!,1,'Tabela Horímetros'!F3339)</f>
        <v>#REF!</v>
      </c>
      <c r="F3339">
        <f t="shared" si="52"/>
        <v>372</v>
      </c>
      <c r="H3339" s="59"/>
    </row>
    <row r="3340" spans="1:8">
      <c r="A3340" s="4" t="s">
        <v>86</v>
      </c>
      <c r="B3340" s="135" t="s">
        <v>85</v>
      </c>
      <c r="C3340" s="136">
        <v>44571</v>
      </c>
      <c r="D3340" s="137" t="e" cm="1">
        <f t="array" ref="D3340">INDEX(Horimetros!#REF!,1,'Tabela Horímetros'!F3340)</f>
        <v>#REF!</v>
      </c>
      <c r="F3340">
        <f t="shared" si="52"/>
        <v>372</v>
      </c>
      <c r="H3340" s="59"/>
    </row>
    <row r="3341" spans="1:8">
      <c r="A3341" s="4" t="s">
        <v>59</v>
      </c>
      <c r="B3341" s="135" t="s">
        <v>58</v>
      </c>
      <c r="C3341" s="136">
        <v>44572</v>
      </c>
      <c r="D3341" s="137" cm="1">
        <f t="array" ref="D3341">INDEX(Horimetros!$4:$4,1,'Tabela Horímetros'!F3341)</f>
        <v>0</v>
      </c>
      <c r="F3341">
        <f t="shared" si="52"/>
        <v>373</v>
      </c>
      <c r="H3341" s="59"/>
    </row>
    <row r="3342" spans="1:8">
      <c r="A3342" s="4" t="s">
        <v>61</v>
      </c>
      <c r="B3342" s="135" t="s">
        <v>60</v>
      </c>
      <c r="C3342" s="136">
        <v>44572</v>
      </c>
      <c r="D3342" s="137" cm="1">
        <f t="array" ref="D3342">INDEX(Horimetros!$5:$5,1,'Tabela Horímetros'!F3342)</f>
        <v>25717</v>
      </c>
      <c r="F3342">
        <f t="shared" si="52"/>
        <v>373</v>
      </c>
      <c r="H3342" s="59"/>
    </row>
    <row r="3343" spans="1:8">
      <c r="A3343" s="4" t="s">
        <v>63</v>
      </c>
      <c r="B3343" s="135" t="s">
        <v>62</v>
      </c>
      <c r="C3343" s="136">
        <v>44572</v>
      </c>
      <c r="D3343" s="137" cm="1">
        <f t="array" ref="D3343">INDEX(Horimetros!$6:$6,1,'Tabela Horímetros'!F3343)</f>
        <v>22889</v>
      </c>
      <c r="F3343">
        <f t="shared" si="52"/>
        <v>373</v>
      </c>
      <c r="H3343" s="59"/>
    </row>
    <row r="3344" spans="1:8">
      <c r="A3344" s="4" t="s">
        <v>68</v>
      </c>
      <c r="B3344" s="135" t="s">
        <v>67</v>
      </c>
      <c r="C3344" s="136">
        <v>44572</v>
      </c>
      <c r="D3344" s="137" cm="1">
        <f t="array" ref="D3344">INDEX(Horimetros!$7:$7,1,'Tabela Horímetros'!F3344)</f>
        <v>25345</v>
      </c>
      <c r="F3344">
        <f t="shared" si="52"/>
        <v>373</v>
      </c>
      <c r="H3344" s="59"/>
    </row>
    <row r="3345" spans="1:8">
      <c r="A3345" s="4" t="s">
        <v>72</v>
      </c>
      <c r="B3345" s="135" t="s">
        <v>71</v>
      </c>
      <c r="C3345" s="136">
        <v>44572</v>
      </c>
      <c r="D3345" s="137" cm="1">
        <f t="array" ref="D3345">INDEX(Horimetros!$8:$8,1,'Tabela Horímetros'!F3345)</f>
        <v>24267</v>
      </c>
      <c r="F3345">
        <f t="shared" si="52"/>
        <v>373</v>
      </c>
      <c r="H3345" s="59"/>
    </row>
    <row r="3346" spans="1:8">
      <c r="A3346" s="4" t="s">
        <v>76</v>
      </c>
      <c r="B3346" s="135" t="s">
        <v>75</v>
      </c>
      <c r="C3346" s="136">
        <v>44572</v>
      </c>
      <c r="D3346" s="137" t="e" cm="1">
        <f t="array" ref="D3346">INDEX(Horimetros!#REF!,1,'Tabela Horímetros'!F3346)</f>
        <v>#REF!</v>
      </c>
      <c r="F3346">
        <f t="shared" si="52"/>
        <v>373</v>
      </c>
      <c r="H3346" s="59"/>
    </row>
    <row r="3347" spans="1:8">
      <c r="A3347" s="4" t="s">
        <v>80</v>
      </c>
      <c r="B3347" s="135" t="s">
        <v>79</v>
      </c>
      <c r="C3347" s="136">
        <v>44572</v>
      </c>
      <c r="D3347" s="137" t="e" cm="1">
        <f t="array" ref="D3347">INDEX(Horimetros!#REF!,1,'Tabela Horímetros'!F3347)</f>
        <v>#REF!</v>
      </c>
      <c r="F3347">
        <f t="shared" si="52"/>
        <v>373</v>
      </c>
      <c r="H3347" s="59"/>
    </row>
    <row r="3348" spans="1:8">
      <c r="A3348" s="4" t="s">
        <v>84</v>
      </c>
      <c r="B3348" s="135" t="s">
        <v>83</v>
      </c>
      <c r="C3348" s="136">
        <v>44572</v>
      </c>
      <c r="D3348" s="137" t="e" cm="1">
        <f t="array" ref="D3348">INDEX(Horimetros!#REF!,1,'Tabela Horímetros'!F3348)</f>
        <v>#REF!</v>
      </c>
      <c r="F3348">
        <f t="shared" si="52"/>
        <v>373</v>
      </c>
      <c r="H3348" s="59"/>
    </row>
    <row r="3349" spans="1:8">
      <c r="A3349" s="4" t="s">
        <v>86</v>
      </c>
      <c r="B3349" s="135" t="s">
        <v>85</v>
      </c>
      <c r="C3349" s="136">
        <v>44572</v>
      </c>
      <c r="D3349" s="137" t="e" cm="1">
        <f t="array" ref="D3349">INDEX(Horimetros!#REF!,1,'Tabela Horímetros'!F3349)</f>
        <v>#REF!</v>
      </c>
      <c r="F3349">
        <f t="shared" ref="F3349:F3412" si="53">F3340+1</f>
        <v>373</v>
      </c>
      <c r="H3349" s="59"/>
    </row>
    <row r="3350" spans="1:8">
      <c r="A3350" s="4" t="s">
        <v>59</v>
      </c>
      <c r="B3350" s="135" t="s">
        <v>58</v>
      </c>
      <c r="C3350" s="136">
        <v>44573</v>
      </c>
      <c r="D3350" s="137" cm="1">
        <f t="array" ref="D3350">INDEX(Horimetros!$4:$4,1,'Tabela Horímetros'!F3350)</f>
        <v>0</v>
      </c>
      <c r="F3350">
        <f t="shared" si="53"/>
        <v>374</v>
      </c>
      <c r="H3350" s="59"/>
    </row>
    <row r="3351" spans="1:8">
      <c r="A3351" s="4" t="s">
        <v>61</v>
      </c>
      <c r="B3351" s="135" t="s">
        <v>60</v>
      </c>
      <c r="C3351" s="136">
        <v>44573</v>
      </c>
      <c r="D3351" s="137" cm="1">
        <f t="array" ref="D3351">INDEX(Horimetros!$5:$5,1,'Tabela Horímetros'!F3351)</f>
        <v>25728</v>
      </c>
      <c r="F3351">
        <f t="shared" si="53"/>
        <v>374</v>
      </c>
      <c r="H3351" s="59"/>
    </row>
    <row r="3352" spans="1:8">
      <c r="A3352" s="4" t="s">
        <v>63</v>
      </c>
      <c r="B3352" s="135" t="s">
        <v>62</v>
      </c>
      <c r="C3352" s="136">
        <v>44573</v>
      </c>
      <c r="D3352" s="137" cm="1">
        <f t="array" ref="D3352">INDEX(Horimetros!$6:$6,1,'Tabela Horímetros'!F3352)</f>
        <v>22896</v>
      </c>
      <c r="F3352">
        <f t="shared" si="53"/>
        <v>374</v>
      </c>
      <c r="H3352" s="59"/>
    </row>
    <row r="3353" spans="1:8">
      <c r="A3353" s="4" t="s">
        <v>68</v>
      </c>
      <c r="B3353" s="135" t="s">
        <v>67</v>
      </c>
      <c r="C3353" s="136">
        <v>44573</v>
      </c>
      <c r="D3353" s="137" cm="1">
        <f t="array" ref="D3353">INDEX(Horimetros!$7:$7,1,'Tabela Horímetros'!F3353)</f>
        <v>25358</v>
      </c>
      <c r="F3353">
        <f t="shared" si="53"/>
        <v>374</v>
      </c>
      <c r="H3353" s="59"/>
    </row>
    <row r="3354" spans="1:8">
      <c r="A3354" s="4" t="s">
        <v>72</v>
      </c>
      <c r="B3354" s="135" t="s">
        <v>71</v>
      </c>
      <c r="C3354" s="136">
        <v>44573</v>
      </c>
      <c r="D3354" s="137" cm="1">
        <f t="array" ref="D3354">INDEX(Horimetros!$8:$8,1,'Tabela Horímetros'!F3354)</f>
        <v>24270</v>
      </c>
      <c r="F3354">
        <f t="shared" si="53"/>
        <v>374</v>
      </c>
      <c r="H3354" s="59"/>
    </row>
    <row r="3355" spans="1:8">
      <c r="A3355" s="4" t="s">
        <v>76</v>
      </c>
      <c r="B3355" s="135" t="s">
        <v>75</v>
      </c>
      <c r="C3355" s="136">
        <v>44573</v>
      </c>
      <c r="D3355" s="137" t="e" cm="1">
        <f t="array" ref="D3355">INDEX(Horimetros!#REF!,1,'Tabela Horímetros'!F3355)</f>
        <v>#REF!</v>
      </c>
      <c r="F3355">
        <f t="shared" si="53"/>
        <v>374</v>
      </c>
      <c r="H3355" s="59"/>
    </row>
    <row r="3356" spans="1:8">
      <c r="A3356" s="4" t="s">
        <v>80</v>
      </c>
      <c r="B3356" s="135" t="s">
        <v>79</v>
      </c>
      <c r="C3356" s="136">
        <v>44573</v>
      </c>
      <c r="D3356" s="137" t="e" cm="1">
        <f t="array" ref="D3356">INDEX(Horimetros!#REF!,1,'Tabela Horímetros'!F3356)</f>
        <v>#REF!</v>
      </c>
      <c r="F3356">
        <f t="shared" si="53"/>
        <v>374</v>
      </c>
      <c r="H3356" s="59"/>
    </row>
    <row r="3357" spans="1:8">
      <c r="A3357" s="4" t="s">
        <v>84</v>
      </c>
      <c r="B3357" s="135" t="s">
        <v>83</v>
      </c>
      <c r="C3357" s="136">
        <v>44573</v>
      </c>
      <c r="D3357" s="137" t="e" cm="1">
        <f t="array" ref="D3357">INDEX(Horimetros!#REF!,1,'Tabela Horímetros'!F3357)</f>
        <v>#REF!</v>
      </c>
      <c r="F3357">
        <f t="shared" si="53"/>
        <v>374</v>
      </c>
      <c r="H3357" s="59"/>
    </row>
    <row r="3358" spans="1:8">
      <c r="A3358" s="4" t="s">
        <v>86</v>
      </c>
      <c r="B3358" s="135" t="s">
        <v>85</v>
      </c>
      <c r="C3358" s="136">
        <v>44573</v>
      </c>
      <c r="D3358" s="137" t="e" cm="1">
        <f t="array" ref="D3358">INDEX(Horimetros!#REF!,1,'Tabela Horímetros'!F3358)</f>
        <v>#REF!</v>
      </c>
      <c r="F3358">
        <f t="shared" si="53"/>
        <v>374</v>
      </c>
      <c r="H3358" s="59"/>
    </row>
    <row r="3359" spans="1:8">
      <c r="A3359" s="4" t="s">
        <v>59</v>
      </c>
      <c r="B3359" s="135" t="s">
        <v>58</v>
      </c>
      <c r="C3359" s="136">
        <v>44574</v>
      </c>
      <c r="D3359" s="137" cm="1">
        <f t="array" ref="D3359">INDEX(Horimetros!$4:$4,1,'Tabela Horímetros'!F3359)</f>
        <v>0</v>
      </c>
      <c r="F3359">
        <f t="shared" si="53"/>
        <v>375</v>
      </c>
      <c r="H3359" s="59"/>
    </row>
    <row r="3360" spans="1:8">
      <c r="A3360" s="4" t="s">
        <v>61</v>
      </c>
      <c r="B3360" s="135" t="s">
        <v>60</v>
      </c>
      <c r="C3360" s="136">
        <v>44574</v>
      </c>
      <c r="D3360" s="137" cm="1">
        <f t="array" ref="D3360">INDEX(Horimetros!$5:$5,1,'Tabela Horímetros'!F3360)</f>
        <v>25749</v>
      </c>
      <c r="F3360">
        <f t="shared" si="53"/>
        <v>375</v>
      </c>
      <c r="H3360" s="59"/>
    </row>
    <row r="3361" spans="1:8">
      <c r="A3361" s="4" t="s">
        <v>63</v>
      </c>
      <c r="B3361" s="135" t="s">
        <v>62</v>
      </c>
      <c r="C3361" s="136">
        <v>44574</v>
      </c>
      <c r="D3361" s="137" cm="1">
        <f t="array" ref="D3361">INDEX(Horimetros!$6:$6,1,'Tabela Horímetros'!F3361)</f>
        <v>22915</v>
      </c>
      <c r="F3361">
        <f t="shared" si="53"/>
        <v>375</v>
      </c>
      <c r="H3361" s="59"/>
    </row>
    <row r="3362" spans="1:8">
      <c r="A3362" s="4" t="s">
        <v>68</v>
      </c>
      <c r="B3362" s="135" t="s">
        <v>67</v>
      </c>
      <c r="C3362" s="136">
        <v>44574</v>
      </c>
      <c r="D3362" s="137" cm="1">
        <f t="array" ref="D3362">INDEX(Horimetros!$7:$7,1,'Tabela Horímetros'!F3362)</f>
        <v>25378</v>
      </c>
      <c r="F3362">
        <f t="shared" si="53"/>
        <v>375</v>
      </c>
      <c r="H3362" s="59"/>
    </row>
    <row r="3363" spans="1:8">
      <c r="A3363" s="4" t="s">
        <v>72</v>
      </c>
      <c r="B3363" s="135" t="s">
        <v>71</v>
      </c>
      <c r="C3363" s="136">
        <v>44574</v>
      </c>
      <c r="D3363" s="137" cm="1">
        <f t="array" ref="D3363">INDEX(Horimetros!$8:$8,1,'Tabela Horímetros'!F3363)</f>
        <v>24273</v>
      </c>
      <c r="F3363">
        <f t="shared" si="53"/>
        <v>375</v>
      </c>
      <c r="H3363" s="59"/>
    </row>
    <row r="3364" spans="1:8">
      <c r="A3364" s="4" t="s">
        <v>76</v>
      </c>
      <c r="B3364" s="135" t="s">
        <v>75</v>
      </c>
      <c r="C3364" s="136">
        <v>44574</v>
      </c>
      <c r="D3364" s="137" t="e" cm="1">
        <f t="array" ref="D3364">INDEX(Horimetros!#REF!,1,'Tabela Horímetros'!F3364)</f>
        <v>#REF!</v>
      </c>
      <c r="F3364">
        <f t="shared" si="53"/>
        <v>375</v>
      </c>
      <c r="H3364" s="59"/>
    </row>
    <row r="3365" spans="1:8">
      <c r="A3365" s="4" t="s">
        <v>80</v>
      </c>
      <c r="B3365" s="135" t="s">
        <v>79</v>
      </c>
      <c r="C3365" s="136">
        <v>44574</v>
      </c>
      <c r="D3365" s="137" t="e" cm="1">
        <f t="array" ref="D3365">INDEX(Horimetros!#REF!,1,'Tabela Horímetros'!F3365)</f>
        <v>#REF!</v>
      </c>
      <c r="F3365">
        <f t="shared" si="53"/>
        <v>375</v>
      </c>
      <c r="H3365" s="59"/>
    </row>
    <row r="3366" spans="1:8">
      <c r="A3366" s="4" t="s">
        <v>84</v>
      </c>
      <c r="B3366" s="135" t="s">
        <v>83</v>
      </c>
      <c r="C3366" s="136">
        <v>44574</v>
      </c>
      <c r="D3366" s="137" t="e" cm="1">
        <f t="array" ref="D3366">INDEX(Horimetros!#REF!,1,'Tabela Horímetros'!F3366)</f>
        <v>#REF!</v>
      </c>
      <c r="F3366">
        <f t="shared" si="53"/>
        <v>375</v>
      </c>
      <c r="H3366" s="59"/>
    </row>
    <row r="3367" spans="1:8">
      <c r="A3367" s="4" t="s">
        <v>86</v>
      </c>
      <c r="B3367" s="135" t="s">
        <v>85</v>
      </c>
      <c r="C3367" s="136">
        <v>44574</v>
      </c>
      <c r="D3367" s="137" t="e" cm="1">
        <f t="array" ref="D3367">INDEX(Horimetros!#REF!,1,'Tabela Horímetros'!F3367)</f>
        <v>#REF!</v>
      </c>
      <c r="F3367">
        <f t="shared" si="53"/>
        <v>375</v>
      </c>
      <c r="H3367" s="59"/>
    </row>
    <row r="3368" spans="1:8">
      <c r="A3368" s="4" t="s">
        <v>59</v>
      </c>
      <c r="B3368" s="135" t="s">
        <v>58</v>
      </c>
      <c r="C3368" s="136">
        <v>44575</v>
      </c>
      <c r="D3368" s="137" cm="1">
        <f t="array" ref="D3368">INDEX(Horimetros!$4:$4,1,'Tabela Horímetros'!F3368)</f>
        <v>0</v>
      </c>
      <c r="F3368">
        <f t="shared" si="53"/>
        <v>376</v>
      </c>
      <c r="H3368" s="59"/>
    </row>
    <row r="3369" spans="1:8">
      <c r="A3369" s="4" t="s">
        <v>61</v>
      </c>
      <c r="B3369" s="135" t="s">
        <v>60</v>
      </c>
      <c r="C3369" s="136">
        <v>44575</v>
      </c>
      <c r="D3369" s="137" cm="1">
        <f t="array" ref="D3369">INDEX(Horimetros!$5:$5,1,'Tabela Horímetros'!F3369)</f>
        <v>25769</v>
      </c>
      <c r="F3369">
        <f t="shared" si="53"/>
        <v>376</v>
      </c>
      <c r="H3369" s="59"/>
    </row>
    <row r="3370" spans="1:8">
      <c r="A3370" s="4" t="s">
        <v>63</v>
      </c>
      <c r="B3370" s="135" t="s">
        <v>62</v>
      </c>
      <c r="C3370" s="136">
        <v>44575</v>
      </c>
      <c r="D3370" s="137" cm="1">
        <f t="array" ref="D3370">INDEX(Horimetros!$6:$6,1,'Tabela Horímetros'!F3370)</f>
        <v>22927</v>
      </c>
      <c r="F3370">
        <f t="shared" si="53"/>
        <v>376</v>
      </c>
      <c r="H3370" s="59"/>
    </row>
    <row r="3371" spans="1:8">
      <c r="A3371" s="4" t="s">
        <v>68</v>
      </c>
      <c r="B3371" s="135" t="s">
        <v>67</v>
      </c>
      <c r="C3371" s="136">
        <v>44575</v>
      </c>
      <c r="D3371" s="137" cm="1">
        <f t="array" ref="D3371">INDEX(Horimetros!$7:$7,1,'Tabela Horímetros'!F3371)</f>
        <v>25398</v>
      </c>
      <c r="F3371">
        <f t="shared" si="53"/>
        <v>376</v>
      </c>
      <c r="H3371" s="59"/>
    </row>
    <row r="3372" spans="1:8">
      <c r="A3372" s="4" t="s">
        <v>72</v>
      </c>
      <c r="B3372" s="135" t="s">
        <v>71</v>
      </c>
      <c r="C3372" s="136">
        <v>44575</v>
      </c>
      <c r="D3372" s="137" cm="1">
        <f t="array" ref="D3372">INDEX(Horimetros!$8:$8,1,'Tabela Horímetros'!F3372)</f>
        <v>24273</v>
      </c>
      <c r="F3372">
        <f t="shared" si="53"/>
        <v>376</v>
      </c>
      <c r="H3372" s="59"/>
    </row>
    <row r="3373" spans="1:8">
      <c r="A3373" s="4" t="s">
        <v>76</v>
      </c>
      <c r="B3373" s="135" t="s">
        <v>75</v>
      </c>
      <c r="C3373" s="136">
        <v>44575</v>
      </c>
      <c r="D3373" s="137" t="e" cm="1">
        <f t="array" ref="D3373">INDEX(Horimetros!#REF!,1,'Tabela Horímetros'!F3373)</f>
        <v>#REF!</v>
      </c>
      <c r="F3373">
        <f t="shared" si="53"/>
        <v>376</v>
      </c>
      <c r="H3373" s="59"/>
    </row>
    <row r="3374" spans="1:8">
      <c r="A3374" s="4" t="s">
        <v>80</v>
      </c>
      <c r="B3374" s="135" t="s">
        <v>79</v>
      </c>
      <c r="C3374" s="136">
        <v>44575</v>
      </c>
      <c r="D3374" s="137" t="e" cm="1">
        <f t="array" ref="D3374">INDEX(Horimetros!#REF!,1,'Tabela Horímetros'!F3374)</f>
        <v>#REF!</v>
      </c>
      <c r="F3374">
        <f t="shared" si="53"/>
        <v>376</v>
      </c>
      <c r="H3374" s="59"/>
    </row>
    <row r="3375" spans="1:8">
      <c r="A3375" s="4" t="s">
        <v>84</v>
      </c>
      <c r="B3375" s="135" t="s">
        <v>83</v>
      </c>
      <c r="C3375" s="136">
        <v>44575</v>
      </c>
      <c r="D3375" s="137" t="e" cm="1">
        <f t="array" ref="D3375">INDEX(Horimetros!#REF!,1,'Tabela Horímetros'!F3375)</f>
        <v>#REF!</v>
      </c>
      <c r="F3375">
        <f t="shared" si="53"/>
        <v>376</v>
      </c>
      <c r="H3375" s="59"/>
    </row>
    <row r="3376" spans="1:8">
      <c r="A3376" s="4" t="s">
        <v>86</v>
      </c>
      <c r="B3376" s="135" t="s">
        <v>85</v>
      </c>
      <c r="C3376" s="136">
        <v>44575</v>
      </c>
      <c r="D3376" s="137" t="e" cm="1">
        <f t="array" ref="D3376">INDEX(Horimetros!#REF!,1,'Tabela Horímetros'!F3376)</f>
        <v>#REF!</v>
      </c>
      <c r="F3376">
        <f t="shared" si="53"/>
        <v>376</v>
      </c>
      <c r="H3376" s="59"/>
    </row>
    <row r="3377" spans="1:8">
      <c r="A3377" s="4" t="s">
        <v>59</v>
      </c>
      <c r="B3377" s="135" t="s">
        <v>58</v>
      </c>
      <c r="C3377" s="136">
        <v>44576</v>
      </c>
      <c r="D3377" s="137" cm="1">
        <f t="array" ref="D3377">INDEX(Horimetros!$4:$4,1,'Tabela Horímetros'!F3377)</f>
        <v>0</v>
      </c>
      <c r="F3377">
        <f t="shared" si="53"/>
        <v>377</v>
      </c>
      <c r="H3377" s="59"/>
    </row>
    <row r="3378" spans="1:8">
      <c r="A3378" s="4" t="s">
        <v>61</v>
      </c>
      <c r="B3378" s="135" t="s">
        <v>60</v>
      </c>
      <c r="C3378" s="136">
        <v>44576</v>
      </c>
      <c r="D3378" s="137" cm="1">
        <f t="array" ref="D3378">INDEX(Horimetros!$5:$5,1,'Tabela Horímetros'!F3378)</f>
        <v>25791</v>
      </c>
      <c r="F3378">
        <f t="shared" si="53"/>
        <v>377</v>
      </c>
      <c r="H3378" s="59"/>
    </row>
    <row r="3379" spans="1:8">
      <c r="A3379" s="4" t="s">
        <v>63</v>
      </c>
      <c r="B3379" s="135" t="s">
        <v>62</v>
      </c>
      <c r="C3379" s="136">
        <v>44576</v>
      </c>
      <c r="D3379" s="137" cm="1">
        <f t="array" ref="D3379">INDEX(Horimetros!$6:$6,1,'Tabela Horímetros'!F3379)</f>
        <v>22945</v>
      </c>
      <c r="F3379">
        <f t="shared" si="53"/>
        <v>377</v>
      </c>
      <c r="H3379" s="59"/>
    </row>
    <row r="3380" spans="1:8">
      <c r="A3380" s="4" t="s">
        <v>68</v>
      </c>
      <c r="B3380" s="135" t="s">
        <v>67</v>
      </c>
      <c r="C3380" s="136">
        <v>44576</v>
      </c>
      <c r="D3380" s="137" cm="1">
        <f t="array" ref="D3380">INDEX(Horimetros!$7:$7,1,'Tabela Horímetros'!F3380)</f>
        <v>25418</v>
      </c>
      <c r="F3380">
        <f t="shared" si="53"/>
        <v>377</v>
      </c>
      <c r="H3380" s="59"/>
    </row>
    <row r="3381" spans="1:8">
      <c r="A3381" s="4" t="s">
        <v>72</v>
      </c>
      <c r="B3381" s="135" t="s">
        <v>71</v>
      </c>
      <c r="C3381" s="136">
        <v>44576</v>
      </c>
      <c r="D3381" s="137" cm="1">
        <f t="array" ref="D3381">INDEX(Horimetros!$8:$8,1,'Tabela Horímetros'!F3381)</f>
        <v>24280</v>
      </c>
      <c r="F3381">
        <f t="shared" si="53"/>
        <v>377</v>
      </c>
      <c r="H3381" s="59"/>
    </row>
    <row r="3382" spans="1:8">
      <c r="A3382" s="4" t="s">
        <v>76</v>
      </c>
      <c r="B3382" s="135" t="s">
        <v>75</v>
      </c>
      <c r="C3382" s="136">
        <v>44576</v>
      </c>
      <c r="D3382" s="137" t="e" cm="1">
        <f t="array" ref="D3382">INDEX(Horimetros!#REF!,1,'Tabela Horímetros'!F3382)</f>
        <v>#REF!</v>
      </c>
      <c r="F3382">
        <f t="shared" si="53"/>
        <v>377</v>
      </c>
      <c r="H3382" s="59"/>
    </row>
    <row r="3383" spans="1:8">
      <c r="A3383" s="4" t="s">
        <v>80</v>
      </c>
      <c r="B3383" s="135" t="s">
        <v>79</v>
      </c>
      <c r="C3383" s="136">
        <v>44576</v>
      </c>
      <c r="D3383" s="137" t="e" cm="1">
        <f t="array" ref="D3383">INDEX(Horimetros!#REF!,1,'Tabela Horímetros'!F3383)</f>
        <v>#REF!</v>
      </c>
      <c r="F3383">
        <f t="shared" si="53"/>
        <v>377</v>
      </c>
      <c r="H3383" s="59"/>
    </row>
    <row r="3384" spans="1:8">
      <c r="A3384" s="4" t="s">
        <v>84</v>
      </c>
      <c r="B3384" s="135" t="s">
        <v>83</v>
      </c>
      <c r="C3384" s="136">
        <v>44576</v>
      </c>
      <c r="D3384" s="137" t="e" cm="1">
        <f t="array" ref="D3384">INDEX(Horimetros!#REF!,1,'Tabela Horímetros'!F3384)</f>
        <v>#REF!</v>
      </c>
      <c r="F3384">
        <f t="shared" si="53"/>
        <v>377</v>
      </c>
      <c r="H3384" s="59"/>
    </row>
    <row r="3385" spans="1:8">
      <c r="A3385" s="4" t="s">
        <v>86</v>
      </c>
      <c r="B3385" s="135" t="s">
        <v>85</v>
      </c>
      <c r="C3385" s="136">
        <v>44576</v>
      </c>
      <c r="D3385" s="137" t="e" cm="1">
        <f t="array" ref="D3385">INDEX(Horimetros!#REF!,1,'Tabela Horímetros'!F3385)</f>
        <v>#REF!</v>
      </c>
      <c r="F3385">
        <f t="shared" si="53"/>
        <v>377</v>
      </c>
      <c r="H3385" s="59"/>
    </row>
    <row r="3386" spans="1:8">
      <c r="A3386" s="4" t="s">
        <v>59</v>
      </c>
      <c r="B3386" s="135" t="s">
        <v>58</v>
      </c>
      <c r="C3386" s="136">
        <v>44577</v>
      </c>
      <c r="D3386" s="137" cm="1">
        <f t="array" ref="D3386">INDEX(Horimetros!$4:$4,1,'Tabela Horímetros'!F3386)</f>
        <v>0</v>
      </c>
      <c r="F3386">
        <f t="shared" si="53"/>
        <v>378</v>
      </c>
      <c r="H3386" s="59"/>
    </row>
    <row r="3387" spans="1:8">
      <c r="A3387" s="4" t="s">
        <v>61</v>
      </c>
      <c r="B3387" s="135" t="s">
        <v>60</v>
      </c>
      <c r="C3387" s="136">
        <v>44577</v>
      </c>
      <c r="D3387" s="137" cm="1">
        <f t="array" ref="D3387">INDEX(Horimetros!$5:$5,1,'Tabela Horímetros'!F3387)</f>
        <v>25813</v>
      </c>
      <c r="F3387">
        <f t="shared" si="53"/>
        <v>378</v>
      </c>
      <c r="H3387" s="59"/>
    </row>
    <row r="3388" spans="1:8">
      <c r="A3388" s="4" t="s">
        <v>63</v>
      </c>
      <c r="B3388" s="135" t="s">
        <v>62</v>
      </c>
      <c r="C3388" s="136">
        <v>44577</v>
      </c>
      <c r="D3388" s="137" cm="1">
        <f t="array" ref="D3388">INDEX(Horimetros!$6:$6,1,'Tabela Horímetros'!F3388)</f>
        <v>22967</v>
      </c>
      <c r="F3388">
        <f t="shared" si="53"/>
        <v>378</v>
      </c>
      <c r="H3388" s="59"/>
    </row>
    <row r="3389" spans="1:8">
      <c r="A3389" s="4" t="s">
        <v>68</v>
      </c>
      <c r="B3389" s="135" t="s">
        <v>67</v>
      </c>
      <c r="C3389" s="136">
        <v>44577</v>
      </c>
      <c r="D3389" s="137" cm="1">
        <f t="array" ref="D3389">INDEX(Horimetros!$7:$7,1,'Tabela Horímetros'!F3389)</f>
        <v>25429</v>
      </c>
      <c r="F3389">
        <f t="shared" si="53"/>
        <v>378</v>
      </c>
      <c r="H3389" s="59"/>
    </row>
    <row r="3390" spans="1:8">
      <c r="A3390" s="4" t="s">
        <v>72</v>
      </c>
      <c r="B3390" s="135" t="s">
        <v>71</v>
      </c>
      <c r="C3390" s="136">
        <v>44577</v>
      </c>
      <c r="D3390" s="137" cm="1">
        <f t="array" ref="D3390">INDEX(Horimetros!$8:$8,1,'Tabela Horímetros'!F3390)</f>
        <v>24282</v>
      </c>
      <c r="F3390">
        <f t="shared" si="53"/>
        <v>378</v>
      </c>
      <c r="H3390" s="59"/>
    </row>
    <row r="3391" spans="1:8">
      <c r="A3391" s="4" t="s">
        <v>76</v>
      </c>
      <c r="B3391" s="135" t="s">
        <v>75</v>
      </c>
      <c r="C3391" s="136">
        <v>44577</v>
      </c>
      <c r="D3391" s="137" t="e" cm="1">
        <f t="array" ref="D3391">INDEX(Horimetros!#REF!,1,'Tabela Horímetros'!F3391)</f>
        <v>#REF!</v>
      </c>
      <c r="F3391">
        <f t="shared" si="53"/>
        <v>378</v>
      </c>
      <c r="H3391" s="59"/>
    </row>
    <row r="3392" spans="1:8">
      <c r="A3392" s="4" t="s">
        <v>80</v>
      </c>
      <c r="B3392" s="135" t="s">
        <v>79</v>
      </c>
      <c r="C3392" s="136">
        <v>44577</v>
      </c>
      <c r="D3392" s="137" t="e" cm="1">
        <f t="array" ref="D3392">INDEX(Horimetros!#REF!,1,'Tabela Horímetros'!F3392)</f>
        <v>#REF!</v>
      </c>
      <c r="F3392">
        <f t="shared" si="53"/>
        <v>378</v>
      </c>
      <c r="H3392" s="59"/>
    </row>
    <row r="3393" spans="1:8">
      <c r="A3393" s="4" t="s">
        <v>84</v>
      </c>
      <c r="B3393" s="135" t="s">
        <v>83</v>
      </c>
      <c r="C3393" s="136">
        <v>44577</v>
      </c>
      <c r="D3393" s="137" t="e" cm="1">
        <f t="array" ref="D3393">INDEX(Horimetros!#REF!,1,'Tabela Horímetros'!F3393)</f>
        <v>#REF!</v>
      </c>
      <c r="F3393">
        <f t="shared" si="53"/>
        <v>378</v>
      </c>
      <c r="H3393" s="59"/>
    </row>
    <row r="3394" spans="1:8">
      <c r="A3394" s="4" t="s">
        <v>86</v>
      </c>
      <c r="B3394" s="135" t="s">
        <v>85</v>
      </c>
      <c r="C3394" s="136">
        <v>44577</v>
      </c>
      <c r="D3394" s="137" t="e" cm="1">
        <f t="array" ref="D3394">INDEX(Horimetros!#REF!,1,'Tabela Horímetros'!F3394)</f>
        <v>#REF!</v>
      </c>
      <c r="F3394">
        <f t="shared" si="53"/>
        <v>378</v>
      </c>
      <c r="H3394" s="59"/>
    </row>
    <row r="3395" spans="1:8">
      <c r="A3395" s="4" t="s">
        <v>59</v>
      </c>
      <c r="B3395" s="135" t="s">
        <v>58</v>
      </c>
      <c r="C3395" s="136">
        <v>44578</v>
      </c>
      <c r="D3395" s="137" cm="1">
        <f t="array" ref="D3395">INDEX(Horimetros!$4:$4,1,'Tabela Horímetros'!F3395)</f>
        <v>0</v>
      </c>
      <c r="F3395">
        <f t="shared" si="53"/>
        <v>379</v>
      </c>
      <c r="H3395" s="59"/>
    </row>
    <row r="3396" spans="1:8">
      <c r="A3396" s="4" t="s">
        <v>61</v>
      </c>
      <c r="B3396" s="135" t="s">
        <v>60</v>
      </c>
      <c r="C3396" s="136">
        <v>44578</v>
      </c>
      <c r="D3396" s="137" cm="1">
        <f t="array" ref="D3396">INDEX(Horimetros!$5:$5,1,'Tabela Horímetros'!F3396)</f>
        <v>25831</v>
      </c>
      <c r="F3396">
        <f t="shared" si="53"/>
        <v>379</v>
      </c>
      <c r="H3396" s="59"/>
    </row>
    <row r="3397" spans="1:8">
      <c r="A3397" s="4" t="s">
        <v>63</v>
      </c>
      <c r="B3397" s="135" t="s">
        <v>62</v>
      </c>
      <c r="C3397" s="136">
        <v>44578</v>
      </c>
      <c r="D3397" s="137" cm="1">
        <f t="array" ref="D3397">INDEX(Horimetros!$6:$6,1,'Tabela Horímetros'!F3397)</f>
        <v>22987</v>
      </c>
      <c r="F3397">
        <f t="shared" si="53"/>
        <v>379</v>
      </c>
      <c r="H3397" s="59"/>
    </row>
    <row r="3398" spans="1:8">
      <c r="A3398" s="4" t="s">
        <v>68</v>
      </c>
      <c r="B3398" s="135" t="s">
        <v>67</v>
      </c>
      <c r="C3398" s="136">
        <v>44578</v>
      </c>
      <c r="D3398" s="137" cm="1">
        <f t="array" ref="D3398">INDEX(Horimetros!$7:$7,1,'Tabela Horímetros'!F3398)</f>
        <v>25448</v>
      </c>
      <c r="F3398">
        <f t="shared" si="53"/>
        <v>379</v>
      </c>
      <c r="H3398" s="59"/>
    </row>
    <row r="3399" spans="1:8">
      <c r="A3399" s="4" t="s">
        <v>72</v>
      </c>
      <c r="B3399" s="135" t="s">
        <v>71</v>
      </c>
      <c r="C3399" s="136">
        <v>44578</v>
      </c>
      <c r="D3399" s="137" cm="1">
        <f t="array" ref="D3399">INDEX(Horimetros!$8:$8,1,'Tabela Horímetros'!F3399)</f>
        <v>24289</v>
      </c>
      <c r="F3399">
        <f t="shared" si="53"/>
        <v>379</v>
      </c>
      <c r="H3399" s="59"/>
    </row>
    <row r="3400" spans="1:8">
      <c r="A3400" s="4" t="s">
        <v>76</v>
      </c>
      <c r="B3400" s="135" t="s">
        <v>75</v>
      </c>
      <c r="C3400" s="136">
        <v>44578</v>
      </c>
      <c r="D3400" s="137" t="e" cm="1">
        <f t="array" ref="D3400">INDEX(Horimetros!#REF!,1,'Tabela Horímetros'!F3400)</f>
        <v>#REF!</v>
      </c>
      <c r="F3400">
        <f t="shared" si="53"/>
        <v>379</v>
      </c>
      <c r="H3400" s="59"/>
    </row>
    <row r="3401" spans="1:8">
      <c r="A3401" s="4" t="s">
        <v>80</v>
      </c>
      <c r="B3401" s="135" t="s">
        <v>79</v>
      </c>
      <c r="C3401" s="136">
        <v>44578</v>
      </c>
      <c r="D3401" s="137" t="e" cm="1">
        <f t="array" ref="D3401">INDEX(Horimetros!#REF!,1,'Tabela Horímetros'!F3401)</f>
        <v>#REF!</v>
      </c>
      <c r="F3401">
        <f t="shared" si="53"/>
        <v>379</v>
      </c>
      <c r="H3401" s="59"/>
    </row>
    <row r="3402" spans="1:8">
      <c r="A3402" s="4" t="s">
        <v>84</v>
      </c>
      <c r="B3402" s="135" t="s">
        <v>83</v>
      </c>
      <c r="C3402" s="136">
        <v>44578</v>
      </c>
      <c r="D3402" s="137" t="e" cm="1">
        <f t="array" ref="D3402">INDEX(Horimetros!#REF!,1,'Tabela Horímetros'!F3402)</f>
        <v>#REF!</v>
      </c>
      <c r="F3402">
        <f t="shared" si="53"/>
        <v>379</v>
      </c>
      <c r="H3402" s="59"/>
    </row>
    <row r="3403" spans="1:8">
      <c r="A3403" s="4" t="s">
        <v>86</v>
      </c>
      <c r="B3403" s="135" t="s">
        <v>85</v>
      </c>
      <c r="C3403" s="136">
        <v>44578</v>
      </c>
      <c r="D3403" s="137" t="e" cm="1">
        <f t="array" ref="D3403">INDEX(Horimetros!#REF!,1,'Tabela Horímetros'!F3403)</f>
        <v>#REF!</v>
      </c>
      <c r="F3403">
        <f t="shared" si="53"/>
        <v>379</v>
      </c>
      <c r="H3403" s="59"/>
    </row>
    <row r="3404" spans="1:8">
      <c r="A3404" s="4" t="s">
        <v>59</v>
      </c>
      <c r="B3404" s="135" t="s">
        <v>58</v>
      </c>
      <c r="C3404" s="136">
        <v>44579</v>
      </c>
      <c r="D3404" s="137" cm="1">
        <f t="array" ref="D3404">INDEX(Horimetros!$4:$4,1,'Tabela Horímetros'!F3404)</f>
        <v>0</v>
      </c>
      <c r="F3404">
        <f t="shared" si="53"/>
        <v>380</v>
      </c>
      <c r="H3404" s="59"/>
    </row>
    <row r="3405" spans="1:8">
      <c r="A3405" s="4" t="s">
        <v>61</v>
      </c>
      <c r="B3405" s="135" t="s">
        <v>60</v>
      </c>
      <c r="C3405" s="136">
        <v>44579</v>
      </c>
      <c r="D3405" s="137" cm="1">
        <f t="array" ref="D3405">INDEX(Horimetros!$5:$5,1,'Tabela Horímetros'!F3405)</f>
        <v>25847</v>
      </c>
      <c r="F3405">
        <f t="shared" si="53"/>
        <v>380</v>
      </c>
      <c r="H3405" s="59"/>
    </row>
    <row r="3406" spans="1:8">
      <c r="A3406" s="4" t="s">
        <v>63</v>
      </c>
      <c r="B3406" s="135" t="s">
        <v>62</v>
      </c>
      <c r="C3406" s="136">
        <v>44579</v>
      </c>
      <c r="D3406" s="137" cm="1">
        <f t="array" ref="D3406">INDEX(Horimetros!$6:$6,1,'Tabela Horímetros'!F3406)</f>
        <v>22994</v>
      </c>
      <c r="F3406">
        <f t="shared" si="53"/>
        <v>380</v>
      </c>
      <c r="H3406" s="59"/>
    </row>
    <row r="3407" spans="1:8">
      <c r="A3407" s="4" t="s">
        <v>68</v>
      </c>
      <c r="B3407" s="135" t="s">
        <v>67</v>
      </c>
      <c r="C3407" s="136">
        <v>44579</v>
      </c>
      <c r="D3407" s="137" cm="1">
        <f t="array" ref="D3407">INDEX(Horimetros!$7:$7,1,'Tabela Horímetros'!F3407)</f>
        <v>25461</v>
      </c>
      <c r="F3407">
        <f t="shared" si="53"/>
        <v>380</v>
      </c>
      <c r="H3407" s="59"/>
    </row>
    <row r="3408" spans="1:8">
      <c r="A3408" s="4" t="s">
        <v>72</v>
      </c>
      <c r="B3408" s="135" t="s">
        <v>71</v>
      </c>
      <c r="C3408" s="136">
        <v>44579</v>
      </c>
      <c r="D3408" s="137" cm="1">
        <f t="array" ref="D3408">INDEX(Horimetros!$8:$8,1,'Tabela Horímetros'!F3408)</f>
        <v>24298</v>
      </c>
      <c r="F3408">
        <f t="shared" si="53"/>
        <v>380</v>
      </c>
      <c r="H3408" s="59"/>
    </row>
    <row r="3409" spans="1:8">
      <c r="A3409" s="4" t="s">
        <v>76</v>
      </c>
      <c r="B3409" s="135" t="s">
        <v>75</v>
      </c>
      <c r="C3409" s="136">
        <v>44579</v>
      </c>
      <c r="D3409" s="137" t="e" cm="1">
        <f t="array" ref="D3409">INDEX(Horimetros!#REF!,1,'Tabela Horímetros'!F3409)</f>
        <v>#REF!</v>
      </c>
      <c r="F3409">
        <f t="shared" si="53"/>
        <v>380</v>
      </c>
      <c r="H3409" s="59"/>
    </row>
    <row r="3410" spans="1:8">
      <c r="A3410" s="4" t="s">
        <v>80</v>
      </c>
      <c r="B3410" s="135" t="s">
        <v>79</v>
      </c>
      <c r="C3410" s="136">
        <v>44579</v>
      </c>
      <c r="D3410" s="137" t="e" cm="1">
        <f t="array" ref="D3410">INDEX(Horimetros!#REF!,1,'Tabela Horímetros'!F3410)</f>
        <v>#REF!</v>
      </c>
      <c r="F3410">
        <f t="shared" si="53"/>
        <v>380</v>
      </c>
      <c r="H3410" s="59"/>
    </row>
    <row r="3411" spans="1:8">
      <c r="A3411" s="4" t="s">
        <v>84</v>
      </c>
      <c r="B3411" s="135" t="s">
        <v>83</v>
      </c>
      <c r="C3411" s="136">
        <v>44579</v>
      </c>
      <c r="D3411" s="137" t="e" cm="1">
        <f t="array" ref="D3411">INDEX(Horimetros!#REF!,1,'Tabela Horímetros'!F3411)</f>
        <v>#REF!</v>
      </c>
      <c r="F3411">
        <f t="shared" si="53"/>
        <v>380</v>
      </c>
      <c r="H3411" s="59"/>
    </row>
    <row r="3412" spans="1:8">
      <c r="A3412" s="4" t="s">
        <v>86</v>
      </c>
      <c r="B3412" s="135" t="s">
        <v>85</v>
      </c>
      <c r="C3412" s="136">
        <v>44579</v>
      </c>
      <c r="D3412" s="137" t="e" cm="1">
        <f t="array" ref="D3412">INDEX(Horimetros!#REF!,1,'Tabela Horímetros'!F3412)</f>
        <v>#REF!</v>
      </c>
      <c r="F3412">
        <f t="shared" si="53"/>
        <v>380</v>
      </c>
      <c r="H3412" s="59"/>
    </row>
    <row r="3413" spans="1:8">
      <c r="A3413" s="4" t="s">
        <v>59</v>
      </c>
      <c r="B3413" s="135" t="s">
        <v>58</v>
      </c>
      <c r="C3413" s="136">
        <v>44580</v>
      </c>
      <c r="D3413" s="137" cm="1">
        <f t="array" ref="D3413">INDEX(Horimetros!$4:$4,1,'Tabela Horímetros'!F3413)</f>
        <v>0</v>
      </c>
      <c r="F3413">
        <f t="shared" ref="F3413:F3476" si="54">F3404+1</f>
        <v>381</v>
      </c>
      <c r="H3413" s="59"/>
    </row>
    <row r="3414" spans="1:8">
      <c r="A3414" s="4" t="s">
        <v>61</v>
      </c>
      <c r="B3414" s="135" t="s">
        <v>60</v>
      </c>
      <c r="C3414" s="136">
        <v>44580</v>
      </c>
      <c r="D3414" s="137" cm="1">
        <f t="array" ref="D3414">INDEX(Horimetros!$5:$5,1,'Tabela Horímetros'!F3414)</f>
        <v>25869</v>
      </c>
      <c r="F3414">
        <f t="shared" si="54"/>
        <v>381</v>
      </c>
      <c r="H3414" s="59"/>
    </row>
    <row r="3415" spans="1:8">
      <c r="A3415" s="4" t="s">
        <v>63</v>
      </c>
      <c r="B3415" s="135" t="s">
        <v>62</v>
      </c>
      <c r="C3415" s="136">
        <v>44580</v>
      </c>
      <c r="D3415" s="137" cm="1">
        <f t="array" ref="D3415">INDEX(Horimetros!$6:$6,1,'Tabela Horímetros'!F3415)</f>
        <v>23000</v>
      </c>
      <c r="F3415">
        <f t="shared" si="54"/>
        <v>381</v>
      </c>
      <c r="H3415" s="59"/>
    </row>
    <row r="3416" spans="1:8">
      <c r="A3416" s="4" t="s">
        <v>68</v>
      </c>
      <c r="B3416" s="135" t="s">
        <v>67</v>
      </c>
      <c r="C3416" s="136">
        <v>44580</v>
      </c>
      <c r="D3416" s="137" cm="1">
        <f t="array" ref="D3416">INDEX(Horimetros!$7:$7,1,'Tabela Horímetros'!F3416)</f>
        <v>25482</v>
      </c>
      <c r="F3416">
        <f t="shared" si="54"/>
        <v>381</v>
      </c>
      <c r="H3416" s="59"/>
    </row>
    <row r="3417" spans="1:8">
      <c r="A3417" s="4" t="s">
        <v>72</v>
      </c>
      <c r="B3417" s="135" t="s">
        <v>71</v>
      </c>
      <c r="C3417" s="136">
        <v>44580</v>
      </c>
      <c r="D3417" s="137" cm="1">
        <f t="array" ref="D3417">INDEX(Horimetros!$8:$8,1,'Tabela Horímetros'!F3417)</f>
        <v>24310</v>
      </c>
      <c r="F3417">
        <f t="shared" si="54"/>
        <v>381</v>
      </c>
      <c r="H3417" s="59"/>
    </row>
    <row r="3418" spans="1:8">
      <c r="A3418" s="4" t="s">
        <v>76</v>
      </c>
      <c r="B3418" s="135" t="s">
        <v>75</v>
      </c>
      <c r="C3418" s="136">
        <v>44580</v>
      </c>
      <c r="D3418" s="137" t="e" cm="1">
        <f t="array" ref="D3418">INDEX(Horimetros!#REF!,1,'Tabela Horímetros'!F3418)</f>
        <v>#REF!</v>
      </c>
      <c r="F3418">
        <f t="shared" si="54"/>
        <v>381</v>
      </c>
      <c r="H3418" s="59"/>
    </row>
    <row r="3419" spans="1:8">
      <c r="A3419" s="4" t="s">
        <v>80</v>
      </c>
      <c r="B3419" s="135" t="s">
        <v>79</v>
      </c>
      <c r="C3419" s="136">
        <v>44580</v>
      </c>
      <c r="D3419" s="137" t="e" cm="1">
        <f t="array" ref="D3419">INDEX(Horimetros!#REF!,1,'Tabela Horímetros'!F3419)</f>
        <v>#REF!</v>
      </c>
      <c r="F3419">
        <f t="shared" si="54"/>
        <v>381</v>
      </c>
      <c r="H3419" s="59"/>
    </row>
    <row r="3420" spans="1:8">
      <c r="A3420" s="4" t="s">
        <v>84</v>
      </c>
      <c r="B3420" s="135" t="s">
        <v>83</v>
      </c>
      <c r="C3420" s="136">
        <v>44580</v>
      </c>
      <c r="D3420" s="137" t="e" cm="1">
        <f t="array" ref="D3420">INDEX(Horimetros!#REF!,1,'Tabela Horímetros'!F3420)</f>
        <v>#REF!</v>
      </c>
      <c r="F3420">
        <f t="shared" si="54"/>
        <v>381</v>
      </c>
      <c r="H3420" s="59"/>
    </row>
    <row r="3421" spans="1:8">
      <c r="A3421" s="4" t="s">
        <v>86</v>
      </c>
      <c r="B3421" s="135" t="s">
        <v>85</v>
      </c>
      <c r="C3421" s="136">
        <v>44580</v>
      </c>
      <c r="D3421" s="137" t="e" cm="1">
        <f t="array" ref="D3421">INDEX(Horimetros!#REF!,1,'Tabela Horímetros'!F3421)</f>
        <v>#REF!</v>
      </c>
      <c r="F3421">
        <f t="shared" si="54"/>
        <v>381</v>
      </c>
      <c r="H3421" s="59"/>
    </row>
    <row r="3422" spans="1:8">
      <c r="A3422" s="4" t="s">
        <v>59</v>
      </c>
      <c r="B3422" s="135" t="s">
        <v>58</v>
      </c>
      <c r="C3422" s="136">
        <v>44581</v>
      </c>
      <c r="D3422" s="137" cm="1">
        <f t="array" ref="D3422">INDEX(Horimetros!$4:$4,1,'Tabela Horímetros'!F3422)</f>
        <v>0</v>
      </c>
      <c r="F3422">
        <f t="shared" si="54"/>
        <v>382</v>
      </c>
      <c r="H3422" s="59"/>
    </row>
    <row r="3423" spans="1:8">
      <c r="A3423" s="4" t="s">
        <v>61</v>
      </c>
      <c r="B3423" s="135" t="s">
        <v>60</v>
      </c>
      <c r="C3423" s="136">
        <v>44581</v>
      </c>
      <c r="D3423" s="137" cm="1">
        <f t="array" ref="D3423">INDEX(Horimetros!$5:$5,1,'Tabela Horímetros'!F3423)</f>
        <v>25889</v>
      </c>
      <c r="F3423">
        <f t="shared" si="54"/>
        <v>382</v>
      </c>
      <c r="H3423" s="59"/>
    </row>
    <row r="3424" spans="1:8">
      <c r="A3424" s="4" t="s">
        <v>63</v>
      </c>
      <c r="B3424" s="135" t="s">
        <v>62</v>
      </c>
      <c r="C3424" s="136">
        <v>44581</v>
      </c>
      <c r="D3424" s="137" cm="1">
        <f t="array" ref="D3424">INDEX(Horimetros!$6:$6,1,'Tabela Horímetros'!F3424)</f>
        <v>23000</v>
      </c>
      <c r="F3424">
        <f t="shared" si="54"/>
        <v>382</v>
      </c>
      <c r="H3424" s="59"/>
    </row>
    <row r="3425" spans="1:8">
      <c r="A3425" s="4" t="s">
        <v>68</v>
      </c>
      <c r="B3425" s="135" t="s">
        <v>67</v>
      </c>
      <c r="C3425" s="136">
        <v>44581</v>
      </c>
      <c r="D3425" s="137" cm="1">
        <f t="array" ref="D3425">INDEX(Horimetros!$7:$7,1,'Tabela Horímetros'!F3425)</f>
        <v>25503</v>
      </c>
      <c r="F3425">
        <f t="shared" si="54"/>
        <v>382</v>
      </c>
      <c r="H3425" s="59"/>
    </row>
    <row r="3426" spans="1:8">
      <c r="A3426" s="4" t="s">
        <v>72</v>
      </c>
      <c r="B3426" s="135" t="s">
        <v>71</v>
      </c>
      <c r="C3426" s="136">
        <v>44581</v>
      </c>
      <c r="D3426" s="137" cm="1">
        <f t="array" ref="D3426">INDEX(Horimetros!$8:$8,1,'Tabela Horímetros'!F3426)</f>
        <v>24322</v>
      </c>
      <c r="F3426">
        <f t="shared" si="54"/>
        <v>382</v>
      </c>
      <c r="H3426" s="59"/>
    </row>
    <row r="3427" spans="1:8">
      <c r="A3427" s="4" t="s">
        <v>76</v>
      </c>
      <c r="B3427" s="135" t="s">
        <v>75</v>
      </c>
      <c r="C3427" s="136">
        <v>44581</v>
      </c>
      <c r="D3427" s="137" t="e" cm="1">
        <f t="array" ref="D3427">INDEX(Horimetros!#REF!,1,'Tabela Horímetros'!F3427)</f>
        <v>#REF!</v>
      </c>
      <c r="F3427">
        <f t="shared" si="54"/>
        <v>382</v>
      </c>
      <c r="H3427" s="59"/>
    </row>
    <row r="3428" spans="1:8">
      <c r="A3428" s="4" t="s">
        <v>80</v>
      </c>
      <c r="B3428" s="135" t="s">
        <v>79</v>
      </c>
      <c r="C3428" s="136">
        <v>44581</v>
      </c>
      <c r="D3428" s="137" t="e" cm="1">
        <f t="array" ref="D3428">INDEX(Horimetros!#REF!,1,'Tabela Horímetros'!F3428)</f>
        <v>#REF!</v>
      </c>
      <c r="F3428">
        <f t="shared" si="54"/>
        <v>382</v>
      </c>
      <c r="H3428" s="59"/>
    </row>
    <row r="3429" spans="1:8">
      <c r="A3429" s="4" t="s">
        <v>84</v>
      </c>
      <c r="B3429" s="135" t="s">
        <v>83</v>
      </c>
      <c r="C3429" s="136">
        <v>44581</v>
      </c>
      <c r="D3429" s="137" t="e" cm="1">
        <f t="array" ref="D3429">INDEX(Horimetros!#REF!,1,'Tabela Horímetros'!F3429)</f>
        <v>#REF!</v>
      </c>
      <c r="F3429">
        <f t="shared" si="54"/>
        <v>382</v>
      </c>
      <c r="H3429" s="59"/>
    </row>
    <row r="3430" spans="1:8">
      <c r="A3430" s="4" t="s">
        <v>86</v>
      </c>
      <c r="B3430" s="135" t="s">
        <v>85</v>
      </c>
      <c r="C3430" s="136">
        <v>44581</v>
      </c>
      <c r="D3430" s="137" t="e" cm="1">
        <f t="array" ref="D3430">INDEX(Horimetros!#REF!,1,'Tabela Horímetros'!F3430)</f>
        <v>#REF!</v>
      </c>
      <c r="F3430">
        <f t="shared" si="54"/>
        <v>382</v>
      </c>
      <c r="H3430" s="59"/>
    </row>
    <row r="3431" spans="1:8">
      <c r="A3431" s="4" t="s">
        <v>59</v>
      </c>
      <c r="B3431" s="135" t="s">
        <v>58</v>
      </c>
      <c r="C3431" s="136">
        <v>44582</v>
      </c>
      <c r="D3431" s="137" cm="1">
        <f t="array" ref="D3431">INDEX(Horimetros!$4:$4,1,'Tabela Horímetros'!F3431)</f>
        <v>0</v>
      </c>
      <c r="F3431">
        <f t="shared" si="54"/>
        <v>383</v>
      </c>
      <c r="H3431" s="59"/>
    </row>
    <row r="3432" spans="1:8">
      <c r="A3432" s="4" t="s">
        <v>61</v>
      </c>
      <c r="B3432" s="135" t="s">
        <v>60</v>
      </c>
      <c r="C3432" s="136">
        <v>44582</v>
      </c>
      <c r="D3432" s="137" cm="1">
        <f t="array" ref="D3432">INDEX(Horimetros!$5:$5,1,'Tabela Horímetros'!F3432)</f>
        <v>25918</v>
      </c>
      <c r="F3432">
        <f t="shared" si="54"/>
        <v>383</v>
      </c>
      <c r="H3432" s="59"/>
    </row>
    <row r="3433" spans="1:8">
      <c r="A3433" s="4" t="s">
        <v>63</v>
      </c>
      <c r="B3433" s="135" t="s">
        <v>62</v>
      </c>
      <c r="C3433" s="136">
        <v>44582</v>
      </c>
      <c r="D3433" s="137" cm="1">
        <f t="array" ref="D3433">INDEX(Horimetros!$6:$6,1,'Tabela Horímetros'!F3433)</f>
        <v>23002</v>
      </c>
      <c r="F3433">
        <f t="shared" si="54"/>
        <v>383</v>
      </c>
      <c r="H3433" s="59"/>
    </row>
    <row r="3434" spans="1:8">
      <c r="A3434" s="4" t="s">
        <v>68</v>
      </c>
      <c r="B3434" s="135" t="s">
        <v>67</v>
      </c>
      <c r="C3434" s="136">
        <v>44582</v>
      </c>
      <c r="D3434" s="137" cm="1">
        <f t="array" ref="D3434">INDEX(Horimetros!$7:$7,1,'Tabela Horímetros'!F3434)</f>
        <v>25531</v>
      </c>
      <c r="F3434">
        <f t="shared" si="54"/>
        <v>383</v>
      </c>
      <c r="H3434" s="59"/>
    </row>
    <row r="3435" spans="1:8">
      <c r="A3435" s="4" t="s">
        <v>72</v>
      </c>
      <c r="B3435" s="135" t="s">
        <v>71</v>
      </c>
      <c r="C3435" s="136">
        <v>44582</v>
      </c>
      <c r="D3435" s="137" cm="1">
        <f t="array" ref="D3435">INDEX(Horimetros!$8:$8,1,'Tabela Horímetros'!F3435)</f>
        <v>24322</v>
      </c>
      <c r="F3435">
        <f t="shared" si="54"/>
        <v>383</v>
      </c>
      <c r="H3435" s="59"/>
    </row>
    <row r="3436" spans="1:8">
      <c r="A3436" s="4" t="s">
        <v>76</v>
      </c>
      <c r="B3436" s="135" t="s">
        <v>75</v>
      </c>
      <c r="C3436" s="136">
        <v>44582</v>
      </c>
      <c r="D3436" s="137" t="e" cm="1">
        <f t="array" ref="D3436">INDEX(Horimetros!#REF!,1,'Tabela Horímetros'!F3436)</f>
        <v>#REF!</v>
      </c>
      <c r="F3436">
        <f t="shared" si="54"/>
        <v>383</v>
      </c>
      <c r="H3436" s="59"/>
    </row>
    <row r="3437" spans="1:8">
      <c r="A3437" s="4" t="s">
        <v>80</v>
      </c>
      <c r="B3437" s="135" t="s">
        <v>79</v>
      </c>
      <c r="C3437" s="136">
        <v>44582</v>
      </c>
      <c r="D3437" s="137" t="e" cm="1">
        <f t="array" ref="D3437">INDEX(Horimetros!#REF!,1,'Tabela Horímetros'!F3437)</f>
        <v>#REF!</v>
      </c>
      <c r="F3437">
        <f t="shared" si="54"/>
        <v>383</v>
      </c>
      <c r="H3437" s="59"/>
    </row>
    <row r="3438" spans="1:8">
      <c r="A3438" s="4" t="s">
        <v>84</v>
      </c>
      <c r="B3438" s="135" t="s">
        <v>83</v>
      </c>
      <c r="C3438" s="136">
        <v>44582</v>
      </c>
      <c r="D3438" s="137" t="e" cm="1">
        <f t="array" ref="D3438">INDEX(Horimetros!#REF!,1,'Tabela Horímetros'!F3438)</f>
        <v>#REF!</v>
      </c>
      <c r="F3438">
        <f t="shared" si="54"/>
        <v>383</v>
      </c>
      <c r="H3438" s="59"/>
    </row>
    <row r="3439" spans="1:8">
      <c r="A3439" s="4" t="s">
        <v>86</v>
      </c>
      <c r="B3439" s="135" t="s">
        <v>85</v>
      </c>
      <c r="C3439" s="136">
        <v>44582</v>
      </c>
      <c r="D3439" s="137" t="e" cm="1">
        <f t="array" ref="D3439">INDEX(Horimetros!#REF!,1,'Tabela Horímetros'!F3439)</f>
        <v>#REF!</v>
      </c>
      <c r="F3439">
        <f t="shared" si="54"/>
        <v>383</v>
      </c>
      <c r="H3439" s="59"/>
    </row>
    <row r="3440" spans="1:8">
      <c r="A3440" s="4" t="s">
        <v>59</v>
      </c>
      <c r="B3440" s="135" t="s">
        <v>58</v>
      </c>
      <c r="C3440" s="136">
        <v>44583</v>
      </c>
      <c r="D3440" s="137" cm="1">
        <f t="array" ref="D3440">INDEX(Horimetros!$4:$4,1,'Tabela Horímetros'!F3440)</f>
        <v>0</v>
      </c>
      <c r="F3440">
        <f t="shared" si="54"/>
        <v>384</v>
      </c>
      <c r="H3440" s="59"/>
    </row>
    <row r="3441" spans="1:8">
      <c r="A3441" s="4" t="s">
        <v>61</v>
      </c>
      <c r="B3441" s="135" t="s">
        <v>60</v>
      </c>
      <c r="C3441" s="136">
        <v>44583</v>
      </c>
      <c r="D3441" s="137" cm="1">
        <f t="array" ref="D3441">INDEX(Horimetros!$5:$5,1,'Tabela Horímetros'!F3441)</f>
        <v>25943</v>
      </c>
      <c r="F3441">
        <f t="shared" si="54"/>
        <v>384</v>
      </c>
      <c r="H3441" s="59"/>
    </row>
    <row r="3442" spans="1:8">
      <c r="A3442" s="4" t="s">
        <v>63</v>
      </c>
      <c r="B3442" s="135" t="s">
        <v>62</v>
      </c>
      <c r="C3442" s="136">
        <v>44583</v>
      </c>
      <c r="D3442" s="137" cm="1">
        <f t="array" ref="D3442">INDEX(Horimetros!$6:$6,1,'Tabela Horímetros'!F3442)</f>
        <v>23021</v>
      </c>
      <c r="F3442">
        <f t="shared" si="54"/>
        <v>384</v>
      </c>
      <c r="H3442" s="59"/>
    </row>
    <row r="3443" spans="1:8">
      <c r="A3443" s="4" t="s">
        <v>68</v>
      </c>
      <c r="B3443" s="135" t="s">
        <v>67</v>
      </c>
      <c r="C3443" s="136">
        <v>44583</v>
      </c>
      <c r="D3443" s="137" cm="1">
        <f t="array" ref="D3443">INDEX(Horimetros!$7:$7,1,'Tabela Horímetros'!F3443)</f>
        <v>25546</v>
      </c>
      <c r="F3443">
        <f t="shared" si="54"/>
        <v>384</v>
      </c>
      <c r="H3443" s="59"/>
    </row>
    <row r="3444" spans="1:8">
      <c r="A3444" s="4" t="s">
        <v>72</v>
      </c>
      <c r="B3444" s="135" t="s">
        <v>71</v>
      </c>
      <c r="C3444" s="136">
        <v>44583</v>
      </c>
      <c r="D3444" s="137" cm="1">
        <f t="array" ref="D3444">INDEX(Horimetros!$8:$8,1,'Tabela Horímetros'!F3444)</f>
        <v>24322</v>
      </c>
      <c r="F3444">
        <f t="shared" si="54"/>
        <v>384</v>
      </c>
      <c r="H3444" s="59"/>
    </row>
    <row r="3445" spans="1:8">
      <c r="A3445" s="4" t="s">
        <v>76</v>
      </c>
      <c r="B3445" s="135" t="s">
        <v>75</v>
      </c>
      <c r="C3445" s="136">
        <v>44583</v>
      </c>
      <c r="D3445" s="137" t="e" cm="1">
        <f t="array" ref="D3445">INDEX(Horimetros!#REF!,1,'Tabela Horímetros'!F3445)</f>
        <v>#REF!</v>
      </c>
      <c r="F3445">
        <f t="shared" si="54"/>
        <v>384</v>
      </c>
      <c r="H3445" s="59"/>
    </row>
    <row r="3446" spans="1:8">
      <c r="A3446" s="4" t="s">
        <v>80</v>
      </c>
      <c r="B3446" s="135" t="s">
        <v>79</v>
      </c>
      <c r="C3446" s="136">
        <v>44583</v>
      </c>
      <c r="D3446" s="137" t="e" cm="1">
        <f t="array" ref="D3446">INDEX(Horimetros!#REF!,1,'Tabela Horímetros'!F3446)</f>
        <v>#REF!</v>
      </c>
      <c r="F3446">
        <f t="shared" si="54"/>
        <v>384</v>
      </c>
      <c r="H3446" s="59"/>
    </row>
    <row r="3447" spans="1:8">
      <c r="A3447" s="4" t="s">
        <v>84</v>
      </c>
      <c r="B3447" s="135" t="s">
        <v>83</v>
      </c>
      <c r="C3447" s="136">
        <v>44583</v>
      </c>
      <c r="D3447" s="137" t="e" cm="1">
        <f t="array" ref="D3447">INDEX(Horimetros!#REF!,1,'Tabela Horímetros'!F3447)</f>
        <v>#REF!</v>
      </c>
      <c r="F3447">
        <f t="shared" si="54"/>
        <v>384</v>
      </c>
      <c r="H3447" s="59"/>
    </row>
    <row r="3448" spans="1:8">
      <c r="A3448" s="4" t="s">
        <v>86</v>
      </c>
      <c r="B3448" s="135" t="s">
        <v>85</v>
      </c>
      <c r="C3448" s="136">
        <v>44583</v>
      </c>
      <c r="D3448" s="137" t="e" cm="1">
        <f t="array" ref="D3448">INDEX(Horimetros!#REF!,1,'Tabela Horímetros'!F3448)</f>
        <v>#REF!</v>
      </c>
      <c r="F3448">
        <f t="shared" si="54"/>
        <v>384</v>
      </c>
      <c r="H3448" s="59"/>
    </row>
    <row r="3449" spans="1:8">
      <c r="A3449" s="4" t="s">
        <v>59</v>
      </c>
      <c r="B3449" s="135" t="s">
        <v>58</v>
      </c>
      <c r="C3449" s="136">
        <v>44584</v>
      </c>
      <c r="D3449" s="137" cm="1">
        <f t="array" ref="D3449">INDEX(Horimetros!$4:$4,1,'Tabela Horímetros'!F3449)</f>
        <v>0</v>
      </c>
      <c r="F3449">
        <f t="shared" si="54"/>
        <v>385</v>
      </c>
      <c r="H3449" s="59"/>
    </row>
    <row r="3450" spans="1:8">
      <c r="A3450" s="4" t="s">
        <v>61</v>
      </c>
      <c r="B3450" s="135" t="s">
        <v>60</v>
      </c>
      <c r="C3450" s="136">
        <v>44584</v>
      </c>
      <c r="D3450" s="137" cm="1">
        <f t="array" ref="D3450">INDEX(Horimetros!$5:$5,1,'Tabela Horímetros'!F3450)</f>
        <v>25949</v>
      </c>
      <c r="F3450">
        <f t="shared" si="54"/>
        <v>385</v>
      </c>
      <c r="H3450" s="59"/>
    </row>
    <row r="3451" spans="1:8">
      <c r="A3451" s="4" t="s">
        <v>63</v>
      </c>
      <c r="B3451" s="135" t="s">
        <v>62</v>
      </c>
      <c r="C3451" s="136">
        <v>44584</v>
      </c>
      <c r="D3451" s="137" cm="1">
        <f t="array" ref="D3451">INDEX(Horimetros!$6:$6,1,'Tabela Horímetros'!F3451)</f>
        <v>23026</v>
      </c>
      <c r="F3451">
        <f t="shared" si="54"/>
        <v>385</v>
      </c>
      <c r="H3451" s="59"/>
    </row>
    <row r="3452" spans="1:8">
      <c r="A3452" s="4" t="s">
        <v>68</v>
      </c>
      <c r="B3452" s="135" t="s">
        <v>67</v>
      </c>
      <c r="C3452" s="136">
        <v>44584</v>
      </c>
      <c r="D3452" s="137" cm="1">
        <f t="array" ref="D3452">INDEX(Horimetros!$7:$7,1,'Tabela Horímetros'!F3452)</f>
        <v>25546</v>
      </c>
      <c r="F3452">
        <f t="shared" si="54"/>
        <v>385</v>
      </c>
      <c r="H3452" s="59"/>
    </row>
    <row r="3453" spans="1:8">
      <c r="A3453" s="4" t="s">
        <v>72</v>
      </c>
      <c r="B3453" s="135" t="s">
        <v>71</v>
      </c>
      <c r="C3453" s="136">
        <v>44584</v>
      </c>
      <c r="D3453" s="137" cm="1">
        <f t="array" ref="D3453">INDEX(Horimetros!$8:$8,1,'Tabela Horímetros'!F3453)</f>
        <v>24337</v>
      </c>
      <c r="F3453">
        <f t="shared" si="54"/>
        <v>385</v>
      </c>
      <c r="H3453" s="59"/>
    </row>
    <row r="3454" spans="1:8">
      <c r="A3454" s="4" t="s">
        <v>76</v>
      </c>
      <c r="B3454" s="135" t="s">
        <v>75</v>
      </c>
      <c r="C3454" s="136">
        <v>44584</v>
      </c>
      <c r="D3454" s="137" t="e" cm="1">
        <f t="array" ref="D3454">INDEX(Horimetros!#REF!,1,'Tabela Horímetros'!F3454)</f>
        <v>#REF!</v>
      </c>
      <c r="F3454">
        <f t="shared" si="54"/>
        <v>385</v>
      </c>
      <c r="H3454" s="59"/>
    </row>
    <row r="3455" spans="1:8">
      <c r="A3455" s="4" t="s">
        <v>80</v>
      </c>
      <c r="B3455" s="135" t="s">
        <v>79</v>
      </c>
      <c r="C3455" s="136">
        <v>44584</v>
      </c>
      <c r="D3455" s="137" t="e" cm="1">
        <f t="array" ref="D3455">INDEX(Horimetros!#REF!,1,'Tabela Horímetros'!F3455)</f>
        <v>#REF!</v>
      </c>
      <c r="F3455">
        <f t="shared" si="54"/>
        <v>385</v>
      </c>
      <c r="H3455" s="59"/>
    </row>
    <row r="3456" spans="1:8">
      <c r="A3456" s="4" t="s">
        <v>84</v>
      </c>
      <c r="B3456" s="135" t="s">
        <v>83</v>
      </c>
      <c r="C3456" s="136">
        <v>44584</v>
      </c>
      <c r="D3456" s="137" t="e" cm="1">
        <f t="array" ref="D3456">INDEX(Horimetros!#REF!,1,'Tabela Horímetros'!F3456)</f>
        <v>#REF!</v>
      </c>
      <c r="F3456">
        <f t="shared" si="54"/>
        <v>385</v>
      </c>
      <c r="H3456" s="59"/>
    </row>
    <row r="3457" spans="1:8">
      <c r="A3457" s="4" t="s">
        <v>86</v>
      </c>
      <c r="B3457" s="135" t="s">
        <v>85</v>
      </c>
      <c r="C3457" s="136">
        <v>44584</v>
      </c>
      <c r="D3457" s="137" t="e" cm="1">
        <f t="array" ref="D3457">INDEX(Horimetros!#REF!,1,'Tabela Horímetros'!F3457)</f>
        <v>#REF!</v>
      </c>
      <c r="F3457">
        <f t="shared" si="54"/>
        <v>385</v>
      </c>
      <c r="H3457" s="59"/>
    </row>
    <row r="3458" spans="1:8">
      <c r="A3458" s="4" t="s">
        <v>59</v>
      </c>
      <c r="B3458" s="135" t="s">
        <v>58</v>
      </c>
      <c r="C3458" s="136">
        <v>44585</v>
      </c>
      <c r="D3458" s="137" cm="1">
        <f t="array" ref="D3458">INDEX(Horimetros!$4:$4,1,'Tabela Horímetros'!F3458)</f>
        <v>0</v>
      </c>
      <c r="F3458">
        <f t="shared" si="54"/>
        <v>386</v>
      </c>
      <c r="H3458" s="59"/>
    </row>
    <row r="3459" spans="1:8">
      <c r="A3459" s="4" t="s">
        <v>61</v>
      </c>
      <c r="B3459" s="135" t="s">
        <v>60</v>
      </c>
      <c r="C3459" s="136">
        <v>44585</v>
      </c>
      <c r="D3459" s="137" cm="1">
        <f t="array" ref="D3459">INDEX(Horimetros!$5:$5,1,'Tabela Horímetros'!F3459)</f>
        <v>25964</v>
      </c>
      <c r="F3459">
        <f t="shared" si="54"/>
        <v>386</v>
      </c>
      <c r="H3459" s="59"/>
    </row>
    <row r="3460" spans="1:8">
      <c r="A3460" s="4" t="s">
        <v>63</v>
      </c>
      <c r="B3460" s="135" t="s">
        <v>62</v>
      </c>
      <c r="C3460" s="136">
        <v>44585</v>
      </c>
      <c r="D3460" s="137" cm="1">
        <f t="array" ref="D3460">INDEX(Horimetros!$6:$6,1,'Tabela Horímetros'!F3460)</f>
        <v>23041</v>
      </c>
      <c r="F3460">
        <f t="shared" si="54"/>
        <v>386</v>
      </c>
      <c r="H3460" s="59"/>
    </row>
    <row r="3461" spans="1:8">
      <c r="A3461" s="4" t="s">
        <v>68</v>
      </c>
      <c r="B3461" s="135" t="s">
        <v>67</v>
      </c>
      <c r="C3461" s="136">
        <v>44585</v>
      </c>
      <c r="D3461" s="137" cm="1">
        <f t="array" ref="D3461">INDEX(Horimetros!$7:$7,1,'Tabela Horímetros'!F3461)</f>
        <v>25546</v>
      </c>
      <c r="F3461">
        <f t="shared" si="54"/>
        <v>386</v>
      </c>
      <c r="H3461" s="59"/>
    </row>
    <row r="3462" spans="1:8">
      <c r="A3462" s="4" t="s">
        <v>72</v>
      </c>
      <c r="B3462" s="135" t="s">
        <v>71</v>
      </c>
      <c r="C3462" s="136">
        <v>44585</v>
      </c>
      <c r="D3462" s="137" cm="1">
        <f t="array" ref="D3462">INDEX(Horimetros!$8:$8,1,'Tabela Horímetros'!F3462)</f>
        <v>24354</v>
      </c>
      <c r="F3462">
        <f t="shared" si="54"/>
        <v>386</v>
      </c>
      <c r="H3462" s="59"/>
    </row>
    <row r="3463" spans="1:8">
      <c r="A3463" s="4" t="s">
        <v>76</v>
      </c>
      <c r="B3463" s="135" t="s">
        <v>75</v>
      </c>
      <c r="C3463" s="136">
        <v>44585</v>
      </c>
      <c r="D3463" s="137" t="e" cm="1">
        <f t="array" ref="D3463">INDEX(Horimetros!#REF!,1,'Tabela Horímetros'!F3463)</f>
        <v>#REF!</v>
      </c>
      <c r="F3463">
        <f t="shared" si="54"/>
        <v>386</v>
      </c>
      <c r="H3463" s="59"/>
    </row>
    <row r="3464" spans="1:8">
      <c r="A3464" s="4" t="s">
        <v>80</v>
      </c>
      <c r="B3464" s="135" t="s">
        <v>79</v>
      </c>
      <c r="C3464" s="136">
        <v>44585</v>
      </c>
      <c r="D3464" s="137" t="e" cm="1">
        <f t="array" ref="D3464">INDEX(Horimetros!#REF!,1,'Tabela Horímetros'!F3464)</f>
        <v>#REF!</v>
      </c>
      <c r="F3464">
        <f t="shared" si="54"/>
        <v>386</v>
      </c>
      <c r="H3464" s="59"/>
    </row>
    <row r="3465" spans="1:8">
      <c r="A3465" s="4" t="s">
        <v>84</v>
      </c>
      <c r="B3465" s="135" t="s">
        <v>83</v>
      </c>
      <c r="C3465" s="136">
        <v>44585</v>
      </c>
      <c r="D3465" s="137" t="e" cm="1">
        <f t="array" ref="D3465">INDEX(Horimetros!#REF!,1,'Tabela Horímetros'!F3465)</f>
        <v>#REF!</v>
      </c>
      <c r="F3465">
        <f t="shared" si="54"/>
        <v>386</v>
      </c>
      <c r="H3465" s="59"/>
    </row>
    <row r="3466" spans="1:8">
      <c r="A3466" s="4" t="s">
        <v>86</v>
      </c>
      <c r="B3466" s="135" t="s">
        <v>85</v>
      </c>
      <c r="C3466" s="136">
        <v>44585</v>
      </c>
      <c r="D3466" s="137" t="e" cm="1">
        <f t="array" ref="D3466">INDEX(Horimetros!#REF!,1,'Tabela Horímetros'!F3466)</f>
        <v>#REF!</v>
      </c>
      <c r="F3466">
        <f t="shared" si="54"/>
        <v>386</v>
      </c>
      <c r="H3466" s="59"/>
    </row>
    <row r="3467" spans="1:8">
      <c r="A3467" s="4" t="s">
        <v>59</v>
      </c>
      <c r="B3467" s="135" t="s">
        <v>58</v>
      </c>
      <c r="C3467" s="136">
        <v>44586</v>
      </c>
      <c r="D3467" s="137" cm="1">
        <f t="array" ref="D3467">INDEX(Horimetros!$4:$4,1,'Tabela Horímetros'!F3467)</f>
        <v>0</v>
      </c>
      <c r="F3467">
        <f t="shared" si="54"/>
        <v>387</v>
      </c>
      <c r="H3467" s="59"/>
    </row>
    <row r="3468" spans="1:8">
      <c r="A3468" s="4" t="s">
        <v>61</v>
      </c>
      <c r="B3468" s="135" t="s">
        <v>60</v>
      </c>
      <c r="C3468" s="136">
        <v>44586</v>
      </c>
      <c r="D3468" s="137" cm="1">
        <f t="array" ref="D3468">INDEX(Horimetros!$5:$5,1,'Tabela Horímetros'!F3468)</f>
        <v>25969</v>
      </c>
      <c r="F3468">
        <f t="shared" si="54"/>
        <v>387</v>
      </c>
      <c r="H3468" s="59"/>
    </row>
    <row r="3469" spans="1:8">
      <c r="A3469" s="4" t="s">
        <v>63</v>
      </c>
      <c r="B3469" s="135" t="s">
        <v>62</v>
      </c>
      <c r="C3469" s="136">
        <v>44586</v>
      </c>
      <c r="D3469" s="137" cm="1">
        <f t="array" ref="D3469">INDEX(Horimetros!$6:$6,1,'Tabela Horímetros'!F3469)</f>
        <v>23057</v>
      </c>
      <c r="F3469">
        <f t="shared" si="54"/>
        <v>387</v>
      </c>
      <c r="H3469" s="59"/>
    </row>
    <row r="3470" spans="1:8">
      <c r="A3470" s="4" t="s">
        <v>68</v>
      </c>
      <c r="B3470" s="135" t="s">
        <v>67</v>
      </c>
      <c r="C3470" s="136">
        <v>44586</v>
      </c>
      <c r="D3470" s="137" cm="1">
        <f t="array" ref="D3470">INDEX(Horimetros!$7:$7,1,'Tabela Horímetros'!F3470)</f>
        <v>25550</v>
      </c>
      <c r="F3470">
        <f t="shared" si="54"/>
        <v>387</v>
      </c>
      <c r="H3470" s="59"/>
    </row>
    <row r="3471" spans="1:8">
      <c r="A3471" s="4" t="s">
        <v>72</v>
      </c>
      <c r="B3471" s="135" t="s">
        <v>71</v>
      </c>
      <c r="C3471" s="136">
        <v>44586</v>
      </c>
      <c r="D3471" s="137" cm="1">
        <f t="array" ref="D3471">INDEX(Horimetros!$8:$8,1,'Tabela Horímetros'!F3471)</f>
        <v>24371</v>
      </c>
      <c r="F3471">
        <f t="shared" si="54"/>
        <v>387</v>
      </c>
      <c r="H3471" s="59"/>
    </row>
    <row r="3472" spans="1:8">
      <c r="A3472" s="4" t="s">
        <v>76</v>
      </c>
      <c r="B3472" s="135" t="s">
        <v>75</v>
      </c>
      <c r="C3472" s="136">
        <v>44586</v>
      </c>
      <c r="D3472" s="137" t="e" cm="1">
        <f t="array" ref="D3472">INDEX(Horimetros!#REF!,1,'Tabela Horímetros'!F3472)</f>
        <v>#REF!</v>
      </c>
      <c r="F3472">
        <f t="shared" si="54"/>
        <v>387</v>
      </c>
      <c r="H3472" s="59"/>
    </row>
    <row r="3473" spans="1:8">
      <c r="A3473" s="4" t="s">
        <v>80</v>
      </c>
      <c r="B3473" s="135" t="s">
        <v>79</v>
      </c>
      <c r="C3473" s="136">
        <v>44586</v>
      </c>
      <c r="D3473" s="137" t="e" cm="1">
        <f t="array" ref="D3473">INDEX(Horimetros!#REF!,1,'Tabela Horímetros'!F3473)</f>
        <v>#REF!</v>
      </c>
      <c r="F3473">
        <f t="shared" si="54"/>
        <v>387</v>
      </c>
      <c r="H3473" s="59"/>
    </row>
    <row r="3474" spans="1:8">
      <c r="A3474" s="4" t="s">
        <v>84</v>
      </c>
      <c r="B3474" s="135" t="s">
        <v>83</v>
      </c>
      <c r="C3474" s="136">
        <v>44586</v>
      </c>
      <c r="D3474" s="137" t="e" cm="1">
        <f t="array" ref="D3474">INDEX(Horimetros!#REF!,1,'Tabela Horímetros'!F3474)</f>
        <v>#REF!</v>
      </c>
      <c r="F3474">
        <f t="shared" si="54"/>
        <v>387</v>
      </c>
      <c r="H3474" s="59"/>
    </row>
    <row r="3475" spans="1:8">
      <c r="A3475" s="4" t="s">
        <v>86</v>
      </c>
      <c r="B3475" s="135" t="s">
        <v>85</v>
      </c>
      <c r="C3475" s="136">
        <v>44586</v>
      </c>
      <c r="D3475" s="137" t="e" cm="1">
        <f t="array" ref="D3475">INDEX(Horimetros!#REF!,1,'Tabela Horímetros'!F3475)</f>
        <v>#REF!</v>
      </c>
      <c r="F3475">
        <f t="shared" si="54"/>
        <v>387</v>
      </c>
      <c r="H3475" s="59"/>
    </row>
    <row r="3476" spans="1:8">
      <c r="A3476" s="4" t="s">
        <v>59</v>
      </c>
      <c r="B3476" s="135" t="s">
        <v>58</v>
      </c>
      <c r="C3476" s="136">
        <v>44587</v>
      </c>
      <c r="D3476" s="137" cm="1">
        <f t="array" ref="D3476">INDEX(Horimetros!$4:$4,1,'Tabela Horímetros'!F3476)</f>
        <v>0</v>
      </c>
      <c r="F3476">
        <f t="shared" si="54"/>
        <v>388</v>
      </c>
      <c r="H3476" s="59"/>
    </row>
    <row r="3477" spans="1:8">
      <c r="A3477" s="4" t="s">
        <v>61</v>
      </c>
      <c r="B3477" s="135" t="s">
        <v>60</v>
      </c>
      <c r="C3477" s="136">
        <v>44587</v>
      </c>
      <c r="D3477" s="137" cm="1">
        <f t="array" ref="D3477">INDEX(Horimetros!$5:$5,1,'Tabela Horímetros'!F3477)</f>
        <v>25970</v>
      </c>
      <c r="F3477">
        <f t="shared" ref="F3477:F3540" si="55">F3468+1</f>
        <v>388</v>
      </c>
      <c r="H3477" s="59"/>
    </row>
    <row r="3478" spans="1:8">
      <c r="A3478" s="4" t="s">
        <v>63</v>
      </c>
      <c r="B3478" s="135" t="s">
        <v>62</v>
      </c>
      <c r="C3478" s="136">
        <v>44587</v>
      </c>
      <c r="D3478" s="137" cm="1">
        <f t="array" ref="D3478">INDEX(Horimetros!$6:$6,1,'Tabela Horímetros'!F3478)</f>
        <v>23074</v>
      </c>
      <c r="F3478">
        <f t="shared" si="55"/>
        <v>388</v>
      </c>
      <c r="H3478" s="59"/>
    </row>
    <row r="3479" spans="1:8">
      <c r="A3479" s="4" t="s">
        <v>68</v>
      </c>
      <c r="B3479" s="135" t="s">
        <v>67</v>
      </c>
      <c r="C3479" s="136">
        <v>44587</v>
      </c>
      <c r="D3479" s="137" cm="1">
        <f t="array" ref="D3479">INDEX(Horimetros!$7:$7,1,'Tabela Horímetros'!F3479)</f>
        <v>25563</v>
      </c>
      <c r="F3479">
        <f t="shared" si="55"/>
        <v>388</v>
      </c>
      <c r="H3479" s="59"/>
    </row>
    <row r="3480" spans="1:8">
      <c r="A3480" s="4" t="s">
        <v>72</v>
      </c>
      <c r="B3480" s="135" t="s">
        <v>71</v>
      </c>
      <c r="C3480" s="136">
        <v>44587</v>
      </c>
      <c r="D3480" s="137" cm="1">
        <f t="array" ref="D3480">INDEX(Horimetros!$8:$8,1,'Tabela Horímetros'!F3480)</f>
        <v>24390</v>
      </c>
      <c r="F3480">
        <f t="shared" si="55"/>
        <v>388</v>
      </c>
      <c r="H3480" s="59"/>
    </row>
    <row r="3481" spans="1:8">
      <c r="A3481" s="4" t="s">
        <v>76</v>
      </c>
      <c r="B3481" s="135" t="s">
        <v>75</v>
      </c>
      <c r="C3481" s="136">
        <v>44587</v>
      </c>
      <c r="D3481" s="137" t="e" cm="1">
        <f t="array" ref="D3481">INDEX(Horimetros!#REF!,1,'Tabela Horímetros'!F3481)</f>
        <v>#REF!</v>
      </c>
      <c r="F3481">
        <f t="shared" si="55"/>
        <v>388</v>
      </c>
      <c r="H3481" s="59"/>
    </row>
    <row r="3482" spans="1:8">
      <c r="A3482" s="4" t="s">
        <v>80</v>
      </c>
      <c r="B3482" s="135" t="s">
        <v>79</v>
      </c>
      <c r="C3482" s="136">
        <v>44587</v>
      </c>
      <c r="D3482" s="137" t="e" cm="1">
        <f t="array" ref="D3482">INDEX(Horimetros!#REF!,1,'Tabela Horímetros'!F3482)</f>
        <v>#REF!</v>
      </c>
      <c r="F3482">
        <f t="shared" si="55"/>
        <v>388</v>
      </c>
      <c r="H3482" s="59"/>
    </row>
    <row r="3483" spans="1:8">
      <c r="A3483" s="4" t="s">
        <v>84</v>
      </c>
      <c r="B3483" s="135" t="s">
        <v>83</v>
      </c>
      <c r="C3483" s="136">
        <v>44587</v>
      </c>
      <c r="D3483" s="137" t="e" cm="1">
        <f t="array" ref="D3483">INDEX(Horimetros!#REF!,1,'Tabela Horímetros'!F3483)</f>
        <v>#REF!</v>
      </c>
      <c r="F3483">
        <f t="shared" si="55"/>
        <v>388</v>
      </c>
      <c r="H3483" s="59"/>
    </row>
    <row r="3484" spans="1:8">
      <c r="A3484" s="4" t="s">
        <v>86</v>
      </c>
      <c r="B3484" s="135" t="s">
        <v>85</v>
      </c>
      <c r="C3484" s="136">
        <v>44587</v>
      </c>
      <c r="D3484" s="137" t="e" cm="1">
        <f t="array" ref="D3484">INDEX(Horimetros!#REF!,1,'Tabela Horímetros'!F3484)</f>
        <v>#REF!</v>
      </c>
      <c r="F3484">
        <f t="shared" si="55"/>
        <v>388</v>
      </c>
      <c r="H3484" s="59"/>
    </row>
    <row r="3485" spans="1:8">
      <c r="A3485" s="4" t="s">
        <v>59</v>
      </c>
      <c r="B3485" s="135" t="s">
        <v>58</v>
      </c>
      <c r="C3485" s="136">
        <v>44588</v>
      </c>
      <c r="D3485" s="137" cm="1">
        <f t="array" ref="D3485">INDEX(Horimetros!$4:$4,1,'Tabela Horímetros'!F3485)</f>
        <v>0</v>
      </c>
      <c r="F3485">
        <f t="shared" si="55"/>
        <v>389</v>
      </c>
      <c r="H3485" s="59"/>
    </row>
    <row r="3486" spans="1:8">
      <c r="A3486" s="4" t="s">
        <v>61</v>
      </c>
      <c r="B3486" s="135" t="s">
        <v>60</v>
      </c>
      <c r="C3486" s="136">
        <v>44588</v>
      </c>
      <c r="D3486" s="137" cm="1">
        <f t="array" ref="D3486">INDEX(Horimetros!$5:$5,1,'Tabela Horímetros'!F3486)</f>
        <v>25987</v>
      </c>
      <c r="F3486">
        <f t="shared" si="55"/>
        <v>389</v>
      </c>
      <c r="H3486" s="59"/>
    </row>
    <row r="3487" spans="1:8">
      <c r="A3487" s="4" t="s">
        <v>63</v>
      </c>
      <c r="B3487" s="135" t="s">
        <v>62</v>
      </c>
      <c r="C3487" s="136">
        <v>44588</v>
      </c>
      <c r="D3487" s="137" cm="1">
        <f t="array" ref="D3487">INDEX(Horimetros!$6:$6,1,'Tabela Horímetros'!F3487)</f>
        <v>23092</v>
      </c>
      <c r="F3487">
        <f t="shared" si="55"/>
        <v>389</v>
      </c>
      <c r="H3487" s="59"/>
    </row>
    <row r="3488" spans="1:8">
      <c r="A3488" s="4" t="s">
        <v>68</v>
      </c>
      <c r="B3488" s="135" t="s">
        <v>67</v>
      </c>
      <c r="C3488" s="136">
        <v>44588</v>
      </c>
      <c r="D3488" s="137" cm="1">
        <f t="array" ref="D3488">INDEX(Horimetros!$7:$7,1,'Tabela Horímetros'!F3488)</f>
        <v>25583</v>
      </c>
      <c r="F3488">
        <f t="shared" si="55"/>
        <v>389</v>
      </c>
      <c r="H3488" s="59"/>
    </row>
    <row r="3489" spans="1:8">
      <c r="A3489" s="4" t="s">
        <v>72</v>
      </c>
      <c r="B3489" s="135" t="s">
        <v>71</v>
      </c>
      <c r="C3489" s="136">
        <v>44588</v>
      </c>
      <c r="D3489" s="137" cm="1">
        <f t="array" ref="D3489">INDEX(Horimetros!$8:$8,1,'Tabela Horímetros'!F3489)</f>
        <v>24409</v>
      </c>
      <c r="F3489">
        <f t="shared" si="55"/>
        <v>389</v>
      </c>
      <c r="H3489" s="59"/>
    </row>
    <row r="3490" spans="1:8">
      <c r="A3490" s="4" t="s">
        <v>76</v>
      </c>
      <c r="B3490" s="135" t="s">
        <v>75</v>
      </c>
      <c r="C3490" s="136">
        <v>44588</v>
      </c>
      <c r="D3490" s="137" t="e" cm="1">
        <f t="array" ref="D3490">INDEX(Horimetros!#REF!,1,'Tabela Horímetros'!F3490)</f>
        <v>#REF!</v>
      </c>
      <c r="F3490">
        <f t="shared" si="55"/>
        <v>389</v>
      </c>
      <c r="H3490" s="59"/>
    </row>
    <row r="3491" spans="1:8">
      <c r="A3491" s="4" t="s">
        <v>80</v>
      </c>
      <c r="B3491" s="135" t="s">
        <v>79</v>
      </c>
      <c r="C3491" s="136">
        <v>44588</v>
      </c>
      <c r="D3491" s="137" t="e" cm="1">
        <f t="array" ref="D3491">INDEX(Horimetros!#REF!,1,'Tabela Horímetros'!F3491)</f>
        <v>#REF!</v>
      </c>
      <c r="F3491">
        <f t="shared" si="55"/>
        <v>389</v>
      </c>
      <c r="H3491" s="59"/>
    </row>
    <row r="3492" spans="1:8">
      <c r="A3492" s="4" t="s">
        <v>84</v>
      </c>
      <c r="B3492" s="135" t="s">
        <v>83</v>
      </c>
      <c r="C3492" s="136">
        <v>44588</v>
      </c>
      <c r="D3492" s="137" t="e" cm="1">
        <f t="array" ref="D3492">INDEX(Horimetros!#REF!,1,'Tabela Horímetros'!F3492)</f>
        <v>#REF!</v>
      </c>
      <c r="F3492">
        <f t="shared" si="55"/>
        <v>389</v>
      </c>
      <c r="H3492" s="59"/>
    </row>
    <row r="3493" spans="1:8">
      <c r="A3493" s="4" t="s">
        <v>86</v>
      </c>
      <c r="B3493" s="135" t="s">
        <v>85</v>
      </c>
      <c r="C3493" s="136">
        <v>44588</v>
      </c>
      <c r="D3493" s="137" t="e" cm="1">
        <f t="array" ref="D3493">INDEX(Horimetros!#REF!,1,'Tabela Horímetros'!F3493)</f>
        <v>#REF!</v>
      </c>
      <c r="F3493">
        <f t="shared" si="55"/>
        <v>389</v>
      </c>
      <c r="H3493" s="59"/>
    </row>
    <row r="3494" spans="1:8">
      <c r="A3494" s="4" t="s">
        <v>59</v>
      </c>
      <c r="B3494" s="135" t="s">
        <v>58</v>
      </c>
      <c r="C3494" s="136">
        <v>44589</v>
      </c>
      <c r="D3494" s="137" cm="1">
        <f t="array" ref="D3494">INDEX(Horimetros!$4:$4,1,'Tabela Horímetros'!F3494)</f>
        <v>0</v>
      </c>
      <c r="F3494">
        <f t="shared" si="55"/>
        <v>390</v>
      </c>
      <c r="H3494" s="59"/>
    </row>
    <row r="3495" spans="1:8">
      <c r="A3495" s="4" t="s">
        <v>61</v>
      </c>
      <c r="B3495" s="135" t="s">
        <v>60</v>
      </c>
      <c r="C3495" s="136">
        <v>44589</v>
      </c>
      <c r="D3495" s="137" cm="1">
        <f t="array" ref="D3495">INDEX(Horimetros!$5:$5,1,'Tabela Horímetros'!F3495)</f>
        <v>26004</v>
      </c>
      <c r="F3495">
        <f t="shared" si="55"/>
        <v>390</v>
      </c>
      <c r="H3495" s="59"/>
    </row>
    <row r="3496" spans="1:8">
      <c r="A3496" s="4" t="s">
        <v>63</v>
      </c>
      <c r="B3496" s="135" t="s">
        <v>62</v>
      </c>
      <c r="C3496" s="136">
        <v>44589</v>
      </c>
      <c r="D3496" s="137" cm="1">
        <f t="array" ref="D3496">INDEX(Horimetros!$6:$6,1,'Tabela Horímetros'!F3496)</f>
        <v>23094</v>
      </c>
      <c r="F3496">
        <f t="shared" si="55"/>
        <v>390</v>
      </c>
      <c r="H3496" s="59"/>
    </row>
    <row r="3497" spans="1:8">
      <c r="A3497" s="4" t="s">
        <v>68</v>
      </c>
      <c r="B3497" s="135" t="s">
        <v>67</v>
      </c>
      <c r="C3497" s="136">
        <v>44589</v>
      </c>
      <c r="D3497" s="137" cm="1">
        <f t="array" ref="D3497">INDEX(Horimetros!$7:$7,1,'Tabela Horímetros'!F3497)</f>
        <v>25601</v>
      </c>
      <c r="F3497">
        <f t="shared" si="55"/>
        <v>390</v>
      </c>
      <c r="H3497" s="59"/>
    </row>
    <row r="3498" spans="1:8">
      <c r="A3498" s="4" t="s">
        <v>72</v>
      </c>
      <c r="B3498" s="135" t="s">
        <v>71</v>
      </c>
      <c r="C3498" s="136">
        <v>44589</v>
      </c>
      <c r="D3498" s="137" cm="1">
        <f t="array" ref="D3498">INDEX(Horimetros!$8:$8,1,'Tabela Horímetros'!F3498)</f>
        <v>24430</v>
      </c>
      <c r="F3498">
        <f t="shared" si="55"/>
        <v>390</v>
      </c>
      <c r="H3498" s="59"/>
    </row>
    <row r="3499" spans="1:8">
      <c r="A3499" s="4" t="s">
        <v>76</v>
      </c>
      <c r="B3499" s="135" t="s">
        <v>75</v>
      </c>
      <c r="C3499" s="136">
        <v>44589</v>
      </c>
      <c r="D3499" s="137" t="e" cm="1">
        <f t="array" ref="D3499">INDEX(Horimetros!#REF!,1,'Tabela Horímetros'!F3499)</f>
        <v>#REF!</v>
      </c>
      <c r="F3499">
        <f t="shared" si="55"/>
        <v>390</v>
      </c>
      <c r="H3499" s="59"/>
    </row>
    <row r="3500" spans="1:8">
      <c r="A3500" s="4" t="s">
        <v>80</v>
      </c>
      <c r="B3500" s="135" t="s">
        <v>79</v>
      </c>
      <c r="C3500" s="136">
        <v>44589</v>
      </c>
      <c r="D3500" s="137" t="e" cm="1">
        <f t="array" ref="D3500">INDEX(Horimetros!#REF!,1,'Tabela Horímetros'!F3500)</f>
        <v>#REF!</v>
      </c>
      <c r="F3500">
        <f t="shared" si="55"/>
        <v>390</v>
      </c>
      <c r="H3500" s="59"/>
    </row>
    <row r="3501" spans="1:8">
      <c r="A3501" s="4" t="s">
        <v>84</v>
      </c>
      <c r="B3501" s="135" t="s">
        <v>83</v>
      </c>
      <c r="C3501" s="136">
        <v>44589</v>
      </c>
      <c r="D3501" s="137" t="e" cm="1">
        <f t="array" ref="D3501">INDEX(Horimetros!#REF!,1,'Tabela Horímetros'!F3501)</f>
        <v>#REF!</v>
      </c>
      <c r="F3501">
        <f t="shared" si="55"/>
        <v>390</v>
      </c>
      <c r="H3501" s="59"/>
    </row>
    <row r="3502" spans="1:8">
      <c r="A3502" s="4" t="s">
        <v>86</v>
      </c>
      <c r="B3502" s="135" t="s">
        <v>85</v>
      </c>
      <c r="C3502" s="136">
        <v>44589</v>
      </c>
      <c r="D3502" s="137" t="e" cm="1">
        <f t="array" ref="D3502">INDEX(Horimetros!#REF!,1,'Tabela Horímetros'!F3502)</f>
        <v>#REF!</v>
      </c>
      <c r="F3502">
        <f t="shared" si="55"/>
        <v>390</v>
      </c>
      <c r="H3502" s="59"/>
    </row>
    <row r="3503" spans="1:8">
      <c r="A3503" s="4" t="s">
        <v>59</v>
      </c>
      <c r="B3503" s="135" t="s">
        <v>58</v>
      </c>
      <c r="C3503" s="136">
        <v>44590</v>
      </c>
      <c r="D3503" s="137" cm="1">
        <f t="array" ref="D3503">INDEX(Horimetros!$4:$4,1,'Tabela Horímetros'!F3503)</f>
        <v>0</v>
      </c>
      <c r="F3503">
        <f t="shared" si="55"/>
        <v>391</v>
      </c>
      <c r="H3503" s="59"/>
    </row>
    <row r="3504" spans="1:8">
      <c r="A3504" s="4" t="s">
        <v>61</v>
      </c>
      <c r="B3504" s="135" t="s">
        <v>60</v>
      </c>
      <c r="C3504" s="136">
        <v>44590</v>
      </c>
      <c r="D3504" s="137" cm="1">
        <f t="array" ref="D3504">INDEX(Horimetros!$5:$5,1,'Tabela Horímetros'!F3504)</f>
        <v>26023</v>
      </c>
      <c r="F3504">
        <f t="shared" si="55"/>
        <v>391</v>
      </c>
      <c r="H3504" s="59"/>
    </row>
    <row r="3505" spans="1:8">
      <c r="A3505" s="4" t="s">
        <v>63</v>
      </c>
      <c r="B3505" s="135" t="s">
        <v>62</v>
      </c>
      <c r="C3505" s="136">
        <v>44590</v>
      </c>
      <c r="D3505" s="137" cm="1">
        <f t="array" ref="D3505">INDEX(Horimetros!$6:$6,1,'Tabela Horímetros'!F3505)</f>
        <v>23094</v>
      </c>
      <c r="F3505">
        <f t="shared" si="55"/>
        <v>391</v>
      </c>
      <c r="H3505" s="59"/>
    </row>
    <row r="3506" spans="1:8">
      <c r="A3506" s="4" t="s">
        <v>68</v>
      </c>
      <c r="B3506" s="135" t="s">
        <v>67</v>
      </c>
      <c r="C3506" s="136">
        <v>44590</v>
      </c>
      <c r="D3506" s="137" cm="1">
        <f t="array" ref="D3506">INDEX(Horimetros!$7:$7,1,'Tabela Horímetros'!F3506)</f>
        <v>25623</v>
      </c>
      <c r="F3506">
        <f t="shared" si="55"/>
        <v>391</v>
      </c>
      <c r="H3506" s="59"/>
    </row>
    <row r="3507" spans="1:8">
      <c r="A3507" s="4" t="s">
        <v>72</v>
      </c>
      <c r="B3507" s="135" t="s">
        <v>71</v>
      </c>
      <c r="C3507" s="136">
        <v>44590</v>
      </c>
      <c r="D3507" s="137" cm="1">
        <f t="array" ref="D3507">INDEX(Horimetros!$8:$8,1,'Tabela Horímetros'!F3507)</f>
        <v>24451</v>
      </c>
      <c r="F3507">
        <f t="shared" si="55"/>
        <v>391</v>
      </c>
      <c r="H3507" s="59"/>
    </row>
    <row r="3508" spans="1:8">
      <c r="A3508" s="4" t="s">
        <v>76</v>
      </c>
      <c r="B3508" s="135" t="s">
        <v>75</v>
      </c>
      <c r="C3508" s="136">
        <v>44590</v>
      </c>
      <c r="D3508" s="137" t="e" cm="1">
        <f t="array" ref="D3508">INDEX(Horimetros!#REF!,1,'Tabela Horímetros'!F3508)</f>
        <v>#REF!</v>
      </c>
      <c r="F3508">
        <f t="shared" si="55"/>
        <v>391</v>
      </c>
      <c r="H3508" s="59"/>
    </row>
    <row r="3509" spans="1:8">
      <c r="A3509" s="4" t="s">
        <v>80</v>
      </c>
      <c r="B3509" s="135" t="s">
        <v>79</v>
      </c>
      <c r="C3509" s="136">
        <v>44590</v>
      </c>
      <c r="D3509" s="137" t="e" cm="1">
        <f t="array" ref="D3509">INDEX(Horimetros!#REF!,1,'Tabela Horímetros'!F3509)</f>
        <v>#REF!</v>
      </c>
      <c r="F3509">
        <f t="shared" si="55"/>
        <v>391</v>
      </c>
      <c r="H3509" s="59"/>
    </row>
    <row r="3510" spans="1:8">
      <c r="A3510" s="4" t="s">
        <v>84</v>
      </c>
      <c r="B3510" s="135" t="s">
        <v>83</v>
      </c>
      <c r="C3510" s="136">
        <v>44590</v>
      </c>
      <c r="D3510" s="137" t="e" cm="1">
        <f t="array" ref="D3510">INDEX(Horimetros!#REF!,1,'Tabela Horímetros'!F3510)</f>
        <v>#REF!</v>
      </c>
      <c r="F3510">
        <f t="shared" si="55"/>
        <v>391</v>
      </c>
      <c r="H3510" s="59"/>
    </row>
    <row r="3511" spans="1:8">
      <c r="A3511" s="4" t="s">
        <v>86</v>
      </c>
      <c r="B3511" s="135" t="s">
        <v>85</v>
      </c>
      <c r="C3511" s="136">
        <v>44590</v>
      </c>
      <c r="D3511" s="137" t="e" cm="1">
        <f t="array" ref="D3511">INDEX(Horimetros!#REF!,1,'Tabela Horímetros'!F3511)</f>
        <v>#REF!</v>
      </c>
      <c r="F3511">
        <f t="shared" si="55"/>
        <v>391</v>
      </c>
      <c r="H3511" s="59"/>
    </row>
    <row r="3512" spans="1:8">
      <c r="A3512" s="4" t="s">
        <v>59</v>
      </c>
      <c r="B3512" s="135" t="s">
        <v>58</v>
      </c>
      <c r="C3512" s="136">
        <v>44591</v>
      </c>
      <c r="D3512" s="137" cm="1">
        <f t="array" ref="D3512">INDEX(Horimetros!$4:$4,1,'Tabela Horímetros'!F3512)</f>
        <v>0</v>
      </c>
      <c r="F3512">
        <f t="shared" si="55"/>
        <v>392</v>
      </c>
      <c r="H3512" s="59"/>
    </row>
    <row r="3513" spans="1:8">
      <c r="A3513" s="4" t="s">
        <v>61</v>
      </c>
      <c r="B3513" s="135" t="s">
        <v>60</v>
      </c>
      <c r="C3513" s="136">
        <v>44591</v>
      </c>
      <c r="D3513" s="137" cm="1">
        <f t="array" ref="D3513">INDEX(Horimetros!$5:$5,1,'Tabela Horímetros'!F3513)</f>
        <v>26042</v>
      </c>
      <c r="F3513">
        <f t="shared" si="55"/>
        <v>392</v>
      </c>
      <c r="H3513" s="59"/>
    </row>
    <row r="3514" spans="1:8">
      <c r="A3514" s="4" t="s">
        <v>63</v>
      </c>
      <c r="B3514" s="135" t="s">
        <v>62</v>
      </c>
      <c r="C3514" s="136">
        <v>44591</v>
      </c>
      <c r="D3514" s="137" cm="1">
        <f t="array" ref="D3514">INDEX(Horimetros!$6:$6,1,'Tabela Horímetros'!F3514)</f>
        <v>23120</v>
      </c>
      <c r="F3514">
        <f t="shared" si="55"/>
        <v>392</v>
      </c>
      <c r="H3514" s="59"/>
    </row>
    <row r="3515" spans="1:8">
      <c r="A3515" s="4" t="s">
        <v>68</v>
      </c>
      <c r="B3515" s="135" t="s">
        <v>67</v>
      </c>
      <c r="C3515" s="136">
        <v>44591</v>
      </c>
      <c r="D3515" s="137" cm="1">
        <f t="array" ref="D3515">INDEX(Horimetros!$7:$7,1,'Tabela Horímetros'!F3515)</f>
        <v>25634</v>
      </c>
      <c r="F3515">
        <f t="shared" si="55"/>
        <v>392</v>
      </c>
      <c r="H3515" s="59"/>
    </row>
    <row r="3516" spans="1:8">
      <c r="A3516" s="4" t="s">
        <v>72</v>
      </c>
      <c r="B3516" s="135" t="s">
        <v>71</v>
      </c>
      <c r="C3516" s="136">
        <v>44591</v>
      </c>
      <c r="D3516" s="137" cm="1">
        <f t="array" ref="D3516">INDEX(Horimetros!$8:$8,1,'Tabela Horímetros'!F3516)</f>
        <v>24467</v>
      </c>
      <c r="F3516">
        <f t="shared" si="55"/>
        <v>392</v>
      </c>
      <c r="H3516" s="59"/>
    </row>
    <row r="3517" spans="1:8">
      <c r="A3517" s="4" t="s">
        <v>76</v>
      </c>
      <c r="B3517" s="135" t="s">
        <v>75</v>
      </c>
      <c r="C3517" s="136">
        <v>44591</v>
      </c>
      <c r="D3517" s="137" t="e" cm="1">
        <f t="array" ref="D3517">INDEX(Horimetros!#REF!,1,'Tabela Horímetros'!F3517)</f>
        <v>#REF!</v>
      </c>
      <c r="F3517">
        <f t="shared" si="55"/>
        <v>392</v>
      </c>
      <c r="H3517" s="59"/>
    </row>
    <row r="3518" spans="1:8">
      <c r="A3518" s="4" t="s">
        <v>80</v>
      </c>
      <c r="B3518" s="135" t="s">
        <v>79</v>
      </c>
      <c r="C3518" s="136">
        <v>44591</v>
      </c>
      <c r="D3518" s="137" t="e" cm="1">
        <f t="array" ref="D3518">INDEX(Horimetros!#REF!,1,'Tabela Horímetros'!F3518)</f>
        <v>#REF!</v>
      </c>
      <c r="F3518">
        <f t="shared" si="55"/>
        <v>392</v>
      </c>
      <c r="H3518" s="59"/>
    </row>
    <row r="3519" spans="1:8">
      <c r="A3519" s="4" t="s">
        <v>84</v>
      </c>
      <c r="B3519" s="135" t="s">
        <v>83</v>
      </c>
      <c r="C3519" s="136">
        <v>44591</v>
      </c>
      <c r="D3519" s="137" t="e" cm="1">
        <f t="array" ref="D3519">INDEX(Horimetros!#REF!,1,'Tabela Horímetros'!F3519)</f>
        <v>#REF!</v>
      </c>
      <c r="F3519">
        <f t="shared" si="55"/>
        <v>392</v>
      </c>
      <c r="H3519" s="59"/>
    </row>
    <row r="3520" spans="1:8">
      <c r="A3520" s="4" t="s">
        <v>86</v>
      </c>
      <c r="B3520" s="135" t="s">
        <v>85</v>
      </c>
      <c r="C3520" s="136">
        <v>44591</v>
      </c>
      <c r="D3520" s="137" t="e" cm="1">
        <f t="array" ref="D3520">INDEX(Horimetros!#REF!,1,'Tabela Horímetros'!F3520)</f>
        <v>#REF!</v>
      </c>
      <c r="F3520">
        <f t="shared" si="55"/>
        <v>392</v>
      </c>
      <c r="H3520" s="59"/>
    </row>
    <row r="3521" spans="1:8">
      <c r="A3521" s="4" t="s">
        <v>59</v>
      </c>
      <c r="B3521" s="135" t="s">
        <v>58</v>
      </c>
      <c r="C3521" s="136">
        <v>44592</v>
      </c>
      <c r="D3521" s="137" cm="1">
        <f t="array" ref="D3521">INDEX(Horimetros!$4:$4,1,'Tabela Horímetros'!F3521)</f>
        <v>0</v>
      </c>
      <c r="F3521">
        <f t="shared" si="55"/>
        <v>393</v>
      </c>
      <c r="H3521" s="59"/>
    </row>
    <row r="3522" spans="1:8">
      <c r="A3522" s="4" t="s">
        <v>61</v>
      </c>
      <c r="B3522" s="135" t="s">
        <v>60</v>
      </c>
      <c r="C3522" s="136">
        <v>44592</v>
      </c>
      <c r="D3522" s="137" cm="1">
        <f t="array" ref="D3522">INDEX(Horimetros!$5:$5,1,'Tabela Horímetros'!F3522)</f>
        <v>26061</v>
      </c>
      <c r="F3522">
        <f t="shared" si="55"/>
        <v>393</v>
      </c>
      <c r="H3522" s="59"/>
    </row>
    <row r="3523" spans="1:8">
      <c r="A3523" s="4" t="s">
        <v>63</v>
      </c>
      <c r="B3523" s="135" t="s">
        <v>62</v>
      </c>
      <c r="C3523" s="136">
        <v>44592</v>
      </c>
      <c r="D3523" s="137" cm="1">
        <f t="array" ref="D3523">INDEX(Horimetros!$6:$6,1,'Tabela Horímetros'!F3523)</f>
        <v>23138</v>
      </c>
      <c r="F3523">
        <f t="shared" si="55"/>
        <v>393</v>
      </c>
      <c r="H3523" s="59"/>
    </row>
    <row r="3524" spans="1:8">
      <c r="A3524" s="4" t="s">
        <v>68</v>
      </c>
      <c r="B3524" s="135" t="s">
        <v>67</v>
      </c>
      <c r="C3524" s="136">
        <v>44592</v>
      </c>
      <c r="D3524" s="137" cm="1">
        <f t="array" ref="D3524">INDEX(Horimetros!$7:$7,1,'Tabela Horímetros'!F3524)</f>
        <v>25656</v>
      </c>
      <c r="F3524">
        <f t="shared" si="55"/>
        <v>393</v>
      </c>
      <c r="H3524" s="59"/>
    </row>
    <row r="3525" spans="1:8">
      <c r="A3525" s="4" t="s">
        <v>72</v>
      </c>
      <c r="B3525" s="135" t="s">
        <v>71</v>
      </c>
      <c r="C3525" s="136">
        <v>44592</v>
      </c>
      <c r="D3525" s="137" cm="1">
        <f t="array" ref="D3525">INDEX(Horimetros!$8:$8,1,'Tabela Horímetros'!F3525)</f>
        <v>24488</v>
      </c>
      <c r="F3525">
        <f t="shared" si="55"/>
        <v>393</v>
      </c>
      <c r="H3525" s="59"/>
    </row>
    <row r="3526" spans="1:8">
      <c r="A3526" s="4" t="s">
        <v>76</v>
      </c>
      <c r="B3526" s="135" t="s">
        <v>75</v>
      </c>
      <c r="C3526" s="136">
        <v>44592</v>
      </c>
      <c r="D3526" s="137" t="e" cm="1">
        <f t="array" ref="D3526">INDEX(Horimetros!#REF!,1,'Tabela Horímetros'!F3526)</f>
        <v>#REF!</v>
      </c>
      <c r="F3526">
        <f t="shared" si="55"/>
        <v>393</v>
      </c>
      <c r="H3526" s="59"/>
    </row>
    <row r="3527" spans="1:8">
      <c r="A3527" s="4" t="s">
        <v>80</v>
      </c>
      <c r="B3527" s="135" t="s">
        <v>79</v>
      </c>
      <c r="C3527" s="136">
        <v>44592</v>
      </c>
      <c r="D3527" s="137" t="e" cm="1">
        <f t="array" ref="D3527">INDEX(Horimetros!#REF!,1,'Tabela Horímetros'!F3527)</f>
        <v>#REF!</v>
      </c>
      <c r="F3527">
        <f t="shared" si="55"/>
        <v>393</v>
      </c>
      <c r="H3527" s="59"/>
    </row>
    <row r="3528" spans="1:8">
      <c r="A3528" s="4" t="s">
        <v>84</v>
      </c>
      <c r="B3528" s="135" t="s">
        <v>83</v>
      </c>
      <c r="C3528" s="136">
        <v>44592</v>
      </c>
      <c r="D3528" s="137" t="e" cm="1">
        <f t="array" ref="D3528">INDEX(Horimetros!#REF!,1,'Tabela Horímetros'!F3528)</f>
        <v>#REF!</v>
      </c>
      <c r="F3528">
        <f t="shared" si="55"/>
        <v>393</v>
      </c>
      <c r="H3528" s="59"/>
    </row>
    <row r="3529" spans="1:8">
      <c r="A3529" s="4" t="s">
        <v>86</v>
      </c>
      <c r="B3529" s="135" t="s">
        <v>85</v>
      </c>
      <c r="C3529" s="136">
        <v>44592</v>
      </c>
      <c r="D3529" s="137" t="e" cm="1">
        <f t="array" ref="D3529">INDEX(Horimetros!#REF!,1,'Tabela Horímetros'!F3529)</f>
        <v>#REF!</v>
      </c>
      <c r="F3529">
        <f t="shared" si="55"/>
        <v>393</v>
      </c>
      <c r="H3529" s="59"/>
    </row>
    <row r="3530" spans="1:8">
      <c r="A3530" s="4" t="s">
        <v>59</v>
      </c>
      <c r="B3530" s="135" t="s">
        <v>58</v>
      </c>
      <c r="C3530" s="136">
        <v>44593</v>
      </c>
      <c r="D3530" s="137" cm="1">
        <f t="array" ref="D3530">INDEX(Horimetros!$4:$4,1,'Tabela Horímetros'!F3530)</f>
        <v>0</v>
      </c>
      <c r="F3530">
        <f t="shared" si="55"/>
        <v>394</v>
      </c>
      <c r="H3530" s="59"/>
    </row>
    <row r="3531" spans="1:8">
      <c r="A3531" s="4" t="s">
        <v>61</v>
      </c>
      <c r="B3531" s="135" t="s">
        <v>60</v>
      </c>
      <c r="C3531" s="136">
        <v>44593</v>
      </c>
      <c r="D3531" s="137" cm="1">
        <f t="array" ref="D3531">INDEX(Horimetros!$5:$5,1,'Tabela Horímetros'!F3531)</f>
        <v>26080</v>
      </c>
      <c r="F3531">
        <f t="shared" si="55"/>
        <v>394</v>
      </c>
      <c r="H3531" s="59"/>
    </row>
    <row r="3532" spans="1:8">
      <c r="A3532" s="4" t="s">
        <v>63</v>
      </c>
      <c r="B3532" s="135" t="s">
        <v>62</v>
      </c>
      <c r="C3532" s="136">
        <v>44593</v>
      </c>
      <c r="D3532" s="137" cm="1">
        <f t="array" ref="D3532">INDEX(Horimetros!$6:$6,1,'Tabela Horímetros'!F3532)</f>
        <v>23158</v>
      </c>
      <c r="F3532">
        <f t="shared" si="55"/>
        <v>394</v>
      </c>
      <c r="H3532" s="59"/>
    </row>
    <row r="3533" spans="1:8">
      <c r="A3533" s="4" t="s">
        <v>68</v>
      </c>
      <c r="B3533" s="135" t="s">
        <v>67</v>
      </c>
      <c r="C3533" s="136">
        <v>44593</v>
      </c>
      <c r="D3533" s="137" cm="1">
        <f t="array" ref="D3533">INDEX(Horimetros!$7:$7,1,'Tabela Horímetros'!F3533)</f>
        <v>25674</v>
      </c>
      <c r="F3533">
        <f t="shared" si="55"/>
        <v>394</v>
      </c>
      <c r="H3533" s="59"/>
    </row>
    <row r="3534" spans="1:8">
      <c r="A3534" s="4" t="s">
        <v>72</v>
      </c>
      <c r="B3534" s="135" t="s">
        <v>71</v>
      </c>
      <c r="C3534" s="136">
        <v>44593</v>
      </c>
      <c r="D3534" s="137" cm="1">
        <f t="array" ref="D3534">INDEX(Horimetros!$8:$8,1,'Tabela Horímetros'!F3534)</f>
        <v>24507</v>
      </c>
      <c r="F3534">
        <f t="shared" si="55"/>
        <v>394</v>
      </c>
      <c r="H3534" s="59"/>
    </row>
    <row r="3535" spans="1:8">
      <c r="A3535" s="4" t="s">
        <v>76</v>
      </c>
      <c r="B3535" s="135" t="s">
        <v>75</v>
      </c>
      <c r="C3535" s="136">
        <v>44593</v>
      </c>
      <c r="D3535" s="137" t="e" cm="1">
        <f t="array" ref="D3535">INDEX(Horimetros!#REF!,1,'Tabela Horímetros'!F3535)</f>
        <v>#REF!</v>
      </c>
      <c r="F3535">
        <f t="shared" si="55"/>
        <v>394</v>
      </c>
      <c r="H3535" s="59"/>
    </row>
    <row r="3536" spans="1:8">
      <c r="A3536" s="4" t="s">
        <v>80</v>
      </c>
      <c r="B3536" s="135" t="s">
        <v>79</v>
      </c>
      <c r="C3536" s="136">
        <v>44593</v>
      </c>
      <c r="D3536" s="137" t="e" cm="1">
        <f t="array" ref="D3536">INDEX(Horimetros!#REF!,1,'Tabela Horímetros'!F3536)</f>
        <v>#REF!</v>
      </c>
      <c r="F3536">
        <f t="shared" si="55"/>
        <v>394</v>
      </c>
      <c r="H3536" s="59"/>
    </row>
    <row r="3537" spans="1:8">
      <c r="A3537" s="4" t="s">
        <v>84</v>
      </c>
      <c r="B3537" s="135" t="s">
        <v>83</v>
      </c>
      <c r="C3537" s="136">
        <v>44593</v>
      </c>
      <c r="D3537" s="137" t="e" cm="1">
        <f t="array" ref="D3537">INDEX(Horimetros!#REF!,1,'Tabela Horímetros'!F3537)</f>
        <v>#REF!</v>
      </c>
      <c r="F3537">
        <f t="shared" si="55"/>
        <v>394</v>
      </c>
      <c r="H3537" s="59"/>
    </row>
    <row r="3538" spans="1:8">
      <c r="A3538" s="4" t="s">
        <v>86</v>
      </c>
      <c r="B3538" s="135" t="s">
        <v>85</v>
      </c>
      <c r="C3538" s="136">
        <v>44593</v>
      </c>
      <c r="D3538" s="137" t="e" cm="1">
        <f t="array" ref="D3538">INDEX(Horimetros!#REF!,1,'Tabela Horímetros'!F3538)</f>
        <v>#REF!</v>
      </c>
      <c r="F3538">
        <f t="shared" si="55"/>
        <v>394</v>
      </c>
      <c r="H3538" s="59"/>
    </row>
    <row r="3539" spans="1:8">
      <c r="A3539" s="4" t="s">
        <v>59</v>
      </c>
      <c r="B3539" s="135" t="s">
        <v>58</v>
      </c>
      <c r="C3539" s="136">
        <v>44594</v>
      </c>
      <c r="D3539" s="137" cm="1">
        <f t="array" ref="D3539">INDEX(Horimetros!$4:$4,1,'Tabela Horímetros'!F3539)</f>
        <v>0</v>
      </c>
      <c r="F3539">
        <f t="shared" si="55"/>
        <v>395</v>
      </c>
      <c r="H3539" s="59"/>
    </row>
    <row r="3540" spans="1:8">
      <c r="A3540" s="4" t="s">
        <v>61</v>
      </c>
      <c r="B3540" s="135" t="s">
        <v>60</v>
      </c>
      <c r="C3540" s="136">
        <v>44594</v>
      </c>
      <c r="D3540" s="137" cm="1">
        <f t="array" ref="D3540">INDEX(Horimetros!$5:$5,1,'Tabela Horímetros'!F3540)</f>
        <v>26118</v>
      </c>
      <c r="F3540">
        <f t="shared" si="55"/>
        <v>395</v>
      </c>
      <c r="H3540" s="59"/>
    </row>
    <row r="3541" spans="1:8">
      <c r="A3541" s="4" t="s">
        <v>63</v>
      </c>
      <c r="B3541" s="135" t="s">
        <v>62</v>
      </c>
      <c r="C3541" s="136">
        <v>44594</v>
      </c>
      <c r="D3541" s="137" cm="1">
        <f t="array" ref="D3541">INDEX(Horimetros!$6:$6,1,'Tabela Horímetros'!F3541)</f>
        <v>23201</v>
      </c>
      <c r="F3541">
        <f t="shared" ref="F3541:F3604" si="56">F3532+1</f>
        <v>395</v>
      </c>
      <c r="H3541" s="59"/>
    </row>
    <row r="3542" spans="1:8">
      <c r="A3542" s="4" t="s">
        <v>68</v>
      </c>
      <c r="B3542" s="135" t="s">
        <v>67</v>
      </c>
      <c r="C3542" s="136">
        <v>44594</v>
      </c>
      <c r="D3542" s="137" cm="1">
        <f t="array" ref="D3542">INDEX(Horimetros!$7:$7,1,'Tabela Horímetros'!F3542)</f>
        <v>25712</v>
      </c>
      <c r="F3542">
        <f t="shared" si="56"/>
        <v>395</v>
      </c>
      <c r="H3542" s="59"/>
    </row>
    <row r="3543" spans="1:8">
      <c r="A3543" s="4" t="s">
        <v>72</v>
      </c>
      <c r="B3543" s="135" t="s">
        <v>71</v>
      </c>
      <c r="C3543" s="136">
        <v>44594</v>
      </c>
      <c r="D3543" s="137" cm="1">
        <f t="array" ref="D3543">INDEX(Horimetros!$8:$8,1,'Tabela Horímetros'!F3543)</f>
        <v>24547</v>
      </c>
      <c r="F3543">
        <f t="shared" si="56"/>
        <v>395</v>
      </c>
      <c r="H3543" s="59"/>
    </row>
    <row r="3544" spans="1:8">
      <c r="A3544" s="4" t="s">
        <v>76</v>
      </c>
      <c r="B3544" s="135" t="s">
        <v>75</v>
      </c>
      <c r="C3544" s="136">
        <v>44594</v>
      </c>
      <c r="D3544" s="137" t="e" cm="1">
        <f t="array" ref="D3544">INDEX(Horimetros!#REF!,1,'Tabela Horímetros'!F3544)</f>
        <v>#REF!</v>
      </c>
      <c r="F3544">
        <f t="shared" si="56"/>
        <v>395</v>
      </c>
      <c r="H3544" s="59"/>
    </row>
    <row r="3545" spans="1:8">
      <c r="A3545" s="4" t="s">
        <v>80</v>
      </c>
      <c r="B3545" s="135" t="s">
        <v>79</v>
      </c>
      <c r="C3545" s="136">
        <v>44594</v>
      </c>
      <c r="D3545" s="137" t="e" cm="1">
        <f t="array" ref="D3545">INDEX(Horimetros!#REF!,1,'Tabela Horímetros'!F3545)</f>
        <v>#REF!</v>
      </c>
      <c r="F3545">
        <f t="shared" si="56"/>
        <v>395</v>
      </c>
      <c r="H3545" s="59"/>
    </row>
    <row r="3546" spans="1:8">
      <c r="A3546" s="4" t="s">
        <v>84</v>
      </c>
      <c r="B3546" s="135" t="s">
        <v>83</v>
      </c>
      <c r="C3546" s="136">
        <v>44594</v>
      </c>
      <c r="D3546" s="137" t="e" cm="1">
        <f t="array" ref="D3546">INDEX(Horimetros!#REF!,1,'Tabela Horímetros'!F3546)</f>
        <v>#REF!</v>
      </c>
      <c r="F3546">
        <f t="shared" si="56"/>
        <v>395</v>
      </c>
      <c r="H3546" s="59"/>
    </row>
    <row r="3547" spans="1:8">
      <c r="A3547" s="4" t="s">
        <v>86</v>
      </c>
      <c r="B3547" s="135" t="s">
        <v>85</v>
      </c>
      <c r="C3547" s="136">
        <v>44594</v>
      </c>
      <c r="D3547" s="137" t="e" cm="1">
        <f t="array" ref="D3547">INDEX(Horimetros!#REF!,1,'Tabela Horímetros'!F3547)</f>
        <v>#REF!</v>
      </c>
      <c r="F3547">
        <f t="shared" si="56"/>
        <v>395</v>
      </c>
      <c r="H3547" s="59"/>
    </row>
    <row r="3548" spans="1:8">
      <c r="A3548" s="4" t="s">
        <v>59</v>
      </c>
      <c r="B3548" s="135" t="s">
        <v>58</v>
      </c>
      <c r="C3548" s="136">
        <v>44595</v>
      </c>
      <c r="D3548" s="137" cm="1">
        <f t="array" ref="D3548">INDEX(Horimetros!$4:$4,1,'Tabela Horímetros'!F3548)</f>
        <v>0</v>
      </c>
      <c r="F3548">
        <f t="shared" si="56"/>
        <v>396</v>
      </c>
      <c r="H3548" s="59"/>
    </row>
    <row r="3549" spans="1:8">
      <c r="A3549" s="4" t="s">
        <v>61</v>
      </c>
      <c r="B3549" s="135" t="s">
        <v>60</v>
      </c>
      <c r="C3549" s="136">
        <v>44595</v>
      </c>
      <c r="D3549" s="137" cm="1">
        <f t="array" ref="D3549">INDEX(Horimetros!$5:$5,1,'Tabela Horímetros'!F3549)</f>
        <v>26139</v>
      </c>
      <c r="F3549">
        <f t="shared" si="56"/>
        <v>396</v>
      </c>
      <c r="H3549" s="59"/>
    </row>
    <row r="3550" spans="1:8">
      <c r="A3550" s="4" t="s">
        <v>63</v>
      </c>
      <c r="B3550" s="135" t="s">
        <v>62</v>
      </c>
      <c r="C3550" s="136">
        <v>44595</v>
      </c>
      <c r="D3550" s="137" cm="1">
        <f t="array" ref="D3550">INDEX(Horimetros!$6:$6,1,'Tabela Horímetros'!F3550)</f>
        <v>23223</v>
      </c>
      <c r="F3550">
        <f t="shared" si="56"/>
        <v>396</v>
      </c>
      <c r="H3550" s="59"/>
    </row>
    <row r="3551" spans="1:8">
      <c r="A3551" s="4" t="s">
        <v>68</v>
      </c>
      <c r="B3551" s="135" t="s">
        <v>67</v>
      </c>
      <c r="C3551" s="136">
        <v>44595</v>
      </c>
      <c r="D3551" s="137" cm="1">
        <f t="array" ref="D3551">INDEX(Horimetros!$7:$7,1,'Tabela Horímetros'!F3551)</f>
        <v>25735</v>
      </c>
      <c r="F3551">
        <f t="shared" si="56"/>
        <v>396</v>
      </c>
      <c r="H3551" s="59"/>
    </row>
    <row r="3552" spans="1:8">
      <c r="A3552" s="4" t="s">
        <v>72</v>
      </c>
      <c r="B3552" s="135" t="s">
        <v>71</v>
      </c>
      <c r="C3552" s="136">
        <v>44595</v>
      </c>
      <c r="D3552" s="137" cm="1">
        <f t="array" ref="D3552">INDEX(Horimetros!$8:$8,1,'Tabela Horímetros'!F3552)</f>
        <v>24562</v>
      </c>
      <c r="F3552">
        <f t="shared" si="56"/>
        <v>396</v>
      </c>
      <c r="H3552" s="59"/>
    </row>
    <row r="3553" spans="1:8">
      <c r="A3553" s="4" t="s">
        <v>76</v>
      </c>
      <c r="B3553" s="135" t="s">
        <v>75</v>
      </c>
      <c r="C3553" s="136">
        <v>44595</v>
      </c>
      <c r="D3553" s="137" t="e" cm="1">
        <f t="array" ref="D3553">INDEX(Horimetros!#REF!,1,'Tabela Horímetros'!F3553)</f>
        <v>#REF!</v>
      </c>
      <c r="F3553">
        <f t="shared" si="56"/>
        <v>396</v>
      </c>
      <c r="H3553" s="59"/>
    </row>
    <row r="3554" spans="1:8">
      <c r="A3554" s="4" t="s">
        <v>80</v>
      </c>
      <c r="B3554" s="135" t="s">
        <v>79</v>
      </c>
      <c r="C3554" s="136">
        <v>44595</v>
      </c>
      <c r="D3554" s="137" t="e" cm="1">
        <f t="array" ref="D3554">INDEX(Horimetros!#REF!,1,'Tabela Horímetros'!F3554)</f>
        <v>#REF!</v>
      </c>
      <c r="F3554">
        <f t="shared" si="56"/>
        <v>396</v>
      </c>
      <c r="H3554" s="59"/>
    </row>
    <row r="3555" spans="1:8">
      <c r="A3555" s="4" t="s">
        <v>84</v>
      </c>
      <c r="B3555" s="135" t="s">
        <v>83</v>
      </c>
      <c r="C3555" s="136">
        <v>44595</v>
      </c>
      <c r="D3555" s="137" t="e" cm="1">
        <f t="array" ref="D3555">INDEX(Horimetros!#REF!,1,'Tabela Horímetros'!F3555)</f>
        <v>#REF!</v>
      </c>
      <c r="F3555">
        <f t="shared" si="56"/>
        <v>396</v>
      </c>
      <c r="H3555" s="59"/>
    </row>
    <row r="3556" spans="1:8">
      <c r="A3556" s="4" t="s">
        <v>86</v>
      </c>
      <c r="B3556" s="135" t="s">
        <v>85</v>
      </c>
      <c r="C3556" s="136">
        <v>44595</v>
      </c>
      <c r="D3556" s="137" t="e" cm="1">
        <f t="array" ref="D3556">INDEX(Horimetros!#REF!,1,'Tabela Horímetros'!F3556)</f>
        <v>#REF!</v>
      </c>
      <c r="F3556">
        <f t="shared" si="56"/>
        <v>396</v>
      </c>
      <c r="H3556" s="59"/>
    </row>
    <row r="3557" spans="1:8">
      <c r="A3557" s="4" t="s">
        <v>59</v>
      </c>
      <c r="B3557" s="135" t="s">
        <v>58</v>
      </c>
      <c r="C3557" s="136">
        <v>44596</v>
      </c>
      <c r="D3557" s="137" cm="1">
        <f t="array" ref="D3557">INDEX(Horimetros!$4:$4,1,'Tabela Horímetros'!F3557)</f>
        <v>0</v>
      </c>
      <c r="F3557">
        <f t="shared" si="56"/>
        <v>397</v>
      </c>
      <c r="H3557" s="59"/>
    </row>
    <row r="3558" spans="1:8">
      <c r="A3558" s="4" t="s">
        <v>61</v>
      </c>
      <c r="B3558" s="135" t="s">
        <v>60</v>
      </c>
      <c r="C3558" s="136">
        <v>44596</v>
      </c>
      <c r="D3558" s="137" cm="1">
        <f t="array" ref="D3558">INDEX(Horimetros!$5:$5,1,'Tabela Horímetros'!F3558)</f>
        <v>0</v>
      </c>
      <c r="F3558">
        <f t="shared" si="56"/>
        <v>397</v>
      </c>
      <c r="H3558" s="59"/>
    </row>
    <row r="3559" spans="1:8">
      <c r="A3559" s="4" t="s">
        <v>63</v>
      </c>
      <c r="B3559" s="135" t="s">
        <v>62</v>
      </c>
      <c r="C3559" s="136">
        <v>44596</v>
      </c>
      <c r="D3559" s="137" cm="1">
        <f t="array" ref="D3559">INDEX(Horimetros!$6:$6,1,'Tabela Horímetros'!F3559)</f>
        <v>0</v>
      </c>
      <c r="F3559">
        <f t="shared" si="56"/>
        <v>397</v>
      </c>
      <c r="H3559" s="59"/>
    </row>
    <row r="3560" spans="1:8">
      <c r="A3560" s="4" t="s">
        <v>68</v>
      </c>
      <c r="B3560" s="135" t="s">
        <v>67</v>
      </c>
      <c r="C3560" s="136">
        <v>44596</v>
      </c>
      <c r="D3560" s="137" cm="1">
        <f t="array" ref="D3560">INDEX(Horimetros!$7:$7,1,'Tabela Horímetros'!F3560)</f>
        <v>0</v>
      </c>
      <c r="F3560">
        <f t="shared" si="56"/>
        <v>397</v>
      </c>
      <c r="H3560" s="59"/>
    </row>
    <row r="3561" spans="1:8">
      <c r="A3561" s="4" t="s">
        <v>72</v>
      </c>
      <c r="B3561" s="135" t="s">
        <v>71</v>
      </c>
      <c r="C3561" s="136">
        <v>44596</v>
      </c>
      <c r="D3561" s="137" cm="1">
        <f t="array" ref="D3561">INDEX(Horimetros!$8:$8,1,'Tabela Horímetros'!F3561)</f>
        <v>0</v>
      </c>
      <c r="F3561">
        <f t="shared" si="56"/>
        <v>397</v>
      </c>
      <c r="H3561" s="59"/>
    </row>
    <row r="3562" spans="1:8">
      <c r="A3562" s="4" t="s">
        <v>76</v>
      </c>
      <c r="B3562" s="135" t="s">
        <v>75</v>
      </c>
      <c r="C3562" s="136">
        <v>44596</v>
      </c>
      <c r="D3562" s="137" t="e" cm="1">
        <f t="array" ref="D3562">INDEX(Horimetros!#REF!,1,'Tabela Horímetros'!F3562)</f>
        <v>#REF!</v>
      </c>
      <c r="F3562">
        <f t="shared" si="56"/>
        <v>397</v>
      </c>
      <c r="H3562" s="59"/>
    </row>
    <row r="3563" spans="1:8">
      <c r="A3563" s="4" t="s">
        <v>80</v>
      </c>
      <c r="B3563" s="135" t="s">
        <v>79</v>
      </c>
      <c r="C3563" s="136">
        <v>44596</v>
      </c>
      <c r="D3563" s="137" t="e" cm="1">
        <f t="array" ref="D3563">INDEX(Horimetros!#REF!,1,'Tabela Horímetros'!F3563)</f>
        <v>#REF!</v>
      </c>
      <c r="F3563">
        <f t="shared" si="56"/>
        <v>397</v>
      </c>
      <c r="H3563" s="59"/>
    </row>
    <row r="3564" spans="1:8">
      <c r="A3564" s="4" t="s">
        <v>84</v>
      </c>
      <c r="B3564" s="135" t="s">
        <v>83</v>
      </c>
      <c r="C3564" s="136">
        <v>44596</v>
      </c>
      <c r="D3564" s="137" t="e" cm="1">
        <f t="array" ref="D3564">INDEX(Horimetros!#REF!,1,'Tabela Horímetros'!F3564)</f>
        <v>#REF!</v>
      </c>
      <c r="F3564">
        <f t="shared" si="56"/>
        <v>397</v>
      </c>
      <c r="H3564" s="59"/>
    </row>
    <row r="3565" spans="1:8">
      <c r="A3565" s="4" t="s">
        <v>86</v>
      </c>
      <c r="B3565" s="135" t="s">
        <v>85</v>
      </c>
      <c r="C3565" s="136">
        <v>44596</v>
      </c>
      <c r="D3565" s="137" t="e" cm="1">
        <f t="array" ref="D3565">INDEX(Horimetros!#REF!,1,'Tabela Horímetros'!F3565)</f>
        <v>#REF!</v>
      </c>
      <c r="F3565">
        <f t="shared" si="56"/>
        <v>397</v>
      </c>
      <c r="H3565" s="59"/>
    </row>
    <row r="3566" spans="1:8">
      <c r="A3566" s="4" t="s">
        <v>59</v>
      </c>
      <c r="B3566" s="135" t="s">
        <v>58</v>
      </c>
      <c r="C3566" s="136">
        <v>44597</v>
      </c>
      <c r="D3566" s="137" cm="1">
        <f t="array" ref="D3566">INDEX(Horimetros!$4:$4,1,'Tabela Horímetros'!F3566)</f>
        <v>0</v>
      </c>
      <c r="F3566">
        <f t="shared" si="56"/>
        <v>398</v>
      </c>
      <c r="H3566" s="59"/>
    </row>
    <row r="3567" spans="1:8">
      <c r="A3567" s="4" t="s">
        <v>61</v>
      </c>
      <c r="B3567" s="135" t="s">
        <v>60</v>
      </c>
      <c r="C3567" s="136">
        <v>44597</v>
      </c>
      <c r="D3567" s="137" cm="1">
        <f t="array" ref="D3567">INDEX(Horimetros!$5:$5,1,'Tabela Horímetros'!F3567)</f>
        <v>26150</v>
      </c>
      <c r="F3567">
        <f t="shared" si="56"/>
        <v>398</v>
      </c>
      <c r="H3567" s="59"/>
    </row>
    <row r="3568" spans="1:8">
      <c r="A3568" s="4" t="s">
        <v>63</v>
      </c>
      <c r="B3568" s="135" t="s">
        <v>62</v>
      </c>
      <c r="C3568" s="136">
        <v>44597</v>
      </c>
      <c r="D3568" s="137" cm="1">
        <f t="array" ref="D3568">INDEX(Horimetros!$6:$6,1,'Tabela Horímetros'!F3568)</f>
        <v>23238</v>
      </c>
      <c r="F3568">
        <f t="shared" si="56"/>
        <v>398</v>
      </c>
      <c r="H3568" s="59"/>
    </row>
    <row r="3569" spans="1:8">
      <c r="A3569" s="4" t="s">
        <v>68</v>
      </c>
      <c r="B3569" s="135" t="s">
        <v>67</v>
      </c>
      <c r="C3569" s="136">
        <v>44597</v>
      </c>
      <c r="D3569" s="137" cm="1">
        <f t="array" ref="D3569">INDEX(Horimetros!$7:$7,1,'Tabela Horímetros'!F3569)</f>
        <v>25749</v>
      </c>
      <c r="F3569">
        <f t="shared" si="56"/>
        <v>398</v>
      </c>
      <c r="H3569" s="59"/>
    </row>
    <row r="3570" spans="1:8">
      <c r="A3570" s="4" t="s">
        <v>72</v>
      </c>
      <c r="B3570" s="135" t="s">
        <v>71</v>
      </c>
      <c r="C3570" s="136">
        <v>44597</v>
      </c>
      <c r="D3570" s="137" cm="1">
        <f t="array" ref="D3570">INDEX(Horimetros!$8:$8,1,'Tabela Horímetros'!F3570)</f>
        <v>24579</v>
      </c>
      <c r="F3570">
        <f t="shared" si="56"/>
        <v>398</v>
      </c>
      <c r="H3570" s="59"/>
    </row>
    <row r="3571" spans="1:8">
      <c r="A3571" s="4" t="s">
        <v>76</v>
      </c>
      <c r="B3571" s="135" t="s">
        <v>75</v>
      </c>
      <c r="C3571" s="136">
        <v>44597</v>
      </c>
      <c r="D3571" s="137" t="e" cm="1">
        <f t="array" ref="D3571">INDEX(Horimetros!#REF!,1,'Tabela Horímetros'!F3571)</f>
        <v>#REF!</v>
      </c>
      <c r="F3571">
        <f t="shared" si="56"/>
        <v>398</v>
      </c>
      <c r="H3571" s="59"/>
    </row>
    <row r="3572" spans="1:8">
      <c r="A3572" s="4" t="s">
        <v>80</v>
      </c>
      <c r="B3572" s="135" t="s">
        <v>79</v>
      </c>
      <c r="C3572" s="136">
        <v>44597</v>
      </c>
      <c r="D3572" s="137" t="e" cm="1">
        <f t="array" ref="D3572">INDEX(Horimetros!#REF!,1,'Tabela Horímetros'!F3572)</f>
        <v>#REF!</v>
      </c>
      <c r="F3572">
        <f t="shared" si="56"/>
        <v>398</v>
      </c>
      <c r="H3572" s="59"/>
    </row>
    <row r="3573" spans="1:8">
      <c r="A3573" s="4" t="s">
        <v>84</v>
      </c>
      <c r="B3573" s="135" t="s">
        <v>83</v>
      </c>
      <c r="C3573" s="136">
        <v>44597</v>
      </c>
      <c r="D3573" s="137" t="e" cm="1">
        <f t="array" ref="D3573">INDEX(Horimetros!#REF!,1,'Tabela Horímetros'!F3573)</f>
        <v>#REF!</v>
      </c>
      <c r="F3573">
        <f t="shared" si="56"/>
        <v>398</v>
      </c>
      <c r="H3573" s="59"/>
    </row>
    <row r="3574" spans="1:8">
      <c r="A3574" s="4" t="s">
        <v>86</v>
      </c>
      <c r="B3574" s="135" t="s">
        <v>85</v>
      </c>
      <c r="C3574" s="136">
        <v>44597</v>
      </c>
      <c r="D3574" s="137" t="e" cm="1">
        <f t="array" ref="D3574">INDEX(Horimetros!#REF!,1,'Tabela Horímetros'!F3574)</f>
        <v>#REF!</v>
      </c>
      <c r="F3574">
        <f t="shared" si="56"/>
        <v>398</v>
      </c>
      <c r="H3574" s="59"/>
    </row>
    <row r="3575" spans="1:8">
      <c r="A3575" s="4" t="s">
        <v>59</v>
      </c>
      <c r="B3575" s="135" t="s">
        <v>58</v>
      </c>
      <c r="C3575" s="136">
        <v>44598</v>
      </c>
      <c r="D3575" s="137" cm="1">
        <f t="array" ref="D3575">INDEX(Horimetros!$4:$4,1,'Tabela Horímetros'!F3575)</f>
        <v>0</v>
      </c>
      <c r="F3575">
        <f t="shared" si="56"/>
        <v>399</v>
      </c>
      <c r="H3575" s="59"/>
    </row>
    <row r="3576" spans="1:8">
      <c r="A3576" s="4" t="s">
        <v>61</v>
      </c>
      <c r="B3576" s="135" t="s">
        <v>60</v>
      </c>
      <c r="C3576" s="136">
        <v>44598</v>
      </c>
      <c r="D3576" s="137" cm="1">
        <f t="array" ref="D3576">INDEX(Horimetros!$5:$5,1,'Tabela Horímetros'!F3576)</f>
        <v>26169</v>
      </c>
      <c r="F3576">
        <f t="shared" si="56"/>
        <v>399</v>
      </c>
      <c r="H3576" s="59"/>
    </row>
    <row r="3577" spans="1:8">
      <c r="A3577" s="4" t="s">
        <v>63</v>
      </c>
      <c r="B3577" s="135" t="s">
        <v>62</v>
      </c>
      <c r="C3577" s="136">
        <v>44598</v>
      </c>
      <c r="D3577" s="137" cm="1">
        <f t="array" ref="D3577">INDEX(Horimetros!$6:$6,1,'Tabela Horímetros'!F3577)</f>
        <v>23258</v>
      </c>
      <c r="F3577">
        <f t="shared" si="56"/>
        <v>399</v>
      </c>
      <c r="H3577" s="59"/>
    </row>
    <row r="3578" spans="1:8">
      <c r="A3578" s="4" t="s">
        <v>68</v>
      </c>
      <c r="B3578" s="135" t="s">
        <v>67</v>
      </c>
      <c r="C3578" s="136">
        <v>44598</v>
      </c>
      <c r="D3578" s="137" cm="1">
        <f t="array" ref="D3578">INDEX(Horimetros!$7:$7,1,'Tabela Horímetros'!F3578)</f>
        <v>25757</v>
      </c>
      <c r="F3578">
        <f t="shared" si="56"/>
        <v>399</v>
      </c>
      <c r="H3578" s="59"/>
    </row>
    <row r="3579" spans="1:8">
      <c r="A3579" s="4" t="s">
        <v>72</v>
      </c>
      <c r="B3579" s="135" t="s">
        <v>71</v>
      </c>
      <c r="C3579" s="136">
        <v>44598</v>
      </c>
      <c r="D3579" s="137" cm="1">
        <f t="array" ref="D3579">INDEX(Horimetros!$8:$8,1,'Tabela Horímetros'!F3579)</f>
        <v>24587</v>
      </c>
      <c r="F3579">
        <f t="shared" si="56"/>
        <v>399</v>
      </c>
      <c r="H3579" s="59"/>
    </row>
    <row r="3580" spans="1:8">
      <c r="A3580" s="4" t="s">
        <v>76</v>
      </c>
      <c r="B3580" s="135" t="s">
        <v>75</v>
      </c>
      <c r="C3580" s="136">
        <v>44598</v>
      </c>
      <c r="D3580" s="137" t="e" cm="1">
        <f t="array" ref="D3580">INDEX(Horimetros!#REF!,1,'Tabela Horímetros'!F3580)</f>
        <v>#REF!</v>
      </c>
      <c r="F3580">
        <f t="shared" si="56"/>
        <v>399</v>
      </c>
      <c r="H3580" s="59"/>
    </row>
    <row r="3581" spans="1:8">
      <c r="A3581" s="4" t="s">
        <v>80</v>
      </c>
      <c r="B3581" s="135" t="s">
        <v>79</v>
      </c>
      <c r="C3581" s="136">
        <v>44598</v>
      </c>
      <c r="D3581" s="137" t="e" cm="1">
        <f t="array" ref="D3581">INDEX(Horimetros!#REF!,1,'Tabela Horímetros'!F3581)</f>
        <v>#REF!</v>
      </c>
      <c r="F3581">
        <f t="shared" si="56"/>
        <v>399</v>
      </c>
      <c r="H3581" s="59"/>
    </row>
    <row r="3582" spans="1:8">
      <c r="A3582" s="4" t="s">
        <v>84</v>
      </c>
      <c r="B3582" s="135" t="s">
        <v>83</v>
      </c>
      <c r="C3582" s="136">
        <v>44598</v>
      </c>
      <c r="D3582" s="137" t="e" cm="1">
        <f t="array" ref="D3582">INDEX(Horimetros!#REF!,1,'Tabela Horímetros'!F3582)</f>
        <v>#REF!</v>
      </c>
      <c r="F3582">
        <f t="shared" si="56"/>
        <v>399</v>
      </c>
      <c r="H3582" s="59"/>
    </row>
    <row r="3583" spans="1:8">
      <c r="A3583" s="4" t="s">
        <v>86</v>
      </c>
      <c r="B3583" s="135" t="s">
        <v>85</v>
      </c>
      <c r="C3583" s="136">
        <v>44598</v>
      </c>
      <c r="D3583" s="137" t="e" cm="1">
        <f t="array" ref="D3583">INDEX(Horimetros!#REF!,1,'Tabela Horímetros'!F3583)</f>
        <v>#REF!</v>
      </c>
      <c r="F3583">
        <f t="shared" si="56"/>
        <v>399</v>
      </c>
      <c r="H3583" s="59"/>
    </row>
    <row r="3584" spans="1:8">
      <c r="A3584" s="4" t="s">
        <v>59</v>
      </c>
      <c r="B3584" s="135" t="s">
        <v>58</v>
      </c>
      <c r="C3584" s="136">
        <v>44599</v>
      </c>
      <c r="D3584" s="137" cm="1">
        <f t="array" ref="D3584">INDEX(Horimetros!$4:$4,1,'Tabela Horímetros'!F3584)</f>
        <v>0</v>
      </c>
      <c r="F3584">
        <f t="shared" si="56"/>
        <v>400</v>
      </c>
      <c r="H3584" s="59"/>
    </row>
    <row r="3585" spans="1:8">
      <c r="A3585" s="4" t="s">
        <v>61</v>
      </c>
      <c r="B3585" s="135" t="s">
        <v>60</v>
      </c>
      <c r="C3585" s="136">
        <v>44599</v>
      </c>
      <c r="D3585" s="137" cm="1">
        <f t="array" ref="D3585">INDEX(Horimetros!$5:$5,1,'Tabela Horímetros'!F3585)</f>
        <v>26175</v>
      </c>
      <c r="F3585">
        <f t="shared" si="56"/>
        <v>400</v>
      </c>
      <c r="H3585" s="59"/>
    </row>
    <row r="3586" spans="1:8">
      <c r="A3586" s="4" t="s">
        <v>63</v>
      </c>
      <c r="B3586" s="135" t="s">
        <v>62</v>
      </c>
      <c r="C3586" s="136">
        <v>44599</v>
      </c>
      <c r="D3586" s="137" cm="1">
        <f t="array" ref="D3586">INDEX(Horimetros!$6:$6,1,'Tabela Horímetros'!F3586)</f>
        <v>23278</v>
      </c>
      <c r="F3586">
        <f t="shared" si="56"/>
        <v>400</v>
      </c>
      <c r="H3586" s="59"/>
    </row>
    <row r="3587" spans="1:8">
      <c r="A3587" s="4" t="s">
        <v>68</v>
      </c>
      <c r="B3587" s="135" t="s">
        <v>67</v>
      </c>
      <c r="C3587" s="136">
        <v>44599</v>
      </c>
      <c r="D3587" s="137" cm="1">
        <f t="array" ref="D3587">INDEX(Horimetros!$7:$7,1,'Tabela Horímetros'!F3587)</f>
        <v>25769</v>
      </c>
      <c r="F3587">
        <f t="shared" si="56"/>
        <v>400</v>
      </c>
      <c r="H3587" s="59"/>
    </row>
    <row r="3588" spans="1:8">
      <c r="A3588" s="4" t="s">
        <v>72</v>
      </c>
      <c r="B3588" s="135" t="s">
        <v>71</v>
      </c>
      <c r="C3588" s="136">
        <v>44599</v>
      </c>
      <c r="D3588" s="137" cm="1">
        <f t="array" ref="D3588">INDEX(Horimetros!$8:$8,1,'Tabela Horímetros'!F3588)</f>
        <v>24592</v>
      </c>
      <c r="F3588">
        <f t="shared" si="56"/>
        <v>400</v>
      </c>
      <c r="H3588" s="59"/>
    </row>
    <row r="3589" spans="1:8">
      <c r="A3589" s="4" t="s">
        <v>76</v>
      </c>
      <c r="B3589" s="135" t="s">
        <v>75</v>
      </c>
      <c r="C3589" s="136">
        <v>44599</v>
      </c>
      <c r="D3589" s="137" t="e" cm="1">
        <f t="array" ref="D3589">INDEX(Horimetros!#REF!,1,'Tabela Horímetros'!F3589)</f>
        <v>#REF!</v>
      </c>
      <c r="F3589">
        <f t="shared" si="56"/>
        <v>400</v>
      </c>
      <c r="H3589" s="59"/>
    </row>
    <row r="3590" spans="1:8">
      <c r="A3590" s="4" t="s">
        <v>80</v>
      </c>
      <c r="B3590" s="135" t="s">
        <v>79</v>
      </c>
      <c r="C3590" s="136">
        <v>44599</v>
      </c>
      <c r="D3590" s="137" t="e" cm="1">
        <f t="array" ref="D3590">INDEX(Horimetros!#REF!,1,'Tabela Horímetros'!F3590)</f>
        <v>#REF!</v>
      </c>
      <c r="F3590">
        <f t="shared" si="56"/>
        <v>400</v>
      </c>
      <c r="H3590" s="59"/>
    </row>
    <row r="3591" spans="1:8">
      <c r="A3591" s="4" t="s">
        <v>84</v>
      </c>
      <c r="B3591" s="135" t="s">
        <v>83</v>
      </c>
      <c r="C3591" s="136">
        <v>44599</v>
      </c>
      <c r="D3591" s="137" t="e" cm="1">
        <f t="array" ref="D3591">INDEX(Horimetros!#REF!,1,'Tabela Horímetros'!F3591)</f>
        <v>#REF!</v>
      </c>
      <c r="F3591">
        <f t="shared" si="56"/>
        <v>400</v>
      </c>
      <c r="H3591" s="59"/>
    </row>
    <row r="3592" spans="1:8">
      <c r="A3592" s="4" t="s">
        <v>86</v>
      </c>
      <c r="B3592" s="135" t="s">
        <v>85</v>
      </c>
      <c r="C3592" s="136">
        <v>44599</v>
      </c>
      <c r="D3592" s="137" t="e" cm="1">
        <f t="array" ref="D3592">INDEX(Horimetros!#REF!,1,'Tabela Horímetros'!F3592)</f>
        <v>#REF!</v>
      </c>
      <c r="F3592">
        <f t="shared" si="56"/>
        <v>400</v>
      </c>
      <c r="H3592" s="59"/>
    </row>
    <row r="3593" spans="1:8">
      <c r="A3593" s="4" t="s">
        <v>59</v>
      </c>
      <c r="B3593" s="135" t="s">
        <v>58</v>
      </c>
      <c r="C3593" s="136">
        <v>44600</v>
      </c>
      <c r="D3593" s="137" cm="1">
        <f t="array" ref="D3593">INDEX(Horimetros!$4:$4,1,'Tabela Horímetros'!F3593)</f>
        <v>0</v>
      </c>
      <c r="F3593">
        <f t="shared" si="56"/>
        <v>401</v>
      </c>
      <c r="H3593" s="59"/>
    </row>
    <row r="3594" spans="1:8">
      <c r="A3594" s="4" t="s">
        <v>61</v>
      </c>
      <c r="B3594" s="135" t="s">
        <v>60</v>
      </c>
      <c r="C3594" s="136">
        <v>44600</v>
      </c>
      <c r="D3594" s="137" cm="1">
        <f t="array" ref="D3594">INDEX(Horimetros!$5:$5,1,'Tabela Horímetros'!F3594)</f>
        <v>26194</v>
      </c>
      <c r="F3594">
        <f t="shared" si="56"/>
        <v>401</v>
      </c>
      <c r="H3594" s="59"/>
    </row>
    <row r="3595" spans="1:8">
      <c r="A3595" s="4" t="s">
        <v>63</v>
      </c>
      <c r="B3595" s="135" t="s">
        <v>62</v>
      </c>
      <c r="C3595" s="136">
        <v>44600</v>
      </c>
      <c r="D3595" s="137" cm="1">
        <f t="array" ref="D3595">INDEX(Horimetros!$6:$6,1,'Tabela Horímetros'!F3595)</f>
        <v>23298</v>
      </c>
      <c r="F3595">
        <f t="shared" si="56"/>
        <v>401</v>
      </c>
      <c r="H3595" s="59"/>
    </row>
    <row r="3596" spans="1:8">
      <c r="A3596" s="4" t="s">
        <v>68</v>
      </c>
      <c r="B3596" s="135" t="s">
        <v>67</v>
      </c>
      <c r="C3596" s="136">
        <v>44600</v>
      </c>
      <c r="D3596" s="137" cm="1">
        <f t="array" ref="D3596">INDEX(Horimetros!$7:$7,1,'Tabela Horímetros'!F3596)</f>
        <v>25785</v>
      </c>
      <c r="F3596">
        <f t="shared" si="56"/>
        <v>401</v>
      </c>
      <c r="H3596" s="59"/>
    </row>
    <row r="3597" spans="1:8">
      <c r="A3597" s="4" t="s">
        <v>72</v>
      </c>
      <c r="B3597" s="135" t="s">
        <v>71</v>
      </c>
      <c r="C3597" s="136">
        <v>44600</v>
      </c>
      <c r="D3597" s="137" cm="1">
        <f t="array" ref="D3597">INDEX(Horimetros!$8:$8,1,'Tabela Horímetros'!F3597)</f>
        <v>24592</v>
      </c>
      <c r="F3597">
        <f t="shared" si="56"/>
        <v>401</v>
      </c>
      <c r="H3597" s="59"/>
    </row>
    <row r="3598" spans="1:8">
      <c r="A3598" s="4" t="s">
        <v>76</v>
      </c>
      <c r="B3598" s="135" t="s">
        <v>75</v>
      </c>
      <c r="C3598" s="136">
        <v>44600</v>
      </c>
      <c r="D3598" s="137" t="e" cm="1">
        <f t="array" ref="D3598">INDEX(Horimetros!#REF!,1,'Tabela Horímetros'!F3598)</f>
        <v>#REF!</v>
      </c>
      <c r="F3598">
        <f t="shared" si="56"/>
        <v>401</v>
      </c>
      <c r="H3598" s="59"/>
    </row>
    <row r="3599" spans="1:8">
      <c r="A3599" s="4" t="s">
        <v>80</v>
      </c>
      <c r="B3599" s="135" t="s">
        <v>79</v>
      </c>
      <c r="C3599" s="136">
        <v>44600</v>
      </c>
      <c r="D3599" s="137" t="e" cm="1">
        <f t="array" ref="D3599">INDEX(Horimetros!#REF!,1,'Tabela Horímetros'!F3599)</f>
        <v>#REF!</v>
      </c>
      <c r="F3599">
        <f t="shared" si="56"/>
        <v>401</v>
      </c>
      <c r="H3599" s="59"/>
    </row>
    <row r="3600" spans="1:8">
      <c r="A3600" s="4" t="s">
        <v>84</v>
      </c>
      <c r="B3600" s="135" t="s">
        <v>83</v>
      </c>
      <c r="C3600" s="136">
        <v>44600</v>
      </c>
      <c r="D3600" s="137" t="e" cm="1">
        <f t="array" ref="D3600">INDEX(Horimetros!#REF!,1,'Tabela Horímetros'!F3600)</f>
        <v>#REF!</v>
      </c>
      <c r="F3600">
        <f t="shared" si="56"/>
        <v>401</v>
      </c>
      <c r="H3600" s="59"/>
    </row>
    <row r="3601" spans="1:8">
      <c r="A3601" s="4" t="s">
        <v>86</v>
      </c>
      <c r="B3601" s="135" t="s">
        <v>85</v>
      </c>
      <c r="C3601" s="136">
        <v>44600</v>
      </c>
      <c r="D3601" s="137" t="e" cm="1">
        <f t="array" ref="D3601">INDEX(Horimetros!#REF!,1,'Tabela Horímetros'!F3601)</f>
        <v>#REF!</v>
      </c>
      <c r="F3601">
        <f t="shared" si="56"/>
        <v>401</v>
      </c>
      <c r="H3601" s="59"/>
    </row>
    <row r="3602" spans="1:8">
      <c r="A3602" s="4" t="s">
        <v>59</v>
      </c>
      <c r="B3602" s="135" t="s">
        <v>58</v>
      </c>
      <c r="C3602" s="136">
        <v>44601</v>
      </c>
      <c r="D3602" s="137" cm="1">
        <f t="array" ref="D3602">INDEX(Horimetros!$4:$4,1,'Tabela Horímetros'!F3602)</f>
        <v>0</v>
      </c>
      <c r="F3602">
        <f t="shared" si="56"/>
        <v>402</v>
      </c>
      <c r="H3602" s="59"/>
    </row>
    <row r="3603" spans="1:8">
      <c r="A3603" s="4" t="s">
        <v>61</v>
      </c>
      <c r="B3603" s="135" t="s">
        <v>60</v>
      </c>
      <c r="C3603" s="136">
        <v>44601</v>
      </c>
      <c r="D3603" s="137" cm="1">
        <f t="array" ref="D3603">INDEX(Horimetros!$5:$5,1,'Tabela Horímetros'!F3603)</f>
        <v>26209</v>
      </c>
      <c r="F3603">
        <f t="shared" si="56"/>
        <v>402</v>
      </c>
      <c r="H3603" s="59"/>
    </row>
    <row r="3604" spans="1:8">
      <c r="A3604" s="4" t="s">
        <v>63</v>
      </c>
      <c r="B3604" s="135" t="s">
        <v>62</v>
      </c>
      <c r="C3604" s="136">
        <v>44601</v>
      </c>
      <c r="D3604" s="137" cm="1">
        <f t="array" ref="D3604">INDEX(Horimetros!$6:$6,1,'Tabela Horímetros'!F3604)</f>
        <v>23317</v>
      </c>
      <c r="F3604">
        <f t="shared" si="56"/>
        <v>402</v>
      </c>
      <c r="H3604" s="59"/>
    </row>
    <row r="3605" spans="1:8">
      <c r="A3605" s="4" t="s">
        <v>68</v>
      </c>
      <c r="B3605" s="135" t="s">
        <v>67</v>
      </c>
      <c r="C3605" s="136">
        <v>44601</v>
      </c>
      <c r="D3605" s="137" cm="1">
        <f t="array" ref="D3605">INDEX(Horimetros!$7:$7,1,'Tabela Horímetros'!F3605)</f>
        <v>25805</v>
      </c>
      <c r="F3605">
        <f t="shared" ref="F3605:F3668" si="57">F3596+1</f>
        <v>402</v>
      </c>
      <c r="H3605" s="59"/>
    </row>
    <row r="3606" spans="1:8">
      <c r="A3606" s="4" t="s">
        <v>72</v>
      </c>
      <c r="B3606" s="135" t="s">
        <v>71</v>
      </c>
      <c r="C3606" s="136">
        <v>44601</v>
      </c>
      <c r="D3606" s="137" cm="1">
        <f t="array" ref="D3606">INDEX(Horimetros!$8:$8,1,'Tabela Horímetros'!F3606)</f>
        <v>24592</v>
      </c>
      <c r="F3606">
        <f t="shared" si="57"/>
        <v>402</v>
      </c>
      <c r="H3606" s="59"/>
    </row>
    <row r="3607" spans="1:8">
      <c r="A3607" s="4" t="s">
        <v>76</v>
      </c>
      <c r="B3607" s="135" t="s">
        <v>75</v>
      </c>
      <c r="C3607" s="136">
        <v>44601</v>
      </c>
      <c r="D3607" s="137" t="e" cm="1">
        <f t="array" ref="D3607">INDEX(Horimetros!#REF!,1,'Tabela Horímetros'!F3607)</f>
        <v>#REF!</v>
      </c>
      <c r="F3607">
        <f t="shared" si="57"/>
        <v>402</v>
      </c>
      <c r="H3607" s="59"/>
    </row>
    <row r="3608" spans="1:8">
      <c r="A3608" s="4" t="s">
        <v>80</v>
      </c>
      <c r="B3608" s="135" t="s">
        <v>79</v>
      </c>
      <c r="C3608" s="136">
        <v>44601</v>
      </c>
      <c r="D3608" s="137" t="e" cm="1">
        <f t="array" ref="D3608">INDEX(Horimetros!#REF!,1,'Tabela Horímetros'!F3608)</f>
        <v>#REF!</v>
      </c>
      <c r="F3608">
        <f t="shared" si="57"/>
        <v>402</v>
      </c>
      <c r="H3608" s="59"/>
    </row>
    <row r="3609" spans="1:8">
      <c r="A3609" s="4" t="s">
        <v>84</v>
      </c>
      <c r="B3609" s="135" t="s">
        <v>83</v>
      </c>
      <c r="C3609" s="136">
        <v>44601</v>
      </c>
      <c r="D3609" s="137" t="e" cm="1">
        <f t="array" ref="D3609">INDEX(Horimetros!#REF!,1,'Tabela Horímetros'!F3609)</f>
        <v>#REF!</v>
      </c>
      <c r="F3609">
        <f t="shared" si="57"/>
        <v>402</v>
      </c>
      <c r="H3609" s="59"/>
    </row>
    <row r="3610" spans="1:8">
      <c r="A3610" s="4" t="s">
        <v>86</v>
      </c>
      <c r="B3610" s="135" t="s">
        <v>85</v>
      </c>
      <c r="C3610" s="136">
        <v>44601</v>
      </c>
      <c r="D3610" s="137" t="e" cm="1">
        <f t="array" ref="D3610">INDEX(Horimetros!#REF!,1,'Tabela Horímetros'!F3610)</f>
        <v>#REF!</v>
      </c>
      <c r="F3610">
        <f t="shared" si="57"/>
        <v>402</v>
      </c>
      <c r="H3610" s="59"/>
    </row>
    <row r="3611" spans="1:8">
      <c r="A3611" s="4" t="s">
        <v>59</v>
      </c>
      <c r="B3611" s="135" t="s">
        <v>58</v>
      </c>
      <c r="C3611" s="136">
        <v>44602</v>
      </c>
      <c r="D3611" s="137" cm="1">
        <f t="array" ref="D3611">INDEX(Horimetros!$4:$4,1,'Tabela Horímetros'!F3611)</f>
        <v>0</v>
      </c>
      <c r="F3611">
        <f t="shared" si="57"/>
        <v>403</v>
      </c>
      <c r="H3611" s="59"/>
    </row>
    <row r="3612" spans="1:8">
      <c r="A3612" s="4" t="s">
        <v>61</v>
      </c>
      <c r="B3612" s="135" t="s">
        <v>60</v>
      </c>
      <c r="C3612" s="136">
        <v>44602</v>
      </c>
      <c r="D3612" s="137" cm="1">
        <f t="array" ref="D3612">INDEX(Horimetros!$5:$5,1,'Tabela Horímetros'!F3612)</f>
        <v>26229</v>
      </c>
      <c r="F3612">
        <f t="shared" si="57"/>
        <v>403</v>
      </c>
      <c r="H3612" s="59"/>
    </row>
    <row r="3613" spans="1:8">
      <c r="A3613" s="4" t="s">
        <v>63</v>
      </c>
      <c r="B3613" s="135" t="s">
        <v>62</v>
      </c>
      <c r="C3613" s="136">
        <v>44602</v>
      </c>
      <c r="D3613" s="137" cm="1">
        <f t="array" ref="D3613">INDEX(Horimetros!$6:$6,1,'Tabela Horímetros'!F3613)</f>
        <v>23328</v>
      </c>
      <c r="F3613">
        <f t="shared" si="57"/>
        <v>403</v>
      </c>
      <c r="H3613" s="59"/>
    </row>
    <row r="3614" spans="1:8">
      <c r="A3614" s="4" t="s">
        <v>68</v>
      </c>
      <c r="B3614" s="135" t="s">
        <v>67</v>
      </c>
      <c r="C3614" s="136">
        <v>44602</v>
      </c>
      <c r="D3614" s="137" cm="1">
        <f t="array" ref="D3614">INDEX(Horimetros!$7:$7,1,'Tabela Horímetros'!F3614)</f>
        <v>25827</v>
      </c>
      <c r="F3614">
        <f t="shared" si="57"/>
        <v>403</v>
      </c>
      <c r="H3614" s="59"/>
    </row>
    <row r="3615" spans="1:8">
      <c r="A3615" s="4" t="s">
        <v>72</v>
      </c>
      <c r="B3615" s="135" t="s">
        <v>71</v>
      </c>
      <c r="C3615" s="136">
        <v>44602</v>
      </c>
      <c r="D3615" s="137" cm="1">
        <f t="array" ref="D3615">INDEX(Horimetros!$8:$8,1,'Tabela Horímetros'!F3615)</f>
        <v>24592</v>
      </c>
      <c r="F3615">
        <f t="shared" si="57"/>
        <v>403</v>
      </c>
      <c r="H3615" s="59"/>
    </row>
    <row r="3616" spans="1:8">
      <c r="A3616" s="4" t="s">
        <v>76</v>
      </c>
      <c r="B3616" s="135" t="s">
        <v>75</v>
      </c>
      <c r="C3616" s="136">
        <v>44602</v>
      </c>
      <c r="D3616" s="137" t="e" cm="1">
        <f t="array" ref="D3616">INDEX(Horimetros!#REF!,1,'Tabela Horímetros'!F3616)</f>
        <v>#REF!</v>
      </c>
      <c r="F3616">
        <f t="shared" si="57"/>
        <v>403</v>
      </c>
      <c r="H3616" s="59"/>
    </row>
    <row r="3617" spans="1:8">
      <c r="A3617" s="4" t="s">
        <v>80</v>
      </c>
      <c r="B3617" s="135" t="s">
        <v>79</v>
      </c>
      <c r="C3617" s="136">
        <v>44602</v>
      </c>
      <c r="D3617" s="137" t="e" cm="1">
        <f t="array" ref="D3617">INDEX(Horimetros!#REF!,1,'Tabela Horímetros'!F3617)</f>
        <v>#REF!</v>
      </c>
      <c r="F3617">
        <f t="shared" si="57"/>
        <v>403</v>
      </c>
      <c r="H3617" s="59"/>
    </row>
    <row r="3618" spans="1:8">
      <c r="A3618" s="4" t="s">
        <v>84</v>
      </c>
      <c r="B3618" s="135" t="s">
        <v>83</v>
      </c>
      <c r="C3618" s="136">
        <v>44602</v>
      </c>
      <c r="D3618" s="137" t="e" cm="1">
        <f t="array" ref="D3618">INDEX(Horimetros!#REF!,1,'Tabela Horímetros'!F3618)</f>
        <v>#REF!</v>
      </c>
      <c r="F3618">
        <f t="shared" si="57"/>
        <v>403</v>
      </c>
      <c r="H3618" s="59"/>
    </row>
    <row r="3619" spans="1:8">
      <c r="A3619" s="4" t="s">
        <v>86</v>
      </c>
      <c r="B3619" s="135" t="s">
        <v>85</v>
      </c>
      <c r="C3619" s="136">
        <v>44602</v>
      </c>
      <c r="D3619" s="137" t="e" cm="1">
        <f t="array" ref="D3619">INDEX(Horimetros!#REF!,1,'Tabela Horímetros'!F3619)</f>
        <v>#REF!</v>
      </c>
      <c r="F3619">
        <f t="shared" si="57"/>
        <v>403</v>
      </c>
      <c r="H3619" s="59"/>
    </row>
    <row r="3620" spans="1:8">
      <c r="A3620" s="4" t="s">
        <v>59</v>
      </c>
      <c r="B3620" s="135" t="s">
        <v>58</v>
      </c>
      <c r="C3620" s="136">
        <v>44603</v>
      </c>
      <c r="D3620" s="137" cm="1">
        <f t="array" ref="D3620">INDEX(Horimetros!$4:$4,1,'Tabela Horímetros'!F3620)</f>
        <v>0</v>
      </c>
      <c r="F3620">
        <f t="shared" si="57"/>
        <v>404</v>
      </c>
      <c r="H3620" s="59"/>
    </row>
    <row r="3621" spans="1:8">
      <c r="A3621" s="4" t="s">
        <v>61</v>
      </c>
      <c r="B3621" s="135" t="s">
        <v>60</v>
      </c>
      <c r="C3621" s="136">
        <v>44603</v>
      </c>
      <c r="D3621" s="137" cm="1">
        <f t="array" ref="D3621">INDEX(Horimetros!$5:$5,1,'Tabela Horímetros'!F3621)</f>
        <v>26239</v>
      </c>
      <c r="F3621">
        <f t="shared" si="57"/>
        <v>404</v>
      </c>
      <c r="H3621" s="59"/>
    </row>
    <row r="3622" spans="1:8">
      <c r="A3622" s="4" t="s">
        <v>63</v>
      </c>
      <c r="B3622" s="135" t="s">
        <v>62</v>
      </c>
      <c r="C3622" s="136">
        <v>44603</v>
      </c>
      <c r="D3622" s="137" cm="1">
        <f t="array" ref="D3622">INDEX(Horimetros!$6:$6,1,'Tabela Horímetros'!F3622)</f>
        <v>23341</v>
      </c>
      <c r="F3622">
        <f t="shared" si="57"/>
        <v>404</v>
      </c>
      <c r="H3622" s="59"/>
    </row>
    <row r="3623" spans="1:8">
      <c r="A3623" s="4" t="s">
        <v>68</v>
      </c>
      <c r="B3623" s="135" t="s">
        <v>67</v>
      </c>
      <c r="C3623" s="136">
        <v>44603</v>
      </c>
      <c r="D3623" s="137" cm="1">
        <f t="array" ref="D3623">INDEX(Horimetros!$7:$7,1,'Tabela Horímetros'!F3623)</f>
        <v>25842</v>
      </c>
      <c r="F3623">
        <f t="shared" si="57"/>
        <v>404</v>
      </c>
      <c r="H3623" s="59"/>
    </row>
    <row r="3624" spans="1:8">
      <c r="A3624" s="4" t="s">
        <v>72</v>
      </c>
      <c r="B3624" s="135" t="s">
        <v>71</v>
      </c>
      <c r="C3624" s="136">
        <v>44603</v>
      </c>
      <c r="D3624" s="137" cm="1">
        <f t="array" ref="D3624">INDEX(Horimetros!$8:$8,1,'Tabela Horímetros'!F3624)</f>
        <v>24592</v>
      </c>
      <c r="F3624">
        <f t="shared" si="57"/>
        <v>404</v>
      </c>
      <c r="H3624" s="59"/>
    </row>
    <row r="3625" spans="1:8">
      <c r="A3625" s="4" t="s">
        <v>76</v>
      </c>
      <c r="B3625" s="135" t="s">
        <v>75</v>
      </c>
      <c r="C3625" s="136">
        <v>44603</v>
      </c>
      <c r="D3625" s="137" t="e" cm="1">
        <f t="array" ref="D3625">INDEX(Horimetros!#REF!,1,'Tabela Horímetros'!F3625)</f>
        <v>#REF!</v>
      </c>
      <c r="F3625">
        <f t="shared" si="57"/>
        <v>404</v>
      </c>
      <c r="H3625" s="59"/>
    </row>
    <row r="3626" spans="1:8">
      <c r="A3626" s="4" t="s">
        <v>80</v>
      </c>
      <c r="B3626" s="135" t="s">
        <v>79</v>
      </c>
      <c r="C3626" s="136">
        <v>44603</v>
      </c>
      <c r="D3626" s="137" t="e" cm="1">
        <f t="array" ref="D3626">INDEX(Horimetros!#REF!,1,'Tabela Horímetros'!F3626)</f>
        <v>#REF!</v>
      </c>
      <c r="F3626">
        <f t="shared" si="57"/>
        <v>404</v>
      </c>
      <c r="H3626" s="59"/>
    </row>
    <row r="3627" spans="1:8">
      <c r="A3627" s="4" t="s">
        <v>84</v>
      </c>
      <c r="B3627" s="135" t="s">
        <v>83</v>
      </c>
      <c r="C3627" s="136">
        <v>44603</v>
      </c>
      <c r="D3627" s="137" t="e" cm="1">
        <f t="array" ref="D3627">INDEX(Horimetros!#REF!,1,'Tabela Horímetros'!F3627)</f>
        <v>#REF!</v>
      </c>
      <c r="F3627">
        <f t="shared" si="57"/>
        <v>404</v>
      </c>
      <c r="H3627" s="59"/>
    </row>
    <row r="3628" spans="1:8">
      <c r="A3628" s="4" t="s">
        <v>86</v>
      </c>
      <c r="B3628" s="135" t="s">
        <v>85</v>
      </c>
      <c r="C3628" s="136">
        <v>44603</v>
      </c>
      <c r="D3628" s="137" t="e" cm="1">
        <f t="array" ref="D3628">INDEX(Horimetros!#REF!,1,'Tabela Horímetros'!F3628)</f>
        <v>#REF!</v>
      </c>
      <c r="F3628">
        <f t="shared" si="57"/>
        <v>404</v>
      </c>
      <c r="H3628" s="59"/>
    </row>
    <row r="3629" spans="1:8">
      <c r="A3629" s="4" t="s">
        <v>59</v>
      </c>
      <c r="B3629" s="135" t="s">
        <v>58</v>
      </c>
      <c r="C3629" s="136">
        <v>44604</v>
      </c>
      <c r="D3629" s="137" cm="1">
        <f t="array" ref="D3629">INDEX(Horimetros!$4:$4,1,'Tabela Horímetros'!F3629)</f>
        <v>0</v>
      </c>
      <c r="F3629">
        <f t="shared" si="57"/>
        <v>405</v>
      </c>
      <c r="H3629" s="59"/>
    </row>
    <row r="3630" spans="1:8">
      <c r="A3630" s="4" t="s">
        <v>61</v>
      </c>
      <c r="B3630" s="135" t="s">
        <v>60</v>
      </c>
      <c r="C3630" s="136">
        <v>44604</v>
      </c>
      <c r="D3630" s="137" cm="1">
        <f t="array" ref="D3630">INDEX(Horimetros!$5:$5,1,'Tabela Horímetros'!F3630)</f>
        <v>26258</v>
      </c>
      <c r="F3630">
        <f t="shared" si="57"/>
        <v>405</v>
      </c>
      <c r="H3630" s="59"/>
    </row>
    <row r="3631" spans="1:8">
      <c r="A3631" s="4" t="s">
        <v>63</v>
      </c>
      <c r="B3631" s="135" t="s">
        <v>62</v>
      </c>
      <c r="C3631" s="136">
        <v>44604</v>
      </c>
      <c r="D3631" s="137" cm="1">
        <f t="array" ref="D3631">INDEX(Horimetros!$6:$6,1,'Tabela Horímetros'!F3631)</f>
        <v>23349</v>
      </c>
      <c r="F3631">
        <f t="shared" si="57"/>
        <v>405</v>
      </c>
      <c r="H3631" s="59"/>
    </row>
    <row r="3632" spans="1:8">
      <c r="A3632" s="4" t="s">
        <v>68</v>
      </c>
      <c r="B3632" s="135" t="s">
        <v>67</v>
      </c>
      <c r="C3632" s="136">
        <v>44604</v>
      </c>
      <c r="D3632" s="137" cm="1">
        <f t="array" ref="D3632">INDEX(Horimetros!$7:$7,1,'Tabela Horímetros'!F3632)</f>
        <v>25882</v>
      </c>
      <c r="F3632">
        <f t="shared" si="57"/>
        <v>405</v>
      </c>
      <c r="H3632" s="59"/>
    </row>
    <row r="3633" spans="1:8">
      <c r="A3633" s="4" t="s">
        <v>72</v>
      </c>
      <c r="B3633" s="135" t="s">
        <v>71</v>
      </c>
      <c r="C3633" s="136">
        <v>44604</v>
      </c>
      <c r="D3633" s="137" cm="1">
        <f t="array" ref="D3633">INDEX(Horimetros!$8:$8,1,'Tabela Horímetros'!F3633)</f>
        <v>24592</v>
      </c>
      <c r="F3633">
        <f t="shared" si="57"/>
        <v>405</v>
      </c>
      <c r="H3633" s="59"/>
    </row>
    <row r="3634" spans="1:8">
      <c r="A3634" s="4" t="s">
        <v>76</v>
      </c>
      <c r="B3634" s="135" t="s">
        <v>75</v>
      </c>
      <c r="C3634" s="136">
        <v>44604</v>
      </c>
      <c r="D3634" s="137" t="e" cm="1">
        <f t="array" ref="D3634">INDEX(Horimetros!#REF!,1,'Tabela Horímetros'!F3634)</f>
        <v>#REF!</v>
      </c>
      <c r="F3634">
        <f t="shared" si="57"/>
        <v>405</v>
      </c>
      <c r="H3634" s="59"/>
    </row>
    <row r="3635" spans="1:8">
      <c r="A3635" s="4" t="s">
        <v>80</v>
      </c>
      <c r="B3635" s="135" t="s">
        <v>79</v>
      </c>
      <c r="C3635" s="136">
        <v>44604</v>
      </c>
      <c r="D3635" s="137" t="e" cm="1">
        <f t="array" ref="D3635">INDEX(Horimetros!#REF!,1,'Tabela Horímetros'!F3635)</f>
        <v>#REF!</v>
      </c>
      <c r="F3635">
        <f t="shared" si="57"/>
        <v>405</v>
      </c>
      <c r="H3635" s="59"/>
    </row>
    <row r="3636" spans="1:8">
      <c r="A3636" s="4" t="s">
        <v>84</v>
      </c>
      <c r="B3636" s="135" t="s">
        <v>83</v>
      </c>
      <c r="C3636" s="136">
        <v>44604</v>
      </c>
      <c r="D3636" s="137" t="e" cm="1">
        <f t="array" ref="D3636">INDEX(Horimetros!#REF!,1,'Tabela Horímetros'!F3636)</f>
        <v>#REF!</v>
      </c>
      <c r="F3636">
        <f t="shared" si="57"/>
        <v>405</v>
      </c>
      <c r="H3636" s="59"/>
    </row>
    <row r="3637" spans="1:8">
      <c r="A3637" s="4" t="s">
        <v>86</v>
      </c>
      <c r="B3637" s="135" t="s">
        <v>85</v>
      </c>
      <c r="C3637" s="136">
        <v>44604</v>
      </c>
      <c r="D3637" s="137" t="e" cm="1">
        <f t="array" ref="D3637">INDEX(Horimetros!#REF!,1,'Tabela Horímetros'!F3637)</f>
        <v>#REF!</v>
      </c>
      <c r="F3637">
        <f t="shared" si="57"/>
        <v>405</v>
      </c>
      <c r="H3637" s="59"/>
    </row>
    <row r="3638" spans="1:8">
      <c r="A3638" s="4" t="s">
        <v>59</v>
      </c>
      <c r="B3638" s="135" t="s">
        <v>58</v>
      </c>
      <c r="C3638" s="136">
        <v>44605</v>
      </c>
      <c r="D3638" s="137" cm="1">
        <f t="array" ref="D3638">INDEX(Horimetros!$4:$4,1,'Tabela Horímetros'!F3638)</f>
        <v>0</v>
      </c>
      <c r="F3638">
        <f t="shared" si="57"/>
        <v>406</v>
      </c>
      <c r="H3638" s="59"/>
    </row>
    <row r="3639" spans="1:8">
      <c r="A3639" s="4" t="s">
        <v>61</v>
      </c>
      <c r="B3639" s="135" t="s">
        <v>60</v>
      </c>
      <c r="C3639" s="136">
        <v>44605</v>
      </c>
      <c r="D3639" s="137" cm="1">
        <f t="array" ref="D3639">INDEX(Horimetros!$5:$5,1,'Tabela Horímetros'!F3639)</f>
        <v>26278</v>
      </c>
      <c r="F3639">
        <f t="shared" si="57"/>
        <v>406</v>
      </c>
      <c r="H3639" s="59"/>
    </row>
    <row r="3640" spans="1:8">
      <c r="A3640" s="4" t="s">
        <v>63</v>
      </c>
      <c r="B3640" s="135" t="s">
        <v>62</v>
      </c>
      <c r="C3640" s="136">
        <v>44605</v>
      </c>
      <c r="D3640" s="137" cm="1">
        <f t="array" ref="D3640">INDEX(Horimetros!$6:$6,1,'Tabela Horímetros'!F3640)</f>
        <v>23353</v>
      </c>
      <c r="F3640">
        <f t="shared" si="57"/>
        <v>406</v>
      </c>
      <c r="H3640" s="59"/>
    </row>
    <row r="3641" spans="1:8">
      <c r="A3641" s="4" t="s">
        <v>68</v>
      </c>
      <c r="B3641" s="135" t="s">
        <v>67</v>
      </c>
      <c r="C3641" s="136">
        <v>44605</v>
      </c>
      <c r="D3641" s="137" cm="1">
        <f t="array" ref="D3641">INDEX(Horimetros!$7:$7,1,'Tabela Horímetros'!F3641)</f>
        <v>25892</v>
      </c>
      <c r="F3641">
        <f t="shared" si="57"/>
        <v>406</v>
      </c>
      <c r="H3641" s="59"/>
    </row>
    <row r="3642" spans="1:8">
      <c r="A3642" s="4" t="s">
        <v>72</v>
      </c>
      <c r="B3642" s="135" t="s">
        <v>71</v>
      </c>
      <c r="C3642" s="136">
        <v>44605</v>
      </c>
      <c r="D3642" s="137" cm="1">
        <f t="array" ref="D3642">INDEX(Horimetros!$8:$8,1,'Tabela Horímetros'!F3642)</f>
        <v>24592</v>
      </c>
      <c r="F3642">
        <f t="shared" si="57"/>
        <v>406</v>
      </c>
      <c r="H3642" s="59"/>
    </row>
    <row r="3643" spans="1:8">
      <c r="A3643" s="4" t="s">
        <v>76</v>
      </c>
      <c r="B3643" s="135" t="s">
        <v>75</v>
      </c>
      <c r="C3643" s="136">
        <v>44605</v>
      </c>
      <c r="D3643" s="137" t="e" cm="1">
        <f t="array" ref="D3643">INDEX(Horimetros!#REF!,1,'Tabela Horímetros'!F3643)</f>
        <v>#REF!</v>
      </c>
      <c r="F3643">
        <f t="shared" si="57"/>
        <v>406</v>
      </c>
      <c r="H3643" s="59"/>
    </row>
    <row r="3644" spans="1:8">
      <c r="A3644" s="4" t="s">
        <v>80</v>
      </c>
      <c r="B3644" s="135" t="s">
        <v>79</v>
      </c>
      <c r="C3644" s="136">
        <v>44605</v>
      </c>
      <c r="D3644" s="137" t="e" cm="1">
        <f t="array" ref="D3644">INDEX(Horimetros!#REF!,1,'Tabela Horímetros'!F3644)</f>
        <v>#REF!</v>
      </c>
      <c r="F3644">
        <f t="shared" si="57"/>
        <v>406</v>
      </c>
      <c r="H3644" s="59"/>
    </row>
    <row r="3645" spans="1:8">
      <c r="A3645" s="4" t="s">
        <v>84</v>
      </c>
      <c r="B3645" s="135" t="s">
        <v>83</v>
      </c>
      <c r="C3645" s="136">
        <v>44605</v>
      </c>
      <c r="D3645" s="137" t="e" cm="1">
        <f t="array" ref="D3645">INDEX(Horimetros!#REF!,1,'Tabela Horímetros'!F3645)</f>
        <v>#REF!</v>
      </c>
      <c r="F3645">
        <f t="shared" si="57"/>
        <v>406</v>
      </c>
      <c r="H3645" s="59"/>
    </row>
    <row r="3646" spans="1:8">
      <c r="A3646" s="4" t="s">
        <v>86</v>
      </c>
      <c r="B3646" s="135" t="s">
        <v>85</v>
      </c>
      <c r="C3646" s="136">
        <v>44605</v>
      </c>
      <c r="D3646" s="137" t="e" cm="1">
        <f t="array" ref="D3646">INDEX(Horimetros!#REF!,1,'Tabela Horímetros'!F3646)</f>
        <v>#REF!</v>
      </c>
      <c r="F3646">
        <f t="shared" si="57"/>
        <v>406</v>
      </c>
      <c r="H3646" s="59"/>
    </row>
    <row r="3647" spans="1:8">
      <c r="A3647" s="4" t="s">
        <v>59</v>
      </c>
      <c r="B3647" s="135" t="s">
        <v>58</v>
      </c>
      <c r="C3647" s="136">
        <v>44606</v>
      </c>
      <c r="D3647" s="137" cm="1">
        <f t="array" ref="D3647">INDEX(Horimetros!$4:$4,1,'Tabela Horímetros'!F3647)</f>
        <v>0</v>
      </c>
      <c r="F3647">
        <f t="shared" si="57"/>
        <v>407</v>
      </c>
      <c r="H3647" s="59"/>
    </row>
    <row r="3648" spans="1:8">
      <c r="A3648" s="4" t="s">
        <v>61</v>
      </c>
      <c r="B3648" s="135" t="s">
        <v>60</v>
      </c>
      <c r="C3648" s="136">
        <v>44606</v>
      </c>
      <c r="D3648" s="137" cm="1">
        <f t="array" ref="D3648">INDEX(Horimetros!$5:$5,1,'Tabela Horímetros'!F3648)</f>
        <v>26298</v>
      </c>
      <c r="F3648">
        <f t="shared" si="57"/>
        <v>407</v>
      </c>
      <c r="H3648" s="59"/>
    </row>
    <row r="3649" spans="1:8">
      <c r="A3649" s="4" t="s">
        <v>63</v>
      </c>
      <c r="B3649" s="135" t="s">
        <v>62</v>
      </c>
      <c r="C3649" s="136">
        <v>44606</v>
      </c>
      <c r="D3649" s="137" cm="1">
        <f t="array" ref="D3649">INDEX(Horimetros!$6:$6,1,'Tabela Horímetros'!F3649)</f>
        <v>23354</v>
      </c>
      <c r="F3649">
        <f t="shared" si="57"/>
        <v>407</v>
      </c>
      <c r="H3649" s="59"/>
    </row>
    <row r="3650" spans="1:8">
      <c r="A3650" s="4" t="s">
        <v>68</v>
      </c>
      <c r="B3650" s="135" t="s">
        <v>67</v>
      </c>
      <c r="C3650" s="136">
        <v>44606</v>
      </c>
      <c r="D3650" s="137" cm="1">
        <f t="array" ref="D3650">INDEX(Horimetros!$7:$7,1,'Tabela Horímetros'!F3650)</f>
        <v>25903</v>
      </c>
      <c r="F3650">
        <f t="shared" si="57"/>
        <v>407</v>
      </c>
      <c r="H3650" s="59"/>
    </row>
    <row r="3651" spans="1:8">
      <c r="A3651" s="4" t="s">
        <v>72</v>
      </c>
      <c r="B3651" s="135" t="s">
        <v>71</v>
      </c>
      <c r="C3651" s="136">
        <v>44606</v>
      </c>
      <c r="D3651" s="137" cm="1">
        <f t="array" ref="D3651">INDEX(Horimetros!$8:$8,1,'Tabela Horímetros'!F3651)</f>
        <v>24592</v>
      </c>
      <c r="F3651">
        <f t="shared" si="57"/>
        <v>407</v>
      </c>
      <c r="H3651" s="59"/>
    </row>
    <row r="3652" spans="1:8">
      <c r="A3652" s="4" t="s">
        <v>76</v>
      </c>
      <c r="B3652" s="135" t="s">
        <v>75</v>
      </c>
      <c r="C3652" s="136">
        <v>44606</v>
      </c>
      <c r="D3652" s="137" t="e" cm="1">
        <f t="array" ref="D3652">INDEX(Horimetros!#REF!,1,'Tabela Horímetros'!F3652)</f>
        <v>#REF!</v>
      </c>
      <c r="F3652">
        <f t="shared" si="57"/>
        <v>407</v>
      </c>
      <c r="H3652" s="59"/>
    </row>
    <row r="3653" spans="1:8">
      <c r="A3653" s="4" t="s">
        <v>80</v>
      </c>
      <c r="B3653" s="135" t="s">
        <v>79</v>
      </c>
      <c r="C3653" s="136">
        <v>44606</v>
      </c>
      <c r="D3653" s="137" t="e" cm="1">
        <f t="array" ref="D3653">INDEX(Horimetros!#REF!,1,'Tabela Horímetros'!F3653)</f>
        <v>#REF!</v>
      </c>
      <c r="F3653">
        <f t="shared" si="57"/>
        <v>407</v>
      </c>
      <c r="H3653" s="59"/>
    </row>
    <row r="3654" spans="1:8">
      <c r="A3654" s="4" t="s">
        <v>84</v>
      </c>
      <c r="B3654" s="135" t="s">
        <v>83</v>
      </c>
      <c r="C3654" s="136">
        <v>44606</v>
      </c>
      <c r="D3654" s="137" t="e" cm="1">
        <f t="array" ref="D3654">INDEX(Horimetros!#REF!,1,'Tabela Horímetros'!F3654)</f>
        <v>#REF!</v>
      </c>
      <c r="F3654">
        <f t="shared" si="57"/>
        <v>407</v>
      </c>
      <c r="H3654" s="59"/>
    </row>
    <row r="3655" spans="1:8">
      <c r="A3655" s="4" t="s">
        <v>86</v>
      </c>
      <c r="B3655" s="135" t="s">
        <v>85</v>
      </c>
      <c r="C3655" s="136">
        <v>44606</v>
      </c>
      <c r="D3655" s="137" t="e" cm="1">
        <f t="array" ref="D3655">INDEX(Horimetros!#REF!,1,'Tabela Horímetros'!F3655)</f>
        <v>#REF!</v>
      </c>
      <c r="F3655">
        <f t="shared" si="57"/>
        <v>407</v>
      </c>
      <c r="H3655" s="59"/>
    </row>
    <row r="3656" spans="1:8">
      <c r="A3656" s="4" t="s">
        <v>59</v>
      </c>
      <c r="B3656" s="135" t="s">
        <v>58</v>
      </c>
      <c r="C3656" s="136">
        <v>44607</v>
      </c>
      <c r="D3656" s="137" cm="1">
        <f t="array" ref="D3656">INDEX(Horimetros!$4:$4,1,'Tabela Horímetros'!F3656)</f>
        <v>0</v>
      </c>
      <c r="F3656">
        <f t="shared" si="57"/>
        <v>408</v>
      </c>
      <c r="H3656" s="59"/>
    </row>
    <row r="3657" spans="1:8">
      <c r="A3657" s="4" t="s">
        <v>61</v>
      </c>
      <c r="B3657" s="135" t="s">
        <v>60</v>
      </c>
      <c r="C3657" s="136">
        <v>44607</v>
      </c>
      <c r="D3657" s="137" cm="1">
        <f t="array" ref="D3657">INDEX(Horimetros!$5:$5,1,'Tabela Horímetros'!F3657)</f>
        <v>26317</v>
      </c>
      <c r="F3657">
        <f t="shared" si="57"/>
        <v>408</v>
      </c>
      <c r="H3657" s="59"/>
    </row>
    <row r="3658" spans="1:8">
      <c r="A3658" s="4" t="s">
        <v>63</v>
      </c>
      <c r="B3658" s="135" t="s">
        <v>62</v>
      </c>
      <c r="C3658" s="136">
        <v>44607</v>
      </c>
      <c r="D3658" s="137" cm="1">
        <f t="array" ref="D3658">INDEX(Horimetros!$6:$6,1,'Tabela Horímetros'!F3658)</f>
        <v>23366</v>
      </c>
      <c r="F3658">
        <f t="shared" si="57"/>
        <v>408</v>
      </c>
      <c r="H3658" s="59"/>
    </row>
    <row r="3659" spans="1:8">
      <c r="A3659" s="4" t="s">
        <v>68</v>
      </c>
      <c r="B3659" s="135" t="s">
        <v>67</v>
      </c>
      <c r="C3659" s="136">
        <v>44607</v>
      </c>
      <c r="D3659" s="137" cm="1">
        <f t="array" ref="D3659">INDEX(Horimetros!$7:$7,1,'Tabela Horímetros'!F3659)</f>
        <v>25917</v>
      </c>
      <c r="F3659">
        <f t="shared" si="57"/>
        <v>408</v>
      </c>
      <c r="H3659" s="59"/>
    </row>
    <row r="3660" spans="1:8">
      <c r="A3660" s="4" t="s">
        <v>72</v>
      </c>
      <c r="B3660" s="135" t="s">
        <v>71</v>
      </c>
      <c r="C3660" s="136">
        <v>44607</v>
      </c>
      <c r="D3660" s="137" cm="1">
        <f t="array" ref="D3660">INDEX(Horimetros!$8:$8,1,'Tabela Horímetros'!F3660)</f>
        <v>24592</v>
      </c>
      <c r="F3660">
        <f t="shared" si="57"/>
        <v>408</v>
      </c>
      <c r="H3660" s="59"/>
    </row>
    <row r="3661" spans="1:8">
      <c r="A3661" s="4" t="s">
        <v>76</v>
      </c>
      <c r="B3661" s="135" t="s">
        <v>75</v>
      </c>
      <c r="C3661" s="136">
        <v>44607</v>
      </c>
      <c r="D3661" s="137" t="e" cm="1">
        <f t="array" ref="D3661">INDEX(Horimetros!#REF!,1,'Tabela Horímetros'!F3661)</f>
        <v>#REF!</v>
      </c>
      <c r="F3661">
        <f t="shared" si="57"/>
        <v>408</v>
      </c>
      <c r="H3661" s="59"/>
    </row>
    <row r="3662" spans="1:8">
      <c r="A3662" s="4" t="s">
        <v>80</v>
      </c>
      <c r="B3662" s="135" t="s">
        <v>79</v>
      </c>
      <c r="C3662" s="136">
        <v>44607</v>
      </c>
      <c r="D3662" s="137" t="e" cm="1">
        <f t="array" ref="D3662">INDEX(Horimetros!#REF!,1,'Tabela Horímetros'!F3662)</f>
        <v>#REF!</v>
      </c>
      <c r="F3662">
        <f t="shared" si="57"/>
        <v>408</v>
      </c>
      <c r="H3662" s="59"/>
    </row>
    <row r="3663" spans="1:8">
      <c r="A3663" s="4" t="s">
        <v>84</v>
      </c>
      <c r="B3663" s="135" t="s">
        <v>83</v>
      </c>
      <c r="C3663" s="136">
        <v>44607</v>
      </c>
      <c r="D3663" s="137" t="e" cm="1">
        <f t="array" ref="D3663">INDEX(Horimetros!#REF!,1,'Tabela Horímetros'!F3663)</f>
        <v>#REF!</v>
      </c>
      <c r="F3663">
        <f t="shared" si="57"/>
        <v>408</v>
      </c>
      <c r="H3663" s="59"/>
    </row>
    <row r="3664" spans="1:8">
      <c r="A3664" s="4" t="s">
        <v>86</v>
      </c>
      <c r="B3664" s="135" t="s">
        <v>85</v>
      </c>
      <c r="C3664" s="136">
        <v>44607</v>
      </c>
      <c r="D3664" s="137" t="e" cm="1">
        <f t="array" ref="D3664">INDEX(Horimetros!#REF!,1,'Tabela Horímetros'!F3664)</f>
        <v>#REF!</v>
      </c>
      <c r="F3664">
        <f t="shared" si="57"/>
        <v>408</v>
      </c>
      <c r="H3664" s="59"/>
    </row>
    <row r="3665" spans="1:8">
      <c r="A3665" s="4" t="s">
        <v>59</v>
      </c>
      <c r="B3665" s="135" t="s">
        <v>58</v>
      </c>
      <c r="C3665" s="136">
        <v>44608</v>
      </c>
      <c r="D3665" s="137" cm="1">
        <f t="array" ref="D3665">INDEX(Horimetros!$4:$4,1,'Tabela Horímetros'!F3665)</f>
        <v>0</v>
      </c>
      <c r="F3665">
        <f t="shared" si="57"/>
        <v>409</v>
      </c>
      <c r="H3665" s="59"/>
    </row>
    <row r="3666" spans="1:8">
      <c r="A3666" s="4" t="s">
        <v>61</v>
      </c>
      <c r="B3666" s="135" t="s">
        <v>60</v>
      </c>
      <c r="C3666" s="136">
        <v>44608</v>
      </c>
      <c r="D3666" s="137" cm="1">
        <f t="array" ref="D3666">INDEX(Horimetros!$5:$5,1,'Tabela Horímetros'!F3666)</f>
        <v>26338</v>
      </c>
      <c r="F3666">
        <f t="shared" si="57"/>
        <v>409</v>
      </c>
      <c r="H3666" s="59"/>
    </row>
    <row r="3667" spans="1:8">
      <c r="A3667" s="4" t="s">
        <v>63</v>
      </c>
      <c r="B3667" s="135" t="s">
        <v>62</v>
      </c>
      <c r="C3667" s="136">
        <v>44608</v>
      </c>
      <c r="D3667" s="137" cm="1">
        <f t="array" ref="D3667">INDEX(Horimetros!$6:$6,1,'Tabela Horímetros'!F3667)</f>
        <v>23374</v>
      </c>
      <c r="F3667">
        <f t="shared" si="57"/>
        <v>409</v>
      </c>
      <c r="H3667" s="59"/>
    </row>
    <row r="3668" spans="1:8">
      <c r="A3668" s="4" t="s">
        <v>68</v>
      </c>
      <c r="B3668" s="135" t="s">
        <v>67</v>
      </c>
      <c r="C3668" s="136">
        <v>44608</v>
      </c>
      <c r="D3668" s="137" cm="1">
        <f t="array" ref="D3668">INDEX(Horimetros!$7:$7,1,'Tabela Horímetros'!F3668)</f>
        <v>25932</v>
      </c>
      <c r="F3668">
        <f t="shared" si="57"/>
        <v>409</v>
      </c>
      <c r="H3668" s="59"/>
    </row>
    <row r="3669" spans="1:8">
      <c r="A3669" s="4" t="s">
        <v>72</v>
      </c>
      <c r="B3669" s="135" t="s">
        <v>71</v>
      </c>
      <c r="C3669" s="136">
        <v>44608</v>
      </c>
      <c r="D3669" s="137" cm="1">
        <f t="array" ref="D3669">INDEX(Horimetros!$8:$8,1,'Tabela Horímetros'!F3669)</f>
        <v>24592</v>
      </c>
      <c r="F3669">
        <f t="shared" ref="F3669:F3732" si="58">F3660+1</f>
        <v>409</v>
      </c>
      <c r="H3669" s="59"/>
    </row>
    <row r="3670" spans="1:8">
      <c r="A3670" s="4" t="s">
        <v>76</v>
      </c>
      <c r="B3670" s="135" t="s">
        <v>75</v>
      </c>
      <c r="C3670" s="136">
        <v>44608</v>
      </c>
      <c r="D3670" s="137" t="e" cm="1">
        <f t="array" ref="D3670">INDEX(Horimetros!#REF!,1,'Tabela Horímetros'!F3670)</f>
        <v>#REF!</v>
      </c>
      <c r="F3670">
        <f t="shared" si="58"/>
        <v>409</v>
      </c>
      <c r="H3670" s="59"/>
    </row>
    <row r="3671" spans="1:8">
      <c r="A3671" s="4" t="s">
        <v>80</v>
      </c>
      <c r="B3671" s="135" t="s">
        <v>79</v>
      </c>
      <c r="C3671" s="136">
        <v>44608</v>
      </c>
      <c r="D3671" s="137" t="e" cm="1">
        <f t="array" ref="D3671">INDEX(Horimetros!#REF!,1,'Tabela Horímetros'!F3671)</f>
        <v>#REF!</v>
      </c>
      <c r="F3671">
        <f t="shared" si="58"/>
        <v>409</v>
      </c>
      <c r="H3671" s="59"/>
    </row>
    <row r="3672" spans="1:8">
      <c r="A3672" s="4" t="s">
        <v>84</v>
      </c>
      <c r="B3672" s="135" t="s">
        <v>83</v>
      </c>
      <c r="C3672" s="136">
        <v>44608</v>
      </c>
      <c r="D3672" s="137" t="e" cm="1">
        <f t="array" ref="D3672">INDEX(Horimetros!#REF!,1,'Tabela Horímetros'!F3672)</f>
        <v>#REF!</v>
      </c>
      <c r="F3672">
        <f t="shared" si="58"/>
        <v>409</v>
      </c>
      <c r="H3672" s="59"/>
    </row>
    <row r="3673" spans="1:8">
      <c r="A3673" s="4" t="s">
        <v>86</v>
      </c>
      <c r="B3673" s="135" t="s">
        <v>85</v>
      </c>
      <c r="C3673" s="136">
        <v>44608</v>
      </c>
      <c r="D3673" s="137" t="e" cm="1">
        <f t="array" ref="D3673">INDEX(Horimetros!#REF!,1,'Tabela Horímetros'!F3673)</f>
        <v>#REF!</v>
      </c>
      <c r="F3673">
        <f t="shared" si="58"/>
        <v>409</v>
      </c>
      <c r="H3673" s="59"/>
    </row>
    <row r="3674" spans="1:8">
      <c r="A3674" s="4" t="s">
        <v>59</v>
      </c>
      <c r="B3674" s="135" t="s">
        <v>58</v>
      </c>
      <c r="C3674" s="136">
        <v>44609</v>
      </c>
      <c r="D3674" s="137" cm="1">
        <f t="array" ref="D3674">INDEX(Horimetros!$4:$4,1,'Tabela Horímetros'!F3674)</f>
        <v>0</v>
      </c>
      <c r="F3674">
        <f t="shared" si="58"/>
        <v>410</v>
      </c>
      <c r="H3674" s="59"/>
    </row>
    <row r="3675" spans="1:8">
      <c r="A3675" s="4" t="s">
        <v>61</v>
      </c>
      <c r="B3675" s="135" t="s">
        <v>60</v>
      </c>
      <c r="C3675" s="136">
        <v>44609</v>
      </c>
      <c r="D3675" s="137" cm="1">
        <f t="array" ref="D3675">INDEX(Horimetros!$5:$5,1,'Tabela Horímetros'!F3675)</f>
        <v>26356</v>
      </c>
      <c r="F3675">
        <f t="shared" si="58"/>
        <v>410</v>
      </c>
      <c r="H3675" s="59"/>
    </row>
    <row r="3676" spans="1:8">
      <c r="A3676" s="4" t="s">
        <v>63</v>
      </c>
      <c r="B3676" s="135" t="s">
        <v>62</v>
      </c>
      <c r="C3676" s="136">
        <v>44609</v>
      </c>
      <c r="D3676" s="137" cm="1">
        <f t="array" ref="D3676">INDEX(Horimetros!$6:$6,1,'Tabela Horímetros'!F3676)</f>
        <v>23390</v>
      </c>
      <c r="F3676">
        <f t="shared" si="58"/>
        <v>410</v>
      </c>
      <c r="H3676" s="59"/>
    </row>
    <row r="3677" spans="1:8">
      <c r="A3677" s="4" t="s">
        <v>68</v>
      </c>
      <c r="B3677" s="135" t="s">
        <v>67</v>
      </c>
      <c r="C3677" s="136">
        <v>44609</v>
      </c>
      <c r="D3677" s="137" cm="1">
        <f t="array" ref="D3677">INDEX(Horimetros!$7:$7,1,'Tabela Horímetros'!F3677)</f>
        <v>25951</v>
      </c>
      <c r="F3677">
        <f t="shared" si="58"/>
        <v>410</v>
      </c>
      <c r="H3677" s="59"/>
    </row>
    <row r="3678" spans="1:8">
      <c r="A3678" s="4" t="s">
        <v>72</v>
      </c>
      <c r="B3678" s="135" t="s">
        <v>71</v>
      </c>
      <c r="C3678" s="136">
        <v>44609</v>
      </c>
      <c r="D3678" s="137" cm="1">
        <f t="array" ref="D3678">INDEX(Horimetros!$8:$8,1,'Tabela Horímetros'!F3678)</f>
        <v>24592</v>
      </c>
      <c r="F3678">
        <f t="shared" si="58"/>
        <v>410</v>
      </c>
      <c r="H3678" s="59"/>
    </row>
    <row r="3679" spans="1:8">
      <c r="A3679" s="4" t="s">
        <v>76</v>
      </c>
      <c r="B3679" s="135" t="s">
        <v>75</v>
      </c>
      <c r="C3679" s="136">
        <v>44609</v>
      </c>
      <c r="D3679" s="137" t="e" cm="1">
        <f t="array" ref="D3679">INDEX(Horimetros!#REF!,1,'Tabela Horímetros'!F3679)</f>
        <v>#REF!</v>
      </c>
      <c r="F3679">
        <f t="shared" si="58"/>
        <v>410</v>
      </c>
      <c r="H3679" s="59"/>
    </row>
    <row r="3680" spans="1:8">
      <c r="A3680" s="4" t="s">
        <v>80</v>
      </c>
      <c r="B3680" s="135" t="s">
        <v>79</v>
      </c>
      <c r="C3680" s="136">
        <v>44609</v>
      </c>
      <c r="D3680" s="137" t="e" cm="1">
        <f t="array" ref="D3680">INDEX(Horimetros!#REF!,1,'Tabela Horímetros'!F3680)</f>
        <v>#REF!</v>
      </c>
      <c r="F3680">
        <f t="shared" si="58"/>
        <v>410</v>
      </c>
      <c r="H3680" s="59"/>
    </row>
    <row r="3681" spans="1:8">
      <c r="A3681" s="4" t="s">
        <v>84</v>
      </c>
      <c r="B3681" s="135" t="s">
        <v>83</v>
      </c>
      <c r="C3681" s="136">
        <v>44609</v>
      </c>
      <c r="D3681" s="137" t="e" cm="1">
        <f t="array" ref="D3681">INDEX(Horimetros!#REF!,1,'Tabela Horímetros'!F3681)</f>
        <v>#REF!</v>
      </c>
      <c r="F3681">
        <f t="shared" si="58"/>
        <v>410</v>
      </c>
      <c r="H3681" s="59"/>
    </row>
    <row r="3682" spans="1:8">
      <c r="A3682" s="4" t="s">
        <v>86</v>
      </c>
      <c r="B3682" s="135" t="s">
        <v>85</v>
      </c>
      <c r="C3682" s="136">
        <v>44609</v>
      </c>
      <c r="D3682" s="137" t="e" cm="1">
        <f t="array" ref="D3682">INDEX(Horimetros!#REF!,1,'Tabela Horímetros'!F3682)</f>
        <v>#REF!</v>
      </c>
      <c r="F3682">
        <f t="shared" si="58"/>
        <v>410</v>
      </c>
      <c r="H3682" s="59"/>
    </row>
    <row r="3683" spans="1:8">
      <c r="A3683" s="4" t="s">
        <v>59</v>
      </c>
      <c r="B3683" s="135" t="s">
        <v>58</v>
      </c>
      <c r="C3683" s="136">
        <v>44610</v>
      </c>
      <c r="D3683" s="137" cm="1">
        <f t="array" ref="D3683">INDEX(Horimetros!$4:$4,1,'Tabela Horímetros'!F3683)</f>
        <v>0</v>
      </c>
      <c r="F3683">
        <f t="shared" si="58"/>
        <v>411</v>
      </c>
      <c r="H3683" s="59"/>
    </row>
    <row r="3684" spans="1:8">
      <c r="A3684" s="4" t="s">
        <v>61</v>
      </c>
      <c r="B3684" s="135" t="s">
        <v>60</v>
      </c>
      <c r="C3684" s="136">
        <v>44610</v>
      </c>
      <c r="D3684" s="137" cm="1">
        <f t="array" ref="D3684">INDEX(Horimetros!$5:$5,1,'Tabela Horímetros'!F3684)</f>
        <v>26377</v>
      </c>
      <c r="F3684">
        <f t="shared" si="58"/>
        <v>411</v>
      </c>
      <c r="H3684" s="59"/>
    </row>
    <row r="3685" spans="1:8">
      <c r="A3685" s="4" t="s">
        <v>63</v>
      </c>
      <c r="B3685" s="135" t="s">
        <v>62</v>
      </c>
      <c r="C3685" s="136">
        <v>44610</v>
      </c>
      <c r="D3685" s="137" cm="1">
        <f t="array" ref="D3685">INDEX(Horimetros!$6:$6,1,'Tabela Horímetros'!F3685)</f>
        <v>23401</v>
      </c>
      <c r="F3685">
        <f t="shared" si="58"/>
        <v>411</v>
      </c>
      <c r="H3685" s="59"/>
    </row>
    <row r="3686" spans="1:8">
      <c r="A3686" s="4" t="s">
        <v>68</v>
      </c>
      <c r="B3686" s="135" t="s">
        <v>67</v>
      </c>
      <c r="C3686" s="136">
        <v>44610</v>
      </c>
      <c r="D3686" s="137" cm="1">
        <f t="array" ref="D3686">INDEX(Horimetros!$7:$7,1,'Tabela Horímetros'!F3686)</f>
        <v>25972</v>
      </c>
      <c r="F3686">
        <f t="shared" si="58"/>
        <v>411</v>
      </c>
      <c r="H3686" s="59"/>
    </row>
    <row r="3687" spans="1:8">
      <c r="A3687" s="4" t="s">
        <v>72</v>
      </c>
      <c r="B3687" s="135" t="s">
        <v>71</v>
      </c>
      <c r="C3687" s="136">
        <v>44610</v>
      </c>
      <c r="D3687" s="137" cm="1">
        <f t="array" ref="D3687">INDEX(Horimetros!$8:$8,1,'Tabela Horímetros'!F3687)</f>
        <v>24594</v>
      </c>
      <c r="F3687">
        <f t="shared" si="58"/>
        <v>411</v>
      </c>
      <c r="H3687" s="59"/>
    </row>
    <row r="3688" spans="1:8">
      <c r="A3688" s="4" t="s">
        <v>76</v>
      </c>
      <c r="B3688" s="135" t="s">
        <v>75</v>
      </c>
      <c r="C3688" s="136">
        <v>44610</v>
      </c>
      <c r="D3688" s="137" t="e" cm="1">
        <f t="array" ref="D3688">INDEX(Horimetros!#REF!,1,'Tabela Horímetros'!F3688)</f>
        <v>#REF!</v>
      </c>
      <c r="F3688">
        <f t="shared" si="58"/>
        <v>411</v>
      </c>
      <c r="H3688" s="59"/>
    </row>
    <row r="3689" spans="1:8">
      <c r="A3689" s="4" t="s">
        <v>80</v>
      </c>
      <c r="B3689" s="135" t="s">
        <v>79</v>
      </c>
      <c r="C3689" s="136">
        <v>44610</v>
      </c>
      <c r="D3689" s="137" t="e" cm="1">
        <f t="array" ref="D3689">INDEX(Horimetros!#REF!,1,'Tabela Horímetros'!F3689)</f>
        <v>#REF!</v>
      </c>
      <c r="F3689">
        <f t="shared" si="58"/>
        <v>411</v>
      </c>
      <c r="H3689" s="59"/>
    </row>
    <row r="3690" spans="1:8">
      <c r="A3690" s="4" t="s">
        <v>84</v>
      </c>
      <c r="B3690" s="135" t="s">
        <v>83</v>
      </c>
      <c r="C3690" s="136">
        <v>44610</v>
      </c>
      <c r="D3690" s="137" t="e" cm="1">
        <f t="array" ref="D3690">INDEX(Horimetros!#REF!,1,'Tabela Horímetros'!F3690)</f>
        <v>#REF!</v>
      </c>
      <c r="F3690">
        <f t="shared" si="58"/>
        <v>411</v>
      </c>
      <c r="H3690" s="59"/>
    </row>
    <row r="3691" spans="1:8">
      <c r="A3691" s="4" t="s">
        <v>86</v>
      </c>
      <c r="B3691" s="135" t="s">
        <v>85</v>
      </c>
      <c r="C3691" s="136">
        <v>44610</v>
      </c>
      <c r="D3691" s="137" t="e" cm="1">
        <f t="array" ref="D3691">INDEX(Horimetros!#REF!,1,'Tabela Horímetros'!F3691)</f>
        <v>#REF!</v>
      </c>
      <c r="F3691">
        <f t="shared" si="58"/>
        <v>411</v>
      </c>
      <c r="H3691" s="59"/>
    </row>
    <row r="3692" spans="1:8">
      <c r="A3692" s="4" t="s">
        <v>59</v>
      </c>
      <c r="B3692" s="135" t="s">
        <v>58</v>
      </c>
      <c r="C3692" s="136">
        <v>44611</v>
      </c>
      <c r="D3692" s="137" cm="1">
        <f t="array" ref="D3692">INDEX(Horimetros!$4:$4,1,'Tabela Horímetros'!F3692)</f>
        <v>0</v>
      </c>
      <c r="F3692">
        <f t="shared" si="58"/>
        <v>412</v>
      </c>
      <c r="H3692" s="59"/>
    </row>
    <row r="3693" spans="1:8">
      <c r="A3693" s="4" t="s">
        <v>61</v>
      </c>
      <c r="B3693" s="135" t="s">
        <v>60</v>
      </c>
      <c r="C3693" s="136">
        <v>44611</v>
      </c>
      <c r="D3693" s="137" cm="1">
        <f t="array" ref="D3693">INDEX(Horimetros!$5:$5,1,'Tabela Horímetros'!F3693)</f>
        <v>26396</v>
      </c>
      <c r="F3693">
        <f t="shared" si="58"/>
        <v>412</v>
      </c>
      <c r="H3693" s="59"/>
    </row>
    <row r="3694" spans="1:8">
      <c r="A3694" s="4" t="s">
        <v>63</v>
      </c>
      <c r="B3694" s="135" t="s">
        <v>62</v>
      </c>
      <c r="C3694" s="136">
        <v>44611</v>
      </c>
      <c r="D3694" s="137" cm="1">
        <f t="array" ref="D3694">INDEX(Horimetros!$6:$6,1,'Tabela Horímetros'!F3694)</f>
        <v>23419</v>
      </c>
      <c r="F3694">
        <f t="shared" si="58"/>
        <v>412</v>
      </c>
      <c r="H3694" s="59"/>
    </row>
    <row r="3695" spans="1:8">
      <c r="A3695" s="4" t="s">
        <v>68</v>
      </c>
      <c r="B3695" s="135" t="s">
        <v>67</v>
      </c>
      <c r="C3695" s="136">
        <v>44611</v>
      </c>
      <c r="D3695" s="137" cm="1">
        <f t="array" ref="D3695">INDEX(Horimetros!$7:$7,1,'Tabela Horímetros'!F3695)</f>
        <v>25991</v>
      </c>
      <c r="F3695">
        <f t="shared" si="58"/>
        <v>412</v>
      </c>
      <c r="H3695" s="59"/>
    </row>
    <row r="3696" spans="1:8">
      <c r="A3696" s="4" t="s">
        <v>72</v>
      </c>
      <c r="B3696" s="135" t="s">
        <v>71</v>
      </c>
      <c r="C3696" s="136">
        <v>44611</v>
      </c>
      <c r="D3696" s="137" cm="1">
        <f t="array" ref="D3696">INDEX(Horimetros!$8:$8,1,'Tabela Horímetros'!F3696)</f>
        <v>24594</v>
      </c>
      <c r="F3696">
        <f t="shared" si="58"/>
        <v>412</v>
      </c>
      <c r="H3696" s="59"/>
    </row>
    <row r="3697" spans="1:8">
      <c r="A3697" s="4" t="s">
        <v>76</v>
      </c>
      <c r="B3697" s="135" t="s">
        <v>75</v>
      </c>
      <c r="C3697" s="136">
        <v>44611</v>
      </c>
      <c r="D3697" s="137" t="e" cm="1">
        <f t="array" ref="D3697">INDEX(Horimetros!#REF!,1,'Tabela Horímetros'!F3697)</f>
        <v>#REF!</v>
      </c>
      <c r="F3697">
        <f t="shared" si="58"/>
        <v>412</v>
      </c>
      <c r="H3697" s="59"/>
    </row>
    <row r="3698" spans="1:8">
      <c r="A3698" s="4" t="s">
        <v>80</v>
      </c>
      <c r="B3698" s="135" t="s">
        <v>79</v>
      </c>
      <c r="C3698" s="136">
        <v>44611</v>
      </c>
      <c r="D3698" s="137" t="e" cm="1">
        <f t="array" ref="D3698">INDEX(Horimetros!#REF!,1,'Tabela Horímetros'!F3698)</f>
        <v>#REF!</v>
      </c>
      <c r="F3698">
        <f t="shared" si="58"/>
        <v>412</v>
      </c>
      <c r="H3698" s="59"/>
    </row>
    <row r="3699" spans="1:8">
      <c r="A3699" s="4" t="s">
        <v>84</v>
      </c>
      <c r="B3699" s="135" t="s">
        <v>83</v>
      </c>
      <c r="C3699" s="136">
        <v>44611</v>
      </c>
      <c r="D3699" s="137" t="e" cm="1">
        <f t="array" ref="D3699">INDEX(Horimetros!#REF!,1,'Tabela Horímetros'!F3699)</f>
        <v>#REF!</v>
      </c>
      <c r="F3699">
        <f t="shared" si="58"/>
        <v>412</v>
      </c>
      <c r="H3699" s="59"/>
    </row>
    <row r="3700" spans="1:8">
      <c r="A3700" s="4" t="s">
        <v>86</v>
      </c>
      <c r="B3700" s="135" t="s">
        <v>85</v>
      </c>
      <c r="C3700" s="136">
        <v>44611</v>
      </c>
      <c r="D3700" s="137" t="e" cm="1">
        <f t="array" ref="D3700">INDEX(Horimetros!#REF!,1,'Tabela Horímetros'!F3700)</f>
        <v>#REF!</v>
      </c>
      <c r="F3700">
        <f t="shared" si="58"/>
        <v>412</v>
      </c>
      <c r="H3700" s="59"/>
    </row>
    <row r="3701" spans="1:8">
      <c r="A3701" s="4" t="s">
        <v>59</v>
      </c>
      <c r="B3701" s="135" t="s">
        <v>58</v>
      </c>
      <c r="C3701" s="136">
        <v>44612</v>
      </c>
      <c r="D3701" s="137" cm="1">
        <f t="array" ref="D3701">INDEX(Horimetros!$4:$4,1,'Tabela Horímetros'!F3701)</f>
        <v>0</v>
      </c>
      <c r="F3701">
        <f t="shared" si="58"/>
        <v>413</v>
      </c>
      <c r="H3701" s="59"/>
    </row>
    <row r="3702" spans="1:8">
      <c r="A3702" s="4" t="s">
        <v>61</v>
      </c>
      <c r="B3702" s="135" t="s">
        <v>60</v>
      </c>
      <c r="C3702" s="136">
        <v>44612</v>
      </c>
      <c r="D3702" s="137" cm="1">
        <f t="array" ref="D3702">INDEX(Horimetros!$5:$5,1,'Tabela Horímetros'!F3702)</f>
        <v>26420</v>
      </c>
      <c r="F3702">
        <f t="shared" si="58"/>
        <v>413</v>
      </c>
      <c r="H3702" s="59"/>
    </row>
    <row r="3703" spans="1:8">
      <c r="A3703" s="4" t="s">
        <v>63</v>
      </c>
      <c r="B3703" s="135" t="s">
        <v>62</v>
      </c>
      <c r="C3703" s="136">
        <v>44612</v>
      </c>
      <c r="D3703" s="137" cm="1">
        <f t="array" ref="D3703">INDEX(Horimetros!$6:$6,1,'Tabela Horímetros'!F3703)</f>
        <v>23442</v>
      </c>
      <c r="F3703">
        <f t="shared" si="58"/>
        <v>413</v>
      </c>
      <c r="H3703" s="59"/>
    </row>
    <row r="3704" spans="1:8">
      <c r="A3704" s="4" t="s">
        <v>68</v>
      </c>
      <c r="B3704" s="135" t="s">
        <v>67</v>
      </c>
      <c r="C3704" s="136">
        <v>44612</v>
      </c>
      <c r="D3704" s="137" cm="1">
        <f t="array" ref="D3704">INDEX(Horimetros!$7:$7,1,'Tabela Horímetros'!F3704)</f>
        <v>26015</v>
      </c>
      <c r="F3704">
        <f t="shared" si="58"/>
        <v>413</v>
      </c>
      <c r="H3704" s="59"/>
    </row>
    <row r="3705" spans="1:8">
      <c r="A3705" s="4" t="s">
        <v>72</v>
      </c>
      <c r="B3705" s="135" t="s">
        <v>71</v>
      </c>
      <c r="C3705" s="136">
        <v>44612</v>
      </c>
      <c r="D3705" s="137" cm="1">
        <f t="array" ref="D3705">INDEX(Horimetros!$8:$8,1,'Tabela Horímetros'!F3705)</f>
        <v>24594</v>
      </c>
      <c r="F3705">
        <f t="shared" si="58"/>
        <v>413</v>
      </c>
      <c r="H3705" s="59"/>
    </row>
    <row r="3706" spans="1:8">
      <c r="A3706" s="4" t="s">
        <v>76</v>
      </c>
      <c r="B3706" s="135" t="s">
        <v>75</v>
      </c>
      <c r="C3706" s="136">
        <v>44612</v>
      </c>
      <c r="D3706" s="137" t="e" cm="1">
        <f t="array" ref="D3706">INDEX(Horimetros!#REF!,1,'Tabela Horímetros'!F3706)</f>
        <v>#REF!</v>
      </c>
      <c r="F3706">
        <f t="shared" si="58"/>
        <v>413</v>
      </c>
      <c r="H3706" s="59"/>
    </row>
    <row r="3707" spans="1:8">
      <c r="A3707" s="4" t="s">
        <v>80</v>
      </c>
      <c r="B3707" s="135" t="s">
        <v>79</v>
      </c>
      <c r="C3707" s="136">
        <v>44612</v>
      </c>
      <c r="D3707" s="137" t="e" cm="1">
        <f t="array" ref="D3707">INDEX(Horimetros!#REF!,1,'Tabela Horímetros'!F3707)</f>
        <v>#REF!</v>
      </c>
      <c r="F3707">
        <f t="shared" si="58"/>
        <v>413</v>
      </c>
      <c r="H3707" s="59"/>
    </row>
    <row r="3708" spans="1:8">
      <c r="A3708" s="4" t="s">
        <v>84</v>
      </c>
      <c r="B3708" s="135" t="s">
        <v>83</v>
      </c>
      <c r="C3708" s="136">
        <v>44612</v>
      </c>
      <c r="D3708" s="137" t="e" cm="1">
        <f t="array" ref="D3708">INDEX(Horimetros!#REF!,1,'Tabela Horímetros'!F3708)</f>
        <v>#REF!</v>
      </c>
      <c r="F3708">
        <f t="shared" si="58"/>
        <v>413</v>
      </c>
      <c r="H3708" s="59"/>
    </row>
    <row r="3709" spans="1:8">
      <c r="A3709" s="4" t="s">
        <v>86</v>
      </c>
      <c r="B3709" s="135" t="s">
        <v>85</v>
      </c>
      <c r="C3709" s="136">
        <v>44612</v>
      </c>
      <c r="D3709" s="137" t="e" cm="1">
        <f t="array" ref="D3709">INDEX(Horimetros!#REF!,1,'Tabela Horímetros'!F3709)</f>
        <v>#REF!</v>
      </c>
      <c r="F3709">
        <f t="shared" si="58"/>
        <v>413</v>
      </c>
      <c r="H3709" s="59"/>
    </row>
    <row r="3710" spans="1:8">
      <c r="A3710" s="4" t="s">
        <v>59</v>
      </c>
      <c r="B3710" s="135" t="s">
        <v>58</v>
      </c>
      <c r="C3710" s="136">
        <v>44613</v>
      </c>
      <c r="D3710" s="137" cm="1">
        <f t="array" ref="D3710">INDEX(Horimetros!$4:$4,1,'Tabela Horímetros'!F3710)</f>
        <v>0</v>
      </c>
      <c r="F3710">
        <f t="shared" si="58"/>
        <v>414</v>
      </c>
      <c r="H3710" s="59"/>
    </row>
    <row r="3711" spans="1:8">
      <c r="A3711" s="4" t="s">
        <v>61</v>
      </c>
      <c r="B3711" s="135" t="s">
        <v>60</v>
      </c>
      <c r="C3711" s="136">
        <v>44613</v>
      </c>
      <c r="D3711" s="137" cm="1">
        <f t="array" ref="D3711">INDEX(Horimetros!$5:$5,1,'Tabela Horímetros'!F3711)</f>
        <v>26441</v>
      </c>
      <c r="F3711">
        <f t="shared" si="58"/>
        <v>414</v>
      </c>
      <c r="H3711" s="59"/>
    </row>
    <row r="3712" spans="1:8">
      <c r="A3712" s="4" t="s">
        <v>63</v>
      </c>
      <c r="B3712" s="135" t="s">
        <v>62</v>
      </c>
      <c r="C3712" s="136">
        <v>44613</v>
      </c>
      <c r="D3712" s="137" cm="1">
        <f t="array" ref="D3712">INDEX(Horimetros!$6:$6,1,'Tabela Horímetros'!F3712)</f>
        <v>23456</v>
      </c>
      <c r="F3712">
        <f t="shared" si="58"/>
        <v>414</v>
      </c>
      <c r="H3712" s="59"/>
    </row>
    <row r="3713" spans="1:8">
      <c r="A3713" s="4" t="s">
        <v>68</v>
      </c>
      <c r="B3713" s="135" t="s">
        <v>67</v>
      </c>
      <c r="C3713" s="136">
        <v>44613</v>
      </c>
      <c r="D3713" s="137" cm="1">
        <f t="array" ref="D3713">INDEX(Horimetros!$7:$7,1,'Tabela Horímetros'!F3713)</f>
        <v>26036</v>
      </c>
      <c r="F3713">
        <f t="shared" si="58"/>
        <v>414</v>
      </c>
      <c r="H3713" s="59"/>
    </row>
    <row r="3714" spans="1:8">
      <c r="A3714" s="4" t="s">
        <v>72</v>
      </c>
      <c r="B3714" s="135" t="s">
        <v>71</v>
      </c>
      <c r="C3714" s="136">
        <v>44613</v>
      </c>
      <c r="D3714" s="137" cm="1">
        <f t="array" ref="D3714">INDEX(Horimetros!$8:$8,1,'Tabela Horímetros'!F3714)</f>
        <v>24594</v>
      </c>
      <c r="F3714">
        <f t="shared" si="58"/>
        <v>414</v>
      </c>
      <c r="H3714" s="59"/>
    </row>
    <row r="3715" spans="1:8">
      <c r="A3715" s="4" t="s">
        <v>76</v>
      </c>
      <c r="B3715" s="135" t="s">
        <v>75</v>
      </c>
      <c r="C3715" s="136">
        <v>44613</v>
      </c>
      <c r="D3715" s="137" t="e" cm="1">
        <f t="array" ref="D3715">INDEX(Horimetros!#REF!,1,'Tabela Horímetros'!F3715)</f>
        <v>#REF!</v>
      </c>
      <c r="F3715">
        <f t="shared" si="58"/>
        <v>414</v>
      </c>
      <c r="H3715" s="59"/>
    </row>
    <row r="3716" spans="1:8">
      <c r="A3716" s="4" t="s">
        <v>80</v>
      </c>
      <c r="B3716" s="135" t="s">
        <v>79</v>
      </c>
      <c r="C3716" s="136">
        <v>44613</v>
      </c>
      <c r="D3716" s="137" t="e" cm="1">
        <f t="array" ref="D3716">INDEX(Horimetros!#REF!,1,'Tabela Horímetros'!F3716)</f>
        <v>#REF!</v>
      </c>
      <c r="F3716">
        <f t="shared" si="58"/>
        <v>414</v>
      </c>
      <c r="H3716" s="59"/>
    </row>
    <row r="3717" spans="1:8">
      <c r="A3717" s="4" t="s">
        <v>84</v>
      </c>
      <c r="B3717" s="135" t="s">
        <v>83</v>
      </c>
      <c r="C3717" s="136">
        <v>44613</v>
      </c>
      <c r="D3717" s="137" t="e" cm="1">
        <f t="array" ref="D3717">INDEX(Horimetros!#REF!,1,'Tabela Horímetros'!F3717)</f>
        <v>#REF!</v>
      </c>
      <c r="F3717">
        <f t="shared" si="58"/>
        <v>414</v>
      </c>
      <c r="H3717" s="59"/>
    </row>
    <row r="3718" spans="1:8">
      <c r="A3718" s="4" t="s">
        <v>86</v>
      </c>
      <c r="B3718" s="135" t="s">
        <v>85</v>
      </c>
      <c r="C3718" s="136">
        <v>44613</v>
      </c>
      <c r="D3718" s="137" t="e" cm="1">
        <f t="array" ref="D3718">INDEX(Horimetros!#REF!,1,'Tabela Horímetros'!F3718)</f>
        <v>#REF!</v>
      </c>
      <c r="F3718">
        <f t="shared" si="58"/>
        <v>414</v>
      </c>
      <c r="H3718" s="59"/>
    </row>
    <row r="3719" spans="1:8">
      <c r="A3719" s="4" t="s">
        <v>59</v>
      </c>
      <c r="B3719" s="135" t="s">
        <v>58</v>
      </c>
      <c r="C3719" s="136">
        <v>44614</v>
      </c>
      <c r="D3719" s="137" cm="1">
        <f t="array" ref="D3719">INDEX(Horimetros!$4:$4,1,'Tabela Horímetros'!F3719)</f>
        <v>0</v>
      </c>
      <c r="F3719">
        <f t="shared" si="58"/>
        <v>415</v>
      </c>
      <c r="H3719" s="59"/>
    </row>
    <row r="3720" spans="1:8">
      <c r="A3720" s="4" t="s">
        <v>61</v>
      </c>
      <c r="B3720" s="135" t="s">
        <v>60</v>
      </c>
      <c r="C3720" s="136">
        <v>44614</v>
      </c>
      <c r="D3720" s="137" cm="1">
        <f t="array" ref="D3720">INDEX(Horimetros!$5:$5,1,'Tabela Horímetros'!F3720)</f>
        <v>26462</v>
      </c>
      <c r="F3720">
        <f t="shared" si="58"/>
        <v>415</v>
      </c>
      <c r="H3720" s="59"/>
    </row>
    <row r="3721" spans="1:8">
      <c r="A3721" s="4" t="s">
        <v>63</v>
      </c>
      <c r="B3721" s="135" t="s">
        <v>62</v>
      </c>
      <c r="C3721" s="136">
        <v>44614</v>
      </c>
      <c r="D3721" s="137" cm="1">
        <f t="array" ref="D3721">INDEX(Horimetros!$6:$6,1,'Tabela Horímetros'!F3721)</f>
        <v>23476</v>
      </c>
      <c r="F3721">
        <f t="shared" si="58"/>
        <v>415</v>
      </c>
      <c r="H3721" s="59"/>
    </row>
    <row r="3722" spans="1:8">
      <c r="A3722" s="4" t="s">
        <v>68</v>
      </c>
      <c r="B3722" s="135" t="s">
        <v>67</v>
      </c>
      <c r="C3722" s="136">
        <v>44614</v>
      </c>
      <c r="D3722" s="137" cm="1">
        <f t="array" ref="D3722">INDEX(Horimetros!$7:$7,1,'Tabela Horímetros'!F3722)</f>
        <v>26057</v>
      </c>
      <c r="F3722">
        <f t="shared" si="58"/>
        <v>415</v>
      </c>
      <c r="H3722" s="59"/>
    </row>
    <row r="3723" spans="1:8">
      <c r="A3723" s="4" t="s">
        <v>72</v>
      </c>
      <c r="B3723" s="135" t="s">
        <v>71</v>
      </c>
      <c r="C3723" s="136">
        <v>44614</v>
      </c>
      <c r="D3723" s="137" cm="1">
        <f t="array" ref="D3723">INDEX(Horimetros!$8:$8,1,'Tabela Horímetros'!F3723)</f>
        <v>24606</v>
      </c>
      <c r="F3723">
        <f t="shared" si="58"/>
        <v>415</v>
      </c>
      <c r="H3723" s="59"/>
    </row>
    <row r="3724" spans="1:8">
      <c r="A3724" s="4" t="s">
        <v>76</v>
      </c>
      <c r="B3724" s="135" t="s">
        <v>75</v>
      </c>
      <c r="C3724" s="136">
        <v>44614</v>
      </c>
      <c r="D3724" s="137" t="e" cm="1">
        <f t="array" ref="D3724">INDEX(Horimetros!#REF!,1,'Tabela Horímetros'!F3724)</f>
        <v>#REF!</v>
      </c>
      <c r="F3724">
        <f t="shared" si="58"/>
        <v>415</v>
      </c>
      <c r="H3724" s="59"/>
    </row>
    <row r="3725" spans="1:8">
      <c r="A3725" s="4" t="s">
        <v>80</v>
      </c>
      <c r="B3725" s="135" t="s">
        <v>79</v>
      </c>
      <c r="C3725" s="136">
        <v>44614</v>
      </c>
      <c r="D3725" s="137" t="e" cm="1">
        <f t="array" ref="D3725">INDEX(Horimetros!#REF!,1,'Tabela Horímetros'!F3725)</f>
        <v>#REF!</v>
      </c>
      <c r="F3725">
        <f t="shared" si="58"/>
        <v>415</v>
      </c>
      <c r="H3725" s="59"/>
    </row>
    <row r="3726" spans="1:8">
      <c r="A3726" s="4" t="s">
        <v>84</v>
      </c>
      <c r="B3726" s="135" t="s">
        <v>83</v>
      </c>
      <c r="C3726" s="136">
        <v>44614</v>
      </c>
      <c r="D3726" s="137" t="e" cm="1">
        <f t="array" ref="D3726">INDEX(Horimetros!#REF!,1,'Tabela Horímetros'!F3726)</f>
        <v>#REF!</v>
      </c>
      <c r="F3726">
        <f t="shared" si="58"/>
        <v>415</v>
      </c>
      <c r="H3726" s="59"/>
    </row>
    <row r="3727" spans="1:8">
      <c r="A3727" s="4" t="s">
        <v>86</v>
      </c>
      <c r="B3727" s="135" t="s">
        <v>85</v>
      </c>
      <c r="C3727" s="136">
        <v>44614</v>
      </c>
      <c r="D3727" s="137" t="e" cm="1">
        <f t="array" ref="D3727">INDEX(Horimetros!#REF!,1,'Tabela Horímetros'!F3727)</f>
        <v>#REF!</v>
      </c>
      <c r="F3727">
        <f t="shared" si="58"/>
        <v>415</v>
      </c>
      <c r="H3727" s="59"/>
    </row>
    <row r="3728" spans="1:8">
      <c r="A3728" s="4" t="s">
        <v>59</v>
      </c>
      <c r="B3728" s="135" t="s">
        <v>58</v>
      </c>
      <c r="C3728" s="136">
        <v>44615</v>
      </c>
      <c r="D3728" s="137" cm="1">
        <f t="array" ref="D3728">INDEX(Horimetros!$4:$4,1,'Tabela Horímetros'!F3728)</f>
        <v>0</v>
      </c>
      <c r="F3728">
        <f t="shared" si="58"/>
        <v>416</v>
      </c>
      <c r="H3728" s="59"/>
    </row>
    <row r="3729" spans="1:8">
      <c r="A3729" s="4" t="s">
        <v>61</v>
      </c>
      <c r="B3729" s="135" t="s">
        <v>60</v>
      </c>
      <c r="C3729" s="136">
        <v>44615</v>
      </c>
      <c r="D3729" s="137" cm="1">
        <f t="array" ref="D3729">INDEX(Horimetros!$5:$5,1,'Tabela Horímetros'!F3729)</f>
        <v>26478</v>
      </c>
      <c r="F3729">
        <f t="shared" si="58"/>
        <v>416</v>
      </c>
      <c r="H3729" s="59"/>
    </row>
    <row r="3730" spans="1:8">
      <c r="A3730" s="4" t="s">
        <v>63</v>
      </c>
      <c r="B3730" s="135" t="s">
        <v>62</v>
      </c>
      <c r="C3730" s="136">
        <v>44615</v>
      </c>
      <c r="D3730" s="137" cm="1">
        <f t="array" ref="D3730">INDEX(Horimetros!$6:$6,1,'Tabela Horímetros'!F3730)</f>
        <v>23489</v>
      </c>
      <c r="F3730">
        <f t="shared" si="58"/>
        <v>416</v>
      </c>
      <c r="H3730" s="59"/>
    </row>
    <row r="3731" spans="1:8">
      <c r="A3731" s="4" t="s">
        <v>68</v>
      </c>
      <c r="B3731" s="135" t="s">
        <v>67</v>
      </c>
      <c r="C3731" s="136">
        <v>44615</v>
      </c>
      <c r="D3731" s="137" cm="1">
        <f t="array" ref="D3731">INDEX(Horimetros!$7:$7,1,'Tabela Horímetros'!F3731)</f>
        <v>26069</v>
      </c>
      <c r="F3731">
        <f t="shared" si="58"/>
        <v>416</v>
      </c>
      <c r="H3731" s="59"/>
    </row>
    <row r="3732" spans="1:8">
      <c r="A3732" s="4" t="s">
        <v>72</v>
      </c>
      <c r="B3732" s="135" t="s">
        <v>71</v>
      </c>
      <c r="C3732" s="136">
        <v>44615</v>
      </c>
      <c r="D3732" s="137" cm="1">
        <f t="array" ref="D3732">INDEX(Horimetros!$8:$8,1,'Tabela Horímetros'!F3732)</f>
        <v>24619</v>
      </c>
      <c r="F3732">
        <f t="shared" si="58"/>
        <v>416</v>
      </c>
      <c r="H3732" s="59"/>
    </row>
    <row r="3733" spans="1:8">
      <c r="A3733" s="4" t="s">
        <v>76</v>
      </c>
      <c r="B3733" s="135" t="s">
        <v>75</v>
      </c>
      <c r="C3733" s="136">
        <v>44615</v>
      </c>
      <c r="D3733" s="137" t="e" cm="1">
        <f t="array" ref="D3733">INDEX(Horimetros!#REF!,1,'Tabela Horímetros'!F3733)</f>
        <v>#REF!</v>
      </c>
      <c r="F3733">
        <f t="shared" ref="F3733:F3796" si="59">F3724+1</f>
        <v>416</v>
      </c>
      <c r="H3733" s="59"/>
    </row>
    <row r="3734" spans="1:8">
      <c r="A3734" s="4" t="s">
        <v>80</v>
      </c>
      <c r="B3734" s="135" t="s">
        <v>79</v>
      </c>
      <c r="C3734" s="136">
        <v>44615</v>
      </c>
      <c r="D3734" s="137" t="e" cm="1">
        <f t="array" ref="D3734">INDEX(Horimetros!#REF!,1,'Tabela Horímetros'!F3734)</f>
        <v>#REF!</v>
      </c>
      <c r="F3734">
        <f t="shared" si="59"/>
        <v>416</v>
      </c>
      <c r="H3734" s="59"/>
    </row>
    <row r="3735" spans="1:8">
      <c r="A3735" s="4" t="s">
        <v>84</v>
      </c>
      <c r="B3735" s="135" t="s">
        <v>83</v>
      </c>
      <c r="C3735" s="136">
        <v>44615</v>
      </c>
      <c r="D3735" s="137" t="e" cm="1">
        <f t="array" ref="D3735">INDEX(Horimetros!#REF!,1,'Tabela Horímetros'!F3735)</f>
        <v>#REF!</v>
      </c>
      <c r="F3735">
        <f t="shared" si="59"/>
        <v>416</v>
      </c>
      <c r="H3735" s="59"/>
    </row>
    <row r="3736" spans="1:8">
      <c r="A3736" s="4" t="s">
        <v>86</v>
      </c>
      <c r="B3736" s="135" t="s">
        <v>85</v>
      </c>
      <c r="C3736" s="136">
        <v>44615</v>
      </c>
      <c r="D3736" s="137" t="e" cm="1">
        <f t="array" ref="D3736">INDEX(Horimetros!#REF!,1,'Tabela Horímetros'!F3736)</f>
        <v>#REF!</v>
      </c>
      <c r="F3736">
        <f t="shared" si="59"/>
        <v>416</v>
      </c>
      <c r="H3736" s="59"/>
    </row>
    <row r="3737" spans="1:8">
      <c r="A3737" s="4" t="s">
        <v>59</v>
      </c>
      <c r="B3737" s="135" t="s">
        <v>58</v>
      </c>
      <c r="C3737" s="136">
        <v>44616</v>
      </c>
      <c r="D3737" s="137" cm="1">
        <f t="array" ref="D3737">INDEX(Horimetros!$4:$4,1,'Tabela Horímetros'!F3737)</f>
        <v>0</v>
      </c>
      <c r="F3737">
        <f t="shared" si="59"/>
        <v>417</v>
      </c>
      <c r="H3737" s="59"/>
    </row>
    <row r="3738" spans="1:8">
      <c r="A3738" s="4" t="s">
        <v>61</v>
      </c>
      <c r="B3738" s="135" t="s">
        <v>60</v>
      </c>
      <c r="C3738" s="136">
        <v>44616</v>
      </c>
      <c r="D3738" s="137" cm="1">
        <f t="array" ref="D3738">INDEX(Horimetros!$5:$5,1,'Tabela Horímetros'!F3738)</f>
        <v>26498</v>
      </c>
      <c r="F3738">
        <f t="shared" si="59"/>
        <v>417</v>
      </c>
      <c r="H3738" s="59"/>
    </row>
    <row r="3739" spans="1:8">
      <c r="A3739" s="4" t="s">
        <v>63</v>
      </c>
      <c r="B3739" s="135" t="s">
        <v>62</v>
      </c>
      <c r="C3739" s="136">
        <v>44616</v>
      </c>
      <c r="D3739" s="137" cm="1">
        <f t="array" ref="D3739">INDEX(Horimetros!$6:$6,1,'Tabela Horímetros'!F3739)</f>
        <v>23510</v>
      </c>
      <c r="F3739">
        <f t="shared" si="59"/>
        <v>417</v>
      </c>
      <c r="H3739" s="59"/>
    </row>
    <row r="3740" spans="1:8">
      <c r="A3740" s="4" t="s">
        <v>68</v>
      </c>
      <c r="B3740" s="135" t="s">
        <v>67</v>
      </c>
      <c r="C3740" s="136">
        <v>44616</v>
      </c>
      <c r="D3740" s="137" cm="1">
        <f t="array" ref="D3740">INDEX(Horimetros!$7:$7,1,'Tabela Horímetros'!F3740)</f>
        <v>26088</v>
      </c>
      <c r="F3740">
        <f t="shared" si="59"/>
        <v>417</v>
      </c>
      <c r="H3740" s="59"/>
    </row>
    <row r="3741" spans="1:8">
      <c r="A3741" s="4" t="s">
        <v>72</v>
      </c>
      <c r="B3741" s="135" t="s">
        <v>71</v>
      </c>
      <c r="C3741" s="136">
        <v>44616</v>
      </c>
      <c r="D3741" s="137" cm="1">
        <f t="array" ref="D3741">INDEX(Horimetros!$8:$8,1,'Tabela Horímetros'!F3741)</f>
        <v>24629</v>
      </c>
      <c r="F3741">
        <f t="shared" si="59"/>
        <v>417</v>
      </c>
      <c r="H3741" s="59"/>
    </row>
    <row r="3742" spans="1:8">
      <c r="A3742" s="4" t="s">
        <v>76</v>
      </c>
      <c r="B3742" s="135" t="s">
        <v>75</v>
      </c>
      <c r="C3742" s="136">
        <v>44616</v>
      </c>
      <c r="D3742" s="137" t="e" cm="1">
        <f t="array" ref="D3742">INDEX(Horimetros!#REF!,1,'Tabela Horímetros'!F3742)</f>
        <v>#REF!</v>
      </c>
      <c r="F3742">
        <f t="shared" si="59"/>
        <v>417</v>
      </c>
      <c r="H3742" s="59"/>
    </row>
    <row r="3743" spans="1:8">
      <c r="A3743" s="4" t="s">
        <v>80</v>
      </c>
      <c r="B3743" s="135" t="s">
        <v>79</v>
      </c>
      <c r="C3743" s="136">
        <v>44616</v>
      </c>
      <c r="D3743" s="137" t="e" cm="1">
        <f t="array" ref="D3743">INDEX(Horimetros!#REF!,1,'Tabela Horímetros'!F3743)</f>
        <v>#REF!</v>
      </c>
      <c r="F3743">
        <f t="shared" si="59"/>
        <v>417</v>
      </c>
      <c r="H3743" s="59"/>
    </row>
    <row r="3744" spans="1:8">
      <c r="A3744" s="4" t="s">
        <v>84</v>
      </c>
      <c r="B3744" s="135" t="s">
        <v>83</v>
      </c>
      <c r="C3744" s="136">
        <v>44616</v>
      </c>
      <c r="D3744" s="137" t="e" cm="1">
        <f t="array" ref="D3744">INDEX(Horimetros!#REF!,1,'Tabela Horímetros'!F3744)</f>
        <v>#REF!</v>
      </c>
      <c r="F3744">
        <f t="shared" si="59"/>
        <v>417</v>
      </c>
      <c r="H3744" s="59"/>
    </row>
    <row r="3745" spans="1:8">
      <c r="A3745" s="4" t="s">
        <v>86</v>
      </c>
      <c r="B3745" s="135" t="s">
        <v>85</v>
      </c>
      <c r="C3745" s="136">
        <v>44616</v>
      </c>
      <c r="D3745" s="137" t="e" cm="1">
        <f t="array" ref="D3745">INDEX(Horimetros!#REF!,1,'Tabela Horímetros'!F3745)</f>
        <v>#REF!</v>
      </c>
      <c r="F3745">
        <f t="shared" si="59"/>
        <v>417</v>
      </c>
      <c r="H3745" s="59"/>
    </row>
    <row r="3746" spans="1:8">
      <c r="A3746" s="4" t="s">
        <v>59</v>
      </c>
      <c r="B3746" s="135" t="s">
        <v>58</v>
      </c>
      <c r="C3746" s="136">
        <v>44617</v>
      </c>
      <c r="D3746" s="137" cm="1">
        <f t="array" ref="D3746">INDEX(Horimetros!$4:$4,1,'Tabela Horímetros'!F3746)</f>
        <v>0</v>
      </c>
      <c r="F3746">
        <f t="shared" si="59"/>
        <v>418</v>
      </c>
      <c r="H3746" s="59"/>
    </row>
    <row r="3747" spans="1:8">
      <c r="A3747" s="4" t="s">
        <v>61</v>
      </c>
      <c r="B3747" s="135" t="s">
        <v>60</v>
      </c>
      <c r="C3747" s="136">
        <v>44617</v>
      </c>
      <c r="D3747" s="137" cm="1">
        <f t="array" ref="D3747">INDEX(Horimetros!$5:$5,1,'Tabela Horímetros'!F3747)</f>
        <v>26517</v>
      </c>
      <c r="F3747">
        <f t="shared" si="59"/>
        <v>418</v>
      </c>
      <c r="H3747" s="59"/>
    </row>
    <row r="3748" spans="1:8">
      <c r="A3748" s="4" t="s">
        <v>63</v>
      </c>
      <c r="B3748" s="135" t="s">
        <v>62</v>
      </c>
      <c r="C3748" s="136">
        <v>44617</v>
      </c>
      <c r="D3748" s="137" cm="1">
        <f t="array" ref="D3748">INDEX(Horimetros!$6:$6,1,'Tabela Horímetros'!F3748)</f>
        <v>23530</v>
      </c>
      <c r="F3748">
        <f t="shared" si="59"/>
        <v>418</v>
      </c>
      <c r="H3748" s="59"/>
    </row>
    <row r="3749" spans="1:8">
      <c r="A3749" s="4" t="s">
        <v>68</v>
      </c>
      <c r="B3749" s="135" t="s">
        <v>67</v>
      </c>
      <c r="C3749" s="136">
        <v>44617</v>
      </c>
      <c r="D3749" s="137" cm="1">
        <f t="array" ref="D3749">INDEX(Horimetros!$7:$7,1,'Tabela Horímetros'!F3749)</f>
        <v>26108</v>
      </c>
      <c r="F3749">
        <f t="shared" si="59"/>
        <v>418</v>
      </c>
      <c r="H3749" s="59"/>
    </row>
    <row r="3750" spans="1:8">
      <c r="A3750" s="4" t="s">
        <v>72</v>
      </c>
      <c r="B3750" s="135" t="s">
        <v>71</v>
      </c>
      <c r="C3750" s="136">
        <v>44617</v>
      </c>
      <c r="D3750" s="137" cm="1">
        <f t="array" ref="D3750">INDEX(Horimetros!$8:$8,1,'Tabela Horímetros'!F3750)</f>
        <v>24630</v>
      </c>
      <c r="F3750">
        <f t="shared" si="59"/>
        <v>418</v>
      </c>
      <c r="H3750" s="59"/>
    </row>
    <row r="3751" spans="1:8">
      <c r="A3751" s="4" t="s">
        <v>76</v>
      </c>
      <c r="B3751" s="135" t="s">
        <v>75</v>
      </c>
      <c r="C3751" s="136">
        <v>44617</v>
      </c>
      <c r="D3751" s="137" t="e" cm="1">
        <f t="array" ref="D3751">INDEX(Horimetros!#REF!,1,'Tabela Horímetros'!F3751)</f>
        <v>#REF!</v>
      </c>
      <c r="F3751">
        <f t="shared" si="59"/>
        <v>418</v>
      </c>
      <c r="H3751" s="59"/>
    </row>
    <row r="3752" spans="1:8">
      <c r="A3752" s="4" t="s">
        <v>80</v>
      </c>
      <c r="B3752" s="135" t="s">
        <v>79</v>
      </c>
      <c r="C3752" s="136">
        <v>44617</v>
      </c>
      <c r="D3752" s="137" t="e" cm="1">
        <f t="array" ref="D3752">INDEX(Horimetros!#REF!,1,'Tabela Horímetros'!F3752)</f>
        <v>#REF!</v>
      </c>
      <c r="F3752">
        <f t="shared" si="59"/>
        <v>418</v>
      </c>
      <c r="H3752" s="59"/>
    </row>
    <row r="3753" spans="1:8">
      <c r="A3753" s="4" t="s">
        <v>84</v>
      </c>
      <c r="B3753" s="135" t="s">
        <v>83</v>
      </c>
      <c r="C3753" s="136">
        <v>44617</v>
      </c>
      <c r="D3753" s="137" t="e" cm="1">
        <f t="array" ref="D3753">INDEX(Horimetros!#REF!,1,'Tabela Horímetros'!F3753)</f>
        <v>#REF!</v>
      </c>
      <c r="F3753">
        <f t="shared" si="59"/>
        <v>418</v>
      </c>
      <c r="H3753" s="59"/>
    </row>
    <row r="3754" spans="1:8">
      <c r="A3754" s="4" t="s">
        <v>86</v>
      </c>
      <c r="B3754" s="135" t="s">
        <v>85</v>
      </c>
      <c r="C3754" s="136">
        <v>44617</v>
      </c>
      <c r="D3754" s="137" t="e" cm="1">
        <f t="array" ref="D3754">INDEX(Horimetros!#REF!,1,'Tabela Horímetros'!F3754)</f>
        <v>#REF!</v>
      </c>
      <c r="F3754">
        <f t="shared" si="59"/>
        <v>418</v>
      </c>
      <c r="H3754" s="59"/>
    </row>
    <row r="3755" spans="1:8">
      <c r="A3755" s="4" t="s">
        <v>59</v>
      </c>
      <c r="B3755" s="135" t="s">
        <v>58</v>
      </c>
      <c r="C3755" s="136">
        <v>44618</v>
      </c>
      <c r="D3755" s="137" cm="1">
        <f t="array" ref="D3755">INDEX(Horimetros!$4:$4,1,'Tabela Horímetros'!F3755)</f>
        <v>0</v>
      </c>
      <c r="F3755">
        <f t="shared" si="59"/>
        <v>419</v>
      </c>
      <c r="H3755" s="59"/>
    </row>
    <row r="3756" spans="1:8">
      <c r="A3756" s="4" t="s">
        <v>61</v>
      </c>
      <c r="B3756" s="135" t="s">
        <v>60</v>
      </c>
      <c r="C3756" s="136">
        <v>44618</v>
      </c>
      <c r="D3756" s="137" cm="1">
        <f t="array" ref="D3756">INDEX(Horimetros!$5:$5,1,'Tabela Horímetros'!F3756)</f>
        <v>0</v>
      </c>
      <c r="F3756">
        <f t="shared" si="59"/>
        <v>419</v>
      </c>
      <c r="H3756" s="59"/>
    </row>
    <row r="3757" spans="1:8">
      <c r="A3757" s="4" t="s">
        <v>63</v>
      </c>
      <c r="B3757" s="135" t="s">
        <v>62</v>
      </c>
      <c r="C3757" s="136">
        <v>44618</v>
      </c>
      <c r="D3757" s="137" cm="1">
        <f t="array" ref="D3757">INDEX(Horimetros!$6:$6,1,'Tabela Horímetros'!F3757)</f>
        <v>0</v>
      </c>
      <c r="F3757">
        <f t="shared" si="59"/>
        <v>419</v>
      </c>
      <c r="H3757" s="59"/>
    </row>
    <row r="3758" spans="1:8">
      <c r="A3758" s="4" t="s">
        <v>68</v>
      </c>
      <c r="B3758" s="135" t="s">
        <v>67</v>
      </c>
      <c r="C3758" s="136">
        <v>44618</v>
      </c>
      <c r="D3758" s="137" cm="1">
        <f t="array" ref="D3758">INDEX(Horimetros!$7:$7,1,'Tabela Horímetros'!F3758)</f>
        <v>0</v>
      </c>
      <c r="F3758">
        <f t="shared" si="59"/>
        <v>419</v>
      </c>
      <c r="H3758" s="59"/>
    </row>
    <row r="3759" spans="1:8">
      <c r="A3759" s="4" t="s">
        <v>72</v>
      </c>
      <c r="B3759" s="135" t="s">
        <v>71</v>
      </c>
      <c r="C3759" s="136">
        <v>44618</v>
      </c>
      <c r="D3759" s="137" cm="1">
        <f t="array" ref="D3759">INDEX(Horimetros!$8:$8,1,'Tabela Horímetros'!F3759)</f>
        <v>0</v>
      </c>
      <c r="F3759">
        <f t="shared" si="59"/>
        <v>419</v>
      </c>
      <c r="H3759" s="59"/>
    </row>
    <row r="3760" spans="1:8">
      <c r="A3760" s="4" t="s">
        <v>76</v>
      </c>
      <c r="B3760" s="135" t="s">
        <v>75</v>
      </c>
      <c r="C3760" s="136">
        <v>44618</v>
      </c>
      <c r="D3760" s="137" t="e" cm="1">
        <f t="array" ref="D3760">INDEX(Horimetros!#REF!,1,'Tabela Horímetros'!F3760)</f>
        <v>#REF!</v>
      </c>
      <c r="F3760">
        <f t="shared" si="59"/>
        <v>419</v>
      </c>
      <c r="H3760" s="59"/>
    </row>
    <row r="3761" spans="1:8">
      <c r="A3761" s="4" t="s">
        <v>80</v>
      </c>
      <c r="B3761" s="135" t="s">
        <v>79</v>
      </c>
      <c r="C3761" s="136">
        <v>44618</v>
      </c>
      <c r="D3761" s="137" t="e" cm="1">
        <f t="array" ref="D3761">INDEX(Horimetros!#REF!,1,'Tabela Horímetros'!F3761)</f>
        <v>#REF!</v>
      </c>
      <c r="F3761">
        <f t="shared" si="59"/>
        <v>419</v>
      </c>
      <c r="H3761" s="59"/>
    </row>
    <row r="3762" spans="1:8">
      <c r="A3762" s="4" t="s">
        <v>84</v>
      </c>
      <c r="B3762" s="135" t="s">
        <v>83</v>
      </c>
      <c r="C3762" s="136">
        <v>44618</v>
      </c>
      <c r="D3762" s="137" t="e" cm="1">
        <f t="array" ref="D3762">INDEX(Horimetros!#REF!,1,'Tabela Horímetros'!F3762)</f>
        <v>#REF!</v>
      </c>
      <c r="F3762">
        <f t="shared" si="59"/>
        <v>419</v>
      </c>
      <c r="H3762" s="59"/>
    </row>
    <row r="3763" spans="1:8">
      <c r="A3763" s="4" t="s">
        <v>86</v>
      </c>
      <c r="B3763" s="135" t="s">
        <v>85</v>
      </c>
      <c r="C3763" s="136">
        <v>44618</v>
      </c>
      <c r="D3763" s="137" t="e" cm="1">
        <f t="array" ref="D3763">INDEX(Horimetros!#REF!,1,'Tabela Horímetros'!F3763)</f>
        <v>#REF!</v>
      </c>
      <c r="F3763">
        <f t="shared" si="59"/>
        <v>419</v>
      </c>
      <c r="H3763" s="59"/>
    </row>
    <row r="3764" spans="1:8">
      <c r="A3764" s="4" t="s">
        <v>59</v>
      </c>
      <c r="B3764" s="135" t="s">
        <v>58</v>
      </c>
      <c r="C3764" s="136">
        <v>44619</v>
      </c>
      <c r="D3764" s="137" cm="1">
        <f t="array" ref="D3764">INDEX(Horimetros!$4:$4,1,'Tabela Horímetros'!F3764)</f>
        <v>0</v>
      </c>
      <c r="F3764">
        <f t="shared" si="59"/>
        <v>420</v>
      </c>
      <c r="H3764" s="59"/>
    </row>
    <row r="3765" spans="1:8">
      <c r="A3765" s="4" t="s">
        <v>61</v>
      </c>
      <c r="B3765" s="135" t="s">
        <v>60</v>
      </c>
      <c r="C3765" s="136">
        <v>44619</v>
      </c>
      <c r="D3765" s="137" cm="1">
        <f t="array" ref="D3765">INDEX(Horimetros!$5:$5,1,'Tabela Horímetros'!F3765)</f>
        <v>26557</v>
      </c>
      <c r="F3765">
        <f t="shared" si="59"/>
        <v>420</v>
      </c>
      <c r="H3765" s="59"/>
    </row>
    <row r="3766" spans="1:8">
      <c r="A3766" s="4" t="s">
        <v>63</v>
      </c>
      <c r="B3766" s="135" t="s">
        <v>62</v>
      </c>
      <c r="C3766" s="136">
        <v>44619</v>
      </c>
      <c r="D3766" s="137" cm="1">
        <f t="array" ref="D3766">INDEX(Horimetros!$6:$6,1,'Tabela Horímetros'!F3766)</f>
        <v>23575</v>
      </c>
      <c r="F3766">
        <f t="shared" si="59"/>
        <v>420</v>
      </c>
      <c r="H3766" s="59"/>
    </row>
    <row r="3767" spans="1:8">
      <c r="A3767" s="4" t="s">
        <v>68</v>
      </c>
      <c r="B3767" s="135" t="s">
        <v>67</v>
      </c>
      <c r="C3767" s="136">
        <v>44619</v>
      </c>
      <c r="D3767" s="137" cm="1">
        <f t="array" ref="D3767">INDEX(Horimetros!$7:$7,1,'Tabela Horímetros'!F3767)</f>
        <v>26150</v>
      </c>
      <c r="F3767">
        <f t="shared" si="59"/>
        <v>420</v>
      </c>
      <c r="H3767" s="59"/>
    </row>
    <row r="3768" spans="1:8">
      <c r="A3768" s="4" t="s">
        <v>72</v>
      </c>
      <c r="B3768" s="135" t="s">
        <v>71</v>
      </c>
      <c r="C3768" s="136">
        <v>44619</v>
      </c>
      <c r="D3768" s="137" cm="1">
        <f t="array" ref="D3768">INDEX(Horimetros!$8:$8,1,'Tabela Horímetros'!F3768)</f>
        <v>24642</v>
      </c>
      <c r="F3768">
        <f t="shared" si="59"/>
        <v>420</v>
      </c>
      <c r="H3768" s="59"/>
    </row>
    <row r="3769" spans="1:8">
      <c r="A3769" s="4" t="s">
        <v>76</v>
      </c>
      <c r="B3769" s="135" t="s">
        <v>75</v>
      </c>
      <c r="C3769" s="136">
        <v>44619</v>
      </c>
      <c r="D3769" s="137" t="e" cm="1">
        <f t="array" ref="D3769">INDEX(Horimetros!#REF!,1,'Tabela Horímetros'!F3769)</f>
        <v>#REF!</v>
      </c>
      <c r="F3769">
        <f t="shared" si="59"/>
        <v>420</v>
      </c>
      <c r="H3769" s="59"/>
    </row>
    <row r="3770" spans="1:8">
      <c r="A3770" s="4" t="s">
        <v>80</v>
      </c>
      <c r="B3770" s="135" t="s">
        <v>79</v>
      </c>
      <c r="C3770" s="136">
        <v>44619</v>
      </c>
      <c r="D3770" s="137" t="e" cm="1">
        <f t="array" ref="D3770">INDEX(Horimetros!#REF!,1,'Tabela Horímetros'!F3770)</f>
        <v>#REF!</v>
      </c>
      <c r="F3770">
        <f t="shared" si="59"/>
        <v>420</v>
      </c>
      <c r="H3770" s="59"/>
    </row>
    <row r="3771" spans="1:8">
      <c r="A3771" s="4" t="s">
        <v>84</v>
      </c>
      <c r="B3771" s="135" t="s">
        <v>83</v>
      </c>
      <c r="C3771" s="136">
        <v>44619</v>
      </c>
      <c r="D3771" s="137" t="e" cm="1">
        <f t="array" ref="D3771">INDEX(Horimetros!#REF!,1,'Tabela Horímetros'!F3771)</f>
        <v>#REF!</v>
      </c>
      <c r="F3771">
        <f t="shared" si="59"/>
        <v>420</v>
      </c>
      <c r="H3771" s="59"/>
    </row>
    <row r="3772" spans="1:8">
      <c r="A3772" s="4" t="s">
        <v>86</v>
      </c>
      <c r="B3772" s="135" t="s">
        <v>85</v>
      </c>
      <c r="C3772" s="136">
        <v>44619</v>
      </c>
      <c r="D3772" s="137" t="e" cm="1">
        <f t="array" ref="D3772">INDEX(Horimetros!#REF!,1,'Tabela Horímetros'!F3772)</f>
        <v>#REF!</v>
      </c>
      <c r="F3772">
        <f t="shared" si="59"/>
        <v>420</v>
      </c>
      <c r="H3772" s="59"/>
    </row>
    <row r="3773" spans="1:8">
      <c r="A3773" s="4" t="s">
        <v>59</v>
      </c>
      <c r="B3773" s="135" t="s">
        <v>58</v>
      </c>
      <c r="C3773" s="136">
        <v>44620</v>
      </c>
      <c r="D3773" s="137" cm="1">
        <f t="array" ref="D3773">INDEX(Horimetros!$4:$4,1,'Tabela Horímetros'!F3773)</f>
        <v>0</v>
      </c>
      <c r="F3773">
        <f t="shared" si="59"/>
        <v>421</v>
      </c>
      <c r="H3773" s="59"/>
    </row>
    <row r="3774" spans="1:8">
      <c r="A3774" s="4" t="s">
        <v>61</v>
      </c>
      <c r="B3774" s="135" t="s">
        <v>60</v>
      </c>
      <c r="C3774" s="136">
        <v>44620</v>
      </c>
      <c r="D3774" s="137" cm="1">
        <f t="array" ref="D3774">INDEX(Horimetros!$5:$5,1,'Tabela Horímetros'!F3774)</f>
        <v>26578</v>
      </c>
      <c r="F3774">
        <f t="shared" si="59"/>
        <v>421</v>
      </c>
      <c r="H3774" s="59"/>
    </row>
    <row r="3775" spans="1:8">
      <c r="A3775" s="4" t="s">
        <v>63</v>
      </c>
      <c r="B3775" s="135" t="s">
        <v>62</v>
      </c>
      <c r="C3775" s="136">
        <v>44620</v>
      </c>
      <c r="D3775" s="137" cm="1">
        <f t="array" ref="D3775">INDEX(Horimetros!$6:$6,1,'Tabela Horímetros'!F3775)</f>
        <v>23588</v>
      </c>
      <c r="F3775">
        <f t="shared" si="59"/>
        <v>421</v>
      </c>
      <c r="H3775" s="59"/>
    </row>
    <row r="3776" spans="1:8">
      <c r="A3776" s="4" t="s">
        <v>68</v>
      </c>
      <c r="B3776" s="135" t="s">
        <v>67</v>
      </c>
      <c r="C3776" s="136">
        <v>44620</v>
      </c>
      <c r="D3776" s="137" cm="1">
        <f t="array" ref="D3776">INDEX(Horimetros!$7:$7,1,'Tabela Horímetros'!F3776)</f>
        <v>26153</v>
      </c>
      <c r="F3776">
        <f t="shared" si="59"/>
        <v>421</v>
      </c>
      <c r="H3776" s="59"/>
    </row>
    <row r="3777" spans="1:8">
      <c r="A3777" s="4" t="s">
        <v>72</v>
      </c>
      <c r="B3777" s="135" t="s">
        <v>71</v>
      </c>
      <c r="C3777" s="136">
        <v>44620</v>
      </c>
      <c r="D3777" s="137" cm="1">
        <f t="array" ref="D3777">INDEX(Horimetros!$8:$8,1,'Tabela Horímetros'!F3777)</f>
        <v>24652</v>
      </c>
      <c r="F3777">
        <f t="shared" si="59"/>
        <v>421</v>
      </c>
      <c r="H3777" s="59"/>
    </row>
    <row r="3778" spans="1:8">
      <c r="A3778" s="4" t="s">
        <v>76</v>
      </c>
      <c r="B3778" s="135" t="s">
        <v>75</v>
      </c>
      <c r="C3778" s="136">
        <v>44620</v>
      </c>
      <c r="D3778" s="137" t="e" cm="1">
        <f t="array" ref="D3778">INDEX(Horimetros!#REF!,1,'Tabela Horímetros'!F3778)</f>
        <v>#REF!</v>
      </c>
      <c r="F3778">
        <f t="shared" si="59"/>
        <v>421</v>
      </c>
      <c r="H3778" s="59"/>
    </row>
    <row r="3779" spans="1:8">
      <c r="A3779" s="4" t="s">
        <v>80</v>
      </c>
      <c r="B3779" s="135" t="s">
        <v>79</v>
      </c>
      <c r="C3779" s="136">
        <v>44620</v>
      </c>
      <c r="D3779" s="137" t="e" cm="1">
        <f t="array" ref="D3779">INDEX(Horimetros!#REF!,1,'Tabela Horímetros'!F3779)</f>
        <v>#REF!</v>
      </c>
      <c r="F3779">
        <f t="shared" si="59"/>
        <v>421</v>
      </c>
      <c r="H3779" s="59"/>
    </row>
    <row r="3780" spans="1:8">
      <c r="A3780" s="4" t="s">
        <v>84</v>
      </c>
      <c r="B3780" s="135" t="s">
        <v>83</v>
      </c>
      <c r="C3780" s="136">
        <v>44620</v>
      </c>
      <c r="D3780" s="137" t="e" cm="1">
        <f t="array" ref="D3780">INDEX(Horimetros!#REF!,1,'Tabela Horímetros'!F3780)</f>
        <v>#REF!</v>
      </c>
      <c r="F3780">
        <f t="shared" si="59"/>
        <v>421</v>
      </c>
      <c r="H3780" s="59"/>
    </row>
    <row r="3781" spans="1:8">
      <c r="A3781" s="4" t="s">
        <v>86</v>
      </c>
      <c r="B3781" s="135" t="s">
        <v>85</v>
      </c>
      <c r="C3781" s="136">
        <v>44620</v>
      </c>
      <c r="D3781" s="137" t="e" cm="1">
        <f t="array" ref="D3781">INDEX(Horimetros!#REF!,1,'Tabela Horímetros'!F3781)</f>
        <v>#REF!</v>
      </c>
      <c r="F3781">
        <f t="shared" si="59"/>
        <v>421</v>
      </c>
      <c r="H3781" s="59"/>
    </row>
    <row r="3782" spans="1:8">
      <c r="A3782" s="4" t="s">
        <v>59</v>
      </c>
      <c r="B3782" s="135" t="s">
        <v>58</v>
      </c>
      <c r="C3782" s="136">
        <v>44621</v>
      </c>
      <c r="D3782" s="137" cm="1">
        <f t="array" ref="D3782">INDEX(Horimetros!$4:$4,1,'Tabela Horímetros'!F3782)</f>
        <v>0</v>
      </c>
      <c r="F3782">
        <f t="shared" si="59"/>
        <v>422</v>
      </c>
      <c r="H3782" s="59"/>
    </row>
    <row r="3783" spans="1:8">
      <c r="A3783" s="4" t="s">
        <v>61</v>
      </c>
      <c r="B3783" s="135" t="s">
        <v>60</v>
      </c>
      <c r="C3783" s="136">
        <v>44621</v>
      </c>
      <c r="D3783" s="137" cm="1">
        <f t="array" ref="D3783">INDEX(Horimetros!$5:$5,1,'Tabela Horímetros'!F3783)</f>
        <v>26597</v>
      </c>
      <c r="F3783">
        <f t="shared" si="59"/>
        <v>422</v>
      </c>
      <c r="H3783" s="59"/>
    </row>
    <row r="3784" spans="1:8">
      <c r="A3784" s="4" t="s">
        <v>63</v>
      </c>
      <c r="B3784" s="135" t="s">
        <v>62</v>
      </c>
      <c r="C3784" s="136">
        <v>44621</v>
      </c>
      <c r="D3784" s="137" cm="1">
        <f t="array" ref="D3784">INDEX(Horimetros!$6:$6,1,'Tabela Horímetros'!F3784)</f>
        <v>23597</v>
      </c>
      <c r="F3784">
        <f t="shared" si="59"/>
        <v>422</v>
      </c>
      <c r="H3784" s="59"/>
    </row>
    <row r="3785" spans="1:8">
      <c r="A3785" s="4" t="s">
        <v>68</v>
      </c>
      <c r="B3785" s="135" t="s">
        <v>67</v>
      </c>
      <c r="C3785" s="136">
        <v>44621</v>
      </c>
      <c r="D3785" s="137" cm="1">
        <f t="array" ref="D3785">INDEX(Horimetros!$7:$7,1,'Tabela Horímetros'!F3785)</f>
        <v>26169</v>
      </c>
      <c r="F3785">
        <f t="shared" si="59"/>
        <v>422</v>
      </c>
      <c r="H3785" s="59"/>
    </row>
    <row r="3786" spans="1:8">
      <c r="A3786" s="4" t="s">
        <v>72</v>
      </c>
      <c r="B3786" s="135" t="s">
        <v>71</v>
      </c>
      <c r="C3786" s="136">
        <v>44621</v>
      </c>
      <c r="D3786" s="137" cm="1">
        <f t="array" ref="D3786">INDEX(Horimetros!$8:$8,1,'Tabela Horímetros'!F3786)</f>
        <v>24653</v>
      </c>
      <c r="F3786">
        <f t="shared" si="59"/>
        <v>422</v>
      </c>
      <c r="H3786" s="59"/>
    </row>
    <row r="3787" spans="1:8">
      <c r="A3787" s="4" t="s">
        <v>76</v>
      </c>
      <c r="B3787" s="135" t="s">
        <v>75</v>
      </c>
      <c r="C3787" s="136">
        <v>44621</v>
      </c>
      <c r="D3787" s="137" t="e" cm="1">
        <f t="array" ref="D3787">INDEX(Horimetros!#REF!,1,'Tabela Horímetros'!F3787)</f>
        <v>#REF!</v>
      </c>
      <c r="F3787">
        <f t="shared" si="59"/>
        <v>422</v>
      </c>
      <c r="H3787" s="59"/>
    </row>
    <row r="3788" spans="1:8">
      <c r="A3788" s="4" t="s">
        <v>80</v>
      </c>
      <c r="B3788" s="135" t="s">
        <v>79</v>
      </c>
      <c r="C3788" s="136">
        <v>44621</v>
      </c>
      <c r="D3788" s="137" t="e" cm="1">
        <f t="array" ref="D3788">INDEX(Horimetros!#REF!,1,'Tabela Horímetros'!F3788)</f>
        <v>#REF!</v>
      </c>
      <c r="F3788">
        <f t="shared" si="59"/>
        <v>422</v>
      </c>
      <c r="H3788" s="59"/>
    </row>
    <row r="3789" spans="1:8">
      <c r="A3789" s="4" t="s">
        <v>84</v>
      </c>
      <c r="B3789" s="135" t="s">
        <v>83</v>
      </c>
      <c r="C3789" s="136">
        <v>44621</v>
      </c>
      <c r="D3789" s="137" t="e" cm="1">
        <f t="array" ref="D3789">INDEX(Horimetros!#REF!,1,'Tabela Horímetros'!F3789)</f>
        <v>#REF!</v>
      </c>
      <c r="F3789">
        <f t="shared" si="59"/>
        <v>422</v>
      </c>
      <c r="H3789" s="59"/>
    </row>
    <row r="3790" spans="1:8">
      <c r="A3790" s="4" t="s">
        <v>86</v>
      </c>
      <c r="B3790" s="135" t="s">
        <v>85</v>
      </c>
      <c r="C3790" s="136">
        <v>44621</v>
      </c>
      <c r="D3790" s="137" t="e" cm="1">
        <f t="array" ref="D3790">INDEX(Horimetros!#REF!,1,'Tabela Horímetros'!F3790)</f>
        <v>#REF!</v>
      </c>
      <c r="F3790">
        <f t="shared" si="59"/>
        <v>422</v>
      </c>
      <c r="H3790" s="59"/>
    </row>
    <row r="3791" spans="1:8">
      <c r="A3791" s="4" t="s">
        <v>59</v>
      </c>
      <c r="B3791" s="135" t="s">
        <v>58</v>
      </c>
      <c r="C3791" s="136">
        <v>44622</v>
      </c>
      <c r="D3791" s="137" cm="1">
        <f t="array" ref="D3791">INDEX(Horimetros!$4:$4,1,'Tabela Horímetros'!F3791)</f>
        <v>0</v>
      </c>
      <c r="F3791">
        <f t="shared" si="59"/>
        <v>423</v>
      </c>
      <c r="H3791" s="59"/>
    </row>
    <row r="3792" spans="1:8">
      <c r="A3792" s="4" t="s">
        <v>61</v>
      </c>
      <c r="B3792" s="135" t="s">
        <v>60</v>
      </c>
      <c r="C3792" s="136">
        <v>44622</v>
      </c>
      <c r="D3792" s="137" cm="1">
        <f t="array" ref="D3792">INDEX(Horimetros!$5:$5,1,'Tabela Horímetros'!F3792)</f>
        <v>26612</v>
      </c>
      <c r="F3792">
        <f t="shared" si="59"/>
        <v>423</v>
      </c>
      <c r="H3792" s="59"/>
    </row>
    <row r="3793" spans="1:8">
      <c r="A3793" s="4" t="s">
        <v>63</v>
      </c>
      <c r="B3793" s="135" t="s">
        <v>62</v>
      </c>
      <c r="C3793" s="136">
        <v>44622</v>
      </c>
      <c r="D3793" s="137" cm="1">
        <f t="array" ref="D3793">INDEX(Horimetros!$6:$6,1,'Tabela Horímetros'!F3793)</f>
        <v>23601</v>
      </c>
      <c r="F3793">
        <f t="shared" si="59"/>
        <v>423</v>
      </c>
      <c r="H3793" s="59"/>
    </row>
    <row r="3794" spans="1:8">
      <c r="A3794" s="4" t="s">
        <v>68</v>
      </c>
      <c r="B3794" s="135" t="s">
        <v>67</v>
      </c>
      <c r="C3794" s="136">
        <v>44622</v>
      </c>
      <c r="D3794" s="137" cm="1">
        <f t="array" ref="D3794">INDEX(Horimetros!$7:$7,1,'Tabela Horímetros'!F3794)</f>
        <v>26185</v>
      </c>
      <c r="F3794">
        <f t="shared" si="59"/>
        <v>423</v>
      </c>
      <c r="H3794" s="59"/>
    </row>
    <row r="3795" spans="1:8">
      <c r="A3795" s="4" t="s">
        <v>72</v>
      </c>
      <c r="B3795" s="135" t="s">
        <v>71</v>
      </c>
      <c r="C3795" s="136">
        <v>44622</v>
      </c>
      <c r="D3795" s="137" cm="1">
        <f t="array" ref="D3795">INDEX(Horimetros!$8:$8,1,'Tabela Horímetros'!F3795)</f>
        <v>24653</v>
      </c>
      <c r="F3795">
        <f t="shared" si="59"/>
        <v>423</v>
      </c>
      <c r="H3795" s="59"/>
    </row>
    <row r="3796" spans="1:8">
      <c r="A3796" s="4" t="s">
        <v>76</v>
      </c>
      <c r="B3796" s="135" t="s">
        <v>75</v>
      </c>
      <c r="C3796" s="136">
        <v>44622</v>
      </c>
      <c r="D3796" s="137" t="e" cm="1">
        <f t="array" ref="D3796">INDEX(Horimetros!#REF!,1,'Tabela Horímetros'!F3796)</f>
        <v>#REF!</v>
      </c>
      <c r="F3796">
        <f t="shared" si="59"/>
        <v>423</v>
      </c>
      <c r="H3796" s="59"/>
    </row>
    <row r="3797" spans="1:8">
      <c r="A3797" s="4" t="s">
        <v>80</v>
      </c>
      <c r="B3797" s="135" t="s">
        <v>79</v>
      </c>
      <c r="C3797" s="136">
        <v>44622</v>
      </c>
      <c r="D3797" s="137" t="e" cm="1">
        <f t="array" ref="D3797">INDEX(Horimetros!#REF!,1,'Tabela Horímetros'!F3797)</f>
        <v>#REF!</v>
      </c>
      <c r="F3797">
        <f t="shared" ref="F3797:F3860" si="60">F3788+1</f>
        <v>423</v>
      </c>
      <c r="H3797" s="59"/>
    </row>
    <row r="3798" spans="1:8">
      <c r="A3798" s="4" t="s">
        <v>84</v>
      </c>
      <c r="B3798" s="135" t="s">
        <v>83</v>
      </c>
      <c r="C3798" s="136">
        <v>44622</v>
      </c>
      <c r="D3798" s="137" t="e" cm="1">
        <f t="array" ref="D3798">INDEX(Horimetros!#REF!,1,'Tabela Horímetros'!F3798)</f>
        <v>#REF!</v>
      </c>
      <c r="F3798">
        <f t="shared" si="60"/>
        <v>423</v>
      </c>
      <c r="H3798" s="59"/>
    </row>
    <row r="3799" spans="1:8">
      <c r="A3799" s="4" t="s">
        <v>86</v>
      </c>
      <c r="B3799" s="135" t="s">
        <v>85</v>
      </c>
      <c r="C3799" s="136">
        <v>44622</v>
      </c>
      <c r="D3799" s="137" t="e" cm="1">
        <f t="array" ref="D3799">INDEX(Horimetros!#REF!,1,'Tabela Horímetros'!F3799)</f>
        <v>#REF!</v>
      </c>
      <c r="F3799">
        <f t="shared" si="60"/>
        <v>423</v>
      </c>
      <c r="H3799" s="59"/>
    </row>
    <row r="3800" spans="1:8">
      <c r="A3800" s="4" t="s">
        <v>59</v>
      </c>
      <c r="B3800" s="135" t="s">
        <v>58</v>
      </c>
      <c r="C3800" s="136">
        <v>44623</v>
      </c>
      <c r="D3800" s="137" cm="1">
        <f t="array" ref="D3800">INDEX(Horimetros!$4:$4,1,'Tabela Horímetros'!F3800)</f>
        <v>0</v>
      </c>
      <c r="F3800">
        <f t="shared" si="60"/>
        <v>424</v>
      </c>
      <c r="H3800" s="59"/>
    </row>
    <row r="3801" spans="1:8">
      <c r="A3801" s="4" t="s">
        <v>61</v>
      </c>
      <c r="B3801" s="135" t="s">
        <v>60</v>
      </c>
      <c r="C3801" s="136">
        <v>44623</v>
      </c>
      <c r="D3801" s="137" cm="1">
        <f t="array" ref="D3801">INDEX(Horimetros!$5:$5,1,'Tabela Horímetros'!F3801)</f>
        <v>26633</v>
      </c>
      <c r="F3801">
        <f t="shared" si="60"/>
        <v>424</v>
      </c>
      <c r="H3801" s="59"/>
    </row>
    <row r="3802" spans="1:8">
      <c r="A3802" s="4" t="s">
        <v>63</v>
      </c>
      <c r="B3802" s="135" t="s">
        <v>62</v>
      </c>
      <c r="C3802" s="136">
        <v>44623</v>
      </c>
      <c r="D3802" s="137" cm="1">
        <f t="array" ref="D3802">INDEX(Horimetros!$6:$6,1,'Tabela Horímetros'!F3802)</f>
        <v>23610</v>
      </c>
      <c r="F3802">
        <f t="shared" si="60"/>
        <v>424</v>
      </c>
      <c r="H3802" s="59"/>
    </row>
    <row r="3803" spans="1:8">
      <c r="A3803" s="4" t="s">
        <v>68</v>
      </c>
      <c r="B3803" s="135" t="s">
        <v>67</v>
      </c>
      <c r="C3803" s="136">
        <v>44623</v>
      </c>
      <c r="D3803" s="137" cm="1">
        <f t="array" ref="D3803">INDEX(Horimetros!$7:$7,1,'Tabela Horímetros'!F3803)</f>
        <v>26205</v>
      </c>
      <c r="F3803">
        <f t="shared" si="60"/>
        <v>424</v>
      </c>
      <c r="H3803" s="59"/>
    </row>
    <row r="3804" spans="1:8">
      <c r="A3804" s="4" t="s">
        <v>72</v>
      </c>
      <c r="B3804" s="135" t="s">
        <v>71</v>
      </c>
      <c r="C3804" s="136">
        <v>44623</v>
      </c>
      <c r="D3804" s="137" cm="1">
        <f t="array" ref="D3804">INDEX(Horimetros!$8:$8,1,'Tabela Horímetros'!F3804)</f>
        <v>24653</v>
      </c>
      <c r="F3804">
        <f t="shared" si="60"/>
        <v>424</v>
      </c>
      <c r="H3804" s="59"/>
    </row>
    <row r="3805" spans="1:8">
      <c r="A3805" s="4" t="s">
        <v>76</v>
      </c>
      <c r="B3805" s="135" t="s">
        <v>75</v>
      </c>
      <c r="C3805" s="136">
        <v>44623</v>
      </c>
      <c r="D3805" s="137" t="e" cm="1">
        <f t="array" ref="D3805">INDEX(Horimetros!#REF!,1,'Tabela Horímetros'!F3805)</f>
        <v>#REF!</v>
      </c>
      <c r="F3805">
        <f t="shared" si="60"/>
        <v>424</v>
      </c>
      <c r="H3805" s="59"/>
    </row>
    <row r="3806" spans="1:8">
      <c r="A3806" s="4" t="s">
        <v>80</v>
      </c>
      <c r="B3806" s="135" t="s">
        <v>79</v>
      </c>
      <c r="C3806" s="136">
        <v>44623</v>
      </c>
      <c r="D3806" s="137" t="e" cm="1">
        <f t="array" ref="D3806">INDEX(Horimetros!#REF!,1,'Tabela Horímetros'!F3806)</f>
        <v>#REF!</v>
      </c>
      <c r="F3806">
        <f t="shared" si="60"/>
        <v>424</v>
      </c>
      <c r="H3806" s="59"/>
    </row>
    <row r="3807" spans="1:8">
      <c r="A3807" s="4" t="s">
        <v>84</v>
      </c>
      <c r="B3807" s="135" t="s">
        <v>83</v>
      </c>
      <c r="C3807" s="136">
        <v>44623</v>
      </c>
      <c r="D3807" s="137" t="e" cm="1">
        <f t="array" ref="D3807">INDEX(Horimetros!#REF!,1,'Tabela Horímetros'!F3807)</f>
        <v>#REF!</v>
      </c>
      <c r="F3807">
        <f t="shared" si="60"/>
        <v>424</v>
      </c>
      <c r="H3807" s="59"/>
    </row>
    <row r="3808" spans="1:8">
      <c r="A3808" s="4" t="s">
        <v>86</v>
      </c>
      <c r="B3808" s="135" t="s">
        <v>85</v>
      </c>
      <c r="C3808" s="136">
        <v>44623</v>
      </c>
      <c r="D3808" s="137" t="e" cm="1">
        <f t="array" ref="D3808">INDEX(Horimetros!#REF!,1,'Tabela Horímetros'!F3808)</f>
        <v>#REF!</v>
      </c>
      <c r="F3808">
        <f t="shared" si="60"/>
        <v>424</v>
      </c>
      <c r="H3808" s="59"/>
    </row>
    <row r="3809" spans="1:8">
      <c r="A3809" s="4" t="s">
        <v>59</v>
      </c>
      <c r="B3809" s="135" t="s">
        <v>58</v>
      </c>
      <c r="C3809" s="136">
        <v>44624</v>
      </c>
      <c r="D3809" s="137" cm="1">
        <f t="array" ref="D3809">INDEX(Horimetros!$4:$4,1,'Tabela Horímetros'!F3809)</f>
        <v>0</v>
      </c>
      <c r="F3809">
        <f t="shared" si="60"/>
        <v>425</v>
      </c>
      <c r="H3809" s="59"/>
    </row>
    <row r="3810" spans="1:8">
      <c r="A3810" s="4" t="s">
        <v>61</v>
      </c>
      <c r="B3810" s="135" t="s">
        <v>60</v>
      </c>
      <c r="C3810" s="136">
        <v>44624</v>
      </c>
      <c r="D3810" s="137" cm="1">
        <f t="array" ref="D3810">INDEX(Horimetros!$5:$5,1,'Tabela Horímetros'!F3810)</f>
        <v>26652</v>
      </c>
      <c r="F3810">
        <f t="shared" si="60"/>
        <v>425</v>
      </c>
      <c r="H3810" s="59"/>
    </row>
    <row r="3811" spans="1:8">
      <c r="A3811" s="4" t="s">
        <v>63</v>
      </c>
      <c r="B3811" s="135" t="s">
        <v>62</v>
      </c>
      <c r="C3811" s="136">
        <v>44624</v>
      </c>
      <c r="D3811" s="137" cm="1">
        <f t="array" ref="D3811">INDEX(Horimetros!$6:$6,1,'Tabela Horímetros'!F3811)</f>
        <v>23610</v>
      </c>
      <c r="F3811">
        <f t="shared" si="60"/>
        <v>425</v>
      </c>
      <c r="H3811" s="59"/>
    </row>
    <row r="3812" spans="1:8">
      <c r="A3812" s="4" t="s">
        <v>68</v>
      </c>
      <c r="B3812" s="135" t="s">
        <v>67</v>
      </c>
      <c r="C3812" s="136">
        <v>44624</v>
      </c>
      <c r="D3812" s="137" cm="1">
        <f t="array" ref="D3812">INDEX(Horimetros!$7:$7,1,'Tabela Horímetros'!F3812)</f>
        <v>26226</v>
      </c>
      <c r="F3812">
        <f t="shared" si="60"/>
        <v>425</v>
      </c>
      <c r="H3812" s="59"/>
    </row>
    <row r="3813" spans="1:8">
      <c r="A3813" s="4" t="s">
        <v>72</v>
      </c>
      <c r="B3813" s="135" t="s">
        <v>71</v>
      </c>
      <c r="C3813" s="136">
        <v>44624</v>
      </c>
      <c r="D3813" s="137" cm="1">
        <f t="array" ref="D3813">INDEX(Horimetros!$8:$8,1,'Tabela Horímetros'!F3813)</f>
        <v>24653</v>
      </c>
      <c r="F3813">
        <f t="shared" si="60"/>
        <v>425</v>
      </c>
      <c r="H3813" s="59"/>
    </row>
    <row r="3814" spans="1:8">
      <c r="A3814" s="4" t="s">
        <v>76</v>
      </c>
      <c r="B3814" s="135" t="s">
        <v>75</v>
      </c>
      <c r="C3814" s="136">
        <v>44624</v>
      </c>
      <c r="D3814" s="137" t="e" cm="1">
        <f t="array" ref="D3814">INDEX(Horimetros!#REF!,1,'Tabela Horímetros'!F3814)</f>
        <v>#REF!</v>
      </c>
      <c r="F3814">
        <f t="shared" si="60"/>
        <v>425</v>
      </c>
      <c r="H3814" s="59"/>
    </row>
    <row r="3815" spans="1:8">
      <c r="A3815" s="4" t="s">
        <v>80</v>
      </c>
      <c r="B3815" s="135" t="s">
        <v>79</v>
      </c>
      <c r="C3815" s="136">
        <v>44624</v>
      </c>
      <c r="D3815" s="137" t="e" cm="1">
        <f t="array" ref="D3815">INDEX(Horimetros!#REF!,1,'Tabela Horímetros'!F3815)</f>
        <v>#REF!</v>
      </c>
      <c r="F3815">
        <f t="shared" si="60"/>
        <v>425</v>
      </c>
      <c r="H3815" s="59"/>
    </row>
    <row r="3816" spans="1:8">
      <c r="A3816" s="4" t="s">
        <v>84</v>
      </c>
      <c r="B3816" s="135" t="s">
        <v>83</v>
      </c>
      <c r="C3816" s="136">
        <v>44624</v>
      </c>
      <c r="D3816" s="137" t="e" cm="1">
        <f t="array" ref="D3816">INDEX(Horimetros!#REF!,1,'Tabela Horímetros'!F3816)</f>
        <v>#REF!</v>
      </c>
      <c r="F3816">
        <f t="shared" si="60"/>
        <v>425</v>
      </c>
      <c r="H3816" s="59"/>
    </row>
    <row r="3817" spans="1:8">
      <c r="A3817" s="4" t="s">
        <v>86</v>
      </c>
      <c r="B3817" s="135" t="s">
        <v>85</v>
      </c>
      <c r="C3817" s="136">
        <v>44624</v>
      </c>
      <c r="D3817" s="137" t="e" cm="1">
        <f t="array" ref="D3817">INDEX(Horimetros!#REF!,1,'Tabela Horímetros'!F3817)</f>
        <v>#REF!</v>
      </c>
      <c r="F3817">
        <f t="shared" si="60"/>
        <v>425</v>
      </c>
      <c r="H3817" s="59"/>
    </row>
    <row r="3818" spans="1:8">
      <c r="A3818" s="4" t="s">
        <v>59</v>
      </c>
      <c r="B3818" s="135" t="s">
        <v>58</v>
      </c>
      <c r="C3818" s="136">
        <v>44625</v>
      </c>
      <c r="D3818" s="137" cm="1">
        <f t="array" ref="D3818">INDEX(Horimetros!$4:$4,1,'Tabela Horímetros'!F3818)</f>
        <v>0</v>
      </c>
      <c r="F3818">
        <f t="shared" si="60"/>
        <v>426</v>
      </c>
      <c r="H3818" s="59"/>
    </row>
    <row r="3819" spans="1:8">
      <c r="A3819" s="4" t="s">
        <v>61</v>
      </c>
      <c r="B3819" s="135" t="s">
        <v>60</v>
      </c>
      <c r="C3819" s="136">
        <v>44625</v>
      </c>
      <c r="D3819" s="137" cm="1">
        <f t="array" ref="D3819">INDEX(Horimetros!$5:$5,1,'Tabela Horímetros'!F3819)</f>
        <v>26682</v>
      </c>
      <c r="F3819">
        <f t="shared" si="60"/>
        <v>426</v>
      </c>
      <c r="H3819" s="59"/>
    </row>
    <row r="3820" spans="1:8">
      <c r="A3820" s="4" t="s">
        <v>63</v>
      </c>
      <c r="B3820" s="135" t="s">
        <v>62</v>
      </c>
      <c r="C3820" s="136">
        <v>44625</v>
      </c>
      <c r="D3820" s="137" cm="1">
        <f t="array" ref="D3820">INDEX(Horimetros!$6:$6,1,'Tabela Horímetros'!F3820)</f>
        <v>23611</v>
      </c>
      <c r="F3820">
        <f t="shared" si="60"/>
        <v>426</v>
      </c>
      <c r="H3820" s="59"/>
    </row>
    <row r="3821" spans="1:8">
      <c r="A3821" s="4" t="s">
        <v>68</v>
      </c>
      <c r="B3821" s="135" t="s">
        <v>67</v>
      </c>
      <c r="C3821" s="136">
        <v>44625</v>
      </c>
      <c r="D3821" s="137" cm="1">
        <f t="array" ref="D3821">INDEX(Horimetros!$7:$7,1,'Tabela Horímetros'!F3821)</f>
        <v>26265</v>
      </c>
      <c r="F3821">
        <f t="shared" si="60"/>
        <v>426</v>
      </c>
      <c r="H3821" s="59"/>
    </row>
    <row r="3822" spans="1:8">
      <c r="A3822" s="4" t="s">
        <v>72</v>
      </c>
      <c r="B3822" s="135" t="s">
        <v>71</v>
      </c>
      <c r="C3822" s="136">
        <v>44625</v>
      </c>
      <c r="D3822" s="137" cm="1">
        <f t="array" ref="D3822">INDEX(Horimetros!$8:$8,1,'Tabela Horímetros'!F3822)</f>
        <v>24653</v>
      </c>
      <c r="F3822">
        <f t="shared" si="60"/>
        <v>426</v>
      </c>
      <c r="H3822" s="59"/>
    </row>
    <row r="3823" spans="1:8">
      <c r="A3823" s="4" t="s">
        <v>76</v>
      </c>
      <c r="B3823" s="135" t="s">
        <v>75</v>
      </c>
      <c r="C3823" s="136">
        <v>44625</v>
      </c>
      <c r="D3823" s="137" t="e" cm="1">
        <f t="array" ref="D3823">INDEX(Horimetros!#REF!,1,'Tabela Horímetros'!F3823)</f>
        <v>#REF!</v>
      </c>
      <c r="F3823">
        <f t="shared" si="60"/>
        <v>426</v>
      </c>
      <c r="H3823" s="59"/>
    </row>
    <row r="3824" spans="1:8">
      <c r="A3824" s="4" t="s">
        <v>80</v>
      </c>
      <c r="B3824" s="135" t="s">
        <v>79</v>
      </c>
      <c r="C3824" s="136">
        <v>44625</v>
      </c>
      <c r="D3824" s="137" t="e" cm="1">
        <f t="array" ref="D3824">INDEX(Horimetros!#REF!,1,'Tabela Horímetros'!F3824)</f>
        <v>#REF!</v>
      </c>
      <c r="F3824">
        <f t="shared" si="60"/>
        <v>426</v>
      </c>
      <c r="H3824" s="59"/>
    </row>
    <row r="3825" spans="1:8">
      <c r="A3825" s="4" t="s">
        <v>84</v>
      </c>
      <c r="B3825" s="135" t="s">
        <v>83</v>
      </c>
      <c r="C3825" s="136">
        <v>44625</v>
      </c>
      <c r="D3825" s="137" t="e" cm="1">
        <f t="array" ref="D3825">INDEX(Horimetros!#REF!,1,'Tabela Horímetros'!F3825)</f>
        <v>#REF!</v>
      </c>
      <c r="F3825">
        <f t="shared" si="60"/>
        <v>426</v>
      </c>
      <c r="H3825" s="59"/>
    </row>
    <row r="3826" spans="1:8">
      <c r="A3826" s="4" t="s">
        <v>86</v>
      </c>
      <c r="B3826" s="135" t="s">
        <v>85</v>
      </c>
      <c r="C3826" s="136">
        <v>44625</v>
      </c>
      <c r="D3826" s="137" t="e" cm="1">
        <f t="array" ref="D3826">INDEX(Horimetros!#REF!,1,'Tabela Horímetros'!F3826)</f>
        <v>#REF!</v>
      </c>
      <c r="F3826">
        <f t="shared" si="60"/>
        <v>426</v>
      </c>
      <c r="H3826" s="59"/>
    </row>
    <row r="3827" spans="1:8">
      <c r="A3827" s="4" t="s">
        <v>59</v>
      </c>
      <c r="B3827" s="135" t="s">
        <v>58</v>
      </c>
      <c r="C3827" s="136">
        <v>44626</v>
      </c>
      <c r="D3827" s="137" cm="1">
        <f t="array" ref="D3827">INDEX(Horimetros!$4:$4,1,'Tabela Horímetros'!F3827)</f>
        <v>0</v>
      </c>
      <c r="F3827">
        <f t="shared" si="60"/>
        <v>427</v>
      </c>
      <c r="H3827" s="59"/>
    </row>
    <row r="3828" spans="1:8">
      <c r="A3828" s="4" t="s">
        <v>61</v>
      </c>
      <c r="B3828" s="135" t="s">
        <v>60</v>
      </c>
      <c r="C3828" s="136">
        <v>44626</v>
      </c>
      <c r="D3828" s="137" cm="1">
        <f t="array" ref="D3828">INDEX(Horimetros!$5:$5,1,'Tabela Horímetros'!F3828)</f>
        <v>26687</v>
      </c>
      <c r="F3828">
        <f t="shared" si="60"/>
        <v>427</v>
      </c>
      <c r="H3828" s="59"/>
    </row>
    <row r="3829" spans="1:8">
      <c r="A3829" s="4" t="s">
        <v>63</v>
      </c>
      <c r="B3829" s="135" t="s">
        <v>62</v>
      </c>
      <c r="C3829" s="136">
        <v>44626</v>
      </c>
      <c r="D3829" s="137" cm="1">
        <f t="array" ref="D3829">INDEX(Horimetros!$6:$6,1,'Tabela Horímetros'!F3829)</f>
        <v>23611</v>
      </c>
      <c r="F3829">
        <f t="shared" si="60"/>
        <v>427</v>
      </c>
      <c r="H3829" s="59"/>
    </row>
    <row r="3830" spans="1:8">
      <c r="A3830" s="4" t="s">
        <v>68</v>
      </c>
      <c r="B3830" s="135" t="s">
        <v>67</v>
      </c>
      <c r="C3830" s="136">
        <v>44626</v>
      </c>
      <c r="D3830" s="137" cm="1">
        <f t="array" ref="D3830">INDEX(Horimetros!$7:$7,1,'Tabela Horímetros'!F3830)</f>
        <v>26269</v>
      </c>
      <c r="F3830">
        <f t="shared" si="60"/>
        <v>427</v>
      </c>
      <c r="H3830" s="59"/>
    </row>
    <row r="3831" spans="1:8">
      <c r="A3831" s="4" t="s">
        <v>72</v>
      </c>
      <c r="B3831" s="135" t="s">
        <v>71</v>
      </c>
      <c r="C3831" s="136">
        <v>44626</v>
      </c>
      <c r="D3831" s="137" cm="1">
        <f t="array" ref="D3831">INDEX(Horimetros!$8:$8,1,'Tabela Horímetros'!F3831)</f>
        <v>24654</v>
      </c>
      <c r="F3831">
        <f t="shared" si="60"/>
        <v>427</v>
      </c>
      <c r="H3831" s="59"/>
    </row>
    <row r="3832" spans="1:8">
      <c r="A3832" s="4" t="s">
        <v>76</v>
      </c>
      <c r="B3832" s="135" t="s">
        <v>75</v>
      </c>
      <c r="C3832" s="136">
        <v>44626</v>
      </c>
      <c r="D3832" s="137" t="e" cm="1">
        <f t="array" ref="D3832">INDEX(Horimetros!#REF!,1,'Tabela Horímetros'!F3832)</f>
        <v>#REF!</v>
      </c>
      <c r="F3832">
        <f t="shared" si="60"/>
        <v>427</v>
      </c>
      <c r="H3832" s="59"/>
    </row>
    <row r="3833" spans="1:8">
      <c r="A3833" s="4" t="s">
        <v>80</v>
      </c>
      <c r="B3833" s="135" t="s">
        <v>79</v>
      </c>
      <c r="C3833" s="136">
        <v>44626</v>
      </c>
      <c r="D3833" s="137" t="e" cm="1">
        <f t="array" ref="D3833">INDEX(Horimetros!#REF!,1,'Tabela Horímetros'!F3833)</f>
        <v>#REF!</v>
      </c>
      <c r="F3833">
        <f t="shared" si="60"/>
        <v>427</v>
      </c>
      <c r="H3833" s="59"/>
    </row>
    <row r="3834" spans="1:8">
      <c r="A3834" s="4" t="s">
        <v>84</v>
      </c>
      <c r="B3834" s="135" t="s">
        <v>83</v>
      </c>
      <c r="C3834" s="136">
        <v>44626</v>
      </c>
      <c r="D3834" s="137" t="e" cm="1">
        <f t="array" ref="D3834">INDEX(Horimetros!#REF!,1,'Tabela Horímetros'!F3834)</f>
        <v>#REF!</v>
      </c>
      <c r="F3834">
        <f t="shared" si="60"/>
        <v>427</v>
      </c>
      <c r="H3834" s="59"/>
    </row>
    <row r="3835" spans="1:8">
      <c r="A3835" s="4" t="s">
        <v>86</v>
      </c>
      <c r="B3835" s="135" t="s">
        <v>85</v>
      </c>
      <c r="C3835" s="136">
        <v>44626</v>
      </c>
      <c r="D3835" s="137" t="e" cm="1">
        <f t="array" ref="D3835">INDEX(Horimetros!#REF!,1,'Tabela Horímetros'!F3835)</f>
        <v>#REF!</v>
      </c>
      <c r="F3835">
        <f t="shared" si="60"/>
        <v>427</v>
      </c>
      <c r="H3835" s="59"/>
    </row>
    <row r="3836" spans="1:8">
      <c r="A3836" s="4" t="s">
        <v>59</v>
      </c>
      <c r="B3836" s="135" t="s">
        <v>58</v>
      </c>
      <c r="C3836" s="136">
        <v>44627</v>
      </c>
      <c r="D3836" s="137" cm="1">
        <f t="array" ref="D3836">INDEX(Horimetros!$4:$4,1,'Tabela Horímetros'!F3836)</f>
        <v>0</v>
      </c>
      <c r="F3836">
        <f t="shared" si="60"/>
        <v>428</v>
      </c>
      <c r="H3836" s="59"/>
    </row>
    <row r="3837" spans="1:8">
      <c r="A3837" s="4" t="s">
        <v>61</v>
      </c>
      <c r="B3837" s="135" t="s">
        <v>60</v>
      </c>
      <c r="C3837" s="136">
        <v>44627</v>
      </c>
      <c r="D3837" s="137" cm="1">
        <f t="array" ref="D3837">INDEX(Horimetros!$5:$5,1,'Tabela Horímetros'!F3837)</f>
        <v>26707</v>
      </c>
      <c r="F3837">
        <f t="shared" si="60"/>
        <v>428</v>
      </c>
      <c r="H3837" s="59"/>
    </row>
    <row r="3838" spans="1:8">
      <c r="A3838" s="4" t="s">
        <v>63</v>
      </c>
      <c r="B3838" s="135" t="s">
        <v>62</v>
      </c>
      <c r="C3838" s="136">
        <v>44627</v>
      </c>
      <c r="D3838" s="137" cm="1">
        <f t="array" ref="D3838">INDEX(Horimetros!$6:$6,1,'Tabela Horímetros'!F3838)</f>
        <v>23611</v>
      </c>
      <c r="F3838">
        <f t="shared" si="60"/>
        <v>428</v>
      </c>
      <c r="H3838" s="59"/>
    </row>
    <row r="3839" spans="1:8">
      <c r="A3839" s="4" t="s">
        <v>68</v>
      </c>
      <c r="B3839" s="135" t="s">
        <v>67</v>
      </c>
      <c r="C3839" s="136">
        <v>44627</v>
      </c>
      <c r="D3839" s="137" cm="1">
        <f t="array" ref="D3839">INDEX(Horimetros!$7:$7,1,'Tabela Horímetros'!F3839)</f>
        <v>26284</v>
      </c>
      <c r="F3839">
        <f t="shared" si="60"/>
        <v>428</v>
      </c>
      <c r="H3839" s="59"/>
    </row>
    <row r="3840" spans="1:8">
      <c r="A3840" s="4" t="s">
        <v>72</v>
      </c>
      <c r="B3840" s="135" t="s">
        <v>71</v>
      </c>
      <c r="C3840" s="136">
        <v>44627</v>
      </c>
      <c r="D3840" s="137" cm="1">
        <f t="array" ref="D3840">INDEX(Horimetros!$8:$8,1,'Tabela Horímetros'!F3840)</f>
        <v>24670</v>
      </c>
      <c r="F3840">
        <f t="shared" si="60"/>
        <v>428</v>
      </c>
      <c r="H3840" s="59"/>
    </row>
    <row r="3841" spans="1:8">
      <c r="A3841" s="4" t="s">
        <v>76</v>
      </c>
      <c r="B3841" s="135" t="s">
        <v>75</v>
      </c>
      <c r="C3841" s="136">
        <v>44627</v>
      </c>
      <c r="D3841" s="137" t="e" cm="1">
        <f t="array" ref="D3841">INDEX(Horimetros!#REF!,1,'Tabela Horímetros'!F3841)</f>
        <v>#REF!</v>
      </c>
      <c r="F3841">
        <f t="shared" si="60"/>
        <v>428</v>
      </c>
      <c r="H3841" s="59"/>
    </row>
    <row r="3842" spans="1:8">
      <c r="A3842" s="4" t="s">
        <v>80</v>
      </c>
      <c r="B3842" s="135" t="s">
        <v>79</v>
      </c>
      <c r="C3842" s="136">
        <v>44627</v>
      </c>
      <c r="D3842" s="137" t="e" cm="1">
        <f t="array" ref="D3842">INDEX(Horimetros!#REF!,1,'Tabela Horímetros'!F3842)</f>
        <v>#REF!</v>
      </c>
      <c r="F3842">
        <f t="shared" si="60"/>
        <v>428</v>
      </c>
      <c r="H3842" s="59"/>
    </row>
    <row r="3843" spans="1:8">
      <c r="A3843" s="4" t="s">
        <v>84</v>
      </c>
      <c r="B3843" s="135" t="s">
        <v>83</v>
      </c>
      <c r="C3843" s="136">
        <v>44627</v>
      </c>
      <c r="D3843" s="137" t="e" cm="1">
        <f t="array" ref="D3843">INDEX(Horimetros!#REF!,1,'Tabela Horímetros'!F3843)</f>
        <v>#REF!</v>
      </c>
      <c r="F3843">
        <f t="shared" si="60"/>
        <v>428</v>
      </c>
      <c r="H3843" s="59"/>
    </row>
    <row r="3844" spans="1:8">
      <c r="A3844" s="4" t="s">
        <v>86</v>
      </c>
      <c r="B3844" s="135" t="s">
        <v>85</v>
      </c>
      <c r="C3844" s="136">
        <v>44627</v>
      </c>
      <c r="D3844" s="137" t="e" cm="1">
        <f t="array" ref="D3844">INDEX(Horimetros!#REF!,1,'Tabela Horímetros'!F3844)</f>
        <v>#REF!</v>
      </c>
      <c r="F3844">
        <f t="shared" si="60"/>
        <v>428</v>
      </c>
      <c r="H3844" s="59"/>
    </row>
    <row r="3845" spans="1:8">
      <c r="A3845" s="4" t="s">
        <v>59</v>
      </c>
      <c r="B3845" s="135" t="s">
        <v>58</v>
      </c>
      <c r="C3845" s="136">
        <v>44628</v>
      </c>
      <c r="D3845" s="137" cm="1">
        <f t="array" ref="D3845">INDEX(Horimetros!$4:$4,1,'Tabela Horímetros'!F3845)</f>
        <v>0</v>
      </c>
      <c r="F3845">
        <f t="shared" si="60"/>
        <v>429</v>
      </c>
      <c r="H3845" s="59"/>
    </row>
    <row r="3846" spans="1:8">
      <c r="A3846" s="4" t="s">
        <v>61</v>
      </c>
      <c r="B3846" s="135" t="s">
        <v>60</v>
      </c>
      <c r="C3846" s="136">
        <v>44628</v>
      </c>
      <c r="D3846" s="137" cm="1">
        <f t="array" ref="D3846">INDEX(Horimetros!$5:$5,1,'Tabela Horímetros'!F3846)</f>
        <v>26709</v>
      </c>
      <c r="F3846">
        <f t="shared" si="60"/>
        <v>429</v>
      </c>
      <c r="H3846" s="59"/>
    </row>
    <row r="3847" spans="1:8">
      <c r="A3847" s="4" t="s">
        <v>63</v>
      </c>
      <c r="B3847" s="135" t="s">
        <v>62</v>
      </c>
      <c r="C3847" s="136">
        <v>44628</v>
      </c>
      <c r="D3847" s="137" cm="1">
        <f t="array" ref="D3847">INDEX(Horimetros!$6:$6,1,'Tabela Horímetros'!F3847)</f>
        <v>23611</v>
      </c>
      <c r="F3847">
        <f t="shared" si="60"/>
        <v>429</v>
      </c>
      <c r="H3847" s="59"/>
    </row>
    <row r="3848" spans="1:8">
      <c r="A3848" s="4" t="s">
        <v>68</v>
      </c>
      <c r="B3848" s="135" t="s">
        <v>67</v>
      </c>
      <c r="C3848" s="136">
        <v>44628</v>
      </c>
      <c r="D3848" s="137" cm="1">
        <f t="array" ref="D3848">INDEX(Horimetros!$7:$7,1,'Tabela Horímetros'!F3848)</f>
        <v>26305</v>
      </c>
      <c r="F3848">
        <f t="shared" si="60"/>
        <v>429</v>
      </c>
      <c r="H3848" s="59"/>
    </row>
    <row r="3849" spans="1:8">
      <c r="A3849" s="4" t="s">
        <v>72</v>
      </c>
      <c r="B3849" s="135" t="s">
        <v>71</v>
      </c>
      <c r="C3849" s="136">
        <v>44628</v>
      </c>
      <c r="D3849" s="137" cm="1">
        <f t="array" ref="D3849">INDEX(Horimetros!$8:$8,1,'Tabela Horímetros'!F3849)</f>
        <v>24688</v>
      </c>
      <c r="F3849">
        <f t="shared" si="60"/>
        <v>429</v>
      </c>
      <c r="H3849" s="59"/>
    </row>
    <row r="3850" spans="1:8">
      <c r="A3850" s="4" t="s">
        <v>76</v>
      </c>
      <c r="B3850" s="135" t="s">
        <v>75</v>
      </c>
      <c r="C3850" s="136">
        <v>44628</v>
      </c>
      <c r="D3850" s="137" t="e" cm="1">
        <f t="array" ref="D3850">INDEX(Horimetros!#REF!,1,'Tabela Horímetros'!F3850)</f>
        <v>#REF!</v>
      </c>
      <c r="F3850">
        <f t="shared" si="60"/>
        <v>429</v>
      </c>
      <c r="H3850" s="59"/>
    </row>
    <row r="3851" spans="1:8">
      <c r="A3851" s="4" t="s">
        <v>80</v>
      </c>
      <c r="B3851" s="135" t="s">
        <v>79</v>
      </c>
      <c r="C3851" s="136">
        <v>44628</v>
      </c>
      <c r="D3851" s="137" t="e" cm="1">
        <f t="array" ref="D3851">INDEX(Horimetros!#REF!,1,'Tabela Horímetros'!F3851)</f>
        <v>#REF!</v>
      </c>
      <c r="F3851">
        <f t="shared" si="60"/>
        <v>429</v>
      </c>
      <c r="H3851" s="59"/>
    </row>
    <row r="3852" spans="1:8">
      <c r="A3852" s="4" t="s">
        <v>84</v>
      </c>
      <c r="B3852" s="135" t="s">
        <v>83</v>
      </c>
      <c r="C3852" s="136">
        <v>44628</v>
      </c>
      <c r="D3852" s="137" t="e" cm="1">
        <f t="array" ref="D3852">INDEX(Horimetros!#REF!,1,'Tabela Horímetros'!F3852)</f>
        <v>#REF!</v>
      </c>
      <c r="F3852">
        <f t="shared" si="60"/>
        <v>429</v>
      </c>
      <c r="H3852" s="59"/>
    </row>
    <row r="3853" spans="1:8">
      <c r="A3853" s="4" t="s">
        <v>86</v>
      </c>
      <c r="B3853" s="135" t="s">
        <v>85</v>
      </c>
      <c r="C3853" s="136">
        <v>44628</v>
      </c>
      <c r="D3853" s="137" t="e" cm="1">
        <f t="array" ref="D3853">INDEX(Horimetros!#REF!,1,'Tabela Horímetros'!F3853)</f>
        <v>#REF!</v>
      </c>
      <c r="F3853">
        <f t="shared" si="60"/>
        <v>429</v>
      </c>
      <c r="H3853" s="59"/>
    </row>
    <row r="3854" spans="1:8">
      <c r="A3854" s="4" t="s">
        <v>59</v>
      </c>
      <c r="B3854" s="135" t="s">
        <v>58</v>
      </c>
      <c r="C3854" s="136">
        <v>44629</v>
      </c>
      <c r="D3854" s="137" cm="1">
        <f t="array" ref="D3854">INDEX(Horimetros!$4:$4,1,'Tabela Horímetros'!F3854)</f>
        <v>0</v>
      </c>
      <c r="F3854">
        <f t="shared" si="60"/>
        <v>430</v>
      </c>
      <c r="H3854" s="59"/>
    </row>
    <row r="3855" spans="1:8">
      <c r="A3855" s="4" t="s">
        <v>61</v>
      </c>
      <c r="B3855" s="135" t="s">
        <v>60</v>
      </c>
      <c r="C3855" s="136">
        <v>44629</v>
      </c>
      <c r="D3855" s="137" cm="1">
        <f t="array" ref="D3855">INDEX(Horimetros!$5:$5,1,'Tabela Horímetros'!F3855)</f>
        <v>26729</v>
      </c>
      <c r="F3855">
        <f t="shared" si="60"/>
        <v>430</v>
      </c>
      <c r="H3855" s="59"/>
    </row>
    <row r="3856" spans="1:8">
      <c r="A3856" s="4" t="s">
        <v>63</v>
      </c>
      <c r="B3856" s="135" t="s">
        <v>62</v>
      </c>
      <c r="C3856" s="136">
        <v>44629</v>
      </c>
      <c r="D3856" s="137" cm="1">
        <f t="array" ref="D3856">INDEX(Horimetros!$6:$6,1,'Tabela Horímetros'!F3856)</f>
        <v>23611</v>
      </c>
      <c r="F3856">
        <f t="shared" si="60"/>
        <v>430</v>
      </c>
      <c r="H3856" s="59"/>
    </row>
    <row r="3857" spans="1:8">
      <c r="A3857" s="4" t="s">
        <v>68</v>
      </c>
      <c r="B3857" s="135" t="s">
        <v>67</v>
      </c>
      <c r="C3857" s="136">
        <v>44629</v>
      </c>
      <c r="D3857" s="137" cm="1">
        <f t="array" ref="D3857">INDEX(Horimetros!$7:$7,1,'Tabela Horímetros'!F3857)</f>
        <v>26323</v>
      </c>
      <c r="F3857">
        <f t="shared" si="60"/>
        <v>430</v>
      </c>
      <c r="H3857" s="59"/>
    </row>
    <row r="3858" spans="1:8">
      <c r="A3858" s="4" t="s">
        <v>72</v>
      </c>
      <c r="B3858" s="135" t="s">
        <v>71</v>
      </c>
      <c r="C3858" s="136">
        <v>44629</v>
      </c>
      <c r="D3858" s="137" cm="1">
        <f t="array" ref="D3858">INDEX(Horimetros!$8:$8,1,'Tabela Horímetros'!F3858)</f>
        <v>24706</v>
      </c>
      <c r="F3858">
        <f t="shared" si="60"/>
        <v>430</v>
      </c>
      <c r="H3858" s="59"/>
    </row>
    <row r="3859" spans="1:8">
      <c r="A3859" s="4" t="s">
        <v>76</v>
      </c>
      <c r="B3859" s="135" t="s">
        <v>75</v>
      </c>
      <c r="C3859" s="136">
        <v>44629</v>
      </c>
      <c r="D3859" s="137" t="e" cm="1">
        <f t="array" ref="D3859">INDEX(Horimetros!#REF!,1,'Tabela Horímetros'!F3859)</f>
        <v>#REF!</v>
      </c>
      <c r="F3859">
        <f t="shared" si="60"/>
        <v>430</v>
      </c>
      <c r="H3859" s="59"/>
    </row>
    <row r="3860" spans="1:8">
      <c r="A3860" s="4" t="s">
        <v>80</v>
      </c>
      <c r="B3860" s="135" t="s">
        <v>79</v>
      </c>
      <c r="C3860" s="136">
        <v>44629</v>
      </c>
      <c r="D3860" s="137" t="e" cm="1">
        <f t="array" ref="D3860">INDEX(Horimetros!#REF!,1,'Tabela Horímetros'!F3860)</f>
        <v>#REF!</v>
      </c>
      <c r="F3860">
        <f t="shared" si="60"/>
        <v>430</v>
      </c>
      <c r="H3860" s="59"/>
    </row>
    <row r="3861" spans="1:8">
      <c r="A3861" s="4" t="s">
        <v>84</v>
      </c>
      <c r="B3861" s="135" t="s">
        <v>83</v>
      </c>
      <c r="C3861" s="136">
        <v>44629</v>
      </c>
      <c r="D3861" s="137" t="e" cm="1">
        <f t="array" ref="D3861">INDEX(Horimetros!#REF!,1,'Tabela Horímetros'!F3861)</f>
        <v>#REF!</v>
      </c>
      <c r="F3861">
        <f t="shared" ref="F3861:F3924" si="61">F3852+1</f>
        <v>430</v>
      </c>
      <c r="H3861" s="59"/>
    </row>
    <row r="3862" spans="1:8">
      <c r="A3862" s="4" t="s">
        <v>86</v>
      </c>
      <c r="B3862" s="135" t="s">
        <v>85</v>
      </c>
      <c r="C3862" s="136">
        <v>44629</v>
      </c>
      <c r="D3862" s="137" t="e" cm="1">
        <f t="array" ref="D3862">INDEX(Horimetros!#REF!,1,'Tabela Horímetros'!F3862)</f>
        <v>#REF!</v>
      </c>
      <c r="F3862">
        <f t="shared" si="61"/>
        <v>430</v>
      </c>
      <c r="H3862" s="59"/>
    </row>
    <row r="3863" spans="1:8">
      <c r="A3863" s="4" t="s">
        <v>59</v>
      </c>
      <c r="B3863" s="135" t="s">
        <v>58</v>
      </c>
      <c r="C3863" s="136">
        <v>44630</v>
      </c>
      <c r="D3863" s="137" cm="1">
        <f t="array" ref="D3863">INDEX(Horimetros!$4:$4,1,'Tabela Horímetros'!F3863)</f>
        <v>0</v>
      </c>
      <c r="F3863">
        <f t="shared" si="61"/>
        <v>431</v>
      </c>
      <c r="H3863" s="59"/>
    </row>
    <row r="3864" spans="1:8">
      <c r="A3864" s="4" t="s">
        <v>61</v>
      </c>
      <c r="B3864" s="135" t="s">
        <v>60</v>
      </c>
      <c r="C3864" s="136">
        <v>44630</v>
      </c>
      <c r="D3864" s="137" cm="1">
        <f t="array" ref="D3864">INDEX(Horimetros!$5:$5,1,'Tabela Horímetros'!F3864)</f>
        <v>26745</v>
      </c>
      <c r="F3864">
        <f t="shared" si="61"/>
        <v>431</v>
      </c>
      <c r="H3864" s="59"/>
    </row>
    <row r="3865" spans="1:8">
      <c r="A3865" s="4" t="s">
        <v>63</v>
      </c>
      <c r="B3865" s="135" t="s">
        <v>62</v>
      </c>
      <c r="C3865" s="136">
        <v>44630</v>
      </c>
      <c r="D3865" s="137" cm="1">
        <f t="array" ref="D3865">INDEX(Horimetros!$6:$6,1,'Tabela Horímetros'!F3865)</f>
        <v>23611</v>
      </c>
      <c r="F3865">
        <f t="shared" si="61"/>
        <v>431</v>
      </c>
      <c r="H3865" s="59"/>
    </row>
    <row r="3866" spans="1:8">
      <c r="A3866" s="4" t="s">
        <v>68</v>
      </c>
      <c r="B3866" s="135" t="s">
        <v>67</v>
      </c>
      <c r="C3866" s="136">
        <v>44630</v>
      </c>
      <c r="D3866" s="137" cm="1">
        <f t="array" ref="D3866">INDEX(Horimetros!$7:$7,1,'Tabela Horímetros'!F3866)</f>
        <v>26356</v>
      </c>
      <c r="F3866">
        <f t="shared" si="61"/>
        <v>431</v>
      </c>
      <c r="H3866" s="59"/>
    </row>
    <row r="3867" spans="1:8">
      <c r="A3867" s="4" t="s">
        <v>72</v>
      </c>
      <c r="B3867" s="135" t="s">
        <v>71</v>
      </c>
      <c r="C3867" s="136">
        <v>44630</v>
      </c>
      <c r="D3867" s="137" cm="1">
        <f t="array" ref="D3867">INDEX(Horimetros!$8:$8,1,'Tabela Horímetros'!F3867)</f>
        <v>24739</v>
      </c>
      <c r="F3867">
        <f t="shared" si="61"/>
        <v>431</v>
      </c>
      <c r="H3867" s="59"/>
    </row>
    <row r="3868" spans="1:8">
      <c r="A3868" s="4" t="s">
        <v>76</v>
      </c>
      <c r="B3868" s="135" t="s">
        <v>75</v>
      </c>
      <c r="C3868" s="136">
        <v>44630</v>
      </c>
      <c r="D3868" s="137" t="e" cm="1">
        <f t="array" ref="D3868">INDEX(Horimetros!#REF!,1,'Tabela Horímetros'!F3868)</f>
        <v>#REF!</v>
      </c>
      <c r="F3868">
        <f t="shared" si="61"/>
        <v>431</v>
      </c>
      <c r="H3868" s="59"/>
    </row>
    <row r="3869" spans="1:8">
      <c r="A3869" s="4" t="s">
        <v>80</v>
      </c>
      <c r="B3869" s="135" t="s">
        <v>79</v>
      </c>
      <c r="C3869" s="136">
        <v>44630</v>
      </c>
      <c r="D3869" s="137" t="e" cm="1">
        <f t="array" ref="D3869">INDEX(Horimetros!#REF!,1,'Tabela Horímetros'!F3869)</f>
        <v>#REF!</v>
      </c>
      <c r="F3869">
        <f t="shared" si="61"/>
        <v>431</v>
      </c>
      <c r="H3869" s="59"/>
    </row>
    <row r="3870" spans="1:8">
      <c r="A3870" s="4" t="s">
        <v>84</v>
      </c>
      <c r="B3870" s="135" t="s">
        <v>83</v>
      </c>
      <c r="C3870" s="136">
        <v>44630</v>
      </c>
      <c r="D3870" s="137" t="e" cm="1">
        <f t="array" ref="D3870">INDEX(Horimetros!#REF!,1,'Tabela Horímetros'!F3870)</f>
        <v>#REF!</v>
      </c>
      <c r="F3870">
        <f t="shared" si="61"/>
        <v>431</v>
      </c>
      <c r="H3870" s="59"/>
    </row>
    <row r="3871" spans="1:8">
      <c r="A3871" s="4" t="s">
        <v>86</v>
      </c>
      <c r="B3871" s="135" t="s">
        <v>85</v>
      </c>
      <c r="C3871" s="136">
        <v>44630</v>
      </c>
      <c r="D3871" s="137" t="e" cm="1">
        <f t="array" ref="D3871">INDEX(Horimetros!#REF!,1,'Tabela Horímetros'!F3871)</f>
        <v>#REF!</v>
      </c>
      <c r="F3871">
        <f t="shared" si="61"/>
        <v>431</v>
      </c>
      <c r="H3871" s="59"/>
    </row>
    <row r="3872" spans="1:8">
      <c r="A3872" s="4" t="s">
        <v>59</v>
      </c>
      <c r="B3872" s="135" t="s">
        <v>58</v>
      </c>
      <c r="C3872" s="136">
        <v>44631</v>
      </c>
      <c r="D3872" s="137" cm="1">
        <f t="array" ref="D3872">INDEX(Horimetros!$4:$4,1,'Tabela Horímetros'!F3872)</f>
        <v>0</v>
      </c>
      <c r="F3872">
        <f t="shared" si="61"/>
        <v>432</v>
      </c>
      <c r="H3872" s="59"/>
    </row>
    <row r="3873" spans="1:8">
      <c r="A3873" s="4" t="s">
        <v>61</v>
      </c>
      <c r="B3873" s="135" t="s">
        <v>60</v>
      </c>
      <c r="C3873" s="136">
        <v>44631</v>
      </c>
      <c r="D3873" s="137" cm="1">
        <f t="array" ref="D3873">INDEX(Horimetros!$5:$5,1,'Tabela Horímetros'!F3873)</f>
        <v>26751</v>
      </c>
      <c r="F3873">
        <f t="shared" si="61"/>
        <v>432</v>
      </c>
      <c r="H3873" s="59"/>
    </row>
    <row r="3874" spans="1:8">
      <c r="A3874" s="4" t="s">
        <v>63</v>
      </c>
      <c r="B3874" s="135" t="s">
        <v>62</v>
      </c>
      <c r="C3874" s="136">
        <v>44631</v>
      </c>
      <c r="D3874" s="137" cm="1">
        <f t="array" ref="D3874">INDEX(Horimetros!$6:$6,1,'Tabela Horímetros'!F3874)</f>
        <v>23611</v>
      </c>
      <c r="F3874">
        <f t="shared" si="61"/>
        <v>432</v>
      </c>
      <c r="H3874" s="59"/>
    </row>
    <row r="3875" spans="1:8">
      <c r="A3875" s="4" t="s">
        <v>68</v>
      </c>
      <c r="B3875" s="135" t="s">
        <v>67</v>
      </c>
      <c r="C3875" s="136">
        <v>44631</v>
      </c>
      <c r="D3875" s="137" cm="1">
        <f t="array" ref="D3875">INDEX(Horimetros!$7:$7,1,'Tabela Horímetros'!F3875)</f>
        <v>26363</v>
      </c>
      <c r="F3875">
        <f t="shared" si="61"/>
        <v>432</v>
      </c>
      <c r="H3875" s="59"/>
    </row>
    <row r="3876" spans="1:8">
      <c r="A3876" s="4" t="s">
        <v>72</v>
      </c>
      <c r="B3876" s="135" t="s">
        <v>71</v>
      </c>
      <c r="C3876" s="136">
        <v>44631</v>
      </c>
      <c r="D3876" s="137" cm="1">
        <f t="array" ref="D3876">INDEX(Horimetros!$8:$8,1,'Tabela Horímetros'!F3876)</f>
        <v>24745</v>
      </c>
      <c r="F3876">
        <f t="shared" si="61"/>
        <v>432</v>
      </c>
      <c r="H3876" s="59"/>
    </row>
    <row r="3877" spans="1:8">
      <c r="A3877" s="4" t="s">
        <v>76</v>
      </c>
      <c r="B3877" s="135" t="s">
        <v>75</v>
      </c>
      <c r="C3877" s="136">
        <v>44631</v>
      </c>
      <c r="D3877" s="137" t="e" cm="1">
        <f t="array" ref="D3877">INDEX(Horimetros!#REF!,1,'Tabela Horímetros'!F3877)</f>
        <v>#REF!</v>
      </c>
      <c r="F3877">
        <f t="shared" si="61"/>
        <v>432</v>
      </c>
      <c r="H3877" s="59"/>
    </row>
    <row r="3878" spans="1:8">
      <c r="A3878" s="4" t="s">
        <v>80</v>
      </c>
      <c r="B3878" s="135" t="s">
        <v>79</v>
      </c>
      <c r="C3878" s="136">
        <v>44631</v>
      </c>
      <c r="D3878" s="137" t="e" cm="1">
        <f t="array" ref="D3878">INDEX(Horimetros!#REF!,1,'Tabela Horímetros'!F3878)</f>
        <v>#REF!</v>
      </c>
      <c r="F3878">
        <f t="shared" si="61"/>
        <v>432</v>
      </c>
      <c r="H3878" s="59"/>
    </row>
    <row r="3879" spans="1:8">
      <c r="A3879" s="4" t="s">
        <v>84</v>
      </c>
      <c r="B3879" s="135" t="s">
        <v>83</v>
      </c>
      <c r="C3879" s="136">
        <v>44631</v>
      </c>
      <c r="D3879" s="137" t="e" cm="1">
        <f t="array" ref="D3879">INDEX(Horimetros!#REF!,1,'Tabela Horímetros'!F3879)</f>
        <v>#REF!</v>
      </c>
      <c r="F3879">
        <f t="shared" si="61"/>
        <v>432</v>
      </c>
      <c r="H3879" s="59"/>
    </row>
    <row r="3880" spans="1:8">
      <c r="A3880" s="4" t="s">
        <v>86</v>
      </c>
      <c r="B3880" s="135" t="s">
        <v>85</v>
      </c>
      <c r="C3880" s="136">
        <v>44631</v>
      </c>
      <c r="D3880" s="137" t="e" cm="1">
        <f t="array" ref="D3880">INDEX(Horimetros!#REF!,1,'Tabela Horímetros'!F3880)</f>
        <v>#REF!</v>
      </c>
      <c r="F3880">
        <f t="shared" si="61"/>
        <v>432</v>
      </c>
      <c r="H3880" s="59"/>
    </row>
    <row r="3881" spans="1:8">
      <c r="A3881" s="4" t="s">
        <v>59</v>
      </c>
      <c r="B3881" s="135" t="s">
        <v>58</v>
      </c>
      <c r="C3881" s="136">
        <v>44632</v>
      </c>
      <c r="D3881" s="137" cm="1">
        <f t="array" ref="D3881">INDEX(Horimetros!$4:$4,1,'Tabela Horímetros'!F3881)</f>
        <v>0</v>
      </c>
      <c r="F3881">
        <f t="shared" si="61"/>
        <v>433</v>
      </c>
      <c r="H3881" s="59"/>
    </row>
    <row r="3882" spans="1:8">
      <c r="A3882" s="4" t="s">
        <v>61</v>
      </c>
      <c r="B3882" s="135" t="s">
        <v>60</v>
      </c>
      <c r="C3882" s="136">
        <v>44632</v>
      </c>
      <c r="D3882" s="137" cm="1">
        <f t="array" ref="D3882">INDEX(Horimetros!$5:$5,1,'Tabela Horímetros'!F3882)</f>
        <v>26769</v>
      </c>
      <c r="F3882">
        <f t="shared" si="61"/>
        <v>433</v>
      </c>
      <c r="H3882" s="59"/>
    </row>
    <row r="3883" spans="1:8">
      <c r="A3883" s="4" t="s">
        <v>63</v>
      </c>
      <c r="B3883" s="135" t="s">
        <v>62</v>
      </c>
      <c r="C3883" s="136">
        <v>44632</v>
      </c>
      <c r="D3883" s="137" cm="1">
        <f t="array" ref="D3883">INDEX(Horimetros!$6:$6,1,'Tabela Horímetros'!F3883)</f>
        <v>23611</v>
      </c>
      <c r="F3883">
        <f t="shared" si="61"/>
        <v>433</v>
      </c>
      <c r="H3883" s="59"/>
    </row>
    <row r="3884" spans="1:8">
      <c r="A3884" s="4" t="s">
        <v>68</v>
      </c>
      <c r="B3884" s="135" t="s">
        <v>67</v>
      </c>
      <c r="C3884" s="136">
        <v>44632</v>
      </c>
      <c r="D3884" s="137" cm="1">
        <f t="array" ref="D3884">INDEX(Horimetros!$7:$7,1,'Tabela Horímetros'!F3884)</f>
        <v>26370</v>
      </c>
      <c r="F3884">
        <f t="shared" si="61"/>
        <v>433</v>
      </c>
      <c r="H3884" s="59"/>
    </row>
    <row r="3885" spans="1:8">
      <c r="A3885" s="4" t="s">
        <v>72</v>
      </c>
      <c r="B3885" s="135" t="s">
        <v>71</v>
      </c>
      <c r="C3885" s="136">
        <v>44632</v>
      </c>
      <c r="D3885" s="137" cm="1">
        <f t="array" ref="D3885">INDEX(Horimetros!$8:$8,1,'Tabela Horímetros'!F3885)</f>
        <v>24764</v>
      </c>
      <c r="F3885">
        <f t="shared" si="61"/>
        <v>433</v>
      </c>
      <c r="H3885" s="59"/>
    </row>
    <row r="3886" spans="1:8">
      <c r="A3886" s="4" t="s">
        <v>76</v>
      </c>
      <c r="B3886" s="135" t="s">
        <v>75</v>
      </c>
      <c r="C3886" s="136">
        <v>44632</v>
      </c>
      <c r="D3886" s="137" t="e" cm="1">
        <f t="array" ref="D3886">INDEX(Horimetros!#REF!,1,'Tabela Horímetros'!F3886)</f>
        <v>#REF!</v>
      </c>
      <c r="F3886">
        <f t="shared" si="61"/>
        <v>433</v>
      </c>
      <c r="H3886" s="59"/>
    </row>
    <row r="3887" spans="1:8">
      <c r="A3887" s="4" t="s">
        <v>80</v>
      </c>
      <c r="B3887" s="135" t="s">
        <v>79</v>
      </c>
      <c r="C3887" s="136">
        <v>44632</v>
      </c>
      <c r="D3887" s="137" t="e" cm="1">
        <f t="array" ref="D3887">INDEX(Horimetros!#REF!,1,'Tabela Horímetros'!F3887)</f>
        <v>#REF!</v>
      </c>
      <c r="F3887">
        <f t="shared" si="61"/>
        <v>433</v>
      </c>
      <c r="H3887" s="59"/>
    </row>
    <row r="3888" spans="1:8">
      <c r="A3888" s="4" t="s">
        <v>84</v>
      </c>
      <c r="B3888" s="135" t="s">
        <v>83</v>
      </c>
      <c r="C3888" s="136">
        <v>44632</v>
      </c>
      <c r="D3888" s="137" t="e" cm="1">
        <f t="array" ref="D3888">INDEX(Horimetros!#REF!,1,'Tabela Horímetros'!F3888)</f>
        <v>#REF!</v>
      </c>
      <c r="F3888">
        <f t="shared" si="61"/>
        <v>433</v>
      </c>
      <c r="H3888" s="59"/>
    </row>
    <row r="3889" spans="1:8">
      <c r="A3889" s="4" t="s">
        <v>86</v>
      </c>
      <c r="B3889" s="135" t="s">
        <v>85</v>
      </c>
      <c r="C3889" s="136">
        <v>44632</v>
      </c>
      <c r="D3889" s="137" t="e" cm="1">
        <f t="array" ref="D3889">INDEX(Horimetros!#REF!,1,'Tabela Horímetros'!F3889)</f>
        <v>#REF!</v>
      </c>
      <c r="F3889">
        <f t="shared" si="61"/>
        <v>433</v>
      </c>
      <c r="H3889" s="59"/>
    </row>
    <row r="3890" spans="1:8">
      <c r="A3890" s="4" t="s">
        <v>59</v>
      </c>
      <c r="B3890" s="135" t="s">
        <v>58</v>
      </c>
      <c r="C3890" s="136">
        <v>44633</v>
      </c>
      <c r="D3890" s="137" cm="1">
        <f t="array" ref="D3890">INDEX(Horimetros!$4:$4,1,'Tabela Horímetros'!F3890)</f>
        <v>0</v>
      </c>
      <c r="F3890">
        <f t="shared" si="61"/>
        <v>434</v>
      </c>
      <c r="H3890" s="59"/>
    </row>
    <row r="3891" spans="1:8">
      <c r="A3891" s="4" t="s">
        <v>61</v>
      </c>
      <c r="B3891" s="135" t="s">
        <v>60</v>
      </c>
      <c r="C3891" s="136">
        <v>44633</v>
      </c>
      <c r="D3891" s="137" cm="1">
        <f t="array" ref="D3891">INDEX(Horimetros!$5:$5,1,'Tabela Horímetros'!F3891)</f>
        <v>26789</v>
      </c>
      <c r="F3891">
        <f t="shared" si="61"/>
        <v>434</v>
      </c>
      <c r="H3891" s="59"/>
    </row>
    <row r="3892" spans="1:8">
      <c r="A3892" s="4" t="s">
        <v>63</v>
      </c>
      <c r="B3892" s="135" t="s">
        <v>62</v>
      </c>
      <c r="C3892" s="136">
        <v>44633</v>
      </c>
      <c r="D3892" s="137" cm="1">
        <f t="array" ref="D3892">INDEX(Horimetros!$6:$6,1,'Tabela Horímetros'!F3892)</f>
        <v>23611</v>
      </c>
      <c r="F3892">
        <f t="shared" si="61"/>
        <v>434</v>
      </c>
      <c r="H3892" s="59"/>
    </row>
    <row r="3893" spans="1:8">
      <c r="A3893" s="4" t="s">
        <v>68</v>
      </c>
      <c r="B3893" s="135" t="s">
        <v>67</v>
      </c>
      <c r="C3893" s="136">
        <v>44633</v>
      </c>
      <c r="D3893" s="137" cm="1">
        <f t="array" ref="D3893">INDEX(Horimetros!$7:$7,1,'Tabela Horímetros'!F3893)</f>
        <v>26370</v>
      </c>
      <c r="F3893">
        <f t="shared" si="61"/>
        <v>434</v>
      </c>
      <c r="H3893" s="59"/>
    </row>
    <row r="3894" spans="1:8">
      <c r="A3894" s="4" t="s">
        <v>72</v>
      </c>
      <c r="B3894" s="135" t="s">
        <v>71</v>
      </c>
      <c r="C3894" s="136">
        <v>44633</v>
      </c>
      <c r="D3894" s="137" cm="1">
        <f t="array" ref="D3894">INDEX(Horimetros!$8:$8,1,'Tabela Horímetros'!F3894)</f>
        <v>24776</v>
      </c>
      <c r="F3894">
        <f t="shared" si="61"/>
        <v>434</v>
      </c>
      <c r="H3894" s="59"/>
    </row>
    <row r="3895" spans="1:8">
      <c r="A3895" s="4" t="s">
        <v>76</v>
      </c>
      <c r="B3895" s="135" t="s">
        <v>75</v>
      </c>
      <c r="C3895" s="136">
        <v>44633</v>
      </c>
      <c r="D3895" s="137" t="e" cm="1">
        <f t="array" ref="D3895">INDEX(Horimetros!#REF!,1,'Tabela Horímetros'!F3895)</f>
        <v>#REF!</v>
      </c>
      <c r="F3895">
        <f t="shared" si="61"/>
        <v>434</v>
      </c>
      <c r="H3895" s="59"/>
    </row>
    <row r="3896" spans="1:8">
      <c r="A3896" s="4" t="s">
        <v>80</v>
      </c>
      <c r="B3896" s="135" t="s">
        <v>79</v>
      </c>
      <c r="C3896" s="136">
        <v>44633</v>
      </c>
      <c r="D3896" s="137" t="e" cm="1">
        <f t="array" ref="D3896">INDEX(Horimetros!#REF!,1,'Tabela Horímetros'!F3896)</f>
        <v>#REF!</v>
      </c>
      <c r="F3896">
        <f t="shared" si="61"/>
        <v>434</v>
      </c>
      <c r="H3896" s="59"/>
    </row>
    <row r="3897" spans="1:8">
      <c r="A3897" s="4" t="s">
        <v>84</v>
      </c>
      <c r="B3897" s="135" t="s">
        <v>83</v>
      </c>
      <c r="C3897" s="136">
        <v>44633</v>
      </c>
      <c r="D3897" s="137" t="e" cm="1">
        <f t="array" ref="D3897">INDEX(Horimetros!#REF!,1,'Tabela Horímetros'!F3897)</f>
        <v>#REF!</v>
      </c>
      <c r="F3897">
        <f t="shared" si="61"/>
        <v>434</v>
      </c>
      <c r="H3897" s="59"/>
    </row>
    <row r="3898" spans="1:8">
      <c r="A3898" s="4" t="s">
        <v>86</v>
      </c>
      <c r="B3898" s="135" t="s">
        <v>85</v>
      </c>
      <c r="C3898" s="136">
        <v>44633</v>
      </c>
      <c r="D3898" s="137" t="e" cm="1">
        <f t="array" ref="D3898">INDEX(Horimetros!#REF!,1,'Tabela Horímetros'!F3898)</f>
        <v>#REF!</v>
      </c>
      <c r="F3898">
        <f t="shared" si="61"/>
        <v>434</v>
      </c>
      <c r="H3898" s="59"/>
    </row>
    <row r="3899" spans="1:8">
      <c r="A3899" s="4" t="s">
        <v>59</v>
      </c>
      <c r="B3899" s="135" t="s">
        <v>58</v>
      </c>
      <c r="C3899" s="136">
        <v>44634</v>
      </c>
      <c r="D3899" s="137" cm="1">
        <f t="array" ref="D3899">INDEX(Horimetros!$4:$4,1,'Tabela Horímetros'!F3899)</f>
        <v>0</v>
      </c>
      <c r="F3899">
        <f t="shared" si="61"/>
        <v>435</v>
      </c>
      <c r="H3899" s="59"/>
    </row>
    <row r="3900" spans="1:8">
      <c r="A3900" s="4" t="s">
        <v>61</v>
      </c>
      <c r="B3900" s="135" t="s">
        <v>60</v>
      </c>
      <c r="C3900" s="136">
        <v>44634</v>
      </c>
      <c r="D3900" s="137" cm="1">
        <f t="array" ref="D3900">INDEX(Horimetros!$5:$5,1,'Tabela Horímetros'!F3900)</f>
        <v>26806</v>
      </c>
      <c r="F3900">
        <f t="shared" si="61"/>
        <v>435</v>
      </c>
      <c r="H3900" s="59"/>
    </row>
    <row r="3901" spans="1:8">
      <c r="A3901" s="4" t="s">
        <v>63</v>
      </c>
      <c r="B3901" s="135" t="s">
        <v>62</v>
      </c>
      <c r="C3901" s="136">
        <v>44634</v>
      </c>
      <c r="D3901" s="137" cm="1">
        <f t="array" ref="D3901">INDEX(Horimetros!$6:$6,1,'Tabela Horímetros'!F3901)</f>
        <v>23611</v>
      </c>
      <c r="F3901">
        <f t="shared" si="61"/>
        <v>435</v>
      </c>
      <c r="H3901" s="59"/>
    </row>
    <row r="3902" spans="1:8">
      <c r="A3902" s="4" t="s">
        <v>68</v>
      </c>
      <c r="B3902" s="135" t="s">
        <v>67</v>
      </c>
      <c r="C3902" s="136">
        <v>44634</v>
      </c>
      <c r="D3902" s="137" cm="1">
        <f t="array" ref="D3902">INDEX(Horimetros!$7:$7,1,'Tabela Horímetros'!F3902)</f>
        <v>26370</v>
      </c>
      <c r="F3902">
        <f t="shared" si="61"/>
        <v>435</v>
      </c>
      <c r="H3902" s="59"/>
    </row>
    <row r="3903" spans="1:8">
      <c r="A3903" s="4" t="s">
        <v>72</v>
      </c>
      <c r="B3903" s="135" t="s">
        <v>71</v>
      </c>
      <c r="C3903" s="136">
        <v>44634</v>
      </c>
      <c r="D3903" s="137" cm="1">
        <f t="array" ref="D3903">INDEX(Horimetros!$8:$8,1,'Tabela Horímetros'!F3903)</f>
        <v>24776</v>
      </c>
      <c r="F3903">
        <f t="shared" si="61"/>
        <v>435</v>
      </c>
      <c r="H3903" s="59"/>
    </row>
    <row r="3904" spans="1:8">
      <c r="A3904" s="4" t="s">
        <v>76</v>
      </c>
      <c r="B3904" s="135" t="s">
        <v>75</v>
      </c>
      <c r="C3904" s="136">
        <v>44634</v>
      </c>
      <c r="D3904" s="137" t="e" cm="1">
        <f t="array" ref="D3904">INDEX(Horimetros!#REF!,1,'Tabela Horímetros'!F3904)</f>
        <v>#REF!</v>
      </c>
      <c r="F3904">
        <f t="shared" si="61"/>
        <v>435</v>
      </c>
      <c r="H3904" s="59"/>
    </row>
    <row r="3905" spans="1:8">
      <c r="A3905" s="4" t="s">
        <v>80</v>
      </c>
      <c r="B3905" s="135" t="s">
        <v>79</v>
      </c>
      <c r="C3905" s="136">
        <v>44634</v>
      </c>
      <c r="D3905" s="137" t="e" cm="1">
        <f t="array" ref="D3905">INDEX(Horimetros!#REF!,1,'Tabela Horímetros'!F3905)</f>
        <v>#REF!</v>
      </c>
      <c r="F3905">
        <f t="shared" si="61"/>
        <v>435</v>
      </c>
      <c r="H3905" s="59"/>
    </row>
    <row r="3906" spans="1:8">
      <c r="A3906" s="4" t="s">
        <v>84</v>
      </c>
      <c r="B3906" s="135" t="s">
        <v>83</v>
      </c>
      <c r="C3906" s="136">
        <v>44634</v>
      </c>
      <c r="D3906" s="137" t="e" cm="1">
        <f t="array" ref="D3906">INDEX(Horimetros!#REF!,1,'Tabela Horímetros'!F3906)</f>
        <v>#REF!</v>
      </c>
      <c r="F3906">
        <f t="shared" si="61"/>
        <v>435</v>
      </c>
      <c r="H3906" s="59"/>
    </row>
    <row r="3907" spans="1:8">
      <c r="A3907" s="4" t="s">
        <v>86</v>
      </c>
      <c r="B3907" s="135" t="s">
        <v>85</v>
      </c>
      <c r="C3907" s="136">
        <v>44634</v>
      </c>
      <c r="D3907" s="137" t="e" cm="1">
        <f t="array" ref="D3907">INDEX(Horimetros!#REF!,1,'Tabela Horímetros'!F3907)</f>
        <v>#REF!</v>
      </c>
      <c r="F3907">
        <f t="shared" si="61"/>
        <v>435</v>
      </c>
      <c r="H3907" s="59"/>
    </row>
    <row r="3908" spans="1:8">
      <c r="A3908" s="4" t="s">
        <v>59</v>
      </c>
      <c r="B3908" s="135" t="s">
        <v>58</v>
      </c>
      <c r="C3908" s="136">
        <v>44635</v>
      </c>
      <c r="D3908" s="137" cm="1">
        <f t="array" ref="D3908">INDEX(Horimetros!$4:$4,1,'Tabela Horímetros'!F3908)</f>
        <v>0</v>
      </c>
      <c r="F3908">
        <f t="shared" si="61"/>
        <v>436</v>
      </c>
      <c r="H3908" s="59"/>
    </row>
    <row r="3909" spans="1:8">
      <c r="A3909" s="4" t="s">
        <v>61</v>
      </c>
      <c r="B3909" s="135" t="s">
        <v>60</v>
      </c>
      <c r="C3909" s="136">
        <v>44635</v>
      </c>
      <c r="D3909" s="137" cm="1">
        <f t="array" ref="D3909">INDEX(Horimetros!$5:$5,1,'Tabela Horímetros'!F3909)</f>
        <v>26820</v>
      </c>
      <c r="F3909">
        <f t="shared" si="61"/>
        <v>436</v>
      </c>
      <c r="H3909" s="59"/>
    </row>
    <row r="3910" spans="1:8">
      <c r="A3910" s="4" t="s">
        <v>63</v>
      </c>
      <c r="B3910" s="135" t="s">
        <v>62</v>
      </c>
      <c r="C3910" s="136">
        <v>44635</v>
      </c>
      <c r="D3910" s="137" cm="1">
        <f t="array" ref="D3910">INDEX(Horimetros!$6:$6,1,'Tabela Horímetros'!F3910)</f>
        <v>23611</v>
      </c>
      <c r="F3910">
        <f t="shared" si="61"/>
        <v>436</v>
      </c>
      <c r="H3910" s="59"/>
    </row>
    <row r="3911" spans="1:8">
      <c r="A3911" s="4" t="s">
        <v>68</v>
      </c>
      <c r="B3911" s="135" t="s">
        <v>67</v>
      </c>
      <c r="C3911" s="136">
        <v>44635</v>
      </c>
      <c r="D3911" s="137" cm="1">
        <f t="array" ref="D3911">INDEX(Horimetros!$7:$7,1,'Tabela Horímetros'!F3911)</f>
        <v>26376</v>
      </c>
      <c r="F3911">
        <f t="shared" si="61"/>
        <v>436</v>
      </c>
      <c r="H3911" s="59"/>
    </row>
    <row r="3912" spans="1:8">
      <c r="A3912" s="4" t="s">
        <v>72</v>
      </c>
      <c r="B3912" s="135" t="s">
        <v>71</v>
      </c>
      <c r="C3912" s="136">
        <v>44635</v>
      </c>
      <c r="D3912" s="137" cm="1">
        <f t="array" ref="D3912">INDEX(Horimetros!$8:$8,1,'Tabela Horímetros'!F3912)</f>
        <v>24776</v>
      </c>
      <c r="F3912">
        <f t="shared" si="61"/>
        <v>436</v>
      </c>
      <c r="H3912" s="59"/>
    </row>
    <row r="3913" spans="1:8">
      <c r="A3913" s="4" t="s">
        <v>76</v>
      </c>
      <c r="B3913" s="135" t="s">
        <v>75</v>
      </c>
      <c r="C3913" s="136">
        <v>44635</v>
      </c>
      <c r="D3913" s="137" t="e" cm="1">
        <f t="array" ref="D3913">INDEX(Horimetros!#REF!,1,'Tabela Horímetros'!F3913)</f>
        <v>#REF!</v>
      </c>
      <c r="F3913">
        <f t="shared" si="61"/>
        <v>436</v>
      </c>
      <c r="H3913" s="59"/>
    </row>
    <row r="3914" spans="1:8">
      <c r="A3914" s="4" t="s">
        <v>80</v>
      </c>
      <c r="B3914" s="135" t="s">
        <v>79</v>
      </c>
      <c r="C3914" s="136">
        <v>44635</v>
      </c>
      <c r="D3914" s="137" t="e" cm="1">
        <f t="array" ref="D3914">INDEX(Horimetros!#REF!,1,'Tabela Horímetros'!F3914)</f>
        <v>#REF!</v>
      </c>
      <c r="F3914">
        <f t="shared" si="61"/>
        <v>436</v>
      </c>
      <c r="H3914" s="59"/>
    </row>
    <row r="3915" spans="1:8">
      <c r="A3915" s="4" t="s">
        <v>84</v>
      </c>
      <c r="B3915" s="135" t="s">
        <v>83</v>
      </c>
      <c r="C3915" s="136">
        <v>44635</v>
      </c>
      <c r="D3915" s="137" t="e" cm="1">
        <f t="array" ref="D3915">INDEX(Horimetros!#REF!,1,'Tabela Horímetros'!F3915)</f>
        <v>#REF!</v>
      </c>
      <c r="F3915">
        <f t="shared" si="61"/>
        <v>436</v>
      </c>
      <c r="H3915" s="59"/>
    </row>
    <row r="3916" spans="1:8">
      <c r="A3916" s="4" t="s">
        <v>86</v>
      </c>
      <c r="B3916" s="135" t="s">
        <v>85</v>
      </c>
      <c r="C3916" s="136">
        <v>44635</v>
      </c>
      <c r="D3916" s="137" t="e" cm="1">
        <f t="array" ref="D3916">INDEX(Horimetros!#REF!,1,'Tabela Horímetros'!F3916)</f>
        <v>#REF!</v>
      </c>
      <c r="F3916">
        <f t="shared" si="61"/>
        <v>436</v>
      </c>
      <c r="H3916" s="59"/>
    </row>
    <row r="3917" spans="1:8">
      <c r="A3917" s="4" t="s">
        <v>59</v>
      </c>
      <c r="B3917" s="135" t="s">
        <v>58</v>
      </c>
      <c r="C3917" s="136">
        <v>44636</v>
      </c>
      <c r="D3917" s="137" cm="1">
        <f t="array" ref="D3917">INDEX(Horimetros!$4:$4,1,'Tabela Horímetros'!F3917)</f>
        <v>0</v>
      </c>
      <c r="F3917">
        <f t="shared" si="61"/>
        <v>437</v>
      </c>
      <c r="H3917" s="59"/>
    </row>
    <row r="3918" spans="1:8">
      <c r="A3918" s="4" t="s">
        <v>61</v>
      </c>
      <c r="B3918" s="135" t="s">
        <v>60</v>
      </c>
      <c r="C3918" s="136">
        <v>44636</v>
      </c>
      <c r="D3918" s="137" cm="1">
        <f t="array" ref="D3918">INDEX(Horimetros!$5:$5,1,'Tabela Horímetros'!F3918)</f>
        <v>26841</v>
      </c>
      <c r="F3918">
        <f t="shared" si="61"/>
        <v>437</v>
      </c>
      <c r="H3918" s="59"/>
    </row>
    <row r="3919" spans="1:8">
      <c r="A3919" s="4" t="s">
        <v>63</v>
      </c>
      <c r="B3919" s="135" t="s">
        <v>62</v>
      </c>
      <c r="C3919" s="136">
        <v>44636</v>
      </c>
      <c r="D3919" s="137" cm="1">
        <f t="array" ref="D3919">INDEX(Horimetros!$6:$6,1,'Tabela Horímetros'!F3919)</f>
        <v>23611</v>
      </c>
      <c r="F3919">
        <f t="shared" si="61"/>
        <v>437</v>
      </c>
      <c r="H3919" s="59"/>
    </row>
    <row r="3920" spans="1:8">
      <c r="A3920" s="4" t="s">
        <v>68</v>
      </c>
      <c r="B3920" s="135" t="s">
        <v>67</v>
      </c>
      <c r="C3920" s="136">
        <v>44636</v>
      </c>
      <c r="D3920" s="137" cm="1">
        <f t="array" ref="D3920">INDEX(Horimetros!$7:$7,1,'Tabela Horímetros'!F3920)</f>
        <v>26398</v>
      </c>
      <c r="F3920">
        <f t="shared" si="61"/>
        <v>437</v>
      </c>
      <c r="H3920" s="59"/>
    </row>
    <row r="3921" spans="1:8">
      <c r="A3921" s="4" t="s">
        <v>72</v>
      </c>
      <c r="B3921" s="135" t="s">
        <v>71</v>
      </c>
      <c r="C3921" s="136">
        <v>44636</v>
      </c>
      <c r="D3921" s="137" cm="1">
        <f t="array" ref="D3921">INDEX(Horimetros!$8:$8,1,'Tabela Horímetros'!F3921)</f>
        <v>24776</v>
      </c>
      <c r="F3921">
        <f t="shared" si="61"/>
        <v>437</v>
      </c>
      <c r="H3921" s="59"/>
    </row>
    <row r="3922" spans="1:8">
      <c r="A3922" s="4" t="s">
        <v>76</v>
      </c>
      <c r="B3922" s="135" t="s">
        <v>75</v>
      </c>
      <c r="C3922" s="136">
        <v>44636</v>
      </c>
      <c r="D3922" s="137" t="e" cm="1">
        <f t="array" ref="D3922">INDEX(Horimetros!#REF!,1,'Tabela Horímetros'!F3922)</f>
        <v>#REF!</v>
      </c>
      <c r="F3922">
        <f t="shared" si="61"/>
        <v>437</v>
      </c>
      <c r="H3922" s="59"/>
    </row>
    <row r="3923" spans="1:8">
      <c r="A3923" s="4" t="s">
        <v>80</v>
      </c>
      <c r="B3923" s="135" t="s">
        <v>79</v>
      </c>
      <c r="C3923" s="136">
        <v>44636</v>
      </c>
      <c r="D3923" s="137" t="e" cm="1">
        <f t="array" ref="D3923">INDEX(Horimetros!#REF!,1,'Tabela Horímetros'!F3923)</f>
        <v>#REF!</v>
      </c>
      <c r="F3923">
        <f t="shared" si="61"/>
        <v>437</v>
      </c>
      <c r="H3923" s="59"/>
    </row>
    <row r="3924" spans="1:8">
      <c r="A3924" s="4" t="s">
        <v>84</v>
      </c>
      <c r="B3924" s="135" t="s">
        <v>83</v>
      </c>
      <c r="C3924" s="136">
        <v>44636</v>
      </c>
      <c r="D3924" s="137" t="e" cm="1">
        <f t="array" ref="D3924">INDEX(Horimetros!#REF!,1,'Tabela Horímetros'!F3924)</f>
        <v>#REF!</v>
      </c>
      <c r="F3924">
        <f t="shared" si="61"/>
        <v>437</v>
      </c>
      <c r="H3924" s="59"/>
    </row>
    <row r="3925" spans="1:8">
      <c r="A3925" s="4" t="s">
        <v>86</v>
      </c>
      <c r="B3925" s="135" t="s">
        <v>85</v>
      </c>
      <c r="C3925" s="136">
        <v>44636</v>
      </c>
      <c r="D3925" s="137" t="e" cm="1">
        <f t="array" ref="D3925">INDEX(Horimetros!#REF!,1,'Tabela Horímetros'!F3925)</f>
        <v>#REF!</v>
      </c>
      <c r="F3925">
        <f t="shared" ref="F3925:F3988" si="62">F3916+1</f>
        <v>437</v>
      </c>
      <c r="H3925" s="59"/>
    </row>
    <row r="3926" spans="1:8">
      <c r="A3926" s="4" t="s">
        <v>59</v>
      </c>
      <c r="B3926" s="135" t="s">
        <v>58</v>
      </c>
      <c r="C3926" s="136">
        <v>44637</v>
      </c>
      <c r="D3926" s="137" cm="1">
        <f t="array" ref="D3926">INDEX(Horimetros!$4:$4,1,'Tabela Horímetros'!F3926)</f>
        <v>0</v>
      </c>
      <c r="F3926">
        <f t="shared" si="62"/>
        <v>438</v>
      </c>
      <c r="H3926" s="59"/>
    </row>
    <row r="3927" spans="1:8">
      <c r="A3927" s="4" t="s">
        <v>61</v>
      </c>
      <c r="B3927" s="135" t="s">
        <v>60</v>
      </c>
      <c r="C3927" s="136">
        <v>44637</v>
      </c>
      <c r="D3927" s="137" cm="1">
        <f t="array" ref="D3927">INDEX(Horimetros!$5:$5,1,'Tabela Horímetros'!F3927)</f>
        <v>26858</v>
      </c>
      <c r="F3927">
        <f t="shared" si="62"/>
        <v>438</v>
      </c>
      <c r="H3927" s="59"/>
    </row>
    <row r="3928" spans="1:8">
      <c r="A3928" s="4" t="s">
        <v>63</v>
      </c>
      <c r="B3928" s="135" t="s">
        <v>62</v>
      </c>
      <c r="C3928" s="136">
        <v>44637</v>
      </c>
      <c r="D3928" s="137" cm="1">
        <f t="array" ref="D3928">INDEX(Horimetros!$6:$6,1,'Tabela Horímetros'!F3928)</f>
        <v>23611</v>
      </c>
      <c r="F3928">
        <f t="shared" si="62"/>
        <v>438</v>
      </c>
      <c r="H3928" s="59"/>
    </row>
    <row r="3929" spans="1:8">
      <c r="A3929" s="4" t="s">
        <v>68</v>
      </c>
      <c r="B3929" s="135" t="s">
        <v>67</v>
      </c>
      <c r="C3929" s="136">
        <v>44637</v>
      </c>
      <c r="D3929" s="137" cm="1">
        <f t="array" ref="D3929">INDEX(Horimetros!$7:$7,1,'Tabela Horímetros'!F3929)</f>
        <v>26419</v>
      </c>
      <c r="F3929">
        <f t="shared" si="62"/>
        <v>438</v>
      </c>
      <c r="H3929" s="59"/>
    </row>
    <row r="3930" spans="1:8">
      <c r="A3930" s="4" t="s">
        <v>72</v>
      </c>
      <c r="B3930" s="135" t="s">
        <v>71</v>
      </c>
      <c r="C3930" s="136">
        <v>44637</v>
      </c>
      <c r="D3930" s="137" cm="1">
        <f t="array" ref="D3930">INDEX(Horimetros!$8:$8,1,'Tabela Horímetros'!F3930)</f>
        <v>24778</v>
      </c>
      <c r="F3930">
        <f t="shared" si="62"/>
        <v>438</v>
      </c>
      <c r="H3930" s="59"/>
    </row>
    <row r="3931" spans="1:8">
      <c r="A3931" s="4" t="s">
        <v>76</v>
      </c>
      <c r="B3931" s="135" t="s">
        <v>75</v>
      </c>
      <c r="C3931" s="136">
        <v>44637</v>
      </c>
      <c r="D3931" s="137" t="e" cm="1">
        <f t="array" ref="D3931">INDEX(Horimetros!#REF!,1,'Tabela Horímetros'!F3931)</f>
        <v>#REF!</v>
      </c>
      <c r="F3931">
        <f t="shared" si="62"/>
        <v>438</v>
      </c>
      <c r="H3931" s="59"/>
    </row>
    <row r="3932" spans="1:8">
      <c r="A3932" s="4" t="s">
        <v>80</v>
      </c>
      <c r="B3932" s="135" t="s">
        <v>79</v>
      </c>
      <c r="C3932" s="136">
        <v>44637</v>
      </c>
      <c r="D3932" s="137" t="e" cm="1">
        <f t="array" ref="D3932">INDEX(Horimetros!#REF!,1,'Tabela Horímetros'!F3932)</f>
        <v>#REF!</v>
      </c>
      <c r="F3932">
        <f t="shared" si="62"/>
        <v>438</v>
      </c>
      <c r="H3932" s="59"/>
    </row>
    <row r="3933" spans="1:8">
      <c r="A3933" s="4" t="s">
        <v>84</v>
      </c>
      <c r="B3933" s="135" t="s">
        <v>83</v>
      </c>
      <c r="C3933" s="136">
        <v>44637</v>
      </c>
      <c r="D3933" s="137" t="e" cm="1">
        <f t="array" ref="D3933">INDEX(Horimetros!#REF!,1,'Tabela Horímetros'!F3933)</f>
        <v>#REF!</v>
      </c>
      <c r="F3933">
        <f t="shared" si="62"/>
        <v>438</v>
      </c>
      <c r="H3933" s="59"/>
    </row>
    <row r="3934" spans="1:8">
      <c r="A3934" s="4" t="s">
        <v>86</v>
      </c>
      <c r="B3934" s="135" t="s">
        <v>85</v>
      </c>
      <c r="C3934" s="136">
        <v>44637</v>
      </c>
      <c r="D3934" s="137" t="e" cm="1">
        <f t="array" ref="D3934">INDEX(Horimetros!#REF!,1,'Tabela Horímetros'!F3934)</f>
        <v>#REF!</v>
      </c>
      <c r="F3934">
        <f t="shared" si="62"/>
        <v>438</v>
      </c>
      <c r="H3934" s="59"/>
    </row>
    <row r="3935" spans="1:8">
      <c r="A3935" s="4" t="s">
        <v>59</v>
      </c>
      <c r="B3935" s="135" t="s">
        <v>58</v>
      </c>
      <c r="C3935" s="136">
        <v>44638</v>
      </c>
      <c r="D3935" s="137" cm="1">
        <f t="array" ref="D3935">INDEX(Horimetros!$4:$4,1,'Tabela Horímetros'!F3935)</f>
        <v>0</v>
      </c>
      <c r="F3935">
        <f t="shared" si="62"/>
        <v>439</v>
      </c>
      <c r="H3935" s="59"/>
    </row>
    <row r="3936" spans="1:8">
      <c r="A3936" s="4" t="s">
        <v>61</v>
      </c>
      <c r="B3936" s="135" t="s">
        <v>60</v>
      </c>
      <c r="C3936" s="136">
        <v>44638</v>
      </c>
      <c r="D3936" s="137" cm="1">
        <f t="array" ref="D3936">INDEX(Horimetros!$5:$5,1,'Tabela Horímetros'!F3936)</f>
        <v>26880</v>
      </c>
      <c r="F3936">
        <f t="shared" si="62"/>
        <v>439</v>
      </c>
      <c r="H3936" s="59"/>
    </row>
    <row r="3937" spans="1:8">
      <c r="A3937" s="4" t="s">
        <v>63</v>
      </c>
      <c r="B3937" s="135" t="s">
        <v>62</v>
      </c>
      <c r="C3937" s="136">
        <v>44638</v>
      </c>
      <c r="D3937" s="137" cm="1">
        <f t="array" ref="D3937">INDEX(Horimetros!$6:$6,1,'Tabela Horímetros'!F3937)</f>
        <v>23611</v>
      </c>
      <c r="F3937">
        <f t="shared" si="62"/>
        <v>439</v>
      </c>
      <c r="H3937" s="59"/>
    </row>
    <row r="3938" spans="1:8">
      <c r="A3938" s="4" t="s">
        <v>68</v>
      </c>
      <c r="B3938" s="135" t="s">
        <v>67</v>
      </c>
      <c r="C3938" s="136">
        <v>44638</v>
      </c>
      <c r="D3938" s="137" cm="1">
        <f t="array" ref="D3938">INDEX(Horimetros!$7:$7,1,'Tabela Horímetros'!F3938)</f>
        <v>26439</v>
      </c>
      <c r="F3938">
        <f t="shared" si="62"/>
        <v>439</v>
      </c>
      <c r="H3938" s="59"/>
    </row>
    <row r="3939" spans="1:8">
      <c r="A3939" s="4" t="s">
        <v>72</v>
      </c>
      <c r="B3939" s="135" t="s">
        <v>71</v>
      </c>
      <c r="C3939" s="136">
        <v>44638</v>
      </c>
      <c r="D3939" s="137" cm="1">
        <f t="array" ref="D3939">INDEX(Horimetros!$8:$8,1,'Tabela Horímetros'!F3939)</f>
        <v>24793</v>
      </c>
      <c r="F3939">
        <f t="shared" si="62"/>
        <v>439</v>
      </c>
      <c r="H3939" s="59"/>
    </row>
    <row r="3940" spans="1:8">
      <c r="A3940" s="4" t="s">
        <v>76</v>
      </c>
      <c r="B3940" s="135" t="s">
        <v>75</v>
      </c>
      <c r="C3940" s="136">
        <v>44638</v>
      </c>
      <c r="D3940" s="137" t="e" cm="1">
        <f t="array" ref="D3940">INDEX(Horimetros!#REF!,1,'Tabela Horímetros'!F3940)</f>
        <v>#REF!</v>
      </c>
      <c r="F3940">
        <f t="shared" si="62"/>
        <v>439</v>
      </c>
      <c r="H3940" s="59"/>
    </row>
    <row r="3941" spans="1:8">
      <c r="A3941" s="4" t="s">
        <v>80</v>
      </c>
      <c r="B3941" s="135" t="s">
        <v>79</v>
      </c>
      <c r="C3941" s="136">
        <v>44638</v>
      </c>
      <c r="D3941" s="137" t="e" cm="1">
        <f t="array" ref="D3941">INDEX(Horimetros!#REF!,1,'Tabela Horímetros'!F3941)</f>
        <v>#REF!</v>
      </c>
      <c r="F3941">
        <f t="shared" si="62"/>
        <v>439</v>
      </c>
      <c r="H3941" s="59"/>
    </row>
    <row r="3942" spans="1:8">
      <c r="A3942" s="4" t="s">
        <v>84</v>
      </c>
      <c r="B3942" s="135" t="s">
        <v>83</v>
      </c>
      <c r="C3942" s="136">
        <v>44638</v>
      </c>
      <c r="D3942" s="137" t="e" cm="1">
        <f t="array" ref="D3942">INDEX(Horimetros!#REF!,1,'Tabela Horímetros'!F3942)</f>
        <v>#REF!</v>
      </c>
      <c r="F3942">
        <f t="shared" si="62"/>
        <v>439</v>
      </c>
      <c r="H3942" s="59"/>
    </row>
    <row r="3943" spans="1:8">
      <c r="A3943" s="4" t="s">
        <v>86</v>
      </c>
      <c r="B3943" s="135" t="s">
        <v>85</v>
      </c>
      <c r="C3943" s="136">
        <v>44638</v>
      </c>
      <c r="D3943" s="137" t="e" cm="1">
        <f t="array" ref="D3943">INDEX(Horimetros!#REF!,1,'Tabela Horímetros'!F3943)</f>
        <v>#REF!</v>
      </c>
      <c r="F3943">
        <f t="shared" si="62"/>
        <v>439</v>
      </c>
      <c r="H3943" s="59"/>
    </row>
    <row r="3944" spans="1:8">
      <c r="A3944" s="4" t="s">
        <v>59</v>
      </c>
      <c r="B3944" s="135" t="s">
        <v>58</v>
      </c>
      <c r="C3944" s="136">
        <v>44639</v>
      </c>
      <c r="D3944" s="137" cm="1">
        <f t="array" ref="D3944">INDEX(Horimetros!$4:$4,1,'Tabela Horímetros'!F3944)</f>
        <v>0</v>
      </c>
      <c r="F3944">
        <f t="shared" si="62"/>
        <v>440</v>
      </c>
      <c r="H3944" s="59"/>
    </row>
    <row r="3945" spans="1:8">
      <c r="A3945" s="4" t="s">
        <v>61</v>
      </c>
      <c r="B3945" s="135" t="s">
        <v>60</v>
      </c>
      <c r="C3945" s="136">
        <v>44639</v>
      </c>
      <c r="D3945" s="137" cm="1">
        <f t="array" ref="D3945">INDEX(Horimetros!$5:$5,1,'Tabela Horímetros'!F3945)</f>
        <v>26898</v>
      </c>
      <c r="F3945">
        <f t="shared" si="62"/>
        <v>440</v>
      </c>
      <c r="H3945" s="59"/>
    </row>
    <row r="3946" spans="1:8">
      <c r="A3946" s="4" t="s">
        <v>63</v>
      </c>
      <c r="B3946" s="135" t="s">
        <v>62</v>
      </c>
      <c r="C3946" s="136">
        <v>44639</v>
      </c>
      <c r="D3946" s="137" cm="1">
        <f t="array" ref="D3946">INDEX(Horimetros!$6:$6,1,'Tabela Horímetros'!F3946)</f>
        <v>23611</v>
      </c>
      <c r="F3946">
        <f t="shared" si="62"/>
        <v>440</v>
      </c>
      <c r="H3946" s="59"/>
    </row>
    <row r="3947" spans="1:8">
      <c r="A3947" s="4" t="s">
        <v>68</v>
      </c>
      <c r="B3947" s="135" t="s">
        <v>67</v>
      </c>
      <c r="C3947" s="136">
        <v>44639</v>
      </c>
      <c r="D3947" s="137" cm="1">
        <f t="array" ref="D3947">INDEX(Horimetros!$7:$7,1,'Tabela Horímetros'!F3947)</f>
        <v>26451</v>
      </c>
      <c r="F3947">
        <f t="shared" si="62"/>
        <v>440</v>
      </c>
      <c r="H3947" s="59"/>
    </row>
    <row r="3948" spans="1:8">
      <c r="A3948" s="4" t="s">
        <v>72</v>
      </c>
      <c r="B3948" s="135" t="s">
        <v>71</v>
      </c>
      <c r="C3948" s="136">
        <v>44639</v>
      </c>
      <c r="D3948" s="137" cm="1">
        <f t="array" ref="D3948">INDEX(Horimetros!$8:$8,1,'Tabela Horímetros'!F3948)</f>
        <v>24806</v>
      </c>
      <c r="F3948">
        <f t="shared" si="62"/>
        <v>440</v>
      </c>
      <c r="H3948" s="59"/>
    </row>
    <row r="3949" spans="1:8">
      <c r="A3949" s="4" t="s">
        <v>76</v>
      </c>
      <c r="B3949" s="135" t="s">
        <v>75</v>
      </c>
      <c r="C3949" s="136">
        <v>44639</v>
      </c>
      <c r="D3949" s="137" t="e" cm="1">
        <f t="array" ref="D3949">INDEX(Horimetros!#REF!,1,'Tabela Horímetros'!F3949)</f>
        <v>#REF!</v>
      </c>
      <c r="F3949">
        <f t="shared" si="62"/>
        <v>440</v>
      </c>
      <c r="H3949" s="59"/>
    </row>
    <row r="3950" spans="1:8">
      <c r="A3950" s="4" t="s">
        <v>80</v>
      </c>
      <c r="B3950" s="135" t="s">
        <v>79</v>
      </c>
      <c r="C3950" s="136">
        <v>44639</v>
      </c>
      <c r="D3950" s="137" t="e" cm="1">
        <f t="array" ref="D3950">INDEX(Horimetros!#REF!,1,'Tabela Horímetros'!F3950)</f>
        <v>#REF!</v>
      </c>
      <c r="F3950">
        <f t="shared" si="62"/>
        <v>440</v>
      </c>
      <c r="H3950" s="59"/>
    </row>
    <row r="3951" spans="1:8">
      <c r="A3951" s="4" t="s">
        <v>84</v>
      </c>
      <c r="B3951" s="135" t="s">
        <v>83</v>
      </c>
      <c r="C3951" s="136">
        <v>44639</v>
      </c>
      <c r="D3951" s="137" t="e" cm="1">
        <f t="array" ref="D3951">INDEX(Horimetros!#REF!,1,'Tabela Horímetros'!F3951)</f>
        <v>#REF!</v>
      </c>
      <c r="F3951">
        <f t="shared" si="62"/>
        <v>440</v>
      </c>
      <c r="H3951" s="59"/>
    </row>
    <row r="3952" spans="1:8">
      <c r="A3952" s="4" t="s">
        <v>86</v>
      </c>
      <c r="B3952" s="135" t="s">
        <v>85</v>
      </c>
      <c r="C3952" s="136">
        <v>44639</v>
      </c>
      <c r="D3952" s="137" t="e" cm="1">
        <f t="array" ref="D3952">INDEX(Horimetros!#REF!,1,'Tabela Horímetros'!F3952)</f>
        <v>#REF!</v>
      </c>
      <c r="F3952">
        <f t="shared" si="62"/>
        <v>440</v>
      </c>
      <c r="H3952" s="59"/>
    </row>
    <row r="3953" spans="1:8">
      <c r="A3953" s="4" t="s">
        <v>59</v>
      </c>
      <c r="B3953" s="135" t="s">
        <v>58</v>
      </c>
      <c r="C3953" s="136">
        <v>44640</v>
      </c>
      <c r="D3953" s="137" cm="1">
        <f t="array" ref="D3953">INDEX(Horimetros!$4:$4,1,'Tabela Horímetros'!F3953)</f>
        <v>0</v>
      </c>
      <c r="F3953">
        <f t="shared" si="62"/>
        <v>441</v>
      </c>
      <c r="H3953" s="59"/>
    </row>
    <row r="3954" spans="1:8">
      <c r="A3954" s="4" t="s">
        <v>61</v>
      </c>
      <c r="B3954" s="135" t="s">
        <v>60</v>
      </c>
      <c r="C3954" s="136">
        <v>44640</v>
      </c>
      <c r="D3954" s="137" cm="1">
        <f t="array" ref="D3954">INDEX(Horimetros!$5:$5,1,'Tabela Horímetros'!F3954)</f>
        <v>26920</v>
      </c>
      <c r="F3954">
        <f t="shared" si="62"/>
        <v>441</v>
      </c>
      <c r="H3954" s="59"/>
    </row>
    <row r="3955" spans="1:8">
      <c r="A3955" s="4" t="s">
        <v>63</v>
      </c>
      <c r="B3955" s="135" t="s">
        <v>62</v>
      </c>
      <c r="C3955" s="136">
        <v>44640</v>
      </c>
      <c r="D3955" s="137" cm="1">
        <f t="array" ref="D3955">INDEX(Horimetros!$6:$6,1,'Tabela Horímetros'!F3955)</f>
        <v>23611</v>
      </c>
      <c r="F3955">
        <f t="shared" si="62"/>
        <v>441</v>
      </c>
      <c r="H3955" s="59"/>
    </row>
    <row r="3956" spans="1:8">
      <c r="A3956" s="4" t="s">
        <v>68</v>
      </c>
      <c r="B3956" s="135" t="s">
        <v>67</v>
      </c>
      <c r="C3956" s="136">
        <v>44640</v>
      </c>
      <c r="D3956" s="137" cm="1">
        <f t="array" ref="D3956">INDEX(Horimetros!$7:$7,1,'Tabela Horímetros'!F3956)</f>
        <v>26466</v>
      </c>
      <c r="F3956">
        <f t="shared" si="62"/>
        <v>441</v>
      </c>
      <c r="H3956" s="59"/>
    </row>
    <row r="3957" spans="1:8">
      <c r="A3957" s="4" t="s">
        <v>72</v>
      </c>
      <c r="B3957" s="135" t="s">
        <v>71</v>
      </c>
      <c r="C3957" s="136">
        <v>44640</v>
      </c>
      <c r="D3957" s="137" cm="1">
        <f t="array" ref="D3957">INDEX(Horimetros!$8:$8,1,'Tabela Horímetros'!F3957)</f>
        <v>24822</v>
      </c>
      <c r="F3957">
        <f t="shared" si="62"/>
        <v>441</v>
      </c>
      <c r="H3957" s="59"/>
    </row>
    <row r="3958" spans="1:8">
      <c r="A3958" s="4" t="s">
        <v>76</v>
      </c>
      <c r="B3958" s="135" t="s">
        <v>75</v>
      </c>
      <c r="C3958" s="136">
        <v>44640</v>
      </c>
      <c r="D3958" s="137" t="e" cm="1">
        <f t="array" ref="D3958">INDEX(Horimetros!#REF!,1,'Tabela Horímetros'!F3958)</f>
        <v>#REF!</v>
      </c>
      <c r="F3958">
        <f t="shared" si="62"/>
        <v>441</v>
      </c>
      <c r="H3958" s="59"/>
    </row>
    <row r="3959" spans="1:8">
      <c r="A3959" s="4" t="s">
        <v>80</v>
      </c>
      <c r="B3959" s="135" t="s">
        <v>79</v>
      </c>
      <c r="C3959" s="136">
        <v>44640</v>
      </c>
      <c r="D3959" s="137" t="e" cm="1">
        <f t="array" ref="D3959">INDEX(Horimetros!#REF!,1,'Tabela Horímetros'!F3959)</f>
        <v>#REF!</v>
      </c>
      <c r="F3959">
        <f t="shared" si="62"/>
        <v>441</v>
      </c>
      <c r="H3959" s="59"/>
    </row>
    <row r="3960" spans="1:8">
      <c r="A3960" s="4" t="s">
        <v>84</v>
      </c>
      <c r="B3960" s="135" t="s">
        <v>83</v>
      </c>
      <c r="C3960" s="136">
        <v>44640</v>
      </c>
      <c r="D3960" s="137" t="e" cm="1">
        <f t="array" ref="D3960">INDEX(Horimetros!#REF!,1,'Tabela Horímetros'!F3960)</f>
        <v>#REF!</v>
      </c>
      <c r="F3960">
        <f t="shared" si="62"/>
        <v>441</v>
      </c>
      <c r="H3960" s="59"/>
    </row>
    <row r="3961" spans="1:8">
      <c r="A3961" s="4" t="s">
        <v>86</v>
      </c>
      <c r="B3961" s="135" t="s">
        <v>85</v>
      </c>
      <c r="C3961" s="136">
        <v>44640</v>
      </c>
      <c r="D3961" s="137" t="e" cm="1">
        <f t="array" ref="D3961">INDEX(Horimetros!#REF!,1,'Tabela Horímetros'!F3961)</f>
        <v>#REF!</v>
      </c>
      <c r="F3961">
        <f t="shared" si="62"/>
        <v>441</v>
      </c>
      <c r="H3961" s="59"/>
    </row>
    <row r="3962" spans="1:8">
      <c r="A3962" s="4" t="s">
        <v>59</v>
      </c>
      <c r="B3962" s="135" t="s">
        <v>58</v>
      </c>
      <c r="C3962" s="136">
        <v>44641</v>
      </c>
      <c r="D3962" s="137" cm="1">
        <f t="array" ref="D3962">INDEX(Horimetros!$4:$4,1,'Tabela Horímetros'!F3962)</f>
        <v>0</v>
      </c>
      <c r="F3962">
        <f t="shared" si="62"/>
        <v>442</v>
      </c>
      <c r="H3962" s="59"/>
    </row>
    <row r="3963" spans="1:8">
      <c r="A3963" s="4" t="s">
        <v>61</v>
      </c>
      <c r="B3963" s="135" t="s">
        <v>60</v>
      </c>
      <c r="C3963" s="136">
        <v>44641</v>
      </c>
      <c r="D3963" s="137" cm="1">
        <f t="array" ref="D3963">INDEX(Horimetros!$5:$5,1,'Tabela Horímetros'!F3963)</f>
        <v>26941</v>
      </c>
      <c r="F3963">
        <f t="shared" si="62"/>
        <v>442</v>
      </c>
      <c r="H3963" s="59"/>
    </row>
    <row r="3964" spans="1:8">
      <c r="A3964" s="4" t="s">
        <v>63</v>
      </c>
      <c r="B3964" s="135" t="s">
        <v>62</v>
      </c>
      <c r="C3964" s="136">
        <v>44641</v>
      </c>
      <c r="D3964" s="137" cm="1">
        <f t="array" ref="D3964">INDEX(Horimetros!$6:$6,1,'Tabela Horímetros'!F3964)</f>
        <v>23611</v>
      </c>
      <c r="F3964">
        <f t="shared" si="62"/>
        <v>442</v>
      </c>
      <c r="H3964" s="59"/>
    </row>
    <row r="3965" spans="1:8">
      <c r="A3965" s="4" t="s">
        <v>68</v>
      </c>
      <c r="B3965" s="135" t="s">
        <v>67</v>
      </c>
      <c r="C3965" s="136">
        <v>44641</v>
      </c>
      <c r="D3965" s="137" cm="1">
        <f t="array" ref="D3965">INDEX(Horimetros!$7:$7,1,'Tabela Horímetros'!F3965)</f>
        <v>26485</v>
      </c>
      <c r="F3965">
        <f t="shared" si="62"/>
        <v>442</v>
      </c>
      <c r="H3965" s="59"/>
    </row>
    <row r="3966" spans="1:8">
      <c r="A3966" s="4" t="s">
        <v>72</v>
      </c>
      <c r="B3966" s="135" t="s">
        <v>71</v>
      </c>
      <c r="C3966" s="136">
        <v>44641</v>
      </c>
      <c r="D3966" s="137" cm="1">
        <f t="array" ref="D3966">INDEX(Horimetros!$8:$8,1,'Tabela Horímetros'!F3966)</f>
        <v>24831</v>
      </c>
      <c r="F3966">
        <f t="shared" si="62"/>
        <v>442</v>
      </c>
      <c r="H3966" s="59"/>
    </row>
    <row r="3967" spans="1:8">
      <c r="A3967" s="4" t="s">
        <v>76</v>
      </c>
      <c r="B3967" s="135" t="s">
        <v>75</v>
      </c>
      <c r="C3967" s="136">
        <v>44641</v>
      </c>
      <c r="D3967" s="137" t="e" cm="1">
        <f t="array" ref="D3967">INDEX(Horimetros!#REF!,1,'Tabela Horímetros'!F3967)</f>
        <v>#REF!</v>
      </c>
      <c r="F3967">
        <f t="shared" si="62"/>
        <v>442</v>
      </c>
      <c r="H3967" s="59"/>
    </row>
    <row r="3968" spans="1:8">
      <c r="A3968" s="4" t="s">
        <v>80</v>
      </c>
      <c r="B3968" s="135" t="s">
        <v>79</v>
      </c>
      <c r="C3968" s="136">
        <v>44641</v>
      </c>
      <c r="D3968" s="137" t="e" cm="1">
        <f t="array" ref="D3968">INDEX(Horimetros!#REF!,1,'Tabela Horímetros'!F3968)</f>
        <v>#REF!</v>
      </c>
      <c r="F3968">
        <f t="shared" si="62"/>
        <v>442</v>
      </c>
      <c r="H3968" s="59"/>
    </row>
    <row r="3969" spans="1:8">
      <c r="A3969" s="4" t="s">
        <v>84</v>
      </c>
      <c r="B3969" s="135" t="s">
        <v>83</v>
      </c>
      <c r="C3969" s="136">
        <v>44641</v>
      </c>
      <c r="D3969" s="137" t="e" cm="1">
        <f t="array" ref="D3969">INDEX(Horimetros!#REF!,1,'Tabela Horímetros'!F3969)</f>
        <v>#REF!</v>
      </c>
      <c r="F3969">
        <f t="shared" si="62"/>
        <v>442</v>
      </c>
      <c r="H3969" s="59"/>
    </row>
    <row r="3970" spans="1:8">
      <c r="A3970" s="4" t="s">
        <v>86</v>
      </c>
      <c r="B3970" s="135" t="s">
        <v>85</v>
      </c>
      <c r="C3970" s="136">
        <v>44641</v>
      </c>
      <c r="D3970" s="137" t="e" cm="1">
        <f t="array" ref="D3970">INDEX(Horimetros!#REF!,1,'Tabela Horímetros'!F3970)</f>
        <v>#REF!</v>
      </c>
      <c r="F3970">
        <f t="shared" si="62"/>
        <v>442</v>
      </c>
      <c r="H3970" s="59"/>
    </row>
    <row r="3971" spans="1:8">
      <c r="A3971" s="4" t="s">
        <v>59</v>
      </c>
      <c r="B3971" s="135" t="s">
        <v>58</v>
      </c>
      <c r="C3971" s="136">
        <v>44642</v>
      </c>
      <c r="D3971" s="137" cm="1">
        <f t="array" ref="D3971">INDEX(Horimetros!$4:$4,1,'Tabela Horímetros'!F3971)</f>
        <v>0</v>
      </c>
      <c r="F3971">
        <f t="shared" si="62"/>
        <v>443</v>
      </c>
      <c r="H3971" s="59"/>
    </row>
    <row r="3972" spans="1:8">
      <c r="A3972" s="4" t="s">
        <v>61</v>
      </c>
      <c r="B3972" s="135" t="s">
        <v>60</v>
      </c>
      <c r="C3972" s="136">
        <v>44642</v>
      </c>
      <c r="D3972" s="137" cm="1">
        <f t="array" ref="D3972">INDEX(Horimetros!$5:$5,1,'Tabela Horímetros'!F3972)</f>
        <v>26958</v>
      </c>
      <c r="F3972">
        <f t="shared" si="62"/>
        <v>443</v>
      </c>
      <c r="H3972" s="59"/>
    </row>
    <row r="3973" spans="1:8">
      <c r="A3973" s="4" t="s">
        <v>63</v>
      </c>
      <c r="B3973" s="135" t="s">
        <v>62</v>
      </c>
      <c r="C3973" s="136">
        <v>44642</v>
      </c>
      <c r="D3973" s="137" cm="1">
        <f t="array" ref="D3973">INDEX(Horimetros!$6:$6,1,'Tabela Horímetros'!F3973)</f>
        <v>23611</v>
      </c>
      <c r="F3973">
        <f t="shared" si="62"/>
        <v>443</v>
      </c>
      <c r="H3973" s="59"/>
    </row>
    <row r="3974" spans="1:8">
      <c r="A3974" s="4" t="s">
        <v>68</v>
      </c>
      <c r="B3974" s="135" t="s">
        <v>67</v>
      </c>
      <c r="C3974" s="136">
        <v>44642</v>
      </c>
      <c r="D3974" s="137" cm="1">
        <f t="array" ref="D3974">INDEX(Horimetros!$7:$7,1,'Tabela Horímetros'!F3974)</f>
        <v>26505</v>
      </c>
      <c r="F3974">
        <f t="shared" si="62"/>
        <v>443</v>
      </c>
      <c r="H3974" s="59"/>
    </row>
    <row r="3975" spans="1:8">
      <c r="A3975" s="4" t="s">
        <v>72</v>
      </c>
      <c r="B3975" s="135" t="s">
        <v>71</v>
      </c>
      <c r="C3975" s="136">
        <v>44642</v>
      </c>
      <c r="D3975" s="137" cm="1">
        <f t="array" ref="D3975">INDEX(Horimetros!$8:$8,1,'Tabela Horímetros'!F3975)</f>
        <v>24852</v>
      </c>
      <c r="F3975">
        <f t="shared" si="62"/>
        <v>443</v>
      </c>
      <c r="H3975" s="59"/>
    </row>
    <row r="3976" spans="1:8">
      <c r="A3976" s="4" t="s">
        <v>76</v>
      </c>
      <c r="B3976" s="135" t="s">
        <v>75</v>
      </c>
      <c r="C3976" s="136">
        <v>44642</v>
      </c>
      <c r="D3976" s="137" t="e" cm="1">
        <f t="array" ref="D3976">INDEX(Horimetros!#REF!,1,'Tabela Horímetros'!F3976)</f>
        <v>#REF!</v>
      </c>
      <c r="F3976">
        <f t="shared" si="62"/>
        <v>443</v>
      </c>
      <c r="H3976" s="59"/>
    </row>
    <row r="3977" spans="1:8">
      <c r="A3977" s="4" t="s">
        <v>80</v>
      </c>
      <c r="B3977" s="135" t="s">
        <v>79</v>
      </c>
      <c r="C3977" s="136">
        <v>44642</v>
      </c>
      <c r="D3977" s="137" t="e" cm="1">
        <f t="array" ref="D3977">INDEX(Horimetros!#REF!,1,'Tabela Horímetros'!F3977)</f>
        <v>#REF!</v>
      </c>
      <c r="F3977">
        <f t="shared" si="62"/>
        <v>443</v>
      </c>
      <c r="H3977" s="59"/>
    </row>
    <row r="3978" spans="1:8">
      <c r="A3978" s="4" t="s">
        <v>84</v>
      </c>
      <c r="B3978" s="135" t="s">
        <v>83</v>
      </c>
      <c r="C3978" s="136">
        <v>44642</v>
      </c>
      <c r="D3978" s="137" t="e" cm="1">
        <f t="array" ref="D3978">INDEX(Horimetros!#REF!,1,'Tabela Horímetros'!F3978)</f>
        <v>#REF!</v>
      </c>
      <c r="F3978">
        <f t="shared" si="62"/>
        <v>443</v>
      </c>
      <c r="H3978" s="59"/>
    </row>
    <row r="3979" spans="1:8">
      <c r="A3979" s="4" t="s">
        <v>86</v>
      </c>
      <c r="B3979" s="135" t="s">
        <v>85</v>
      </c>
      <c r="C3979" s="136">
        <v>44642</v>
      </c>
      <c r="D3979" s="137" t="e" cm="1">
        <f t="array" ref="D3979">INDEX(Horimetros!#REF!,1,'Tabela Horímetros'!F3979)</f>
        <v>#REF!</v>
      </c>
      <c r="F3979">
        <f t="shared" si="62"/>
        <v>443</v>
      </c>
      <c r="H3979" s="59"/>
    </row>
    <row r="3980" spans="1:8">
      <c r="A3980" s="4" t="s">
        <v>59</v>
      </c>
      <c r="B3980" s="135" t="s">
        <v>58</v>
      </c>
      <c r="C3980" s="136">
        <v>44643</v>
      </c>
      <c r="D3980" s="137" cm="1">
        <f t="array" ref="D3980">INDEX(Horimetros!$4:$4,1,'Tabela Horímetros'!F3980)</f>
        <v>0</v>
      </c>
      <c r="F3980">
        <f t="shared" si="62"/>
        <v>444</v>
      </c>
      <c r="H3980" s="59"/>
    </row>
    <row r="3981" spans="1:8">
      <c r="A3981" s="4" t="s">
        <v>61</v>
      </c>
      <c r="B3981" s="135" t="s">
        <v>60</v>
      </c>
      <c r="C3981" s="136">
        <v>44643</v>
      </c>
      <c r="D3981" s="137" cm="1">
        <f t="array" ref="D3981">INDEX(Horimetros!$5:$5,1,'Tabela Horímetros'!F3981)</f>
        <v>26976</v>
      </c>
      <c r="F3981">
        <f t="shared" si="62"/>
        <v>444</v>
      </c>
      <c r="H3981" s="59"/>
    </row>
    <row r="3982" spans="1:8">
      <c r="A3982" s="4" t="s">
        <v>63</v>
      </c>
      <c r="B3982" s="135" t="s">
        <v>62</v>
      </c>
      <c r="C3982" s="136">
        <v>44643</v>
      </c>
      <c r="D3982" s="137" cm="1">
        <f t="array" ref="D3982">INDEX(Horimetros!$6:$6,1,'Tabela Horímetros'!F3982)</f>
        <v>23611</v>
      </c>
      <c r="F3982">
        <f t="shared" si="62"/>
        <v>444</v>
      </c>
      <c r="H3982" s="59"/>
    </row>
    <row r="3983" spans="1:8">
      <c r="A3983" s="4" t="s">
        <v>68</v>
      </c>
      <c r="B3983" s="135" t="s">
        <v>67</v>
      </c>
      <c r="C3983" s="136">
        <v>44643</v>
      </c>
      <c r="D3983" s="137" cm="1">
        <f t="array" ref="D3983">INDEX(Horimetros!$7:$7,1,'Tabela Horímetros'!F3983)</f>
        <v>26525</v>
      </c>
      <c r="F3983">
        <f t="shared" si="62"/>
        <v>444</v>
      </c>
      <c r="H3983" s="59"/>
    </row>
    <row r="3984" spans="1:8">
      <c r="A3984" s="4" t="s">
        <v>72</v>
      </c>
      <c r="B3984" s="135" t="s">
        <v>71</v>
      </c>
      <c r="C3984" s="136">
        <v>44643</v>
      </c>
      <c r="D3984" s="137" cm="1">
        <f t="array" ref="D3984">INDEX(Horimetros!$8:$8,1,'Tabela Horímetros'!F3984)</f>
        <v>24870</v>
      </c>
      <c r="F3984">
        <f t="shared" si="62"/>
        <v>444</v>
      </c>
      <c r="H3984" s="59"/>
    </row>
    <row r="3985" spans="1:8">
      <c r="A3985" s="4" t="s">
        <v>76</v>
      </c>
      <c r="B3985" s="135" t="s">
        <v>75</v>
      </c>
      <c r="C3985" s="136">
        <v>44643</v>
      </c>
      <c r="D3985" s="137" t="e" cm="1">
        <f t="array" ref="D3985">INDEX(Horimetros!#REF!,1,'Tabela Horímetros'!F3985)</f>
        <v>#REF!</v>
      </c>
      <c r="F3985">
        <f t="shared" si="62"/>
        <v>444</v>
      </c>
      <c r="H3985" s="59"/>
    </row>
    <row r="3986" spans="1:8">
      <c r="A3986" s="4" t="s">
        <v>80</v>
      </c>
      <c r="B3986" s="135" t="s">
        <v>79</v>
      </c>
      <c r="C3986" s="136">
        <v>44643</v>
      </c>
      <c r="D3986" s="137" t="e" cm="1">
        <f t="array" ref="D3986">INDEX(Horimetros!#REF!,1,'Tabela Horímetros'!F3986)</f>
        <v>#REF!</v>
      </c>
      <c r="F3986">
        <f t="shared" si="62"/>
        <v>444</v>
      </c>
      <c r="H3986" s="59"/>
    </row>
    <row r="3987" spans="1:8">
      <c r="A3987" s="4" t="s">
        <v>84</v>
      </c>
      <c r="B3987" s="135" t="s">
        <v>83</v>
      </c>
      <c r="C3987" s="136">
        <v>44643</v>
      </c>
      <c r="D3987" s="137" t="e" cm="1">
        <f t="array" ref="D3987">INDEX(Horimetros!#REF!,1,'Tabela Horímetros'!F3987)</f>
        <v>#REF!</v>
      </c>
      <c r="F3987">
        <f t="shared" si="62"/>
        <v>444</v>
      </c>
      <c r="H3987" s="59"/>
    </row>
    <row r="3988" spans="1:8">
      <c r="A3988" s="4" t="s">
        <v>86</v>
      </c>
      <c r="B3988" s="135" t="s">
        <v>85</v>
      </c>
      <c r="C3988" s="136">
        <v>44643</v>
      </c>
      <c r="D3988" s="137" t="e" cm="1">
        <f t="array" ref="D3988">INDEX(Horimetros!#REF!,1,'Tabela Horímetros'!F3988)</f>
        <v>#REF!</v>
      </c>
      <c r="F3988">
        <f t="shared" si="62"/>
        <v>444</v>
      </c>
      <c r="H3988" s="59"/>
    </row>
    <row r="3989" spans="1:8">
      <c r="A3989" s="4" t="s">
        <v>59</v>
      </c>
      <c r="B3989" s="135" t="s">
        <v>58</v>
      </c>
      <c r="C3989" s="136">
        <v>44644</v>
      </c>
      <c r="D3989" s="137" cm="1">
        <f t="array" ref="D3989">INDEX(Horimetros!$4:$4,1,'Tabela Horímetros'!F3989)</f>
        <v>0</v>
      </c>
      <c r="F3989">
        <f t="shared" ref="F3989:F4052" si="63">F3980+1</f>
        <v>445</v>
      </c>
      <c r="H3989" s="59"/>
    </row>
    <row r="3990" spans="1:8">
      <c r="A3990" s="4" t="s">
        <v>61</v>
      </c>
      <c r="B3990" s="135" t="s">
        <v>60</v>
      </c>
      <c r="C3990" s="136">
        <v>44644</v>
      </c>
      <c r="D3990" s="137" cm="1">
        <f t="array" ref="D3990">INDEX(Horimetros!$5:$5,1,'Tabela Horímetros'!F3990)</f>
        <v>26999</v>
      </c>
      <c r="F3990">
        <f t="shared" si="63"/>
        <v>445</v>
      </c>
      <c r="H3990" s="59"/>
    </row>
    <row r="3991" spans="1:8">
      <c r="A3991" s="4" t="s">
        <v>63</v>
      </c>
      <c r="B3991" s="135" t="s">
        <v>62</v>
      </c>
      <c r="C3991" s="136">
        <v>44644</v>
      </c>
      <c r="D3991" s="137" cm="1">
        <f t="array" ref="D3991">INDEX(Horimetros!$6:$6,1,'Tabela Horímetros'!F3991)</f>
        <v>23611</v>
      </c>
      <c r="F3991">
        <f t="shared" si="63"/>
        <v>445</v>
      </c>
      <c r="H3991" s="59"/>
    </row>
    <row r="3992" spans="1:8">
      <c r="A3992" s="4" t="s">
        <v>68</v>
      </c>
      <c r="B3992" s="135" t="s">
        <v>67</v>
      </c>
      <c r="C3992" s="136">
        <v>44644</v>
      </c>
      <c r="D3992" s="137" cm="1">
        <f t="array" ref="D3992">INDEX(Horimetros!$7:$7,1,'Tabela Horímetros'!F3992)</f>
        <v>26547</v>
      </c>
      <c r="F3992">
        <f t="shared" si="63"/>
        <v>445</v>
      </c>
      <c r="H3992" s="59"/>
    </row>
    <row r="3993" spans="1:8">
      <c r="A3993" s="4" t="s">
        <v>72</v>
      </c>
      <c r="B3993" s="135" t="s">
        <v>71</v>
      </c>
      <c r="C3993" s="136">
        <v>44644</v>
      </c>
      <c r="D3993" s="137" cm="1">
        <f t="array" ref="D3993">INDEX(Horimetros!$8:$8,1,'Tabela Horímetros'!F3993)</f>
        <v>24892</v>
      </c>
      <c r="F3993">
        <f t="shared" si="63"/>
        <v>445</v>
      </c>
      <c r="H3993" s="59"/>
    </row>
    <row r="3994" spans="1:8">
      <c r="A3994" s="4" t="s">
        <v>76</v>
      </c>
      <c r="B3994" s="135" t="s">
        <v>75</v>
      </c>
      <c r="C3994" s="136">
        <v>44644</v>
      </c>
      <c r="D3994" s="137" t="e" cm="1">
        <f t="array" ref="D3994">INDEX(Horimetros!#REF!,1,'Tabela Horímetros'!F3994)</f>
        <v>#REF!</v>
      </c>
      <c r="F3994">
        <f t="shared" si="63"/>
        <v>445</v>
      </c>
      <c r="H3994" s="59"/>
    </row>
    <row r="3995" spans="1:8">
      <c r="A3995" s="4" t="s">
        <v>80</v>
      </c>
      <c r="B3995" s="135" t="s">
        <v>79</v>
      </c>
      <c r="C3995" s="136">
        <v>44644</v>
      </c>
      <c r="D3995" s="137" t="e" cm="1">
        <f t="array" ref="D3995">INDEX(Horimetros!#REF!,1,'Tabela Horímetros'!F3995)</f>
        <v>#REF!</v>
      </c>
      <c r="F3995">
        <f t="shared" si="63"/>
        <v>445</v>
      </c>
      <c r="H3995" s="59"/>
    </row>
    <row r="3996" spans="1:8">
      <c r="A3996" s="4" t="s">
        <v>84</v>
      </c>
      <c r="B3996" s="135" t="s">
        <v>83</v>
      </c>
      <c r="C3996" s="136">
        <v>44644</v>
      </c>
      <c r="D3996" s="137" t="e" cm="1">
        <f t="array" ref="D3996">INDEX(Horimetros!#REF!,1,'Tabela Horímetros'!F3996)</f>
        <v>#REF!</v>
      </c>
      <c r="F3996">
        <f t="shared" si="63"/>
        <v>445</v>
      </c>
      <c r="H3996" s="59"/>
    </row>
    <row r="3997" spans="1:8">
      <c r="A3997" s="4" t="s">
        <v>86</v>
      </c>
      <c r="B3997" s="135" t="s">
        <v>85</v>
      </c>
      <c r="C3997" s="136">
        <v>44644</v>
      </c>
      <c r="D3997" s="137" t="e" cm="1">
        <f t="array" ref="D3997">INDEX(Horimetros!#REF!,1,'Tabela Horímetros'!F3997)</f>
        <v>#REF!</v>
      </c>
      <c r="F3997">
        <f t="shared" si="63"/>
        <v>445</v>
      </c>
      <c r="H3997" s="59"/>
    </row>
    <row r="3998" spans="1:8">
      <c r="A3998" s="4" t="s">
        <v>59</v>
      </c>
      <c r="B3998" s="135" t="s">
        <v>58</v>
      </c>
      <c r="C3998" s="136">
        <v>44645</v>
      </c>
      <c r="D3998" s="137" cm="1">
        <f t="array" ref="D3998">INDEX(Horimetros!$4:$4,1,'Tabela Horímetros'!F3998)</f>
        <v>0</v>
      </c>
      <c r="F3998">
        <f t="shared" si="63"/>
        <v>446</v>
      </c>
      <c r="H3998" s="59"/>
    </row>
    <row r="3999" spans="1:8">
      <c r="A3999" s="4" t="s">
        <v>61</v>
      </c>
      <c r="B3999" s="135" t="s">
        <v>60</v>
      </c>
      <c r="C3999" s="136">
        <v>44645</v>
      </c>
      <c r="D3999" s="137" cm="1">
        <f t="array" ref="D3999">INDEX(Horimetros!$5:$5,1,'Tabela Horímetros'!F3999)</f>
        <v>27011</v>
      </c>
      <c r="F3999">
        <f t="shared" si="63"/>
        <v>446</v>
      </c>
      <c r="H3999" s="59"/>
    </row>
    <row r="4000" spans="1:8">
      <c r="A4000" s="4" t="s">
        <v>63</v>
      </c>
      <c r="B4000" s="135" t="s">
        <v>62</v>
      </c>
      <c r="C4000" s="136">
        <v>44645</v>
      </c>
      <c r="D4000" s="137" cm="1">
        <f t="array" ref="D4000">INDEX(Horimetros!$6:$6,1,'Tabela Horímetros'!F4000)</f>
        <v>23611</v>
      </c>
      <c r="F4000">
        <f t="shared" si="63"/>
        <v>446</v>
      </c>
      <c r="H4000" s="59"/>
    </row>
    <row r="4001" spans="1:8">
      <c r="A4001" s="4" t="s">
        <v>68</v>
      </c>
      <c r="B4001" s="135" t="s">
        <v>67</v>
      </c>
      <c r="C4001" s="136">
        <v>44645</v>
      </c>
      <c r="D4001" s="137" cm="1">
        <f t="array" ref="D4001">INDEX(Horimetros!$7:$7,1,'Tabela Horímetros'!F4001)</f>
        <v>26567</v>
      </c>
      <c r="F4001">
        <f t="shared" si="63"/>
        <v>446</v>
      </c>
      <c r="H4001" s="59"/>
    </row>
    <row r="4002" spans="1:8">
      <c r="A4002" s="4" t="s">
        <v>72</v>
      </c>
      <c r="B4002" s="135" t="s">
        <v>71</v>
      </c>
      <c r="C4002" s="136">
        <v>44645</v>
      </c>
      <c r="D4002" s="137" cm="1">
        <f t="array" ref="D4002">INDEX(Horimetros!$8:$8,1,'Tabela Horímetros'!F4002)</f>
        <v>24911</v>
      </c>
      <c r="F4002">
        <f t="shared" si="63"/>
        <v>446</v>
      </c>
      <c r="H4002" s="59"/>
    </row>
    <row r="4003" spans="1:8">
      <c r="A4003" s="4" t="s">
        <v>76</v>
      </c>
      <c r="B4003" s="135" t="s">
        <v>75</v>
      </c>
      <c r="C4003" s="136">
        <v>44645</v>
      </c>
      <c r="D4003" s="137" t="e" cm="1">
        <f t="array" ref="D4003">INDEX(Horimetros!#REF!,1,'Tabela Horímetros'!F4003)</f>
        <v>#REF!</v>
      </c>
      <c r="F4003">
        <f t="shared" si="63"/>
        <v>446</v>
      </c>
      <c r="H4003" s="59"/>
    </row>
    <row r="4004" spans="1:8">
      <c r="A4004" s="4" t="s">
        <v>80</v>
      </c>
      <c r="B4004" s="135" t="s">
        <v>79</v>
      </c>
      <c r="C4004" s="136">
        <v>44645</v>
      </c>
      <c r="D4004" s="137" t="e" cm="1">
        <f t="array" ref="D4004">INDEX(Horimetros!#REF!,1,'Tabela Horímetros'!F4004)</f>
        <v>#REF!</v>
      </c>
      <c r="F4004">
        <f t="shared" si="63"/>
        <v>446</v>
      </c>
      <c r="H4004" s="59"/>
    </row>
    <row r="4005" spans="1:8">
      <c r="A4005" s="4" t="s">
        <v>84</v>
      </c>
      <c r="B4005" s="135" t="s">
        <v>83</v>
      </c>
      <c r="C4005" s="136">
        <v>44645</v>
      </c>
      <c r="D4005" s="137" t="e" cm="1">
        <f t="array" ref="D4005">INDEX(Horimetros!#REF!,1,'Tabela Horímetros'!F4005)</f>
        <v>#REF!</v>
      </c>
      <c r="F4005">
        <f t="shared" si="63"/>
        <v>446</v>
      </c>
      <c r="H4005" s="59"/>
    </row>
    <row r="4006" spans="1:8">
      <c r="A4006" s="4" t="s">
        <v>86</v>
      </c>
      <c r="B4006" s="135" t="s">
        <v>85</v>
      </c>
      <c r="C4006" s="136">
        <v>44645</v>
      </c>
      <c r="D4006" s="137" t="e" cm="1">
        <f t="array" ref="D4006">INDEX(Horimetros!#REF!,1,'Tabela Horímetros'!F4006)</f>
        <v>#REF!</v>
      </c>
      <c r="F4006">
        <f t="shared" si="63"/>
        <v>446</v>
      </c>
      <c r="H4006" s="59"/>
    </row>
    <row r="4007" spans="1:8">
      <c r="A4007" s="4" t="s">
        <v>59</v>
      </c>
      <c r="B4007" s="135" t="s">
        <v>58</v>
      </c>
      <c r="C4007" s="136">
        <v>44646</v>
      </c>
      <c r="D4007" s="137" cm="1">
        <f t="array" ref="D4007">INDEX(Horimetros!$4:$4,1,'Tabela Horímetros'!F4007)</f>
        <v>0</v>
      </c>
      <c r="F4007">
        <f t="shared" si="63"/>
        <v>447</v>
      </c>
      <c r="H4007" s="59"/>
    </row>
    <row r="4008" spans="1:8">
      <c r="A4008" s="4" t="s">
        <v>61</v>
      </c>
      <c r="B4008" s="135" t="s">
        <v>60</v>
      </c>
      <c r="C4008" s="136">
        <v>44646</v>
      </c>
      <c r="D4008" s="137" cm="1">
        <f t="array" ref="D4008">INDEX(Horimetros!$5:$5,1,'Tabela Horímetros'!F4008)</f>
        <v>27013</v>
      </c>
      <c r="F4008">
        <f t="shared" si="63"/>
        <v>447</v>
      </c>
      <c r="H4008" s="59"/>
    </row>
    <row r="4009" spans="1:8">
      <c r="A4009" s="4" t="s">
        <v>63</v>
      </c>
      <c r="B4009" s="135" t="s">
        <v>62</v>
      </c>
      <c r="C4009" s="136">
        <v>44646</v>
      </c>
      <c r="D4009" s="137" cm="1">
        <f t="array" ref="D4009">INDEX(Horimetros!$6:$6,1,'Tabela Horímetros'!F4009)</f>
        <v>23611</v>
      </c>
      <c r="F4009">
        <f t="shared" si="63"/>
        <v>447</v>
      </c>
      <c r="H4009" s="59"/>
    </row>
    <row r="4010" spans="1:8">
      <c r="A4010" s="4" t="s">
        <v>68</v>
      </c>
      <c r="B4010" s="135" t="s">
        <v>67</v>
      </c>
      <c r="C4010" s="136">
        <v>44646</v>
      </c>
      <c r="D4010" s="137" cm="1">
        <f t="array" ref="D4010">INDEX(Horimetros!$7:$7,1,'Tabela Horímetros'!F4010)</f>
        <v>26582</v>
      </c>
      <c r="F4010">
        <f t="shared" si="63"/>
        <v>447</v>
      </c>
      <c r="H4010" s="59"/>
    </row>
    <row r="4011" spans="1:8">
      <c r="A4011" s="4" t="s">
        <v>72</v>
      </c>
      <c r="B4011" s="135" t="s">
        <v>71</v>
      </c>
      <c r="C4011" s="136">
        <v>44646</v>
      </c>
      <c r="D4011" s="137" cm="1">
        <f t="array" ref="D4011">INDEX(Horimetros!$8:$8,1,'Tabela Horímetros'!F4011)</f>
        <v>24923</v>
      </c>
      <c r="F4011">
        <f t="shared" si="63"/>
        <v>447</v>
      </c>
      <c r="H4011" s="59"/>
    </row>
    <row r="4012" spans="1:8">
      <c r="A4012" s="4" t="s">
        <v>76</v>
      </c>
      <c r="B4012" s="135" t="s">
        <v>75</v>
      </c>
      <c r="C4012" s="136">
        <v>44646</v>
      </c>
      <c r="D4012" s="137" t="e" cm="1">
        <f t="array" ref="D4012">INDEX(Horimetros!#REF!,1,'Tabela Horímetros'!F4012)</f>
        <v>#REF!</v>
      </c>
      <c r="F4012">
        <f t="shared" si="63"/>
        <v>447</v>
      </c>
      <c r="H4012" s="59"/>
    </row>
    <row r="4013" spans="1:8">
      <c r="A4013" s="4" t="s">
        <v>80</v>
      </c>
      <c r="B4013" s="135" t="s">
        <v>79</v>
      </c>
      <c r="C4013" s="136">
        <v>44646</v>
      </c>
      <c r="D4013" s="137" t="e" cm="1">
        <f t="array" ref="D4013">INDEX(Horimetros!#REF!,1,'Tabela Horímetros'!F4013)</f>
        <v>#REF!</v>
      </c>
      <c r="F4013">
        <f t="shared" si="63"/>
        <v>447</v>
      </c>
      <c r="H4013" s="59"/>
    </row>
    <row r="4014" spans="1:8">
      <c r="A4014" s="4" t="s">
        <v>84</v>
      </c>
      <c r="B4014" s="135" t="s">
        <v>83</v>
      </c>
      <c r="C4014" s="136">
        <v>44646</v>
      </c>
      <c r="D4014" s="137" t="e" cm="1">
        <f t="array" ref="D4014">INDEX(Horimetros!#REF!,1,'Tabela Horímetros'!F4014)</f>
        <v>#REF!</v>
      </c>
      <c r="F4014">
        <f t="shared" si="63"/>
        <v>447</v>
      </c>
      <c r="H4014" s="59"/>
    </row>
    <row r="4015" spans="1:8">
      <c r="A4015" s="4" t="s">
        <v>86</v>
      </c>
      <c r="B4015" s="135" t="s">
        <v>85</v>
      </c>
      <c r="C4015" s="136">
        <v>44646</v>
      </c>
      <c r="D4015" s="137" t="e" cm="1">
        <f t="array" ref="D4015">INDEX(Horimetros!#REF!,1,'Tabela Horímetros'!F4015)</f>
        <v>#REF!</v>
      </c>
      <c r="F4015">
        <f t="shared" si="63"/>
        <v>447</v>
      </c>
      <c r="H4015" s="59"/>
    </row>
    <row r="4016" spans="1:8">
      <c r="A4016" s="4" t="s">
        <v>59</v>
      </c>
      <c r="B4016" s="135" t="s">
        <v>58</v>
      </c>
      <c r="C4016" s="136">
        <v>44647</v>
      </c>
      <c r="D4016" s="137" cm="1">
        <f t="array" ref="D4016">INDEX(Horimetros!$4:$4,1,'Tabela Horímetros'!F4016)</f>
        <v>0</v>
      </c>
      <c r="F4016">
        <f t="shared" si="63"/>
        <v>448</v>
      </c>
      <c r="H4016" s="59"/>
    </row>
    <row r="4017" spans="1:8">
      <c r="A4017" s="4" t="s">
        <v>61</v>
      </c>
      <c r="B4017" s="135" t="s">
        <v>60</v>
      </c>
      <c r="C4017" s="136">
        <v>44647</v>
      </c>
      <c r="D4017" s="137" cm="1">
        <f t="array" ref="D4017">INDEX(Horimetros!$5:$5,1,'Tabela Horímetros'!F4017)</f>
        <v>27013</v>
      </c>
      <c r="F4017">
        <f t="shared" si="63"/>
        <v>448</v>
      </c>
      <c r="H4017" s="59"/>
    </row>
    <row r="4018" spans="1:8">
      <c r="A4018" s="4" t="s">
        <v>63</v>
      </c>
      <c r="B4018" s="135" t="s">
        <v>62</v>
      </c>
      <c r="C4018" s="136">
        <v>44647</v>
      </c>
      <c r="D4018" s="137" cm="1">
        <f t="array" ref="D4018">INDEX(Horimetros!$6:$6,1,'Tabela Horímetros'!F4018)</f>
        <v>23611</v>
      </c>
      <c r="F4018">
        <f t="shared" si="63"/>
        <v>448</v>
      </c>
      <c r="H4018" s="59"/>
    </row>
    <row r="4019" spans="1:8">
      <c r="A4019" s="4" t="s">
        <v>68</v>
      </c>
      <c r="B4019" s="135" t="s">
        <v>67</v>
      </c>
      <c r="C4019" s="136">
        <v>44647</v>
      </c>
      <c r="D4019" s="137" cm="1">
        <f t="array" ref="D4019">INDEX(Horimetros!$7:$7,1,'Tabela Horímetros'!F4019)</f>
        <v>26600</v>
      </c>
      <c r="F4019">
        <f t="shared" si="63"/>
        <v>448</v>
      </c>
      <c r="H4019" s="59"/>
    </row>
    <row r="4020" spans="1:8">
      <c r="A4020" s="4" t="s">
        <v>72</v>
      </c>
      <c r="B4020" s="135" t="s">
        <v>71</v>
      </c>
      <c r="C4020" s="136">
        <v>44647</v>
      </c>
      <c r="D4020" s="137" cm="1">
        <f t="array" ref="D4020">INDEX(Horimetros!$8:$8,1,'Tabela Horímetros'!F4020)</f>
        <v>24943</v>
      </c>
      <c r="F4020">
        <f t="shared" si="63"/>
        <v>448</v>
      </c>
      <c r="H4020" s="59"/>
    </row>
    <row r="4021" spans="1:8">
      <c r="A4021" s="4" t="s">
        <v>76</v>
      </c>
      <c r="B4021" s="135" t="s">
        <v>75</v>
      </c>
      <c r="C4021" s="136">
        <v>44647</v>
      </c>
      <c r="D4021" s="137" t="e" cm="1">
        <f t="array" ref="D4021">INDEX(Horimetros!#REF!,1,'Tabela Horímetros'!F4021)</f>
        <v>#REF!</v>
      </c>
      <c r="F4021">
        <f t="shared" si="63"/>
        <v>448</v>
      </c>
      <c r="H4021" s="59"/>
    </row>
    <row r="4022" spans="1:8">
      <c r="A4022" s="4" t="s">
        <v>80</v>
      </c>
      <c r="B4022" s="135" t="s">
        <v>79</v>
      </c>
      <c r="C4022" s="136">
        <v>44647</v>
      </c>
      <c r="D4022" s="137" t="e" cm="1">
        <f t="array" ref="D4022">INDEX(Horimetros!#REF!,1,'Tabela Horímetros'!F4022)</f>
        <v>#REF!</v>
      </c>
      <c r="F4022">
        <f t="shared" si="63"/>
        <v>448</v>
      </c>
      <c r="H4022" s="59"/>
    </row>
    <row r="4023" spans="1:8">
      <c r="A4023" s="4" t="s">
        <v>84</v>
      </c>
      <c r="B4023" s="135" t="s">
        <v>83</v>
      </c>
      <c r="C4023" s="136">
        <v>44647</v>
      </c>
      <c r="D4023" s="137" t="e" cm="1">
        <f t="array" ref="D4023">INDEX(Horimetros!#REF!,1,'Tabela Horímetros'!F4023)</f>
        <v>#REF!</v>
      </c>
      <c r="F4023">
        <f t="shared" si="63"/>
        <v>448</v>
      </c>
      <c r="H4023" s="59"/>
    </row>
    <row r="4024" spans="1:8">
      <c r="A4024" s="4" t="s">
        <v>86</v>
      </c>
      <c r="B4024" s="135" t="s">
        <v>85</v>
      </c>
      <c r="C4024" s="136">
        <v>44647</v>
      </c>
      <c r="D4024" s="137" t="e" cm="1">
        <f t="array" ref="D4024">INDEX(Horimetros!#REF!,1,'Tabela Horímetros'!F4024)</f>
        <v>#REF!</v>
      </c>
      <c r="F4024">
        <f t="shared" si="63"/>
        <v>448</v>
      </c>
      <c r="H4024" s="59"/>
    </row>
    <row r="4025" spans="1:8">
      <c r="A4025" s="4" t="s">
        <v>59</v>
      </c>
      <c r="B4025" s="135" t="s">
        <v>58</v>
      </c>
      <c r="C4025" s="136">
        <v>44648</v>
      </c>
      <c r="D4025" s="137" cm="1">
        <f t="array" ref="D4025">INDEX(Horimetros!$4:$4,1,'Tabela Horímetros'!F4025)</f>
        <v>0</v>
      </c>
      <c r="F4025">
        <f t="shared" si="63"/>
        <v>449</v>
      </c>
      <c r="H4025" s="59"/>
    </row>
    <row r="4026" spans="1:8">
      <c r="A4026" s="4" t="s">
        <v>61</v>
      </c>
      <c r="B4026" s="135" t="s">
        <v>60</v>
      </c>
      <c r="C4026" s="136">
        <v>44648</v>
      </c>
      <c r="D4026" s="137" cm="1">
        <f t="array" ref="D4026">INDEX(Horimetros!$5:$5,1,'Tabela Horímetros'!F4026)</f>
        <v>27013</v>
      </c>
      <c r="F4026">
        <f t="shared" si="63"/>
        <v>449</v>
      </c>
      <c r="H4026" s="59"/>
    </row>
    <row r="4027" spans="1:8">
      <c r="A4027" s="4" t="s">
        <v>63</v>
      </c>
      <c r="B4027" s="135" t="s">
        <v>62</v>
      </c>
      <c r="C4027" s="136">
        <v>44648</v>
      </c>
      <c r="D4027" s="137" cm="1">
        <f t="array" ref="D4027">INDEX(Horimetros!$6:$6,1,'Tabela Horímetros'!F4027)</f>
        <v>23611</v>
      </c>
      <c r="F4027">
        <f t="shared" si="63"/>
        <v>449</v>
      </c>
      <c r="H4027" s="59"/>
    </row>
    <row r="4028" spans="1:8">
      <c r="A4028" s="4" t="s">
        <v>68</v>
      </c>
      <c r="B4028" s="135" t="s">
        <v>67</v>
      </c>
      <c r="C4028" s="136">
        <v>44648</v>
      </c>
      <c r="D4028" s="137" cm="1">
        <f t="array" ref="D4028">INDEX(Horimetros!$7:$7,1,'Tabela Horímetros'!F4028)</f>
        <v>26625</v>
      </c>
      <c r="F4028">
        <f t="shared" si="63"/>
        <v>449</v>
      </c>
      <c r="H4028" s="59"/>
    </row>
    <row r="4029" spans="1:8">
      <c r="A4029" s="4" t="s">
        <v>72</v>
      </c>
      <c r="B4029" s="135" t="s">
        <v>71</v>
      </c>
      <c r="C4029" s="136">
        <v>44648</v>
      </c>
      <c r="D4029" s="137" cm="1">
        <f t="array" ref="D4029">INDEX(Horimetros!$8:$8,1,'Tabela Horímetros'!F4029)</f>
        <v>24967</v>
      </c>
      <c r="F4029">
        <f t="shared" si="63"/>
        <v>449</v>
      </c>
      <c r="H4029" s="59"/>
    </row>
    <row r="4030" spans="1:8">
      <c r="A4030" s="4" t="s">
        <v>76</v>
      </c>
      <c r="B4030" s="135" t="s">
        <v>75</v>
      </c>
      <c r="C4030" s="136">
        <v>44648</v>
      </c>
      <c r="D4030" s="137" t="e" cm="1">
        <f t="array" ref="D4030">INDEX(Horimetros!#REF!,1,'Tabela Horímetros'!F4030)</f>
        <v>#REF!</v>
      </c>
      <c r="F4030">
        <f t="shared" si="63"/>
        <v>449</v>
      </c>
      <c r="H4030" s="59"/>
    </row>
    <row r="4031" spans="1:8">
      <c r="A4031" s="4" t="s">
        <v>80</v>
      </c>
      <c r="B4031" s="135" t="s">
        <v>79</v>
      </c>
      <c r="C4031" s="136">
        <v>44648</v>
      </c>
      <c r="D4031" s="137" t="e" cm="1">
        <f t="array" ref="D4031">INDEX(Horimetros!#REF!,1,'Tabela Horímetros'!F4031)</f>
        <v>#REF!</v>
      </c>
      <c r="F4031">
        <f t="shared" si="63"/>
        <v>449</v>
      </c>
      <c r="H4031" s="59"/>
    </row>
    <row r="4032" spans="1:8">
      <c r="A4032" s="4" t="s">
        <v>84</v>
      </c>
      <c r="B4032" s="135" t="s">
        <v>83</v>
      </c>
      <c r="C4032" s="136">
        <v>44648</v>
      </c>
      <c r="D4032" s="137" t="e" cm="1">
        <f t="array" ref="D4032">INDEX(Horimetros!#REF!,1,'Tabela Horímetros'!F4032)</f>
        <v>#REF!</v>
      </c>
      <c r="F4032">
        <f t="shared" si="63"/>
        <v>449</v>
      </c>
      <c r="H4032" s="59"/>
    </row>
    <row r="4033" spans="1:8">
      <c r="A4033" s="4" t="s">
        <v>86</v>
      </c>
      <c r="B4033" s="135" t="s">
        <v>85</v>
      </c>
      <c r="C4033" s="136">
        <v>44648</v>
      </c>
      <c r="D4033" s="137" t="e" cm="1">
        <f t="array" ref="D4033">INDEX(Horimetros!#REF!,1,'Tabela Horímetros'!F4033)</f>
        <v>#REF!</v>
      </c>
      <c r="F4033">
        <f t="shared" si="63"/>
        <v>449</v>
      </c>
      <c r="H4033" s="59"/>
    </row>
    <row r="4034" spans="1:8">
      <c r="A4034" s="4" t="s">
        <v>59</v>
      </c>
      <c r="B4034" s="135" t="s">
        <v>58</v>
      </c>
      <c r="C4034" s="136">
        <v>44649</v>
      </c>
      <c r="D4034" s="137" cm="1">
        <f t="array" ref="D4034">INDEX(Horimetros!$4:$4,1,'Tabela Horímetros'!F4034)</f>
        <v>0</v>
      </c>
      <c r="F4034">
        <f t="shared" si="63"/>
        <v>450</v>
      </c>
      <c r="H4034" s="59"/>
    </row>
    <row r="4035" spans="1:8">
      <c r="A4035" s="4" t="s">
        <v>61</v>
      </c>
      <c r="B4035" s="135" t="s">
        <v>60</v>
      </c>
      <c r="C4035" s="136">
        <v>44649</v>
      </c>
      <c r="D4035" s="137" cm="1">
        <f t="array" ref="D4035">INDEX(Horimetros!$5:$5,1,'Tabela Horímetros'!F4035)</f>
        <v>27013</v>
      </c>
      <c r="F4035">
        <f t="shared" si="63"/>
        <v>450</v>
      </c>
      <c r="H4035" s="59"/>
    </row>
    <row r="4036" spans="1:8">
      <c r="A4036" s="4" t="s">
        <v>63</v>
      </c>
      <c r="B4036" s="135" t="s">
        <v>62</v>
      </c>
      <c r="C4036" s="136">
        <v>44649</v>
      </c>
      <c r="D4036" s="137" cm="1">
        <f t="array" ref="D4036">INDEX(Horimetros!$6:$6,1,'Tabela Horímetros'!F4036)</f>
        <v>23611</v>
      </c>
      <c r="F4036">
        <f t="shared" si="63"/>
        <v>450</v>
      </c>
      <c r="H4036" s="59"/>
    </row>
    <row r="4037" spans="1:8">
      <c r="A4037" s="4" t="s">
        <v>68</v>
      </c>
      <c r="B4037" s="135" t="s">
        <v>67</v>
      </c>
      <c r="C4037" s="136">
        <v>44649</v>
      </c>
      <c r="D4037" s="137" cm="1">
        <f t="array" ref="D4037">INDEX(Horimetros!$7:$7,1,'Tabela Horímetros'!F4037)</f>
        <v>26647</v>
      </c>
      <c r="F4037">
        <f t="shared" si="63"/>
        <v>450</v>
      </c>
      <c r="H4037" s="59"/>
    </row>
    <row r="4038" spans="1:8">
      <c r="A4038" s="4" t="s">
        <v>72</v>
      </c>
      <c r="B4038" s="135" t="s">
        <v>71</v>
      </c>
      <c r="C4038" s="136">
        <v>44649</v>
      </c>
      <c r="D4038" s="137" cm="1">
        <f t="array" ref="D4038">INDEX(Horimetros!$8:$8,1,'Tabela Horímetros'!F4038)</f>
        <v>24985</v>
      </c>
      <c r="F4038">
        <f t="shared" si="63"/>
        <v>450</v>
      </c>
      <c r="H4038" s="59"/>
    </row>
    <row r="4039" spans="1:8">
      <c r="A4039" s="4" t="s">
        <v>76</v>
      </c>
      <c r="B4039" s="135" t="s">
        <v>75</v>
      </c>
      <c r="C4039" s="136">
        <v>44649</v>
      </c>
      <c r="D4039" s="137" t="e" cm="1">
        <f t="array" ref="D4039">INDEX(Horimetros!#REF!,1,'Tabela Horímetros'!F4039)</f>
        <v>#REF!</v>
      </c>
      <c r="F4039">
        <f t="shared" si="63"/>
        <v>450</v>
      </c>
      <c r="H4039" s="59"/>
    </row>
    <row r="4040" spans="1:8">
      <c r="A4040" s="4" t="s">
        <v>80</v>
      </c>
      <c r="B4040" s="135" t="s">
        <v>79</v>
      </c>
      <c r="C4040" s="136">
        <v>44649</v>
      </c>
      <c r="D4040" s="137" t="e" cm="1">
        <f t="array" ref="D4040">INDEX(Horimetros!#REF!,1,'Tabela Horímetros'!F4040)</f>
        <v>#REF!</v>
      </c>
      <c r="F4040">
        <f t="shared" si="63"/>
        <v>450</v>
      </c>
      <c r="H4040" s="59"/>
    </row>
    <row r="4041" spans="1:8">
      <c r="A4041" s="4" t="s">
        <v>84</v>
      </c>
      <c r="B4041" s="135" t="s">
        <v>83</v>
      </c>
      <c r="C4041" s="136">
        <v>44649</v>
      </c>
      <c r="D4041" s="137" t="e" cm="1">
        <f t="array" ref="D4041">INDEX(Horimetros!#REF!,1,'Tabela Horímetros'!F4041)</f>
        <v>#REF!</v>
      </c>
      <c r="F4041">
        <f t="shared" si="63"/>
        <v>450</v>
      </c>
      <c r="H4041" s="59"/>
    </row>
    <row r="4042" spans="1:8">
      <c r="A4042" s="4" t="s">
        <v>86</v>
      </c>
      <c r="B4042" s="135" t="s">
        <v>85</v>
      </c>
      <c r="C4042" s="136">
        <v>44649</v>
      </c>
      <c r="D4042" s="137" t="e" cm="1">
        <f t="array" ref="D4042">INDEX(Horimetros!#REF!,1,'Tabela Horímetros'!F4042)</f>
        <v>#REF!</v>
      </c>
      <c r="F4042">
        <f t="shared" si="63"/>
        <v>450</v>
      </c>
      <c r="H4042" s="59"/>
    </row>
    <row r="4043" spans="1:8">
      <c r="A4043" s="4" t="s">
        <v>59</v>
      </c>
      <c r="B4043" s="135" t="s">
        <v>58</v>
      </c>
      <c r="C4043" s="136">
        <v>44650</v>
      </c>
      <c r="D4043" s="137" cm="1">
        <f t="array" ref="D4043">INDEX(Horimetros!$4:$4,1,'Tabela Horímetros'!F4043)</f>
        <v>0</v>
      </c>
      <c r="F4043">
        <f t="shared" si="63"/>
        <v>451</v>
      </c>
      <c r="H4043" s="59"/>
    </row>
    <row r="4044" spans="1:8">
      <c r="A4044" s="4" t="s">
        <v>61</v>
      </c>
      <c r="B4044" s="135" t="s">
        <v>60</v>
      </c>
      <c r="C4044" s="136">
        <v>44650</v>
      </c>
      <c r="D4044" s="137" cm="1">
        <f t="array" ref="D4044">INDEX(Horimetros!$5:$5,1,'Tabela Horímetros'!F4044)</f>
        <v>27015</v>
      </c>
      <c r="F4044">
        <f t="shared" si="63"/>
        <v>451</v>
      </c>
      <c r="H4044" s="59"/>
    </row>
    <row r="4045" spans="1:8">
      <c r="A4045" s="4" t="s">
        <v>63</v>
      </c>
      <c r="B4045" s="135" t="s">
        <v>62</v>
      </c>
      <c r="C4045" s="136">
        <v>44650</v>
      </c>
      <c r="D4045" s="137" cm="1">
        <f t="array" ref="D4045">INDEX(Horimetros!$6:$6,1,'Tabela Horímetros'!F4045)</f>
        <v>23611</v>
      </c>
      <c r="F4045">
        <f t="shared" si="63"/>
        <v>451</v>
      </c>
      <c r="H4045" s="59"/>
    </row>
    <row r="4046" spans="1:8">
      <c r="A4046" s="4" t="s">
        <v>68</v>
      </c>
      <c r="B4046" s="135" t="s">
        <v>67</v>
      </c>
      <c r="C4046" s="136">
        <v>44650</v>
      </c>
      <c r="D4046" s="137" cm="1">
        <f t="array" ref="D4046">INDEX(Horimetros!$7:$7,1,'Tabela Horímetros'!F4046)</f>
        <v>26670</v>
      </c>
      <c r="F4046">
        <f t="shared" si="63"/>
        <v>451</v>
      </c>
      <c r="H4046" s="59"/>
    </row>
    <row r="4047" spans="1:8">
      <c r="A4047" s="4" t="s">
        <v>72</v>
      </c>
      <c r="B4047" s="135" t="s">
        <v>71</v>
      </c>
      <c r="C4047" s="136">
        <v>44650</v>
      </c>
      <c r="D4047" s="137" cm="1">
        <f t="array" ref="D4047">INDEX(Horimetros!$8:$8,1,'Tabela Horímetros'!F4047)</f>
        <v>25006</v>
      </c>
      <c r="F4047">
        <f t="shared" si="63"/>
        <v>451</v>
      </c>
      <c r="H4047" s="59"/>
    </row>
    <row r="4048" spans="1:8">
      <c r="A4048" s="4" t="s">
        <v>76</v>
      </c>
      <c r="B4048" s="135" t="s">
        <v>75</v>
      </c>
      <c r="C4048" s="136">
        <v>44650</v>
      </c>
      <c r="D4048" s="137" t="e" cm="1">
        <f t="array" ref="D4048">INDEX(Horimetros!#REF!,1,'Tabela Horímetros'!F4048)</f>
        <v>#REF!</v>
      </c>
      <c r="F4048">
        <f t="shared" si="63"/>
        <v>451</v>
      </c>
      <c r="H4048" s="59"/>
    </row>
    <row r="4049" spans="1:8">
      <c r="A4049" s="4" t="s">
        <v>80</v>
      </c>
      <c r="B4049" s="135" t="s">
        <v>79</v>
      </c>
      <c r="C4049" s="136">
        <v>44650</v>
      </c>
      <c r="D4049" s="137" t="e" cm="1">
        <f t="array" ref="D4049">INDEX(Horimetros!#REF!,1,'Tabela Horímetros'!F4049)</f>
        <v>#REF!</v>
      </c>
      <c r="F4049">
        <f t="shared" si="63"/>
        <v>451</v>
      </c>
      <c r="H4049" s="59"/>
    </row>
    <row r="4050" spans="1:8">
      <c r="A4050" s="4" t="s">
        <v>84</v>
      </c>
      <c r="B4050" s="135" t="s">
        <v>83</v>
      </c>
      <c r="C4050" s="136">
        <v>44650</v>
      </c>
      <c r="D4050" s="137" t="e" cm="1">
        <f t="array" ref="D4050">INDEX(Horimetros!#REF!,1,'Tabela Horímetros'!F4050)</f>
        <v>#REF!</v>
      </c>
      <c r="F4050">
        <f t="shared" si="63"/>
        <v>451</v>
      </c>
      <c r="H4050" s="59"/>
    </row>
    <row r="4051" spans="1:8">
      <c r="A4051" s="4" t="s">
        <v>86</v>
      </c>
      <c r="B4051" s="135" t="s">
        <v>85</v>
      </c>
      <c r="C4051" s="136">
        <v>44650</v>
      </c>
      <c r="D4051" s="137" t="e" cm="1">
        <f t="array" ref="D4051">INDEX(Horimetros!#REF!,1,'Tabela Horímetros'!F4051)</f>
        <v>#REF!</v>
      </c>
      <c r="F4051">
        <f t="shared" si="63"/>
        <v>451</v>
      </c>
      <c r="H4051" s="59"/>
    </row>
    <row r="4052" spans="1:8">
      <c r="A4052" s="4" t="s">
        <v>59</v>
      </c>
      <c r="B4052" s="135" t="s">
        <v>58</v>
      </c>
      <c r="C4052" s="136">
        <v>44651</v>
      </c>
      <c r="D4052" s="137" cm="1">
        <f t="array" ref="D4052">INDEX(Horimetros!$4:$4,1,'Tabela Horímetros'!F4052)</f>
        <v>0</v>
      </c>
      <c r="F4052">
        <f t="shared" si="63"/>
        <v>452</v>
      </c>
      <c r="H4052" s="59"/>
    </row>
    <row r="4053" spans="1:8">
      <c r="A4053" s="4" t="s">
        <v>61</v>
      </c>
      <c r="B4053" s="135" t="s">
        <v>60</v>
      </c>
      <c r="C4053" s="136">
        <v>44651</v>
      </c>
      <c r="D4053" s="137" cm="1">
        <f t="array" ref="D4053">INDEX(Horimetros!$5:$5,1,'Tabela Horímetros'!F4053)</f>
        <v>27023</v>
      </c>
      <c r="F4053">
        <f t="shared" ref="F4053:F4116" si="64">F4044+1</f>
        <v>452</v>
      </c>
      <c r="H4053" s="59"/>
    </row>
    <row r="4054" spans="1:8">
      <c r="A4054" s="4" t="s">
        <v>63</v>
      </c>
      <c r="B4054" s="135" t="s">
        <v>62</v>
      </c>
      <c r="C4054" s="136">
        <v>44651</v>
      </c>
      <c r="D4054" s="137" cm="1">
        <f t="array" ref="D4054">INDEX(Horimetros!$6:$6,1,'Tabela Horímetros'!F4054)</f>
        <v>23611</v>
      </c>
      <c r="F4054">
        <f t="shared" si="64"/>
        <v>452</v>
      </c>
      <c r="H4054" s="59"/>
    </row>
    <row r="4055" spans="1:8">
      <c r="A4055" s="4" t="s">
        <v>68</v>
      </c>
      <c r="B4055" s="135" t="s">
        <v>67</v>
      </c>
      <c r="C4055" s="136">
        <v>44651</v>
      </c>
      <c r="D4055" s="137" cm="1">
        <f t="array" ref="D4055">INDEX(Horimetros!$7:$7,1,'Tabela Horímetros'!F4055)</f>
        <v>26686</v>
      </c>
      <c r="F4055">
        <f t="shared" si="64"/>
        <v>452</v>
      </c>
      <c r="H4055" s="59"/>
    </row>
    <row r="4056" spans="1:8">
      <c r="A4056" s="4" t="s">
        <v>72</v>
      </c>
      <c r="B4056" s="135" t="s">
        <v>71</v>
      </c>
      <c r="C4056" s="136">
        <v>44651</v>
      </c>
      <c r="D4056" s="137" cm="1">
        <f t="array" ref="D4056">INDEX(Horimetros!$8:$8,1,'Tabela Horímetros'!F4056)</f>
        <v>25019</v>
      </c>
      <c r="F4056">
        <f t="shared" si="64"/>
        <v>452</v>
      </c>
      <c r="H4056" s="59"/>
    </row>
    <row r="4057" spans="1:8">
      <c r="A4057" s="4" t="s">
        <v>76</v>
      </c>
      <c r="B4057" s="135" t="s">
        <v>75</v>
      </c>
      <c r="C4057" s="136">
        <v>44651</v>
      </c>
      <c r="D4057" s="137" t="e" cm="1">
        <f t="array" ref="D4057">INDEX(Horimetros!#REF!,1,'Tabela Horímetros'!F4057)</f>
        <v>#REF!</v>
      </c>
      <c r="F4057">
        <f t="shared" si="64"/>
        <v>452</v>
      </c>
      <c r="H4057" s="59"/>
    </row>
    <row r="4058" spans="1:8">
      <c r="A4058" s="4" t="s">
        <v>80</v>
      </c>
      <c r="B4058" s="135" t="s">
        <v>79</v>
      </c>
      <c r="C4058" s="136">
        <v>44651</v>
      </c>
      <c r="D4058" s="137" t="e" cm="1">
        <f t="array" ref="D4058">INDEX(Horimetros!#REF!,1,'Tabela Horímetros'!F4058)</f>
        <v>#REF!</v>
      </c>
      <c r="F4058">
        <f t="shared" si="64"/>
        <v>452</v>
      </c>
      <c r="H4058" s="59"/>
    </row>
    <row r="4059" spans="1:8">
      <c r="A4059" s="4" t="s">
        <v>84</v>
      </c>
      <c r="B4059" s="135" t="s">
        <v>83</v>
      </c>
      <c r="C4059" s="136">
        <v>44651</v>
      </c>
      <c r="D4059" s="137" t="e" cm="1">
        <f t="array" ref="D4059">INDEX(Horimetros!#REF!,1,'Tabela Horímetros'!F4059)</f>
        <v>#REF!</v>
      </c>
      <c r="F4059">
        <f t="shared" si="64"/>
        <v>452</v>
      </c>
      <c r="H4059" s="59"/>
    </row>
    <row r="4060" spans="1:8">
      <c r="A4060" s="4" t="s">
        <v>86</v>
      </c>
      <c r="B4060" s="135" t="s">
        <v>85</v>
      </c>
      <c r="C4060" s="136">
        <v>44651</v>
      </c>
      <c r="D4060" s="137" t="e" cm="1">
        <f t="array" ref="D4060">INDEX(Horimetros!#REF!,1,'Tabela Horímetros'!F4060)</f>
        <v>#REF!</v>
      </c>
      <c r="F4060">
        <f t="shared" si="64"/>
        <v>452</v>
      </c>
      <c r="H4060" s="59"/>
    </row>
    <row r="4061" spans="1:8">
      <c r="A4061" s="4" t="s">
        <v>59</v>
      </c>
      <c r="B4061" s="135" t="s">
        <v>58</v>
      </c>
      <c r="C4061" s="136">
        <v>44652</v>
      </c>
      <c r="D4061" s="137" cm="1">
        <f t="array" ref="D4061">INDEX(Horimetros!$4:$4,1,'Tabela Horímetros'!F4061)</f>
        <v>0</v>
      </c>
      <c r="F4061">
        <f t="shared" si="64"/>
        <v>453</v>
      </c>
      <c r="H4061" s="59"/>
    </row>
    <row r="4062" spans="1:8">
      <c r="A4062" s="4" t="s">
        <v>61</v>
      </c>
      <c r="B4062" s="135" t="s">
        <v>60</v>
      </c>
      <c r="C4062" s="136">
        <v>44652</v>
      </c>
      <c r="D4062" s="137" cm="1">
        <f t="array" ref="D4062">INDEX(Horimetros!$5:$5,1,'Tabela Horímetros'!F4062)</f>
        <v>27035</v>
      </c>
      <c r="F4062">
        <f t="shared" si="64"/>
        <v>453</v>
      </c>
      <c r="H4062" s="59"/>
    </row>
    <row r="4063" spans="1:8">
      <c r="A4063" s="4" t="s">
        <v>63</v>
      </c>
      <c r="B4063" s="135" t="s">
        <v>62</v>
      </c>
      <c r="C4063" s="136">
        <v>44652</v>
      </c>
      <c r="D4063" s="137" cm="1">
        <f t="array" ref="D4063">INDEX(Horimetros!$6:$6,1,'Tabela Horímetros'!F4063)</f>
        <v>23611</v>
      </c>
      <c r="F4063">
        <f t="shared" si="64"/>
        <v>453</v>
      </c>
      <c r="H4063" s="59"/>
    </row>
    <row r="4064" spans="1:8">
      <c r="A4064" s="4" t="s">
        <v>68</v>
      </c>
      <c r="B4064" s="135" t="s">
        <v>67</v>
      </c>
      <c r="C4064" s="136">
        <v>44652</v>
      </c>
      <c r="D4064" s="137" cm="1">
        <f t="array" ref="D4064">INDEX(Horimetros!$7:$7,1,'Tabela Horímetros'!F4064)</f>
        <v>26701</v>
      </c>
      <c r="F4064">
        <f t="shared" si="64"/>
        <v>453</v>
      </c>
      <c r="H4064" s="59"/>
    </row>
    <row r="4065" spans="1:8">
      <c r="A4065" s="4" t="s">
        <v>72</v>
      </c>
      <c r="B4065" s="135" t="s">
        <v>71</v>
      </c>
      <c r="C4065" s="136">
        <v>44652</v>
      </c>
      <c r="D4065" s="137" cm="1">
        <f t="array" ref="D4065">INDEX(Horimetros!$8:$8,1,'Tabela Horímetros'!F4065)</f>
        <v>25033</v>
      </c>
      <c r="F4065">
        <f t="shared" si="64"/>
        <v>453</v>
      </c>
      <c r="H4065" s="59"/>
    </row>
    <row r="4066" spans="1:8">
      <c r="A4066" s="4" t="s">
        <v>76</v>
      </c>
      <c r="B4066" s="135" t="s">
        <v>75</v>
      </c>
      <c r="C4066" s="136">
        <v>44652</v>
      </c>
      <c r="D4066" s="137" t="e" cm="1">
        <f t="array" ref="D4066">INDEX(Horimetros!#REF!,1,'Tabela Horímetros'!F4066)</f>
        <v>#REF!</v>
      </c>
      <c r="F4066">
        <f t="shared" si="64"/>
        <v>453</v>
      </c>
      <c r="H4066" s="59"/>
    </row>
    <row r="4067" spans="1:8">
      <c r="A4067" s="4" t="s">
        <v>80</v>
      </c>
      <c r="B4067" s="135" t="s">
        <v>79</v>
      </c>
      <c r="C4067" s="136">
        <v>44652</v>
      </c>
      <c r="D4067" s="137" t="e" cm="1">
        <f t="array" ref="D4067">INDEX(Horimetros!#REF!,1,'Tabela Horímetros'!F4067)</f>
        <v>#REF!</v>
      </c>
      <c r="F4067">
        <f t="shared" si="64"/>
        <v>453</v>
      </c>
      <c r="H4067" s="59"/>
    </row>
    <row r="4068" spans="1:8">
      <c r="A4068" s="4" t="s">
        <v>84</v>
      </c>
      <c r="B4068" s="135" t="s">
        <v>83</v>
      </c>
      <c r="C4068" s="136">
        <v>44652</v>
      </c>
      <c r="D4068" s="137" t="e" cm="1">
        <f t="array" ref="D4068">INDEX(Horimetros!#REF!,1,'Tabela Horímetros'!F4068)</f>
        <v>#REF!</v>
      </c>
      <c r="F4068">
        <f t="shared" si="64"/>
        <v>453</v>
      </c>
      <c r="H4068" s="59"/>
    </row>
    <row r="4069" spans="1:8">
      <c r="A4069" s="4" t="s">
        <v>86</v>
      </c>
      <c r="B4069" s="135" t="s">
        <v>85</v>
      </c>
      <c r="C4069" s="136">
        <v>44652</v>
      </c>
      <c r="D4069" s="137" t="e" cm="1">
        <f t="array" ref="D4069">INDEX(Horimetros!#REF!,1,'Tabela Horímetros'!F4069)</f>
        <v>#REF!</v>
      </c>
      <c r="F4069">
        <f t="shared" si="64"/>
        <v>453</v>
      </c>
      <c r="H4069" s="59"/>
    </row>
    <row r="4070" spans="1:8">
      <c r="A4070" s="4" t="s">
        <v>59</v>
      </c>
      <c r="B4070" s="135" t="s">
        <v>58</v>
      </c>
      <c r="C4070" s="136">
        <v>44653</v>
      </c>
      <c r="D4070" s="137" cm="1">
        <f t="array" ref="D4070">INDEX(Horimetros!$4:$4,1,'Tabela Horímetros'!F4070)</f>
        <v>0</v>
      </c>
      <c r="F4070">
        <f t="shared" si="64"/>
        <v>454</v>
      </c>
      <c r="H4070" s="59"/>
    </row>
    <row r="4071" spans="1:8">
      <c r="A4071" s="4" t="s">
        <v>61</v>
      </c>
      <c r="B4071" s="135" t="s">
        <v>60</v>
      </c>
      <c r="C4071" s="136">
        <v>44653</v>
      </c>
      <c r="D4071" s="137" cm="1">
        <f t="array" ref="D4071">INDEX(Horimetros!$5:$5,1,'Tabela Horímetros'!F4071)</f>
        <v>27047</v>
      </c>
      <c r="F4071">
        <f t="shared" si="64"/>
        <v>454</v>
      </c>
      <c r="H4071" s="59"/>
    </row>
    <row r="4072" spans="1:8">
      <c r="A4072" s="4" t="s">
        <v>63</v>
      </c>
      <c r="B4072" s="135" t="s">
        <v>62</v>
      </c>
      <c r="C4072" s="136">
        <v>44653</v>
      </c>
      <c r="D4072" s="137" cm="1">
        <f t="array" ref="D4072">INDEX(Horimetros!$6:$6,1,'Tabela Horímetros'!F4072)</f>
        <v>23611</v>
      </c>
      <c r="F4072">
        <f t="shared" si="64"/>
        <v>454</v>
      </c>
      <c r="H4072" s="59"/>
    </row>
    <row r="4073" spans="1:8">
      <c r="A4073" s="4" t="s">
        <v>68</v>
      </c>
      <c r="B4073" s="135" t="s">
        <v>67</v>
      </c>
      <c r="C4073" s="136">
        <v>44653</v>
      </c>
      <c r="D4073" s="137" cm="1">
        <f t="array" ref="D4073">INDEX(Horimetros!$7:$7,1,'Tabela Horímetros'!F4073)</f>
        <v>26722</v>
      </c>
      <c r="F4073">
        <f t="shared" si="64"/>
        <v>454</v>
      </c>
      <c r="H4073" s="59"/>
    </row>
    <row r="4074" spans="1:8">
      <c r="A4074" s="4" t="s">
        <v>72</v>
      </c>
      <c r="B4074" s="135" t="s">
        <v>71</v>
      </c>
      <c r="C4074" s="136">
        <v>44653</v>
      </c>
      <c r="D4074" s="137" cm="1">
        <f t="array" ref="D4074">INDEX(Horimetros!$8:$8,1,'Tabela Horímetros'!F4074)</f>
        <v>25035</v>
      </c>
      <c r="F4074">
        <f t="shared" si="64"/>
        <v>454</v>
      </c>
      <c r="H4074" s="59"/>
    </row>
    <row r="4075" spans="1:8">
      <c r="A4075" s="4" t="s">
        <v>76</v>
      </c>
      <c r="B4075" s="135" t="s">
        <v>75</v>
      </c>
      <c r="C4075" s="136">
        <v>44653</v>
      </c>
      <c r="D4075" s="137" t="e" cm="1">
        <f t="array" ref="D4075">INDEX(Horimetros!#REF!,1,'Tabela Horímetros'!F4075)</f>
        <v>#REF!</v>
      </c>
      <c r="F4075">
        <f t="shared" si="64"/>
        <v>454</v>
      </c>
      <c r="H4075" s="59"/>
    </row>
    <row r="4076" spans="1:8">
      <c r="A4076" s="4" t="s">
        <v>80</v>
      </c>
      <c r="B4076" s="135" t="s">
        <v>79</v>
      </c>
      <c r="C4076" s="136">
        <v>44653</v>
      </c>
      <c r="D4076" s="137" t="e" cm="1">
        <f t="array" ref="D4076">INDEX(Horimetros!#REF!,1,'Tabela Horímetros'!F4076)</f>
        <v>#REF!</v>
      </c>
      <c r="F4076">
        <f t="shared" si="64"/>
        <v>454</v>
      </c>
      <c r="H4076" s="59"/>
    </row>
    <row r="4077" spans="1:8">
      <c r="A4077" s="4" t="s">
        <v>84</v>
      </c>
      <c r="B4077" s="135" t="s">
        <v>83</v>
      </c>
      <c r="C4077" s="136">
        <v>44653</v>
      </c>
      <c r="D4077" s="137" t="e" cm="1">
        <f t="array" ref="D4077">INDEX(Horimetros!#REF!,1,'Tabela Horímetros'!F4077)</f>
        <v>#REF!</v>
      </c>
      <c r="F4077">
        <f t="shared" si="64"/>
        <v>454</v>
      </c>
      <c r="H4077" s="59"/>
    </row>
    <row r="4078" spans="1:8">
      <c r="A4078" s="4" t="s">
        <v>86</v>
      </c>
      <c r="B4078" s="135" t="s">
        <v>85</v>
      </c>
      <c r="C4078" s="136">
        <v>44653</v>
      </c>
      <c r="D4078" s="137" t="e" cm="1">
        <f t="array" ref="D4078">INDEX(Horimetros!#REF!,1,'Tabela Horímetros'!F4078)</f>
        <v>#REF!</v>
      </c>
      <c r="F4078">
        <f t="shared" si="64"/>
        <v>454</v>
      </c>
      <c r="H4078" s="59"/>
    </row>
    <row r="4079" spans="1:8">
      <c r="A4079" s="4" t="s">
        <v>59</v>
      </c>
      <c r="B4079" s="135" t="s">
        <v>58</v>
      </c>
      <c r="C4079" s="136">
        <v>44654</v>
      </c>
      <c r="D4079" s="137" cm="1">
        <f t="array" ref="D4079">INDEX(Horimetros!$4:$4,1,'Tabela Horímetros'!F4079)</f>
        <v>0</v>
      </c>
      <c r="F4079">
        <f t="shared" si="64"/>
        <v>455</v>
      </c>
      <c r="H4079" s="59"/>
    </row>
    <row r="4080" spans="1:8">
      <c r="A4080" s="4" t="s">
        <v>61</v>
      </c>
      <c r="B4080" s="135" t="s">
        <v>60</v>
      </c>
      <c r="C4080" s="136">
        <v>44654</v>
      </c>
      <c r="D4080" s="137" cm="1">
        <f t="array" ref="D4080">INDEX(Horimetros!$5:$5,1,'Tabela Horímetros'!F4080)</f>
        <v>27081</v>
      </c>
      <c r="F4080">
        <f t="shared" si="64"/>
        <v>455</v>
      </c>
      <c r="H4080" s="59"/>
    </row>
    <row r="4081" spans="1:8">
      <c r="A4081" s="4" t="s">
        <v>63</v>
      </c>
      <c r="B4081" s="135" t="s">
        <v>62</v>
      </c>
      <c r="C4081" s="136">
        <v>44654</v>
      </c>
      <c r="D4081" s="137" cm="1">
        <f t="array" ref="D4081">INDEX(Horimetros!$6:$6,1,'Tabela Horímetros'!F4081)</f>
        <v>23611</v>
      </c>
      <c r="F4081">
        <f t="shared" si="64"/>
        <v>455</v>
      </c>
      <c r="H4081" s="59"/>
    </row>
    <row r="4082" spans="1:8">
      <c r="A4082" s="4" t="s">
        <v>68</v>
      </c>
      <c r="B4082" s="135" t="s">
        <v>67</v>
      </c>
      <c r="C4082" s="136">
        <v>44654</v>
      </c>
      <c r="D4082" s="137" cm="1">
        <f t="array" ref="D4082">INDEX(Horimetros!$7:$7,1,'Tabela Horímetros'!F4082)</f>
        <v>26758</v>
      </c>
      <c r="F4082">
        <f t="shared" si="64"/>
        <v>455</v>
      </c>
      <c r="H4082" s="59"/>
    </row>
    <row r="4083" spans="1:8">
      <c r="A4083" s="4" t="s">
        <v>72</v>
      </c>
      <c r="B4083" s="135" t="s">
        <v>71</v>
      </c>
      <c r="C4083" s="136">
        <v>44654</v>
      </c>
      <c r="D4083" s="137" cm="1">
        <f t="array" ref="D4083">INDEX(Horimetros!$8:$8,1,'Tabela Horímetros'!F4083)</f>
        <v>25042</v>
      </c>
      <c r="F4083">
        <f t="shared" si="64"/>
        <v>455</v>
      </c>
      <c r="H4083" s="59"/>
    </row>
    <row r="4084" spans="1:8">
      <c r="A4084" s="4" t="s">
        <v>76</v>
      </c>
      <c r="B4084" s="135" t="s">
        <v>75</v>
      </c>
      <c r="C4084" s="136">
        <v>44654</v>
      </c>
      <c r="D4084" s="137" t="e" cm="1">
        <f t="array" ref="D4084">INDEX(Horimetros!#REF!,1,'Tabela Horímetros'!F4084)</f>
        <v>#REF!</v>
      </c>
      <c r="F4084">
        <f t="shared" si="64"/>
        <v>455</v>
      </c>
      <c r="H4084" s="59"/>
    </row>
    <row r="4085" spans="1:8">
      <c r="A4085" s="4" t="s">
        <v>80</v>
      </c>
      <c r="B4085" s="135" t="s">
        <v>79</v>
      </c>
      <c r="C4085" s="136">
        <v>44654</v>
      </c>
      <c r="D4085" s="137" t="e" cm="1">
        <f t="array" ref="D4085">INDEX(Horimetros!#REF!,1,'Tabela Horímetros'!F4085)</f>
        <v>#REF!</v>
      </c>
      <c r="F4085">
        <f t="shared" si="64"/>
        <v>455</v>
      </c>
      <c r="H4085" s="59"/>
    </row>
    <row r="4086" spans="1:8">
      <c r="A4086" s="4" t="s">
        <v>84</v>
      </c>
      <c r="B4086" s="135" t="s">
        <v>83</v>
      </c>
      <c r="C4086" s="136">
        <v>44654</v>
      </c>
      <c r="D4086" s="137" t="e" cm="1">
        <f t="array" ref="D4086">INDEX(Horimetros!#REF!,1,'Tabela Horímetros'!F4086)</f>
        <v>#REF!</v>
      </c>
      <c r="F4086">
        <f t="shared" si="64"/>
        <v>455</v>
      </c>
      <c r="H4086" s="59"/>
    </row>
    <row r="4087" spans="1:8">
      <c r="A4087" s="4" t="s">
        <v>86</v>
      </c>
      <c r="B4087" s="135" t="s">
        <v>85</v>
      </c>
      <c r="C4087" s="136">
        <v>44654</v>
      </c>
      <c r="D4087" s="137" t="e" cm="1">
        <f t="array" ref="D4087">INDEX(Horimetros!#REF!,1,'Tabela Horímetros'!F4087)</f>
        <v>#REF!</v>
      </c>
      <c r="F4087">
        <f t="shared" si="64"/>
        <v>455</v>
      </c>
      <c r="H4087" s="59"/>
    </row>
    <row r="4088" spans="1:8">
      <c r="A4088" s="4" t="s">
        <v>59</v>
      </c>
      <c r="B4088" s="135" t="s">
        <v>58</v>
      </c>
      <c r="C4088" s="136">
        <v>44655</v>
      </c>
      <c r="D4088" s="137" cm="1">
        <f t="array" ref="D4088">INDEX(Horimetros!$4:$4,1,'Tabela Horímetros'!F4088)</f>
        <v>0</v>
      </c>
      <c r="F4088">
        <f t="shared" si="64"/>
        <v>456</v>
      </c>
      <c r="H4088" s="59"/>
    </row>
    <row r="4089" spans="1:8">
      <c r="A4089" s="4" t="s">
        <v>61</v>
      </c>
      <c r="B4089" s="135" t="s">
        <v>60</v>
      </c>
      <c r="C4089" s="136">
        <v>44655</v>
      </c>
      <c r="D4089" s="137" cm="1">
        <f t="array" ref="D4089">INDEX(Horimetros!$5:$5,1,'Tabela Horímetros'!F4089)</f>
        <v>27090</v>
      </c>
      <c r="F4089">
        <f t="shared" si="64"/>
        <v>456</v>
      </c>
      <c r="H4089" s="59"/>
    </row>
    <row r="4090" spans="1:8">
      <c r="A4090" s="4" t="s">
        <v>63</v>
      </c>
      <c r="B4090" s="135" t="s">
        <v>62</v>
      </c>
      <c r="C4090" s="136">
        <v>44655</v>
      </c>
      <c r="D4090" s="137" cm="1">
        <f t="array" ref="D4090">INDEX(Horimetros!$6:$6,1,'Tabela Horímetros'!F4090)</f>
        <v>23611</v>
      </c>
      <c r="F4090">
        <f t="shared" si="64"/>
        <v>456</v>
      </c>
      <c r="H4090" s="59"/>
    </row>
    <row r="4091" spans="1:8">
      <c r="A4091" s="4" t="s">
        <v>68</v>
      </c>
      <c r="B4091" s="135" t="s">
        <v>67</v>
      </c>
      <c r="C4091" s="136">
        <v>44655</v>
      </c>
      <c r="D4091" s="137" cm="1">
        <f t="array" ref="D4091">INDEX(Horimetros!$7:$7,1,'Tabela Horímetros'!F4091)</f>
        <v>26766</v>
      </c>
      <c r="F4091">
        <f t="shared" si="64"/>
        <v>456</v>
      </c>
      <c r="H4091" s="59"/>
    </row>
    <row r="4092" spans="1:8">
      <c r="A4092" s="4" t="s">
        <v>72</v>
      </c>
      <c r="B4092" s="135" t="s">
        <v>71</v>
      </c>
      <c r="C4092" s="136">
        <v>44655</v>
      </c>
      <c r="D4092" s="137" cm="1">
        <f t="array" ref="D4092">INDEX(Horimetros!$8:$8,1,'Tabela Horímetros'!F4092)</f>
        <v>25047</v>
      </c>
      <c r="F4092">
        <f t="shared" si="64"/>
        <v>456</v>
      </c>
      <c r="H4092" s="59"/>
    </row>
    <row r="4093" spans="1:8">
      <c r="A4093" s="4" t="s">
        <v>76</v>
      </c>
      <c r="B4093" s="135" t="s">
        <v>75</v>
      </c>
      <c r="C4093" s="136">
        <v>44655</v>
      </c>
      <c r="D4093" s="137" t="e" cm="1">
        <f t="array" ref="D4093">INDEX(Horimetros!#REF!,1,'Tabela Horímetros'!F4093)</f>
        <v>#REF!</v>
      </c>
      <c r="F4093">
        <f t="shared" si="64"/>
        <v>456</v>
      </c>
      <c r="H4093" s="59"/>
    </row>
    <row r="4094" spans="1:8">
      <c r="A4094" s="4" t="s">
        <v>80</v>
      </c>
      <c r="B4094" s="135" t="s">
        <v>79</v>
      </c>
      <c r="C4094" s="136">
        <v>44655</v>
      </c>
      <c r="D4094" s="137" t="e" cm="1">
        <f t="array" ref="D4094">INDEX(Horimetros!#REF!,1,'Tabela Horímetros'!F4094)</f>
        <v>#REF!</v>
      </c>
      <c r="F4094">
        <f t="shared" si="64"/>
        <v>456</v>
      </c>
      <c r="H4094" s="59"/>
    </row>
    <row r="4095" spans="1:8">
      <c r="A4095" s="4" t="s">
        <v>84</v>
      </c>
      <c r="B4095" s="135" t="s">
        <v>83</v>
      </c>
      <c r="C4095" s="136">
        <v>44655</v>
      </c>
      <c r="D4095" s="137" t="e" cm="1">
        <f t="array" ref="D4095">INDEX(Horimetros!#REF!,1,'Tabela Horímetros'!F4095)</f>
        <v>#REF!</v>
      </c>
      <c r="F4095">
        <f t="shared" si="64"/>
        <v>456</v>
      </c>
      <c r="H4095" s="59"/>
    </row>
    <row r="4096" spans="1:8">
      <c r="A4096" s="4" t="s">
        <v>86</v>
      </c>
      <c r="B4096" s="135" t="s">
        <v>85</v>
      </c>
      <c r="C4096" s="136">
        <v>44655</v>
      </c>
      <c r="D4096" s="137" t="e" cm="1">
        <f t="array" ref="D4096">INDEX(Horimetros!#REF!,1,'Tabela Horímetros'!F4096)</f>
        <v>#REF!</v>
      </c>
      <c r="F4096">
        <f t="shared" si="64"/>
        <v>456</v>
      </c>
      <c r="H4096" s="59"/>
    </row>
    <row r="4097" spans="1:8">
      <c r="A4097" s="4" t="s">
        <v>59</v>
      </c>
      <c r="B4097" s="135" t="s">
        <v>58</v>
      </c>
      <c r="C4097" s="136">
        <v>44656</v>
      </c>
      <c r="D4097" s="137" cm="1">
        <f t="array" ref="D4097">INDEX(Horimetros!$4:$4,1,'Tabela Horímetros'!F4097)</f>
        <v>0</v>
      </c>
      <c r="F4097">
        <f t="shared" si="64"/>
        <v>457</v>
      </c>
      <c r="H4097" s="59"/>
    </row>
    <row r="4098" spans="1:8">
      <c r="A4098" s="4" t="s">
        <v>61</v>
      </c>
      <c r="B4098" s="135" t="s">
        <v>60</v>
      </c>
      <c r="C4098" s="136">
        <v>44656</v>
      </c>
      <c r="D4098" s="137" cm="1">
        <f t="array" ref="D4098">INDEX(Horimetros!$5:$5,1,'Tabela Horímetros'!F4098)</f>
        <v>27107</v>
      </c>
      <c r="F4098">
        <f t="shared" si="64"/>
        <v>457</v>
      </c>
      <c r="H4098" s="59"/>
    </row>
    <row r="4099" spans="1:8">
      <c r="A4099" s="4" t="s">
        <v>63</v>
      </c>
      <c r="B4099" s="135" t="s">
        <v>62</v>
      </c>
      <c r="C4099" s="136">
        <v>44656</v>
      </c>
      <c r="D4099" s="137" cm="1">
        <f t="array" ref="D4099">INDEX(Horimetros!$6:$6,1,'Tabela Horímetros'!F4099)</f>
        <v>23611</v>
      </c>
      <c r="F4099">
        <f t="shared" si="64"/>
        <v>457</v>
      </c>
      <c r="H4099" s="59"/>
    </row>
    <row r="4100" spans="1:8">
      <c r="A4100" s="4" t="s">
        <v>68</v>
      </c>
      <c r="B4100" s="135" t="s">
        <v>67</v>
      </c>
      <c r="C4100" s="136">
        <v>44656</v>
      </c>
      <c r="D4100" s="137" cm="1">
        <f t="array" ref="D4100">INDEX(Horimetros!$7:$7,1,'Tabela Horímetros'!F4100)</f>
        <v>26781</v>
      </c>
      <c r="F4100">
        <f t="shared" si="64"/>
        <v>457</v>
      </c>
      <c r="H4100" s="59"/>
    </row>
    <row r="4101" spans="1:8">
      <c r="A4101" s="4" t="s">
        <v>72</v>
      </c>
      <c r="B4101" s="135" t="s">
        <v>71</v>
      </c>
      <c r="C4101" s="136">
        <v>44656</v>
      </c>
      <c r="D4101" s="137" cm="1">
        <f t="array" ref="D4101">INDEX(Horimetros!$8:$8,1,'Tabela Horímetros'!F4101)</f>
        <v>25068</v>
      </c>
      <c r="F4101">
        <f t="shared" si="64"/>
        <v>457</v>
      </c>
      <c r="H4101" s="59"/>
    </row>
    <row r="4102" spans="1:8">
      <c r="A4102" s="4" t="s">
        <v>76</v>
      </c>
      <c r="B4102" s="135" t="s">
        <v>75</v>
      </c>
      <c r="C4102" s="136">
        <v>44656</v>
      </c>
      <c r="D4102" s="137" t="e" cm="1">
        <f t="array" ref="D4102">INDEX(Horimetros!#REF!,1,'Tabela Horímetros'!F4102)</f>
        <v>#REF!</v>
      </c>
      <c r="F4102">
        <f t="shared" si="64"/>
        <v>457</v>
      </c>
      <c r="H4102" s="59"/>
    </row>
    <row r="4103" spans="1:8">
      <c r="A4103" s="4" t="s">
        <v>80</v>
      </c>
      <c r="B4103" s="135" t="s">
        <v>79</v>
      </c>
      <c r="C4103" s="136">
        <v>44656</v>
      </c>
      <c r="D4103" s="137" t="e" cm="1">
        <f t="array" ref="D4103">INDEX(Horimetros!#REF!,1,'Tabela Horímetros'!F4103)</f>
        <v>#REF!</v>
      </c>
      <c r="F4103">
        <f t="shared" si="64"/>
        <v>457</v>
      </c>
      <c r="H4103" s="59"/>
    </row>
    <row r="4104" spans="1:8">
      <c r="A4104" s="4" t="s">
        <v>84</v>
      </c>
      <c r="B4104" s="135" t="s">
        <v>83</v>
      </c>
      <c r="C4104" s="136">
        <v>44656</v>
      </c>
      <c r="D4104" s="137" t="e" cm="1">
        <f t="array" ref="D4104">INDEX(Horimetros!#REF!,1,'Tabela Horímetros'!F4104)</f>
        <v>#REF!</v>
      </c>
      <c r="F4104">
        <f t="shared" si="64"/>
        <v>457</v>
      </c>
      <c r="H4104" s="59"/>
    </row>
    <row r="4105" spans="1:8">
      <c r="A4105" s="4" t="s">
        <v>86</v>
      </c>
      <c r="B4105" s="135" t="s">
        <v>85</v>
      </c>
      <c r="C4105" s="136">
        <v>44656</v>
      </c>
      <c r="D4105" s="137" t="e" cm="1">
        <f t="array" ref="D4105">INDEX(Horimetros!#REF!,1,'Tabela Horímetros'!F4105)</f>
        <v>#REF!</v>
      </c>
      <c r="F4105">
        <f t="shared" si="64"/>
        <v>457</v>
      </c>
      <c r="H4105" s="59"/>
    </row>
    <row r="4106" spans="1:8">
      <c r="A4106" s="4" t="s">
        <v>59</v>
      </c>
      <c r="B4106" s="135" t="s">
        <v>58</v>
      </c>
      <c r="C4106" s="136">
        <v>44657</v>
      </c>
      <c r="D4106" s="137" cm="1">
        <f t="array" ref="D4106">INDEX(Horimetros!$4:$4,1,'Tabela Horímetros'!F4106)</f>
        <v>0</v>
      </c>
      <c r="F4106">
        <f t="shared" si="64"/>
        <v>458</v>
      </c>
      <c r="H4106" s="59"/>
    </row>
    <row r="4107" spans="1:8">
      <c r="A4107" s="4" t="s">
        <v>61</v>
      </c>
      <c r="B4107" s="135" t="s">
        <v>60</v>
      </c>
      <c r="C4107" s="136">
        <v>44657</v>
      </c>
      <c r="D4107" s="137" cm="1">
        <f t="array" ref="D4107">INDEX(Horimetros!$5:$5,1,'Tabela Horímetros'!F4107)</f>
        <v>27108</v>
      </c>
      <c r="F4107">
        <f t="shared" si="64"/>
        <v>458</v>
      </c>
      <c r="H4107" s="59"/>
    </row>
    <row r="4108" spans="1:8">
      <c r="A4108" s="4" t="s">
        <v>63</v>
      </c>
      <c r="B4108" s="135" t="s">
        <v>62</v>
      </c>
      <c r="C4108" s="136">
        <v>44657</v>
      </c>
      <c r="D4108" s="137" cm="1">
        <f t="array" ref="D4108">INDEX(Horimetros!$6:$6,1,'Tabela Horímetros'!F4108)</f>
        <v>23611</v>
      </c>
      <c r="F4108">
        <f t="shared" si="64"/>
        <v>458</v>
      </c>
      <c r="H4108" s="59"/>
    </row>
    <row r="4109" spans="1:8">
      <c r="A4109" s="4" t="s">
        <v>68</v>
      </c>
      <c r="B4109" s="135" t="s">
        <v>67</v>
      </c>
      <c r="C4109" s="136">
        <v>44657</v>
      </c>
      <c r="D4109" s="137" cm="1">
        <f t="array" ref="D4109">INDEX(Horimetros!$7:$7,1,'Tabela Horímetros'!F4109)</f>
        <v>26799</v>
      </c>
      <c r="F4109">
        <f t="shared" si="64"/>
        <v>458</v>
      </c>
      <c r="H4109" s="59"/>
    </row>
    <row r="4110" spans="1:8">
      <c r="A4110" s="4" t="s">
        <v>72</v>
      </c>
      <c r="B4110" s="135" t="s">
        <v>71</v>
      </c>
      <c r="C4110" s="136">
        <v>44657</v>
      </c>
      <c r="D4110" s="137" cm="1">
        <f t="array" ref="D4110">INDEX(Horimetros!$8:$8,1,'Tabela Horímetros'!F4110)</f>
        <v>25086</v>
      </c>
      <c r="F4110">
        <f t="shared" si="64"/>
        <v>458</v>
      </c>
      <c r="H4110" s="59"/>
    </row>
    <row r="4111" spans="1:8">
      <c r="A4111" s="4" t="s">
        <v>76</v>
      </c>
      <c r="B4111" s="135" t="s">
        <v>75</v>
      </c>
      <c r="C4111" s="136">
        <v>44657</v>
      </c>
      <c r="D4111" s="137" t="e" cm="1">
        <f t="array" ref="D4111">INDEX(Horimetros!#REF!,1,'Tabela Horímetros'!F4111)</f>
        <v>#REF!</v>
      </c>
      <c r="F4111">
        <f t="shared" si="64"/>
        <v>458</v>
      </c>
      <c r="H4111" s="59"/>
    </row>
    <row r="4112" spans="1:8">
      <c r="A4112" s="4" t="s">
        <v>80</v>
      </c>
      <c r="B4112" s="135" t="s">
        <v>79</v>
      </c>
      <c r="C4112" s="136">
        <v>44657</v>
      </c>
      <c r="D4112" s="137" t="e" cm="1">
        <f t="array" ref="D4112">INDEX(Horimetros!#REF!,1,'Tabela Horímetros'!F4112)</f>
        <v>#REF!</v>
      </c>
      <c r="F4112">
        <f t="shared" si="64"/>
        <v>458</v>
      </c>
      <c r="H4112" s="59"/>
    </row>
    <row r="4113" spans="1:8">
      <c r="A4113" s="4" t="s">
        <v>84</v>
      </c>
      <c r="B4113" s="135" t="s">
        <v>83</v>
      </c>
      <c r="C4113" s="136">
        <v>44657</v>
      </c>
      <c r="D4113" s="137" t="e" cm="1">
        <f t="array" ref="D4113">INDEX(Horimetros!#REF!,1,'Tabela Horímetros'!F4113)</f>
        <v>#REF!</v>
      </c>
      <c r="F4113">
        <f t="shared" si="64"/>
        <v>458</v>
      </c>
      <c r="H4113" s="59"/>
    </row>
    <row r="4114" spans="1:8">
      <c r="A4114" s="4" t="s">
        <v>86</v>
      </c>
      <c r="B4114" s="135" t="s">
        <v>85</v>
      </c>
      <c r="C4114" s="136">
        <v>44657</v>
      </c>
      <c r="D4114" s="137" t="e" cm="1">
        <f t="array" ref="D4114">INDEX(Horimetros!#REF!,1,'Tabela Horímetros'!F4114)</f>
        <v>#REF!</v>
      </c>
      <c r="F4114">
        <f t="shared" si="64"/>
        <v>458</v>
      </c>
      <c r="H4114" s="59"/>
    </row>
    <row r="4115" spans="1:8">
      <c r="A4115" s="4" t="s">
        <v>59</v>
      </c>
      <c r="B4115" s="135" t="s">
        <v>58</v>
      </c>
      <c r="C4115" s="136">
        <v>44658</v>
      </c>
      <c r="D4115" s="137" cm="1">
        <f t="array" ref="D4115">INDEX(Horimetros!$4:$4,1,'Tabela Horímetros'!F4115)</f>
        <v>0</v>
      </c>
      <c r="F4115">
        <f t="shared" si="64"/>
        <v>459</v>
      </c>
      <c r="H4115" s="59"/>
    </row>
    <row r="4116" spans="1:8">
      <c r="A4116" s="4" t="s">
        <v>61</v>
      </c>
      <c r="B4116" s="135" t="s">
        <v>60</v>
      </c>
      <c r="C4116" s="136">
        <v>44658</v>
      </c>
      <c r="D4116" s="137" cm="1">
        <f t="array" ref="D4116">INDEX(Horimetros!$5:$5,1,'Tabela Horímetros'!F4116)</f>
        <v>27123</v>
      </c>
      <c r="F4116">
        <f t="shared" si="64"/>
        <v>459</v>
      </c>
      <c r="H4116" s="59"/>
    </row>
    <row r="4117" spans="1:8">
      <c r="A4117" s="4" t="s">
        <v>63</v>
      </c>
      <c r="B4117" s="135" t="s">
        <v>62</v>
      </c>
      <c r="C4117" s="136">
        <v>44658</v>
      </c>
      <c r="D4117" s="137" cm="1">
        <f t="array" ref="D4117">INDEX(Horimetros!$6:$6,1,'Tabela Horímetros'!F4117)</f>
        <v>23611</v>
      </c>
      <c r="F4117">
        <f t="shared" ref="F4117:F4180" si="65">F4108+1</f>
        <v>459</v>
      </c>
      <c r="H4117" s="59"/>
    </row>
    <row r="4118" spans="1:8">
      <c r="A4118" s="4" t="s">
        <v>68</v>
      </c>
      <c r="B4118" s="135" t="s">
        <v>67</v>
      </c>
      <c r="C4118" s="136">
        <v>44658</v>
      </c>
      <c r="D4118" s="137" cm="1">
        <f t="array" ref="D4118">INDEX(Horimetros!$7:$7,1,'Tabela Horímetros'!F4118)</f>
        <v>26813</v>
      </c>
      <c r="F4118">
        <f t="shared" si="65"/>
        <v>459</v>
      </c>
      <c r="H4118" s="59"/>
    </row>
    <row r="4119" spans="1:8">
      <c r="A4119" s="4" t="s">
        <v>72</v>
      </c>
      <c r="B4119" s="135" t="s">
        <v>71</v>
      </c>
      <c r="C4119" s="136">
        <v>44658</v>
      </c>
      <c r="D4119" s="137" cm="1">
        <f t="array" ref="D4119">INDEX(Horimetros!$8:$8,1,'Tabela Horímetros'!F4119)</f>
        <v>25102</v>
      </c>
      <c r="F4119">
        <f t="shared" si="65"/>
        <v>459</v>
      </c>
      <c r="H4119" s="59"/>
    </row>
    <row r="4120" spans="1:8">
      <c r="A4120" s="4" t="s">
        <v>76</v>
      </c>
      <c r="B4120" s="135" t="s">
        <v>75</v>
      </c>
      <c r="C4120" s="136">
        <v>44658</v>
      </c>
      <c r="D4120" s="137" t="e" cm="1">
        <f t="array" ref="D4120">INDEX(Horimetros!#REF!,1,'Tabela Horímetros'!F4120)</f>
        <v>#REF!</v>
      </c>
      <c r="F4120">
        <f t="shared" si="65"/>
        <v>459</v>
      </c>
      <c r="H4120" s="59"/>
    </row>
    <row r="4121" spans="1:8">
      <c r="A4121" s="4" t="s">
        <v>80</v>
      </c>
      <c r="B4121" s="135" t="s">
        <v>79</v>
      </c>
      <c r="C4121" s="136">
        <v>44658</v>
      </c>
      <c r="D4121" s="137" t="e" cm="1">
        <f t="array" ref="D4121">INDEX(Horimetros!#REF!,1,'Tabela Horímetros'!F4121)</f>
        <v>#REF!</v>
      </c>
      <c r="F4121">
        <f t="shared" si="65"/>
        <v>459</v>
      </c>
      <c r="H4121" s="59"/>
    </row>
    <row r="4122" spans="1:8">
      <c r="A4122" s="4" t="s">
        <v>84</v>
      </c>
      <c r="B4122" s="135" t="s">
        <v>83</v>
      </c>
      <c r="C4122" s="136">
        <v>44658</v>
      </c>
      <c r="D4122" s="137" t="e" cm="1">
        <f t="array" ref="D4122">INDEX(Horimetros!#REF!,1,'Tabela Horímetros'!F4122)</f>
        <v>#REF!</v>
      </c>
      <c r="F4122">
        <f t="shared" si="65"/>
        <v>459</v>
      </c>
      <c r="H4122" s="59"/>
    </row>
    <row r="4123" spans="1:8">
      <c r="A4123" s="4" t="s">
        <v>86</v>
      </c>
      <c r="B4123" s="135" t="s">
        <v>85</v>
      </c>
      <c r="C4123" s="136">
        <v>44658</v>
      </c>
      <c r="D4123" s="137" t="e" cm="1">
        <f t="array" ref="D4123">INDEX(Horimetros!#REF!,1,'Tabela Horímetros'!F4123)</f>
        <v>#REF!</v>
      </c>
      <c r="F4123">
        <f t="shared" si="65"/>
        <v>459</v>
      </c>
      <c r="H4123" s="59"/>
    </row>
    <row r="4124" spans="1:8">
      <c r="A4124" s="4" t="s">
        <v>59</v>
      </c>
      <c r="B4124" s="135" t="s">
        <v>58</v>
      </c>
      <c r="C4124" s="136">
        <v>44659</v>
      </c>
      <c r="D4124" s="137" cm="1">
        <f t="array" ref="D4124">INDEX(Horimetros!$4:$4,1,'Tabela Horímetros'!F4124)</f>
        <v>0</v>
      </c>
      <c r="F4124">
        <f t="shared" si="65"/>
        <v>460</v>
      </c>
      <c r="H4124" s="59"/>
    </row>
    <row r="4125" spans="1:8">
      <c r="A4125" s="4" t="s">
        <v>61</v>
      </c>
      <c r="B4125" s="135" t="s">
        <v>60</v>
      </c>
      <c r="C4125" s="136">
        <v>44659</v>
      </c>
      <c r="D4125" s="137" cm="1">
        <f t="array" ref="D4125">INDEX(Horimetros!$5:$5,1,'Tabela Horímetros'!F4125)</f>
        <v>27145</v>
      </c>
      <c r="F4125">
        <f t="shared" si="65"/>
        <v>460</v>
      </c>
      <c r="H4125" s="59"/>
    </row>
    <row r="4126" spans="1:8">
      <c r="A4126" s="4" t="s">
        <v>63</v>
      </c>
      <c r="B4126" s="135" t="s">
        <v>62</v>
      </c>
      <c r="C4126" s="136">
        <v>44659</v>
      </c>
      <c r="D4126" s="137" cm="1">
        <f t="array" ref="D4126">INDEX(Horimetros!$6:$6,1,'Tabela Horímetros'!F4126)</f>
        <v>23611</v>
      </c>
      <c r="F4126">
        <f t="shared" si="65"/>
        <v>460</v>
      </c>
      <c r="H4126" s="59"/>
    </row>
    <row r="4127" spans="1:8">
      <c r="A4127" s="4" t="s">
        <v>68</v>
      </c>
      <c r="B4127" s="135" t="s">
        <v>67</v>
      </c>
      <c r="C4127" s="136">
        <v>44659</v>
      </c>
      <c r="D4127" s="137" cm="1">
        <f t="array" ref="D4127">INDEX(Horimetros!$7:$7,1,'Tabela Horímetros'!F4127)</f>
        <v>26814</v>
      </c>
      <c r="F4127">
        <f t="shared" si="65"/>
        <v>460</v>
      </c>
      <c r="H4127" s="59"/>
    </row>
    <row r="4128" spans="1:8">
      <c r="A4128" s="4" t="s">
        <v>72</v>
      </c>
      <c r="B4128" s="135" t="s">
        <v>71</v>
      </c>
      <c r="C4128" s="136">
        <v>44659</v>
      </c>
      <c r="D4128" s="137" cm="1">
        <f t="array" ref="D4128">INDEX(Horimetros!$8:$8,1,'Tabela Horímetros'!F4128)</f>
        <v>25123</v>
      </c>
      <c r="F4128">
        <f t="shared" si="65"/>
        <v>460</v>
      </c>
      <c r="H4128" s="59"/>
    </row>
    <row r="4129" spans="1:8">
      <c r="A4129" s="4" t="s">
        <v>76</v>
      </c>
      <c r="B4129" s="135" t="s">
        <v>75</v>
      </c>
      <c r="C4129" s="136">
        <v>44659</v>
      </c>
      <c r="D4129" s="137" t="e" cm="1">
        <f t="array" ref="D4129">INDEX(Horimetros!#REF!,1,'Tabela Horímetros'!F4129)</f>
        <v>#REF!</v>
      </c>
      <c r="F4129">
        <f t="shared" si="65"/>
        <v>460</v>
      </c>
      <c r="H4129" s="59"/>
    </row>
    <row r="4130" spans="1:8">
      <c r="A4130" s="4" t="s">
        <v>80</v>
      </c>
      <c r="B4130" s="135" t="s">
        <v>79</v>
      </c>
      <c r="C4130" s="136">
        <v>44659</v>
      </c>
      <c r="D4130" s="137" t="e" cm="1">
        <f t="array" ref="D4130">INDEX(Horimetros!#REF!,1,'Tabela Horímetros'!F4130)</f>
        <v>#REF!</v>
      </c>
      <c r="F4130">
        <f t="shared" si="65"/>
        <v>460</v>
      </c>
      <c r="H4130" s="59"/>
    </row>
    <row r="4131" spans="1:8">
      <c r="A4131" s="4" t="s">
        <v>84</v>
      </c>
      <c r="B4131" s="135" t="s">
        <v>83</v>
      </c>
      <c r="C4131" s="136">
        <v>44659</v>
      </c>
      <c r="D4131" s="137" t="e" cm="1">
        <f t="array" ref="D4131">INDEX(Horimetros!#REF!,1,'Tabela Horímetros'!F4131)</f>
        <v>#REF!</v>
      </c>
      <c r="F4131">
        <f t="shared" si="65"/>
        <v>460</v>
      </c>
      <c r="H4131" s="59"/>
    </row>
    <row r="4132" spans="1:8">
      <c r="A4132" s="4" t="s">
        <v>86</v>
      </c>
      <c r="B4132" s="135" t="s">
        <v>85</v>
      </c>
      <c r="C4132" s="136">
        <v>44659</v>
      </c>
      <c r="D4132" s="137" t="e" cm="1">
        <f t="array" ref="D4132">INDEX(Horimetros!#REF!,1,'Tabela Horímetros'!F4132)</f>
        <v>#REF!</v>
      </c>
      <c r="F4132">
        <f t="shared" si="65"/>
        <v>460</v>
      </c>
      <c r="H4132" s="59"/>
    </row>
    <row r="4133" spans="1:8">
      <c r="A4133" s="4" t="s">
        <v>59</v>
      </c>
      <c r="B4133" s="135" t="s">
        <v>58</v>
      </c>
      <c r="C4133" s="136">
        <v>44660</v>
      </c>
      <c r="D4133" s="137" cm="1">
        <f t="array" ref="D4133">INDEX(Horimetros!$4:$4,1,'Tabela Horímetros'!F4133)</f>
        <v>0</v>
      </c>
      <c r="F4133">
        <f t="shared" si="65"/>
        <v>461</v>
      </c>
      <c r="H4133" s="59"/>
    </row>
    <row r="4134" spans="1:8">
      <c r="A4134" s="4" t="s">
        <v>61</v>
      </c>
      <c r="B4134" s="135" t="s">
        <v>60</v>
      </c>
      <c r="C4134" s="136">
        <v>44660</v>
      </c>
      <c r="D4134" s="137" cm="1">
        <f t="array" ref="D4134">INDEX(Horimetros!$5:$5,1,'Tabela Horímetros'!F4134)</f>
        <v>27148</v>
      </c>
      <c r="F4134">
        <f t="shared" si="65"/>
        <v>461</v>
      </c>
      <c r="H4134" s="59"/>
    </row>
    <row r="4135" spans="1:8">
      <c r="A4135" s="4" t="s">
        <v>63</v>
      </c>
      <c r="B4135" s="135" t="s">
        <v>62</v>
      </c>
      <c r="C4135" s="136">
        <v>44660</v>
      </c>
      <c r="D4135" s="137" cm="1">
        <f t="array" ref="D4135">INDEX(Horimetros!$6:$6,1,'Tabela Horímetros'!F4135)</f>
        <v>23611</v>
      </c>
      <c r="F4135">
        <f t="shared" si="65"/>
        <v>461</v>
      </c>
      <c r="H4135" s="59"/>
    </row>
    <row r="4136" spans="1:8">
      <c r="A4136" s="4" t="s">
        <v>68</v>
      </c>
      <c r="B4136" s="135" t="s">
        <v>67</v>
      </c>
      <c r="C4136" s="136">
        <v>44660</v>
      </c>
      <c r="D4136" s="137" cm="1">
        <f t="array" ref="D4136">INDEX(Horimetros!$7:$7,1,'Tabela Horímetros'!F4136)</f>
        <v>26838</v>
      </c>
      <c r="F4136">
        <f t="shared" si="65"/>
        <v>461</v>
      </c>
      <c r="H4136" s="59"/>
    </row>
    <row r="4137" spans="1:8">
      <c r="A4137" s="4" t="s">
        <v>72</v>
      </c>
      <c r="B4137" s="135" t="s">
        <v>71</v>
      </c>
      <c r="C4137" s="136">
        <v>44660</v>
      </c>
      <c r="D4137" s="137" cm="1">
        <f t="array" ref="D4137">INDEX(Horimetros!$8:$8,1,'Tabela Horímetros'!F4137)</f>
        <v>25154</v>
      </c>
      <c r="F4137">
        <f t="shared" si="65"/>
        <v>461</v>
      </c>
      <c r="H4137" s="59"/>
    </row>
    <row r="4138" spans="1:8">
      <c r="A4138" s="4" t="s">
        <v>76</v>
      </c>
      <c r="B4138" s="135" t="s">
        <v>75</v>
      </c>
      <c r="C4138" s="136">
        <v>44660</v>
      </c>
      <c r="D4138" s="137" t="e" cm="1">
        <f t="array" ref="D4138">INDEX(Horimetros!#REF!,1,'Tabela Horímetros'!F4138)</f>
        <v>#REF!</v>
      </c>
      <c r="F4138">
        <f t="shared" si="65"/>
        <v>461</v>
      </c>
      <c r="H4138" s="59"/>
    </row>
    <row r="4139" spans="1:8">
      <c r="A4139" s="4" t="s">
        <v>80</v>
      </c>
      <c r="B4139" s="135" t="s">
        <v>79</v>
      </c>
      <c r="C4139" s="136">
        <v>44660</v>
      </c>
      <c r="D4139" s="137" t="e" cm="1">
        <f t="array" ref="D4139">INDEX(Horimetros!#REF!,1,'Tabela Horímetros'!F4139)</f>
        <v>#REF!</v>
      </c>
      <c r="F4139">
        <f t="shared" si="65"/>
        <v>461</v>
      </c>
      <c r="H4139" s="59"/>
    </row>
    <row r="4140" spans="1:8">
      <c r="A4140" s="4" t="s">
        <v>84</v>
      </c>
      <c r="B4140" s="135" t="s">
        <v>83</v>
      </c>
      <c r="C4140" s="136">
        <v>44660</v>
      </c>
      <c r="D4140" s="137" t="e" cm="1">
        <f t="array" ref="D4140">INDEX(Horimetros!#REF!,1,'Tabela Horímetros'!F4140)</f>
        <v>#REF!</v>
      </c>
      <c r="F4140">
        <f t="shared" si="65"/>
        <v>461</v>
      </c>
      <c r="H4140" s="59"/>
    </row>
    <row r="4141" spans="1:8">
      <c r="A4141" s="4" t="s">
        <v>86</v>
      </c>
      <c r="B4141" s="135" t="s">
        <v>85</v>
      </c>
      <c r="C4141" s="136">
        <v>44660</v>
      </c>
      <c r="D4141" s="137" t="e" cm="1">
        <f t="array" ref="D4141">INDEX(Horimetros!#REF!,1,'Tabela Horímetros'!F4141)</f>
        <v>#REF!</v>
      </c>
      <c r="F4141">
        <f t="shared" si="65"/>
        <v>461</v>
      </c>
      <c r="H4141" s="59"/>
    </row>
    <row r="4142" spans="1:8">
      <c r="A4142" s="4" t="s">
        <v>59</v>
      </c>
      <c r="B4142" s="135" t="s">
        <v>58</v>
      </c>
      <c r="C4142" s="136">
        <v>44661</v>
      </c>
      <c r="D4142" s="137" cm="1">
        <f t="array" ref="D4142">INDEX(Horimetros!$4:$4,1,'Tabela Horímetros'!F4142)</f>
        <v>0</v>
      </c>
      <c r="F4142">
        <f t="shared" si="65"/>
        <v>462</v>
      </c>
      <c r="H4142" s="59"/>
    </row>
    <row r="4143" spans="1:8">
      <c r="A4143" s="4" t="s">
        <v>61</v>
      </c>
      <c r="B4143" s="135" t="s">
        <v>60</v>
      </c>
      <c r="C4143" s="136">
        <v>44661</v>
      </c>
      <c r="D4143" s="137" cm="1">
        <f t="array" ref="D4143">INDEX(Horimetros!$5:$5,1,'Tabela Horímetros'!F4143)</f>
        <v>27156</v>
      </c>
      <c r="F4143">
        <f t="shared" si="65"/>
        <v>462</v>
      </c>
      <c r="H4143" s="59"/>
    </row>
    <row r="4144" spans="1:8">
      <c r="A4144" s="4" t="s">
        <v>63</v>
      </c>
      <c r="B4144" s="135" t="s">
        <v>62</v>
      </c>
      <c r="C4144" s="136">
        <v>44661</v>
      </c>
      <c r="D4144" s="137" cm="1">
        <f t="array" ref="D4144">INDEX(Horimetros!$6:$6,1,'Tabela Horímetros'!F4144)</f>
        <v>23611</v>
      </c>
      <c r="F4144">
        <f t="shared" si="65"/>
        <v>462</v>
      </c>
      <c r="H4144" s="59"/>
    </row>
    <row r="4145" spans="1:8">
      <c r="A4145" s="4" t="s">
        <v>68</v>
      </c>
      <c r="B4145" s="135" t="s">
        <v>67</v>
      </c>
      <c r="C4145" s="136">
        <v>44661</v>
      </c>
      <c r="D4145" s="137" cm="1">
        <f t="array" ref="D4145">INDEX(Horimetros!$7:$7,1,'Tabela Horímetros'!F4145)</f>
        <v>26853</v>
      </c>
      <c r="F4145">
        <f t="shared" si="65"/>
        <v>462</v>
      </c>
      <c r="H4145" s="59"/>
    </row>
    <row r="4146" spans="1:8">
      <c r="A4146" s="4" t="s">
        <v>72</v>
      </c>
      <c r="B4146" s="135" t="s">
        <v>71</v>
      </c>
      <c r="C4146" s="136">
        <v>44661</v>
      </c>
      <c r="D4146" s="137" cm="1">
        <f t="array" ref="D4146">INDEX(Horimetros!$8:$8,1,'Tabela Horímetros'!F4146)</f>
        <v>25169</v>
      </c>
      <c r="F4146">
        <f t="shared" si="65"/>
        <v>462</v>
      </c>
      <c r="H4146" s="59"/>
    </row>
    <row r="4147" spans="1:8">
      <c r="A4147" s="4" t="s">
        <v>76</v>
      </c>
      <c r="B4147" s="135" t="s">
        <v>75</v>
      </c>
      <c r="C4147" s="136">
        <v>44661</v>
      </c>
      <c r="D4147" s="137" t="e" cm="1">
        <f t="array" ref="D4147">INDEX(Horimetros!#REF!,1,'Tabela Horímetros'!F4147)</f>
        <v>#REF!</v>
      </c>
      <c r="F4147">
        <f t="shared" si="65"/>
        <v>462</v>
      </c>
      <c r="H4147" s="59"/>
    </row>
    <row r="4148" spans="1:8">
      <c r="A4148" s="4" t="s">
        <v>80</v>
      </c>
      <c r="B4148" s="135" t="s">
        <v>79</v>
      </c>
      <c r="C4148" s="136">
        <v>44661</v>
      </c>
      <c r="D4148" s="137" t="e" cm="1">
        <f t="array" ref="D4148">INDEX(Horimetros!#REF!,1,'Tabela Horímetros'!F4148)</f>
        <v>#REF!</v>
      </c>
      <c r="F4148">
        <f t="shared" si="65"/>
        <v>462</v>
      </c>
      <c r="H4148" s="59"/>
    </row>
    <row r="4149" spans="1:8">
      <c r="A4149" s="4" t="s">
        <v>84</v>
      </c>
      <c r="B4149" s="135" t="s">
        <v>83</v>
      </c>
      <c r="C4149" s="136">
        <v>44661</v>
      </c>
      <c r="D4149" s="137" t="e" cm="1">
        <f t="array" ref="D4149">INDEX(Horimetros!#REF!,1,'Tabela Horímetros'!F4149)</f>
        <v>#REF!</v>
      </c>
      <c r="F4149">
        <f t="shared" si="65"/>
        <v>462</v>
      </c>
      <c r="H4149" s="59"/>
    </row>
    <row r="4150" spans="1:8">
      <c r="A4150" s="4" t="s">
        <v>86</v>
      </c>
      <c r="B4150" s="135" t="s">
        <v>85</v>
      </c>
      <c r="C4150" s="136">
        <v>44661</v>
      </c>
      <c r="D4150" s="137" t="e" cm="1">
        <f t="array" ref="D4150">INDEX(Horimetros!#REF!,1,'Tabela Horímetros'!F4150)</f>
        <v>#REF!</v>
      </c>
      <c r="F4150">
        <f t="shared" si="65"/>
        <v>462</v>
      </c>
      <c r="H4150" s="59"/>
    </row>
    <row r="4151" spans="1:8">
      <c r="A4151" s="4" t="s">
        <v>59</v>
      </c>
      <c r="B4151" s="135" t="s">
        <v>58</v>
      </c>
      <c r="C4151" s="136">
        <v>44662</v>
      </c>
      <c r="D4151" s="137" cm="1">
        <f t="array" ref="D4151">INDEX(Horimetros!$4:$4,1,'Tabela Horímetros'!F4151)</f>
        <v>0</v>
      </c>
      <c r="F4151">
        <f t="shared" si="65"/>
        <v>463</v>
      </c>
      <c r="H4151" s="59"/>
    </row>
    <row r="4152" spans="1:8">
      <c r="A4152" s="4" t="s">
        <v>61</v>
      </c>
      <c r="B4152" s="135" t="s">
        <v>60</v>
      </c>
      <c r="C4152" s="136">
        <v>44662</v>
      </c>
      <c r="D4152" s="137" cm="1">
        <f t="array" ref="D4152">INDEX(Horimetros!$5:$5,1,'Tabela Horímetros'!F4152)</f>
        <v>27178</v>
      </c>
      <c r="F4152">
        <f t="shared" si="65"/>
        <v>463</v>
      </c>
      <c r="H4152" s="59"/>
    </row>
    <row r="4153" spans="1:8">
      <c r="A4153" s="4" t="s">
        <v>63</v>
      </c>
      <c r="B4153" s="135" t="s">
        <v>62</v>
      </c>
      <c r="C4153" s="136">
        <v>44662</v>
      </c>
      <c r="D4153" s="137" cm="1">
        <f t="array" ref="D4153">INDEX(Horimetros!$6:$6,1,'Tabela Horímetros'!F4153)</f>
        <v>23611</v>
      </c>
      <c r="F4153">
        <f t="shared" si="65"/>
        <v>463</v>
      </c>
      <c r="H4153" s="59"/>
    </row>
    <row r="4154" spans="1:8">
      <c r="A4154" s="4" t="s">
        <v>68</v>
      </c>
      <c r="B4154" s="135" t="s">
        <v>67</v>
      </c>
      <c r="C4154" s="136">
        <v>44662</v>
      </c>
      <c r="D4154" s="137" cm="1">
        <f t="array" ref="D4154">INDEX(Horimetros!$7:$7,1,'Tabela Horímetros'!F4154)</f>
        <v>26875</v>
      </c>
      <c r="F4154">
        <f t="shared" si="65"/>
        <v>463</v>
      </c>
      <c r="H4154" s="59"/>
    </row>
    <row r="4155" spans="1:8">
      <c r="A4155" s="4" t="s">
        <v>72</v>
      </c>
      <c r="B4155" s="135" t="s">
        <v>71</v>
      </c>
      <c r="C4155" s="136">
        <v>44662</v>
      </c>
      <c r="D4155" s="137" cm="1">
        <f t="array" ref="D4155">INDEX(Horimetros!$8:$8,1,'Tabela Horímetros'!F4155)</f>
        <v>25182</v>
      </c>
      <c r="F4155">
        <f t="shared" si="65"/>
        <v>463</v>
      </c>
      <c r="H4155" s="59"/>
    </row>
    <row r="4156" spans="1:8">
      <c r="A4156" s="4" t="s">
        <v>76</v>
      </c>
      <c r="B4156" s="135" t="s">
        <v>75</v>
      </c>
      <c r="C4156" s="136">
        <v>44662</v>
      </c>
      <c r="D4156" s="137" t="e" cm="1">
        <f t="array" ref="D4156">INDEX(Horimetros!#REF!,1,'Tabela Horímetros'!F4156)</f>
        <v>#REF!</v>
      </c>
      <c r="F4156">
        <f t="shared" si="65"/>
        <v>463</v>
      </c>
      <c r="H4156" s="59"/>
    </row>
    <row r="4157" spans="1:8">
      <c r="A4157" s="4" t="s">
        <v>80</v>
      </c>
      <c r="B4157" s="135" t="s">
        <v>79</v>
      </c>
      <c r="C4157" s="136">
        <v>44662</v>
      </c>
      <c r="D4157" s="137" t="e" cm="1">
        <f t="array" ref="D4157">INDEX(Horimetros!#REF!,1,'Tabela Horímetros'!F4157)</f>
        <v>#REF!</v>
      </c>
      <c r="F4157">
        <f t="shared" si="65"/>
        <v>463</v>
      </c>
      <c r="H4157" s="59"/>
    </row>
    <row r="4158" spans="1:8">
      <c r="A4158" s="4" t="s">
        <v>84</v>
      </c>
      <c r="B4158" s="135" t="s">
        <v>83</v>
      </c>
      <c r="C4158" s="136">
        <v>44662</v>
      </c>
      <c r="D4158" s="137" t="e" cm="1">
        <f t="array" ref="D4158">INDEX(Horimetros!#REF!,1,'Tabela Horímetros'!F4158)</f>
        <v>#REF!</v>
      </c>
      <c r="F4158">
        <f t="shared" si="65"/>
        <v>463</v>
      </c>
      <c r="H4158" s="59"/>
    </row>
    <row r="4159" spans="1:8">
      <c r="A4159" s="4" t="s">
        <v>86</v>
      </c>
      <c r="B4159" s="135" t="s">
        <v>85</v>
      </c>
      <c r="C4159" s="136">
        <v>44662</v>
      </c>
      <c r="D4159" s="137" t="e" cm="1">
        <f t="array" ref="D4159">INDEX(Horimetros!#REF!,1,'Tabela Horímetros'!F4159)</f>
        <v>#REF!</v>
      </c>
      <c r="F4159">
        <f t="shared" si="65"/>
        <v>463</v>
      </c>
      <c r="H4159" s="59"/>
    </row>
    <row r="4160" spans="1:8">
      <c r="A4160" s="4" t="s">
        <v>59</v>
      </c>
      <c r="B4160" s="135" t="s">
        <v>58</v>
      </c>
      <c r="C4160" s="136">
        <v>44663</v>
      </c>
      <c r="D4160" s="137" cm="1">
        <f t="array" ref="D4160">INDEX(Horimetros!$4:$4,1,'Tabela Horímetros'!F4160)</f>
        <v>0</v>
      </c>
      <c r="F4160">
        <f t="shared" si="65"/>
        <v>464</v>
      </c>
      <c r="H4160" s="59"/>
    </row>
    <row r="4161" spans="1:8">
      <c r="A4161" s="4" t="s">
        <v>61</v>
      </c>
      <c r="B4161" s="135" t="s">
        <v>60</v>
      </c>
      <c r="C4161" s="136">
        <v>44663</v>
      </c>
      <c r="D4161" s="137" cm="1">
        <f t="array" ref="D4161">INDEX(Horimetros!$5:$5,1,'Tabela Horímetros'!F4161)</f>
        <v>27196</v>
      </c>
      <c r="F4161">
        <f t="shared" si="65"/>
        <v>464</v>
      </c>
      <c r="H4161" s="59"/>
    </row>
    <row r="4162" spans="1:8">
      <c r="A4162" s="4" t="s">
        <v>63</v>
      </c>
      <c r="B4162" s="135" t="s">
        <v>62</v>
      </c>
      <c r="C4162" s="136">
        <v>44663</v>
      </c>
      <c r="D4162" s="137" cm="1">
        <f t="array" ref="D4162">INDEX(Horimetros!$6:$6,1,'Tabela Horímetros'!F4162)</f>
        <v>23611</v>
      </c>
      <c r="F4162">
        <f t="shared" si="65"/>
        <v>464</v>
      </c>
      <c r="H4162" s="59"/>
    </row>
    <row r="4163" spans="1:8">
      <c r="A4163" s="4" t="s">
        <v>68</v>
      </c>
      <c r="B4163" s="135" t="s">
        <v>67</v>
      </c>
      <c r="C4163" s="136">
        <v>44663</v>
      </c>
      <c r="D4163" s="137" cm="1">
        <f t="array" ref="D4163">INDEX(Horimetros!$7:$7,1,'Tabela Horímetros'!F4163)</f>
        <v>26895</v>
      </c>
      <c r="F4163">
        <f t="shared" si="65"/>
        <v>464</v>
      </c>
      <c r="H4163" s="59"/>
    </row>
    <row r="4164" spans="1:8">
      <c r="A4164" s="4" t="s">
        <v>72</v>
      </c>
      <c r="B4164" s="135" t="s">
        <v>71</v>
      </c>
      <c r="C4164" s="136">
        <v>44663</v>
      </c>
      <c r="D4164" s="137" cm="1">
        <f t="array" ref="D4164">INDEX(Horimetros!$8:$8,1,'Tabela Horímetros'!F4164)</f>
        <v>25194</v>
      </c>
      <c r="F4164">
        <f t="shared" si="65"/>
        <v>464</v>
      </c>
      <c r="H4164" s="59"/>
    </row>
    <row r="4165" spans="1:8">
      <c r="A4165" s="4" t="s">
        <v>76</v>
      </c>
      <c r="B4165" s="135" t="s">
        <v>75</v>
      </c>
      <c r="C4165" s="136">
        <v>44663</v>
      </c>
      <c r="D4165" s="137" t="e" cm="1">
        <f t="array" ref="D4165">INDEX(Horimetros!#REF!,1,'Tabela Horímetros'!F4165)</f>
        <v>#REF!</v>
      </c>
      <c r="F4165">
        <f t="shared" si="65"/>
        <v>464</v>
      </c>
      <c r="H4165" s="59"/>
    </row>
    <row r="4166" spans="1:8">
      <c r="A4166" s="4" t="s">
        <v>80</v>
      </c>
      <c r="B4166" s="135" t="s">
        <v>79</v>
      </c>
      <c r="C4166" s="136">
        <v>44663</v>
      </c>
      <c r="D4166" s="137" t="e" cm="1">
        <f t="array" ref="D4166">INDEX(Horimetros!#REF!,1,'Tabela Horímetros'!F4166)</f>
        <v>#REF!</v>
      </c>
      <c r="F4166">
        <f t="shared" si="65"/>
        <v>464</v>
      </c>
      <c r="H4166" s="59"/>
    </row>
    <row r="4167" spans="1:8">
      <c r="A4167" s="4" t="s">
        <v>84</v>
      </c>
      <c r="B4167" s="135" t="s">
        <v>83</v>
      </c>
      <c r="C4167" s="136">
        <v>44663</v>
      </c>
      <c r="D4167" s="137" t="e" cm="1">
        <f t="array" ref="D4167">INDEX(Horimetros!#REF!,1,'Tabela Horímetros'!F4167)</f>
        <v>#REF!</v>
      </c>
      <c r="F4167">
        <f t="shared" si="65"/>
        <v>464</v>
      </c>
      <c r="H4167" s="59"/>
    </row>
    <row r="4168" spans="1:8">
      <c r="A4168" s="4" t="s">
        <v>86</v>
      </c>
      <c r="B4168" s="135" t="s">
        <v>85</v>
      </c>
      <c r="C4168" s="136">
        <v>44663</v>
      </c>
      <c r="D4168" s="137" t="e" cm="1">
        <f t="array" ref="D4168">INDEX(Horimetros!#REF!,1,'Tabela Horímetros'!F4168)</f>
        <v>#REF!</v>
      </c>
      <c r="F4168">
        <f t="shared" si="65"/>
        <v>464</v>
      </c>
      <c r="H4168" s="59"/>
    </row>
    <row r="4169" spans="1:8">
      <c r="A4169" s="4" t="s">
        <v>59</v>
      </c>
      <c r="B4169" s="135" t="s">
        <v>58</v>
      </c>
      <c r="C4169" s="136">
        <v>44664</v>
      </c>
      <c r="D4169" s="137" cm="1">
        <f t="array" ref="D4169">INDEX(Horimetros!$4:$4,1,'Tabela Horímetros'!F4169)</f>
        <v>0</v>
      </c>
      <c r="F4169">
        <f t="shared" si="65"/>
        <v>465</v>
      </c>
      <c r="H4169" s="59"/>
    </row>
    <row r="4170" spans="1:8">
      <c r="A4170" s="4" t="s">
        <v>61</v>
      </c>
      <c r="B4170" s="135" t="s">
        <v>60</v>
      </c>
      <c r="C4170" s="136">
        <v>44664</v>
      </c>
      <c r="D4170" s="137" cm="1">
        <f t="array" ref="D4170">INDEX(Horimetros!$5:$5,1,'Tabela Horímetros'!F4170)</f>
        <v>27214</v>
      </c>
      <c r="F4170">
        <f t="shared" si="65"/>
        <v>465</v>
      </c>
      <c r="H4170" s="59"/>
    </row>
    <row r="4171" spans="1:8">
      <c r="A4171" s="4" t="s">
        <v>63</v>
      </c>
      <c r="B4171" s="135" t="s">
        <v>62</v>
      </c>
      <c r="C4171" s="136">
        <v>44664</v>
      </c>
      <c r="D4171" s="137" cm="1">
        <f t="array" ref="D4171">INDEX(Horimetros!$6:$6,1,'Tabela Horímetros'!F4171)</f>
        <v>23611</v>
      </c>
      <c r="F4171">
        <f t="shared" si="65"/>
        <v>465</v>
      </c>
      <c r="H4171" s="59"/>
    </row>
    <row r="4172" spans="1:8">
      <c r="A4172" s="4" t="s">
        <v>68</v>
      </c>
      <c r="B4172" s="135" t="s">
        <v>67</v>
      </c>
      <c r="C4172" s="136">
        <v>44664</v>
      </c>
      <c r="D4172" s="137" cm="1">
        <f t="array" ref="D4172">INDEX(Horimetros!$7:$7,1,'Tabela Horímetros'!F4172)</f>
        <v>26916</v>
      </c>
      <c r="F4172">
        <f t="shared" si="65"/>
        <v>465</v>
      </c>
      <c r="H4172" s="59"/>
    </row>
    <row r="4173" spans="1:8">
      <c r="A4173" s="4" t="s">
        <v>72</v>
      </c>
      <c r="B4173" s="135" t="s">
        <v>71</v>
      </c>
      <c r="C4173" s="136">
        <v>44664</v>
      </c>
      <c r="D4173" s="137" cm="1">
        <f t="array" ref="D4173">INDEX(Horimetros!$8:$8,1,'Tabela Horímetros'!F4173)</f>
        <v>25216</v>
      </c>
      <c r="F4173">
        <f t="shared" si="65"/>
        <v>465</v>
      </c>
      <c r="H4173" s="59"/>
    </row>
    <row r="4174" spans="1:8">
      <c r="A4174" s="4" t="s">
        <v>76</v>
      </c>
      <c r="B4174" s="135" t="s">
        <v>75</v>
      </c>
      <c r="C4174" s="136">
        <v>44664</v>
      </c>
      <c r="D4174" s="137" t="e" cm="1">
        <f t="array" ref="D4174">INDEX(Horimetros!#REF!,1,'Tabela Horímetros'!F4174)</f>
        <v>#REF!</v>
      </c>
      <c r="F4174">
        <f t="shared" si="65"/>
        <v>465</v>
      </c>
      <c r="H4174" s="59"/>
    </row>
    <row r="4175" spans="1:8">
      <c r="A4175" s="4" t="s">
        <v>80</v>
      </c>
      <c r="B4175" s="135" t="s">
        <v>79</v>
      </c>
      <c r="C4175" s="136">
        <v>44664</v>
      </c>
      <c r="D4175" s="137" t="e" cm="1">
        <f t="array" ref="D4175">INDEX(Horimetros!#REF!,1,'Tabela Horímetros'!F4175)</f>
        <v>#REF!</v>
      </c>
      <c r="F4175">
        <f t="shared" si="65"/>
        <v>465</v>
      </c>
      <c r="H4175" s="59"/>
    </row>
    <row r="4176" spans="1:8">
      <c r="A4176" s="4" t="s">
        <v>84</v>
      </c>
      <c r="B4176" s="135" t="s">
        <v>83</v>
      </c>
      <c r="C4176" s="136">
        <v>44664</v>
      </c>
      <c r="D4176" s="137" t="e" cm="1">
        <f t="array" ref="D4176">INDEX(Horimetros!#REF!,1,'Tabela Horímetros'!F4176)</f>
        <v>#REF!</v>
      </c>
      <c r="F4176">
        <f t="shared" si="65"/>
        <v>465</v>
      </c>
      <c r="H4176" s="59"/>
    </row>
    <row r="4177" spans="1:8">
      <c r="A4177" s="4" t="s">
        <v>86</v>
      </c>
      <c r="B4177" s="135" t="s">
        <v>85</v>
      </c>
      <c r="C4177" s="136">
        <v>44664</v>
      </c>
      <c r="D4177" s="137" t="e" cm="1">
        <f t="array" ref="D4177">INDEX(Horimetros!#REF!,1,'Tabela Horímetros'!F4177)</f>
        <v>#REF!</v>
      </c>
      <c r="F4177">
        <f t="shared" si="65"/>
        <v>465</v>
      </c>
      <c r="H4177" s="59"/>
    </row>
    <row r="4178" spans="1:8">
      <c r="A4178" s="4" t="s">
        <v>59</v>
      </c>
      <c r="B4178" s="135" t="s">
        <v>58</v>
      </c>
      <c r="C4178" s="136">
        <v>44665</v>
      </c>
      <c r="D4178" s="137" cm="1">
        <f t="array" ref="D4178">INDEX(Horimetros!$4:$4,1,'Tabela Horímetros'!F4178)</f>
        <v>0</v>
      </c>
      <c r="F4178">
        <f t="shared" si="65"/>
        <v>466</v>
      </c>
      <c r="H4178" s="59"/>
    </row>
    <row r="4179" spans="1:8">
      <c r="A4179" s="4" t="s">
        <v>61</v>
      </c>
      <c r="B4179" s="135" t="s">
        <v>60</v>
      </c>
      <c r="C4179" s="136">
        <v>44665</v>
      </c>
      <c r="D4179" s="137" cm="1">
        <f t="array" ref="D4179">INDEX(Horimetros!$5:$5,1,'Tabela Horímetros'!F4179)</f>
        <v>27237</v>
      </c>
      <c r="F4179">
        <f t="shared" si="65"/>
        <v>466</v>
      </c>
      <c r="H4179" s="59"/>
    </row>
    <row r="4180" spans="1:8">
      <c r="A4180" s="4" t="s">
        <v>63</v>
      </c>
      <c r="B4180" s="135" t="s">
        <v>62</v>
      </c>
      <c r="C4180" s="136">
        <v>44665</v>
      </c>
      <c r="D4180" s="137" cm="1">
        <f t="array" ref="D4180">INDEX(Horimetros!$6:$6,1,'Tabela Horímetros'!F4180)</f>
        <v>23611</v>
      </c>
      <c r="F4180">
        <f t="shared" si="65"/>
        <v>466</v>
      </c>
      <c r="H4180" s="59"/>
    </row>
    <row r="4181" spans="1:8">
      <c r="A4181" s="4" t="s">
        <v>68</v>
      </c>
      <c r="B4181" s="135" t="s">
        <v>67</v>
      </c>
      <c r="C4181" s="136">
        <v>44665</v>
      </c>
      <c r="D4181" s="137" cm="1">
        <f t="array" ref="D4181">INDEX(Horimetros!$7:$7,1,'Tabela Horímetros'!F4181)</f>
        <v>26939</v>
      </c>
      <c r="F4181">
        <f t="shared" ref="F4181:F4244" si="66">F4172+1</f>
        <v>466</v>
      </c>
      <c r="H4181" s="59"/>
    </row>
    <row r="4182" spans="1:8">
      <c r="A4182" s="4" t="s">
        <v>72</v>
      </c>
      <c r="B4182" s="135" t="s">
        <v>71</v>
      </c>
      <c r="C4182" s="136">
        <v>44665</v>
      </c>
      <c r="D4182" s="137" cm="1">
        <f t="array" ref="D4182">INDEX(Horimetros!$8:$8,1,'Tabela Horímetros'!F4182)</f>
        <v>25239</v>
      </c>
      <c r="F4182">
        <f t="shared" si="66"/>
        <v>466</v>
      </c>
      <c r="H4182" s="59"/>
    </row>
    <row r="4183" spans="1:8">
      <c r="A4183" s="4" t="s">
        <v>76</v>
      </c>
      <c r="B4183" s="135" t="s">
        <v>75</v>
      </c>
      <c r="C4183" s="136">
        <v>44665</v>
      </c>
      <c r="D4183" s="137" t="e" cm="1">
        <f t="array" ref="D4183">INDEX(Horimetros!#REF!,1,'Tabela Horímetros'!F4183)</f>
        <v>#REF!</v>
      </c>
      <c r="F4183">
        <f t="shared" si="66"/>
        <v>466</v>
      </c>
      <c r="H4183" s="59"/>
    </row>
    <row r="4184" spans="1:8">
      <c r="A4184" s="4" t="s">
        <v>80</v>
      </c>
      <c r="B4184" s="135" t="s">
        <v>79</v>
      </c>
      <c r="C4184" s="136">
        <v>44665</v>
      </c>
      <c r="D4184" s="137" t="e" cm="1">
        <f t="array" ref="D4184">INDEX(Horimetros!#REF!,1,'Tabela Horímetros'!F4184)</f>
        <v>#REF!</v>
      </c>
      <c r="F4184">
        <f t="shared" si="66"/>
        <v>466</v>
      </c>
      <c r="H4184" s="59"/>
    </row>
    <row r="4185" spans="1:8">
      <c r="A4185" s="4" t="s">
        <v>84</v>
      </c>
      <c r="B4185" s="135" t="s">
        <v>83</v>
      </c>
      <c r="C4185" s="136">
        <v>44665</v>
      </c>
      <c r="D4185" s="137" t="e" cm="1">
        <f t="array" ref="D4185">INDEX(Horimetros!#REF!,1,'Tabela Horímetros'!F4185)</f>
        <v>#REF!</v>
      </c>
      <c r="F4185">
        <f t="shared" si="66"/>
        <v>466</v>
      </c>
      <c r="H4185" s="59"/>
    </row>
    <row r="4186" spans="1:8">
      <c r="A4186" s="4" t="s">
        <v>86</v>
      </c>
      <c r="B4186" s="135" t="s">
        <v>85</v>
      </c>
      <c r="C4186" s="136">
        <v>44665</v>
      </c>
      <c r="D4186" s="137" t="e" cm="1">
        <f t="array" ref="D4186">INDEX(Horimetros!#REF!,1,'Tabela Horímetros'!F4186)</f>
        <v>#REF!</v>
      </c>
      <c r="F4186">
        <f t="shared" si="66"/>
        <v>466</v>
      </c>
      <c r="H4186" s="59"/>
    </row>
    <row r="4187" spans="1:8">
      <c r="A4187" s="4" t="s">
        <v>59</v>
      </c>
      <c r="B4187" s="135" t="s">
        <v>58</v>
      </c>
      <c r="C4187" s="136">
        <v>44666</v>
      </c>
      <c r="D4187" s="137" cm="1">
        <f t="array" ref="D4187">INDEX(Horimetros!$4:$4,1,'Tabela Horímetros'!F4187)</f>
        <v>0</v>
      </c>
      <c r="F4187">
        <f t="shared" si="66"/>
        <v>467</v>
      </c>
      <c r="H4187" s="59"/>
    </row>
    <row r="4188" spans="1:8">
      <c r="A4188" s="4" t="s">
        <v>61</v>
      </c>
      <c r="B4188" s="135" t="s">
        <v>60</v>
      </c>
      <c r="C4188" s="136">
        <v>44666</v>
      </c>
      <c r="D4188" s="137" cm="1">
        <f t="array" ref="D4188">INDEX(Horimetros!$5:$5,1,'Tabela Horímetros'!F4188)</f>
        <v>27259</v>
      </c>
      <c r="F4188">
        <f t="shared" si="66"/>
        <v>467</v>
      </c>
      <c r="H4188" s="59"/>
    </row>
    <row r="4189" spans="1:8">
      <c r="A4189" s="4" t="s">
        <v>63</v>
      </c>
      <c r="B4189" s="135" t="s">
        <v>62</v>
      </c>
      <c r="C4189" s="136">
        <v>44666</v>
      </c>
      <c r="D4189" s="137" cm="1">
        <f t="array" ref="D4189">INDEX(Horimetros!$6:$6,1,'Tabela Horímetros'!F4189)</f>
        <v>23611</v>
      </c>
      <c r="F4189">
        <f t="shared" si="66"/>
        <v>467</v>
      </c>
      <c r="H4189" s="59"/>
    </row>
    <row r="4190" spans="1:8">
      <c r="A4190" s="4" t="s">
        <v>68</v>
      </c>
      <c r="B4190" s="135" t="s">
        <v>67</v>
      </c>
      <c r="C4190" s="136">
        <v>44666</v>
      </c>
      <c r="D4190" s="137" cm="1">
        <f t="array" ref="D4190">INDEX(Horimetros!$7:$7,1,'Tabela Horímetros'!F4190)</f>
        <v>26961</v>
      </c>
      <c r="F4190">
        <f t="shared" si="66"/>
        <v>467</v>
      </c>
      <c r="H4190" s="59"/>
    </row>
    <row r="4191" spans="1:8">
      <c r="A4191" s="4" t="s">
        <v>72</v>
      </c>
      <c r="B4191" s="135" t="s">
        <v>71</v>
      </c>
      <c r="C4191" s="136">
        <v>44666</v>
      </c>
      <c r="D4191" s="137" cm="1">
        <f t="array" ref="D4191">INDEX(Horimetros!$8:$8,1,'Tabela Horímetros'!F4191)</f>
        <v>25259</v>
      </c>
      <c r="F4191">
        <f t="shared" si="66"/>
        <v>467</v>
      </c>
      <c r="H4191" s="59"/>
    </row>
    <row r="4192" spans="1:8">
      <c r="A4192" s="4" t="s">
        <v>76</v>
      </c>
      <c r="B4192" s="135" t="s">
        <v>75</v>
      </c>
      <c r="C4192" s="136">
        <v>44666</v>
      </c>
      <c r="D4192" s="137" t="e" cm="1">
        <f t="array" ref="D4192">INDEX(Horimetros!#REF!,1,'Tabela Horímetros'!F4192)</f>
        <v>#REF!</v>
      </c>
      <c r="F4192">
        <f t="shared" si="66"/>
        <v>467</v>
      </c>
      <c r="H4192" s="59"/>
    </row>
    <row r="4193" spans="1:8">
      <c r="A4193" s="4" t="s">
        <v>80</v>
      </c>
      <c r="B4193" s="135" t="s">
        <v>79</v>
      </c>
      <c r="C4193" s="136">
        <v>44666</v>
      </c>
      <c r="D4193" s="137" t="e" cm="1">
        <f t="array" ref="D4193">INDEX(Horimetros!#REF!,1,'Tabela Horímetros'!F4193)</f>
        <v>#REF!</v>
      </c>
      <c r="F4193">
        <f t="shared" si="66"/>
        <v>467</v>
      </c>
      <c r="H4193" s="59"/>
    </row>
    <row r="4194" spans="1:8">
      <c r="A4194" s="4" t="s">
        <v>84</v>
      </c>
      <c r="B4194" s="135" t="s">
        <v>83</v>
      </c>
      <c r="C4194" s="136">
        <v>44666</v>
      </c>
      <c r="D4194" s="137" t="e" cm="1">
        <f t="array" ref="D4194">INDEX(Horimetros!#REF!,1,'Tabela Horímetros'!F4194)</f>
        <v>#REF!</v>
      </c>
      <c r="F4194">
        <f t="shared" si="66"/>
        <v>467</v>
      </c>
      <c r="H4194" s="59"/>
    </row>
    <row r="4195" spans="1:8">
      <c r="A4195" s="4" t="s">
        <v>86</v>
      </c>
      <c r="B4195" s="135" t="s">
        <v>85</v>
      </c>
      <c r="C4195" s="136">
        <v>44666</v>
      </c>
      <c r="D4195" s="137" t="e" cm="1">
        <f t="array" ref="D4195">INDEX(Horimetros!#REF!,1,'Tabela Horímetros'!F4195)</f>
        <v>#REF!</v>
      </c>
      <c r="F4195">
        <f t="shared" si="66"/>
        <v>467</v>
      </c>
      <c r="H4195" s="59"/>
    </row>
    <row r="4196" spans="1:8">
      <c r="A4196" s="4" t="s">
        <v>59</v>
      </c>
      <c r="B4196" s="135" t="s">
        <v>58</v>
      </c>
      <c r="C4196" s="136">
        <v>44667</v>
      </c>
      <c r="D4196" s="137" cm="1">
        <f t="array" ref="D4196">INDEX(Horimetros!$4:$4,1,'Tabela Horímetros'!F4196)</f>
        <v>0</v>
      </c>
      <c r="F4196">
        <f t="shared" si="66"/>
        <v>468</v>
      </c>
      <c r="H4196" s="59"/>
    </row>
    <row r="4197" spans="1:8">
      <c r="A4197" s="4" t="s">
        <v>61</v>
      </c>
      <c r="B4197" s="135" t="s">
        <v>60</v>
      </c>
      <c r="C4197" s="136">
        <v>44667</v>
      </c>
      <c r="D4197" s="137" cm="1">
        <f t="array" ref="D4197">INDEX(Horimetros!$5:$5,1,'Tabela Horímetros'!F4197)</f>
        <v>27277</v>
      </c>
      <c r="F4197">
        <f t="shared" si="66"/>
        <v>468</v>
      </c>
      <c r="H4197" s="59"/>
    </row>
    <row r="4198" spans="1:8">
      <c r="A4198" s="4" t="s">
        <v>63</v>
      </c>
      <c r="B4198" s="135" t="s">
        <v>62</v>
      </c>
      <c r="C4198" s="136">
        <v>44667</v>
      </c>
      <c r="D4198" s="137" cm="1">
        <f t="array" ref="D4198">INDEX(Horimetros!$6:$6,1,'Tabela Horímetros'!F4198)</f>
        <v>23611</v>
      </c>
      <c r="F4198">
        <f t="shared" si="66"/>
        <v>468</v>
      </c>
      <c r="H4198" s="59"/>
    </row>
    <row r="4199" spans="1:8">
      <c r="A4199" s="4" t="s">
        <v>68</v>
      </c>
      <c r="B4199" s="135" t="s">
        <v>67</v>
      </c>
      <c r="C4199" s="136">
        <v>44667</v>
      </c>
      <c r="D4199" s="137" cm="1">
        <f t="array" ref="D4199">INDEX(Horimetros!$7:$7,1,'Tabela Horímetros'!F4199)</f>
        <v>26980</v>
      </c>
      <c r="F4199">
        <f t="shared" si="66"/>
        <v>468</v>
      </c>
      <c r="H4199" s="59"/>
    </row>
    <row r="4200" spans="1:8">
      <c r="A4200" s="4" t="s">
        <v>72</v>
      </c>
      <c r="B4200" s="135" t="s">
        <v>71</v>
      </c>
      <c r="C4200" s="136">
        <v>44667</v>
      </c>
      <c r="D4200" s="137" cm="1">
        <f t="array" ref="D4200">INDEX(Horimetros!$8:$8,1,'Tabela Horímetros'!F4200)</f>
        <v>25277</v>
      </c>
      <c r="F4200">
        <f t="shared" si="66"/>
        <v>468</v>
      </c>
      <c r="H4200" s="59"/>
    </row>
    <row r="4201" spans="1:8">
      <c r="A4201" s="4" t="s">
        <v>76</v>
      </c>
      <c r="B4201" s="135" t="s">
        <v>75</v>
      </c>
      <c r="C4201" s="136">
        <v>44667</v>
      </c>
      <c r="D4201" s="137" t="e" cm="1">
        <f t="array" ref="D4201">INDEX(Horimetros!#REF!,1,'Tabela Horímetros'!F4201)</f>
        <v>#REF!</v>
      </c>
      <c r="F4201">
        <f t="shared" si="66"/>
        <v>468</v>
      </c>
      <c r="H4201" s="59"/>
    </row>
    <row r="4202" spans="1:8">
      <c r="A4202" s="4" t="s">
        <v>80</v>
      </c>
      <c r="B4202" s="135" t="s">
        <v>79</v>
      </c>
      <c r="C4202" s="136">
        <v>44667</v>
      </c>
      <c r="D4202" s="137" t="e" cm="1">
        <f t="array" ref="D4202">INDEX(Horimetros!#REF!,1,'Tabela Horímetros'!F4202)</f>
        <v>#REF!</v>
      </c>
      <c r="F4202">
        <f t="shared" si="66"/>
        <v>468</v>
      </c>
      <c r="H4202" s="59"/>
    </row>
    <row r="4203" spans="1:8">
      <c r="A4203" s="4" t="s">
        <v>84</v>
      </c>
      <c r="B4203" s="135" t="s">
        <v>83</v>
      </c>
      <c r="C4203" s="136">
        <v>44667</v>
      </c>
      <c r="D4203" s="137" t="e" cm="1">
        <f t="array" ref="D4203">INDEX(Horimetros!#REF!,1,'Tabela Horímetros'!F4203)</f>
        <v>#REF!</v>
      </c>
      <c r="F4203">
        <f t="shared" si="66"/>
        <v>468</v>
      </c>
      <c r="H4203" s="59"/>
    </row>
    <row r="4204" spans="1:8">
      <c r="A4204" s="4" t="s">
        <v>86</v>
      </c>
      <c r="B4204" s="135" t="s">
        <v>85</v>
      </c>
      <c r="C4204" s="136">
        <v>44667</v>
      </c>
      <c r="D4204" s="137" t="e" cm="1">
        <f t="array" ref="D4204">INDEX(Horimetros!#REF!,1,'Tabela Horímetros'!F4204)</f>
        <v>#REF!</v>
      </c>
      <c r="F4204">
        <f t="shared" si="66"/>
        <v>468</v>
      </c>
      <c r="H4204" s="59"/>
    </row>
    <row r="4205" spans="1:8">
      <c r="A4205" s="4" t="s">
        <v>59</v>
      </c>
      <c r="B4205" s="135" t="s">
        <v>58</v>
      </c>
      <c r="C4205" s="136">
        <v>44668</v>
      </c>
      <c r="D4205" s="137" cm="1">
        <f t="array" ref="D4205">INDEX(Horimetros!$4:$4,1,'Tabela Horímetros'!F4205)</f>
        <v>0</v>
      </c>
      <c r="F4205">
        <f t="shared" si="66"/>
        <v>469</v>
      </c>
      <c r="H4205" s="59"/>
    </row>
    <row r="4206" spans="1:8">
      <c r="A4206" s="4" t="s">
        <v>61</v>
      </c>
      <c r="B4206" s="135" t="s">
        <v>60</v>
      </c>
      <c r="C4206" s="136">
        <v>44668</v>
      </c>
      <c r="D4206" s="137" cm="1">
        <f t="array" ref="D4206">INDEX(Horimetros!$5:$5,1,'Tabela Horímetros'!F4206)</f>
        <v>27296</v>
      </c>
      <c r="F4206">
        <f t="shared" si="66"/>
        <v>469</v>
      </c>
      <c r="H4206" s="59"/>
    </row>
    <row r="4207" spans="1:8">
      <c r="A4207" s="4" t="s">
        <v>63</v>
      </c>
      <c r="B4207" s="135" t="s">
        <v>62</v>
      </c>
      <c r="C4207" s="136">
        <v>44668</v>
      </c>
      <c r="D4207" s="137" cm="1">
        <f t="array" ref="D4207">INDEX(Horimetros!$6:$6,1,'Tabela Horímetros'!F4207)</f>
        <v>23611</v>
      </c>
      <c r="F4207">
        <f t="shared" si="66"/>
        <v>469</v>
      </c>
      <c r="H4207" s="59"/>
    </row>
    <row r="4208" spans="1:8">
      <c r="A4208" s="4" t="s">
        <v>68</v>
      </c>
      <c r="B4208" s="135" t="s">
        <v>67</v>
      </c>
      <c r="C4208" s="136">
        <v>44668</v>
      </c>
      <c r="D4208" s="137" cm="1">
        <f t="array" ref="D4208">INDEX(Horimetros!$7:$7,1,'Tabela Horímetros'!F4208)</f>
        <v>27000</v>
      </c>
      <c r="F4208">
        <f t="shared" si="66"/>
        <v>469</v>
      </c>
      <c r="H4208" s="59"/>
    </row>
    <row r="4209" spans="1:8">
      <c r="A4209" s="4" t="s">
        <v>72</v>
      </c>
      <c r="B4209" s="135" t="s">
        <v>71</v>
      </c>
      <c r="C4209" s="136">
        <v>44668</v>
      </c>
      <c r="D4209" s="137" cm="1">
        <f t="array" ref="D4209">INDEX(Horimetros!$8:$8,1,'Tabela Horímetros'!F4209)</f>
        <v>25297</v>
      </c>
      <c r="F4209">
        <f t="shared" si="66"/>
        <v>469</v>
      </c>
      <c r="H4209" s="59"/>
    </row>
    <row r="4210" spans="1:8">
      <c r="A4210" s="4" t="s">
        <v>76</v>
      </c>
      <c r="B4210" s="135" t="s">
        <v>75</v>
      </c>
      <c r="C4210" s="136">
        <v>44668</v>
      </c>
      <c r="D4210" s="137" t="e" cm="1">
        <f t="array" ref="D4210">INDEX(Horimetros!#REF!,1,'Tabela Horímetros'!F4210)</f>
        <v>#REF!</v>
      </c>
      <c r="F4210">
        <f t="shared" si="66"/>
        <v>469</v>
      </c>
      <c r="H4210" s="59"/>
    </row>
    <row r="4211" spans="1:8">
      <c r="A4211" s="4" t="s">
        <v>80</v>
      </c>
      <c r="B4211" s="135" t="s">
        <v>79</v>
      </c>
      <c r="C4211" s="136">
        <v>44668</v>
      </c>
      <c r="D4211" s="137" t="e" cm="1">
        <f t="array" ref="D4211">INDEX(Horimetros!#REF!,1,'Tabela Horímetros'!F4211)</f>
        <v>#REF!</v>
      </c>
      <c r="F4211">
        <f t="shared" si="66"/>
        <v>469</v>
      </c>
      <c r="H4211" s="59"/>
    </row>
    <row r="4212" spans="1:8">
      <c r="A4212" s="4" t="s">
        <v>84</v>
      </c>
      <c r="B4212" s="135" t="s">
        <v>83</v>
      </c>
      <c r="C4212" s="136">
        <v>44668</v>
      </c>
      <c r="D4212" s="137" t="e" cm="1">
        <f t="array" ref="D4212">INDEX(Horimetros!#REF!,1,'Tabela Horímetros'!F4212)</f>
        <v>#REF!</v>
      </c>
      <c r="F4212">
        <f t="shared" si="66"/>
        <v>469</v>
      </c>
      <c r="H4212" s="59"/>
    </row>
    <row r="4213" spans="1:8">
      <c r="A4213" s="4" t="s">
        <v>86</v>
      </c>
      <c r="B4213" s="135" t="s">
        <v>85</v>
      </c>
      <c r="C4213" s="136">
        <v>44668</v>
      </c>
      <c r="D4213" s="137" t="e" cm="1">
        <f t="array" ref="D4213">INDEX(Horimetros!#REF!,1,'Tabela Horímetros'!F4213)</f>
        <v>#REF!</v>
      </c>
      <c r="F4213">
        <f t="shared" si="66"/>
        <v>469</v>
      </c>
      <c r="H4213" s="59"/>
    </row>
    <row r="4214" spans="1:8">
      <c r="A4214" s="4" t="s">
        <v>59</v>
      </c>
      <c r="B4214" s="135" t="s">
        <v>58</v>
      </c>
      <c r="C4214" s="136">
        <v>44669</v>
      </c>
      <c r="D4214" s="137" cm="1">
        <f t="array" ref="D4214">INDEX(Horimetros!$4:$4,1,'Tabela Horímetros'!F4214)</f>
        <v>0</v>
      </c>
      <c r="F4214">
        <f t="shared" si="66"/>
        <v>470</v>
      </c>
      <c r="H4214" s="59"/>
    </row>
    <row r="4215" spans="1:8">
      <c r="A4215" s="4" t="s">
        <v>61</v>
      </c>
      <c r="B4215" s="135" t="s">
        <v>60</v>
      </c>
      <c r="C4215" s="136">
        <v>44669</v>
      </c>
      <c r="D4215" s="137" cm="1">
        <f t="array" ref="D4215">INDEX(Horimetros!$5:$5,1,'Tabela Horímetros'!F4215)</f>
        <v>27310</v>
      </c>
      <c r="F4215">
        <f t="shared" si="66"/>
        <v>470</v>
      </c>
      <c r="H4215" s="59"/>
    </row>
    <row r="4216" spans="1:8">
      <c r="A4216" s="4" t="s">
        <v>63</v>
      </c>
      <c r="B4216" s="135" t="s">
        <v>62</v>
      </c>
      <c r="C4216" s="136">
        <v>44669</v>
      </c>
      <c r="D4216" s="137" cm="1">
        <f t="array" ref="D4216">INDEX(Horimetros!$6:$6,1,'Tabela Horímetros'!F4216)</f>
        <v>23611</v>
      </c>
      <c r="F4216">
        <f t="shared" si="66"/>
        <v>470</v>
      </c>
      <c r="H4216" s="59"/>
    </row>
    <row r="4217" spans="1:8">
      <c r="A4217" s="4" t="s">
        <v>68</v>
      </c>
      <c r="B4217" s="135" t="s">
        <v>67</v>
      </c>
      <c r="C4217" s="136">
        <v>44669</v>
      </c>
      <c r="D4217" s="137" cm="1">
        <f t="array" ref="D4217">INDEX(Horimetros!$7:$7,1,'Tabela Horímetros'!F4217)</f>
        <v>27015</v>
      </c>
      <c r="F4217">
        <f t="shared" si="66"/>
        <v>470</v>
      </c>
      <c r="H4217" s="59"/>
    </row>
    <row r="4218" spans="1:8">
      <c r="A4218" s="4" t="s">
        <v>72</v>
      </c>
      <c r="B4218" s="135" t="s">
        <v>71</v>
      </c>
      <c r="C4218" s="136">
        <v>44669</v>
      </c>
      <c r="D4218" s="137" cm="1">
        <f t="array" ref="D4218">INDEX(Horimetros!$8:$8,1,'Tabela Horímetros'!F4218)</f>
        <v>25314</v>
      </c>
      <c r="F4218">
        <f t="shared" si="66"/>
        <v>470</v>
      </c>
      <c r="H4218" s="59"/>
    </row>
    <row r="4219" spans="1:8">
      <c r="A4219" s="4" t="s">
        <v>76</v>
      </c>
      <c r="B4219" s="135" t="s">
        <v>75</v>
      </c>
      <c r="C4219" s="136">
        <v>44669</v>
      </c>
      <c r="D4219" s="137" t="e" cm="1">
        <f t="array" ref="D4219">INDEX(Horimetros!#REF!,1,'Tabela Horímetros'!F4219)</f>
        <v>#REF!</v>
      </c>
      <c r="F4219">
        <f t="shared" si="66"/>
        <v>470</v>
      </c>
      <c r="H4219" s="59"/>
    </row>
    <row r="4220" spans="1:8">
      <c r="A4220" s="4" t="s">
        <v>80</v>
      </c>
      <c r="B4220" s="135" t="s">
        <v>79</v>
      </c>
      <c r="C4220" s="136">
        <v>44669</v>
      </c>
      <c r="D4220" s="137" t="e" cm="1">
        <f t="array" ref="D4220">INDEX(Horimetros!#REF!,1,'Tabela Horímetros'!F4220)</f>
        <v>#REF!</v>
      </c>
      <c r="F4220">
        <f t="shared" si="66"/>
        <v>470</v>
      </c>
      <c r="H4220" s="59"/>
    </row>
    <row r="4221" spans="1:8">
      <c r="A4221" s="4" t="s">
        <v>84</v>
      </c>
      <c r="B4221" s="135" t="s">
        <v>83</v>
      </c>
      <c r="C4221" s="136">
        <v>44669</v>
      </c>
      <c r="D4221" s="137" t="e" cm="1">
        <f t="array" ref="D4221">INDEX(Horimetros!#REF!,1,'Tabela Horímetros'!F4221)</f>
        <v>#REF!</v>
      </c>
      <c r="F4221">
        <f t="shared" si="66"/>
        <v>470</v>
      </c>
      <c r="H4221" s="59"/>
    </row>
    <row r="4222" spans="1:8">
      <c r="A4222" s="4" t="s">
        <v>86</v>
      </c>
      <c r="B4222" s="135" t="s">
        <v>85</v>
      </c>
      <c r="C4222" s="136">
        <v>44669</v>
      </c>
      <c r="D4222" s="137" t="e" cm="1">
        <f t="array" ref="D4222">INDEX(Horimetros!#REF!,1,'Tabela Horímetros'!F4222)</f>
        <v>#REF!</v>
      </c>
      <c r="F4222">
        <f t="shared" si="66"/>
        <v>470</v>
      </c>
      <c r="H4222" s="59"/>
    </row>
    <row r="4223" spans="1:8">
      <c r="A4223" s="4" t="s">
        <v>59</v>
      </c>
      <c r="B4223" s="135" t="s">
        <v>58</v>
      </c>
      <c r="C4223" s="136">
        <v>44670</v>
      </c>
      <c r="D4223" s="137" cm="1">
        <f t="array" ref="D4223">INDEX(Horimetros!$4:$4,1,'Tabela Horímetros'!F4223)</f>
        <v>0</v>
      </c>
      <c r="F4223">
        <f t="shared" si="66"/>
        <v>471</v>
      </c>
      <c r="H4223" s="59"/>
    </row>
    <row r="4224" spans="1:8">
      <c r="A4224" s="4" t="s">
        <v>61</v>
      </c>
      <c r="B4224" s="135" t="s">
        <v>60</v>
      </c>
      <c r="C4224" s="136">
        <v>44670</v>
      </c>
      <c r="D4224" s="137" cm="1">
        <f t="array" ref="D4224">INDEX(Horimetros!$5:$5,1,'Tabela Horímetros'!F4224)</f>
        <v>27328</v>
      </c>
      <c r="F4224">
        <f t="shared" si="66"/>
        <v>471</v>
      </c>
      <c r="H4224" s="59"/>
    </row>
    <row r="4225" spans="1:8">
      <c r="A4225" s="4" t="s">
        <v>63</v>
      </c>
      <c r="B4225" s="135" t="s">
        <v>62</v>
      </c>
      <c r="C4225" s="136">
        <v>44670</v>
      </c>
      <c r="D4225" s="137" cm="1">
        <f t="array" ref="D4225">INDEX(Horimetros!$6:$6,1,'Tabela Horímetros'!F4225)</f>
        <v>23611</v>
      </c>
      <c r="F4225">
        <f t="shared" si="66"/>
        <v>471</v>
      </c>
      <c r="H4225" s="59"/>
    </row>
    <row r="4226" spans="1:8">
      <c r="A4226" s="4" t="s">
        <v>68</v>
      </c>
      <c r="B4226" s="135" t="s">
        <v>67</v>
      </c>
      <c r="C4226" s="136">
        <v>44670</v>
      </c>
      <c r="D4226" s="137" cm="1">
        <f t="array" ref="D4226">INDEX(Horimetros!$7:$7,1,'Tabela Horímetros'!F4226)</f>
        <v>27037</v>
      </c>
      <c r="F4226">
        <f t="shared" si="66"/>
        <v>471</v>
      </c>
      <c r="H4226" s="59"/>
    </row>
    <row r="4227" spans="1:8">
      <c r="A4227" s="4" t="s">
        <v>72</v>
      </c>
      <c r="B4227" s="135" t="s">
        <v>71</v>
      </c>
      <c r="C4227" s="136">
        <v>44670</v>
      </c>
      <c r="D4227" s="137" cm="1">
        <f t="array" ref="D4227">INDEX(Horimetros!$8:$8,1,'Tabela Horímetros'!F4227)</f>
        <v>25332</v>
      </c>
      <c r="F4227">
        <f t="shared" si="66"/>
        <v>471</v>
      </c>
      <c r="H4227" s="59"/>
    </row>
    <row r="4228" spans="1:8">
      <c r="A4228" s="4" t="s">
        <v>76</v>
      </c>
      <c r="B4228" s="135" t="s">
        <v>75</v>
      </c>
      <c r="C4228" s="136">
        <v>44670</v>
      </c>
      <c r="D4228" s="137" t="e" cm="1">
        <f t="array" ref="D4228">INDEX(Horimetros!#REF!,1,'Tabela Horímetros'!F4228)</f>
        <v>#REF!</v>
      </c>
      <c r="F4228">
        <f t="shared" si="66"/>
        <v>471</v>
      </c>
      <c r="H4228" s="59"/>
    </row>
    <row r="4229" spans="1:8">
      <c r="A4229" s="4" t="s">
        <v>80</v>
      </c>
      <c r="B4229" s="135" t="s">
        <v>79</v>
      </c>
      <c r="C4229" s="136">
        <v>44670</v>
      </c>
      <c r="D4229" s="137" t="e" cm="1">
        <f t="array" ref="D4229">INDEX(Horimetros!#REF!,1,'Tabela Horímetros'!F4229)</f>
        <v>#REF!</v>
      </c>
      <c r="F4229">
        <f t="shared" si="66"/>
        <v>471</v>
      </c>
      <c r="H4229" s="59"/>
    </row>
    <row r="4230" spans="1:8">
      <c r="A4230" s="4" t="s">
        <v>84</v>
      </c>
      <c r="B4230" s="135" t="s">
        <v>83</v>
      </c>
      <c r="C4230" s="136">
        <v>44670</v>
      </c>
      <c r="D4230" s="137" t="e" cm="1">
        <f t="array" ref="D4230">INDEX(Horimetros!#REF!,1,'Tabela Horímetros'!F4230)</f>
        <v>#REF!</v>
      </c>
      <c r="F4230">
        <f t="shared" si="66"/>
        <v>471</v>
      </c>
      <c r="H4230" s="59"/>
    </row>
    <row r="4231" spans="1:8">
      <c r="A4231" s="4" t="s">
        <v>86</v>
      </c>
      <c r="B4231" s="135" t="s">
        <v>85</v>
      </c>
      <c r="C4231" s="136">
        <v>44670</v>
      </c>
      <c r="D4231" s="137" t="e" cm="1">
        <f t="array" ref="D4231">INDEX(Horimetros!#REF!,1,'Tabela Horímetros'!F4231)</f>
        <v>#REF!</v>
      </c>
      <c r="F4231">
        <f t="shared" si="66"/>
        <v>471</v>
      </c>
      <c r="H4231" s="59"/>
    </row>
    <row r="4232" spans="1:8">
      <c r="A4232" s="4" t="s">
        <v>59</v>
      </c>
      <c r="B4232" s="135" t="s">
        <v>58</v>
      </c>
      <c r="C4232" s="136">
        <v>44671</v>
      </c>
      <c r="D4232" s="137" cm="1">
        <f t="array" ref="D4232">INDEX(Horimetros!$4:$4,1,'Tabela Horímetros'!F4232)</f>
        <v>0</v>
      </c>
      <c r="F4232">
        <f t="shared" si="66"/>
        <v>472</v>
      </c>
      <c r="H4232" s="59"/>
    </row>
    <row r="4233" spans="1:8">
      <c r="A4233" s="4" t="s">
        <v>61</v>
      </c>
      <c r="B4233" s="135" t="s">
        <v>60</v>
      </c>
      <c r="C4233" s="136">
        <v>44671</v>
      </c>
      <c r="D4233" s="137" cm="1">
        <f t="array" ref="D4233">INDEX(Horimetros!$5:$5,1,'Tabela Horímetros'!F4233)</f>
        <v>27344</v>
      </c>
      <c r="F4233">
        <f t="shared" si="66"/>
        <v>472</v>
      </c>
      <c r="H4233" s="59"/>
    </row>
    <row r="4234" spans="1:8">
      <c r="A4234" s="4" t="s">
        <v>63</v>
      </c>
      <c r="B4234" s="135" t="s">
        <v>62</v>
      </c>
      <c r="C4234" s="136">
        <v>44671</v>
      </c>
      <c r="D4234" s="137" cm="1">
        <f t="array" ref="D4234">INDEX(Horimetros!$6:$6,1,'Tabela Horímetros'!F4234)</f>
        <v>23611</v>
      </c>
      <c r="F4234">
        <f t="shared" si="66"/>
        <v>472</v>
      </c>
      <c r="H4234" s="59"/>
    </row>
    <row r="4235" spans="1:8">
      <c r="A4235" s="4" t="s">
        <v>68</v>
      </c>
      <c r="B4235" s="135" t="s">
        <v>67</v>
      </c>
      <c r="C4235" s="136">
        <v>44671</v>
      </c>
      <c r="D4235" s="137" cm="1">
        <f t="array" ref="D4235">INDEX(Horimetros!$7:$7,1,'Tabela Horímetros'!F4235)</f>
        <v>27054</v>
      </c>
      <c r="F4235">
        <f t="shared" si="66"/>
        <v>472</v>
      </c>
      <c r="H4235" s="59"/>
    </row>
    <row r="4236" spans="1:8">
      <c r="A4236" s="4" t="s">
        <v>72</v>
      </c>
      <c r="B4236" s="135" t="s">
        <v>71</v>
      </c>
      <c r="C4236" s="136">
        <v>44671</v>
      </c>
      <c r="D4236" s="137" cm="1">
        <f t="array" ref="D4236">INDEX(Horimetros!$8:$8,1,'Tabela Horímetros'!F4236)</f>
        <v>25351</v>
      </c>
      <c r="F4236">
        <f t="shared" si="66"/>
        <v>472</v>
      </c>
      <c r="H4236" s="59"/>
    </row>
    <row r="4237" spans="1:8">
      <c r="A4237" s="4" t="s">
        <v>76</v>
      </c>
      <c r="B4237" s="135" t="s">
        <v>75</v>
      </c>
      <c r="C4237" s="136">
        <v>44671</v>
      </c>
      <c r="D4237" s="137" t="e" cm="1">
        <f t="array" ref="D4237">INDEX(Horimetros!#REF!,1,'Tabela Horímetros'!F4237)</f>
        <v>#REF!</v>
      </c>
      <c r="F4237">
        <f t="shared" si="66"/>
        <v>472</v>
      </c>
      <c r="H4237" s="59"/>
    </row>
    <row r="4238" spans="1:8">
      <c r="A4238" s="4" t="s">
        <v>80</v>
      </c>
      <c r="B4238" s="135" t="s">
        <v>79</v>
      </c>
      <c r="C4238" s="136">
        <v>44671</v>
      </c>
      <c r="D4238" s="137" t="e" cm="1">
        <f t="array" ref="D4238">INDEX(Horimetros!#REF!,1,'Tabela Horímetros'!F4238)</f>
        <v>#REF!</v>
      </c>
      <c r="F4238">
        <f t="shared" si="66"/>
        <v>472</v>
      </c>
      <c r="H4238" s="59"/>
    </row>
    <row r="4239" spans="1:8">
      <c r="A4239" s="4" t="s">
        <v>84</v>
      </c>
      <c r="B4239" s="135" t="s">
        <v>83</v>
      </c>
      <c r="C4239" s="136">
        <v>44671</v>
      </c>
      <c r="D4239" s="137" t="e" cm="1">
        <f t="array" ref="D4239">INDEX(Horimetros!#REF!,1,'Tabela Horímetros'!F4239)</f>
        <v>#REF!</v>
      </c>
      <c r="F4239">
        <f t="shared" si="66"/>
        <v>472</v>
      </c>
      <c r="H4239" s="59"/>
    </row>
    <row r="4240" spans="1:8">
      <c r="A4240" s="4" t="s">
        <v>86</v>
      </c>
      <c r="B4240" s="135" t="s">
        <v>85</v>
      </c>
      <c r="C4240" s="136">
        <v>44671</v>
      </c>
      <c r="D4240" s="137" t="e" cm="1">
        <f t="array" ref="D4240">INDEX(Horimetros!#REF!,1,'Tabela Horímetros'!F4240)</f>
        <v>#REF!</v>
      </c>
      <c r="F4240">
        <f t="shared" si="66"/>
        <v>472</v>
      </c>
      <c r="H4240" s="59"/>
    </row>
    <row r="4241" spans="1:8">
      <c r="A4241" s="4" t="s">
        <v>59</v>
      </c>
      <c r="B4241" s="135" t="s">
        <v>58</v>
      </c>
      <c r="C4241" s="136">
        <v>44672</v>
      </c>
      <c r="D4241" s="137" cm="1">
        <f t="array" ref="D4241">INDEX(Horimetros!$4:$4,1,'Tabela Horímetros'!F4241)</f>
        <v>0</v>
      </c>
      <c r="F4241">
        <f t="shared" si="66"/>
        <v>473</v>
      </c>
      <c r="H4241" s="59"/>
    </row>
    <row r="4242" spans="1:8">
      <c r="A4242" s="4" t="s">
        <v>61</v>
      </c>
      <c r="B4242" s="135" t="s">
        <v>60</v>
      </c>
      <c r="C4242" s="136">
        <v>44672</v>
      </c>
      <c r="D4242" s="137" cm="1">
        <f t="array" ref="D4242">INDEX(Horimetros!$5:$5,1,'Tabela Horímetros'!F4242)</f>
        <v>27366</v>
      </c>
      <c r="F4242">
        <f t="shared" si="66"/>
        <v>473</v>
      </c>
      <c r="H4242" s="59"/>
    </row>
    <row r="4243" spans="1:8">
      <c r="A4243" s="4" t="s">
        <v>63</v>
      </c>
      <c r="B4243" s="135" t="s">
        <v>62</v>
      </c>
      <c r="C4243" s="136">
        <v>44672</v>
      </c>
      <c r="D4243" s="137" cm="1">
        <f t="array" ref="D4243">INDEX(Horimetros!$6:$6,1,'Tabela Horímetros'!F4243)</f>
        <v>23611</v>
      </c>
      <c r="F4243">
        <f t="shared" si="66"/>
        <v>473</v>
      </c>
      <c r="H4243" s="59"/>
    </row>
    <row r="4244" spans="1:8">
      <c r="A4244" s="4" t="s">
        <v>68</v>
      </c>
      <c r="B4244" s="135" t="s">
        <v>67</v>
      </c>
      <c r="C4244" s="136">
        <v>44672</v>
      </c>
      <c r="D4244" s="137" cm="1">
        <f t="array" ref="D4244">INDEX(Horimetros!$7:$7,1,'Tabela Horímetros'!F4244)</f>
        <v>27078</v>
      </c>
      <c r="F4244">
        <f t="shared" si="66"/>
        <v>473</v>
      </c>
      <c r="H4244" s="59"/>
    </row>
    <row r="4245" spans="1:8">
      <c r="A4245" s="4" t="s">
        <v>72</v>
      </c>
      <c r="B4245" s="135" t="s">
        <v>71</v>
      </c>
      <c r="C4245" s="136">
        <v>44672</v>
      </c>
      <c r="D4245" s="137" cm="1">
        <f t="array" ref="D4245">INDEX(Horimetros!$8:$8,1,'Tabela Horímetros'!F4245)</f>
        <v>25375</v>
      </c>
      <c r="F4245">
        <f t="shared" ref="F4245:F4308" si="67">F4236+1</f>
        <v>473</v>
      </c>
      <c r="H4245" s="59"/>
    </row>
    <row r="4246" spans="1:8">
      <c r="A4246" s="4" t="s">
        <v>76</v>
      </c>
      <c r="B4246" s="135" t="s">
        <v>75</v>
      </c>
      <c r="C4246" s="136">
        <v>44672</v>
      </c>
      <c r="D4246" s="137" t="e" cm="1">
        <f t="array" ref="D4246">INDEX(Horimetros!#REF!,1,'Tabela Horímetros'!F4246)</f>
        <v>#REF!</v>
      </c>
      <c r="F4246">
        <f t="shared" si="67"/>
        <v>473</v>
      </c>
      <c r="H4246" s="59"/>
    </row>
    <row r="4247" spans="1:8">
      <c r="A4247" s="4" t="s">
        <v>80</v>
      </c>
      <c r="B4247" s="135" t="s">
        <v>79</v>
      </c>
      <c r="C4247" s="136">
        <v>44672</v>
      </c>
      <c r="D4247" s="137" t="e" cm="1">
        <f t="array" ref="D4247">INDEX(Horimetros!#REF!,1,'Tabela Horímetros'!F4247)</f>
        <v>#REF!</v>
      </c>
      <c r="F4247">
        <f t="shared" si="67"/>
        <v>473</v>
      </c>
      <c r="H4247" s="59"/>
    </row>
    <row r="4248" spans="1:8">
      <c r="A4248" s="4" t="s">
        <v>84</v>
      </c>
      <c r="B4248" s="135" t="s">
        <v>83</v>
      </c>
      <c r="C4248" s="136">
        <v>44672</v>
      </c>
      <c r="D4248" s="137" t="e" cm="1">
        <f t="array" ref="D4248">INDEX(Horimetros!#REF!,1,'Tabela Horímetros'!F4248)</f>
        <v>#REF!</v>
      </c>
      <c r="F4248">
        <f t="shared" si="67"/>
        <v>473</v>
      </c>
      <c r="H4248" s="59"/>
    </row>
    <row r="4249" spans="1:8">
      <c r="A4249" s="4" t="s">
        <v>86</v>
      </c>
      <c r="B4249" s="135" t="s">
        <v>85</v>
      </c>
      <c r="C4249" s="136">
        <v>44672</v>
      </c>
      <c r="D4249" s="137" t="e" cm="1">
        <f t="array" ref="D4249">INDEX(Horimetros!#REF!,1,'Tabela Horímetros'!F4249)</f>
        <v>#REF!</v>
      </c>
      <c r="F4249">
        <f t="shared" si="67"/>
        <v>473</v>
      </c>
      <c r="H4249" s="59"/>
    </row>
    <row r="4250" spans="1:8">
      <c r="A4250" s="4" t="s">
        <v>59</v>
      </c>
      <c r="B4250" s="135" t="s">
        <v>58</v>
      </c>
      <c r="C4250" s="136">
        <v>44673</v>
      </c>
      <c r="D4250" s="137" cm="1">
        <f t="array" ref="D4250">INDEX(Horimetros!$4:$4,1,'Tabela Horímetros'!F4250)</f>
        <v>0</v>
      </c>
      <c r="F4250">
        <f t="shared" si="67"/>
        <v>474</v>
      </c>
      <c r="H4250" s="59"/>
    </row>
    <row r="4251" spans="1:8">
      <c r="A4251" s="4" t="s">
        <v>61</v>
      </c>
      <c r="B4251" s="135" t="s">
        <v>60</v>
      </c>
      <c r="C4251" s="136">
        <v>44673</v>
      </c>
      <c r="D4251" s="137" cm="1">
        <f t="array" ref="D4251">INDEX(Horimetros!$5:$5,1,'Tabela Horímetros'!F4251)</f>
        <v>27388</v>
      </c>
      <c r="F4251">
        <f t="shared" si="67"/>
        <v>474</v>
      </c>
      <c r="H4251" s="59"/>
    </row>
    <row r="4252" spans="1:8">
      <c r="A4252" s="4" t="s">
        <v>63</v>
      </c>
      <c r="B4252" s="135" t="s">
        <v>62</v>
      </c>
      <c r="C4252" s="136">
        <v>44673</v>
      </c>
      <c r="D4252" s="137" cm="1">
        <f t="array" ref="D4252">INDEX(Horimetros!$6:$6,1,'Tabela Horímetros'!F4252)</f>
        <v>23611</v>
      </c>
      <c r="F4252">
        <f t="shared" si="67"/>
        <v>474</v>
      </c>
      <c r="H4252" s="59"/>
    </row>
    <row r="4253" spans="1:8">
      <c r="A4253" s="4" t="s">
        <v>68</v>
      </c>
      <c r="B4253" s="135" t="s">
        <v>67</v>
      </c>
      <c r="C4253" s="136">
        <v>44673</v>
      </c>
      <c r="D4253" s="137" cm="1">
        <f t="array" ref="D4253">INDEX(Horimetros!$7:$7,1,'Tabela Horímetros'!F4253)</f>
        <v>27088</v>
      </c>
      <c r="F4253">
        <f t="shared" si="67"/>
        <v>474</v>
      </c>
      <c r="H4253" s="59"/>
    </row>
    <row r="4254" spans="1:8">
      <c r="A4254" s="4" t="s">
        <v>72</v>
      </c>
      <c r="B4254" s="135" t="s">
        <v>71</v>
      </c>
      <c r="C4254" s="136">
        <v>44673</v>
      </c>
      <c r="D4254" s="137" cm="1">
        <f t="array" ref="D4254">INDEX(Horimetros!$8:$8,1,'Tabela Horímetros'!F4254)</f>
        <v>25376</v>
      </c>
      <c r="F4254">
        <f t="shared" si="67"/>
        <v>474</v>
      </c>
      <c r="H4254" s="59"/>
    </row>
    <row r="4255" spans="1:8">
      <c r="A4255" s="4" t="s">
        <v>76</v>
      </c>
      <c r="B4255" s="135" t="s">
        <v>75</v>
      </c>
      <c r="C4255" s="136">
        <v>44673</v>
      </c>
      <c r="D4255" s="137" t="e" cm="1">
        <f t="array" ref="D4255">INDEX(Horimetros!#REF!,1,'Tabela Horímetros'!F4255)</f>
        <v>#REF!</v>
      </c>
      <c r="F4255">
        <f t="shared" si="67"/>
        <v>474</v>
      </c>
      <c r="H4255" s="59"/>
    </row>
    <row r="4256" spans="1:8">
      <c r="A4256" s="4" t="s">
        <v>80</v>
      </c>
      <c r="B4256" s="135" t="s">
        <v>79</v>
      </c>
      <c r="C4256" s="136">
        <v>44673</v>
      </c>
      <c r="D4256" s="137" t="e" cm="1">
        <f t="array" ref="D4256">INDEX(Horimetros!#REF!,1,'Tabela Horímetros'!F4256)</f>
        <v>#REF!</v>
      </c>
      <c r="F4256">
        <f t="shared" si="67"/>
        <v>474</v>
      </c>
      <c r="H4256" s="59"/>
    </row>
    <row r="4257" spans="1:8">
      <c r="A4257" s="4" t="s">
        <v>84</v>
      </c>
      <c r="B4257" s="135" t="s">
        <v>83</v>
      </c>
      <c r="C4257" s="136">
        <v>44673</v>
      </c>
      <c r="D4257" s="137" t="e" cm="1">
        <f t="array" ref="D4257">INDEX(Horimetros!#REF!,1,'Tabela Horímetros'!F4257)</f>
        <v>#REF!</v>
      </c>
      <c r="F4257">
        <f t="shared" si="67"/>
        <v>474</v>
      </c>
      <c r="H4257" s="59"/>
    </row>
    <row r="4258" spans="1:8">
      <c r="A4258" s="4" t="s">
        <v>86</v>
      </c>
      <c r="B4258" s="135" t="s">
        <v>85</v>
      </c>
      <c r="C4258" s="136">
        <v>44673</v>
      </c>
      <c r="D4258" s="137" t="e" cm="1">
        <f t="array" ref="D4258">INDEX(Horimetros!#REF!,1,'Tabela Horímetros'!F4258)</f>
        <v>#REF!</v>
      </c>
      <c r="F4258">
        <f t="shared" si="67"/>
        <v>474</v>
      </c>
      <c r="H4258" s="59"/>
    </row>
    <row r="4259" spans="1:8">
      <c r="A4259" s="4" t="s">
        <v>59</v>
      </c>
      <c r="B4259" s="135" t="s">
        <v>58</v>
      </c>
      <c r="C4259" s="136">
        <v>44674</v>
      </c>
      <c r="D4259" s="137" cm="1">
        <f t="array" ref="D4259">INDEX(Horimetros!$4:$4,1,'Tabela Horímetros'!F4259)</f>
        <v>0</v>
      </c>
      <c r="F4259">
        <f t="shared" si="67"/>
        <v>475</v>
      </c>
      <c r="H4259" s="59"/>
    </row>
    <row r="4260" spans="1:8">
      <c r="A4260" s="4" t="s">
        <v>61</v>
      </c>
      <c r="B4260" s="135" t="s">
        <v>60</v>
      </c>
      <c r="C4260" s="136">
        <v>44674</v>
      </c>
      <c r="D4260" s="137" cm="1">
        <f t="array" ref="D4260">INDEX(Horimetros!$5:$5,1,'Tabela Horímetros'!F4260)</f>
        <v>27407</v>
      </c>
      <c r="F4260">
        <f t="shared" si="67"/>
        <v>475</v>
      </c>
      <c r="H4260" s="59"/>
    </row>
    <row r="4261" spans="1:8">
      <c r="A4261" s="4" t="s">
        <v>63</v>
      </c>
      <c r="B4261" s="135" t="s">
        <v>62</v>
      </c>
      <c r="C4261" s="136">
        <v>44674</v>
      </c>
      <c r="D4261" s="137" cm="1">
        <f t="array" ref="D4261">INDEX(Horimetros!$6:$6,1,'Tabela Horímetros'!F4261)</f>
        <v>23611</v>
      </c>
      <c r="F4261">
        <f t="shared" si="67"/>
        <v>475</v>
      </c>
      <c r="H4261" s="59"/>
    </row>
    <row r="4262" spans="1:8">
      <c r="A4262" s="4" t="s">
        <v>68</v>
      </c>
      <c r="B4262" s="135" t="s">
        <v>67</v>
      </c>
      <c r="C4262" s="136">
        <v>44674</v>
      </c>
      <c r="D4262" s="137" cm="1">
        <f t="array" ref="D4262">INDEX(Horimetros!$7:$7,1,'Tabela Horímetros'!F4262)</f>
        <v>27096</v>
      </c>
      <c r="F4262">
        <f t="shared" si="67"/>
        <v>475</v>
      </c>
      <c r="H4262" s="59"/>
    </row>
    <row r="4263" spans="1:8">
      <c r="A4263" s="4" t="s">
        <v>72</v>
      </c>
      <c r="B4263" s="135" t="s">
        <v>71</v>
      </c>
      <c r="C4263" s="136">
        <v>44674</v>
      </c>
      <c r="D4263" s="137" cm="1">
        <f t="array" ref="D4263">INDEX(Horimetros!$8:$8,1,'Tabela Horímetros'!F4263)</f>
        <v>25377</v>
      </c>
      <c r="F4263">
        <f t="shared" si="67"/>
        <v>475</v>
      </c>
      <c r="H4263" s="59"/>
    </row>
    <row r="4264" spans="1:8">
      <c r="A4264" s="4" t="s">
        <v>76</v>
      </c>
      <c r="B4264" s="135" t="s">
        <v>75</v>
      </c>
      <c r="C4264" s="136">
        <v>44674</v>
      </c>
      <c r="D4264" s="137" t="e" cm="1">
        <f t="array" ref="D4264">INDEX(Horimetros!#REF!,1,'Tabela Horímetros'!F4264)</f>
        <v>#REF!</v>
      </c>
      <c r="F4264">
        <f t="shared" si="67"/>
        <v>475</v>
      </c>
      <c r="H4264" s="59"/>
    </row>
    <row r="4265" spans="1:8">
      <c r="A4265" s="4" t="s">
        <v>80</v>
      </c>
      <c r="B4265" s="135" t="s">
        <v>79</v>
      </c>
      <c r="C4265" s="136">
        <v>44674</v>
      </c>
      <c r="D4265" s="137" t="e" cm="1">
        <f t="array" ref="D4265">INDEX(Horimetros!#REF!,1,'Tabela Horímetros'!F4265)</f>
        <v>#REF!</v>
      </c>
      <c r="F4265">
        <f t="shared" si="67"/>
        <v>475</v>
      </c>
      <c r="H4265" s="59"/>
    </row>
    <row r="4266" spans="1:8">
      <c r="A4266" s="4" t="s">
        <v>84</v>
      </c>
      <c r="B4266" s="135" t="s">
        <v>83</v>
      </c>
      <c r="C4266" s="136">
        <v>44674</v>
      </c>
      <c r="D4266" s="137" t="e" cm="1">
        <f t="array" ref="D4266">INDEX(Horimetros!#REF!,1,'Tabela Horímetros'!F4266)</f>
        <v>#REF!</v>
      </c>
      <c r="F4266">
        <f t="shared" si="67"/>
        <v>475</v>
      </c>
      <c r="H4266" s="59"/>
    </row>
    <row r="4267" spans="1:8">
      <c r="A4267" s="4" t="s">
        <v>86</v>
      </c>
      <c r="B4267" s="135" t="s">
        <v>85</v>
      </c>
      <c r="C4267" s="136">
        <v>44674</v>
      </c>
      <c r="D4267" s="137" t="e" cm="1">
        <f t="array" ref="D4267">INDEX(Horimetros!#REF!,1,'Tabela Horímetros'!F4267)</f>
        <v>#REF!</v>
      </c>
      <c r="F4267">
        <f t="shared" si="67"/>
        <v>475</v>
      </c>
      <c r="H4267" s="59"/>
    </row>
    <row r="4268" spans="1:8">
      <c r="A4268" s="4" t="s">
        <v>59</v>
      </c>
      <c r="B4268" s="135" t="s">
        <v>58</v>
      </c>
      <c r="C4268" s="136">
        <v>44675</v>
      </c>
      <c r="D4268" s="137" cm="1">
        <f t="array" ref="D4268">INDEX(Horimetros!$4:$4,1,'Tabela Horímetros'!F4268)</f>
        <v>0</v>
      </c>
      <c r="F4268">
        <f t="shared" si="67"/>
        <v>476</v>
      </c>
      <c r="H4268" s="59"/>
    </row>
    <row r="4269" spans="1:8">
      <c r="A4269" s="4" t="s">
        <v>61</v>
      </c>
      <c r="B4269" s="135" t="s">
        <v>60</v>
      </c>
      <c r="C4269" s="136">
        <v>44675</v>
      </c>
      <c r="D4269" s="137" cm="1">
        <f t="array" ref="D4269">INDEX(Horimetros!$5:$5,1,'Tabela Horímetros'!F4269)</f>
        <v>27423</v>
      </c>
      <c r="F4269">
        <f t="shared" si="67"/>
        <v>476</v>
      </c>
      <c r="H4269" s="59"/>
    </row>
    <row r="4270" spans="1:8">
      <c r="A4270" s="4" t="s">
        <v>63</v>
      </c>
      <c r="B4270" s="135" t="s">
        <v>62</v>
      </c>
      <c r="C4270" s="136">
        <v>44675</v>
      </c>
      <c r="D4270" s="137" cm="1">
        <f t="array" ref="D4270">INDEX(Horimetros!$6:$6,1,'Tabela Horímetros'!F4270)</f>
        <v>23611</v>
      </c>
      <c r="F4270">
        <f t="shared" si="67"/>
        <v>476</v>
      </c>
      <c r="H4270" s="59"/>
    </row>
    <row r="4271" spans="1:8">
      <c r="A4271" s="4" t="s">
        <v>68</v>
      </c>
      <c r="B4271" s="135" t="s">
        <v>67</v>
      </c>
      <c r="C4271" s="136">
        <v>44675</v>
      </c>
      <c r="D4271" s="137" cm="1">
        <f t="array" ref="D4271">INDEX(Horimetros!$7:$7,1,'Tabela Horímetros'!F4271)</f>
        <v>27116</v>
      </c>
      <c r="F4271">
        <f t="shared" si="67"/>
        <v>476</v>
      </c>
      <c r="H4271" s="59"/>
    </row>
    <row r="4272" spans="1:8">
      <c r="A4272" s="4" t="s">
        <v>72</v>
      </c>
      <c r="B4272" s="135" t="s">
        <v>71</v>
      </c>
      <c r="C4272" s="136">
        <v>44675</v>
      </c>
      <c r="D4272" s="137" cm="1">
        <f t="array" ref="D4272">INDEX(Horimetros!$8:$8,1,'Tabela Horímetros'!F4272)</f>
        <v>25382</v>
      </c>
      <c r="F4272">
        <f t="shared" si="67"/>
        <v>476</v>
      </c>
      <c r="H4272" s="59"/>
    </row>
    <row r="4273" spans="1:8">
      <c r="A4273" s="4" t="s">
        <v>76</v>
      </c>
      <c r="B4273" s="135" t="s">
        <v>75</v>
      </c>
      <c r="C4273" s="136">
        <v>44675</v>
      </c>
      <c r="D4273" s="137" t="e" cm="1">
        <f t="array" ref="D4273">INDEX(Horimetros!#REF!,1,'Tabela Horímetros'!F4273)</f>
        <v>#REF!</v>
      </c>
      <c r="F4273">
        <f t="shared" si="67"/>
        <v>476</v>
      </c>
      <c r="H4273" s="59"/>
    </row>
    <row r="4274" spans="1:8">
      <c r="A4274" s="4" t="s">
        <v>80</v>
      </c>
      <c r="B4274" s="135" t="s">
        <v>79</v>
      </c>
      <c r="C4274" s="136">
        <v>44675</v>
      </c>
      <c r="D4274" s="137" t="e" cm="1">
        <f t="array" ref="D4274">INDEX(Horimetros!#REF!,1,'Tabela Horímetros'!F4274)</f>
        <v>#REF!</v>
      </c>
      <c r="F4274">
        <f t="shared" si="67"/>
        <v>476</v>
      </c>
      <c r="H4274" s="59"/>
    </row>
    <row r="4275" spans="1:8">
      <c r="A4275" s="4" t="s">
        <v>84</v>
      </c>
      <c r="B4275" s="135" t="s">
        <v>83</v>
      </c>
      <c r="C4275" s="136">
        <v>44675</v>
      </c>
      <c r="D4275" s="137" t="e" cm="1">
        <f t="array" ref="D4275">INDEX(Horimetros!#REF!,1,'Tabela Horímetros'!F4275)</f>
        <v>#REF!</v>
      </c>
      <c r="F4275">
        <f t="shared" si="67"/>
        <v>476</v>
      </c>
      <c r="H4275" s="59"/>
    </row>
    <row r="4276" spans="1:8">
      <c r="A4276" s="4" t="s">
        <v>86</v>
      </c>
      <c r="B4276" s="135" t="s">
        <v>85</v>
      </c>
      <c r="C4276" s="136">
        <v>44675</v>
      </c>
      <c r="D4276" s="137" t="e" cm="1">
        <f t="array" ref="D4276">INDEX(Horimetros!#REF!,1,'Tabela Horímetros'!F4276)</f>
        <v>#REF!</v>
      </c>
      <c r="F4276">
        <f t="shared" si="67"/>
        <v>476</v>
      </c>
      <c r="H4276" s="59"/>
    </row>
    <row r="4277" spans="1:8">
      <c r="A4277" s="4" t="s">
        <v>59</v>
      </c>
      <c r="B4277" s="135" t="s">
        <v>58</v>
      </c>
      <c r="C4277" s="136">
        <v>44676</v>
      </c>
      <c r="D4277" s="137" cm="1">
        <f t="array" ref="D4277">INDEX(Horimetros!$4:$4,1,'Tabela Horímetros'!F4277)</f>
        <v>0</v>
      </c>
      <c r="F4277">
        <f t="shared" si="67"/>
        <v>477</v>
      </c>
      <c r="H4277" s="59"/>
    </row>
    <row r="4278" spans="1:8">
      <c r="A4278" s="4" t="s">
        <v>61</v>
      </c>
      <c r="B4278" s="135" t="s">
        <v>60</v>
      </c>
      <c r="C4278" s="136">
        <v>44676</v>
      </c>
      <c r="D4278" s="137" cm="1">
        <f t="array" ref="D4278">INDEX(Horimetros!$5:$5,1,'Tabela Horímetros'!F4278)</f>
        <v>27442</v>
      </c>
      <c r="F4278">
        <f t="shared" si="67"/>
        <v>477</v>
      </c>
      <c r="H4278" s="59"/>
    </row>
    <row r="4279" spans="1:8">
      <c r="A4279" s="4" t="s">
        <v>63</v>
      </c>
      <c r="B4279" s="135" t="s">
        <v>62</v>
      </c>
      <c r="C4279" s="136">
        <v>44676</v>
      </c>
      <c r="D4279" s="137" cm="1">
        <f t="array" ref="D4279">INDEX(Horimetros!$6:$6,1,'Tabela Horímetros'!F4279)</f>
        <v>23611</v>
      </c>
      <c r="F4279">
        <f t="shared" si="67"/>
        <v>477</v>
      </c>
      <c r="H4279" s="59"/>
    </row>
    <row r="4280" spans="1:8">
      <c r="A4280" s="4" t="s">
        <v>68</v>
      </c>
      <c r="B4280" s="135" t="s">
        <v>67</v>
      </c>
      <c r="C4280" s="136">
        <v>44676</v>
      </c>
      <c r="D4280" s="137" cm="1">
        <f t="array" ref="D4280">INDEX(Horimetros!$7:$7,1,'Tabela Horímetros'!F4280)</f>
        <v>27136</v>
      </c>
      <c r="F4280">
        <f t="shared" si="67"/>
        <v>477</v>
      </c>
      <c r="H4280" s="59"/>
    </row>
    <row r="4281" spans="1:8">
      <c r="A4281" s="4" t="s">
        <v>72</v>
      </c>
      <c r="B4281" s="135" t="s">
        <v>71</v>
      </c>
      <c r="C4281" s="136">
        <v>44676</v>
      </c>
      <c r="D4281" s="137" cm="1">
        <f t="array" ref="D4281">INDEX(Horimetros!$8:$8,1,'Tabela Horímetros'!F4281)</f>
        <v>25391</v>
      </c>
      <c r="F4281">
        <f t="shared" si="67"/>
        <v>477</v>
      </c>
      <c r="H4281" s="59"/>
    </row>
    <row r="4282" spans="1:8">
      <c r="A4282" s="4" t="s">
        <v>76</v>
      </c>
      <c r="B4282" s="135" t="s">
        <v>75</v>
      </c>
      <c r="C4282" s="136">
        <v>44676</v>
      </c>
      <c r="D4282" s="137" t="e" cm="1">
        <f t="array" ref="D4282">INDEX(Horimetros!#REF!,1,'Tabela Horímetros'!F4282)</f>
        <v>#REF!</v>
      </c>
      <c r="F4282">
        <f t="shared" si="67"/>
        <v>477</v>
      </c>
      <c r="H4282" s="59"/>
    </row>
    <row r="4283" spans="1:8">
      <c r="A4283" s="4" t="s">
        <v>80</v>
      </c>
      <c r="B4283" s="135" t="s">
        <v>79</v>
      </c>
      <c r="C4283" s="136">
        <v>44676</v>
      </c>
      <c r="D4283" s="137" t="e" cm="1">
        <f t="array" ref="D4283">INDEX(Horimetros!#REF!,1,'Tabela Horímetros'!F4283)</f>
        <v>#REF!</v>
      </c>
      <c r="F4283">
        <f t="shared" si="67"/>
        <v>477</v>
      </c>
      <c r="H4283" s="59"/>
    </row>
    <row r="4284" spans="1:8">
      <c r="A4284" s="4" t="s">
        <v>84</v>
      </c>
      <c r="B4284" s="135" t="s">
        <v>83</v>
      </c>
      <c r="C4284" s="136">
        <v>44676</v>
      </c>
      <c r="D4284" s="137" t="e" cm="1">
        <f t="array" ref="D4284">INDEX(Horimetros!#REF!,1,'Tabela Horímetros'!F4284)</f>
        <v>#REF!</v>
      </c>
      <c r="F4284">
        <f t="shared" si="67"/>
        <v>477</v>
      </c>
      <c r="H4284" s="59"/>
    </row>
    <row r="4285" spans="1:8">
      <c r="A4285" s="4" t="s">
        <v>86</v>
      </c>
      <c r="B4285" s="135" t="s">
        <v>85</v>
      </c>
      <c r="C4285" s="136">
        <v>44676</v>
      </c>
      <c r="D4285" s="137" t="e" cm="1">
        <f t="array" ref="D4285">INDEX(Horimetros!#REF!,1,'Tabela Horímetros'!F4285)</f>
        <v>#REF!</v>
      </c>
      <c r="F4285">
        <f t="shared" si="67"/>
        <v>477</v>
      </c>
      <c r="H4285" s="59"/>
    </row>
    <row r="4286" spans="1:8">
      <c r="A4286" s="4" t="s">
        <v>59</v>
      </c>
      <c r="B4286" s="135" t="s">
        <v>58</v>
      </c>
      <c r="C4286" s="136">
        <v>44677</v>
      </c>
      <c r="D4286" s="137" cm="1">
        <f t="array" ref="D4286">INDEX(Horimetros!$4:$4,1,'Tabela Horímetros'!F4286)</f>
        <v>0</v>
      </c>
      <c r="F4286">
        <f t="shared" si="67"/>
        <v>478</v>
      </c>
      <c r="H4286" s="59"/>
    </row>
    <row r="4287" spans="1:8">
      <c r="A4287" s="4" t="s">
        <v>61</v>
      </c>
      <c r="B4287" s="135" t="s">
        <v>60</v>
      </c>
      <c r="C4287" s="136">
        <v>44677</v>
      </c>
      <c r="D4287" s="137" cm="1">
        <f t="array" ref="D4287">INDEX(Horimetros!$5:$5,1,'Tabela Horímetros'!F4287)</f>
        <v>27461</v>
      </c>
      <c r="F4287">
        <f t="shared" si="67"/>
        <v>478</v>
      </c>
      <c r="H4287" s="59"/>
    </row>
    <row r="4288" spans="1:8">
      <c r="A4288" s="4" t="s">
        <v>63</v>
      </c>
      <c r="B4288" s="135" t="s">
        <v>62</v>
      </c>
      <c r="C4288" s="136">
        <v>44677</v>
      </c>
      <c r="D4288" s="137" cm="1">
        <f t="array" ref="D4288">INDEX(Horimetros!$6:$6,1,'Tabela Horímetros'!F4288)</f>
        <v>23611</v>
      </c>
      <c r="F4288">
        <f t="shared" si="67"/>
        <v>478</v>
      </c>
      <c r="H4288" s="59"/>
    </row>
    <row r="4289" spans="1:8">
      <c r="A4289" s="4" t="s">
        <v>68</v>
      </c>
      <c r="B4289" s="135" t="s">
        <v>67</v>
      </c>
      <c r="C4289" s="136">
        <v>44677</v>
      </c>
      <c r="D4289" s="137" cm="1">
        <f t="array" ref="D4289">INDEX(Horimetros!$7:$7,1,'Tabela Horímetros'!F4289)</f>
        <v>27155</v>
      </c>
      <c r="F4289">
        <f t="shared" si="67"/>
        <v>478</v>
      </c>
      <c r="H4289" s="59"/>
    </row>
    <row r="4290" spans="1:8">
      <c r="A4290" s="4" t="s">
        <v>72</v>
      </c>
      <c r="B4290" s="135" t="s">
        <v>71</v>
      </c>
      <c r="C4290" s="136">
        <v>44677</v>
      </c>
      <c r="D4290" s="137" cm="1">
        <f t="array" ref="D4290">INDEX(Horimetros!$8:$8,1,'Tabela Horímetros'!F4290)</f>
        <v>25407</v>
      </c>
      <c r="F4290">
        <f t="shared" si="67"/>
        <v>478</v>
      </c>
      <c r="H4290" s="59"/>
    </row>
    <row r="4291" spans="1:8">
      <c r="A4291" s="4" t="s">
        <v>76</v>
      </c>
      <c r="B4291" s="135" t="s">
        <v>75</v>
      </c>
      <c r="C4291" s="136">
        <v>44677</v>
      </c>
      <c r="D4291" s="137" t="e" cm="1">
        <f t="array" ref="D4291">INDEX(Horimetros!#REF!,1,'Tabela Horímetros'!F4291)</f>
        <v>#REF!</v>
      </c>
      <c r="F4291">
        <f t="shared" si="67"/>
        <v>478</v>
      </c>
      <c r="H4291" s="59"/>
    </row>
    <row r="4292" spans="1:8">
      <c r="A4292" s="4" t="s">
        <v>80</v>
      </c>
      <c r="B4292" s="135" t="s">
        <v>79</v>
      </c>
      <c r="C4292" s="136">
        <v>44677</v>
      </c>
      <c r="D4292" s="137" t="e" cm="1">
        <f t="array" ref="D4292">INDEX(Horimetros!#REF!,1,'Tabela Horímetros'!F4292)</f>
        <v>#REF!</v>
      </c>
      <c r="F4292">
        <f t="shared" si="67"/>
        <v>478</v>
      </c>
      <c r="H4292" s="59"/>
    </row>
    <row r="4293" spans="1:8">
      <c r="A4293" s="4" t="s">
        <v>84</v>
      </c>
      <c r="B4293" s="135" t="s">
        <v>83</v>
      </c>
      <c r="C4293" s="136">
        <v>44677</v>
      </c>
      <c r="D4293" s="137" t="e" cm="1">
        <f t="array" ref="D4293">INDEX(Horimetros!#REF!,1,'Tabela Horímetros'!F4293)</f>
        <v>#REF!</v>
      </c>
      <c r="F4293">
        <f t="shared" si="67"/>
        <v>478</v>
      </c>
      <c r="H4293" s="59"/>
    </row>
    <row r="4294" spans="1:8">
      <c r="A4294" s="4" t="s">
        <v>86</v>
      </c>
      <c r="B4294" s="135" t="s">
        <v>85</v>
      </c>
      <c r="C4294" s="136">
        <v>44677</v>
      </c>
      <c r="D4294" s="137" t="e" cm="1">
        <f t="array" ref="D4294">INDEX(Horimetros!#REF!,1,'Tabela Horímetros'!F4294)</f>
        <v>#REF!</v>
      </c>
      <c r="F4294">
        <f t="shared" si="67"/>
        <v>478</v>
      </c>
      <c r="H4294" s="59"/>
    </row>
    <row r="4295" spans="1:8">
      <c r="A4295" s="4" t="s">
        <v>59</v>
      </c>
      <c r="B4295" s="135" t="s">
        <v>58</v>
      </c>
      <c r="C4295" s="136">
        <v>44678</v>
      </c>
      <c r="D4295" s="137" cm="1">
        <f t="array" ref="D4295">INDEX(Horimetros!$4:$4,1,'Tabela Horímetros'!F4295)</f>
        <v>0</v>
      </c>
      <c r="F4295">
        <f t="shared" si="67"/>
        <v>479</v>
      </c>
      <c r="H4295" s="59"/>
    </row>
    <row r="4296" spans="1:8">
      <c r="A4296" s="4" t="s">
        <v>61</v>
      </c>
      <c r="B4296" s="135" t="s">
        <v>60</v>
      </c>
      <c r="C4296" s="136">
        <v>44678</v>
      </c>
      <c r="D4296" s="137" cm="1">
        <f t="array" ref="D4296">INDEX(Horimetros!$5:$5,1,'Tabela Horímetros'!F4296)</f>
        <v>27485</v>
      </c>
      <c r="F4296">
        <f t="shared" si="67"/>
        <v>479</v>
      </c>
      <c r="H4296" s="59"/>
    </row>
    <row r="4297" spans="1:8">
      <c r="A4297" s="4" t="s">
        <v>63</v>
      </c>
      <c r="B4297" s="135" t="s">
        <v>62</v>
      </c>
      <c r="C4297" s="136">
        <v>44678</v>
      </c>
      <c r="D4297" s="137" cm="1">
        <f t="array" ref="D4297">INDEX(Horimetros!$6:$6,1,'Tabela Horímetros'!F4297)</f>
        <v>23612</v>
      </c>
      <c r="F4297">
        <f t="shared" si="67"/>
        <v>479</v>
      </c>
      <c r="H4297" s="59"/>
    </row>
    <row r="4298" spans="1:8">
      <c r="A4298" s="4" t="s">
        <v>68</v>
      </c>
      <c r="B4298" s="135" t="s">
        <v>67</v>
      </c>
      <c r="C4298" s="136">
        <v>44678</v>
      </c>
      <c r="D4298" s="137" cm="1">
        <f t="array" ref="D4298">INDEX(Horimetros!$7:$7,1,'Tabela Horímetros'!F4298)</f>
        <v>27175</v>
      </c>
      <c r="F4298">
        <f t="shared" si="67"/>
        <v>479</v>
      </c>
      <c r="H4298" s="59"/>
    </row>
    <row r="4299" spans="1:8">
      <c r="A4299" s="4" t="s">
        <v>72</v>
      </c>
      <c r="B4299" s="135" t="s">
        <v>71</v>
      </c>
      <c r="C4299" s="136">
        <v>44678</v>
      </c>
      <c r="D4299" s="137" cm="1">
        <f t="array" ref="D4299">INDEX(Horimetros!$8:$8,1,'Tabela Horímetros'!F4299)</f>
        <v>25427</v>
      </c>
      <c r="F4299">
        <f t="shared" si="67"/>
        <v>479</v>
      </c>
      <c r="H4299" s="59"/>
    </row>
    <row r="4300" spans="1:8">
      <c r="A4300" s="4" t="s">
        <v>76</v>
      </c>
      <c r="B4300" s="135" t="s">
        <v>75</v>
      </c>
      <c r="C4300" s="136">
        <v>44678</v>
      </c>
      <c r="D4300" s="137" t="e" cm="1">
        <f t="array" ref="D4300">INDEX(Horimetros!#REF!,1,'Tabela Horímetros'!F4300)</f>
        <v>#REF!</v>
      </c>
      <c r="F4300">
        <f t="shared" si="67"/>
        <v>479</v>
      </c>
      <c r="H4300" s="59"/>
    </row>
    <row r="4301" spans="1:8">
      <c r="A4301" s="4" t="s">
        <v>80</v>
      </c>
      <c r="B4301" s="135" t="s">
        <v>79</v>
      </c>
      <c r="C4301" s="136">
        <v>44678</v>
      </c>
      <c r="D4301" s="137" t="e" cm="1">
        <f t="array" ref="D4301">INDEX(Horimetros!#REF!,1,'Tabela Horímetros'!F4301)</f>
        <v>#REF!</v>
      </c>
      <c r="F4301">
        <f t="shared" si="67"/>
        <v>479</v>
      </c>
      <c r="H4301" s="59"/>
    </row>
    <row r="4302" spans="1:8">
      <c r="A4302" s="4" t="s">
        <v>84</v>
      </c>
      <c r="B4302" s="135" t="s">
        <v>83</v>
      </c>
      <c r="C4302" s="136">
        <v>44678</v>
      </c>
      <c r="D4302" s="137" t="e" cm="1">
        <f t="array" ref="D4302">INDEX(Horimetros!#REF!,1,'Tabela Horímetros'!F4302)</f>
        <v>#REF!</v>
      </c>
      <c r="F4302">
        <f t="shared" si="67"/>
        <v>479</v>
      </c>
      <c r="H4302" s="59"/>
    </row>
    <row r="4303" spans="1:8">
      <c r="A4303" s="4" t="s">
        <v>86</v>
      </c>
      <c r="B4303" s="135" t="s">
        <v>85</v>
      </c>
      <c r="C4303" s="136">
        <v>44678</v>
      </c>
      <c r="D4303" s="137" t="e" cm="1">
        <f t="array" ref="D4303">INDEX(Horimetros!#REF!,1,'Tabela Horímetros'!F4303)</f>
        <v>#REF!</v>
      </c>
      <c r="F4303">
        <f t="shared" si="67"/>
        <v>479</v>
      </c>
      <c r="H4303" s="59"/>
    </row>
    <row r="4304" spans="1:8">
      <c r="A4304" s="4" t="s">
        <v>59</v>
      </c>
      <c r="B4304" s="135" t="s">
        <v>58</v>
      </c>
      <c r="C4304" s="136">
        <v>44679</v>
      </c>
      <c r="D4304" s="137" cm="1">
        <f t="array" ref="D4304">INDEX(Horimetros!$4:$4,1,'Tabela Horímetros'!F4304)</f>
        <v>0</v>
      </c>
      <c r="F4304">
        <f t="shared" si="67"/>
        <v>480</v>
      </c>
      <c r="H4304" s="59"/>
    </row>
    <row r="4305" spans="1:8">
      <c r="A4305" s="4" t="s">
        <v>61</v>
      </c>
      <c r="B4305" s="135" t="s">
        <v>60</v>
      </c>
      <c r="C4305" s="136">
        <v>44679</v>
      </c>
      <c r="D4305" s="137" cm="1">
        <f t="array" ref="D4305">INDEX(Horimetros!$5:$5,1,'Tabela Horímetros'!F4305)</f>
        <v>27506</v>
      </c>
      <c r="F4305">
        <f t="shared" si="67"/>
        <v>480</v>
      </c>
      <c r="H4305" s="59"/>
    </row>
    <row r="4306" spans="1:8">
      <c r="A4306" s="4" t="s">
        <v>63</v>
      </c>
      <c r="B4306" s="135" t="s">
        <v>62</v>
      </c>
      <c r="C4306" s="136">
        <v>44679</v>
      </c>
      <c r="D4306" s="137" cm="1">
        <f t="array" ref="D4306">INDEX(Horimetros!$6:$6,1,'Tabela Horímetros'!F4306)</f>
        <v>23612</v>
      </c>
      <c r="F4306">
        <f t="shared" si="67"/>
        <v>480</v>
      </c>
      <c r="H4306" s="59"/>
    </row>
    <row r="4307" spans="1:8">
      <c r="A4307" s="4" t="s">
        <v>68</v>
      </c>
      <c r="B4307" s="135" t="s">
        <v>67</v>
      </c>
      <c r="C4307" s="136">
        <v>44679</v>
      </c>
      <c r="D4307" s="137" cm="1">
        <f t="array" ref="D4307">INDEX(Horimetros!$7:$7,1,'Tabela Horímetros'!F4307)</f>
        <v>27196</v>
      </c>
      <c r="F4307">
        <f t="shared" si="67"/>
        <v>480</v>
      </c>
      <c r="H4307" s="59"/>
    </row>
    <row r="4308" spans="1:8">
      <c r="A4308" s="4" t="s">
        <v>72</v>
      </c>
      <c r="B4308" s="135" t="s">
        <v>71</v>
      </c>
      <c r="C4308" s="136">
        <v>44679</v>
      </c>
      <c r="D4308" s="137" cm="1">
        <f t="array" ref="D4308">INDEX(Horimetros!$8:$8,1,'Tabela Horímetros'!F4308)</f>
        <v>25446</v>
      </c>
      <c r="F4308">
        <f t="shared" si="67"/>
        <v>480</v>
      </c>
      <c r="H4308" s="59"/>
    </row>
    <row r="4309" spans="1:8">
      <c r="A4309" s="4" t="s">
        <v>76</v>
      </c>
      <c r="B4309" s="135" t="s">
        <v>75</v>
      </c>
      <c r="C4309" s="136">
        <v>44679</v>
      </c>
      <c r="D4309" s="137" t="e" cm="1">
        <f t="array" ref="D4309">INDEX(Horimetros!#REF!,1,'Tabela Horímetros'!F4309)</f>
        <v>#REF!</v>
      </c>
      <c r="F4309">
        <f t="shared" ref="F4309:F4372" si="68">F4300+1</f>
        <v>480</v>
      </c>
      <c r="H4309" s="59"/>
    </row>
    <row r="4310" spans="1:8">
      <c r="A4310" s="4" t="s">
        <v>80</v>
      </c>
      <c r="B4310" s="135" t="s">
        <v>79</v>
      </c>
      <c r="C4310" s="136">
        <v>44679</v>
      </c>
      <c r="D4310" s="137" t="e" cm="1">
        <f t="array" ref="D4310">INDEX(Horimetros!#REF!,1,'Tabela Horímetros'!F4310)</f>
        <v>#REF!</v>
      </c>
      <c r="F4310">
        <f t="shared" si="68"/>
        <v>480</v>
      </c>
      <c r="H4310" s="59"/>
    </row>
    <row r="4311" spans="1:8">
      <c r="A4311" s="4" t="s">
        <v>84</v>
      </c>
      <c r="B4311" s="135" t="s">
        <v>83</v>
      </c>
      <c r="C4311" s="136">
        <v>44679</v>
      </c>
      <c r="D4311" s="137" t="e" cm="1">
        <f t="array" ref="D4311">INDEX(Horimetros!#REF!,1,'Tabela Horímetros'!F4311)</f>
        <v>#REF!</v>
      </c>
      <c r="F4311">
        <f t="shared" si="68"/>
        <v>480</v>
      </c>
      <c r="H4311" s="59"/>
    </row>
    <row r="4312" spans="1:8">
      <c r="A4312" s="4" t="s">
        <v>86</v>
      </c>
      <c r="B4312" s="135" t="s">
        <v>85</v>
      </c>
      <c r="C4312" s="136">
        <v>44679</v>
      </c>
      <c r="D4312" s="137" t="e" cm="1">
        <f t="array" ref="D4312">INDEX(Horimetros!#REF!,1,'Tabela Horímetros'!F4312)</f>
        <v>#REF!</v>
      </c>
      <c r="F4312">
        <f t="shared" si="68"/>
        <v>480</v>
      </c>
      <c r="H4312" s="59"/>
    </row>
    <row r="4313" spans="1:8">
      <c r="A4313" s="4" t="s">
        <v>59</v>
      </c>
      <c r="B4313" s="135" t="s">
        <v>58</v>
      </c>
      <c r="C4313" s="136">
        <v>44680</v>
      </c>
      <c r="D4313" s="137" cm="1">
        <f t="array" ref="D4313">INDEX(Horimetros!$4:$4,1,'Tabela Horímetros'!F4313)</f>
        <v>0</v>
      </c>
      <c r="F4313">
        <f t="shared" si="68"/>
        <v>481</v>
      </c>
      <c r="H4313" s="59"/>
    </row>
    <row r="4314" spans="1:8">
      <c r="A4314" s="4" t="s">
        <v>61</v>
      </c>
      <c r="B4314" s="135" t="s">
        <v>60</v>
      </c>
      <c r="C4314" s="136">
        <v>44680</v>
      </c>
      <c r="D4314" s="137" cm="1">
        <f t="array" ref="D4314">INDEX(Horimetros!$5:$5,1,'Tabela Horímetros'!F4314)</f>
        <v>27515</v>
      </c>
      <c r="F4314">
        <f t="shared" si="68"/>
        <v>481</v>
      </c>
      <c r="H4314" s="59"/>
    </row>
    <row r="4315" spans="1:8">
      <c r="A4315" s="4" t="s">
        <v>63</v>
      </c>
      <c r="B4315" s="135" t="s">
        <v>62</v>
      </c>
      <c r="C4315" s="136">
        <v>44680</v>
      </c>
      <c r="D4315" s="137" cm="1">
        <f t="array" ref="D4315">INDEX(Horimetros!$6:$6,1,'Tabela Horímetros'!F4315)</f>
        <v>23612</v>
      </c>
      <c r="F4315">
        <f t="shared" si="68"/>
        <v>481</v>
      </c>
      <c r="H4315" s="59"/>
    </row>
    <row r="4316" spans="1:8">
      <c r="A4316" s="4" t="s">
        <v>68</v>
      </c>
      <c r="B4316" s="135" t="s">
        <v>67</v>
      </c>
      <c r="C4316" s="136">
        <v>44680</v>
      </c>
      <c r="D4316" s="137" cm="1">
        <f t="array" ref="D4316">INDEX(Horimetros!$7:$7,1,'Tabela Horímetros'!F4316)</f>
        <v>27212</v>
      </c>
      <c r="F4316">
        <f t="shared" si="68"/>
        <v>481</v>
      </c>
      <c r="H4316" s="59"/>
    </row>
    <row r="4317" spans="1:8">
      <c r="A4317" s="4" t="s">
        <v>72</v>
      </c>
      <c r="B4317" s="135" t="s">
        <v>71</v>
      </c>
      <c r="C4317" s="136">
        <v>44680</v>
      </c>
      <c r="D4317" s="137" cm="1">
        <f t="array" ref="D4317">INDEX(Horimetros!$8:$8,1,'Tabela Horímetros'!F4317)</f>
        <v>25459</v>
      </c>
      <c r="F4317">
        <f t="shared" si="68"/>
        <v>481</v>
      </c>
      <c r="H4317" s="59"/>
    </row>
    <row r="4318" spans="1:8">
      <c r="A4318" s="4" t="s">
        <v>76</v>
      </c>
      <c r="B4318" s="135" t="s">
        <v>75</v>
      </c>
      <c r="C4318" s="136">
        <v>44680</v>
      </c>
      <c r="D4318" s="137" t="e" cm="1">
        <f t="array" ref="D4318">INDEX(Horimetros!#REF!,1,'Tabela Horímetros'!F4318)</f>
        <v>#REF!</v>
      </c>
      <c r="F4318">
        <f t="shared" si="68"/>
        <v>481</v>
      </c>
      <c r="H4318" s="59"/>
    </row>
    <row r="4319" spans="1:8">
      <c r="A4319" s="4" t="s">
        <v>80</v>
      </c>
      <c r="B4319" s="135" t="s">
        <v>79</v>
      </c>
      <c r="C4319" s="136">
        <v>44680</v>
      </c>
      <c r="D4319" s="137" t="e" cm="1">
        <f t="array" ref="D4319">INDEX(Horimetros!#REF!,1,'Tabela Horímetros'!F4319)</f>
        <v>#REF!</v>
      </c>
      <c r="F4319">
        <f t="shared" si="68"/>
        <v>481</v>
      </c>
      <c r="H4319" s="59"/>
    </row>
    <row r="4320" spans="1:8">
      <c r="A4320" s="4" t="s">
        <v>84</v>
      </c>
      <c r="B4320" s="135" t="s">
        <v>83</v>
      </c>
      <c r="C4320" s="136">
        <v>44680</v>
      </c>
      <c r="D4320" s="137" t="e" cm="1">
        <f t="array" ref="D4320">INDEX(Horimetros!#REF!,1,'Tabela Horímetros'!F4320)</f>
        <v>#REF!</v>
      </c>
      <c r="F4320">
        <f t="shared" si="68"/>
        <v>481</v>
      </c>
      <c r="H4320" s="59"/>
    </row>
    <row r="4321" spans="1:8">
      <c r="A4321" s="4" t="s">
        <v>86</v>
      </c>
      <c r="B4321" s="135" t="s">
        <v>85</v>
      </c>
      <c r="C4321" s="136">
        <v>44680</v>
      </c>
      <c r="D4321" s="137" t="e" cm="1">
        <f t="array" ref="D4321">INDEX(Horimetros!#REF!,1,'Tabela Horímetros'!F4321)</f>
        <v>#REF!</v>
      </c>
      <c r="F4321">
        <f t="shared" si="68"/>
        <v>481</v>
      </c>
      <c r="H4321" s="59"/>
    </row>
    <row r="4322" spans="1:8">
      <c r="A4322" s="4" t="s">
        <v>59</v>
      </c>
      <c r="B4322" s="135" t="s">
        <v>58</v>
      </c>
      <c r="C4322" s="136">
        <v>44681</v>
      </c>
      <c r="D4322" s="137" cm="1">
        <f t="array" ref="D4322">INDEX(Horimetros!$4:$4,1,'Tabela Horímetros'!F4322)</f>
        <v>0</v>
      </c>
      <c r="F4322">
        <f t="shared" si="68"/>
        <v>482</v>
      </c>
      <c r="H4322" s="59"/>
    </row>
    <row r="4323" spans="1:8">
      <c r="A4323" s="4" t="s">
        <v>61</v>
      </c>
      <c r="B4323" s="135" t="s">
        <v>60</v>
      </c>
      <c r="C4323" s="136">
        <v>44681</v>
      </c>
      <c r="D4323" s="137" cm="1">
        <f t="array" ref="D4323">INDEX(Horimetros!$5:$5,1,'Tabela Horímetros'!F4323)</f>
        <v>27535</v>
      </c>
      <c r="F4323">
        <f t="shared" si="68"/>
        <v>482</v>
      </c>
      <c r="H4323" s="59"/>
    </row>
    <row r="4324" spans="1:8">
      <c r="A4324" s="4" t="s">
        <v>63</v>
      </c>
      <c r="B4324" s="135" t="s">
        <v>62</v>
      </c>
      <c r="C4324" s="136">
        <v>44681</v>
      </c>
      <c r="D4324" s="137" cm="1">
        <f t="array" ref="D4324">INDEX(Horimetros!$6:$6,1,'Tabela Horímetros'!F4324)</f>
        <v>23612</v>
      </c>
      <c r="F4324">
        <f t="shared" si="68"/>
        <v>482</v>
      </c>
      <c r="H4324" s="59"/>
    </row>
    <row r="4325" spans="1:8">
      <c r="A4325" s="4" t="s">
        <v>68</v>
      </c>
      <c r="B4325" s="135" t="s">
        <v>67</v>
      </c>
      <c r="C4325" s="136">
        <v>44681</v>
      </c>
      <c r="D4325" s="137" cm="1">
        <f t="array" ref="D4325">INDEX(Horimetros!$7:$7,1,'Tabela Horímetros'!F4325)</f>
        <v>27229</v>
      </c>
      <c r="F4325">
        <f t="shared" si="68"/>
        <v>482</v>
      </c>
      <c r="H4325" s="59"/>
    </row>
    <row r="4326" spans="1:8">
      <c r="A4326" s="4" t="s">
        <v>72</v>
      </c>
      <c r="B4326" s="135" t="s">
        <v>71</v>
      </c>
      <c r="C4326" s="136">
        <v>44681</v>
      </c>
      <c r="D4326" s="137" cm="1">
        <f t="array" ref="D4326">INDEX(Horimetros!$8:$8,1,'Tabela Horímetros'!F4326)</f>
        <v>25477</v>
      </c>
      <c r="F4326">
        <f t="shared" si="68"/>
        <v>482</v>
      </c>
      <c r="H4326" s="59"/>
    </row>
    <row r="4327" spans="1:8">
      <c r="A4327" s="4" t="s">
        <v>76</v>
      </c>
      <c r="B4327" s="135" t="s">
        <v>75</v>
      </c>
      <c r="C4327" s="136">
        <v>44681</v>
      </c>
      <c r="D4327" s="137" t="e" cm="1">
        <f t="array" ref="D4327">INDEX(Horimetros!#REF!,1,'Tabela Horímetros'!F4327)</f>
        <v>#REF!</v>
      </c>
      <c r="F4327">
        <f t="shared" si="68"/>
        <v>482</v>
      </c>
      <c r="H4327" s="59"/>
    </row>
    <row r="4328" spans="1:8">
      <c r="A4328" s="4" t="s">
        <v>80</v>
      </c>
      <c r="B4328" s="135" t="s">
        <v>79</v>
      </c>
      <c r="C4328" s="136">
        <v>44681</v>
      </c>
      <c r="D4328" s="137" t="e" cm="1">
        <f t="array" ref="D4328">INDEX(Horimetros!#REF!,1,'Tabela Horímetros'!F4328)</f>
        <v>#REF!</v>
      </c>
      <c r="F4328">
        <f t="shared" si="68"/>
        <v>482</v>
      </c>
      <c r="H4328" s="59"/>
    </row>
    <row r="4329" spans="1:8">
      <c r="A4329" s="4" t="s">
        <v>84</v>
      </c>
      <c r="B4329" s="135" t="s">
        <v>83</v>
      </c>
      <c r="C4329" s="136">
        <v>44681</v>
      </c>
      <c r="D4329" s="137" t="e" cm="1">
        <f t="array" ref="D4329">INDEX(Horimetros!#REF!,1,'Tabela Horímetros'!F4329)</f>
        <v>#REF!</v>
      </c>
      <c r="F4329">
        <f t="shared" si="68"/>
        <v>482</v>
      </c>
      <c r="H4329" s="59"/>
    </row>
    <row r="4330" spans="1:8">
      <c r="A4330" s="4" t="s">
        <v>86</v>
      </c>
      <c r="B4330" s="135" t="s">
        <v>85</v>
      </c>
      <c r="C4330" s="136">
        <v>44681</v>
      </c>
      <c r="D4330" s="137" t="e" cm="1">
        <f t="array" ref="D4330">INDEX(Horimetros!#REF!,1,'Tabela Horímetros'!F4330)</f>
        <v>#REF!</v>
      </c>
      <c r="F4330">
        <f t="shared" si="68"/>
        <v>482</v>
      </c>
      <c r="H4330" s="59"/>
    </row>
    <row r="4331" spans="1:8">
      <c r="A4331" s="4" t="s">
        <v>59</v>
      </c>
      <c r="B4331" s="135" t="s">
        <v>58</v>
      </c>
      <c r="C4331" s="136">
        <v>44682</v>
      </c>
      <c r="D4331" s="137" cm="1">
        <f t="array" ref="D4331">INDEX(Horimetros!$4:$4,1,'Tabela Horímetros'!F4331)</f>
        <v>0</v>
      </c>
      <c r="F4331">
        <f t="shared" si="68"/>
        <v>483</v>
      </c>
      <c r="H4331" s="59"/>
    </row>
    <row r="4332" spans="1:8">
      <c r="A4332" s="4" t="s">
        <v>61</v>
      </c>
      <c r="B4332" s="135" t="s">
        <v>60</v>
      </c>
      <c r="C4332" s="136">
        <v>44682</v>
      </c>
      <c r="D4332" s="137" cm="1">
        <f t="array" ref="D4332">INDEX(Horimetros!$5:$5,1,'Tabela Horímetros'!F4332)</f>
        <v>27555</v>
      </c>
      <c r="F4332">
        <f t="shared" si="68"/>
        <v>483</v>
      </c>
      <c r="H4332" s="59"/>
    </row>
    <row r="4333" spans="1:8">
      <c r="A4333" s="4" t="s">
        <v>63</v>
      </c>
      <c r="B4333" s="135" t="s">
        <v>62</v>
      </c>
      <c r="C4333" s="136">
        <v>44682</v>
      </c>
      <c r="D4333" s="137" cm="1">
        <f t="array" ref="D4333">INDEX(Horimetros!$6:$6,1,'Tabela Horímetros'!F4333)</f>
        <v>23612</v>
      </c>
      <c r="F4333">
        <f t="shared" si="68"/>
        <v>483</v>
      </c>
      <c r="H4333" s="59"/>
    </row>
    <row r="4334" spans="1:8">
      <c r="A4334" s="4" t="s">
        <v>68</v>
      </c>
      <c r="B4334" s="135" t="s">
        <v>67</v>
      </c>
      <c r="C4334" s="136">
        <v>44682</v>
      </c>
      <c r="D4334" s="137" cm="1">
        <f t="array" ref="D4334">INDEX(Horimetros!$7:$7,1,'Tabela Horímetros'!F4334)</f>
        <v>27243</v>
      </c>
      <c r="F4334">
        <f t="shared" si="68"/>
        <v>483</v>
      </c>
      <c r="H4334" s="59"/>
    </row>
    <row r="4335" spans="1:8">
      <c r="A4335" s="4" t="s">
        <v>72</v>
      </c>
      <c r="B4335" s="135" t="s">
        <v>71</v>
      </c>
      <c r="C4335" s="136">
        <v>44682</v>
      </c>
      <c r="D4335" s="137" cm="1">
        <f t="array" ref="D4335">INDEX(Horimetros!$8:$8,1,'Tabela Horímetros'!F4335)</f>
        <v>25497</v>
      </c>
      <c r="F4335">
        <f t="shared" si="68"/>
        <v>483</v>
      </c>
      <c r="H4335" s="59"/>
    </row>
    <row r="4336" spans="1:8">
      <c r="A4336" s="4" t="s">
        <v>76</v>
      </c>
      <c r="B4336" s="135" t="s">
        <v>75</v>
      </c>
      <c r="C4336" s="136">
        <v>44682</v>
      </c>
      <c r="D4336" s="137" t="e" cm="1">
        <f t="array" ref="D4336">INDEX(Horimetros!#REF!,1,'Tabela Horímetros'!F4336)</f>
        <v>#REF!</v>
      </c>
      <c r="F4336">
        <f t="shared" si="68"/>
        <v>483</v>
      </c>
      <c r="H4336" s="59"/>
    </row>
    <row r="4337" spans="1:8">
      <c r="A4337" s="4" t="s">
        <v>80</v>
      </c>
      <c r="B4337" s="135" t="s">
        <v>79</v>
      </c>
      <c r="C4337" s="136">
        <v>44682</v>
      </c>
      <c r="D4337" s="137" t="e" cm="1">
        <f t="array" ref="D4337">INDEX(Horimetros!#REF!,1,'Tabela Horímetros'!F4337)</f>
        <v>#REF!</v>
      </c>
      <c r="F4337">
        <f t="shared" si="68"/>
        <v>483</v>
      </c>
      <c r="H4337" s="59"/>
    </row>
    <row r="4338" spans="1:8">
      <c r="A4338" s="4" t="s">
        <v>84</v>
      </c>
      <c r="B4338" s="135" t="s">
        <v>83</v>
      </c>
      <c r="C4338" s="136">
        <v>44682</v>
      </c>
      <c r="D4338" s="137" t="e" cm="1">
        <f t="array" ref="D4338">INDEX(Horimetros!#REF!,1,'Tabela Horímetros'!F4338)</f>
        <v>#REF!</v>
      </c>
      <c r="F4338">
        <f t="shared" si="68"/>
        <v>483</v>
      </c>
      <c r="H4338" s="59"/>
    </row>
    <row r="4339" spans="1:8">
      <c r="A4339" s="4" t="s">
        <v>86</v>
      </c>
      <c r="B4339" s="135" t="s">
        <v>85</v>
      </c>
      <c r="C4339" s="136">
        <v>44682</v>
      </c>
      <c r="D4339" s="137" t="e" cm="1">
        <f t="array" ref="D4339">INDEX(Horimetros!#REF!,1,'Tabela Horímetros'!F4339)</f>
        <v>#REF!</v>
      </c>
      <c r="F4339">
        <f t="shared" si="68"/>
        <v>483</v>
      </c>
      <c r="H4339" s="59"/>
    </row>
    <row r="4340" spans="1:8">
      <c r="A4340" s="4" t="s">
        <v>59</v>
      </c>
      <c r="B4340" s="135" t="s">
        <v>58</v>
      </c>
      <c r="C4340" s="136">
        <v>44683</v>
      </c>
      <c r="D4340" s="137" cm="1">
        <f t="array" ref="D4340">INDEX(Horimetros!$4:$4,1,'Tabela Horímetros'!F4340)</f>
        <v>0</v>
      </c>
      <c r="F4340">
        <f t="shared" si="68"/>
        <v>484</v>
      </c>
      <c r="H4340" s="59"/>
    </row>
    <row r="4341" spans="1:8">
      <c r="A4341" s="4" t="s">
        <v>61</v>
      </c>
      <c r="B4341" s="135" t="s">
        <v>60</v>
      </c>
      <c r="C4341" s="136">
        <v>44683</v>
      </c>
      <c r="D4341" s="137" cm="1">
        <f t="array" ref="D4341">INDEX(Horimetros!$5:$5,1,'Tabela Horímetros'!F4341)</f>
        <v>27570</v>
      </c>
      <c r="F4341">
        <f t="shared" si="68"/>
        <v>484</v>
      </c>
      <c r="H4341" s="59"/>
    </row>
    <row r="4342" spans="1:8">
      <c r="A4342" s="4" t="s">
        <v>63</v>
      </c>
      <c r="B4342" s="135" t="s">
        <v>62</v>
      </c>
      <c r="C4342" s="136">
        <v>44683</v>
      </c>
      <c r="D4342" s="137" cm="1">
        <f t="array" ref="D4342">INDEX(Horimetros!$6:$6,1,'Tabela Horímetros'!F4342)</f>
        <v>23612</v>
      </c>
      <c r="F4342">
        <f t="shared" si="68"/>
        <v>484</v>
      </c>
      <c r="H4342" s="59"/>
    </row>
    <row r="4343" spans="1:8">
      <c r="A4343" s="4" t="s">
        <v>68</v>
      </c>
      <c r="B4343" s="135" t="s">
        <v>67</v>
      </c>
      <c r="C4343" s="136">
        <v>44683</v>
      </c>
      <c r="D4343" s="137" cm="1">
        <f t="array" ref="D4343">INDEX(Horimetros!$7:$7,1,'Tabela Horímetros'!F4343)</f>
        <v>27263</v>
      </c>
      <c r="F4343">
        <f t="shared" si="68"/>
        <v>484</v>
      </c>
      <c r="H4343" s="59"/>
    </row>
    <row r="4344" spans="1:8">
      <c r="A4344" s="4" t="s">
        <v>72</v>
      </c>
      <c r="B4344" s="135" t="s">
        <v>71</v>
      </c>
      <c r="C4344" s="136">
        <v>44683</v>
      </c>
      <c r="D4344" s="137" cm="1">
        <f t="array" ref="D4344">INDEX(Horimetros!$8:$8,1,'Tabela Horímetros'!F4344)</f>
        <v>25518</v>
      </c>
      <c r="F4344">
        <f t="shared" si="68"/>
        <v>484</v>
      </c>
      <c r="H4344" s="59"/>
    </row>
    <row r="4345" spans="1:8">
      <c r="A4345" s="4" t="s">
        <v>76</v>
      </c>
      <c r="B4345" s="135" t="s">
        <v>75</v>
      </c>
      <c r="C4345" s="136">
        <v>44683</v>
      </c>
      <c r="D4345" s="137" t="e" cm="1">
        <f t="array" ref="D4345">INDEX(Horimetros!#REF!,1,'Tabela Horímetros'!F4345)</f>
        <v>#REF!</v>
      </c>
      <c r="F4345">
        <f t="shared" si="68"/>
        <v>484</v>
      </c>
      <c r="H4345" s="59"/>
    </row>
    <row r="4346" spans="1:8">
      <c r="A4346" s="4" t="s">
        <v>80</v>
      </c>
      <c r="B4346" s="135" t="s">
        <v>79</v>
      </c>
      <c r="C4346" s="136">
        <v>44683</v>
      </c>
      <c r="D4346" s="137" t="e" cm="1">
        <f t="array" ref="D4346">INDEX(Horimetros!#REF!,1,'Tabela Horímetros'!F4346)</f>
        <v>#REF!</v>
      </c>
      <c r="F4346">
        <f t="shared" si="68"/>
        <v>484</v>
      </c>
      <c r="H4346" s="59"/>
    </row>
    <row r="4347" spans="1:8">
      <c r="A4347" s="4" t="s">
        <v>84</v>
      </c>
      <c r="B4347" s="135" t="s">
        <v>83</v>
      </c>
      <c r="C4347" s="136">
        <v>44683</v>
      </c>
      <c r="D4347" s="137" t="e" cm="1">
        <f t="array" ref="D4347">INDEX(Horimetros!#REF!,1,'Tabela Horímetros'!F4347)</f>
        <v>#REF!</v>
      </c>
      <c r="F4347">
        <f t="shared" si="68"/>
        <v>484</v>
      </c>
      <c r="H4347" s="59"/>
    </row>
    <row r="4348" spans="1:8">
      <c r="A4348" s="4" t="s">
        <v>86</v>
      </c>
      <c r="B4348" s="135" t="s">
        <v>85</v>
      </c>
      <c r="C4348" s="136">
        <v>44683</v>
      </c>
      <c r="D4348" s="137" t="e" cm="1">
        <f t="array" ref="D4348">INDEX(Horimetros!#REF!,1,'Tabela Horímetros'!F4348)</f>
        <v>#REF!</v>
      </c>
      <c r="F4348">
        <f t="shared" si="68"/>
        <v>484</v>
      </c>
      <c r="H4348" s="59"/>
    </row>
    <row r="4349" spans="1:8">
      <c r="A4349" s="4" t="s">
        <v>59</v>
      </c>
      <c r="B4349" s="135" t="s">
        <v>58</v>
      </c>
      <c r="C4349" s="136">
        <v>44684</v>
      </c>
      <c r="D4349" s="137" cm="1">
        <f t="array" ref="D4349">INDEX(Horimetros!$4:$4,1,'Tabela Horímetros'!F4349)</f>
        <v>0</v>
      </c>
      <c r="F4349">
        <f t="shared" si="68"/>
        <v>485</v>
      </c>
      <c r="H4349" s="59"/>
    </row>
    <row r="4350" spans="1:8">
      <c r="A4350" s="4" t="s">
        <v>61</v>
      </c>
      <c r="B4350" s="135" t="s">
        <v>60</v>
      </c>
      <c r="C4350" s="136">
        <v>44684</v>
      </c>
      <c r="D4350" s="137" cm="1">
        <f t="array" ref="D4350">INDEX(Horimetros!$5:$5,1,'Tabela Horímetros'!F4350)</f>
        <v>27586</v>
      </c>
      <c r="F4350">
        <f t="shared" si="68"/>
        <v>485</v>
      </c>
      <c r="H4350" s="59"/>
    </row>
    <row r="4351" spans="1:8">
      <c r="A4351" s="4" t="s">
        <v>63</v>
      </c>
      <c r="B4351" s="135" t="s">
        <v>62</v>
      </c>
      <c r="C4351" s="136">
        <v>44684</v>
      </c>
      <c r="D4351" s="137" cm="1">
        <f t="array" ref="D4351">INDEX(Horimetros!$6:$6,1,'Tabela Horímetros'!F4351)</f>
        <v>23612</v>
      </c>
      <c r="F4351">
        <f t="shared" si="68"/>
        <v>485</v>
      </c>
      <c r="H4351" s="59"/>
    </row>
    <row r="4352" spans="1:8">
      <c r="A4352" s="4" t="s">
        <v>68</v>
      </c>
      <c r="B4352" s="135" t="s">
        <v>67</v>
      </c>
      <c r="C4352" s="136">
        <v>44684</v>
      </c>
      <c r="D4352" s="137" cm="1">
        <f t="array" ref="D4352">INDEX(Horimetros!$7:$7,1,'Tabela Horímetros'!F4352)</f>
        <v>27278</v>
      </c>
      <c r="F4352">
        <f t="shared" si="68"/>
        <v>485</v>
      </c>
      <c r="H4352" s="59"/>
    </row>
    <row r="4353" spans="1:8">
      <c r="A4353" s="4" t="s">
        <v>72</v>
      </c>
      <c r="B4353" s="135" t="s">
        <v>71</v>
      </c>
      <c r="C4353" s="136">
        <v>44684</v>
      </c>
      <c r="D4353" s="137" cm="1">
        <f t="array" ref="D4353">INDEX(Horimetros!$8:$8,1,'Tabela Horímetros'!F4353)</f>
        <v>25538</v>
      </c>
      <c r="F4353">
        <f t="shared" si="68"/>
        <v>485</v>
      </c>
      <c r="H4353" s="59"/>
    </row>
    <row r="4354" spans="1:8">
      <c r="A4354" s="4" t="s">
        <v>76</v>
      </c>
      <c r="B4354" s="135" t="s">
        <v>75</v>
      </c>
      <c r="C4354" s="136">
        <v>44684</v>
      </c>
      <c r="D4354" s="137" t="e" cm="1">
        <f t="array" ref="D4354">INDEX(Horimetros!#REF!,1,'Tabela Horímetros'!F4354)</f>
        <v>#REF!</v>
      </c>
      <c r="F4354">
        <f t="shared" si="68"/>
        <v>485</v>
      </c>
      <c r="H4354" s="59"/>
    </row>
    <row r="4355" spans="1:8">
      <c r="A4355" s="4" t="s">
        <v>80</v>
      </c>
      <c r="B4355" s="135" t="s">
        <v>79</v>
      </c>
      <c r="C4355" s="136">
        <v>44684</v>
      </c>
      <c r="D4355" s="137" t="e" cm="1">
        <f t="array" ref="D4355">INDEX(Horimetros!#REF!,1,'Tabela Horímetros'!F4355)</f>
        <v>#REF!</v>
      </c>
      <c r="F4355">
        <f t="shared" si="68"/>
        <v>485</v>
      </c>
      <c r="H4355" s="59"/>
    </row>
    <row r="4356" spans="1:8">
      <c r="A4356" s="4" t="s">
        <v>84</v>
      </c>
      <c r="B4356" s="135" t="s">
        <v>83</v>
      </c>
      <c r="C4356" s="136">
        <v>44684</v>
      </c>
      <c r="D4356" s="137" t="e" cm="1">
        <f t="array" ref="D4356">INDEX(Horimetros!#REF!,1,'Tabela Horímetros'!F4356)</f>
        <v>#REF!</v>
      </c>
      <c r="F4356">
        <f t="shared" si="68"/>
        <v>485</v>
      </c>
      <c r="H4356" s="59"/>
    </row>
    <row r="4357" spans="1:8">
      <c r="A4357" s="4" t="s">
        <v>86</v>
      </c>
      <c r="B4357" s="135" t="s">
        <v>85</v>
      </c>
      <c r="C4357" s="136">
        <v>44684</v>
      </c>
      <c r="D4357" s="137" t="e" cm="1">
        <f t="array" ref="D4357">INDEX(Horimetros!#REF!,1,'Tabela Horímetros'!F4357)</f>
        <v>#REF!</v>
      </c>
      <c r="F4357">
        <f t="shared" si="68"/>
        <v>485</v>
      </c>
      <c r="H4357" s="59"/>
    </row>
    <row r="4358" spans="1:8">
      <c r="A4358" s="4" t="s">
        <v>59</v>
      </c>
      <c r="B4358" s="135" t="s">
        <v>58</v>
      </c>
      <c r="C4358" s="136">
        <v>44685</v>
      </c>
      <c r="D4358" s="137" cm="1">
        <f t="array" ref="D4358">INDEX(Horimetros!$4:$4,1,'Tabela Horímetros'!F4358)</f>
        <v>0</v>
      </c>
      <c r="F4358">
        <f t="shared" si="68"/>
        <v>486</v>
      </c>
      <c r="H4358" s="59"/>
    </row>
    <row r="4359" spans="1:8">
      <c r="A4359" s="4" t="s">
        <v>61</v>
      </c>
      <c r="B4359" s="135" t="s">
        <v>60</v>
      </c>
      <c r="C4359" s="136">
        <v>44685</v>
      </c>
      <c r="D4359" s="137" cm="1">
        <f t="array" ref="D4359">INDEX(Horimetros!$5:$5,1,'Tabela Horímetros'!F4359)</f>
        <v>27607</v>
      </c>
      <c r="F4359">
        <f t="shared" si="68"/>
        <v>486</v>
      </c>
      <c r="H4359" s="59"/>
    </row>
    <row r="4360" spans="1:8">
      <c r="A4360" s="4" t="s">
        <v>63</v>
      </c>
      <c r="B4360" s="135" t="s">
        <v>62</v>
      </c>
      <c r="C4360" s="136">
        <v>44685</v>
      </c>
      <c r="D4360" s="137" cm="1">
        <f t="array" ref="D4360">INDEX(Horimetros!$6:$6,1,'Tabela Horímetros'!F4360)</f>
        <v>23613</v>
      </c>
      <c r="F4360">
        <f t="shared" si="68"/>
        <v>486</v>
      </c>
      <c r="H4360" s="59"/>
    </row>
    <row r="4361" spans="1:8">
      <c r="A4361" s="4" t="s">
        <v>68</v>
      </c>
      <c r="B4361" s="135" t="s">
        <v>67</v>
      </c>
      <c r="C4361" s="136">
        <v>44685</v>
      </c>
      <c r="D4361" s="137" cm="1">
        <f t="array" ref="D4361">INDEX(Horimetros!$7:$7,1,'Tabela Horímetros'!F4361)</f>
        <v>27297</v>
      </c>
      <c r="F4361">
        <f t="shared" si="68"/>
        <v>486</v>
      </c>
      <c r="H4361" s="59"/>
    </row>
    <row r="4362" spans="1:8">
      <c r="A4362" s="4" t="s">
        <v>72</v>
      </c>
      <c r="B4362" s="135" t="s">
        <v>71</v>
      </c>
      <c r="C4362" s="136">
        <v>44685</v>
      </c>
      <c r="D4362" s="137" cm="1">
        <f t="array" ref="D4362">INDEX(Horimetros!$8:$8,1,'Tabela Horímetros'!F4362)</f>
        <v>25556</v>
      </c>
      <c r="F4362">
        <f t="shared" si="68"/>
        <v>486</v>
      </c>
      <c r="H4362" s="59"/>
    </row>
    <row r="4363" spans="1:8">
      <c r="A4363" s="4" t="s">
        <v>76</v>
      </c>
      <c r="B4363" s="135" t="s">
        <v>75</v>
      </c>
      <c r="C4363" s="136">
        <v>44685</v>
      </c>
      <c r="D4363" s="137" t="e" cm="1">
        <f t="array" ref="D4363">INDEX(Horimetros!#REF!,1,'Tabela Horímetros'!F4363)</f>
        <v>#REF!</v>
      </c>
      <c r="F4363">
        <f t="shared" si="68"/>
        <v>486</v>
      </c>
      <c r="H4363" s="59"/>
    </row>
    <row r="4364" spans="1:8">
      <c r="A4364" s="4" t="s">
        <v>80</v>
      </c>
      <c r="B4364" s="135" t="s">
        <v>79</v>
      </c>
      <c r="C4364" s="136">
        <v>44685</v>
      </c>
      <c r="D4364" s="137" t="e" cm="1">
        <f t="array" ref="D4364">INDEX(Horimetros!#REF!,1,'Tabela Horímetros'!F4364)</f>
        <v>#REF!</v>
      </c>
      <c r="F4364">
        <f t="shared" si="68"/>
        <v>486</v>
      </c>
      <c r="H4364" s="59"/>
    </row>
    <row r="4365" spans="1:8">
      <c r="A4365" s="4" t="s">
        <v>84</v>
      </c>
      <c r="B4365" s="135" t="s">
        <v>83</v>
      </c>
      <c r="C4365" s="136">
        <v>44685</v>
      </c>
      <c r="D4365" s="137" t="e" cm="1">
        <f t="array" ref="D4365">INDEX(Horimetros!#REF!,1,'Tabela Horímetros'!F4365)</f>
        <v>#REF!</v>
      </c>
      <c r="F4365">
        <f t="shared" si="68"/>
        <v>486</v>
      </c>
      <c r="H4365" s="59"/>
    </row>
    <row r="4366" spans="1:8">
      <c r="A4366" s="4" t="s">
        <v>86</v>
      </c>
      <c r="B4366" s="135" t="s">
        <v>85</v>
      </c>
      <c r="C4366" s="136">
        <v>44685</v>
      </c>
      <c r="D4366" s="137" t="e" cm="1">
        <f t="array" ref="D4366">INDEX(Horimetros!#REF!,1,'Tabela Horímetros'!F4366)</f>
        <v>#REF!</v>
      </c>
      <c r="F4366">
        <f t="shared" si="68"/>
        <v>486</v>
      </c>
      <c r="H4366" s="59"/>
    </row>
    <row r="4367" spans="1:8">
      <c r="A4367" s="4" t="s">
        <v>59</v>
      </c>
      <c r="B4367" s="135" t="s">
        <v>58</v>
      </c>
      <c r="C4367" s="136">
        <v>44686</v>
      </c>
      <c r="D4367" s="137" cm="1">
        <f t="array" ref="D4367">INDEX(Horimetros!$4:$4,1,'Tabela Horímetros'!F4367)</f>
        <v>0</v>
      </c>
      <c r="F4367">
        <f t="shared" si="68"/>
        <v>487</v>
      </c>
      <c r="H4367" s="59"/>
    </row>
    <row r="4368" spans="1:8">
      <c r="A4368" s="4" t="s">
        <v>61</v>
      </c>
      <c r="B4368" s="135" t="s">
        <v>60</v>
      </c>
      <c r="C4368" s="136">
        <v>44686</v>
      </c>
      <c r="D4368" s="137" cm="1">
        <f t="array" ref="D4368">INDEX(Horimetros!$5:$5,1,'Tabela Horímetros'!F4368)</f>
        <v>27627</v>
      </c>
      <c r="F4368">
        <f t="shared" si="68"/>
        <v>487</v>
      </c>
      <c r="H4368" s="59"/>
    </row>
    <row r="4369" spans="1:8">
      <c r="A4369" s="4" t="s">
        <v>63</v>
      </c>
      <c r="B4369" s="135" t="s">
        <v>62</v>
      </c>
      <c r="C4369" s="136">
        <v>44686</v>
      </c>
      <c r="D4369" s="137" cm="1">
        <f t="array" ref="D4369">INDEX(Horimetros!$6:$6,1,'Tabela Horímetros'!F4369)</f>
        <v>23613</v>
      </c>
      <c r="F4369">
        <f t="shared" si="68"/>
        <v>487</v>
      </c>
      <c r="H4369" s="59"/>
    </row>
    <row r="4370" spans="1:8">
      <c r="A4370" s="4" t="s">
        <v>68</v>
      </c>
      <c r="B4370" s="135" t="s">
        <v>67</v>
      </c>
      <c r="C4370" s="136">
        <v>44686</v>
      </c>
      <c r="D4370" s="137" cm="1">
        <f t="array" ref="D4370">INDEX(Horimetros!$7:$7,1,'Tabela Horímetros'!F4370)</f>
        <v>27318</v>
      </c>
      <c r="F4370">
        <f t="shared" si="68"/>
        <v>487</v>
      </c>
      <c r="H4370" s="59"/>
    </row>
    <row r="4371" spans="1:8">
      <c r="A4371" s="4" t="s">
        <v>72</v>
      </c>
      <c r="B4371" s="135" t="s">
        <v>71</v>
      </c>
      <c r="C4371" s="136">
        <v>44686</v>
      </c>
      <c r="D4371" s="137" cm="1">
        <f t="array" ref="D4371">INDEX(Horimetros!$8:$8,1,'Tabela Horímetros'!F4371)</f>
        <v>25575</v>
      </c>
      <c r="F4371">
        <f t="shared" si="68"/>
        <v>487</v>
      </c>
      <c r="H4371" s="59"/>
    </row>
    <row r="4372" spans="1:8">
      <c r="A4372" s="4" t="s">
        <v>76</v>
      </c>
      <c r="B4372" s="135" t="s">
        <v>75</v>
      </c>
      <c r="C4372" s="136">
        <v>44686</v>
      </c>
      <c r="D4372" s="137" t="e" cm="1">
        <f t="array" ref="D4372">INDEX(Horimetros!#REF!,1,'Tabela Horímetros'!F4372)</f>
        <v>#REF!</v>
      </c>
      <c r="F4372">
        <f t="shared" si="68"/>
        <v>487</v>
      </c>
      <c r="H4372" s="59"/>
    </row>
    <row r="4373" spans="1:8">
      <c r="A4373" s="4" t="s">
        <v>80</v>
      </c>
      <c r="B4373" s="135" t="s">
        <v>79</v>
      </c>
      <c r="C4373" s="136">
        <v>44686</v>
      </c>
      <c r="D4373" s="137" t="e" cm="1">
        <f t="array" ref="D4373">INDEX(Horimetros!#REF!,1,'Tabela Horímetros'!F4373)</f>
        <v>#REF!</v>
      </c>
      <c r="F4373">
        <f t="shared" ref="F4373:F4436" si="69">F4364+1</f>
        <v>487</v>
      </c>
      <c r="H4373" s="59"/>
    </row>
    <row r="4374" spans="1:8">
      <c r="A4374" s="4" t="s">
        <v>84</v>
      </c>
      <c r="B4374" s="135" t="s">
        <v>83</v>
      </c>
      <c r="C4374" s="136">
        <v>44686</v>
      </c>
      <c r="D4374" s="137" t="e" cm="1">
        <f t="array" ref="D4374">INDEX(Horimetros!#REF!,1,'Tabela Horímetros'!F4374)</f>
        <v>#REF!</v>
      </c>
      <c r="F4374">
        <f t="shared" si="69"/>
        <v>487</v>
      </c>
      <c r="H4374" s="59"/>
    </row>
    <row r="4375" spans="1:8">
      <c r="A4375" s="4" t="s">
        <v>86</v>
      </c>
      <c r="B4375" s="135" t="s">
        <v>85</v>
      </c>
      <c r="C4375" s="136">
        <v>44686</v>
      </c>
      <c r="D4375" s="137" t="e" cm="1">
        <f t="array" ref="D4375">INDEX(Horimetros!#REF!,1,'Tabela Horímetros'!F4375)</f>
        <v>#REF!</v>
      </c>
      <c r="F4375">
        <f t="shared" si="69"/>
        <v>487</v>
      </c>
      <c r="H4375" s="59"/>
    </row>
    <row r="4376" spans="1:8">
      <c r="A4376" s="4" t="s">
        <v>59</v>
      </c>
      <c r="B4376" s="135" t="s">
        <v>58</v>
      </c>
      <c r="C4376" s="136">
        <v>44687</v>
      </c>
      <c r="D4376" s="137" cm="1">
        <f t="array" ref="D4376">INDEX(Horimetros!$4:$4,1,'Tabela Horímetros'!F4376)</f>
        <v>0</v>
      </c>
      <c r="F4376">
        <f t="shared" si="69"/>
        <v>488</v>
      </c>
      <c r="H4376" s="59"/>
    </row>
    <row r="4377" spans="1:8">
      <c r="A4377" s="4" t="s">
        <v>61</v>
      </c>
      <c r="B4377" s="135" t="s">
        <v>60</v>
      </c>
      <c r="C4377" s="136">
        <v>44687</v>
      </c>
      <c r="D4377" s="137" cm="1">
        <f t="array" ref="D4377">INDEX(Horimetros!$5:$5,1,'Tabela Horímetros'!F4377)</f>
        <v>27636</v>
      </c>
      <c r="F4377">
        <f t="shared" si="69"/>
        <v>488</v>
      </c>
      <c r="H4377" s="59"/>
    </row>
    <row r="4378" spans="1:8">
      <c r="A4378" s="4" t="s">
        <v>63</v>
      </c>
      <c r="B4378" s="135" t="s">
        <v>62</v>
      </c>
      <c r="C4378" s="136">
        <v>44687</v>
      </c>
      <c r="D4378" s="137" cm="1">
        <f t="array" ref="D4378">INDEX(Horimetros!$6:$6,1,'Tabela Horímetros'!F4378)</f>
        <v>23620</v>
      </c>
      <c r="F4378">
        <f t="shared" si="69"/>
        <v>488</v>
      </c>
      <c r="H4378" s="59"/>
    </row>
    <row r="4379" spans="1:8">
      <c r="A4379" s="4" t="s">
        <v>68</v>
      </c>
      <c r="B4379" s="135" t="s">
        <v>67</v>
      </c>
      <c r="C4379" s="136">
        <v>44687</v>
      </c>
      <c r="D4379" s="137" cm="1">
        <f t="array" ref="D4379">INDEX(Horimetros!$7:$7,1,'Tabela Horímetros'!F4379)</f>
        <v>27332</v>
      </c>
      <c r="F4379">
        <f t="shared" si="69"/>
        <v>488</v>
      </c>
      <c r="H4379" s="59"/>
    </row>
    <row r="4380" spans="1:8">
      <c r="A4380" s="4" t="s">
        <v>72</v>
      </c>
      <c r="B4380" s="135" t="s">
        <v>71</v>
      </c>
      <c r="C4380" s="136">
        <v>44687</v>
      </c>
      <c r="D4380" s="137" cm="1">
        <f t="array" ref="D4380">INDEX(Horimetros!$8:$8,1,'Tabela Horímetros'!F4380)</f>
        <v>25582</v>
      </c>
      <c r="F4380">
        <f t="shared" si="69"/>
        <v>488</v>
      </c>
      <c r="H4380" s="59"/>
    </row>
    <row r="4381" spans="1:8">
      <c r="A4381" s="4" t="s">
        <v>76</v>
      </c>
      <c r="B4381" s="135" t="s">
        <v>75</v>
      </c>
      <c r="C4381" s="136">
        <v>44687</v>
      </c>
      <c r="D4381" s="137" t="e" cm="1">
        <f t="array" ref="D4381">INDEX(Horimetros!#REF!,1,'Tabela Horímetros'!F4381)</f>
        <v>#REF!</v>
      </c>
      <c r="F4381">
        <f t="shared" si="69"/>
        <v>488</v>
      </c>
      <c r="H4381" s="59"/>
    </row>
    <row r="4382" spans="1:8">
      <c r="A4382" s="4" t="s">
        <v>80</v>
      </c>
      <c r="B4382" s="135" t="s">
        <v>79</v>
      </c>
      <c r="C4382" s="136">
        <v>44687</v>
      </c>
      <c r="D4382" s="137" t="e" cm="1">
        <f t="array" ref="D4382">INDEX(Horimetros!#REF!,1,'Tabela Horímetros'!F4382)</f>
        <v>#REF!</v>
      </c>
      <c r="F4382">
        <f t="shared" si="69"/>
        <v>488</v>
      </c>
      <c r="H4382" s="59"/>
    </row>
    <row r="4383" spans="1:8">
      <c r="A4383" s="4" t="s">
        <v>84</v>
      </c>
      <c r="B4383" s="135" t="s">
        <v>83</v>
      </c>
      <c r="C4383" s="136">
        <v>44687</v>
      </c>
      <c r="D4383" s="137" t="e" cm="1">
        <f t="array" ref="D4383">INDEX(Horimetros!#REF!,1,'Tabela Horímetros'!F4383)</f>
        <v>#REF!</v>
      </c>
      <c r="F4383">
        <f t="shared" si="69"/>
        <v>488</v>
      </c>
      <c r="H4383" s="59"/>
    </row>
    <row r="4384" spans="1:8">
      <c r="A4384" s="4" t="s">
        <v>86</v>
      </c>
      <c r="B4384" s="135" t="s">
        <v>85</v>
      </c>
      <c r="C4384" s="136">
        <v>44687</v>
      </c>
      <c r="D4384" s="137" t="e" cm="1">
        <f t="array" ref="D4384">INDEX(Horimetros!#REF!,1,'Tabela Horímetros'!F4384)</f>
        <v>#REF!</v>
      </c>
      <c r="F4384">
        <f t="shared" si="69"/>
        <v>488</v>
      </c>
      <c r="H4384" s="59"/>
    </row>
    <row r="4385" spans="1:8">
      <c r="A4385" s="4" t="s">
        <v>59</v>
      </c>
      <c r="B4385" s="135" t="s">
        <v>58</v>
      </c>
      <c r="C4385" s="136">
        <v>44688</v>
      </c>
      <c r="D4385" s="137" cm="1">
        <f t="array" ref="D4385">INDEX(Horimetros!$4:$4,1,'Tabela Horímetros'!F4385)</f>
        <v>0</v>
      </c>
      <c r="F4385">
        <f t="shared" si="69"/>
        <v>489</v>
      </c>
      <c r="H4385" s="59"/>
    </row>
    <row r="4386" spans="1:8">
      <c r="A4386" s="4" t="s">
        <v>61</v>
      </c>
      <c r="B4386" s="135" t="s">
        <v>60</v>
      </c>
      <c r="C4386" s="136">
        <v>44688</v>
      </c>
      <c r="D4386" s="137" cm="1">
        <f t="array" ref="D4386">INDEX(Horimetros!$5:$5,1,'Tabela Horímetros'!F4386)</f>
        <v>27652</v>
      </c>
      <c r="F4386">
        <f t="shared" si="69"/>
        <v>489</v>
      </c>
      <c r="H4386" s="59"/>
    </row>
    <row r="4387" spans="1:8">
      <c r="A4387" s="4" t="s">
        <v>63</v>
      </c>
      <c r="B4387" s="135" t="s">
        <v>62</v>
      </c>
      <c r="C4387" s="136">
        <v>44688</v>
      </c>
      <c r="D4387" s="137" cm="1">
        <f t="array" ref="D4387">INDEX(Horimetros!$6:$6,1,'Tabela Horímetros'!F4387)</f>
        <v>23641</v>
      </c>
      <c r="F4387">
        <f t="shared" si="69"/>
        <v>489</v>
      </c>
      <c r="H4387" s="59"/>
    </row>
    <row r="4388" spans="1:8">
      <c r="A4388" s="4" t="s">
        <v>68</v>
      </c>
      <c r="B4388" s="135" t="s">
        <v>67</v>
      </c>
      <c r="C4388" s="136">
        <v>44688</v>
      </c>
      <c r="D4388" s="137" cm="1">
        <f t="array" ref="D4388">INDEX(Horimetros!$7:$7,1,'Tabela Horímetros'!F4388)</f>
        <v>27350</v>
      </c>
      <c r="F4388">
        <f t="shared" si="69"/>
        <v>489</v>
      </c>
      <c r="H4388" s="59"/>
    </row>
    <row r="4389" spans="1:8">
      <c r="A4389" s="4" t="s">
        <v>72</v>
      </c>
      <c r="B4389" s="135" t="s">
        <v>71</v>
      </c>
      <c r="C4389" s="136">
        <v>44688</v>
      </c>
      <c r="D4389" s="137" cm="1">
        <f t="array" ref="D4389">INDEX(Horimetros!$8:$8,1,'Tabela Horímetros'!F4389)</f>
        <v>25597</v>
      </c>
      <c r="F4389">
        <f t="shared" si="69"/>
        <v>489</v>
      </c>
      <c r="H4389" s="59"/>
    </row>
    <row r="4390" spans="1:8">
      <c r="A4390" s="4" t="s">
        <v>76</v>
      </c>
      <c r="B4390" s="135" t="s">
        <v>75</v>
      </c>
      <c r="C4390" s="136">
        <v>44688</v>
      </c>
      <c r="D4390" s="137" t="e" cm="1">
        <f t="array" ref="D4390">INDEX(Horimetros!#REF!,1,'Tabela Horímetros'!F4390)</f>
        <v>#REF!</v>
      </c>
      <c r="F4390">
        <f t="shared" si="69"/>
        <v>489</v>
      </c>
      <c r="H4390" s="59"/>
    </row>
    <row r="4391" spans="1:8">
      <c r="A4391" s="4" t="s">
        <v>80</v>
      </c>
      <c r="B4391" s="135" t="s">
        <v>79</v>
      </c>
      <c r="C4391" s="136">
        <v>44688</v>
      </c>
      <c r="D4391" s="137" t="e" cm="1">
        <f t="array" ref="D4391">INDEX(Horimetros!#REF!,1,'Tabela Horímetros'!F4391)</f>
        <v>#REF!</v>
      </c>
      <c r="F4391">
        <f t="shared" si="69"/>
        <v>489</v>
      </c>
      <c r="H4391" s="59"/>
    </row>
    <row r="4392" spans="1:8">
      <c r="A4392" s="4" t="s">
        <v>84</v>
      </c>
      <c r="B4392" s="135" t="s">
        <v>83</v>
      </c>
      <c r="C4392" s="136">
        <v>44688</v>
      </c>
      <c r="D4392" s="137" t="e" cm="1">
        <f t="array" ref="D4392">INDEX(Horimetros!#REF!,1,'Tabela Horímetros'!F4392)</f>
        <v>#REF!</v>
      </c>
      <c r="F4392">
        <f t="shared" si="69"/>
        <v>489</v>
      </c>
      <c r="H4392" s="59"/>
    </row>
    <row r="4393" spans="1:8">
      <c r="A4393" s="4" t="s">
        <v>86</v>
      </c>
      <c r="B4393" s="135" t="s">
        <v>85</v>
      </c>
      <c r="C4393" s="136">
        <v>44688</v>
      </c>
      <c r="D4393" s="137" t="e" cm="1">
        <f t="array" ref="D4393">INDEX(Horimetros!#REF!,1,'Tabela Horímetros'!F4393)</f>
        <v>#REF!</v>
      </c>
      <c r="F4393">
        <f t="shared" si="69"/>
        <v>489</v>
      </c>
      <c r="H4393" s="59"/>
    </row>
    <row r="4394" spans="1:8">
      <c r="A4394" s="4" t="s">
        <v>59</v>
      </c>
      <c r="B4394" s="135" t="s">
        <v>58</v>
      </c>
      <c r="C4394" s="136">
        <v>44689</v>
      </c>
      <c r="D4394" s="137" cm="1">
        <f t="array" ref="D4394">INDEX(Horimetros!$4:$4,1,'Tabela Horímetros'!F4394)</f>
        <v>0</v>
      </c>
      <c r="F4394">
        <f t="shared" si="69"/>
        <v>490</v>
      </c>
      <c r="H4394" s="59"/>
    </row>
    <row r="4395" spans="1:8">
      <c r="A4395" s="4" t="s">
        <v>61</v>
      </c>
      <c r="B4395" s="135" t="s">
        <v>60</v>
      </c>
      <c r="C4395" s="136">
        <v>44689</v>
      </c>
      <c r="D4395" s="137" cm="1">
        <f t="array" ref="D4395">INDEX(Horimetros!$5:$5,1,'Tabela Horímetros'!F4395)</f>
        <v>27669</v>
      </c>
      <c r="F4395">
        <f t="shared" si="69"/>
        <v>490</v>
      </c>
      <c r="H4395" s="59"/>
    </row>
    <row r="4396" spans="1:8">
      <c r="A4396" s="4" t="s">
        <v>63</v>
      </c>
      <c r="B4396" s="135" t="s">
        <v>62</v>
      </c>
      <c r="C4396" s="136">
        <v>44689</v>
      </c>
      <c r="D4396" s="137" cm="1">
        <f t="array" ref="D4396">INDEX(Horimetros!$6:$6,1,'Tabela Horímetros'!F4396)</f>
        <v>23658</v>
      </c>
      <c r="F4396">
        <f t="shared" si="69"/>
        <v>490</v>
      </c>
      <c r="H4396" s="59"/>
    </row>
    <row r="4397" spans="1:8">
      <c r="A4397" s="4" t="s">
        <v>68</v>
      </c>
      <c r="B4397" s="135" t="s">
        <v>67</v>
      </c>
      <c r="C4397" s="136">
        <v>44689</v>
      </c>
      <c r="D4397" s="137" cm="1">
        <f t="array" ref="D4397">INDEX(Horimetros!$7:$7,1,'Tabela Horímetros'!F4397)</f>
        <v>27369</v>
      </c>
      <c r="F4397">
        <f t="shared" si="69"/>
        <v>490</v>
      </c>
      <c r="H4397" s="59"/>
    </row>
    <row r="4398" spans="1:8">
      <c r="A4398" s="4" t="s">
        <v>72</v>
      </c>
      <c r="B4398" s="135" t="s">
        <v>71</v>
      </c>
      <c r="C4398" s="136">
        <v>44689</v>
      </c>
      <c r="D4398" s="137" cm="1">
        <f t="array" ref="D4398">INDEX(Horimetros!$8:$8,1,'Tabela Horímetros'!F4398)</f>
        <v>25613</v>
      </c>
      <c r="F4398">
        <f t="shared" si="69"/>
        <v>490</v>
      </c>
      <c r="H4398" s="59"/>
    </row>
    <row r="4399" spans="1:8">
      <c r="A4399" s="4" t="s">
        <v>76</v>
      </c>
      <c r="B4399" s="135" t="s">
        <v>75</v>
      </c>
      <c r="C4399" s="136">
        <v>44689</v>
      </c>
      <c r="D4399" s="137" t="e" cm="1">
        <f t="array" ref="D4399">INDEX(Horimetros!#REF!,1,'Tabela Horímetros'!F4399)</f>
        <v>#REF!</v>
      </c>
      <c r="F4399">
        <f t="shared" si="69"/>
        <v>490</v>
      </c>
      <c r="H4399" s="59"/>
    </row>
    <row r="4400" spans="1:8">
      <c r="A4400" s="4" t="s">
        <v>80</v>
      </c>
      <c r="B4400" s="135" t="s">
        <v>79</v>
      </c>
      <c r="C4400" s="136">
        <v>44689</v>
      </c>
      <c r="D4400" s="137" t="e" cm="1">
        <f t="array" ref="D4400">INDEX(Horimetros!#REF!,1,'Tabela Horímetros'!F4400)</f>
        <v>#REF!</v>
      </c>
      <c r="F4400">
        <f t="shared" si="69"/>
        <v>490</v>
      </c>
      <c r="H4400" s="59"/>
    </row>
    <row r="4401" spans="1:8">
      <c r="A4401" s="4" t="s">
        <v>84</v>
      </c>
      <c r="B4401" s="135" t="s">
        <v>83</v>
      </c>
      <c r="C4401" s="136">
        <v>44689</v>
      </c>
      <c r="D4401" s="137" t="e" cm="1">
        <f t="array" ref="D4401">INDEX(Horimetros!#REF!,1,'Tabela Horímetros'!F4401)</f>
        <v>#REF!</v>
      </c>
      <c r="F4401">
        <f t="shared" si="69"/>
        <v>490</v>
      </c>
      <c r="H4401" s="59"/>
    </row>
    <row r="4402" spans="1:8">
      <c r="A4402" s="4" t="s">
        <v>86</v>
      </c>
      <c r="B4402" s="135" t="s">
        <v>85</v>
      </c>
      <c r="C4402" s="136">
        <v>44689</v>
      </c>
      <c r="D4402" s="137" t="e" cm="1">
        <f t="array" ref="D4402">INDEX(Horimetros!#REF!,1,'Tabela Horímetros'!F4402)</f>
        <v>#REF!</v>
      </c>
      <c r="F4402">
        <f t="shared" si="69"/>
        <v>490</v>
      </c>
      <c r="H4402" s="59"/>
    </row>
    <row r="4403" spans="1:8">
      <c r="A4403" s="4" t="s">
        <v>59</v>
      </c>
      <c r="B4403" s="135" t="s">
        <v>58</v>
      </c>
      <c r="C4403" s="136">
        <v>44690</v>
      </c>
      <c r="D4403" s="137" cm="1">
        <f t="array" ref="D4403">INDEX(Horimetros!$4:$4,1,'Tabela Horímetros'!F4403)</f>
        <v>0</v>
      </c>
      <c r="F4403">
        <f t="shared" si="69"/>
        <v>491</v>
      </c>
      <c r="H4403" s="59"/>
    </row>
    <row r="4404" spans="1:8">
      <c r="A4404" s="4" t="s">
        <v>61</v>
      </c>
      <c r="B4404" s="135" t="s">
        <v>60</v>
      </c>
      <c r="C4404" s="136">
        <v>44690</v>
      </c>
      <c r="D4404" s="137" cm="1">
        <f t="array" ref="D4404">INDEX(Horimetros!$5:$5,1,'Tabela Horímetros'!F4404)</f>
        <v>27692</v>
      </c>
      <c r="F4404">
        <f t="shared" si="69"/>
        <v>491</v>
      </c>
      <c r="H4404" s="59"/>
    </row>
    <row r="4405" spans="1:8">
      <c r="A4405" s="4" t="s">
        <v>63</v>
      </c>
      <c r="B4405" s="135" t="s">
        <v>62</v>
      </c>
      <c r="C4405" s="136">
        <v>44690</v>
      </c>
      <c r="D4405" s="137" cm="1">
        <f t="array" ref="D4405">INDEX(Horimetros!$6:$6,1,'Tabela Horímetros'!F4405)</f>
        <v>23680</v>
      </c>
      <c r="F4405">
        <f t="shared" si="69"/>
        <v>491</v>
      </c>
      <c r="H4405" s="59"/>
    </row>
    <row r="4406" spans="1:8">
      <c r="A4406" s="4" t="s">
        <v>68</v>
      </c>
      <c r="B4406" s="135" t="s">
        <v>67</v>
      </c>
      <c r="C4406" s="136">
        <v>44690</v>
      </c>
      <c r="D4406" s="137" cm="1">
        <f t="array" ref="D4406">INDEX(Horimetros!$7:$7,1,'Tabela Horímetros'!F4406)</f>
        <v>27370</v>
      </c>
      <c r="F4406">
        <f t="shared" si="69"/>
        <v>491</v>
      </c>
      <c r="H4406" s="59"/>
    </row>
    <row r="4407" spans="1:8">
      <c r="A4407" s="4" t="s">
        <v>72</v>
      </c>
      <c r="B4407" s="135" t="s">
        <v>71</v>
      </c>
      <c r="C4407" s="136">
        <v>44690</v>
      </c>
      <c r="D4407" s="137" cm="1">
        <f t="array" ref="D4407">INDEX(Horimetros!$8:$8,1,'Tabela Horímetros'!F4407)</f>
        <v>25637</v>
      </c>
      <c r="F4407">
        <f t="shared" si="69"/>
        <v>491</v>
      </c>
      <c r="H4407" s="59"/>
    </row>
    <row r="4408" spans="1:8">
      <c r="A4408" s="4" t="s">
        <v>76</v>
      </c>
      <c r="B4408" s="135" t="s">
        <v>75</v>
      </c>
      <c r="C4408" s="136">
        <v>44690</v>
      </c>
      <c r="D4408" s="137" t="e" cm="1">
        <f t="array" ref="D4408">INDEX(Horimetros!#REF!,1,'Tabela Horímetros'!F4408)</f>
        <v>#REF!</v>
      </c>
      <c r="F4408">
        <f t="shared" si="69"/>
        <v>491</v>
      </c>
      <c r="H4408" s="59"/>
    </row>
    <row r="4409" spans="1:8">
      <c r="A4409" s="4" t="s">
        <v>80</v>
      </c>
      <c r="B4409" s="135" t="s">
        <v>79</v>
      </c>
      <c r="C4409" s="136">
        <v>44690</v>
      </c>
      <c r="D4409" s="137" t="e" cm="1">
        <f t="array" ref="D4409">INDEX(Horimetros!#REF!,1,'Tabela Horímetros'!F4409)</f>
        <v>#REF!</v>
      </c>
      <c r="F4409">
        <f t="shared" si="69"/>
        <v>491</v>
      </c>
      <c r="H4409" s="59"/>
    </row>
    <row r="4410" spans="1:8">
      <c r="A4410" s="4" t="s">
        <v>84</v>
      </c>
      <c r="B4410" s="135" t="s">
        <v>83</v>
      </c>
      <c r="C4410" s="136">
        <v>44690</v>
      </c>
      <c r="D4410" s="137" t="e" cm="1">
        <f t="array" ref="D4410">INDEX(Horimetros!#REF!,1,'Tabela Horímetros'!F4410)</f>
        <v>#REF!</v>
      </c>
      <c r="F4410">
        <f t="shared" si="69"/>
        <v>491</v>
      </c>
      <c r="H4410" s="59"/>
    </row>
    <row r="4411" spans="1:8">
      <c r="A4411" s="4" t="s">
        <v>86</v>
      </c>
      <c r="B4411" s="135" t="s">
        <v>85</v>
      </c>
      <c r="C4411" s="136">
        <v>44690</v>
      </c>
      <c r="D4411" s="137" t="e" cm="1">
        <f t="array" ref="D4411">INDEX(Horimetros!#REF!,1,'Tabela Horímetros'!F4411)</f>
        <v>#REF!</v>
      </c>
      <c r="F4411">
        <f t="shared" si="69"/>
        <v>491</v>
      </c>
      <c r="H4411" s="59"/>
    </row>
    <row r="4412" spans="1:8">
      <c r="A4412" s="4" t="s">
        <v>59</v>
      </c>
      <c r="B4412" s="135" t="s">
        <v>58</v>
      </c>
      <c r="C4412" s="136">
        <v>44691</v>
      </c>
      <c r="D4412" s="137" cm="1">
        <f t="array" ref="D4412">INDEX(Horimetros!$4:$4,1,'Tabela Horímetros'!F4412)</f>
        <v>0</v>
      </c>
      <c r="F4412">
        <f t="shared" si="69"/>
        <v>492</v>
      </c>
      <c r="H4412" s="59"/>
    </row>
    <row r="4413" spans="1:8">
      <c r="A4413" s="4" t="s">
        <v>61</v>
      </c>
      <c r="B4413" s="135" t="s">
        <v>60</v>
      </c>
      <c r="C4413" s="136">
        <v>44691</v>
      </c>
      <c r="D4413" s="137" cm="1">
        <f t="array" ref="D4413">INDEX(Horimetros!$5:$5,1,'Tabela Horímetros'!F4413)</f>
        <v>27703</v>
      </c>
      <c r="F4413">
        <f t="shared" si="69"/>
        <v>492</v>
      </c>
      <c r="H4413" s="59"/>
    </row>
    <row r="4414" spans="1:8">
      <c r="A4414" s="4" t="s">
        <v>63</v>
      </c>
      <c r="B4414" s="135" t="s">
        <v>62</v>
      </c>
      <c r="C4414" s="136">
        <v>44691</v>
      </c>
      <c r="D4414" s="137" cm="1">
        <f t="array" ref="D4414">INDEX(Horimetros!$6:$6,1,'Tabela Horímetros'!F4414)</f>
        <v>23701</v>
      </c>
      <c r="F4414">
        <f t="shared" si="69"/>
        <v>492</v>
      </c>
      <c r="H4414" s="59"/>
    </row>
    <row r="4415" spans="1:8">
      <c r="A4415" s="4" t="s">
        <v>68</v>
      </c>
      <c r="B4415" s="135" t="s">
        <v>67</v>
      </c>
      <c r="C4415" s="136">
        <v>44691</v>
      </c>
      <c r="D4415" s="137" cm="1">
        <f t="array" ref="D4415">INDEX(Horimetros!$7:$7,1,'Tabela Horímetros'!F4415)</f>
        <v>27378</v>
      </c>
      <c r="F4415">
        <f t="shared" si="69"/>
        <v>492</v>
      </c>
      <c r="H4415" s="59"/>
    </row>
    <row r="4416" spans="1:8">
      <c r="A4416" s="4" t="s">
        <v>72</v>
      </c>
      <c r="B4416" s="135" t="s">
        <v>71</v>
      </c>
      <c r="C4416" s="136">
        <v>44691</v>
      </c>
      <c r="D4416" s="137" cm="1">
        <f t="array" ref="D4416">INDEX(Horimetros!$8:$8,1,'Tabela Horímetros'!F4416)</f>
        <v>25638</v>
      </c>
      <c r="F4416">
        <f t="shared" si="69"/>
        <v>492</v>
      </c>
      <c r="H4416" s="59"/>
    </row>
    <row r="4417" spans="1:8">
      <c r="A4417" s="4" t="s">
        <v>76</v>
      </c>
      <c r="B4417" s="135" t="s">
        <v>75</v>
      </c>
      <c r="C4417" s="136">
        <v>44691</v>
      </c>
      <c r="D4417" s="137" t="e" cm="1">
        <f t="array" ref="D4417">INDEX(Horimetros!#REF!,1,'Tabela Horímetros'!F4417)</f>
        <v>#REF!</v>
      </c>
      <c r="F4417">
        <f t="shared" si="69"/>
        <v>492</v>
      </c>
      <c r="H4417" s="59"/>
    </row>
    <row r="4418" spans="1:8">
      <c r="A4418" s="4" t="s">
        <v>80</v>
      </c>
      <c r="B4418" s="135" t="s">
        <v>79</v>
      </c>
      <c r="C4418" s="136">
        <v>44691</v>
      </c>
      <c r="D4418" s="137" t="e" cm="1">
        <f t="array" ref="D4418">INDEX(Horimetros!#REF!,1,'Tabela Horímetros'!F4418)</f>
        <v>#REF!</v>
      </c>
      <c r="F4418">
        <f t="shared" si="69"/>
        <v>492</v>
      </c>
      <c r="H4418" s="59"/>
    </row>
    <row r="4419" spans="1:8">
      <c r="A4419" s="4" t="s">
        <v>84</v>
      </c>
      <c r="B4419" s="135" t="s">
        <v>83</v>
      </c>
      <c r="C4419" s="136">
        <v>44691</v>
      </c>
      <c r="D4419" s="137" t="e" cm="1">
        <f t="array" ref="D4419">INDEX(Horimetros!#REF!,1,'Tabela Horímetros'!F4419)</f>
        <v>#REF!</v>
      </c>
      <c r="F4419">
        <f t="shared" si="69"/>
        <v>492</v>
      </c>
      <c r="H4419" s="59"/>
    </row>
    <row r="4420" spans="1:8">
      <c r="A4420" s="4" t="s">
        <v>86</v>
      </c>
      <c r="B4420" s="135" t="s">
        <v>85</v>
      </c>
      <c r="C4420" s="136">
        <v>44691</v>
      </c>
      <c r="D4420" s="137" t="e" cm="1">
        <f t="array" ref="D4420">INDEX(Horimetros!#REF!,1,'Tabela Horímetros'!F4420)</f>
        <v>#REF!</v>
      </c>
      <c r="F4420">
        <f t="shared" si="69"/>
        <v>492</v>
      </c>
      <c r="H4420" s="59"/>
    </row>
    <row r="4421" spans="1:8">
      <c r="A4421" s="4" t="s">
        <v>59</v>
      </c>
      <c r="B4421" s="135" t="s">
        <v>58</v>
      </c>
      <c r="C4421" s="136">
        <v>44692</v>
      </c>
      <c r="D4421" s="137" cm="1">
        <f t="array" ref="D4421">INDEX(Horimetros!$4:$4,1,'Tabela Horímetros'!F4421)</f>
        <v>0</v>
      </c>
      <c r="F4421">
        <f t="shared" si="69"/>
        <v>493</v>
      </c>
      <c r="H4421" s="59"/>
    </row>
    <row r="4422" spans="1:8">
      <c r="A4422" s="4" t="s">
        <v>61</v>
      </c>
      <c r="B4422" s="135" t="s">
        <v>60</v>
      </c>
      <c r="C4422" s="136">
        <v>44692</v>
      </c>
      <c r="D4422" s="137" cm="1">
        <f t="array" ref="D4422">INDEX(Horimetros!$5:$5,1,'Tabela Horímetros'!F4422)</f>
        <v>27704</v>
      </c>
      <c r="F4422">
        <f t="shared" si="69"/>
        <v>493</v>
      </c>
      <c r="H4422" s="59"/>
    </row>
    <row r="4423" spans="1:8">
      <c r="A4423" s="4" t="s">
        <v>63</v>
      </c>
      <c r="B4423" s="135" t="s">
        <v>62</v>
      </c>
      <c r="C4423" s="136">
        <v>44692</v>
      </c>
      <c r="D4423" s="137" cm="1">
        <f t="array" ref="D4423">INDEX(Horimetros!$6:$6,1,'Tabela Horímetros'!F4423)</f>
        <v>23714</v>
      </c>
      <c r="F4423">
        <f t="shared" si="69"/>
        <v>493</v>
      </c>
      <c r="H4423" s="59"/>
    </row>
    <row r="4424" spans="1:8">
      <c r="A4424" s="4" t="s">
        <v>68</v>
      </c>
      <c r="B4424" s="135" t="s">
        <v>67</v>
      </c>
      <c r="C4424" s="136">
        <v>44692</v>
      </c>
      <c r="D4424" s="137" cm="1">
        <f t="array" ref="D4424">INDEX(Horimetros!$7:$7,1,'Tabela Horímetros'!F4424)</f>
        <v>27392</v>
      </c>
      <c r="F4424">
        <f t="shared" si="69"/>
        <v>493</v>
      </c>
      <c r="H4424" s="59"/>
    </row>
    <row r="4425" spans="1:8">
      <c r="A4425" s="4" t="s">
        <v>72</v>
      </c>
      <c r="B4425" s="135" t="s">
        <v>71</v>
      </c>
      <c r="C4425" s="136">
        <v>44692</v>
      </c>
      <c r="D4425" s="137" cm="1">
        <f t="array" ref="D4425">INDEX(Horimetros!$8:$8,1,'Tabela Horímetros'!F4425)</f>
        <v>25647</v>
      </c>
      <c r="F4425">
        <f t="shared" si="69"/>
        <v>493</v>
      </c>
      <c r="H4425" s="59"/>
    </row>
    <row r="4426" spans="1:8">
      <c r="A4426" s="4" t="s">
        <v>76</v>
      </c>
      <c r="B4426" s="135" t="s">
        <v>75</v>
      </c>
      <c r="C4426" s="136">
        <v>44692</v>
      </c>
      <c r="D4426" s="137" t="e" cm="1">
        <f t="array" ref="D4426">INDEX(Horimetros!#REF!,1,'Tabela Horímetros'!F4426)</f>
        <v>#REF!</v>
      </c>
      <c r="F4426">
        <f t="shared" si="69"/>
        <v>493</v>
      </c>
      <c r="H4426" s="59"/>
    </row>
    <row r="4427" spans="1:8">
      <c r="A4427" s="4" t="s">
        <v>80</v>
      </c>
      <c r="B4427" s="135" t="s">
        <v>79</v>
      </c>
      <c r="C4427" s="136">
        <v>44692</v>
      </c>
      <c r="D4427" s="137" t="e" cm="1">
        <f t="array" ref="D4427">INDEX(Horimetros!#REF!,1,'Tabela Horímetros'!F4427)</f>
        <v>#REF!</v>
      </c>
      <c r="F4427">
        <f t="shared" si="69"/>
        <v>493</v>
      </c>
      <c r="H4427" s="59"/>
    </row>
    <row r="4428" spans="1:8">
      <c r="A4428" s="4" t="s">
        <v>84</v>
      </c>
      <c r="B4428" s="135" t="s">
        <v>83</v>
      </c>
      <c r="C4428" s="136">
        <v>44692</v>
      </c>
      <c r="D4428" s="137" t="e" cm="1">
        <f t="array" ref="D4428">INDEX(Horimetros!#REF!,1,'Tabela Horímetros'!F4428)</f>
        <v>#REF!</v>
      </c>
      <c r="F4428">
        <f t="shared" si="69"/>
        <v>493</v>
      </c>
      <c r="H4428" s="59"/>
    </row>
    <row r="4429" spans="1:8">
      <c r="A4429" s="4" t="s">
        <v>86</v>
      </c>
      <c r="B4429" s="135" t="s">
        <v>85</v>
      </c>
      <c r="C4429" s="136">
        <v>44692</v>
      </c>
      <c r="D4429" s="137" t="e" cm="1">
        <f t="array" ref="D4429">INDEX(Horimetros!#REF!,1,'Tabela Horímetros'!F4429)</f>
        <v>#REF!</v>
      </c>
      <c r="F4429">
        <f t="shared" si="69"/>
        <v>493</v>
      </c>
      <c r="H4429" s="59"/>
    </row>
    <row r="4430" spans="1:8">
      <c r="A4430" s="4" t="s">
        <v>59</v>
      </c>
      <c r="B4430" s="135" t="s">
        <v>58</v>
      </c>
      <c r="C4430" s="136">
        <v>44693</v>
      </c>
      <c r="D4430" s="137" cm="1">
        <f t="array" ref="D4430">INDEX(Horimetros!$4:$4,1,'Tabela Horímetros'!F4430)</f>
        <v>0</v>
      </c>
      <c r="F4430">
        <f t="shared" si="69"/>
        <v>494</v>
      </c>
      <c r="H4430" s="59"/>
    </row>
    <row r="4431" spans="1:8">
      <c r="A4431" s="4" t="s">
        <v>61</v>
      </c>
      <c r="B4431" s="135" t="s">
        <v>60</v>
      </c>
      <c r="C4431" s="136">
        <v>44693</v>
      </c>
      <c r="D4431" s="137" cm="1">
        <f t="array" ref="D4431">INDEX(Horimetros!$5:$5,1,'Tabela Horímetros'!F4431)</f>
        <v>27722</v>
      </c>
      <c r="F4431">
        <f t="shared" si="69"/>
        <v>494</v>
      </c>
      <c r="H4431" s="59"/>
    </row>
    <row r="4432" spans="1:8">
      <c r="A4432" s="4" t="s">
        <v>63</v>
      </c>
      <c r="B4432" s="135" t="s">
        <v>62</v>
      </c>
      <c r="C4432" s="136">
        <v>44693</v>
      </c>
      <c r="D4432" s="137" cm="1">
        <f t="array" ref="D4432">INDEX(Horimetros!$6:$6,1,'Tabela Horímetros'!F4432)</f>
        <v>23733</v>
      </c>
      <c r="F4432">
        <f t="shared" si="69"/>
        <v>494</v>
      </c>
      <c r="H4432" s="59"/>
    </row>
    <row r="4433" spans="1:8">
      <c r="A4433" s="4" t="s">
        <v>68</v>
      </c>
      <c r="B4433" s="135" t="s">
        <v>67</v>
      </c>
      <c r="C4433" s="136">
        <v>44693</v>
      </c>
      <c r="D4433" s="137" cm="1">
        <f t="array" ref="D4433">INDEX(Horimetros!$7:$7,1,'Tabela Horímetros'!F4433)</f>
        <v>27404</v>
      </c>
      <c r="F4433">
        <f t="shared" si="69"/>
        <v>494</v>
      </c>
      <c r="H4433" s="59"/>
    </row>
    <row r="4434" spans="1:8">
      <c r="A4434" s="4" t="s">
        <v>72</v>
      </c>
      <c r="B4434" s="135" t="s">
        <v>71</v>
      </c>
      <c r="C4434" s="136">
        <v>44693</v>
      </c>
      <c r="D4434" s="137" cm="1">
        <f t="array" ref="D4434">INDEX(Horimetros!$8:$8,1,'Tabela Horímetros'!F4434)</f>
        <v>25667</v>
      </c>
      <c r="F4434">
        <f t="shared" si="69"/>
        <v>494</v>
      </c>
      <c r="H4434" s="59"/>
    </row>
    <row r="4435" spans="1:8">
      <c r="A4435" s="4" t="s">
        <v>76</v>
      </c>
      <c r="B4435" s="135" t="s">
        <v>75</v>
      </c>
      <c r="C4435" s="136">
        <v>44693</v>
      </c>
      <c r="D4435" s="137" t="e" cm="1">
        <f t="array" ref="D4435">INDEX(Horimetros!#REF!,1,'Tabela Horímetros'!F4435)</f>
        <v>#REF!</v>
      </c>
      <c r="F4435">
        <f t="shared" si="69"/>
        <v>494</v>
      </c>
      <c r="H4435" s="59"/>
    </row>
    <row r="4436" spans="1:8">
      <c r="A4436" s="4" t="s">
        <v>80</v>
      </c>
      <c r="B4436" s="135" t="s">
        <v>79</v>
      </c>
      <c r="C4436" s="136">
        <v>44693</v>
      </c>
      <c r="D4436" s="137" t="e" cm="1">
        <f t="array" ref="D4436">INDEX(Horimetros!#REF!,1,'Tabela Horímetros'!F4436)</f>
        <v>#REF!</v>
      </c>
      <c r="F4436">
        <f t="shared" si="69"/>
        <v>494</v>
      </c>
      <c r="H4436" s="59"/>
    </row>
    <row r="4437" spans="1:8">
      <c r="A4437" s="4" t="s">
        <v>84</v>
      </c>
      <c r="B4437" s="135" t="s">
        <v>83</v>
      </c>
      <c r="C4437" s="136">
        <v>44693</v>
      </c>
      <c r="D4437" s="137" t="e" cm="1">
        <f t="array" ref="D4437">INDEX(Horimetros!#REF!,1,'Tabela Horímetros'!F4437)</f>
        <v>#REF!</v>
      </c>
      <c r="F4437">
        <f t="shared" ref="F4437:F4500" si="70">F4428+1</f>
        <v>494</v>
      </c>
      <c r="H4437" s="59"/>
    </row>
    <row r="4438" spans="1:8">
      <c r="A4438" s="4" t="s">
        <v>86</v>
      </c>
      <c r="B4438" s="135" t="s">
        <v>85</v>
      </c>
      <c r="C4438" s="136">
        <v>44693</v>
      </c>
      <c r="D4438" s="137" t="e" cm="1">
        <f t="array" ref="D4438">INDEX(Horimetros!#REF!,1,'Tabela Horímetros'!F4438)</f>
        <v>#REF!</v>
      </c>
      <c r="F4438">
        <f t="shared" si="70"/>
        <v>494</v>
      </c>
      <c r="H4438" s="59"/>
    </row>
    <row r="4439" spans="1:8">
      <c r="A4439" s="4" t="s">
        <v>59</v>
      </c>
      <c r="B4439" s="135" t="s">
        <v>58</v>
      </c>
      <c r="C4439" s="136">
        <v>44694</v>
      </c>
      <c r="D4439" s="137" cm="1">
        <f t="array" ref="D4439">INDEX(Horimetros!$4:$4,1,'Tabela Horímetros'!F4439)</f>
        <v>0</v>
      </c>
      <c r="F4439">
        <f t="shared" si="70"/>
        <v>495</v>
      </c>
      <c r="H4439" s="59"/>
    </row>
    <row r="4440" spans="1:8">
      <c r="A4440" s="4" t="s">
        <v>61</v>
      </c>
      <c r="B4440" s="135" t="s">
        <v>60</v>
      </c>
      <c r="C4440" s="136">
        <v>44694</v>
      </c>
      <c r="D4440" s="137" cm="1">
        <f t="array" ref="D4440">INDEX(Horimetros!$5:$5,1,'Tabela Horímetros'!F4440)</f>
        <v>27728</v>
      </c>
      <c r="F4440">
        <f t="shared" si="70"/>
        <v>495</v>
      </c>
      <c r="H4440" s="59"/>
    </row>
    <row r="4441" spans="1:8">
      <c r="A4441" s="4" t="s">
        <v>63</v>
      </c>
      <c r="B4441" s="135" t="s">
        <v>62</v>
      </c>
      <c r="C4441" s="136">
        <v>44694</v>
      </c>
      <c r="D4441" s="137" cm="1">
        <f t="array" ref="D4441">INDEX(Horimetros!$6:$6,1,'Tabela Horímetros'!F4441)</f>
        <v>23738</v>
      </c>
      <c r="F4441">
        <f t="shared" si="70"/>
        <v>495</v>
      </c>
      <c r="H4441" s="59"/>
    </row>
    <row r="4442" spans="1:8">
      <c r="A4442" s="4" t="s">
        <v>68</v>
      </c>
      <c r="B4442" s="135" t="s">
        <v>67</v>
      </c>
      <c r="C4442" s="136">
        <v>44694</v>
      </c>
      <c r="D4442" s="137" cm="1">
        <f t="array" ref="D4442">INDEX(Horimetros!$7:$7,1,'Tabela Horímetros'!F4442)</f>
        <v>27411</v>
      </c>
      <c r="F4442">
        <f t="shared" si="70"/>
        <v>495</v>
      </c>
      <c r="H4442" s="59"/>
    </row>
    <row r="4443" spans="1:8">
      <c r="A4443" s="4" t="s">
        <v>72</v>
      </c>
      <c r="B4443" s="135" t="s">
        <v>71</v>
      </c>
      <c r="C4443" s="136">
        <v>44694</v>
      </c>
      <c r="D4443" s="137" cm="1">
        <f t="array" ref="D4443">INDEX(Horimetros!$8:$8,1,'Tabela Horímetros'!F4443)</f>
        <v>25677</v>
      </c>
      <c r="F4443">
        <f t="shared" si="70"/>
        <v>495</v>
      </c>
      <c r="H4443" s="59"/>
    </row>
    <row r="4444" spans="1:8">
      <c r="A4444" s="4" t="s">
        <v>76</v>
      </c>
      <c r="B4444" s="135" t="s">
        <v>75</v>
      </c>
      <c r="C4444" s="136">
        <v>44694</v>
      </c>
      <c r="D4444" s="137" t="e" cm="1">
        <f t="array" ref="D4444">INDEX(Horimetros!#REF!,1,'Tabela Horímetros'!F4444)</f>
        <v>#REF!</v>
      </c>
      <c r="F4444">
        <f t="shared" si="70"/>
        <v>495</v>
      </c>
      <c r="H4444" s="59"/>
    </row>
    <row r="4445" spans="1:8">
      <c r="A4445" s="4" t="s">
        <v>80</v>
      </c>
      <c r="B4445" s="135" t="s">
        <v>79</v>
      </c>
      <c r="C4445" s="136">
        <v>44694</v>
      </c>
      <c r="D4445" s="137" t="e" cm="1">
        <f t="array" ref="D4445">INDEX(Horimetros!#REF!,1,'Tabela Horímetros'!F4445)</f>
        <v>#REF!</v>
      </c>
      <c r="F4445">
        <f t="shared" si="70"/>
        <v>495</v>
      </c>
      <c r="H4445" s="59"/>
    </row>
    <row r="4446" spans="1:8">
      <c r="A4446" s="4" t="s">
        <v>84</v>
      </c>
      <c r="B4446" s="135" t="s">
        <v>83</v>
      </c>
      <c r="C4446" s="136">
        <v>44694</v>
      </c>
      <c r="D4446" s="137" t="e" cm="1">
        <f t="array" ref="D4446">INDEX(Horimetros!#REF!,1,'Tabela Horímetros'!F4446)</f>
        <v>#REF!</v>
      </c>
      <c r="F4446">
        <f t="shared" si="70"/>
        <v>495</v>
      </c>
      <c r="H4446" s="59"/>
    </row>
    <row r="4447" spans="1:8">
      <c r="A4447" s="4" t="s">
        <v>86</v>
      </c>
      <c r="B4447" s="135" t="s">
        <v>85</v>
      </c>
      <c r="C4447" s="136">
        <v>44694</v>
      </c>
      <c r="D4447" s="137" t="e" cm="1">
        <f t="array" ref="D4447">INDEX(Horimetros!#REF!,1,'Tabela Horímetros'!F4447)</f>
        <v>#REF!</v>
      </c>
      <c r="F4447">
        <f t="shared" si="70"/>
        <v>495</v>
      </c>
      <c r="H4447" s="59"/>
    </row>
    <row r="4448" spans="1:8">
      <c r="A4448" s="4" t="s">
        <v>59</v>
      </c>
      <c r="B4448" s="135" t="s">
        <v>58</v>
      </c>
      <c r="C4448" s="136">
        <v>44695</v>
      </c>
      <c r="D4448" s="137" cm="1">
        <f t="array" ref="D4448">INDEX(Horimetros!$4:$4,1,'Tabela Horímetros'!F4448)</f>
        <v>0</v>
      </c>
      <c r="F4448">
        <f t="shared" si="70"/>
        <v>496</v>
      </c>
      <c r="H4448" s="59"/>
    </row>
    <row r="4449" spans="1:8">
      <c r="A4449" s="4" t="s">
        <v>61</v>
      </c>
      <c r="B4449" s="135" t="s">
        <v>60</v>
      </c>
      <c r="C4449" s="136">
        <v>44695</v>
      </c>
      <c r="D4449" s="137" cm="1">
        <f t="array" ref="D4449">INDEX(Horimetros!$5:$5,1,'Tabela Horímetros'!F4449)</f>
        <v>27740</v>
      </c>
      <c r="F4449">
        <f t="shared" si="70"/>
        <v>496</v>
      </c>
      <c r="H4449" s="59"/>
    </row>
    <row r="4450" spans="1:8">
      <c r="A4450" s="4" t="s">
        <v>63</v>
      </c>
      <c r="B4450" s="135" t="s">
        <v>62</v>
      </c>
      <c r="C4450" s="136">
        <v>44695</v>
      </c>
      <c r="D4450" s="137" cm="1">
        <f t="array" ref="D4450">INDEX(Horimetros!$6:$6,1,'Tabela Horímetros'!F4450)</f>
        <v>23753</v>
      </c>
      <c r="F4450">
        <f t="shared" si="70"/>
        <v>496</v>
      </c>
      <c r="H4450" s="59"/>
    </row>
    <row r="4451" spans="1:8">
      <c r="A4451" s="4" t="s">
        <v>68</v>
      </c>
      <c r="B4451" s="135" t="s">
        <v>67</v>
      </c>
      <c r="C4451" s="136">
        <v>44695</v>
      </c>
      <c r="D4451" s="137" cm="1">
        <f t="array" ref="D4451">INDEX(Horimetros!$7:$7,1,'Tabela Horímetros'!F4451)</f>
        <v>27425</v>
      </c>
      <c r="F4451">
        <f t="shared" si="70"/>
        <v>496</v>
      </c>
      <c r="H4451" s="59"/>
    </row>
    <row r="4452" spans="1:8">
      <c r="A4452" s="4" t="s">
        <v>72</v>
      </c>
      <c r="B4452" s="135" t="s">
        <v>71</v>
      </c>
      <c r="C4452" s="136">
        <v>44695</v>
      </c>
      <c r="D4452" s="137" cm="1">
        <f t="array" ref="D4452">INDEX(Horimetros!$8:$8,1,'Tabela Horímetros'!F4452)</f>
        <v>25689</v>
      </c>
      <c r="F4452">
        <f t="shared" si="70"/>
        <v>496</v>
      </c>
      <c r="H4452" s="59"/>
    </row>
    <row r="4453" spans="1:8">
      <c r="A4453" s="4" t="s">
        <v>76</v>
      </c>
      <c r="B4453" s="135" t="s">
        <v>75</v>
      </c>
      <c r="C4453" s="136">
        <v>44695</v>
      </c>
      <c r="D4453" s="137" t="e" cm="1">
        <f t="array" ref="D4453">INDEX(Horimetros!#REF!,1,'Tabela Horímetros'!F4453)</f>
        <v>#REF!</v>
      </c>
      <c r="F4453">
        <f t="shared" si="70"/>
        <v>496</v>
      </c>
      <c r="H4453" s="59"/>
    </row>
    <row r="4454" spans="1:8">
      <c r="A4454" s="4" t="s">
        <v>80</v>
      </c>
      <c r="B4454" s="135" t="s">
        <v>79</v>
      </c>
      <c r="C4454" s="136">
        <v>44695</v>
      </c>
      <c r="D4454" s="137" t="e" cm="1">
        <f t="array" ref="D4454">INDEX(Horimetros!#REF!,1,'Tabela Horímetros'!F4454)</f>
        <v>#REF!</v>
      </c>
      <c r="F4454">
        <f t="shared" si="70"/>
        <v>496</v>
      </c>
      <c r="H4454" s="59"/>
    </row>
    <row r="4455" spans="1:8">
      <c r="A4455" s="4" t="s">
        <v>84</v>
      </c>
      <c r="B4455" s="135" t="s">
        <v>83</v>
      </c>
      <c r="C4455" s="136">
        <v>44695</v>
      </c>
      <c r="D4455" s="137" t="e" cm="1">
        <f t="array" ref="D4455">INDEX(Horimetros!#REF!,1,'Tabela Horímetros'!F4455)</f>
        <v>#REF!</v>
      </c>
      <c r="F4455">
        <f t="shared" si="70"/>
        <v>496</v>
      </c>
      <c r="H4455" s="59"/>
    </row>
    <row r="4456" spans="1:8">
      <c r="A4456" s="4" t="s">
        <v>86</v>
      </c>
      <c r="B4456" s="135" t="s">
        <v>85</v>
      </c>
      <c r="C4456" s="136">
        <v>44695</v>
      </c>
      <c r="D4456" s="137" t="e" cm="1">
        <f t="array" ref="D4456">INDEX(Horimetros!#REF!,1,'Tabela Horímetros'!F4456)</f>
        <v>#REF!</v>
      </c>
      <c r="F4456">
        <f t="shared" si="70"/>
        <v>496</v>
      </c>
      <c r="H4456" s="59"/>
    </row>
    <row r="4457" spans="1:8">
      <c r="A4457" s="4" t="s">
        <v>59</v>
      </c>
      <c r="B4457" s="135" t="s">
        <v>58</v>
      </c>
      <c r="C4457" s="136">
        <v>44696</v>
      </c>
      <c r="D4457" s="137" cm="1">
        <f t="array" ref="D4457">INDEX(Horimetros!$4:$4,1,'Tabela Horímetros'!F4457)</f>
        <v>0</v>
      </c>
      <c r="F4457">
        <f t="shared" si="70"/>
        <v>497</v>
      </c>
      <c r="H4457" s="59"/>
    </row>
    <row r="4458" spans="1:8">
      <c r="A4458" s="4" t="s">
        <v>61</v>
      </c>
      <c r="B4458" s="135" t="s">
        <v>60</v>
      </c>
      <c r="C4458" s="136">
        <v>44696</v>
      </c>
      <c r="D4458" s="137" cm="1">
        <f t="array" ref="D4458">INDEX(Horimetros!$5:$5,1,'Tabela Horímetros'!F4458)</f>
        <v>27764</v>
      </c>
      <c r="F4458">
        <f t="shared" si="70"/>
        <v>497</v>
      </c>
      <c r="H4458" s="59"/>
    </row>
    <row r="4459" spans="1:8">
      <c r="A4459" s="4" t="s">
        <v>63</v>
      </c>
      <c r="B4459" s="135" t="s">
        <v>62</v>
      </c>
      <c r="C4459" s="136">
        <v>44696</v>
      </c>
      <c r="D4459" s="137" cm="1">
        <f t="array" ref="D4459">INDEX(Horimetros!$6:$6,1,'Tabela Horímetros'!F4459)</f>
        <v>23769</v>
      </c>
      <c r="F4459">
        <f t="shared" si="70"/>
        <v>497</v>
      </c>
      <c r="H4459" s="59"/>
    </row>
    <row r="4460" spans="1:8">
      <c r="A4460" s="4" t="s">
        <v>68</v>
      </c>
      <c r="B4460" s="135" t="s">
        <v>67</v>
      </c>
      <c r="C4460" s="136">
        <v>44696</v>
      </c>
      <c r="D4460" s="137" cm="1">
        <f t="array" ref="D4460">INDEX(Horimetros!$7:$7,1,'Tabela Horímetros'!F4460)</f>
        <v>27446</v>
      </c>
      <c r="F4460">
        <f t="shared" si="70"/>
        <v>497</v>
      </c>
      <c r="H4460" s="59"/>
    </row>
    <row r="4461" spans="1:8">
      <c r="A4461" s="4" t="s">
        <v>72</v>
      </c>
      <c r="B4461" s="135" t="s">
        <v>71</v>
      </c>
      <c r="C4461" s="136">
        <v>44696</v>
      </c>
      <c r="D4461" s="137" cm="1">
        <f t="array" ref="D4461">INDEX(Horimetros!$8:$8,1,'Tabela Horímetros'!F4461)</f>
        <v>25701</v>
      </c>
      <c r="F4461">
        <f t="shared" si="70"/>
        <v>497</v>
      </c>
      <c r="H4461" s="59"/>
    </row>
    <row r="4462" spans="1:8">
      <c r="A4462" s="4" t="s">
        <v>76</v>
      </c>
      <c r="B4462" s="135" t="s">
        <v>75</v>
      </c>
      <c r="C4462" s="136">
        <v>44696</v>
      </c>
      <c r="D4462" s="137" t="e" cm="1">
        <f t="array" ref="D4462">INDEX(Horimetros!#REF!,1,'Tabela Horímetros'!F4462)</f>
        <v>#REF!</v>
      </c>
      <c r="F4462">
        <f t="shared" si="70"/>
        <v>497</v>
      </c>
      <c r="H4462" s="59"/>
    </row>
    <row r="4463" spans="1:8">
      <c r="A4463" s="4" t="s">
        <v>80</v>
      </c>
      <c r="B4463" s="135" t="s">
        <v>79</v>
      </c>
      <c r="C4463" s="136">
        <v>44696</v>
      </c>
      <c r="D4463" s="137" t="e" cm="1">
        <f t="array" ref="D4463">INDEX(Horimetros!#REF!,1,'Tabela Horímetros'!F4463)</f>
        <v>#REF!</v>
      </c>
      <c r="F4463">
        <f t="shared" si="70"/>
        <v>497</v>
      </c>
      <c r="H4463" s="59"/>
    </row>
    <row r="4464" spans="1:8">
      <c r="A4464" s="4" t="s">
        <v>84</v>
      </c>
      <c r="B4464" s="135" t="s">
        <v>83</v>
      </c>
      <c r="C4464" s="136">
        <v>44696</v>
      </c>
      <c r="D4464" s="137" t="e" cm="1">
        <f t="array" ref="D4464">INDEX(Horimetros!#REF!,1,'Tabela Horímetros'!F4464)</f>
        <v>#REF!</v>
      </c>
      <c r="F4464">
        <f t="shared" si="70"/>
        <v>497</v>
      </c>
      <c r="H4464" s="59"/>
    </row>
    <row r="4465" spans="1:8">
      <c r="A4465" s="4" t="s">
        <v>86</v>
      </c>
      <c r="B4465" s="135" t="s">
        <v>85</v>
      </c>
      <c r="C4465" s="136">
        <v>44696</v>
      </c>
      <c r="D4465" s="137" t="e" cm="1">
        <f t="array" ref="D4465">INDEX(Horimetros!#REF!,1,'Tabela Horímetros'!F4465)</f>
        <v>#REF!</v>
      </c>
      <c r="F4465">
        <f t="shared" si="70"/>
        <v>497</v>
      </c>
      <c r="H4465" s="59"/>
    </row>
    <row r="4466" spans="1:8">
      <c r="A4466" s="4" t="s">
        <v>59</v>
      </c>
      <c r="B4466" s="135" t="s">
        <v>58</v>
      </c>
      <c r="C4466" s="136">
        <v>44697</v>
      </c>
      <c r="D4466" s="137" cm="1">
        <f t="array" ref="D4466">INDEX(Horimetros!$4:$4,1,'Tabela Horímetros'!F4466)</f>
        <v>0</v>
      </c>
      <c r="F4466">
        <f t="shared" si="70"/>
        <v>498</v>
      </c>
      <c r="H4466" s="59"/>
    </row>
    <row r="4467" spans="1:8">
      <c r="A4467" s="4" t="s">
        <v>61</v>
      </c>
      <c r="B4467" s="135" t="s">
        <v>60</v>
      </c>
      <c r="C4467" s="136">
        <v>44697</v>
      </c>
      <c r="D4467" s="137" cm="1">
        <f t="array" ref="D4467">INDEX(Horimetros!$5:$5,1,'Tabela Horímetros'!F4467)</f>
        <v>27786</v>
      </c>
      <c r="F4467">
        <f t="shared" si="70"/>
        <v>498</v>
      </c>
      <c r="H4467" s="59"/>
    </row>
    <row r="4468" spans="1:8">
      <c r="A4468" s="4" t="s">
        <v>63</v>
      </c>
      <c r="B4468" s="135" t="s">
        <v>62</v>
      </c>
      <c r="C4468" s="136">
        <v>44697</v>
      </c>
      <c r="D4468" s="137" cm="1">
        <f t="array" ref="D4468">INDEX(Horimetros!$6:$6,1,'Tabela Horímetros'!F4468)</f>
        <v>23792</v>
      </c>
      <c r="F4468">
        <f t="shared" si="70"/>
        <v>498</v>
      </c>
      <c r="H4468" s="59"/>
    </row>
    <row r="4469" spans="1:8">
      <c r="A4469" s="4" t="s">
        <v>68</v>
      </c>
      <c r="B4469" s="135" t="s">
        <v>67</v>
      </c>
      <c r="C4469" s="136">
        <v>44697</v>
      </c>
      <c r="D4469" s="137" cm="1">
        <f t="array" ref="D4469">INDEX(Horimetros!$7:$7,1,'Tabela Horímetros'!F4469)</f>
        <v>27464</v>
      </c>
      <c r="F4469">
        <f t="shared" si="70"/>
        <v>498</v>
      </c>
      <c r="H4469" s="59"/>
    </row>
    <row r="4470" spans="1:8">
      <c r="A4470" s="4" t="s">
        <v>72</v>
      </c>
      <c r="B4470" s="135" t="s">
        <v>71</v>
      </c>
      <c r="C4470" s="136">
        <v>44697</v>
      </c>
      <c r="D4470" s="137" cm="1">
        <f t="array" ref="D4470">INDEX(Horimetros!$8:$8,1,'Tabela Horímetros'!F4470)</f>
        <v>25723</v>
      </c>
      <c r="F4470">
        <f t="shared" si="70"/>
        <v>498</v>
      </c>
      <c r="H4470" s="59"/>
    </row>
    <row r="4471" spans="1:8">
      <c r="A4471" s="4" t="s">
        <v>76</v>
      </c>
      <c r="B4471" s="135" t="s">
        <v>75</v>
      </c>
      <c r="C4471" s="136">
        <v>44697</v>
      </c>
      <c r="D4471" s="137" t="e" cm="1">
        <f t="array" ref="D4471">INDEX(Horimetros!#REF!,1,'Tabela Horímetros'!F4471)</f>
        <v>#REF!</v>
      </c>
      <c r="F4471">
        <f t="shared" si="70"/>
        <v>498</v>
      </c>
      <c r="H4471" s="59"/>
    </row>
    <row r="4472" spans="1:8">
      <c r="A4472" s="4" t="s">
        <v>80</v>
      </c>
      <c r="B4472" s="135" t="s">
        <v>79</v>
      </c>
      <c r="C4472" s="136">
        <v>44697</v>
      </c>
      <c r="D4472" s="137" t="e" cm="1">
        <f t="array" ref="D4472">INDEX(Horimetros!#REF!,1,'Tabela Horímetros'!F4472)</f>
        <v>#REF!</v>
      </c>
      <c r="F4472">
        <f t="shared" si="70"/>
        <v>498</v>
      </c>
      <c r="H4472" s="59"/>
    </row>
    <row r="4473" spans="1:8">
      <c r="A4473" s="4" t="s">
        <v>84</v>
      </c>
      <c r="B4473" s="135" t="s">
        <v>83</v>
      </c>
      <c r="C4473" s="136">
        <v>44697</v>
      </c>
      <c r="D4473" s="137" t="e" cm="1">
        <f t="array" ref="D4473">INDEX(Horimetros!#REF!,1,'Tabela Horímetros'!F4473)</f>
        <v>#REF!</v>
      </c>
      <c r="F4473">
        <f t="shared" si="70"/>
        <v>498</v>
      </c>
      <c r="H4473" s="59"/>
    </row>
    <row r="4474" spans="1:8">
      <c r="A4474" s="4" t="s">
        <v>86</v>
      </c>
      <c r="B4474" s="135" t="s">
        <v>85</v>
      </c>
      <c r="C4474" s="136">
        <v>44697</v>
      </c>
      <c r="D4474" s="137" t="e" cm="1">
        <f t="array" ref="D4474">INDEX(Horimetros!#REF!,1,'Tabela Horímetros'!F4474)</f>
        <v>#REF!</v>
      </c>
      <c r="F4474">
        <f t="shared" si="70"/>
        <v>498</v>
      </c>
      <c r="H4474" s="59"/>
    </row>
    <row r="4475" spans="1:8">
      <c r="A4475" s="4" t="s">
        <v>59</v>
      </c>
      <c r="B4475" s="135" t="s">
        <v>58</v>
      </c>
      <c r="C4475" s="136">
        <v>44698</v>
      </c>
      <c r="D4475" s="137" cm="1">
        <f t="array" ref="D4475">INDEX(Horimetros!$4:$4,1,'Tabela Horímetros'!F4475)</f>
        <v>0</v>
      </c>
      <c r="F4475">
        <f t="shared" si="70"/>
        <v>499</v>
      </c>
      <c r="H4475" s="59"/>
    </row>
    <row r="4476" spans="1:8">
      <c r="A4476" s="4" t="s">
        <v>61</v>
      </c>
      <c r="B4476" s="135" t="s">
        <v>60</v>
      </c>
      <c r="C4476" s="136">
        <v>44698</v>
      </c>
      <c r="D4476" s="137" cm="1">
        <f t="array" ref="D4476">INDEX(Horimetros!$5:$5,1,'Tabela Horímetros'!F4476)</f>
        <v>27797</v>
      </c>
      <c r="F4476">
        <f t="shared" si="70"/>
        <v>499</v>
      </c>
      <c r="H4476" s="59"/>
    </row>
    <row r="4477" spans="1:8">
      <c r="A4477" s="4" t="s">
        <v>63</v>
      </c>
      <c r="B4477" s="135" t="s">
        <v>62</v>
      </c>
      <c r="C4477" s="136">
        <v>44698</v>
      </c>
      <c r="D4477" s="137" cm="1">
        <f t="array" ref="D4477">INDEX(Horimetros!$6:$6,1,'Tabela Horímetros'!F4477)</f>
        <v>23802</v>
      </c>
      <c r="F4477">
        <f t="shared" si="70"/>
        <v>499</v>
      </c>
      <c r="H4477" s="59"/>
    </row>
    <row r="4478" spans="1:8">
      <c r="A4478" s="4" t="s">
        <v>68</v>
      </c>
      <c r="B4478" s="135" t="s">
        <v>67</v>
      </c>
      <c r="C4478" s="136">
        <v>44698</v>
      </c>
      <c r="D4478" s="137" cm="1">
        <f t="array" ref="D4478">INDEX(Horimetros!$7:$7,1,'Tabela Horímetros'!F4478)</f>
        <v>27467</v>
      </c>
      <c r="F4478">
        <f t="shared" si="70"/>
        <v>499</v>
      </c>
      <c r="H4478" s="59"/>
    </row>
    <row r="4479" spans="1:8">
      <c r="A4479" s="4" t="s">
        <v>72</v>
      </c>
      <c r="B4479" s="135" t="s">
        <v>71</v>
      </c>
      <c r="C4479" s="136">
        <v>44698</v>
      </c>
      <c r="D4479" s="137" cm="1">
        <f t="array" ref="D4479">INDEX(Horimetros!$8:$8,1,'Tabela Horímetros'!F4479)</f>
        <v>25729</v>
      </c>
      <c r="F4479">
        <f t="shared" si="70"/>
        <v>499</v>
      </c>
      <c r="H4479" s="59"/>
    </row>
    <row r="4480" spans="1:8">
      <c r="A4480" s="4" t="s">
        <v>76</v>
      </c>
      <c r="B4480" s="135" t="s">
        <v>75</v>
      </c>
      <c r="C4480" s="136">
        <v>44698</v>
      </c>
      <c r="D4480" s="137" t="e" cm="1">
        <f t="array" ref="D4480">INDEX(Horimetros!#REF!,1,'Tabela Horímetros'!F4480)</f>
        <v>#REF!</v>
      </c>
      <c r="F4480">
        <f t="shared" si="70"/>
        <v>499</v>
      </c>
      <c r="H4480" s="59"/>
    </row>
    <row r="4481" spans="1:8">
      <c r="A4481" s="4" t="s">
        <v>80</v>
      </c>
      <c r="B4481" s="135" t="s">
        <v>79</v>
      </c>
      <c r="C4481" s="136">
        <v>44698</v>
      </c>
      <c r="D4481" s="137" t="e" cm="1">
        <f t="array" ref="D4481">INDEX(Horimetros!#REF!,1,'Tabela Horímetros'!F4481)</f>
        <v>#REF!</v>
      </c>
      <c r="F4481">
        <f t="shared" si="70"/>
        <v>499</v>
      </c>
      <c r="H4481" s="59"/>
    </row>
    <row r="4482" spans="1:8">
      <c r="A4482" s="4" t="s">
        <v>84</v>
      </c>
      <c r="B4482" s="135" t="s">
        <v>83</v>
      </c>
      <c r="C4482" s="136">
        <v>44698</v>
      </c>
      <c r="D4482" s="137" t="e" cm="1">
        <f t="array" ref="D4482">INDEX(Horimetros!#REF!,1,'Tabela Horímetros'!F4482)</f>
        <v>#REF!</v>
      </c>
      <c r="F4482">
        <f t="shared" si="70"/>
        <v>499</v>
      </c>
      <c r="H4482" s="59"/>
    </row>
    <row r="4483" spans="1:8">
      <c r="A4483" s="4" t="s">
        <v>86</v>
      </c>
      <c r="B4483" s="135" t="s">
        <v>85</v>
      </c>
      <c r="C4483" s="136">
        <v>44698</v>
      </c>
      <c r="D4483" s="137" t="e" cm="1">
        <f t="array" ref="D4483">INDEX(Horimetros!#REF!,1,'Tabela Horímetros'!F4483)</f>
        <v>#REF!</v>
      </c>
      <c r="F4483">
        <f t="shared" si="70"/>
        <v>499</v>
      </c>
      <c r="H4483" s="59"/>
    </row>
    <row r="4484" spans="1:8">
      <c r="A4484" s="4" t="s">
        <v>59</v>
      </c>
      <c r="B4484" s="135" t="s">
        <v>58</v>
      </c>
      <c r="C4484" s="136">
        <v>44699</v>
      </c>
      <c r="D4484" s="137" cm="1">
        <f t="array" ref="D4484">INDEX(Horimetros!$4:$4,1,'Tabela Horímetros'!F4484)</f>
        <v>0</v>
      </c>
      <c r="F4484">
        <f t="shared" si="70"/>
        <v>500</v>
      </c>
      <c r="H4484" s="59"/>
    </row>
    <row r="4485" spans="1:8">
      <c r="A4485" s="4" t="s">
        <v>61</v>
      </c>
      <c r="B4485" s="135" t="s">
        <v>60</v>
      </c>
      <c r="C4485" s="136">
        <v>44699</v>
      </c>
      <c r="D4485" s="137" cm="1">
        <f t="array" ref="D4485">INDEX(Horimetros!$5:$5,1,'Tabela Horímetros'!F4485)</f>
        <v>27819</v>
      </c>
      <c r="F4485">
        <f t="shared" si="70"/>
        <v>500</v>
      </c>
      <c r="H4485" s="59"/>
    </row>
    <row r="4486" spans="1:8">
      <c r="A4486" s="4" t="s">
        <v>63</v>
      </c>
      <c r="B4486" s="135" t="s">
        <v>62</v>
      </c>
      <c r="C4486" s="136">
        <v>44699</v>
      </c>
      <c r="D4486" s="137" cm="1">
        <f t="array" ref="D4486">INDEX(Horimetros!$6:$6,1,'Tabela Horímetros'!F4486)</f>
        <v>23823</v>
      </c>
      <c r="F4486">
        <f t="shared" si="70"/>
        <v>500</v>
      </c>
      <c r="H4486" s="59"/>
    </row>
    <row r="4487" spans="1:8">
      <c r="A4487" s="4" t="s">
        <v>68</v>
      </c>
      <c r="B4487" s="135" t="s">
        <v>67</v>
      </c>
      <c r="C4487" s="136">
        <v>44699</v>
      </c>
      <c r="D4487" s="137" cm="1">
        <f t="array" ref="D4487">INDEX(Horimetros!$7:$7,1,'Tabela Horímetros'!F4487)</f>
        <v>27468</v>
      </c>
      <c r="F4487">
        <f t="shared" si="70"/>
        <v>500</v>
      </c>
      <c r="H4487" s="59"/>
    </row>
    <row r="4488" spans="1:8">
      <c r="A4488" s="4" t="s">
        <v>72</v>
      </c>
      <c r="B4488" s="135" t="s">
        <v>71</v>
      </c>
      <c r="C4488" s="136">
        <v>44699</v>
      </c>
      <c r="D4488" s="137" cm="1">
        <f t="array" ref="D4488">INDEX(Horimetros!$8:$8,1,'Tabela Horímetros'!F4488)</f>
        <v>25748</v>
      </c>
      <c r="F4488">
        <f t="shared" si="70"/>
        <v>500</v>
      </c>
      <c r="H4488" s="59"/>
    </row>
    <row r="4489" spans="1:8">
      <c r="A4489" s="4" t="s">
        <v>76</v>
      </c>
      <c r="B4489" s="135" t="s">
        <v>75</v>
      </c>
      <c r="C4489" s="136">
        <v>44699</v>
      </c>
      <c r="D4489" s="137" t="e" cm="1">
        <f t="array" ref="D4489">INDEX(Horimetros!#REF!,1,'Tabela Horímetros'!F4489)</f>
        <v>#REF!</v>
      </c>
      <c r="F4489">
        <f t="shared" si="70"/>
        <v>500</v>
      </c>
      <c r="H4489" s="59"/>
    </row>
    <row r="4490" spans="1:8">
      <c r="A4490" s="4" t="s">
        <v>80</v>
      </c>
      <c r="B4490" s="135" t="s">
        <v>79</v>
      </c>
      <c r="C4490" s="136">
        <v>44699</v>
      </c>
      <c r="D4490" s="137" t="e" cm="1">
        <f t="array" ref="D4490">INDEX(Horimetros!#REF!,1,'Tabela Horímetros'!F4490)</f>
        <v>#REF!</v>
      </c>
      <c r="F4490">
        <f t="shared" si="70"/>
        <v>500</v>
      </c>
      <c r="H4490" s="59"/>
    </row>
    <row r="4491" spans="1:8">
      <c r="A4491" s="4" t="s">
        <v>84</v>
      </c>
      <c r="B4491" s="135" t="s">
        <v>83</v>
      </c>
      <c r="C4491" s="136">
        <v>44699</v>
      </c>
      <c r="D4491" s="137" t="e" cm="1">
        <f t="array" ref="D4491">INDEX(Horimetros!#REF!,1,'Tabela Horímetros'!F4491)</f>
        <v>#REF!</v>
      </c>
      <c r="F4491">
        <f t="shared" si="70"/>
        <v>500</v>
      </c>
      <c r="H4491" s="59"/>
    </row>
    <row r="4492" spans="1:8">
      <c r="A4492" s="4" t="s">
        <v>86</v>
      </c>
      <c r="B4492" s="135" t="s">
        <v>85</v>
      </c>
      <c r="C4492" s="136">
        <v>44699</v>
      </c>
      <c r="D4492" s="137" t="e" cm="1">
        <f t="array" ref="D4492">INDEX(Horimetros!#REF!,1,'Tabela Horímetros'!F4492)</f>
        <v>#REF!</v>
      </c>
      <c r="F4492">
        <f t="shared" si="70"/>
        <v>500</v>
      </c>
      <c r="H4492" s="59"/>
    </row>
    <row r="4493" spans="1:8">
      <c r="A4493" s="4" t="s">
        <v>59</v>
      </c>
      <c r="B4493" s="135" t="s">
        <v>58</v>
      </c>
      <c r="C4493" s="136">
        <v>44700</v>
      </c>
      <c r="D4493" s="137" cm="1">
        <f t="array" ref="D4493">INDEX(Horimetros!$4:$4,1,'Tabela Horímetros'!F4493)</f>
        <v>0</v>
      </c>
      <c r="F4493">
        <f t="shared" si="70"/>
        <v>501</v>
      </c>
      <c r="H4493" s="59"/>
    </row>
    <row r="4494" spans="1:8">
      <c r="A4494" s="4" t="s">
        <v>61</v>
      </c>
      <c r="B4494" s="135" t="s">
        <v>60</v>
      </c>
      <c r="C4494" s="136">
        <v>44700</v>
      </c>
      <c r="D4494" s="137" cm="1">
        <f t="array" ref="D4494">INDEX(Horimetros!$5:$5,1,'Tabela Horímetros'!F4494)</f>
        <v>27837</v>
      </c>
      <c r="F4494">
        <f t="shared" si="70"/>
        <v>501</v>
      </c>
      <c r="H4494" s="59"/>
    </row>
    <row r="4495" spans="1:8">
      <c r="A4495" s="4" t="s">
        <v>63</v>
      </c>
      <c r="B4495" s="135" t="s">
        <v>62</v>
      </c>
      <c r="C4495" s="136">
        <v>44700</v>
      </c>
      <c r="D4495" s="137" cm="1">
        <f t="array" ref="D4495">INDEX(Horimetros!$6:$6,1,'Tabela Horímetros'!F4495)</f>
        <v>23838</v>
      </c>
      <c r="F4495">
        <f t="shared" si="70"/>
        <v>501</v>
      </c>
      <c r="H4495" s="59"/>
    </row>
    <row r="4496" spans="1:8">
      <c r="A4496" s="4" t="s">
        <v>68</v>
      </c>
      <c r="B4496" s="135" t="s">
        <v>67</v>
      </c>
      <c r="C4496" s="136">
        <v>44700</v>
      </c>
      <c r="D4496" s="137" cm="1">
        <f t="array" ref="D4496">INDEX(Horimetros!$7:$7,1,'Tabela Horímetros'!F4496)</f>
        <v>27482</v>
      </c>
      <c r="F4496">
        <f t="shared" si="70"/>
        <v>501</v>
      </c>
      <c r="H4496" s="59"/>
    </row>
    <row r="4497" spans="1:8">
      <c r="A4497" s="4" t="s">
        <v>72</v>
      </c>
      <c r="B4497" s="135" t="s">
        <v>71</v>
      </c>
      <c r="C4497" s="136">
        <v>44700</v>
      </c>
      <c r="D4497" s="137" cm="1">
        <f t="array" ref="D4497">INDEX(Horimetros!$8:$8,1,'Tabela Horímetros'!F4497)</f>
        <v>25770</v>
      </c>
      <c r="F4497">
        <f t="shared" si="70"/>
        <v>501</v>
      </c>
      <c r="H4497" s="59"/>
    </row>
    <row r="4498" spans="1:8">
      <c r="A4498" s="4" t="s">
        <v>76</v>
      </c>
      <c r="B4498" s="135" t="s">
        <v>75</v>
      </c>
      <c r="C4498" s="136">
        <v>44700</v>
      </c>
      <c r="D4498" s="137" t="e" cm="1">
        <f t="array" ref="D4498">INDEX(Horimetros!#REF!,1,'Tabela Horímetros'!F4498)</f>
        <v>#REF!</v>
      </c>
      <c r="F4498">
        <f t="shared" si="70"/>
        <v>501</v>
      </c>
      <c r="H4498" s="59"/>
    </row>
    <row r="4499" spans="1:8">
      <c r="A4499" s="4" t="s">
        <v>80</v>
      </c>
      <c r="B4499" s="135" t="s">
        <v>79</v>
      </c>
      <c r="C4499" s="136">
        <v>44700</v>
      </c>
      <c r="D4499" s="137" t="e" cm="1">
        <f t="array" ref="D4499">INDEX(Horimetros!#REF!,1,'Tabela Horímetros'!F4499)</f>
        <v>#REF!</v>
      </c>
      <c r="F4499">
        <f t="shared" si="70"/>
        <v>501</v>
      </c>
      <c r="H4499" s="59"/>
    </row>
    <row r="4500" spans="1:8">
      <c r="A4500" s="4" t="s">
        <v>84</v>
      </c>
      <c r="B4500" s="135" t="s">
        <v>83</v>
      </c>
      <c r="C4500" s="136">
        <v>44700</v>
      </c>
      <c r="D4500" s="137" t="e" cm="1">
        <f t="array" ref="D4500">INDEX(Horimetros!#REF!,1,'Tabela Horímetros'!F4500)</f>
        <v>#REF!</v>
      </c>
      <c r="F4500">
        <f t="shared" si="70"/>
        <v>501</v>
      </c>
      <c r="H4500" s="59"/>
    </row>
    <row r="4501" spans="1:8">
      <c r="A4501" s="4" t="s">
        <v>86</v>
      </c>
      <c r="B4501" s="135" t="s">
        <v>85</v>
      </c>
      <c r="C4501" s="136">
        <v>44700</v>
      </c>
      <c r="D4501" s="137" t="e" cm="1">
        <f t="array" ref="D4501">INDEX(Horimetros!#REF!,1,'Tabela Horímetros'!F4501)</f>
        <v>#REF!</v>
      </c>
      <c r="F4501">
        <f t="shared" ref="F4501:F4564" si="71">F4492+1</f>
        <v>501</v>
      </c>
      <c r="H4501" s="59"/>
    </row>
    <row r="4502" spans="1:8">
      <c r="A4502" s="4" t="s">
        <v>59</v>
      </c>
      <c r="B4502" s="135" t="s">
        <v>58</v>
      </c>
      <c r="C4502" s="136">
        <v>44701</v>
      </c>
      <c r="D4502" s="137" cm="1">
        <f t="array" ref="D4502">INDEX(Horimetros!$4:$4,1,'Tabela Horímetros'!F4502)</f>
        <v>0</v>
      </c>
      <c r="F4502">
        <f t="shared" si="71"/>
        <v>502</v>
      </c>
      <c r="H4502" s="59"/>
    </row>
    <row r="4503" spans="1:8">
      <c r="A4503" s="4" t="s">
        <v>61</v>
      </c>
      <c r="B4503" s="135" t="s">
        <v>60</v>
      </c>
      <c r="C4503" s="136">
        <v>44701</v>
      </c>
      <c r="D4503" s="137" cm="1">
        <f t="array" ref="D4503">INDEX(Horimetros!$5:$5,1,'Tabela Horímetros'!F4503)</f>
        <v>27851</v>
      </c>
      <c r="F4503">
        <f t="shared" si="71"/>
        <v>502</v>
      </c>
      <c r="H4503" s="59"/>
    </row>
    <row r="4504" spans="1:8">
      <c r="A4504" s="4" t="s">
        <v>63</v>
      </c>
      <c r="B4504" s="135" t="s">
        <v>62</v>
      </c>
      <c r="C4504" s="136">
        <v>44701</v>
      </c>
      <c r="D4504" s="137" cm="1">
        <f t="array" ref="D4504">INDEX(Horimetros!$6:$6,1,'Tabela Horímetros'!F4504)</f>
        <v>23854</v>
      </c>
      <c r="F4504">
        <f t="shared" si="71"/>
        <v>502</v>
      </c>
      <c r="H4504" s="59"/>
    </row>
    <row r="4505" spans="1:8">
      <c r="A4505" s="4" t="s">
        <v>68</v>
      </c>
      <c r="B4505" s="135" t="s">
        <v>67</v>
      </c>
      <c r="C4505" s="136">
        <v>44701</v>
      </c>
      <c r="D4505" s="137" cm="1">
        <f t="array" ref="D4505">INDEX(Horimetros!$7:$7,1,'Tabela Horímetros'!F4505)</f>
        <v>27494</v>
      </c>
      <c r="F4505">
        <f t="shared" si="71"/>
        <v>502</v>
      </c>
      <c r="H4505" s="59"/>
    </row>
    <row r="4506" spans="1:8">
      <c r="A4506" s="4" t="s">
        <v>72</v>
      </c>
      <c r="B4506" s="135" t="s">
        <v>71</v>
      </c>
      <c r="C4506" s="136">
        <v>44701</v>
      </c>
      <c r="D4506" s="137" cm="1">
        <f t="array" ref="D4506">INDEX(Horimetros!$8:$8,1,'Tabela Horímetros'!F4506)</f>
        <v>25787</v>
      </c>
      <c r="F4506">
        <f t="shared" si="71"/>
        <v>502</v>
      </c>
      <c r="H4506" s="59"/>
    </row>
    <row r="4507" spans="1:8">
      <c r="A4507" s="4" t="s">
        <v>76</v>
      </c>
      <c r="B4507" s="135" t="s">
        <v>75</v>
      </c>
      <c r="C4507" s="136">
        <v>44701</v>
      </c>
      <c r="D4507" s="137" t="e" cm="1">
        <f t="array" ref="D4507">INDEX(Horimetros!#REF!,1,'Tabela Horímetros'!F4507)</f>
        <v>#REF!</v>
      </c>
      <c r="F4507">
        <f t="shared" si="71"/>
        <v>502</v>
      </c>
      <c r="H4507" s="59"/>
    </row>
    <row r="4508" spans="1:8">
      <c r="A4508" s="4" t="s">
        <v>80</v>
      </c>
      <c r="B4508" s="135" t="s">
        <v>79</v>
      </c>
      <c r="C4508" s="136">
        <v>44701</v>
      </c>
      <c r="D4508" s="137" t="e" cm="1">
        <f t="array" ref="D4508">INDEX(Horimetros!#REF!,1,'Tabela Horímetros'!F4508)</f>
        <v>#REF!</v>
      </c>
      <c r="F4508">
        <f t="shared" si="71"/>
        <v>502</v>
      </c>
      <c r="H4508" s="59"/>
    </row>
    <row r="4509" spans="1:8">
      <c r="A4509" s="4" t="s">
        <v>84</v>
      </c>
      <c r="B4509" s="135" t="s">
        <v>83</v>
      </c>
      <c r="C4509" s="136">
        <v>44701</v>
      </c>
      <c r="D4509" s="137" t="e" cm="1">
        <f t="array" ref="D4509">INDEX(Horimetros!#REF!,1,'Tabela Horímetros'!F4509)</f>
        <v>#REF!</v>
      </c>
      <c r="F4509">
        <f t="shared" si="71"/>
        <v>502</v>
      </c>
      <c r="H4509" s="59"/>
    </row>
    <row r="4510" spans="1:8">
      <c r="A4510" s="4" t="s">
        <v>86</v>
      </c>
      <c r="B4510" s="135" t="s">
        <v>85</v>
      </c>
      <c r="C4510" s="136">
        <v>44701</v>
      </c>
      <c r="D4510" s="137" t="e" cm="1">
        <f t="array" ref="D4510">INDEX(Horimetros!#REF!,1,'Tabela Horímetros'!F4510)</f>
        <v>#REF!</v>
      </c>
      <c r="F4510">
        <f t="shared" si="71"/>
        <v>502</v>
      </c>
      <c r="H4510" s="59"/>
    </row>
    <row r="4511" spans="1:8">
      <c r="A4511" s="4" t="s">
        <v>59</v>
      </c>
      <c r="B4511" s="135" t="s">
        <v>58</v>
      </c>
      <c r="C4511" s="136">
        <v>44702</v>
      </c>
      <c r="D4511" s="137" cm="1">
        <f t="array" ref="D4511">INDEX(Horimetros!$4:$4,1,'Tabela Horímetros'!F4511)</f>
        <v>0</v>
      </c>
      <c r="F4511">
        <f t="shared" si="71"/>
        <v>503</v>
      </c>
      <c r="H4511" s="59"/>
    </row>
    <row r="4512" spans="1:8">
      <c r="A4512" s="4" t="s">
        <v>61</v>
      </c>
      <c r="B4512" s="135" t="s">
        <v>60</v>
      </c>
      <c r="C4512" s="136">
        <v>44702</v>
      </c>
      <c r="D4512" s="137" cm="1">
        <f t="array" ref="D4512">INDEX(Horimetros!$5:$5,1,'Tabela Horímetros'!F4512)</f>
        <v>27870</v>
      </c>
      <c r="F4512">
        <f t="shared" si="71"/>
        <v>503</v>
      </c>
      <c r="H4512" s="59"/>
    </row>
    <row r="4513" spans="1:8">
      <c r="A4513" s="4" t="s">
        <v>63</v>
      </c>
      <c r="B4513" s="135" t="s">
        <v>62</v>
      </c>
      <c r="C4513" s="136">
        <v>44702</v>
      </c>
      <c r="D4513" s="137" cm="1">
        <f t="array" ref="D4513">INDEX(Horimetros!$6:$6,1,'Tabela Horímetros'!F4513)</f>
        <v>23870</v>
      </c>
      <c r="F4513">
        <f t="shared" si="71"/>
        <v>503</v>
      </c>
      <c r="H4513" s="59"/>
    </row>
    <row r="4514" spans="1:8">
      <c r="A4514" s="4" t="s">
        <v>68</v>
      </c>
      <c r="B4514" s="135" t="s">
        <v>67</v>
      </c>
      <c r="C4514" s="136">
        <v>44702</v>
      </c>
      <c r="D4514" s="137" cm="1">
        <f t="array" ref="D4514">INDEX(Horimetros!$7:$7,1,'Tabela Horímetros'!F4514)</f>
        <v>27511</v>
      </c>
      <c r="F4514">
        <f t="shared" si="71"/>
        <v>503</v>
      </c>
      <c r="H4514" s="59"/>
    </row>
    <row r="4515" spans="1:8">
      <c r="A4515" s="4" t="s">
        <v>72</v>
      </c>
      <c r="B4515" s="135" t="s">
        <v>71</v>
      </c>
      <c r="C4515" s="136">
        <v>44702</v>
      </c>
      <c r="D4515" s="137" cm="1">
        <f t="array" ref="D4515">INDEX(Horimetros!$8:$8,1,'Tabela Horímetros'!F4515)</f>
        <v>25801</v>
      </c>
      <c r="F4515">
        <f t="shared" si="71"/>
        <v>503</v>
      </c>
      <c r="H4515" s="59"/>
    </row>
    <row r="4516" spans="1:8">
      <c r="A4516" s="4" t="s">
        <v>76</v>
      </c>
      <c r="B4516" s="135" t="s">
        <v>75</v>
      </c>
      <c r="C4516" s="136">
        <v>44702</v>
      </c>
      <c r="D4516" s="137" t="e" cm="1">
        <f t="array" ref="D4516">INDEX(Horimetros!#REF!,1,'Tabela Horímetros'!F4516)</f>
        <v>#REF!</v>
      </c>
      <c r="F4516">
        <f t="shared" si="71"/>
        <v>503</v>
      </c>
      <c r="H4516" s="59"/>
    </row>
    <row r="4517" spans="1:8">
      <c r="A4517" s="4" t="s">
        <v>80</v>
      </c>
      <c r="B4517" s="135" t="s">
        <v>79</v>
      </c>
      <c r="C4517" s="136">
        <v>44702</v>
      </c>
      <c r="D4517" s="137" t="e" cm="1">
        <f t="array" ref="D4517">INDEX(Horimetros!#REF!,1,'Tabela Horímetros'!F4517)</f>
        <v>#REF!</v>
      </c>
      <c r="F4517">
        <f t="shared" si="71"/>
        <v>503</v>
      </c>
      <c r="H4517" s="59"/>
    </row>
    <row r="4518" spans="1:8">
      <c r="A4518" s="4" t="s">
        <v>84</v>
      </c>
      <c r="B4518" s="135" t="s">
        <v>83</v>
      </c>
      <c r="C4518" s="136">
        <v>44702</v>
      </c>
      <c r="D4518" s="137" t="e" cm="1">
        <f t="array" ref="D4518">INDEX(Horimetros!#REF!,1,'Tabela Horímetros'!F4518)</f>
        <v>#REF!</v>
      </c>
      <c r="F4518">
        <f t="shared" si="71"/>
        <v>503</v>
      </c>
      <c r="H4518" s="59"/>
    </row>
    <row r="4519" spans="1:8">
      <c r="A4519" s="4" t="s">
        <v>86</v>
      </c>
      <c r="B4519" s="135" t="s">
        <v>85</v>
      </c>
      <c r="C4519" s="136">
        <v>44702</v>
      </c>
      <c r="D4519" s="137" t="e" cm="1">
        <f t="array" ref="D4519">INDEX(Horimetros!#REF!,1,'Tabela Horímetros'!F4519)</f>
        <v>#REF!</v>
      </c>
      <c r="F4519">
        <f t="shared" si="71"/>
        <v>503</v>
      </c>
      <c r="H4519" s="59"/>
    </row>
    <row r="4520" spans="1:8">
      <c r="A4520" s="4" t="s">
        <v>59</v>
      </c>
      <c r="B4520" s="135" t="s">
        <v>58</v>
      </c>
      <c r="C4520" s="136">
        <v>44703</v>
      </c>
      <c r="D4520" s="137" cm="1">
        <f t="array" ref="D4520">INDEX(Horimetros!$4:$4,1,'Tabela Horímetros'!F4520)</f>
        <v>0</v>
      </c>
      <c r="F4520">
        <f t="shared" si="71"/>
        <v>504</v>
      </c>
      <c r="H4520" s="59"/>
    </row>
    <row r="4521" spans="1:8">
      <c r="A4521" s="4" t="s">
        <v>61</v>
      </c>
      <c r="B4521" s="135" t="s">
        <v>60</v>
      </c>
      <c r="C4521" s="136">
        <v>44703</v>
      </c>
      <c r="D4521" s="137" cm="1">
        <f t="array" ref="D4521">INDEX(Horimetros!$5:$5,1,'Tabela Horímetros'!F4521)</f>
        <v>27884</v>
      </c>
      <c r="F4521">
        <f t="shared" si="71"/>
        <v>504</v>
      </c>
      <c r="H4521" s="59"/>
    </row>
    <row r="4522" spans="1:8">
      <c r="A4522" s="4" t="s">
        <v>63</v>
      </c>
      <c r="B4522" s="135" t="s">
        <v>62</v>
      </c>
      <c r="C4522" s="136">
        <v>44703</v>
      </c>
      <c r="D4522" s="137" cm="1">
        <f t="array" ref="D4522">INDEX(Horimetros!$6:$6,1,'Tabela Horímetros'!F4522)</f>
        <v>23878</v>
      </c>
      <c r="F4522">
        <f t="shared" si="71"/>
        <v>504</v>
      </c>
      <c r="H4522" s="59"/>
    </row>
    <row r="4523" spans="1:8">
      <c r="A4523" s="4" t="s">
        <v>68</v>
      </c>
      <c r="B4523" s="135" t="s">
        <v>67</v>
      </c>
      <c r="C4523" s="136">
        <v>44703</v>
      </c>
      <c r="D4523" s="137" cm="1">
        <f t="array" ref="D4523">INDEX(Horimetros!$7:$7,1,'Tabela Horímetros'!F4523)</f>
        <v>27526</v>
      </c>
      <c r="F4523">
        <f t="shared" si="71"/>
        <v>504</v>
      </c>
      <c r="H4523" s="59"/>
    </row>
    <row r="4524" spans="1:8">
      <c r="A4524" s="4" t="s">
        <v>72</v>
      </c>
      <c r="B4524" s="135" t="s">
        <v>71</v>
      </c>
      <c r="C4524" s="136">
        <v>44703</v>
      </c>
      <c r="D4524" s="137" cm="1">
        <f t="array" ref="D4524">INDEX(Horimetros!$8:$8,1,'Tabela Horímetros'!F4524)</f>
        <v>25821</v>
      </c>
      <c r="F4524">
        <f t="shared" si="71"/>
        <v>504</v>
      </c>
      <c r="H4524" s="59"/>
    </row>
    <row r="4525" spans="1:8">
      <c r="A4525" s="4" t="s">
        <v>76</v>
      </c>
      <c r="B4525" s="135" t="s">
        <v>75</v>
      </c>
      <c r="C4525" s="136">
        <v>44703</v>
      </c>
      <c r="D4525" s="137" t="e" cm="1">
        <f t="array" ref="D4525">INDEX(Horimetros!#REF!,1,'Tabela Horímetros'!F4525)</f>
        <v>#REF!</v>
      </c>
      <c r="F4525">
        <f t="shared" si="71"/>
        <v>504</v>
      </c>
      <c r="H4525" s="59"/>
    </row>
    <row r="4526" spans="1:8">
      <c r="A4526" s="4" t="s">
        <v>80</v>
      </c>
      <c r="B4526" s="135" t="s">
        <v>79</v>
      </c>
      <c r="C4526" s="136">
        <v>44703</v>
      </c>
      <c r="D4526" s="137" t="e" cm="1">
        <f t="array" ref="D4526">INDEX(Horimetros!#REF!,1,'Tabela Horímetros'!F4526)</f>
        <v>#REF!</v>
      </c>
      <c r="F4526">
        <f t="shared" si="71"/>
        <v>504</v>
      </c>
      <c r="H4526" s="59"/>
    </row>
    <row r="4527" spans="1:8">
      <c r="A4527" s="4" t="s">
        <v>84</v>
      </c>
      <c r="B4527" s="135" t="s">
        <v>83</v>
      </c>
      <c r="C4527" s="136">
        <v>44703</v>
      </c>
      <c r="D4527" s="137" t="e" cm="1">
        <f t="array" ref="D4527">INDEX(Horimetros!#REF!,1,'Tabela Horímetros'!F4527)</f>
        <v>#REF!</v>
      </c>
      <c r="F4527">
        <f t="shared" si="71"/>
        <v>504</v>
      </c>
      <c r="H4527" s="59"/>
    </row>
    <row r="4528" spans="1:8">
      <c r="A4528" s="4" t="s">
        <v>86</v>
      </c>
      <c r="B4528" s="135" t="s">
        <v>85</v>
      </c>
      <c r="C4528" s="136">
        <v>44703</v>
      </c>
      <c r="D4528" s="137" t="e" cm="1">
        <f t="array" ref="D4528">INDEX(Horimetros!#REF!,1,'Tabela Horímetros'!F4528)</f>
        <v>#REF!</v>
      </c>
      <c r="F4528">
        <f t="shared" si="71"/>
        <v>504</v>
      </c>
      <c r="H4528" s="59"/>
    </row>
    <row r="4529" spans="1:8">
      <c r="A4529" s="4" t="s">
        <v>59</v>
      </c>
      <c r="B4529" s="135" t="s">
        <v>58</v>
      </c>
      <c r="C4529" s="136">
        <v>44704</v>
      </c>
      <c r="D4529" s="137" cm="1">
        <f t="array" ref="D4529">INDEX(Horimetros!$4:$4,1,'Tabela Horímetros'!F4529)</f>
        <v>0</v>
      </c>
      <c r="F4529">
        <f t="shared" si="71"/>
        <v>505</v>
      </c>
      <c r="H4529" s="59"/>
    </row>
    <row r="4530" spans="1:8">
      <c r="A4530" s="4" t="s">
        <v>61</v>
      </c>
      <c r="B4530" s="135" t="s">
        <v>60</v>
      </c>
      <c r="C4530" s="136">
        <v>44704</v>
      </c>
      <c r="D4530" s="137" cm="1">
        <f t="array" ref="D4530">INDEX(Horimetros!$5:$5,1,'Tabela Horímetros'!F4530)</f>
        <v>27905</v>
      </c>
      <c r="F4530">
        <f t="shared" si="71"/>
        <v>505</v>
      </c>
      <c r="H4530" s="59"/>
    </row>
    <row r="4531" spans="1:8">
      <c r="A4531" s="4" t="s">
        <v>63</v>
      </c>
      <c r="B4531" s="135" t="s">
        <v>62</v>
      </c>
      <c r="C4531" s="136">
        <v>44704</v>
      </c>
      <c r="D4531" s="137" cm="1">
        <f t="array" ref="D4531">INDEX(Horimetros!$6:$6,1,'Tabela Horímetros'!F4531)</f>
        <v>23884</v>
      </c>
      <c r="F4531">
        <f t="shared" si="71"/>
        <v>505</v>
      </c>
      <c r="H4531" s="59"/>
    </row>
    <row r="4532" spans="1:8">
      <c r="A4532" s="4" t="s">
        <v>68</v>
      </c>
      <c r="B4532" s="135" t="s">
        <v>67</v>
      </c>
      <c r="C4532" s="136">
        <v>44704</v>
      </c>
      <c r="D4532" s="137" cm="1">
        <f t="array" ref="D4532">INDEX(Horimetros!$7:$7,1,'Tabela Horímetros'!F4532)</f>
        <v>27543</v>
      </c>
      <c r="F4532">
        <f t="shared" si="71"/>
        <v>505</v>
      </c>
      <c r="H4532" s="59"/>
    </row>
    <row r="4533" spans="1:8">
      <c r="A4533" s="4" t="s">
        <v>72</v>
      </c>
      <c r="B4533" s="135" t="s">
        <v>71</v>
      </c>
      <c r="C4533" s="136">
        <v>44704</v>
      </c>
      <c r="D4533" s="137" cm="1">
        <f t="array" ref="D4533">INDEX(Horimetros!$8:$8,1,'Tabela Horímetros'!F4533)</f>
        <v>25836</v>
      </c>
      <c r="F4533">
        <f t="shared" si="71"/>
        <v>505</v>
      </c>
      <c r="H4533" s="59"/>
    </row>
    <row r="4534" spans="1:8">
      <c r="A4534" s="4" t="s">
        <v>76</v>
      </c>
      <c r="B4534" s="135" t="s">
        <v>75</v>
      </c>
      <c r="C4534" s="136">
        <v>44704</v>
      </c>
      <c r="D4534" s="137" t="e" cm="1">
        <f t="array" ref="D4534">INDEX(Horimetros!#REF!,1,'Tabela Horímetros'!F4534)</f>
        <v>#REF!</v>
      </c>
      <c r="F4534">
        <f t="shared" si="71"/>
        <v>505</v>
      </c>
      <c r="H4534" s="59"/>
    </row>
    <row r="4535" spans="1:8">
      <c r="A4535" s="4" t="s">
        <v>80</v>
      </c>
      <c r="B4535" s="135" t="s">
        <v>79</v>
      </c>
      <c r="C4535" s="136">
        <v>44704</v>
      </c>
      <c r="D4535" s="137" t="e" cm="1">
        <f t="array" ref="D4535">INDEX(Horimetros!#REF!,1,'Tabela Horímetros'!F4535)</f>
        <v>#REF!</v>
      </c>
      <c r="F4535">
        <f t="shared" si="71"/>
        <v>505</v>
      </c>
      <c r="H4535" s="59"/>
    </row>
    <row r="4536" spans="1:8">
      <c r="A4536" s="4" t="s">
        <v>84</v>
      </c>
      <c r="B4536" s="135" t="s">
        <v>83</v>
      </c>
      <c r="C4536" s="136">
        <v>44704</v>
      </c>
      <c r="D4536" s="137" t="e" cm="1">
        <f t="array" ref="D4536">INDEX(Horimetros!#REF!,1,'Tabela Horímetros'!F4536)</f>
        <v>#REF!</v>
      </c>
      <c r="F4536">
        <f t="shared" si="71"/>
        <v>505</v>
      </c>
      <c r="H4536" s="59"/>
    </row>
    <row r="4537" spans="1:8">
      <c r="A4537" s="4" t="s">
        <v>86</v>
      </c>
      <c r="B4537" s="135" t="s">
        <v>85</v>
      </c>
      <c r="C4537" s="136">
        <v>44704</v>
      </c>
      <c r="D4537" s="137" t="e" cm="1">
        <f t="array" ref="D4537">INDEX(Horimetros!#REF!,1,'Tabela Horímetros'!F4537)</f>
        <v>#REF!</v>
      </c>
      <c r="F4537">
        <f t="shared" si="71"/>
        <v>505</v>
      </c>
      <c r="H4537" s="59"/>
    </row>
    <row r="4538" spans="1:8">
      <c r="A4538" s="4" t="s">
        <v>59</v>
      </c>
      <c r="B4538" s="135" t="s">
        <v>58</v>
      </c>
      <c r="C4538" s="136">
        <v>44705</v>
      </c>
      <c r="D4538" s="137" cm="1">
        <f t="array" ref="D4538">INDEX(Horimetros!$4:$4,1,'Tabela Horímetros'!F4538)</f>
        <v>0</v>
      </c>
      <c r="F4538">
        <f t="shared" si="71"/>
        <v>506</v>
      </c>
      <c r="H4538" s="59"/>
    </row>
    <row r="4539" spans="1:8">
      <c r="A4539" s="4" t="s">
        <v>61</v>
      </c>
      <c r="B4539" s="135" t="s">
        <v>60</v>
      </c>
      <c r="C4539" s="136">
        <v>44705</v>
      </c>
      <c r="D4539" s="137" cm="1">
        <f t="array" ref="D4539">INDEX(Horimetros!$5:$5,1,'Tabela Horímetros'!F4539)</f>
        <v>27915</v>
      </c>
      <c r="F4539">
        <f t="shared" si="71"/>
        <v>506</v>
      </c>
      <c r="H4539" s="59"/>
    </row>
    <row r="4540" spans="1:8">
      <c r="A4540" s="4" t="s">
        <v>63</v>
      </c>
      <c r="B4540" s="135" t="s">
        <v>62</v>
      </c>
      <c r="C4540" s="136">
        <v>44705</v>
      </c>
      <c r="D4540" s="137" cm="1">
        <f t="array" ref="D4540">INDEX(Horimetros!$6:$6,1,'Tabela Horímetros'!F4540)</f>
        <v>23887</v>
      </c>
      <c r="F4540">
        <f t="shared" si="71"/>
        <v>506</v>
      </c>
      <c r="H4540" s="59"/>
    </row>
    <row r="4541" spans="1:8">
      <c r="A4541" s="4" t="s">
        <v>68</v>
      </c>
      <c r="B4541" s="135" t="s">
        <v>67</v>
      </c>
      <c r="C4541" s="136">
        <v>44705</v>
      </c>
      <c r="D4541" s="137" cm="1">
        <f t="array" ref="D4541">INDEX(Horimetros!$7:$7,1,'Tabela Horímetros'!F4541)</f>
        <v>27554</v>
      </c>
      <c r="F4541">
        <f t="shared" si="71"/>
        <v>506</v>
      </c>
      <c r="H4541" s="59"/>
    </row>
    <row r="4542" spans="1:8">
      <c r="A4542" s="4" t="s">
        <v>72</v>
      </c>
      <c r="B4542" s="135" t="s">
        <v>71</v>
      </c>
      <c r="C4542" s="136">
        <v>44705</v>
      </c>
      <c r="D4542" s="137" cm="1">
        <f t="array" ref="D4542">INDEX(Horimetros!$8:$8,1,'Tabela Horímetros'!F4542)</f>
        <v>25853</v>
      </c>
      <c r="F4542">
        <f t="shared" si="71"/>
        <v>506</v>
      </c>
      <c r="H4542" s="59"/>
    </row>
    <row r="4543" spans="1:8">
      <c r="A4543" s="4" t="s">
        <v>76</v>
      </c>
      <c r="B4543" s="135" t="s">
        <v>75</v>
      </c>
      <c r="C4543" s="136">
        <v>44705</v>
      </c>
      <c r="D4543" s="137" t="e" cm="1">
        <f t="array" ref="D4543">INDEX(Horimetros!#REF!,1,'Tabela Horímetros'!F4543)</f>
        <v>#REF!</v>
      </c>
      <c r="F4543">
        <f t="shared" si="71"/>
        <v>506</v>
      </c>
      <c r="H4543" s="59"/>
    </row>
    <row r="4544" spans="1:8">
      <c r="A4544" s="4" t="s">
        <v>80</v>
      </c>
      <c r="B4544" s="135" t="s">
        <v>79</v>
      </c>
      <c r="C4544" s="136">
        <v>44705</v>
      </c>
      <c r="D4544" s="137" t="e" cm="1">
        <f t="array" ref="D4544">INDEX(Horimetros!#REF!,1,'Tabela Horímetros'!F4544)</f>
        <v>#REF!</v>
      </c>
      <c r="F4544">
        <f t="shared" si="71"/>
        <v>506</v>
      </c>
      <c r="H4544" s="59"/>
    </row>
    <row r="4545" spans="1:8">
      <c r="A4545" s="4" t="s">
        <v>84</v>
      </c>
      <c r="B4545" s="135" t="s">
        <v>83</v>
      </c>
      <c r="C4545" s="136">
        <v>44705</v>
      </c>
      <c r="D4545" s="137" t="e" cm="1">
        <f t="array" ref="D4545">INDEX(Horimetros!#REF!,1,'Tabela Horímetros'!F4545)</f>
        <v>#REF!</v>
      </c>
      <c r="F4545">
        <f t="shared" si="71"/>
        <v>506</v>
      </c>
      <c r="H4545" s="59"/>
    </row>
    <row r="4546" spans="1:8">
      <c r="A4546" s="4" t="s">
        <v>86</v>
      </c>
      <c r="B4546" s="135" t="s">
        <v>85</v>
      </c>
      <c r="C4546" s="136">
        <v>44705</v>
      </c>
      <c r="D4546" s="137" t="e" cm="1">
        <f t="array" ref="D4546">INDEX(Horimetros!#REF!,1,'Tabela Horímetros'!F4546)</f>
        <v>#REF!</v>
      </c>
      <c r="F4546">
        <f t="shared" si="71"/>
        <v>506</v>
      </c>
      <c r="H4546" s="59"/>
    </row>
    <row r="4547" spans="1:8">
      <c r="A4547" s="4" t="s">
        <v>59</v>
      </c>
      <c r="B4547" s="135" t="s">
        <v>58</v>
      </c>
      <c r="C4547" s="136">
        <v>44706</v>
      </c>
      <c r="D4547" s="137" cm="1">
        <f t="array" ref="D4547">INDEX(Horimetros!$4:$4,1,'Tabela Horímetros'!F4547)</f>
        <v>0</v>
      </c>
      <c r="F4547">
        <f t="shared" si="71"/>
        <v>507</v>
      </c>
      <c r="H4547" s="59"/>
    </row>
    <row r="4548" spans="1:8">
      <c r="A4548" s="4" t="s">
        <v>61</v>
      </c>
      <c r="B4548" s="135" t="s">
        <v>60</v>
      </c>
      <c r="C4548" s="136">
        <v>44706</v>
      </c>
      <c r="D4548" s="137" cm="1">
        <f t="array" ref="D4548">INDEX(Horimetros!$5:$5,1,'Tabela Horímetros'!F4548)</f>
        <v>27924</v>
      </c>
      <c r="F4548">
        <f t="shared" si="71"/>
        <v>507</v>
      </c>
      <c r="H4548" s="59"/>
    </row>
    <row r="4549" spans="1:8">
      <c r="A4549" s="4" t="s">
        <v>63</v>
      </c>
      <c r="B4549" s="135" t="s">
        <v>62</v>
      </c>
      <c r="C4549" s="136">
        <v>44706</v>
      </c>
      <c r="D4549" s="137" cm="1">
        <f t="array" ref="D4549">INDEX(Horimetros!$6:$6,1,'Tabela Horímetros'!F4549)</f>
        <v>23889</v>
      </c>
      <c r="F4549">
        <f t="shared" si="71"/>
        <v>507</v>
      </c>
      <c r="H4549" s="59"/>
    </row>
    <row r="4550" spans="1:8">
      <c r="A4550" s="4" t="s">
        <v>68</v>
      </c>
      <c r="B4550" s="135" t="s">
        <v>67</v>
      </c>
      <c r="C4550" s="136">
        <v>44706</v>
      </c>
      <c r="D4550" s="137" cm="1">
        <f t="array" ref="D4550">INDEX(Horimetros!$7:$7,1,'Tabela Horímetros'!F4550)</f>
        <v>27575</v>
      </c>
      <c r="F4550">
        <f t="shared" si="71"/>
        <v>507</v>
      </c>
      <c r="H4550" s="59"/>
    </row>
    <row r="4551" spans="1:8">
      <c r="A4551" s="4" t="s">
        <v>72</v>
      </c>
      <c r="B4551" s="135" t="s">
        <v>71</v>
      </c>
      <c r="C4551" s="136">
        <v>44706</v>
      </c>
      <c r="D4551" s="137" cm="1">
        <f t="array" ref="D4551">INDEX(Horimetros!$8:$8,1,'Tabela Horímetros'!F4551)</f>
        <v>25867</v>
      </c>
      <c r="F4551">
        <f t="shared" si="71"/>
        <v>507</v>
      </c>
      <c r="H4551" s="59"/>
    </row>
    <row r="4552" spans="1:8">
      <c r="A4552" s="4" t="s">
        <v>76</v>
      </c>
      <c r="B4552" s="135" t="s">
        <v>75</v>
      </c>
      <c r="C4552" s="136">
        <v>44706</v>
      </c>
      <c r="D4552" s="137" t="e" cm="1">
        <f t="array" ref="D4552">INDEX(Horimetros!#REF!,1,'Tabela Horímetros'!F4552)</f>
        <v>#REF!</v>
      </c>
      <c r="F4552">
        <f t="shared" si="71"/>
        <v>507</v>
      </c>
      <c r="H4552" s="59"/>
    </row>
    <row r="4553" spans="1:8">
      <c r="A4553" s="4" t="s">
        <v>80</v>
      </c>
      <c r="B4553" s="135" t="s">
        <v>79</v>
      </c>
      <c r="C4553" s="136">
        <v>44706</v>
      </c>
      <c r="D4553" s="137" t="e" cm="1">
        <f t="array" ref="D4553">INDEX(Horimetros!#REF!,1,'Tabela Horímetros'!F4553)</f>
        <v>#REF!</v>
      </c>
      <c r="F4553">
        <f t="shared" si="71"/>
        <v>507</v>
      </c>
      <c r="H4553" s="59"/>
    </row>
    <row r="4554" spans="1:8">
      <c r="A4554" s="4" t="s">
        <v>84</v>
      </c>
      <c r="B4554" s="135" t="s">
        <v>83</v>
      </c>
      <c r="C4554" s="136">
        <v>44706</v>
      </c>
      <c r="D4554" s="137" t="e" cm="1">
        <f t="array" ref="D4554">INDEX(Horimetros!#REF!,1,'Tabela Horímetros'!F4554)</f>
        <v>#REF!</v>
      </c>
      <c r="F4554">
        <f t="shared" si="71"/>
        <v>507</v>
      </c>
      <c r="H4554" s="59"/>
    </row>
    <row r="4555" spans="1:8">
      <c r="A4555" s="4" t="s">
        <v>86</v>
      </c>
      <c r="B4555" s="135" t="s">
        <v>85</v>
      </c>
      <c r="C4555" s="136">
        <v>44706</v>
      </c>
      <c r="D4555" s="137" t="e" cm="1">
        <f t="array" ref="D4555">INDEX(Horimetros!#REF!,1,'Tabela Horímetros'!F4555)</f>
        <v>#REF!</v>
      </c>
      <c r="F4555">
        <f t="shared" si="71"/>
        <v>507</v>
      </c>
      <c r="H4555" s="59"/>
    </row>
    <row r="4556" spans="1:8">
      <c r="A4556" s="4" t="s">
        <v>59</v>
      </c>
      <c r="B4556" s="135" t="s">
        <v>58</v>
      </c>
      <c r="C4556" s="136">
        <v>44707</v>
      </c>
      <c r="D4556" s="137" cm="1">
        <f t="array" ref="D4556">INDEX(Horimetros!$4:$4,1,'Tabela Horímetros'!F4556)</f>
        <v>0</v>
      </c>
      <c r="F4556">
        <f t="shared" si="71"/>
        <v>508</v>
      </c>
      <c r="H4556" s="59"/>
    </row>
    <row r="4557" spans="1:8">
      <c r="A4557" s="4" t="s">
        <v>61</v>
      </c>
      <c r="B4557" s="135" t="s">
        <v>60</v>
      </c>
      <c r="C4557" s="136">
        <v>44707</v>
      </c>
      <c r="D4557" s="137" cm="1">
        <f t="array" ref="D4557">INDEX(Horimetros!$5:$5,1,'Tabela Horímetros'!F4557)</f>
        <v>27942</v>
      </c>
      <c r="F4557">
        <f t="shared" si="71"/>
        <v>508</v>
      </c>
      <c r="H4557" s="59"/>
    </row>
    <row r="4558" spans="1:8">
      <c r="A4558" s="4" t="s">
        <v>63</v>
      </c>
      <c r="B4558" s="135" t="s">
        <v>62</v>
      </c>
      <c r="C4558" s="136">
        <v>44707</v>
      </c>
      <c r="D4558" s="137" cm="1">
        <f t="array" ref="D4558">INDEX(Horimetros!$6:$6,1,'Tabela Horímetros'!F4558)</f>
        <v>23909</v>
      </c>
      <c r="F4558">
        <f t="shared" si="71"/>
        <v>508</v>
      </c>
      <c r="H4558" s="59"/>
    </row>
    <row r="4559" spans="1:8">
      <c r="A4559" s="4" t="s">
        <v>68</v>
      </c>
      <c r="B4559" s="135" t="s">
        <v>67</v>
      </c>
      <c r="C4559" s="136">
        <v>44707</v>
      </c>
      <c r="D4559" s="137" cm="1">
        <f t="array" ref="D4559">INDEX(Horimetros!$7:$7,1,'Tabela Horímetros'!F4559)</f>
        <v>27591</v>
      </c>
      <c r="F4559">
        <f t="shared" si="71"/>
        <v>508</v>
      </c>
      <c r="H4559" s="59"/>
    </row>
    <row r="4560" spans="1:8">
      <c r="A4560" s="4" t="s">
        <v>72</v>
      </c>
      <c r="B4560" s="135" t="s">
        <v>71</v>
      </c>
      <c r="C4560" s="136">
        <v>44707</v>
      </c>
      <c r="D4560" s="137" cm="1">
        <f t="array" ref="D4560">INDEX(Horimetros!$8:$8,1,'Tabela Horímetros'!F4560)</f>
        <v>25883</v>
      </c>
      <c r="F4560">
        <f t="shared" si="71"/>
        <v>508</v>
      </c>
      <c r="H4560" s="59"/>
    </row>
    <row r="4561" spans="1:8">
      <c r="A4561" s="4" t="s">
        <v>76</v>
      </c>
      <c r="B4561" s="135" t="s">
        <v>75</v>
      </c>
      <c r="C4561" s="136">
        <v>44707</v>
      </c>
      <c r="D4561" s="137" t="e" cm="1">
        <f t="array" ref="D4561">INDEX(Horimetros!#REF!,1,'Tabela Horímetros'!F4561)</f>
        <v>#REF!</v>
      </c>
      <c r="F4561">
        <f t="shared" si="71"/>
        <v>508</v>
      </c>
      <c r="H4561" s="59"/>
    </row>
    <row r="4562" spans="1:8">
      <c r="A4562" s="4" t="s">
        <v>80</v>
      </c>
      <c r="B4562" s="135" t="s">
        <v>79</v>
      </c>
      <c r="C4562" s="136">
        <v>44707</v>
      </c>
      <c r="D4562" s="137" t="e" cm="1">
        <f t="array" ref="D4562">INDEX(Horimetros!#REF!,1,'Tabela Horímetros'!F4562)</f>
        <v>#REF!</v>
      </c>
      <c r="F4562">
        <f t="shared" si="71"/>
        <v>508</v>
      </c>
      <c r="H4562" s="59"/>
    </row>
    <row r="4563" spans="1:8">
      <c r="A4563" s="4" t="s">
        <v>84</v>
      </c>
      <c r="B4563" s="135" t="s">
        <v>83</v>
      </c>
      <c r="C4563" s="136">
        <v>44707</v>
      </c>
      <c r="D4563" s="137" t="e" cm="1">
        <f t="array" ref="D4563">INDEX(Horimetros!#REF!,1,'Tabela Horímetros'!F4563)</f>
        <v>#REF!</v>
      </c>
      <c r="F4563">
        <f t="shared" si="71"/>
        <v>508</v>
      </c>
      <c r="H4563" s="59"/>
    </row>
    <row r="4564" spans="1:8">
      <c r="A4564" s="4" t="s">
        <v>86</v>
      </c>
      <c r="B4564" s="135" t="s">
        <v>85</v>
      </c>
      <c r="C4564" s="136">
        <v>44707</v>
      </c>
      <c r="D4564" s="137" t="e" cm="1">
        <f t="array" ref="D4564">INDEX(Horimetros!#REF!,1,'Tabela Horímetros'!F4564)</f>
        <v>#REF!</v>
      </c>
      <c r="F4564">
        <f t="shared" si="71"/>
        <v>508</v>
      </c>
      <c r="H4564" s="59"/>
    </row>
    <row r="4565" spans="1:8">
      <c r="A4565" s="4" t="s">
        <v>59</v>
      </c>
      <c r="B4565" s="135" t="s">
        <v>58</v>
      </c>
      <c r="C4565" s="136">
        <v>44708</v>
      </c>
      <c r="D4565" s="137" cm="1">
        <f t="array" ref="D4565">INDEX(Horimetros!$4:$4,1,'Tabela Horímetros'!F4565)</f>
        <v>0</v>
      </c>
      <c r="F4565">
        <f t="shared" ref="F4565:F4628" si="72">F4556+1</f>
        <v>509</v>
      </c>
      <c r="H4565" s="59"/>
    </row>
    <row r="4566" spans="1:8">
      <c r="A4566" s="4" t="s">
        <v>61</v>
      </c>
      <c r="B4566" s="135" t="s">
        <v>60</v>
      </c>
      <c r="C4566" s="136">
        <v>44708</v>
      </c>
      <c r="D4566" s="137" cm="1">
        <f t="array" ref="D4566">INDEX(Horimetros!$5:$5,1,'Tabela Horímetros'!F4566)</f>
        <v>27959</v>
      </c>
      <c r="F4566">
        <f t="shared" si="72"/>
        <v>509</v>
      </c>
      <c r="H4566" s="59"/>
    </row>
    <row r="4567" spans="1:8">
      <c r="A4567" s="4" t="s">
        <v>63</v>
      </c>
      <c r="B4567" s="135" t="s">
        <v>62</v>
      </c>
      <c r="C4567" s="136">
        <v>44708</v>
      </c>
      <c r="D4567" s="137" cm="1">
        <f t="array" ref="D4567">INDEX(Horimetros!$6:$6,1,'Tabela Horímetros'!F4567)</f>
        <v>23926</v>
      </c>
      <c r="F4567">
        <f t="shared" si="72"/>
        <v>509</v>
      </c>
      <c r="H4567" s="59"/>
    </row>
    <row r="4568" spans="1:8">
      <c r="A4568" s="4" t="s">
        <v>68</v>
      </c>
      <c r="B4568" s="135" t="s">
        <v>67</v>
      </c>
      <c r="C4568" s="136">
        <v>44708</v>
      </c>
      <c r="D4568" s="137" cm="1">
        <f t="array" ref="D4568">INDEX(Horimetros!$7:$7,1,'Tabela Horímetros'!F4568)</f>
        <v>27611</v>
      </c>
      <c r="F4568">
        <f t="shared" si="72"/>
        <v>509</v>
      </c>
      <c r="H4568" s="59"/>
    </row>
    <row r="4569" spans="1:8">
      <c r="A4569" s="4" t="s">
        <v>72</v>
      </c>
      <c r="B4569" s="135" t="s">
        <v>71</v>
      </c>
      <c r="C4569" s="136">
        <v>44708</v>
      </c>
      <c r="D4569" s="137" cm="1">
        <f t="array" ref="D4569">INDEX(Horimetros!$8:$8,1,'Tabela Horímetros'!F4569)</f>
        <v>25904</v>
      </c>
      <c r="F4569">
        <f t="shared" si="72"/>
        <v>509</v>
      </c>
      <c r="H4569" s="59"/>
    </row>
    <row r="4570" spans="1:8">
      <c r="A4570" s="4" t="s">
        <v>76</v>
      </c>
      <c r="B4570" s="135" t="s">
        <v>75</v>
      </c>
      <c r="C4570" s="136">
        <v>44708</v>
      </c>
      <c r="D4570" s="137" t="e" cm="1">
        <f t="array" ref="D4570">INDEX(Horimetros!#REF!,1,'Tabela Horímetros'!F4570)</f>
        <v>#REF!</v>
      </c>
      <c r="F4570">
        <f t="shared" si="72"/>
        <v>509</v>
      </c>
      <c r="H4570" s="59"/>
    </row>
    <row r="4571" spans="1:8">
      <c r="A4571" s="4" t="s">
        <v>80</v>
      </c>
      <c r="B4571" s="135" t="s">
        <v>79</v>
      </c>
      <c r="C4571" s="136">
        <v>44708</v>
      </c>
      <c r="D4571" s="137" t="e" cm="1">
        <f t="array" ref="D4571">INDEX(Horimetros!#REF!,1,'Tabela Horímetros'!F4571)</f>
        <v>#REF!</v>
      </c>
      <c r="F4571">
        <f t="shared" si="72"/>
        <v>509</v>
      </c>
      <c r="H4571" s="59"/>
    </row>
    <row r="4572" spans="1:8">
      <c r="A4572" s="4" t="s">
        <v>84</v>
      </c>
      <c r="B4572" s="135" t="s">
        <v>83</v>
      </c>
      <c r="C4572" s="136">
        <v>44708</v>
      </c>
      <c r="D4572" s="137" t="e" cm="1">
        <f t="array" ref="D4572">INDEX(Horimetros!#REF!,1,'Tabela Horímetros'!F4572)</f>
        <v>#REF!</v>
      </c>
      <c r="F4572">
        <f t="shared" si="72"/>
        <v>509</v>
      </c>
      <c r="H4572" s="59"/>
    </row>
    <row r="4573" spans="1:8">
      <c r="A4573" s="4" t="s">
        <v>86</v>
      </c>
      <c r="B4573" s="135" t="s">
        <v>85</v>
      </c>
      <c r="C4573" s="136">
        <v>44708</v>
      </c>
      <c r="D4573" s="137" t="e" cm="1">
        <f t="array" ref="D4573">INDEX(Horimetros!#REF!,1,'Tabela Horímetros'!F4573)</f>
        <v>#REF!</v>
      </c>
      <c r="F4573">
        <f t="shared" si="72"/>
        <v>509</v>
      </c>
      <c r="H4573" s="59"/>
    </row>
    <row r="4574" spans="1:8">
      <c r="A4574" s="4" t="s">
        <v>59</v>
      </c>
      <c r="B4574" s="135" t="s">
        <v>58</v>
      </c>
      <c r="C4574" s="136">
        <v>44709</v>
      </c>
      <c r="D4574" s="137" cm="1">
        <f t="array" ref="D4574">INDEX(Horimetros!$4:$4,1,'Tabela Horímetros'!F4574)</f>
        <v>0</v>
      </c>
      <c r="F4574">
        <f t="shared" si="72"/>
        <v>510</v>
      </c>
      <c r="H4574" s="59"/>
    </row>
    <row r="4575" spans="1:8">
      <c r="A4575" s="4" t="s">
        <v>61</v>
      </c>
      <c r="B4575" s="135" t="s">
        <v>60</v>
      </c>
      <c r="C4575" s="136">
        <v>44709</v>
      </c>
      <c r="D4575" s="137" cm="1">
        <f t="array" ref="D4575">INDEX(Horimetros!$5:$5,1,'Tabela Horímetros'!F4575)</f>
        <v>27974</v>
      </c>
      <c r="F4575">
        <f t="shared" si="72"/>
        <v>510</v>
      </c>
      <c r="H4575" s="59"/>
    </row>
    <row r="4576" spans="1:8">
      <c r="A4576" s="4" t="s">
        <v>63</v>
      </c>
      <c r="B4576" s="135" t="s">
        <v>62</v>
      </c>
      <c r="C4576" s="136">
        <v>44709</v>
      </c>
      <c r="D4576" s="137" cm="1">
        <f t="array" ref="D4576">INDEX(Horimetros!$6:$6,1,'Tabela Horímetros'!F4576)</f>
        <v>23941</v>
      </c>
      <c r="F4576">
        <f t="shared" si="72"/>
        <v>510</v>
      </c>
      <c r="H4576" s="59"/>
    </row>
    <row r="4577" spans="1:8">
      <c r="A4577" s="4" t="s">
        <v>68</v>
      </c>
      <c r="B4577" s="135" t="s">
        <v>67</v>
      </c>
      <c r="C4577" s="136">
        <v>44709</v>
      </c>
      <c r="D4577" s="137" cm="1">
        <f t="array" ref="D4577">INDEX(Horimetros!$7:$7,1,'Tabela Horímetros'!F4577)</f>
        <v>27626</v>
      </c>
      <c r="F4577">
        <f t="shared" si="72"/>
        <v>510</v>
      </c>
      <c r="H4577" s="59"/>
    </row>
    <row r="4578" spans="1:8">
      <c r="A4578" s="4" t="s">
        <v>72</v>
      </c>
      <c r="B4578" s="135" t="s">
        <v>71</v>
      </c>
      <c r="C4578" s="136">
        <v>44709</v>
      </c>
      <c r="D4578" s="137" cm="1">
        <f t="array" ref="D4578">INDEX(Horimetros!$8:$8,1,'Tabela Horímetros'!F4578)</f>
        <v>25918</v>
      </c>
      <c r="F4578">
        <f t="shared" si="72"/>
        <v>510</v>
      </c>
      <c r="H4578" s="59"/>
    </row>
    <row r="4579" spans="1:8">
      <c r="A4579" s="4" t="s">
        <v>76</v>
      </c>
      <c r="B4579" s="135" t="s">
        <v>75</v>
      </c>
      <c r="C4579" s="136">
        <v>44709</v>
      </c>
      <c r="D4579" s="137" t="e" cm="1">
        <f t="array" ref="D4579">INDEX(Horimetros!#REF!,1,'Tabela Horímetros'!F4579)</f>
        <v>#REF!</v>
      </c>
      <c r="F4579">
        <f t="shared" si="72"/>
        <v>510</v>
      </c>
      <c r="H4579" s="59"/>
    </row>
    <row r="4580" spans="1:8">
      <c r="A4580" s="4" t="s">
        <v>80</v>
      </c>
      <c r="B4580" s="135" t="s">
        <v>79</v>
      </c>
      <c r="C4580" s="136">
        <v>44709</v>
      </c>
      <c r="D4580" s="137" t="e" cm="1">
        <f t="array" ref="D4580">INDEX(Horimetros!#REF!,1,'Tabela Horímetros'!F4580)</f>
        <v>#REF!</v>
      </c>
      <c r="F4580">
        <f t="shared" si="72"/>
        <v>510</v>
      </c>
      <c r="H4580" s="59"/>
    </row>
    <row r="4581" spans="1:8">
      <c r="A4581" s="4" t="s">
        <v>84</v>
      </c>
      <c r="B4581" s="135" t="s">
        <v>83</v>
      </c>
      <c r="C4581" s="136">
        <v>44709</v>
      </c>
      <c r="D4581" s="137" t="e" cm="1">
        <f t="array" ref="D4581">INDEX(Horimetros!#REF!,1,'Tabela Horímetros'!F4581)</f>
        <v>#REF!</v>
      </c>
      <c r="F4581">
        <f t="shared" si="72"/>
        <v>510</v>
      </c>
      <c r="H4581" s="59"/>
    </row>
    <row r="4582" spans="1:8">
      <c r="A4582" s="4" t="s">
        <v>86</v>
      </c>
      <c r="B4582" s="135" t="s">
        <v>85</v>
      </c>
      <c r="C4582" s="136">
        <v>44709</v>
      </c>
      <c r="D4582" s="137" t="e" cm="1">
        <f t="array" ref="D4582">INDEX(Horimetros!#REF!,1,'Tabela Horímetros'!F4582)</f>
        <v>#REF!</v>
      </c>
      <c r="F4582">
        <f t="shared" si="72"/>
        <v>510</v>
      </c>
      <c r="H4582" s="59"/>
    </row>
    <row r="4583" spans="1:8">
      <c r="A4583" s="4" t="s">
        <v>59</v>
      </c>
      <c r="B4583" s="135" t="s">
        <v>58</v>
      </c>
      <c r="C4583" s="136">
        <v>44710</v>
      </c>
      <c r="D4583" s="137" cm="1">
        <f t="array" ref="D4583">INDEX(Horimetros!$4:$4,1,'Tabela Horímetros'!F4583)</f>
        <v>0</v>
      </c>
      <c r="F4583">
        <f t="shared" si="72"/>
        <v>511</v>
      </c>
      <c r="H4583" s="59"/>
    </row>
    <row r="4584" spans="1:8">
      <c r="A4584" s="4" t="s">
        <v>61</v>
      </c>
      <c r="B4584" s="135" t="s">
        <v>60</v>
      </c>
      <c r="C4584" s="136">
        <v>44710</v>
      </c>
      <c r="D4584" s="137" cm="1">
        <f t="array" ref="D4584">INDEX(Horimetros!$5:$5,1,'Tabela Horímetros'!F4584)</f>
        <v>27992</v>
      </c>
      <c r="F4584">
        <f t="shared" si="72"/>
        <v>511</v>
      </c>
      <c r="H4584" s="59"/>
    </row>
    <row r="4585" spans="1:8">
      <c r="A4585" s="4" t="s">
        <v>63</v>
      </c>
      <c r="B4585" s="135" t="s">
        <v>62</v>
      </c>
      <c r="C4585" s="136">
        <v>44710</v>
      </c>
      <c r="D4585" s="137" cm="1">
        <f t="array" ref="D4585">INDEX(Horimetros!$6:$6,1,'Tabela Horímetros'!F4585)</f>
        <v>23961</v>
      </c>
      <c r="F4585">
        <f t="shared" si="72"/>
        <v>511</v>
      </c>
      <c r="H4585" s="59"/>
    </row>
    <row r="4586" spans="1:8">
      <c r="A4586" s="4" t="s">
        <v>68</v>
      </c>
      <c r="B4586" s="135" t="s">
        <v>67</v>
      </c>
      <c r="C4586" s="136">
        <v>44710</v>
      </c>
      <c r="D4586" s="137" cm="1">
        <f t="array" ref="D4586">INDEX(Horimetros!$7:$7,1,'Tabela Horímetros'!F4586)</f>
        <v>27647</v>
      </c>
      <c r="F4586">
        <f t="shared" si="72"/>
        <v>511</v>
      </c>
      <c r="H4586" s="59"/>
    </row>
    <row r="4587" spans="1:8">
      <c r="A4587" s="4" t="s">
        <v>72</v>
      </c>
      <c r="B4587" s="135" t="s">
        <v>71</v>
      </c>
      <c r="C4587" s="136">
        <v>44710</v>
      </c>
      <c r="D4587" s="137" cm="1">
        <f t="array" ref="D4587">INDEX(Horimetros!$8:$8,1,'Tabela Horímetros'!F4587)</f>
        <v>25927</v>
      </c>
      <c r="F4587">
        <f t="shared" si="72"/>
        <v>511</v>
      </c>
      <c r="H4587" s="59"/>
    </row>
    <row r="4588" spans="1:8">
      <c r="A4588" s="4" t="s">
        <v>76</v>
      </c>
      <c r="B4588" s="135" t="s">
        <v>75</v>
      </c>
      <c r="C4588" s="136">
        <v>44710</v>
      </c>
      <c r="D4588" s="137" t="e" cm="1">
        <f t="array" ref="D4588">INDEX(Horimetros!#REF!,1,'Tabela Horímetros'!F4588)</f>
        <v>#REF!</v>
      </c>
      <c r="F4588">
        <f t="shared" si="72"/>
        <v>511</v>
      </c>
      <c r="H4588" s="59"/>
    </row>
    <row r="4589" spans="1:8">
      <c r="A4589" s="4" t="s">
        <v>80</v>
      </c>
      <c r="B4589" s="135" t="s">
        <v>79</v>
      </c>
      <c r="C4589" s="136">
        <v>44710</v>
      </c>
      <c r="D4589" s="137" t="e" cm="1">
        <f t="array" ref="D4589">INDEX(Horimetros!#REF!,1,'Tabela Horímetros'!F4589)</f>
        <v>#REF!</v>
      </c>
      <c r="F4589">
        <f t="shared" si="72"/>
        <v>511</v>
      </c>
      <c r="H4589" s="59"/>
    </row>
    <row r="4590" spans="1:8">
      <c r="A4590" s="4" t="s">
        <v>84</v>
      </c>
      <c r="B4590" s="135" t="s">
        <v>83</v>
      </c>
      <c r="C4590" s="136">
        <v>44710</v>
      </c>
      <c r="D4590" s="137" t="e" cm="1">
        <f t="array" ref="D4590">INDEX(Horimetros!#REF!,1,'Tabela Horímetros'!F4590)</f>
        <v>#REF!</v>
      </c>
      <c r="F4590">
        <f t="shared" si="72"/>
        <v>511</v>
      </c>
      <c r="H4590" s="59"/>
    </row>
    <row r="4591" spans="1:8">
      <c r="A4591" s="4" t="s">
        <v>86</v>
      </c>
      <c r="B4591" s="135" t="s">
        <v>85</v>
      </c>
      <c r="C4591" s="136">
        <v>44710</v>
      </c>
      <c r="D4591" s="137" t="e" cm="1">
        <f t="array" ref="D4591">INDEX(Horimetros!#REF!,1,'Tabela Horímetros'!F4591)</f>
        <v>#REF!</v>
      </c>
      <c r="F4591">
        <f t="shared" si="72"/>
        <v>511</v>
      </c>
      <c r="H4591" s="59"/>
    </row>
    <row r="4592" spans="1:8">
      <c r="A4592" s="4" t="s">
        <v>59</v>
      </c>
      <c r="B4592" s="135" t="s">
        <v>58</v>
      </c>
      <c r="C4592" s="136">
        <v>44711</v>
      </c>
      <c r="D4592" s="137" cm="1">
        <f t="array" ref="D4592">INDEX(Horimetros!$4:$4,1,'Tabela Horímetros'!F4592)</f>
        <v>0</v>
      </c>
      <c r="F4592">
        <f t="shared" si="72"/>
        <v>512</v>
      </c>
      <c r="H4592" s="59"/>
    </row>
    <row r="4593" spans="1:8">
      <c r="A4593" s="4" t="s">
        <v>61</v>
      </c>
      <c r="B4593" s="135" t="s">
        <v>60</v>
      </c>
      <c r="C4593" s="136">
        <v>44711</v>
      </c>
      <c r="D4593" s="137" cm="1">
        <f t="array" ref="D4593">INDEX(Horimetros!$5:$5,1,'Tabela Horímetros'!F4593)</f>
        <v>28012</v>
      </c>
      <c r="F4593">
        <f t="shared" si="72"/>
        <v>512</v>
      </c>
      <c r="H4593" s="59"/>
    </row>
    <row r="4594" spans="1:8">
      <c r="A4594" s="4" t="s">
        <v>63</v>
      </c>
      <c r="B4594" s="135" t="s">
        <v>62</v>
      </c>
      <c r="C4594" s="136">
        <v>44711</v>
      </c>
      <c r="D4594" s="137" cm="1">
        <f t="array" ref="D4594">INDEX(Horimetros!$6:$6,1,'Tabela Horímetros'!F4594)</f>
        <v>23977</v>
      </c>
      <c r="F4594">
        <f t="shared" si="72"/>
        <v>512</v>
      </c>
      <c r="H4594" s="59"/>
    </row>
    <row r="4595" spans="1:8">
      <c r="A4595" s="4" t="s">
        <v>68</v>
      </c>
      <c r="B4595" s="135" t="s">
        <v>67</v>
      </c>
      <c r="C4595" s="136">
        <v>44711</v>
      </c>
      <c r="D4595" s="137" cm="1">
        <f t="array" ref="D4595">INDEX(Horimetros!$7:$7,1,'Tabela Horímetros'!F4595)</f>
        <v>27664</v>
      </c>
      <c r="F4595">
        <f t="shared" si="72"/>
        <v>512</v>
      </c>
      <c r="H4595" s="59"/>
    </row>
    <row r="4596" spans="1:8">
      <c r="A4596" s="4" t="s">
        <v>72</v>
      </c>
      <c r="B4596" s="135" t="s">
        <v>71</v>
      </c>
      <c r="C4596" s="136">
        <v>44711</v>
      </c>
      <c r="D4596" s="137" cm="1">
        <f t="array" ref="D4596">INDEX(Horimetros!$8:$8,1,'Tabela Horímetros'!F4596)</f>
        <v>25946</v>
      </c>
      <c r="F4596">
        <f t="shared" si="72"/>
        <v>512</v>
      </c>
      <c r="H4596" s="59"/>
    </row>
    <row r="4597" spans="1:8">
      <c r="A4597" s="4" t="s">
        <v>76</v>
      </c>
      <c r="B4597" s="135" t="s">
        <v>75</v>
      </c>
      <c r="C4597" s="136">
        <v>44711</v>
      </c>
      <c r="D4597" s="137" t="e" cm="1">
        <f t="array" ref="D4597">INDEX(Horimetros!#REF!,1,'Tabela Horímetros'!F4597)</f>
        <v>#REF!</v>
      </c>
      <c r="F4597">
        <f t="shared" si="72"/>
        <v>512</v>
      </c>
      <c r="H4597" s="59"/>
    </row>
    <row r="4598" spans="1:8">
      <c r="A4598" s="4" t="s">
        <v>80</v>
      </c>
      <c r="B4598" s="135" t="s">
        <v>79</v>
      </c>
      <c r="C4598" s="136">
        <v>44711</v>
      </c>
      <c r="D4598" s="137" t="e" cm="1">
        <f t="array" ref="D4598">INDEX(Horimetros!#REF!,1,'Tabela Horímetros'!F4598)</f>
        <v>#REF!</v>
      </c>
      <c r="F4598">
        <f t="shared" si="72"/>
        <v>512</v>
      </c>
      <c r="H4598" s="59"/>
    </row>
    <row r="4599" spans="1:8">
      <c r="A4599" s="4" t="s">
        <v>84</v>
      </c>
      <c r="B4599" s="135" t="s">
        <v>83</v>
      </c>
      <c r="C4599" s="136">
        <v>44711</v>
      </c>
      <c r="D4599" s="137" t="e" cm="1">
        <f t="array" ref="D4599">INDEX(Horimetros!#REF!,1,'Tabela Horímetros'!F4599)</f>
        <v>#REF!</v>
      </c>
      <c r="F4599">
        <f t="shared" si="72"/>
        <v>512</v>
      </c>
      <c r="H4599" s="59"/>
    </row>
    <row r="4600" spans="1:8">
      <c r="A4600" s="4" t="s">
        <v>86</v>
      </c>
      <c r="B4600" s="135" t="s">
        <v>85</v>
      </c>
      <c r="C4600" s="136">
        <v>44711</v>
      </c>
      <c r="D4600" s="137" t="e" cm="1">
        <f t="array" ref="D4600">INDEX(Horimetros!#REF!,1,'Tabela Horímetros'!F4600)</f>
        <v>#REF!</v>
      </c>
      <c r="F4600">
        <f t="shared" si="72"/>
        <v>512</v>
      </c>
      <c r="H4600" s="59"/>
    </row>
    <row r="4601" spans="1:8">
      <c r="A4601" s="4" t="s">
        <v>59</v>
      </c>
      <c r="B4601" s="135" t="s">
        <v>58</v>
      </c>
      <c r="C4601" s="136">
        <v>44712</v>
      </c>
      <c r="D4601" s="137" cm="1">
        <f t="array" ref="D4601">INDEX(Horimetros!$4:$4,1,'Tabela Horímetros'!F4601)</f>
        <v>0</v>
      </c>
      <c r="F4601">
        <f t="shared" si="72"/>
        <v>513</v>
      </c>
      <c r="H4601" s="59"/>
    </row>
    <row r="4602" spans="1:8">
      <c r="A4602" s="4" t="s">
        <v>61</v>
      </c>
      <c r="B4602" s="135" t="s">
        <v>60</v>
      </c>
      <c r="C4602" s="136">
        <v>44712</v>
      </c>
      <c r="D4602" s="137" cm="1">
        <f t="array" ref="D4602">INDEX(Horimetros!$5:$5,1,'Tabela Horímetros'!F4602)</f>
        <v>28030</v>
      </c>
      <c r="F4602">
        <f t="shared" si="72"/>
        <v>513</v>
      </c>
      <c r="H4602" s="59"/>
    </row>
    <row r="4603" spans="1:8">
      <c r="A4603" s="4" t="s">
        <v>63</v>
      </c>
      <c r="B4603" s="135" t="s">
        <v>62</v>
      </c>
      <c r="C4603" s="136">
        <v>44712</v>
      </c>
      <c r="D4603" s="137" cm="1">
        <f t="array" ref="D4603">INDEX(Horimetros!$6:$6,1,'Tabela Horímetros'!F4603)</f>
        <v>23994</v>
      </c>
      <c r="F4603">
        <f t="shared" si="72"/>
        <v>513</v>
      </c>
      <c r="H4603" s="59"/>
    </row>
    <row r="4604" spans="1:8">
      <c r="A4604" s="4" t="s">
        <v>68</v>
      </c>
      <c r="B4604" s="135" t="s">
        <v>67</v>
      </c>
      <c r="C4604" s="136">
        <v>44712</v>
      </c>
      <c r="D4604" s="137" cm="1">
        <f t="array" ref="D4604">INDEX(Horimetros!$7:$7,1,'Tabela Horímetros'!F4604)</f>
        <v>27679</v>
      </c>
      <c r="F4604">
        <f t="shared" si="72"/>
        <v>513</v>
      </c>
      <c r="H4604" s="59"/>
    </row>
    <row r="4605" spans="1:8">
      <c r="A4605" s="4" t="s">
        <v>72</v>
      </c>
      <c r="B4605" s="135" t="s">
        <v>71</v>
      </c>
      <c r="C4605" s="136">
        <v>44712</v>
      </c>
      <c r="D4605" s="137" cm="1">
        <f t="array" ref="D4605">INDEX(Horimetros!$8:$8,1,'Tabela Horímetros'!F4605)</f>
        <v>25964</v>
      </c>
      <c r="F4605">
        <f t="shared" si="72"/>
        <v>513</v>
      </c>
      <c r="H4605" s="59"/>
    </row>
    <row r="4606" spans="1:8">
      <c r="A4606" s="4" t="s">
        <v>76</v>
      </c>
      <c r="B4606" s="135" t="s">
        <v>75</v>
      </c>
      <c r="C4606" s="136">
        <v>44712</v>
      </c>
      <c r="D4606" s="137" t="e" cm="1">
        <f t="array" ref="D4606">INDEX(Horimetros!#REF!,1,'Tabela Horímetros'!F4606)</f>
        <v>#REF!</v>
      </c>
      <c r="F4606">
        <f t="shared" si="72"/>
        <v>513</v>
      </c>
      <c r="H4606" s="59"/>
    </row>
    <row r="4607" spans="1:8">
      <c r="A4607" s="4" t="s">
        <v>80</v>
      </c>
      <c r="B4607" s="135" t="s">
        <v>79</v>
      </c>
      <c r="C4607" s="136">
        <v>44712</v>
      </c>
      <c r="D4607" s="137" t="e" cm="1">
        <f t="array" ref="D4607">INDEX(Horimetros!#REF!,1,'Tabela Horímetros'!F4607)</f>
        <v>#REF!</v>
      </c>
      <c r="F4607">
        <f t="shared" si="72"/>
        <v>513</v>
      </c>
      <c r="H4607" s="59"/>
    </row>
    <row r="4608" spans="1:8">
      <c r="A4608" s="4" t="s">
        <v>84</v>
      </c>
      <c r="B4608" s="135" t="s">
        <v>83</v>
      </c>
      <c r="C4608" s="136">
        <v>44712</v>
      </c>
      <c r="D4608" s="137" t="e" cm="1">
        <f t="array" ref="D4608">INDEX(Horimetros!#REF!,1,'Tabela Horímetros'!F4608)</f>
        <v>#REF!</v>
      </c>
      <c r="F4608">
        <f t="shared" si="72"/>
        <v>513</v>
      </c>
      <c r="H4608" s="59"/>
    </row>
    <row r="4609" spans="1:8">
      <c r="A4609" s="4" t="s">
        <v>86</v>
      </c>
      <c r="B4609" s="135" t="s">
        <v>85</v>
      </c>
      <c r="C4609" s="136">
        <v>44712</v>
      </c>
      <c r="D4609" s="137" t="e" cm="1">
        <f t="array" ref="D4609">INDEX(Horimetros!#REF!,1,'Tabela Horímetros'!F4609)</f>
        <v>#REF!</v>
      </c>
      <c r="F4609">
        <f t="shared" si="72"/>
        <v>513</v>
      </c>
      <c r="H4609" s="59"/>
    </row>
    <row r="4610" spans="1:8">
      <c r="A4610" s="4" t="s">
        <v>59</v>
      </c>
      <c r="B4610" s="135" t="s">
        <v>58</v>
      </c>
      <c r="C4610" s="136">
        <v>44713</v>
      </c>
      <c r="D4610" s="137" cm="1">
        <f t="array" ref="D4610">INDEX(Horimetros!$4:$4,1,'Tabela Horímetros'!F4610)</f>
        <v>0</v>
      </c>
      <c r="F4610">
        <f t="shared" si="72"/>
        <v>514</v>
      </c>
      <c r="H4610" s="59"/>
    </row>
    <row r="4611" spans="1:8">
      <c r="A4611" s="4" t="s">
        <v>61</v>
      </c>
      <c r="B4611" s="135" t="s">
        <v>60</v>
      </c>
      <c r="C4611" s="136">
        <v>44713</v>
      </c>
      <c r="D4611" s="137" cm="1">
        <f t="array" ref="D4611">INDEX(Horimetros!$5:$5,1,'Tabela Horímetros'!F4611)</f>
        <v>28049</v>
      </c>
      <c r="F4611">
        <f t="shared" si="72"/>
        <v>514</v>
      </c>
      <c r="H4611" s="59"/>
    </row>
    <row r="4612" spans="1:8">
      <c r="A4612" s="4" t="s">
        <v>63</v>
      </c>
      <c r="B4612" s="135" t="s">
        <v>62</v>
      </c>
      <c r="C4612" s="136">
        <v>44713</v>
      </c>
      <c r="D4612" s="137" cm="1">
        <f t="array" ref="D4612">INDEX(Horimetros!$6:$6,1,'Tabela Horímetros'!F4612)</f>
        <v>24009</v>
      </c>
      <c r="F4612">
        <f t="shared" si="72"/>
        <v>514</v>
      </c>
      <c r="H4612" s="59"/>
    </row>
    <row r="4613" spans="1:8">
      <c r="A4613" s="4" t="s">
        <v>68</v>
      </c>
      <c r="B4613" s="135" t="s">
        <v>67</v>
      </c>
      <c r="C4613" s="136">
        <v>44713</v>
      </c>
      <c r="D4613" s="137" cm="1">
        <f t="array" ref="D4613">INDEX(Horimetros!$7:$7,1,'Tabela Horímetros'!F4613)</f>
        <v>27695</v>
      </c>
      <c r="F4613">
        <f t="shared" si="72"/>
        <v>514</v>
      </c>
      <c r="H4613" s="59"/>
    </row>
    <row r="4614" spans="1:8">
      <c r="A4614" s="4" t="s">
        <v>72</v>
      </c>
      <c r="B4614" s="135" t="s">
        <v>71</v>
      </c>
      <c r="C4614" s="136">
        <v>44713</v>
      </c>
      <c r="D4614" s="137" cm="1">
        <f t="array" ref="D4614">INDEX(Horimetros!$8:$8,1,'Tabela Horímetros'!F4614)</f>
        <v>25984</v>
      </c>
      <c r="F4614">
        <f t="shared" si="72"/>
        <v>514</v>
      </c>
      <c r="H4614" s="59"/>
    </row>
    <row r="4615" spans="1:8">
      <c r="A4615" s="4" t="s">
        <v>76</v>
      </c>
      <c r="B4615" s="135" t="s">
        <v>75</v>
      </c>
      <c r="C4615" s="136">
        <v>44713</v>
      </c>
      <c r="D4615" s="137" t="e" cm="1">
        <f t="array" ref="D4615">INDEX(Horimetros!#REF!,1,'Tabela Horímetros'!F4615)</f>
        <v>#REF!</v>
      </c>
      <c r="F4615">
        <f t="shared" si="72"/>
        <v>514</v>
      </c>
      <c r="H4615" s="59"/>
    </row>
    <row r="4616" spans="1:8">
      <c r="A4616" s="4" t="s">
        <v>80</v>
      </c>
      <c r="B4616" s="135" t="s">
        <v>79</v>
      </c>
      <c r="C4616" s="136">
        <v>44713</v>
      </c>
      <c r="D4616" s="137" t="e" cm="1">
        <f t="array" ref="D4616">INDEX(Horimetros!#REF!,1,'Tabela Horímetros'!F4616)</f>
        <v>#REF!</v>
      </c>
      <c r="F4616">
        <f t="shared" si="72"/>
        <v>514</v>
      </c>
      <c r="H4616" s="59"/>
    </row>
    <row r="4617" spans="1:8">
      <c r="A4617" s="4" t="s">
        <v>84</v>
      </c>
      <c r="B4617" s="135" t="s">
        <v>83</v>
      </c>
      <c r="C4617" s="136">
        <v>44713</v>
      </c>
      <c r="D4617" s="137" t="e" cm="1">
        <f t="array" ref="D4617">INDEX(Horimetros!#REF!,1,'Tabela Horímetros'!F4617)</f>
        <v>#REF!</v>
      </c>
      <c r="F4617">
        <f t="shared" si="72"/>
        <v>514</v>
      </c>
      <c r="H4617" s="59"/>
    </row>
    <row r="4618" spans="1:8">
      <c r="A4618" s="4" t="s">
        <v>86</v>
      </c>
      <c r="B4618" s="135" t="s">
        <v>85</v>
      </c>
      <c r="C4618" s="136">
        <v>44713</v>
      </c>
      <c r="D4618" s="137" t="e" cm="1">
        <f t="array" ref="D4618">INDEX(Horimetros!#REF!,1,'Tabela Horímetros'!F4618)</f>
        <v>#REF!</v>
      </c>
      <c r="F4618">
        <f t="shared" si="72"/>
        <v>514</v>
      </c>
      <c r="H4618" s="59"/>
    </row>
    <row r="4619" spans="1:8">
      <c r="A4619" s="4" t="s">
        <v>59</v>
      </c>
      <c r="B4619" s="135" t="s">
        <v>58</v>
      </c>
      <c r="C4619" s="136">
        <v>44714</v>
      </c>
      <c r="D4619" s="137" cm="1">
        <f t="array" ref="D4619">INDEX(Horimetros!$4:$4,1,'Tabela Horímetros'!F4619)</f>
        <v>0</v>
      </c>
      <c r="F4619">
        <f t="shared" si="72"/>
        <v>515</v>
      </c>
      <c r="H4619" s="59"/>
    </row>
    <row r="4620" spans="1:8">
      <c r="A4620" s="4" t="s">
        <v>61</v>
      </c>
      <c r="B4620" s="135" t="s">
        <v>60</v>
      </c>
      <c r="C4620" s="136">
        <v>44714</v>
      </c>
      <c r="D4620" s="137" cm="1">
        <f t="array" ref="D4620">INDEX(Horimetros!$5:$5,1,'Tabela Horímetros'!F4620)</f>
        <v>28067</v>
      </c>
      <c r="F4620">
        <f t="shared" si="72"/>
        <v>515</v>
      </c>
      <c r="H4620" s="59"/>
    </row>
    <row r="4621" spans="1:8">
      <c r="A4621" s="4" t="s">
        <v>63</v>
      </c>
      <c r="B4621" s="135" t="s">
        <v>62</v>
      </c>
      <c r="C4621" s="136">
        <v>44714</v>
      </c>
      <c r="D4621" s="137" cm="1">
        <f t="array" ref="D4621">INDEX(Horimetros!$6:$6,1,'Tabela Horímetros'!F4621)</f>
        <v>24026</v>
      </c>
      <c r="F4621">
        <f t="shared" si="72"/>
        <v>515</v>
      </c>
      <c r="H4621" s="59"/>
    </row>
    <row r="4622" spans="1:8">
      <c r="A4622" s="4" t="s">
        <v>68</v>
      </c>
      <c r="B4622" s="135" t="s">
        <v>67</v>
      </c>
      <c r="C4622" s="136">
        <v>44714</v>
      </c>
      <c r="D4622" s="137" cm="1">
        <f t="array" ref="D4622">INDEX(Horimetros!$7:$7,1,'Tabela Horímetros'!F4622)</f>
        <v>27713</v>
      </c>
      <c r="F4622">
        <f t="shared" si="72"/>
        <v>515</v>
      </c>
      <c r="H4622" s="59"/>
    </row>
    <row r="4623" spans="1:8">
      <c r="A4623" s="4" t="s">
        <v>72</v>
      </c>
      <c r="B4623" s="135" t="s">
        <v>71</v>
      </c>
      <c r="C4623" s="136">
        <v>44714</v>
      </c>
      <c r="D4623" s="137" cm="1">
        <f t="array" ref="D4623">INDEX(Horimetros!$8:$8,1,'Tabela Horímetros'!F4623)</f>
        <v>26002</v>
      </c>
      <c r="F4623">
        <f t="shared" si="72"/>
        <v>515</v>
      </c>
      <c r="H4623" s="59"/>
    </row>
    <row r="4624" spans="1:8">
      <c r="A4624" s="4" t="s">
        <v>76</v>
      </c>
      <c r="B4624" s="135" t="s">
        <v>75</v>
      </c>
      <c r="C4624" s="136">
        <v>44714</v>
      </c>
      <c r="D4624" s="137" t="e" cm="1">
        <f t="array" ref="D4624">INDEX(Horimetros!#REF!,1,'Tabela Horímetros'!F4624)</f>
        <v>#REF!</v>
      </c>
      <c r="F4624">
        <f t="shared" si="72"/>
        <v>515</v>
      </c>
      <c r="H4624" s="59"/>
    </row>
    <row r="4625" spans="1:8">
      <c r="A4625" s="4" t="s">
        <v>80</v>
      </c>
      <c r="B4625" s="135" t="s">
        <v>79</v>
      </c>
      <c r="C4625" s="136">
        <v>44714</v>
      </c>
      <c r="D4625" s="137" t="e" cm="1">
        <f t="array" ref="D4625">INDEX(Horimetros!#REF!,1,'Tabela Horímetros'!F4625)</f>
        <v>#REF!</v>
      </c>
      <c r="F4625">
        <f t="shared" si="72"/>
        <v>515</v>
      </c>
      <c r="H4625" s="59"/>
    </row>
    <row r="4626" spans="1:8">
      <c r="A4626" s="4" t="s">
        <v>84</v>
      </c>
      <c r="B4626" s="135" t="s">
        <v>83</v>
      </c>
      <c r="C4626" s="136">
        <v>44714</v>
      </c>
      <c r="D4626" s="137" t="e" cm="1">
        <f t="array" ref="D4626">INDEX(Horimetros!#REF!,1,'Tabela Horímetros'!F4626)</f>
        <v>#REF!</v>
      </c>
      <c r="F4626">
        <f t="shared" si="72"/>
        <v>515</v>
      </c>
      <c r="H4626" s="59"/>
    </row>
    <row r="4627" spans="1:8">
      <c r="A4627" s="4" t="s">
        <v>86</v>
      </c>
      <c r="B4627" s="135" t="s">
        <v>85</v>
      </c>
      <c r="C4627" s="136">
        <v>44714</v>
      </c>
      <c r="D4627" s="137" t="e" cm="1">
        <f t="array" ref="D4627">INDEX(Horimetros!#REF!,1,'Tabela Horímetros'!F4627)</f>
        <v>#REF!</v>
      </c>
      <c r="F4627">
        <f t="shared" si="72"/>
        <v>515</v>
      </c>
      <c r="H4627" s="59"/>
    </row>
    <row r="4628" spans="1:8">
      <c r="A4628" s="4" t="s">
        <v>59</v>
      </c>
      <c r="B4628" s="135" t="s">
        <v>58</v>
      </c>
      <c r="C4628" s="136">
        <v>44715</v>
      </c>
      <c r="D4628" s="137" cm="1">
        <f t="array" ref="D4628">INDEX(Horimetros!$4:$4,1,'Tabela Horímetros'!F4628)</f>
        <v>0</v>
      </c>
      <c r="F4628">
        <f t="shared" si="72"/>
        <v>516</v>
      </c>
      <c r="H4628" s="59"/>
    </row>
    <row r="4629" spans="1:8">
      <c r="A4629" s="4" t="s">
        <v>61</v>
      </c>
      <c r="B4629" s="135" t="s">
        <v>60</v>
      </c>
      <c r="C4629" s="136">
        <v>44715</v>
      </c>
      <c r="D4629" s="137" cm="1">
        <f t="array" ref="D4629">INDEX(Horimetros!$5:$5,1,'Tabela Horímetros'!F4629)</f>
        <v>28082</v>
      </c>
      <c r="F4629">
        <f t="shared" ref="F4629:F4692" si="73">F4620+1</f>
        <v>516</v>
      </c>
      <c r="H4629" s="59"/>
    </row>
    <row r="4630" spans="1:8">
      <c r="A4630" s="4" t="s">
        <v>63</v>
      </c>
      <c r="B4630" s="135" t="s">
        <v>62</v>
      </c>
      <c r="C4630" s="136">
        <v>44715</v>
      </c>
      <c r="D4630" s="137" cm="1">
        <f t="array" ref="D4630">INDEX(Horimetros!$6:$6,1,'Tabela Horímetros'!F4630)</f>
        <v>24042</v>
      </c>
      <c r="F4630">
        <f t="shared" si="73"/>
        <v>516</v>
      </c>
      <c r="H4630" s="59"/>
    </row>
    <row r="4631" spans="1:8">
      <c r="A4631" s="4" t="s">
        <v>68</v>
      </c>
      <c r="B4631" s="135" t="s">
        <v>67</v>
      </c>
      <c r="C4631" s="136">
        <v>44715</v>
      </c>
      <c r="D4631" s="137" cm="1">
        <f t="array" ref="D4631">INDEX(Horimetros!$7:$7,1,'Tabela Horímetros'!F4631)</f>
        <v>27734</v>
      </c>
      <c r="F4631">
        <f t="shared" si="73"/>
        <v>516</v>
      </c>
      <c r="H4631" s="59"/>
    </row>
    <row r="4632" spans="1:8">
      <c r="A4632" s="4" t="s">
        <v>72</v>
      </c>
      <c r="B4632" s="135" t="s">
        <v>71</v>
      </c>
      <c r="C4632" s="136">
        <v>44715</v>
      </c>
      <c r="D4632" s="137" cm="1">
        <f t="array" ref="D4632">INDEX(Horimetros!$8:$8,1,'Tabela Horímetros'!F4632)</f>
        <v>26010</v>
      </c>
      <c r="F4632">
        <f t="shared" si="73"/>
        <v>516</v>
      </c>
      <c r="H4632" s="59"/>
    </row>
    <row r="4633" spans="1:8">
      <c r="A4633" s="4" t="s">
        <v>76</v>
      </c>
      <c r="B4633" s="135" t="s">
        <v>75</v>
      </c>
      <c r="C4633" s="136">
        <v>44715</v>
      </c>
      <c r="D4633" s="137" t="e" cm="1">
        <f t="array" ref="D4633">INDEX(Horimetros!#REF!,1,'Tabela Horímetros'!F4633)</f>
        <v>#REF!</v>
      </c>
      <c r="F4633">
        <f t="shared" si="73"/>
        <v>516</v>
      </c>
      <c r="H4633" s="59"/>
    </row>
    <row r="4634" spans="1:8">
      <c r="A4634" s="4" t="s">
        <v>80</v>
      </c>
      <c r="B4634" s="135" t="s">
        <v>79</v>
      </c>
      <c r="C4634" s="136">
        <v>44715</v>
      </c>
      <c r="D4634" s="137" t="e" cm="1">
        <f t="array" ref="D4634">INDEX(Horimetros!#REF!,1,'Tabela Horímetros'!F4634)</f>
        <v>#REF!</v>
      </c>
      <c r="F4634">
        <f t="shared" si="73"/>
        <v>516</v>
      </c>
      <c r="H4634" s="59"/>
    </row>
    <row r="4635" spans="1:8">
      <c r="A4635" s="4" t="s">
        <v>84</v>
      </c>
      <c r="B4635" s="135" t="s">
        <v>83</v>
      </c>
      <c r="C4635" s="136">
        <v>44715</v>
      </c>
      <c r="D4635" s="137" t="e" cm="1">
        <f t="array" ref="D4635">INDEX(Horimetros!#REF!,1,'Tabela Horímetros'!F4635)</f>
        <v>#REF!</v>
      </c>
      <c r="F4635">
        <f t="shared" si="73"/>
        <v>516</v>
      </c>
      <c r="H4635" s="59"/>
    </row>
    <row r="4636" spans="1:8">
      <c r="A4636" s="4" t="s">
        <v>86</v>
      </c>
      <c r="B4636" s="135" t="s">
        <v>85</v>
      </c>
      <c r="C4636" s="136">
        <v>44715</v>
      </c>
      <c r="D4636" s="137" t="e" cm="1">
        <f t="array" ref="D4636">INDEX(Horimetros!#REF!,1,'Tabela Horímetros'!F4636)</f>
        <v>#REF!</v>
      </c>
      <c r="F4636">
        <f t="shared" si="73"/>
        <v>516</v>
      </c>
      <c r="H4636" s="59"/>
    </row>
    <row r="4637" spans="1:8">
      <c r="A4637" s="4" t="s">
        <v>59</v>
      </c>
      <c r="B4637" s="135" t="s">
        <v>58</v>
      </c>
      <c r="C4637" s="136">
        <v>44716</v>
      </c>
      <c r="D4637" s="137" cm="1">
        <f t="array" ref="D4637">INDEX(Horimetros!$4:$4,1,'Tabela Horímetros'!F4637)</f>
        <v>0</v>
      </c>
      <c r="F4637">
        <f t="shared" si="73"/>
        <v>517</v>
      </c>
      <c r="H4637" s="59"/>
    </row>
    <row r="4638" spans="1:8">
      <c r="A4638" s="4" t="s">
        <v>61</v>
      </c>
      <c r="B4638" s="135" t="s">
        <v>60</v>
      </c>
      <c r="C4638" s="136">
        <v>44716</v>
      </c>
      <c r="D4638" s="137" cm="1">
        <f t="array" ref="D4638">INDEX(Horimetros!$5:$5,1,'Tabela Horímetros'!F4638)</f>
        <v>28102</v>
      </c>
      <c r="F4638">
        <f t="shared" si="73"/>
        <v>517</v>
      </c>
      <c r="H4638" s="59"/>
    </row>
    <row r="4639" spans="1:8">
      <c r="A4639" s="4" t="s">
        <v>63</v>
      </c>
      <c r="B4639" s="135" t="s">
        <v>62</v>
      </c>
      <c r="C4639" s="136">
        <v>44716</v>
      </c>
      <c r="D4639" s="137" cm="1">
        <f t="array" ref="D4639">INDEX(Horimetros!$6:$6,1,'Tabela Horímetros'!F4639)</f>
        <v>24061</v>
      </c>
      <c r="F4639">
        <f t="shared" si="73"/>
        <v>517</v>
      </c>
      <c r="H4639" s="59"/>
    </row>
    <row r="4640" spans="1:8">
      <c r="A4640" s="4" t="s">
        <v>68</v>
      </c>
      <c r="B4640" s="135" t="s">
        <v>67</v>
      </c>
      <c r="C4640" s="136">
        <v>44716</v>
      </c>
      <c r="D4640" s="137" cm="1">
        <f t="array" ref="D4640">INDEX(Horimetros!$7:$7,1,'Tabela Horímetros'!F4640)</f>
        <v>27752</v>
      </c>
      <c r="F4640">
        <f t="shared" si="73"/>
        <v>517</v>
      </c>
      <c r="H4640" s="59"/>
    </row>
    <row r="4641" spans="1:8">
      <c r="A4641" s="4" t="s">
        <v>72</v>
      </c>
      <c r="B4641" s="135" t="s">
        <v>71</v>
      </c>
      <c r="C4641" s="136">
        <v>44716</v>
      </c>
      <c r="D4641" s="137" cm="1">
        <f t="array" ref="D4641">INDEX(Horimetros!$8:$8,1,'Tabela Horímetros'!F4641)</f>
        <v>26022</v>
      </c>
      <c r="F4641">
        <f t="shared" si="73"/>
        <v>517</v>
      </c>
      <c r="H4641" s="59"/>
    </row>
    <row r="4642" spans="1:8">
      <c r="A4642" s="4" t="s">
        <v>76</v>
      </c>
      <c r="B4642" s="135" t="s">
        <v>75</v>
      </c>
      <c r="C4642" s="136">
        <v>44716</v>
      </c>
      <c r="D4642" s="137" t="e" cm="1">
        <f t="array" ref="D4642">INDEX(Horimetros!#REF!,1,'Tabela Horímetros'!F4642)</f>
        <v>#REF!</v>
      </c>
      <c r="F4642">
        <f t="shared" si="73"/>
        <v>517</v>
      </c>
      <c r="H4642" s="59"/>
    </row>
    <row r="4643" spans="1:8">
      <c r="A4643" s="4" t="s">
        <v>80</v>
      </c>
      <c r="B4643" s="135" t="s">
        <v>79</v>
      </c>
      <c r="C4643" s="136">
        <v>44716</v>
      </c>
      <c r="D4643" s="137" t="e" cm="1">
        <f t="array" ref="D4643">INDEX(Horimetros!#REF!,1,'Tabela Horímetros'!F4643)</f>
        <v>#REF!</v>
      </c>
      <c r="F4643">
        <f t="shared" si="73"/>
        <v>517</v>
      </c>
      <c r="H4643" s="59"/>
    </row>
    <row r="4644" spans="1:8">
      <c r="A4644" s="4" t="s">
        <v>84</v>
      </c>
      <c r="B4644" s="135" t="s">
        <v>83</v>
      </c>
      <c r="C4644" s="136">
        <v>44716</v>
      </c>
      <c r="D4644" s="137" t="e" cm="1">
        <f t="array" ref="D4644">INDEX(Horimetros!#REF!,1,'Tabela Horímetros'!F4644)</f>
        <v>#REF!</v>
      </c>
      <c r="F4644">
        <f t="shared" si="73"/>
        <v>517</v>
      </c>
      <c r="H4644" s="59"/>
    </row>
    <row r="4645" spans="1:8">
      <c r="A4645" s="4" t="s">
        <v>86</v>
      </c>
      <c r="B4645" s="135" t="s">
        <v>85</v>
      </c>
      <c r="C4645" s="136">
        <v>44716</v>
      </c>
      <c r="D4645" s="137" t="e" cm="1">
        <f t="array" ref="D4645">INDEX(Horimetros!#REF!,1,'Tabela Horímetros'!F4645)</f>
        <v>#REF!</v>
      </c>
      <c r="F4645">
        <f t="shared" si="73"/>
        <v>517</v>
      </c>
      <c r="H4645" s="59"/>
    </row>
    <row r="4646" spans="1:8">
      <c r="A4646" s="4" t="s">
        <v>59</v>
      </c>
      <c r="B4646" s="135" t="s">
        <v>58</v>
      </c>
      <c r="C4646" s="136">
        <v>44717</v>
      </c>
      <c r="D4646" s="137" cm="1">
        <f t="array" ref="D4646">INDEX(Horimetros!$4:$4,1,'Tabela Horímetros'!F4646)</f>
        <v>0</v>
      </c>
      <c r="F4646">
        <f t="shared" si="73"/>
        <v>518</v>
      </c>
      <c r="H4646" s="59"/>
    </row>
    <row r="4647" spans="1:8">
      <c r="A4647" s="4" t="s">
        <v>61</v>
      </c>
      <c r="B4647" s="135" t="s">
        <v>60</v>
      </c>
      <c r="C4647" s="136">
        <v>44717</v>
      </c>
      <c r="D4647" s="137" cm="1">
        <f t="array" ref="D4647">INDEX(Horimetros!$5:$5,1,'Tabela Horímetros'!F4647)</f>
        <v>28117</v>
      </c>
      <c r="F4647">
        <f t="shared" si="73"/>
        <v>518</v>
      </c>
      <c r="H4647" s="59"/>
    </row>
    <row r="4648" spans="1:8">
      <c r="A4648" s="4" t="s">
        <v>63</v>
      </c>
      <c r="B4648" s="135" t="s">
        <v>62</v>
      </c>
      <c r="C4648" s="136">
        <v>44717</v>
      </c>
      <c r="D4648" s="137" cm="1">
        <f t="array" ref="D4648">INDEX(Horimetros!$6:$6,1,'Tabela Horímetros'!F4648)</f>
        <v>24080</v>
      </c>
      <c r="F4648">
        <f t="shared" si="73"/>
        <v>518</v>
      </c>
      <c r="H4648" s="59"/>
    </row>
    <row r="4649" spans="1:8">
      <c r="A4649" s="4" t="s">
        <v>68</v>
      </c>
      <c r="B4649" s="135" t="s">
        <v>67</v>
      </c>
      <c r="C4649" s="136">
        <v>44717</v>
      </c>
      <c r="D4649" s="137" cm="1">
        <f t="array" ref="D4649">INDEX(Horimetros!$7:$7,1,'Tabela Horímetros'!F4649)</f>
        <v>27771</v>
      </c>
      <c r="F4649">
        <f t="shared" si="73"/>
        <v>518</v>
      </c>
      <c r="H4649" s="59"/>
    </row>
    <row r="4650" spans="1:8">
      <c r="A4650" s="4" t="s">
        <v>72</v>
      </c>
      <c r="B4650" s="135" t="s">
        <v>71</v>
      </c>
      <c r="C4650" s="136">
        <v>44717</v>
      </c>
      <c r="D4650" s="137" cm="1">
        <f t="array" ref="D4650">INDEX(Horimetros!$8:$8,1,'Tabela Horímetros'!F4650)</f>
        <v>26041</v>
      </c>
      <c r="F4650">
        <f t="shared" si="73"/>
        <v>518</v>
      </c>
      <c r="H4650" s="59"/>
    </row>
    <row r="4651" spans="1:8">
      <c r="A4651" s="4" t="s">
        <v>76</v>
      </c>
      <c r="B4651" s="135" t="s">
        <v>75</v>
      </c>
      <c r="C4651" s="136">
        <v>44717</v>
      </c>
      <c r="D4651" s="137" t="e" cm="1">
        <f t="array" ref="D4651">INDEX(Horimetros!#REF!,1,'Tabela Horímetros'!F4651)</f>
        <v>#REF!</v>
      </c>
      <c r="F4651">
        <f t="shared" si="73"/>
        <v>518</v>
      </c>
      <c r="H4651" s="59"/>
    </row>
    <row r="4652" spans="1:8">
      <c r="A4652" s="4" t="s">
        <v>80</v>
      </c>
      <c r="B4652" s="135" t="s">
        <v>79</v>
      </c>
      <c r="C4652" s="136">
        <v>44717</v>
      </c>
      <c r="D4652" s="137" t="e" cm="1">
        <f t="array" ref="D4652">INDEX(Horimetros!#REF!,1,'Tabela Horímetros'!F4652)</f>
        <v>#REF!</v>
      </c>
      <c r="F4652">
        <f t="shared" si="73"/>
        <v>518</v>
      </c>
      <c r="H4652" s="59"/>
    </row>
    <row r="4653" spans="1:8">
      <c r="A4653" s="4" t="s">
        <v>84</v>
      </c>
      <c r="B4653" s="135" t="s">
        <v>83</v>
      </c>
      <c r="C4653" s="136">
        <v>44717</v>
      </c>
      <c r="D4653" s="137" t="e" cm="1">
        <f t="array" ref="D4653">INDEX(Horimetros!#REF!,1,'Tabela Horímetros'!F4653)</f>
        <v>#REF!</v>
      </c>
      <c r="F4653">
        <f t="shared" si="73"/>
        <v>518</v>
      </c>
      <c r="H4653" s="59"/>
    </row>
    <row r="4654" spans="1:8">
      <c r="A4654" s="4" t="s">
        <v>86</v>
      </c>
      <c r="B4654" s="135" t="s">
        <v>85</v>
      </c>
      <c r="C4654" s="136">
        <v>44717</v>
      </c>
      <c r="D4654" s="137" t="e" cm="1">
        <f t="array" ref="D4654">INDEX(Horimetros!#REF!,1,'Tabela Horímetros'!F4654)</f>
        <v>#REF!</v>
      </c>
      <c r="F4654">
        <f t="shared" si="73"/>
        <v>518</v>
      </c>
      <c r="H4654" s="59"/>
    </row>
    <row r="4655" spans="1:8">
      <c r="A4655" s="4" t="s">
        <v>59</v>
      </c>
      <c r="B4655" s="135" t="s">
        <v>58</v>
      </c>
      <c r="C4655" s="136">
        <v>44718</v>
      </c>
      <c r="D4655" s="137" cm="1">
        <f t="array" ref="D4655">INDEX(Horimetros!$4:$4,1,'Tabela Horímetros'!F4655)</f>
        <v>0</v>
      </c>
      <c r="F4655">
        <f t="shared" si="73"/>
        <v>519</v>
      </c>
      <c r="H4655" s="59"/>
    </row>
    <row r="4656" spans="1:8">
      <c r="A4656" s="4" t="s">
        <v>61</v>
      </c>
      <c r="B4656" s="135" t="s">
        <v>60</v>
      </c>
      <c r="C4656" s="136">
        <v>44718</v>
      </c>
      <c r="D4656" s="137" cm="1">
        <f t="array" ref="D4656">INDEX(Horimetros!$5:$5,1,'Tabela Horímetros'!F4656)</f>
        <v>28136</v>
      </c>
      <c r="F4656">
        <f t="shared" si="73"/>
        <v>519</v>
      </c>
      <c r="H4656" s="59"/>
    </row>
    <row r="4657" spans="1:8">
      <c r="A4657" s="4" t="s">
        <v>63</v>
      </c>
      <c r="B4657" s="135" t="s">
        <v>62</v>
      </c>
      <c r="C4657" s="136">
        <v>44718</v>
      </c>
      <c r="D4657" s="137" cm="1">
        <f t="array" ref="D4657">INDEX(Horimetros!$6:$6,1,'Tabela Horímetros'!F4657)</f>
        <v>24089</v>
      </c>
      <c r="F4657">
        <f t="shared" si="73"/>
        <v>519</v>
      </c>
      <c r="H4657" s="59"/>
    </row>
    <row r="4658" spans="1:8">
      <c r="A4658" s="4" t="s">
        <v>68</v>
      </c>
      <c r="B4658" s="135" t="s">
        <v>67</v>
      </c>
      <c r="C4658" s="136">
        <v>44718</v>
      </c>
      <c r="D4658" s="137" cm="1">
        <f t="array" ref="D4658">INDEX(Horimetros!$7:$7,1,'Tabela Horímetros'!F4658)</f>
        <v>27790</v>
      </c>
      <c r="F4658">
        <f t="shared" si="73"/>
        <v>519</v>
      </c>
      <c r="H4658" s="59"/>
    </row>
    <row r="4659" spans="1:8">
      <c r="A4659" s="4" t="s">
        <v>72</v>
      </c>
      <c r="B4659" s="135" t="s">
        <v>71</v>
      </c>
      <c r="C4659" s="136">
        <v>44718</v>
      </c>
      <c r="D4659" s="137" cm="1">
        <f t="array" ref="D4659">INDEX(Horimetros!$8:$8,1,'Tabela Horímetros'!F4659)</f>
        <v>26060</v>
      </c>
      <c r="F4659">
        <f t="shared" si="73"/>
        <v>519</v>
      </c>
      <c r="H4659" s="59"/>
    </row>
    <row r="4660" spans="1:8">
      <c r="A4660" s="4" t="s">
        <v>76</v>
      </c>
      <c r="B4660" s="135" t="s">
        <v>75</v>
      </c>
      <c r="C4660" s="136">
        <v>44718</v>
      </c>
      <c r="D4660" s="137" t="e" cm="1">
        <f t="array" ref="D4660">INDEX(Horimetros!#REF!,1,'Tabela Horímetros'!F4660)</f>
        <v>#REF!</v>
      </c>
      <c r="F4660">
        <f t="shared" si="73"/>
        <v>519</v>
      </c>
      <c r="H4660" s="59"/>
    </row>
    <row r="4661" spans="1:8">
      <c r="A4661" s="4" t="s">
        <v>80</v>
      </c>
      <c r="B4661" s="135" t="s">
        <v>79</v>
      </c>
      <c r="C4661" s="136">
        <v>44718</v>
      </c>
      <c r="D4661" s="137" t="e" cm="1">
        <f t="array" ref="D4661">INDEX(Horimetros!#REF!,1,'Tabela Horímetros'!F4661)</f>
        <v>#REF!</v>
      </c>
      <c r="F4661">
        <f t="shared" si="73"/>
        <v>519</v>
      </c>
      <c r="H4661" s="59"/>
    </row>
    <row r="4662" spans="1:8">
      <c r="A4662" s="4" t="s">
        <v>84</v>
      </c>
      <c r="B4662" s="135" t="s">
        <v>83</v>
      </c>
      <c r="C4662" s="136">
        <v>44718</v>
      </c>
      <c r="D4662" s="137" t="e" cm="1">
        <f t="array" ref="D4662">INDEX(Horimetros!#REF!,1,'Tabela Horímetros'!F4662)</f>
        <v>#REF!</v>
      </c>
      <c r="F4662">
        <f t="shared" si="73"/>
        <v>519</v>
      </c>
      <c r="H4662" s="59"/>
    </row>
    <row r="4663" spans="1:8">
      <c r="A4663" s="4" t="s">
        <v>86</v>
      </c>
      <c r="B4663" s="135" t="s">
        <v>85</v>
      </c>
      <c r="C4663" s="136">
        <v>44718</v>
      </c>
      <c r="D4663" s="137" t="e" cm="1">
        <f t="array" ref="D4663">INDEX(Horimetros!#REF!,1,'Tabela Horímetros'!F4663)</f>
        <v>#REF!</v>
      </c>
      <c r="F4663">
        <f t="shared" si="73"/>
        <v>519</v>
      </c>
      <c r="H4663" s="59"/>
    </row>
    <row r="4664" spans="1:8">
      <c r="A4664" s="4" t="s">
        <v>59</v>
      </c>
      <c r="B4664" s="135" t="s">
        <v>58</v>
      </c>
      <c r="C4664" s="136">
        <v>44719</v>
      </c>
      <c r="D4664" s="137" cm="1">
        <f t="array" ref="D4664">INDEX(Horimetros!$4:$4,1,'Tabela Horímetros'!F4664)</f>
        <v>0</v>
      </c>
      <c r="F4664">
        <f t="shared" si="73"/>
        <v>520</v>
      </c>
      <c r="H4664" s="59"/>
    </row>
    <row r="4665" spans="1:8">
      <c r="A4665" s="4" t="s">
        <v>61</v>
      </c>
      <c r="B4665" s="135" t="s">
        <v>60</v>
      </c>
      <c r="C4665" s="136">
        <v>44719</v>
      </c>
      <c r="D4665" s="137" cm="1">
        <f t="array" ref="D4665">INDEX(Horimetros!$5:$5,1,'Tabela Horímetros'!F4665)</f>
        <v>28152</v>
      </c>
      <c r="F4665">
        <f t="shared" si="73"/>
        <v>520</v>
      </c>
      <c r="H4665" s="59"/>
    </row>
    <row r="4666" spans="1:8">
      <c r="A4666" s="4" t="s">
        <v>63</v>
      </c>
      <c r="B4666" s="135" t="s">
        <v>62</v>
      </c>
      <c r="C4666" s="136">
        <v>44719</v>
      </c>
      <c r="D4666" s="137" cm="1">
        <f t="array" ref="D4666">INDEX(Horimetros!$6:$6,1,'Tabela Horímetros'!F4666)</f>
        <v>24101</v>
      </c>
      <c r="F4666">
        <f t="shared" si="73"/>
        <v>520</v>
      </c>
      <c r="H4666" s="59"/>
    </row>
    <row r="4667" spans="1:8">
      <c r="A4667" s="4" t="s">
        <v>68</v>
      </c>
      <c r="B4667" s="135" t="s">
        <v>67</v>
      </c>
      <c r="C4667" s="136">
        <v>44719</v>
      </c>
      <c r="D4667" s="137" cm="1">
        <f t="array" ref="D4667">INDEX(Horimetros!$7:$7,1,'Tabela Horímetros'!F4667)</f>
        <v>27809</v>
      </c>
      <c r="F4667">
        <f t="shared" si="73"/>
        <v>520</v>
      </c>
      <c r="H4667" s="59"/>
    </row>
    <row r="4668" spans="1:8">
      <c r="A4668" s="4" t="s">
        <v>72</v>
      </c>
      <c r="B4668" s="135" t="s">
        <v>71</v>
      </c>
      <c r="C4668" s="136">
        <v>44719</v>
      </c>
      <c r="D4668" s="137" cm="1">
        <f t="array" ref="D4668">INDEX(Horimetros!$8:$8,1,'Tabela Horímetros'!F4668)</f>
        <v>26081</v>
      </c>
      <c r="F4668">
        <f t="shared" si="73"/>
        <v>520</v>
      </c>
      <c r="H4668" s="59"/>
    </row>
    <row r="4669" spans="1:8">
      <c r="A4669" s="4" t="s">
        <v>76</v>
      </c>
      <c r="B4669" s="135" t="s">
        <v>75</v>
      </c>
      <c r="C4669" s="136">
        <v>44719</v>
      </c>
      <c r="D4669" s="137" t="e" cm="1">
        <f t="array" ref="D4669">INDEX(Horimetros!#REF!,1,'Tabela Horímetros'!F4669)</f>
        <v>#REF!</v>
      </c>
      <c r="F4669">
        <f t="shared" si="73"/>
        <v>520</v>
      </c>
      <c r="H4669" s="59"/>
    </row>
    <row r="4670" spans="1:8">
      <c r="A4670" s="4" t="s">
        <v>80</v>
      </c>
      <c r="B4670" s="135" t="s">
        <v>79</v>
      </c>
      <c r="C4670" s="136">
        <v>44719</v>
      </c>
      <c r="D4670" s="137" t="e" cm="1">
        <f t="array" ref="D4670">INDEX(Horimetros!#REF!,1,'Tabela Horímetros'!F4670)</f>
        <v>#REF!</v>
      </c>
      <c r="F4670">
        <f t="shared" si="73"/>
        <v>520</v>
      </c>
      <c r="H4670" s="59"/>
    </row>
    <row r="4671" spans="1:8">
      <c r="A4671" s="4" t="s">
        <v>84</v>
      </c>
      <c r="B4671" s="135" t="s">
        <v>83</v>
      </c>
      <c r="C4671" s="136">
        <v>44719</v>
      </c>
      <c r="D4671" s="137" t="e" cm="1">
        <f t="array" ref="D4671">INDEX(Horimetros!#REF!,1,'Tabela Horímetros'!F4671)</f>
        <v>#REF!</v>
      </c>
      <c r="F4671">
        <f t="shared" si="73"/>
        <v>520</v>
      </c>
      <c r="H4671" s="59"/>
    </row>
    <row r="4672" spans="1:8">
      <c r="A4672" s="4" t="s">
        <v>86</v>
      </c>
      <c r="B4672" s="135" t="s">
        <v>85</v>
      </c>
      <c r="C4672" s="136">
        <v>44719</v>
      </c>
      <c r="D4672" s="137" t="e" cm="1">
        <f t="array" ref="D4672">INDEX(Horimetros!#REF!,1,'Tabela Horímetros'!F4672)</f>
        <v>#REF!</v>
      </c>
      <c r="F4672">
        <f t="shared" si="73"/>
        <v>520</v>
      </c>
      <c r="H4672" s="59"/>
    </row>
    <row r="4673" spans="1:8">
      <c r="A4673" s="4" t="s">
        <v>59</v>
      </c>
      <c r="B4673" s="135" t="s">
        <v>58</v>
      </c>
      <c r="C4673" s="136">
        <v>44720</v>
      </c>
      <c r="D4673" s="137" cm="1">
        <f t="array" ref="D4673">INDEX(Horimetros!$4:$4,1,'Tabela Horímetros'!F4673)</f>
        <v>0</v>
      </c>
      <c r="F4673">
        <f t="shared" si="73"/>
        <v>521</v>
      </c>
      <c r="H4673" s="59"/>
    </row>
    <row r="4674" spans="1:8">
      <c r="A4674" s="4" t="s">
        <v>61</v>
      </c>
      <c r="B4674" s="135" t="s">
        <v>60</v>
      </c>
      <c r="C4674" s="136">
        <v>44720</v>
      </c>
      <c r="D4674" s="137" cm="1">
        <f t="array" ref="D4674">INDEX(Horimetros!$5:$5,1,'Tabela Horímetros'!F4674)</f>
        <v>28165</v>
      </c>
      <c r="F4674">
        <f t="shared" si="73"/>
        <v>521</v>
      </c>
      <c r="H4674" s="59"/>
    </row>
    <row r="4675" spans="1:8">
      <c r="A4675" s="4" t="s">
        <v>63</v>
      </c>
      <c r="B4675" s="135" t="s">
        <v>62</v>
      </c>
      <c r="C4675" s="136">
        <v>44720</v>
      </c>
      <c r="D4675" s="137" cm="1">
        <f t="array" ref="D4675">INDEX(Horimetros!$6:$6,1,'Tabela Horímetros'!F4675)</f>
        <v>24122</v>
      </c>
      <c r="F4675">
        <f t="shared" si="73"/>
        <v>521</v>
      </c>
      <c r="H4675" s="59"/>
    </row>
    <row r="4676" spans="1:8">
      <c r="A4676" s="4" t="s">
        <v>68</v>
      </c>
      <c r="B4676" s="135" t="s">
        <v>67</v>
      </c>
      <c r="C4676" s="136">
        <v>44720</v>
      </c>
      <c r="D4676" s="137" cm="1">
        <f t="array" ref="D4676">INDEX(Horimetros!$7:$7,1,'Tabela Horímetros'!F4676)</f>
        <v>27830</v>
      </c>
      <c r="F4676">
        <f t="shared" si="73"/>
        <v>521</v>
      </c>
      <c r="H4676" s="59"/>
    </row>
    <row r="4677" spans="1:8">
      <c r="A4677" s="4" t="s">
        <v>72</v>
      </c>
      <c r="B4677" s="135" t="s">
        <v>71</v>
      </c>
      <c r="C4677" s="136">
        <v>44720</v>
      </c>
      <c r="D4677" s="137" cm="1">
        <f t="array" ref="D4677">INDEX(Horimetros!$8:$8,1,'Tabela Horímetros'!F4677)</f>
        <v>26098</v>
      </c>
      <c r="F4677">
        <f t="shared" si="73"/>
        <v>521</v>
      </c>
      <c r="H4677" s="59"/>
    </row>
    <row r="4678" spans="1:8">
      <c r="A4678" s="4" t="s">
        <v>76</v>
      </c>
      <c r="B4678" s="135" t="s">
        <v>75</v>
      </c>
      <c r="C4678" s="136">
        <v>44720</v>
      </c>
      <c r="D4678" s="137" t="e" cm="1">
        <f t="array" ref="D4678">INDEX(Horimetros!#REF!,1,'Tabela Horímetros'!F4678)</f>
        <v>#REF!</v>
      </c>
      <c r="F4678">
        <f t="shared" si="73"/>
        <v>521</v>
      </c>
      <c r="H4678" s="59"/>
    </row>
    <row r="4679" spans="1:8">
      <c r="A4679" s="4" t="s">
        <v>80</v>
      </c>
      <c r="B4679" s="135" t="s">
        <v>79</v>
      </c>
      <c r="C4679" s="136">
        <v>44720</v>
      </c>
      <c r="D4679" s="137" t="e" cm="1">
        <f t="array" ref="D4679">INDEX(Horimetros!#REF!,1,'Tabela Horímetros'!F4679)</f>
        <v>#REF!</v>
      </c>
      <c r="F4679">
        <f t="shared" si="73"/>
        <v>521</v>
      </c>
      <c r="H4679" s="59"/>
    </row>
    <row r="4680" spans="1:8">
      <c r="A4680" s="4" t="s">
        <v>84</v>
      </c>
      <c r="B4680" s="135" t="s">
        <v>83</v>
      </c>
      <c r="C4680" s="136">
        <v>44720</v>
      </c>
      <c r="D4680" s="137" t="e" cm="1">
        <f t="array" ref="D4680">INDEX(Horimetros!#REF!,1,'Tabela Horímetros'!F4680)</f>
        <v>#REF!</v>
      </c>
      <c r="F4680">
        <f t="shared" si="73"/>
        <v>521</v>
      </c>
      <c r="H4680" s="59"/>
    </row>
    <row r="4681" spans="1:8">
      <c r="A4681" s="4" t="s">
        <v>86</v>
      </c>
      <c r="B4681" s="135" t="s">
        <v>85</v>
      </c>
      <c r="C4681" s="136">
        <v>44720</v>
      </c>
      <c r="D4681" s="137" t="e" cm="1">
        <f t="array" ref="D4681">INDEX(Horimetros!#REF!,1,'Tabela Horímetros'!F4681)</f>
        <v>#REF!</v>
      </c>
      <c r="F4681">
        <f t="shared" si="73"/>
        <v>521</v>
      </c>
      <c r="H4681" s="59"/>
    </row>
    <row r="4682" spans="1:8">
      <c r="A4682" s="4" t="s">
        <v>59</v>
      </c>
      <c r="B4682" s="135" t="s">
        <v>58</v>
      </c>
      <c r="C4682" s="136">
        <v>44721</v>
      </c>
      <c r="D4682" s="137" cm="1">
        <f t="array" ref="D4682">INDEX(Horimetros!$4:$4,1,'Tabela Horímetros'!F4682)</f>
        <v>0</v>
      </c>
      <c r="F4682">
        <f t="shared" si="73"/>
        <v>522</v>
      </c>
      <c r="H4682" s="59"/>
    </row>
    <row r="4683" spans="1:8">
      <c r="A4683" s="4" t="s">
        <v>61</v>
      </c>
      <c r="B4683" s="135" t="s">
        <v>60</v>
      </c>
      <c r="C4683" s="136">
        <v>44721</v>
      </c>
      <c r="D4683" s="137" cm="1">
        <f t="array" ref="D4683">INDEX(Horimetros!$5:$5,1,'Tabela Horímetros'!F4683)</f>
        <v>28187</v>
      </c>
      <c r="F4683">
        <f t="shared" si="73"/>
        <v>522</v>
      </c>
      <c r="H4683" s="59"/>
    </row>
    <row r="4684" spans="1:8">
      <c r="A4684" s="4" t="s">
        <v>63</v>
      </c>
      <c r="B4684" s="135" t="s">
        <v>62</v>
      </c>
      <c r="C4684" s="136">
        <v>44721</v>
      </c>
      <c r="D4684" s="137" cm="1">
        <f t="array" ref="D4684">INDEX(Horimetros!$6:$6,1,'Tabela Horímetros'!F4684)</f>
        <v>24128</v>
      </c>
      <c r="F4684">
        <f t="shared" si="73"/>
        <v>522</v>
      </c>
      <c r="H4684" s="59"/>
    </row>
    <row r="4685" spans="1:8">
      <c r="A4685" s="4" t="s">
        <v>68</v>
      </c>
      <c r="B4685" s="135" t="s">
        <v>67</v>
      </c>
      <c r="C4685" s="136">
        <v>44721</v>
      </c>
      <c r="D4685" s="137" cm="1">
        <f t="array" ref="D4685">INDEX(Horimetros!$7:$7,1,'Tabela Horímetros'!F4685)</f>
        <v>27851</v>
      </c>
      <c r="F4685">
        <f t="shared" si="73"/>
        <v>522</v>
      </c>
      <c r="H4685" s="59"/>
    </row>
    <row r="4686" spans="1:8">
      <c r="A4686" s="4" t="s">
        <v>72</v>
      </c>
      <c r="B4686" s="135" t="s">
        <v>71</v>
      </c>
      <c r="C4686" s="136">
        <v>44721</v>
      </c>
      <c r="D4686" s="137" cm="1">
        <f t="array" ref="D4686">INDEX(Horimetros!$8:$8,1,'Tabela Horímetros'!F4686)</f>
        <v>26111</v>
      </c>
      <c r="F4686">
        <f t="shared" si="73"/>
        <v>522</v>
      </c>
      <c r="H4686" s="59"/>
    </row>
    <row r="4687" spans="1:8">
      <c r="A4687" s="4" t="s">
        <v>76</v>
      </c>
      <c r="B4687" s="135" t="s">
        <v>75</v>
      </c>
      <c r="C4687" s="136">
        <v>44721</v>
      </c>
      <c r="D4687" s="137" t="e" cm="1">
        <f t="array" ref="D4687">INDEX(Horimetros!#REF!,1,'Tabela Horímetros'!F4687)</f>
        <v>#REF!</v>
      </c>
      <c r="F4687">
        <f t="shared" si="73"/>
        <v>522</v>
      </c>
      <c r="H4687" s="59"/>
    </row>
    <row r="4688" spans="1:8">
      <c r="A4688" s="4" t="s">
        <v>80</v>
      </c>
      <c r="B4688" s="135" t="s">
        <v>79</v>
      </c>
      <c r="C4688" s="136">
        <v>44721</v>
      </c>
      <c r="D4688" s="137" t="e" cm="1">
        <f t="array" ref="D4688">INDEX(Horimetros!#REF!,1,'Tabela Horímetros'!F4688)</f>
        <v>#REF!</v>
      </c>
      <c r="F4688">
        <f t="shared" si="73"/>
        <v>522</v>
      </c>
      <c r="H4688" s="59"/>
    </row>
    <row r="4689" spans="1:8">
      <c r="A4689" s="4" t="s">
        <v>84</v>
      </c>
      <c r="B4689" s="135" t="s">
        <v>83</v>
      </c>
      <c r="C4689" s="136">
        <v>44721</v>
      </c>
      <c r="D4689" s="137" t="e" cm="1">
        <f t="array" ref="D4689">INDEX(Horimetros!#REF!,1,'Tabela Horímetros'!F4689)</f>
        <v>#REF!</v>
      </c>
      <c r="F4689">
        <f t="shared" si="73"/>
        <v>522</v>
      </c>
      <c r="H4689" s="59"/>
    </row>
    <row r="4690" spans="1:8">
      <c r="A4690" s="4" t="s">
        <v>86</v>
      </c>
      <c r="B4690" s="135" t="s">
        <v>85</v>
      </c>
      <c r="C4690" s="136">
        <v>44721</v>
      </c>
      <c r="D4690" s="137" t="e" cm="1">
        <f t="array" ref="D4690">INDEX(Horimetros!#REF!,1,'Tabela Horímetros'!F4690)</f>
        <v>#REF!</v>
      </c>
      <c r="F4690">
        <f t="shared" si="73"/>
        <v>522</v>
      </c>
      <c r="H4690" s="59"/>
    </row>
    <row r="4691" spans="1:8">
      <c r="A4691" s="4" t="s">
        <v>59</v>
      </c>
      <c r="B4691" s="135" t="s">
        <v>58</v>
      </c>
      <c r="C4691" s="136">
        <v>44722</v>
      </c>
      <c r="D4691" s="137" cm="1">
        <f t="array" ref="D4691">INDEX(Horimetros!$4:$4,1,'Tabela Horímetros'!F4691)</f>
        <v>0</v>
      </c>
      <c r="F4691">
        <f t="shared" si="73"/>
        <v>523</v>
      </c>
      <c r="H4691" s="59"/>
    </row>
    <row r="4692" spans="1:8">
      <c r="A4692" s="4" t="s">
        <v>61</v>
      </c>
      <c r="B4692" s="135" t="s">
        <v>60</v>
      </c>
      <c r="C4692" s="136">
        <v>44722</v>
      </c>
      <c r="D4692" s="137" cm="1">
        <f t="array" ref="D4692">INDEX(Horimetros!$5:$5,1,'Tabela Horímetros'!F4692)</f>
        <v>28208</v>
      </c>
      <c r="F4692">
        <f t="shared" si="73"/>
        <v>523</v>
      </c>
      <c r="H4692" s="59"/>
    </row>
    <row r="4693" spans="1:8">
      <c r="A4693" s="4" t="s">
        <v>63</v>
      </c>
      <c r="B4693" s="135" t="s">
        <v>62</v>
      </c>
      <c r="C4693" s="136">
        <v>44722</v>
      </c>
      <c r="D4693" s="137" cm="1">
        <f t="array" ref="D4693">INDEX(Horimetros!$6:$6,1,'Tabela Horímetros'!F4693)</f>
        <v>24147</v>
      </c>
      <c r="F4693">
        <f t="shared" ref="F4693:F4756" si="74">F4684+1</f>
        <v>523</v>
      </c>
      <c r="H4693" s="59"/>
    </row>
    <row r="4694" spans="1:8">
      <c r="A4694" s="4" t="s">
        <v>68</v>
      </c>
      <c r="B4694" s="135" t="s">
        <v>67</v>
      </c>
      <c r="C4694" s="136">
        <v>44722</v>
      </c>
      <c r="D4694" s="137" cm="1">
        <f t="array" ref="D4694">INDEX(Horimetros!$7:$7,1,'Tabela Horímetros'!F4694)</f>
        <v>27872</v>
      </c>
      <c r="F4694">
        <f t="shared" si="74"/>
        <v>523</v>
      </c>
      <c r="H4694" s="59"/>
    </row>
    <row r="4695" spans="1:8">
      <c r="A4695" s="4" t="s">
        <v>72</v>
      </c>
      <c r="B4695" s="135" t="s">
        <v>71</v>
      </c>
      <c r="C4695" s="136">
        <v>44722</v>
      </c>
      <c r="D4695" s="137" cm="1">
        <f t="array" ref="D4695">INDEX(Horimetros!$8:$8,1,'Tabela Horímetros'!F4695)</f>
        <v>26125</v>
      </c>
      <c r="F4695">
        <f t="shared" si="74"/>
        <v>523</v>
      </c>
      <c r="H4695" s="59"/>
    </row>
    <row r="4696" spans="1:8">
      <c r="A4696" s="4" t="s">
        <v>76</v>
      </c>
      <c r="B4696" s="135" t="s">
        <v>75</v>
      </c>
      <c r="C4696" s="136">
        <v>44722</v>
      </c>
      <c r="D4696" s="137" t="e" cm="1">
        <f t="array" ref="D4696">INDEX(Horimetros!#REF!,1,'Tabela Horímetros'!F4696)</f>
        <v>#REF!</v>
      </c>
      <c r="F4696">
        <f t="shared" si="74"/>
        <v>523</v>
      </c>
      <c r="H4696" s="59"/>
    </row>
    <row r="4697" spans="1:8">
      <c r="A4697" s="4" t="s">
        <v>80</v>
      </c>
      <c r="B4697" s="135" t="s">
        <v>79</v>
      </c>
      <c r="C4697" s="136">
        <v>44722</v>
      </c>
      <c r="D4697" s="137" t="e" cm="1">
        <f t="array" ref="D4697">INDEX(Horimetros!#REF!,1,'Tabela Horímetros'!F4697)</f>
        <v>#REF!</v>
      </c>
      <c r="F4697">
        <f t="shared" si="74"/>
        <v>523</v>
      </c>
      <c r="H4697" s="59"/>
    </row>
    <row r="4698" spans="1:8">
      <c r="A4698" s="4" t="s">
        <v>84</v>
      </c>
      <c r="B4698" s="135" t="s">
        <v>83</v>
      </c>
      <c r="C4698" s="136">
        <v>44722</v>
      </c>
      <c r="D4698" s="137" t="e" cm="1">
        <f t="array" ref="D4698">INDEX(Horimetros!#REF!,1,'Tabela Horímetros'!F4698)</f>
        <v>#REF!</v>
      </c>
      <c r="F4698">
        <f t="shared" si="74"/>
        <v>523</v>
      </c>
      <c r="H4698" s="59"/>
    </row>
    <row r="4699" spans="1:8">
      <c r="A4699" s="4" t="s">
        <v>86</v>
      </c>
      <c r="B4699" s="135" t="s">
        <v>85</v>
      </c>
      <c r="C4699" s="136">
        <v>44722</v>
      </c>
      <c r="D4699" s="137" t="e" cm="1">
        <f t="array" ref="D4699">INDEX(Horimetros!#REF!,1,'Tabela Horímetros'!F4699)</f>
        <v>#REF!</v>
      </c>
      <c r="F4699">
        <f t="shared" si="74"/>
        <v>523</v>
      </c>
      <c r="H4699" s="59"/>
    </row>
    <row r="4700" spans="1:8">
      <c r="A4700" s="4" t="s">
        <v>59</v>
      </c>
      <c r="B4700" s="135" t="s">
        <v>58</v>
      </c>
      <c r="C4700" s="136">
        <v>44723</v>
      </c>
      <c r="D4700" s="137" cm="1">
        <f t="array" ref="D4700">INDEX(Horimetros!$4:$4,1,'Tabela Horímetros'!F4700)</f>
        <v>0</v>
      </c>
      <c r="F4700">
        <f t="shared" si="74"/>
        <v>524</v>
      </c>
      <c r="H4700" s="59"/>
    </row>
    <row r="4701" spans="1:8">
      <c r="A4701" s="4" t="s">
        <v>61</v>
      </c>
      <c r="B4701" s="135" t="s">
        <v>60</v>
      </c>
      <c r="C4701" s="136">
        <v>44723</v>
      </c>
      <c r="D4701" s="137" cm="1">
        <f t="array" ref="D4701">INDEX(Horimetros!$5:$5,1,'Tabela Horímetros'!F4701)</f>
        <v>28223</v>
      </c>
      <c r="F4701">
        <f t="shared" si="74"/>
        <v>524</v>
      </c>
      <c r="H4701" s="59"/>
    </row>
    <row r="4702" spans="1:8">
      <c r="A4702" s="4" t="s">
        <v>63</v>
      </c>
      <c r="B4702" s="135" t="s">
        <v>62</v>
      </c>
      <c r="C4702" s="136">
        <v>44723</v>
      </c>
      <c r="D4702" s="137" cm="1">
        <f t="array" ref="D4702">INDEX(Horimetros!$6:$6,1,'Tabela Horímetros'!F4702)</f>
        <v>24166</v>
      </c>
      <c r="F4702">
        <f t="shared" si="74"/>
        <v>524</v>
      </c>
      <c r="H4702" s="59"/>
    </row>
    <row r="4703" spans="1:8">
      <c r="A4703" s="4" t="s">
        <v>68</v>
      </c>
      <c r="B4703" s="135" t="s">
        <v>67</v>
      </c>
      <c r="C4703" s="136">
        <v>44723</v>
      </c>
      <c r="D4703" s="137" cm="1">
        <f t="array" ref="D4703">INDEX(Horimetros!$7:$7,1,'Tabela Horímetros'!F4703)</f>
        <v>27883</v>
      </c>
      <c r="F4703">
        <f t="shared" si="74"/>
        <v>524</v>
      </c>
      <c r="H4703" s="59"/>
    </row>
    <row r="4704" spans="1:8">
      <c r="A4704" s="4" t="s">
        <v>72</v>
      </c>
      <c r="B4704" s="135" t="s">
        <v>71</v>
      </c>
      <c r="C4704" s="136">
        <v>44723</v>
      </c>
      <c r="D4704" s="137" cm="1">
        <f t="array" ref="D4704">INDEX(Horimetros!$8:$8,1,'Tabela Horímetros'!F4704)</f>
        <v>26140</v>
      </c>
      <c r="F4704">
        <f t="shared" si="74"/>
        <v>524</v>
      </c>
      <c r="H4704" s="59"/>
    </row>
    <row r="4705" spans="1:8">
      <c r="A4705" s="4" t="s">
        <v>76</v>
      </c>
      <c r="B4705" s="135" t="s">
        <v>75</v>
      </c>
      <c r="C4705" s="136">
        <v>44723</v>
      </c>
      <c r="D4705" s="137" t="e" cm="1">
        <f t="array" ref="D4705">INDEX(Horimetros!#REF!,1,'Tabela Horímetros'!F4705)</f>
        <v>#REF!</v>
      </c>
      <c r="F4705">
        <f t="shared" si="74"/>
        <v>524</v>
      </c>
      <c r="H4705" s="59"/>
    </row>
    <row r="4706" spans="1:8">
      <c r="A4706" s="4" t="s">
        <v>80</v>
      </c>
      <c r="B4706" s="135" t="s">
        <v>79</v>
      </c>
      <c r="C4706" s="136">
        <v>44723</v>
      </c>
      <c r="D4706" s="137" t="e" cm="1">
        <f t="array" ref="D4706">INDEX(Horimetros!#REF!,1,'Tabela Horímetros'!F4706)</f>
        <v>#REF!</v>
      </c>
      <c r="F4706">
        <f t="shared" si="74"/>
        <v>524</v>
      </c>
      <c r="H4706" s="59"/>
    </row>
    <row r="4707" spans="1:8">
      <c r="A4707" s="4" t="s">
        <v>84</v>
      </c>
      <c r="B4707" s="135" t="s">
        <v>83</v>
      </c>
      <c r="C4707" s="136">
        <v>44723</v>
      </c>
      <c r="D4707" s="137" t="e" cm="1">
        <f t="array" ref="D4707">INDEX(Horimetros!#REF!,1,'Tabela Horímetros'!F4707)</f>
        <v>#REF!</v>
      </c>
      <c r="F4707">
        <f t="shared" si="74"/>
        <v>524</v>
      </c>
      <c r="H4707" s="59"/>
    </row>
    <row r="4708" spans="1:8">
      <c r="A4708" s="4" t="s">
        <v>86</v>
      </c>
      <c r="B4708" s="135" t="s">
        <v>85</v>
      </c>
      <c r="C4708" s="136">
        <v>44723</v>
      </c>
      <c r="D4708" s="137" t="e" cm="1">
        <f t="array" ref="D4708">INDEX(Horimetros!#REF!,1,'Tabela Horímetros'!F4708)</f>
        <v>#REF!</v>
      </c>
      <c r="F4708">
        <f t="shared" si="74"/>
        <v>524</v>
      </c>
      <c r="H4708" s="59"/>
    </row>
    <row r="4709" spans="1:8">
      <c r="A4709" s="4" t="s">
        <v>59</v>
      </c>
      <c r="B4709" s="135" t="s">
        <v>58</v>
      </c>
      <c r="C4709" s="136">
        <v>44724</v>
      </c>
      <c r="D4709" s="137" cm="1">
        <f t="array" ref="D4709">INDEX(Horimetros!$4:$4,1,'Tabela Horímetros'!F4709)</f>
        <v>0</v>
      </c>
      <c r="F4709">
        <f t="shared" si="74"/>
        <v>525</v>
      </c>
      <c r="H4709" s="59"/>
    </row>
    <row r="4710" spans="1:8">
      <c r="A4710" s="4" t="s">
        <v>61</v>
      </c>
      <c r="B4710" s="135" t="s">
        <v>60</v>
      </c>
      <c r="C4710" s="136">
        <v>44724</v>
      </c>
      <c r="D4710" s="137" cm="1">
        <f t="array" ref="D4710">INDEX(Horimetros!$5:$5,1,'Tabela Horímetros'!F4710)</f>
        <v>28240</v>
      </c>
      <c r="F4710">
        <f t="shared" si="74"/>
        <v>525</v>
      </c>
      <c r="H4710" s="59"/>
    </row>
    <row r="4711" spans="1:8">
      <c r="A4711" s="4" t="s">
        <v>63</v>
      </c>
      <c r="B4711" s="135" t="s">
        <v>62</v>
      </c>
      <c r="C4711" s="136">
        <v>44724</v>
      </c>
      <c r="D4711" s="137" cm="1">
        <f t="array" ref="D4711">INDEX(Horimetros!$6:$6,1,'Tabela Horímetros'!F4711)</f>
        <v>24188</v>
      </c>
      <c r="F4711">
        <f t="shared" si="74"/>
        <v>525</v>
      </c>
      <c r="H4711" s="59"/>
    </row>
    <row r="4712" spans="1:8">
      <c r="A4712" s="4" t="s">
        <v>68</v>
      </c>
      <c r="B4712" s="135" t="s">
        <v>67</v>
      </c>
      <c r="C4712" s="136">
        <v>44724</v>
      </c>
      <c r="D4712" s="137" cm="1">
        <f t="array" ref="D4712">INDEX(Horimetros!$7:$7,1,'Tabela Horímetros'!F4712)</f>
        <v>27903</v>
      </c>
      <c r="F4712">
        <f t="shared" si="74"/>
        <v>525</v>
      </c>
      <c r="H4712" s="59"/>
    </row>
    <row r="4713" spans="1:8">
      <c r="A4713" s="4" t="s">
        <v>72</v>
      </c>
      <c r="B4713" s="135" t="s">
        <v>71</v>
      </c>
      <c r="C4713" s="136">
        <v>44724</v>
      </c>
      <c r="D4713" s="137" cm="1">
        <f t="array" ref="D4713">INDEX(Horimetros!$8:$8,1,'Tabela Horímetros'!F4713)</f>
        <v>26160</v>
      </c>
      <c r="F4713">
        <f t="shared" si="74"/>
        <v>525</v>
      </c>
      <c r="H4713" s="59"/>
    </row>
    <row r="4714" spans="1:8">
      <c r="A4714" s="4" t="s">
        <v>76</v>
      </c>
      <c r="B4714" s="135" t="s">
        <v>75</v>
      </c>
      <c r="C4714" s="136">
        <v>44724</v>
      </c>
      <c r="D4714" s="137" t="e" cm="1">
        <f t="array" ref="D4714">INDEX(Horimetros!#REF!,1,'Tabela Horímetros'!F4714)</f>
        <v>#REF!</v>
      </c>
      <c r="F4714">
        <f t="shared" si="74"/>
        <v>525</v>
      </c>
      <c r="H4714" s="59"/>
    </row>
    <row r="4715" spans="1:8">
      <c r="A4715" s="4" t="s">
        <v>80</v>
      </c>
      <c r="B4715" s="135" t="s">
        <v>79</v>
      </c>
      <c r="C4715" s="136">
        <v>44724</v>
      </c>
      <c r="D4715" s="137" t="e" cm="1">
        <f t="array" ref="D4715">INDEX(Horimetros!#REF!,1,'Tabela Horímetros'!F4715)</f>
        <v>#REF!</v>
      </c>
      <c r="F4715">
        <f t="shared" si="74"/>
        <v>525</v>
      </c>
      <c r="H4715" s="59"/>
    </row>
    <row r="4716" spans="1:8">
      <c r="A4716" s="4" t="s">
        <v>84</v>
      </c>
      <c r="B4716" s="135" t="s">
        <v>83</v>
      </c>
      <c r="C4716" s="136">
        <v>44724</v>
      </c>
      <c r="D4716" s="137" t="e" cm="1">
        <f t="array" ref="D4716">INDEX(Horimetros!#REF!,1,'Tabela Horímetros'!F4716)</f>
        <v>#REF!</v>
      </c>
      <c r="F4716">
        <f t="shared" si="74"/>
        <v>525</v>
      </c>
      <c r="H4716" s="59"/>
    </row>
    <row r="4717" spans="1:8">
      <c r="A4717" s="4" t="s">
        <v>86</v>
      </c>
      <c r="B4717" s="135" t="s">
        <v>85</v>
      </c>
      <c r="C4717" s="136">
        <v>44724</v>
      </c>
      <c r="D4717" s="137" t="e" cm="1">
        <f t="array" ref="D4717">INDEX(Horimetros!#REF!,1,'Tabela Horímetros'!F4717)</f>
        <v>#REF!</v>
      </c>
      <c r="F4717">
        <f t="shared" si="74"/>
        <v>525</v>
      </c>
      <c r="H4717" s="59"/>
    </row>
    <row r="4718" spans="1:8">
      <c r="A4718" s="4" t="s">
        <v>59</v>
      </c>
      <c r="B4718" s="135" t="s">
        <v>58</v>
      </c>
      <c r="C4718" s="136">
        <v>44725</v>
      </c>
      <c r="D4718" s="137" cm="1">
        <f t="array" ref="D4718">INDEX(Horimetros!$4:$4,1,'Tabela Horímetros'!F4718)</f>
        <v>0</v>
      </c>
      <c r="F4718">
        <f t="shared" si="74"/>
        <v>526</v>
      </c>
      <c r="H4718" s="59"/>
    </row>
    <row r="4719" spans="1:8">
      <c r="A4719" s="4" t="s">
        <v>61</v>
      </c>
      <c r="B4719" s="135" t="s">
        <v>60</v>
      </c>
      <c r="C4719" s="136">
        <v>44725</v>
      </c>
      <c r="D4719" s="137" cm="1">
        <f t="array" ref="D4719">INDEX(Horimetros!$5:$5,1,'Tabela Horímetros'!F4719)</f>
        <v>28258</v>
      </c>
      <c r="F4719">
        <f t="shared" si="74"/>
        <v>526</v>
      </c>
      <c r="H4719" s="59"/>
    </row>
    <row r="4720" spans="1:8">
      <c r="A4720" s="4" t="s">
        <v>63</v>
      </c>
      <c r="B4720" s="135" t="s">
        <v>62</v>
      </c>
      <c r="C4720" s="136">
        <v>44725</v>
      </c>
      <c r="D4720" s="137" cm="1">
        <f t="array" ref="D4720">INDEX(Horimetros!$6:$6,1,'Tabela Horímetros'!F4720)</f>
        <v>24188</v>
      </c>
      <c r="F4720">
        <f t="shared" si="74"/>
        <v>526</v>
      </c>
      <c r="H4720" s="59"/>
    </row>
    <row r="4721" spans="1:8">
      <c r="A4721" s="4" t="s">
        <v>68</v>
      </c>
      <c r="B4721" s="135" t="s">
        <v>67</v>
      </c>
      <c r="C4721" s="136">
        <v>44725</v>
      </c>
      <c r="D4721" s="137" cm="1">
        <f t="array" ref="D4721">INDEX(Horimetros!$7:$7,1,'Tabela Horímetros'!F4721)</f>
        <v>27923</v>
      </c>
      <c r="F4721">
        <f t="shared" si="74"/>
        <v>526</v>
      </c>
      <c r="H4721" s="59"/>
    </row>
    <row r="4722" spans="1:8">
      <c r="A4722" s="4" t="s">
        <v>72</v>
      </c>
      <c r="B4722" s="135" t="s">
        <v>71</v>
      </c>
      <c r="C4722" s="136">
        <v>44725</v>
      </c>
      <c r="D4722" s="137" cm="1">
        <f t="array" ref="D4722">INDEX(Horimetros!$8:$8,1,'Tabela Horímetros'!F4722)</f>
        <v>26176</v>
      </c>
      <c r="F4722">
        <f t="shared" si="74"/>
        <v>526</v>
      </c>
      <c r="H4722" s="59"/>
    </row>
    <row r="4723" spans="1:8">
      <c r="A4723" s="4" t="s">
        <v>76</v>
      </c>
      <c r="B4723" s="135" t="s">
        <v>75</v>
      </c>
      <c r="C4723" s="136">
        <v>44725</v>
      </c>
      <c r="D4723" s="137" t="e" cm="1">
        <f t="array" ref="D4723">INDEX(Horimetros!#REF!,1,'Tabela Horímetros'!F4723)</f>
        <v>#REF!</v>
      </c>
      <c r="F4723">
        <f t="shared" si="74"/>
        <v>526</v>
      </c>
      <c r="H4723" s="59"/>
    </row>
    <row r="4724" spans="1:8">
      <c r="A4724" s="4" t="s">
        <v>80</v>
      </c>
      <c r="B4724" s="135" t="s">
        <v>79</v>
      </c>
      <c r="C4724" s="136">
        <v>44725</v>
      </c>
      <c r="D4724" s="137" t="e" cm="1">
        <f t="array" ref="D4724">INDEX(Horimetros!#REF!,1,'Tabela Horímetros'!F4724)</f>
        <v>#REF!</v>
      </c>
      <c r="F4724">
        <f t="shared" si="74"/>
        <v>526</v>
      </c>
      <c r="H4724" s="59"/>
    </row>
    <row r="4725" spans="1:8">
      <c r="A4725" s="4" t="s">
        <v>84</v>
      </c>
      <c r="B4725" s="135" t="s">
        <v>83</v>
      </c>
      <c r="C4725" s="136">
        <v>44725</v>
      </c>
      <c r="D4725" s="137" t="e" cm="1">
        <f t="array" ref="D4725">INDEX(Horimetros!#REF!,1,'Tabela Horímetros'!F4725)</f>
        <v>#REF!</v>
      </c>
      <c r="F4725">
        <f t="shared" si="74"/>
        <v>526</v>
      </c>
      <c r="H4725" s="59"/>
    </row>
    <row r="4726" spans="1:8">
      <c r="A4726" s="4" t="s">
        <v>86</v>
      </c>
      <c r="B4726" s="135" t="s">
        <v>85</v>
      </c>
      <c r="C4726" s="136">
        <v>44725</v>
      </c>
      <c r="D4726" s="137" t="e" cm="1">
        <f t="array" ref="D4726">INDEX(Horimetros!#REF!,1,'Tabela Horímetros'!F4726)</f>
        <v>#REF!</v>
      </c>
      <c r="F4726">
        <f t="shared" si="74"/>
        <v>526</v>
      </c>
      <c r="H4726" s="59"/>
    </row>
    <row r="4727" spans="1:8">
      <c r="A4727" s="4" t="s">
        <v>59</v>
      </c>
      <c r="B4727" s="135" t="s">
        <v>58</v>
      </c>
      <c r="C4727" s="136">
        <v>44726</v>
      </c>
      <c r="D4727" s="137" cm="1">
        <f t="array" ref="D4727">INDEX(Horimetros!$4:$4,1,'Tabela Horímetros'!F4727)</f>
        <v>0</v>
      </c>
      <c r="F4727">
        <f t="shared" si="74"/>
        <v>527</v>
      </c>
      <c r="H4727" s="59"/>
    </row>
    <row r="4728" spans="1:8">
      <c r="A4728" s="4" t="s">
        <v>61</v>
      </c>
      <c r="B4728" s="135" t="s">
        <v>60</v>
      </c>
      <c r="C4728" s="136">
        <v>44726</v>
      </c>
      <c r="D4728" s="137" cm="1">
        <f t="array" ref="D4728">INDEX(Horimetros!$5:$5,1,'Tabela Horímetros'!F4728)</f>
        <v>28276</v>
      </c>
      <c r="F4728">
        <f t="shared" si="74"/>
        <v>527</v>
      </c>
      <c r="H4728" s="59"/>
    </row>
    <row r="4729" spans="1:8">
      <c r="A4729" s="4" t="s">
        <v>63</v>
      </c>
      <c r="B4729" s="135" t="s">
        <v>62</v>
      </c>
      <c r="C4729" s="136">
        <v>44726</v>
      </c>
      <c r="D4729" s="137" cm="1">
        <f t="array" ref="D4729">INDEX(Horimetros!$6:$6,1,'Tabela Horímetros'!F4729)</f>
        <v>24188</v>
      </c>
      <c r="F4729">
        <f t="shared" si="74"/>
        <v>527</v>
      </c>
      <c r="H4729" s="59"/>
    </row>
    <row r="4730" spans="1:8">
      <c r="A4730" s="4" t="s">
        <v>68</v>
      </c>
      <c r="B4730" s="135" t="s">
        <v>67</v>
      </c>
      <c r="C4730" s="136">
        <v>44726</v>
      </c>
      <c r="D4730" s="137" cm="1">
        <f t="array" ref="D4730">INDEX(Horimetros!$7:$7,1,'Tabela Horímetros'!F4730)</f>
        <v>27941</v>
      </c>
      <c r="F4730">
        <f t="shared" si="74"/>
        <v>527</v>
      </c>
      <c r="H4730" s="59"/>
    </row>
    <row r="4731" spans="1:8">
      <c r="A4731" s="4" t="s">
        <v>72</v>
      </c>
      <c r="B4731" s="135" t="s">
        <v>71</v>
      </c>
      <c r="C4731" s="136">
        <v>44726</v>
      </c>
      <c r="D4731" s="137" cm="1">
        <f t="array" ref="D4731">INDEX(Horimetros!$8:$8,1,'Tabela Horímetros'!F4731)</f>
        <v>26192</v>
      </c>
      <c r="F4731">
        <f t="shared" si="74"/>
        <v>527</v>
      </c>
      <c r="H4731" s="59"/>
    </row>
    <row r="4732" spans="1:8">
      <c r="A4732" s="4" t="s">
        <v>76</v>
      </c>
      <c r="B4732" s="135" t="s">
        <v>75</v>
      </c>
      <c r="C4732" s="136">
        <v>44726</v>
      </c>
      <c r="D4732" s="137" t="e" cm="1">
        <f t="array" ref="D4732">INDEX(Horimetros!#REF!,1,'Tabela Horímetros'!F4732)</f>
        <v>#REF!</v>
      </c>
      <c r="F4732">
        <f t="shared" si="74"/>
        <v>527</v>
      </c>
      <c r="H4732" s="59"/>
    </row>
    <row r="4733" spans="1:8">
      <c r="A4733" s="4" t="s">
        <v>80</v>
      </c>
      <c r="B4733" s="135" t="s">
        <v>79</v>
      </c>
      <c r="C4733" s="136">
        <v>44726</v>
      </c>
      <c r="D4733" s="137" t="e" cm="1">
        <f t="array" ref="D4733">INDEX(Horimetros!#REF!,1,'Tabela Horímetros'!F4733)</f>
        <v>#REF!</v>
      </c>
      <c r="F4733">
        <f t="shared" si="74"/>
        <v>527</v>
      </c>
      <c r="H4733" s="59"/>
    </row>
    <row r="4734" spans="1:8">
      <c r="A4734" s="4" t="s">
        <v>84</v>
      </c>
      <c r="B4734" s="135" t="s">
        <v>83</v>
      </c>
      <c r="C4734" s="136">
        <v>44726</v>
      </c>
      <c r="D4734" s="137" t="e" cm="1">
        <f t="array" ref="D4734">INDEX(Horimetros!#REF!,1,'Tabela Horímetros'!F4734)</f>
        <v>#REF!</v>
      </c>
      <c r="F4734">
        <f t="shared" si="74"/>
        <v>527</v>
      </c>
      <c r="H4734" s="59"/>
    </row>
    <row r="4735" spans="1:8">
      <c r="A4735" s="4" t="s">
        <v>86</v>
      </c>
      <c r="B4735" s="135" t="s">
        <v>85</v>
      </c>
      <c r="C4735" s="136">
        <v>44726</v>
      </c>
      <c r="D4735" s="137" t="e" cm="1">
        <f t="array" ref="D4735">INDEX(Horimetros!#REF!,1,'Tabela Horímetros'!F4735)</f>
        <v>#REF!</v>
      </c>
      <c r="F4735">
        <f t="shared" si="74"/>
        <v>527</v>
      </c>
      <c r="H4735" s="59"/>
    </row>
    <row r="4736" spans="1:8">
      <c r="A4736" s="4" t="s">
        <v>59</v>
      </c>
      <c r="B4736" s="135" t="s">
        <v>58</v>
      </c>
      <c r="C4736" s="136">
        <v>44727</v>
      </c>
      <c r="D4736" s="137" cm="1">
        <f t="array" ref="D4736">INDEX(Horimetros!$4:$4,1,'Tabela Horímetros'!F4736)</f>
        <v>0</v>
      </c>
      <c r="F4736">
        <f t="shared" si="74"/>
        <v>528</v>
      </c>
      <c r="H4736" s="59"/>
    </row>
    <row r="4737" spans="1:8">
      <c r="A4737" s="4" t="s">
        <v>61</v>
      </c>
      <c r="B4737" s="135" t="s">
        <v>60</v>
      </c>
      <c r="C4737" s="136">
        <v>44727</v>
      </c>
      <c r="D4737" s="137" cm="1">
        <f t="array" ref="D4737">INDEX(Horimetros!$5:$5,1,'Tabela Horímetros'!F4737)</f>
        <v>28283</v>
      </c>
      <c r="F4737">
        <f t="shared" si="74"/>
        <v>528</v>
      </c>
      <c r="H4737" s="59"/>
    </row>
    <row r="4738" spans="1:8">
      <c r="A4738" s="4" t="s">
        <v>63</v>
      </c>
      <c r="B4738" s="135" t="s">
        <v>62</v>
      </c>
      <c r="C4738" s="136">
        <v>44727</v>
      </c>
      <c r="D4738" s="137" cm="1">
        <f t="array" ref="D4738">INDEX(Horimetros!$6:$6,1,'Tabela Horímetros'!F4738)</f>
        <v>24188</v>
      </c>
      <c r="F4738">
        <f t="shared" si="74"/>
        <v>528</v>
      </c>
      <c r="H4738" s="59"/>
    </row>
    <row r="4739" spans="1:8">
      <c r="A4739" s="4" t="s">
        <v>68</v>
      </c>
      <c r="B4739" s="135" t="s">
        <v>67</v>
      </c>
      <c r="C4739" s="136">
        <v>44727</v>
      </c>
      <c r="D4739" s="137" cm="1">
        <f t="array" ref="D4739">INDEX(Horimetros!$7:$7,1,'Tabela Horímetros'!F4739)</f>
        <v>27957</v>
      </c>
      <c r="F4739">
        <f t="shared" si="74"/>
        <v>528</v>
      </c>
      <c r="H4739" s="59"/>
    </row>
    <row r="4740" spans="1:8">
      <c r="A4740" s="4" t="s">
        <v>72</v>
      </c>
      <c r="B4740" s="135" t="s">
        <v>71</v>
      </c>
      <c r="C4740" s="136">
        <v>44727</v>
      </c>
      <c r="D4740" s="137" cm="1">
        <f t="array" ref="D4740">INDEX(Horimetros!$8:$8,1,'Tabela Horímetros'!F4740)</f>
        <v>26207</v>
      </c>
      <c r="F4740">
        <f t="shared" si="74"/>
        <v>528</v>
      </c>
      <c r="H4740" s="59"/>
    </row>
    <row r="4741" spans="1:8">
      <c r="A4741" s="4" t="s">
        <v>76</v>
      </c>
      <c r="B4741" s="135" t="s">
        <v>75</v>
      </c>
      <c r="C4741" s="136">
        <v>44727</v>
      </c>
      <c r="D4741" s="137" t="e" cm="1">
        <f t="array" ref="D4741">INDEX(Horimetros!#REF!,1,'Tabela Horímetros'!F4741)</f>
        <v>#REF!</v>
      </c>
      <c r="F4741">
        <f t="shared" si="74"/>
        <v>528</v>
      </c>
      <c r="H4741" s="59"/>
    </row>
    <row r="4742" spans="1:8">
      <c r="A4742" s="4" t="s">
        <v>80</v>
      </c>
      <c r="B4742" s="135" t="s">
        <v>79</v>
      </c>
      <c r="C4742" s="136">
        <v>44727</v>
      </c>
      <c r="D4742" s="137" t="e" cm="1">
        <f t="array" ref="D4742">INDEX(Horimetros!#REF!,1,'Tabela Horímetros'!F4742)</f>
        <v>#REF!</v>
      </c>
      <c r="F4742">
        <f t="shared" si="74"/>
        <v>528</v>
      </c>
      <c r="H4742" s="59"/>
    </row>
    <row r="4743" spans="1:8">
      <c r="A4743" s="4" t="s">
        <v>84</v>
      </c>
      <c r="B4743" s="135" t="s">
        <v>83</v>
      </c>
      <c r="C4743" s="136">
        <v>44727</v>
      </c>
      <c r="D4743" s="137" t="e" cm="1">
        <f t="array" ref="D4743">INDEX(Horimetros!#REF!,1,'Tabela Horímetros'!F4743)</f>
        <v>#REF!</v>
      </c>
      <c r="F4743">
        <f t="shared" si="74"/>
        <v>528</v>
      </c>
      <c r="H4743" s="59"/>
    </row>
    <row r="4744" spans="1:8">
      <c r="A4744" s="4" t="s">
        <v>86</v>
      </c>
      <c r="B4744" s="135" t="s">
        <v>85</v>
      </c>
      <c r="C4744" s="136">
        <v>44727</v>
      </c>
      <c r="D4744" s="137" t="e" cm="1">
        <f t="array" ref="D4744">INDEX(Horimetros!#REF!,1,'Tabela Horímetros'!F4744)</f>
        <v>#REF!</v>
      </c>
      <c r="F4744">
        <f t="shared" si="74"/>
        <v>528</v>
      </c>
      <c r="H4744" s="59"/>
    </row>
    <row r="4745" spans="1:8">
      <c r="A4745" s="4" t="s">
        <v>59</v>
      </c>
      <c r="B4745" s="135" t="s">
        <v>58</v>
      </c>
      <c r="C4745" s="136">
        <v>44728</v>
      </c>
      <c r="D4745" s="137" cm="1">
        <f t="array" ref="D4745">INDEX(Horimetros!$4:$4,1,'Tabela Horímetros'!F4745)</f>
        <v>0</v>
      </c>
      <c r="F4745">
        <f t="shared" si="74"/>
        <v>529</v>
      </c>
      <c r="H4745" s="59"/>
    </row>
    <row r="4746" spans="1:8">
      <c r="A4746" s="4" t="s">
        <v>61</v>
      </c>
      <c r="B4746" s="135" t="s">
        <v>60</v>
      </c>
      <c r="C4746" s="136">
        <v>44728</v>
      </c>
      <c r="D4746" s="137" cm="1">
        <f t="array" ref="D4746">INDEX(Horimetros!$5:$5,1,'Tabela Horímetros'!F4746)</f>
        <v>28283</v>
      </c>
      <c r="F4746">
        <f t="shared" si="74"/>
        <v>529</v>
      </c>
      <c r="H4746" s="59"/>
    </row>
    <row r="4747" spans="1:8">
      <c r="A4747" s="4" t="s">
        <v>63</v>
      </c>
      <c r="B4747" s="135" t="s">
        <v>62</v>
      </c>
      <c r="C4747" s="136">
        <v>44728</v>
      </c>
      <c r="D4747" s="137" cm="1">
        <f t="array" ref="D4747">INDEX(Horimetros!$6:$6,1,'Tabela Horímetros'!F4747)</f>
        <v>24188</v>
      </c>
      <c r="F4747">
        <f t="shared" si="74"/>
        <v>529</v>
      </c>
      <c r="H4747" s="59"/>
    </row>
    <row r="4748" spans="1:8">
      <c r="A4748" s="4" t="s">
        <v>68</v>
      </c>
      <c r="B4748" s="135" t="s">
        <v>67</v>
      </c>
      <c r="C4748" s="136">
        <v>44728</v>
      </c>
      <c r="D4748" s="137" cm="1">
        <f t="array" ref="D4748">INDEX(Horimetros!$7:$7,1,'Tabela Horímetros'!F4748)</f>
        <v>27968</v>
      </c>
      <c r="F4748">
        <f t="shared" si="74"/>
        <v>529</v>
      </c>
      <c r="H4748" s="59"/>
    </row>
    <row r="4749" spans="1:8">
      <c r="A4749" s="4" t="s">
        <v>72</v>
      </c>
      <c r="B4749" s="135" t="s">
        <v>71</v>
      </c>
      <c r="C4749" s="136">
        <v>44728</v>
      </c>
      <c r="D4749" s="137" cm="1">
        <f t="array" ref="D4749">INDEX(Horimetros!$8:$8,1,'Tabela Horímetros'!F4749)</f>
        <v>26216</v>
      </c>
      <c r="F4749">
        <f t="shared" si="74"/>
        <v>529</v>
      </c>
      <c r="H4749" s="59"/>
    </row>
    <row r="4750" spans="1:8">
      <c r="A4750" s="4" t="s">
        <v>76</v>
      </c>
      <c r="B4750" s="135" t="s">
        <v>75</v>
      </c>
      <c r="C4750" s="136">
        <v>44728</v>
      </c>
      <c r="D4750" s="137" t="e" cm="1">
        <f t="array" ref="D4750">INDEX(Horimetros!#REF!,1,'Tabela Horímetros'!F4750)</f>
        <v>#REF!</v>
      </c>
      <c r="F4750">
        <f t="shared" si="74"/>
        <v>529</v>
      </c>
      <c r="H4750" s="59"/>
    </row>
    <row r="4751" spans="1:8">
      <c r="A4751" s="4" t="s">
        <v>80</v>
      </c>
      <c r="B4751" s="135" t="s">
        <v>79</v>
      </c>
      <c r="C4751" s="136">
        <v>44728</v>
      </c>
      <c r="D4751" s="137" t="e" cm="1">
        <f t="array" ref="D4751">INDEX(Horimetros!#REF!,1,'Tabela Horímetros'!F4751)</f>
        <v>#REF!</v>
      </c>
      <c r="F4751">
        <f t="shared" si="74"/>
        <v>529</v>
      </c>
      <c r="H4751" s="59"/>
    </row>
    <row r="4752" spans="1:8">
      <c r="A4752" s="4" t="s">
        <v>84</v>
      </c>
      <c r="B4752" s="135" t="s">
        <v>83</v>
      </c>
      <c r="C4752" s="136">
        <v>44728</v>
      </c>
      <c r="D4752" s="137" t="e" cm="1">
        <f t="array" ref="D4752">INDEX(Horimetros!#REF!,1,'Tabela Horímetros'!F4752)</f>
        <v>#REF!</v>
      </c>
      <c r="F4752">
        <f t="shared" si="74"/>
        <v>529</v>
      </c>
      <c r="H4752" s="59"/>
    </row>
    <row r="4753" spans="1:8">
      <c r="A4753" s="4" t="s">
        <v>86</v>
      </c>
      <c r="B4753" s="135" t="s">
        <v>85</v>
      </c>
      <c r="C4753" s="136">
        <v>44728</v>
      </c>
      <c r="D4753" s="137" t="e" cm="1">
        <f t="array" ref="D4753">INDEX(Horimetros!#REF!,1,'Tabela Horímetros'!F4753)</f>
        <v>#REF!</v>
      </c>
      <c r="F4753">
        <f t="shared" si="74"/>
        <v>529</v>
      </c>
      <c r="H4753" s="59"/>
    </row>
    <row r="4754" spans="1:8">
      <c r="A4754" s="4" t="s">
        <v>59</v>
      </c>
      <c r="B4754" s="135" t="s">
        <v>58</v>
      </c>
      <c r="C4754" s="136">
        <v>44729</v>
      </c>
      <c r="D4754" s="137" cm="1">
        <f t="array" ref="D4754">INDEX(Horimetros!$4:$4,1,'Tabela Horímetros'!F4754)</f>
        <v>0</v>
      </c>
      <c r="F4754">
        <f t="shared" si="74"/>
        <v>530</v>
      </c>
      <c r="H4754" s="59"/>
    </row>
    <row r="4755" spans="1:8">
      <c r="A4755" s="4" t="s">
        <v>61</v>
      </c>
      <c r="B4755" s="135" t="s">
        <v>60</v>
      </c>
      <c r="C4755" s="136">
        <v>44729</v>
      </c>
      <c r="D4755" s="137" cm="1">
        <f t="array" ref="D4755">INDEX(Horimetros!$5:$5,1,'Tabela Horímetros'!F4755)</f>
        <v>28283</v>
      </c>
      <c r="F4755">
        <f t="shared" si="74"/>
        <v>530</v>
      </c>
      <c r="H4755" s="59"/>
    </row>
    <row r="4756" spans="1:8">
      <c r="A4756" s="4" t="s">
        <v>63</v>
      </c>
      <c r="B4756" s="135" t="s">
        <v>62</v>
      </c>
      <c r="C4756" s="136">
        <v>44729</v>
      </c>
      <c r="D4756" s="137" cm="1">
        <f t="array" ref="D4756">INDEX(Horimetros!$6:$6,1,'Tabela Horímetros'!F4756)</f>
        <v>24188</v>
      </c>
      <c r="F4756">
        <f t="shared" si="74"/>
        <v>530</v>
      </c>
      <c r="H4756" s="59"/>
    </row>
    <row r="4757" spans="1:8">
      <c r="A4757" s="4" t="s">
        <v>68</v>
      </c>
      <c r="B4757" s="135" t="s">
        <v>67</v>
      </c>
      <c r="C4757" s="136">
        <v>44729</v>
      </c>
      <c r="D4757" s="137" cm="1">
        <f t="array" ref="D4757">INDEX(Horimetros!$7:$7,1,'Tabela Horímetros'!F4757)</f>
        <v>27986</v>
      </c>
      <c r="F4757">
        <f t="shared" ref="F4757:F4820" si="75">F4748+1</f>
        <v>530</v>
      </c>
      <c r="H4757" s="59"/>
    </row>
    <row r="4758" spans="1:8">
      <c r="A4758" s="4" t="s">
        <v>72</v>
      </c>
      <c r="B4758" s="135" t="s">
        <v>71</v>
      </c>
      <c r="C4758" s="136">
        <v>44729</v>
      </c>
      <c r="D4758" s="137" cm="1">
        <f t="array" ref="D4758">INDEX(Horimetros!$8:$8,1,'Tabela Horímetros'!F4758)</f>
        <v>26234</v>
      </c>
      <c r="F4758">
        <f t="shared" si="75"/>
        <v>530</v>
      </c>
      <c r="H4758" s="59"/>
    </row>
    <row r="4759" spans="1:8">
      <c r="A4759" s="4" t="s">
        <v>76</v>
      </c>
      <c r="B4759" s="135" t="s">
        <v>75</v>
      </c>
      <c r="C4759" s="136">
        <v>44729</v>
      </c>
      <c r="D4759" s="137" t="e" cm="1">
        <f t="array" ref="D4759">INDEX(Horimetros!#REF!,1,'Tabela Horímetros'!F4759)</f>
        <v>#REF!</v>
      </c>
      <c r="F4759">
        <f t="shared" si="75"/>
        <v>530</v>
      </c>
      <c r="H4759" s="59"/>
    </row>
    <row r="4760" spans="1:8">
      <c r="A4760" s="4" t="s">
        <v>80</v>
      </c>
      <c r="B4760" s="135" t="s">
        <v>79</v>
      </c>
      <c r="C4760" s="136">
        <v>44729</v>
      </c>
      <c r="D4760" s="137" t="e" cm="1">
        <f t="array" ref="D4760">INDEX(Horimetros!#REF!,1,'Tabela Horímetros'!F4760)</f>
        <v>#REF!</v>
      </c>
      <c r="F4760">
        <f t="shared" si="75"/>
        <v>530</v>
      </c>
      <c r="H4760" s="59"/>
    </row>
    <row r="4761" spans="1:8">
      <c r="A4761" s="4" t="s">
        <v>84</v>
      </c>
      <c r="B4761" s="135" t="s">
        <v>83</v>
      </c>
      <c r="C4761" s="136">
        <v>44729</v>
      </c>
      <c r="D4761" s="137" t="e" cm="1">
        <f t="array" ref="D4761">INDEX(Horimetros!#REF!,1,'Tabela Horímetros'!F4761)</f>
        <v>#REF!</v>
      </c>
      <c r="F4761">
        <f t="shared" si="75"/>
        <v>530</v>
      </c>
      <c r="H4761" s="59"/>
    </row>
    <row r="4762" spans="1:8">
      <c r="A4762" s="4" t="s">
        <v>86</v>
      </c>
      <c r="B4762" s="135" t="s">
        <v>85</v>
      </c>
      <c r="C4762" s="136">
        <v>44729</v>
      </c>
      <c r="D4762" s="137" t="e" cm="1">
        <f t="array" ref="D4762">INDEX(Horimetros!#REF!,1,'Tabela Horímetros'!F4762)</f>
        <v>#REF!</v>
      </c>
      <c r="F4762">
        <f t="shared" si="75"/>
        <v>530</v>
      </c>
      <c r="H4762" s="59"/>
    </row>
    <row r="4763" spans="1:8">
      <c r="A4763" s="4" t="s">
        <v>59</v>
      </c>
      <c r="B4763" s="135" t="s">
        <v>58</v>
      </c>
      <c r="C4763" s="136">
        <v>44730</v>
      </c>
      <c r="D4763" s="137" cm="1">
        <f t="array" ref="D4763">INDEX(Horimetros!$4:$4,1,'Tabela Horímetros'!F4763)</f>
        <v>0</v>
      </c>
      <c r="F4763">
        <f t="shared" si="75"/>
        <v>531</v>
      </c>
      <c r="H4763" s="59"/>
    </row>
    <row r="4764" spans="1:8">
      <c r="A4764" s="4" t="s">
        <v>61</v>
      </c>
      <c r="B4764" s="135" t="s">
        <v>60</v>
      </c>
      <c r="C4764" s="136">
        <v>44730</v>
      </c>
      <c r="D4764" s="137" cm="1">
        <f t="array" ref="D4764">INDEX(Horimetros!$5:$5,1,'Tabela Horímetros'!F4764)</f>
        <v>28296</v>
      </c>
      <c r="F4764">
        <f t="shared" si="75"/>
        <v>531</v>
      </c>
      <c r="H4764" s="59"/>
    </row>
    <row r="4765" spans="1:8">
      <c r="A4765" s="4" t="s">
        <v>63</v>
      </c>
      <c r="B4765" s="135" t="s">
        <v>62</v>
      </c>
      <c r="C4765" s="136">
        <v>44730</v>
      </c>
      <c r="D4765" s="137" cm="1">
        <f t="array" ref="D4765">INDEX(Horimetros!$6:$6,1,'Tabela Horímetros'!F4765)</f>
        <v>24188</v>
      </c>
      <c r="F4765">
        <f t="shared" si="75"/>
        <v>531</v>
      </c>
      <c r="H4765" s="59"/>
    </row>
    <row r="4766" spans="1:8">
      <c r="A4766" s="4" t="s">
        <v>68</v>
      </c>
      <c r="B4766" s="135" t="s">
        <v>67</v>
      </c>
      <c r="C4766" s="136">
        <v>44730</v>
      </c>
      <c r="D4766" s="137" cm="1">
        <f t="array" ref="D4766">INDEX(Horimetros!$7:$7,1,'Tabela Horímetros'!F4766)</f>
        <v>27996</v>
      </c>
      <c r="F4766">
        <f t="shared" si="75"/>
        <v>531</v>
      </c>
      <c r="H4766" s="59"/>
    </row>
    <row r="4767" spans="1:8">
      <c r="A4767" s="4" t="s">
        <v>72</v>
      </c>
      <c r="B4767" s="135" t="s">
        <v>71</v>
      </c>
      <c r="C4767" s="136">
        <v>44730</v>
      </c>
      <c r="D4767" s="137" cm="1">
        <f t="array" ref="D4767">INDEX(Horimetros!$8:$8,1,'Tabela Horímetros'!F4767)</f>
        <v>26253</v>
      </c>
      <c r="F4767">
        <f t="shared" si="75"/>
        <v>531</v>
      </c>
      <c r="H4767" s="59"/>
    </row>
    <row r="4768" spans="1:8">
      <c r="A4768" s="4" t="s">
        <v>76</v>
      </c>
      <c r="B4768" s="135" t="s">
        <v>75</v>
      </c>
      <c r="C4768" s="136">
        <v>44730</v>
      </c>
      <c r="D4768" s="137" t="e" cm="1">
        <f t="array" ref="D4768">INDEX(Horimetros!#REF!,1,'Tabela Horímetros'!F4768)</f>
        <v>#REF!</v>
      </c>
      <c r="F4768">
        <f t="shared" si="75"/>
        <v>531</v>
      </c>
      <c r="H4768" s="59"/>
    </row>
    <row r="4769" spans="1:8">
      <c r="A4769" s="4" t="s">
        <v>80</v>
      </c>
      <c r="B4769" s="135" t="s">
        <v>79</v>
      </c>
      <c r="C4769" s="136">
        <v>44730</v>
      </c>
      <c r="D4769" s="137" t="e" cm="1">
        <f t="array" ref="D4769">INDEX(Horimetros!#REF!,1,'Tabela Horímetros'!F4769)</f>
        <v>#REF!</v>
      </c>
      <c r="F4769">
        <f t="shared" si="75"/>
        <v>531</v>
      </c>
      <c r="H4769" s="59"/>
    </row>
    <row r="4770" spans="1:8">
      <c r="A4770" s="4" t="s">
        <v>84</v>
      </c>
      <c r="B4770" s="135" t="s">
        <v>83</v>
      </c>
      <c r="C4770" s="136">
        <v>44730</v>
      </c>
      <c r="D4770" s="137" t="e" cm="1">
        <f t="array" ref="D4770">INDEX(Horimetros!#REF!,1,'Tabela Horímetros'!F4770)</f>
        <v>#REF!</v>
      </c>
      <c r="F4770">
        <f t="shared" si="75"/>
        <v>531</v>
      </c>
      <c r="H4770" s="59"/>
    </row>
    <row r="4771" spans="1:8">
      <c r="A4771" s="4" t="s">
        <v>86</v>
      </c>
      <c r="B4771" s="135" t="s">
        <v>85</v>
      </c>
      <c r="C4771" s="136">
        <v>44730</v>
      </c>
      <c r="D4771" s="137" t="e" cm="1">
        <f t="array" ref="D4771">INDEX(Horimetros!#REF!,1,'Tabela Horímetros'!F4771)</f>
        <v>#REF!</v>
      </c>
      <c r="F4771">
        <f t="shared" si="75"/>
        <v>531</v>
      </c>
      <c r="H4771" s="59"/>
    </row>
    <row r="4772" spans="1:8">
      <c r="A4772" s="4" t="s">
        <v>59</v>
      </c>
      <c r="B4772" s="135" t="s">
        <v>58</v>
      </c>
      <c r="C4772" s="136">
        <v>44731</v>
      </c>
      <c r="D4772" s="137" cm="1">
        <f t="array" ref="D4772">INDEX(Horimetros!$4:$4,1,'Tabela Horímetros'!F4772)</f>
        <v>0</v>
      </c>
      <c r="F4772">
        <f t="shared" si="75"/>
        <v>532</v>
      </c>
      <c r="H4772" s="59"/>
    </row>
    <row r="4773" spans="1:8">
      <c r="A4773" s="4" t="s">
        <v>61</v>
      </c>
      <c r="B4773" s="135" t="s">
        <v>60</v>
      </c>
      <c r="C4773" s="136">
        <v>44731</v>
      </c>
      <c r="D4773" s="137" cm="1">
        <f t="array" ref="D4773">INDEX(Horimetros!$5:$5,1,'Tabela Horímetros'!F4773)</f>
        <v>28314</v>
      </c>
      <c r="F4773">
        <f t="shared" si="75"/>
        <v>532</v>
      </c>
      <c r="H4773" s="59"/>
    </row>
    <row r="4774" spans="1:8">
      <c r="A4774" s="4" t="s">
        <v>63</v>
      </c>
      <c r="B4774" s="135" t="s">
        <v>62</v>
      </c>
      <c r="C4774" s="136">
        <v>44731</v>
      </c>
      <c r="D4774" s="137" cm="1">
        <f t="array" ref="D4774">INDEX(Horimetros!$6:$6,1,'Tabela Horímetros'!F4774)</f>
        <v>24188</v>
      </c>
      <c r="F4774">
        <f t="shared" si="75"/>
        <v>532</v>
      </c>
      <c r="H4774" s="59"/>
    </row>
    <row r="4775" spans="1:8">
      <c r="A4775" s="4" t="s">
        <v>68</v>
      </c>
      <c r="B4775" s="135" t="s">
        <v>67</v>
      </c>
      <c r="C4775" s="136">
        <v>44731</v>
      </c>
      <c r="D4775" s="137" cm="1">
        <f t="array" ref="D4775">INDEX(Horimetros!$7:$7,1,'Tabela Horímetros'!F4775)</f>
        <v>27997</v>
      </c>
      <c r="F4775">
        <f t="shared" si="75"/>
        <v>532</v>
      </c>
      <c r="H4775" s="59"/>
    </row>
    <row r="4776" spans="1:8">
      <c r="A4776" s="4" t="s">
        <v>72</v>
      </c>
      <c r="B4776" s="135" t="s">
        <v>71</v>
      </c>
      <c r="C4776" s="136">
        <v>44731</v>
      </c>
      <c r="D4776" s="137" cm="1">
        <f t="array" ref="D4776">INDEX(Horimetros!$8:$8,1,'Tabela Horímetros'!F4776)</f>
        <v>26278</v>
      </c>
      <c r="F4776">
        <f t="shared" si="75"/>
        <v>532</v>
      </c>
      <c r="H4776" s="59"/>
    </row>
    <row r="4777" spans="1:8">
      <c r="A4777" s="4" t="s">
        <v>76</v>
      </c>
      <c r="B4777" s="135" t="s">
        <v>75</v>
      </c>
      <c r="C4777" s="136">
        <v>44731</v>
      </c>
      <c r="D4777" s="137" t="e" cm="1">
        <f t="array" ref="D4777">INDEX(Horimetros!#REF!,1,'Tabela Horímetros'!F4777)</f>
        <v>#REF!</v>
      </c>
      <c r="F4777">
        <f t="shared" si="75"/>
        <v>532</v>
      </c>
      <c r="H4777" s="59"/>
    </row>
    <row r="4778" spans="1:8">
      <c r="A4778" s="4" t="s">
        <v>80</v>
      </c>
      <c r="B4778" s="135" t="s">
        <v>79</v>
      </c>
      <c r="C4778" s="136">
        <v>44731</v>
      </c>
      <c r="D4778" s="137" t="e" cm="1">
        <f t="array" ref="D4778">INDEX(Horimetros!#REF!,1,'Tabela Horímetros'!F4778)</f>
        <v>#REF!</v>
      </c>
      <c r="F4778">
        <f t="shared" si="75"/>
        <v>532</v>
      </c>
      <c r="H4778" s="59"/>
    </row>
    <row r="4779" spans="1:8">
      <c r="A4779" s="4" t="s">
        <v>84</v>
      </c>
      <c r="B4779" s="135" t="s">
        <v>83</v>
      </c>
      <c r="C4779" s="136">
        <v>44731</v>
      </c>
      <c r="D4779" s="137" t="e" cm="1">
        <f t="array" ref="D4779">INDEX(Horimetros!#REF!,1,'Tabela Horímetros'!F4779)</f>
        <v>#REF!</v>
      </c>
      <c r="F4779">
        <f t="shared" si="75"/>
        <v>532</v>
      </c>
      <c r="H4779" s="59"/>
    </row>
    <row r="4780" spans="1:8">
      <c r="A4780" s="4" t="s">
        <v>86</v>
      </c>
      <c r="B4780" s="135" t="s">
        <v>85</v>
      </c>
      <c r="C4780" s="136">
        <v>44731</v>
      </c>
      <c r="D4780" s="137" t="e" cm="1">
        <f t="array" ref="D4780">INDEX(Horimetros!#REF!,1,'Tabela Horímetros'!F4780)</f>
        <v>#REF!</v>
      </c>
      <c r="F4780">
        <f t="shared" si="75"/>
        <v>532</v>
      </c>
      <c r="H4780" s="59"/>
    </row>
    <row r="4781" spans="1:8">
      <c r="A4781" s="4" t="s">
        <v>59</v>
      </c>
      <c r="B4781" s="135" t="s">
        <v>58</v>
      </c>
      <c r="C4781" s="136">
        <v>44732</v>
      </c>
      <c r="D4781" s="137" cm="1">
        <f t="array" ref="D4781">INDEX(Horimetros!$4:$4,1,'Tabela Horímetros'!F4781)</f>
        <v>0</v>
      </c>
      <c r="F4781">
        <f t="shared" si="75"/>
        <v>533</v>
      </c>
      <c r="H4781" s="59"/>
    </row>
    <row r="4782" spans="1:8">
      <c r="A4782" s="4" t="s">
        <v>61</v>
      </c>
      <c r="B4782" s="135" t="s">
        <v>60</v>
      </c>
      <c r="C4782" s="136">
        <v>44732</v>
      </c>
      <c r="D4782" s="137" cm="1">
        <f t="array" ref="D4782">INDEX(Horimetros!$5:$5,1,'Tabela Horímetros'!F4782)</f>
        <v>28330</v>
      </c>
      <c r="F4782">
        <f t="shared" si="75"/>
        <v>533</v>
      </c>
      <c r="H4782" s="59"/>
    </row>
    <row r="4783" spans="1:8">
      <c r="A4783" s="4" t="s">
        <v>63</v>
      </c>
      <c r="B4783" s="135" t="s">
        <v>62</v>
      </c>
      <c r="C4783" s="136">
        <v>44732</v>
      </c>
      <c r="D4783" s="137" cm="1">
        <f t="array" ref="D4783">INDEX(Horimetros!$6:$6,1,'Tabela Horímetros'!F4783)</f>
        <v>24188</v>
      </c>
      <c r="F4783">
        <f t="shared" si="75"/>
        <v>533</v>
      </c>
      <c r="H4783" s="59"/>
    </row>
    <row r="4784" spans="1:8">
      <c r="A4784" s="4" t="s">
        <v>68</v>
      </c>
      <c r="B4784" s="135" t="s">
        <v>67</v>
      </c>
      <c r="C4784" s="136">
        <v>44732</v>
      </c>
      <c r="D4784" s="137" cm="1">
        <f t="array" ref="D4784">INDEX(Horimetros!$7:$7,1,'Tabela Horímetros'!F4784)</f>
        <v>28000</v>
      </c>
      <c r="F4784">
        <f t="shared" si="75"/>
        <v>533</v>
      </c>
      <c r="H4784" s="59"/>
    </row>
    <row r="4785" spans="1:8">
      <c r="A4785" s="4" t="s">
        <v>72</v>
      </c>
      <c r="B4785" s="135" t="s">
        <v>71</v>
      </c>
      <c r="C4785" s="136">
        <v>44732</v>
      </c>
      <c r="D4785" s="137" cm="1">
        <f t="array" ref="D4785">INDEX(Horimetros!$8:$8,1,'Tabela Horímetros'!F4785)</f>
        <v>26295</v>
      </c>
      <c r="F4785">
        <f t="shared" si="75"/>
        <v>533</v>
      </c>
      <c r="H4785" s="59"/>
    </row>
    <row r="4786" spans="1:8">
      <c r="A4786" s="4" t="s">
        <v>76</v>
      </c>
      <c r="B4786" s="135" t="s">
        <v>75</v>
      </c>
      <c r="C4786" s="136">
        <v>44732</v>
      </c>
      <c r="D4786" s="137" t="e" cm="1">
        <f t="array" ref="D4786">INDEX(Horimetros!#REF!,1,'Tabela Horímetros'!F4786)</f>
        <v>#REF!</v>
      </c>
      <c r="F4786">
        <f t="shared" si="75"/>
        <v>533</v>
      </c>
      <c r="H4786" s="59"/>
    </row>
    <row r="4787" spans="1:8">
      <c r="A4787" s="4" t="s">
        <v>80</v>
      </c>
      <c r="B4787" s="135" t="s">
        <v>79</v>
      </c>
      <c r="C4787" s="136">
        <v>44732</v>
      </c>
      <c r="D4787" s="137" t="e" cm="1">
        <f t="array" ref="D4787">INDEX(Horimetros!#REF!,1,'Tabela Horímetros'!F4787)</f>
        <v>#REF!</v>
      </c>
      <c r="F4787">
        <f t="shared" si="75"/>
        <v>533</v>
      </c>
      <c r="H4787" s="59"/>
    </row>
    <row r="4788" spans="1:8">
      <c r="A4788" s="4" t="s">
        <v>84</v>
      </c>
      <c r="B4788" s="135" t="s">
        <v>83</v>
      </c>
      <c r="C4788" s="136">
        <v>44732</v>
      </c>
      <c r="D4788" s="137" t="e" cm="1">
        <f t="array" ref="D4788">INDEX(Horimetros!#REF!,1,'Tabela Horímetros'!F4788)</f>
        <v>#REF!</v>
      </c>
      <c r="F4788">
        <f t="shared" si="75"/>
        <v>533</v>
      </c>
      <c r="H4788" s="59"/>
    </row>
    <row r="4789" spans="1:8">
      <c r="A4789" s="4" t="s">
        <v>86</v>
      </c>
      <c r="B4789" s="135" t="s">
        <v>85</v>
      </c>
      <c r="C4789" s="136">
        <v>44732</v>
      </c>
      <c r="D4789" s="137" t="e" cm="1">
        <f t="array" ref="D4789">INDEX(Horimetros!#REF!,1,'Tabela Horímetros'!F4789)</f>
        <v>#REF!</v>
      </c>
      <c r="F4789">
        <f t="shared" si="75"/>
        <v>533</v>
      </c>
      <c r="H4789" s="59"/>
    </row>
    <row r="4790" spans="1:8">
      <c r="A4790" s="4" t="s">
        <v>59</v>
      </c>
      <c r="B4790" s="135" t="s">
        <v>58</v>
      </c>
      <c r="C4790" s="136">
        <v>44733</v>
      </c>
      <c r="D4790" s="137" cm="1">
        <f t="array" ref="D4790">INDEX(Horimetros!$4:$4,1,'Tabela Horímetros'!F4790)</f>
        <v>0</v>
      </c>
      <c r="F4790">
        <f t="shared" si="75"/>
        <v>534</v>
      </c>
      <c r="H4790" s="59"/>
    </row>
    <row r="4791" spans="1:8">
      <c r="A4791" s="4" t="s">
        <v>61</v>
      </c>
      <c r="B4791" s="135" t="s">
        <v>60</v>
      </c>
      <c r="C4791" s="136">
        <v>44733</v>
      </c>
      <c r="D4791" s="137" cm="1">
        <f t="array" ref="D4791">INDEX(Horimetros!$5:$5,1,'Tabela Horímetros'!F4791)</f>
        <v>28348</v>
      </c>
      <c r="F4791">
        <f t="shared" si="75"/>
        <v>534</v>
      </c>
      <c r="H4791" s="59"/>
    </row>
    <row r="4792" spans="1:8">
      <c r="A4792" s="4" t="s">
        <v>63</v>
      </c>
      <c r="B4792" s="135" t="s">
        <v>62</v>
      </c>
      <c r="C4792" s="136">
        <v>44733</v>
      </c>
      <c r="D4792" s="137" cm="1">
        <f t="array" ref="D4792">INDEX(Horimetros!$6:$6,1,'Tabela Horímetros'!F4792)</f>
        <v>24190</v>
      </c>
      <c r="F4792">
        <f t="shared" si="75"/>
        <v>534</v>
      </c>
      <c r="H4792" s="59"/>
    </row>
    <row r="4793" spans="1:8">
      <c r="A4793" s="4" t="s">
        <v>68</v>
      </c>
      <c r="B4793" s="135" t="s">
        <v>67</v>
      </c>
      <c r="C4793" s="136">
        <v>44733</v>
      </c>
      <c r="D4793" s="137" cm="1">
        <f t="array" ref="D4793">INDEX(Horimetros!$7:$7,1,'Tabela Horímetros'!F4793)</f>
        <v>28021</v>
      </c>
      <c r="F4793">
        <f t="shared" si="75"/>
        <v>534</v>
      </c>
      <c r="H4793" s="59"/>
    </row>
    <row r="4794" spans="1:8">
      <c r="A4794" s="4" t="s">
        <v>72</v>
      </c>
      <c r="B4794" s="135" t="s">
        <v>71</v>
      </c>
      <c r="C4794" s="136">
        <v>44733</v>
      </c>
      <c r="D4794" s="137" cm="1">
        <f t="array" ref="D4794">INDEX(Horimetros!$8:$8,1,'Tabela Horímetros'!F4794)</f>
        <v>26301</v>
      </c>
      <c r="F4794">
        <f t="shared" si="75"/>
        <v>534</v>
      </c>
      <c r="H4794" s="59"/>
    </row>
    <row r="4795" spans="1:8">
      <c r="A4795" s="4" t="s">
        <v>76</v>
      </c>
      <c r="B4795" s="135" t="s">
        <v>75</v>
      </c>
      <c r="C4795" s="136">
        <v>44733</v>
      </c>
      <c r="D4795" s="137" t="e" cm="1">
        <f t="array" ref="D4795">INDEX(Horimetros!#REF!,1,'Tabela Horímetros'!F4795)</f>
        <v>#REF!</v>
      </c>
      <c r="F4795">
        <f t="shared" si="75"/>
        <v>534</v>
      </c>
      <c r="H4795" s="59"/>
    </row>
    <row r="4796" spans="1:8">
      <c r="A4796" s="4" t="s">
        <v>80</v>
      </c>
      <c r="B4796" s="135" t="s">
        <v>79</v>
      </c>
      <c r="C4796" s="136">
        <v>44733</v>
      </c>
      <c r="D4796" s="137" t="e" cm="1">
        <f t="array" ref="D4796">INDEX(Horimetros!#REF!,1,'Tabela Horímetros'!F4796)</f>
        <v>#REF!</v>
      </c>
      <c r="F4796">
        <f t="shared" si="75"/>
        <v>534</v>
      </c>
      <c r="H4796" s="59"/>
    </row>
    <row r="4797" spans="1:8">
      <c r="A4797" s="4" t="s">
        <v>84</v>
      </c>
      <c r="B4797" s="135" t="s">
        <v>83</v>
      </c>
      <c r="C4797" s="136">
        <v>44733</v>
      </c>
      <c r="D4797" s="137" t="e" cm="1">
        <f t="array" ref="D4797">INDEX(Horimetros!#REF!,1,'Tabela Horímetros'!F4797)</f>
        <v>#REF!</v>
      </c>
      <c r="F4797">
        <f t="shared" si="75"/>
        <v>534</v>
      </c>
      <c r="H4797" s="59"/>
    </row>
    <row r="4798" spans="1:8">
      <c r="A4798" s="4" t="s">
        <v>86</v>
      </c>
      <c r="B4798" s="135" t="s">
        <v>85</v>
      </c>
      <c r="C4798" s="136">
        <v>44733</v>
      </c>
      <c r="D4798" s="137" t="e" cm="1">
        <f t="array" ref="D4798">INDEX(Horimetros!#REF!,1,'Tabela Horímetros'!F4798)</f>
        <v>#REF!</v>
      </c>
      <c r="F4798">
        <f t="shared" si="75"/>
        <v>534</v>
      </c>
      <c r="H4798" s="59"/>
    </row>
    <row r="4799" spans="1:8">
      <c r="A4799" s="4" t="s">
        <v>59</v>
      </c>
      <c r="B4799" s="135" t="s">
        <v>58</v>
      </c>
      <c r="C4799" s="136">
        <v>44734</v>
      </c>
      <c r="D4799" s="137" cm="1">
        <f t="array" ref="D4799">INDEX(Horimetros!$4:$4,1,'Tabela Horímetros'!F4799)</f>
        <v>0</v>
      </c>
      <c r="F4799">
        <f t="shared" si="75"/>
        <v>535</v>
      </c>
      <c r="H4799" s="59"/>
    </row>
    <row r="4800" spans="1:8">
      <c r="A4800" s="4" t="s">
        <v>61</v>
      </c>
      <c r="B4800" s="135" t="s">
        <v>60</v>
      </c>
      <c r="C4800" s="136">
        <v>44734</v>
      </c>
      <c r="D4800" s="137" cm="1">
        <f t="array" ref="D4800">INDEX(Horimetros!$5:$5,1,'Tabela Horímetros'!F4800)</f>
        <v>28366</v>
      </c>
      <c r="F4800">
        <f t="shared" si="75"/>
        <v>535</v>
      </c>
      <c r="H4800" s="59"/>
    </row>
    <row r="4801" spans="1:8">
      <c r="A4801" s="4" t="s">
        <v>63</v>
      </c>
      <c r="B4801" s="135" t="s">
        <v>62</v>
      </c>
      <c r="C4801" s="136">
        <v>44734</v>
      </c>
      <c r="D4801" s="137" cm="1">
        <f t="array" ref="D4801">INDEX(Horimetros!$6:$6,1,'Tabela Horímetros'!F4801)</f>
        <v>24190</v>
      </c>
      <c r="F4801">
        <f t="shared" si="75"/>
        <v>535</v>
      </c>
      <c r="H4801" s="59"/>
    </row>
    <row r="4802" spans="1:8">
      <c r="A4802" s="4" t="s">
        <v>68</v>
      </c>
      <c r="B4802" s="135" t="s">
        <v>67</v>
      </c>
      <c r="C4802" s="136">
        <v>44734</v>
      </c>
      <c r="D4802" s="137" cm="1">
        <f t="array" ref="D4802">INDEX(Horimetros!$7:$7,1,'Tabela Horímetros'!F4802)</f>
        <v>28040</v>
      </c>
      <c r="F4802">
        <f t="shared" si="75"/>
        <v>535</v>
      </c>
      <c r="H4802" s="59"/>
    </row>
    <row r="4803" spans="1:8">
      <c r="A4803" s="4" t="s">
        <v>72</v>
      </c>
      <c r="B4803" s="135" t="s">
        <v>71</v>
      </c>
      <c r="C4803" s="136">
        <v>44734</v>
      </c>
      <c r="D4803" s="137" cm="1">
        <f t="array" ref="D4803">INDEX(Horimetros!$8:$8,1,'Tabela Horímetros'!F4803)</f>
        <v>26303</v>
      </c>
      <c r="F4803">
        <f t="shared" si="75"/>
        <v>535</v>
      </c>
      <c r="H4803" s="59"/>
    </row>
    <row r="4804" spans="1:8">
      <c r="A4804" s="4" t="s">
        <v>76</v>
      </c>
      <c r="B4804" s="135" t="s">
        <v>75</v>
      </c>
      <c r="C4804" s="136">
        <v>44734</v>
      </c>
      <c r="D4804" s="137" t="e" cm="1">
        <f t="array" ref="D4804">INDEX(Horimetros!#REF!,1,'Tabela Horímetros'!F4804)</f>
        <v>#REF!</v>
      </c>
      <c r="F4804">
        <f t="shared" si="75"/>
        <v>535</v>
      </c>
      <c r="H4804" s="59"/>
    </row>
    <row r="4805" spans="1:8">
      <c r="A4805" s="4" t="s">
        <v>80</v>
      </c>
      <c r="B4805" s="135" t="s">
        <v>79</v>
      </c>
      <c r="C4805" s="136">
        <v>44734</v>
      </c>
      <c r="D4805" s="137" t="e" cm="1">
        <f t="array" ref="D4805">INDEX(Horimetros!#REF!,1,'Tabela Horímetros'!F4805)</f>
        <v>#REF!</v>
      </c>
      <c r="F4805">
        <f t="shared" si="75"/>
        <v>535</v>
      </c>
      <c r="H4805" s="59"/>
    </row>
    <row r="4806" spans="1:8">
      <c r="A4806" s="4" t="s">
        <v>84</v>
      </c>
      <c r="B4806" s="135" t="s">
        <v>83</v>
      </c>
      <c r="C4806" s="136">
        <v>44734</v>
      </c>
      <c r="D4806" s="137" t="e" cm="1">
        <f t="array" ref="D4806">INDEX(Horimetros!#REF!,1,'Tabela Horímetros'!F4806)</f>
        <v>#REF!</v>
      </c>
      <c r="F4806">
        <f t="shared" si="75"/>
        <v>535</v>
      </c>
      <c r="H4806" s="59"/>
    </row>
    <row r="4807" spans="1:8">
      <c r="A4807" s="4" t="s">
        <v>86</v>
      </c>
      <c r="B4807" s="135" t="s">
        <v>85</v>
      </c>
      <c r="C4807" s="136">
        <v>44734</v>
      </c>
      <c r="D4807" s="137" t="e" cm="1">
        <f t="array" ref="D4807">INDEX(Horimetros!#REF!,1,'Tabela Horímetros'!F4807)</f>
        <v>#REF!</v>
      </c>
      <c r="F4807">
        <f t="shared" si="75"/>
        <v>535</v>
      </c>
      <c r="H4807" s="59"/>
    </row>
    <row r="4808" spans="1:8">
      <c r="A4808" s="4" t="s">
        <v>59</v>
      </c>
      <c r="B4808" s="135" t="s">
        <v>58</v>
      </c>
      <c r="C4808" s="136">
        <v>44735</v>
      </c>
      <c r="D4808" s="137" cm="1">
        <f t="array" ref="D4808">INDEX(Horimetros!$4:$4,1,'Tabela Horímetros'!F4808)</f>
        <v>0</v>
      </c>
      <c r="F4808">
        <f t="shared" si="75"/>
        <v>536</v>
      </c>
      <c r="H4808" s="59"/>
    </row>
    <row r="4809" spans="1:8">
      <c r="A4809" s="4" t="s">
        <v>61</v>
      </c>
      <c r="B4809" s="135" t="s">
        <v>60</v>
      </c>
      <c r="C4809" s="136">
        <v>44735</v>
      </c>
      <c r="D4809" s="137" cm="1">
        <f t="array" ref="D4809">INDEX(Horimetros!$5:$5,1,'Tabela Horímetros'!F4809)</f>
        <v>28383</v>
      </c>
      <c r="F4809">
        <f t="shared" si="75"/>
        <v>536</v>
      </c>
      <c r="H4809" s="59"/>
    </row>
    <row r="4810" spans="1:8">
      <c r="A4810" s="4" t="s">
        <v>63</v>
      </c>
      <c r="B4810" s="135" t="s">
        <v>62</v>
      </c>
      <c r="C4810" s="136">
        <v>44735</v>
      </c>
      <c r="D4810" s="137" cm="1">
        <f t="array" ref="D4810">INDEX(Horimetros!$6:$6,1,'Tabela Horímetros'!F4810)</f>
        <v>24190</v>
      </c>
      <c r="F4810">
        <f t="shared" si="75"/>
        <v>536</v>
      </c>
      <c r="H4810" s="59"/>
    </row>
    <row r="4811" spans="1:8">
      <c r="A4811" s="4" t="s">
        <v>68</v>
      </c>
      <c r="B4811" s="135" t="s">
        <v>67</v>
      </c>
      <c r="C4811" s="136">
        <v>44735</v>
      </c>
      <c r="D4811" s="137" cm="1">
        <f t="array" ref="D4811">INDEX(Horimetros!$7:$7,1,'Tabela Horímetros'!F4811)</f>
        <v>28056</v>
      </c>
      <c r="F4811">
        <f t="shared" si="75"/>
        <v>536</v>
      </c>
      <c r="H4811" s="59"/>
    </row>
    <row r="4812" spans="1:8">
      <c r="A4812" s="4" t="s">
        <v>72</v>
      </c>
      <c r="B4812" s="135" t="s">
        <v>71</v>
      </c>
      <c r="C4812" s="136">
        <v>44735</v>
      </c>
      <c r="D4812" s="137" cm="1">
        <f t="array" ref="D4812">INDEX(Horimetros!$8:$8,1,'Tabela Horímetros'!F4812)</f>
        <v>26319</v>
      </c>
      <c r="F4812">
        <f t="shared" si="75"/>
        <v>536</v>
      </c>
      <c r="H4812" s="59"/>
    </row>
    <row r="4813" spans="1:8">
      <c r="A4813" s="4" t="s">
        <v>76</v>
      </c>
      <c r="B4813" s="135" t="s">
        <v>75</v>
      </c>
      <c r="C4813" s="136">
        <v>44735</v>
      </c>
      <c r="D4813" s="137" t="e" cm="1">
        <f t="array" ref="D4813">INDEX(Horimetros!#REF!,1,'Tabela Horímetros'!F4813)</f>
        <v>#REF!</v>
      </c>
      <c r="F4813">
        <f t="shared" si="75"/>
        <v>536</v>
      </c>
      <c r="H4813" s="59"/>
    </row>
    <row r="4814" spans="1:8">
      <c r="A4814" s="4" t="s">
        <v>80</v>
      </c>
      <c r="B4814" s="135" t="s">
        <v>79</v>
      </c>
      <c r="C4814" s="136">
        <v>44735</v>
      </c>
      <c r="D4814" s="137" t="e" cm="1">
        <f t="array" ref="D4814">INDEX(Horimetros!#REF!,1,'Tabela Horímetros'!F4814)</f>
        <v>#REF!</v>
      </c>
      <c r="F4814">
        <f t="shared" si="75"/>
        <v>536</v>
      </c>
      <c r="H4814" s="59"/>
    </row>
    <row r="4815" spans="1:8">
      <c r="A4815" s="4" t="s">
        <v>84</v>
      </c>
      <c r="B4815" s="135" t="s">
        <v>83</v>
      </c>
      <c r="C4815" s="136">
        <v>44735</v>
      </c>
      <c r="D4815" s="137" t="e" cm="1">
        <f t="array" ref="D4815">INDEX(Horimetros!#REF!,1,'Tabela Horímetros'!F4815)</f>
        <v>#REF!</v>
      </c>
      <c r="F4815">
        <f t="shared" si="75"/>
        <v>536</v>
      </c>
      <c r="H4815" s="59"/>
    </row>
    <row r="4816" spans="1:8">
      <c r="A4816" s="4" t="s">
        <v>86</v>
      </c>
      <c r="B4816" s="135" t="s">
        <v>85</v>
      </c>
      <c r="C4816" s="136">
        <v>44735</v>
      </c>
      <c r="D4816" s="137" t="e" cm="1">
        <f t="array" ref="D4816">INDEX(Horimetros!#REF!,1,'Tabela Horímetros'!F4816)</f>
        <v>#REF!</v>
      </c>
      <c r="F4816">
        <f t="shared" si="75"/>
        <v>536</v>
      </c>
      <c r="H4816" s="59"/>
    </row>
    <row r="4817" spans="1:8">
      <c r="A4817" s="4" t="s">
        <v>59</v>
      </c>
      <c r="B4817" s="135" t="s">
        <v>58</v>
      </c>
      <c r="C4817" s="136">
        <v>44736</v>
      </c>
      <c r="D4817" s="137" cm="1">
        <f t="array" ref="D4817">INDEX(Horimetros!$4:$4,1,'Tabela Horímetros'!F4817)</f>
        <v>0</v>
      </c>
      <c r="F4817">
        <f t="shared" si="75"/>
        <v>537</v>
      </c>
      <c r="H4817" s="59"/>
    </row>
    <row r="4818" spans="1:8">
      <c r="A4818" s="4" t="s">
        <v>61</v>
      </c>
      <c r="B4818" s="135" t="s">
        <v>60</v>
      </c>
      <c r="C4818" s="136">
        <v>44736</v>
      </c>
      <c r="D4818" s="137" cm="1">
        <f t="array" ref="D4818">INDEX(Horimetros!$5:$5,1,'Tabela Horímetros'!F4818)</f>
        <v>28404</v>
      </c>
      <c r="F4818">
        <f t="shared" si="75"/>
        <v>537</v>
      </c>
      <c r="H4818" s="59"/>
    </row>
    <row r="4819" spans="1:8">
      <c r="A4819" s="4" t="s">
        <v>63</v>
      </c>
      <c r="B4819" s="135" t="s">
        <v>62</v>
      </c>
      <c r="C4819" s="136">
        <v>44736</v>
      </c>
      <c r="D4819" s="137" cm="1">
        <f t="array" ref="D4819">INDEX(Horimetros!$6:$6,1,'Tabela Horímetros'!F4819)</f>
        <v>24190</v>
      </c>
      <c r="F4819">
        <f t="shared" si="75"/>
        <v>537</v>
      </c>
      <c r="H4819" s="59"/>
    </row>
    <row r="4820" spans="1:8">
      <c r="A4820" s="4" t="s">
        <v>68</v>
      </c>
      <c r="B4820" s="135" t="s">
        <v>67</v>
      </c>
      <c r="C4820" s="136">
        <v>44736</v>
      </c>
      <c r="D4820" s="137" cm="1">
        <f t="array" ref="D4820">INDEX(Horimetros!$7:$7,1,'Tabela Horímetros'!F4820)</f>
        <v>28074</v>
      </c>
      <c r="F4820">
        <f t="shared" si="75"/>
        <v>537</v>
      </c>
      <c r="H4820" s="59"/>
    </row>
    <row r="4821" spans="1:8">
      <c r="A4821" s="4" t="s">
        <v>72</v>
      </c>
      <c r="B4821" s="135" t="s">
        <v>71</v>
      </c>
      <c r="C4821" s="136">
        <v>44736</v>
      </c>
      <c r="D4821" s="137" cm="1">
        <f t="array" ref="D4821">INDEX(Horimetros!$8:$8,1,'Tabela Horímetros'!F4821)</f>
        <v>26338</v>
      </c>
      <c r="F4821">
        <f t="shared" ref="F4821:F4884" si="76">F4812+1</f>
        <v>537</v>
      </c>
      <c r="H4821" s="59"/>
    </row>
    <row r="4822" spans="1:8">
      <c r="A4822" s="4" t="s">
        <v>76</v>
      </c>
      <c r="B4822" s="135" t="s">
        <v>75</v>
      </c>
      <c r="C4822" s="136">
        <v>44736</v>
      </c>
      <c r="D4822" s="137" t="e" cm="1">
        <f t="array" ref="D4822">INDEX(Horimetros!#REF!,1,'Tabela Horímetros'!F4822)</f>
        <v>#REF!</v>
      </c>
      <c r="F4822">
        <f t="shared" si="76"/>
        <v>537</v>
      </c>
      <c r="H4822" s="59"/>
    </row>
    <row r="4823" spans="1:8">
      <c r="A4823" s="4" t="s">
        <v>80</v>
      </c>
      <c r="B4823" s="135" t="s">
        <v>79</v>
      </c>
      <c r="C4823" s="136">
        <v>44736</v>
      </c>
      <c r="D4823" s="137" t="e" cm="1">
        <f t="array" ref="D4823">INDEX(Horimetros!#REF!,1,'Tabela Horímetros'!F4823)</f>
        <v>#REF!</v>
      </c>
      <c r="F4823">
        <f t="shared" si="76"/>
        <v>537</v>
      </c>
      <c r="H4823" s="59"/>
    </row>
    <row r="4824" spans="1:8">
      <c r="A4824" s="4" t="s">
        <v>84</v>
      </c>
      <c r="B4824" s="135" t="s">
        <v>83</v>
      </c>
      <c r="C4824" s="136">
        <v>44736</v>
      </c>
      <c r="D4824" s="137" t="e" cm="1">
        <f t="array" ref="D4824">INDEX(Horimetros!#REF!,1,'Tabela Horímetros'!F4824)</f>
        <v>#REF!</v>
      </c>
      <c r="F4824">
        <f t="shared" si="76"/>
        <v>537</v>
      </c>
      <c r="H4824" s="59"/>
    </row>
    <row r="4825" spans="1:8">
      <c r="A4825" s="4" t="s">
        <v>86</v>
      </c>
      <c r="B4825" s="135" t="s">
        <v>85</v>
      </c>
      <c r="C4825" s="136">
        <v>44736</v>
      </c>
      <c r="D4825" s="137" t="e" cm="1">
        <f t="array" ref="D4825">INDEX(Horimetros!#REF!,1,'Tabela Horímetros'!F4825)</f>
        <v>#REF!</v>
      </c>
      <c r="F4825">
        <f t="shared" si="76"/>
        <v>537</v>
      </c>
      <c r="H4825" s="59"/>
    </row>
    <row r="4826" spans="1:8">
      <c r="A4826" s="4" t="s">
        <v>59</v>
      </c>
      <c r="B4826" s="135" t="s">
        <v>58</v>
      </c>
      <c r="C4826" s="136">
        <v>44737</v>
      </c>
      <c r="D4826" s="137" cm="1">
        <f t="array" ref="D4826">INDEX(Horimetros!$4:$4,1,'Tabela Horímetros'!F4826)</f>
        <v>0</v>
      </c>
      <c r="F4826">
        <f t="shared" si="76"/>
        <v>538</v>
      </c>
      <c r="H4826" s="59"/>
    </row>
    <row r="4827" spans="1:8">
      <c r="A4827" s="4" t="s">
        <v>61</v>
      </c>
      <c r="B4827" s="135" t="s">
        <v>60</v>
      </c>
      <c r="C4827" s="136">
        <v>44737</v>
      </c>
      <c r="D4827" s="137" cm="1">
        <f t="array" ref="D4827">INDEX(Horimetros!$5:$5,1,'Tabela Horímetros'!F4827)</f>
        <v>28423</v>
      </c>
      <c r="F4827">
        <f t="shared" si="76"/>
        <v>538</v>
      </c>
      <c r="H4827" s="59"/>
    </row>
    <row r="4828" spans="1:8">
      <c r="A4828" s="4" t="s">
        <v>63</v>
      </c>
      <c r="B4828" s="135" t="s">
        <v>62</v>
      </c>
      <c r="C4828" s="136">
        <v>44737</v>
      </c>
      <c r="D4828" s="137" cm="1">
        <f t="array" ref="D4828">INDEX(Horimetros!$6:$6,1,'Tabela Horímetros'!F4828)</f>
        <v>24190</v>
      </c>
      <c r="F4828">
        <f t="shared" si="76"/>
        <v>538</v>
      </c>
      <c r="H4828" s="59"/>
    </row>
    <row r="4829" spans="1:8">
      <c r="A4829" s="4" t="s">
        <v>68</v>
      </c>
      <c r="B4829" s="135" t="s">
        <v>67</v>
      </c>
      <c r="C4829" s="136">
        <v>44737</v>
      </c>
      <c r="D4829" s="137" cm="1">
        <f t="array" ref="D4829">INDEX(Horimetros!$7:$7,1,'Tabela Horímetros'!F4829)</f>
        <v>28095</v>
      </c>
      <c r="F4829">
        <f t="shared" si="76"/>
        <v>538</v>
      </c>
      <c r="H4829" s="59"/>
    </row>
    <row r="4830" spans="1:8">
      <c r="A4830" s="4" t="s">
        <v>72</v>
      </c>
      <c r="B4830" s="135" t="s">
        <v>71</v>
      </c>
      <c r="C4830" s="136">
        <v>44737</v>
      </c>
      <c r="D4830" s="137" cm="1">
        <f t="array" ref="D4830">INDEX(Horimetros!$8:$8,1,'Tabela Horímetros'!F4830)</f>
        <v>26344</v>
      </c>
      <c r="F4830">
        <f t="shared" si="76"/>
        <v>538</v>
      </c>
      <c r="H4830" s="59"/>
    </row>
    <row r="4831" spans="1:8">
      <c r="A4831" s="4" t="s">
        <v>76</v>
      </c>
      <c r="B4831" s="135" t="s">
        <v>75</v>
      </c>
      <c r="C4831" s="136">
        <v>44737</v>
      </c>
      <c r="D4831" s="137" t="e" cm="1">
        <f t="array" ref="D4831">INDEX(Horimetros!#REF!,1,'Tabela Horímetros'!F4831)</f>
        <v>#REF!</v>
      </c>
      <c r="F4831">
        <f t="shared" si="76"/>
        <v>538</v>
      </c>
      <c r="H4831" s="59"/>
    </row>
    <row r="4832" spans="1:8">
      <c r="A4832" s="4" t="s">
        <v>80</v>
      </c>
      <c r="B4832" s="135" t="s">
        <v>79</v>
      </c>
      <c r="C4832" s="136">
        <v>44737</v>
      </c>
      <c r="D4832" s="137" t="e" cm="1">
        <f t="array" ref="D4832">INDEX(Horimetros!#REF!,1,'Tabela Horímetros'!F4832)</f>
        <v>#REF!</v>
      </c>
      <c r="F4832">
        <f t="shared" si="76"/>
        <v>538</v>
      </c>
      <c r="H4832" s="59"/>
    </row>
    <row r="4833" spans="1:8">
      <c r="A4833" s="4" t="s">
        <v>84</v>
      </c>
      <c r="B4833" s="135" t="s">
        <v>83</v>
      </c>
      <c r="C4833" s="136">
        <v>44737</v>
      </c>
      <c r="D4833" s="137" t="e" cm="1">
        <f t="array" ref="D4833">INDEX(Horimetros!#REF!,1,'Tabela Horímetros'!F4833)</f>
        <v>#REF!</v>
      </c>
      <c r="F4833">
        <f t="shared" si="76"/>
        <v>538</v>
      </c>
      <c r="H4833" s="59"/>
    </row>
    <row r="4834" spans="1:8">
      <c r="A4834" s="4" t="s">
        <v>86</v>
      </c>
      <c r="B4834" s="135" t="s">
        <v>85</v>
      </c>
      <c r="C4834" s="136">
        <v>44737</v>
      </c>
      <c r="D4834" s="137" t="e" cm="1">
        <f t="array" ref="D4834">INDEX(Horimetros!#REF!,1,'Tabela Horímetros'!F4834)</f>
        <v>#REF!</v>
      </c>
      <c r="F4834">
        <f t="shared" si="76"/>
        <v>538</v>
      </c>
      <c r="H4834" s="59"/>
    </row>
    <row r="4835" spans="1:8">
      <c r="A4835" s="4" t="s">
        <v>59</v>
      </c>
      <c r="B4835" s="135" t="s">
        <v>58</v>
      </c>
      <c r="C4835" s="136">
        <v>44738</v>
      </c>
      <c r="D4835" s="137" cm="1">
        <f t="array" ref="D4835">INDEX(Horimetros!$4:$4,1,'Tabela Horímetros'!F4835)</f>
        <v>0</v>
      </c>
      <c r="F4835">
        <f t="shared" si="76"/>
        <v>539</v>
      </c>
      <c r="H4835" s="59"/>
    </row>
    <row r="4836" spans="1:8">
      <c r="A4836" s="4" t="s">
        <v>61</v>
      </c>
      <c r="B4836" s="135" t="s">
        <v>60</v>
      </c>
      <c r="C4836" s="136">
        <v>44738</v>
      </c>
      <c r="D4836" s="137" cm="1">
        <f t="array" ref="D4836">INDEX(Horimetros!$5:$5,1,'Tabela Horímetros'!F4836)</f>
        <v>28438</v>
      </c>
      <c r="F4836">
        <f t="shared" si="76"/>
        <v>539</v>
      </c>
      <c r="H4836" s="59"/>
    </row>
    <row r="4837" spans="1:8">
      <c r="A4837" s="4" t="s">
        <v>63</v>
      </c>
      <c r="B4837" s="135" t="s">
        <v>62</v>
      </c>
      <c r="C4837" s="136">
        <v>44738</v>
      </c>
      <c r="D4837" s="137" cm="1">
        <f t="array" ref="D4837">INDEX(Horimetros!$6:$6,1,'Tabela Horímetros'!F4837)</f>
        <v>24190</v>
      </c>
      <c r="F4837">
        <f t="shared" si="76"/>
        <v>539</v>
      </c>
      <c r="H4837" s="59"/>
    </row>
    <row r="4838" spans="1:8">
      <c r="A4838" s="4" t="s">
        <v>68</v>
      </c>
      <c r="B4838" s="135" t="s">
        <v>67</v>
      </c>
      <c r="C4838" s="136">
        <v>44738</v>
      </c>
      <c r="D4838" s="137" cm="1">
        <f t="array" ref="D4838">INDEX(Horimetros!$7:$7,1,'Tabela Horímetros'!F4838)</f>
        <v>28111</v>
      </c>
      <c r="F4838">
        <f t="shared" si="76"/>
        <v>539</v>
      </c>
      <c r="H4838" s="59"/>
    </row>
    <row r="4839" spans="1:8">
      <c r="A4839" s="4" t="s">
        <v>72</v>
      </c>
      <c r="B4839" s="135" t="s">
        <v>71</v>
      </c>
      <c r="C4839" s="136">
        <v>44738</v>
      </c>
      <c r="D4839" s="137" cm="1">
        <f t="array" ref="D4839">INDEX(Horimetros!$8:$8,1,'Tabela Horímetros'!F4839)</f>
        <v>26361</v>
      </c>
      <c r="F4839">
        <f t="shared" si="76"/>
        <v>539</v>
      </c>
      <c r="H4839" s="59"/>
    </row>
    <row r="4840" spans="1:8">
      <c r="A4840" s="4" t="s">
        <v>76</v>
      </c>
      <c r="B4840" s="135" t="s">
        <v>75</v>
      </c>
      <c r="C4840" s="136">
        <v>44738</v>
      </c>
      <c r="D4840" s="137" t="e" cm="1">
        <f t="array" ref="D4840">INDEX(Horimetros!#REF!,1,'Tabela Horímetros'!F4840)</f>
        <v>#REF!</v>
      </c>
      <c r="F4840">
        <f t="shared" si="76"/>
        <v>539</v>
      </c>
      <c r="H4840" s="59"/>
    </row>
    <row r="4841" spans="1:8">
      <c r="A4841" s="4" t="s">
        <v>80</v>
      </c>
      <c r="B4841" s="135" t="s">
        <v>79</v>
      </c>
      <c r="C4841" s="136">
        <v>44738</v>
      </c>
      <c r="D4841" s="137" t="e" cm="1">
        <f t="array" ref="D4841">INDEX(Horimetros!#REF!,1,'Tabela Horímetros'!F4841)</f>
        <v>#REF!</v>
      </c>
      <c r="F4841">
        <f t="shared" si="76"/>
        <v>539</v>
      </c>
      <c r="H4841" s="59"/>
    </row>
    <row r="4842" spans="1:8">
      <c r="A4842" s="4" t="s">
        <v>84</v>
      </c>
      <c r="B4842" s="135" t="s">
        <v>83</v>
      </c>
      <c r="C4842" s="136">
        <v>44738</v>
      </c>
      <c r="D4842" s="137" t="e" cm="1">
        <f t="array" ref="D4842">INDEX(Horimetros!#REF!,1,'Tabela Horímetros'!F4842)</f>
        <v>#REF!</v>
      </c>
      <c r="F4842">
        <f t="shared" si="76"/>
        <v>539</v>
      </c>
      <c r="H4842" s="59"/>
    </row>
    <row r="4843" spans="1:8">
      <c r="A4843" s="4" t="s">
        <v>86</v>
      </c>
      <c r="B4843" s="135" t="s">
        <v>85</v>
      </c>
      <c r="C4843" s="136">
        <v>44738</v>
      </c>
      <c r="D4843" s="137" t="e" cm="1">
        <f t="array" ref="D4843">INDEX(Horimetros!#REF!,1,'Tabela Horímetros'!F4843)</f>
        <v>#REF!</v>
      </c>
      <c r="F4843">
        <f t="shared" si="76"/>
        <v>539</v>
      </c>
      <c r="H4843" s="59"/>
    </row>
    <row r="4844" spans="1:8">
      <c r="A4844" s="4" t="s">
        <v>59</v>
      </c>
      <c r="B4844" s="135" t="s">
        <v>58</v>
      </c>
      <c r="C4844" s="136">
        <v>44739</v>
      </c>
      <c r="D4844" s="137" cm="1">
        <f t="array" ref="D4844">INDEX(Horimetros!$4:$4,1,'Tabela Horímetros'!F4844)</f>
        <v>0</v>
      </c>
      <c r="F4844">
        <f t="shared" si="76"/>
        <v>540</v>
      </c>
      <c r="H4844" s="59"/>
    </row>
    <row r="4845" spans="1:8">
      <c r="A4845" s="4" t="s">
        <v>61</v>
      </c>
      <c r="B4845" s="135" t="s">
        <v>60</v>
      </c>
      <c r="C4845" s="136">
        <v>44739</v>
      </c>
      <c r="D4845" s="137" cm="1">
        <f t="array" ref="D4845">INDEX(Horimetros!$5:$5,1,'Tabela Horímetros'!F4845)</f>
        <v>28454</v>
      </c>
      <c r="F4845">
        <f t="shared" si="76"/>
        <v>540</v>
      </c>
      <c r="H4845" s="59"/>
    </row>
    <row r="4846" spans="1:8">
      <c r="A4846" s="4" t="s">
        <v>63</v>
      </c>
      <c r="B4846" s="135" t="s">
        <v>62</v>
      </c>
      <c r="C4846" s="136">
        <v>44739</v>
      </c>
      <c r="D4846" s="137" cm="1">
        <f t="array" ref="D4846">INDEX(Horimetros!$6:$6,1,'Tabela Horímetros'!F4846)</f>
        <v>24190</v>
      </c>
      <c r="F4846">
        <f t="shared" si="76"/>
        <v>540</v>
      </c>
      <c r="H4846" s="59"/>
    </row>
    <row r="4847" spans="1:8">
      <c r="A4847" s="4" t="s">
        <v>68</v>
      </c>
      <c r="B4847" s="135" t="s">
        <v>67</v>
      </c>
      <c r="C4847" s="136">
        <v>44739</v>
      </c>
      <c r="D4847" s="137" cm="1">
        <f t="array" ref="D4847">INDEX(Horimetros!$7:$7,1,'Tabela Horímetros'!F4847)</f>
        <v>28116</v>
      </c>
      <c r="F4847">
        <f t="shared" si="76"/>
        <v>540</v>
      </c>
      <c r="H4847" s="59"/>
    </row>
    <row r="4848" spans="1:8">
      <c r="A4848" s="4" t="s">
        <v>72</v>
      </c>
      <c r="B4848" s="135" t="s">
        <v>71</v>
      </c>
      <c r="C4848" s="136">
        <v>44739</v>
      </c>
      <c r="D4848" s="137" cm="1">
        <f t="array" ref="D4848">INDEX(Horimetros!$8:$8,1,'Tabela Horímetros'!F4848)</f>
        <v>26383</v>
      </c>
      <c r="F4848">
        <f t="shared" si="76"/>
        <v>540</v>
      </c>
      <c r="H4848" s="59"/>
    </row>
    <row r="4849" spans="1:8">
      <c r="A4849" s="4" t="s">
        <v>76</v>
      </c>
      <c r="B4849" s="135" t="s">
        <v>75</v>
      </c>
      <c r="C4849" s="136">
        <v>44739</v>
      </c>
      <c r="D4849" s="137" t="e" cm="1">
        <f t="array" ref="D4849">INDEX(Horimetros!#REF!,1,'Tabela Horímetros'!F4849)</f>
        <v>#REF!</v>
      </c>
      <c r="F4849">
        <f t="shared" si="76"/>
        <v>540</v>
      </c>
      <c r="H4849" s="59"/>
    </row>
    <row r="4850" spans="1:8">
      <c r="A4850" s="4" t="s">
        <v>80</v>
      </c>
      <c r="B4850" s="135" t="s">
        <v>79</v>
      </c>
      <c r="C4850" s="136">
        <v>44739</v>
      </c>
      <c r="D4850" s="137" t="e" cm="1">
        <f t="array" ref="D4850">INDEX(Horimetros!#REF!,1,'Tabela Horímetros'!F4850)</f>
        <v>#REF!</v>
      </c>
      <c r="F4850">
        <f t="shared" si="76"/>
        <v>540</v>
      </c>
      <c r="H4850" s="59"/>
    </row>
    <row r="4851" spans="1:8">
      <c r="A4851" s="4" t="s">
        <v>84</v>
      </c>
      <c r="B4851" s="135" t="s">
        <v>83</v>
      </c>
      <c r="C4851" s="136">
        <v>44739</v>
      </c>
      <c r="D4851" s="137" t="e" cm="1">
        <f t="array" ref="D4851">INDEX(Horimetros!#REF!,1,'Tabela Horímetros'!F4851)</f>
        <v>#REF!</v>
      </c>
      <c r="F4851">
        <f t="shared" si="76"/>
        <v>540</v>
      </c>
      <c r="H4851" s="59"/>
    </row>
    <row r="4852" spans="1:8">
      <c r="A4852" s="4" t="s">
        <v>86</v>
      </c>
      <c r="B4852" s="135" t="s">
        <v>85</v>
      </c>
      <c r="C4852" s="136">
        <v>44739</v>
      </c>
      <c r="D4852" s="137" t="e" cm="1">
        <f t="array" ref="D4852">INDEX(Horimetros!#REF!,1,'Tabela Horímetros'!F4852)</f>
        <v>#REF!</v>
      </c>
      <c r="F4852">
        <f t="shared" si="76"/>
        <v>540</v>
      </c>
      <c r="H4852" s="59"/>
    </row>
    <row r="4853" spans="1:8">
      <c r="A4853" s="4" t="s">
        <v>59</v>
      </c>
      <c r="B4853" s="135" t="s">
        <v>58</v>
      </c>
      <c r="C4853" s="136">
        <v>44740</v>
      </c>
      <c r="D4853" s="137" cm="1">
        <f t="array" ref="D4853">INDEX(Horimetros!$4:$4,1,'Tabela Horímetros'!F4853)</f>
        <v>0</v>
      </c>
      <c r="F4853">
        <f t="shared" si="76"/>
        <v>541</v>
      </c>
      <c r="H4853" s="59"/>
    </row>
    <row r="4854" spans="1:8">
      <c r="A4854" s="4" t="s">
        <v>61</v>
      </c>
      <c r="B4854" s="135" t="s">
        <v>60</v>
      </c>
      <c r="C4854" s="136">
        <v>44740</v>
      </c>
      <c r="D4854" s="137" cm="1">
        <f t="array" ref="D4854">INDEX(Horimetros!$5:$5,1,'Tabela Horímetros'!F4854)</f>
        <v>28472</v>
      </c>
      <c r="F4854">
        <f t="shared" si="76"/>
        <v>541</v>
      </c>
      <c r="H4854" s="59"/>
    </row>
    <row r="4855" spans="1:8">
      <c r="A4855" s="4" t="s">
        <v>63</v>
      </c>
      <c r="B4855" s="135" t="s">
        <v>62</v>
      </c>
      <c r="C4855" s="136">
        <v>44740</v>
      </c>
      <c r="D4855" s="137" cm="1">
        <f t="array" ref="D4855">INDEX(Horimetros!$6:$6,1,'Tabela Horímetros'!F4855)</f>
        <v>24190</v>
      </c>
      <c r="F4855">
        <f t="shared" si="76"/>
        <v>541</v>
      </c>
      <c r="H4855" s="59"/>
    </row>
    <row r="4856" spans="1:8">
      <c r="A4856" s="4" t="s">
        <v>68</v>
      </c>
      <c r="B4856" s="135" t="s">
        <v>67</v>
      </c>
      <c r="C4856" s="136">
        <v>44740</v>
      </c>
      <c r="D4856" s="137" cm="1">
        <f t="array" ref="D4856">INDEX(Horimetros!$7:$7,1,'Tabela Horímetros'!F4856)</f>
        <v>28128</v>
      </c>
      <c r="F4856">
        <f t="shared" si="76"/>
        <v>541</v>
      </c>
      <c r="H4856" s="59"/>
    </row>
    <row r="4857" spans="1:8">
      <c r="A4857" s="4" t="s">
        <v>72</v>
      </c>
      <c r="B4857" s="135" t="s">
        <v>71</v>
      </c>
      <c r="C4857" s="136">
        <v>44740</v>
      </c>
      <c r="D4857" s="137" cm="1">
        <f t="array" ref="D4857">INDEX(Horimetros!$8:$8,1,'Tabela Horímetros'!F4857)</f>
        <v>26397</v>
      </c>
      <c r="F4857">
        <f t="shared" si="76"/>
        <v>541</v>
      </c>
      <c r="H4857" s="59"/>
    </row>
    <row r="4858" spans="1:8">
      <c r="A4858" s="4" t="s">
        <v>76</v>
      </c>
      <c r="B4858" s="135" t="s">
        <v>75</v>
      </c>
      <c r="C4858" s="136">
        <v>44740</v>
      </c>
      <c r="D4858" s="137" t="e" cm="1">
        <f t="array" ref="D4858">INDEX(Horimetros!#REF!,1,'Tabela Horímetros'!F4858)</f>
        <v>#REF!</v>
      </c>
      <c r="F4858">
        <f t="shared" si="76"/>
        <v>541</v>
      </c>
      <c r="H4858" s="59"/>
    </row>
    <row r="4859" spans="1:8">
      <c r="A4859" s="4" t="s">
        <v>80</v>
      </c>
      <c r="B4859" s="135" t="s">
        <v>79</v>
      </c>
      <c r="C4859" s="136">
        <v>44740</v>
      </c>
      <c r="D4859" s="137" t="e" cm="1">
        <f t="array" ref="D4859">INDEX(Horimetros!#REF!,1,'Tabela Horímetros'!F4859)</f>
        <v>#REF!</v>
      </c>
      <c r="F4859">
        <f t="shared" si="76"/>
        <v>541</v>
      </c>
      <c r="H4859" s="59"/>
    </row>
    <row r="4860" spans="1:8">
      <c r="A4860" s="4" t="s">
        <v>84</v>
      </c>
      <c r="B4860" s="135" t="s">
        <v>83</v>
      </c>
      <c r="C4860" s="136">
        <v>44740</v>
      </c>
      <c r="D4860" s="137" t="e" cm="1">
        <f t="array" ref="D4860">INDEX(Horimetros!#REF!,1,'Tabela Horímetros'!F4860)</f>
        <v>#REF!</v>
      </c>
      <c r="F4860">
        <f t="shared" si="76"/>
        <v>541</v>
      </c>
      <c r="H4860" s="59"/>
    </row>
    <row r="4861" spans="1:8">
      <c r="A4861" s="4" t="s">
        <v>86</v>
      </c>
      <c r="B4861" s="135" t="s">
        <v>85</v>
      </c>
      <c r="C4861" s="136">
        <v>44740</v>
      </c>
      <c r="D4861" s="137" t="e" cm="1">
        <f t="array" ref="D4861">INDEX(Horimetros!#REF!,1,'Tabela Horímetros'!F4861)</f>
        <v>#REF!</v>
      </c>
      <c r="F4861">
        <f t="shared" si="76"/>
        <v>541</v>
      </c>
      <c r="H4861" s="59"/>
    </row>
    <row r="4862" spans="1:8">
      <c r="A4862" s="4" t="s">
        <v>59</v>
      </c>
      <c r="B4862" s="135" t="s">
        <v>58</v>
      </c>
      <c r="C4862" s="136">
        <v>44741</v>
      </c>
      <c r="D4862" s="137" cm="1">
        <f t="array" ref="D4862">INDEX(Horimetros!$4:$4,1,'Tabela Horímetros'!F4862)</f>
        <v>0</v>
      </c>
      <c r="F4862">
        <f t="shared" si="76"/>
        <v>542</v>
      </c>
      <c r="H4862" s="59"/>
    </row>
    <row r="4863" spans="1:8">
      <c r="A4863" s="4" t="s">
        <v>61</v>
      </c>
      <c r="B4863" s="135" t="s">
        <v>60</v>
      </c>
      <c r="C4863" s="136">
        <v>44741</v>
      </c>
      <c r="D4863" s="137" cm="1">
        <f t="array" ref="D4863">INDEX(Horimetros!$5:$5,1,'Tabela Horímetros'!F4863)</f>
        <v>28491</v>
      </c>
      <c r="F4863">
        <f t="shared" si="76"/>
        <v>542</v>
      </c>
      <c r="H4863" s="59"/>
    </row>
    <row r="4864" spans="1:8">
      <c r="A4864" s="4" t="s">
        <v>63</v>
      </c>
      <c r="B4864" s="135" t="s">
        <v>62</v>
      </c>
      <c r="C4864" s="136">
        <v>44741</v>
      </c>
      <c r="D4864" s="137" cm="1">
        <f t="array" ref="D4864">INDEX(Horimetros!$6:$6,1,'Tabela Horímetros'!F4864)</f>
        <v>24190</v>
      </c>
      <c r="F4864">
        <f t="shared" si="76"/>
        <v>542</v>
      </c>
      <c r="H4864" s="59"/>
    </row>
    <row r="4865" spans="1:8">
      <c r="A4865" s="4" t="s">
        <v>68</v>
      </c>
      <c r="B4865" s="135" t="s">
        <v>67</v>
      </c>
      <c r="C4865" s="136">
        <v>44741</v>
      </c>
      <c r="D4865" s="137" cm="1">
        <f t="array" ref="D4865">INDEX(Horimetros!$7:$7,1,'Tabela Horímetros'!F4865)</f>
        <v>28129</v>
      </c>
      <c r="F4865">
        <f t="shared" si="76"/>
        <v>542</v>
      </c>
      <c r="H4865" s="59"/>
    </row>
    <row r="4866" spans="1:8">
      <c r="A4866" s="4" t="s">
        <v>72</v>
      </c>
      <c r="B4866" s="135" t="s">
        <v>71</v>
      </c>
      <c r="C4866" s="136">
        <v>44741</v>
      </c>
      <c r="D4866" s="137" cm="1">
        <f t="array" ref="D4866">INDEX(Horimetros!$8:$8,1,'Tabela Horímetros'!F4866)</f>
        <v>26411</v>
      </c>
      <c r="F4866">
        <f t="shared" si="76"/>
        <v>542</v>
      </c>
      <c r="H4866" s="59"/>
    </row>
    <row r="4867" spans="1:8">
      <c r="A4867" s="4" t="s">
        <v>76</v>
      </c>
      <c r="B4867" s="135" t="s">
        <v>75</v>
      </c>
      <c r="C4867" s="136">
        <v>44741</v>
      </c>
      <c r="D4867" s="137" t="e" cm="1">
        <f t="array" ref="D4867">INDEX(Horimetros!#REF!,1,'Tabela Horímetros'!F4867)</f>
        <v>#REF!</v>
      </c>
      <c r="F4867">
        <f t="shared" si="76"/>
        <v>542</v>
      </c>
      <c r="H4867" s="59"/>
    </row>
    <row r="4868" spans="1:8">
      <c r="A4868" s="4" t="s">
        <v>80</v>
      </c>
      <c r="B4868" s="135" t="s">
        <v>79</v>
      </c>
      <c r="C4868" s="136">
        <v>44741</v>
      </c>
      <c r="D4868" s="137" t="e" cm="1">
        <f t="array" ref="D4868">INDEX(Horimetros!#REF!,1,'Tabela Horímetros'!F4868)</f>
        <v>#REF!</v>
      </c>
      <c r="F4868">
        <f t="shared" si="76"/>
        <v>542</v>
      </c>
      <c r="H4868" s="59"/>
    </row>
    <row r="4869" spans="1:8">
      <c r="A4869" s="4" t="s">
        <v>84</v>
      </c>
      <c r="B4869" s="135" t="s">
        <v>83</v>
      </c>
      <c r="C4869" s="136">
        <v>44741</v>
      </c>
      <c r="D4869" s="137" t="e" cm="1">
        <f t="array" ref="D4869">INDEX(Horimetros!#REF!,1,'Tabela Horímetros'!F4869)</f>
        <v>#REF!</v>
      </c>
      <c r="F4869">
        <f t="shared" si="76"/>
        <v>542</v>
      </c>
      <c r="H4869" s="59"/>
    </row>
    <row r="4870" spans="1:8">
      <c r="A4870" s="4" t="s">
        <v>86</v>
      </c>
      <c r="B4870" s="135" t="s">
        <v>85</v>
      </c>
      <c r="C4870" s="136">
        <v>44741</v>
      </c>
      <c r="D4870" s="137" t="e" cm="1">
        <f t="array" ref="D4870">INDEX(Horimetros!#REF!,1,'Tabela Horímetros'!F4870)</f>
        <v>#REF!</v>
      </c>
      <c r="F4870">
        <f t="shared" si="76"/>
        <v>542</v>
      </c>
      <c r="H4870" s="59"/>
    </row>
    <row r="4871" spans="1:8">
      <c r="A4871" s="4" t="s">
        <v>59</v>
      </c>
      <c r="B4871" s="135" t="s">
        <v>58</v>
      </c>
      <c r="C4871" s="136">
        <v>44742</v>
      </c>
      <c r="D4871" s="137" cm="1">
        <f t="array" ref="D4871">INDEX(Horimetros!$4:$4,1,'Tabela Horímetros'!F4871)</f>
        <v>0</v>
      </c>
      <c r="F4871">
        <f t="shared" si="76"/>
        <v>543</v>
      </c>
      <c r="H4871" s="59"/>
    </row>
    <row r="4872" spans="1:8">
      <c r="A4872" s="4" t="s">
        <v>61</v>
      </c>
      <c r="B4872" s="135" t="s">
        <v>60</v>
      </c>
      <c r="C4872" s="136">
        <v>44742</v>
      </c>
      <c r="D4872" s="137" cm="1">
        <f t="array" ref="D4872">INDEX(Horimetros!$5:$5,1,'Tabela Horímetros'!F4872)</f>
        <v>28509</v>
      </c>
      <c r="F4872">
        <f t="shared" si="76"/>
        <v>543</v>
      </c>
      <c r="H4872" s="59"/>
    </row>
    <row r="4873" spans="1:8">
      <c r="A4873" s="4" t="s">
        <v>63</v>
      </c>
      <c r="B4873" s="135" t="s">
        <v>62</v>
      </c>
      <c r="C4873" s="136">
        <v>44742</v>
      </c>
      <c r="D4873" s="137" cm="1">
        <f t="array" ref="D4873">INDEX(Horimetros!$6:$6,1,'Tabela Horímetros'!F4873)</f>
        <v>24190</v>
      </c>
      <c r="F4873">
        <f t="shared" si="76"/>
        <v>543</v>
      </c>
      <c r="H4873" s="59"/>
    </row>
    <row r="4874" spans="1:8">
      <c r="A4874" s="4" t="s">
        <v>68</v>
      </c>
      <c r="B4874" s="135" t="s">
        <v>67</v>
      </c>
      <c r="C4874" s="136">
        <v>44742</v>
      </c>
      <c r="D4874" s="137" cm="1">
        <f t="array" ref="D4874">INDEX(Horimetros!$7:$7,1,'Tabela Horímetros'!F4874)</f>
        <v>28129</v>
      </c>
      <c r="F4874">
        <f t="shared" si="76"/>
        <v>543</v>
      </c>
      <c r="H4874" s="59"/>
    </row>
    <row r="4875" spans="1:8">
      <c r="A4875" s="4" t="s">
        <v>72</v>
      </c>
      <c r="B4875" s="135" t="s">
        <v>71</v>
      </c>
      <c r="C4875" s="136">
        <v>44742</v>
      </c>
      <c r="D4875" s="137" cm="1">
        <f t="array" ref="D4875">INDEX(Horimetros!$8:$8,1,'Tabela Horímetros'!F4875)</f>
        <v>26429</v>
      </c>
      <c r="F4875">
        <f t="shared" si="76"/>
        <v>543</v>
      </c>
      <c r="H4875" s="59"/>
    </row>
    <row r="4876" spans="1:8">
      <c r="A4876" s="4" t="s">
        <v>76</v>
      </c>
      <c r="B4876" s="135" t="s">
        <v>75</v>
      </c>
      <c r="C4876" s="136">
        <v>44742</v>
      </c>
      <c r="D4876" s="137" t="e" cm="1">
        <f t="array" ref="D4876">INDEX(Horimetros!#REF!,1,'Tabela Horímetros'!F4876)</f>
        <v>#REF!</v>
      </c>
      <c r="F4876">
        <f t="shared" si="76"/>
        <v>543</v>
      </c>
      <c r="H4876" s="59"/>
    </row>
    <row r="4877" spans="1:8">
      <c r="A4877" s="4" t="s">
        <v>80</v>
      </c>
      <c r="B4877" s="135" t="s">
        <v>79</v>
      </c>
      <c r="C4877" s="136">
        <v>44742</v>
      </c>
      <c r="D4877" s="137" t="e" cm="1">
        <f t="array" ref="D4877">INDEX(Horimetros!#REF!,1,'Tabela Horímetros'!F4877)</f>
        <v>#REF!</v>
      </c>
      <c r="F4877">
        <f t="shared" si="76"/>
        <v>543</v>
      </c>
      <c r="H4877" s="59"/>
    </row>
    <row r="4878" spans="1:8">
      <c r="A4878" s="4" t="s">
        <v>84</v>
      </c>
      <c r="B4878" s="135" t="s">
        <v>83</v>
      </c>
      <c r="C4878" s="136">
        <v>44742</v>
      </c>
      <c r="D4878" s="137" t="e" cm="1">
        <f t="array" ref="D4878">INDEX(Horimetros!#REF!,1,'Tabela Horímetros'!F4878)</f>
        <v>#REF!</v>
      </c>
      <c r="F4878">
        <f t="shared" si="76"/>
        <v>543</v>
      </c>
      <c r="H4878" s="59"/>
    </row>
    <row r="4879" spans="1:8">
      <c r="A4879" s="4" t="s">
        <v>86</v>
      </c>
      <c r="B4879" s="135" t="s">
        <v>85</v>
      </c>
      <c r="C4879" s="136">
        <v>44742</v>
      </c>
      <c r="D4879" s="137" t="e" cm="1">
        <f t="array" ref="D4879">INDEX(Horimetros!#REF!,1,'Tabela Horímetros'!F4879)</f>
        <v>#REF!</v>
      </c>
      <c r="F4879">
        <f t="shared" si="76"/>
        <v>543</v>
      </c>
      <c r="H4879" s="59"/>
    </row>
    <row r="4880" spans="1:8">
      <c r="A4880" s="4" t="s">
        <v>59</v>
      </c>
      <c r="B4880" s="135" t="s">
        <v>58</v>
      </c>
      <c r="C4880" s="136">
        <v>44743</v>
      </c>
      <c r="D4880" s="137" cm="1">
        <f t="array" ref="D4880">INDEX(Horimetros!$4:$4,1,'Tabela Horímetros'!F4880)</f>
        <v>0</v>
      </c>
      <c r="F4880">
        <f t="shared" si="76"/>
        <v>544</v>
      </c>
      <c r="H4880" s="59"/>
    </row>
    <row r="4881" spans="1:8">
      <c r="A4881" s="4" t="s">
        <v>61</v>
      </c>
      <c r="B4881" s="135" t="s">
        <v>60</v>
      </c>
      <c r="C4881" s="136">
        <v>44743</v>
      </c>
      <c r="D4881" s="137" cm="1">
        <f t="array" ref="D4881">INDEX(Horimetros!$5:$5,1,'Tabela Horímetros'!F4881)</f>
        <v>28529</v>
      </c>
      <c r="F4881">
        <f t="shared" si="76"/>
        <v>544</v>
      </c>
      <c r="H4881" s="59"/>
    </row>
    <row r="4882" spans="1:8">
      <c r="A4882" s="4" t="s">
        <v>63</v>
      </c>
      <c r="B4882" s="135" t="s">
        <v>62</v>
      </c>
      <c r="C4882" s="136">
        <v>44743</v>
      </c>
      <c r="D4882" s="137" cm="1">
        <f t="array" ref="D4882">INDEX(Horimetros!$6:$6,1,'Tabela Horímetros'!F4882)</f>
        <v>24190</v>
      </c>
      <c r="F4882">
        <f t="shared" si="76"/>
        <v>544</v>
      </c>
      <c r="H4882" s="59"/>
    </row>
    <row r="4883" spans="1:8">
      <c r="A4883" s="4" t="s">
        <v>68</v>
      </c>
      <c r="B4883" s="135" t="s">
        <v>67</v>
      </c>
      <c r="C4883" s="136">
        <v>44743</v>
      </c>
      <c r="D4883" s="137" cm="1">
        <f t="array" ref="D4883">INDEX(Horimetros!$7:$7,1,'Tabela Horímetros'!F4883)</f>
        <v>28130</v>
      </c>
      <c r="F4883">
        <f t="shared" si="76"/>
        <v>544</v>
      </c>
      <c r="H4883" s="59"/>
    </row>
    <row r="4884" spans="1:8">
      <c r="A4884" s="4" t="s">
        <v>72</v>
      </c>
      <c r="B4884" s="135" t="s">
        <v>71</v>
      </c>
      <c r="C4884" s="136">
        <v>44743</v>
      </c>
      <c r="D4884" s="137" cm="1">
        <f t="array" ref="D4884">INDEX(Horimetros!$8:$8,1,'Tabela Horímetros'!F4884)</f>
        <v>26439</v>
      </c>
      <c r="F4884">
        <f t="shared" si="76"/>
        <v>544</v>
      </c>
      <c r="H4884" s="59"/>
    </row>
    <row r="4885" spans="1:8">
      <c r="A4885" s="4" t="s">
        <v>76</v>
      </c>
      <c r="B4885" s="135" t="s">
        <v>75</v>
      </c>
      <c r="C4885" s="136">
        <v>44743</v>
      </c>
      <c r="D4885" s="137" t="e" cm="1">
        <f t="array" ref="D4885">INDEX(Horimetros!#REF!,1,'Tabela Horímetros'!F4885)</f>
        <v>#REF!</v>
      </c>
      <c r="F4885">
        <f t="shared" ref="F4885:F4948" si="77">F4876+1</f>
        <v>544</v>
      </c>
      <c r="H4885" s="59"/>
    </row>
    <row r="4886" spans="1:8">
      <c r="A4886" s="4" t="s">
        <v>80</v>
      </c>
      <c r="B4886" s="135" t="s">
        <v>79</v>
      </c>
      <c r="C4886" s="136">
        <v>44743</v>
      </c>
      <c r="D4886" s="137" t="e" cm="1">
        <f t="array" ref="D4886">INDEX(Horimetros!#REF!,1,'Tabela Horímetros'!F4886)</f>
        <v>#REF!</v>
      </c>
      <c r="F4886">
        <f t="shared" si="77"/>
        <v>544</v>
      </c>
      <c r="H4886" s="59"/>
    </row>
    <row r="4887" spans="1:8">
      <c r="A4887" s="4" t="s">
        <v>84</v>
      </c>
      <c r="B4887" s="135" t="s">
        <v>83</v>
      </c>
      <c r="C4887" s="136">
        <v>44743</v>
      </c>
      <c r="D4887" s="137" t="e" cm="1">
        <f t="array" ref="D4887">INDEX(Horimetros!#REF!,1,'Tabela Horímetros'!F4887)</f>
        <v>#REF!</v>
      </c>
      <c r="F4887">
        <f t="shared" si="77"/>
        <v>544</v>
      </c>
      <c r="H4887" s="59"/>
    </row>
    <row r="4888" spans="1:8">
      <c r="A4888" s="4" t="s">
        <v>86</v>
      </c>
      <c r="B4888" s="135" t="s">
        <v>85</v>
      </c>
      <c r="C4888" s="136">
        <v>44743</v>
      </c>
      <c r="D4888" s="137" t="e" cm="1">
        <f t="array" ref="D4888">INDEX(Horimetros!#REF!,1,'Tabela Horímetros'!F4888)</f>
        <v>#REF!</v>
      </c>
      <c r="F4888">
        <f t="shared" si="77"/>
        <v>544</v>
      </c>
      <c r="H4888" s="59"/>
    </row>
    <row r="4889" spans="1:8">
      <c r="A4889" s="4" t="s">
        <v>59</v>
      </c>
      <c r="B4889" s="135" t="s">
        <v>58</v>
      </c>
      <c r="C4889" s="136">
        <v>44744</v>
      </c>
      <c r="D4889" s="137" cm="1">
        <f t="array" ref="D4889">INDEX(Horimetros!$4:$4,1,'Tabela Horímetros'!F4889)</f>
        <v>0</v>
      </c>
      <c r="F4889">
        <f t="shared" si="77"/>
        <v>545</v>
      </c>
      <c r="H4889" s="59"/>
    </row>
    <row r="4890" spans="1:8">
      <c r="A4890" s="4" t="s">
        <v>61</v>
      </c>
      <c r="B4890" s="135" t="s">
        <v>60</v>
      </c>
      <c r="C4890" s="136">
        <v>44744</v>
      </c>
      <c r="D4890" s="137" cm="1">
        <f t="array" ref="D4890">INDEX(Horimetros!$5:$5,1,'Tabela Horímetros'!F4890)</f>
        <v>28542</v>
      </c>
      <c r="F4890">
        <f t="shared" si="77"/>
        <v>545</v>
      </c>
      <c r="H4890" s="59"/>
    </row>
    <row r="4891" spans="1:8">
      <c r="A4891" s="4" t="s">
        <v>63</v>
      </c>
      <c r="B4891" s="135" t="s">
        <v>62</v>
      </c>
      <c r="C4891" s="136">
        <v>44744</v>
      </c>
      <c r="D4891" s="137" cm="1">
        <f t="array" ref="D4891">INDEX(Horimetros!$6:$6,1,'Tabela Horímetros'!F4891)</f>
        <v>24190</v>
      </c>
      <c r="F4891">
        <f t="shared" si="77"/>
        <v>545</v>
      </c>
      <c r="H4891" s="59"/>
    </row>
    <row r="4892" spans="1:8">
      <c r="A4892" s="4" t="s">
        <v>68</v>
      </c>
      <c r="B4892" s="135" t="s">
        <v>67</v>
      </c>
      <c r="C4892" s="136">
        <v>44744</v>
      </c>
      <c r="D4892" s="137" cm="1">
        <f t="array" ref="D4892">INDEX(Horimetros!$7:$7,1,'Tabela Horímetros'!F4892)</f>
        <v>28140</v>
      </c>
      <c r="F4892">
        <f t="shared" si="77"/>
        <v>545</v>
      </c>
      <c r="H4892" s="59"/>
    </row>
    <row r="4893" spans="1:8">
      <c r="A4893" s="4" t="s">
        <v>72</v>
      </c>
      <c r="B4893" s="135" t="s">
        <v>71</v>
      </c>
      <c r="C4893" s="136">
        <v>44744</v>
      </c>
      <c r="D4893" s="137" cm="1">
        <f t="array" ref="D4893">INDEX(Horimetros!$8:$8,1,'Tabela Horímetros'!F4893)</f>
        <v>26459</v>
      </c>
      <c r="F4893">
        <f t="shared" si="77"/>
        <v>545</v>
      </c>
      <c r="H4893" s="59"/>
    </row>
    <row r="4894" spans="1:8">
      <c r="A4894" s="4" t="s">
        <v>76</v>
      </c>
      <c r="B4894" s="135" t="s">
        <v>75</v>
      </c>
      <c r="C4894" s="136">
        <v>44744</v>
      </c>
      <c r="D4894" s="137" t="e" cm="1">
        <f t="array" ref="D4894">INDEX(Horimetros!#REF!,1,'Tabela Horímetros'!F4894)</f>
        <v>#REF!</v>
      </c>
      <c r="F4894">
        <f t="shared" si="77"/>
        <v>545</v>
      </c>
      <c r="H4894" s="59"/>
    </row>
    <row r="4895" spans="1:8">
      <c r="A4895" s="4" t="s">
        <v>80</v>
      </c>
      <c r="B4895" s="135" t="s">
        <v>79</v>
      </c>
      <c r="C4895" s="136">
        <v>44744</v>
      </c>
      <c r="D4895" s="137" t="e" cm="1">
        <f t="array" ref="D4895">INDEX(Horimetros!#REF!,1,'Tabela Horímetros'!F4895)</f>
        <v>#REF!</v>
      </c>
      <c r="F4895">
        <f t="shared" si="77"/>
        <v>545</v>
      </c>
      <c r="H4895" s="59"/>
    </row>
    <row r="4896" spans="1:8">
      <c r="A4896" s="4" t="s">
        <v>84</v>
      </c>
      <c r="B4896" s="135" t="s">
        <v>83</v>
      </c>
      <c r="C4896" s="136">
        <v>44744</v>
      </c>
      <c r="D4896" s="137" t="e" cm="1">
        <f t="array" ref="D4896">INDEX(Horimetros!#REF!,1,'Tabela Horímetros'!F4896)</f>
        <v>#REF!</v>
      </c>
      <c r="F4896">
        <f t="shared" si="77"/>
        <v>545</v>
      </c>
      <c r="H4896" s="59"/>
    </row>
    <row r="4897" spans="1:8">
      <c r="A4897" s="4" t="s">
        <v>86</v>
      </c>
      <c r="B4897" s="135" t="s">
        <v>85</v>
      </c>
      <c r="C4897" s="136">
        <v>44744</v>
      </c>
      <c r="D4897" s="137" t="e" cm="1">
        <f t="array" ref="D4897">INDEX(Horimetros!#REF!,1,'Tabela Horímetros'!F4897)</f>
        <v>#REF!</v>
      </c>
      <c r="F4897">
        <f t="shared" si="77"/>
        <v>545</v>
      </c>
      <c r="H4897" s="59"/>
    </row>
    <row r="4898" spans="1:8">
      <c r="A4898" s="4" t="s">
        <v>59</v>
      </c>
      <c r="B4898" s="135" t="s">
        <v>58</v>
      </c>
      <c r="C4898" s="136">
        <v>44745</v>
      </c>
      <c r="D4898" s="137" cm="1">
        <f t="array" ref="D4898">INDEX(Horimetros!$4:$4,1,'Tabela Horímetros'!F4898)</f>
        <v>0</v>
      </c>
      <c r="F4898">
        <f t="shared" si="77"/>
        <v>546</v>
      </c>
      <c r="H4898" s="59"/>
    </row>
    <row r="4899" spans="1:8">
      <c r="A4899" s="4" t="s">
        <v>61</v>
      </c>
      <c r="B4899" s="135" t="s">
        <v>60</v>
      </c>
      <c r="C4899" s="136">
        <v>44745</v>
      </c>
      <c r="D4899" s="137" cm="1">
        <f t="array" ref="D4899">INDEX(Horimetros!$5:$5,1,'Tabela Horímetros'!F4899)</f>
        <v>28558</v>
      </c>
      <c r="F4899">
        <f t="shared" si="77"/>
        <v>546</v>
      </c>
      <c r="H4899" s="59"/>
    </row>
    <row r="4900" spans="1:8">
      <c r="A4900" s="4" t="s">
        <v>63</v>
      </c>
      <c r="B4900" s="135" t="s">
        <v>62</v>
      </c>
      <c r="C4900" s="136">
        <v>44745</v>
      </c>
      <c r="D4900" s="137" cm="1">
        <f t="array" ref="D4900">INDEX(Horimetros!$6:$6,1,'Tabela Horímetros'!F4900)</f>
        <v>24190</v>
      </c>
      <c r="F4900">
        <f t="shared" si="77"/>
        <v>546</v>
      </c>
      <c r="H4900" s="59"/>
    </row>
    <row r="4901" spans="1:8">
      <c r="A4901" s="4" t="s">
        <v>68</v>
      </c>
      <c r="B4901" s="135" t="s">
        <v>67</v>
      </c>
      <c r="C4901" s="136">
        <v>44745</v>
      </c>
      <c r="D4901" s="137" cm="1">
        <f t="array" ref="D4901">INDEX(Horimetros!$7:$7,1,'Tabela Horímetros'!F4901)</f>
        <v>28160</v>
      </c>
      <c r="F4901">
        <f t="shared" si="77"/>
        <v>546</v>
      </c>
      <c r="H4901" s="59"/>
    </row>
    <row r="4902" spans="1:8">
      <c r="A4902" s="4" t="s">
        <v>72</v>
      </c>
      <c r="B4902" s="135" t="s">
        <v>71</v>
      </c>
      <c r="C4902" s="136">
        <v>44745</v>
      </c>
      <c r="D4902" s="137" cm="1">
        <f t="array" ref="D4902">INDEX(Horimetros!$8:$8,1,'Tabela Horímetros'!F4902)</f>
        <v>26479</v>
      </c>
      <c r="F4902">
        <f t="shared" si="77"/>
        <v>546</v>
      </c>
      <c r="H4902" s="59"/>
    </row>
    <row r="4903" spans="1:8">
      <c r="A4903" s="4" t="s">
        <v>76</v>
      </c>
      <c r="B4903" s="135" t="s">
        <v>75</v>
      </c>
      <c r="C4903" s="136">
        <v>44745</v>
      </c>
      <c r="D4903" s="137" t="e" cm="1">
        <f t="array" ref="D4903">INDEX(Horimetros!#REF!,1,'Tabela Horímetros'!F4903)</f>
        <v>#REF!</v>
      </c>
      <c r="F4903">
        <f t="shared" si="77"/>
        <v>546</v>
      </c>
      <c r="H4903" s="59"/>
    </row>
    <row r="4904" spans="1:8">
      <c r="A4904" s="4" t="s">
        <v>80</v>
      </c>
      <c r="B4904" s="135" t="s">
        <v>79</v>
      </c>
      <c r="C4904" s="136">
        <v>44745</v>
      </c>
      <c r="D4904" s="137" t="e" cm="1">
        <f t="array" ref="D4904">INDEX(Horimetros!#REF!,1,'Tabela Horímetros'!F4904)</f>
        <v>#REF!</v>
      </c>
      <c r="F4904">
        <f t="shared" si="77"/>
        <v>546</v>
      </c>
      <c r="H4904" s="59"/>
    </row>
    <row r="4905" spans="1:8">
      <c r="A4905" s="4" t="s">
        <v>84</v>
      </c>
      <c r="B4905" s="135" t="s">
        <v>83</v>
      </c>
      <c r="C4905" s="136">
        <v>44745</v>
      </c>
      <c r="D4905" s="137" t="e" cm="1">
        <f t="array" ref="D4905">INDEX(Horimetros!#REF!,1,'Tabela Horímetros'!F4905)</f>
        <v>#REF!</v>
      </c>
      <c r="F4905">
        <f t="shared" si="77"/>
        <v>546</v>
      </c>
      <c r="H4905" s="59"/>
    </row>
    <row r="4906" spans="1:8">
      <c r="A4906" s="4" t="s">
        <v>86</v>
      </c>
      <c r="B4906" s="135" t="s">
        <v>85</v>
      </c>
      <c r="C4906" s="136">
        <v>44745</v>
      </c>
      <c r="D4906" s="137" t="e" cm="1">
        <f t="array" ref="D4906">INDEX(Horimetros!#REF!,1,'Tabela Horímetros'!F4906)</f>
        <v>#REF!</v>
      </c>
      <c r="F4906">
        <f t="shared" si="77"/>
        <v>546</v>
      </c>
      <c r="H4906" s="59"/>
    </row>
    <row r="4907" spans="1:8">
      <c r="A4907" s="4" t="s">
        <v>59</v>
      </c>
      <c r="B4907" s="135" t="s">
        <v>58</v>
      </c>
      <c r="C4907" s="136">
        <v>44746</v>
      </c>
      <c r="D4907" s="137" cm="1">
        <f t="array" ref="D4907">INDEX(Horimetros!$4:$4,1,'Tabela Horímetros'!F4907)</f>
        <v>0</v>
      </c>
      <c r="F4907">
        <f t="shared" si="77"/>
        <v>547</v>
      </c>
      <c r="H4907" s="59"/>
    </row>
    <row r="4908" spans="1:8">
      <c r="A4908" s="4" t="s">
        <v>61</v>
      </c>
      <c r="B4908" s="135" t="s">
        <v>60</v>
      </c>
      <c r="C4908" s="136">
        <v>44746</v>
      </c>
      <c r="D4908" s="137" cm="1">
        <f t="array" ref="D4908">INDEX(Horimetros!$5:$5,1,'Tabela Horímetros'!F4908)</f>
        <v>28576</v>
      </c>
      <c r="F4908">
        <f t="shared" si="77"/>
        <v>547</v>
      </c>
      <c r="H4908" s="59"/>
    </row>
    <row r="4909" spans="1:8">
      <c r="A4909" s="4" t="s">
        <v>63</v>
      </c>
      <c r="B4909" s="135" t="s">
        <v>62</v>
      </c>
      <c r="C4909" s="136">
        <v>44746</v>
      </c>
      <c r="D4909" s="137" cm="1">
        <f t="array" ref="D4909">INDEX(Horimetros!$6:$6,1,'Tabela Horímetros'!F4909)</f>
        <v>24190</v>
      </c>
      <c r="F4909">
        <f t="shared" si="77"/>
        <v>547</v>
      </c>
      <c r="H4909" s="59"/>
    </row>
    <row r="4910" spans="1:8">
      <c r="A4910" s="4" t="s">
        <v>68</v>
      </c>
      <c r="B4910" s="135" t="s">
        <v>67</v>
      </c>
      <c r="C4910" s="136">
        <v>44746</v>
      </c>
      <c r="D4910" s="137" cm="1">
        <f t="array" ref="D4910">INDEX(Horimetros!$7:$7,1,'Tabela Horímetros'!F4910)</f>
        <v>28180</v>
      </c>
      <c r="F4910">
        <f t="shared" si="77"/>
        <v>547</v>
      </c>
      <c r="H4910" s="59"/>
    </row>
    <row r="4911" spans="1:8">
      <c r="A4911" s="4" t="s">
        <v>72</v>
      </c>
      <c r="B4911" s="135" t="s">
        <v>71</v>
      </c>
      <c r="C4911" s="136">
        <v>44746</v>
      </c>
      <c r="D4911" s="137" cm="1">
        <f t="array" ref="D4911">INDEX(Horimetros!$8:$8,1,'Tabela Horímetros'!F4911)</f>
        <v>26500</v>
      </c>
      <c r="F4911">
        <f t="shared" si="77"/>
        <v>547</v>
      </c>
      <c r="H4911" s="59"/>
    </row>
    <row r="4912" spans="1:8">
      <c r="A4912" s="4" t="s">
        <v>76</v>
      </c>
      <c r="B4912" s="135" t="s">
        <v>75</v>
      </c>
      <c r="C4912" s="136">
        <v>44746</v>
      </c>
      <c r="D4912" s="137" t="e" cm="1">
        <f t="array" ref="D4912">INDEX(Horimetros!#REF!,1,'Tabela Horímetros'!F4912)</f>
        <v>#REF!</v>
      </c>
      <c r="F4912">
        <f t="shared" si="77"/>
        <v>547</v>
      </c>
      <c r="H4912" s="59"/>
    </row>
    <row r="4913" spans="1:8">
      <c r="A4913" s="4" t="s">
        <v>80</v>
      </c>
      <c r="B4913" s="135" t="s">
        <v>79</v>
      </c>
      <c r="C4913" s="136">
        <v>44746</v>
      </c>
      <c r="D4913" s="137" t="e" cm="1">
        <f t="array" ref="D4913">INDEX(Horimetros!#REF!,1,'Tabela Horímetros'!F4913)</f>
        <v>#REF!</v>
      </c>
      <c r="F4913">
        <f t="shared" si="77"/>
        <v>547</v>
      </c>
      <c r="H4913" s="59"/>
    </row>
    <row r="4914" spans="1:8">
      <c r="A4914" s="4" t="s">
        <v>84</v>
      </c>
      <c r="B4914" s="135" t="s">
        <v>83</v>
      </c>
      <c r="C4914" s="136">
        <v>44746</v>
      </c>
      <c r="D4914" s="137" t="e" cm="1">
        <f t="array" ref="D4914">INDEX(Horimetros!#REF!,1,'Tabela Horímetros'!F4914)</f>
        <v>#REF!</v>
      </c>
      <c r="F4914">
        <f t="shared" si="77"/>
        <v>547</v>
      </c>
      <c r="H4914" s="59"/>
    </row>
    <row r="4915" spans="1:8">
      <c r="A4915" s="4" t="s">
        <v>86</v>
      </c>
      <c r="B4915" s="135" t="s">
        <v>85</v>
      </c>
      <c r="C4915" s="136">
        <v>44746</v>
      </c>
      <c r="D4915" s="137" t="e" cm="1">
        <f t="array" ref="D4915">INDEX(Horimetros!#REF!,1,'Tabela Horímetros'!F4915)</f>
        <v>#REF!</v>
      </c>
      <c r="F4915">
        <f t="shared" si="77"/>
        <v>547</v>
      </c>
      <c r="H4915" s="59"/>
    </row>
    <row r="4916" spans="1:8">
      <c r="A4916" s="4" t="s">
        <v>59</v>
      </c>
      <c r="B4916" s="135" t="s">
        <v>58</v>
      </c>
      <c r="C4916" s="136">
        <v>44747</v>
      </c>
      <c r="D4916" s="137" cm="1">
        <f t="array" ref="D4916">INDEX(Horimetros!$4:$4,1,'Tabela Horímetros'!F4916)</f>
        <v>0</v>
      </c>
      <c r="F4916">
        <f t="shared" si="77"/>
        <v>548</v>
      </c>
      <c r="H4916" s="59"/>
    </row>
    <row r="4917" spans="1:8">
      <c r="A4917" s="4" t="s">
        <v>61</v>
      </c>
      <c r="B4917" s="135" t="s">
        <v>60</v>
      </c>
      <c r="C4917" s="136">
        <v>44747</v>
      </c>
      <c r="D4917" s="137" cm="1">
        <f t="array" ref="D4917">INDEX(Horimetros!$5:$5,1,'Tabela Horímetros'!F4917)</f>
        <v>28593</v>
      </c>
      <c r="F4917">
        <f t="shared" si="77"/>
        <v>548</v>
      </c>
      <c r="H4917" s="59"/>
    </row>
    <row r="4918" spans="1:8">
      <c r="A4918" s="4" t="s">
        <v>63</v>
      </c>
      <c r="B4918" s="135" t="s">
        <v>62</v>
      </c>
      <c r="C4918" s="136">
        <v>44747</v>
      </c>
      <c r="D4918" s="137" cm="1">
        <f t="array" ref="D4918">INDEX(Horimetros!$6:$6,1,'Tabela Horímetros'!F4918)</f>
        <v>24190</v>
      </c>
      <c r="F4918">
        <f t="shared" si="77"/>
        <v>548</v>
      </c>
      <c r="H4918" s="59"/>
    </row>
    <row r="4919" spans="1:8">
      <c r="A4919" s="4" t="s">
        <v>68</v>
      </c>
      <c r="B4919" s="135" t="s">
        <v>67</v>
      </c>
      <c r="C4919" s="136">
        <v>44747</v>
      </c>
      <c r="D4919" s="137" cm="1">
        <f t="array" ref="D4919">INDEX(Horimetros!$7:$7,1,'Tabela Horímetros'!F4919)</f>
        <v>28196</v>
      </c>
      <c r="F4919">
        <f t="shared" si="77"/>
        <v>548</v>
      </c>
      <c r="H4919" s="59"/>
    </row>
    <row r="4920" spans="1:8">
      <c r="A4920" s="4" t="s">
        <v>72</v>
      </c>
      <c r="B4920" s="135" t="s">
        <v>71</v>
      </c>
      <c r="C4920" s="136">
        <v>44747</v>
      </c>
      <c r="D4920" s="137" cm="1">
        <f t="array" ref="D4920">INDEX(Horimetros!$8:$8,1,'Tabela Horímetros'!F4920)</f>
        <v>26516</v>
      </c>
      <c r="F4920">
        <f t="shared" si="77"/>
        <v>548</v>
      </c>
      <c r="H4920" s="59"/>
    </row>
    <row r="4921" spans="1:8">
      <c r="A4921" s="4" t="s">
        <v>76</v>
      </c>
      <c r="B4921" s="135" t="s">
        <v>75</v>
      </c>
      <c r="C4921" s="136">
        <v>44747</v>
      </c>
      <c r="D4921" s="137" t="e" cm="1">
        <f t="array" ref="D4921">INDEX(Horimetros!#REF!,1,'Tabela Horímetros'!F4921)</f>
        <v>#REF!</v>
      </c>
      <c r="F4921">
        <f t="shared" si="77"/>
        <v>548</v>
      </c>
      <c r="H4921" s="59"/>
    </row>
    <row r="4922" spans="1:8">
      <c r="A4922" s="4" t="s">
        <v>80</v>
      </c>
      <c r="B4922" s="135" t="s">
        <v>79</v>
      </c>
      <c r="C4922" s="136">
        <v>44747</v>
      </c>
      <c r="D4922" s="137" t="e" cm="1">
        <f t="array" ref="D4922">INDEX(Horimetros!#REF!,1,'Tabela Horímetros'!F4922)</f>
        <v>#REF!</v>
      </c>
      <c r="F4922">
        <f t="shared" si="77"/>
        <v>548</v>
      </c>
      <c r="H4922" s="59"/>
    </row>
    <row r="4923" spans="1:8">
      <c r="A4923" s="4" t="s">
        <v>84</v>
      </c>
      <c r="B4923" s="135" t="s">
        <v>83</v>
      </c>
      <c r="C4923" s="136">
        <v>44747</v>
      </c>
      <c r="D4923" s="137" t="e" cm="1">
        <f t="array" ref="D4923">INDEX(Horimetros!#REF!,1,'Tabela Horímetros'!F4923)</f>
        <v>#REF!</v>
      </c>
      <c r="F4923">
        <f t="shared" si="77"/>
        <v>548</v>
      </c>
      <c r="H4923" s="59"/>
    </row>
    <row r="4924" spans="1:8">
      <c r="A4924" s="4" t="s">
        <v>86</v>
      </c>
      <c r="B4924" s="135" t="s">
        <v>85</v>
      </c>
      <c r="C4924" s="136">
        <v>44747</v>
      </c>
      <c r="D4924" s="137" t="e" cm="1">
        <f t="array" ref="D4924">INDEX(Horimetros!#REF!,1,'Tabela Horímetros'!F4924)</f>
        <v>#REF!</v>
      </c>
      <c r="F4924">
        <f t="shared" si="77"/>
        <v>548</v>
      </c>
      <c r="H4924" s="59"/>
    </row>
    <row r="4925" spans="1:8">
      <c r="A4925" s="4" t="s">
        <v>59</v>
      </c>
      <c r="B4925" s="135" t="s">
        <v>58</v>
      </c>
      <c r="C4925" s="136">
        <v>44748</v>
      </c>
      <c r="D4925" s="137" cm="1">
        <f t="array" ref="D4925">INDEX(Horimetros!$4:$4,1,'Tabela Horímetros'!F4925)</f>
        <v>0</v>
      </c>
      <c r="F4925">
        <f t="shared" si="77"/>
        <v>549</v>
      </c>
      <c r="H4925" s="59"/>
    </row>
    <row r="4926" spans="1:8">
      <c r="A4926" s="4" t="s">
        <v>61</v>
      </c>
      <c r="B4926" s="135" t="s">
        <v>60</v>
      </c>
      <c r="C4926" s="136">
        <v>44748</v>
      </c>
      <c r="D4926" s="137" cm="1">
        <f t="array" ref="D4926">INDEX(Horimetros!$5:$5,1,'Tabela Horímetros'!F4926)</f>
        <v>28595</v>
      </c>
      <c r="F4926">
        <f t="shared" si="77"/>
        <v>549</v>
      </c>
      <c r="H4926" s="59"/>
    </row>
    <row r="4927" spans="1:8">
      <c r="A4927" s="4" t="s">
        <v>63</v>
      </c>
      <c r="B4927" s="135" t="s">
        <v>62</v>
      </c>
      <c r="C4927" s="136">
        <v>44748</v>
      </c>
      <c r="D4927" s="137" cm="1">
        <f t="array" ref="D4927">INDEX(Horimetros!$6:$6,1,'Tabela Horímetros'!F4927)</f>
        <v>24190</v>
      </c>
      <c r="F4927">
        <f t="shared" si="77"/>
        <v>549</v>
      </c>
      <c r="H4927" s="59"/>
    </row>
    <row r="4928" spans="1:8">
      <c r="A4928" s="4" t="s">
        <v>68</v>
      </c>
      <c r="B4928" s="135" t="s">
        <v>67</v>
      </c>
      <c r="C4928" s="136">
        <v>44748</v>
      </c>
      <c r="D4928" s="137" cm="1">
        <f t="array" ref="D4928">INDEX(Horimetros!$7:$7,1,'Tabela Horímetros'!F4928)</f>
        <v>28213</v>
      </c>
      <c r="F4928">
        <f t="shared" si="77"/>
        <v>549</v>
      </c>
      <c r="H4928" s="59"/>
    </row>
    <row r="4929" spans="1:8">
      <c r="A4929" s="4" t="s">
        <v>72</v>
      </c>
      <c r="B4929" s="135" t="s">
        <v>71</v>
      </c>
      <c r="C4929" s="136">
        <v>44748</v>
      </c>
      <c r="D4929" s="137" cm="1">
        <f t="array" ref="D4929">INDEX(Horimetros!$8:$8,1,'Tabela Horímetros'!F4929)</f>
        <v>26530</v>
      </c>
      <c r="F4929">
        <f t="shared" si="77"/>
        <v>549</v>
      </c>
      <c r="H4929" s="59"/>
    </row>
    <row r="4930" spans="1:8">
      <c r="A4930" s="4" t="s">
        <v>76</v>
      </c>
      <c r="B4930" s="135" t="s">
        <v>75</v>
      </c>
      <c r="C4930" s="136">
        <v>44748</v>
      </c>
      <c r="D4930" s="137" t="e" cm="1">
        <f t="array" ref="D4930">INDEX(Horimetros!#REF!,1,'Tabela Horímetros'!F4930)</f>
        <v>#REF!</v>
      </c>
      <c r="F4930">
        <f t="shared" si="77"/>
        <v>549</v>
      </c>
      <c r="H4930" s="59"/>
    </row>
    <row r="4931" spans="1:8">
      <c r="A4931" s="4" t="s">
        <v>80</v>
      </c>
      <c r="B4931" s="135" t="s">
        <v>79</v>
      </c>
      <c r="C4931" s="136">
        <v>44748</v>
      </c>
      <c r="D4931" s="137" t="e" cm="1">
        <f t="array" ref="D4931">INDEX(Horimetros!#REF!,1,'Tabela Horímetros'!F4931)</f>
        <v>#REF!</v>
      </c>
      <c r="F4931">
        <f t="shared" si="77"/>
        <v>549</v>
      </c>
      <c r="H4931" s="59"/>
    </row>
    <row r="4932" spans="1:8">
      <c r="A4932" s="4" t="s">
        <v>84</v>
      </c>
      <c r="B4932" s="135" t="s">
        <v>83</v>
      </c>
      <c r="C4932" s="136">
        <v>44748</v>
      </c>
      <c r="D4932" s="137" t="e" cm="1">
        <f t="array" ref="D4932">INDEX(Horimetros!#REF!,1,'Tabela Horímetros'!F4932)</f>
        <v>#REF!</v>
      </c>
      <c r="F4932">
        <f t="shared" si="77"/>
        <v>549</v>
      </c>
      <c r="H4932" s="59"/>
    </row>
    <row r="4933" spans="1:8">
      <c r="A4933" s="4" t="s">
        <v>86</v>
      </c>
      <c r="B4933" s="135" t="s">
        <v>85</v>
      </c>
      <c r="C4933" s="136">
        <v>44748</v>
      </c>
      <c r="D4933" s="137" t="e" cm="1">
        <f t="array" ref="D4933">INDEX(Horimetros!#REF!,1,'Tabela Horímetros'!F4933)</f>
        <v>#REF!</v>
      </c>
      <c r="F4933">
        <f t="shared" si="77"/>
        <v>549</v>
      </c>
      <c r="H4933" s="59"/>
    </row>
    <row r="4934" spans="1:8">
      <c r="A4934" s="4" t="s">
        <v>59</v>
      </c>
      <c r="B4934" s="135" t="s">
        <v>58</v>
      </c>
      <c r="C4934" s="136">
        <v>44749</v>
      </c>
      <c r="D4934" s="137" cm="1">
        <f t="array" ref="D4934">INDEX(Horimetros!$4:$4,1,'Tabela Horímetros'!F4934)</f>
        <v>0</v>
      </c>
      <c r="F4934">
        <f t="shared" si="77"/>
        <v>550</v>
      </c>
      <c r="H4934" s="59"/>
    </row>
    <row r="4935" spans="1:8">
      <c r="A4935" s="4" t="s">
        <v>61</v>
      </c>
      <c r="B4935" s="135" t="s">
        <v>60</v>
      </c>
      <c r="C4935" s="136">
        <v>44749</v>
      </c>
      <c r="D4935" s="137" cm="1">
        <f t="array" ref="D4935">INDEX(Horimetros!$5:$5,1,'Tabela Horímetros'!F4935)</f>
        <v>28607</v>
      </c>
      <c r="F4935">
        <f t="shared" si="77"/>
        <v>550</v>
      </c>
      <c r="H4935" s="59"/>
    </row>
    <row r="4936" spans="1:8">
      <c r="A4936" s="4" t="s">
        <v>63</v>
      </c>
      <c r="B4936" s="135" t="s">
        <v>62</v>
      </c>
      <c r="C4936" s="136">
        <v>44749</v>
      </c>
      <c r="D4936" s="137" cm="1">
        <f t="array" ref="D4936">INDEX(Horimetros!$6:$6,1,'Tabela Horímetros'!F4936)</f>
        <v>24190</v>
      </c>
      <c r="F4936">
        <f t="shared" si="77"/>
        <v>550</v>
      </c>
      <c r="H4936" s="59"/>
    </row>
    <row r="4937" spans="1:8">
      <c r="A4937" s="4" t="s">
        <v>68</v>
      </c>
      <c r="B4937" s="135" t="s">
        <v>67</v>
      </c>
      <c r="C4937" s="136">
        <v>44749</v>
      </c>
      <c r="D4937" s="137" cm="1">
        <f t="array" ref="D4937">INDEX(Horimetros!$7:$7,1,'Tabela Horímetros'!F4937)</f>
        <v>28230</v>
      </c>
      <c r="F4937">
        <f t="shared" si="77"/>
        <v>550</v>
      </c>
      <c r="H4937" s="59"/>
    </row>
    <row r="4938" spans="1:8">
      <c r="A4938" s="4" t="s">
        <v>72</v>
      </c>
      <c r="B4938" s="135" t="s">
        <v>71</v>
      </c>
      <c r="C4938" s="136">
        <v>44749</v>
      </c>
      <c r="D4938" s="137" cm="1">
        <f t="array" ref="D4938">INDEX(Horimetros!$8:$8,1,'Tabela Horímetros'!F4938)</f>
        <v>26548</v>
      </c>
      <c r="F4938">
        <f t="shared" si="77"/>
        <v>550</v>
      </c>
      <c r="H4938" s="59"/>
    </row>
    <row r="4939" spans="1:8">
      <c r="A4939" s="4" t="s">
        <v>76</v>
      </c>
      <c r="B4939" s="135" t="s">
        <v>75</v>
      </c>
      <c r="C4939" s="136">
        <v>44749</v>
      </c>
      <c r="D4939" s="137" t="e" cm="1">
        <f t="array" ref="D4939">INDEX(Horimetros!#REF!,1,'Tabela Horímetros'!F4939)</f>
        <v>#REF!</v>
      </c>
      <c r="F4939">
        <f t="shared" si="77"/>
        <v>550</v>
      </c>
      <c r="H4939" s="59"/>
    </row>
    <row r="4940" spans="1:8">
      <c r="A4940" s="4" t="s">
        <v>80</v>
      </c>
      <c r="B4940" s="135" t="s">
        <v>79</v>
      </c>
      <c r="C4940" s="136">
        <v>44749</v>
      </c>
      <c r="D4940" s="137" t="e" cm="1">
        <f t="array" ref="D4940">INDEX(Horimetros!#REF!,1,'Tabela Horímetros'!F4940)</f>
        <v>#REF!</v>
      </c>
      <c r="F4940">
        <f t="shared" si="77"/>
        <v>550</v>
      </c>
      <c r="H4940" s="59"/>
    </row>
    <row r="4941" spans="1:8">
      <c r="A4941" s="4" t="s">
        <v>84</v>
      </c>
      <c r="B4941" s="135" t="s">
        <v>83</v>
      </c>
      <c r="C4941" s="136">
        <v>44749</v>
      </c>
      <c r="D4941" s="137" t="e" cm="1">
        <f t="array" ref="D4941">INDEX(Horimetros!#REF!,1,'Tabela Horímetros'!F4941)</f>
        <v>#REF!</v>
      </c>
      <c r="F4941">
        <f t="shared" si="77"/>
        <v>550</v>
      </c>
      <c r="H4941" s="59"/>
    </row>
    <row r="4942" spans="1:8">
      <c r="A4942" s="4" t="s">
        <v>86</v>
      </c>
      <c r="B4942" s="135" t="s">
        <v>85</v>
      </c>
      <c r="C4942" s="136">
        <v>44749</v>
      </c>
      <c r="D4942" s="137" t="e" cm="1">
        <f t="array" ref="D4942">INDEX(Horimetros!#REF!,1,'Tabela Horímetros'!F4942)</f>
        <v>#REF!</v>
      </c>
      <c r="F4942">
        <f t="shared" si="77"/>
        <v>550</v>
      </c>
      <c r="H4942" s="59"/>
    </row>
    <row r="4943" spans="1:8">
      <c r="A4943" s="4" t="s">
        <v>59</v>
      </c>
      <c r="B4943" s="135" t="s">
        <v>58</v>
      </c>
      <c r="C4943" s="136">
        <v>44750</v>
      </c>
      <c r="D4943" s="137" cm="1">
        <f t="array" ref="D4943">INDEX(Horimetros!$4:$4,1,'Tabela Horímetros'!F4943)</f>
        <v>0</v>
      </c>
      <c r="F4943">
        <f t="shared" si="77"/>
        <v>551</v>
      </c>
      <c r="H4943" s="59"/>
    </row>
    <row r="4944" spans="1:8">
      <c r="A4944" s="4" t="s">
        <v>61</v>
      </c>
      <c r="B4944" s="135" t="s">
        <v>60</v>
      </c>
      <c r="C4944" s="136">
        <v>44750</v>
      </c>
      <c r="D4944" s="137" cm="1">
        <f t="array" ref="D4944">INDEX(Horimetros!$5:$5,1,'Tabela Horímetros'!F4944)</f>
        <v>28629</v>
      </c>
      <c r="F4944">
        <f t="shared" si="77"/>
        <v>551</v>
      </c>
      <c r="H4944" s="59"/>
    </row>
    <row r="4945" spans="1:8">
      <c r="A4945" s="4" t="s">
        <v>63</v>
      </c>
      <c r="B4945" s="135" t="s">
        <v>62</v>
      </c>
      <c r="C4945" s="136">
        <v>44750</v>
      </c>
      <c r="D4945" s="137" cm="1">
        <f t="array" ref="D4945">INDEX(Horimetros!$6:$6,1,'Tabela Horímetros'!F4945)</f>
        <v>24190</v>
      </c>
      <c r="F4945">
        <f t="shared" si="77"/>
        <v>551</v>
      </c>
      <c r="H4945" s="59"/>
    </row>
    <row r="4946" spans="1:8">
      <c r="A4946" s="4" t="s">
        <v>68</v>
      </c>
      <c r="B4946" s="135" t="s">
        <v>67</v>
      </c>
      <c r="C4946" s="136">
        <v>44750</v>
      </c>
      <c r="D4946" s="137" cm="1">
        <f t="array" ref="D4946">INDEX(Horimetros!$7:$7,1,'Tabela Horímetros'!F4946)</f>
        <v>28252</v>
      </c>
      <c r="F4946">
        <f t="shared" si="77"/>
        <v>551</v>
      </c>
      <c r="H4946" s="59"/>
    </row>
    <row r="4947" spans="1:8">
      <c r="A4947" s="4" t="s">
        <v>72</v>
      </c>
      <c r="B4947" s="135" t="s">
        <v>71</v>
      </c>
      <c r="C4947" s="136">
        <v>44750</v>
      </c>
      <c r="D4947" s="137" cm="1">
        <f t="array" ref="D4947">INDEX(Horimetros!$8:$8,1,'Tabela Horímetros'!F4947)</f>
        <v>26567</v>
      </c>
      <c r="F4947">
        <f t="shared" si="77"/>
        <v>551</v>
      </c>
      <c r="H4947" s="59"/>
    </row>
    <row r="4948" spans="1:8">
      <c r="A4948" s="4" t="s">
        <v>76</v>
      </c>
      <c r="B4948" s="135" t="s">
        <v>75</v>
      </c>
      <c r="C4948" s="136">
        <v>44750</v>
      </c>
      <c r="D4948" s="137" t="e" cm="1">
        <f t="array" ref="D4948">INDEX(Horimetros!#REF!,1,'Tabela Horímetros'!F4948)</f>
        <v>#REF!</v>
      </c>
      <c r="F4948">
        <f t="shared" si="77"/>
        <v>551</v>
      </c>
      <c r="H4948" s="59"/>
    </row>
    <row r="4949" spans="1:8">
      <c r="A4949" s="4" t="s">
        <v>80</v>
      </c>
      <c r="B4949" s="135" t="s">
        <v>79</v>
      </c>
      <c r="C4949" s="136">
        <v>44750</v>
      </c>
      <c r="D4949" s="137" t="e" cm="1">
        <f t="array" ref="D4949">INDEX(Horimetros!#REF!,1,'Tabela Horímetros'!F4949)</f>
        <v>#REF!</v>
      </c>
      <c r="F4949">
        <f t="shared" ref="F4949:F5012" si="78">F4940+1</f>
        <v>551</v>
      </c>
      <c r="H4949" s="59"/>
    </row>
    <row r="4950" spans="1:8">
      <c r="A4950" s="4" t="s">
        <v>84</v>
      </c>
      <c r="B4950" s="135" t="s">
        <v>83</v>
      </c>
      <c r="C4950" s="136">
        <v>44750</v>
      </c>
      <c r="D4950" s="137" t="e" cm="1">
        <f t="array" ref="D4950">INDEX(Horimetros!#REF!,1,'Tabela Horímetros'!F4950)</f>
        <v>#REF!</v>
      </c>
      <c r="F4950">
        <f t="shared" si="78"/>
        <v>551</v>
      </c>
      <c r="H4950" s="59"/>
    </row>
    <row r="4951" spans="1:8">
      <c r="A4951" s="4" t="s">
        <v>86</v>
      </c>
      <c r="B4951" s="135" t="s">
        <v>85</v>
      </c>
      <c r="C4951" s="136">
        <v>44750</v>
      </c>
      <c r="D4951" s="137" t="e" cm="1">
        <f t="array" ref="D4951">INDEX(Horimetros!#REF!,1,'Tabela Horímetros'!F4951)</f>
        <v>#REF!</v>
      </c>
      <c r="F4951">
        <f t="shared" si="78"/>
        <v>551</v>
      </c>
      <c r="H4951" s="59"/>
    </row>
    <row r="4952" spans="1:8">
      <c r="A4952" s="4" t="s">
        <v>59</v>
      </c>
      <c r="B4952" s="135" t="s">
        <v>58</v>
      </c>
      <c r="C4952" s="136">
        <v>44751</v>
      </c>
      <c r="D4952" s="137" cm="1">
        <f t="array" ref="D4952">INDEX(Horimetros!$4:$4,1,'Tabela Horímetros'!F4952)</f>
        <v>0</v>
      </c>
      <c r="F4952">
        <f t="shared" si="78"/>
        <v>552</v>
      </c>
      <c r="H4952" s="59"/>
    </row>
    <row r="4953" spans="1:8">
      <c r="A4953" s="4" t="s">
        <v>61</v>
      </c>
      <c r="B4953" s="135" t="s">
        <v>60</v>
      </c>
      <c r="C4953" s="136">
        <v>44751</v>
      </c>
      <c r="D4953" s="137" cm="1">
        <f t="array" ref="D4953">INDEX(Horimetros!$5:$5,1,'Tabela Horímetros'!F4953)</f>
        <v>28635</v>
      </c>
      <c r="F4953">
        <f t="shared" si="78"/>
        <v>552</v>
      </c>
      <c r="H4953" s="59"/>
    </row>
    <row r="4954" spans="1:8">
      <c r="A4954" s="4" t="s">
        <v>63</v>
      </c>
      <c r="B4954" s="135" t="s">
        <v>62</v>
      </c>
      <c r="C4954" s="136">
        <v>44751</v>
      </c>
      <c r="D4954" s="137" cm="1">
        <f t="array" ref="D4954">INDEX(Horimetros!$6:$6,1,'Tabela Horímetros'!F4954)</f>
        <v>24190</v>
      </c>
      <c r="F4954">
        <f t="shared" si="78"/>
        <v>552</v>
      </c>
      <c r="H4954" s="59"/>
    </row>
    <row r="4955" spans="1:8">
      <c r="A4955" s="4" t="s">
        <v>68</v>
      </c>
      <c r="B4955" s="135" t="s">
        <v>67</v>
      </c>
      <c r="C4955" s="136">
        <v>44751</v>
      </c>
      <c r="D4955" s="137" cm="1">
        <f t="array" ref="D4955">INDEX(Horimetros!$7:$7,1,'Tabela Horímetros'!F4955)</f>
        <v>28261</v>
      </c>
      <c r="F4955">
        <f t="shared" si="78"/>
        <v>552</v>
      </c>
      <c r="H4955" s="59"/>
    </row>
    <row r="4956" spans="1:8">
      <c r="A4956" s="4" t="s">
        <v>72</v>
      </c>
      <c r="B4956" s="135" t="s">
        <v>71</v>
      </c>
      <c r="C4956" s="136">
        <v>44751</v>
      </c>
      <c r="D4956" s="137" cm="1">
        <f t="array" ref="D4956">INDEX(Horimetros!$8:$8,1,'Tabela Horímetros'!F4956)</f>
        <v>26586</v>
      </c>
      <c r="F4956">
        <f t="shared" si="78"/>
        <v>552</v>
      </c>
      <c r="H4956" s="59"/>
    </row>
    <row r="4957" spans="1:8">
      <c r="A4957" s="4" t="s">
        <v>76</v>
      </c>
      <c r="B4957" s="135" t="s">
        <v>75</v>
      </c>
      <c r="C4957" s="136">
        <v>44751</v>
      </c>
      <c r="D4957" s="137" t="e" cm="1">
        <f t="array" ref="D4957">INDEX(Horimetros!#REF!,1,'Tabela Horímetros'!F4957)</f>
        <v>#REF!</v>
      </c>
      <c r="F4957">
        <f t="shared" si="78"/>
        <v>552</v>
      </c>
      <c r="H4957" s="59"/>
    </row>
    <row r="4958" spans="1:8">
      <c r="A4958" s="4" t="s">
        <v>80</v>
      </c>
      <c r="B4958" s="135" t="s">
        <v>79</v>
      </c>
      <c r="C4958" s="136">
        <v>44751</v>
      </c>
      <c r="D4958" s="137" t="e" cm="1">
        <f t="array" ref="D4958">INDEX(Horimetros!#REF!,1,'Tabela Horímetros'!F4958)</f>
        <v>#REF!</v>
      </c>
      <c r="F4958">
        <f t="shared" si="78"/>
        <v>552</v>
      </c>
      <c r="H4958" s="59"/>
    </row>
    <row r="4959" spans="1:8">
      <c r="A4959" s="4" t="s">
        <v>84</v>
      </c>
      <c r="B4959" s="135" t="s">
        <v>83</v>
      </c>
      <c r="C4959" s="136">
        <v>44751</v>
      </c>
      <c r="D4959" s="137" t="e" cm="1">
        <f t="array" ref="D4959">INDEX(Horimetros!#REF!,1,'Tabela Horímetros'!F4959)</f>
        <v>#REF!</v>
      </c>
      <c r="F4959">
        <f t="shared" si="78"/>
        <v>552</v>
      </c>
      <c r="H4959" s="59"/>
    </row>
    <row r="4960" spans="1:8">
      <c r="A4960" s="4" t="s">
        <v>86</v>
      </c>
      <c r="B4960" s="135" t="s">
        <v>85</v>
      </c>
      <c r="C4960" s="136">
        <v>44751</v>
      </c>
      <c r="D4960" s="137" t="e" cm="1">
        <f t="array" ref="D4960">INDEX(Horimetros!#REF!,1,'Tabela Horímetros'!F4960)</f>
        <v>#REF!</v>
      </c>
      <c r="F4960">
        <f t="shared" si="78"/>
        <v>552</v>
      </c>
      <c r="H4960" s="59"/>
    </row>
    <row r="4961" spans="1:8">
      <c r="A4961" s="4" t="s">
        <v>59</v>
      </c>
      <c r="B4961" s="135" t="s">
        <v>58</v>
      </c>
      <c r="C4961" s="136">
        <v>44752</v>
      </c>
      <c r="D4961" s="137" cm="1">
        <f t="array" ref="D4961">INDEX(Horimetros!$4:$4,1,'Tabela Horímetros'!F4961)</f>
        <v>0</v>
      </c>
      <c r="F4961">
        <f t="shared" si="78"/>
        <v>553</v>
      </c>
      <c r="H4961" s="59"/>
    </row>
    <row r="4962" spans="1:8">
      <c r="A4962" s="4" t="s">
        <v>61</v>
      </c>
      <c r="B4962" s="135" t="s">
        <v>60</v>
      </c>
      <c r="C4962" s="136">
        <v>44752</v>
      </c>
      <c r="D4962" s="137" cm="1">
        <f t="array" ref="D4962">INDEX(Horimetros!$5:$5,1,'Tabela Horímetros'!F4962)</f>
        <v>28651</v>
      </c>
      <c r="F4962">
        <f t="shared" si="78"/>
        <v>553</v>
      </c>
      <c r="H4962" s="59"/>
    </row>
    <row r="4963" spans="1:8">
      <c r="A4963" s="4" t="s">
        <v>63</v>
      </c>
      <c r="B4963" s="135" t="s">
        <v>62</v>
      </c>
      <c r="C4963" s="136">
        <v>44752</v>
      </c>
      <c r="D4963" s="137" cm="1">
        <f t="array" ref="D4963">INDEX(Horimetros!$6:$6,1,'Tabela Horímetros'!F4963)</f>
        <v>24190</v>
      </c>
      <c r="F4963">
        <f t="shared" si="78"/>
        <v>553</v>
      </c>
      <c r="H4963" s="59"/>
    </row>
    <row r="4964" spans="1:8">
      <c r="A4964" s="4" t="s">
        <v>68</v>
      </c>
      <c r="B4964" s="135" t="s">
        <v>67</v>
      </c>
      <c r="C4964" s="136">
        <v>44752</v>
      </c>
      <c r="D4964" s="137" cm="1">
        <f t="array" ref="D4964">INDEX(Horimetros!$7:$7,1,'Tabela Horímetros'!F4964)</f>
        <v>28269</v>
      </c>
      <c r="F4964">
        <f t="shared" si="78"/>
        <v>553</v>
      </c>
      <c r="H4964" s="59"/>
    </row>
    <row r="4965" spans="1:8">
      <c r="A4965" s="4" t="s">
        <v>72</v>
      </c>
      <c r="B4965" s="135" t="s">
        <v>71</v>
      </c>
      <c r="C4965" s="136">
        <v>44752</v>
      </c>
      <c r="D4965" s="137" cm="1">
        <f t="array" ref="D4965">INDEX(Horimetros!$8:$8,1,'Tabela Horímetros'!F4965)</f>
        <v>26604</v>
      </c>
      <c r="F4965">
        <f t="shared" si="78"/>
        <v>553</v>
      </c>
      <c r="H4965" s="59"/>
    </row>
    <row r="4966" spans="1:8">
      <c r="A4966" s="4" t="s">
        <v>76</v>
      </c>
      <c r="B4966" s="135" t="s">
        <v>75</v>
      </c>
      <c r="C4966" s="136">
        <v>44752</v>
      </c>
      <c r="D4966" s="137" t="e" cm="1">
        <f t="array" ref="D4966">INDEX(Horimetros!#REF!,1,'Tabela Horímetros'!F4966)</f>
        <v>#REF!</v>
      </c>
      <c r="F4966">
        <f t="shared" si="78"/>
        <v>553</v>
      </c>
      <c r="H4966" s="59"/>
    </row>
    <row r="4967" spans="1:8">
      <c r="A4967" s="4" t="s">
        <v>80</v>
      </c>
      <c r="B4967" s="135" t="s">
        <v>79</v>
      </c>
      <c r="C4967" s="136">
        <v>44752</v>
      </c>
      <c r="D4967" s="137" t="e" cm="1">
        <f t="array" ref="D4967">INDEX(Horimetros!#REF!,1,'Tabela Horímetros'!F4967)</f>
        <v>#REF!</v>
      </c>
      <c r="F4967">
        <f t="shared" si="78"/>
        <v>553</v>
      </c>
      <c r="H4967" s="59"/>
    </row>
    <row r="4968" spans="1:8">
      <c r="A4968" s="4" t="s">
        <v>84</v>
      </c>
      <c r="B4968" s="135" t="s">
        <v>83</v>
      </c>
      <c r="C4968" s="136">
        <v>44752</v>
      </c>
      <c r="D4968" s="137" t="e" cm="1">
        <f t="array" ref="D4968">INDEX(Horimetros!#REF!,1,'Tabela Horímetros'!F4968)</f>
        <v>#REF!</v>
      </c>
      <c r="F4968">
        <f t="shared" si="78"/>
        <v>553</v>
      </c>
      <c r="H4968" s="59"/>
    </row>
    <row r="4969" spans="1:8">
      <c r="A4969" s="4" t="s">
        <v>86</v>
      </c>
      <c r="B4969" s="135" t="s">
        <v>85</v>
      </c>
      <c r="C4969" s="136">
        <v>44752</v>
      </c>
      <c r="D4969" s="137" t="e" cm="1">
        <f t="array" ref="D4969">INDEX(Horimetros!#REF!,1,'Tabela Horímetros'!F4969)</f>
        <v>#REF!</v>
      </c>
      <c r="F4969">
        <f t="shared" si="78"/>
        <v>553</v>
      </c>
      <c r="H4969" s="59"/>
    </row>
    <row r="4970" spans="1:8">
      <c r="A4970" s="4" t="s">
        <v>59</v>
      </c>
      <c r="B4970" s="135" t="s">
        <v>58</v>
      </c>
      <c r="C4970" s="136">
        <v>44753</v>
      </c>
      <c r="D4970" s="137" cm="1">
        <f t="array" ref="D4970">INDEX(Horimetros!$4:$4,1,'Tabela Horímetros'!F4970)</f>
        <v>0</v>
      </c>
      <c r="F4970">
        <f t="shared" si="78"/>
        <v>554</v>
      </c>
      <c r="H4970" s="59"/>
    </row>
    <row r="4971" spans="1:8">
      <c r="A4971" s="4" t="s">
        <v>61</v>
      </c>
      <c r="B4971" s="135" t="s">
        <v>60</v>
      </c>
      <c r="C4971" s="136">
        <v>44753</v>
      </c>
      <c r="D4971" s="137" cm="1">
        <f t="array" ref="D4971">INDEX(Horimetros!$5:$5,1,'Tabela Horímetros'!F4971)</f>
        <v>28664</v>
      </c>
      <c r="F4971">
        <f t="shared" si="78"/>
        <v>554</v>
      </c>
      <c r="H4971" s="59"/>
    </row>
    <row r="4972" spans="1:8">
      <c r="A4972" s="4" t="s">
        <v>63</v>
      </c>
      <c r="B4972" s="135" t="s">
        <v>62</v>
      </c>
      <c r="C4972" s="136">
        <v>44753</v>
      </c>
      <c r="D4972" s="137" cm="1">
        <f t="array" ref="D4972">INDEX(Horimetros!$6:$6,1,'Tabela Horímetros'!F4972)</f>
        <v>24190</v>
      </c>
      <c r="F4972">
        <f t="shared" si="78"/>
        <v>554</v>
      </c>
      <c r="H4972" s="59"/>
    </row>
    <row r="4973" spans="1:8">
      <c r="A4973" s="4" t="s">
        <v>68</v>
      </c>
      <c r="B4973" s="135" t="s">
        <v>67</v>
      </c>
      <c r="C4973" s="136">
        <v>44753</v>
      </c>
      <c r="D4973" s="137" cm="1">
        <f t="array" ref="D4973">INDEX(Horimetros!$7:$7,1,'Tabela Horímetros'!F4973)</f>
        <v>28285</v>
      </c>
      <c r="F4973">
        <f t="shared" si="78"/>
        <v>554</v>
      </c>
      <c r="H4973" s="59"/>
    </row>
    <row r="4974" spans="1:8">
      <c r="A4974" s="4" t="s">
        <v>72</v>
      </c>
      <c r="B4974" s="135" t="s">
        <v>71</v>
      </c>
      <c r="C4974" s="136">
        <v>44753</v>
      </c>
      <c r="D4974" s="137" cm="1">
        <f t="array" ref="D4974">INDEX(Horimetros!$8:$8,1,'Tabela Horímetros'!F4974)</f>
        <v>26620</v>
      </c>
      <c r="F4974">
        <f t="shared" si="78"/>
        <v>554</v>
      </c>
      <c r="H4974" s="59"/>
    </row>
    <row r="4975" spans="1:8">
      <c r="A4975" s="4" t="s">
        <v>76</v>
      </c>
      <c r="B4975" s="135" t="s">
        <v>75</v>
      </c>
      <c r="C4975" s="136">
        <v>44753</v>
      </c>
      <c r="D4975" s="137" t="e" cm="1">
        <f t="array" ref="D4975">INDEX(Horimetros!#REF!,1,'Tabela Horímetros'!F4975)</f>
        <v>#REF!</v>
      </c>
      <c r="F4975">
        <f t="shared" si="78"/>
        <v>554</v>
      </c>
      <c r="H4975" s="59"/>
    </row>
    <row r="4976" spans="1:8">
      <c r="A4976" s="4" t="s">
        <v>80</v>
      </c>
      <c r="B4976" s="135" t="s">
        <v>79</v>
      </c>
      <c r="C4976" s="136">
        <v>44753</v>
      </c>
      <c r="D4976" s="137" t="e" cm="1">
        <f t="array" ref="D4976">INDEX(Horimetros!#REF!,1,'Tabela Horímetros'!F4976)</f>
        <v>#REF!</v>
      </c>
      <c r="F4976">
        <f t="shared" si="78"/>
        <v>554</v>
      </c>
      <c r="H4976" s="59"/>
    </row>
    <row r="4977" spans="1:8">
      <c r="A4977" s="4" t="s">
        <v>84</v>
      </c>
      <c r="B4977" s="135" t="s">
        <v>83</v>
      </c>
      <c r="C4977" s="136">
        <v>44753</v>
      </c>
      <c r="D4977" s="137" t="e" cm="1">
        <f t="array" ref="D4977">INDEX(Horimetros!#REF!,1,'Tabela Horímetros'!F4977)</f>
        <v>#REF!</v>
      </c>
      <c r="F4977">
        <f t="shared" si="78"/>
        <v>554</v>
      </c>
      <c r="H4977" s="59"/>
    </row>
    <row r="4978" spans="1:8">
      <c r="A4978" s="4" t="s">
        <v>86</v>
      </c>
      <c r="B4978" s="135" t="s">
        <v>85</v>
      </c>
      <c r="C4978" s="136">
        <v>44753</v>
      </c>
      <c r="D4978" s="137" t="e" cm="1">
        <f t="array" ref="D4978">INDEX(Horimetros!#REF!,1,'Tabela Horímetros'!F4978)</f>
        <v>#REF!</v>
      </c>
      <c r="F4978">
        <f t="shared" si="78"/>
        <v>554</v>
      </c>
      <c r="H4978" s="59"/>
    </row>
    <row r="4979" spans="1:8">
      <c r="A4979" s="4" t="s">
        <v>59</v>
      </c>
      <c r="B4979" s="135" t="s">
        <v>58</v>
      </c>
      <c r="C4979" s="136">
        <v>44754</v>
      </c>
      <c r="D4979" s="137" cm="1">
        <f t="array" ref="D4979">INDEX(Horimetros!$4:$4,1,'Tabela Horímetros'!F4979)</f>
        <v>0</v>
      </c>
      <c r="F4979">
        <f t="shared" si="78"/>
        <v>555</v>
      </c>
      <c r="H4979" s="59"/>
    </row>
    <row r="4980" spans="1:8">
      <c r="A4980" s="4" t="s">
        <v>61</v>
      </c>
      <c r="B4980" s="135" t="s">
        <v>60</v>
      </c>
      <c r="C4980" s="136">
        <v>44754</v>
      </c>
      <c r="D4980" s="137" cm="1">
        <f t="array" ref="D4980">INDEX(Horimetros!$5:$5,1,'Tabela Horímetros'!F4980)</f>
        <v>28682</v>
      </c>
      <c r="F4980">
        <f t="shared" si="78"/>
        <v>555</v>
      </c>
      <c r="H4980" s="59"/>
    </row>
    <row r="4981" spans="1:8">
      <c r="A4981" s="4" t="s">
        <v>63</v>
      </c>
      <c r="B4981" s="135" t="s">
        <v>62</v>
      </c>
      <c r="C4981" s="136">
        <v>44754</v>
      </c>
      <c r="D4981" s="137" cm="1">
        <f t="array" ref="D4981">INDEX(Horimetros!$6:$6,1,'Tabela Horímetros'!F4981)</f>
        <v>24190</v>
      </c>
      <c r="F4981">
        <f t="shared" si="78"/>
        <v>555</v>
      </c>
      <c r="H4981" s="59"/>
    </row>
    <row r="4982" spans="1:8">
      <c r="A4982" s="4" t="s">
        <v>68</v>
      </c>
      <c r="B4982" s="135" t="s">
        <v>67</v>
      </c>
      <c r="C4982" s="136">
        <v>44754</v>
      </c>
      <c r="D4982" s="137" cm="1">
        <f t="array" ref="D4982">INDEX(Horimetros!$7:$7,1,'Tabela Horímetros'!F4982)</f>
        <v>28299</v>
      </c>
      <c r="F4982">
        <f t="shared" si="78"/>
        <v>555</v>
      </c>
      <c r="H4982" s="59"/>
    </row>
    <row r="4983" spans="1:8">
      <c r="A4983" s="4" t="s">
        <v>72</v>
      </c>
      <c r="B4983" s="135" t="s">
        <v>71</v>
      </c>
      <c r="C4983" s="136">
        <v>44754</v>
      </c>
      <c r="D4983" s="137" cm="1">
        <f t="array" ref="D4983">INDEX(Horimetros!$8:$8,1,'Tabela Horímetros'!F4983)</f>
        <v>26628</v>
      </c>
      <c r="F4983">
        <f t="shared" si="78"/>
        <v>555</v>
      </c>
      <c r="H4983" s="59"/>
    </row>
    <row r="4984" spans="1:8">
      <c r="A4984" s="4" t="s">
        <v>76</v>
      </c>
      <c r="B4984" s="135" t="s">
        <v>75</v>
      </c>
      <c r="C4984" s="136">
        <v>44754</v>
      </c>
      <c r="D4984" s="137" t="e" cm="1">
        <f t="array" ref="D4984">INDEX(Horimetros!#REF!,1,'Tabela Horímetros'!F4984)</f>
        <v>#REF!</v>
      </c>
      <c r="F4984">
        <f t="shared" si="78"/>
        <v>555</v>
      </c>
      <c r="H4984" s="59"/>
    </row>
    <row r="4985" spans="1:8">
      <c r="A4985" s="4" t="s">
        <v>80</v>
      </c>
      <c r="B4985" s="135" t="s">
        <v>79</v>
      </c>
      <c r="C4985" s="136">
        <v>44754</v>
      </c>
      <c r="D4985" s="137" t="e" cm="1">
        <f t="array" ref="D4985">INDEX(Horimetros!#REF!,1,'Tabela Horímetros'!F4985)</f>
        <v>#REF!</v>
      </c>
      <c r="F4985">
        <f t="shared" si="78"/>
        <v>555</v>
      </c>
      <c r="H4985" s="59"/>
    </row>
    <row r="4986" spans="1:8">
      <c r="A4986" s="4" t="s">
        <v>84</v>
      </c>
      <c r="B4986" s="135" t="s">
        <v>83</v>
      </c>
      <c r="C4986" s="136">
        <v>44754</v>
      </c>
      <c r="D4986" s="137" t="e" cm="1">
        <f t="array" ref="D4986">INDEX(Horimetros!#REF!,1,'Tabela Horímetros'!F4986)</f>
        <v>#REF!</v>
      </c>
      <c r="F4986">
        <f t="shared" si="78"/>
        <v>555</v>
      </c>
      <c r="H4986" s="59"/>
    </row>
    <row r="4987" spans="1:8">
      <c r="A4987" s="4" t="s">
        <v>86</v>
      </c>
      <c r="B4987" s="135" t="s">
        <v>85</v>
      </c>
      <c r="C4987" s="136">
        <v>44754</v>
      </c>
      <c r="D4987" s="137" t="e" cm="1">
        <f t="array" ref="D4987">INDEX(Horimetros!#REF!,1,'Tabela Horímetros'!F4987)</f>
        <v>#REF!</v>
      </c>
      <c r="F4987">
        <f t="shared" si="78"/>
        <v>555</v>
      </c>
      <c r="H4987" s="59"/>
    </row>
    <row r="4988" spans="1:8">
      <c r="A4988" s="4" t="s">
        <v>59</v>
      </c>
      <c r="B4988" s="135" t="s">
        <v>58</v>
      </c>
      <c r="C4988" s="136">
        <v>44755</v>
      </c>
      <c r="D4988" s="137" cm="1">
        <f t="array" ref="D4988">INDEX(Horimetros!$4:$4,1,'Tabela Horímetros'!F4988)</f>
        <v>0</v>
      </c>
      <c r="F4988">
        <f t="shared" si="78"/>
        <v>556</v>
      </c>
      <c r="H4988" s="59"/>
    </row>
    <row r="4989" spans="1:8">
      <c r="A4989" s="4" t="s">
        <v>61</v>
      </c>
      <c r="B4989" s="135" t="s">
        <v>60</v>
      </c>
      <c r="C4989" s="136">
        <v>44755</v>
      </c>
      <c r="D4989" s="137" cm="1">
        <f t="array" ref="D4989">INDEX(Horimetros!$5:$5,1,'Tabela Horímetros'!F4989)</f>
        <v>28700</v>
      </c>
      <c r="F4989">
        <f t="shared" si="78"/>
        <v>556</v>
      </c>
      <c r="H4989" s="59"/>
    </row>
    <row r="4990" spans="1:8">
      <c r="A4990" s="4" t="s">
        <v>63</v>
      </c>
      <c r="B4990" s="135" t="s">
        <v>62</v>
      </c>
      <c r="C4990" s="136">
        <v>44755</v>
      </c>
      <c r="D4990" s="137" cm="1">
        <f t="array" ref="D4990">INDEX(Horimetros!$6:$6,1,'Tabela Horímetros'!F4990)</f>
        <v>24190</v>
      </c>
      <c r="F4990">
        <f t="shared" si="78"/>
        <v>556</v>
      </c>
      <c r="H4990" s="59"/>
    </row>
    <row r="4991" spans="1:8">
      <c r="A4991" s="4" t="s">
        <v>68</v>
      </c>
      <c r="B4991" s="135" t="s">
        <v>67</v>
      </c>
      <c r="C4991" s="136">
        <v>44755</v>
      </c>
      <c r="D4991" s="137" cm="1">
        <f t="array" ref="D4991">INDEX(Horimetros!$7:$7,1,'Tabela Horímetros'!F4991)</f>
        <v>28315</v>
      </c>
      <c r="F4991">
        <f t="shared" si="78"/>
        <v>556</v>
      </c>
      <c r="H4991" s="59"/>
    </row>
    <row r="4992" spans="1:8">
      <c r="A4992" s="4" t="s">
        <v>72</v>
      </c>
      <c r="B4992" s="135" t="s">
        <v>71</v>
      </c>
      <c r="C4992" s="136">
        <v>44755</v>
      </c>
      <c r="D4992" s="137" cm="1">
        <f t="array" ref="D4992">INDEX(Horimetros!$8:$8,1,'Tabela Horímetros'!F4992)</f>
        <v>26643</v>
      </c>
      <c r="F4992">
        <f t="shared" si="78"/>
        <v>556</v>
      </c>
      <c r="H4992" s="59"/>
    </row>
    <row r="4993" spans="1:8">
      <c r="A4993" s="4" t="s">
        <v>76</v>
      </c>
      <c r="B4993" s="135" t="s">
        <v>75</v>
      </c>
      <c r="C4993" s="136">
        <v>44755</v>
      </c>
      <c r="D4993" s="137" t="e" cm="1">
        <f t="array" ref="D4993">INDEX(Horimetros!#REF!,1,'Tabela Horímetros'!F4993)</f>
        <v>#REF!</v>
      </c>
      <c r="F4993">
        <f t="shared" si="78"/>
        <v>556</v>
      </c>
      <c r="H4993" s="59"/>
    </row>
    <row r="4994" spans="1:8">
      <c r="A4994" s="4" t="s">
        <v>80</v>
      </c>
      <c r="B4994" s="135" t="s">
        <v>79</v>
      </c>
      <c r="C4994" s="136">
        <v>44755</v>
      </c>
      <c r="D4994" s="137" t="e" cm="1">
        <f t="array" ref="D4994">INDEX(Horimetros!#REF!,1,'Tabela Horímetros'!F4994)</f>
        <v>#REF!</v>
      </c>
      <c r="F4994">
        <f t="shared" si="78"/>
        <v>556</v>
      </c>
      <c r="H4994" s="59"/>
    </row>
    <row r="4995" spans="1:8">
      <c r="A4995" s="4" t="s">
        <v>84</v>
      </c>
      <c r="B4995" s="135" t="s">
        <v>83</v>
      </c>
      <c r="C4995" s="136">
        <v>44755</v>
      </c>
      <c r="D4995" s="137" t="e" cm="1">
        <f t="array" ref="D4995">INDEX(Horimetros!#REF!,1,'Tabela Horímetros'!F4995)</f>
        <v>#REF!</v>
      </c>
      <c r="F4995">
        <f t="shared" si="78"/>
        <v>556</v>
      </c>
      <c r="H4995" s="59"/>
    </row>
    <row r="4996" spans="1:8">
      <c r="A4996" s="4" t="s">
        <v>86</v>
      </c>
      <c r="B4996" s="135" t="s">
        <v>85</v>
      </c>
      <c r="C4996" s="136">
        <v>44755</v>
      </c>
      <c r="D4996" s="137" t="e" cm="1">
        <f t="array" ref="D4996">INDEX(Horimetros!#REF!,1,'Tabela Horímetros'!F4996)</f>
        <v>#REF!</v>
      </c>
      <c r="F4996">
        <f t="shared" si="78"/>
        <v>556</v>
      </c>
      <c r="H4996" s="59"/>
    </row>
    <row r="4997" spans="1:8">
      <c r="A4997" s="4" t="s">
        <v>59</v>
      </c>
      <c r="B4997" s="135" t="s">
        <v>58</v>
      </c>
      <c r="C4997" s="136">
        <v>44756</v>
      </c>
      <c r="D4997" s="137" cm="1">
        <f t="array" ref="D4997">INDEX(Horimetros!$4:$4,1,'Tabela Horímetros'!F4997)</f>
        <v>0</v>
      </c>
      <c r="F4997">
        <f t="shared" si="78"/>
        <v>557</v>
      </c>
      <c r="H4997" s="59"/>
    </row>
    <row r="4998" spans="1:8">
      <c r="A4998" s="4" t="s">
        <v>61</v>
      </c>
      <c r="B4998" s="135" t="s">
        <v>60</v>
      </c>
      <c r="C4998" s="136">
        <v>44756</v>
      </c>
      <c r="D4998" s="137" cm="1">
        <f t="array" ref="D4998">INDEX(Horimetros!$5:$5,1,'Tabela Horímetros'!F4998)</f>
        <v>28706</v>
      </c>
      <c r="F4998">
        <f t="shared" si="78"/>
        <v>557</v>
      </c>
      <c r="H4998" s="59"/>
    </row>
    <row r="4999" spans="1:8">
      <c r="A4999" s="4" t="s">
        <v>63</v>
      </c>
      <c r="B4999" s="135" t="s">
        <v>62</v>
      </c>
      <c r="C4999" s="136">
        <v>44756</v>
      </c>
      <c r="D4999" s="137" cm="1">
        <f t="array" ref="D4999">INDEX(Horimetros!$6:$6,1,'Tabela Horímetros'!F4999)</f>
        <v>24190</v>
      </c>
      <c r="F4999">
        <f t="shared" si="78"/>
        <v>557</v>
      </c>
      <c r="H4999" s="59"/>
    </row>
    <row r="5000" spans="1:8">
      <c r="A5000" s="4" t="s">
        <v>68</v>
      </c>
      <c r="B5000" s="135" t="s">
        <v>67</v>
      </c>
      <c r="C5000" s="136">
        <v>44756</v>
      </c>
      <c r="D5000" s="137" cm="1">
        <f t="array" ref="D5000">INDEX(Horimetros!$7:$7,1,'Tabela Horímetros'!F5000)</f>
        <v>28333</v>
      </c>
      <c r="F5000">
        <f t="shared" si="78"/>
        <v>557</v>
      </c>
      <c r="H5000" s="59"/>
    </row>
    <row r="5001" spans="1:8">
      <c r="A5001" s="4" t="s">
        <v>72</v>
      </c>
      <c r="B5001" s="135" t="s">
        <v>71</v>
      </c>
      <c r="C5001" s="136">
        <v>44756</v>
      </c>
      <c r="D5001" s="137" cm="1">
        <f t="array" ref="D5001">INDEX(Horimetros!$8:$8,1,'Tabela Horímetros'!F5001)</f>
        <v>26662</v>
      </c>
      <c r="F5001">
        <f t="shared" si="78"/>
        <v>557</v>
      </c>
      <c r="H5001" s="59"/>
    </row>
    <row r="5002" spans="1:8">
      <c r="A5002" s="4" t="s">
        <v>76</v>
      </c>
      <c r="B5002" s="135" t="s">
        <v>75</v>
      </c>
      <c r="C5002" s="136">
        <v>44756</v>
      </c>
      <c r="D5002" s="137" t="e" cm="1">
        <f t="array" ref="D5002">INDEX(Horimetros!#REF!,1,'Tabela Horímetros'!F5002)</f>
        <v>#REF!</v>
      </c>
      <c r="F5002">
        <f t="shared" si="78"/>
        <v>557</v>
      </c>
      <c r="H5002" s="59"/>
    </row>
    <row r="5003" spans="1:8">
      <c r="A5003" s="4" t="s">
        <v>80</v>
      </c>
      <c r="B5003" s="135" t="s">
        <v>79</v>
      </c>
      <c r="C5003" s="136">
        <v>44756</v>
      </c>
      <c r="D5003" s="137" t="e" cm="1">
        <f t="array" ref="D5003">INDEX(Horimetros!#REF!,1,'Tabela Horímetros'!F5003)</f>
        <v>#REF!</v>
      </c>
      <c r="F5003">
        <f t="shared" si="78"/>
        <v>557</v>
      </c>
      <c r="H5003" s="59"/>
    </row>
    <row r="5004" spans="1:8">
      <c r="A5004" s="4" t="s">
        <v>84</v>
      </c>
      <c r="B5004" s="135" t="s">
        <v>83</v>
      </c>
      <c r="C5004" s="136">
        <v>44756</v>
      </c>
      <c r="D5004" s="137" t="e" cm="1">
        <f t="array" ref="D5004">INDEX(Horimetros!#REF!,1,'Tabela Horímetros'!F5004)</f>
        <v>#REF!</v>
      </c>
      <c r="F5004">
        <f t="shared" si="78"/>
        <v>557</v>
      </c>
      <c r="H5004" s="59"/>
    </row>
    <row r="5005" spans="1:8">
      <c r="A5005" s="4" t="s">
        <v>86</v>
      </c>
      <c r="B5005" s="135" t="s">
        <v>85</v>
      </c>
      <c r="C5005" s="136">
        <v>44756</v>
      </c>
      <c r="D5005" s="137" t="e" cm="1">
        <f t="array" ref="D5005">INDEX(Horimetros!#REF!,1,'Tabela Horímetros'!F5005)</f>
        <v>#REF!</v>
      </c>
      <c r="F5005">
        <f t="shared" si="78"/>
        <v>557</v>
      </c>
      <c r="H5005" s="59"/>
    </row>
    <row r="5006" spans="1:8">
      <c r="A5006" s="4" t="s">
        <v>59</v>
      </c>
      <c r="B5006" s="135" t="s">
        <v>58</v>
      </c>
      <c r="C5006" s="136">
        <v>44757</v>
      </c>
      <c r="D5006" s="137" cm="1">
        <f t="array" ref="D5006">INDEX(Horimetros!$4:$4,1,'Tabela Horímetros'!F5006)</f>
        <v>0</v>
      </c>
      <c r="F5006">
        <f t="shared" si="78"/>
        <v>558</v>
      </c>
      <c r="H5006" s="59"/>
    </row>
    <row r="5007" spans="1:8">
      <c r="A5007" s="4" t="s">
        <v>61</v>
      </c>
      <c r="B5007" s="135" t="s">
        <v>60</v>
      </c>
      <c r="C5007" s="136">
        <v>44757</v>
      </c>
      <c r="D5007" s="137" cm="1">
        <f t="array" ref="D5007">INDEX(Horimetros!$5:$5,1,'Tabela Horímetros'!F5007)</f>
        <v>28722</v>
      </c>
      <c r="F5007">
        <f t="shared" si="78"/>
        <v>558</v>
      </c>
      <c r="H5007" s="59"/>
    </row>
    <row r="5008" spans="1:8">
      <c r="A5008" s="4" t="s">
        <v>63</v>
      </c>
      <c r="B5008" s="135" t="s">
        <v>62</v>
      </c>
      <c r="C5008" s="136">
        <v>44757</v>
      </c>
      <c r="D5008" s="137" cm="1">
        <f t="array" ref="D5008">INDEX(Horimetros!$6:$6,1,'Tabela Horímetros'!F5008)</f>
        <v>24190</v>
      </c>
      <c r="F5008">
        <f t="shared" si="78"/>
        <v>558</v>
      </c>
      <c r="H5008" s="59"/>
    </row>
    <row r="5009" spans="1:8">
      <c r="A5009" s="4" t="s">
        <v>68</v>
      </c>
      <c r="B5009" s="135" t="s">
        <v>67</v>
      </c>
      <c r="C5009" s="136">
        <v>44757</v>
      </c>
      <c r="D5009" s="137" cm="1">
        <f t="array" ref="D5009">INDEX(Horimetros!$7:$7,1,'Tabela Horímetros'!F5009)</f>
        <v>28342</v>
      </c>
      <c r="F5009">
        <f t="shared" si="78"/>
        <v>558</v>
      </c>
      <c r="H5009" s="59"/>
    </row>
    <row r="5010" spans="1:8">
      <c r="A5010" s="4" t="s">
        <v>72</v>
      </c>
      <c r="B5010" s="135" t="s">
        <v>71</v>
      </c>
      <c r="C5010" s="136">
        <v>44757</v>
      </c>
      <c r="D5010" s="137" cm="1">
        <f t="array" ref="D5010">INDEX(Horimetros!$8:$8,1,'Tabela Horímetros'!F5010)</f>
        <v>26679</v>
      </c>
      <c r="F5010">
        <f t="shared" si="78"/>
        <v>558</v>
      </c>
      <c r="H5010" s="59"/>
    </row>
    <row r="5011" spans="1:8">
      <c r="A5011" s="4" t="s">
        <v>76</v>
      </c>
      <c r="B5011" s="135" t="s">
        <v>75</v>
      </c>
      <c r="C5011" s="136">
        <v>44757</v>
      </c>
      <c r="D5011" s="137" t="e" cm="1">
        <f t="array" ref="D5011">INDEX(Horimetros!#REF!,1,'Tabela Horímetros'!F5011)</f>
        <v>#REF!</v>
      </c>
      <c r="F5011">
        <f t="shared" si="78"/>
        <v>558</v>
      </c>
      <c r="H5011" s="59"/>
    </row>
    <row r="5012" spans="1:8">
      <c r="A5012" s="4" t="s">
        <v>80</v>
      </c>
      <c r="B5012" s="135" t="s">
        <v>79</v>
      </c>
      <c r="C5012" s="136">
        <v>44757</v>
      </c>
      <c r="D5012" s="137" t="e" cm="1">
        <f t="array" ref="D5012">INDEX(Horimetros!#REF!,1,'Tabela Horímetros'!F5012)</f>
        <v>#REF!</v>
      </c>
      <c r="F5012">
        <f t="shared" si="78"/>
        <v>558</v>
      </c>
      <c r="H5012" s="59"/>
    </row>
    <row r="5013" spans="1:8">
      <c r="A5013" s="4" t="s">
        <v>84</v>
      </c>
      <c r="B5013" s="135" t="s">
        <v>83</v>
      </c>
      <c r="C5013" s="136">
        <v>44757</v>
      </c>
      <c r="D5013" s="137" t="e" cm="1">
        <f t="array" ref="D5013">INDEX(Horimetros!#REF!,1,'Tabela Horímetros'!F5013)</f>
        <v>#REF!</v>
      </c>
      <c r="F5013">
        <f t="shared" ref="F5013:F5076" si="79">F5004+1</f>
        <v>558</v>
      </c>
      <c r="H5013" s="59"/>
    </row>
    <row r="5014" spans="1:8">
      <c r="A5014" s="4" t="s">
        <v>86</v>
      </c>
      <c r="B5014" s="135" t="s">
        <v>85</v>
      </c>
      <c r="C5014" s="136">
        <v>44757</v>
      </c>
      <c r="D5014" s="137" t="e" cm="1">
        <f t="array" ref="D5014">INDEX(Horimetros!#REF!,1,'Tabela Horímetros'!F5014)</f>
        <v>#REF!</v>
      </c>
      <c r="F5014">
        <f t="shared" si="79"/>
        <v>558</v>
      </c>
      <c r="H5014" s="59"/>
    </row>
    <row r="5015" spans="1:8">
      <c r="A5015" s="4" t="s">
        <v>59</v>
      </c>
      <c r="B5015" s="135" t="s">
        <v>58</v>
      </c>
      <c r="C5015" s="136">
        <v>44758</v>
      </c>
      <c r="D5015" s="137" cm="1">
        <f t="array" ref="D5015">INDEX(Horimetros!$4:$4,1,'Tabela Horímetros'!F5015)</f>
        <v>0</v>
      </c>
      <c r="F5015">
        <f t="shared" si="79"/>
        <v>559</v>
      </c>
      <c r="H5015" s="59"/>
    </row>
    <row r="5016" spans="1:8">
      <c r="A5016" s="4" t="s">
        <v>61</v>
      </c>
      <c r="B5016" s="135" t="s">
        <v>60</v>
      </c>
      <c r="C5016" s="136">
        <v>44758</v>
      </c>
      <c r="D5016" s="137" cm="1">
        <f t="array" ref="D5016">INDEX(Horimetros!$5:$5,1,'Tabela Horímetros'!F5016)</f>
        <v>28730</v>
      </c>
      <c r="F5016">
        <f t="shared" si="79"/>
        <v>559</v>
      </c>
      <c r="H5016" s="59"/>
    </row>
    <row r="5017" spans="1:8">
      <c r="A5017" s="4" t="s">
        <v>63</v>
      </c>
      <c r="B5017" s="135" t="s">
        <v>62</v>
      </c>
      <c r="C5017" s="136">
        <v>44758</v>
      </c>
      <c r="D5017" s="137" cm="1">
        <f t="array" ref="D5017">INDEX(Horimetros!$6:$6,1,'Tabela Horímetros'!F5017)</f>
        <v>24190</v>
      </c>
      <c r="F5017">
        <f t="shared" si="79"/>
        <v>559</v>
      </c>
      <c r="H5017" s="59"/>
    </row>
    <row r="5018" spans="1:8">
      <c r="A5018" s="4" t="s">
        <v>68</v>
      </c>
      <c r="B5018" s="135" t="s">
        <v>67</v>
      </c>
      <c r="C5018" s="136">
        <v>44758</v>
      </c>
      <c r="D5018" s="137" cm="1">
        <f t="array" ref="D5018">INDEX(Horimetros!$7:$7,1,'Tabela Horímetros'!F5018)</f>
        <v>28364</v>
      </c>
      <c r="F5018">
        <f t="shared" si="79"/>
        <v>559</v>
      </c>
      <c r="H5018" s="59"/>
    </row>
    <row r="5019" spans="1:8">
      <c r="A5019" s="4" t="s">
        <v>72</v>
      </c>
      <c r="B5019" s="135" t="s">
        <v>71</v>
      </c>
      <c r="C5019" s="136">
        <v>44758</v>
      </c>
      <c r="D5019" s="137" cm="1">
        <f t="array" ref="D5019">INDEX(Horimetros!$8:$8,1,'Tabela Horímetros'!F5019)</f>
        <v>26700</v>
      </c>
      <c r="F5019">
        <f t="shared" si="79"/>
        <v>559</v>
      </c>
      <c r="H5019" s="59"/>
    </row>
    <row r="5020" spans="1:8">
      <c r="A5020" s="4" t="s">
        <v>76</v>
      </c>
      <c r="B5020" s="135" t="s">
        <v>75</v>
      </c>
      <c r="C5020" s="136">
        <v>44758</v>
      </c>
      <c r="D5020" s="137" t="e" cm="1">
        <f t="array" ref="D5020">INDEX(Horimetros!#REF!,1,'Tabela Horímetros'!F5020)</f>
        <v>#REF!</v>
      </c>
      <c r="F5020">
        <f t="shared" si="79"/>
        <v>559</v>
      </c>
      <c r="H5020" s="59"/>
    </row>
    <row r="5021" spans="1:8">
      <c r="A5021" s="4" t="s">
        <v>80</v>
      </c>
      <c r="B5021" s="135" t="s">
        <v>79</v>
      </c>
      <c r="C5021" s="136">
        <v>44758</v>
      </c>
      <c r="D5021" s="137" t="e" cm="1">
        <f t="array" ref="D5021">INDEX(Horimetros!#REF!,1,'Tabela Horímetros'!F5021)</f>
        <v>#REF!</v>
      </c>
      <c r="F5021">
        <f t="shared" si="79"/>
        <v>559</v>
      </c>
      <c r="H5021" s="59"/>
    </row>
    <row r="5022" spans="1:8">
      <c r="A5022" s="4" t="s">
        <v>84</v>
      </c>
      <c r="B5022" s="135" t="s">
        <v>83</v>
      </c>
      <c r="C5022" s="136">
        <v>44758</v>
      </c>
      <c r="D5022" s="137" t="e" cm="1">
        <f t="array" ref="D5022">INDEX(Horimetros!#REF!,1,'Tabela Horímetros'!F5022)</f>
        <v>#REF!</v>
      </c>
      <c r="F5022">
        <f t="shared" si="79"/>
        <v>559</v>
      </c>
      <c r="H5022" s="59"/>
    </row>
    <row r="5023" spans="1:8">
      <c r="A5023" s="4" t="s">
        <v>86</v>
      </c>
      <c r="B5023" s="135" t="s">
        <v>85</v>
      </c>
      <c r="C5023" s="136">
        <v>44758</v>
      </c>
      <c r="D5023" s="137" t="e" cm="1">
        <f t="array" ref="D5023">INDEX(Horimetros!#REF!,1,'Tabela Horímetros'!F5023)</f>
        <v>#REF!</v>
      </c>
      <c r="F5023">
        <f t="shared" si="79"/>
        <v>559</v>
      </c>
      <c r="H5023" s="59"/>
    </row>
    <row r="5024" spans="1:8">
      <c r="A5024" s="4" t="s">
        <v>59</v>
      </c>
      <c r="B5024" s="135" t="s">
        <v>58</v>
      </c>
      <c r="C5024" s="136">
        <v>44759</v>
      </c>
      <c r="D5024" s="137" cm="1">
        <f t="array" ref="D5024">INDEX(Horimetros!$4:$4,1,'Tabela Horímetros'!F5024)</f>
        <v>0</v>
      </c>
      <c r="F5024">
        <f t="shared" si="79"/>
        <v>560</v>
      </c>
      <c r="H5024" s="59"/>
    </row>
    <row r="5025" spans="1:8">
      <c r="A5025" s="4" t="s">
        <v>61</v>
      </c>
      <c r="B5025" s="135" t="s">
        <v>60</v>
      </c>
      <c r="C5025" s="136">
        <v>44759</v>
      </c>
      <c r="D5025" s="137" cm="1">
        <f t="array" ref="D5025">INDEX(Horimetros!$5:$5,1,'Tabela Horímetros'!F5025)</f>
        <v>28743</v>
      </c>
      <c r="F5025">
        <f t="shared" si="79"/>
        <v>560</v>
      </c>
      <c r="H5025" s="59"/>
    </row>
    <row r="5026" spans="1:8">
      <c r="A5026" s="4" t="s">
        <v>63</v>
      </c>
      <c r="B5026" s="135" t="s">
        <v>62</v>
      </c>
      <c r="C5026" s="136">
        <v>44759</v>
      </c>
      <c r="D5026" s="137" cm="1">
        <f t="array" ref="D5026">INDEX(Horimetros!$6:$6,1,'Tabela Horímetros'!F5026)</f>
        <v>24190</v>
      </c>
      <c r="F5026">
        <f t="shared" si="79"/>
        <v>560</v>
      </c>
      <c r="H5026" s="59"/>
    </row>
    <row r="5027" spans="1:8">
      <c r="A5027" s="4" t="s">
        <v>68</v>
      </c>
      <c r="B5027" s="135" t="s">
        <v>67</v>
      </c>
      <c r="C5027" s="136">
        <v>44759</v>
      </c>
      <c r="D5027" s="137" cm="1">
        <f t="array" ref="D5027">INDEX(Horimetros!$7:$7,1,'Tabela Horímetros'!F5027)</f>
        <v>28373</v>
      </c>
      <c r="F5027">
        <f t="shared" si="79"/>
        <v>560</v>
      </c>
      <c r="H5027" s="59"/>
    </row>
    <row r="5028" spans="1:8">
      <c r="A5028" s="4" t="s">
        <v>72</v>
      </c>
      <c r="B5028" s="135" t="s">
        <v>71</v>
      </c>
      <c r="C5028" s="136">
        <v>44759</v>
      </c>
      <c r="D5028" s="137" cm="1">
        <f t="array" ref="D5028">INDEX(Horimetros!$8:$8,1,'Tabela Horímetros'!F5028)</f>
        <v>26711</v>
      </c>
      <c r="F5028">
        <f t="shared" si="79"/>
        <v>560</v>
      </c>
      <c r="H5028" s="59"/>
    </row>
    <row r="5029" spans="1:8">
      <c r="A5029" s="4" t="s">
        <v>76</v>
      </c>
      <c r="B5029" s="135" t="s">
        <v>75</v>
      </c>
      <c r="C5029" s="136">
        <v>44759</v>
      </c>
      <c r="D5029" s="137" t="e" cm="1">
        <f t="array" ref="D5029">INDEX(Horimetros!#REF!,1,'Tabela Horímetros'!F5029)</f>
        <v>#REF!</v>
      </c>
      <c r="F5029">
        <f t="shared" si="79"/>
        <v>560</v>
      </c>
      <c r="H5029" s="59"/>
    </row>
    <row r="5030" spans="1:8">
      <c r="A5030" s="4" t="s">
        <v>80</v>
      </c>
      <c r="B5030" s="135" t="s">
        <v>79</v>
      </c>
      <c r="C5030" s="136">
        <v>44759</v>
      </c>
      <c r="D5030" s="137" t="e" cm="1">
        <f t="array" ref="D5030">INDEX(Horimetros!#REF!,1,'Tabela Horímetros'!F5030)</f>
        <v>#REF!</v>
      </c>
      <c r="F5030">
        <f t="shared" si="79"/>
        <v>560</v>
      </c>
      <c r="H5030" s="59"/>
    </row>
    <row r="5031" spans="1:8">
      <c r="A5031" s="4" t="s">
        <v>84</v>
      </c>
      <c r="B5031" s="135" t="s">
        <v>83</v>
      </c>
      <c r="C5031" s="136">
        <v>44759</v>
      </c>
      <c r="D5031" s="137" t="e" cm="1">
        <f t="array" ref="D5031">INDEX(Horimetros!#REF!,1,'Tabela Horímetros'!F5031)</f>
        <v>#REF!</v>
      </c>
      <c r="F5031">
        <f t="shared" si="79"/>
        <v>560</v>
      </c>
      <c r="H5031" s="59"/>
    </row>
    <row r="5032" spans="1:8">
      <c r="A5032" s="4" t="s">
        <v>86</v>
      </c>
      <c r="B5032" s="135" t="s">
        <v>85</v>
      </c>
      <c r="C5032" s="136">
        <v>44759</v>
      </c>
      <c r="D5032" s="137" t="e" cm="1">
        <f t="array" ref="D5032">INDEX(Horimetros!#REF!,1,'Tabela Horímetros'!F5032)</f>
        <v>#REF!</v>
      </c>
      <c r="F5032">
        <f t="shared" si="79"/>
        <v>560</v>
      </c>
      <c r="H5032" s="59"/>
    </row>
    <row r="5033" spans="1:8">
      <c r="A5033" s="4" t="s">
        <v>59</v>
      </c>
      <c r="B5033" s="135" t="s">
        <v>58</v>
      </c>
      <c r="C5033" s="136">
        <v>44760</v>
      </c>
      <c r="D5033" s="137" cm="1">
        <f t="array" ref="D5033">INDEX(Horimetros!$4:$4,1,'Tabela Horímetros'!F5033)</f>
        <v>0</v>
      </c>
      <c r="F5033">
        <f t="shared" si="79"/>
        <v>561</v>
      </c>
      <c r="H5033" s="59"/>
    </row>
    <row r="5034" spans="1:8">
      <c r="A5034" s="4" t="s">
        <v>61</v>
      </c>
      <c r="B5034" s="135" t="s">
        <v>60</v>
      </c>
      <c r="C5034" s="136">
        <v>44760</v>
      </c>
      <c r="D5034" s="137" cm="1">
        <f t="array" ref="D5034">INDEX(Horimetros!$5:$5,1,'Tabela Horímetros'!F5034)</f>
        <v>28760</v>
      </c>
      <c r="F5034">
        <f t="shared" si="79"/>
        <v>561</v>
      </c>
      <c r="H5034" s="59"/>
    </row>
    <row r="5035" spans="1:8">
      <c r="A5035" s="4" t="s">
        <v>63</v>
      </c>
      <c r="B5035" s="135" t="s">
        <v>62</v>
      </c>
      <c r="C5035" s="136">
        <v>44760</v>
      </c>
      <c r="D5035" s="137" cm="1">
        <f t="array" ref="D5035">INDEX(Horimetros!$6:$6,1,'Tabela Horímetros'!F5035)</f>
        <v>24190</v>
      </c>
      <c r="F5035">
        <f t="shared" si="79"/>
        <v>561</v>
      </c>
      <c r="H5035" s="59"/>
    </row>
    <row r="5036" spans="1:8">
      <c r="A5036" s="4" t="s">
        <v>68</v>
      </c>
      <c r="B5036" s="135" t="s">
        <v>67</v>
      </c>
      <c r="C5036" s="136">
        <v>44760</v>
      </c>
      <c r="D5036" s="137" cm="1">
        <f t="array" ref="D5036">INDEX(Horimetros!$7:$7,1,'Tabela Horímetros'!F5036)</f>
        <v>28390</v>
      </c>
      <c r="F5036">
        <f t="shared" si="79"/>
        <v>561</v>
      </c>
      <c r="H5036" s="59"/>
    </row>
    <row r="5037" spans="1:8">
      <c r="A5037" s="4" t="s">
        <v>72</v>
      </c>
      <c r="B5037" s="135" t="s">
        <v>71</v>
      </c>
      <c r="C5037" s="136">
        <v>44760</v>
      </c>
      <c r="D5037" s="137" cm="1">
        <f t="array" ref="D5037">INDEX(Horimetros!$8:$8,1,'Tabela Horímetros'!F5037)</f>
        <v>26721</v>
      </c>
      <c r="F5037">
        <f t="shared" si="79"/>
        <v>561</v>
      </c>
      <c r="H5037" s="59"/>
    </row>
    <row r="5038" spans="1:8">
      <c r="A5038" s="4" t="s">
        <v>76</v>
      </c>
      <c r="B5038" s="135" t="s">
        <v>75</v>
      </c>
      <c r="C5038" s="136">
        <v>44760</v>
      </c>
      <c r="D5038" s="137" t="e" cm="1">
        <f t="array" ref="D5038">INDEX(Horimetros!#REF!,1,'Tabela Horímetros'!F5038)</f>
        <v>#REF!</v>
      </c>
      <c r="F5038">
        <f t="shared" si="79"/>
        <v>561</v>
      </c>
      <c r="H5038" s="59"/>
    </row>
    <row r="5039" spans="1:8">
      <c r="A5039" s="4" t="s">
        <v>80</v>
      </c>
      <c r="B5039" s="135" t="s">
        <v>79</v>
      </c>
      <c r="C5039" s="136">
        <v>44760</v>
      </c>
      <c r="D5039" s="137" t="e" cm="1">
        <f t="array" ref="D5039">INDEX(Horimetros!#REF!,1,'Tabela Horímetros'!F5039)</f>
        <v>#REF!</v>
      </c>
      <c r="F5039">
        <f t="shared" si="79"/>
        <v>561</v>
      </c>
      <c r="H5039" s="59"/>
    </row>
    <row r="5040" spans="1:8">
      <c r="A5040" s="4" t="s">
        <v>84</v>
      </c>
      <c r="B5040" s="135" t="s">
        <v>83</v>
      </c>
      <c r="C5040" s="136">
        <v>44760</v>
      </c>
      <c r="D5040" s="137" t="e" cm="1">
        <f t="array" ref="D5040">INDEX(Horimetros!#REF!,1,'Tabela Horímetros'!F5040)</f>
        <v>#REF!</v>
      </c>
      <c r="F5040">
        <f t="shared" si="79"/>
        <v>561</v>
      </c>
      <c r="H5040" s="59"/>
    </row>
    <row r="5041" spans="1:8">
      <c r="A5041" s="4" t="s">
        <v>86</v>
      </c>
      <c r="B5041" s="135" t="s">
        <v>85</v>
      </c>
      <c r="C5041" s="136">
        <v>44760</v>
      </c>
      <c r="D5041" s="137" t="e" cm="1">
        <f t="array" ref="D5041">INDEX(Horimetros!#REF!,1,'Tabela Horímetros'!F5041)</f>
        <v>#REF!</v>
      </c>
      <c r="F5041">
        <f t="shared" si="79"/>
        <v>561</v>
      </c>
      <c r="H5041" s="59"/>
    </row>
    <row r="5042" spans="1:8">
      <c r="A5042" s="4" t="s">
        <v>59</v>
      </c>
      <c r="B5042" s="135" t="s">
        <v>58</v>
      </c>
      <c r="C5042" s="136">
        <v>44761</v>
      </c>
      <c r="D5042" s="137" cm="1">
        <f t="array" ref="D5042">INDEX(Horimetros!$4:$4,1,'Tabela Horímetros'!F5042)</f>
        <v>0</v>
      </c>
      <c r="F5042">
        <f t="shared" si="79"/>
        <v>562</v>
      </c>
      <c r="H5042" s="59"/>
    </row>
    <row r="5043" spans="1:8">
      <c r="A5043" s="4" t="s">
        <v>61</v>
      </c>
      <c r="B5043" s="135" t="s">
        <v>60</v>
      </c>
      <c r="C5043" s="136">
        <v>44761</v>
      </c>
      <c r="D5043" s="137" cm="1">
        <f t="array" ref="D5043">INDEX(Horimetros!$5:$5,1,'Tabela Horímetros'!F5043)</f>
        <v>28780</v>
      </c>
      <c r="F5043">
        <f t="shared" si="79"/>
        <v>562</v>
      </c>
      <c r="H5043" s="59"/>
    </row>
    <row r="5044" spans="1:8">
      <c r="A5044" s="4" t="s">
        <v>63</v>
      </c>
      <c r="B5044" s="135" t="s">
        <v>62</v>
      </c>
      <c r="C5044" s="136">
        <v>44761</v>
      </c>
      <c r="D5044" s="137" cm="1">
        <f t="array" ref="D5044">INDEX(Horimetros!$6:$6,1,'Tabela Horímetros'!F5044)</f>
        <v>24190</v>
      </c>
      <c r="F5044">
        <f t="shared" si="79"/>
        <v>562</v>
      </c>
      <c r="H5044" s="59"/>
    </row>
    <row r="5045" spans="1:8">
      <c r="A5045" s="4" t="s">
        <v>68</v>
      </c>
      <c r="B5045" s="135" t="s">
        <v>67</v>
      </c>
      <c r="C5045" s="136">
        <v>44761</v>
      </c>
      <c r="D5045" s="137" cm="1">
        <f t="array" ref="D5045">INDEX(Horimetros!$7:$7,1,'Tabela Horímetros'!F5045)</f>
        <v>28410</v>
      </c>
      <c r="F5045">
        <f t="shared" si="79"/>
        <v>562</v>
      </c>
      <c r="H5045" s="59"/>
    </row>
    <row r="5046" spans="1:8">
      <c r="A5046" s="4" t="s">
        <v>72</v>
      </c>
      <c r="B5046" s="135" t="s">
        <v>71</v>
      </c>
      <c r="C5046" s="136">
        <v>44761</v>
      </c>
      <c r="D5046" s="137" cm="1">
        <f t="array" ref="D5046">INDEX(Horimetros!$8:$8,1,'Tabela Horímetros'!F5046)</f>
        <v>26741</v>
      </c>
      <c r="F5046">
        <f t="shared" si="79"/>
        <v>562</v>
      </c>
      <c r="H5046" s="59"/>
    </row>
    <row r="5047" spans="1:8">
      <c r="A5047" s="4" t="s">
        <v>76</v>
      </c>
      <c r="B5047" s="135" t="s">
        <v>75</v>
      </c>
      <c r="C5047" s="136">
        <v>44761</v>
      </c>
      <c r="D5047" s="137" t="e" cm="1">
        <f t="array" ref="D5047">INDEX(Horimetros!#REF!,1,'Tabela Horímetros'!F5047)</f>
        <v>#REF!</v>
      </c>
      <c r="F5047">
        <f t="shared" si="79"/>
        <v>562</v>
      </c>
      <c r="H5047" s="59"/>
    </row>
    <row r="5048" spans="1:8">
      <c r="A5048" s="4" t="s">
        <v>80</v>
      </c>
      <c r="B5048" s="135" t="s">
        <v>79</v>
      </c>
      <c r="C5048" s="136">
        <v>44761</v>
      </c>
      <c r="D5048" s="137" t="e" cm="1">
        <f t="array" ref="D5048">INDEX(Horimetros!#REF!,1,'Tabela Horímetros'!F5048)</f>
        <v>#REF!</v>
      </c>
      <c r="F5048">
        <f t="shared" si="79"/>
        <v>562</v>
      </c>
      <c r="H5048" s="59"/>
    </row>
    <row r="5049" spans="1:8">
      <c r="A5049" s="4" t="s">
        <v>84</v>
      </c>
      <c r="B5049" s="135" t="s">
        <v>83</v>
      </c>
      <c r="C5049" s="136">
        <v>44761</v>
      </c>
      <c r="D5049" s="137" t="e" cm="1">
        <f t="array" ref="D5049">INDEX(Horimetros!#REF!,1,'Tabela Horímetros'!F5049)</f>
        <v>#REF!</v>
      </c>
      <c r="F5049">
        <f t="shared" si="79"/>
        <v>562</v>
      </c>
      <c r="H5049" s="59"/>
    </row>
    <row r="5050" spans="1:8">
      <c r="A5050" s="4" t="s">
        <v>86</v>
      </c>
      <c r="B5050" s="135" t="s">
        <v>85</v>
      </c>
      <c r="C5050" s="136">
        <v>44761</v>
      </c>
      <c r="D5050" s="137" t="e" cm="1">
        <f t="array" ref="D5050">INDEX(Horimetros!#REF!,1,'Tabela Horímetros'!F5050)</f>
        <v>#REF!</v>
      </c>
      <c r="F5050">
        <f t="shared" si="79"/>
        <v>562</v>
      </c>
      <c r="H5050" s="59"/>
    </row>
    <row r="5051" spans="1:8">
      <c r="A5051" s="4" t="s">
        <v>59</v>
      </c>
      <c r="B5051" s="135" t="s">
        <v>58</v>
      </c>
      <c r="C5051" s="136">
        <v>44762</v>
      </c>
      <c r="D5051" s="137" cm="1">
        <f t="array" ref="D5051">INDEX(Horimetros!$4:$4,1,'Tabela Horímetros'!F5051)</f>
        <v>0</v>
      </c>
      <c r="F5051">
        <f t="shared" si="79"/>
        <v>563</v>
      </c>
      <c r="H5051" s="59"/>
    </row>
    <row r="5052" spans="1:8">
      <c r="A5052" s="4" t="s">
        <v>61</v>
      </c>
      <c r="B5052" s="135" t="s">
        <v>60</v>
      </c>
      <c r="C5052" s="136">
        <v>44762</v>
      </c>
      <c r="D5052" s="137" cm="1">
        <f t="array" ref="D5052">INDEX(Horimetros!$5:$5,1,'Tabela Horímetros'!F5052)</f>
        <v>28799</v>
      </c>
      <c r="F5052">
        <f t="shared" si="79"/>
        <v>563</v>
      </c>
      <c r="H5052" s="59"/>
    </row>
    <row r="5053" spans="1:8">
      <c r="A5053" s="4" t="s">
        <v>63</v>
      </c>
      <c r="B5053" s="135" t="s">
        <v>62</v>
      </c>
      <c r="C5053" s="136">
        <v>44762</v>
      </c>
      <c r="D5053" s="137" cm="1">
        <f t="array" ref="D5053">INDEX(Horimetros!$6:$6,1,'Tabela Horímetros'!F5053)</f>
        <v>24190</v>
      </c>
      <c r="F5053">
        <f t="shared" si="79"/>
        <v>563</v>
      </c>
      <c r="H5053" s="59"/>
    </row>
    <row r="5054" spans="1:8">
      <c r="A5054" s="4" t="s">
        <v>68</v>
      </c>
      <c r="B5054" s="135" t="s">
        <v>67</v>
      </c>
      <c r="C5054" s="136">
        <v>44762</v>
      </c>
      <c r="D5054" s="137" cm="1">
        <f t="array" ref="D5054">INDEX(Horimetros!$7:$7,1,'Tabela Horímetros'!F5054)</f>
        <v>28428</v>
      </c>
      <c r="F5054">
        <f t="shared" si="79"/>
        <v>563</v>
      </c>
      <c r="H5054" s="59"/>
    </row>
    <row r="5055" spans="1:8">
      <c r="A5055" s="4" t="s">
        <v>72</v>
      </c>
      <c r="B5055" s="135" t="s">
        <v>71</v>
      </c>
      <c r="C5055" s="136">
        <v>44762</v>
      </c>
      <c r="D5055" s="137" cm="1">
        <f t="array" ref="D5055">INDEX(Horimetros!$8:$8,1,'Tabela Horímetros'!F5055)</f>
        <v>26754</v>
      </c>
      <c r="F5055">
        <f t="shared" si="79"/>
        <v>563</v>
      </c>
      <c r="H5055" s="59"/>
    </row>
    <row r="5056" spans="1:8">
      <c r="A5056" s="4" t="s">
        <v>76</v>
      </c>
      <c r="B5056" s="135" t="s">
        <v>75</v>
      </c>
      <c r="C5056" s="136">
        <v>44762</v>
      </c>
      <c r="D5056" s="137" t="e" cm="1">
        <f t="array" ref="D5056">INDEX(Horimetros!#REF!,1,'Tabela Horímetros'!F5056)</f>
        <v>#REF!</v>
      </c>
      <c r="F5056">
        <f t="shared" si="79"/>
        <v>563</v>
      </c>
      <c r="H5056" s="59"/>
    </row>
    <row r="5057" spans="1:8">
      <c r="A5057" s="4" t="s">
        <v>80</v>
      </c>
      <c r="B5057" s="135" t="s">
        <v>79</v>
      </c>
      <c r="C5057" s="136">
        <v>44762</v>
      </c>
      <c r="D5057" s="137" t="e" cm="1">
        <f t="array" ref="D5057">INDEX(Horimetros!#REF!,1,'Tabela Horímetros'!F5057)</f>
        <v>#REF!</v>
      </c>
      <c r="F5057">
        <f t="shared" si="79"/>
        <v>563</v>
      </c>
      <c r="H5057" s="59"/>
    </row>
    <row r="5058" spans="1:8">
      <c r="A5058" s="4" t="s">
        <v>84</v>
      </c>
      <c r="B5058" s="135" t="s">
        <v>83</v>
      </c>
      <c r="C5058" s="136">
        <v>44762</v>
      </c>
      <c r="D5058" s="137" t="e" cm="1">
        <f t="array" ref="D5058">INDEX(Horimetros!#REF!,1,'Tabela Horímetros'!F5058)</f>
        <v>#REF!</v>
      </c>
      <c r="F5058">
        <f t="shared" si="79"/>
        <v>563</v>
      </c>
      <c r="H5058" s="59"/>
    </row>
    <row r="5059" spans="1:8">
      <c r="A5059" s="4" t="s">
        <v>86</v>
      </c>
      <c r="B5059" s="135" t="s">
        <v>85</v>
      </c>
      <c r="C5059" s="136">
        <v>44762</v>
      </c>
      <c r="D5059" s="137" t="e" cm="1">
        <f t="array" ref="D5059">INDEX(Horimetros!#REF!,1,'Tabela Horímetros'!F5059)</f>
        <v>#REF!</v>
      </c>
      <c r="F5059">
        <f t="shared" si="79"/>
        <v>563</v>
      </c>
      <c r="H5059" s="59"/>
    </row>
    <row r="5060" spans="1:8">
      <c r="A5060" s="4" t="s">
        <v>59</v>
      </c>
      <c r="B5060" s="135" t="s">
        <v>58</v>
      </c>
      <c r="C5060" s="136">
        <v>44763</v>
      </c>
      <c r="D5060" s="137" cm="1">
        <f t="array" ref="D5060">INDEX(Horimetros!$4:$4,1,'Tabela Horímetros'!F5060)</f>
        <v>0</v>
      </c>
      <c r="F5060">
        <f t="shared" si="79"/>
        <v>564</v>
      </c>
      <c r="H5060" s="59"/>
    </row>
    <row r="5061" spans="1:8">
      <c r="A5061" s="4" t="s">
        <v>61</v>
      </c>
      <c r="B5061" s="135" t="s">
        <v>60</v>
      </c>
      <c r="C5061" s="136">
        <v>44763</v>
      </c>
      <c r="D5061" s="137" cm="1">
        <f t="array" ref="D5061">INDEX(Horimetros!$5:$5,1,'Tabela Horímetros'!F5061)</f>
        <v>28810</v>
      </c>
      <c r="F5061">
        <f t="shared" si="79"/>
        <v>564</v>
      </c>
      <c r="H5061" s="59"/>
    </row>
    <row r="5062" spans="1:8">
      <c r="A5062" s="4" t="s">
        <v>63</v>
      </c>
      <c r="B5062" s="135" t="s">
        <v>62</v>
      </c>
      <c r="C5062" s="136">
        <v>44763</v>
      </c>
      <c r="D5062" s="137" cm="1">
        <f t="array" ref="D5062">INDEX(Horimetros!$6:$6,1,'Tabela Horímetros'!F5062)</f>
        <v>24190</v>
      </c>
      <c r="F5062">
        <f t="shared" si="79"/>
        <v>564</v>
      </c>
      <c r="H5062" s="59"/>
    </row>
    <row r="5063" spans="1:8">
      <c r="A5063" s="4" t="s">
        <v>68</v>
      </c>
      <c r="B5063" s="135" t="s">
        <v>67</v>
      </c>
      <c r="C5063" s="136">
        <v>44763</v>
      </c>
      <c r="D5063" s="137" cm="1">
        <f t="array" ref="D5063">INDEX(Horimetros!$7:$7,1,'Tabela Horímetros'!F5063)</f>
        <v>28439</v>
      </c>
      <c r="F5063">
        <f t="shared" si="79"/>
        <v>564</v>
      </c>
      <c r="H5063" s="59"/>
    </row>
    <row r="5064" spans="1:8">
      <c r="A5064" s="4" t="s">
        <v>72</v>
      </c>
      <c r="B5064" s="135" t="s">
        <v>71</v>
      </c>
      <c r="C5064" s="136">
        <v>44763</v>
      </c>
      <c r="D5064" s="137" cm="1">
        <f t="array" ref="D5064">INDEX(Horimetros!$8:$8,1,'Tabela Horímetros'!F5064)</f>
        <v>26756</v>
      </c>
      <c r="F5064">
        <f t="shared" si="79"/>
        <v>564</v>
      </c>
      <c r="H5064" s="59"/>
    </row>
    <row r="5065" spans="1:8">
      <c r="A5065" s="4" t="s">
        <v>76</v>
      </c>
      <c r="B5065" s="135" t="s">
        <v>75</v>
      </c>
      <c r="C5065" s="136">
        <v>44763</v>
      </c>
      <c r="D5065" s="137" t="e" cm="1">
        <f t="array" ref="D5065">INDEX(Horimetros!#REF!,1,'Tabela Horímetros'!F5065)</f>
        <v>#REF!</v>
      </c>
      <c r="F5065">
        <f t="shared" si="79"/>
        <v>564</v>
      </c>
      <c r="H5065" s="59"/>
    </row>
    <row r="5066" spans="1:8">
      <c r="A5066" s="4" t="s">
        <v>80</v>
      </c>
      <c r="B5066" s="135" t="s">
        <v>79</v>
      </c>
      <c r="C5066" s="136">
        <v>44763</v>
      </c>
      <c r="D5066" s="137" t="e" cm="1">
        <f t="array" ref="D5066">INDEX(Horimetros!#REF!,1,'Tabela Horímetros'!F5066)</f>
        <v>#REF!</v>
      </c>
      <c r="F5066">
        <f t="shared" si="79"/>
        <v>564</v>
      </c>
      <c r="H5066" s="59"/>
    </row>
    <row r="5067" spans="1:8">
      <c r="A5067" s="4" t="s">
        <v>84</v>
      </c>
      <c r="B5067" s="135" t="s">
        <v>83</v>
      </c>
      <c r="C5067" s="136">
        <v>44763</v>
      </c>
      <c r="D5067" s="137" t="e" cm="1">
        <f t="array" ref="D5067">INDEX(Horimetros!#REF!,1,'Tabela Horímetros'!F5067)</f>
        <v>#REF!</v>
      </c>
      <c r="F5067">
        <f t="shared" si="79"/>
        <v>564</v>
      </c>
      <c r="H5067" s="59"/>
    </row>
    <row r="5068" spans="1:8">
      <c r="A5068" s="4" t="s">
        <v>86</v>
      </c>
      <c r="B5068" s="135" t="s">
        <v>85</v>
      </c>
      <c r="C5068" s="136">
        <v>44763</v>
      </c>
      <c r="D5068" s="137" t="e" cm="1">
        <f t="array" ref="D5068">INDEX(Horimetros!#REF!,1,'Tabela Horímetros'!F5068)</f>
        <v>#REF!</v>
      </c>
      <c r="F5068">
        <f t="shared" si="79"/>
        <v>564</v>
      </c>
      <c r="H5068" s="59"/>
    </row>
    <row r="5069" spans="1:8">
      <c r="A5069" s="4" t="s">
        <v>59</v>
      </c>
      <c r="B5069" s="135" t="s">
        <v>58</v>
      </c>
      <c r="C5069" s="136">
        <v>44764</v>
      </c>
      <c r="D5069" s="137" cm="1">
        <f t="array" ref="D5069">INDEX(Horimetros!$4:$4,1,'Tabela Horímetros'!F5069)</f>
        <v>0</v>
      </c>
      <c r="F5069">
        <f t="shared" si="79"/>
        <v>565</v>
      </c>
      <c r="H5069" s="59"/>
    </row>
    <row r="5070" spans="1:8">
      <c r="A5070" s="4" t="s">
        <v>61</v>
      </c>
      <c r="B5070" s="135" t="s">
        <v>60</v>
      </c>
      <c r="C5070" s="136">
        <v>44764</v>
      </c>
      <c r="D5070" s="137" cm="1">
        <f t="array" ref="D5070">INDEX(Horimetros!$5:$5,1,'Tabela Horímetros'!F5070)</f>
        <v>28815</v>
      </c>
      <c r="F5070">
        <f t="shared" si="79"/>
        <v>565</v>
      </c>
      <c r="H5070" s="59"/>
    </row>
    <row r="5071" spans="1:8">
      <c r="A5071" s="4" t="s">
        <v>63</v>
      </c>
      <c r="B5071" s="135" t="s">
        <v>62</v>
      </c>
      <c r="C5071" s="136">
        <v>44764</v>
      </c>
      <c r="D5071" s="137" cm="1">
        <f t="array" ref="D5071">INDEX(Horimetros!$6:$6,1,'Tabela Horímetros'!F5071)</f>
        <v>24190</v>
      </c>
      <c r="F5071">
        <f t="shared" si="79"/>
        <v>565</v>
      </c>
      <c r="H5071" s="59"/>
    </row>
    <row r="5072" spans="1:8">
      <c r="A5072" s="4" t="s">
        <v>68</v>
      </c>
      <c r="B5072" s="135" t="s">
        <v>67</v>
      </c>
      <c r="C5072" s="136">
        <v>44764</v>
      </c>
      <c r="D5072" s="137" cm="1">
        <f t="array" ref="D5072">INDEX(Horimetros!$7:$7,1,'Tabela Horímetros'!F5072)</f>
        <v>28451</v>
      </c>
      <c r="F5072">
        <f t="shared" si="79"/>
        <v>565</v>
      </c>
      <c r="H5072" s="59"/>
    </row>
    <row r="5073" spans="1:8">
      <c r="A5073" s="4" t="s">
        <v>72</v>
      </c>
      <c r="B5073" s="135" t="s">
        <v>71</v>
      </c>
      <c r="C5073" s="136">
        <v>44764</v>
      </c>
      <c r="D5073" s="137" cm="1">
        <f t="array" ref="D5073">INDEX(Horimetros!$8:$8,1,'Tabela Horímetros'!F5073)</f>
        <v>26760</v>
      </c>
      <c r="F5073">
        <f t="shared" si="79"/>
        <v>565</v>
      </c>
      <c r="H5073" s="59"/>
    </row>
    <row r="5074" spans="1:8">
      <c r="A5074" s="4" t="s">
        <v>76</v>
      </c>
      <c r="B5074" s="135" t="s">
        <v>75</v>
      </c>
      <c r="C5074" s="136">
        <v>44764</v>
      </c>
      <c r="D5074" s="137" t="e" cm="1">
        <f t="array" ref="D5074">INDEX(Horimetros!#REF!,1,'Tabela Horímetros'!F5074)</f>
        <v>#REF!</v>
      </c>
      <c r="F5074">
        <f t="shared" si="79"/>
        <v>565</v>
      </c>
      <c r="H5074" s="59"/>
    </row>
    <row r="5075" spans="1:8">
      <c r="A5075" s="4" t="s">
        <v>80</v>
      </c>
      <c r="B5075" s="135" t="s">
        <v>79</v>
      </c>
      <c r="C5075" s="136">
        <v>44764</v>
      </c>
      <c r="D5075" s="137" t="e" cm="1">
        <f t="array" ref="D5075">INDEX(Horimetros!#REF!,1,'Tabela Horímetros'!F5075)</f>
        <v>#REF!</v>
      </c>
      <c r="F5075">
        <f t="shared" si="79"/>
        <v>565</v>
      </c>
      <c r="H5075" s="59"/>
    </row>
    <row r="5076" spans="1:8">
      <c r="A5076" s="4" t="s">
        <v>84</v>
      </c>
      <c r="B5076" s="135" t="s">
        <v>83</v>
      </c>
      <c r="C5076" s="136">
        <v>44764</v>
      </c>
      <c r="D5076" s="137" t="e" cm="1">
        <f t="array" ref="D5076">INDEX(Horimetros!#REF!,1,'Tabela Horímetros'!F5076)</f>
        <v>#REF!</v>
      </c>
      <c r="F5076">
        <f t="shared" si="79"/>
        <v>565</v>
      </c>
      <c r="H5076" s="59"/>
    </row>
    <row r="5077" spans="1:8">
      <c r="A5077" s="4" t="s">
        <v>86</v>
      </c>
      <c r="B5077" s="135" t="s">
        <v>85</v>
      </c>
      <c r="C5077" s="136">
        <v>44764</v>
      </c>
      <c r="D5077" s="137" t="e" cm="1">
        <f t="array" ref="D5077">INDEX(Horimetros!#REF!,1,'Tabela Horímetros'!F5077)</f>
        <v>#REF!</v>
      </c>
      <c r="F5077">
        <f t="shared" ref="F5077:F5140" si="80">F5068+1</f>
        <v>565</v>
      </c>
      <c r="H5077" s="59"/>
    </row>
    <row r="5078" spans="1:8">
      <c r="A5078" s="4" t="s">
        <v>59</v>
      </c>
      <c r="B5078" s="135" t="s">
        <v>58</v>
      </c>
      <c r="C5078" s="136">
        <v>44765</v>
      </c>
      <c r="D5078" s="137" cm="1">
        <f t="array" ref="D5078">INDEX(Horimetros!$4:$4,1,'Tabela Horímetros'!F5078)</f>
        <v>0</v>
      </c>
      <c r="F5078">
        <f t="shared" si="80"/>
        <v>566</v>
      </c>
      <c r="H5078" s="59"/>
    </row>
    <row r="5079" spans="1:8">
      <c r="A5079" s="4" t="s">
        <v>61</v>
      </c>
      <c r="B5079" s="135" t="s">
        <v>60</v>
      </c>
      <c r="C5079" s="136">
        <v>44765</v>
      </c>
      <c r="D5079" s="137" cm="1">
        <f t="array" ref="D5079">INDEX(Horimetros!$5:$5,1,'Tabela Horímetros'!F5079)</f>
        <v>28839</v>
      </c>
      <c r="F5079">
        <f t="shared" si="80"/>
        <v>566</v>
      </c>
      <c r="H5079" s="59"/>
    </row>
    <row r="5080" spans="1:8">
      <c r="A5080" s="4" t="s">
        <v>63</v>
      </c>
      <c r="B5080" s="135" t="s">
        <v>62</v>
      </c>
      <c r="C5080" s="136">
        <v>44765</v>
      </c>
      <c r="D5080" s="137" cm="1">
        <f t="array" ref="D5080">INDEX(Horimetros!$6:$6,1,'Tabela Horímetros'!F5080)</f>
        <v>24190</v>
      </c>
      <c r="F5080">
        <f t="shared" si="80"/>
        <v>566</v>
      </c>
      <c r="H5080" s="59"/>
    </row>
    <row r="5081" spans="1:8">
      <c r="A5081" s="4" t="s">
        <v>68</v>
      </c>
      <c r="B5081" s="135" t="s">
        <v>67</v>
      </c>
      <c r="C5081" s="136">
        <v>44765</v>
      </c>
      <c r="D5081" s="137" cm="1">
        <f t="array" ref="D5081">INDEX(Horimetros!$7:$7,1,'Tabela Horímetros'!F5081)</f>
        <v>28465</v>
      </c>
      <c r="F5081">
        <f t="shared" si="80"/>
        <v>566</v>
      </c>
      <c r="H5081" s="59"/>
    </row>
    <row r="5082" spans="1:8">
      <c r="A5082" s="4" t="s">
        <v>72</v>
      </c>
      <c r="B5082" s="135" t="s">
        <v>71</v>
      </c>
      <c r="C5082" s="136">
        <v>44765</v>
      </c>
      <c r="D5082" s="137" cm="1">
        <f t="array" ref="D5082">INDEX(Horimetros!$8:$8,1,'Tabela Horímetros'!F5082)</f>
        <v>26767</v>
      </c>
      <c r="F5082">
        <f t="shared" si="80"/>
        <v>566</v>
      </c>
      <c r="H5082" s="59"/>
    </row>
    <row r="5083" spans="1:8">
      <c r="A5083" s="4" t="s">
        <v>76</v>
      </c>
      <c r="B5083" s="135" t="s">
        <v>75</v>
      </c>
      <c r="C5083" s="136">
        <v>44765</v>
      </c>
      <c r="D5083" s="137" t="e" cm="1">
        <f t="array" ref="D5083">INDEX(Horimetros!#REF!,1,'Tabela Horímetros'!F5083)</f>
        <v>#REF!</v>
      </c>
      <c r="F5083">
        <f t="shared" si="80"/>
        <v>566</v>
      </c>
      <c r="H5083" s="59"/>
    </row>
    <row r="5084" spans="1:8">
      <c r="A5084" s="4" t="s">
        <v>80</v>
      </c>
      <c r="B5084" s="135" t="s">
        <v>79</v>
      </c>
      <c r="C5084" s="136">
        <v>44765</v>
      </c>
      <c r="D5084" s="137" t="e" cm="1">
        <f t="array" ref="D5084">INDEX(Horimetros!#REF!,1,'Tabela Horímetros'!F5084)</f>
        <v>#REF!</v>
      </c>
      <c r="F5084">
        <f t="shared" si="80"/>
        <v>566</v>
      </c>
      <c r="H5084" s="59"/>
    </row>
    <row r="5085" spans="1:8">
      <c r="A5085" s="4" t="s">
        <v>84</v>
      </c>
      <c r="B5085" s="135" t="s">
        <v>83</v>
      </c>
      <c r="C5085" s="136">
        <v>44765</v>
      </c>
      <c r="D5085" s="137" t="e" cm="1">
        <f t="array" ref="D5085">INDEX(Horimetros!#REF!,1,'Tabela Horímetros'!F5085)</f>
        <v>#REF!</v>
      </c>
      <c r="F5085">
        <f t="shared" si="80"/>
        <v>566</v>
      </c>
      <c r="H5085" s="59"/>
    </row>
    <row r="5086" spans="1:8">
      <c r="A5086" s="4" t="s">
        <v>86</v>
      </c>
      <c r="B5086" s="135" t="s">
        <v>85</v>
      </c>
      <c r="C5086" s="136">
        <v>44765</v>
      </c>
      <c r="D5086" s="137" t="e" cm="1">
        <f t="array" ref="D5086">INDEX(Horimetros!#REF!,1,'Tabela Horímetros'!F5086)</f>
        <v>#REF!</v>
      </c>
      <c r="F5086">
        <f t="shared" si="80"/>
        <v>566</v>
      </c>
      <c r="H5086" s="59"/>
    </row>
    <row r="5087" spans="1:8">
      <c r="A5087" s="4" t="s">
        <v>59</v>
      </c>
      <c r="B5087" s="135" t="s">
        <v>58</v>
      </c>
      <c r="C5087" s="136">
        <v>44766</v>
      </c>
      <c r="D5087" s="137" cm="1">
        <f t="array" ref="D5087">INDEX(Horimetros!$4:$4,1,'Tabela Horímetros'!F5087)</f>
        <v>0</v>
      </c>
      <c r="F5087">
        <f t="shared" si="80"/>
        <v>567</v>
      </c>
      <c r="H5087" s="59"/>
    </row>
    <row r="5088" spans="1:8">
      <c r="A5088" s="4" t="s">
        <v>61</v>
      </c>
      <c r="B5088" s="135" t="s">
        <v>60</v>
      </c>
      <c r="C5088" s="136">
        <v>44766</v>
      </c>
      <c r="D5088" s="137" cm="1">
        <f t="array" ref="D5088">INDEX(Horimetros!$5:$5,1,'Tabela Horímetros'!F5088)</f>
        <v>28853</v>
      </c>
      <c r="F5088">
        <f t="shared" si="80"/>
        <v>567</v>
      </c>
      <c r="H5088" s="59"/>
    </row>
    <row r="5089" spans="1:8">
      <c r="A5089" s="4" t="s">
        <v>63</v>
      </c>
      <c r="B5089" s="135" t="s">
        <v>62</v>
      </c>
      <c r="C5089" s="136">
        <v>44766</v>
      </c>
      <c r="D5089" s="137" cm="1">
        <f t="array" ref="D5089">INDEX(Horimetros!$6:$6,1,'Tabela Horímetros'!F5089)</f>
        <v>24190</v>
      </c>
      <c r="F5089">
        <f t="shared" si="80"/>
        <v>567</v>
      </c>
      <c r="H5089" s="59"/>
    </row>
    <row r="5090" spans="1:8">
      <c r="A5090" s="4" t="s">
        <v>68</v>
      </c>
      <c r="B5090" s="135" t="s">
        <v>67</v>
      </c>
      <c r="C5090" s="136">
        <v>44766</v>
      </c>
      <c r="D5090" s="137" cm="1">
        <f t="array" ref="D5090">INDEX(Horimetros!$7:$7,1,'Tabela Horímetros'!F5090)</f>
        <v>28477</v>
      </c>
      <c r="F5090">
        <f t="shared" si="80"/>
        <v>567</v>
      </c>
      <c r="H5090" s="59"/>
    </row>
    <row r="5091" spans="1:8">
      <c r="A5091" s="4" t="s">
        <v>72</v>
      </c>
      <c r="B5091" s="135" t="s">
        <v>71</v>
      </c>
      <c r="C5091" s="136">
        <v>44766</v>
      </c>
      <c r="D5091" s="137" cm="1">
        <f t="array" ref="D5091">INDEX(Horimetros!$8:$8,1,'Tabela Horímetros'!F5091)</f>
        <v>26781</v>
      </c>
      <c r="F5091">
        <f t="shared" si="80"/>
        <v>567</v>
      </c>
      <c r="H5091" s="59"/>
    </row>
    <row r="5092" spans="1:8">
      <c r="A5092" s="4" t="s">
        <v>76</v>
      </c>
      <c r="B5092" s="135" t="s">
        <v>75</v>
      </c>
      <c r="C5092" s="136">
        <v>44766</v>
      </c>
      <c r="D5092" s="137" t="e" cm="1">
        <f t="array" ref="D5092">INDEX(Horimetros!#REF!,1,'Tabela Horímetros'!F5092)</f>
        <v>#REF!</v>
      </c>
      <c r="F5092">
        <f t="shared" si="80"/>
        <v>567</v>
      </c>
      <c r="H5092" s="59"/>
    </row>
    <row r="5093" spans="1:8">
      <c r="A5093" s="4" t="s">
        <v>80</v>
      </c>
      <c r="B5093" s="135" t="s">
        <v>79</v>
      </c>
      <c r="C5093" s="136">
        <v>44766</v>
      </c>
      <c r="D5093" s="137" t="e" cm="1">
        <f t="array" ref="D5093">INDEX(Horimetros!#REF!,1,'Tabela Horímetros'!F5093)</f>
        <v>#REF!</v>
      </c>
      <c r="F5093">
        <f t="shared" si="80"/>
        <v>567</v>
      </c>
      <c r="H5093" s="59"/>
    </row>
    <row r="5094" spans="1:8">
      <c r="A5094" s="4" t="s">
        <v>84</v>
      </c>
      <c r="B5094" s="135" t="s">
        <v>83</v>
      </c>
      <c r="C5094" s="136">
        <v>44766</v>
      </c>
      <c r="D5094" s="137" t="e" cm="1">
        <f t="array" ref="D5094">INDEX(Horimetros!#REF!,1,'Tabela Horímetros'!F5094)</f>
        <v>#REF!</v>
      </c>
      <c r="F5094">
        <f t="shared" si="80"/>
        <v>567</v>
      </c>
      <c r="H5094" s="59"/>
    </row>
    <row r="5095" spans="1:8">
      <c r="A5095" s="4" t="s">
        <v>86</v>
      </c>
      <c r="B5095" s="135" t="s">
        <v>85</v>
      </c>
      <c r="C5095" s="136">
        <v>44766</v>
      </c>
      <c r="D5095" s="137" t="e" cm="1">
        <f t="array" ref="D5095">INDEX(Horimetros!#REF!,1,'Tabela Horímetros'!F5095)</f>
        <v>#REF!</v>
      </c>
      <c r="F5095">
        <f t="shared" si="80"/>
        <v>567</v>
      </c>
      <c r="H5095" s="59"/>
    </row>
    <row r="5096" spans="1:8">
      <c r="A5096" s="4" t="s">
        <v>59</v>
      </c>
      <c r="B5096" s="135" t="s">
        <v>58</v>
      </c>
      <c r="C5096" s="136">
        <v>44767</v>
      </c>
      <c r="D5096" s="137" cm="1">
        <f t="array" ref="D5096">INDEX(Horimetros!$4:$4,1,'Tabela Horímetros'!F5096)</f>
        <v>0</v>
      </c>
      <c r="F5096">
        <f t="shared" si="80"/>
        <v>568</v>
      </c>
      <c r="H5096" s="59"/>
    </row>
    <row r="5097" spans="1:8">
      <c r="A5097" s="4" t="s">
        <v>61</v>
      </c>
      <c r="B5097" s="135" t="s">
        <v>60</v>
      </c>
      <c r="C5097" s="136">
        <v>44767</v>
      </c>
      <c r="D5097" s="137" cm="1">
        <f t="array" ref="D5097">INDEX(Horimetros!$5:$5,1,'Tabela Horímetros'!F5097)</f>
        <v>28867</v>
      </c>
      <c r="F5097">
        <f t="shared" si="80"/>
        <v>568</v>
      </c>
      <c r="H5097" s="59"/>
    </row>
    <row r="5098" spans="1:8">
      <c r="A5098" s="4" t="s">
        <v>63</v>
      </c>
      <c r="B5098" s="135" t="s">
        <v>62</v>
      </c>
      <c r="C5098" s="136">
        <v>44767</v>
      </c>
      <c r="D5098" s="137" cm="1">
        <f t="array" ref="D5098">INDEX(Horimetros!$6:$6,1,'Tabela Horímetros'!F5098)</f>
        <v>24190</v>
      </c>
      <c r="F5098">
        <f t="shared" si="80"/>
        <v>568</v>
      </c>
      <c r="H5098" s="59"/>
    </row>
    <row r="5099" spans="1:8">
      <c r="A5099" s="4" t="s">
        <v>68</v>
      </c>
      <c r="B5099" s="135" t="s">
        <v>67</v>
      </c>
      <c r="C5099" s="136">
        <v>44767</v>
      </c>
      <c r="D5099" s="137" cm="1">
        <f t="array" ref="D5099">INDEX(Horimetros!$7:$7,1,'Tabela Horímetros'!F5099)</f>
        <v>28495</v>
      </c>
      <c r="F5099">
        <f t="shared" si="80"/>
        <v>568</v>
      </c>
      <c r="H5099" s="59"/>
    </row>
    <row r="5100" spans="1:8">
      <c r="A5100" s="4" t="s">
        <v>72</v>
      </c>
      <c r="B5100" s="135" t="s">
        <v>71</v>
      </c>
      <c r="C5100" s="136">
        <v>44767</v>
      </c>
      <c r="D5100" s="137" cm="1">
        <f t="array" ref="D5100">INDEX(Horimetros!$8:$8,1,'Tabela Horímetros'!F5100)</f>
        <v>26798</v>
      </c>
      <c r="F5100">
        <f t="shared" si="80"/>
        <v>568</v>
      </c>
      <c r="H5100" s="59"/>
    </row>
    <row r="5101" spans="1:8">
      <c r="A5101" s="4" t="s">
        <v>76</v>
      </c>
      <c r="B5101" s="135" t="s">
        <v>75</v>
      </c>
      <c r="C5101" s="136">
        <v>44767</v>
      </c>
      <c r="D5101" s="137" t="e" cm="1">
        <f t="array" ref="D5101">INDEX(Horimetros!#REF!,1,'Tabela Horímetros'!F5101)</f>
        <v>#REF!</v>
      </c>
      <c r="F5101">
        <f t="shared" si="80"/>
        <v>568</v>
      </c>
      <c r="H5101" s="59"/>
    </row>
    <row r="5102" spans="1:8">
      <c r="A5102" s="4" t="s">
        <v>80</v>
      </c>
      <c r="B5102" s="135" t="s">
        <v>79</v>
      </c>
      <c r="C5102" s="136">
        <v>44767</v>
      </c>
      <c r="D5102" s="137" t="e" cm="1">
        <f t="array" ref="D5102">INDEX(Horimetros!#REF!,1,'Tabela Horímetros'!F5102)</f>
        <v>#REF!</v>
      </c>
      <c r="F5102">
        <f t="shared" si="80"/>
        <v>568</v>
      </c>
      <c r="H5102" s="59"/>
    </row>
    <row r="5103" spans="1:8">
      <c r="A5103" s="4" t="s">
        <v>84</v>
      </c>
      <c r="B5103" s="135" t="s">
        <v>83</v>
      </c>
      <c r="C5103" s="136">
        <v>44767</v>
      </c>
      <c r="D5103" s="137" t="e" cm="1">
        <f t="array" ref="D5103">INDEX(Horimetros!#REF!,1,'Tabela Horímetros'!F5103)</f>
        <v>#REF!</v>
      </c>
      <c r="F5103">
        <f t="shared" si="80"/>
        <v>568</v>
      </c>
      <c r="H5103" s="59"/>
    </row>
    <row r="5104" spans="1:8">
      <c r="A5104" s="4" t="s">
        <v>86</v>
      </c>
      <c r="B5104" s="135" t="s">
        <v>85</v>
      </c>
      <c r="C5104" s="136">
        <v>44767</v>
      </c>
      <c r="D5104" s="137" t="e" cm="1">
        <f t="array" ref="D5104">INDEX(Horimetros!#REF!,1,'Tabela Horímetros'!F5104)</f>
        <v>#REF!</v>
      </c>
      <c r="F5104">
        <f t="shared" si="80"/>
        <v>568</v>
      </c>
      <c r="H5104" s="59"/>
    </row>
    <row r="5105" spans="1:8">
      <c r="A5105" s="4" t="s">
        <v>59</v>
      </c>
      <c r="B5105" s="135" t="s">
        <v>58</v>
      </c>
      <c r="C5105" s="136">
        <v>44768</v>
      </c>
      <c r="D5105" s="137" cm="1">
        <f t="array" ref="D5105">INDEX(Horimetros!$4:$4,1,'Tabela Horímetros'!F5105)</f>
        <v>0</v>
      </c>
      <c r="F5105">
        <f t="shared" si="80"/>
        <v>569</v>
      </c>
      <c r="H5105" s="59"/>
    </row>
    <row r="5106" spans="1:8">
      <c r="A5106" s="4" t="s">
        <v>61</v>
      </c>
      <c r="B5106" s="135" t="s">
        <v>60</v>
      </c>
      <c r="C5106" s="136">
        <v>44768</v>
      </c>
      <c r="D5106" s="137" cm="1">
        <f t="array" ref="D5106">INDEX(Horimetros!$5:$5,1,'Tabela Horímetros'!F5106)</f>
        <v>28882</v>
      </c>
      <c r="F5106">
        <f t="shared" si="80"/>
        <v>569</v>
      </c>
      <c r="H5106" s="59"/>
    </row>
    <row r="5107" spans="1:8">
      <c r="A5107" s="4" t="s">
        <v>63</v>
      </c>
      <c r="B5107" s="135" t="s">
        <v>62</v>
      </c>
      <c r="C5107" s="136">
        <v>44768</v>
      </c>
      <c r="D5107" s="137" cm="1">
        <f t="array" ref="D5107">INDEX(Horimetros!$6:$6,1,'Tabela Horímetros'!F5107)</f>
        <v>24190</v>
      </c>
      <c r="F5107">
        <f t="shared" si="80"/>
        <v>569</v>
      </c>
      <c r="H5107" s="59"/>
    </row>
    <row r="5108" spans="1:8">
      <c r="A5108" s="4" t="s">
        <v>68</v>
      </c>
      <c r="B5108" s="135" t="s">
        <v>67</v>
      </c>
      <c r="C5108" s="136">
        <v>44768</v>
      </c>
      <c r="D5108" s="137" cm="1">
        <f t="array" ref="D5108">INDEX(Horimetros!$7:$7,1,'Tabela Horímetros'!F5108)</f>
        <v>28498</v>
      </c>
      <c r="F5108">
        <f t="shared" si="80"/>
        <v>569</v>
      </c>
      <c r="H5108" s="59"/>
    </row>
    <row r="5109" spans="1:8">
      <c r="A5109" s="4" t="s">
        <v>72</v>
      </c>
      <c r="B5109" s="135" t="s">
        <v>71</v>
      </c>
      <c r="C5109" s="136">
        <v>44768</v>
      </c>
      <c r="D5109" s="137" cm="1">
        <f t="array" ref="D5109">INDEX(Horimetros!$8:$8,1,'Tabela Horímetros'!F5109)</f>
        <v>26807</v>
      </c>
      <c r="F5109">
        <f t="shared" si="80"/>
        <v>569</v>
      </c>
      <c r="H5109" s="59"/>
    </row>
    <row r="5110" spans="1:8">
      <c r="A5110" s="4" t="s">
        <v>76</v>
      </c>
      <c r="B5110" s="135" t="s">
        <v>75</v>
      </c>
      <c r="C5110" s="136">
        <v>44768</v>
      </c>
      <c r="D5110" s="137" t="e" cm="1">
        <f t="array" ref="D5110">INDEX(Horimetros!#REF!,1,'Tabela Horímetros'!F5110)</f>
        <v>#REF!</v>
      </c>
      <c r="F5110">
        <f t="shared" si="80"/>
        <v>569</v>
      </c>
      <c r="H5110" s="59"/>
    </row>
    <row r="5111" spans="1:8">
      <c r="A5111" s="4" t="s">
        <v>80</v>
      </c>
      <c r="B5111" s="135" t="s">
        <v>79</v>
      </c>
      <c r="C5111" s="136">
        <v>44768</v>
      </c>
      <c r="D5111" s="137" t="e" cm="1">
        <f t="array" ref="D5111">INDEX(Horimetros!#REF!,1,'Tabela Horímetros'!F5111)</f>
        <v>#REF!</v>
      </c>
      <c r="F5111">
        <f t="shared" si="80"/>
        <v>569</v>
      </c>
      <c r="H5111" s="59"/>
    </row>
    <row r="5112" spans="1:8">
      <c r="A5112" s="4" t="s">
        <v>84</v>
      </c>
      <c r="B5112" s="135" t="s">
        <v>83</v>
      </c>
      <c r="C5112" s="136">
        <v>44768</v>
      </c>
      <c r="D5112" s="137" t="e" cm="1">
        <f t="array" ref="D5112">INDEX(Horimetros!#REF!,1,'Tabela Horímetros'!F5112)</f>
        <v>#REF!</v>
      </c>
      <c r="F5112">
        <f t="shared" si="80"/>
        <v>569</v>
      </c>
      <c r="H5112" s="59"/>
    </row>
    <row r="5113" spans="1:8">
      <c r="A5113" s="4" t="s">
        <v>86</v>
      </c>
      <c r="B5113" s="135" t="s">
        <v>85</v>
      </c>
      <c r="C5113" s="136">
        <v>44768</v>
      </c>
      <c r="D5113" s="137" t="e" cm="1">
        <f t="array" ref="D5113">INDEX(Horimetros!#REF!,1,'Tabela Horímetros'!F5113)</f>
        <v>#REF!</v>
      </c>
      <c r="F5113">
        <f t="shared" si="80"/>
        <v>569</v>
      </c>
      <c r="H5113" s="59"/>
    </row>
    <row r="5114" spans="1:8">
      <c r="A5114" s="4" t="s">
        <v>59</v>
      </c>
      <c r="B5114" s="135" t="s">
        <v>58</v>
      </c>
      <c r="C5114" s="136">
        <v>44769</v>
      </c>
      <c r="D5114" s="137" cm="1">
        <f t="array" ref="D5114">INDEX(Horimetros!$4:$4,1,'Tabela Horímetros'!F5114)</f>
        <v>0</v>
      </c>
      <c r="F5114">
        <f t="shared" si="80"/>
        <v>570</v>
      </c>
      <c r="H5114" s="59"/>
    </row>
    <row r="5115" spans="1:8">
      <c r="A5115" s="4" t="s">
        <v>61</v>
      </c>
      <c r="B5115" s="135" t="s">
        <v>60</v>
      </c>
      <c r="C5115" s="136">
        <v>44769</v>
      </c>
      <c r="D5115" s="137" cm="1">
        <f t="array" ref="D5115">INDEX(Horimetros!$5:$5,1,'Tabela Horímetros'!F5115)</f>
        <v>28895</v>
      </c>
      <c r="F5115">
        <f t="shared" si="80"/>
        <v>570</v>
      </c>
      <c r="H5115" s="59"/>
    </row>
    <row r="5116" spans="1:8">
      <c r="A5116" s="4" t="s">
        <v>63</v>
      </c>
      <c r="B5116" s="135" t="s">
        <v>62</v>
      </c>
      <c r="C5116" s="136">
        <v>44769</v>
      </c>
      <c r="D5116" s="137" cm="1">
        <f t="array" ref="D5116">INDEX(Horimetros!$6:$6,1,'Tabela Horímetros'!F5116)</f>
        <v>24190</v>
      </c>
      <c r="F5116">
        <f t="shared" si="80"/>
        <v>570</v>
      </c>
      <c r="H5116" s="59"/>
    </row>
    <row r="5117" spans="1:8">
      <c r="A5117" s="4" t="s">
        <v>68</v>
      </c>
      <c r="B5117" s="135" t="s">
        <v>67</v>
      </c>
      <c r="C5117" s="136">
        <v>44769</v>
      </c>
      <c r="D5117" s="137" cm="1">
        <f t="array" ref="D5117">INDEX(Horimetros!$7:$7,1,'Tabela Horímetros'!F5117)</f>
        <v>28498</v>
      </c>
      <c r="F5117">
        <f t="shared" si="80"/>
        <v>570</v>
      </c>
      <c r="H5117" s="59"/>
    </row>
    <row r="5118" spans="1:8">
      <c r="A5118" s="4" t="s">
        <v>72</v>
      </c>
      <c r="B5118" s="135" t="s">
        <v>71</v>
      </c>
      <c r="C5118" s="136">
        <v>44769</v>
      </c>
      <c r="D5118" s="137" cm="1">
        <f t="array" ref="D5118">INDEX(Horimetros!$8:$8,1,'Tabela Horímetros'!F5118)</f>
        <v>26823</v>
      </c>
      <c r="F5118">
        <f t="shared" si="80"/>
        <v>570</v>
      </c>
      <c r="H5118" s="59"/>
    </row>
    <row r="5119" spans="1:8">
      <c r="A5119" s="4" t="s">
        <v>76</v>
      </c>
      <c r="B5119" s="135" t="s">
        <v>75</v>
      </c>
      <c r="C5119" s="136">
        <v>44769</v>
      </c>
      <c r="D5119" s="137" t="e" cm="1">
        <f t="array" ref="D5119">INDEX(Horimetros!#REF!,1,'Tabela Horímetros'!F5119)</f>
        <v>#REF!</v>
      </c>
      <c r="F5119">
        <f t="shared" si="80"/>
        <v>570</v>
      </c>
      <c r="H5119" s="59"/>
    </row>
    <row r="5120" spans="1:8">
      <c r="A5120" s="4" t="s">
        <v>80</v>
      </c>
      <c r="B5120" s="135" t="s">
        <v>79</v>
      </c>
      <c r="C5120" s="136">
        <v>44769</v>
      </c>
      <c r="D5120" s="137" t="e" cm="1">
        <f t="array" ref="D5120">INDEX(Horimetros!#REF!,1,'Tabela Horímetros'!F5120)</f>
        <v>#REF!</v>
      </c>
      <c r="F5120">
        <f t="shared" si="80"/>
        <v>570</v>
      </c>
      <c r="H5120" s="59"/>
    </row>
    <row r="5121" spans="1:8">
      <c r="A5121" s="4" t="s">
        <v>84</v>
      </c>
      <c r="B5121" s="135" t="s">
        <v>83</v>
      </c>
      <c r="C5121" s="136">
        <v>44769</v>
      </c>
      <c r="D5121" s="137" t="e" cm="1">
        <f t="array" ref="D5121">INDEX(Horimetros!#REF!,1,'Tabela Horímetros'!F5121)</f>
        <v>#REF!</v>
      </c>
      <c r="F5121">
        <f t="shared" si="80"/>
        <v>570</v>
      </c>
      <c r="H5121" s="59"/>
    </row>
    <row r="5122" spans="1:8">
      <c r="A5122" s="4" t="s">
        <v>86</v>
      </c>
      <c r="B5122" s="135" t="s">
        <v>85</v>
      </c>
      <c r="C5122" s="136">
        <v>44769</v>
      </c>
      <c r="D5122" s="137" t="e" cm="1">
        <f t="array" ref="D5122">INDEX(Horimetros!#REF!,1,'Tabela Horímetros'!F5122)</f>
        <v>#REF!</v>
      </c>
      <c r="F5122">
        <f t="shared" si="80"/>
        <v>570</v>
      </c>
      <c r="H5122" s="59"/>
    </row>
    <row r="5123" spans="1:8">
      <c r="A5123" s="4" t="s">
        <v>59</v>
      </c>
      <c r="B5123" s="135" t="s">
        <v>58</v>
      </c>
      <c r="C5123" s="136">
        <v>44770</v>
      </c>
      <c r="D5123" s="137" cm="1">
        <f t="array" ref="D5123">INDEX(Horimetros!$4:$4,1,'Tabela Horímetros'!F5123)</f>
        <v>0</v>
      </c>
      <c r="F5123">
        <f t="shared" si="80"/>
        <v>571</v>
      </c>
      <c r="H5123" s="59"/>
    </row>
    <row r="5124" spans="1:8">
      <c r="A5124" s="4" t="s">
        <v>61</v>
      </c>
      <c r="B5124" s="135" t="s">
        <v>60</v>
      </c>
      <c r="C5124" s="136">
        <v>44770</v>
      </c>
      <c r="D5124" s="137" cm="1">
        <f t="array" ref="D5124">INDEX(Horimetros!$5:$5,1,'Tabela Horímetros'!F5124)</f>
        <v>28905</v>
      </c>
      <c r="F5124">
        <f t="shared" si="80"/>
        <v>571</v>
      </c>
      <c r="H5124" s="59"/>
    </row>
    <row r="5125" spans="1:8">
      <c r="A5125" s="4" t="s">
        <v>63</v>
      </c>
      <c r="B5125" s="135" t="s">
        <v>62</v>
      </c>
      <c r="C5125" s="136">
        <v>44770</v>
      </c>
      <c r="D5125" s="137" cm="1">
        <f t="array" ref="D5125">INDEX(Horimetros!$6:$6,1,'Tabela Horímetros'!F5125)</f>
        <v>24190</v>
      </c>
      <c r="F5125">
        <f t="shared" si="80"/>
        <v>571</v>
      </c>
      <c r="H5125" s="59"/>
    </row>
    <row r="5126" spans="1:8">
      <c r="A5126" s="4" t="s">
        <v>68</v>
      </c>
      <c r="B5126" s="135" t="s">
        <v>67</v>
      </c>
      <c r="C5126" s="136">
        <v>44770</v>
      </c>
      <c r="D5126" s="137" cm="1">
        <f t="array" ref="D5126">INDEX(Horimetros!$7:$7,1,'Tabela Horímetros'!F5126)</f>
        <v>28499</v>
      </c>
      <c r="F5126">
        <f t="shared" si="80"/>
        <v>571</v>
      </c>
      <c r="H5126" s="59"/>
    </row>
    <row r="5127" spans="1:8">
      <c r="A5127" s="4" t="s">
        <v>72</v>
      </c>
      <c r="B5127" s="135" t="s">
        <v>71</v>
      </c>
      <c r="C5127" s="136">
        <v>44770</v>
      </c>
      <c r="D5127" s="137" cm="1">
        <f t="array" ref="D5127">INDEX(Horimetros!$8:$8,1,'Tabela Horímetros'!F5127)</f>
        <v>26835</v>
      </c>
      <c r="F5127">
        <f t="shared" si="80"/>
        <v>571</v>
      </c>
      <c r="H5127" s="59"/>
    </row>
    <row r="5128" spans="1:8">
      <c r="A5128" s="4" t="s">
        <v>76</v>
      </c>
      <c r="B5128" s="135" t="s">
        <v>75</v>
      </c>
      <c r="C5128" s="136">
        <v>44770</v>
      </c>
      <c r="D5128" s="137" t="e" cm="1">
        <f t="array" ref="D5128">INDEX(Horimetros!#REF!,1,'Tabela Horímetros'!F5128)</f>
        <v>#REF!</v>
      </c>
      <c r="F5128">
        <f t="shared" si="80"/>
        <v>571</v>
      </c>
      <c r="H5128" s="59"/>
    </row>
    <row r="5129" spans="1:8">
      <c r="A5129" s="4" t="s">
        <v>80</v>
      </c>
      <c r="B5129" s="135" t="s">
        <v>79</v>
      </c>
      <c r="C5129" s="136">
        <v>44770</v>
      </c>
      <c r="D5129" s="137" t="e" cm="1">
        <f t="array" ref="D5129">INDEX(Horimetros!#REF!,1,'Tabela Horímetros'!F5129)</f>
        <v>#REF!</v>
      </c>
      <c r="F5129">
        <f t="shared" si="80"/>
        <v>571</v>
      </c>
      <c r="H5129" s="59"/>
    </row>
    <row r="5130" spans="1:8">
      <c r="A5130" s="4" t="s">
        <v>84</v>
      </c>
      <c r="B5130" s="135" t="s">
        <v>83</v>
      </c>
      <c r="C5130" s="136">
        <v>44770</v>
      </c>
      <c r="D5130" s="137" t="e" cm="1">
        <f t="array" ref="D5130">INDEX(Horimetros!#REF!,1,'Tabela Horímetros'!F5130)</f>
        <v>#REF!</v>
      </c>
      <c r="F5130">
        <f t="shared" si="80"/>
        <v>571</v>
      </c>
      <c r="H5130" s="59"/>
    </row>
    <row r="5131" spans="1:8">
      <c r="A5131" s="4" t="s">
        <v>86</v>
      </c>
      <c r="B5131" s="135" t="s">
        <v>85</v>
      </c>
      <c r="C5131" s="136">
        <v>44770</v>
      </c>
      <c r="D5131" s="137" t="e" cm="1">
        <f t="array" ref="D5131">INDEX(Horimetros!#REF!,1,'Tabela Horímetros'!F5131)</f>
        <v>#REF!</v>
      </c>
      <c r="F5131">
        <f t="shared" si="80"/>
        <v>571</v>
      </c>
      <c r="H5131" s="59"/>
    </row>
    <row r="5132" spans="1:8">
      <c r="A5132" s="4" t="s">
        <v>59</v>
      </c>
      <c r="B5132" s="135" t="s">
        <v>58</v>
      </c>
      <c r="C5132" s="136">
        <v>44771</v>
      </c>
      <c r="D5132" s="137" cm="1">
        <f t="array" ref="D5132">INDEX(Horimetros!$4:$4,1,'Tabela Horímetros'!F5132)</f>
        <v>0</v>
      </c>
      <c r="F5132">
        <f t="shared" si="80"/>
        <v>572</v>
      </c>
      <c r="H5132" s="59"/>
    </row>
    <row r="5133" spans="1:8">
      <c r="A5133" s="4" t="s">
        <v>61</v>
      </c>
      <c r="B5133" s="135" t="s">
        <v>60</v>
      </c>
      <c r="C5133" s="136">
        <v>44771</v>
      </c>
      <c r="D5133" s="137" cm="1">
        <f t="array" ref="D5133">INDEX(Horimetros!$5:$5,1,'Tabela Horímetros'!F5133)</f>
        <v>28920</v>
      </c>
      <c r="F5133">
        <f t="shared" si="80"/>
        <v>572</v>
      </c>
      <c r="H5133" s="59"/>
    </row>
    <row r="5134" spans="1:8">
      <c r="A5134" s="4" t="s">
        <v>63</v>
      </c>
      <c r="B5134" s="135" t="s">
        <v>62</v>
      </c>
      <c r="C5134" s="136">
        <v>44771</v>
      </c>
      <c r="D5134" s="137" cm="1">
        <f t="array" ref="D5134">INDEX(Horimetros!$6:$6,1,'Tabela Horímetros'!F5134)</f>
        <v>24190</v>
      </c>
      <c r="F5134">
        <f t="shared" si="80"/>
        <v>572</v>
      </c>
      <c r="H5134" s="59"/>
    </row>
    <row r="5135" spans="1:8">
      <c r="A5135" s="4" t="s">
        <v>68</v>
      </c>
      <c r="B5135" s="135" t="s">
        <v>67</v>
      </c>
      <c r="C5135" s="136">
        <v>44771</v>
      </c>
      <c r="D5135" s="137" cm="1">
        <f t="array" ref="D5135">INDEX(Horimetros!$7:$7,1,'Tabela Horímetros'!F5135)</f>
        <v>28514</v>
      </c>
      <c r="F5135">
        <f t="shared" si="80"/>
        <v>572</v>
      </c>
      <c r="H5135" s="59"/>
    </row>
    <row r="5136" spans="1:8">
      <c r="A5136" s="4" t="s">
        <v>72</v>
      </c>
      <c r="B5136" s="135" t="s">
        <v>71</v>
      </c>
      <c r="C5136" s="136">
        <v>44771</v>
      </c>
      <c r="D5136" s="137" cm="1">
        <f t="array" ref="D5136">INDEX(Horimetros!$8:$8,1,'Tabela Horímetros'!F5136)</f>
        <v>26847</v>
      </c>
      <c r="F5136">
        <f t="shared" si="80"/>
        <v>572</v>
      </c>
      <c r="H5136" s="59"/>
    </row>
    <row r="5137" spans="1:8">
      <c r="A5137" s="4" t="s">
        <v>76</v>
      </c>
      <c r="B5137" s="135" t="s">
        <v>75</v>
      </c>
      <c r="C5137" s="136">
        <v>44771</v>
      </c>
      <c r="D5137" s="137" t="e" cm="1">
        <f t="array" ref="D5137">INDEX(Horimetros!#REF!,1,'Tabela Horímetros'!F5137)</f>
        <v>#REF!</v>
      </c>
      <c r="F5137">
        <f t="shared" si="80"/>
        <v>572</v>
      </c>
      <c r="H5137" s="59"/>
    </row>
    <row r="5138" spans="1:8">
      <c r="A5138" s="4" t="s">
        <v>80</v>
      </c>
      <c r="B5138" s="135" t="s">
        <v>79</v>
      </c>
      <c r="C5138" s="136">
        <v>44771</v>
      </c>
      <c r="D5138" s="137" t="e" cm="1">
        <f t="array" ref="D5138">INDEX(Horimetros!#REF!,1,'Tabela Horímetros'!F5138)</f>
        <v>#REF!</v>
      </c>
      <c r="F5138">
        <f t="shared" si="80"/>
        <v>572</v>
      </c>
      <c r="H5138" s="59"/>
    </row>
    <row r="5139" spans="1:8">
      <c r="A5139" s="4" t="s">
        <v>84</v>
      </c>
      <c r="B5139" s="135" t="s">
        <v>83</v>
      </c>
      <c r="C5139" s="136">
        <v>44771</v>
      </c>
      <c r="D5139" s="137" t="e" cm="1">
        <f t="array" ref="D5139">INDEX(Horimetros!#REF!,1,'Tabela Horímetros'!F5139)</f>
        <v>#REF!</v>
      </c>
      <c r="F5139">
        <f t="shared" si="80"/>
        <v>572</v>
      </c>
      <c r="H5139" s="59"/>
    </row>
    <row r="5140" spans="1:8">
      <c r="A5140" s="4" t="s">
        <v>86</v>
      </c>
      <c r="B5140" s="135" t="s">
        <v>85</v>
      </c>
      <c r="C5140" s="136">
        <v>44771</v>
      </c>
      <c r="D5140" s="137" t="e" cm="1">
        <f t="array" ref="D5140">INDEX(Horimetros!#REF!,1,'Tabela Horímetros'!F5140)</f>
        <v>#REF!</v>
      </c>
      <c r="F5140">
        <f t="shared" si="80"/>
        <v>572</v>
      </c>
      <c r="H5140" s="59"/>
    </row>
    <row r="5141" spans="1:8">
      <c r="A5141" s="4" t="s">
        <v>59</v>
      </c>
      <c r="B5141" s="135" t="s">
        <v>58</v>
      </c>
      <c r="C5141" s="136">
        <v>44772</v>
      </c>
      <c r="D5141" s="137" cm="1">
        <f t="array" ref="D5141">INDEX(Horimetros!$4:$4,1,'Tabela Horímetros'!F5141)</f>
        <v>0</v>
      </c>
      <c r="F5141">
        <f t="shared" ref="F5141:F5204" si="81">F5132+1</f>
        <v>573</v>
      </c>
      <c r="H5141" s="59"/>
    </row>
    <row r="5142" spans="1:8">
      <c r="A5142" s="4" t="s">
        <v>61</v>
      </c>
      <c r="B5142" s="135" t="s">
        <v>60</v>
      </c>
      <c r="C5142" s="136">
        <v>44772</v>
      </c>
      <c r="D5142" s="137" cm="1">
        <f t="array" ref="D5142">INDEX(Horimetros!$5:$5,1,'Tabela Horímetros'!F5142)</f>
        <v>28929</v>
      </c>
      <c r="F5142">
        <f t="shared" si="81"/>
        <v>573</v>
      </c>
      <c r="H5142" s="59"/>
    </row>
    <row r="5143" spans="1:8">
      <c r="A5143" s="4" t="s">
        <v>63</v>
      </c>
      <c r="B5143" s="135" t="s">
        <v>62</v>
      </c>
      <c r="C5143" s="136">
        <v>44772</v>
      </c>
      <c r="D5143" s="137" cm="1">
        <f t="array" ref="D5143">INDEX(Horimetros!$6:$6,1,'Tabela Horímetros'!F5143)</f>
        <v>24190</v>
      </c>
      <c r="F5143">
        <f t="shared" si="81"/>
        <v>573</v>
      </c>
      <c r="H5143" s="59"/>
    </row>
    <row r="5144" spans="1:8">
      <c r="A5144" s="4" t="s">
        <v>68</v>
      </c>
      <c r="B5144" s="135" t="s">
        <v>67</v>
      </c>
      <c r="C5144" s="136">
        <v>44772</v>
      </c>
      <c r="D5144" s="137" cm="1">
        <f t="array" ref="D5144">INDEX(Horimetros!$7:$7,1,'Tabela Horímetros'!F5144)</f>
        <v>28520</v>
      </c>
      <c r="F5144">
        <f t="shared" si="81"/>
        <v>573</v>
      </c>
      <c r="H5144" s="59"/>
    </row>
    <row r="5145" spans="1:8">
      <c r="A5145" s="4" t="s">
        <v>72</v>
      </c>
      <c r="B5145" s="135" t="s">
        <v>71</v>
      </c>
      <c r="C5145" s="136">
        <v>44772</v>
      </c>
      <c r="D5145" s="137" cm="1">
        <f t="array" ref="D5145">INDEX(Horimetros!$8:$8,1,'Tabela Horímetros'!F5145)</f>
        <v>26862</v>
      </c>
      <c r="F5145">
        <f t="shared" si="81"/>
        <v>573</v>
      </c>
      <c r="H5145" s="59"/>
    </row>
    <row r="5146" spans="1:8">
      <c r="A5146" s="4" t="s">
        <v>76</v>
      </c>
      <c r="B5146" s="135" t="s">
        <v>75</v>
      </c>
      <c r="C5146" s="136">
        <v>44772</v>
      </c>
      <c r="D5146" s="137" t="e" cm="1">
        <f t="array" ref="D5146">INDEX(Horimetros!#REF!,1,'Tabela Horímetros'!F5146)</f>
        <v>#REF!</v>
      </c>
      <c r="F5146">
        <f t="shared" si="81"/>
        <v>573</v>
      </c>
      <c r="H5146" s="59"/>
    </row>
    <row r="5147" spans="1:8">
      <c r="A5147" s="4" t="s">
        <v>80</v>
      </c>
      <c r="B5147" s="135" t="s">
        <v>79</v>
      </c>
      <c r="C5147" s="136">
        <v>44772</v>
      </c>
      <c r="D5147" s="137" t="e" cm="1">
        <f t="array" ref="D5147">INDEX(Horimetros!#REF!,1,'Tabela Horímetros'!F5147)</f>
        <v>#REF!</v>
      </c>
      <c r="F5147">
        <f t="shared" si="81"/>
        <v>573</v>
      </c>
      <c r="H5147" s="59"/>
    </row>
    <row r="5148" spans="1:8">
      <c r="A5148" s="4" t="s">
        <v>84</v>
      </c>
      <c r="B5148" s="135" t="s">
        <v>83</v>
      </c>
      <c r="C5148" s="136">
        <v>44772</v>
      </c>
      <c r="D5148" s="137" t="e" cm="1">
        <f t="array" ref="D5148">INDEX(Horimetros!#REF!,1,'Tabela Horímetros'!F5148)</f>
        <v>#REF!</v>
      </c>
      <c r="F5148">
        <f t="shared" si="81"/>
        <v>573</v>
      </c>
      <c r="H5148" s="59"/>
    </row>
    <row r="5149" spans="1:8">
      <c r="A5149" s="4" t="s">
        <v>86</v>
      </c>
      <c r="B5149" s="135" t="s">
        <v>85</v>
      </c>
      <c r="C5149" s="136">
        <v>44772</v>
      </c>
      <c r="D5149" s="137" t="e" cm="1">
        <f t="array" ref="D5149">INDEX(Horimetros!#REF!,1,'Tabela Horímetros'!F5149)</f>
        <v>#REF!</v>
      </c>
      <c r="F5149">
        <f t="shared" si="81"/>
        <v>573</v>
      </c>
      <c r="H5149" s="59"/>
    </row>
    <row r="5150" spans="1:8">
      <c r="A5150" s="4" t="s">
        <v>59</v>
      </c>
      <c r="B5150" s="135" t="s">
        <v>58</v>
      </c>
      <c r="C5150" s="136">
        <v>44773</v>
      </c>
      <c r="D5150" s="137" cm="1">
        <f t="array" ref="D5150">INDEX(Horimetros!$4:$4,1,'Tabela Horímetros'!F5150)</f>
        <v>0</v>
      </c>
      <c r="F5150">
        <f t="shared" si="81"/>
        <v>574</v>
      </c>
      <c r="H5150" s="59"/>
    </row>
    <row r="5151" spans="1:8">
      <c r="A5151" s="4" t="s">
        <v>61</v>
      </c>
      <c r="B5151" s="135" t="s">
        <v>60</v>
      </c>
      <c r="C5151" s="136">
        <v>44773</v>
      </c>
      <c r="D5151" s="137" cm="1">
        <f t="array" ref="D5151">INDEX(Horimetros!$5:$5,1,'Tabela Horímetros'!F5151)</f>
        <v>28934</v>
      </c>
      <c r="F5151">
        <f t="shared" si="81"/>
        <v>574</v>
      </c>
      <c r="H5151" s="59"/>
    </row>
    <row r="5152" spans="1:8">
      <c r="A5152" s="4" t="s">
        <v>63</v>
      </c>
      <c r="B5152" s="135" t="s">
        <v>62</v>
      </c>
      <c r="C5152" s="136">
        <v>44773</v>
      </c>
      <c r="D5152" s="137" cm="1">
        <f t="array" ref="D5152">INDEX(Horimetros!$6:$6,1,'Tabela Horímetros'!F5152)</f>
        <v>24190</v>
      </c>
      <c r="F5152">
        <f t="shared" si="81"/>
        <v>574</v>
      </c>
      <c r="H5152" s="59"/>
    </row>
    <row r="5153" spans="1:8">
      <c r="A5153" s="4" t="s">
        <v>68</v>
      </c>
      <c r="B5153" s="135" t="s">
        <v>67</v>
      </c>
      <c r="C5153" s="136">
        <v>44773</v>
      </c>
      <c r="D5153" s="137" cm="1">
        <f t="array" ref="D5153">INDEX(Horimetros!$7:$7,1,'Tabela Horímetros'!F5153)</f>
        <v>28530</v>
      </c>
      <c r="F5153">
        <f t="shared" si="81"/>
        <v>574</v>
      </c>
      <c r="H5153" s="59"/>
    </row>
    <row r="5154" spans="1:8">
      <c r="A5154" s="4" t="s">
        <v>72</v>
      </c>
      <c r="B5154" s="135" t="s">
        <v>71</v>
      </c>
      <c r="C5154" s="136">
        <v>44773</v>
      </c>
      <c r="D5154" s="137" cm="1">
        <f t="array" ref="D5154">INDEX(Horimetros!$8:$8,1,'Tabela Horímetros'!F5154)</f>
        <v>26878</v>
      </c>
      <c r="F5154">
        <f t="shared" si="81"/>
        <v>574</v>
      </c>
      <c r="H5154" s="59"/>
    </row>
    <row r="5155" spans="1:8">
      <c r="A5155" s="4" t="s">
        <v>76</v>
      </c>
      <c r="B5155" s="135" t="s">
        <v>75</v>
      </c>
      <c r="C5155" s="136">
        <v>44773</v>
      </c>
      <c r="D5155" s="137" t="e" cm="1">
        <f t="array" ref="D5155">INDEX(Horimetros!#REF!,1,'Tabela Horímetros'!F5155)</f>
        <v>#REF!</v>
      </c>
      <c r="F5155">
        <f t="shared" si="81"/>
        <v>574</v>
      </c>
      <c r="H5155" s="59"/>
    </row>
    <row r="5156" spans="1:8">
      <c r="A5156" s="4" t="s">
        <v>80</v>
      </c>
      <c r="B5156" s="135" t="s">
        <v>79</v>
      </c>
      <c r="C5156" s="136">
        <v>44773</v>
      </c>
      <c r="D5156" s="137" t="e" cm="1">
        <f t="array" ref="D5156">INDEX(Horimetros!#REF!,1,'Tabela Horímetros'!F5156)</f>
        <v>#REF!</v>
      </c>
      <c r="F5156">
        <f t="shared" si="81"/>
        <v>574</v>
      </c>
      <c r="H5156" s="59"/>
    </row>
    <row r="5157" spans="1:8">
      <c r="A5157" s="4" t="s">
        <v>84</v>
      </c>
      <c r="B5157" s="135" t="s">
        <v>83</v>
      </c>
      <c r="C5157" s="136">
        <v>44773</v>
      </c>
      <c r="D5157" s="137" t="e" cm="1">
        <f t="array" ref="D5157">INDEX(Horimetros!#REF!,1,'Tabela Horímetros'!F5157)</f>
        <v>#REF!</v>
      </c>
      <c r="F5157">
        <f t="shared" si="81"/>
        <v>574</v>
      </c>
      <c r="H5157" s="59"/>
    </row>
    <row r="5158" spans="1:8">
      <c r="A5158" s="4" t="s">
        <v>86</v>
      </c>
      <c r="B5158" s="135" t="s">
        <v>85</v>
      </c>
      <c r="C5158" s="136">
        <v>44773</v>
      </c>
      <c r="D5158" s="137" t="e" cm="1">
        <f t="array" ref="D5158">INDEX(Horimetros!#REF!,1,'Tabela Horímetros'!F5158)</f>
        <v>#REF!</v>
      </c>
      <c r="F5158">
        <f t="shared" si="81"/>
        <v>574</v>
      </c>
      <c r="H5158" s="59"/>
    </row>
    <row r="5159" spans="1:8">
      <c r="A5159" s="4" t="s">
        <v>59</v>
      </c>
      <c r="B5159" s="135" t="s">
        <v>58</v>
      </c>
      <c r="C5159" s="136">
        <v>44774</v>
      </c>
      <c r="D5159" s="137" cm="1">
        <f t="array" ref="D5159">INDEX(Horimetros!$4:$4,1,'Tabela Horímetros'!F5159)</f>
        <v>0</v>
      </c>
      <c r="F5159">
        <f t="shared" si="81"/>
        <v>575</v>
      </c>
      <c r="H5159" s="59"/>
    </row>
    <row r="5160" spans="1:8">
      <c r="A5160" s="4" t="s">
        <v>61</v>
      </c>
      <c r="B5160" s="135" t="s">
        <v>60</v>
      </c>
      <c r="C5160" s="136">
        <v>44774</v>
      </c>
      <c r="D5160" s="137" cm="1">
        <f t="array" ref="D5160">INDEX(Horimetros!$5:$5,1,'Tabela Horímetros'!F5160)</f>
        <v>28935</v>
      </c>
      <c r="F5160">
        <f t="shared" si="81"/>
        <v>575</v>
      </c>
      <c r="H5160" s="59"/>
    </row>
    <row r="5161" spans="1:8">
      <c r="A5161" s="4" t="s">
        <v>63</v>
      </c>
      <c r="B5161" s="135" t="s">
        <v>62</v>
      </c>
      <c r="C5161" s="136">
        <v>44774</v>
      </c>
      <c r="D5161" s="137" cm="1">
        <f t="array" ref="D5161">INDEX(Horimetros!$6:$6,1,'Tabela Horímetros'!F5161)</f>
        <v>24190</v>
      </c>
      <c r="F5161">
        <f t="shared" si="81"/>
        <v>575</v>
      </c>
      <c r="H5161" s="59"/>
    </row>
    <row r="5162" spans="1:8">
      <c r="A5162" s="4" t="s">
        <v>68</v>
      </c>
      <c r="B5162" s="135" t="s">
        <v>67</v>
      </c>
      <c r="C5162" s="136">
        <v>44774</v>
      </c>
      <c r="D5162" s="137" cm="1">
        <f t="array" ref="D5162">INDEX(Horimetros!$7:$7,1,'Tabela Horímetros'!F5162)</f>
        <v>28537</v>
      </c>
      <c r="F5162">
        <f t="shared" si="81"/>
        <v>575</v>
      </c>
      <c r="H5162" s="59"/>
    </row>
    <row r="5163" spans="1:8">
      <c r="A5163" s="4" t="s">
        <v>72</v>
      </c>
      <c r="B5163" s="135" t="s">
        <v>71</v>
      </c>
      <c r="C5163" s="136">
        <v>44774</v>
      </c>
      <c r="D5163" s="137" cm="1">
        <f t="array" ref="D5163">INDEX(Horimetros!$8:$8,1,'Tabela Horímetros'!F5163)</f>
        <v>26890</v>
      </c>
      <c r="F5163">
        <f t="shared" si="81"/>
        <v>575</v>
      </c>
      <c r="H5163" s="59"/>
    </row>
    <row r="5164" spans="1:8">
      <c r="A5164" s="4" t="s">
        <v>76</v>
      </c>
      <c r="B5164" s="135" t="s">
        <v>75</v>
      </c>
      <c r="C5164" s="136">
        <v>44774</v>
      </c>
      <c r="D5164" s="137" t="e" cm="1">
        <f t="array" ref="D5164">INDEX(Horimetros!#REF!,1,'Tabela Horímetros'!F5164)</f>
        <v>#REF!</v>
      </c>
      <c r="F5164">
        <f t="shared" si="81"/>
        <v>575</v>
      </c>
      <c r="H5164" s="59"/>
    </row>
    <row r="5165" spans="1:8">
      <c r="A5165" s="4" t="s">
        <v>80</v>
      </c>
      <c r="B5165" s="135" t="s">
        <v>79</v>
      </c>
      <c r="C5165" s="136">
        <v>44774</v>
      </c>
      <c r="D5165" s="137" t="e" cm="1">
        <f t="array" ref="D5165">INDEX(Horimetros!#REF!,1,'Tabela Horímetros'!F5165)</f>
        <v>#REF!</v>
      </c>
      <c r="F5165">
        <f t="shared" si="81"/>
        <v>575</v>
      </c>
      <c r="H5165" s="59"/>
    </row>
    <row r="5166" spans="1:8">
      <c r="A5166" s="4" t="s">
        <v>84</v>
      </c>
      <c r="B5166" s="135" t="s">
        <v>83</v>
      </c>
      <c r="C5166" s="136">
        <v>44774</v>
      </c>
      <c r="D5166" s="137" t="e" cm="1">
        <f t="array" ref="D5166">INDEX(Horimetros!#REF!,1,'Tabela Horímetros'!F5166)</f>
        <v>#REF!</v>
      </c>
      <c r="F5166">
        <f t="shared" si="81"/>
        <v>575</v>
      </c>
      <c r="H5166" s="59"/>
    </row>
    <row r="5167" spans="1:8">
      <c r="A5167" s="4" t="s">
        <v>86</v>
      </c>
      <c r="B5167" s="135" t="s">
        <v>85</v>
      </c>
      <c r="C5167" s="136">
        <v>44774</v>
      </c>
      <c r="D5167" s="137" t="e" cm="1">
        <f t="array" ref="D5167">INDEX(Horimetros!#REF!,1,'Tabela Horímetros'!F5167)</f>
        <v>#REF!</v>
      </c>
      <c r="F5167">
        <f t="shared" si="81"/>
        <v>575</v>
      </c>
      <c r="H5167" s="59"/>
    </row>
    <row r="5168" spans="1:8">
      <c r="A5168" s="4" t="s">
        <v>59</v>
      </c>
      <c r="B5168" s="135" t="s">
        <v>58</v>
      </c>
      <c r="C5168" s="136">
        <v>44775</v>
      </c>
      <c r="D5168" s="137" cm="1">
        <f t="array" ref="D5168">INDEX(Horimetros!$4:$4,1,'Tabela Horímetros'!F5168)</f>
        <v>0</v>
      </c>
      <c r="F5168">
        <f t="shared" si="81"/>
        <v>576</v>
      </c>
      <c r="H5168" s="59"/>
    </row>
    <row r="5169" spans="1:8">
      <c r="A5169" s="4" t="s">
        <v>61</v>
      </c>
      <c r="B5169" s="135" t="s">
        <v>60</v>
      </c>
      <c r="C5169" s="136">
        <v>44775</v>
      </c>
      <c r="D5169" s="137" cm="1">
        <f t="array" ref="D5169">INDEX(Horimetros!$5:$5,1,'Tabela Horímetros'!F5169)</f>
        <v>28935</v>
      </c>
      <c r="F5169">
        <f t="shared" si="81"/>
        <v>576</v>
      </c>
      <c r="H5169" s="59"/>
    </row>
    <row r="5170" spans="1:8">
      <c r="A5170" s="4" t="s">
        <v>63</v>
      </c>
      <c r="B5170" s="135" t="s">
        <v>62</v>
      </c>
      <c r="C5170" s="136">
        <v>44775</v>
      </c>
      <c r="D5170" s="137" cm="1">
        <f t="array" ref="D5170">INDEX(Horimetros!$6:$6,1,'Tabela Horímetros'!F5170)</f>
        <v>24190</v>
      </c>
      <c r="F5170">
        <f t="shared" si="81"/>
        <v>576</v>
      </c>
      <c r="H5170" s="59"/>
    </row>
    <row r="5171" spans="1:8">
      <c r="A5171" s="4" t="s">
        <v>68</v>
      </c>
      <c r="B5171" s="135" t="s">
        <v>67</v>
      </c>
      <c r="C5171" s="136">
        <v>44775</v>
      </c>
      <c r="D5171" s="137" cm="1">
        <f t="array" ref="D5171">INDEX(Horimetros!$7:$7,1,'Tabela Horímetros'!F5171)</f>
        <v>28555</v>
      </c>
      <c r="F5171">
        <f t="shared" si="81"/>
        <v>576</v>
      </c>
      <c r="H5171" s="59"/>
    </row>
    <row r="5172" spans="1:8">
      <c r="A5172" s="4" t="s">
        <v>72</v>
      </c>
      <c r="B5172" s="135" t="s">
        <v>71</v>
      </c>
      <c r="C5172" s="136">
        <v>44775</v>
      </c>
      <c r="D5172" s="137" cm="1">
        <f t="array" ref="D5172">INDEX(Horimetros!$8:$8,1,'Tabela Horímetros'!F5172)</f>
        <v>26905</v>
      </c>
      <c r="F5172">
        <f t="shared" si="81"/>
        <v>576</v>
      </c>
      <c r="H5172" s="59"/>
    </row>
    <row r="5173" spans="1:8">
      <c r="A5173" s="4" t="s">
        <v>76</v>
      </c>
      <c r="B5173" s="135" t="s">
        <v>75</v>
      </c>
      <c r="C5173" s="136">
        <v>44775</v>
      </c>
      <c r="D5173" s="137" t="e" cm="1">
        <f t="array" ref="D5173">INDEX(Horimetros!#REF!,1,'Tabela Horímetros'!F5173)</f>
        <v>#REF!</v>
      </c>
      <c r="F5173">
        <f t="shared" si="81"/>
        <v>576</v>
      </c>
      <c r="H5173" s="59"/>
    </row>
    <row r="5174" spans="1:8">
      <c r="A5174" s="4" t="s">
        <v>80</v>
      </c>
      <c r="B5174" s="135" t="s">
        <v>79</v>
      </c>
      <c r="C5174" s="136">
        <v>44775</v>
      </c>
      <c r="D5174" s="137" t="e" cm="1">
        <f t="array" ref="D5174">INDEX(Horimetros!#REF!,1,'Tabela Horímetros'!F5174)</f>
        <v>#REF!</v>
      </c>
      <c r="F5174">
        <f t="shared" si="81"/>
        <v>576</v>
      </c>
      <c r="H5174" s="59"/>
    </row>
    <row r="5175" spans="1:8">
      <c r="A5175" s="4" t="s">
        <v>84</v>
      </c>
      <c r="B5175" s="135" t="s">
        <v>83</v>
      </c>
      <c r="C5175" s="136">
        <v>44775</v>
      </c>
      <c r="D5175" s="137" t="e" cm="1">
        <f t="array" ref="D5175">INDEX(Horimetros!#REF!,1,'Tabela Horímetros'!F5175)</f>
        <v>#REF!</v>
      </c>
      <c r="F5175">
        <f t="shared" si="81"/>
        <v>576</v>
      </c>
      <c r="H5175" s="59"/>
    </row>
    <row r="5176" spans="1:8">
      <c r="A5176" s="4" t="s">
        <v>86</v>
      </c>
      <c r="B5176" s="135" t="s">
        <v>85</v>
      </c>
      <c r="C5176" s="136">
        <v>44775</v>
      </c>
      <c r="D5176" s="137" t="e" cm="1">
        <f t="array" ref="D5176">INDEX(Horimetros!#REF!,1,'Tabela Horímetros'!F5176)</f>
        <v>#REF!</v>
      </c>
      <c r="F5176">
        <f t="shared" si="81"/>
        <v>576</v>
      </c>
      <c r="H5176" s="59"/>
    </row>
    <row r="5177" spans="1:8">
      <c r="A5177" s="4" t="s">
        <v>59</v>
      </c>
      <c r="B5177" s="135" t="s">
        <v>58</v>
      </c>
      <c r="C5177" s="136">
        <v>44776</v>
      </c>
      <c r="D5177" s="137" cm="1">
        <f t="array" ref="D5177">INDEX(Horimetros!$4:$4,1,'Tabela Horímetros'!F5177)</f>
        <v>0</v>
      </c>
      <c r="F5177">
        <f t="shared" si="81"/>
        <v>577</v>
      </c>
      <c r="H5177" s="59"/>
    </row>
    <row r="5178" spans="1:8">
      <c r="A5178" s="4" t="s">
        <v>61</v>
      </c>
      <c r="B5178" s="135" t="s">
        <v>60</v>
      </c>
      <c r="C5178" s="136">
        <v>44776</v>
      </c>
      <c r="D5178" s="137" cm="1">
        <f t="array" ref="D5178">INDEX(Horimetros!$5:$5,1,'Tabela Horímetros'!F5178)</f>
        <v>28950</v>
      </c>
      <c r="F5178">
        <f t="shared" si="81"/>
        <v>577</v>
      </c>
      <c r="H5178" s="59"/>
    </row>
    <row r="5179" spans="1:8">
      <c r="A5179" s="4" t="s">
        <v>63</v>
      </c>
      <c r="B5179" s="135" t="s">
        <v>62</v>
      </c>
      <c r="C5179" s="136">
        <v>44776</v>
      </c>
      <c r="D5179" s="137" cm="1">
        <f t="array" ref="D5179">INDEX(Horimetros!$6:$6,1,'Tabela Horímetros'!F5179)</f>
        <v>24190</v>
      </c>
      <c r="F5179">
        <f t="shared" si="81"/>
        <v>577</v>
      </c>
      <c r="H5179" s="59"/>
    </row>
    <row r="5180" spans="1:8">
      <c r="A5180" s="4" t="s">
        <v>68</v>
      </c>
      <c r="B5180" s="135" t="s">
        <v>67</v>
      </c>
      <c r="C5180" s="136">
        <v>44776</v>
      </c>
      <c r="D5180" s="137" cm="1">
        <f t="array" ref="D5180">INDEX(Horimetros!$7:$7,1,'Tabela Horímetros'!F5180)</f>
        <v>28569</v>
      </c>
      <c r="F5180">
        <f t="shared" si="81"/>
        <v>577</v>
      </c>
      <c r="H5180" s="59"/>
    </row>
    <row r="5181" spans="1:8">
      <c r="A5181" s="4" t="s">
        <v>72</v>
      </c>
      <c r="B5181" s="135" t="s">
        <v>71</v>
      </c>
      <c r="C5181" s="136">
        <v>44776</v>
      </c>
      <c r="D5181" s="137" cm="1">
        <f t="array" ref="D5181">INDEX(Horimetros!$8:$8,1,'Tabela Horímetros'!F5181)</f>
        <v>26916</v>
      </c>
      <c r="F5181">
        <f t="shared" si="81"/>
        <v>577</v>
      </c>
      <c r="H5181" s="59"/>
    </row>
    <row r="5182" spans="1:8">
      <c r="A5182" s="4" t="s">
        <v>76</v>
      </c>
      <c r="B5182" s="135" t="s">
        <v>75</v>
      </c>
      <c r="C5182" s="136">
        <v>44776</v>
      </c>
      <c r="D5182" s="137" t="e" cm="1">
        <f t="array" ref="D5182">INDEX(Horimetros!#REF!,1,'Tabela Horímetros'!F5182)</f>
        <v>#REF!</v>
      </c>
      <c r="F5182">
        <f t="shared" si="81"/>
        <v>577</v>
      </c>
      <c r="H5182" s="59"/>
    </row>
    <row r="5183" spans="1:8">
      <c r="A5183" s="4" t="s">
        <v>80</v>
      </c>
      <c r="B5183" s="135" t="s">
        <v>79</v>
      </c>
      <c r="C5183" s="136">
        <v>44776</v>
      </c>
      <c r="D5183" s="137" t="e" cm="1">
        <f t="array" ref="D5183">INDEX(Horimetros!#REF!,1,'Tabela Horímetros'!F5183)</f>
        <v>#REF!</v>
      </c>
      <c r="F5183">
        <f t="shared" si="81"/>
        <v>577</v>
      </c>
      <c r="H5183" s="59"/>
    </row>
    <row r="5184" spans="1:8">
      <c r="A5184" s="4" t="s">
        <v>84</v>
      </c>
      <c r="B5184" s="135" t="s">
        <v>83</v>
      </c>
      <c r="C5184" s="136">
        <v>44776</v>
      </c>
      <c r="D5184" s="137" t="e" cm="1">
        <f t="array" ref="D5184">INDEX(Horimetros!#REF!,1,'Tabela Horímetros'!F5184)</f>
        <v>#REF!</v>
      </c>
      <c r="F5184">
        <f t="shared" si="81"/>
        <v>577</v>
      </c>
      <c r="H5184" s="59"/>
    </row>
    <row r="5185" spans="1:8">
      <c r="A5185" s="4" t="s">
        <v>86</v>
      </c>
      <c r="B5185" s="135" t="s">
        <v>85</v>
      </c>
      <c r="C5185" s="136">
        <v>44776</v>
      </c>
      <c r="D5185" s="137" t="e" cm="1">
        <f t="array" ref="D5185">INDEX(Horimetros!#REF!,1,'Tabela Horímetros'!F5185)</f>
        <v>#REF!</v>
      </c>
      <c r="F5185">
        <f t="shared" si="81"/>
        <v>577</v>
      </c>
      <c r="H5185" s="59"/>
    </row>
    <row r="5186" spans="1:8">
      <c r="A5186" s="4" t="s">
        <v>59</v>
      </c>
      <c r="B5186" s="135" t="s">
        <v>58</v>
      </c>
      <c r="C5186" s="136">
        <v>44777</v>
      </c>
      <c r="D5186" s="137" cm="1">
        <f t="array" ref="D5186">INDEX(Horimetros!$4:$4,1,'Tabela Horímetros'!F5186)</f>
        <v>0</v>
      </c>
      <c r="F5186">
        <f t="shared" si="81"/>
        <v>578</v>
      </c>
      <c r="H5186" s="59"/>
    </row>
    <row r="5187" spans="1:8">
      <c r="A5187" s="4" t="s">
        <v>61</v>
      </c>
      <c r="B5187" s="135" t="s">
        <v>60</v>
      </c>
      <c r="C5187" s="136">
        <v>44777</v>
      </c>
      <c r="D5187" s="137" cm="1">
        <f t="array" ref="D5187">INDEX(Horimetros!$5:$5,1,'Tabela Horímetros'!F5187)</f>
        <v>28969</v>
      </c>
      <c r="F5187">
        <f t="shared" si="81"/>
        <v>578</v>
      </c>
      <c r="H5187" s="59"/>
    </row>
    <row r="5188" spans="1:8">
      <c r="A5188" s="4" t="s">
        <v>63</v>
      </c>
      <c r="B5188" s="135" t="s">
        <v>62</v>
      </c>
      <c r="C5188" s="136">
        <v>44777</v>
      </c>
      <c r="D5188" s="137" cm="1">
        <f t="array" ref="D5188">INDEX(Horimetros!$6:$6,1,'Tabela Horímetros'!F5188)</f>
        <v>24190</v>
      </c>
      <c r="F5188">
        <f t="shared" si="81"/>
        <v>578</v>
      </c>
      <c r="H5188" s="59"/>
    </row>
    <row r="5189" spans="1:8">
      <c r="A5189" s="4" t="s">
        <v>68</v>
      </c>
      <c r="B5189" s="135" t="s">
        <v>67</v>
      </c>
      <c r="C5189" s="136">
        <v>44777</v>
      </c>
      <c r="D5189" s="137" cm="1">
        <f t="array" ref="D5189">INDEX(Horimetros!$7:$7,1,'Tabela Horímetros'!F5189)</f>
        <v>28576</v>
      </c>
      <c r="F5189">
        <f t="shared" si="81"/>
        <v>578</v>
      </c>
      <c r="H5189" s="59"/>
    </row>
    <row r="5190" spans="1:8">
      <c r="A5190" s="4" t="s">
        <v>72</v>
      </c>
      <c r="B5190" s="135" t="s">
        <v>71</v>
      </c>
      <c r="C5190" s="136">
        <v>44777</v>
      </c>
      <c r="D5190" s="137" cm="1">
        <f t="array" ref="D5190">INDEX(Horimetros!$8:$8,1,'Tabela Horímetros'!F5190)</f>
        <v>26936</v>
      </c>
      <c r="F5190">
        <f t="shared" si="81"/>
        <v>578</v>
      </c>
      <c r="H5190" s="59"/>
    </row>
    <row r="5191" spans="1:8">
      <c r="A5191" s="4" t="s">
        <v>76</v>
      </c>
      <c r="B5191" s="135" t="s">
        <v>75</v>
      </c>
      <c r="C5191" s="136">
        <v>44777</v>
      </c>
      <c r="D5191" s="137" t="e" cm="1">
        <f t="array" ref="D5191">INDEX(Horimetros!#REF!,1,'Tabela Horímetros'!F5191)</f>
        <v>#REF!</v>
      </c>
      <c r="F5191">
        <f t="shared" si="81"/>
        <v>578</v>
      </c>
      <c r="H5191" s="59"/>
    </row>
    <row r="5192" spans="1:8">
      <c r="A5192" s="4" t="s">
        <v>80</v>
      </c>
      <c r="B5192" s="135" t="s">
        <v>79</v>
      </c>
      <c r="C5192" s="136">
        <v>44777</v>
      </c>
      <c r="D5192" s="137" t="e" cm="1">
        <f t="array" ref="D5192">INDEX(Horimetros!#REF!,1,'Tabela Horímetros'!F5192)</f>
        <v>#REF!</v>
      </c>
      <c r="F5192">
        <f t="shared" si="81"/>
        <v>578</v>
      </c>
      <c r="H5192" s="59"/>
    </row>
    <row r="5193" spans="1:8">
      <c r="A5193" s="4" t="s">
        <v>84</v>
      </c>
      <c r="B5193" s="135" t="s">
        <v>83</v>
      </c>
      <c r="C5193" s="136">
        <v>44777</v>
      </c>
      <c r="D5193" s="137" t="e" cm="1">
        <f t="array" ref="D5193">INDEX(Horimetros!#REF!,1,'Tabela Horímetros'!F5193)</f>
        <v>#REF!</v>
      </c>
      <c r="F5193">
        <f t="shared" si="81"/>
        <v>578</v>
      </c>
      <c r="H5193" s="59"/>
    </row>
    <row r="5194" spans="1:8">
      <c r="A5194" s="4" t="s">
        <v>86</v>
      </c>
      <c r="B5194" s="135" t="s">
        <v>85</v>
      </c>
      <c r="C5194" s="136">
        <v>44777</v>
      </c>
      <c r="D5194" s="137" t="e" cm="1">
        <f t="array" ref="D5194">INDEX(Horimetros!#REF!,1,'Tabela Horímetros'!F5194)</f>
        <v>#REF!</v>
      </c>
      <c r="F5194">
        <f t="shared" si="81"/>
        <v>578</v>
      </c>
      <c r="H5194" s="59"/>
    </row>
    <row r="5195" spans="1:8">
      <c r="A5195" s="4" t="s">
        <v>59</v>
      </c>
      <c r="B5195" s="135" t="s">
        <v>58</v>
      </c>
      <c r="C5195" s="136">
        <v>44778</v>
      </c>
      <c r="D5195" s="137" cm="1">
        <f t="array" ref="D5195">INDEX(Horimetros!$4:$4,1,'Tabela Horímetros'!F5195)</f>
        <v>0</v>
      </c>
      <c r="F5195">
        <f t="shared" si="81"/>
        <v>579</v>
      </c>
      <c r="H5195" s="59"/>
    </row>
    <row r="5196" spans="1:8">
      <c r="A5196" s="4" t="s">
        <v>61</v>
      </c>
      <c r="B5196" s="135" t="s">
        <v>60</v>
      </c>
      <c r="C5196" s="136">
        <v>44778</v>
      </c>
      <c r="D5196" s="137" cm="1">
        <f t="array" ref="D5196">INDEX(Horimetros!$5:$5,1,'Tabela Horímetros'!F5196)</f>
        <v>28969</v>
      </c>
      <c r="F5196">
        <f t="shared" si="81"/>
        <v>579</v>
      </c>
      <c r="H5196" s="59"/>
    </row>
    <row r="5197" spans="1:8">
      <c r="A5197" s="4" t="s">
        <v>63</v>
      </c>
      <c r="B5197" s="135" t="s">
        <v>62</v>
      </c>
      <c r="C5197" s="136">
        <v>44778</v>
      </c>
      <c r="D5197" s="137" cm="1">
        <f t="array" ref="D5197">INDEX(Horimetros!$6:$6,1,'Tabela Horímetros'!F5197)</f>
        <v>24190</v>
      </c>
      <c r="F5197">
        <f t="shared" si="81"/>
        <v>579</v>
      </c>
      <c r="H5197" s="59"/>
    </row>
    <row r="5198" spans="1:8">
      <c r="A5198" s="4" t="s">
        <v>68</v>
      </c>
      <c r="B5198" s="135" t="s">
        <v>67</v>
      </c>
      <c r="C5198" s="136">
        <v>44778</v>
      </c>
      <c r="D5198" s="137" cm="1">
        <f t="array" ref="D5198">INDEX(Horimetros!$7:$7,1,'Tabela Horímetros'!F5198)</f>
        <v>28576</v>
      </c>
      <c r="F5198">
        <f t="shared" si="81"/>
        <v>579</v>
      </c>
      <c r="H5198" s="59"/>
    </row>
    <row r="5199" spans="1:8">
      <c r="A5199" s="4" t="s">
        <v>72</v>
      </c>
      <c r="B5199" s="135" t="s">
        <v>71</v>
      </c>
      <c r="C5199" s="136">
        <v>44778</v>
      </c>
      <c r="D5199" s="137" cm="1">
        <f t="array" ref="D5199">INDEX(Horimetros!$8:$8,1,'Tabela Horímetros'!F5199)</f>
        <v>26936</v>
      </c>
      <c r="F5199">
        <f t="shared" si="81"/>
        <v>579</v>
      </c>
      <c r="H5199" s="59"/>
    </row>
    <row r="5200" spans="1:8">
      <c r="A5200" s="4" t="s">
        <v>76</v>
      </c>
      <c r="B5200" s="135" t="s">
        <v>75</v>
      </c>
      <c r="C5200" s="136">
        <v>44778</v>
      </c>
      <c r="D5200" s="137" t="e" cm="1">
        <f t="array" ref="D5200">INDEX(Horimetros!#REF!,1,'Tabela Horímetros'!F5200)</f>
        <v>#REF!</v>
      </c>
      <c r="F5200">
        <f t="shared" si="81"/>
        <v>579</v>
      </c>
      <c r="H5200" s="59"/>
    </row>
    <row r="5201" spans="1:8">
      <c r="A5201" s="4" t="s">
        <v>80</v>
      </c>
      <c r="B5201" s="135" t="s">
        <v>79</v>
      </c>
      <c r="C5201" s="136">
        <v>44778</v>
      </c>
      <c r="D5201" s="137" t="e" cm="1">
        <f t="array" ref="D5201">INDEX(Horimetros!#REF!,1,'Tabela Horímetros'!F5201)</f>
        <v>#REF!</v>
      </c>
      <c r="F5201">
        <f t="shared" si="81"/>
        <v>579</v>
      </c>
      <c r="H5201" s="59"/>
    </row>
    <row r="5202" spans="1:8">
      <c r="A5202" s="4" t="s">
        <v>84</v>
      </c>
      <c r="B5202" s="135" t="s">
        <v>83</v>
      </c>
      <c r="C5202" s="136">
        <v>44778</v>
      </c>
      <c r="D5202" s="137" t="e" cm="1">
        <f t="array" ref="D5202">INDEX(Horimetros!#REF!,1,'Tabela Horímetros'!F5202)</f>
        <v>#REF!</v>
      </c>
      <c r="F5202">
        <f t="shared" si="81"/>
        <v>579</v>
      </c>
      <c r="H5202" s="59"/>
    </row>
    <row r="5203" spans="1:8">
      <c r="A5203" s="4" t="s">
        <v>86</v>
      </c>
      <c r="B5203" s="135" t="s">
        <v>85</v>
      </c>
      <c r="C5203" s="136">
        <v>44778</v>
      </c>
      <c r="D5203" s="137" t="e" cm="1">
        <f t="array" ref="D5203">INDEX(Horimetros!#REF!,1,'Tabela Horímetros'!F5203)</f>
        <v>#REF!</v>
      </c>
      <c r="F5203">
        <f t="shared" si="81"/>
        <v>579</v>
      </c>
      <c r="H5203" s="59"/>
    </row>
    <row r="5204" spans="1:8">
      <c r="A5204" s="4" t="s">
        <v>59</v>
      </c>
      <c r="B5204" s="135" t="s">
        <v>58</v>
      </c>
      <c r="C5204" s="136">
        <v>44779</v>
      </c>
      <c r="D5204" s="137" cm="1">
        <f t="array" ref="D5204">INDEX(Horimetros!$4:$4,1,'Tabela Horímetros'!F5204)</f>
        <v>0</v>
      </c>
      <c r="F5204">
        <f t="shared" si="81"/>
        <v>580</v>
      </c>
      <c r="H5204" s="59"/>
    </row>
    <row r="5205" spans="1:8">
      <c r="A5205" s="4" t="s">
        <v>61</v>
      </c>
      <c r="B5205" s="135" t="s">
        <v>60</v>
      </c>
      <c r="C5205" s="136">
        <v>44779</v>
      </c>
      <c r="D5205" s="137" cm="1">
        <f t="array" ref="D5205">INDEX(Horimetros!$5:$5,1,'Tabela Horímetros'!F5205)</f>
        <v>29006</v>
      </c>
      <c r="F5205">
        <f t="shared" ref="F5205:F5268" si="82">F5196+1</f>
        <v>580</v>
      </c>
      <c r="H5205" s="59"/>
    </row>
    <row r="5206" spans="1:8">
      <c r="A5206" s="4" t="s">
        <v>63</v>
      </c>
      <c r="B5206" s="135" t="s">
        <v>62</v>
      </c>
      <c r="C5206" s="136">
        <v>44779</v>
      </c>
      <c r="D5206" s="137" cm="1">
        <f t="array" ref="D5206">INDEX(Horimetros!$6:$6,1,'Tabela Horímetros'!F5206)</f>
        <v>24190</v>
      </c>
      <c r="F5206">
        <f t="shared" si="82"/>
        <v>580</v>
      </c>
      <c r="H5206" s="59"/>
    </row>
    <row r="5207" spans="1:8">
      <c r="A5207" s="4" t="s">
        <v>68</v>
      </c>
      <c r="B5207" s="135" t="s">
        <v>67</v>
      </c>
      <c r="C5207" s="136">
        <v>44779</v>
      </c>
      <c r="D5207" s="137" cm="1">
        <f t="array" ref="D5207">INDEX(Horimetros!$7:$7,1,'Tabela Horímetros'!F5207)</f>
        <v>28609</v>
      </c>
      <c r="F5207">
        <f t="shared" si="82"/>
        <v>580</v>
      </c>
      <c r="H5207" s="59"/>
    </row>
    <row r="5208" spans="1:8">
      <c r="A5208" s="4" t="s">
        <v>72</v>
      </c>
      <c r="B5208" s="135" t="s">
        <v>71</v>
      </c>
      <c r="C5208" s="136">
        <v>44779</v>
      </c>
      <c r="D5208" s="137" cm="1">
        <f t="array" ref="D5208">INDEX(Horimetros!$8:$8,1,'Tabela Horímetros'!F5208)</f>
        <v>26972</v>
      </c>
      <c r="F5208">
        <f t="shared" si="82"/>
        <v>580</v>
      </c>
      <c r="H5208" s="59"/>
    </row>
    <row r="5209" spans="1:8">
      <c r="A5209" s="4" t="s">
        <v>76</v>
      </c>
      <c r="B5209" s="135" t="s">
        <v>75</v>
      </c>
      <c r="C5209" s="136">
        <v>44779</v>
      </c>
      <c r="D5209" s="137" t="e" cm="1">
        <f t="array" ref="D5209">INDEX(Horimetros!#REF!,1,'Tabela Horímetros'!F5209)</f>
        <v>#REF!</v>
      </c>
      <c r="F5209">
        <f t="shared" si="82"/>
        <v>580</v>
      </c>
      <c r="H5209" s="59"/>
    </row>
    <row r="5210" spans="1:8">
      <c r="A5210" s="4" t="s">
        <v>80</v>
      </c>
      <c r="B5210" s="135" t="s">
        <v>79</v>
      </c>
      <c r="C5210" s="136">
        <v>44779</v>
      </c>
      <c r="D5210" s="137" t="e" cm="1">
        <f t="array" ref="D5210">INDEX(Horimetros!#REF!,1,'Tabela Horímetros'!F5210)</f>
        <v>#REF!</v>
      </c>
      <c r="F5210">
        <f t="shared" si="82"/>
        <v>580</v>
      </c>
      <c r="H5210" s="59"/>
    </row>
    <row r="5211" spans="1:8">
      <c r="A5211" s="4" t="s">
        <v>84</v>
      </c>
      <c r="B5211" s="135" t="s">
        <v>83</v>
      </c>
      <c r="C5211" s="136">
        <v>44779</v>
      </c>
      <c r="D5211" s="137" t="e" cm="1">
        <f t="array" ref="D5211">INDEX(Horimetros!#REF!,1,'Tabela Horímetros'!F5211)</f>
        <v>#REF!</v>
      </c>
      <c r="F5211">
        <f t="shared" si="82"/>
        <v>580</v>
      </c>
      <c r="H5211" s="59"/>
    </row>
    <row r="5212" spans="1:8">
      <c r="A5212" s="4" t="s">
        <v>86</v>
      </c>
      <c r="B5212" s="135" t="s">
        <v>85</v>
      </c>
      <c r="C5212" s="136">
        <v>44779</v>
      </c>
      <c r="D5212" s="137" t="e" cm="1">
        <f t="array" ref="D5212">INDEX(Horimetros!#REF!,1,'Tabela Horímetros'!F5212)</f>
        <v>#REF!</v>
      </c>
      <c r="F5212">
        <f t="shared" si="82"/>
        <v>580</v>
      </c>
      <c r="H5212" s="59"/>
    </row>
    <row r="5213" spans="1:8">
      <c r="A5213" s="4" t="s">
        <v>59</v>
      </c>
      <c r="B5213" s="135" t="s">
        <v>58</v>
      </c>
      <c r="C5213" s="136">
        <v>44780</v>
      </c>
      <c r="D5213" s="137" cm="1">
        <f t="array" ref="D5213">INDEX(Horimetros!$4:$4,1,'Tabela Horímetros'!F5213)</f>
        <v>0</v>
      </c>
      <c r="F5213">
        <f t="shared" si="82"/>
        <v>581</v>
      </c>
      <c r="H5213" s="59"/>
    </row>
    <row r="5214" spans="1:8">
      <c r="A5214" s="4" t="s">
        <v>61</v>
      </c>
      <c r="B5214" s="135" t="s">
        <v>60</v>
      </c>
      <c r="C5214" s="136">
        <v>44780</v>
      </c>
      <c r="D5214" s="137" cm="1">
        <f t="array" ref="D5214">INDEX(Horimetros!$5:$5,1,'Tabela Horímetros'!F5214)</f>
        <v>29028</v>
      </c>
      <c r="F5214">
        <f t="shared" si="82"/>
        <v>581</v>
      </c>
      <c r="H5214" s="59"/>
    </row>
    <row r="5215" spans="1:8">
      <c r="A5215" s="4" t="s">
        <v>63</v>
      </c>
      <c r="B5215" s="135" t="s">
        <v>62</v>
      </c>
      <c r="C5215" s="136">
        <v>44780</v>
      </c>
      <c r="D5215" s="137" cm="1">
        <f t="array" ref="D5215">INDEX(Horimetros!$6:$6,1,'Tabela Horímetros'!F5215)</f>
        <v>24190</v>
      </c>
      <c r="F5215">
        <f t="shared" si="82"/>
        <v>581</v>
      </c>
      <c r="H5215" s="59"/>
    </row>
    <row r="5216" spans="1:8">
      <c r="A5216" s="4" t="s">
        <v>68</v>
      </c>
      <c r="B5216" s="135" t="s">
        <v>67</v>
      </c>
      <c r="C5216" s="136">
        <v>44780</v>
      </c>
      <c r="D5216" s="137" cm="1">
        <f t="array" ref="D5216">INDEX(Horimetros!$7:$7,1,'Tabela Horímetros'!F5216)</f>
        <v>28626</v>
      </c>
      <c r="F5216">
        <f t="shared" si="82"/>
        <v>581</v>
      </c>
      <c r="H5216" s="59"/>
    </row>
    <row r="5217" spans="1:8">
      <c r="A5217" s="4" t="s">
        <v>72</v>
      </c>
      <c r="B5217" s="135" t="s">
        <v>71</v>
      </c>
      <c r="C5217" s="136">
        <v>44780</v>
      </c>
      <c r="D5217" s="137" cm="1">
        <f t="array" ref="D5217">INDEX(Horimetros!$8:$8,1,'Tabela Horímetros'!F5217)</f>
        <v>26993</v>
      </c>
      <c r="F5217">
        <f t="shared" si="82"/>
        <v>581</v>
      </c>
      <c r="H5217" s="59"/>
    </row>
    <row r="5218" spans="1:8">
      <c r="A5218" s="4" t="s">
        <v>76</v>
      </c>
      <c r="B5218" s="135" t="s">
        <v>75</v>
      </c>
      <c r="C5218" s="136">
        <v>44780</v>
      </c>
      <c r="D5218" s="137" t="e" cm="1">
        <f t="array" ref="D5218">INDEX(Horimetros!#REF!,1,'Tabela Horímetros'!F5218)</f>
        <v>#REF!</v>
      </c>
      <c r="F5218">
        <f t="shared" si="82"/>
        <v>581</v>
      </c>
      <c r="H5218" s="59"/>
    </row>
    <row r="5219" spans="1:8">
      <c r="A5219" s="4" t="s">
        <v>80</v>
      </c>
      <c r="B5219" s="135" t="s">
        <v>79</v>
      </c>
      <c r="C5219" s="136">
        <v>44780</v>
      </c>
      <c r="D5219" s="137" t="e" cm="1">
        <f t="array" ref="D5219">INDEX(Horimetros!#REF!,1,'Tabela Horímetros'!F5219)</f>
        <v>#REF!</v>
      </c>
      <c r="F5219">
        <f t="shared" si="82"/>
        <v>581</v>
      </c>
      <c r="H5219" s="59"/>
    </row>
    <row r="5220" spans="1:8">
      <c r="A5220" s="4" t="s">
        <v>84</v>
      </c>
      <c r="B5220" s="135" t="s">
        <v>83</v>
      </c>
      <c r="C5220" s="136">
        <v>44780</v>
      </c>
      <c r="D5220" s="137" t="e" cm="1">
        <f t="array" ref="D5220">INDEX(Horimetros!#REF!,1,'Tabela Horímetros'!F5220)</f>
        <v>#REF!</v>
      </c>
      <c r="F5220">
        <f t="shared" si="82"/>
        <v>581</v>
      </c>
      <c r="H5220" s="59"/>
    </row>
    <row r="5221" spans="1:8">
      <c r="A5221" s="4" t="s">
        <v>86</v>
      </c>
      <c r="B5221" s="135" t="s">
        <v>85</v>
      </c>
      <c r="C5221" s="136">
        <v>44780</v>
      </c>
      <c r="D5221" s="137" t="e" cm="1">
        <f t="array" ref="D5221">INDEX(Horimetros!#REF!,1,'Tabela Horímetros'!F5221)</f>
        <v>#REF!</v>
      </c>
      <c r="F5221">
        <f t="shared" si="82"/>
        <v>581</v>
      </c>
      <c r="H5221" s="59"/>
    </row>
    <row r="5222" spans="1:8">
      <c r="A5222" s="4" t="s">
        <v>59</v>
      </c>
      <c r="B5222" s="135" t="s">
        <v>58</v>
      </c>
      <c r="C5222" s="136">
        <v>44781</v>
      </c>
      <c r="D5222" s="137" cm="1">
        <f t="array" ref="D5222">INDEX(Horimetros!$4:$4,1,'Tabela Horímetros'!F5222)</f>
        <v>0</v>
      </c>
      <c r="F5222">
        <f t="shared" si="82"/>
        <v>582</v>
      </c>
      <c r="H5222" s="59"/>
    </row>
    <row r="5223" spans="1:8">
      <c r="A5223" s="4" t="s">
        <v>61</v>
      </c>
      <c r="B5223" s="135" t="s">
        <v>60</v>
      </c>
      <c r="C5223" s="136">
        <v>44781</v>
      </c>
      <c r="D5223" s="137" cm="1">
        <f t="array" ref="D5223">INDEX(Horimetros!$5:$5,1,'Tabela Horímetros'!F5223)</f>
        <v>29048</v>
      </c>
      <c r="F5223">
        <f t="shared" si="82"/>
        <v>582</v>
      </c>
      <c r="H5223" s="59"/>
    </row>
    <row r="5224" spans="1:8">
      <c r="A5224" s="4" t="s">
        <v>63</v>
      </c>
      <c r="B5224" s="135" t="s">
        <v>62</v>
      </c>
      <c r="C5224" s="136">
        <v>44781</v>
      </c>
      <c r="D5224" s="137" cm="1">
        <f t="array" ref="D5224">INDEX(Horimetros!$6:$6,1,'Tabela Horímetros'!F5224)</f>
        <v>24190</v>
      </c>
      <c r="F5224">
        <f t="shared" si="82"/>
        <v>582</v>
      </c>
      <c r="H5224" s="59"/>
    </row>
    <row r="5225" spans="1:8">
      <c r="A5225" s="4" t="s">
        <v>68</v>
      </c>
      <c r="B5225" s="135" t="s">
        <v>67</v>
      </c>
      <c r="C5225" s="136">
        <v>44781</v>
      </c>
      <c r="D5225" s="137" cm="1">
        <f t="array" ref="D5225">INDEX(Horimetros!$7:$7,1,'Tabela Horímetros'!F5225)</f>
        <v>28629</v>
      </c>
      <c r="F5225">
        <f t="shared" si="82"/>
        <v>582</v>
      </c>
      <c r="H5225" s="59"/>
    </row>
    <row r="5226" spans="1:8">
      <c r="A5226" s="4" t="s">
        <v>72</v>
      </c>
      <c r="B5226" s="135" t="s">
        <v>71</v>
      </c>
      <c r="C5226" s="136">
        <v>44781</v>
      </c>
      <c r="D5226" s="137" cm="1">
        <f t="array" ref="D5226">INDEX(Horimetros!$8:$8,1,'Tabela Horímetros'!F5226)</f>
        <v>27010</v>
      </c>
      <c r="F5226">
        <f t="shared" si="82"/>
        <v>582</v>
      </c>
      <c r="H5226" s="59"/>
    </row>
    <row r="5227" spans="1:8">
      <c r="A5227" s="4" t="s">
        <v>76</v>
      </c>
      <c r="B5227" s="135" t="s">
        <v>75</v>
      </c>
      <c r="C5227" s="136">
        <v>44781</v>
      </c>
      <c r="D5227" s="137" t="e" cm="1">
        <f t="array" ref="D5227">INDEX(Horimetros!#REF!,1,'Tabela Horímetros'!F5227)</f>
        <v>#REF!</v>
      </c>
      <c r="F5227">
        <f t="shared" si="82"/>
        <v>582</v>
      </c>
      <c r="H5227" s="59"/>
    </row>
    <row r="5228" spans="1:8">
      <c r="A5228" s="4" t="s">
        <v>80</v>
      </c>
      <c r="B5228" s="135" t="s">
        <v>79</v>
      </c>
      <c r="C5228" s="136">
        <v>44781</v>
      </c>
      <c r="D5228" s="137" t="e" cm="1">
        <f t="array" ref="D5228">INDEX(Horimetros!#REF!,1,'Tabela Horímetros'!F5228)</f>
        <v>#REF!</v>
      </c>
      <c r="F5228">
        <f t="shared" si="82"/>
        <v>582</v>
      </c>
      <c r="H5228" s="59"/>
    </row>
    <row r="5229" spans="1:8">
      <c r="A5229" s="4" t="s">
        <v>84</v>
      </c>
      <c r="B5229" s="135" t="s">
        <v>83</v>
      </c>
      <c r="C5229" s="136">
        <v>44781</v>
      </c>
      <c r="D5229" s="137" t="e" cm="1">
        <f t="array" ref="D5229">INDEX(Horimetros!#REF!,1,'Tabela Horímetros'!F5229)</f>
        <v>#REF!</v>
      </c>
      <c r="F5229">
        <f t="shared" si="82"/>
        <v>582</v>
      </c>
      <c r="H5229" s="59"/>
    </row>
    <row r="5230" spans="1:8">
      <c r="A5230" s="4" t="s">
        <v>86</v>
      </c>
      <c r="B5230" s="135" t="s">
        <v>85</v>
      </c>
      <c r="C5230" s="136">
        <v>44781</v>
      </c>
      <c r="D5230" s="137" t="e" cm="1">
        <f t="array" ref="D5230">INDEX(Horimetros!#REF!,1,'Tabela Horímetros'!F5230)</f>
        <v>#REF!</v>
      </c>
      <c r="F5230">
        <f t="shared" si="82"/>
        <v>582</v>
      </c>
      <c r="H5230" s="59"/>
    </row>
    <row r="5231" spans="1:8">
      <c r="A5231" s="4" t="s">
        <v>59</v>
      </c>
      <c r="B5231" s="135" t="s">
        <v>58</v>
      </c>
      <c r="C5231" s="136">
        <v>44782</v>
      </c>
      <c r="D5231" s="137" cm="1">
        <f t="array" ref="D5231">INDEX(Horimetros!$4:$4,1,'Tabela Horímetros'!F5231)</f>
        <v>0</v>
      </c>
      <c r="F5231">
        <f t="shared" si="82"/>
        <v>583</v>
      </c>
      <c r="H5231" s="59"/>
    </row>
    <row r="5232" spans="1:8">
      <c r="A5232" s="4" t="s">
        <v>61</v>
      </c>
      <c r="B5232" s="135" t="s">
        <v>60</v>
      </c>
      <c r="C5232" s="136">
        <v>44782</v>
      </c>
      <c r="D5232" s="137" cm="1">
        <f t="array" ref="D5232">INDEX(Horimetros!$5:$5,1,'Tabela Horímetros'!F5232)</f>
        <v>29058</v>
      </c>
      <c r="F5232">
        <f t="shared" si="82"/>
        <v>583</v>
      </c>
      <c r="H5232" s="59"/>
    </row>
    <row r="5233" spans="1:8">
      <c r="A5233" s="4" t="s">
        <v>63</v>
      </c>
      <c r="B5233" s="135" t="s">
        <v>62</v>
      </c>
      <c r="C5233" s="136">
        <v>44782</v>
      </c>
      <c r="D5233" s="137" cm="1">
        <f t="array" ref="D5233">INDEX(Horimetros!$6:$6,1,'Tabela Horímetros'!F5233)</f>
        <v>24196</v>
      </c>
      <c r="F5233">
        <f t="shared" si="82"/>
        <v>583</v>
      </c>
      <c r="H5233" s="59"/>
    </row>
    <row r="5234" spans="1:8">
      <c r="A5234" s="4" t="s">
        <v>68</v>
      </c>
      <c r="B5234" s="135" t="s">
        <v>67</v>
      </c>
      <c r="C5234" s="136">
        <v>44782</v>
      </c>
      <c r="D5234" s="137" cm="1">
        <f t="array" ref="D5234">INDEX(Horimetros!$7:$7,1,'Tabela Horímetros'!F5234)</f>
        <v>28631</v>
      </c>
      <c r="F5234">
        <f t="shared" si="82"/>
        <v>583</v>
      </c>
      <c r="H5234" s="59"/>
    </row>
    <row r="5235" spans="1:8">
      <c r="A5235" s="4" t="s">
        <v>72</v>
      </c>
      <c r="B5235" s="135" t="s">
        <v>71</v>
      </c>
      <c r="C5235" s="136">
        <v>44782</v>
      </c>
      <c r="D5235" s="137" cm="1">
        <f t="array" ref="D5235">INDEX(Horimetros!$8:$8,1,'Tabela Horímetros'!F5235)</f>
        <v>27027</v>
      </c>
      <c r="F5235">
        <f t="shared" si="82"/>
        <v>583</v>
      </c>
      <c r="H5235" s="59"/>
    </row>
    <row r="5236" spans="1:8">
      <c r="A5236" s="4" t="s">
        <v>76</v>
      </c>
      <c r="B5236" s="135" t="s">
        <v>75</v>
      </c>
      <c r="C5236" s="136">
        <v>44782</v>
      </c>
      <c r="D5236" s="137" t="e" cm="1">
        <f t="array" ref="D5236">INDEX(Horimetros!#REF!,1,'Tabela Horímetros'!F5236)</f>
        <v>#REF!</v>
      </c>
      <c r="F5236">
        <f t="shared" si="82"/>
        <v>583</v>
      </c>
      <c r="H5236" s="59"/>
    </row>
    <row r="5237" spans="1:8">
      <c r="A5237" s="4" t="s">
        <v>80</v>
      </c>
      <c r="B5237" s="135" t="s">
        <v>79</v>
      </c>
      <c r="C5237" s="136">
        <v>44782</v>
      </c>
      <c r="D5237" s="137" t="e" cm="1">
        <f t="array" ref="D5237">INDEX(Horimetros!#REF!,1,'Tabela Horímetros'!F5237)</f>
        <v>#REF!</v>
      </c>
      <c r="F5237">
        <f t="shared" si="82"/>
        <v>583</v>
      </c>
      <c r="H5237" s="59"/>
    </row>
    <row r="5238" spans="1:8">
      <c r="A5238" s="4" t="s">
        <v>84</v>
      </c>
      <c r="B5238" s="135" t="s">
        <v>83</v>
      </c>
      <c r="C5238" s="136">
        <v>44782</v>
      </c>
      <c r="D5238" s="137" t="e" cm="1">
        <f t="array" ref="D5238">INDEX(Horimetros!#REF!,1,'Tabela Horímetros'!F5238)</f>
        <v>#REF!</v>
      </c>
      <c r="F5238">
        <f t="shared" si="82"/>
        <v>583</v>
      </c>
      <c r="H5238" s="59"/>
    </row>
    <row r="5239" spans="1:8">
      <c r="A5239" s="4" t="s">
        <v>86</v>
      </c>
      <c r="B5239" s="135" t="s">
        <v>85</v>
      </c>
      <c r="C5239" s="136">
        <v>44782</v>
      </c>
      <c r="D5239" s="137" t="e" cm="1">
        <f t="array" ref="D5239">INDEX(Horimetros!#REF!,1,'Tabela Horímetros'!F5239)</f>
        <v>#REF!</v>
      </c>
      <c r="F5239">
        <f t="shared" si="82"/>
        <v>583</v>
      </c>
      <c r="H5239" s="59"/>
    </row>
    <row r="5240" spans="1:8">
      <c r="A5240" s="4" t="s">
        <v>59</v>
      </c>
      <c r="B5240" s="135" t="s">
        <v>58</v>
      </c>
      <c r="C5240" s="136">
        <v>44783</v>
      </c>
      <c r="D5240" s="137" cm="1">
        <f t="array" ref="D5240">INDEX(Horimetros!$4:$4,1,'Tabela Horímetros'!F5240)</f>
        <v>0</v>
      </c>
      <c r="F5240">
        <f t="shared" si="82"/>
        <v>584</v>
      </c>
      <c r="H5240" s="59"/>
    </row>
    <row r="5241" spans="1:8">
      <c r="A5241" s="4" t="s">
        <v>61</v>
      </c>
      <c r="B5241" s="135" t="s">
        <v>60</v>
      </c>
      <c r="C5241" s="136">
        <v>44783</v>
      </c>
      <c r="D5241" s="137" cm="1">
        <f t="array" ref="D5241">INDEX(Horimetros!$5:$5,1,'Tabela Horímetros'!F5241)</f>
        <v>29074</v>
      </c>
      <c r="F5241">
        <f t="shared" si="82"/>
        <v>584</v>
      </c>
      <c r="H5241" s="59"/>
    </row>
    <row r="5242" spans="1:8">
      <c r="A5242" s="4" t="s">
        <v>63</v>
      </c>
      <c r="B5242" s="135" t="s">
        <v>62</v>
      </c>
      <c r="C5242" s="136">
        <v>44783</v>
      </c>
      <c r="D5242" s="137" cm="1">
        <f t="array" ref="D5242">INDEX(Horimetros!$6:$6,1,'Tabela Horímetros'!F5242)</f>
        <v>24196</v>
      </c>
      <c r="F5242">
        <f t="shared" si="82"/>
        <v>584</v>
      </c>
      <c r="H5242" s="59"/>
    </row>
    <row r="5243" spans="1:8">
      <c r="A5243" s="4" t="s">
        <v>68</v>
      </c>
      <c r="B5243" s="135" t="s">
        <v>67</v>
      </c>
      <c r="C5243" s="136">
        <v>44783</v>
      </c>
      <c r="D5243" s="137" cm="1">
        <f t="array" ref="D5243">INDEX(Horimetros!$7:$7,1,'Tabela Horímetros'!F5243)</f>
        <v>28646</v>
      </c>
      <c r="F5243">
        <f t="shared" si="82"/>
        <v>584</v>
      </c>
      <c r="H5243" s="59"/>
    </row>
    <row r="5244" spans="1:8">
      <c r="A5244" s="4" t="s">
        <v>72</v>
      </c>
      <c r="B5244" s="135" t="s">
        <v>71</v>
      </c>
      <c r="C5244" s="136">
        <v>44783</v>
      </c>
      <c r="D5244" s="137" cm="1">
        <f t="array" ref="D5244">INDEX(Horimetros!$8:$8,1,'Tabela Horímetros'!F5244)</f>
        <v>27045</v>
      </c>
      <c r="F5244">
        <f t="shared" si="82"/>
        <v>584</v>
      </c>
      <c r="H5244" s="59"/>
    </row>
    <row r="5245" spans="1:8">
      <c r="A5245" s="4" t="s">
        <v>76</v>
      </c>
      <c r="B5245" s="135" t="s">
        <v>75</v>
      </c>
      <c r="C5245" s="136">
        <v>44783</v>
      </c>
      <c r="D5245" s="137" t="e" cm="1">
        <f t="array" ref="D5245">INDEX(Horimetros!#REF!,1,'Tabela Horímetros'!F5245)</f>
        <v>#REF!</v>
      </c>
      <c r="F5245">
        <f t="shared" si="82"/>
        <v>584</v>
      </c>
      <c r="H5245" s="59"/>
    </row>
    <row r="5246" spans="1:8">
      <c r="A5246" s="4" t="s">
        <v>80</v>
      </c>
      <c r="B5246" s="135" t="s">
        <v>79</v>
      </c>
      <c r="C5246" s="136">
        <v>44783</v>
      </c>
      <c r="D5246" s="137" t="e" cm="1">
        <f t="array" ref="D5246">INDEX(Horimetros!#REF!,1,'Tabela Horímetros'!F5246)</f>
        <v>#REF!</v>
      </c>
      <c r="F5246">
        <f t="shared" si="82"/>
        <v>584</v>
      </c>
      <c r="H5246" s="59"/>
    </row>
    <row r="5247" spans="1:8">
      <c r="A5247" s="4" t="s">
        <v>84</v>
      </c>
      <c r="B5247" s="135" t="s">
        <v>83</v>
      </c>
      <c r="C5247" s="136">
        <v>44783</v>
      </c>
      <c r="D5247" s="137" t="e" cm="1">
        <f t="array" ref="D5247">INDEX(Horimetros!#REF!,1,'Tabela Horímetros'!F5247)</f>
        <v>#REF!</v>
      </c>
      <c r="F5247">
        <f t="shared" si="82"/>
        <v>584</v>
      </c>
      <c r="H5247" s="59"/>
    </row>
    <row r="5248" spans="1:8">
      <c r="A5248" s="4" t="s">
        <v>86</v>
      </c>
      <c r="B5248" s="135" t="s">
        <v>85</v>
      </c>
      <c r="C5248" s="136">
        <v>44783</v>
      </c>
      <c r="D5248" s="137" t="e" cm="1">
        <f t="array" ref="D5248">INDEX(Horimetros!#REF!,1,'Tabela Horímetros'!F5248)</f>
        <v>#REF!</v>
      </c>
      <c r="F5248">
        <f t="shared" si="82"/>
        <v>584</v>
      </c>
      <c r="H5248" s="59"/>
    </row>
    <row r="5249" spans="1:8">
      <c r="A5249" s="4" t="s">
        <v>59</v>
      </c>
      <c r="B5249" s="135" t="s">
        <v>58</v>
      </c>
      <c r="C5249" s="136">
        <v>44784</v>
      </c>
      <c r="D5249" s="137" cm="1">
        <f t="array" ref="D5249">INDEX(Horimetros!$4:$4,1,'Tabela Horímetros'!F5249)</f>
        <v>0</v>
      </c>
      <c r="F5249">
        <f t="shared" si="82"/>
        <v>585</v>
      </c>
      <c r="H5249" s="59"/>
    </row>
    <row r="5250" spans="1:8">
      <c r="A5250" s="4" t="s">
        <v>61</v>
      </c>
      <c r="B5250" s="135" t="s">
        <v>60</v>
      </c>
      <c r="C5250" s="136">
        <v>44784</v>
      </c>
      <c r="D5250" s="137" cm="1">
        <f t="array" ref="D5250">INDEX(Horimetros!$5:$5,1,'Tabela Horímetros'!F5250)</f>
        <v>29095</v>
      </c>
      <c r="F5250">
        <f t="shared" si="82"/>
        <v>585</v>
      </c>
      <c r="H5250" s="59"/>
    </row>
    <row r="5251" spans="1:8">
      <c r="A5251" s="4" t="s">
        <v>63</v>
      </c>
      <c r="B5251" s="135" t="s">
        <v>62</v>
      </c>
      <c r="C5251" s="136">
        <v>44784</v>
      </c>
      <c r="D5251" s="137" cm="1">
        <f t="array" ref="D5251">INDEX(Horimetros!$6:$6,1,'Tabela Horímetros'!F5251)</f>
        <v>24196</v>
      </c>
      <c r="F5251">
        <f t="shared" si="82"/>
        <v>585</v>
      </c>
      <c r="H5251" s="59"/>
    </row>
    <row r="5252" spans="1:8">
      <c r="A5252" s="4" t="s">
        <v>68</v>
      </c>
      <c r="B5252" s="135" t="s">
        <v>67</v>
      </c>
      <c r="C5252" s="136">
        <v>44784</v>
      </c>
      <c r="D5252" s="137" cm="1">
        <f t="array" ref="D5252">INDEX(Horimetros!$7:$7,1,'Tabela Horímetros'!F5252)</f>
        <v>28646</v>
      </c>
      <c r="F5252">
        <f t="shared" si="82"/>
        <v>585</v>
      </c>
      <c r="H5252" s="59"/>
    </row>
    <row r="5253" spans="1:8">
      <c r="A5253" s="4" t="s">
        <v>72</v>
      </c>
      <c r="B5253" s="135" t="s">
        <v>71</v>
      </c>
      <c r="C5253" s="136">
        <v>44784</v>
      </c>
      <c r="D5253" s="137" cm="1">
        <f t="array" ref="D5253">INDEX(Horimetros!$8:$8,1,'Tabela Horímetros'!F5253)</f>
        <v>27065</v>
      </c>
      <c r="F5253">
        <f t="shared" si="82"/>
        <v>585</v>
      </c>
      <c r="H5253" s="59"/>
    </row>
    <row r="5254" spans="1:8">
      <c r="A5254" s="4" t="s">
        <v>76</v>
      </c>
      <c r="B5254" s="135" t="s">
        <v>75</v>
      </c>
      <c r="C5254" s="136">
        <v>44784</v>
      </c>
      <c r="D5254" s="137" t="e" cm="1">
        <f t="array" ref="D5254">INDEX(Horimetros!#REF!,1,'Tabela Horímetros'!F5254)</f>
        <v>#REF!</v>
      </c>
      <c r="F5254">
        <f t="shared" si="82"/>
        <v>585</v>
      </c>
      <c r="H5254" s="59"/>
    </row>
    <row r="5255" spans="1:8">
      <c r="A5255" s="4" t="s">
        <v>80</v>
      </c>
      <c r="B5255" s="135" t="s">
        <v>79</v>
      </c>
      <c r="C5255" s="136">
        <v>44784</v>
      </c>
      <c r="D5255" s="137" t="e" cm="1">
        <f t="array" ref="D5255">INDEX(Horimetros!#REF!,1,'Tabela Horímetros'!F5255)</f>
        <v>#REF!</v>
      </c>
      <c r="F5255">
        <f t="shared" si="82"/>
        <v>585</v>
      </c>
      <c r="H5255" s="59"/>
    </row>
    <row r="5256" spans="1:8">
      <c r="A5256" s="4" t="s">
        <v>84</v>
      </c>
      <c r="B5256" s="135" t="s">
        <v>83</v>
      </c>
      <c r="C5256" s="136">
        <v>44784</v>
      </c>
      <c r="D5256" s="137" t="e" cm="1">
        <f t="array" ref="D5256">INDEX(Horimetros!#REF!,1,'Tabela Horímetros'!F5256)</f>
        <v>#REF!</v>
      </c>
      <c r="F5256">
        <f t="shared" si="82"/>
        <v>585</v>
      </c>
      <c r="H5256" s="59"/>
    </row>
    <row r="5257" spans="1:8">
      <c r="A5257" s="4" t="s">
        <v>86</v>
      </c>
      <c r="B5257" s="135" t="s">
        <v>85</v>
      </c>
      <c r="C5257" s="136">
        <v>44784</v>
      </c>
      <c r="D5257" s="137" t="e" cm="1">
        <f t="array" ref="D5257">INDEX(Horimetros!#REF!,1,'Tabela Horímetros'!F5257)</f>
        <v>#REF!</v>
      </c>
      <c r="F5257">
        <f t="shared" si="82"/>
        <v>585</v>
      </c>
      <c r="H5257" s="59"/>
    </row>
    <row r="5258" spans="1:8">
      <c r="A5258" s="4" t="s">
        <v>59</v>
      </c>
      <c r="B5258" s="135" t="s">
        <v>58</v>
      </c>
      <c r="C5258" s="136">
        <v>44785</v>
      </c>
      <c r="D5258" s="137" cm="1">
        <f t="array" ref="D5258">INDEX(Horimetros!$4:$4,1,'Tabela Horímetros'!F5258)</f>
        <v>0</v>
      </c>
      <c r="F5258">
        <f t="shared" si="82"/>
        <v>586</v>
      </c>
      <c r="H5258" s="59"/>
    </row>
    <row r="5259" spans="1:8">
      <c r="A5259" s="4" t="s">
        <v>61</v>
      </c>
      <c r="B5259" s="135" t="s">
        <v>60</v>
      </c>
      <c r="C5259" s="136">
        <v>44785</v>
      </c>
      <c r="D5259" s="137" cm="1">
        <f t="array" ref="D5259">INDEX(Horimetros!$5:$5,1,'Tabela Horímetros'!F5259)</f>
        <v>29111</v>
      </c>
      <c r="F5259">
        <f t="shared" si="82"/>
        <v>586</v>
      </c>
      <c r="H5259" s="59"/>
    </row>
    <row r="5260" spans="1:8">
      <c r="A5260" s="4" t="s">
        <v>63</v>
      </c>
      <c r="B5260" s="135" t="s">
        <v>62</v>
      </c>
      <c r="C5260" s="136">
        <v>44785</v>
      </c>
      <c r="D5260" s="137" cm="1">
        <f t="array" ref="D5260">INDEX(Horimetros!$6:$6,1,'Tabela Horímetros'!F5260)</f>
        <v>24196</v>
      </c>
      <c r="F5260">
        <f t="shared" si="82"/>
        <v>586</v>
      </c>
      <c r="H5260" s="59"/>
    </row>
    <row r="5261" spans="1:8">
      <c r="A5261" s="4" t="s">
        <v>68</v>
      </c>
      <c r="B5261" s="135" t="s">
        <v>67</v>
      </c>
      <c r="C5261" s="136">
        <v>44785</v>
      </c>
      <c r="D5261" s="137" cm="1">
        <f t="array" ref="D5261">INDEX(Horimetros!$7:$7,1,'Tabela Horímetros'!F5261)</f>
        <v>28646</v>
      </c>
      <c r="F5261">
        <f t="shared" si="82"/>
        <v>586</v>
      </c>
      <c r="H5261" s="59"/>
    </row>
    <row r="5262" spans="1:8">
      <c r="A5262" s="4" t="s">
        <v>72</v>
      </c>
      <c r="B5262" s="135" t="s">
        <v>71</v>
      </c>
      <c r="C5262" s="136">
        <v>44785</v>
      </c>
      <c r="D5262" s="137" cm="1">
        <f t="array" ref="D5262">INDEX(Horimetros!$8:$8,1,'Tabela Horímetros'!F5262)</f>
        <v>27073</v>
      </c>
      <c r="F5262">
        <f t="shared" si="82"/>
        <v>586</v>
      </c>
      <c r="H5262" s="59"/>
    </row>
    <row r="5263" spans="1:8">
      <c r="A5263" s="4" t="s">
        <v>76</v>
      </c>
      <c r="B5263" s="135" t="s">
        <v>75</v>
      </c>
      <c r="C5263" s="136">
        <v>44785</v>
      </c>
      <c r="D5263" s="137" t="e" cm="1">
        <f t="array" ref="D5263">INDEX(Horimetros!#REF!,1,'Tabela Horímetros'!F5263)</f>
        <v>#REF!</v>
      </c>
      <c r="F5263">
        <f t="shared" si="82"/>
        <v>586</v>
      </c>
      <c r="H5263" s="59"/>
    </row>
    <row r="5264" spans="1:8">
      <c r="A5264" s="4" t="s">
        <v>80</v>
      </c>
      <c r="B5264" s="135" t="s">
        <v>79</v>
      </c>
      <c r="C5264" s="136">
        <v>44785</v>
      </c>
      <c r="D5264" s="137" t="e" cm="1">
        <f t="array" ref="D5264">INDEX(Horimetros!#REF!,1,'Tabela Horímetros'!F5264)</f>
        <v>#REF!</v>
      </c>
      <c r="F5264">
        <f t="shared" si="82"/>
        <v>586</v>
      </c>
      <c r="H5264" s="59"/>
    </row>
    <row r="5265" spans="1:8">
      <c r="A5265" s="4" t="s">
        <v>84</v>
      </c>
      <c r="B5265" s="135" t="s">
        <v>83</v>
      </c>
      <c r="C5265" s="136">
        <v>44785</v>
      </c>
      <c r="D5265" s="137" t="e" cm="1">
        <f t="array" ref="D5265">INDEX(Horimetros!#REF!,1,'Tabela Horímetros'!F5265)</f>
        <v>#REF!</v>
      </c>
      <c r="F5265">
        <f t="shared" si="82"/>
        <v>586</v>
      </c>
      <c r="H5265" s="59"/>
    </row>
    <row r="5266" spans="1:8">
      <c r="A5266" s="4" t="s">
        <v>86</v>
      </c>
      <c r="B5266" s="135" t="s">
        <v>85</v>
      </c>
      <c r="C5266" s="136">
        <v>44785</v>
      </c>
      <c r="D5266" s="137" t="e" cm="1">
        <f t="array" ref="D5266">INDEX(Horimetros!#REF!,1,'Tabela Horímetros'!F5266)</f>
        <v>#REF!</v>
      </c>
      <c r="F5266">
        <f t="shared" si="82"/>
        <v>586</v>
      </c>
      <c r="H5266" s="59"/>
    </row>
    <row r="5267" spans="1:8">
      <c r="A5267" s="4" t="s">
        <v>59</v>
      </c>
      <c r="B5267" s="135" t="s">
        <v>58</v>
      </c>
      <c r="C5267" s="136">
        <v>44786</v>
      </c>
      <c r="D5267" s="137" cm="1">
        <f t="array" ref="D5267">INDEX(Horimetros!$4:$4,1,'Tabela Horímetros'!F5267)</f>
        <v>0</v>
      </c>
      <c r="F5267">
        <f t="shared" si="82"/>
        <v>587</v>
      </c>
      <c r="H5267" s="59"/>
    </row>
    <row r="5268" spans="1:8">
      <c r="A5268" s="4" t="s">
        <v>61</v>
      </c>
      <c r="B5268" s="135" t="s">
        <v>60</v>
      </c>
      <c r="C5268" s="136">
        <v>44786</v>
      </c>
      <c r="D5268" s="137" cm="1">
        <f t="array" ref="D5268">INDEX(Horimetros!$5:$5,1,'Tabela Horímetros'!F5268)</f>
        <v>29130</v>
      </c>
      <c r="F5268">
        <f t="shared" si="82"/>
        <v>587</v>
      </c>
      <c r="H5268" s="59"/>
    </row>
    <row r="5269" spans="1:8">
      <c r="A5269" s="4" t="s">
        <v>63</v>
      </c>
      <c r="B5269" s="135" t="s">
        <v>62</v>
      </c>
      <c r="C5269" s="136">
        <v>44786</v>
      </c>
      <c r="D5269" s="137" cm="1">
        <f t="array" ref="D5269">INDEX(Horimetros!$6:$6,1,'Tabela Horímetros'!F5269)</f>
        <v>24196</v>
      </c>
      <c r="F5269">
        <f t="shared" ref="F5269:F5332" si="83">F5260+1</f>
        <v>587</v>
      </c>
      <c r="H5269" s="59"/>
    </row>
    <row r="5270" spans="1:8">
      <c r="A5270" s="4" t="s">
        <v>68</v>
      </c>
      <c r="B5270" s="135" t="s">
        <v>67</v>
      </c>
      <c r="C5270" s="136">
        <v>44786</v>
      </c>
      <c r="D5270" s="137" cm="1">
        <f t="array" ref="D5270">INDEX(Horimetros!$7:$7,1,'Tabela Horímetros'!F5270)</f>
        <v>28654</v>
      </c>
      <c r="F5270">
        <f t="shared" si="83"/>
        <v>587</v>
      </c>
      <c r="H5270" s="59"/>
    </row>
    <row r="5271" spans="1:8">
      <c r="A5271" s="4" t="s">
        <v>72</v>
      </c>
      <c r="B5271" s="135" t="s">
        <v>71</v>
      </c>
      <c r="C5271" s="136">
        <v>44786</v>
      </c>
      <c r="D5271" s="137" cm="1">
        <f t="array" ref="D5271">INDEX(Horimetros!$8:$8,1,'Tabela Horímetros'!F5271)</f>
        <v>27073</v>
      </c>
      <c r="F5271">
        <f t="shared" si="83"/>
        <v>587</v>
      </c>
      <c r="H5271" s="59"/>
    </row>
    <row r="5272" spans="1:8">
      <c r="A5272" s="4" t="s">
        <v>76</v>
      </c>
      <c r="B5272" s="135" t="s">
        <v>75</v>
      </c>
      <c r="C5272" s="136">
        <v>44786</v>
      </c>
      <c r="D5272" s="137" t="e" cm="1">
        <f t="array" ref="D5272">INDEX(Horimetros!#REF!,1,'Tabela Horímetros'!F5272)</f>
        <v>#REF!</v>
      </c>
      <c r="F5272">
        <f t="shared" si="83"/>
        <v>587</v>
      </c>
      <c r="H5272" s="59"/>
    </row>
    <row r="5273" spans="1:8">
      <c r="A5273" s="4" t="s">
        <v>80</v>
      </c>
      <c r="B5273" s="135" t="s">
        <v>79</v>
      </c>
      <c r="C5273" s="136">
        <v>44786</v>
      </c>
      <c r="D5273" s="137" t="e" cm="1">
        <f t="array" ref="D5273">INDEX(Horimetros!#REF!,1,'Tabela Horímetros'!F5273)</f>
        <v>#REF!</v>
      </c>
      <c r="F5273">
        <f t="shared" si="83"/>
        <v>587</v>
      </c>
      <c r="H5273" s="59"/>
    </row>
    <row r="5274" spans="1:8">
      <c r="A5274" s="4" t="s">
        <v>84</v>
      </c>
      <c r="B5274" s="135" t="s">
        <v>83</v>
      </c>
      <c r="C5274" s="136">
        <v>44786</v>
      </c>
      <c r="D5274" s="137" t="e" cm="1">
        <f t="array" ref="D5274">INDEX(Horimetros!#REF!,1,'Tabela Horímetros'!F5274)</f>
        <v>#REF!</v>
      </c>
      <c r="F5274">
        <f t="shared" si="83"/>
        <v>587</v>
      </c>
      <c r="H5274" s="59"/>
    </row>
    <row r="5275" spans="1:8">
      <c r="A5275" s="4" t="s">
        <v>86</v>
      </c>
      <c r="B5275" s="135" t="s">
        <v>85</v>
      </c>
      <c r="C5275" s="136">
        <v>44786</v>
      </c>
      <c r="D5275" s="137" t="e" cm="1">
        <f t="array" ref="D5275">INDEX(Horimetros!#REF!,1,'Tabela Horímetros'!F5275)</f>
        <v>#REF!</v>
      </c>
      <c r="F5275">
        <f t="shared" si="83"/>
        <v>587</v>
      </c>
      <c r="H5275" s="59"/>
    </row>
    <row r="5276" spans="1:8">
      <c r="A5276" s="4" t="s">
        <v>59</v>
      </c>
      <c r="B5276" s="135" t="s">
        <v>58</v>
      </c>
      <c r="C5276" s="136">
        <v>44787</v>
      </c>
      <c r="D5276" s="137" cm="1">
        <f t="array" ref="D5276">INDEX(Horimetros!$4:$4,1,'Tabela Horímetros'!F5276)</f>
        <v>0</v>
      </c>
      <c r="F5276">
        <f t="shared" si="83"/>
        <v>588</v>
      </c>
      <c r="H5276" s="59"/>
    </row>
    <row r="5277" spans="1:8">
      <c r="A5277" s="4" t="s">
        <v>61</v>
      </c>
      <c r="B5277" s="135" t="s">
        <v>60</v>
      </c>
      <c r="C5277" s="136">
        <v>44787</v>
      </c>
      <c r="D5277" s="137" cm="1">
        <f t="array" ref="D5277">INDEX(Horimetros!$5:$5,1,'Tabela Horímetros'!F5277)</f>
        <v>29149</v>
      </c>
      <c r="F5277">
        <f t="shared" si="83"/>
        <v>588</v>
      </c>
      <c r="H5277" s="59"/>
    </row>
    <row r="5278" spans="1:8">
      <c r="A5278" s="4" t="s">
        <v>63</v>
      </c>
      <c r="B5278" s="135" t="s">
        <v>62</v>
      </c>
      <c r="C5278" s="136">
        <v>44787</v>
      </c>
      <c r="D5278" s="137" cm="1">
        <f t="array" ref="D5278">INDEX(Horimetros!$6:$6,1,'Tabela Horímetros'!F5278)</f>
        <v>24198</v>
      </c>
      <c r="F5278">
        <f t="shared" si="83"/>
        <v>588</v>
      </c>
      <c r="H5278" s="59"/>
    </row>
    <row r="5279" spans="1:8">
      <c r="A5279" s="4" t="s">
        <v>68</v>
      </c>
      <c r="B5279" s="135" t="s">
        <v>67</v>
      </c>
      <c r="C5279" s="136">
        <v>44787</v>
      </c>
      <c r="D5279" s="137" cm="1">
        <f t="array" ref="D5279">INDEX(Horimetros!$7:$7,1,'Tabela Horímetros'!F5279)</f>
        <v>28673</v>
      </c>
      <c r="F5279">
        <f t="shared" si="83"/>
        <v>588</v>
      </c>
      <c r="H5279" s="59"/>
    </row>
    <row r="5280" spans="1:8">
      <c r="A5280" s="4" t="s">
        <v>72</v>
      </c>
      <c r="B5280" s="135" t="s">
        <v>71</v>
      </c>
      <c r="C5280" s="136">
        <v>44787</v>
      </c>
      <c r="D5280" s="137" cm="1">
        <f t="array" ref="D5280">INDEX(Horimetros!$8:$8,1,'Tabela Horímetros'!F5280)</f>
        <v>27077</v>
      </c>
      <c r="F5280">
        <f t="shared" si="83"/>
        <v>588</v>
      </c>
      <c r="H5280" s="59"/>
    </row>
    <row r="5281" spans="1:8">
      <c r="A5281" s="4" t="s">
        <v>76</v>
      </c>
      <c r="B5281" s="135" t="s">
        <v>75</v>
      </c>
      <c r="C5281" s="136">
        <v>44787</v>
      </c>
      <c r="D5281" s="137" t="e" cm="1">
        <f t="array" ref="D5281">INDEX(Horimetros!#REF!,1,'Tabela Horímetros'!F5281)</f>
        <v>#REF!</v>
      </c>
      <c r="F5281">
        <f t="shared" si="83"/>
        <v>588</v>
      </c>
      <c r="H5281" s="59"/>
    </row>
    <row r="5282" spans="1:8">
      <c r="A5282" s="4" t="s">
        <v>80</v>
      </c>
      <c r="B5282" s="135" t="s">
        <v>79</v>
      </c>
      <c r="C5282" s="136">
        <v>44787</v>
      </c>
      <c r="D5282" s="137" t="e" cm="1">
        <f t="array" ref="D5282">INDEX(Horimetros!#REF!,1,'Tabela Horímetros'!F5282)</f>
        <v>#REF!</v>
      </c>
      <c r="F5282">
        <f t="shared" si="83"/>
        <v>588</v>
      </c>
      <c r="H5282" s="59"/>
    </row>
    <row r="5283" spans="1:8">
      <c r="A5283" s="4" t="s">
        <v>84</v>
      </c>
      <c r="B5283" s="135" t="s">
        <v>83</v>
      </c>
      <c r="C5283" s="136">
        <v>44787</v>
      </c>
      <c r="D5283" s="137" t="e" cm="1">
        <f t="array" ref="D5283">INDEX(Horimetros!#REF!,1,'Tabela Horímetros'!F5283)</f>
        <v>#REF!</v>
      </c>
      <c r="F5283">
        <f t="shared" si="83"/>
        <v>588</v>
      </c>
      <c r="H5283" s="59"/>
    </row>
    <row r="5284" spans="1:8">
      <c r="A5284" s="4" t="s">
        <v>86</v>
      </c>
      <c r="B5284" s="135" t="s">
        <v>85</v>
      </c>
      <c r="C5284" s="136">
        <v>44787</v>
      </c>
      <c r="D5284" s="137" t="e" cm="1">
        <f t="array" ref="D5284">INDEX(Horimetros!#REF!,1,'Tabela Horímetros'!F5284)</f>
        <v>#REF!</v>
      </c>
      <c r="F5284">
        <f t="shared" si="83"/>
        <v>588</v>
      </c>
      <c r="H5284" s="59"/>
    </row>
    <row r="5285" spans="1:8">
      <c r="A5285" s="4" t="s">
        <v>59</v>
      </c>
      <c r="B5285" s="135" t="s">
        <v>58</v>
      </c>
      <c r="C5285" s="136">
        <v>44788</v>
      </c>
      <c r="D5285" s="137" cm="1">
        <f t="array" ref="D5285">INDEX(Horimetros!$4:$4,1,'Tabela Horímetros'!F5285)</f>
        <v>0</v>
      </c>
      <c r="F5285">
        <f t="shared" si="83"/>
        <v>589</v>
      </c>
      <c r="H5285" s="59"/>
    </row>
    <row r="5286" spans="1:8">
      <c r="A5286" s="4" t="s">
        <v>61</v>
      </c>
      <c r="B5286" s="135" t="s">
        <v>60</v>
      </c>
      <c r="C5286" s="136">
        <v>44788</v>
      </c>
      <c r="D5286" s="137" cm="1">
        <f t="array" ref="D5286">INDEX(Horimetros!$5:$5,1,'Tabela Horímetros'!F5286)</f>
        <v>29166</v>
      </c>
      <c r="F5286">
        <f t="shared" si="83"/>
        <v>589</v>
      </c>
      <c r="H5286" s="59"/>
    </row>
    <row r="5287" spans="1:8">
      <c r="A5287" s="4" t="s">
        <v>63</v>
      </c>
      <c r="B5287" s="135" t="s">
        <v>62</v>
      </c>
      <c r="C5287" s="136">
        <v>44788</v>
      </c>
      <c r="D5287" s="137" cm="1">
        <f t="array" ref="D5287">INDEX(Horimetros!$6:$6,1,'Tabela Horímetros'!F5287)</f>
        <v>24213</v>
      </c>
      <c r="F5287">
        <f t="shared" si="83"/>
        <v>589</v>
      </c>
      <c r="H5287" s="59"/>
    </row>
    <row r="5288" spans="1:8">
      <c r="A5288" s="4" t="s">
        <v>68</v>
      </c>
      <c r="B5288" s="135" t="s">
        <v>67</v>
      </c>
      <c r="C5288" s="136">
        <v>44788</v>
      </c>
      <c r="D5288" s="137" cm="1">
        <f t="array" ref="D5288">INDEX(Horimetros!$7:$7,1,'Tabela Horímetros'!F5288)</f>
        <v>28683</v>
      </c>
      <c r="F5288">
        <f t="shared" si="83"/>
        <v>589</v>
      </c>
      <c r="H5288" s="59"/>
    </row>
    <row r="5289" spans="1:8">
      <c r="A5289" s="4" t="s">
        <v>72</v>
      </c>
      <c r="B5289" s="135" t="s">
        <v>71</v>
      </c>
      <c r="C5289" s="136">
        <v>44788</v>
      </c>
      <c r="D5289" s="137" cm="1">
        <f t="array" ref="D5289">INDEX(Horimetros!$8:$8,1,'Tabela Horímetros'!F5289)</f>
        <v>27095</v>
      </c>
      <c r="F5289">
        <f t="shared" si="83"/>
        <v>589</v>
      </c>
      <c r="H5289" s="59"/>
    </row>
    <row r="5290" spans="1:8">
      <c r="A5290" s="4" t="s">
        <v>76</v>
      </c>
      <c r="B5290" s="135" t="s">
        <v>75</v>
      </c>
      <c r="C5290" s="136">
        <v>44788</v>
      </c>
      <c r="D5290" s="137" t="e" cm="1">
        <f t="array" ref="D5290">INDEX(Horimetros!#REF!,1,'Tabela Horímetros'!F5290)</f>
        <v>#REF!</v>
      </c>
      <c r="F5290">
        <f t="shared" si="83"/>
        <v>589</v>
      </c>
      <c r="H5290" s="59"/>
    </row>
    <row r="5291" spans="1:8">
      <c r="A5291" s="4" t="s">
        <v>80</v>
      </c>
      <c r="B5291" s="135" t="s">
        <v>79</v>
      </c>
      <c r="C5291" s="136">
        <v>44788</v>
      </c>
      <c r="D5291" s="137" t="e" cm="1">
        <f t="array" ref="D5291">INDEX(Horimetros!#REF!,1,'Tabela Horímetros'!F5291)</f>
        <v>#REF!</v>
      </c>
      <c r="F5291">
        <f t="shared" si="83"/>
        <v>589</v>
      </c>
      <c r="H5291" s="59"/>
    </row>
    <row r="5292" spans="1:8">
      <c r="A5292" s="4" t="s">
        <v>84</v>
      </c>
      <c r="B5292" s="135" t="s">
        <v>83</v>
      </c>
      <c r="C5292" s="136">
        <v>44788</v>
      </c>
      <c r="D5292" s="137" t="e" cm="1">
        <f t="array" ref="D5292">INDEX(Horimetros!#REF!,1,'Tabela Horímetros'!F5292)</f>
        <v>#REF!</v>
      </c>
      <c r="F5292">
        <f t="shared" si="83"/>
        <v>589</v>
      </c>
      <c r="H5292" s="59"/>
    </row>
    <row r="5293" spans="1:8">
      <c r="A5293" s="4" t="s">
        <v>86</v>
      </c>
      <c r="B5293" s="135" t="s">
        <v>85</v>
      </c>
      <c r="C5293" s="136">
        <v>44788</v>
      </c>
      <c r="D5293" s="137" t="e" cm="1">
        <f t="array" ref="D5293">INDEX(Horimetros!#REF!,1,'Tabela Horímetros'!F5293)</f>
        <v>#REF!</v>
      </c>
      <c r="F5293">
        <f t="shared" si="83"/>
        <v>589</v>
      </c>
      <c r="H5293" s="59"/>
    </row>
    <row r="5294" spans="1:8">
      <c r="A5294" s="4" t="s">
        <v>59</v>
      </c>
      <c r="B5294" s="135" t="s">
        <v>58</v>
      </c>
      <c r="C5294" s="136">
        <v>44789</v>
      </c>
      <c r="D5294" s="137" cm="1">
        <f t="array" ref="D5294">INDEX(Horimetros!$4:$4,1,'Tabela Horímetros'!F5294)</f>
        <v>0</v>
      </c>
      <c r="F5294">
        <f t="shared" si="83"/>
        <v>590</v>
      </c>
      <c r="H5294" s="59"/>
    </row>
    <row r="5295" spans="1:8">
      <c r="A5295" s="4" t="s">
        <v>61</v>
      </c>
      <c r="B5295" s="135" t="s">
        <v>60</v>
      </c>
      <c r="C5295" s="136">
        <v>44789</v>
      </c>
      <c r="D5295" s="137" cm="1">
        <f t="array" ref="D5295">INDEX(Horimetros!$5:$5,1,'Tabela Horímetros'!F5295)</f>
        <v>29187</v>
      </c>
      <c r="F5295">
        <f t="shared" si="83"/>
        <v>590</v>
      </c>
      <c r="H5295" s="59"/>
    </row>
    <row r="5296" spans="1:8">
      <c r="A5296" s="4" t="s">
        <v>63</v>
      </c>
      <c r="B5296" s="135" t="s">
        <v>62</v>
      </c>
      <c r="C5296" s="136">
        <v>44789</v>
      </c>
      <c r="D5296" s="137" cm="1">
        <f t="array" ref="D5296">INDEX(Horimetros!$6:$6,1,'Tabela Horímetros'!F5296)</f>
        <v>24220</v>
      </c>
      <c r="F5296">
        <f t="shared" si="83"/>
        <v>590</v>
      </c>
      <c r="H5296" s="59"/>
    </row>
    <row r="5297" spans="1:8">
      <c r="A5297" s="4" t="s">
        <v>68</v>
      </c>
      <c r="B5297" s="135" t="s">
        <v>67</v>
      </c>
      <c r="C5297" s="136">
        <v>44789</v>
      </c>
      <c r="D5297" s="137" cm="1">
        <f t="array" ref="D5297">INDEX(Horimetros!$7:$7,1,'Tabela Horímetros'!F5297)</f>
        <v>28704</v>
      </c>
      <c r="F5297">
        <f t="shared" si="83"/>
        <v>590</v>
      </c>
      <c r="H5297" s="59"/>
    </row>
    <row r="5298" spans="1:8">
      <c r="A5298" s="4" t="s">
        <v>72</v>
      </c>
      <c r="B5298" s="135" t="s">
        <v>71</v>
      </c>
      <c r="C5298" s="136">
        <v>44789</v>
      </c>
      <c r="D5298" s="137" cm="1">
        <f t="array" ref="D5298">INDEX(Horimetros!$8:$8,1,'Tabela Horímetros'!F5298)</f>
        <v>27111</v>
      </c>
      <c r="F5298">
        <f t="shared" si="83"/>
        <v>590</v>
      </c>
      <c r="H5298" s="59"/>
    </row>
    <row r="5299" spans="1:8">
      <c r="A5299" s="4" t="s">
        <v>76</v>
      </c>
      <c r="B5299" s="135" t="s">
        <v>75</v>
      </c>
      <c r="C5299" s="136">
        <v>44789</v>
      </c>
      <c r="D5299" s="137" t="e" cm="1">
        <f t="array" ref="D5299">INDEX(Horimetros!#REF!,1,'Tabela Horímetros'!F5299)</f>
        <v>#REF!</v>
      </c>
      <c r="F5299">
        <f t="shared" si="83"/>
        <v>590</v>
      </c>
      <c r="H5299" s="59"/>
    </row>
    <row r="5300" spans="1:8">
      <c r="A5300" s="4" t="s">
        <v>80</v>
      </c>
      <c r="B5300" s="135" t="s">
        <v>79</v>
      </c>
      <c r="C5300" s="136">
        <v>44789</v>
      </c>
      <c r="D5300" s="137" t="e" cm="1">
        <f t="array" ref="D5300">INDEX(Horimetros!#REF!,1,'Tabela Horímetros'!F5300)</f>
        <v>#REF!</v>
      </c>
      <c r="F5300">
        <f t="shared" si="83"/>
        <v>590</v>
      </c>
      <c r="H5300" s="59"/>
    </row>
    <row r="5301" spans="1:8">
      <c r="A5301" s="4" t="s">
        <v>84</v>
      </c>
      <c r="B5301" s="135" t="s">
        <v>83</v>
      </c>
      <c r="C5301" s="136">
        <v>44789</v>
      </c>
      <c r="D5301" s="137" t="e" cm="1">
        <f t="array" ref="D5301">INDEX(Horimetros!#REF!,1,'Tabela Horímetros'!F5301)</f>
        <v>#REF!</v>
      </c>
      <c r="F5301">
        <f t="shared" si="83"/>
        <v>590</v>
      </c>
      <c r="H5301" s="59"/>
    </row>
    <row r="5302" spans="1:8">
      <c r="A5302" s="4" t="s">
        <v>86</v>
      </c>
      <c r="B5302" s="135" t="s">
        <v>85</v>
      </c>
      <c r="C5302" s="136">
        <v>44789</v>
      </c>
      <c r="D5302" s="137" t="e" cm="1">
        <f t="array" ref="D5302">INDEX(Horimetros!#REF!,1,'Tabela Horímetros'!F5302)</f>
        <v>#REF!</v>
      </c>
      <c r="F5302">
        <f t="shared" si="83"/>
        <v>590</v>
      </c>
      <c r="H5302" s="59"/>
    </row>
    <row r="5303" spans="1:8">
      <c r="A5303" s="4" t="s">
        <v>59</v>
      </c>
      <c r="B5303" s="135" t="s">
        <v>58</v>
      </c>
      <c r="C5303" s="136">
        <v>44790</v>
      </c>
      <c r="D5303" s="137" cm="1">
        <f t="array" ref="D5303">INDEX(Horimetros!$4:$4,1,'Tabela Horímetros'!F5303)</f>
        <v>0</v>
      </c>
      <c r="F5303">
        <f t="shared" si="83"/>
        <v>591</v>
      </c>
      <c r="H5303" s="59"/>
    </row>
    <row r="5304" spans="1:8">
      <c r="A5304" s="4" t="s">
        <v>61</v>
      </c>
      <c r="B5304" s="135" t="s">
        <v>60</v>
      </c>
      <c r="C5304" s="136">
        <v>44790</v>
      </c>
      <c r="D5304" s="137" cm="1">
        <f t="array" ref="D5304">INDEX(Horimetros!$5:$5,1,'Tabela Horímetros'!F5304)</f>
        <v>29210</v>
      </c>
      <c r="F5304">
        <f t="shared" si="83"/>
        <v>591</v>
      </c>
      <c r="H5304" s="59"/>
    </row>
    <row r="5305" spans="1:8">
      <c r="A5305" s="4" t="s">
        <v>63</v>
      </c>
      <c r="B5305" s="135" t="s">
        <v>62</v>
      </c>
      <c r="C5305" s="136">
        <v>44790</v>
      </c>
      <c r="D5305" s="137" cm="1">
        <f t="array" ref="D5305">INDEX(Horimetros!$6:$6,1,'Tabela Horímetros'!F5305)</f>
        <v>24234</v>
      </c>
      <c r="F5305">
        <f t="shared" si="83"/>
        <v>591</v>
      </c>
      <c r="H5305" s="59"/>
    </row>
    <row r="5306" spans="1:8">
      <c r="A5306" s="4" t="s">
        <v>68</v>
      </c>
      <c r="B5306" s="135" t="s">
        <v>67</v>
      </c>
      <c r="C5306" s="136">
        <v>44790</v>
      </c>
      <c r="D5306" s="137" cm="1">
        <f t="array" ref="D5306">INDEX(Horimetros!$7:$7,1,'Tabela Horímetros'!F5306)</f>
        <v>28717</v>
      </c>
      <c r="F5306">
        <f t="shared" si="83"/>
        <v>591</v>
      </c>
      <c r="H5306" s="59"/>
    </row>
    <row r="5307" spans="1:8">
      <c r="A5307" s="4" t="s">
        <v>72</v>
      </c>
      <c r="B5307" s="135" t="s">
        <v>71</v>
      </c>
      <c r="C5307" s="136">
        <v>44790</v>
      </c>
      <c r="D5307" s="137" cm="1">
        <f t="array" ref="D5307">INDEX(Horimetros!$8:$8,1,'Tabela Horímetros'!F5307)</f>
        <v>27132</v>
      </c>
      <c r="F5307">
        <f t="shared" si="83"/>
        <v>591</v>
      </c>
      <c r="H5307" s="59"/>
    </row>
    <row r="5308" spans="1:8">
      <c r="A5308" s="4" t="s">
        <v>76</v>
      </c>
      <c r="B5308" s="135" t="s">
        <v>75</v>
      </c>
      <c r="C5308" s="136">
        <v>44790</v>
      </c>
      <c r="D5308" s="137" t="e" cm="1">
        <f t="array" ref="D5308">INDEX(Horimetros!#REF!,1,'Tabela Horímetros'!F5308)</f>
        <v>#REF!</v>
      </c>
      <c r="F5308">
        <f t="shared" si="83"/>
        <v>591</v>
      </c>
      <c r="H5308" s="59"/>
    </row>
    <row r="5309" spans="1:8">
      <c r="A5309" s="4" t="s">
        <v>80</v>
      </c>
      <c r="B5309" s="135" t="s">
        <v>79</v>
      </c>
      <c r="C5309" s="136">
        <v>44790</v>
      </c>
      <c r="D5309" s="137" t="e" cm="1">
        <f t="array" ref="D5309">INDEX(Horimetros!#REF!,1,'Tabela Horímetros'!F5309)</f>
        <v>#REF!</v>
      </c>
      <c r="F5309">
        <f t="shared" si="83"/>
        <v>591</v>
      </c>
      <c r="H5309" s="59"/>
    </row>
    <row r="5310" spans="1:8">
      <c r="A5310" s="4" t="s">
        <v>84</v>
      </c>
      <c r="B5310" s="135" t="s">
        <v>83</v>
      </c>
      <c r="C5310" s="136">
        <v>44790</v>
      </c>
      <c r="D5310" s="137" t="e" cm="1">
        <f t="array" ref="D5310">INDEX(Horimetros!#REF!,1,'Tabela Horímetros'!F5310)</f>
        <v>#REF!</v>
      </c>
      <c r="F5310">
        <f t="shared" si="83"/>
        <v>591</v>
      </c>
      <c r="H5310" s="59"/>
    </row>
    <row r="5311" spans="1:8">
      <c r="A5311" s="4" t="s">
        <v>86</v>
      </c>
      <c r="B5311" s="135" t="s">
        <v>85</v>
      </c>
      <c r="C5311" s="136">
        <v>44790</v>
      </c>
      <c r="D5311" s="137" t="e" cm="1">
        <f t="array" ref="D5311">INDEX(Horimetros!#REF!,1,'Tabela Horímetros'!F5311)</f>
        <v>#REF!</v>
      </c>
      <c r="F5311">
        <f t="shared" si="83"/>
        <v>591</v>
      </c>
      <c r="H5311" s="59"/>
    </row>
    <row r="5312" spans="1:8">
      <c r="A5312" s="4" t="s">
        <v>59</v>
      </c>
      <c r="B5312" s="135" t="s">
        <v>58</v>
      </c>
      <c r="C5312" s="136">
        <v>44791</v>
      </c>
      <c r="D5312" s="137" cm="1">
        <f t="array" ref="D5312">INDEX(Horimetros!$4:$4,1,'Tabela Horímetros'!F5312)</f>
        <v>0</v>
      </c>
      <c r="F5312">
        <f t="shared" si="83"/>
        <v>592</v>
      </c>
      <c r="H5312" s="59"/>
    </row>
    <row r="5313" spans="1:8">
      <c r="A5313" s="4" t="s">
        <v>61</v>
      </c>
      <c r="B5313" s="135" t="s">
        <v>60</v>
      </c>
      <c r="C5313" s="136">
        <v>44791</v>
      </c>
      <c r="D5313" s="137" cm="1">
        <f t="array" ref="D5313">INDEX(Horimetros!$5:$5,1,'Tabela Horímetros'!F5313)</f>
        <v>29218</v>
      </c>
      <c r="F5313">
        <f t="shared" si="83"/>
        <v>592</v>
      </c>
      <c r="H5313" s="59"/>
    </row>
    <row r="5314" spans="1:8">
      <c r="A5314" s="4" t="s">
        <v>63</v>
      </c>
      <c r="B5314" s="135" t="s">
        <v>62</v>
      </c>
      <c r="C5314" s="136">
        <v>44791</v>
      </c>
      <c r="D5314" s="137" cm="1">
        <f t="array" ref="D5314">INDEX(Horimetros!$6:$6,1,'Tabela Horímetros'!F5314)</f>
        <v>24245</v>
      </c>
      <c r="F5314">
        <f t="shared" si="83"/>
        <v>592</v>
      </c>
      <c r="H5314" s="59"/>
    </row>
    <row r="5315" spans="1:8">
      <c r="A5315" s="4" t="s">
        <v>68</v>
      </c>
      <c r="B5315" s="135" t="s">
        <v>67</v>
      </c>
      <c r="C5315" s="136">
        <v>44791</v>
      </c>
      <c r="D5315" s="137" cm="1">
        <f t="array" ref="D5315">INDEX(Horimetros!$7:$7,1,'Tabela Horímetros'!F5315)</f>
        <v>28724</v>
      </c>
      <c r="F5315">
        <f t="shared" si="83"/>
        <v>592</v>
      </c>
      <c r="H5315" s="59"/>
    </row>
    <row r="5316" spans="1:8">
      <c r="A5316" s="4" t="s">
        <v>72</v>
      </c>
      <c r="B5316" s="135" t="s">
        <v>71</v>
      </c>
      <c r="C5316" s="136">
        <v>44791</v>
      </c>
      <c r="D5316" s="137" cm="1">
        <f t="array" ref="D5316">INDEX(Horimetros!$8:$8,1,'Tabela Horímetros'!F5316)</f>
        <v>27143</v>
      </c>
      <c r="F5316">
        <f t="shared" si="83"/>
        <v>592</v>
      </c>
      <c r="H5316" s="59"/>
    </row>
    <row r="5317" spans="1:8">
      <c r="A5317" s="4" t="s">
        <v>76</v>
      </c>
      <c r="B5317" s="135" t="s">
        <v>75</v>
      </c>
      <c r="C5317" s="136">
        <v>44791</v>
      </c>
      <c r="D5317" s="137" t="e" cm="1">
        <f t="array" ref="D5317">INDEX(Horimetros!#REF!,1,'Tabela Horímetros'!F5317)</f>
        <v>#REF!</v>
      </c>
      <c r="F5317">
        <f t="shared" si="83"/>
        <v>592</v>
      </c>
      <c r="H5317" s="59"/>
    </row>
    <row r="5318" spans="1:8">
      <c r="A5318" s="4" t="s">
        <v>80</v>
      </c>
      <c r="B5318" s="135" t="s">
        <v>79</v>
      </c>
      <c r="C5318" s="136">
        <v>44791</v>
      </c>
      <c r="D5318" s="137" t="e" cm="1">
        <f t="array" ref="D5318">INDEX(Horimetros!#REF!,1,'Tabela Horímetros'!F5318)</f>
        <v>#REF!</v>
      </c>
      <c r="F5318">
        <f t="shared" si="83"/>
        <v>592</v>
      </c>
      <c r="H5318" s="59"/>
    </row>
    <row r="5319" spans="1:8">
      <c r="A5319" s="4" t="s">
        <v>84</v>
      </c>
      <c r="B5319" s="135" t="s">
        <v>83</v>
      </c>
      <c r="C5319" s="136">
        <v>44791</v>
      </c>
      <c r="D5319" s="137" t="e" cm="1">
        <f t="array" ref="D5319">INDEX(Horimetros!#REF!,1,'Tabela Horímetros'!F5319)</f>
        <v>#REF!</v>
      </c>
      <c r="F5319">
        <f t="shared" si="83"/>
        <v>592</v>
      </c>
      <c r="H5319" s="59"/>
    </row>
    <row r="5320" spans="1:8">
      <c r="A5320" s="4" t="s">
        <v>86</v>
      </c>
      <c r="B5320" s="135" t="s">
        <v>85</v>
      </c>
      <c r="C5320" s="136">
        <v>44791</v>
      </c>
      <c r="D5320" s="137" t="e" cm="1">
        <f t="array" ref="D5320">INDEX(Horimetros!#REF!,1,'Tabela Horímetros'!F5320)</f>
        <v>#REF!</v>
      </c>
      <c r="F5320">
        <f t="shared" si="83"/>
        <v>592</v>
      </c>
      <c r="H5320" s="59"/>
    </row>
    <row r="5321" spans="1:8">
      <c r="A5321" s="4" t="s">
        <v>59</v>
      </c>
      <c r="B5321" s="135" t="s">
        <v>58</v>
      </c>
      <c r="C5321" s="136">
        <v>44792</v>
      </c>
      <c r="D5321" s="137" cm="1">
        <f t="array" ref="D5321">INDEX(Horimetros!$4:$4,1,'Tabela Horímetros'!F5321)</f>
        <v>0</v>
      </c>
      <c r="F5321">
        <f t="shared" si="83"/>
        <v>593</v>
      </c>
      <c r="H5321" s="59"/>
    </row>
    <row r="5322" spans="1:8">
      <c r="A5322" s="4" t="s">
        <v>61</v>
      </c>
      <c r="B5322" s="135" t="s">
        <v>60</v>
      </c>
      <c r="C5322" s="136">
        <v>44792</v>
      </c>
      <c r="D5322" s="137" cm="1">
        <f t="array" ref="D5322">INDEX(Horimetros!$5:$5,1,'Tabela Horímetros'!F5322)</f>
        <v>29228</v>
      </c>
      <c r="F5322">
        <f t="shared" si="83"/>
        <v>593</v>
      </c>
      <c r="H5322" s="59"/>
    </row>
    <row r="5323" spans="1:8">
      <c r="A5323" s="4" t="s">
        <v>63</v>
      </c>
      <c r="B5323" s="135" t="s">
        <v>62</v>
      </c>
      <c r="C5323" s="136">
        <v>44792</v>
      </c>
      <c r="D5323" s="137" cm="1">
        <f t="array" ref="D5323">INDEX(Horimetros!$6:$6,1,'Tabela Horímetros'!F5323)</f>
        <v>24256</v>
      </c>
      <c r="F5323">
        <f t="shared" si="83"/>
        <v>593</v>
      </c>
      <c r="H5323" s="59"/>
    </row>
    <row r="5324" spans="1:8">
      <c r="A5324" s="4" t="s">
        <v>68</v>
      </c>
      <c r="B5324" s="135" t="s">
        <v>67</v>
      </c>
      <c r="C5324" s="136">
        <v>44792</v>
      </c>
      <c r="D5324" s="137" cm="1">
        <f t="array" ref="D5324">INDEX(Horimetros!$7:$7,1,'Tabela Horímetros'!F5324)</f>
        <v>28731</v>
      </c>
      <c r="F5324">
        <f t="shared" si="83"/>
        <v>593</v>
      </c>
      <c r="H5324" s="59"/>
    </row>
    <row r="5325" spans="1:8">
      <c r="A5325" s="4" t="s">
        <v>72</v>
      </c>
      <c r="B5325" s="135" t="s">
        <v>71</v>
      </c>
      <c r="C5325" s="136">
        <v>44792</v>
      </c>
      <c r="D5325" s="137" cm="1">
        <f t="array" ref="D5325">INDEX(Horimetros!$8:$8,1,'Tabela Horímetros'!F5325)</f>
        <v>27156</v>
      </c>
      <c r="F5325">
        <f t="shared" si="83"/>
        <v>593</v>
      </c>
      <c r="H5325" s="59"/>
    </row>
    <row r="5326" spans="1:8">
      <c r="A5326" s="4" t="s">
        <v>76</v>
      </c>
      <c r="B5326" s="135" t="s">
        <v>75</v>
      </c>
      <c r="C5326" s="136">
        <v>44792</v>
      </c>
      <c r="D5326" s="137" t="e" cm="1">
        <f t="array" ref="D5326">INDEX(Horimetros!#REF!,1,'Tabela Horímetros'!F5326)</f>
        <v>#REF!</v>
      </c>
      <c r="F5326">
        <f t="shared" si="83"/>
        <v>593</v>
      </c>
      <c r="H5326" s="59"/>
    </row>
    <row r="5327" spans="1:8">
      <c r="A5327" s="4" t="s">
        <v>80</v>
      </c>
      <c r="B5327" s="135" t="s">
        <v>79</v>
      </c>
      <c r="C5327" s="136">
        <v>44792</v>
      </c>
      <c r="D5327" s="137" t="e" cm="1">
        <f t="array" ref="D5327">INDEX(Horimetros!#REF!,1,'Tabela Horímetros'!F5327)</f>
        <v>#REF!</v>
      </c>
      <c r="F5327">
        <f t="shared" si="83"/>
        <v>593</v>
      </c>
      <c r="H5327" s="59"/>
    </row>
    <row r="5328" spans="1:8">
      <c r="A5328" s="4" t="s">
        <v>84</v>
      </c>
      <c r="B5328" s="135" t="s">
        <v>83</v>
      </c>
      <c r="C5328" s="136">
        <v>44792</v>
      </c>
      <c r="D5328" s="137" t="e" cm="1">
        <f t="array" ref="D5328">INDEX(Horimetros!#REF!,1,'Tabela Horímetros'!F5328)</f>
        <v>#REF!</v>
      </c>
      <c r="F5328">
        <f t="shared" si="83"/>
        <v>593</v>
      </c>
      <c r="H5328" s="59"/>
    </row>
    <row r="5329" spans="1:8">
      <c r="A5329" s="4" t="s">
        <v>86</v>
      </c>
      <c r="B5329" s="135" t="s">
        <v>85</v>
      </c>
      <c r="C5329" s="136">
        <v>44792</v>
      </c>
      <c r="D5329" s="137" t="e" cm="1">
        <f t="array" ref="D5329">INDEX(Horimetros!#REF!,1,'Tabela Horímetros'!F5329)</f>
        <v>#REF!</v>
      </c>
      <c r="F5329">
        <f t="shared" si="83"/>
        <v>593</v>
      </c>
      <c r="H5329" s="59"/>
    </row>
    <row r="5330" spans="1:8">
      <c r="A5330" s="4" t="s">
        <v>59</v>
      </c>
      <c r="B5330" s="135" t="s">
        <v>58</v>
      </c>
      <c r="C5330" s="136">
        <v>44793</v>
      </c>
      <c r="D5330" s="137" cm="1">
        <f t="array" ref="D5330">INDEX(Horimetros!$4:$4,1,'Tabela Horímetros'!F5330)</f>
        <v>0</v>
      </c>
      <c r="F5330">
        <f t="shared" si="83"/>
        <v>594</v>
      </c>
      <c r="H5330" s="59"/>
    </row>
    <row r="5331" spans="1:8">
      <c r="A5331" s="4" t="s">
        <v>61</v>
      </c>
      <c r="B5331" s="135" t="s">
        <v>60</v>
      </c>
      <c r="C5331" s="136">
        <v>44793</v>
      </c>
      <c r="D5331" s="137" cm="1">
        <f t="array" ref="D5331">INDEX(Horimetros!$5:$5,1,'Tabela Horímetros'!F5331)</f>
        <v>29248</v>
      </c>
      <c r="F5331">
        <f t="shared" si="83"/>
        <v>594</v>
      </c>
      <c r="H5331" s="59"/>
    </row>
    <row r="5332" spans="1:8">
      <c r="A5332" s="4" t="s">
        <v>63</v>
      </c>
      <c r="B5332" s="135" t="s">
        <v>62</v>
      </c>
      <c r="C5332" s="136">
        <v>44793</v>
      </c>
      <c r="D5332" s="137" cm="1">
        <f t="array" ref="D5332">INDEX(Horimetros!$6:$6,1,'Tabela Horímetros'!F5332)</f>
        <v>24275</v>
      </c>
      <c r="F5332">
        <f t="shared" si="83"/>
        <v>594</v>
      </c>
      <c r="H5332" s="59"/>
    </row>
    <row r="5333" spans="1:8">
      <c r="A5333" s="4" t="s">
        <v>68</v>
      </c>
      <c r="B5333" s="135" t="s">
        <v>67</v>
      </c>
      <c r="C5333" s="136">
        <v>44793</v>
      </c>
      <c r="D5333" s="137" cm="1">
        <f t="array" ref="D5333">INDEX(Horimetros!$7:$7,1,'Tabela Horímetros'!F5333)</f>
        <v>28751</v>
      </c>
      <c r="F5333">
        <f t="shared" ref="F5333:F5396" si="84">F5324+1</f>
        <v>594</v>
      </c>
      <c r="H5333" s="59"/>
    </row>
    <row r="5334" spans="1:8">
      <c r="A5334" s="4" t="s">
        <v>72</v>
      </c>
      <c r="B5334" s="135" t="s">
        <v>71</v>
      </c>
      <c r="C5334" s="136">
        <v>44793</v>
      </c>
      <c r="D5334" s="137" cm="1">
        <f t="array" ref="D5334">INDEX(Horimetros!$8:$8,1,'Tabela Horímetros'!F5334)</f>
        <v>27177</v>
      </c>
      <c r="F5334">
        <f t="shared" si="84"/>
        <v>594</v>
      </c>
      <c r="H5334" s="59"/>
    </row>
    <row r="5335" spans="1:8">
      <c r="A5335" s="4" t="s">
        <v>76</v>
      </c>
      <c r="B5335" s="135" t="s">
        <v>75</v>
      </c>
      <c r="C5335" s="136">
        <v>44793</v>
      </c>
      <c r="D5335" s="137" t="e" cm="1">
        <f t="array" ref="D5335">INDEX(Horimetros!#REF!,1,'Tabela Horímetros'!F5335)</f>
        <v>#REF!</v>
      </c>
      <c r="F5335">
        <f t="shared" si="84"/>
        <v>594</v>
      </c>
      <c r="H5335" s="59"/>
    </row>
    <row r="5336" spans="1:8">
      <c r="A5336" s="4" t="s">
        <v>80</v>
      </c>
      <c r="B5336" s="135" t="s">
        <v>79</v>
      </c>
      <c r="C5336" s="136">
        <v>44793</v>
      </c>
      <c r="D5336" s="137" t="e" cm="1">
        <f t="array" ref="D5336">INDEX(Horimetros!#REF!,1,'Tabela Horímetros'!F5336)</f>
        <v>#REF!</v>
      </c>
      <c r="F5336">
        <f t="shared" si="84"/>
        <v>594</v>
      </c>
      <c r="H5336" s="59"/>
    </row>
    <row r="5337" spans="1:8">
      <c r="A5337" s="4" t="s">
        <v>84</v>
      </c>
      <c r="B5337" s="135" t="s">
        <v>83</v>
      </c>
      <c r="C5337" s="136">
        <v>44793</v>
      </c>
      <c r="D5337" s="137" t="e" cm="1">
        <f t="array" ref="D5337">INDEX(Horimetros!#REF!,1,'Tabela Horímetros'!F5337)</f>
        <v>#REF!</v>
      </c>
      <c r="F5337">
        <f t="shared" si="84"/>
        <v>594</v>
      </c>
      <c r="H5337" s="59"/>
    </row>
    <row r="5338" spans="1:8">
      <c r="A5338" s="4" t="s">
        <v>86</v>
      </c>
      <c r="B5338" s="135" t="s">
        <v>85</v>
      </c>
      <c r="C5338" s="136">
        <v>44793</v>
      </c>
      <c r="D5338" s="137" t="e" cm="1">
        <f t="array" ref="D5338">INDEX(Horimetros!#REF!,1,'Tabela Horímetros'!F5338)</f>
        <v>#REF!</v>
      </c>
      <c r="F5338">
        <f t="shared" si="84"/>
        <v>594</v>
      </c>
      <c r="H5338" s="59"/>
    </row>
    <row r="5339" spans="1:8">
      <c r="A5339" s="4" t="s">
        <v>59</v>
      </c>
      <c r="B5339" s="135" t="s">
        <v>58</v>
      </c>
      <c r="C5339" s="136">
        <v>44794</v>
      </c>
      <c r="D5339" s="137" cm="1">
        <f t="array" ref="D5339">INDEX(Horimetros!$4:$4,1,'Tabela Horímetros'!F5339)</f>
        <v>0</v>
      </c>
      <c r="F5339">
        <f t="shared" si="84"/>
        <v>595</v>
      </c>
      <c r="H5339" s="59"/>
    </row>
    <row r="5340" spans="1:8">
      <c r="A5340" s="4" t="s">
        <v>61</v>
      </c>
      <c r="B5340" s="135" t="s">
        <v>60</v>
      </c>
      <c r="C5340" s="136">
        <v>44794</v>
      </c>
      <c r="D5340" s="137" cm="1">
        <f t="array" ref="D5340">INDEX(Horimetros!$5:$5,1,'Tabela Horímetros'!F5340)</f>
        <v>29256</v>
      </c>
      <c r="F5340">
        <f t="shared" si="84"/>
        <v>595</v>
      </c>
      <c r="H5340" s="59"/>
    </row>
    <row r="5341" spans="1:8">
      <c r="A5341" s="4" t="s">
        <v>63</v>
      </c>
      <c r="B5341" s="135" t="s">
        <v>62</v>
      </c>
      <c r="C5341" s="136">
        <v>44794</v>
      </c>
      <c r="D5341" s="137" cm="1">
        <f t="array" ref="D5341">INDEX(Horimetros!$6:$6,1,'Tabela Horímetros'!F5341)</f>
        <v>24293</v>
      </c>
      <c r="F5341">
        <f t="shared" si="84"/>
        <v>595</v>
      </c>
      <c r="H5341" s="59"/>
    </row>
    <row r="5342" spans="1:8">
      <c r="A5342" s="4" t="s">
        <v>68</v>
      </c>
      <c r="B5342" s="135" t="s">
        <v>67</v>
      </c>
      <c r="C5342" s="136">
        <v>44794</v>
      </c>
      <c r="D5342" s="137" cm="1">
        <f t="array" ref="D5342">INDEX(Horimetros!$7:$7,1,'Tabela Horímetros'!F5342)</f>
        <v>28767</v>
      </c>
      <c r="F5342">
        <f t="shared" si="84"/>
        <v>595</v>
      </c>
      <c r="H5342" s="59"/>
    </row>
    <row r="5343" spans="1:8">
      <c r="A5343" s="4" t="s">
        <v>72</v>
      </c>
      <c r="B5343" s="135" t="s">
        <v>71</v>
      </c>
      <c r="C5343" s="136">
        <v>44794</v>
      </c>
      <c r="D5343" s="137" cm="1">
        <f t="array" ref="D5343">INDEX(Horimetros!$8:$8,1,'Tabela Horímetros'!F5343)</f>
        <v>27198</v>
      </c>
      <c r="F5343">
        <f t="shared" si="84"/>
        <v>595</v>
      </c>
      <c r="H5343" s="59"/>
    </row>
    <row r="5344" spans="1:8">
      <c r="A5344" s="4" t="s">
        <v>76</v>
      </c>
      <c r="B5344" s="135" t="s">
        <v>75</v>
      </c>
      <c r="C5344" s="136">
        <v>44794</v>
      </c>
      <c r="D5344" s="137" t="e" cm="1">
        <f t="array" ref="D5344">INDEX(Horimetros!#REF!,1,'Tabela Horímetros'!F5344)</f>
        <v>#REF!</v>
      </c>
      <c r="F5344">
        <f t="shared" si="84"/>
        <v>595</v>
      </c>
      <c r="H5344" s="59"/>
    </row>
    <row r="5345" spans="1:8">
      <c r="A5345" s="4" t="s">
        <v>80</v>
      </c>
      <c r="B5345" s="135" t="s">
        <v>79</v>
      </c>
      <c r="C5345" s="136">
        <v>44794</v>
      </c>
      <c r="D5345" s="137" t="e" cm="1">
        <f t="array" ref="D5345">INDEX(Horimetros!#REF!,1,'Tabela Horímetros'!F5345)</f>
        <v>#REF!</v>
      </c>
      <c r="F5345">
        <f t="shared" si="84"/>
        <v>595</v>
      </c>
      <c r="H5345" s="59"/>
    </row>
    <row r="5346" spans="1:8">
      <c r="A5346" s="4" t="s">
        <v>84</v>
      </c>
      <c r="B5346" s="135" t="s">
        <v>83</v>
      </c>
      <c r="C5346" s="136">
        <v>44794</v>
      </c>
      <c r="D5346" s="137" t="e" cm="1">
        <f t="array" ref="D5346">INDEX(Horimetros!#REF!,1,'Tabela Horímetros'!F5346)</f>
        <v>#REF!</v>
      </c>
      <c r="F5346">
        <f t="shared" si="84"/>
        <v>595</v>
      </c>
      <c r="H5346" s="59"/>
    </row>
    <row r="5347" spans="1:8">
      <c r="A5347" s="4" t="s">
        <v>86</v>
      </c>
      <c r="B5347" s="135" t="s">
        <v>85</v>
      </c>
      <c r="C5347" s="136">
        <v>44794</v>
      </c>
      <c r="D5347" s="137" t="e" cm="1">
        <f t="array" ref="D5347">INDEX(Horimetros!#REF!,1,'Tabela Horímetros'!F5347)</f>
        <v>#REF!</v>
      </c>
      <c r="F5347">
        <f t="shared" si="84"/>
        <v>595</v>
      </c>
      <c r="H5347" s="59"/>
    </row>
    <row r="5348" spans="1:8">
      <c r="A5348" s="4" t="s">
        <v>59</v>
      </c>
      <c r="B5348" s="135" t="s">
        <v>58</v>
      </c>
      <c r="C5348" s="136">
        <v>44795</v>
      </c>
      <c r="D5348" s="137" cm="1">
        <f t="array" ref="D5348">INDEX(Horimetros!$4:$4,1,'Tabela Horímetros'!F5348)</f>
        <v>0</v>
      </c>
      <c r="F5348">
        <f t="shared" si="84"/>
        <v>596</v>
      </c>
      <c r="H5348" s="59"/>
    </row>
    <row r="5349" spans="1:8">
      <c r="A5349" s="4" t="s">
        <v>61</v>
      </c>
      <c r="B5349" s="135" t="s">
        <v>60</v>
      </c>
      <c r="C5349" s="136">
        <v>44795</v>
      </c>
      <c r="D5349" s="137" cm="1">
        <f t="array" ref="D5349">INDEX(Horimetros!$5:$5,1,'Tabela Horímetros'!F5349)</f>
        <v>29276</v>
      </c>
      <c r="F5349">
        <f t="shared" si="84"/>
        <v>596</v>
      </c>
      <c r="H5349" s="59"/>
    </row>
    <row r="5350" spans="1:8">
      <c r="A5350" s="4" t="s">
        <v>63</v>
      </c>
      <c r="B5350" s="135" t="s">
        <v>62</v>
      </c>
      <c r="C5350" s="136">
        <v>44795</v>
      </c>
      <c r="D5350" s="137" cm="1">
        <f t="array" ref="D5350">INDEX(Horimetros!$6:$6,1,'Tabela Horímetros'!F5350)</f>
        <v>24318</v>
      </c>
      <c r="F5350">
        <f t="shared" si="84"/>
        <v>596</v>
      </c>
      <c r="H5350" s="59"/>
    </row>
    <row r="5351" spans="1:8">
      <c r="A5351" s="4" t="s">
        <v>68</v>
      </c>
      <c r="B5351" s="135" t="s">
        <v>67</v>
      </c>
      <c r="C5351" s="136">
        <v>44795</v>
      </c>
      <c r="D5351" s="137" cm="1">
        <f t="array" ref="D5351">INDEX(Horimetros!$7:$7,1,'Tabela Horímetros'!F5351)</f>
        <v>28781</v>
      </c>
      <c r="F5351">
        <f t="shared" si="84"/>
        <v>596</v>
      </c>
      <c r="H5351" s="59"/>
    </row>
    <row r="5352" spans="1:8">
      <c r="A5352" s="4" t="s">
        <v>72</v>
      </c>
      <c r="B5352" s="135" t="s">
        <v>71</v>
      </c>
      <c r="C5352" s="136">
        <v>44795</v>
      </c>
      <c r="D5352" s="137" cm="1">
        <f t="array" ref="D5352">INDEX(Horimetros!$8:$8,1,'Tabela Horímetros'!F5352)</f>
        <v>27214</v>
      </c>
      <c r="F5352">
        <f t="shared" si="84"/>
        <v>596</v>
      </c>
      <c r="H5352" s="59"/>
    </row>
    <row r="5353" spans="1:8">
      <c r="A5353" s="4" t="s">
        <v>76</v>
      </c>
      <c r="B5353" s="135" t="s">
        <v>75</v>
      </c>
      <c r="C5353" s="136">
        <v>44795</v>
      </c>
      <c r="D5353" s="137" t="e" cm="1">
        <f t="array" ref="D5353">INDEX(Horimetros!#REF!,1,'Tabela Horímetros'!F5353)</f>
        <v>#REF!</v>
      </c>
      <c r="F5353">
        <f t="shared" si="84"/>
        <v>596</v>
      </c>
      <c r="H5353" s="59"/>
    </row>
    <row r="5354" spans="1:8">
      <c r="A5354" s="4" t="s">
        <v>80</v>
      </c>
      <c r="B5354" s="135" t="s">
        <v>79</v>
      </c>
      <c r="C5354" s="136">
        <v>44795</v>
      </c>
      <c r="D5354" s="137" t="e" cm="1">
        <f t="array" ref="D5354">INDEX(Horimetros!#REF!,1,'Tabela Horímetros'!F5354)</f>
        <v>#REF!</v>
      </c>
      <c r="F5354">
        <f t="shared" si="84"/>
        <v>596</v>
      </c>
      <c r="H5354" s="59"/>
    </row>
    <row r="5355" spans="1:8">
      <c r="A5355" s="4" t="s">
        <v>84</v>
      </c>
      <c r="B5355" s="135" t="s">
        <v>83</v>
      </c>
      <c r="C5355" s="136">
        <v>44795</v>
      </c>
      <c r="D5355" s="137" t="e" cm="1">
        <f t="array" ref="D5355">INDEX(Horimetros!#REF!,1,'Tabela Horímetros'!F5355)</f>
        <v>#REF!</v>
      </c>
      <c r="F5355">
        <f t="shared" si="84"/>
        <v>596</v>
      </c>
      <c r="H5355" s="59"/>
    </row>
    <row r="5356" spans="1:8">
      <c r="A5356" s="4" t="s">
        <v>86</v>
      </c>
      <c r="B5356" s="135" t="s">
        <v>85</v>
      </c>
      <c r="C5356" s="136">
        <v>44795</v>
      </c>
      <c r="D5356" s="137" t="e" cm="1">
        <f t="array" ref="D5356">INDEX(Horimetros!#REF!,1,'Tabela Horímetros'!F5356)</f>
        <v>#REF!</v>
      </c>
      <c r="F5356">
        <f t="shared" si="84"/>
        <v>596</v>
      </c>
      <c r="H5356" s="59"/>
    </row>
    <row r="5357" spans="1:8">
      <c r="A5357" s="4" t="s">
        <v>59</v>
      </c>
      <c r="B5357" s="135" t="s">
        <v>58</v>
      </c>
      <c r="C5357" s="136">
        <v>44796</v>
      </c>
      <c r="D5357" s="137" cm="1">
        <f t="array" ref="D5357">INDEX(Horimetros!$4:$4,1,'Tabela Horímetros'!F5357)</f>
        <v>0</v>
      </c>
      <c r="F5357">
        <f t="shared" si="84"/>
        <v>597</v>
      </c>
      <c r="H5357" s="59"/>
    </row>
    <row r="5358" spans="1:8">
      <c r="A5358" s="4" t="s">
        <v>61</v>
      </c>
      <c r="B5358" s="135" t="s">
        <v>60</v>
      </c>
      <c r="C5358" s="136">
        <v>44796</v>
      </c>
      <c r="D5358" s="137" cm="1">
        <f t="array" ref="D5358">INDEX(Horimetros!$5:$5,1,'Tabela Horímetros'!F5358)</f>
        <v>29292</v>
      </c>
      <c r="F5358">
        <f t="shared" si="84"/>
        <v>597</v>
      </c>
      <c r="H5358" s="59"/>
    </row>
    <row r="5359" spans="1:8">
      <c r="A5359" s="4" t="s">
        <v>63</v>
      </c>
      <c r="B5359" s="135" t="s">
        <v>62</v>
      </c>
      <c r="C5359" s="136">
        <v>44796</v>
      </c>
      <c r="D5359" s="137" cm="1">
        <f t="array" ref="D5359">INDEX(Horimetros!$6:$6,1,'Tabela Horímetros'!F5359)</f>
        <v>24325</v>
      </c>
      <c r="F5359">
        <f t="shared" si="84"/>
        <v>597</v>
      </c>
      <c r="H5359" s="59"/>
    </row>
    <row r="5360" spans="1:8">
      <c r="A5360" s="4" t="s">
        <v>68</v>
      </c>
      <c r="B5360" s="135" t="s">
        <v>67</v>
      </c>
      <c r="C5360" s="136">
        <v>44796</v>
      </c>
      <c r="D5360" s="137" cm="1">
        <f t="array" ref="D5360">INDEX(Horimetros!$7:$7,1,'Tabela Horímetros'!F5360)</f>
        <v>28781</v>
      </c>
      <c r="F5360">
        <f t="shared" si="84"/>
        <v>597</v>
      </c>
      <c r="H5360" s="59"/>
    </row>
    <row r="5361" spans="1:8">
      <c r="A5361" s="4" t="s">
        <v>72</v>
      </c>
      <c r="B5361" s="135" t="s">
        <v>71</v>
      </c>
      <c r="C5361" s="136">
        <v>44796</v>
      </c>
      <c r="D5361" s="137" cm="1">
        <f t="array" ref="D5361">INDEX(Horimetros!$8:$8,1,'Tabela Horímetros'!F5361)</f>
        <v>27225</v>
      </c>
      <c r="F5361">
        <f t="shared" si="84"/>
        <v>597</v>
      </c>
      <c r="H5361" s="59"/>
    </row>
    <row r="5362" spans="1:8">
      <c r="A5362" s="4" t="s">
        <v>76</v>
      </c>
      <c r="B5362" s="135" t="s">
        <v>75</v>
      </c>
      <c r="C5362" s="136">
        <v>44796</v>
      </c>
      <c r="D5362" s="137" t="e" cm="1">
        <f t="array" ref="D5362">INDEX(Horimetros!#REF!,1,'Tabela Horímetros'!F5362)</f>
        <v>#REF!</v>
      </c>
      <c r="F5362">
        <f t="shared" si="84"/>
        <v>597</v>
      </c>
      <c r="H5362" s="59"/>
    </row>
    <row r="5363" spans="1:8">
      <c r="A5363" s="4" t="s">
        <v>80</v>
      </c>
      <c r="B5363" s="135" t="s">
        <v>79</v>
      </c>
      <c r="C5363" s="136">
        <v>44796</v>
      </c>
      <c r="D5363" s="137" t="e" cm="1">
        <f t="array" ref="D5363">INDEX(Horimetros!#REF!,1,'Tabela Horímetros'!F5363)</f>
        <v>#REF!</v>
      </c>
      <c r="F5363">
        <f t="shared" si="84"/>
        <v>597</v>
      </c>
      <c r="H5363" s="59"/>
    </row>
    <row r="5364" spans="1:8">
      <c r="A5364" s="4" t="s">
        <v>84</v>
      </c>
      <c r="B5364" s="135" t="s">
        <v>83</v>
      </c>
      <c r="C5364" s="136">
        <v>44796</v>
      </c>
      <c r="D5364" s="137" t="e" cm="1">
        <f t="array" ref="D5364">INDEX(Horimetros!#REF!,1,'Tabela Horímetros'!F5364)</f>
        <v>#REF!</v>
      </c>
      <c r="F5364">
        <f t="shared" si="84"/>
        <v>597</v>
      </c>
      <c r="H5364" s="59"/>
    </row>
    <row r="5365" spans="1:8">
      <c r="A5365" s="4" t="s">
        <v>86</v>
      </c>
      <c r="B5365" s="135" t="s">
        <v>85</v>
      </c>
      <c r="C5365" s="136">
        <v>44796</v>
      </c>
      <c r="D5365" s="137" t="e" cm="1">
        <f t="array" ref="D5365">INDEX(Horimetros!#REF!,1,'Tabela Horímetros'!F5365)</f>
        <v>#REF!</v>
      </c>
      <c r="F5365">
        <f t="shared" si="84"/>
        <v>597</v>
      </c>
      <c r="H5365" s="59"/>
    </row>
    <row r="5366" spans="1:8">
      <c r="A5366" s="4" t="s">
        <v>59</v>
      </c>
      <c r="B5366" s="135" t="s">
        <v>58</v>
      </c>
      <c r="C5366" s="136">
        <v>44797</v>
      </c>
      <c r="D5366" s="137" cm="1">
        <f t="array" ref="D5366">INDEX(Horimetros!$4:$4,1,'Tabela Horímetros'!F5366)</f>
        <v>0</v>
      </c>
      <c r="F5366">
        <f t="shared" si="84"/>
        <v>598</v>
      </c>
      <c r="H5366" s="59"/>
    </row>
    <row r="5367" spans="1:8">
      <c r="A5367" s="4" t="s">
        <v>61</v>
      </c>
      <c r="B5367" s="135" t="s">
        <v>60</v>
      </c>
      <c r="C5367" s="136">
        <v>44797</v>
      </c>
      <c r="D5367" s="137" cm="1">
        <f t="array" ref="D5367">INDEX(Horimetros!$5:$5,1,'Tabela Horímetros'!F5367)</f>
        <v>29312</v>
      </c>
      <c r="F5367">
        <f t="shared" si="84"/>
        <v>598</v>
      </c>
      <c r="H5367" s="59"/>
    </row>
    <row r="5368" spans="1:8">
      <c r="A5368" s="4" t="s">
        <v>63</v>
      </c>
      <c r="B5368" s="135" t="s">
        <v>62</v>
      </c>
      <c r="C5368" s="136">
        <v>44797</v>
      </c>
      <c r="D5368" s="137" cm="1">
        <f t="array" ref="D5368">INDEX(Horimetros!$6:$6,1,'Tabela Horímetros'!F5368)</f>
        <v>24340</v>
      </c>
      <c r="F5368">
        <f t="shared" si="84"/>
        <v>598</v>
      </c>
      <c r="H5368" s="59"/>
    </row>
    <row r="5369" spans="1:8">
      <c r="A5369" s="4" t="s">
        <v>68</v>
      </c>
      <c r="B5369" s="135" t="s">
        <v>67</v>
      </c>
      <c r="C5369" s="136">
        <v>44797</v>
      </c>
      <c r="D5369" s="137" cm="1">
        <f t="array" ref="D5369">INDEX(Horimetros!$7:$7,1,'Tabela Horímetros'!F5369)</f>
        <v>28781</v>
      </c>
      <c r="F5369">
        <f t="shared" si="84"/>
        <v>598</v>
      </c>
      <c r="H5369" s="59"/>
    </row>
    <row r="5370" spans="1:8">
      <c r="A5370" s="4" t="s">
        <v>72</v>
      </c>
      <c r="B5370" s="135" t="s">
        <v>71</v>
      </c>
      <c r="C5370" s="136">
        <v>44797</v>
      </c>
      <c r="D5370" s="137" cm="1">
        <f t="array" ref="D5370">INDEX(Horimetros!$8:$8,1,'Tabela Horímetros'!F5370)</f>
        <v>27241</v>
      </c>
      <c r="F5370">
        <f t="shared" si="84"/>
        <v>598</v>
      </c>
      <c r="H5370" s="59"/>
    </row>
    <row r="5371" spans="1:8">
      <c r="A5371" s="4" t="s">
        <v>76</v>
      </c>
      <c r="B5371" s="135" t="s">
        <v>75</v>
      </c>
      <c r="C5371" s="136">
        <v>44797</v>
      </c>
      <c r="D5371" s="137" t="e" cm="1">
        <f t="array" ref="D5371">INDEX(Horimetros!#REF!,1,'Tabela Horímetros'!F5371)</f>
        <v>#REF!</v>
      </c>
      <c r="F5371">
        <f t="shared" si="84"/>
        <v>598</v>
      </c>
      <c r="H5371" s="59"/>
    </row>
    <row r="5372" spans="1:8">
      <c r="A5372" s="4" t="s">
        <v>80</v>
      </c>
      <c r="B5372" s="135" t="s">
        <v>79</v>
      </c>
      <c r="C5372" s="136">
        <v>44797</v>
      </c>
      <c r="D5372" s="137" t="e" cm="1">
        <f t="array" ref="D5372">INDEX(Horimetros!#REF!,1,'Tabela Horímetros'!F5372)</f>
        <v>#REF!</v>
      </c>
      <c r="F5372">
        <f t="shared" si="84"/>
        <v>598</v>
      </c>
      <c r="H5372" s="59"/>
    </row>
    <row r="5373" spans="1:8">
      <c r="A5373" s="4" t="s">
        <v>84</v>
      </c>
      <c r="B5373" s="135" t="s">
        <v>83</v>
      </c>
      <c r="C5373" s="136">
        <v>44797</v>
      </c>
      <c r="D5373" s="137" t="e" cm="1">
        <f t="array" ref="D5373">INDEX(Horimetros!#REF!,1,'Tabela Horímetros'!F5373)</f>
        <v>#REF!</v>
      </c>
      <c r="F5373">
        <f t="shared" si="84"/>
        <v>598</v>
      </c>
      <c r="H5373" s="59"/>
    </row>
    <row r="5374" spans="1:8">
      <c r="A5374" s="4" t="s">
        <v>86</v>
      </c>
      <c r="B5374" s="135" t="s">
        <v>85</v>
      </c>
      <c r="C5374" s="136">
        <v>44797</v>
      </c>
      <c r="D5374" s="137" t="e" cm="1">
        <f t="array" ref="D5374">INDEX(Horimetros!#REF!,1,'Tabela Horímetros'!F5374)</f>
        <v>#REF!</v>
      </c>
      <c r="F5374">
        <f t="shared" si="84"/>
        <v>598</v>
      </c>
      <c r="H5374" s="59"/>
    </row>
    <row r="5375" spans="1:8">
      <c r="A5375" s="4" t="s">
        <v>59</v>
      </c>
      <c r="B5375" s="135" t="s">
        <v>58</v>
      </c>
      <c r="C5375" s="136">
        <v>44798</v>
      </c>
      <c r="D5375" s="137" cm="1">
        <f t="array" ref="D5375">INDEX(Horimetros!$4:$4,1,'Tabela Horímetros'!F5375)</f>
        <v>0</v>
      </c>
      <c r="F5375">
        <f t="shared" si="84"/>
        <v>599</v>
      </c>
      <c r="H5375" s="59"/>
    </row>
    <row r="5376" spans="1:8">
      <c r="A5376" s="4" t="s">
        <v>61</v>
      </c>
      <c r="B5376" s="135" t="s">
        <v>60</v>
      </c>
      <c r="C5376" s="136">
        <v>44798</v>
      </c>
      <c r="D5376" s="137" cm="1">
        <f t="array" ref="D5376">INDEX(Horimetros!$5:$5,1,'Tabela Horímetros'!F5376)</f>
        <v>29330</v>
      </c>
      <c r="F5376">
        <f t="shared" si="84"/>
        <v>599</v>
      </c>
      <c r="H5376" s="59"/>
    </row>
    <row r="5377" spans="1:8">
      <c r="A5377" s="4" t="s">
        <v>63</v>
      </c>
      <c r="B5377" s="135" t="s">
        <v>62</v>
      </c>
      <c r="C5377" s="136">
        <v>44798</v>
      </c>
      <c r="D5377" s="137" cm="1">
        <f t="array" ref="D5377">INDEX(Horimetros!$6:$6,1,'Tabela Horímetros'!F5377)</f>
        <v>24358</v>
      </c>
      <c r="F5377">
        <f t="shared" si="84"/>
        <v>599</v>
      </c>
      <c r="H5377" s="59"/>
    </row>
    <row r="5378" spans="1:8">
      <c r="A5378" s="4" t="s">
        <v>68</v>
      </c>
      <c r="B5378" s="135" t="s">
        <v>67</v>
      </c>
      <c r="C5378" s="136">
        <v>44798</v>
      </c>
      <c r="D5378" s="137" cm="1">
        <f t="array" ref="D5378">INDEX(Horimetros!$7:$7,1,'Tabela Horímetros'!F5378)</f>
        <v>28781</v>
      </c>
      <c r="F5378">
        <f t="shared" si="84"/>
        <v>599</v>
      </c>
      <c r="H5378" s="59"/>
    </row>
    <row r="5379" spans="1:8">
      <c r="A5379" s="4" t="s">
        <v>72</v>
      </c>
      <c r="B5379" s="135" t="s">
        <v>71</v>
      </c>
      <c r="C5379" s="136">
        <v>44798</v>
      </c>
      <c r="D5379" s="137" cm="1">
        <f t="array" ref="D5379">INDEX(Horimetros!$8:$8,1,'Tabela Horímetros'!F5379)</f>
        <v>27258</v>
      </c>
      <c r="F5379">
        <f t="shared" si="84"/>
        <v>599</v>
      </c>
      <c r="H5379" s="59"/>
    </row>
    <row r="5380" spans="1:8">
      <c r="A5380" s="4" t="s">
        <v>76</v>
      </c>
      <c r="B5380" s="135" t="s">
        <v>75</v>
      </c>
      <c r="C5380" s="136">
        <v>44798</v>
      </c>
      <c r="D5380" s="137" t="e" cm="1">
        <f t="array" ref="D5380">INDEX(Horimetros!#REF!,1,'Tabela Horímetros'!F5380)</f>
        <v>#REF!</v>
      </c>
      <c r="F5380">
        <f t="shared" si="84"/>
        <v>599</v>
      </c>
      <c r="H5380" s="59"/>
    </row>
    <row r="5381" spans="1:8">
      <c r="A5381" s="4" t="s">
        <v>80</v>
      </c>
      <c r="B5381" s="135" t="s">
        <v>79</v>
      </c>
      <c r="C5381" s="136">
        <v>44798</v>
      </c>
      <c r="D5381" s="137" t="e" cm="1">
        <f t="array" ref="D5381">INDEX(Horimetros!#REF!,1,'Tabela Horímetros'!F5381)</f>
        <v>#REF!</v>
      </c>
      <c r="F5381">
        <f t="shared" si="84"/>
        <v>599</v>
      </c>
      <c r="H5381" s="59"/>
    </row>
    <row r="5382" spans="1:8">
      <c r="A5382" s="4" t="s">
        <v>84</v>
      </c>
      <c r="B5382" s="135" t="s">
        <v>83</v>
      </c>
      <c r="C5382" s="136">
        <v>44798</v>
      </c>
      <c r="D5382" s="137" t="e" cm="1">
        <f t="array" ref="D5382">INDEX(Horimetros!#REF!,1,'Tabela Horímetros'!F5382)</f>
        <v>#REF!</v>
      </c>
      <c r="F5382">
        <f t="shared" si="84"/>
        <v>599</v>
      </c>
      <c r="H5382" s="59"/>
    </row>
    <row r="5383" spans="1:8">
      <c r="A5383" s="4" t="s">
        <v>86</v>
      </c>
      <c r="B5383" s="135" t="s">
        <v>85</v>
      </c>
      <c r="C5383" s="136">
        <v>44798</v>
      </c>
      <c r="D5383" s="137" t="e" cm="1">
        <f t="array" ref="D5383">INDEX(Horimetros!#REF!,1,'Tabela Horímetros'!F5383)</f>
        <v>#REF!</v>
      </c>
      <c r="F5383">
        <f t="shared" si="84"/>
        <v>599</v>
      </c>
      <c r="H5383" s="59"/>
    </row>
    <row r="5384" spans="1:8">
      <c r="A5384" s="4" t="s">
        <v>59</v>
      </c>
      <c r="B5384" s="135" t="s">
        <v>58</v>
      </c>
      <c r="C5384" s="136">
        <v>44799</v>
      </c>
      <c r="D5384" s="137" cm="1">
        <f t="array" ref="D5384">INDEX(Horimetros!$4:$4,1,'Tabela Horímetros'!F5384)</f>
        <v>0</v>
      </c>
      <c r="F5384">
        <f t="shared" si="84"/>
        <v>600</v>
      </c>
      <c r="H5384" s="59"/>
    </row>
    <row r="5385" spans="1:8">
      <c r="A5385" s="4" t="s">
        <v>61</v>
      </c>
      <c r="B5385" s="135" t="s">
        <v>60</v>
      </c>
      <c r="C5385" s="136">
        <v>44799</v>
      </c>
      <c r="D5385" s="137" cm="1">
        <f t="array" ref="D5385">INDEX(Horimetros!$5:$5,1,'Tabela Horímetros'!F5385)</f>
        <v>29352</v>
      </c>
      <c r="F5385">
        <f t="shared" si="84"/>
        <v>600</v>
      </c>
      <c r="H5385" s="59"/>
    </row>
    <row r="5386" spans="1:8">
      <c r="A5386" s="4" t="s">
        <v>63</v>
      </c>
      <c r="B5386" s="135" t="s">
        <v>62</v>
      </c>
      <c r="C5386" s="136">
        <v>44799</v>
      </c>
      <c r="D5386" s="137" cm="1">
        <f t="array" ref="D5386">INDEX(Horimetros!$6:$6,1,'Tabela Horímetros'!F5386)</f>
        <v>24367</v>
      </c>
      <c r="F5386">
        <f t="shared" si="84"/>
        <v>600</v>
      </c>
      <c r="H5386" s="59"/>
    </row>
    <row r="5387" spans="1:8">
      <c r="A5387" s="4" t="s">
        <v>68</v>
      </c>
      <c r="B5387" s="135" t="s">
        <v>67</v>
      </c>
      <c r="C5387" s="136">
        <v>44799</v>
      </c>
      <c r="D5387" s="137" cm="1">
        <f t="array" ref="D5387">INDEX(Horimetros!$7:$7,1,'Tabela Horímetros'!F5387)</f>
        <v>28782</v>
      </c>
      <c r="F5387">
        <f t="shared" si="84"/>
        <v>600</v>
      </c>
      <c r="H5387" s="59"/>
    </row>
    <row r="5388" spans="1:8">
      <c r="A5388" s="4" t="s">
        <v>72</v>
      </c>
      <c r="B5388" s="135" t="s">
        <v>71</v>
      </c>
      <c r="C5388" s="136">
        <v>44799</v>
      </c>
      <c r="D5388" s="137" cm="1">
        <f t="array" ref="D5388">INDEX(Horimetros!$8:$8,1,'Tabela Horímetros'!F5388)</f>
        <v>27277</v>
      </c>
      <c r="F5388">
        <f t="shared" si="84"/>
        <v>600</v>
      </c>
      <c r="H5388" s="59"/>
    </row>
    <row r="5389" spans="1:8">
      <c r="A5389" s="4" t="s">
        <v>76</v>
      </c>
      <c r="B5389" s="135" t="s">
        <v>75</v>
      </c>
      <c r="C5389" s="136">
        <v>44799</v>
      </c>
      <c r="D5389" s="137" t="e" cm="1">
        <f t="array" ref="D5389">INDEX(Horimetros!#REF!,1,'Tabela Horímetros'!F5389)</f>
        <v>#REF!</v>
      </c>
      <c r="F5389">
        <f t="shared" si="84"/>
        <v>600</v>
      </c>
      <c r="H5389" s="59"/>
    </row>
    <row r="5390" spans="1:8">
      <c r="A5390" s="4" t="s">
        <v>80</v>
      </c>
      <c r="B5390" s="135" t="s">
        <v>79</v>
      </c>
      <c r="C5390" s="136">
        <v>44799</v>
      </c>
      <c r="D5390" s="137" t="e" cm="1">
        <f t="array" ref="D5390">INDEX(Horimetros!#REF!,1,'Tabela Horímetros'!F5390)</f>
        <v>#REF!</v>
      </c>
      <c r="F5390">
        <f t="shared" si="84"/>
        <v>600</v>
      </c>
      <c r="H5390" s="59"/>
    </row>
    <row r="5391" spans="1:8">
      <c r="A5391" s="4" t="s">
        <v>84</v>
      </c>
      <c r="B5391" s="135" t="s">
        <v>83</v>
      </c>
      <c r="C5391" s="136">
        <v>44799</v>
      </c>
      <c r="D5391" s="137" t="e" cm="1">
        <f t="array" ref="D5391">INDEX(Horimetros!#REF!,1,'Tabela Horímetros'!F5391)</f>
        <v>#REF!</v>
      </c>
      <c r="F5391">
        <f t="shared" si="84"/>
        <v>600</v>
      </c>
      <c r="H5391" s="59"/>
    </row>
    <row r="5392" spans="1:8">
      <c r="A5392" s="4" t="s">
        <v>86</v>
      </c>
      <c r="B5392" s="135" t="s">
        <v>85</v>
      </c>
      <c r="C5392" s="136">
        <v>44799</v>
      </c>
      <c r="D5392" s="137" t="e" cm="1">
        <f t="array" ref="D5392">INDEX(Horimetros!#REF!,1,'Tabela Horímetros'!F5392)</f>
        <v>#REF!</v>
      </c>
      <c r="F5392">
        <f t="shared" si="84"/>
        <v>600</v>
      </c>
      <c r="H5392" s="59"/>
    </row>
    <row r="5393" spans="1:8">
      <c r="A5393" s="4" t="s">
        <v>59</v>
      </c>
      <c r="B5393" s="135" t="s">
        <v>58</v>
      </c>
      <c r="C5393" s="136">
        <v>44800</v>
      </c>
      <c r="D5393" s="137" cm="1">
        <f t="array" ref="D5393">INDEX(Horimetros!$4:$4,1,'Tabela Horímetros'!F5393)</f>
        <v>0</v>
      </c>
      <c r="F5393">
        <f t="shared" si="84"/>
        <v>601</v>
      </c>
      <c r="H5393" s="59"/>
    </row>
    <row r="5394" spans="1:8">
      <c r="A5394" s="4" t="s">
        <v>61</v>
      </c>
      <c r="B5394" s="135" t="s">
        <v>60</v>
      </c>
      <c r="C5394" s="136">
        <v>44800</v>
      </c>
      <c r="D5394" s="137" cm="1">
        <f t="array" ref="D5394">INDEX(Horimetros!$5:$5,1,'Tabela Horímetros'!F5394)</f>
        <v>29371</v>
      </c>
      <c r="F5394">
        <f t="shared" si="84"/>
        <v>601</v>
      </c>
      <c r="H5394" s="59"/>
    </row>
    <row r="5395" spans="1:8">
      <c r="A5395" s="4" t="s">
        <v>63</v>
      </c>
      <c r="B5395" s="135" t="s">
        <v>62</v>
      </c>
      <c r="C5395" s="136">
        <v>44800</v>
      </c>
      <c r="D5395" s="137" cm="1">
        <f t="array" ref="D5395">INDEX(Horimetros!$6:$6,1,'Tabela Horímetros'!F5395)</f>
        <v>24379</v>
      </c>
      <c r="F5395">
        <f t="shared" si="84"/>
        <v>601</v>
      </c>
      <c r="H5395" s="59"/>
    </row>
    <row r="5396" spans="1:8">
      <c r="A5396" s="4" t="s">
        <v>68</v>
      </c>
      <c r="B5396" s="135" t="s">
        <v>67</v>
      </c>
      <c r="C5396" s="136">
        <v>44800</v>
      </c>
      <c r="D5396" s="137" cm="1">
        <f t="array" ref="D5396">INDEX(Horimetros!$7:$7,1,'Tabela Horímetros'!F5396)</f>
        <v>28787</v>
      </c>
      <c r="F5396">
        <f t="shared" si="84"/>
        <v>601</v>
      </c>
      <c r="H5396" s="59"/>
    </row>
    <row r="5397" spans="1:8">
      <c r="A5397" s="4" t="s">
        <v>72</v>
      </c>
      <c r="B5397" s="135" t="s">
        <v>71</v>
      </c>
      <c r="C5397" s="136">
        <v>44800</v>
      </c>
      <c r="D5397" s="137" cm="1">
        <f t="array" ref="D5397">INDEX(Horimetros!$8:$8,1,'Tabela Horímetros'!F5397)</f>
        <v>27297</v>
      </c>
      <c r="F5397">
        <f t="shared" ref="F5397:F5460" si="85">F5388+1</f>
        <v>601</v>
      </c>
      <c r="H5397" s="59"/>
    </row>
    <row r="5398" spans="1:8">
      <c r="A5398" s="4" t="s">
        <v>76</v>
      </c>
      <c r="B5398" s="135" t="s">
        <v>75</v>
      </c>
      <c r="C5398" s="136">
        <v>44800</v>
      </c>
      <c r="D5398" s="137" t="e" cm="1">
        <f t="array" ref="D5398">INDEX(Horimetros!#REF!,1,'Tabela Horímetros'!F5398)</f>
        <v>#REF!</v>
      </c>
      <c r="F5398">
        <f t="shared" si="85"/>
        <v>601</v>
      </c>
      <c r="H5398" s="59"/>
    </row>
    <row r="5399" spans="1:8">
      <c r="A5399" s="4" t="s">
        <v>80</v>
      </c>
      <c r="B5399" s="135" t="s">
        <v>79</v>
      </c>
      <c r="C5399" s="136">
        <v>44800</v>
      </c>
      <c r="D5399" s="137" t="e" cm="1">
        <f t="array" ref="D5399">INDEX(Horimetros!#REF!,1,'Tabela Horímetros'!F5399)</f>
        <v>#REF!</v>
      </c>
      <c r="F5399">
        <f t="shared" si="85"/>
        <v>601</v>
      </c>
      <c r="H5399" s="59"/>
    </row>
    <row r="5400" spans="1:8">
      <c r="A5400" s="4" t="s">
        <v>84</v>
      </c>
      <c r="B5400" s="135" t="s">
        <v>83</v>
      </c>
      <c r="C5400" s="136">
        <v>44800</v>
      </c>
      <c r="D5400" s="137" t="e" cm="1">
        <f t="array" ref="D5400">INDEX(Horimetros!#REF!,1,'Tabela Horímetros'!F5400)</f>
        <v>#REF!</v>
      </c>
      <c r="F5400">
        <f t="shared" si="85"/>
        <v>601</v>
      </c>
      <c r="H5400" s="59"/>
    </row>
    <row r="5401" spans="1:8">
      <c r="A5401" s="4" t="s">
        <v>86</v>
      </c>
      <c r="B5401" s="135" t="s">
        <v>85</v>
      </c>
      <c r="C5401" s="136">
        <v>44800</v>
      </c>
      <c r="D5401" s="137" t="e" cm="1">
        <f t="array" ref="D5401">INDEX(Horimetros!#REF!,1,'Tabela Horímetros'!F5401)</f>
        <v>#REF!</v>
      </c>
      <c r="F5401">
        <f t="shared" si="85"/>
        <v>601</v>
      </c>
      <c r="H5401" s="59"/>
    </row>
    <row r="5402" spans="1:8">
      <c r="A5402" s="4" t="s">
        <v>59</v>
      </c>
      <c r="B5402" s="135" t="s">
        <v>58</v>
      </c>
      <c r="C5402" s="136">
        <v>44801</v>
      </c>
      <c r="D5402" s="137" cm="1">
        <f t="array" ref="D5402">INDEX(Horimetros!$4:$4,1,'Tabela Horímetros'!F5402)</f>
        <v>0</v>
      </c>
      <c r="F5402">
        <f t="shared" si="85"/>
        <v>602</v>
      </c>
      <c r="H5402" s="59"/>
    </row>
    <row r="5403" spans="1:8">
      <c r="A5403" s="4" t="s">
        <v>61</v>
      </c>
      <c r="B5403" s="135" t="s">
        <v>60</v>
      </c>
      <c r="C5403" s="136">
        <v>44801</v>
      </c>
      <c r="D5403" s="137" cm="1">
        <f t="array" ref="D5403">INDEX(Horimetros!$5:$5,1,'Tabela Horímetros'!F5403)</f>
        <v>29381</v>
      </c>
      <c r="F5403">
        <f t="shared" si="85"/>
        <v>602</v>
      </c>
      <c r="H5403" s="59"/>
    </row>
    <row r="5404" spans="1:8">
      <c r="A5404" s="4" t="s">
        <v>63</v>
      </c>
      <c r="B5404" s="135" t="s">
        <v>62</v>
      </c>
      <c r="C5404" s="136">
        <v>44801</v>
      </c>
      <c r="D5404" s="137" cm="1">
        <f t="array" ref="D5404">INDEX(Horimetros!$6:$6,1,'Tabela Horímetros'!F5404)</f>
        <v>24401</v>
      </c>
      <c r="F5404">
        <f t="shared" si="85"/>
        <v>602</v>
      </c>
      <c r="H5404" s="59"/>
    </row>
    <row r="5405" spans="1:8">
      <c r="A5405" s="4" t="s">
        <v>68</v>
      </c>
      <c r="B5405" s="135" t="s">
        <v>67</v>
      </c>
      <c r="C5405" s="136">
        <v>44801</v>
      </c>
      <c r="D5405" s="137" cm="1">
        <f t="array" ref="D5405">INDEX(Horimetros!$7:$7,1,'Tabela Horímetros'!F5405)</f>
        <v>28801</v>
      </c>
      <c r="F5405">
        <f t="shared" si="85"/>
        <v>602</v>
      </c>
      <c r="H5405" s="59"/>
    </row>
    <row r="5406" spans="1:8">
      <c r="A5406" s="4" t="s">
        <v>72</v>
      </c>
      <c r="B5406" s="135" t="s">
        <v>71</v>
      </c>
      <c r="C5406" s="136">
        <v>44801</v>
      </c>
      <c r="D5406" s="137" cm="1">
        <f t="array" ref="D5406">INDEX(Horimetros!$8:$8,1,'Tabela Horímetros'!F5406)</f>
        <v>27314</v>
      </c>
      <c r="F5406">
        <f t="shared" si="85"/>
        <v>602</v>
      </c>
      <c r="H5406" s="59"/>
    </row>
    <row r="5407" spans="1:8">
      <c r="A5407" s="4" t="s">
        <v>76</v>
      </c>
      <c r="B5407" s="135" t="s">
        <v>75</v>
      </c>
      <c r="C5407" s="136">
        <v>44801</v>
      </c>
      <c r="D5407" s="137" t="e" cm="1">
        <f t="array" ref="D5407">INDEX(Horimetros!#REF!,1,'Tabela Horímetros'!F5407)</f>
        <v>#REF!</v>
      </c>
      <c r="F5407">
        <f t="shared" si="85"/>
        <v>602</v>
      </c>
      <c r="H5407" s="59"/>
    </row>
    <row r="5408" spans="1:8">
      <c r="A5408" s="4" t="s">
        <v>80</v>
      </c>
      <c r="B5408" s="135" t="s">
        <v>79</v>
      </c>
      <c r="C5408" s="136">
        <v>44801</v>
      </c>
      <c r="D5408" s="137" t="e" cm="1">
        <f t="array" ref="D5408">INDEX(Horimetros!#REF!,1,'Tabela Horímetros'!F5408)</f>
        <v>#REF!</v>
      </c>
      <c r="F5408">
        <f t="shared" si="85"/>
        <v>602</v>
      </c>
      <c r="H5408" s="59"/>
    </row>
    <row r="5409" spans="1:8">
      <c r="A5409" s="4" t="s">
        <v>84</v>
      </c>
      <c r="B5409" s="135" t="s">
        <v>83</v>
      </c>
      <c r="C5409" s="136">
        <v>44801</v>
      </c>
      <c r="D5409" s="137" t="e" cm="1">
        <f t="array" ref="D5409">INDEX(Horimetros!#REF!,1,'Tabela Horímetros'!F5409)</f>
        <v>#REF!</v>
      </c>
      <c r="F5409">
        <f t="shared" si="85"/>
        <v>602</v>
      </c>
      <c r="H5409" s="59"/>
    </row>
    <row r="5410" spans="1:8">
      <c r="A5410" s="4" t="s">
        <v>86</v>
      </c>
      <c r="B5410" s="135" t="s">
        <v>85</v>
      </c>
      <c r="C5410" s="136">
        <v>44801</v>
      </c>
      <c r="D5410" s="137" t="e" cm="1">
        <f t="array" ref="D5410">INDEX(Horimetros!#REF!,1,'Tabela Horímetros'!F5410)</f>
        <v>#REF!</v>
      </c>
      <c r="F5410">
        <f t="shared" si="85"/>
        <v>602</v>
      </c>
      <c r="H5410" s="59"/>
    </row>
    <row r="5411" spans="1:8">
      <c r="A5411" s="4" t="s">
        <v>59</v>
      </c>
      <c r="B5411" s="135" t="s">
        <v>58</v>
      </c>
      <c r="C5411" s="136">
        <v>44802</v>
      </c>
      <c r="D5411" s="137" cm="1">
        <f t="array" ref="D5411">INDEX(Horimetros!$4:$4,1,'Tabela Horímetros'!F5411)</f>
        <v>0</v>
      </c>
      <c r="F5411">
        <f t="shared" si="85"/>
        <v>603</v>
      </c>
      <c r="H5411" s="59"/>
    </row>
    <row r="5412" spans="1:8">
      <c r="A5412" s="4" t="s">
        <v>61</v>
      </c>
      <c r="B5412" s="135" t="s">
        <v>60</v>
      </c>
      <c r="C5412" s="136">
        <v>44802</v>
      </c>
      <c r="D5412" s="137" cm="1">
        <f t="array" ref="D5412">INDEX(Horimetros!$5:$5,1,'Tabela Horímetros'!F5412)</f>
        <v>29399</v>
      </c>
      <c r="F5412">
        <f t="shared" si="85"/>
        <v>603</v>
      </c>
      <c r="H5412" s="59"/>
    </row>
    <row r="5413" spans="1:8">
      <c r="A5413" s="4" t="s">
        <v>63</v>
      </c>
      <c r="B5413" s="135" t="s">
        <v>62</v>
      </c>
      <c r="C5413" s="136">
        <v>44802</v>
      </c>
      <c r="D5413" s="137" cm="1">
        <f t="array" ref="D5413">INDEX(Horimetros!$6:$6,1,'Tabela Horímetros'!F5413)</f>
        <v>24412</v>
      </c>
      <c r="F5413">
        <f t="shared" si="85"/>
        <v>603</v>
      </c>
      <c r="H5413" s="59"/>
    </row>
    <row r="5414" spans="1:8">
      <c r="A5414" s="4" t="s">
        <v>68</v>
      </c>
      <c r="B5414" s="135" t="s">
        <v>67</v>
      </c>
      <c r="C5414" s="136">
        <v>44802</v>
      </c>
      <c r="D5414" s="137" cm="1">
        <f t="array" ref="D5414">INDEX(Horimetros!$7:$7,1,'Tabela Horímetros'!F5414)</f>
        <v>28813</v>
      </c>
      <c r="F5414">
        <f t="shared" si="85"/>
        <v>603</v>
      </c>
      <c r="H5414" s="59"/>
    </row>
    <row r="5415" spans="1:8">
      <c r="A5415" s="4" t="s">
        <v>72</v>
      </c>
      <c r="B5415" s="135" t="s">
        <v>71</v>
      </c>
      <c r="C5415" s="136">
        <v>44802</v>
      </c>
      <c r="D5415" s="137" cm="1">
        <f t="array" ref="D5415">INDEX(Horimetros!$8:$8,1,'Tabela Horímetros'!F5415)</f>
        <v>27327</v>
      </c>
      <c r="F5415">
        <f t="shared" si="85"/>
        <v>603</v>
      </c>
      <c r="H5415" s="59"/>
    </row>
    <row r="5416" spans="1:8">
      <c r="A5416" s="4" t="s">
        <v>76</v>
      </c>
      <c r="B5416" s="135" t="s">
        <v>75</v>
      </c>
      <c r="C5416" s="136">
        <v>44802</v>
      </c>
      <c r="D5416" s="137" t="e" cm="1">
        <f t="array" ref="D5416">INDEX(Horimetros!#REF!,1,'Tabela Horímetros'!F5416)</f>
        <v>#REF!</v>
      </c>
      <c r="F5416">
        <f t="shared" si="85"/>
        <v>603</v>
      </c>
      <c r="H5416" s="59"/>
    </row>
    <row r="5417" spans="1:8">
      <c r="A5417" s="4" t="s">
        <v>80</v>
      </c>
      <c r="B5417" s="135" t="s">
        <v>79</v>
      </c>
      <c r="C5417" s="136">
        <v>44802</v>
      </c>
      <c r="D5417" s="137" t="e" cm="1">
        <f t="array" ref="D5417">INDEX(Horimetros!#REF!,1,'Tabela Horímetros'!F5417)</f>
        <v>#REF!</v>
      </c>
      <c r="F5417">
        <f t="shared" si="85"/>
        <v>603</v>
      </c>
      <c r="H5417" s="59"/>
    </row>
    <row r="5418" spans="1:8">
      <c r="A5418" s="4" t="s">
        <v>84</v>
      </c>
      <c r="B5418" s="135" t="s">
        <v>83</v>
      </c>
      <c r="C5418" s="136">
        <v>44802</v>
      </c>
      <c r="D5418" s="137" t="e" cm="1">
        <f t="array" ref="D5418">INDEX(Horimetros!#REF!,1,'Tabela Horímetros'!F5418)</f>
        <v>#REF!</v>
      </c>
      <c r="F5418">
        <f t="shared" si="85"/>
        <v>603</v>
      </c>
      <c r="H5418" s="59"/>
    </row>
    <row r="5419" spans="1:8">
      <c r="A5419" s="4" t="s">
        <v>86</v>
      </c>
      <c r="B5419" s="135" t="s">
        <v>85</v>
      </c>
      <c r="C5419" s="136">
        <v>44802</v>
      </c>
      <c r="D5419" s="137" t="e" cm="1">
        <f t="array" ref="D5419">INDEX(Horimetros!#REF!,1,'Tabela Horímetros'!F5419)</f>
        <v>#REF!</v>
      </c>
      <c r="F5419">
        <f t="shared" si="85"/>
        <v>603</v>
      </c>
      <c r="H5419" s="59"/>
    </row>
    <row r="5420" spans="1:8">
      <c r="A5420" s="4" t="s">
        <v>59</v>
      </c>
      <c r="B5420" s="135" t="s">
        <v>58</v>
      </c>
      <c r="C5420" s="136">
        <v>44803</v>
      </c>
      <c r="D5420" s="137" cm="1">
        <f t="array" ref="D5420">INDEX(Horimetros!$4:$4,1,'Tabela Horímetros'!F5420)</f>
        <v>0</v>
      </c>
      <c r="F5420">
        <f t="shared" si="85"/>
        <v>604</v>
      </c>
      <c r="H5420" s="59"/>
    </row>
    <row r="5421" spans="1:8">
      <c r="A5421" s="4" t="s">
        <v>61</v>
      </c>
      <c r="B5421" s="135" t="s">
        <v>60</v>
      </c>
      <c r="C5421" s="136">
        <v>44803</v>
      </c>
      <c r="D5421" s="137" t="str" cm="1">
        <f t="array" ref="D5421">INDEX(Horimetros!$5:$5,1,'Tabela Horímetros'!F5421)</f>
        <v>29417</v>
      </c>
      <c r="F5421">
        <f t="shared" si="85"/>
        <v>604</v>
      </c>
      <c r="H5421" s="59"/>
    </row>
    <row r="5422" spans="1:8">
      <c r="A5422" s="4" t="s">
        <v>63</v>
      </c>
      <c r="B5422" s="135" t="s">
        <v>62</v>
      </c>
      <c r="C5422" s="136">
        <v>44803</v>
      </c>
      <c r="D5422" s="137" t="str" cm="1">
        <f t="array" ref="D5422">INDEX(Horimetros!$6:$6,1,'Tabela Horímetros'!F5422)</f>
        <v>24435</v>
      </c>
      <c r="F5422">
        <f t="shared" si="85"/>
        <v>604</v>
      </c>
      <c r="H5422" s="59"/>
    </row>
    <row r="5423" spans="1:8">
      <c r="A5423" s="4" t="s">
        <v>68</v>
      </c>
      <c r="B5423" s="135" t="s">
        <v>67</v>
      </c>
      <c r="C5423" s="136">
        <v>44803</v>
      </c>
      <c r="D5423" s="137" t="str" cm="1">
        <f t="array" ref="D5423">INDEX(Horimetros!$7:$7,1,'Tabela Horímetros'!F5423)</f>
        <v>28831</v>
      </c>
      <c r="F5423">
        <f t="shared" si="85"/>
        <v>604</v>
      </c>
      <c r="H5423" s="59"/>
    </row>
    <row r="5424" spans="1:8">
      <c r="A5424" s="4" t="s">
        <v>72</v>
      </c>
      <c r="B5424" s="135" t="s">
        <v>71</v>
      </c>
      <c r="C5424" s="136">
        <v>44803</v>
      </c>
      <c r="D5424" s="137" t="str" cm="1">
        <f t="array" ref="D5424">INDEX(Horimetros!$8:$8,1,'Tabela Horímetros'!F5424)</f>
        <v>27346</v>
      </c>
      <c r="F5424">
        <f t="shared" si="85"/>
        <v>604</v>
      </c>
      <c r="H5424" s="59"/>
    </row>
    <row r="5425" spans="1:8">
      <c r="A5425" s="4" t="s">
        <v>76</v>
      </c>
      <c r="B5425" s="135" t="s">
        <v>75</v>
      </c>
      <c r="C5425" s="136">
        <v>44803</v>
      </c>
      <c r="D5425" s="137" t="e" cm="1">
        <f t="array" ref="D5425">INDEX(Horimetros!#REF!,1,'Tabela Horímetros'!F5425)</f>
        <v>#REF!</v>
      </c>
      <c r="F5425">
        <f t="shared" si="85"/>
        <v>604</v>
      </c>
      <c r="H5425" s="59"/>
    </row>
    <row r="5426" spans="1:8">
      <c r="A5426" s="4" t="s">
        <v>80</v>
      </c>
      <c r="B5426" s="135" t="s">
        <v>79</v>
      </c>
      <c r="C5426" s="136">
        <v>44803</v>
      </c>
      <c r="D5426" s="137" t="e" cm="1">
        <f t="array" ref="D5426">INDEX(Horimetros!#REF!,1,'Tabela Horímetros'!F5426)</f>
        <v>#REF!</v>
      </c>
      <c r="F5426">
        <f t="shared" si="85"/>
        <v>604</v>
      </c>
      <c r="H5426" s="59"/>
    </row>
    <row r="5427" spans="1:8">
      <c r="A5427" s="4" t="s">
        <v>84</v>
      </c>
      <c r="B5427" s="135" t="s">
        <v>83</v>
      </c>
      <c r="C5427" s="136">
        <v>44803</v>
      </c>
      <c r="D5427" s="137" t="e" cm="1">
        <f t="array" ref="D5427">INDEX(Horimetros!#REF!,1,'Tabela Horímetros'!F5427)</f>
        <v>#REF!</v>
      </c>
      <c r="F5427">
        <f t="shared" si="85"/>
        <v>604</v>
      </c>
      <c r="H5427" s="59"/>
    </row>
    <row r="5428" spans="1:8">
      <c r="A5428" s="4" t="s">
        <v>86</v>
      </c>
      <c r="B5428" s="135" t="s">
        <v>85</v>
      </c>
      <c r="C5428" s="136">
        <v>44803</v>
      </c>
      <c r="D5428" s="137" t="e" cm="1">
        <f t="array" ref="D5428">INDEX(Horimetros!#REF!,1,'Tabela Horímetros'!F5428)</f>
        <v>#REF!</v>
      </c>
      <c r="F5428">
        <f t="shared" si="85"/>
        <v>604</v>
      </c>
      <c r="H5428" s="59"/>
    </row>
    <row r="5429" spans="1:8">
      <c r="A5429" s="4" t="s">
        <v>59</v>
      </c>
      <c r="B5429" s="135" t="s">
        <v>58</v>
      </c>
      <c r="C5429" s="136">
        <v>44804</v>
      </c>
      <c r="D5429" s="137" cm="1">
        <f t="array" ref="D5429">INDEX(Horimetros!$4:$4,1,'Tabela Horímetros'!F5429)</f>
        <v>0</v>
      </c>
      <c r="F5429">
        <f t="shared" si="85"/>
        <v>605</v>
      </c>
      <c r="H5429" s="59"/>
    </row>
    <row r="5430" spans="1:8">
      <c r="A5430" s="4" t="s">
        <v>61</v>
      </c>
      <c r="B5430" s="135" t="s">
        <v>60</v>
      </c>
      <c r="C5430" s="136">
        <v>44804</v>
      </c>
      <c r="D5430" s="137" cm="1">
        <f t="array" ref="D5430">INDEX(Horimetros!$5:$5,1,'Tabela Horímetros'!F5430)</f>
        <v>29431</v>
      </c>
      <c r="F5430">
        <f t="shared" si="85"/>
        <v>605</v>
      </c>
      <c r="H5430" s="59"/>
    </row>
    <row r="5431" spans="1:8">
      <c r="A5431" s="4" t="s">
        <v>63</v>
      </c>
      <c r="B5431" s="135" t="s">
        <v>62</v>
      </c>
      <c r="C5431" s="136">
        <v>44804</v>
      </c>
      <c r="D5431" s="137" cm="1">
        <f t="array" ref="D5431">INDEX(Horimetros!$6:$6,1,'Tabela Horímetros'!F5431)</f>
        <v>24449</v>
      </c>
      <c r="F5431">
        <f t="shared" si="85"/>
        <v>605</v>
      </c>
      <c r="H5431" s="59"/>
    </row>
    <row r="5432" spans="1:8">
      <c r="A5432" s="4" t="s">
        <v>68</v>
      </c>
      <c r="B5432" s="135" t="s">
        <v>67</v>
      </c>
      <c r="C5432" s="136">
        <v>44804</v>
      </c>
      <c r="D5432" s="137" cm="1">
        <f t="array" ref="D5432">INDEX(Horimetros!$7:$7,1,'Tabela Horímetros'!F5432)</f>
        <v>28841</v>
      </c>
      <c r="F5432">
        <f t="shared" si="85"/>
        <v>605</v>
      </c>
      <c r="H5432" s="59"/>
    </row>
    <row r="5433" spans="1:8">
      <c r="A5433" s="4" t="s">
        <v>72</v>
      </c>
      <c r="B5433" s="135" t="s">
        <v>71</v>
      </c>
      <c r="C5433" s="136">
        <v>44804</v>
      </c>
      <c r="D5433" s="137" cm="1">
        <f t="array" ref="D5433">INDEX(Horimetros!$8:$8,1,'Tabela Horímetros'!F5433)</f>
        <v>27346</v>
      </c>
      <c r="F5433">
        <f t="shared" si="85"/>
        <v>605</v>
      </c>
      <c r="H5433" s="59"/>
    </row>
    <row r="5434" spans="1:8">
      <c r="A5434" s="4" t="s">
        <v>76</v>
      </c>
      <c r="B5434" s="135" t="s">
        <v>75</v>
      </c>
      <c r="C5434" s="136">
        <v>44804</v>
      </c>
      <c r="D5434" s="137" t="e" cm="1">
        <f t="array" ref="D5434">INDEX(Horimetros!#REF!,1,'Tabela Horímetros'!F5434)</f>
        <v>#REF!</v>
      </c>
      <c r="F5434">
        <f t="shared" si="85"/>
        <v>605</v>
      </c>
      <c r="H5434" s="59"/>
    </row>
    <row r="5435" spans="1:8">
      <c r="A5435" s="4" t="s">
        <v>80</v>
      </c>
      <c r="B5435" s="135" t="s">
        <v>79</v>
      </c>
      <c r="C5435" s="136">
        <v>44804</v>
      </c>
      <c r="D5435" s="137" t="e" cm="1">
        <f t="array" ref="D5435">INDEX(Horimetros!#REF!,1,'Tabela Horímetros'!F5435)</f>
        <v>#REF!</v>
      </c>
      <c r="F5435">
        <f t="shared" si="85"/>
        <v>605</v>
      </c>
      <c r="H5435" s="59"/>
    </row>
    <row r="5436" spans="1:8">
      <c r="A5436" s="4" t="s">
        <v>84</v>
      </c>
      <c r="B5436" s="135" t="s">
        <v>83</v>
      </c>
      <c r="C5436" s="136">
        <v>44804</v>
      </c>
      <c r="D5436" s="137" t="e" cm="1">
        <f t="array" ref="D5436">INDEX(Horimetros!#REF!,1,'Tabela Horímetros'!F5436)</f>
        <v>#REF!</v>
      </c>
      <c r="F5436">
        <f t="shared" si="85"/>
        <v>605</v>
      </c>
      <c r="H5436" s="59"/>
    </row>
    <row r="5437" spans="1:8">
      <c r="A5437" s="4" t="s">
        <v>86</v>
      </c>
      <c r="B5437" s="135" t="s">
        <v>85</v>
      </c>
      <c r="C5437" s="136">
        <v>44804</v>
      </c>
      <c r="D5437" s="137" t="e" cm="1">
        <f t="array" ref="D5437">INDEX(Horimetros!#REF!,1,'Tabela Horímetros'!F5437)</f>
        <v>#REF!</v>
      </c>
      <c r="F5437">
        <f t="shared" si="85"/>
        <v>605</v>
      </c>
      <c r="H5437" s="59"/>
    </row>
    <row r="5438" spans="1:8">
      <c r="A5438" s="4" t="s">
        <v>59</v>
      </c>
      <c r="B5438" s="135" t="s">
        <v>58</v>
      </c>
      <c r="C5438" s="136">
        <v>44805</v>
      </c>
      <c r="D5438" s="137" cm="1">
        <f t="array" ref="D5438">INDEX(Horimetros!$4:$4,1,'Tabela Horímetros'!F5438)</f>
        <v>0</v>
      </c>
      <c r="F5438">
        <f t="shared" si="85"/>
        <v>606</v>
      </c>
      <c r="H5438" s="59"/>
    </row>
    <row r="5439" spans="1:8">
      <c r="A5439" s="4" t="s">
        <v>61</v>
      </c>
      <c r="B5439" s="135" t="s">
        <v>60</v>
      </c>
      <c r="C5439" s="136">
        <v>44805</v>
      </c>
      <c r="D5439" s="137" cm="1">
        <f t="array" ref="D5439">INDEX(Horimetros!$5:$5,1,'Tabela Horímetros'!F5439)</f>
        <v>29451</v>
      </c>
      <c r="F5439">
        <f t="shared" si="85"/>
        <v>606</v>
      </c>
      <c r="H5439" s="59"/>
    </row>
    <row r="5440" spans="1:8">
      <c r="A5440" s="4" t="s">
        <v>63</v>
      </c>
      <c r="B5440" s="135" t="s">
        <v>62</v>
      </c>
      <c r="C5440" s="136">
        <v>44805</v>
      </c>
      <c r="D5440" s="137" cm="1">
        <f t="array" ref="D5440">INDEX(Horimetros!$6:$6,1,'Tabela Horímetros'!F5440)</f>
        <v>24471</v>
      </c>
      <c r="F5440">
        <f t="shared" si="85"/>
        <v>606</v>
      </c>
      <c r="H5440" s="59"/>
    </row>
    <row r="5441" spans="1:8">
      <c r="A5441" s="4" t="s">
        <v>68</v>
      </c>
      <c r="B5441" s="135" t="s">
        <v>67</v>
      </c>
      <c r="C5441" s="136">
        <v>44805</v>
      </c>
      <c r="D5441" s="137" cm="1">
        <f t="array" ref="D5441">INDEX(Horimetros!$7:$7,1,'Tabela Horímetros'!F5441)</f>
        <v>28850</v>
      </c>
      <c r="F5441">
        <f t="shared" si="85"/>
        <v>606</v>
      </c>
      <c r="H5441" s="59"/>
    </row>
    <row r="5442" spans="1:8">
      <c r="A5442" s="4" t="s">
        <v>72</v>
      </c>
      <c r="B5442" s="135" t="s">
        <v>71</v>
      </c>
      <c r="C5442" s="136">
        <v>44805</v>
      </c>
      <c r="D5442" s="137" cm="1">
        <f t="array" ref="D5442">INDEX(Horimetros!$8:$8,1,'Tabela Horímetros'!F5442)</f>
        <v>27360</v>
      </c>
      <c r="F5442">
        <f t="shared" si="85"/>
        <v>606</v>
      </c>
      <c r="H5442" s="59"/>
    </row>
    <row r="5443" spans="1:8">
      <c r="A5443" s="4" t="s">
        <v>76</v>
      </c>
      <c r="B5443" s="135" t="s">
        <v>75</v>
      </c>
      <c r="C5443" s="136">
        <v>44805</v>
      </c>
      <c r="D5443" s="137" t="e" cm="1">
        <f t="array" ref="D5443">INDEX(Horimetros!#REF!,1,'Tabela Horímetros'!F5443)</f>
        <v>#REF!</v>
      </c>
      <c r="F5443">
        <f t="shared" si="85"/>
        <v>606</v>
      </c>
      <c r="H5443" s="59"/>
    </row>
    <row r="5444" spans="1:8">
      <c r="A5444" s="4" t="s">
        <v>80</v>
      </c>
      <c r="B5444" s="135" t="s">
        <v>79</v>
      </c>
      <c r="C5444" s="136">
        <v>44805</v>
      </c>
      <c r="D5444" s="137" t="e" cm="1">
        <f t="array" ref="D5444">INDEX(Horimetros!#REF!,1,'Tabela Horímetros'!F5444)</f>
        <v>#REF!</v>
      </c>
      <c r="F5444">
        <f t="shared" si="85"/>
        <v>606</v>
      </c>
      <c r="H5444" s="59"/>
    </row>
    <row r="5445" spans="1:8">
      <c r="A5445" s="4" t="s">
        <v>84</v>
      </c>
      <c r="B5445" s="135" t="s">
        <v>83</v>
      </c>
      <c r="C5445" s="136">
        <v>44805</v>
      </c>
      <c r="D5445" s="137" t="e" cm="1">
        <f t="array" ref="D5445">INDEX(Horimetros!#REF!,1,'Tabela Horímetros'!F5445)</f>
        <v>#REF!</v>
      </c>
      <c r="F5445">
        <f t="shared" si="85"/>
        <v>606</v>
      </c>
      <c r="H5445" s="59"/>
    </row>
    <row r="5446" spans="1:8">
      <c r="A5446" s="4" t="s">
        <v>86</v>
      </c>
      <c r="B5446" s="135" t="s">
        <v>85</v>
      </c>
      <c r="C5446" s="136">
        <v>44805</v>
      </c>
      <c r="D5446" s="137" t="e" cm="1">
        <f t="array" ref="D5446">INDEX(Horimetros!#REF!,1,'Tabela Horímetros'!F5446)</f>
        <v>#REF!</v>
      </c>
      <c r="F5446">
        <f t="shared" si="85"/>
        <v>606</v>
      </c>
      <c r="H5446" s="59"/>
    </row>
    <row r="5447" spans="1:8">
      <c r="A5447" s="4" t="s">
        <v>59</v>
      </c>
      <c r="B5447" s="135" t="s">
        <v>58</v>
      </c>
      <c r="C5447" s="136">
        <v>44806</v>
      </c>
      <c r="D5447" s="137" cm="1">
        <f t="array" ref="D5447">INDEX(Horimetros!$4:$4,1,'Tabela Horímetros'!F5447)</f>
        <v>0</v>
      </c>
      <c r="F5447">
        <f t="shared" si="85"/>
        <v>607</v>
      </c>
      <c r="H5447" s="59"/>
    </row>
    <row r="5448" spans="1:8">
      <c r="A5448" s="4" t="s">
        <v>61</v>
      </c>
      <c r="B5448" s="135" t="s">
        <v>60</v>
      </c>
      <c r="C5448" s="136">
        <v>44806</v>
      </c>
      <c r="D5448" s="137" cm="1">
        <f t="array" ref="D5448">INDEX(Horimetros!$5:$5,1,'Tabela Horímetros'!F5448)</f>
        <v>29467</v>
      </c>
      <c r="F5448">
        <f t="shared" si="85"/>
        <v>607</v>
      </c>
      <c r="H5448" s="59"/>
    </row>
    <row r="5449" spans="1:8">
      <c r="A5449" s="4" t="s">
        <v>63</v>
      </c>
      <c r="B5449" s="135" t="s">
        <v>62</v>
      </c>
      <c r="C5449" s="136">
        <v>44806</v>
      </c>
      <c r="D5449" s="137" cm="1">
        <f t="array" ref="D5449">INDEX(Horimetros!$6:$6,1,'Tabela Horímetros'!F5449)</f>
        <v>24487</v>
      </c>
      <c r="F5449">
        <f t="shared" si="85"/>
        <v>607</v>
      </c>
      <c r="H5449" s="59"/>
    </row>
    <row r="5450" spans="1:8">
      <c r="A5450" s="4" t="s">
        <v>68</v>
      </c>
      <c r="B5450" s="135" t="s">
        <v>67</v>
      </c>
      <c r="C5450" s="136">
        <v>44806</v>
      </c>
      <c r="D5450" s="137" cm="1">
        <f t="array" ref="D5450">INDEX(Horimetros!$7:$7,1,'Tabela Horímetros'!F5450)</f>
        <v>28869</v>
      </c>
      <c r="F5450">
        <f t="shared" si="85"/>
        <v>607</v>
      </c>
      <c r="H5450" s="59"/>
    </row>
    <row r="5451" spans="1:8">
      <c r="A5451" s="4" t="s">
        <v>72</v>
      </c>
      <c r="B5451" s="135" t="s">
        <v>71</v>
      </c>
      <c r="C5451" s="136">
        <v>44806</v>
      </c>
      <c r="D5451" s="137" cm="1">
        <f t="array" ref="D5451">INDEX(Horimetros!$8:$8,1,'Tabela Horímetros'!F5451)</f>
        <v>27366</v>
      </c>
      <c r="F5451">
        <f t="shared" si="85"/>
        <v>607</v>
      </c>
      <c r="H5451" s="59"/>
    </row>
    <row r="5452" spans="1:8">
      <c r="A5452" s="4" t="s">
        <v>76</v>
      </c>
      <c r="B5452" s="135" t="s">
        <v>75</v>
      </c>
      <c r="C5452" s="136">
        <v>44806</v>
      </c>
      <c r="D5452" s="137" t="e" cm="1">
        <f t="array" ref="D5452">INDEX(Horimetros!#REF!,1,'Tabela Horímetros'!F5452)</f>
        <v>#REF!</v>
      </c>
      <c r="F5452">
        <f t="shared" si="85"/>
        <v>607</v>
      </c>
      <c r="H5452" s="59"/>
    </row>
    <row r="5453" spans="1:8">
      <c r="A5453" s="4" t="s">
        <v>80</v>
      </c>
      <c r="B5453" s="135" t="s">
        <v>79</v>
      </c>
      <c r="C5453" s="136">
        <v>44806</v>
      </c>
      <c r="D5453" s="137" t="e" cm="1">
        <f t="array" ref="D5453">INDEX(Horimetros!#REF!,1,'Tabela Horímetros'!F5453)</f>
        <v>#REF!</v>
      </c>
      <c r="F5453">
        <f t="shared" si="85"/>
        <v>607</v>
      </c>
      <c r="H5453" s="59"/>
    </row>
    <row r="5454" spans="1:8">
      <c r="A5454" s="4" t="s">
        <v>84</v>
      </c>
      <c r="B5454" s="135" t="s">
        <v>83</v>
      </c>
      <c r="C5454" s="136">
        <v>44806</v>
      </c>
      <c r="D5454" s="137" t="e" cm="1">
        <f t="array" ref="D5454">INDEX(Horimetros!#REF!,1,'Tabela Horímetros'!F5454)</f>
        <v>#REF!</v>
      </c>
      <c r="F5454">
        <f t="shared" si="85"/>
        <v>607</v>
      </c>
      <c r="H5454" s="59"/>
    </row>
    <row r="5455" spans="1:8">
      <c r="A5455" s="4" t="s">
        <v>86</v>
      </c>
      <c r="B5455" s="135" t="s">
        <v>85</v>
      </c>
      <c r="C5455" s="136">
        <v>44806</v>
      </c>
      <c r="D5455" s="137" t="e" cm="1">
        <f t="array" ref="D5455">INDEX(Horimetros!#REF!,1,'Tabela Horímetros'!F5455)</f>
        <v>#REF!</v>
      </c>
      <c r="F5455">
        <f t="shared" si="85"/>
        <v>607</v>
      </c>
      <c r="H5455" s="59"/>
    </row>
    <row r="5456" spans="1:8">
      <c r="A5456" s="4" t="s">
        <v>59</v>
      </c>
      <c r="B5456" s="135" t="s">
        <v>58</v>
      </c>
      <c r="C5456" s="136">
        <v>44807</v>
      </c>
      <c r="D5456" s="137" cm="1">
        <f t="array" ref="D5456">INDEX(Horimetros!$4:$4,1,'Tabela Horímetros'!F5456)</f>
        <v>0</v>
      </c>
      <c r="F5456">
        <f t="shared" si="85"/>
        <v>608</v>
      </c>
      <c r="H5456" s="59"/>
    </row>
    <row r="5457" spans="1:8">
      <c r="A5457" s="4" t="s">
        <v>61</v>
      </c>
      <c r="B5457" s="135" t="s">
        <v>60</v>
      </c>
      <c r="C5457" s="136">
        <v>44807</v>
      </c>
      <c r="D5457" s="137" cm="1">
        <f t="array" ref="D5457">INDEX(Horimetros!$5:$5,1,'Tabela Horímetros'!F5457)</f>
        <v>29484</v>
      </c>
      <c r="F5457">
        <f t="shared" si="85"/>
        <v>608</v>
      </c>
      <c r="H5457" s="59"/>
    </row>
    <row r="5458" spans="1:8">
      <c r="A5458" s="4" t="s">
        <v>63</v>
      </c>
      <c r="B5458" s="135" t="s">
        <v>62</v>
      </c>
      <c r="C5458" s="136">
        <v>44807</v>
      </c>
      <c r="D5458" s="137" cm="1">
        <f t="array" ref="D5458">INDEX(Horimetros!$6:$6,1,'Tabela Horímetros'!F5458)</f>
        <v>24505</v>
      </c>
      <c r="F5458">
        <f t="shared" si="85"/>
        <v>608</v>
      </c>
      <c r="H5458" s="59"/>
    </row>
    <row r="5459" spans="1:8">
      <c r="A5459" s="4" t="s">
        <v>68</v>
      </c>
      <c r="B5459" s="135" t="s">
        <v>67</v>
      </c>
      <c r="C5459" s="136">
        <v>44807</v>
      </c>
      <c r="D5459" s="137" cm="1">
        <f t="array" ref="D5459">INDEX(Horimetros!$7:$7,1,'Tabela Horímetros'!F5459)</f>
        <v>28883</v>
      </c>
      <c r="F5459">
        <f t="shared" si="85"/>
        <v>608</v>
      </c>
      <c r="H5459" s="59"/>
    </row>
    <row r="5460" spans="1:8">
      <c r="A5460" s="4" t="s">
        <v>72</v>
      </c>
      <c r="B5460" s="135" t="s">
        <v>71</v>
      </c>
      <c r="C5460" s="136">
        <v>44807</v>
      </c>
      <c r="D5460" s="137" cm="1">
        <f t="array" ref="D5460">INDEX(Horimetros!$8:$8,1,'Tabela Horímetros'!F5460)</f>
        <v>27382</v>
      </c>
      <c r="F5460">
        <f t="shared" si="85"/>
        <v>608</v>
      </c>
      <c r="H5460" s="59"/>
    </row>
    <row r="5461" spans="1:8">
      <c r="A5461" s="4" t="s">
        <v>76</v>
      </c>
      <c r="B5461" s="135" t="s">
        <v>75</v>
      </c>
      <c r="C5461" s="136">
        <v>44807</v>
      </c>
      <c r="D5461" s="137" t="e" cm="1">
        <f t="array" ref="D5461">INDEX(Horimetros!#REF!,1,'Tabela Horímetros'!F5461)</f>
        <v>#REF!</v>
      </c>
      <c r="F5461">
        <f t="shared" ref="F5461:F5524" si="86">F5452+1</f>
        <v>608</v>
      </c>
      <c r="H5461" s="59"/>
    </row>
    <row r="5462" spans="1:8">
      <c r="A5462" s="4" t="s">
        <v>80</v>
      </c>
      <c r="B5462" s="135" t="s">
        <v>79</v>
      </c>
      <c r="C5462" s="136">
        <v>44807</v>
      </c>
      <c r="D5462" s="137" t="e" cm="1">
        <f t="array" ref="D5462">INDEX(Horimetros!#REF!,1,'Tabela Horímetros'!F5462)</f>
        <v>#REF!</v>
      </c>
      <c r="F5462">
        <f t="shared" si="86"/>
        <v>608</v>
      </c>
      <c r="H5462" s="59"/>
    </row>
    <row r="5463" spans="1:8">
      <c r="A5463" s="4" t="s">
        <v>84</v>
      </c>
      <c r="B5463" s="135" t="s">
        <v>83</v>
      </c>
      <c r="C5463" s="136">
        <v>44807</v>
      </c>
      <c r="D5463" s="137" t="e" cm="1">
        <f t="array" ref="D5463">INDEX(Horimetros!#REF!,1,'Tabela Horímetros'!F5463)</f>
        <v>#REF!</v>
      </c>
      <c r="F5463">
        <f t="shared" si="86"/>
        <v>608</v>
      </c>
      <c r="H5463" s="59"/>
    </row>
    <row r="5464" spans="1:8">
      <c r="A5464" s="4" t="s">
        <v>86</v>
      </c>
      <c r="B5464" s="135" t="s">
        <v>85</v>
      </c>
      <c r="C5464" s="136">
        <v>44807</v>
      </c>
      <c r="D5464" s="137" t="e" cm="1">
        <f t="array" ref="D5464">INDEX(Horimetros!#REF!,1,'Tabela Horímetros'!F5464)</f>
        <v>#REF!</v>
      </c>
      <c r="F5464">
        <f t="shared" si="86"/>
        <v>608</v>
      </c>
      <c r="H5464" s="59"/>
    </row>
    <row r="5465" spans="1:8">
      <c r="A5465" s="4" t="s">
        <v>59</v>
      </c>
      <c r="B5465" s="135" t="s">
        <v>58</v>
      </c>
      <c r="C5465" s="136">
        <v>44808</v>
      </c>
      <c r="D5465" s="137" cm="1">
        <f t="array" ref="D5465">INDEX(Horimetros!$4:$4,1,'Tabela Horímetros'!F5465)</f>
        <v>0</v>
      </c>
      <c r="F5465">
        <f t="shared" si="86"/>
        <v>609</v>
      </c>
      <c r="H5465" s="59"/>
    </row>
    <row r="5466" spans="1:8">
      <c r="A5466" s="4" t="s">
        <v>61</v>
      </c>
      <c r="B5466" s="135" t="s">
        <v>60</v>
      </c>
      <c r="C5466" s="136">
        <v>44808</v>
      </c>
      <c r="D5466" s="137" cm="1">
        <f t="array" ref="D5466">INDEX(Horimetros!$5:$5,1,'Tabela Horímetros'!F5466)</f>
        <v>29500</v>
      </c>
      <c r="F5466">
        <f t="shared" si="86"/>
        <v>609</v>
      </c>
      <c r="H5466" s="59"/>
    </row>
    <row r="5467" spans="1:8">
      <c r="A5467" s="4" t="s">
        <v>63</v>
      </c>
      <c r="B5467" s="135" t="s">
        <v>62</v>
      </c>
      <c r="C5467" s="136">
        <v>44808</v>
      </c>
      <c r="D5467" s="137" cm="1">
        <f t="array" ref="D5467">INDEX(Horimetros!$6:$6,1,'Tabela Horímetros'!F5467)</f>
        <v>24517</v>
      </c>
      <c r="F5467">
        <f t="shared" si="86"/>
        <v>609</v>
      </c>
      <c r="H5467" s="59"/>
    </row>
    <row r="5468" spans="1:8">
      <c r="A5468" s="4" t="s">
        <v>68</v>
      </c>
      <c r="B5468" s="135" t="s">
        <v>67</v>
      </c>
      <c r="C5468" s="136">
        <v>44808</v>
      </c>
      <c r="D5468" s="137" cm="1">
        <f t="array" ref="D5468">INDEX(Horimetros!$7:$7,1,'Tabela Horímetros'!F5468)</f>
        <v>28898</v>
      </c>
      <c r="F5468">
        <f t="shared" si="86"/>
        <v>609</v>
      </c>
      <c r="H5468" s="59"/>
    </row>
    <row r="5469" spans="1:8">
      <c r="A5469" s="4" t="s">
        <v>72</v>
      </c>
      <c r="B5469" s="135" t="s">
        <v>71</v>
      </c>
      <c r="C5469" s="136">
        <v>44808</v>
      </c>
      <c r="D5469" s="137" cm="1">
        <f t="array" ref="D5469">INDEX(Horimetros!$8:$8,1,'Tabela Horímetros'!F5469)</f>
        <v>27401</v>
      </c>
      <c r="F5469">
        <f t="shared" si="86"/>
        <v>609</v>
      </c>
      <c r="H5469" s="59"/>
    </row>
    <row r="5470" spans="1:8">
      <c r="A5470" s="4" t="s">
        <v>76</v>
      </c>
      <c r="B5470" s="135" t="s">
        <v>75</v>
      </c>
      <c r="C5470" s="136">
        <v>44808</v>
      </c>
      <c r="D5470" s="137" t="e" cm="1">
        <f t="array" ref="D5470">INDEX(Horimetros!#REF!,1,'Tabela Horímetros'!F5470)</f>
        <v>#REF!</v>
      </c>
      <c r="F5470">
        <f t="shared" si="86"/>
        <v>609</v>
      </c>
      <c r="H5470" s="59"/>
    </row>
    <row r="5471" spans="1:8">
      <c r="A5471" s="4" t="s">
        <v>80</v>
      </c>
      <c r="B5471" s="135" t="s">
        <v>79</v>
      </c>
      <c r="C5471" s="136">
        <v>44808</v>
      </c>
      <c r="D5471" s="137" t="e" cm="1">
        <f t="array" ref="D5471">INDEX(Horimetros!#REF!,1,'Tabela Horímetros'!F5471)</f>
        <v>#REF!</v>
      </c>
      <c r="F5471">
        <f t="shared" si="86"/>
        <v>609</v>
      </c>
      <c r="H5471" s="59"/>
    </row>
    <row r="5472" spans="1:8">
      <c r="A5472" s="4" t="s">
        <v>84</v>
      </c>
      <c r="B5472" s="135" t="s">
        <v>83</v>
      </c>
      <c r="C5472" s="136">
        <v>44808</v>
      </c>
      <c r="D5472" s="137" t="e" cm="1">
        <f t="array" ref="D5472">INDEX(Horimetros!#REF!,1,'Tabela Horímetros'!F5472)</f>
        <v>#REF!</v>
      </c>
      <c r="F5472">
        <f t="shared" si="86"/>
        <v>609</v>
      </c>
      <c r="H5472" s="59"/>
    </row>
    <row r="5473" spans="1:8">
      <c r="A5473" s="4" t="s">
        <v>86</v>
      </c>
      <c r="B5473" s="135" t="s">
        <v>85</v>
      </c>
      <c r="C5473" s="136">
        <v>44808</v>
      </c>
      <c r="D5473" s="137" t="e" cm="1">
        <f t="array" ref="D5473">INDEX(Horimetros!#REF!,1,'Tabela Horímetros'!F5473)</f>
        <v>#REF!</v>
      </c>
      <c r="F5473">
        <f t="shared" si="86"/>
        <v>609</v>
      </c>
      <c r="H5473" s="59"/>
    </row>
    <row r="5474" spans="1:8">
      <c r="A5474" s="4" t="s">
        <v>59</v>
      </c>
      <c r="B5474" s="135" t="s">
        <v>58</v>
      </c>
      <c r="C5474" s="136">
        <v>44809</v>
      </c>
      <c r="D5474" s="137" cm="1">
        <f t="array" ref="D5474">INDEX(Horimetros!$4:$4,1,'Tabela Horímetros'!F5474)</f>
        <v>0</v>
      </c>
      <c r="F5474">
        <f t="shared" si="86"/>
        <v>610</v>
      </c>
      <c r="H5474" s="59"/>
    </row>
    <row r="5475" spans="1:8">
      <c r="A5475" s="4" t="s">
        <v>61</v>
      </c>
      <c r="B5475" s="135" t="s">
        <v>60</v>
      </c>
      <c r="C5475" s="136">
        <v>44809</v>
      </c>
      <c r="D5475" s="137" cm="1">
        <f t="array" ref="D5475">INDEX(Horimetros!$5:$5,1,'Tabela Horímetros'!F5475)</f>
        <v>29520</v>
      </c>
      <c r="F5475">
        <f t="shared" si="86"/>
        <v>610</v>
      </c>
      <c r="H5475" s="59"/>
    </row>
    <row r="5476" spans="1:8">
      <c r="A5476" s="4" t="s">
        <v>63</v>
      </c>
      <c r="B5476" s="135" t="s">
        <v>62</v>
      </c>
      <c r="C5476" s="136">
        <v>44809</v>
      </c>
      <c r="D5476" s="137" cm="1">
        <f t="array" ref="D5476">INDEX(Horimetros!$6:$6,1,'Tabela Horímetros'!F5476)</f>
        <v>24521</v>
      </c>
      <c r="F5476">
        <f t="shared" si="86"/>
        <v>610</v>
      </c>
      <c r="H5476" s="59"/>
    </row>
    <row r="5477" spans="1:8">
      <c r="A5477" s="4" t="s">
        <v>68</v>
      </c>
      <c r="B5477" s="135" t="s">
        <v>67</v>
      </c>
      <c r="C5477" s="136">
        <v>44809</v>
      </c>
      <c r="D5477" s="137" cm="1">
        <f t="array" ref="D5477">INDEX(Horimetros!$7:$7,1,'Tabela Horímetros'!F5477)</f>
        <v>28911</v>
      </c>
      <c r="F5477">
        <f t="shared" si="86"/>
        <v>610</v>
      </c>
      <c r="H5477" s="59"/>
    </row>
    <row r="5478" spans="1:8">
      <c r="A5478" s="4" t="s">
        <v>72</v>
      </c>
      <c r="B5478" s="135" t="s">
        <v>71</v>
      </c>
      <c r="C5478" s="136">
        <v>44809</v>
      </c>
      <c r="D5478" s="137" cm="1">
        <f t="array" ref="D5478">INDEX(Horimetros!$8:$8,1,'Tabela Horímetros'!F5478)</f>
        <v>27415</v>
      </c>
      <c r="F5478">
        <f t="shared" si="86"/>
        <v>610</v>
      </c>
      <c r="H5478" s="59"/>
    </row>
    <row r="5479" spans="1:8">
      <c r="A5479" s="4" t="s">
        <v>76</v>
      </c>
      <c r="B5479" s="135" t="s">
        <v>75</v>
      </c>
      <c r="C5479" s="136">
        <v>44809</v>
      </c>
      <c r="D5479" s="137" t="e" cm="1">
        <f t="array" ref="D5479">INDEX(Horimetros!#REF!,1,'Tabela Horímetros'!F5479)</f>
        <v>#REF!</v>
      </c>
      <c r="F5479">
        <f t="shared" si="86"/>
        <v>610</v>
      </c>
      <c r="H5479" s="59"/>
    </row>
    <row r="5480" spans="1:8">
      <c r="A5480" s="4" t="s">
        <v>80</v>
      </c>
      <c r="B5480" s="135" t="s">
        <v>79</v>
      </c>
      <c r="C5480" s="136">
        <v>44809</v>
      </c>
      <c r="D5480" s="137" t="e" cm="1">
        <f t="array" ref="D5480">INDEX(Horimetros!#REF!,1,'Tabela Horímetros'!F5480)</f>
        <v>#REF!</v>
      </c>
      <c r="F5480">
        <f t="shared" si="86"/>
        <v>610</v>
      </c>
      <c r="H5480" s="59"/>
    </row>
    <row r="5481" spans="1:8">
      <c r="A5481" s="4" t="s">
        <v>84</v>
      </c>
      <c r="B5481" s="135" t="s">
        <v>83</v>
      </c>
      <c r="C5481" s="136">
        <v>44809</v>
      </c>
      <c r="D5481" s="137" t="e" cm="1">
        <f t="array" ref="D5481">INDEX(Horimetros!#REF!,1,'Tabela Horímetros'!F5481)</f>
        <v>#REF!</v>
      </c>
      <c r="F5481">
        <f t="shared" si="86"/>
        <v>610</v>
      </c>
      <c r="H5481" s="59"/>
    </row>
    <row r="5482" spans="1:8">
      <c r="A5482" s="4" t="s">
        <v>86</v>
      </c>
      <c r="B5482" s="135" t="s">
        <v>85</v>
      </c>
      <c r="C5482" s="136">
        <v>44809</v>
      </c>
      <c r="D5482" s="137" t="e" cm="1">
        <f t="array" ref="D5482">INDEX(Horimetros!#REF!,1,'Tabela Horímetros'!F5482)</f>
        <v>#REF!</v>
      </c>
      <c r="F5482">
        <f t="shared" si="86"/>
        <v>610</v>
      </c>
      <c r="H5482" s="59"/>
    </row>
    <row r="5483" spans="1:8">
      <c r="A5483" s="4" t="s">
        <v>59</v>
      </c>
      <c r="B5483" s="135" t="s">
        <v>58</v>
      </c>
      <c r="C5483" s="136">
        <v>44810</v>
      </c>
      <c r="D5483" s="137" cm="1">
        <f t="array" ref="D5483">INDEX(Horimetros!$4:$4,1,'Tabela Horímetros'!F5483)</f>
        <v>0</v>
      </c>
      <c r="F5483">
        <f t="shared" si="86"/>
        <v>611</v>
      </c>
      <c r="H5483" s="59"/>
    </row>
    <row r="5484" spans="1:8">
      <c r="A5484" s="4" t="s">
        <v>61</v>
      </c>
      <c r="B5484" s="135" t="s">
        <v>60</v>
      </c>
      <c r="C5484" s="136">
        <v>44810</v>
      </c>
      <c r="D5484" s="137" cm="1">
        <f t="array" ref="D5484">INDEX(Horimetros!$5:$5,1,'Tabela Horímetros'!F5484)</f>
        <v>29538</v>
      </c>
      <c r="F5484">
        <f t="shared" si="86"/>
        <v>611</v>
      </c>
      <c r="H5484" s="59"/>
    </row>
    <row r="5485" spans="1:8">
      <c r="A5485" s="4" t="s">
        <v>63</v>
      </c>
      <c r="B5485" s="135" t="s">
        <v>62</v>
      </c>
      <c r="C5485" s="136">
        <v>44810</v>
      </c>
      <c r="D5485" s="137" cm="1">
        <f t="array" ref="D5485">INDEX(Horimetros!$6:$6,1,'Tabela Horímetros'!F5485)</f>
        <v>24521</v>
      </c>
      <c r="F5485">
        <f t="shared" si="86"/>
        <v>611</v>
      </c>
      <c r="H5485" s="59"/>
    </row>
    <row r="5486" spans="1:8">
      <c r="A5486" s="4" t="s">
        <v>68</v>
      </c>
      <c r="B5486" s="135" t="s">
        <v>67</v>
      </c>
      <c r="C5486" s="136">
        <v>44810</v>
      </c>
      <c r="D5486" s="137" cm="1">
        <f t="array" ref="D5486">INDEX(Horimetros!$7:$7,1,'Tabela Horímetros'!F5486)</f>
        <v>28925</v>
      </c>
      <c r="F5486">
        <f t="shared" si="86"/>
        <v>611</v>
      </c>
      <c r="H5486" s="59"/>
    </row>
    <row r="5487" spans="1:8">
      <c r="A5487" s="4" t="s">
        <v>72</v>
      </c>
      <c r="B5487" s="135" t="s">
        <v>71</v>
      </c>
      <c r="C5487" s="136">
        <v>44810</v>
      </c>
      <c r="D5487" s="137" cm="1">
        <f t="array" ref="D5487">INDEX(Horimetros!$8:$8,1,'Tabela Horímetros'!F5487)</f>
        <v>27432</v>
      </c>
      <c r="F5487">
        <f t="shared" si="86"/>
        <v>611</v>
      </c>
      <c r="H5487" s="59"/>
    </row>
    <row r="5488" spans="1:8">
      <c r="A5488" s="4" t="s">
        <v>76</v>
      </c>
      <c r="B5488" s="135" t="s">
        <v>75</v>
      </c>
      <c r="C5488" s="136">
        <v>44810</v>
      </c>
      <c r="D5488" s="137" t="e" cm="1">
        <f t="array" ref="D5488">INDEX(Horimetros!#REF!,1,'Tabela Horímetros'!F5488)</f>
        <v>#REF!</v>
      </c>
      <c r="F5488">
        <f t="shared" si="86"/>
        <v>611</v>
      </c>
      <c r="H5488" s="59"/>
    </row>
    <row r="5489" spans="1:8">
      <c r="A5489" s="4" t="s">
        <v>80</v>
      </c>
      <c r="B5489" s="135" t="s">
        <v>79</v>
      </c>
      <c r="C5489" s="136">
        <v>44810</v>
      </c>
      <c r="D5489" s="137" t="e" cm="1">
        <f t="array" ref="D5489">INDEX(Horimetros!#REF!,1,'Tabela Horímetros'!F5489)</f>
        <v>#REF!</v>
      </c>
      <c r="F5489">
        <f t="shared" si="86"/>
        <v>611</v>
      </c>
      <c r="H5489" s="59"/>
    </row>
    <row r="5490" spans="1:8">
      <c r="A5490" s="4" t="s">
        <v>84</v>
      </c>
      <c r="B5490" s="135" t="s">
        <v>83</v>
      </c>
      <c r="C5490" s="136">
        <v>44810</v>
      </c>
      <c r="D5490" s="137" t="e" cm="1">
        <f t="array" ref="D5490">INDEX(Horimetros!#REF!,1,'Tabela Horímetros'!F5490)</f>
        <v>#REF!</v>
      </c>
      <c r="F5490">
        <f t="shared" si="86"/>
        <v>611</v>
      </c>
      <c r="H5490" s="59"/>
    </row>
    <row r="5491" spans="1:8">
      <c r="A5491" s="4" t="s">
        <v>86</v>
      </c>
      <c r="B5491" s="135" t="s">
        <v>85</v>
      </c>
      <c r="C5491" s="136">
        <v>44810</v>
      </c>
      <c r="D5491" s="137" t="e" cm="1">
        <f t="array" ref="D5491">INDEX(Horimetros!#REF!,1,'Tabela Horímetros'!F5491)</f>
        <v>#REF!</v>
      </c>
      <c r="F5491">
        <f t="shared" si="86"/>
        <v>611</v>
      </c>
      <c r="H5491" s="59"/>
    </row>
    <row r="5492" spans="1:8">
      <c r="A5492" s="4" t="s">
        <v>59</v>
      </c>
      <c r="B5492" s="135" t="s">
        <v>58</v>
      </c>
      <c r="C5492" s="136">
        <v>44811</v>
      </c>
      <c r="D5492" s="137" cm="1">
        <f t="array" ref="D5492">INDEX(Horimetros!$4:$4,1,'Tabela Horímetros'!F5492)</f>
        <v>0</v>
      </c>
      <c r="F5492">
        <f t="shared" si="86"/>
        <v>612</v>
      </c>
      <c r="H5492" s="59"/>
    </row>
    <row r="5493" spans="1:8">
      <c r="A5493" s="4" t="s">
        <v>61</v>
      </c>
      <c r="B5493" s="135" t="s">
        <v>60</v>
      </c>
      <c r="C5493" s="136">
        <v>44811</v>
      </c>
      <c r="D5493" s="137" cm="1">
        <f t="array" ref="D5493">INDEX(Horimetros!$5:$5,1,'Tabela Horímetros'!F5493)</f>
        <v>29557</v>
      </c>
      <c r="F5493">
        <f t="shared" si="86"/>
        <v>612</v>
      </c>
      <c r="H5493" s="59"/>
    </row>
    <row r="5494" spans="1:8">
      <c r="A5494" s="4" t="s">
        <v>63</v>
      </c>
      <c r="B5494" s="135" t="s">
        <v>62</v>
      </c>
      <c r="C5494" s="136">
        <v>44811</v>
      </c>
      <c r="D5494" s="137" cm="1">
        <f t="array" ref="D5494">INDEX(Horimetros!$6:$6,1,'Tabela Horímetros'!F5494)</f>
        <v>24530</v>
      </c>
      <c r="F5494">
        <f t="shared" si="86"/>
        <v>612</v>
      </c>
      <c r="H5494" s="59"/>
    </row>
    <row r="5495" spans="1:8">
      <c r="A5495" s="4" t="s">
        <v>68</v>
      </c>
      <c r="B5495" s="135" t="s">
        <v>67</v>
      </c>
      <c r="C5495" s="136">
        <v>44811</v>
      </c>
      <c r="D5495" s="137" cm="1">
        <f t="array" ref="D5495">INDEX(Horimetros!$7:$7,1,'Tabela Horímetros'!F5495)</f>
        <v>28944</v>
      </c>
      <c r="F5495">
        <f t="shared" si="86"/>
        <v>612</v>
      </c>
      <c r="H5495" s="59"/>
    </row>
    <row r="5496" spans="1:8">
      <c r="A5496" s="4" t="s">
        <v>72</v>
      </c>
      <c r="B5496" s="135" t="s">
        <v>71</v>
      </c>
      <c r="C5496" s="136">
        <v>44811</v>
      </c>
      <c r="D5496" s="137" cm="1">
        <f t="array" ref="D5496">INDEX(Horimetros!$8:$8,1,'Tabela Horímetros'!F5496)</f>
        <v>27453</v>
      </c>
      <c r="F5496">
        <f t="shared" si="86"/>
        <v>612</v>
      </c>
      <c r="H5496" s="59"/>
    </row>
    <row r="5497" spans="1:8">
      <c r="A5497" s="4" t="s">
        <v>76</v>
      </c>
      <c r="B5497" s="135" t="s">
        <v>75</v>
      </c>
      <c r="C5497" s="136">
        <v>44811</v>
      </c>
      <c r="D5497" s="137" t="e" cm="1">
        <f t="array" ref="D5497">INDEX(Horimetros!#REF!,1,'Tabela Horímetros'!F5497)</f>
        <v>#REF!</v>
      </c>
      <c r="F5497">
        <f t="shared" si="86"/>
        <v>612</v>
      </c>
      <c r="H5497" s="59"/>
    </row>
    <row r="5498" spans="1:8">
      <c r="A5498" s="4" t="s">
        <v>80</v>
      </c>
      <c r="B5498" s="135" t="s">
        <v>79</v>
      </c>
      <c r="C5498" s="136">
        <v>44811</v>
      </c>
      <c r="D5498" s="137" t="e" cm="1">
        <f t="array" ref="D5498">INDEX(Horimetros!#REF!,1,'Tabela Horímetros'!F5498)</f>
        <v>#REF!</v>
      </c>
      <c r="F5498">
        <f t="shared" si="86"/>
        <v>612</v>
      </c>
      <c r="H5498" s="59"/>
    </row>
    <row r="5499" spans="1:8">
      <c r="A5499" s="4" t="s">
        <v>84</v>
      </c>
      <c r="B5499" s="135" t="s">
        <v>83</v>
      </c>
      <c r="C5499" s="136">
        <v>44811</v>
      </c>
      <c r="D5499" s="137" t="e" cm="1">
        <f t="array" ref="D5499">INDEX(Horimetros!#REF!,1,'Tabela Horímetros'!F5499)</f>
        <v>#REF!</v>
      </c>
      <c r="F5499">
        <f t="shared" si="86"/>
        <v>612</v>
      </c>
      <c r="H5499" s="59"/>
    </row>
    <row r="5500" spans="1:8">
      <c r="A5500" s="4" t="s">
        <v>86</v>
      </c>
      <c r="B5500" s="135" t="s">
        <v>85</v>
      </c>
      <c r="C5500" s="136">
        <v>44811</v>
      </c>
      <c r="D5500" s="137" t="e" cm="1">
        <f t="array" ref="D5500">INDEX(Horimetros!#REF!,1,'Tabela Horímetros'!F5500)</f>
        <v>#REF!</v>
      </c>
      <c r="F5500">
        <f t="shared" si="86"/>
        <v>612</v>
      </c>
      <c r="H5500" s="59"/>
    </row>
    <row r="5501" spans="1:8">
      <c r="A5501" s="4" t="s">
        <v>59</v>
      </c>
      <c r="B5501" s="135" t="s">
        <v>58</v>
      </c>
      <c r="C5501" s="136">
        <v>44812</v>
      </c>
      <c r="D5501" s="137" cm="1">
        <f t="array" ref="D5501">INDEX(Horimetros!$4:$4,1,'Tabela Horímetros'!F5501)</f>
        <v>0</v>
      </c>
      <c r="F5501">
        <f t="shared" si="86"/>
        <v>613</v>
      </c>
      <c r="H5501" s="59"/>
    </row>
    <row r="5502" spans="1:8">
      <c r="A5502" s="4" t="s">
        <v>61</v>
      </c>
      <c r="B5502" s="135" t="s">
        <v>60</v>
      </c>
      <c r="C5502" s="136">
        <v>44812</v>
      </c>
      <c r="D5502" s="137" cm="1">
        <f t="array" ref="D5502">INDEX(Horimetros!$5:$5,1,'Tabela Horímetros'!F5502)</f>
        <v>29574</v>
      </c>
      <c r="F5502">
        <f t="shared" si="86"/>
        <v>613</v>
      </c>
      <c r="H5502" s="59"/>
    </row>
    <row r="5503" spans="1:8">
      <c r="A5503" s="4" t="s">
        <v>63</v>
      </c>
      <c r="B5503" s="135" t="s">
        <v>62</v>
      </c>
      <c r="C5503" s="136">
        <v>44812</v>
      </c>
      <c r="D5503" s="137" cm="1">
        <f t="array" ref="D5503">INDEX(Horimetros!$6:$6,1,'Tabela Horímetros'!F5503)</f>
        <v>24536</v>
      </c>
      <c r="F5503">
        <f t="shared" si="86"/>
        <v>613</v>
      </c>
      <c r="H5503" s="59"/>
    </row>
    <row r="5504" spans="1:8">
      <c r="A5504" s="4" t="s">
        <v>68</v>
      </c>
      <c r="B5504" s="135" t="s">
        <v>67</v>
      </c>
      <c r="C5504" s="136">
        <v>44812</v>
      </c>
      <c r="D5504" s="137" cm="1">
        <f t="array" ref="D5504">INDEX(Horimetros!$7:$7,1,'Tabela Horímetros'!F5504)</f>
        <v>28958</v>
      </c>
      <c r="F5504">
        <f t="shared" si="86"/>
        <v>613</v>
      </c>
      <c r="H5504" s="59"/>
    </row>
    <row r="5505" spans="1:8">
      <c r="A5505" s="4" t="s">
        <v>72</v>
      </c>
      <c r="B5505" s="135" t="s">
        <v>71</v>
      </c>
      <c r="C5505" s="136">
        <v>44812</v>
      </c>
      <c r="D5505" s="137" cm="1">
        <f t="array" ref="D5505">INDEX(Horimetros!$8:$8,1,'Tabela Horímetros'!F5505)</f>
        <v>27467</v>
      </c>
      <c r="F5505">
        <f t="shared" si="86"/>
        <v>613</v>
      </c>
      <c r="H5505" s="59"/>
    </row>
    <row r="5506" spans="1:8">
      <c r="A5506" s="4" t="s">
        <v>76</v>
      </c>
      <c r="B5506" s="135" t="s">
        <v>75</v>
      </c>
      <c r="C5506" s="136">
        <v>44812</v>
      </c>
      <c r="D5506" s="137" t="e" cm="1">
        <f t="array" ref="D5506">INDEX(Horimetros!#REF!,1,'Tabela Horímetros'!F5506)</f>
        <v>#REF!</v>
      </c>
      <c r="F5506">
        <f t="shared" si="86"/>
        <v>613</v>
      </c>
      <c r="H5506" s="59"/>
    </row>
    <row r="5507" spans="1:8">
      <c r="A5507" s="4" t="s">
        <v>80</v>
      </c>
      <c r="B5507" s="135" t="s">
        <v>79</v>
      </c>
      <c r="C5507" s="136">
        <v>44812</v>
      </c>
      <c r="D5507" s="137" t="e" cm="1">
        <f t="array" ref="D5507">INDEX(Horimetros!#REF!,1,'Tabela Horímetros'!F5507)</f>
        <v>#REF!</v>
      </c>
      <c r="F5507">
        <f t="shared" si="86"/>
        <v>613</v>
      </c>
      <c r="H5507" s="59"/>
    </row>
    <row r="5508" spans="1:8">
      <c r="A5508" s="4" t="s">
        <v>84</v>
      </c>
      <c r="B5508" s="135" t="s">
        <v>83</v>
      </c>
      <c r="C5508" s="136">
        <v>44812</v>
      </c>
      <c r="D5508" s="137" t="e" cm="1">
        <f t="array" ref="D5508">INDEX(Horimetros!#REF!,1,'Tabela Horímetros'!F5508)</f>
        <v>#REF!</v>
      </c>
      <c r="F5508">
        <f t="shared" si="86"/>
        <v>613</v>
      </c>
      <c r="H5508" s="59"/>
    </row>
    <row r="5509" spans="1:8">
      <c r="A5509" s="4" t="s">
        <v>86</v>
      </c>
      <c r="B5509" s="135" t="s">
        <v>85</v>
      </c>
      <c r="C5509" s="136">
        <v>44812</v>
      </c>
      <c r="D5509" s="137" t="e" cm="1">
        <f t="array" ref="D5509">INDEX(Horimetros!#REF!,1,'Tabela Horímetros'!F5509)</f>
        <v>#REF!</v>
      </c>
      <c r="F5509">
        <f t="shared" si="86"/>
        <v>613</v>
      </c>
      <c r="H5509" s="59"/>
    </row>
    <row r="5510" spans="1:8">
      <c r="A5510" s="4" t="s">
        <v>59</v>
      </c>
      <c r="B5510" s="135" t="s">
        <v>58</v>
      </c>
      <c r="C5510" s="136">
        <v>44813</v>
      </c>
      <c r="D5510" s="137" cm="1">
        <f t="array" ref="D5510">INDEX(Horimetros!$4:$4,1,'Tabela Horímetros'!F5510)</f>
        <v>0</v>
      </c>
      <c r="F5510">
        <f t="shared" si="86"/>
        <v>614</v>
      </c>
      <c r="H5510" s="59"/>
    </row>
    <row r="5511" spans="1:8">
      <c r="A5511" s="4" t="s">
        <v>61</v>
      </c>
      <c r="B5511" s="135" t="s">
        <v>60</v>
      </c>
      <c r="C5511" s="136">
        <v>44813</v>
      </c>
      <c r="D5511" s="137" cm="1">
        <f t="array" ref="D5511">INDEX(Horimetros!$5:$5,1,'Tabela Horímetros'!F5511)</f>
        <v>29586</v>
      </c>
      <c r="F5511">
        <f t="shared" si="86"/>
        <v>614</v>
      </c>
      <c r="H5511" s="59"/>
    </row>
    <row r="5512" spans="1:8">
      <c r="A5512" s="4" t="s">
        <v>63</v>
      </c>
      <c r="B5512" s="135" t="s">
        <v>62</v>
      </c>
      <c r="C5512" s="136">
        <v>44813</v>
      </c>
      <c r="D5512" s="137" cm="1">
        <f t="array" ref="D5512">INDEX(Horimetros!$6:$6,1,'Tabela Horímetros'!F5512)</f>
        <v>24544</v>
      </c>
      <c r="F5512">
        <f t="shared" si="86"/>
        <v>614</v>
      </c>
      <c r="H5512" s="59"/>
    </row>
    <row r="5513" spans="1:8">
      <c r="A5513" s="4" t="s">
        <v>68</v>
      </c>
      <c r="B5513" s="135" t="s">
        <v>67</v>
      </c>
      <c r="C5513" s="136">
        <v>44813</v>
      </c>
      <c r="D5513" s="137" cm="1">
        <f t="array" ref="D5513">INDEX(Horimetros!$7:$7,1,'Tabela Horímetros'!F5513)</f>
        <v>28970</v>
      </c>
      <c r="F5513">
        <f t="shared" si="86"/>
        <v>614</v>
      </c>
      <c r="H5513" s="59"/>
    </row>
    <row r="5514" spans="1:8">
      <c r="A5514" s="4" t="s">
        <v>72</v>
      </c>
      <c r="B5514" s="135" t="s">
        <v>71</v>
      </c>
      <c r="C5514" s="136">
        <v>44813</v>
      </c>
      <c r="D5514" s="137" cm="1">
        <f t="array" ref="D5514">INDEX(Horimetros!$8:$8,1,'Tabela Horímetros'!F5514)</f>
        <v>27481</v>
      </c>
      <c r="F5514">
        <f t="shared" si="86"/>
        <v>614</v>
      </c>
      <c r="H5514" s="59"/>
    </row>
    <row r="5515" spans="1:8">
      <c r="A5515" s="4" t="s">
        <v>76</v>
      </c>
      <c r="B5515" s="135" t="s">
        <v>75</v>
      </c>
      <c r="C5515" s="136">
        <v>44813</v>
      </c>
      <c r="D5515" s="137" t="e" cm="1">
        <f t="array" ref="D5515">INDEX(Horimetros!#REF!,1,'Tabela Horímetros'!F5515)</f>
        <v>#REF!</v>
      </c>
      <c r="F5515">
        <f t="shared" si="86"/>
        <v>614</v>
      </c>
      <c r="H5515" s="59"/>
    </row>
    <row r="5516" spans="1:8">
      <c r="A5516" s="4" t="s">
        <v>80</v>
      </c>
      <c r="B5516" s="135" t="s">
        <v>79</v>
      </c>
      <c r="C5516" s="136">
        <v>44813</v>
      </c>
      <c r="D5516" s="137" t="e" cm="1">
        <f t="array" ref="D5516">INDEX(Horimetros!#REF!,1,'Tabela Horímetros'!F5516)</f>
        <v>#REF!</v>
      </c>
      <c r="F5516">
        <f t="shared" si="86"/>
        <v>614</v>
      </c>
      <c r="H5516" s="59"/>
    </row>
    <row r="5517" spans="1:8">
      <c r="A5517" s="4" t="s">
        <v>84</v>
      </c>
      <c r="B5517" s="135" t="s">
        <v>83</v>
      </c>
      <c r="C5517" s="136">
        <v>44813</v>
      </c>
      <c r="D5517" s="137" t="e" cm="1">
        <f t="array" ref="D5517">INDEX(Horimetros!#REF!,1,'Tabela Horímetros'!F5517)</f>
        <v>#REF!</v>
      </c>
      <c r="F5517">
        <f t="shared" si="86"/>
        <v>614</v>
      </c>
      <c r="H5517" s="59"/>
    </row>
    <row r="5518" spans="1:8">
      <c r="A5518" s="4" t="s">
        <v>86</v>
      </c>
      <c r="B5518" s="135" t="s">
        <v>85</v>
      </c>
      <c r="C5518" s="136">
        <v>44813</v>
      </c>
      <c r="D5518" s="137" t="e" cm="1">
        <f t="array" ref="D5518">INDEX(Horimetros!#REF!,1,'Tabela Horímetros'!F5518)</f>
        <v>#REF!</v>
      </c>
      <c r="F5518">
        <f t="shared" si="86"/>
        <v>614</v>
      </c>
      <c r="H5518" s="59"/>
    </row>
    <row r="5519" spans="1:8">
      <c r="A5519" s="4" t="s">
        <v>59</v>
      </c>
      <c r="B5519" s="135" t="s">
        <v>58</v>
      </c>
      <c r="C5519" s="136">
        <v>44814</v>
      </c>
      <c r="D5519" s="137" cm="1">
        <f t="array" ref="D5519">INDEX(Horimetros!$4:$4,1,'Tabela Horímetros'!F5519)</f>
        <v>0</v>
      </c>
      <c r="F5519">
        <f t="shared" si="86"/>
        <v>615</v>
      </c>
      <c r="H5519" s="59"/>
    </row>
    <row r="5520" spans="1:8">
      <c r="A5520" s="4" t="s">
        <v>61</v>
      </c>
      <c r="B5520" s="135" t="s">
        <v>60</v>
      </c>
      <c r="C5520" s="136">
        <v>44814</v>
      </c>
      <c r="D5520" s="137" cm="1">
        <f t="array" ref="D5520">INDEX(Horimetros!$5:$5,1,'Tabela Horímetros'!F5520)</f>
        <v>29601</v>
      </c>
      <c r="F5520">
        <f t="shared" si="86"/>
        <v>615</v>
      </c>
      <c r="H5520" s="59"/>
    </row>
    <row r="5521" spans="1:8">
      <c r="A5521" s="4" t="s">
        <v>63</v>
      </c>
      <c r="B5521" s="135" t="s">
        <v>62</v>
      </c>
      <c r="C5521" s="136">
        <v>44814</v>
      </c>
      <c r="D5521" s="137" cm="1">
        <f t="array" ref="D5521">INDEX(Horimetros!$6:$6,1,'Tabela Horímetros'!F5521)</f>
        <v>24550</v>
      </c>
      <c r="F5521">
        <f t="shared" si="86"/>
        <v>615</v>
      </c>
      <c r="H5521" s="59"/>
    </row>
    <row r="5522" spans="1:8">
      <c r="A5522" s="4" t="s">
        <v>68</v>
      </c>
      <c r="B5522" s="135" t="s">
        <v>67</v>
      </c>
      <c r="C5522" s="136">
        <v>44814</v>
      </c>
      <c r="D5522" s="137" cm="1">
        <f t="array" ref="D5522">INDEX(Horimetros!$7:$7,1,'Tabela Horímetros'!F5522)</f>
        <v>28985</v>
      </c>
      <c r="F5522">
        <f t="shared" si="86"/>
        <v>615</v>
      </c>
      <c r="H5522" s="59"/>
    </row>
    <row r="5523" spans="1:8">
      <c r="A5523" s="4" t="s">
        <v>72</v>
      </c>
      <c r="B5523" s="135" t="s">
        <v>71</v>
      </c>
      <c r="C5523" s="136">
        <v>44814</v>
      </c>
      <c r="D5523" s="137" cm="1">
        <f t="array" ref="D5523">INDEX(Horimetros!$8:$8,1,'Tabela Horímetros'!F5523)</f>
        <v>27497</v>
      </c>
      <c r="F5523">
        <f t="shared" si="86"/>
        <v>615</v>
      </c>
      <c r="H5523" s="59"/>
    </row>
    <row r="5524" spans="1:8">
      <c r="A5524" s="4" t="s">
        <v>76</v>
      </c>
      <c r="B5524" s="135" t="s">
        <v>75</v>
      </c>
      <c r="C5524" s="136">
        <v>44814</v>
      </c>
      <c r="D5524" s="137" t="e" cm="1">
        <f t="array" ref="D5524">INDEX(Horimetros!#REF!,1,'Tabela Horímetros'!F5524)</f>
        <v>#REF!</v>
      </c>
      <c r="F5524">
        <f t="shared" si="86"/>
        <v>615</v>
      </c>
      <c r="H5524" s="59"/>
    </row>
    <row r="5525" spans="1:8">
      <c r="A5525" s="4" t="s">
        <v>80</v>
      </c>
      <c r="B5525" s="135" t="s">
        <v>79</v>
      </c>
      <c r="C5525" s="136">
        <v>44814</v>
      </c>
      <c r="D5525" s="137" t="e" cm="1">
        <f t="array" ref="D5525">INDEX(Horimetros!#REF!,1,'Tabela Horímetros'!F5525)</f>
        <v>#REF!</v>
      </c>
      <c r="F5525">
        <f t="shared" ref="F5525:F5588" si="87">F5516+1</f>
        <v>615</v>
      </c>
      <c r="H5525" s="59"/>
    </row>
    <row r="5526" spans="1:8">
      <c r="A5526" s="4" t="s">
        <v>84</v>
      </c>
      <c r="B5526" s="135" t="s">
        <v>83</v>
      </c>
      <c r="C5526" s="136">
        <v>44814</v>
      </c>
      <c r="D5526" s="137" t="e" cm="1">
        <f t="array" ref="D5526">INDEX(Horimetros!#REF!,1,'Tabela Horímetros'!F5526)</f>
        <v>#REF!</v>
      </c>
      <c r="F5526">
        <f t="shared" si="87"/>
        <v>615</v>
      </c>
      <c r="H5526" s="59"/>
    </row>
    <row r="5527" spans="1:8">
      <c r="A5527" s="4" t="s">
        <v>86</v>
      </c>
      <c r="B5527" s="135" t="s">
        <v>85</v>
      </c>
      <c r="C5527" s="136">
        <v>44814</v>
      </c>
      <c r="D5527" s="137" t="e" cm="1">
        <f t="array" ref="D5527">INDEX(Horimetros!#REF!,1,'Tabela Horímetros'!F5527)</f>
        <v>#REF!</v>
      </c>
      <c r="F5527">
        <f t="shared" si="87"/>
        <v>615</v>
      </c>
      <c r="H5527" s="59"/>
    </row>
    <row r="5528" spans="1:8">
      <c r="A5528" s="4" t="s">
        <v>59</v>
      </c>
      <c r="B5528" s="135" t="s">
        <v>58</v>
      </c>
      <c r="C5528" s="136">
        <v>44815</v>
      </c>
      <c r="D5528" s="137" cm="1">
        <f t="array" ref="D5528">INDEX(Horimetros!$4:$4,1,'Tabela Horímetros'!F5528)</f>
        <v>0</v>
      </c>
      <c r="F5528">
        <f t="shared" si="87"/>
        <v>616</v>
      </c>
      <c r="H5528" s="59"/>
    </row>
    <row r="5529" spans="1:8">
      <c r="A5529" s="4" t="s">
        <v>61</v>
      </c>
      <c r="B5529" s="135" t="s">
        <v>60</v>
      </c>
      <c r="C5529" s="136">
        <v>44815</v>
      </c>
      <c r="D5529" s="137" cm="1">
        <f t="array" ref="D5529">INDEX(Horimetros!$5:$5,1,'Tabela Horímetros'!F5529)</f>
        <v>29619</v>
      </c>
      <c r="F5529">
        <f t="shared" si="87"/>
        <v>616</v>
      </c>
      <c r="H5529" s="59"/>
    </row>
    <row r="5530" spans="1:8">
      <c r="A5530" s="4" t="s">
        <v>63</v>
      </c>
      <c r="B5530" s="135" t="s">
        <v>62</v>
      </c>
      <c r="C5530" s="136">
        <v>44815</v>
      </c>
      <c r="D5530" s="137" cm="1">
        <f t="array" ref="D5530">INDEX(Horimetros!$6:$6,1,'Tabela Horímetros'!F5530)</f>
        <v>24569</v>
      </c>
      <c r="F5530">
        <f t="shared" si="87"/>
        <v>616</v>
      </c>
      <c r="H5530" s="59"/>
    </row>
    <row r="5531" spans="1:8">
      <c r="A5531" s="4" t="s">
        <v>68</v>
      </c>
      <c r="B5531" s="135" t="s">
        <v>67</v>
      </c>
      <c r="C5531" s="136">
        <v>44815</v>
      </c>
      <c r="D5531" s="137" cm="1">
        <f t="array" ref="D5531">INDEX(Horimetros!$7:$7,1,'Tabela Horímetros'!F5531)</f>
        <v>29000</v>
      </c>
      <c r="F5531">
        <f t="shared" si="87"/>
        <v>616</v>
      </c>
      <c r="H5531" s="59"/>
    </row>
    <row r="5532" spans="1:8">
      <c r="A5532" s="4" t="s">
        <v>72</v>
      </c>
      <c r="B5532" s="135" t="s">
        <v>71</v>
      </c>
      <c r="C5532" s="136">
        <v>44815</v>
      </c>
      <c r="D5532" s="137" cm="1">
        <f t="array" ref="D5532">INDEX(Horimetros!$8:$8,1,'Tabela Horímetros'!F5532)</f>
        <v>27506</v>
      </c>
      <c r="F5532">
        <f t="shared" si="87"/>
        <v>616</v>
      </c>
      <c r="H5532" s="59"/>
    </row>
    <row r="5533" spans="1:8">
      <c r="A5533" s="4" t="s">
        <v>76</v>
      </c>
      <c r="B5533" s="135" t="s">
        <v>75</v>
      </c>
      <c r="C5533" s="136">
        <v>44815</v>
      </c>
      <c r="D5533" s="137" t="e" cm="1">
        <f t="array" ref="D5533">INDEX(Horimetros!#REF!,1,'Tabela Horímetros'!F5533)</f>
        <v>#REF!</v>
      </c>
      <c r="F5533">
        <f t="shared" si="87"/>
        <v>616</v>
      </c>
      <c r="H5533" s="59"/>
    </row>
    <row r="5534" spans="1:8">
      <c r="A5534" s="4" t="s">
        <v>80</v>
      </c>
      <c r="B5534" s="135" t="s">
        <v>79</v>
      </c>
      <c r="C5534" s="136">
        <v>44815</v>
      </c>
      <c r="D5534" s="137" t="e" cm="1">
        <f t="array" ref="D5534">INDEX(Horimetros!#REF!,1,'Tabela Horímetros'!F5534)</f>
        <v>#REF!</v>
      </c>
      <c r="F5534">
        <f t="shared" si="87"/>
        <v>616</v>
      </c>
      <c r="H5534" s="59"/>
    </row>
    <row r="5535" spans="1:8">
      <c r="A5535" s="4" t="s">
        <v>84</v>
      </c>
      <c r="B5535" s="135" t="s">
        <v>83</v>
      </c>
      <c r="C5535" s="136">
        <v>44815</v>
      </c>
      <c r="D5535" s="137" t="e" cm="1">
        <f t="array" ref="D5535">INDEX(Horimetros!#REF!,1,'Tabela Horímetros'!F5535)</f>
        <v>#REF!</v>
      </c>
      <c r="F5535">
        <f t="shared" si="87"/>
        <v>616</v>
      </c>
      <c r="H5535" s="59"/>
    </row>
    <row r="5536" spans="1:8">
      <c r="A5536" s="4" t="s">
        <v>86</v>
      </c>
      <c r="B5536" s="135" t="s">
        <v>85</v>
      </c>
      <c r="C5536" s="136">
        <v>44815</v>
      </c>
      <c r="D5536" s="137" t="e" cm="1">
        <f t="array" ref="D5536">INDEX(Horimetros!#REF!,1,'Tabela Horímetros'!F5536)</f>
        <v>#REF!</v>
      </c>
      <c r="F5536">
        <f t="shared" si="87"/>
        <v>616</v>
      </c>
      <c r="H5536" s="59"/>
    </row>
    <row r="5537" spans="1:8">
      <c r="A5537" s="4" t="s">
        <v>59</v>
      </c>
      <c r="B5537" s="135" t="s">
        <v>58</v>
      </c>
      <c r="C5537" s="136">
        <v>44816</v>
      </c>
      <c r="D5537" s="137" cm="1">
        <f t="array" ref="D5537">INDEX(Horimetros!$4:$4,1,'Tabela Horímetros'!F5537)</f>
        <v>0</v>
      </c>
      <c r="F5537">
        <f t="shared" si="87"/>
        <v>617</v>
      </c>
      <c r="H5537" s="59"/>
    </row>
    <row r="5538" spans="1:8">
      <c r="A5538" s="4" t="s">
        <v>61</v>
      </c>
      <c r="B5538" s="135" t="s">
        <v>60</v>
      </c>
      <c r="C5538" s="136">
        <v>44816</v>
      </c>
      <c r="D5538" s="137" cm="1">
        <f t="array" ref="D5538">INDEX(Horimetros!$5:$5,1,'Tabela Horímetros'!F5538)</f>
        <v>29620</v>
      </c>
      <c r="F5538">
        <f t="shared" si="87"/>
        <v>617</v>
      </c>
      <c r="H5538" s="59"/>
    </row>
    <row r="5539" spans="1:8">
      <c r="A5539" s="4" t="s">
        <v>63</v>
      </c>
      <c r="B5539" s="135" t="s">
        <v>62</v>
      </c>
      <c r="C5539" s="136">
        <v>44816</v>
      </c>
      <c r="D5539" s="137" cm="1">
        <f t="array" ref="D5539">INDEX(Horimetros!$6:$6,1,'Tabela Horímetros'!F5539)</f>
        <v>24580</v>
      </c>
      <c r="F5539">
        <f t="shared" si="87"/>
        <v>617</v>
      </c>
      <c r="H5539" s="59"/>
    </row>
    <row r="5540" spans="1:8">
      <c r="A5540" s="4" t="s">
        <v>68</v>
      </c>
      <c r="B5540" s="135" t="s">
        <v>67</v>
      </c>
      <c r="C5540" s="136">
        <v>44816</v>
      </c>
      <c r="D5540" s="137" cm="1">
        <f t="array" ref="D5540">INDEX(Horimetros!$7:$7,1,'Tabela Horímetros'!F5540)</f>
        <v>29014</v>
      </c>
      <c r="F5540">
        <f t="shared" si="87"/>
        <v>617</v>
      </c>
      <c r="H5540" s="59"/>
    </row>
    <row r="5541" spans="1:8">
      <c r="A5541" s="4" t="s">
        <v>72</v>
      </c>
      <c r="B5541" s="135" t="s">
        <v>71</v>
      </c>
      <c r="C5541" s="136">
        <v>44816</v>
      </c>
      <c r="D5541" s="137" cm="1">
        <f t="array" ref="D5541">INDEX(Horimetros!$8:$8,1,'Tabela Horímetros'!F5541)</f>
        <v>27512</v>
      </c>
      <c r="F5541">
        <f t="shared" si="87"/>
        <v>617</v>
      </c>
      <c r="H5541" s="59"/>
    </row>
    <row r="5542" spans="1:8">
      <c r="A5542" s="4" t="s">
        <v>76</v>
      </c>
      <c r="B5542" s="135" t="s">
        <v>75</v>
      </c>
      <c r="C5542" s="136">
        <v>44816</v>
      </c>
      <c r="D5542" s="137" t="e" cm="1">
        <f t="array" ref="D5542">INDEX(Horimetros!#REF!,1,'Tabela Horímetros'!F5542)</f>
        <v>#REF!</v>
      </c>
      <c r="F5542">
        <f t="shared" si="87"/>
        <v>617</v>
      </c>
      <c r="H5542" s="59"/>
    </row>
    <row r="5543" spans="1:8">
      <c r="A5543" s="4" t="s">
        <v>80</v>
      </c>
      <c r="B5543" s="135" t="s">
        <v>79</v>
      </c>
      <c r="C5543" s="136">
        <v>44816</v>
      </c>
      <c r="D5543" s="137" t="e" cm="1">
        <f t="array" ref="D5543">INDEX(Horimetros!#REF!,1,'Tabela Horímetros'!F5543)</f>
        <v>#REF!</v>
      </c>
      <c r="F5543">
        <f t="shared" si="87"/>
        <v>617</v>
      </c>
      <c r="H5543" s="59"/>
    </row>
    <row r="5544" spans="1:8">
      <c r="A5544" s="4" t="s">
        <v>84</v>
      </c>
      <c r="B5544" s="135" t="s">
        <v>83</v>
      </c>
      <c r="C5544" s="136">
        <v>44816</v>
      </c>
      <c r="D5544" s="137" t="e" cm="1">
        <f t="array" ref="D5544">INDEX(Horimetros!#REF!,1,'Tabela Horímetros'!F5544)</f>
        <v>#REF!</v>
      </c>
      <c r="F5544">
        <f t="shared" si="87"/>
        <v>617</v>
      </c>
      <c r="H5544" s="59"/>
    </row>
    <row r="5545" spans="1:8">
      <c r="A5545" s="4" t="s">
        <v>86</v>
      </c>
      <c r="B5545" s="135" t="s">
        <v>85</v>
      </c>
      <c r="C5545" s="136">
        <v>44816</v>
      </c>
      <c r="D5545" s="137" t="e" cm="1">
        <f t="array" ref="D5545">INDEX(Horimetros!#REF!,1,'Tabela Horímetros'!F5545)</f>
        <v>#REF!</v>
      </c>
      <c r="F5545">
        <f t="shared" si="87"/>
        <v>617</v>
      </c>
      <c r="H5545" s="59"/>
    </row>
    <row r="5546" spans="1:8">
      <c r="A5546" s="4" t="s">
        <v>59</v>
      </c>
      <c r="B5546" s="135" t="s">
        <v>58</v>
      </c>
      <c r="C5546" s="136">
        <v>44817</v>
      </c>
      <c r="D5546" s="137" cm="1">
        <f t="array" ref="D5546">INDEX(Horimetros!$4:$4,1,'Tabela Horímetros'!F5546)</f>
        <v>0</v>
      </c>
      <c r="F5546">
        <f t="shared" si="87"/>
        <v>618</v>
      </c>
      <c r="H5546" s="59"/>
    </row>
    <row r="5547" spans="1:8">
      <c r="A5547" s="4" t="s">
        <v>61</v>
      </c>
      <c r="B5547" s="135" t="s">
        <v>60</v>
      </c>
      <c r="C5547" s="136">
        <v>44817</v>
      </c>
      <c r="D5547" s="137" cm="1">
        <f t="array" ref="D5547">INDEX(Horimetros!$5:$5,1,'Tabela Horímetros'!F5547)</f>
        <v>29621</v>
      </c>
      <c r="F5547">
        <f t="shared" si="87"/>
        <v>618</v>
      </c>
      <c r="H5547" s="59"/>
    </row>
    <row r="5548" spans="1:8">
      <c r="A5548" s="4" t="s">
        <v>63</v>
      </c>
      <c r="B5548" s="135" t="s">
        <v>62</v>
      </c>
      <c r="C5548" s="136">
        <v>44817</v>
      </c>
      <c r="D5548" s="137" cm="1">
        <f t="array" ref="D5548">INDEX(Horimetros!$6:$6,1,'Tabela Horímetros'!F5548)</f>
        <v>24597</v>
      </c>
      <c r="F5548">
        <f t="shared" si="87"/>
        <v>618</v>
      </c>
      <c r="H5548" s="59"/>
    </row>
    <row r="5549" spans="1:8">
      <c r="A5549" s="4" t="s">
        <v>68</v>
      </c>
      <c r="B5549" s="135" t="s">
        <v>67</v>
      </c>
      <c r="C5549" s="136">
        <v>44817</v>
      </c>
      <c r="D5549" s="137" cm="1">
        <f t="array" ref="D5549">INDEX(Horimetros!$7:$7,1,'Tabela Horímetros'!F5549)</f>
        <v>29022</v>
      </c>
      <c r="F5549">
        <f t="shared" si="87"/>
        <v>618</v>
      </c>
      <c r="H5549" s="59"/>
    </row>
    <row r="5550" spans="1:8">
      <c r="A5550" s="4" t="s">
        <v>72</v>
      </c>
      <c r="B5550" s="135" t="s">
        <v>71</v>
      </c>
      <c r="C5550" s="136">
        <v>44817</v>
      </c>
      <c r="D5550" s="137" cm="1">
        <f t="array" ref="D5550">INDEX(Horimetros!$8:$8,1,'Tabela Horímetros'!F5550)</f>
        <v>27532</v>
      </c>
      <c r="F5550">
        <f t="shared" si="87"/>
        <v>618</v>
      </c>
      <c r="H5550" s="59"/>
    </row>
    <row r="5551" spans="1:8">
      <c r="A5551" s="4" t="s">
        <v>76</v>
      </c>
      <c r="B5551" s="135" t="s">
        <v>75</v>
      </c>
      <c r="C5551" s="136">
        <v>44817</v>
      </c>
      <c r="D5551" s="137" t="e" cm="1">
        <f t="array" ref="D5551">INDEX(Horimetros!#REF!,1,'Tabela Horímetros'!F5551)</f>
        <v>#REF!</v>
      </c>
      <c r="F5551">
        <f t="shared" si="87"/>
        <v>618</v>
      </c>
      <c r="H5551" s="59"/>
    </row>
    <row r="5552" spans="1:8">
      <c r="A5552" s="4" t="s">
        <v>80</v>
      </c>
      <c r="B5552" s="135" t="s">
        <v>79</v>
      </c>
      <c r="C5552" s="136">
        <v>44817</v>
      </c>
      <c r="D5552" s="137" t="e" cm="1">
        <f t="array" ref="D5552">INDEX(Horimetros!#REF!,1,'Tabela Horímetros'!F5552)</f>
        <v>#REF!</v>
      </c>
      <c r="F5552">
        <f t="shared" si="87"/>
        <v>618</v>
      </c>
      <c r="H5552" s="59"/>
    </row>
    <row r="5553" spans="1:8">
      <c r="A5553" s="4" t="s">
        <v>84</v>
      </c>
      <c r="B5553" s="135" t="s">
        <v>83</v>
      </c>
      <c r="C5553" s="136">
        <v>44817</v>
      </c>
      <c r="D5553" s="137" t="e" cm="1">
        <f t="array" ref="D5553">INDEX(Horimetros!#REF!,1,'Tabela Horímetros'!F5553)</f>
        <v>#REF!</v>
      </c>
      <c r="F5553">
        <f t="shared" si="87"/>
        <v>618</v>
      </c>
      <c r="H5553" s="59"/>
    </row>
    <row r="5554" spans="1:8">
      <c r="A5554" s="4" t="s">
        <v>86</v>
      </c>
      <c r="B5554" s="135" t="s">
        <v>85</v>
      </c>
      <c r="C5554" s="136">
        <v>44817</v>
      </c>
      <c r="D5554" s="137" t="e" cm="1">
        <f t="array" ref="D5554">INDEX(Horimetros!#REF!,1,'Tabela Horímetros'!F5554)</f>
        <v>#REF!</v>
      </c>
      <c r="F5554">
        <f t="shared" si="87"/>
        <v>618</v>
      </c>
      <c r="H5554" s="59"/>
    </row>
    <row r="5555" spans="1:8">
      <c r="A5555" s="4" t="s">
        <v>59</v>
      </c>
      <c r="B5555" s="135" t="s">
        <v>58</v>
      </c>
      <c r="C5555" s="136">
        <v>44818</v>
      </c>
      <c r="D5555" s="137" cm="1">
        <f t="array" ref="D5555">INDEX(Horimetros!$4:$4,1,'Tabela Horímetros'!F5555)</f>
        <v>0</v>
      </c>
      <c r="F5555">
        <f t="shared" si="87"/>
        <v>619</v>
      </c>
      <c r="H5555" s="59"/>
    </row>
    <row r="5556" spans="1:8">
      <c r="A5556" s="4" t="s">
        <v>61</v>
      </c>
      <c r="B5556" s="135" t="s">
        <v>60</v>
      </c>
      <c r="C5556" s="136">
        <v>44818</v>
      </c>
      <c r="D5556" s="137" cm="1">
        <f t="array" ref="D5556">INDEX(Horimetros!$5:$5,1,'Tabela Horímetros'!F5556)</f>
        <v>29631</v>
      </c>
      <c r="F5556">
        <f t="shared" si="87"/>
        <v>619</v>
      </c>
      <c r="H5556" s="59"/>
    </row>
    <row r="5557" spans="1:8">
      <c r="A5557" s="4" t="s">
        <v>63</v>
      </c>
      <c r="B5557" s="135" t="s">
        <v>62</v>
      </c>
      <c r="C5557" s="136">
        <v>44818</v>
      </c>
      <c r="D5557" s="137" cm="1">
        <f t="array" ref="D5557">INDEX(Horimetros!$6:$6,1,'Tabela Horímetros'!F5557)</f>
        <v>24611</v>
      </c>
      <c r="F5557">
        <f t="shared" si="87"/>
        <v>619</v>
      </c>
      <c r="H5557" s="59"/>
    </row>
    <row r="5558" spans="1:8">
      <c r="A5558" s="4" t="s">
        <v>68</v>
      </c>
      <c r="B5558" s="135" t="s">
        <v>67</v>
      </c>
      <c r="C5558" s="136">
        <v>44818</v>
      </c>
      <c r="D5558" s="137" cm="1">
        <f t="array" ref="D5558">INDEX(Horimetros!$7:$7,1,'Tabela Horímetros'!F5558)</f>
        <v>29026</v>
      </c>
      <c r="F5558">
        <f t="shared" si="87"/>
        <v>619</v>
      </c>
      <c r="H5558" s="59"/>
    </row>
    <row r="5559" spans="1:8">
      <c r="A5559" s="4" t="s">
        <v>72</v>
      </c>
      <c r="B5559" s="135" t="s">
        <v>71</v>
      </c>
      <c r="C5559" s="136">
        <v>44818</v>
      </c>
      <c r="D5559" s="137" cm="1">
        <f t="array" ref="D5559">INDEX(Horimetros!$8:$8,1,'Tabela Horímetros'!F5559)</f>
        <v>27538</v>
      </c>
      <c r="F5559">
        <f t="shared" si="87"/>
        <v>619</v>
      </c>
      <c r="H5559" s="59"/>
    </row>
    <row r="5560" spans="1:8">
      <c r="A5560" s="4" t="s">
        <v>76</v>
      </c>
      <c r="B5560" s="135" t="s">
        <v>75</v>
      </c>
      <c r="C5560" s="136">
        <v>44818</v>
      </c>
      <c r="D5560" s="137" t="e" cm="1">
        <f t="array" ref="D5560">INDEX(Horimetros!#REF!,1,'Tabela Horímetros'!F5560)</f>
        <v>#REF!</v>
      </c>
      <c r="F5560">
        <f t="shared" si="87"/>
        <v>619</v>
      </c>
      <c r="H5560" s="59"/>
    </row>
    <row r="5561" spans="1:8">
      <c r="A5561" s="4" t="s">
        <v>80</v>
      </c>
      <c r="B5561" s="135" t="s">
        <v>79</v>
      </c>
      <c r="C5561" s="136">
        <v>44818</v>
      </c>
      <c r="D5561" s="137" t="e" cm="1">
        <f t="array" ref="D5561">INDEX(Horimetros!#REF!,1,'Tabela Horímetros'!F5561)</f>
        <v>#REF!</v>
      </c>
      <c r="F5561">
        <f t="shared" si="87"/>
        <v>619</v>
      </c>
      <c r="H5561" s="59"/>
    </row>
    <row r="5562" spans="1:8">
      <c r="A5562" s="4" t="s">
        <v>84</v>
      </c>
      <c r="B5562" s="135" t="s">
        <v>83</v>
      </c>
      <c r="C5562" s="136">
        <v>44818</v>
      </c>
      <c r="D5562" s="137" t="e" cm="1">
        <f t="array" ref="D5562">INDEX(Horimetros!#REF!,1,'Tabela Horímetros'!F5562)</f>
        <v>#REF!</v>
      </c>
      <c r="F5562">
        <f t="shared" si="87"/>
        <v>619</v>
      </c>
      <c r="H5562" s="59"/>
    </row>
    <row r="5563" spans="1:8">
      <c r="A5563" s="4" t="s">
        <v>86</v>
      </c>
      <c r="B5563" s="135" t="s">
        <v>85</v>
      </c>
      <c r="C5563" s="136">
        <v>44818</v>
      </c>
      <c r="D5563" s="137" t="e" cm="1">
        <f t="array" ref="D5563">INDEX(Horimetros!#REF!,1,'Tabela Horímetros'!F5563)</f>
        <v>#REF!</v>
      </c>
      <c r="F5563">
        <f t="shared" si="87"/>
        <v>619</v>
      </c>
      <c r="H5563" s="59"/>
    </row>
    <row r="5564" spans="1:8">
      <c r="A5564" s="4" t="s">
        <v>59</v>
      </c>
      <c r="B5564" s="135" t="s">
        <v>58</v>
      </c>
      <c r="C5564" s="136">
        <v>44819</v>
      </c>
      <c r="D5564" s="137" cm="1">
        <f t="array" ref="D5564">INDEX(Horimetros!$4:$4,1,'Tabela Horímetros'!F5564)</f>
        <v>0</v>
      </c>
      <c r="F5564">
        <f t="shared" si="87"/>
        <v>620</v>
      </c>
      <c r="H5564" s="59"/>
    </row>
    <row r="5565" spans="1:8">
      <c r="A5565" s="4" t="s">
        <v>61</v>
      </c>
      <c r="B5565" s="135" t="s">
        <v>60</v>
      </c>
      <c r="C5565" s="136">
        <v>44819</v>
      </c>
      <c r="D5565" s="137" cm="1">
        <f t="array" ref="D5565">INDEX(Horimetros!$5:$5,1,'Tabela Horímetros'!F5565)</f>
        <v>0</v>
      </c>
      <c r="F5565">
        <f t="shared" si="87"/>
        <v>620</v>
      </c>
      <c r="H5565" s="59"/>
    </row>
    <row r="5566" spans="1:8">
      <c r="A5566" s="4" t="s">
        <v>63</v>
      </c>
      <c r="B5566" s="135" t="s">
        <v>62</v>
      </c>
      <c r="C5566" s="136">
        <v>44819</v>
      </c>
      <c r="D5566" s="137" cm="1">
        <f t="array" ref="D5566">INDEX(Horimetros!$6:$6,1,'Tabela Horímetros'!F5566)</f>
        <v>0</v>
      </c>
      <c r="F5566">
        <f t="shared" si="87"/>
        <v>620</v>
      </c>
      <c r="H5566" s="59"/>
    </row>
    <row r="5567" spans="1:8">
      <c r="A5567" s="4" t="s">
        <v>68</v>
      </c>
      <c r="B5567" s="135" t="s">
        <v>67</v>
      </c>
      <c r="C5567" s="136">
        <v>44819</v>
      </c>
      <c r="D5567" s="137" cm="1">
        <f t="array" ref="D5567">INDEX(Horimetros!$7:$7,1,'Tabela Horímetros'!F5567)</f>
        <v>0</v>
      </c>
      <c r="F5567">
        <f t="shared" si="87"/>
        <v>620</v>
      </c>
      <c r="H5567" s="59"/>
    </row>
    <row r="5568" spans="1:8">
      <c r="A5568" s="4" t="s">
        <v>72</v>
      </c>
      <c r="B5568" s="135" t="s">
        <v>71</v>
      </c>
      <c r="C5568" s="136">
        <v>44819</v>
      </c>
      <c r="D5568" s="137" cm="1">
        <f t="array" ref="D5568">INDEX(Horimetros!$8:$8,1,'Tabela Horímetros'!F5568)</f>
        <v>0</v>
      </c>
      <c r="F5568">
        <f t="shared" si="87"/>
        <v>620</v>
      </c>
      <c r="H5568" s="59"/>
    </row>
    <row r="5569" spans="1:8">
      <c r="A5569" s="4" t="s">
        <v>76</v>
      </c>
      <c r="B5569" s="135" t="s">
        <v>75</v>
      </c>
      <c r="C5569" s="136">
        <v>44819</v>
      </c>
      <c r="D5569" s="137" t="e" cm="1">
        <f t="array" ref="D5569">INDEX(Horimetros!#REF!,1,'Tabela Horímetros'!F5569)</f>
        <v>#REF!</v>
      </c>
      <c r="F5569">
        <f t="shared" si="87"/>
        <v>620</v>
      </c>
      <c r="H5569" s="59"/>
    </row>
    <row r="5570" spans="1:8">
      <c r="A5570" s="4" t="s">
        <v>80</v>
      </c>
      <c r="B5570" s="135" t="s">
        <v>79</v>
      </c>
      <c r="C5570" s="136">
        <v>44819</v>
      </c>
      <c r="D5570" s="137" t="e" cm="1">
        <f t="array" ref="D5570">INDEX(Horimetros!#REF!,1,'Tabela Horímetros'!F5570)</f>
        <v>#REF!</v>
      </c>
      <c r="F5570">
        <f t="shared" si="87"/>
        <v>620</v>
      </c>
      <c r="H5570" s="59"/>
    </row>
    <row r="5571" spans="1:8">
      <c r="A5571" s="4" t="s">
        <v>84</v>
      </c>
      <c r="B5571" s="135" t="s">
        <v>83</v>
      </c>
      <c r="C5571" s="136">
        <v>44819</v>
      </c>
      <c r="D5571" s="137" t="e" cm="1">
        <f t="array" ref="D5571">INDEX(Horimetros!#REF!,1,'Tabela Horímetros'!F5571)</f>
        <v>#REF!</v>
      </c>
      <c r="F5571">
        <f t="shared" si="87"/>
        <v>620</v>
      </c>
      <c r="H5571" s="59"/>
    </row>
    <row r="5572" spans="1:8">
      <c r="A5572" s="4" t="s">
        <v>86</v>
      </c>
      <c r="B5572" s="135" t="s">
        <v>85</v>
      </c>
      <c r="C5572" s="136">
        <v>44819</v>
      </c>
      <c r="D5572" s="137" t="e" cm="1">
        <f t="array" ref="D5572">INDEX(Horimetros!#REF!,1,'Tabela Horímetros'!F5572)</f>
        <v>#REF!</v>
      </c>
      <c r="F5572">
        <f t="shared" si="87"/>
        <v>620</v>
      </c>
      <c r="H5572" s="59"/>
    </row>
    <row r="5573" spans="1:8">
      <c r="A5573" s="4" t="s">
        <v>59</v>
      </c>
      <c r="B5573" s="135" t="s">
        <v>58</v>
      </c>
      <c r="C5573" s="136">
        <v>44820</v>
      </c>
      <c r="D5573" s="137" cm="1">
        <f t="array" ref="D5573">INDEX(Horimetros!$4:$4,1,'Tabela Horímetros'!F5573)</f>
        <v>0</v>
      </c>
      <c r="F5573">
        <f t="shared" si="87"/>
        <v>621</v>
      </c>
      <c r="H5573" s="59"/>
    </row>
    <row r="5574" spans="1:8">
      <c r="A5574" s="4" t="s">
        <v>61</v>
      </c>
      <c r="B5574" s="135" t="s">
        <v>60</v>
      </c>
      <c r="C5574" s="136">
        <v>44820</v>
      </c>
      <c r="D5574" s="137" cm="1">
        <f t="array" ref="D5574">INDEX(Horimetros!$5:$5,1,'Tabela Horímetros'!F5574)</f>
        <v>0</v>
      </c>
      <c r="F5574">
        <f t="shared" si="87"/>
        <v>621</v>
      </c>
      <c r="H5574" s="59"/>
    </row>
    <row r="5575" spans="1:8">
      <c r="A5575" s="4" t="s">
        <v>63</v>
      </c>
      <c r="B5575" s="135" t="s">
        <v>62</v>
      </c>
      <c r="C5575" s="136">
        <v>44820</v>
      </c>
      <c r="D5575" s="137" cm="1">
        <f t="array" ref="D5575">INDEX(Horimetros!$6:$6,1,'Tabela Horímetros'!F5575)</f>
        <v>0</v>
      </c>
      <c r="F5575">
        <f t="shared" si="87"/>
        <v>621</v>
      </c>
      <c r="H5575" s="59"/>
    </row>
    <row r="5576" spans="1:8">
      <c r="A5576" s="4" t="s">
        <v>68</v>
      </c>
      <c r="B5576" s="135" t="s">
        <v>67</v>
      </c>
      <c r="C5576" s="136">
        <v>44820</v>
      </c>
      <c r="D5576" s="137" cm="1">
        <f t="array" ref="D5576">INDEX(Horimetros!$7:$7,1,'Tabela Horímetros'!F5576)</f>
        <v>0</v>
      </c>
      <c r="F5576">
        <f t="shared" si="87"/>
        <v>621</v>
      </c>
      <c r="H5576" s="59"/>
    </row>
    <row r="5577" spans="1:8">
      <c r="A5577" s="4" t="s">
        <v>72</v>
      </c>
      <c r="B5577" s="135" t="s">
        <v>71</v>
      </c>
      <c r="C5577" s="136">
        <v>44820</v>
      </c>
      <c r="D5577" s="137" cm="1">
        <f t="array" ref="D5577">INDEX(Horimetros!$8:$8,1,'Tabela Horímetros'!F5577)</f>
        <v>0</v>
      </c>
      <c r="F5577">
        <f t="shared" si="87"/>
        <v>621</v>
      </c>
      <c r="H5577" s="59"/>
    </row>
    <row r="5578" spans="1:8">
      <c r="A5578" s="4" t="s">
        <v>76</v>
      </c>
      <c r="B5578" s="135" t="s">
        <v>75</v>
      </c>
      <c r="C5578" s="136">
        <v>44820</v>
      </c>
      <c r="D5578" s="137" t="e" cm="1">
        <f t="array" ref="D5578">INDEX(Horimetros!#REF!,1,'Tabela Horímetros'!F5578)</f>
        <v>#REF!</v>
      </c>
      <c r="F5578">
        <f t="shared" si="87"/>
        <v>621</v>
      </c>
      <c r="H5578" s="59"/>
    </row>
    <row r="5579" spans="1:8">
      <c r="A5579" s="4" t="s">
        <v>80</v>
      </c>
      <c r="B5579" s="135" t="s">
        <v>79</v>
      </c>
      <c r="C5579" s="136">
        <v>44820</v>
      </c>
      <c r="D5579" s="137" t="e" cm="1">
        <f t="array" ref="D5579">INDEX(Horimetros!#REF!,1,'Tabela Horímetros'!F5579)</f>
        <v>#REF!</v>
      </c>
      <c r="F5579">
        <f t="shared" si="87"/>
        <v>621</v>
      </c>
      <c r="H5579" s="59"/>
    </row>
    <row r="5580" spans="1:8">
      <c r="A5580" s="4" t="s">
        <v>84</v>
      </c>
      <c r="B5580" s="135" t="s">
        <v>83</v>
      </c>
      <c r="C5580" s="136">
        <v>44820</v>
      </c>
      <c r="D5580" s="137" t="e" cm="1">
        <f t="array" ref="D5580">INDEX(Horimetros!#REF!,1,'Tabela Horímetros'!F5580)</f>
        <v>#REF!</v>
      </c>
      <c r="F5580">
        <f t="shared" si="87"/>
        <v>621</v>
      </c>
      <c r="H5580" s="59"/>
    </row>
    <row r="5581" spans="1:8">
      <c r="A5581" s="4" t="s">
        <v>86</v>
      </c>
      <c r="B5581" s="135" t="s">
        <v>85</v>
      </c>
      <c r="C5581" s="136">
        <v>44820</v>
      </c>
      <c r="D5581" s="137" t="e" cm="1">
        <f t="array" ref="D5581">INDEX(Horimetros!#REF!,1,'Tabela Horímetros'!F5581)</f>
        <v>#REF!</v>
      </c>
      <c r="F5581">
        <f t="shared" si="87"/>
        <v>621</v>
      </c>
      <c r="H5581" s="59"/>
    </row>
    <row r="5582" spans="1:8">
      <c r="A5582" s="4" t="s">
        <v>59</v>
      </c>
      <c r="B5582" s="135" t="s">
        <v>58</v>
      </c>
      <c r="C5582" s="136">
        <v>44821</v>
      </c>
      <c r="D5582" s="137" cm="1">
        <f t="array" ref="D5582">INDEX(Horimetros!$4:$4,1,'Tabela Horímetros'!F5582)</f>
        <v>0</v>
      </c>
      <c r="F5582">
        <f t="shared" si="87"/>
        <v>622</v>
      </c>
      <c r="H5582" s="59"/>
    </row>
    <row r="5583" spans="1:8">
      <c r="A5583" s="4" t="s">
        <v>61</v>
      </c>
      <c r="B5583" s="135" t="s">
        <v>60</v>
      </c>
      <c r="C5583" s="136">
        <v>44821</v>
      </c>
      <c r="D5583" s="137" cm="1">
        <f t="array" ref="D5583">INDEX(Horimetros!$5:$5,1,'Tabela Horímetros'!F5583)</f>
        <v>0</v>
      </c>
      <c r="F5583">
        <f t="shared" si="87"/>
        <v>622</v>
      </c>
      <c r="H5583" s="59"/>
    </row>
    <row r="5584" spans="1:8">
      <c r="A5584" s="4" t="s">
        <v>63</v>
      </c>
      <c r="B5584" s="135" t="s">
        <v>62</v>
      </c>
      <c r="C5584" s="136">
        <v>44821</v>
      </c>
      <c r="D5584" s="137" cm="1">
        <f t="array" ref="D5584">INDEX(Horimetros!$6:$6,1,'Tabela Horímetros'!F5584)</f>
        <v>0</v>
      </c>
      <c r="F5584">
        <f t="shared" si="87"/>
        <v>622</v>
      </c>
      <c r="H5584" s="59"/>
    </row>
    <row r="5585" spans="1:8">
      <c r="A5585" s="4" t="s">
        <v>68</v>
      </c>
      <c r="B5585" s="135" t="s">
        <v>67</v>
      </c>
      <c r="C5585" s="136">
        <v>44821</v>
      </c>
      <c r="D5585" s="137" cm="1">
        <f t="array" ref="D5585">INDEX(Horimetros!$7:$7,1,'Tabela Horímetros'!F5585)</f>
        <v>0</v>
      </c>
      <c r="F5585">
        <f t="shared" si="87"/>
        <v>622</v>
      </c>
      <c r="H5585" s="59"/>
    </row>
    <row r="5586" spans="1:8">
      <c r="A5586" s="4" t="s">
        <v>72</v>
      </c>
      <c r="B5586" s="135" t="s">
        <v>71</v>
      </c>
      <c r="C5586" s="136">
        <v>44821</v>
      </c>
      <c r="D5586" s="137" cm="1">
        <f t="array" ref="D5586">INDEX(Horimetros!$8:$8,1,'Tabela Horímetros'!F5586)</f>
        <v>0</v>
      </c>
      <c r="F5586">
        <f t="shared" si="87"/>
        <v>622</v>
      </c>
      <c r="H5586" s="59"/>
    </row>
    <row r="5587" spans="1:8">
      <c r="A5587" s="4" t="s">
        <v>76</v>
      </c>
      <c r="B5587" s="135" t="s">
        <v>75</v>
      </c>
      <c r="C5587" s="136">
        <v>44821</v>
      </c>
      <c r="D5587" s="137" t="e" cm="1">
        <f t="array" ref="D5587">INDEX(Horimetros!#REF!,1,'Tabela Horímetros'!F5587)</f>
        <v>#REF!</v>
      </c>
      <c r="F5587">
        <f t="shared" si="87"/>
        <v>622</v>
      </c>
      <c r="H5587" s="59"/>
    </row>
    <row r="5588" spans="1:8">
      <c r="A5588" s="4" t="s">
        <v>80</v>
      </c>
      <c r="B5588" s="135" t="s">
        <v>79</v>
      </c>
      <c r="C5588" s="136">
        <v>44821</v>
      </c>
      <c r="D5588" s="137" t="e" cm="1">
        <f t="array" ref="D5588">INDEX(Horimetros!#REF!,1,'Tabela Horímetros'!F5588)</f>
        <v>#REF!</v>
      </c>
      <c r="F5588">
        <f t="shared" si="87"/>
        <v>622</v>
      </c>
      <c r="H5588" s="59"/>
    </row>
    <row r="5589" spans="1:8">
      <c r="A5589" s="4" t="s">
        <v>84</v>
      </c>
      <c r="B5589" s="135" t="s">
        <v>83</v>
      </c>
      <c r="C5589" s="136">
        <v>44821</v>
      </c>
      <c r="D5589" s="137" t="e" cm="1">
        <f t="array" ref="D5589">INDEX(Horimetros!#REF!,1,'Tabela Horímetros'!F5589)</f>
        <v>#REF!</v>
      </c>
      <c r="F5589">
        <f t="shared" ref="F5589:F5652" si="88">F5580+1</f>
        <v>622</v>
      </c>
      <c r="H5589" s="59"/>
    </row>
    <row r="5590" spans="1:8">
      <c r="A5590" s="4" t="s">
        <v>86</v>
      </c>
      <c r="B5590" s="135" t="s">
        <v>85</v>
      </c>
      <c r="C5590" s="136">
        <v>44821</v>
      </c>
      <c r="D5590" s="137" t="e" cm="1">
        <f t="array" ref="D5590">INDEX(Horimetros!#REF!,1,'Tabela Horímetros'!F5590)</f>
        <v>#REF!</v>
      </c>
      <c r="F5590">
        <f t="shared" si="88"/>
        <v>622</v>
      </c>
      <c r="H5590" s="59"/>
    </row>
    <row r="5591" spans="1:8">
      <c r="A5591" s="4" t="s">
        <v>59</v>
      </c>
      <c r="B5591" s="135" t="s">
        <v>58</v>
      </c>
      <c r="C5591" s="136">
        <v>44822</v>
      </c>
      <c r="D5591" s="137" cm="1">
        <f t="array" ref="D5591">INDEX(Horimetros!$4:$4,1,'Tabela Horímetros'!F5591)</f>
        <v>0</v>
      </c>
      <c r="F5591">
        <f t="shared" si="88"/>
        <v>623</v>
      </c>
      <c r="H5591" s="59"/>
    </row>
    <row r="5592" spans="1:8">
      <c r="A5592" s="4" t="s">
        <v>61</v>
      </c>
      <c r="B5592" s="135" t="s">
        <v>60</v>
      </c>
      <c r="C5592" s="136">
        <v>44822</v>
      </c>
      <c r="D5592" s="137" cm="1">
        <f t="array" ref="D5592">INDEX(Horimetros!$5:$5,1,'Tabela Horímetros'!F5592)</f>
        <v>0</v>
      </c>
      <c r="F5592">
        <f t="shared" si="88"/>
        <v>623</v>
      </c>
      <c r="H5592" s="59"/>
    </row>
    <row r="5593" spans="1:8">
      <c r="A5593" s="4" t="s">
        <v>63</v>
      </c>
      <c r="B5593" s="135" t="s">
        <v>62</v>
      </c>
      <c r="C5593" s="136">
        <v>44822</v>
      </c>
      <c r="D5593" s="137" cm="1">
        <f t="array" ref="D5593">INDEX(Horimetros!$6:$6,1,'Tabela Horímetros'!F5593)</f>
        <v>0</v>
      </c>
      <c r="F5593">
        <f t="shared" si="88"/>
        <v>623</v>
      </c>
      <c r="H5593" s="59"/>
    </row>
    <row r="5594" spans="1:8">
      <c r="A5594" s="4" t="s">
        <v>68</v>
      </c>
      <c r="B5594" s="135" t="s">
        <v>67</v>
      </c>
      <c r="C5594" s="136">
        <v>44822</v>
      </c>
      <c r="D5594" s="137" cm="1">
        <f t="array" ref="D5594">INDEX(Horimetros!$7:$7,1,'Tabela Horímetros'!F5594)</f>
        <v>0</v>
      </c>
      <c r="F5594">
        <f t="shared" si="88"/>
        <v>623</v>
      </c>
      <c r="H5594" s="59"/>
    </row>
    <row r="5595" spans="1:8">
      <c r="A5595" s="4" t="s">
        <v>72</v>
      </c>
      <c r="B5595" s="135" t="s">
        <v>71</v>
      </c>
      <c r="C5595" s="136">
        <v>44822</v>
      </c>
      <c r="D5595" s="137" cm="1">
        <f t="array" ref="D5595">INDEX(Horimetros!$8:$8,1,'Tabela Horímetros'!F5595)</f>
        <v>0</v>
      </c>
      <c r="F5595">
        <f t="shared" si="88"/>
        <v>623</v>
      </c>
      <c r="H5595" s="59"/>
    </row>
    <row r="5596" spans="1:8">
      <c r="A5596" s="4" t="s">
        <v>76</v>
      </c>
      <c r="B5596" s="135" t="s">
        <v>75</v>
      </c>
      <c r="C5596" s="136">
        <v>44822</v>
      </c>
      <c r="D5596" s="137" t="e" cm="1">
        <f t="array" ref="D5596">INDEX(Horimetros!#REF!,1,'Tabela Horímetros'!F5596)</f>
        <v>#REF!</v>
      </c>
      <c r="F5596">
        <f t="shared" si="88"/>
        <v>623</v>
      </c>
      <c r="H5596" s="59"/>
    </row>
    <row r="5597" spans="1:8">
      <c r="A5597" s="4" t="s">
        <v>80</v>
      </c>
      <c r="B5597" s="135" t="s">
        <v>79</v>
      </c>
      <c r="C5597" s="136">
        <v>44822</v>
      </c>
      <c r="D5597" s="137" t="e" cm="1">
        <f t="array" ref="D5597">INDEX(Horimetros!#REF!,1,'Tabela Horímetros'!F5597)</f>
        <v>#REF!</v>
      </c>
      <c r="F5597">
        <f t="shared" si="88"/>
        <v>623</v>
      </c>
      <c r="H5597" s="59"/>
    </row>
    <row r="5598" spans="1:8">
      <c r="A5598" s="4" t="s">
        <v>84</v>
      </c>
      <c r="B5598" s="135" t="s">
        <v>83</v>
      </c>
      <c r="C5598" s="136">
        <v>44822</v>
      </c>
      <c r="D5598" s="137" t="e" cm="1">
        <f t="array" ref="D5598">INDEX(Horimetros!#REF!,1,'Tabela Horímetros'!F5598)</f>
        <v>#REF!</v>
      </c>
      <c r="F5598">
        <f t="shared" si="88"/>
        <v>623</v>
      </c>
      <c r="H5598" s="59"/>
    </row>
    <row r="5599" spans="1:8">
      <c r="A5599" s="4" t="s">
        <v>86</v>
      </c>
      <c r="B5599" s="135" t="s">
        <v>85</v>
      </c>
      <c r="C5599" s="136">
        <v>44822</v>
      </c>
      <c r="D5599" s="137" t="e" cm="1">
        <f t="array" ref="D5599">INDEX(Horimetros!#REF!,1,'Tabela Horímetros'!F5599)</f>
        <v>#REF!</v>
      </c>
      <c r="F5599">
        <f t="shared" si="88"/>
        <v>623</v>
      </c>
      <c r="H5599" s="59"/>
    </row>
    <row r="5600" spans="1:8">
      <c r="A5600" s="4" t="s">
        <v>59</v>
      </c>
      <c r="B5600" s="135" t="s">
        <v>58</v>
      </c>
      <c r="C5600" s="136">
        <v>44823</v>
      </c>
      <c r="D5600" s="137" cm="1">
        <f t="array" ref="D5600">INDEX(Horimetros!$4:$4,1,'Tabela Horímetros'!F5600)</f>
        <v>0</v>
      </c>
      <c r="F5600">
        <f t="shared" si="88"/>
        <v>624</v>
      </c>
      <c r="H5600" s="59"/>
    </row>
    <row r="5601" spans="1:8">
      <c r="A5601" s="4" t="s">
        <v>61</v>
      </c>
      <c r="B5601" s="135" t="s">
        <v>60</v>
      </c>
      <c r="C5601" s="136">
        <v>44823</v>
      </c>
      <c r="D5601" s="137" cm="1">
        <f t="array" ref="D5601">INDEX(Horimetros!$5:$5,1,'Tabela Horímetros'!F5601)</f>
        <v>0</v>
      </c>
      <c r="F5601">
        <f t="shared" si="88"/>
        <v>624</v>
      </c>
      <c r="H5601" s="59"/>
    </row>
    <row r="5602" spans="1:8">
      <c r="A5602" s="4" t="s">
        <v>63</v>
      </c>
      <c r="B5602" s="135" t="s">
        <v>62</v>
      </c>
      <c r="C5602" s="136">
        <v>44823</v>
      </c>
      <c r="D5602" s="137" cm="1">
        <f t="array" ref="D5602">INDEX(Horimetros!$6:$6,1,'Tabela Horímetros'!F5602)</f>
        <v>0</v>
      </c>
      <c r="F5602">
        <f t="shared" si="88"/>
        <v>624</v>
      </c>
      <c r="H5602" s="59"/>
    </row>
    <row r="5603" spans="1:8">
      <c r="A5603" s="4" t="s">
        <v>68</v>
      </c>
      <c r="B5603" s="135" t="s">
        <v>67</v>
      </c>
      <c r="C5603" s="136">
        <v>44823</v>
      </c>
      <c r="D5603" s="137" cm="1">
        <f t="array" ref="D5603">INDEX(Horimetros!$7:$7,1,'Tabela Horímetros'!F5603)</f>
        <v>0</v>
      </c>
      <c r="F5603">
        <f t="shared" si="88"/>
        <v>624</v>
      </c>
      <c r="H5603" s="59"/>
    </row>
    <row r="5604" spans="1:8">
      <c r="A5604" s="4" t="s">
        <v>72</v>
      </c>
      <c r="B5604" s="135" t="s">
        <v>71</v>
      </c>
      <c r="C5604" s="136">
        <v>44823</v>
      </c>
      <c r="D5604" s="137" cm="1">
        <f t="array" ref="D5604">INDEX(Horimetros!$8:$8,1,'Tabela Horímetros'!F5604)</f>
        <v>0</v>
      </c>
      <c r="F5604">
        <f t="shared" si="88"/>
        <v>624</v>
      </c>
      <c r="H5604" s="59"/>
    </row>
    <row r="5605" spans="1:8">
      <c r="A5605" s="4" t="s">
        <v>76</v>
      </c>
      <c r="B5605" s="135" t="s">
        <v>75</v>
      </c>
      <c r="C5605" s="136">
        <v>44823</v>
      </c>
      <c r="D5605" s="137" t="e" cm="1">
        <f t="array" ref="D5605">INDEX(Horimetros!#REF!,1,'Tabela Horímetros'!F5605)</f>
        <v>#REF!</v>
      </c>
      <c r="F5605">
        <f t="shared" si="88"/>
        <v>624</v>
      </c>
      <c r="H5605" s="59"/>
    </row>
    <row r="5606" spans="1:8">
      <c r="A5606" s="4" t="s">
        <v>80</v>
      </c>
      <c r="B5606" s="135" t="s">
        <v>79</v>
      </c>
      <c r="C5606" s="136">
        <v>44823</v>
      </c>
      <c r="D5606" s="137" t="e" cm="1">
        <f t="array" ref="D5606">INDEX(Horimetros!#REF!,1,'Tabela Horímetros'!F5606)</f>
        <v>#REF!</v>
      </c>
      <c r="F5606">
        <f t="shared" si="88"/>
        <v>624</v>
      </c>
      <c r="H5606" s="59"/>
    </row>
    <row r="5607" spans="1:8">
      <c r="A5607" s="4" t="s">
        <v>84</v>
      </c>
      <c r="B5607" s="135" t="s">
        <v>83</v>
      </c>
      <c r="C5607" s="136">
        <v>44823</v>
      </c>
      <c r="D5607" s="137" t="e" cm="1">
        <f t="array" ref="D5607">INDEX(Horimetros!#REF!,1,'Tabela Horímetros'!F5607)</f>
        <v>#REF!</v>
      </c>
      <c r="F5607">
        <f t="shared" si="88"/>
        <v>624</v>
      </c>
      <c r="H5607" s="59"/>
    </row>
    <row r="5608" spans="1:8">
      <c r="A5608" s="4" t="s">
        <v>86</v>
      </c>
      <c r="B5608" s="135" t="s">
        <v>85</v>
      </c>
      <c r="C5608" s="136">
        <v>44823</v>
      </c>
      <c r="D5608" s="137" t="e" cm="1">
        <f t="array" ref="D5608">INDEX(Horimetros!#REF!,1,'Tabela Horímetros'!F5608)</f>
        <v>#REF!</v>
      </c>
      <c r="F5608">
        <f t="shared" si="88"/>
        <v>624</v>
      </c>
      <c r="H5608" s="59"/>
    </row>
    <row r="5609" spans="1:8">
      <c r="A5609" s="4" t="s">
        <v>59</v>
      </c>
      <c r="B5609" s="135" t="s">
        <v>58</v>
      </c>
      <c r="C5609" s="136">
        <v>44824</v>
      </c>
      <c r="D5609" s="137" cm="1">
        <f t="array" ref="D5609">INDEX(Horimetros!$4:$4,1,'Tabela Horímetros'!F5609)</f>
        <v>0</v>
      </c>
      <c r="F5609">
        <f t="shared" si="88"/>
        <v>625</v>
      </c>
      <c r="H5609" s="59"/>
    </row>
    <row r="5610" spans="1:8">
      <c r="A5610" s="4" t="s">
        <v>61</v>
      </c>
      <c r="B5610" s="135" t="s">
        <v>60</v>
      </c>
      <c r="C5610" s="136">
        <v>44824</v>
      </c>
      <c r="D5610" s="137" cm="1">
        <f t="array" ref="D5610">INDEX(Horimetros!$5:$5,1,'Tabela Horímetros'!F5610)</f>
        <v>0</v>
      </c>
      <c r="F5610">
        <f t="shared" si="88"/>
        <v>625</v>
      </c>
      <c r="H5610" s="59"/>
    </row>
    <row r="5611" spans="1:8">
      <c r="A5611" s="4" t="s">
        <v>63</v>
      </c>
      <c r="B5611" s="135" t="s">
        <v>62</v>
      </c>
      <c r="C5611" s="136">
        <v>44824</v>
      </c>
      <c r="D5611" s="137" cm="1">
        <f t="array" ref="D5611">INDEX(Horimetros!$6:$6,1,'Tabela Horímetros'!F5611)</f>
        <v>0</v>
      </c>
      <c r="F5611">
        <f t="shared" si="88"/>
        <v>625</v>
      </c>
      <c r="H5611" s="59"/>
    </row>
    <row r="5612" spans="1:8">
      <c r="A5612" s="4" t="s">
        <v>68</v>
      </c>
      <c r="B5612" s="135" t="s">
        <v>67</v>
      </c>
      <c r="C5612" s="136">
        <v>44824</v>
      </c>
      <c r="D5612" s="137" cm="1">
        <f t="array" ref="D5612">INDEX(Horimetros!$7:$7,1,'Tabela Horímetros'!F5612)</f>
        <v>0</v>
      </c>
      <c r="F5612">
        <f t="shared" si="88"/>
        <v>625</v>
      </c>
      <c r="H5612" s="59"/>
    </row>
    <row r="5613" spans="1:8">
      <c r="A5613" s="4" t="s">
        <v>72</v>
      </c>
      <c r="B5613" s="135" t="s">
        <v>71</v>
      </c>
      <c r="C5613" s="136">
        <v>44824</v>
      </c>
      <c r="D5613" s="137" cm="1">
        <f t="array" ref="D5613">INDEX(Horimetros!$8:$8,1,'Tabela Horímetros'!F5613)</f>
        <v>0</v>
      </c>
      <c r="F5613">
        <f t="shared" si="88"/>
        <v>625</v>
      </c>
      <c r="H5613" s="59"/>
    </row>
    <row r="5614" spans="1:8">
      <c r="A5614" s="4" t="s">
        <v>76</v>
      </c>
      <c r="B5614" s="135" t="s">
        <v>75</v>
      </c>
      <c r="C5614" s="136">
        <v>44824</v>
      </c>
      <c r="D5614" s="137" t="e" cm="1">
        <f t="array" ref="D5614">INDEX(Horimetros!#REF!,1,'Tabela Horímetros'!F5614)</f>
        <v>#REF!</v>
      </c>
      <c r="F5614">
        <f t="shared" si="88"/>
        <v>625</v>
      </c>
      <c r="H5614" s="59"/>
    </row>
    <row r="5615" spans="1:8">
      <c r="A5615" s="4" t="s">
        <v>80</v>
      </c>
      <c r="B5615" s="135" t="s">
        <v>79</v>
      </c>
      <c r="C5615" s="136">
        <v>44824</v>
      </c>
      <c r="D5615" s="137" t="e" cm="1">
        <f t="array" ref="D5615">INDEX(Horimetros!#REF!,1,'Tabela Horímetros'!F5615)</f>
        <v>#REF!</v>
      </c>
      <c r="F5615">
        <f t="shared" si="88"/>
        <v>625</v>
      </c>
      <c r="H5615" s="59"/>
    </row>
    <row r="5616" spans="1:8">
      <c r="A5616" s="4" t="s">
        <v>84</v>
      </c>
      <c r="B5616" s="135" t="s">
        <v>83</v>
      </c>
      <c r="C5616" s="136">
        <v>44824</v>
      </c>
      <c r="D5616" s="137" t="e" cm="1">
        <f t="array" ref="D5616">INDEX(Horimetros!#REF!,1,'Tabela Horímetros'!F5616)</f>
        <v>#REF!</v>
      </c>
      <c r="F5616">
        <f t="shared" si="88"/>
        <v>625</v>
      </c>
      <c r="H5616" s="59"/>
    </row>
    <row r="5617" spans="1:8">
      <c r="A5617" s="4" t="s">
        <v>86</v>
      </c>
      <c r="B5617" s="135" t="s">
        <v>85</v>
      </c>
      <c r="C5617" s="136">
        <v>44824</v>
      </c>
      <c r="D5617" s="137" t="e" cm="1">
        <f t="array" ref="D5617">INDEX(Horimetros!#REF!,1,'Tabela Horímetros'!F5617)</f>
        <v>#REF!</v>
      </c>
      <c r="F5617">
        <f t="shared" si="88"/>
        <v>625</v>
      </c>
      <c r="H5617" s="59"/>
    </row>
    <row r="5618" spans="1:8">
      <c r="A5618" s="4" t="s">
        <v>59</v>
      </c>
      <c r="B5618" s="135" t="s">
        <v>58</v>
      </c>
      <c r="C5618" s="136">
        <v>44825</v>
      </c>
      <c r="D5618" s="137" cm="1">
        <f t="array" ref="D5618">INDEX(Horimetros!$4:$4,1,'Tabela Horímetros'!F5618)</f>
        <v>0</v>
      </c>
      <c r="F5618">
        <f t="shared" si="88"/>
        <v>626</v>
      </c>
      <c r="H5618" s="59"/>
    </row>
    <row r="5619" spans="1:8">
      <c r="A5619" s="4" t="s">
        <v>61</v>
      </c>
      <c r="B5619" s="135" t="s">
        <v>60</v>
      </c>
      <c r="C5619" s="136">
        <v>44825</v>
      </c>
      <c r="D5619" s="137" cm="1">
        <f t="array" ref="D5619">INDEX(Horimetros!$5:$5,1,'Tabela Horímetros'!F5619)</f>
        <v>0</v>
      </c>
      <c r="F5619">
        <f t="shared" si="88"/>
        <v>626</v>
      </c>
      <c r="H5619" s="59"/>
    </row>
    <row r="5620" spans="1:8">
      <c r="A5620" s="4" t="s">
        <v>63</v>
      </c>
      <c r="B5620" s="135" t="s">
        <v>62</v>
      </c>
      <c r="C5620" s="136">
        <v>44825</v>
      </c>
      <c r="D5620" s="137" cm="1">
        <f t="array" ref="D5620">INDEX(Horimetros!$6:$6,1,'Tabela Horímetros'!F5620)</f>
        <v>0</v>
      </c>
      <c r="F5620">
        <f t="shared" si="88"/>
        <v>626</v>
      </c>
      <c r="H5620" s="59"/>
    </row>
    <row r="5621" spans="1:8">
      <c r="A5621" s="4" t="s">
        <v>68</v>
      </c>
      <c r="B5621" s="135" t="s">
        <v>67</v>
      </c>
      <c r="C5621" s="136">
        <v>44825</v>
      </c>
      <c r="D5621" s="137" cm="1">
        <f t="array" ref="D5621">INDEX(Horimetros!$7:$7,1,'Tabela Horímetros'!F5621)</f>
        <v>0</v>
      </c>
      <c r="F5621">
        <f t="shared" si="88"/>
        <v>626</v>
      </c>
      <c r="H5621" s="59"/>
    </row>
    <row r="5622" spans="1:8">
      <c r="A5622" s="4" t="s">
        <v>72</v>
      </c>
      <c r="B5622" s="135" t="s">
        <v>71</v>
      </c>
      <c r="C5622" s="136">
        <v>44825</v>
      </c>
      <c r="D5622" s="137" cm="1">
        <f t="array" ref="D5622">INDEX(Horimetros!$8:$8,1,'Tabela Horímetros'!F5622)</f>
        <v>0</v>
      </c>
      <c r="F5622">
        <f t="shared" si="88"/>
        <v>626</v>
      </c>
      <c r="H5622" s="59"/>
    </row>
    <row r="5623" spans="1:8">
      <c r="A5623" s="4" t="s">
        <v>76</v>
      </c>
      <c r="B5623" s="135" t="s">
        <v>75</v>
      </c>
      <c r="C5623" s="136">
        <v>44825</v>
      </c>
      <c r="D5623" s="137" t="e" cm="1">
        <f t="array" ref="D5623">INDEX(Horimetros!#REF!,1,'Tabela Horímetros'!F5623)</f>
        <v>#REF!</v>
      </c>
      <c r="F5623">
        <f t="shared" si="88"/>
        <v>626</v>
      </c>
      <c r="H5623" s="59"/>
    </row>
    <row r="5624" spans="1:8">
      <c r="A5624" s="4" t="s">
        <v>80</v>
      </c>
      <c r="B5624" s="135" t="s">
        <v>79</v>
      </c>
      <c r="C5624" s="136">
        <v>44825</v>
      </c>
      <c r="D5624" s="137" t="e" cm="1">
        <f t="array" ref="D5624">INDEX(Horimetros!#REF!,1,'Tabela Horímetros'!F5624)</f>
        <v>#REF!</v>
      </c>
      <c r="F5624">
        <f t="shared" si="88"/>
        <v>626</v>
      </c>
      <c r="H5624" s="59"/>
    </row>
    <row r="5625" spans="1:8">
      <c r="A5625" s="4" t="s">
        <v>84</v>
      </c>
      <c r="B5625" s="135" t="s">
        <v>83</v>
      </c>
      <c r="C5625" s="136">
        <v>44825</v>
      </c>
      <c r="D5625" s="137" t="e" cm="1">
        <f t="array" ref="D5625">INDEX(Horimetros!#REF!,1,'Tabela Horímetros'!F5625)</f>
        <v>#REF!</v>
      </c>
      <c r="F5625">
        <f t="shared" si="88"/>
        <v>626</v>
      </c>
      <c r="H5625" s="59"/>
    </row>
    <row r="5626" spans="1:8">
      <c r="A5626" s="4" t="s">
        <v>86</v>
      </c>
      <c r="B5626" s="135" t="s">
        <v>85</v>
      </c>
      <c r="C5626" s="136">
        <v>44825</v>
      </c>
      <c r="D5626" s="137" t="e" cm="1">
        <f t="array" ref="D5626">INDEX(Horimetros!#REF!,1,'Tabela Horímetros'!F5626)</f>
        <v>#REF!</v>
      </c>
      <c r="F5626">
        <f t="shared" si="88"/>
        <v>626</v>
      </c>
      <c r="H5626" s="59"/>
    </row>
    <row r="5627" spans="1:8">
      <c r="A5627" s="4" t="s">
        <v>59</v>
      </c>
      <c r="B5627" s="135" t="s">
        <v>58</v>
      </c>
      <c r="C5627" s="136">
        <v>44826</v>
      </c>
      <c r="D5627" s="137" cm="1">
        <f t="array" ref="D5627">INDEX(Horimetros!$4:$4,1,'Tabela Horímetros'!F5627)</f>
        <v>0</v>
      </c>
      <c r="F5627">
        <f t="shared" si="88"/>
        <v>627</v>
      </c>
      <c r="H5627" s="59"/>
    </row>
    <row r="5628" spans="1:8">
      <c r="A5628" s="4" t="s">
        <v>61</v>
      </c>
      <c r="B5628" s="135" t="s">
        <v>60</v>
      </c>
      <c r="C5628" s="136">
        <v>44826</v>
      </c>
      <c r="D5628" s="137" cm="1">
        <f t="array" ref="D5628">INDEX(Horimetros!$5:$5,1,'Tabela Horímetros'!F5628)</f>
        <v>0</v>
      </c>
      <c r="F5628">
        <f t="shared" si="88"/>
        <v>627</v>
      </c>
      <c r="H5628" s="59"/>
    </row>
    <row r="5629" spans="1:8">
      <c r="A5629" s="4" t="s">
        <v>63</v>
      </c>
      <c r="B5629" s="135" t="s">
        <v>62</v>
      </c>
      <c r="C5629" s="136">
        <v>44826</v>
      </c>
      <c r="D5629" s="137" cm="1">
        <f t="array" ref="D5629">INDEX(Horimetros!$6:$6,1,'Tabela Horímetros'!F5629)</f>
        <v>0</v>
      </c>
      <c r="F5629">
        <f t="shared" si="88"/>
        <v>627</v>
      </c>
      <c r="H5629" s="59"/>
    </row>
    <row r="5630" spans="1:8">
      <c r="A5630" s="4" t="s">
        <v>68</v>
      </c>
      <c r="B5630" s="135" t="s">
        <v>67</v>
      </c>
      <c r="C5630" s="136">
        <v>44826</v>
      </c>
      <c r="D5630" s="137" cm="1">
        <f t="array" ref="D5630">INDEX(Horimetros!$7:$7,1,'Tabela Horímetros'!F5630)</f>
        <v>0</v>
      </c>
      <c r="F5630">
        <f t="shared" si="88"/>
        <v>627</v>
      </c>
      <c r="H5630" s="59"/>
    </row>
    <row r="5631" spans="1:8">
      <c r="A5631" s="4" t="s">
        <v>72</v>
      </c>
      <c r="B5631" s="135" t="s">
        <v>71</v>
      </c>
      <c r="C5631" s="136">
        <v>44826</v>
      </c>
      <c r="D5631" s="137" cm="1">
        <f t="array" ref="D5631">INDEX(Horimetros!$8:$8,1,'Tabela Horímetros'!F5631)</f>
        <v>0</v>
      </c>
      <c r="F5631">
        <f t="shared" si="88"/>
        <v>627</v>
      </c>
      <c r="H5631" s="59"/>
    </row>
    <row r="5632" spans="1:8">
      <c r="A5632" s="4" t="s">
        <v>76</v>
      </c>
      <c r="B5632" s="135" t="s">
        <v>75</v>
      </c>
      <c r="C5632" s="136">
        <v>44826</v>
      </c>
      <c r="D5632" s="137" t="e" cm="1">
        <f t="array" ref="D5632">INDEX(Horimetros!#REF!,1,'Tabela Horímetros'!F5632)</f>
        <v>#REF!</v>
      </c>
      <c r="F5632">
        <f t="shared" si="88"/>
        <v>627</v>
      </c>
      <c r="H5632" s="59"/>
    </row>
    <row r="5633" spans="1:8">
      <c r="A5633" s="4" t="s">
        <v>80</v>
      </c>
      <c r="B5633" s="135" t="s">
        <v>79</v>
      </c>
      <c r="C5633" s="136">
        <v>44826</v>
      </c>
      <c r="D5633" s="137" t="e" cm="1">
        <f t="array" ref="D5633">INDEX(Horimetros!#REF!,1,'Tabela Horímetros'!F5633)</f>
        <v>#REF!</v>
      </c>
      <c r="F5633">
        <f t="shared" si="88"/>
        <v>627</v>
      </c>
      <c r="H5633" s="59"/>
    </row>
    <row r="5634" spans="1:8">
      <c r="A5634" s="4" t="s">
        <v>84</v>
      </c>
      <c r="B5634" s="135" t="s">
        <v>83</v>
      </c>
      <c r="C5634" s="136">
        <v>44826</v>
      </c>
      <c r="D5634" s="137" t="e" cm="1">
        <f t="array" ref="D5634">INDEX(Horimetros!#REF!,1,'Tabela Horímetros'!F5634)</f>
        <v>#REF!</v>
      </c>
      <c r="F5634">
        <f t="shared" si="88"/>
        <v>627</v>
      </c>
      <c r="H5634" s="59"/>
    </row>
    <row r="5635" spans="1:8">
      <c r="A5635" s="4" t="s">
        <v>86</v>
      </c>
      <c r="B5635" s="135" t="s">
        <v>85</v>
      </c>
      <c r="C5635" s="136">
        <v>44826</v>
      </c>
      <c r="D5635" s="137" t="e" cm="1">
        <f t="array" ref="D5635">INDEX(Horimetros!#REF!,1,'Tabela Horímetros'!F5635)</f>
        <v>#REF!</v>
      </c>
      <c r="F5635">
        <f t="shared" si="88"/>
        <v>627</v>
      </c>
      <c r="H5635" s="59"/>
    </row>
    <row r="5636" spans="1:8">
      <c r="A5636" s="4" t="s">
        <v>59</v>
      </c>
      <c r="B5636" s="135" t="s">
        <v>58</v>
      </c>
      <c r="C5636" s="136">
        <v>44827</v>
      </c>
      <c r="D5636" s="137" cm="1">
        <f t="array" ref="D5636">INDEX(Horimetros!$4:$4,1,'Tabela Horímetros'!F5636)</f>
        <v>0</v>
      </c>
      <c r="F5636">
        <f t="shared" si="88"/>
        <v>628</v>
      </c>
      <c r="H5636" s="59"/>
    </row>
    <row r="5637" spans="1:8">
      <c r="A5637" s="4" t="s">
        <v>61</v>
      </c>
      <c r="B5637" s="135" t="s">
        <v>60</v>
      </c>
      <c r="C5637" s="136">
        <v>44827</v>
      </c>
      <c r="D5637" s="137" cm="1">
        <f t="array" ref="D5637">INDEX(Horimetros!$5:$5,1,'Tabela Horímetros'!F5637)</f>
        <v>0</v>
      </c>
      <c r="F5637">
        <f t="shared" si="88"/>
        <v>628</v>
      </c>
      <c r="H5637" s="59"/>
    </row>
    <row r="5638" spans="1:8">
      <c r="A5638" s="4" t="s">
        <v>63</v>
      </c>
      <c r="B5638" s="135" t="s">
        <v>62</v>
      </c>
      <c r="C5638" s="136">
        <v>44827</v>
      </c>
      <c r="D5638" s="137" cm="1">
        <f t="array" ref="D5638">INDEX(Horimetros!$6:$6,1,'Tabela Horímetros'!F5638)</f>
        <v>0</v>
      </c>
      <c r="F5638">
        <f t="shared" si="88"/>
        <v>628</v>
      </c>
      <c r="H5638" s="59"/>
    </row>
    <row r="5639" spans="1:8">
      <c r="A5639" s="4" t="s">
        <v>68</v>
      </c>
      <c r="B5639" s="135" t="s">
        <v>67</v>
      </c>
      <c r="C5639" s="136">
        <v>44827</v>
      </c>
      <c r="D5639" s="137" cm="1">
        <f t="array" ref="D5639">INDEX(Horimetros!$7:$7,1,'Tabela Horímetros'!F5639)</f>
        <v>0</v>
      </c>
      <c r="F5639">
        <f t="shared" si="88"/>
        <v>628</v>
      </c>
      <c r="H5639" s="59"/>
    </row>
    <row r="5640" spans="1:8">
      <c r="A5640" s="4" t="s">
        <v>72</v>
      </c>
      <c r="B5640" s="135" t="s">
        <v>71</v>
      </c>
      <c r="C5640" s="136">
        <v>44827</v>
      </c>
      <c r="D5640" s="137" cm="1">
        <f t="array" ref="D5640">INDEX(Horimetros!$8:$8,1,'Tabela Horímetros'!F5640)</f>
        <v>0</v>
      </c>
      <c r="F5640">
        <f t="shared" si="88"/>
        <v>628</v>
      </c>
      <c r="H5640" s="59"/>
    </row>
    <row r="5641" spans="1:8">
      <c r="A5641" s="4" t="s">
        <v>76</v>
      </c>
      <c r="B5641" s="135" t="s">
        <v>75</v>
      </c>
      <c r="C5641" s="136">
        <v>44827</v>
      </c>
      <c r="D5641" s="137" t="e" cm="1">
        <f t="array" ref="D5641">INDEX(Horimetros!#REF!,1,'Tabela Horímetros'!F5641)</f>
        <v>#REF!</v>
      </c>
      <c r="F5641">
        <f t="shared" si="88"/>
        <v>628</v>
      </c>
      <c r="H5641" s="59"/>
    </row>
    <row r="5642" spans="1:8">
      <c r="A5642" s="4" t="s">
        <v>80</v>
      </c>
      <c r="B5642" s="135" t="s">
        <v>79</v>
      </c>
      <c r="C5642" s="136">
        <v>44827</v>
      </c>
      <c r="D5642" s="137" t="e" cm="1">
        <f t="array" ref="D5642">INDEX(Horimetros!#REF!,1,'Tabela Horímetros'!F5642)</f>
        <v>#REF!</v>
      </c>
      <c r="F5642">
        <f t="shared" si="88"/>
        <v>628</v>
      </c>
      <c r="H5642" s="59"/>
    </row>
    <row r="5643" spans="1:8">
      <c r="A5643" s="4" t="s">
        <v>84</v>
      </c>
      <c r="B5643" s="135" t="s">
        <v>83</v>
      </c>
      <c r="C5643" s="136">
        <v>44827</v>
      </c>
      <c r="D5643" s="137" t="e" cm="1">
        <f t="array" ref="D5643">INDEX(Horimetros!#REF!,1,'Tabela Horímetros'!F5643)</f>
        <v>#REF!</v>
      </c>
      <c r="F5643">
        <f t="shared" si="88"/>
        <v>628</v>
      </c>
      <c r="H5643" s="59"/>
    </row>
    <row r="5644" spans="1:8">
      <c r="A5644" s="4" t="s">
        <v>86</v>
      </c>
      <c r="B5644" s="135" t="s">
        <v>85</v>
      </c>
      <c r="C5644" s="136">
        <v>44827</v>
      </c>
      <c r="D5644" s="137" t="e" cm="1">
        <f t="array" ref="D5644">INDEX(Horimetros!#REF!,1,'Tabela Horímetros'!F5644)</f>
        <v>#REF!</v>
      </c>
      <c r="F5644">
        <f t="shared" si="88"/>
        <v>628</v>
      </c>
      <c r="H5644" s="59"/>
    </row>
    <row r="5645" spans="1:8">
      <c r="A5645" s="4" t="s">
        <v>59</v>
      </c>
      <c r="B5645" s="135" t="s">
        <v>58</v>
      </c>
      <c r="C5645" s="136">
        <v>44828</v>
      </c>
      <c r="D5645" s="137" cm="1">
        <f t="array" ref="D5645">INDEX(Horimetros!$4:$4,1,'Tabela Horímetros'!F5645)</f>
        <v>0</v>
      </c>
      <c r="F5645">
        <f t="shared" si="88"/>
        <v>629</v>
      </c>
      <c r="H5645" s="59"/>
    </row>
    <row r="5646" spans="1:8">
      <c r="A5646" s="4" t="s">
        <v>61</v>
      </c>
      <c r="B5646" s="135" t="s">
        <v>60</v>
      </c>
      <c r="C5646" s="136">
        <v>44828</v>
      </c>
      <c r="D5646" s="137" cm="1">
        <f t="array" ref="D5646">INDEX(Horimetros!$5:$5,1,'Tabela Horímetros'!F5646)</f>
        <v>0</v>
      </c>
      <c r="F5646">
        <f t="shared" si="88"/>
        <v>629</v>
      </c>
      <c r="H5646" s="59"/>
    </row>
    <row r="5647" spans="1:8">
      <c r="A5647" s="4" t="s">
        <v>63</v>
      </c>
      <c r="B5647" s="135" t="s">
        <v>62</v>
      </c>
      <c r="C5647" s="136">
        <v>44828</v>
      </c>
      <c r="D5647" s="137" cm="1">
        <f t="array" ref="D5647">INDEX(Horimetros!$6:$6,1,'Tabela Horímetros'!F5647)</f>
        <v>0</v>
      </c>
      <c r="F5647">
        <f t="shared" si="88"/>
        <v>629</v>
      </c>
      <c r="H5647" s="59"/>
    </row>
    <row r="5648" spans="1:8">
      <c r="A5648" s="4" t="s">
        <v>68</v>
      </c>
      <c r="B5648" s="135" t="s">
        <v>67</v>
      </c>
      <c r="C5648" s="136">
        <v>44828</v>
      </c>
      <c r="D5648" s="137" cm="1">
        <f t="array" ref="D5648">INDEX(Horimetros!$7:$7,1,'Tabela Horímetros'!F5648)</f>
        <v>0</v>
      </c>
      <c r="F5648">
        <f t="shared" si="88"/>
        <v>629</v>
      </c>
      <c r="H5648" s="59"/>
    </row>
    <row r="5649" spans="1:8">
      <c r="A5649" s="4" t="s">
        <v>72</v>
      </c>
      <c r="B5649" s="135" t="s">
        <v>71</v>
      </c>
      <c r="C5649" s="136">
        <v>44828</v>
      </c>
      <c r="D5649" s="137" cm="1">
        <f t="array" ref="D5649">INDEX(Horimetros!$8:$8,1,'Tabela Horímetros'!F5649)</f>
        <v>0</v>
      </c>
      <c r="F5649">
        <f t="shared" si="88"/>
        <v>629</v>
      </c>
      <c r="H5649" s="59"/>
    </row>
    <row r="5650" spans="1:8">
      <c r="A5650" s="4" t="s">
        <v>76</v>
      </c>
      <c r="B5650" s="135" t="s">
        <v>75</v>
      </c>
      <c r="C5650" s="136">
        <v>44828</v>
      </c>
      <c r="D5650" s="137" t="e" cm="1">
        <f t="array" ref="D5650">INDEX(Horimetros!#REF!,1,'Tabela Horímetros'!F5650)</f>
        <v>#REF!</v>
      </c>
      <c r="F5650">
        <f t="shared" si="88"/>
        <v>629</v>
      </c>
      <c r="H5650" s="59"/>
    </row>
    <row r="5651" spans="1:8">
      <c r="A5651" s="4" t="s">
        <v>80</v>
      </c>
      <c r="B5651" s="135" t="s">
        <v>79</v>
      </c>
      <c r="C5651" s="136">
        <v>44828</v>
      </c>
      <c r="D5651" s="137" t="e" cm="1">
        <f t="array" ref="D5651">INDEX(Horimetros!#REF!,1,'Tabela Horímetros'!F5651)</f>
        <v>#REF!</v>
      </c>
      <c r="F5651">
        <f t="shared" si="88"/>
        <v>629</v>
      </c>
      <c r="H5651" s="59"/>
    </row>
    <row r="5652" spans="1:8">
      <c r="A5652" s="4" t="s">
        <v>84</v>
      </c>
      <c r="B5652" s="135" t="s">
        <v>83</v>
      </c>
      <c r="C5652" s="136">
        <v>44828</v>
      </c>
      <c r="D5652" s="137" t="e" cm="1">
        <f t="array" ref="D5652">INDEX(Horimetros!#REF!,1,'Tabela Horímetros'!F5652)</f>
        <v>#REF!</v>
      </c>
      <c r="F5652">
        <f t="shared" si="88"/>
        <v>629</v>
      </c>
      <c r="H5652" s="59"/>
    </row>
    <row r="5653" spans="1:8">
      <c r="A5653" s="4" t="s">
        <v>86</v>
      </c>
      <c r="B5653" s="135" t="s">
        <v>85</v>
      </c>
      <c r="C5653" s="136">
        <v>44828</v>
      </c>
      <c r="D5653" s="137" t="e" cm="1">
        <f t="array" ref="D5653">INDEX(Horimetros!#REF!,1,'Tabela Horímetros'!F5653)</f>
        <v>#REF!</v>
      </c>
      <c r="F5653">
        <f t="shared" ref="F5653:F5716" si="89">F5644+1</f>
        <v>629</v>
      </c>
      <c r="H5653" s="59"/>
    </row>
    <row r="5654" spans="1:8">
      <c r="A5654" s="4" t="s">
        <v>59</v>
      </c>
      <c r="B5654" s="135" t="s">
        <v>58</v>
      </c>
      <c r="C5654" s="136">
        <v>44829</v>
      </c>
      <c r="D5654" s="137" cm="1">
        <f t="array" ref="D5654">INDEX(Horimetros!$4:$4,1,'Tabela Horímetros'!F5654)</f>
        <v>0</v>
      </c>
      <c r="F5654">
        <f t="shared" si="89"/>
        <v>630</v>
      </c>
      <c r="H5654" s="59"/>
    </row>
    <row r="5655" spans="1:8">
      <c r="A5655" s="4" t="s">
        <v>61</v>
      </c>
      <c r="B5655" s="135" t="s">
        <v>60</v>
      </c>
      <c r="C5655" s="136">
        <v>44829</v>
      </c>
      <c r="D5655" s="137" cm="1">
        <f t="array" ref="D5655">INDEX(Horimetros!$5:$5,1,'Tabela Horímetros'!F5655)</f>
        <v>0</v>
      </c>
      <c r="F5655">
        <f t="shared" si="89"/>
        <v>630</v>
      </c>
      <c r="H5655" s="59"/>
    </row>
    <row r="5656" spans="1:8">
      <c r="A5656" s="4" t="s">
        <v>63</v>
      </c>
      <c r="B5656" s="135" t="s">
        <v>62</v>
      </c>
      <c r="C5656" s="136">
        <v>44829</v>
      </c>
      <c r="D5656" s="137" cm="1">
        <f t="array" ref="D5656">INDEX(Horimetros!$6:$6,1,'Tabela Horímetros'!F5656)</f>
        <v>0</v>
      </c>
      <c r="F5656">
        <f t="shared" si="89"/>
        <v>630</v>
      </c>
      <c r="H5656" s="59"/>
    </row>
    <row r="5657" spans="1:8">
      <c r="A5657" s="4" t="s">
        <v>68</v>
      </c>
      <c r="B5657" s="135" t="s">
        <v>67</v>
      </c>
      <c r="C5657" s="136">
        <v>44829</v>
      </c>
      <c r="D5657" s="137" cm="1">
        <f t="array" ref="D5657">INDEX(Horimetros!$7:$7,1,'Tabela Horímetros'!F5657)</f>
        <v>0</v>
      </c>
      <c r="F5657">
        <f t="shared" si="89"/>
        <v>630</v>
      </c>
      <c r="H5657" s="59"/>
    </row>
    <row r="5658" spans="1:8">
      <c r="A5658" s="4" t="s">
        <v>72</v>
      </c>
      <c r="B5658" s="135" t="s">
        <v>71</v>
      </c>
      <c r="C5658" s="136">
        <v>44829</v>
      </c>
      <c r="D5658" s="137" cm="1">
        <f t="array" ref="D5658">INDEX(Horimetros!$8:$8,1,'Tabela Horímetros'!F5658)</f>
        <v>0</v>
      </c>
      <c r="F5658">
        <f t="shared" si="89"/>
        <v>630</v>
      </c>
      <c r="H5658" s="59"/>
    </row>
    <row r="5659" spans="1:8">
      <c r="A5659" s="4" t="s">
        <v>76</v>
      </c>
      <c r="B5659" s="135" t="s">
        <v>75</v>
      </c>
      <c r="C5659" s="136">
        <v>44829</v>
      </c>
      <c r="D5659" s="137" t="e" cm="1">
        <f t="array" ref="D5659">INDEX(Horimetros!#REF!,1,'Tabela Horímetros'!F5659)</f>
        <v>#REF!</v>
      </c>
      <c r="F5659">
        <f t="shared" si="89"/>
        <v>630</v>
      </c>
      <c r="H5659" s="59"/>
    </row>
    <row r="5660" spans="1:8">
      <c r="A5660" s="4" t="s">
        <v>80</v>
      </c>
      <c r="B5660" s="135" t="s">
        <v>79</v>
      </c>
      <c r="C5660" s="136">
        <v>44829</v>
      </c>
      <c r="D5660" s="137" t="e" cm="1">
        <f t="array" ref="D5660">INDEX(Horimetros!#REF!,1,'Tabela Horímetros'!F5660)</f>
        <v>#REF!</v>
      </c>
      <c r="F5660">
        <f t="shared" si="89"/>
        <v>630</v>
      </c>
      <c r="H5660" s="59"/>
    </row>
    <row r="5661" spans="1:8">
      <c r="A5661" s="4" t="s">
        <v>84</v>
      </c>
      <c r="B5661" s="135" t="s">
        <v>83</v>
      </c>
      <c r="C5661" s="136">
        <v>44829</v>
      </c>
      <c r="D5661" s="137" t="e" cm="1">
        <f t="array" ref="D5661">INDEX(Horimetros!#REF!,1,'Tabela Horímetros'!F5661)</f>
        <v>#REF!</v>
      </c>
      <c r="F5661">
        <f t="shared" si="89"/>
        <v>630</v>
      </c>
      <c r="H5661" s="59"/>
    </row>
    <row r="5662" spans="1:8">
      <c r="A5662" s="4" t="s">
        <v>86</v>
      </c>
      <c r="B5662" s="135" t="s">
        <v>85</v>
      </c>
      <c r="C5662" s="136">
        <v>44829</v>
      </c>
      <c r="D5662" s="137" t="e" cm="1">
        <f t="array" ref="D5662">INDEX(Horimetros!#REF!,1,'Tabela Horímetros'!F5662)</f>
        <v>#REF!</v>
      </c>
      <c r="F5662">
        <f t="shared" si="89"/>
        <v>630</v>
      </c>
      <c r="H5662" s="59"/>
    </row>
    <row r="5663" spans="1:8">
      <c r="A5663" s="4" t="s">
        <v>59</v>
      </c>
      <c r="B5663" s="135" t="s">
        <v>58</v>
      </c>
      <c r="C5663" s="136">
        <v>44830</v>
      </c>
      <c r="D5663" s="137" cm="1">
        <f t="array" ref="D5663">INDEX(Horimetros!$4:$4,1,'Tabela Horímetros'!F5663)</f>
        <v>0</v>
      </c>
      <c r="F5663">
        <f t="shared" si="89"/>
        <v>631</v>
      </c>
      <c r="H5663" s="59"/>
    </row>
    <row r="5664" spans="1:8">
      <c r="A5664" s="4" t="s">
        <v>61</v>
      </c>
      <c r="B5664" s="135" t="s">
        <v>60</v>
      </c>
      <c r="C5664" s="136">
        <v>44830</v>
      </c>
      <c r="D5664" s="137" cm="1">
        <f t="array" ref="D5664">INDEX(Horimetros!$5:$5,1,'Tabela Horímetros'!F5664)</f>
        <v>0</v>
      </c>
      <c r="F5664">
        <f t="shared" si="89"/>
        <v>631</v>
      </c>
      <c r="H5664" s="59"/>
    </row>
    <row r="5665" spans="1:8">
      <c r="A5665" s="4" t="s">
        <v>63</v>
      </c>
      <c r="B5665" s="135" t="s">
        <v>62</v>
      </c>
      <c r="C5665" s="136">
        <v>44830</v>
      </c>
      <c r="D5665" s="137" cm="1">
        <f t="array" ref="D5665">INDEX(Horimetros!$6:$6,1,'Tabela Horímetros'!F5665)</f>
        <v>0</v>
      </c>
      <c r="F5665">
        <f t="shared" si="89"/>
        <v>631</v>
      </c>
      <c r="H5665" s="59"/>
    </row>
    <row r="5666" spans="1:8">
      <c r="A5666" s="4" t="s">
        <v>68</v>
      </c>
      <c r="B5666" s="135" t="s">
        <v>67</v>
      </c>
      <c r="C5666" s="136">
        <v>44830</v>
      </c>
      <c r="D5666" s="137" cm="1">
        <f t="array" ref="D5666">INDEX(Horimetros!$7:$7,1,'Tabela Horímetros'!F5666)</f>
        <v>0</v>
      </c>
      <c r="F5666">
        <f t="shared" si="89"/>
        <v>631</v>
      </c>
      <c r="H5666" s="59"/>
    </row>
    <row r="5667" spans="1:8">
      <c r="A5667" s="4" t="s">
        <v>72</v>
      </c>
      <c r="B5667" s="135" t="s">
        <v>71</v>
      </c>
      <c r="C5667" s="136">
        <v>44830</v>
      </c>
      <c r="D5667" s="137" cm="1">
        <f t="array" ref="D5667">INDEX(Horimetros!$8:$8,1,'Tabela Horímetros'!F5667)</f>
        <v>0</v>
      </c>
      <c r="F5667">
        <f t="shared" si="89"/>
        <v>631</v>
      </c>
      <c r="H5667" s="59"/>
    </row>
    <row r="5668" spans="1:8">
      <c r="A5668" s="4" t="s">
        <v>76</v>
      </c>
      <c r="B5668" s="135" t="s">
        <v>75</v>
      </c>
      <c r="C5668" s="136">
        <v>44830</v>
      </c>
      <c r="D5668" s="137" t="e" cm="1">
        <f t="array" ref="D5668">INDEX(Horimetros!#REF!,1,'Tabela Horímetros'!F5668)</f>
        <v>#REF!</v>
      </c>
      <c r="F5668">
        <f t="shared" si="89"/>
        <v>631</v>
      </c>
      <c r="H5668" s="59"/>
    </row>
    <row r="5669" spans="1:8">
      <c r="A5669" s="4" t="s">
        <v>80</v>
      </c>
      <c r="B5669" s="135" t="s">
        <v>79</v>
      </c>
      <c r="C5669" s="136">
        <v>44830</v>
      </c>
      <c r="D5669" s="137" t="e" cm="1">
        <f t="array" ref="D5669">INDEX(Horimetros!#REF!,1,'Tabela Horímetros'!F5669)</f>
        <v>#REF!</v>
      </c>
      <c r="F5669">
        <f t="shared" si="89"/>
        <v>631</v>
      </c>
      <c r="H5669" s="59"/>
    </row>
    <row r="5670" spans="1:8">
      <c r="A5670" s="4" t="s">
        <v>84</v>
      </c>
      <c r="B5670" s="135" t="s">
        <v>83</v>
      </c>
      <c r="C5670" s="136">
        <v>44830</v>
      </c>
      <c r="D5670" s="137" t="e" cm="1">
        <f t="array" ref="D5670">INDEX(Horimetros!#REF!,1,'Tabela Horímetros'!F5670)</f>
        <v>#REF!</v>
      </c>
      <c r="F5670">
        <f t="shared" si="89"/>
        <v>631</v>
      </c>
      <c r="H5670" s="59"/>
    </row>
    <row r="5671" spans="1:8">
      <c r="A5671" s="4" t="s">
        <v>86</v>
      </c>
      <c r="B5671" s="135" t="s">
        <v>85</v>
      </c>
      <c r="C5671" s="136">
        <v>44830</v>
      </c>
      <c r="D5671" s="137" t="e" cm="1">
        <f t="array" ref="D5671">INDEX(Horimetros!#REF!,1,'Tabela Horímetros'!F5671)</f>
        <v>#REF!</v>
      </c>
      <c r="F5671">
        <f t="shared" si="89"/>
        <v>631</v>
      </c>
      <c r="H5671" s="59"/>
    </row>
    <row r="5672" spans="1:8">
      <c r="A5672" s="4" t="s">
        <v>59</v>
      </c>
      <c r="B5672" s="135" t="s">
        <v>58</v>
      </c>
      <c r="C5672" s="136">
        <v>44831</v>
      </c>
      <c r="D5672" s="137" cm="1">
        <f t="array" ref="D5672">INDEX(Horimetros!$4:$4,1,'Tabela Horímetros'!F5672)</f>
        <v>0</v>
      </c>
      <c r="F5672">
        <f t="shared" si="89"/>
        <v>632</v>
      </c>
      <c r="H5672" s="59"/>
    </row>
    <row r="5673" spans="1:8">
      <c r="A5673" s="4" t="s">
        <v>61</v>
      </c>
      <c r="B5673" s="135" t="s">
        <v>60</v>
      </c>
      <c r="C5673" s="136">
        <v>44831</v>
      </c>
      <c r="D5673" s="137" cm="1">
        <f t="array" ref="D5673">INDEX(Horimetros!$5:$5,1,'Tabela Horímetros'!F5673)</f>
        <v>0</v>
      </c>
      <c r="F5673">
        <f t="shared" si="89"/>
        <v>632</v>
      </c>
      <c r="H5673" s="59"/>
    </row>
    <row r="5674" spans="1:8">
      <c r="A5674" s="4" t="s">
        <v>63</v>
      </c>
      <c r="B5674" s="135" t="s">
        <v>62</v>
      </c>
      <c r="C5674" s="136">
        <v>44831</v>
      </c>
      <c r="D5674" s="137" cm="1">
        <f t="array" ref="D5674">INDEX(Horimetros!$6:$6,1,'Tabela Horímetros'!F5674)</f>
        <v>0</v>
      </c>
      <c r="F5674">
        <f t="shared" si="89"/>
        <v>632</v>
      </c>
      <c r="H5674" s="59"/>
    </row>
    <row r="5675" spans="1:8">
      <c r="A5675" s="4" t="s">
        <v>68</v>
      </c>
      <c r="B5675" s="135" t="s">
        <v>67</v>
      </c>
      <c r="C5675" s="136">
        <v>44831</v>
      </c>
      <c r="D5675" s="137" cm="1">
        <f t="array" ref="D5675">INDEX(Horimetros!$7:$7,1,'Tabela Horímetros'!F5675)</f>
        <v>0</v>
      </c>
      <c r="F5675">
        <f t="shared" si="89"/>
        <v>632</v>
      </c>
      <c r="H5675" s="59"/>
    </row>
    <row r="5676" spans="1:8">
      <c r="A5676" s="4" t="s">
        <v>72</v>
      </c>
      <c r="B5676" s="135" t="s">
        <v>71</v>
      </c>
      <c r="C5676" s="136">
        <v>44831</v>
      </c>
      <c r="D5676" s="137" cm="1">
        <f t="array" ref="D5676">INDEX(Horimetros!$8:$8,1,'Tabela Horímetros'!F5676)</f>
        <v>0</v>
      </c>
      <c r="F5676">
        <f t="shared" si="89"/>
        <v>632</v>
      </c>
      <c r="H5676" s="59"/>
    </row>
    <row r="5677" spans="1:8">
      <c r="A5677" s="4" t="s">
        <v>76</v>
      </c>
      <c r="B5677" s="135" t="s">
        <v>75</v>
      </c>
      <c r="C5677" s="136">
        <v>44831</v>
      </c>
      <c r="D5677" s="137" t="e" cm="1">
        <f t="array" ref="D5677">INDEX(Horimetros!#REF!,1,'Tabela Horímetros'!F5677)</f>
        <v>#REF!</v>
      </c>
      <c r="F5677">
        <f t="shared" si="89"/>
        <v>632</v>
      </c>
      <c r="H5677" s="59"/>
    </row>
    <row r="5678" spans="1:8">
      <c r="A5678" s="4" t="s">
        <v>80</v>
      </c>
      <c r="B5678" s="135" t="s">
        <v>79</v>
      </c>
      <c r="C5678" s="136">
        <v>44831</v>
      </c>
      <c r="D5678" s="137" t="e" cm="1">
        <f t="array" ref="D5678">INDEX(Horimetros!#REF!,1,'Tabela Horímetros'!F5678)</f>
        <v>#REF!</v>
      </c>
      <c r="F5678">
        <f t="shared" si="89"/>
        <v>632</v>
      </c>
      <c r="H5678" s="59"/>
    </row>
    <row r="5679" spans="1:8">
      <c r="A5679" s="4" t="s">
        <v>84</v>
      </c>
      <c r="B5679" s="135" t="s">
        <v>83</v>
      </c>
      <c r="C5679" s="136">
        <v>44831</v>
      </c>
      <c r="D5679" s="137" t="e" cm="1">
        <f t="array" ref="D5679">INDEX(Horimetros!#REF!,1,'Tabela Horímetros'!F5679)</f>
        <v>#REF!</v>
      </c>
      <c r="F5679">
        <f t="shared" si="89"/>
        <v>632</v>
      </c>
      <c r="H5679" s="59"/>
    </row>
    <row r="5680" spans="1:8">
      <c r="A5680" s="4" t="s">
        <v>86</v>
      </c>
      <c r="B5680" s="135" t="s">
        <v>85</v>
      </c>
      <c r="C5680" s="136">
        <v>44831</v>
      </c>
      <c r="D5680" s="137" t="e" cm="1">
        <f t="array" ref="D5680">INDEX(Horimetros!#REF!,1,'Tabela Horímetros'!F5680)</f>
        <v>#REF!</v>
      </c>
      <c r="F5680">
        <f t="shared" si="89"/>
        <v>632</v>
      </c>
      <c r="H5680" s="59"/>
    </row>
    <row r="5681" spans="1:8">
      <c r="A5681" s="4" t="s">
        <v>59</v>
      </c>
      <c r="B5681" s="135" t="s">
        <v>58</v>
      </c>
      <c r="C5681" s="136">
        <v>44832</v>
      </c>
      <c r="D5681" s="137" cm="1">
        <f t="array" ref="D5681">INDEX(Horimetros!$4:$4,1,'Tabela Horímetros'!F5681)</f>
        <v>0</v>
      </c>
      <c r="F5681">
        <f t="shared" si="89"/>
        <v>633</v>
      </c>
      <c r="H5681" s="59"/>
    </row>
    <row r="5682" spans="1:8">
      <c r="A5682" s="4" t="s">
        <v>61</v>
      </c>
      <c r="B5682" s="135" t="s">
        <v>60</v>
      </c>
      <c r="C5682" s="136">
        <v>44832</v>
      </c>
      <c r="D5682" s="137" cm="1">
        <f t="array" ref="D5682">INDEX(Horimetros!$5:$5,1,'Tabela Horímetros'!F5682)</f>
        <v>0</v>
      </c>
      <c r="F5682">
        <f t="shared" si="89"/>
        <v>633</v>
      </c>
      <c r="H5682" s="59"/>
    </row>
    <row r="5683" spans="1:8">
      <c r="A5683" s="4" t="s">
        <v>63</v>
      </c>
      <c r="B5683" s="135" t="s">
        <v>62</v>
      </c>
      <c r="C5683" s="136">
        <v>44832</v>
      </c>
      <c r="D5683" s="137" cm="1">
        <f t="array" ref="D5683">INDEX(Horimetros!$6:$6,1,'Tabela Horímetros'!F5683)</f>
        <v>0</v>
      </c>
      <c r="F5683">
        <f t="shared" si="89"/>
        <v>633</v>
      </c>
      <c r="H5683" s="59"/>
    </row>
    <row r="5684" spans="1:8">
      <c r="A5684" s="4" t="s">
        <v>68</v>
      </c>
      <c r="B5684" s="135" t="s">
        <v>67</v>
      </c>
      <c r="C5684" s="136">
        <v>44832</v>
      </c>
      <c r="D5684" s="137" cm="1">
        <f t="array" ref="D5684">INDEX(Horimetros!$7:$7,1,'Tabela Horímetros'!F5684)</f>
        <v>0</v>
      </c>
      <c r="F5684">
        <f t="shared" si="89"/>
        <v>633</v>
      </c>
      <c r="H5684" s="59"/>
    </row>
    <row r="5685" spans="1:8">
      <c r="A5685" s="4" t="s">
        <v>72</v>
      </c>
      <c r="B5685" s="135" t="s">
        <v>71</v>
      </c>
      <c r="C5685" s="136">
        <v>44832</v>
      </c>
      <c r="D5685" s="137" cm="1">
        <f t="array" ref="D5685">INDEX(Horimetros!$8:$8,1,'Tabela Horímetros'!F5685)</f>
        <v>0</v>
      </c>
      <c r="F5685">
        <f t="shared" si="89"/>
        <v>633</v>
      </c>
      <c r="H5685" s="59"/>
    </row>
    <row r="5686" spans="1:8">
      <c r="A5686" s="4" t="s">
        <v>76</v>
      </c>
      <c r="B5686" s="135" t="s">
        <v>75</v>
      </c>
      <c r="C5686" s="136">
        <v>44832</v>
      </c>
      <c r="D5686" s="137" t="e" cm="1">
        <f t="array" ref="D5686">INDEX(Horimetros!#REF!,1,'Tabela Horímetros'!F5686)</f>
        <v>#REF!</v>
      </c>
      <c r="F5686">
        <f t="shared" si="89"/>
        <v>633</v>
      </c>
      <c r="H5686" s="59"/>
    </row>
    <row r="5687" spans="1:8">
      <c r="A5687" s="4" t="s">
        <v>80</v>
      </c>
      <c r="B5687" s="135" t="s">
        <v>79</v>
      </c>
      <c r="C5687" s="136">
        <v>44832</v>
      </c>
      <c r="D5687" s="137" t="e" cm="1">
        <f t="array" ref="D5687">INDEX(Horimetros!#REF!,1,'Tabela Horímetros'!F5687)</f>
        <v>#REF!</v>
      </c>
      <c r="F5687">
        <f t="shared" si="89"/>
        <v>633</v>
      </c>
      <c r="H5687" s="59"/>
    </row>
    <row r="5688" spans="1:8">
      <c r="A5688" s="4" t="s">
        <v>84</v>
      </c>
      <c r="B5688" s="135" t="s">
        <v>83</v>
      </c>
      <c r="C5688" s="136">
        <v>44832</v>
      </c>
      <c r="D5688" s="137" t="e" cm="1">
        <f t="array" ref="D5688">INDEX(Horimetros!#REF!,1,'Tabela Horímetros'!F5688)</f>
        <v>#REF!</v>
      </c>
      <c r="F5688">
        <f t="shared" si="89"/>
        <v>633</v>
      </c>
      <c r="H5688" s="59"/>
    </row>
    <row r="5689" spans="1:8">
      <c r="A5689" s="4" t="s">
        <v>86</v>
      </c>
      <c r="B5689" s="135" t="s">
        <v>85</v>
      </c>
      <c r="C5689" s="136">
        <v>44832</v>
      </c>
      <c r="D5689" s="137" t="e" cm="1">
        <f t="array" ref="D5689">INDEX(Horimetros!#REF!,1,'Tabela Horímetros'!F5689)</f>
        <v>#REF!</v>
      </c>
      <c r="F5689">
        <f t="shared" si="89"/>
        <v>633</v>
      </c>
      <c r="H5689" s="59"/>
    </row>
    <row r="5690" spans="1:8">
      <c r="A5690" s="4" t="s">
        <v>59</v>
      </c>
      <c r="B5690" s="135" t="s">
        <v>58</v>
      </c>
      <c r="C5690" s="136">
        <v>44833</v>
      </c>
      <c r="D5690" s="137" cm="1">
        <f t="array" ref="D5690">INDEX(Horimetros!$4:$4,1,'Tabela Horímetros'!F5690)</f>
        <v>0</v>
      </c>
      <c r="F5690">
        <f t="shared" si="89"/>
        <v>634</v>
      </c>
      <c r="H5690" s="59"/>
    </row>
    <row r="5691" spans="1:8">
      <c r="A5691" s="4" t="s">
        <v>61</v>
      </c>
      <c r="B5691" s="135" t="s">
        <v>60</v>
      </c>
      <c r="C5691" s="136">
        <v>44833</v>
      </c>
      <c r="D5691" s="137" cm="1">
        <f t="array" ref="D5691">INDEX(Horimetros!$5:$5,1,'Tabela Horímetros'!F5691)</f>
        <v>0</v>
      </c>
      <c r="F5691">
        <f t="shared" si="89"/>
        <v>634</v>
      </c>
      <c r="H5691" s="59"/>
    </row>
    <row r="5692" spans="1:8">
      <c r="A5692" s="4" t="s">
        <v>63</v>
      </c>
      <c r="B5692" s="135" t="s">
        <v>62</v>
      </c>
      <c r="C5692" s="136">
        <v>44833</v>
      </c>
      <c r="D5692" s="137" cm="1">
        <f t="array" ref="D5692">INDEX(Horimetros!$6:$6,1,'Tabela Horímetros'!F5692)</f>
        <v>0</v>
      </c>
      <c r="F5692">
        <f t="shared" si="89"/>
        <v>634</v>
      </c>
      <c r="H5692" s="59"/>
    </row>
    <row r="5693" spans="1:8">
      <c r="A5693" s="4" t="s">
        <v>68</v>
      </c>
      <c r="B5693" s="135" t="s">
        <v>67</v>
      </c>
      <c r="C5693" s="136">
        <v>44833</v>
      </c>
      <c r="D5693" s="137" cm="1">
        <f t="array" ref="D5693">INDEX(Horimetros!$7:$7,1,'Tabela Horímetros'!F5693)</f>
        <v>0</v>
      </c>
      <c r="F5693">
        <f t="shared" si="89"/>
        <v>634</v>
      </c>
      <c r="H5693" s="59"/>
    </row>
    <row r="5694" spans="1:8">
      <c r="A5694" s="4" t="s">
        <v>72</v>
      </c>
      <c r="B5694" s="135" t="s">
        <v>71</v>
      </c>
      <c r="C5694" s="136">
        <v>44833</v>
      </c>
      <c r="D5694" s="137" cm="1">
        <f t="array" ref="D5694">INDEX(Horimetros!$8:$8,1,'Tabela Horímetros'!F5694)</f>
        <v>0</v>
      </c>
      <c r="F5694">
        <f t="shared" si="89"/>
        <v>634</v>
      </c>
      <c r="H5694" s="59"/>
    </row>
    <row r="5695" spans="1:8">
      <c r="A5695" s="4" t="s">
        <v>76</v>
      </c>
      <c r="B5695" s="135" t="s">
        <v>75</v>
      </c>
      <c r="C5695" s="136">
        <v>44833</v>
      </c>
      <c r="D5695" s="137" t="e" cm="1">
        <f t="array" ref="D5695">INDEX(Horimetros!#REF!,1,'Tabela Horímetros'!F5695)</f>
        <v>#REF!</v>
      </c>
      <c r="F5695">
        <f t="shared" si="89"/>
        <v>634</v>
      </c>
      <c r="H5695" s="59"/>
    </row>
    <row r="5696" spans="1:8">
      <c r="A5696" s="4" t="s">
        <v>80</v>
      </c>
      <c r="B5696" s="135" t="s">
        <v>79</v>
      </c>
      <c r="C5696" s="136">
        <v>44833</v>
      </c>
      <c r="D5696" s="137" t="e" cm="1">
        <f t="array" ref="D5696">INDEX(Horimetros!#REF!,1,'Tabela Horímetros'!F5696)</f>
        <v>#REF!</v>
      </c>
      <c r="F5696">
        <f t="shared" si="89"/>
        <v>634</v>
      </c>
      <c r="H5696" s="59"/>
    </row>
    <row r="5697" spans="1:8">
      <c r="A5697" s="4" t="s">
        <v>84</v>
      </c>
      <c r="B5697" s="135" t="s">
        <v>83</v>
      </c>
      <c r="C5697" s="136">
        <v>44833</v>
      </c>
      <c r="D5697" s="137" t="e" cm="1">
        <f t="array" ref="D5697">INDEX(Horimetros!#REF!,1,'Tabela Horímetros'!F5697)</f>
        <v>#REF!</v>
      </c>
      <c r="F5697">
        <f t="shared" si="89"/>
        <v>634</v>
      </c>
      <c r="H5697" s="59"/>
    </row>
    <row r="5698" spans="1:8">
      <c r="A5698" s="4" t="s">
        <v>86</v>
      </c>
      <c r="B5698" s="135" t="s">
        <v>85</v>
      </c>
      <c r="C5698" s="136">
        <v>44833</v>
      </c>
      <c r="D5698" s="137" t="e" cm="1">
        <f t="array" ref="D5698">INDEX(Horimetros!#REF!,1,'Tabela Horímetros'!F5698)</f>
        <v>#REF!</v>
      </c>
      <c r="F5698">
        <f t="shared" si="89"/>
        <v>634</v>
      </c>
      <c r="H5698" s="59"/>
    </row>
    <row r="5699" spans="1:8">
      <c r="A5699" s="4" t="s">
        <v>59</v>
      </c>
      <c r="B5699" s="135" t="s">
        <v>58</v>
      </c>
      <c r="C5699" s="136">
        <v>44834</v>
      </c>
      <c r="D5699" s="137" cm="1">
        <f t="array" ref="D5699">INDEX(Horimetros!$4:$4,1,'Tabela Horímetros'!F5699)</f>
        <v>0</v>
      </c>
      <c r="F5699">
        <f t="shared" si="89"/>
        <v>635</v>
      </c>
      <c r="H5699" s="59"/>
    </row>
    <row r="5700" spans="1:8">
      <c r="A5700" s="4" t="s">
        <v>61</v>
      </c>
      <c r="B5700" s="135" t="s">
        <v>60</v>
      </c>
      <c r="C5700" s="136">
        <v>44834</v>
      </c>
      <c r="D5700" s="137" cm="1">
        <f t="array" ref="D5700">INDEX(Horimetros!$5:$5,1,'Tabela Horímetros'!F5700)</f>
        <v>0</v>
      </c>
      <c r="F5700">
        <f t="shared" si="89"/>
        <v>635</v>
      </c>
      <c r="H5700" s="59"/>
    </row>
    <row r="5701" spans="1:8">
      <c r="A5701" s="4" t="s">
        <v>63</v>
      </c>
      <c r="B5701" s="135" t="s">
        <v>62</v>
      </c>
      <c r="C5701" s="136">
        <v>44834</v>
      </c>
      <c r="D5701" s="137" cm="1">
        <f t="array" ref="D5701">INDEX(Horimetros!$6:$6,1,'Tabela Horímetros'!F5701)</f>
        <v>0</v>
      </c>
      <c r="F5701">
        <f t="shared" si="89"/>
        <v>635</v>
      </c>
      <c r="H5701" s="59"/>
    </row>
    <row r="5702" spans="1:8">
      <c r="A5702" s="4" t="s">
        <v>68</v>
      </c>
      <c r="B5702" s="135" t="s">
        <v>67</v>
      </c>
      <c r="C5702" s="136">
        <v>44834</v>
      </c>
      <c r="D5702" s="137" cm="1">
        <f t="array" ref="D5702">INDEX(Horimetros!$7:$7,1,'Tabela Horímetros'!F5702)</f>
        <v>0</v>
      </c>
      <c r="F5702">
        <f t="shared" si="89"/>
        <v>635</v>
      </c>
      <c r="H5702" s="59"/>
    </row>
    <row r="5703" spans="1:8">
      <c r="A5703" s="4" t="s">
        <v>72</v>
      </c>
      <c r="B5703" s="135" t="s">
        <v>71</v>
      </c>
      <c r="C5703" s="136">
        <v>44834</v>
      </c>
      <c r="D5703" s="137" cm="1">
        <f t="array" ref="D5703">INDEX(Horimetros!$8:$8,1,'Tabela Horímetros'!F5703)</f>
        <v>0</v>
      </c>
      <c r="F5703">
        <f t="shared" si="89"/>
        <v>635</v>
      </c>
      <c r="H5703" s="59"/>
    </row>
    <row r="5704" spans="1:8">
      <c r="A5704" s="4" t="s">
        <v>76</v>
      </c>
      <c r="B5704" s="135" t="s">
        <v>75</v>
      </c>
      <c r="C5704" s="136">
        <v>44834</v>
      </c>
      <c r="D5704" s="137" t="e" cm="1">
        <f t="array" ref="D5704">INDEX(Horimetros!#REF!,1,'Tabela Horímetros'!F5704)</f>
        <v>#REF!</v>
      </c>
      <c r="F5704">
        <f t="shared" si="89"/>
        <v>635</v>
      </c>
      <c r="H5704" s="59"/>
    </row>
    <row r="5705" spans="1:8">
      <c r="A5705" s="4" t="s">
        <v>80</v>
      </c>
      <c r="B5705" s="135" t="s">
        <v>79</v>
      </c>
      <c r="C5705" s="136">
        <v>44834</v>
      </c>
      <c r="D5705" s="137" t="e" cm="1">
        <f t="array" ref="D5705">INDEX(Horimetros!#REF!,1,'Tabela Horímetros'!F5705)</f>
        <v>#REF!</v>
      </c>
      <c r="F5705">
        <f t="shared" si="89"/>
        <v>635</v>
      </c>
      <c r="H5705" s="59"/>
    </row>
    <row r="5706" spans="1:8">
      <c r="A5706" s="4" t="s">
        <v>84</v>
      </c>
      <c r="B5706" s="135" t="s">
        <v>83</v>
      </c>
      <c r="C5706" s="136">
        <v>44834</v>
      </c>
      <c r="D5706" s="137" t="e" cm="1">
        <f t="array" ref="D5706">INDEX(Horimetros!#REF!,1,'Tabela Horímetros'!F5706)</f>
        <v>#REF!</v>
      </c>
      <c r="F5706">
        <f t="shared" si="89"/>
        <v>635</v>
      </c>
      <c r="H5706" s="59"/>
    </row>
    <row r="5707" spans="1:8">
      <c r="A5707" s="4" t="s">
        <v>86</v>
      </c>
      <c r="B5707" s="135" t="s">
        <v>85</v>
      </c>
      <c r="C5707" s="136">
        <v>44834</v>
      </c>
      <c r="D5707" s="137" t="e" cm="1">
        <f t="array" ref="D5707">INDEX(Horimetros!#REF!,1,'Tabela Horímetros'!F5707)</f>
        <v>#REF!</v>
      </c>
      <c r="F5707">
        <f t="shared" si="89"/>
        <v>635</v>
      </c>
      <c r="H5707" s="59"/>
    </row>
    <row r="5708" spans="1:8">
      <c r="A5708" s="4" t="s">
        <v>59</v>
      </c>
      <c r="B5708" s="135" t="s">
        <v>58</v>
      </c>
      <c r="C5708" s="136">
        <v>44835</v>
      </c>
      <c r="D5708" s="137" cm="1">
        <f t="array" ref="D5708">INDEX(Horimetros!$4:$4,1,'Tabela Horímetros'!F5708)</f>
        <v>0</v>
      </c>
      <c r="F5708">
        <f t="shared" si="89"/>
        <v>636</v>
      </c>
      <c r="H5708" s="59"/>
    </row>
    <row r="5709" spans="1:8">
      <c r="A5709" s="4" t="s">
        <v>61</v>
      </c>
      <c r="B5709" s="135" t="s">
        <v>60</v>
      </c>
      <c r="C5709" s="136">
        <v>44835</v>
      </c>
      <c r="D5709" s="137" cm="1">
        <f t="array" ref="D5709">INDEX(Horimetros!$5:$5,1,'Tabela Horímetros'!F5709)</f>
        <v>0</v>
      </c>
      <c r="F5709">
        <f t="shared" si="89"/>
        <v>636</v>
      </c>
      <c r="H5709" s="59"/>
    </row>
    <row r="5710" spans="1:8">
      <c r="A5710" s="4" t="s">
        <v>63</v>
      </c>
      <c r="B5710" s="135" t="s">
        <v>62</v>
      </c>
      <c r="C5710" s="136">
        <v>44835</v>
      </c>
      <c r="D5710" s="137" cm="1">
        <f t="array" ref="D5710">INDEX(Horimetros!$6:$6,1,'Tabela Horímetros'!F5710)</f>
        <v>0</v>
      </c>
      <c r="F5710">
        <f t="shared" si="89"/>
        <v>636</v>
      </c>
      <c r="H5710" s="59"/>
    </row>
    <row r="5711" spans="1:8">
      <c r="A5711" s="4" t="s">
        <v>68</v>
      </c>
      <c r="B5711" s="135" t="s">
        <v>67</v>
      </c>
      <c r="C5711" s="136">
        <v>44835</v>
      </c>
      <c r="D5711" s="137" cm="1">
        <f t="array" ref="D5711">INDEX(Horimetros!$7:$7,1,'Tabela Horímetros'!F5711)</f>
        <v>0</v>
      </c>
      <c r="F5711">
        <f t="shared" si="89"/>
        <v>636</v>
      </c>
      <c r="H5711" s="59"/>
    </row>
    <row r="5712" spans="1:8">
      <c r="A5712" s="4" t="s">
        <v>72</v>
      </c>
      <c r="B5712" s="135" t="s">
        <v>71</v>
      </c>
      <c r="C5712" s="136">
        <v>44835</v>
      </c>
      <c r="D5712" s="137" cm="1">
        <f t="array" ref="D5712">INDEX(Horimetros!$8:$8,1,'Tabela Horímetros'!F5712)</f>
        <v>0</v>
      </c>
      <c r="F5712">
        <f t="shared" si="89"/>
        <v>636</v>
      </c>
      <c r="H5712" s="59"/>
    </row>
    <row r="5713" spans="1:8">
      <c r="A5713" s="4" t="s">
        <v>76</v>
      </c>
      <c r="B5713" s="135" t="s">
        <v>75</v>
      </c>
      <c r="C5713" s="136">
        <v>44835</v>
      </c>
      <c r="D5713" s="137" t="e" cm="1">
        <f t="array" ref="D5713">INDEX(Horimetros!#REF!,1,'Tabela Horímetros'!F5713)</f>
        <v>#REF!</v>
      </c>
      <c r="F5713">
        <f t="shared" si="89"/>
        <v>636</v>
      </c>
      <c r="H5713" s="59"/>
    </row>
    <row r="5714" spans="1:8">
      <c r="A5714" s="4" t="s">
        <v>80</v>
      </c>
      <c r="B5714" s="135" t="s">
        <v>79</v>
      </c>
      <c r="C5714" s="136">
        <v>44835</v>
      </c>
      <c r="D5714" s="137" t="e" cm="1">
        <f t="array" ref="D5714">INDEX(Horimetros!#REF!,1,'Tabela Horímetros'!F5714)</f>
        <v>#REF!</v>
      </c>
      <c r="F5714">
        <f t="shared" si="89"/>
        <v>636</v>
      </c>
      <c r="H5714" s="59"/>
    </row>
    <row r="5715" spans="1:8">
      <c r="A5715" s="4" t="s">
        <v>84</v>
      </c>
      <c r="B5715" s="135" t="s">
        <v>83</v>
      </c>
      <c r="C5715" s="136">
        <v>44835</v>
      </c>
      <c r="D5715" s="137" t="e" cm="1">
        <f t="array" ref="D5715">INDEX(Horimetros!#REF!,1,'Tabela Horímetros'!F5715)</f>
        <v>#REF!</v>
      </c>
      <c r="F5715">
        <f t="shared" si="89"/>
        <v>636</v>
      </c>
      <c r="H5715" s="59"/>
    </row>
    <row r="5716" spans="1:8">
      <c r="A5716" s="4" t="s">
        <v>86</v>
      </c>
      <c r="B5716" s="135" t="s">
        <v>85</v>
      </c>
      <c r="C5716" s="136">
        <v>44835</v>
      </c>
      <c r="D5716" s="137" t="e" cm="1">
        <f t="array" ref="D5716">INDEX(Horimetros!#REF!,1,'Tabela Horímetros'!F5716)</f>
        <v>#REF!</v>
      </c>
      <c r="F5716">
        <f t="shared" si="89"/>
        <v>636</v>
      </c>
      <c r="H5716" s="59"/>
    </row>
    <row r="5717" spans="1:8">
      <c r="A5717" s="4" t="s">
        <v>59</v>
      </c>
      <c r="B5717" s="135" t="s">
        <v>58</v>
      </c>
      <c r="C5717" s="136">
        <v>44836</v>
      </c>
      <c r="D5717" s="137" cm="1">
        <f t="array" ref="D5717">INDEX(Horimetros!$4:$4,1,'Tabela Horímetros'!F5717)</f>
        <v>0</v>
      </c>
      <c r="F5717">
        <f t="shared" ref="F5717:F5780" si="90">F5708+1</f>
        <v>637</v>
      </c>
      <c r="H5717" s="59"/>
    </row>
    <row r="5718" spans="1:8">
      <c r="A5718" s="4" t="s">
        <v>61</v>
      </c>
      <c r="B5718" s="135" t="s">
        <v>60</v>
      </c>
      <c r="C5718" s="136">
        <v>44836</v>
      </c>
      <c r="D5718" s="137" cm="1">
        <f t="array" ref="D5718">INDEX(Horimetros!$5:$5,1,'Tabela Horímetros'!F5718)</f>
        <v>0</v>
      </c>
      <c r="F5718">
        <f t="shared" si="90"/>
        <v>637</v>
      </c>
      <c r="H5718" s="59"/>
    </row>
    <row r="5719" spans="1:8">
      <c r="A5719" s="4" t="s">
        <v>63</v>
      </c>
      <c r="B5719" s="135" t="s">
        <v>62</v>
      </c>
      <c r="C5719" s="136">
        <v>44836</v>
      </c>
      <c r="D5719" s="137" cm="1">
        <f t="array" ref="D5719">INDEX(Horimetros!$6:$6,1,'Tabela Horímetros'!F5719)</f>
        <v>0</v>
      </c>
      <c r="F5719">
        <f t="shared" si="90"/>
        <v>637</v>
      </c>
      <c r="H5719" s="59"/>
    </row>
    <row r="5720" spans="1:8">
      <c r="A5720" s="4" t="s">
        <v>68</v>
      </c>
      <c r="B5720" s="135" t="s">
        <v>67</v>
      </c>
      <c r="C5720" s="136">
        <v>44836</v>
      </c>
      <c r="D5720" s="137" cm="1">
        <f t="array" ref="D5720">INDEX(Horimetros!$7:$7,1,'Tabela Horímetros'!F5720)</f>
        <v>0</v>
      </c>
      <c r="F5720">
        <f t="shared" si="90"/>
        <v>637</v>
      </c>
      <c r="H5720" s="59"/>
    </row>
    <row r="5721" spans="1:8">
      <c r="A5721" s="4" t="s">
        <v>72</v>
      </c>
      <c r="B5721" s="135" t="s">
        <v>71</v>
      </c>
      <c r="C5721" s="136">
        <v>44836</v>
      </c>
      <c r="D5721" s="137" cm="1">
        <f t="array" ref="D5721">INDEX(Horimetros!$8:$8,1,'Tabela Horímetros'!F5721)</f>
        <v>0</v>
      </c>
      <c r="F5721">
        <f t="shared" si="90"/>
        <v>637</v>
      </c>
      <c r="H5721" s="59"/>
    </row>
    <row r="5722" spans="1:8">
      <c r="A5722" s="4" t="s">
        <v>76</v>
      </c>
      <c r="B5722" s="135" t="s">
        <v>75</v>
      </c>
      <c r="C5722" s="136">
        <v>44836</v>
      </c>
      <c r="D5722" s="137" t="e" cm="1">
        <f t="array" ref="D5722">INDEX(Horimetros!#REF!,1,'Tabela Horímetros'!F5722)</f>
        <v>#REF!</v>
      </c>
      <c r="F5722">
        <f t="shared" si="90"/>
        <v>637</v>
      </c>
      <c r="H5722" s="59"/>
    </row>
    <row r="5723" spans="1:8">
      <c r="A5723" s="4" t="s">
        <v>80</v>
      </c>
      <c r="B5723" s="135" t="s">
        <v>79</v>
      </c>
      <c r="C5723" s="136">
        <v>44836</v>
      </c>
      <c r="D5723" s="137" t="e" cm="1">
        <f t="array" ref="D5723">INDEX(Horimetros!#REF!,1,'Tabela Horímetros'!F5723)</f>
        <v>#REF!</v>
      </c>
      <c r="F5723">
        <f t="shared" si="90"/>
        <v>637</v>
      </c>
      <c r="H5723" s="59"/>
    </row>
    <row r="5724" spans="1:8">
      <c r="A5724" s="4" t="s">
        <v>84</v>
      </c>
      <c r="B5724" s="135" t="s">
        <v>83</v>
      </c>
      <c r="C5724" s="136">
        <v>44836</v>
      </c>
      <c r="D5724" s="137" t="e" cm="1">
        <f t="array" ref="D5724">INDEX(Horimetros!#REF!,1,'Tabela Horímetros'!F5724)</f>
        <v>#REF!</v>
      </c>
      <c r="F5724">
        <f t="shared" si="90"/>
        <v>637</v>
      </c>
      <c r="H5724" s="59"/>
    </row>
    <row r="5725" spans="1:8">
      <c r="A5725" s="4" t="s">
        <v>86</v>
      </c>
      <c r="B5725" s="135" t="s">
        <v>85</v>
      </c>
      <c r="C5725" s="136">
        <v>44836</v>
      </c>
      <c r="D5725" s="137" t="e" cm="1">
        <f t="array" ref="D5725">INDEX(Horimetros!#REF!,1,'Tabela Horímetros'!F5725)</f>
        <v>#REF!</v>
      </c>
      <c r="F5725">
        <f t="shared" si="90"/>
        <v>637</v>
      </c>
      <c r="H5725" s="59"/>
    </row>
    <row r="5726" spans="1:8">
      <c r="A5726" s="4" t="s">
        <v>59</v>
      </c>
      <c r="B5726" s="135" t="s">
        <v>58</v>
      </c>
      <c r="C5726" s="136">
        <v>44837</v>
      </c>
      <c r="D5726" s="137" cm="1">
        <f t="array" ref="D5726">INDEX(Horimetros!$4:$4,1,'Tabela Horímetros'!F5726)</f>
        <v>0</v>
      </c>
      <c r="F5726">
        <f t="shared" si="90"/>
        <v>638</v>
      </c>
      <c r="H5726" s="59"/>
    </row>
    <row r="5727" spans="1:8">
      <c r="A5727" s="4" t="s">
        <v>61</v>
      </c>
      <c r="B5727" s="135" t="s">
        <v>60</v>
      </c>
      <c r="C5727" s="136">
        <v>44837</v>
      </c>
      <c r="D5727" s="137" cm="1">
        <f t="array" ref="D5727">INDEX(Horimetros!$5:$5,1,'Tabela Horímetros'!F5727)</f>
        <v>0</v>
      </c>
      <c r="F5727">
        <f t="shared" si="90"/>
        <v>638</v>
      </c>
      <c r="H5727" s="59"/>
    </row>
    <row r="5728" spans="1:8">
      <c r="A5728" s="4" t="s">
        <v>63</v>
      </c>
      <c r="B5728" s="135" t="s">
        <v>62</v>
      </c>
      <c r="C5728" s="136">
        <v>44837</v>
      </c>
      <c r="D5728" s="137" cm="1">
        <f t="array" ref="D5728">INDEX(Horimetros!$6:$6,1,'Tabela Horímetros'!F5728)</f>
        <v>0</v>
      </c>
      <c r="F5728">
        <f t="shared" si="90"/>
        <v>638</v>
      </c>
      <c r="H5728" s="59"/>
    </row>
    <row r="5729" spans="1:8">
      <c r="A5729" s="4" t="s">
        <v>68</v>
      </c>
      <c r="B5729" s="135" t="s">
        <v>67</v>
      </c>
      <c r="C5729" s="136">
        <v>44837</v>
      </c>
      <c r="D5729" s="137" cm="1">
        <f t="array" ref="D5729">INDEX(Horimetros!$7:$7,1,'Tabela Horímetros'!F5729)</f>
        <v>0</v>
      </c>
      <c r="F5729">
        <f t="shared" si="90"/>
        <v>638</v>
      </c>
      <c r="H5729" s="59"/>
    </row>
    <row r="5730" spans="1:8">
      <c r="A5730" s="4" t="s">
        <v>72</v>
      </c>
      <c r="B5730" s="135" t="s">
        <v>71</v>
      </c>
      <c r="C5730" s="136">
        <v>44837</v>
      </c>
      <c r="D5730" s="137" cm="1">
        <f t="array" ref="D5730">INDEX(Horimetros!$8:$8,1,'Tabela Horímetros'!F5730)</f>
        <v>0</v>
      </c>
      <c r="F5730">
        <f t="shared" si="90"/>
        <v>638</v>
      </c>
      <c r="H5730" s="59"/>
    </row>
    <row r="5731" spans="1:8">
      <c r="A5731" s="4" t="s">
        <v>76</v>
      </c>
      <c r="B5731" s="135" t="s">
        <v>75</v>
      </c>
      <c r="C5731" s="136">
        <v>44837</v>
      </c>
      <c r="D5731" s="137" t="e" cm="1">
        <f t="array" ref="D5731">INDEX(Horimetros!#REF!,1,'Tabela Horímetros'!F5731)</f>
        <v>#REF!</v>
      </c>
      <c r="F5731">
        <f t="shared" si="90"/>
        <v>638</v>
      </c>
      <c r="H5731" s="59"/>
    </row>
    <row r="5732" spans="1:8">
      <c r="A5732" s="4" t="s">
        <v>80</v>
      </c>
      <c r="B5732" s="135" t="s">
        <v>79</v>
      </c>
      <c r="C5732" s="136">
        <v>44837</v>
      </c>
      <c r="D5732" s="137" t="e" cm="1">
        <f t="array" ref="D5732">INDEX(Horimetros!#REF!,1,'Tabela Horímetros'!F5732)</f>
        <v>#REF!</v>
      </c>
      <c r="F5732">
        <f t="shared" si="90"/>
        <v>638</v>
      </c>
      <c r="H5732" s="59"/>
    </row>
    <row r="5733" spans="1:8">
      <c r="A5733" s="4" t="s">
        <v>84</v>
      </c>
      <c r="B5733" s="135" t="s">
        <v>83</v>
      </c>
      <c r="C5733" s="136">
        <v>44837</v>
      </c>
      <c r="D5733" s="137" t="e" cm="1">
        <f t="array" ref="D5733">INDEX(Horimetros!#REF!,1,'Tabela Horímetros'!F5733)</f>
        <v>#REF!</v>
      </c>
      <c r="F5733">
        <f t="shared" si="90"/>
        <v>638</v>
      </c>
      <c r="H5733" s="59"/>
    </row>
    <row r="5734" spans="1:8">
      <c r="A5734" s="4" t="s">
        <v>86</v>
      </c>
      <c r="B5734" s="135" t="s">
        <v>85</v>
      </c>
      <c r="C5734" s="136">
        <v>44837</v>
      </c>
      <c r="D5734" s="137" t="e" cm="1">
        <f t="array" ref="D5734">INDEX(Horimetros!#REF!,1,'Tabela Horímetros'!F5734)</f>
        <v>#REF!</v>
      </c>
      <c r="F5734">
        <f t="shared" si="90"/>
        <v>638</v>
      </c>
      <c r="H5734" s="59"/>
    </row>
    <row r="5735" spans="1:8">
      <c r="A5735" s="4" t="s">
        <v>59</v>
      </c>
      <c r="B5735" s="135" t="s">
        <v>58</v>
      </c>
      <c r="C5735" s="136">
        <v>44838</v>
      </c>
      <c r="D5735" s="137" cm="1">
        <f t="array" ref="D5735">INDEX(Horimetros!$4:$4,1,'Tabela Horímetros'!F5735)</f>
        <v>0</v>
      </c>
      <c r="F5735">
        <f t="shared" si="90"/>
        <v>639</v>
      </c>
      <c r="H5735" s="59"/>
    </row>
    <row r="5736" spans="1:8">
      <c r="A5736" s="4" t="s">
        <v>61</v>
      </c>
      <c r="B5736" s="135" t="s">
        <v>60</v>
      </c>
      <c r="C5736" s="136">
        <v>44838</v>
      </c>
      <c r="D5736" s="137" cm="1">
        <f t="array" ref="D5736">INDEX(Horimetros!$5:$5,1,'Tabela Horímetros'!F5736)</f>
        <v>0</v>
      </c>
      <c r="F5736">
        <f t="shared" si="90"/>
        <v>639</v>
      </c>
      <c r="H5736" s="59"/>
    </row>
    <row r="5737" spans="1:8">
      <c r="A5737" s="4" t="s">
        <v>63</v>
      </c>
      <c r="B5737" s="135" t="s">
        <v>62</v>
      </c>
      <c r="C5737" s="136">
        <v>44838</v>
      </c>
      <c r="D5737" s="137" cm="1">
        <f t="array" ref="D5737">INDEX(Horimetros!$6:$6,1,'Tabela Horímetros'!F5737)</f>
        <v>0</v>
      </c>
      <c r="F5737">
        <f t="shared" si="90"/>
        <v>639</v>
      </c>
      <c r="H5737" s="59"/>
    </row>
    <row r="5738" spans="1:8">
      <c r="A5738" s="4" t="s">
        <v>68</v>
      </c>
      <c r="B5738" s="135" t="s">
        <v>67</v>
      </c>
      <c r="C5738" s="136">
        <v>44838</v>
      </c>
      <c r="D5738" s="137" cm="1">
        <f t="array" ref="D5738">INDEX(Horimetros!$7:$7,1,'Tabela Horímetros'!F5738)</f>
        <v>0</v>
      </c>
      <c r="F5738">
        <f t="shared" si="90"/>
        <v>639</v>
      </c>
      <c r="H5738" s="59"/>
    </row>
    <row r="5739" spans="1:8">
      <c r="A5739" s="4" t="s">
        <v>72</v>
      </c>
      <c r="B5739" s="135" t="s">
        <v>71</v>
      </c>
      <c r="C5739" s="136">
        <v>44838</v>
      </c>
      <c r="D5739" s="137" cm="1">
        <f t="array" ref="D5739">INDEX(Horimetros!$8:$8,1,'Tabela Horímetros'!F5739)</f>
        <v>0</v>
      </c>
      <c r="F5739">
        <f t="shared" si="90"/>
        <v>639</v>
      </c>
      <c r="H5739" s="59"/>
    </row>
    <row r="5740" spans="1:8">
      <c r="A5740" s="4" t="s">
        <v>76</v>
      </c>
      <c r="B5740" s="135" t="s">
        <v>75</v>
      </c>
      <c r="C5740" s="136">
        <v>44838</v>
      </c>
      <c r="D5740" s="137" t="e" cm="1">
        <f t="array" ref="D5740">INDEX(Horimetros!#REF!,1,'Tabela Horímetros'!F5740)</f>
        <v>#REF!</v>
      </c>
      <c r="F5740">
        <f t="shared" si="90"/>
        <v>639</v>
      </c>
      <c r="H5740" s="59"/>
    </row>
    <row r="5741" spans="1:8">
      <c r="A5741" s="4" t="s">
        <v>80</v>
      </c>
      <c r="B5741" s="135" t="s">
        <v>79</v>
      </c>
      <c r="C5741" s="136">
        <v>44838</v>
      </c>
      <c r="D5741" s="137" t="e" cm="1">
        <f t="array" ref="D5741">INDEX(Horimetros!#REF!,1,'Tabela Horímetros'!F5741)</f>
        <v>#REF!</v>
      </c>
      <c r="F5741">
        <f t="shared" si="90"/>
        <v>639</v>
      </c>
      <c r="H5741" s="59"/>
    </row>
    <row r="5742" spans="1:8">
      <c r="A5742" s="4" t="s">
        <v>84</v>
      </c>
      <c r="B5742" s="135" t="s">
        <v>83</v>
      </c>
      <c r="C5742" s="136">
        <v>44838</v>
      </c>
      <c r="D5742" s="137" t="e" cm="1">
        <f t="array" ref="D5742">INDEX(Horimetros!#REF!,1,'Tabela Horímetros'!F5742)</f>
        <v>#REF!</v>
      </c>
      <c r="F5742">
        <f t="shared" si="90"/>
        <v>639</v>
      </c>
      <c r="H5742" s="59"/>
    </row>
    <row r="5743" spans="1:8">
      <c r="A5743" s="4" t="s">
        <v>86</v>
      </c>
      <c r="B5743" s="135" t="s">
        <v>85</v>
      </c>
      <c r="C5743" s="136">
        <v>44838</v>
      </c>
      <c r="D5743" s="137" t="e" cm="1">
        <f t="array" ref="D5743">INDEX(Horimetros!#REF!,1,'Tabela Horímetros'!F5743)</f>
        <v>#REF!</v>
      </c>
      <c r="F5743">
        <f t="shared" si="90"/>
        <v>639</v>
      </c>
      <c r="H5743" s="59"/>
    </row>
    <row r="5744" spans="1:8">
      <c r="A5744" s="4" t="s">
        <v>59</v>
      </c>
      <c r="B5744" s="135" t="s">
        <v>58</v>
      </c>
      <c r="C5744" s="136">
        <v>44839</v>
      </c>
      <c r="D5744" s="137" cm="1">
        <f t="array" ref="D5744">INDEX(Horimetros!$4:$4,1,'Tabela Horímetros'!F5744)</f>
        <v>0</v>
      </c>
      <c r="F5744">
        <f t="shared" si="90"/>
        <v>640</v>
      </c>
      <c r="H5744" s="59"/>
    </row>
    <row r="5745" spans="1:8">
      <c r="A5745" s="4" t="s">
        <v>61</v>
      </c>
      <c r="B5745" s="135" t="s">
        <v>60</v>
      </c>
      <c r="C5745" s="136">
        <v>44839</v>
      </c>
      <c r="D5745" s="137" cm="1">
        <f t="array" ref="D5745">INDEX(Horimetros!$5:$5,1,'Tabela Horímetros'!F5745)</f>
        <v>0</v>
      </c>
      <c r="F5745">
        <f t="shared" si="90"/>
        <v>640</v>
      </c>
      <c r="H5745" s="59"/>
    </row>
    <row r="5746" spans="1:8">
      <c r="A5746" s="4" t="s">
        <v>63</v>
      </c>
      <c r="B5746" s="135" t="s">
        <v>62</v>
      </c>
      <c r="C5746" s="136">
        <v>44839</v>
      </c>
      <c r="D5746" s="137" cm="1">
        <f t="array" ref="D5746">INDEX(Horimetros!$6:$6,1,'Tabela Horímetros'!F5746)</f>
        <v>0</v>
      </c>
      <c r="F5746">
        <f t="shared" si="90"/>
        <v>640</v>
      </c>
      <c r="H5746" s="59"/>
    </row>
    <row r="5747" spans="1:8">
      <c r="A5747" s="4" t="s">
        <v>68</v>
      </c>
      <c r="B5747" s="135" t="s">
        <v>67</v>
      </c>
      <c r="C5747" s="136">
        <v>44839</v>
      </c>
      <c r="D5747" s="137" cm="1">
        <f t="array" ref="D5747">INDEX(Horimetros!$7:$7,1,'Tabela Horímetros'!F5747)</f>
        <v>0</v>
      </c>
      <c r="F5747">
        <f t="shared" si="90"/>
        <v>640</v>
      </c>
      <c r="H5747" s="59"/>
    </row>
    <row r="5748" spans="1:8">
      <c r="A5748" s="4" t="s">
        <v>72</v>
      </c>
      <c r="B5748" s="135" t="s">
        <v>71</v>
      </c>
      <c r="C5748" s="136">
        <v>44839</v>
      </c>
      <c r="D5748" s="137" cm="1">
        <f t="array" ref="D5748">INDEX(Horimetros!$8:$8,1,'Tabela Horímetros'!F5748)</f>
        <v>0</v>
      </c>
      <c r="F5748">
        <f t="shared" si="90"/>
        <v>640</v>
      </c>
      <c r="H5748" s="59"/>
    </row>
    <row r="5749" spans="1:8">
      <c r="A5749" s="4" t="s">
        <v>76</v>
      </c>
      <c r="B5749" s="135" t="s">
        <v>75</v>
      </c>
      <c r="C5749" s="136">
        <v>44839</v>
      </c>
      <c r="D5749" s="137" t="e" cm="1">
        <f t="array" ref="D5749">INDEX(Horimetros!#REF!,1,'Tabela Horímetros'!F5749)</f>
        <v>#REF!</v>
      </c>
      <c r="F5749">
        <f t="shared" si="90"/>
        <v>640</v>
      </c>
      <c r="H5749" s="59"/>
    </row>
    <row r="5750" spans="1:8">
      <c r="A5750" s="4" t="s">
        <v>80</v>
      </c>
      <c r="B5750" s="135" t="s">
        <v>79</v>
      </c>
      <c r="C5750" s="136">
        <v>44839</v>
      </c>
      <c r="D5750" s="137" t="e" cm="1">
        <f t="array" ref="D5750">INDEX(Horimetros!#REF!,1,'Tabela Horímetros'!F5750)</f>
        <v>#REF!</v>
      </c>
      <c r="F5750">
        <f t="shared" si="90"/>
        <v>640</v>
      </c>
      <c r="H5750" s="59"/>
    </row>
    <row r="5751" spans="1:8">
      <c r="A5751" s="4" t="s">
        <v>84</v>
      </c>
      <c r="B5751" s="135" t="s">
        <v>83</v>
      </c>
      <c r="C5751" s="136">
        <v>44839</v>
      </c>
      <c r="D5751" s="137" t="e" cm="1">
        <f t="array" ref="D5751">INDEX(Horimetros!#REF!,1,'Tabela Horímetros'!F5751)</f>
        <v>#REF!</v>
      </c>
      <c r="F5751">
        <f t="shared" si="90"/>
        <v>640</v>
      </c>
      <c r="H5751" s="59"/>
    </row>
    <row r="5752" spans="1:8">
      <c r="A5752" s="4" t="s">
        <v>86</v>
      </c>
      <c r="B5752" s="135" t="s">
        <v>85</v>
      </c>
      <c r="C5752" s="136">
        <v>44839</v>
      </c>
      <c r="D5752" s="137" t="e" cm="1">
        <f t="array" ref="D5752">INDEX(Horimetros!#REF!,1,'Tabela Horímetros'!F5752)</f>
        <v>#REF!</v>
      </c>
      <c r="F5752">
        <f t="shared" si="90"/>
        <v>640</v>
      </c>
      <c r="H5752" s="59"/>
    </row>
    <row r="5753" spans="1:8">
      <c r="A5753" s="4" t="s">
        <v>59</v>
      </c>
      <c r="B5753" s="135" t="s">
        <v>58</v>
      </c>
      <c r="C5753" s="136">
        <v>44840</v>
      </c>
      <c r="D5753" s="137" cm="1">
        <f t="array" ref="D5753">INDEX(Horimetros!$4:$4,1,'Tabela Horímetros'!F5753)</f>
        <v>0</v>
      </c>
      <c r="F5753">
        <f t="shared" si="90"/>
        <v>641</v>
      </c>
      <c r="H5753" s="59"/>
    </row>
    <row r="5754" spans="1:8">
      <c r="A5754" s="4" t="s">
        <v>61</v>
      </c>
      <c r="B5754" s="135" t="s">
        <v>60</v>
      </c>
      <c r="C5754" s="136">
        <v>44840</v>
      </c>
      <c r="D5754" s="137" cm="1">
        <f t="array" ref="D5754">INDEX(Horimetros!$5:$5,1,'Tabela Horímetros'!F5754)</f>
        <v>0</v>
      </c>
      <c r="F5754">
        <f t="shared" si="90"/>
        <v>641</v>
      </c>
      <c r="H5754" s="59"/>
    </row>
    <row r="5755" spans="1:8">
      <c r="A5755" s="4" t="s">
        <v>63</v>
      </c>
      <c r="B5755" s="135" t="s">
        <v>62</v>
      </c>
      <c r="C5755" s="136">
        <v>44840</v>
      </c>
      <c r="D5755" s="137" cm="1">
        <f t="array" ref="D5755">INDEX(Horimetros!$6:$6,1,'Tabela Horímetros'!F5755)</f>
        <v>0</v>
      </c>
      <c r="F5755">
        <f t="shared" si="90"/>
        <v>641</v>
      </c>
      <c r="H5755" s="59"/>
    </row>
    <row r="5756" spans="1:8">
      <c r="A5756" s="4" t="s">
        <v>68</v>
      </c>
      <c r="B5756" s="135" t="s">
        <v>67</v>
      </c>
      <c r="C5756" s="136">
        <v>44840</v>
      </c>
      <c r="D5756" s="137" cm="1">
        <f t="array" ref="D5756">INDEX(Horimetros!$7:$7,1,'Tabela Horímetros'!F5756)</f>
        <v>0</v>
      </c>
      <c r="F5756">
        <f t="shared" si="90"/>
        <v>641</v>
      </c>
      <c r="H5756" s="59"/>
    </row>
    <row r="5757" spans="1:8">
      <c r="A5757" s="4" t="s">
        <v>72</v>
      </c>
      <c r="B5757" s="135" t="s">
        <v>71</v>
      </c>
      <c r="C5757" s="136">
        <v>44840</v>
      </c>
      <c r="D5757" s="137" cm="1">
        <f t="array" ref="D5757">INDEX(Horimetros!$8:$8,1,'Tabela Horímetros'!F5757)</f>
        <v>0</v>
      </c>
      <c r="F5757">
        <f t="shared" si="90"/>
        <v>641</v>
      </c>
      <c r="H5757" s="59"/>
    </row>
    <row r="5758" spans="1:8">
      <c r="A5758" s="4" t="s">
        <v>76</v>
      </c>
      <c r="B5758" s="135" t="s">
        <v>75</v>
      </c>
      <c r="C5758" s="136">
        <v>44840</v>
      </c>
      <c r="D5758" s="137" t="e" cm="1">
        <f t="array" ref="D5758">INDEX(Horimetros!#REF!,1,'Tabela Horímetros'!F5758)</f>
        <v>#REF!</v>
      </c>
      <c r="F5758">
        <f t="shared" si="90"/>
        <v>641</v>
      </c>
      <c r="H5758" s="59"/>
    </row>
    <row r="5759" spans="1:8">
      <c r="A5759" s="4" t="s">
        <v>80</v>
      </c>
      <c r="B5759" s="135" t="s">
        <v>79</v>
      </c>
      <c r="C5759" s="136">
        <v>44840</v>
      </c>
      <c r="D5759" s="137" t="e" cm="1">
        <f t="array" ref="D5759">INDEX(Horimetros!#REF!,1,'Tabela Horímetros'!F5759)</f>
        <v>#REF!</v>
      </c>
      <c r="F5759">
        <f t="shared" si="90"/>
        <v>641</v>
      </c>
      <c r="H5759" s="59"/>
    </row>
    <row r="5760" spans="1:8">
      <c r="A5760" s="4" t="s">
        <v>84</v>
      </c>
      <c r="B5760" s="135" t="s">
        <v>83</v>
      </c>
      <c r="C5760" s="136">
        <v>44840</v>
      </c>
      <c r="D5760" s="137" t="e" cm="1">
        <f t="array" ref="D5760">INDEX(Horimetros!#REF!,1,'Tabela Horímetros'!F5760)</f>
        <v>#REF!</v>
      </c>
      <c r="F5760">
        <f t="shared" si="90"/>
        <v>641</v>
      </c>
      <c r="H5760" s="59"/>
    </row>
    <row r="5761" spans="1:8">
      <c r="A5761" s="4" t="s">
        <v>86</v>
      </c>
      <c r="B5761" s="135" t="s">
        <v>85</v>
      </c>
      <c r="C5761" s="136">
        <v>44840</v>
      </c>
      <c r="D5761" s="137" t="e" cm="1">
        <f t="array" ref="D5761">INDEX(Horimetros!#REF!,1,'Tabela Horímetros'!F5761)</f>
        <v>#REF!</v>
      </c>
      <c r="F5761">
        <f t="shared" si="90"/>
        <v>641</v>
      </c>
      <c r="H5761" s="59"/>
    </row>
    <row r="5762" spans="1:8">
      <c r="A5762" s="4" t="s">
        <v>59</v>
      </c>
      <c r="B5762" s="135" t="s">
        <v>58</v>
      </c>
      <c r="C5762" s="136">
        <v>44841</v>
      </c>
      <c r="D5762" s="137" cm="1">
        <f t="array" ref="D5762">INDEX(Horimetros!$4:$4,1,'Tabela Horímetros'!F5762)</f>
        <v>0</v>
      </c>
      <c r="F5762">
        <f t="shared" si="90"/>
        <v>642</v>
      </c>
      <c r="H5762" s="59"/>
    </row>
    <row r="5763" spans="1:8">
      <c r="A5763" s="4" t="s">
        <v>61</v>
      </c>
      <c r="B5763" s="135" t="s">
        <v>60</v>
      </c>
      <c r="C5763" s="136">
        <v>44841</v>
      </c>
      <c r="D5763" s="137" cm="1">
        <f t="array" ref="D5763">INDEX(Horimetros!$5:$5,1,'Tabela Horímetros'!F5763)</f>
        <v>0</v>
      </c>
      <c r="F5763">
        <f t="shared" si="90"/>
        <v>642</v>
      </c>
      <c r="H5763" s="59"/>
    </row>
    <row r="5764" spans="1:8">
      <c r="A5764" s="4" t="s">
        <v>63</v>
      </c>
      <c r="B5764" s="135" t="s">
        <v>62</v>
      </c>
      <c r="C5764" s="136">
        <v>44841</v>
      </c>
      <c r="D5764" s="137" cm="1">
        <f t="array" ref="D5764">INDEX(Horimetros!$6:$6,1,'Tabela Horímetros'!F5764)</f>
        <v>0</v>
      </c>
      <c r="F5764">
        <f t="shared" si="90"/>
        <v>642</v>
      </c>
      <c r="H5764" s="59"/>
    </row>
    <row r="5765" spans="1:8">
      <c r="A5765" s="4" t="s">
        <v>68</v>
      </c>
      <c r="B5765" s="135" t="s">
        <v>67</v>
      </c>
      <c r="C5765" s="136">
        <v>44841</v>
      </c>
      <c r="D5765" s="137" cm="1">
        <f t="array" ref="D5765">INDEX(Horimetros!$7:$7,1,'Tabela Horímetros'!F5765)</f>
        <v>0</v>
      </c>
      <c r="F5765">
        <f t="shared" si="90"/>
        <v>642</v>
      </c>
      <c r="H5765" s="59"/>
    </row>
    <row r="5766" spans="1:8">
      <c r="A5766" s="4" t="s">
        <v>72</v>
      </c>
      <c r="B5766" s="135" t="s">
        <v>71</v>
      </c>
      <c r="C5766" s="136">
        <v>44841</v>
      </c>
      <c r="D5766" s="137" cm="1">
        <f t="array" ref="D5766">INDEX(Horimetros!$8:$8,1,'Tabela Horímetros'!F5766)</f>
        <v>0</v>
      </c>
      <c r="F5766">
        <f t="shared" si="90"/>
        <v>642</v>
      </c>
      <c r="H5766" s="59"/>
    </row>
    <row r="5767" spans="1:8">
      <c r="A5767" s="4" t="s">
        <v>76</v>
      </c>
      <c r="B5767" s="135" t="s">
        <v>75</v>
      </c>
      <c r="C5767" s="136">
        <v>44841</v>
      </c>
      <c r="D5767" s="137" t="e" cm="1">
        <f t="array" ref="D5767">INDEX(Horimetros!#REF!,1,'Tabela Horímetros'!F5767)</f>
        <v>#REF!</v>
      </c>
      <c r="F5767">
        <f t="shared" si="90"/>
        <v>642</v>
      </c>
      <c r="H5767" s="59"/>
    </row>
    <row r="5768" spans="1:8">
      <c r="A5768" s="4" t="s">
        <v>80</v>
      </c>
      <c r="B5768" s="135" t="s">
        <v>79</v>
      </c>
      <c r="C5768" s="136">
        <v>44841</v>
      </c>
      <c r="D5768" s="137" t="e" cm="1">
        <f t="array" ref="D5768">INDEX(Horimetros!#REF!,1,'Tabela Horímetros'!F5768)</f>
        <v>#REF!</v>
      </c>
      <c r="F5768">
        <f t="shared" si="90"/>
        <v>642</v>
      </c>
      <c r="H5768" s="59"/>
    </row>
    <row r="5769" spans="1:8">
      <c r="A5769" s="4" t="s">
        <v>84</v>
      </c>
      <c r="B5769" s="135" t="s">
        <v>83</v>
      </c>
      <c r="C5769" s="136">
        <v>44841</v>
      </c>
      <c r="D5769" s="137" t="e" cm="1">
        <f t="array" ref="D5769">INDEX(Horimetros!#REF!,1,'Tabela Horímetros'!F5769)</f>
        <v>#REF!</v>
      </c>
      <c r="F5769">
        <f t="shared" si="90"/>
        <v>642</v>
      </c>
      <c r="H5769" s="59"/>
    </row>
    <row r="5770" spans="1:8">
      <c r="A5770" s="4" t="s">
        <v>86</v>
      </c>
      <c r="B5770" s="135" t="s">
        <v>85</v>
      </c>
      <c r="C5770" s="136">
        <v>44841</v>
      </c>
      <c r="D5770" s="137" t="e" cm="1">
        <f t="array" ref="D5770">INDEX(Horimetros!#REF!,1,'Tabela Horímetros'!F5770)</f>
        <v>#REF!</v>
      </c>
      <c r="F5770">
        <f t="shared" si="90"/>
        <v>642</v>
      </c>
      <c r="H5770" s="59"/>
    </row>
    <row r="5771" spans="1:8">
      <c r="A5771" s="4" t="s">
        <v>59</v>
      </c>
      <c r="B5771" s="135" t="s">
        <v>58</v>
      </c>
      <c r="C5771" s="136">
        <v>44842</v>
      </c>
      <c r="D5771" s="137" cm="1">
        <f t="array" ref="D5771">INDEX(Horimetros!$4:$4,1,'Tabela Horímetros'!F5771)</f>
        <v>0</v>
      </c>
      <c r="F5771">
        <f t="shared" si="90"/>
        <v>643</v>
      </c>
      <c r="H5771" s="59"/>
    </row>
    <row r="5772" spans="1:8">
      <c r="A5772" s="4" t="s">
        <v>61</v>
      </c>
      <c r="B5772" s="135" t="s">
        <v>60</v>
      </c>
      <c r="C5772" s="136">
        <v>44842</v>
      </c>
      <c r="D5772" s="137" cm="1">
        <f t="array" ref="D5772">INDEX(Horimetros!$5:$5,1,'Tabela Horímetros'!F5772)</f>
        <v>0</v>
      </c>
      <c r="F5772">
        <f t="shared" si="90"/>
        <v>643</v>
      </c>
      <c r="H5772" s="59"/>
    </row>
    <row r="5773" spans="1:8">
      <c r="A5773" s="4" t="s">
        <v>63</v>
      </c>
      <c r="B5773" s="135" t="s">
        <v>62</v>
      </c>
      <c r="C5773" s="136">
        <v>44842</v>
      </c>
      <c r="D5773" s="137" cm="1">
        <f t="array" ref="D5773">INDEX(Horimetros!$6:$6,1,'Tabela Horímetros'!F5773)</f>
        <v>0</v>
      </c>
      <c r="F5773">
        <f t="shared" si="90"/>
        <v>643</v>
      </c>
      <c r="H5773" s="59"/>
    </row>
    <row r="5774" spans="1:8">
      <c r="A5774" s="4" t="s">
        <v>68</v>
      </c>
      <c r="B5774" s="135" t="s">
        <v>67</v>
      </c>
      <c r="C5774" s="136">
        <v>44842</v>
      </c>
      <c r="D5774" s="137" cm="1">
        <f t="array" ref="D5774">INDEX(Horimetros!$7:$7,1,'Tabela Horímetros'!F5774)</f>
        <v>0</v>
      </c>
      <c r="F5774">
        <f t="shared" si="90"/>
        <v>643</v>
      </c>
      <c r="H5774" s="59"/>
    </row>
    <row r="5775" spans="1:8">
      <c r="A5775" s="4" t="s">
        <v>72</v>
      </c>
      <c r="B5775" s="135" t="s">
        <v>71</v>
      </c>
      <c r="C5775" s="136">
        <v>44842</v>
      </c>
      <c r="D5775" s="137" cm="1">
        <f t="array" ref="D5775">INDEX(Horimetros!$8:$8,1,'Tabela Horímetros'!F5775)</f>
        <v>0</v>
      </c>
      <c r="F5775">
        <f t="shared" si="90"/>
        <v>643</v>
      </c>
      <c r="H5775" s="59"/>
    </row>
    <row r="5776" spans="1:8">
      <c r="A5776" s="4" t="s">
        <v>76</v>
      </c>
      <c r="B5776" s="135" t="s">
        <v>75</v>
      </c>
      <c r="C5776" s="136">
        <v>44842</v>
      </c>
      <c r="D5776" s="137" t="e" cm="1">
        <f t="array" ref="D5776">INDEX(Horimetros!#REF!,1,'Tabela Horímetros'!F5776)</f>
        <v>#REF!</v>
      </c>
      <c r="F5776">
        <f t="shared" si="90"/>
        <v>643</v>
      </c>
      <c r="H5776" s="59"/>
    </row>
    <row r="5777" spans="1:8">
      <c r="A5777" s="4" t="s">
        <v>80</v>
      </c>
      <c r="B5777" s="135" t="s">
        <v>79</v>
      </c>
      <c r="C5777" s="136">
        <v>44842</v>
      </c>
      <c r="D5777" s="137" t="e" cm="1">
        <f t="array" ref="D5777">INDEX(Horimetros!#REF!,1,'Tabela Horímetros'!F5777)</f>
        <v>#REF!</v>
      </c>
      <c r="F5777">
        <f t="shared" si="90"/>
        <v>643</v>
      </c>
      <c r="H5777" s="59"/>
    </row>
    <row r="5778" spans="1:8">
      <c r="A5778" s="4" t="s">
        <v>84</v>
      </c>
      <c r="B5778" s="135" t="s">
        <v>83</v>
      </c>
      <c r="C5778" s="136">
        <v>44842</v>
      </c>
      <c r="D5778" s="137" t="e" cm="1">
        <f t="array" ref="D5778">INDEX(Horimetros!#REF!,1,'Tabela Horímetros'!F5778)</f>
        <v>#REF!</v>
      </c>
      <c r="F5778">
        <f t="shared" si="90"/>
        <v>643</v>
      </c>
      <c r="H5778" s="59"/>
    </row>
    <row r="5779" spans="1:8">
      <c r="A5779" s="4" t="s">
        <v>86</v>
      </c>
      <c r="B5779" s="135" t="s">
        <v>85</v>
      </c>
      <c r="C5779" s="136">
        <v>44842</v>
      </c>
      <c r="D5779" s="137" t="e" cm="1">
        <f t="array" ref="D5779">INDEX(Horimetros!#REF!,1,'Tabela Horímetros'!F5779)</f>
        <v>#REF!</v>
      </c>
      <c r="F5779">
        <f t="shared" si="90"/>
        <v>643</v>
      </c>
      <c r="H5779" s="59"/>
    </row>
    <row r="5780" spans="1:8">
      <c r="A5780" s="4" t="s">
        <v>59</v>
      </c>
      <c r="B5780" s="135" t="s">
        <v>58</v>
      </c>
      <c r="C5780" s="136">
        <v>44843</v>
      </c>
      <c r="D5780" s="137" cm="1">
        <f t="array" ref="D5780">INDEX(Horimetros!$4:$4,1,'Tabela Horímetros'!F5780)</f>
        <v>0</v>
      </c>
      <c r="F5780">
        <f t="shared" si="90"/>
        <v>644</v>
      </c>
      <c r="H5780" s="59"/>
    </row>
    <row r="5781" spans="1:8">
      <c r="A5781" s="4" t="s">
        <v>61</v>
      </c>
      <c r="B5781" s="135" t="s">
        <v>60</v>
      </c>
      <c r="C5781" s="136">
        <v>44843</v>
      </c>
      <c r="D5781" s="137" cm="1">
        <f t="array" ref="D5781">INDEX(Horimetros!$5:$5,1,'Tabela Horímetros'!F5781)</f>
        <v>0</v>
      </c>
      <c r="F5781">
        <f t="shared" ref="F5781:F5842" si="91">F5772+1</f>
        <v>644</v>
      </c>
      <c r="H5781" s="59"/>
    </row>
    <row r="5782" spans="1:8">
      <c r="A5782" s="4" t="s">
        <v>63</v>
      </c>
      <c r="B5782" s="135" t="s">
        <v>62</v>
      </c>
      <c r="C5782" s="136">
        <v>44843</v>
      </c>
      <c r="D5782" s="137" cm="1">
        <f t="array" ref="D5782">INDEX(Horimetros!$6:$6,1,'Tabela Horímetros'!F5782)</f>
        <v>0</v>
      </c>
      <c r="F5782">
        <f t="shared" si="91"/>
        <v>644</v>
      </c>
      <c r="H5782" s="59"/>
    </row>
    <row r="5783" spans="1:8">
      <c r="A5783" s="4" t="s">
        <v>68</v>
      </c>
      <c r="B5783" s="135" t="s">
        <v>67</v>
      </c>
      <c r="C5783" s="136">
        <v>44843</v>
      </c>
      <c r="D5783" s="137" cm="1">
        <f t="array" ref="D5783">INDEX(Horimetros!$7:$7,1,'Tabela Horímetros'!F5783)</f>
        <v>0</v>
      </c>
      <c r="F5783">
        <f t="shared" si="91"/>
        <v>644</v>
      </c>
      <c r="H5783" s="59"/>
    </row>
    <row r="5784" spans="1:8">
      <c r="A5784" s="4" t="s">
        <v>72</v>
      </c>
      <c r="B5784" s="135" t="s">
        <v>71</v>
      </c>
      <c r="C5784" s="136">
        <v>44843</v>
      </c>
      <c r="D5784" s="137" cm="1">
        <f t="array" ref="D5784">INDEX(Horimetros!$8:$8,1,'Tabela Horímetros'!F5784)</f>
        <v>0</v>
      </c>
      <c r="F5784">
        <f t="shared" si="91"/>
        <v>644</v>
      </c>
      <c r="H5784" s="59"/>
    </row>
    <row r="5785" spans="1:8">
      <c r="A5785" s="4" t="s">
        <v>76</v>
      </c>
      <c r="B5785" s="135" t="s">
        <v>75</v>
      </c>
      <c r="C5785" s="136">
        <v>44843</v>
      </c>
      <c r="D5785" s="137" t="e" cm="1">
        <f t="array" ref="D5785">INDEX(Horimetros!#REF!,1,'Tabela Horímetros'!F5785)</f>
        <v>#REF!</v>
      </c>
      <c r="F5785">
        <f t="shared" si="91"/>
        <v>644</v>
      </c>
      <c r="H5785" s="59"/>
    </row>
    <row r="5786" spans="1:8">
      <c r="A5786" s="4" t="s">
        <v>80</v>
      </c>
      <c r="B5786" s="135" t="s">
        <v>79</v>
      </c>
      <c r="C5786" s="136">
        <v>44843</v>
      </c>
      <c r="D5786" s="137" t="e" cm="1">
        <f t="array" ref="D5786">INDEX(Horimetros!#REF!,1,'Tabela Horímetros'!F5786)</f>
        <v>#REF!</v>
      </c>
      <c r="F5786">
        <f t="shared" si="91"/>
        <v>644</v>
      </c>
      <c r="H5786" s="59"/>
    </row>
    <row r="5787" spans="1:8">
      <c r="A5787" s="4" t="s">
        <v>84</v>
      </c>
      <c r="B5787" s="135" t="s">
        <v>83</v>
      </c>
      <c r="C5787" s="136">
        <v>44843</v>
      </c>
      <c r="D5787" s="137" t="e" cm="1">
        <f t="array" ref="D5787">INDEX(Horimetros!#REF!,1,'Tabela Horímetros'!F5787)</f>
        <v>#REF!</v>
      </c>
      <c r="F5787">
        <f t="shared" si="91"/>
        <v>644</v>
      </c>
      <c r="H5787" s="59"/>
    </row>
    <row r="5788" spans="1:8">
      <c r="A5788" s="4" t="s">
        <v>86</v>
      </c>
      <c r="B5788" s="135" t="s">
        <v>85</v>
      </c>
      <c r="C5788" s="136">
        <v>44843</v>
      </c>
      <c r="D5788" s="137" t="e" cm="1">
        <f t="array" ref="D5788">INDEX(Horimetros!#REF!,1,'Tabela Horímetros'!F5788)</f>
        <v>#REF!</v>
      </c>
      <c r="F5788">
        <f t="shared" si="91"/>
        <v>644</v>
      </c>
      <c r="H5788" s="59"/>
    </row>
    <row r="5789" spans="1:8">
      <c r="A5789" s="4" t="s">
        <v>59</v>
      </c>
      <c r="B5789" s="135" t="s">
        <v>58</v>
      </c>
      <c r="C5789" s="136">
        <v>44844</v>
      </c>
      <c r="D5789" s="137" cm="1">
        <f t="array" ref="D5789">INDEX(Horimetros!$4:$4,1,'Tabela Horímetros'!F5789)</f>
        <v>0</v>
      </c>
      <c r="F5789">
        <f t="shared" si="91"/>
        <v>645</v>
      </c>
      <c r="H5789" s="59"/>
    </row>
    <row r="5790" spans="1:8">
      <c r="A5790" s="4" t="s">
        <v>61</v>
      </c>
      <c r="B5790" s="135" t="s">
        <v>60</v>
      </c>
      <c r="C5790" s="136">
        <v>44844</v>
      </c>
      <c r="D5790" s="137" cm="1">
        <f t="array" ref="D5790">INDEX(Horimetros!$5:$5,1,'Tabela Horímetros'!F5790)</f>
        <v>0</v>
      </c>
      <c r="F5790">
        <f t="shared" si="91"/>
        <v>645</v>
      </c>
      <c r="H5790" s="59"/>
    </row>
    <row r="5791" spans="1:8">
      <c r="A5791" s="4" t="s">
        <v>63</v>
      </c>
      <c r="B5791" s="135" t="s">
        <v>62</v>
      </c>
      <c r="C5791" s="136">
        <v>44844</v>
      </c>
      <c r="D5791" s="137" cm="1">
        <f t="array" ref="D5791">INDEX(Horimetros!$6:$6,1,'Tabela Horímetros'!F5791)</f>
        <v>0</v>
      </c>
      <c r="F5791">
        <f t="shared" si="91"/>
        <v>645</v>
      </c>
      <c r="H5791" s="59"/>
    </row>
    <row r="5792" spans="1:8">
      <c r="A5792" s="4" t="s">
        <v>68</v>
      </c>
      <c r="B5792" s="135" t="s">
        <v>67</v>
      </c>
      <c r="C5792" s="136">
        <v>44844</v>
      </c>
      <c r="D5792" s="137" cm="1">
        <f t="array" ref="D5792">INDEX(Horimetros!$7:$7,1,'Tabela Horímetros'!F5792)</f>
        <v>0</v>
      </c>
      <c r="F5792">
        <f t="shared" si="91"/>
        <v>645</v>
      </c>
      <c r="H5792" s="59"/>
    </row>
    <row r="5793" spans="1:8">
      <c r="A5793" s="4" t="s">
        <v>72</v>
      </c>
      <c r="B5793" s="135" t="s">
        <v>71</v>
      </c>
      <c r="C5793" s="136">
        <v>44844</v>
      </c>
      <c r="D5793" s="137" cm="1">
        <f t="array" ref="D5793">INDEX(Horimetros!$8:$8,1,'Tabela Horímetros'!F5793)</f>
        <v>0</v>
      </c>
      <c r="F5793">
        <f t="shared" si="91"/>
        <v>645</v>
      </c>
      <c r="H5793" s="59"/>
    </row>
    <row r="5794" spans="1:8">
      <c r="A5794" s="4" t="s">
        <v>76</v>
      </c>
      <c r="B5794" s="135" t="s">
        <v>75</v>
      </c>
      <c r="C5794" s="136">
        <v>44844</v>
      </c>
      <c r="D5794" s="137" t="e" cm="1">
        <f t="array" ref="D5794">INDEX(Horimetros!#REF!,1,'Tabela Horímetros'!F5794)</f>
        <v>#REF!</v>
      </c>
      <c r="F5794">
        <f t="shared" si="91"/>
        <v>645</v>
      </c>
      <c r="H5794" s="59"/>
    </row>
    <row r="5795" spans="1:8">
      <c r="A5795" s="4" t="s">
        <v>80</v>
      </c>
      <c r="B5795" s="135" t="s">
        <v>79</v>
      </c>
      <c r="C5795" s="136">
        <v>44844</v>
      </c>
      <c r="D5795" s="137" t="e" cm="1">
        <f t="array" ref="D5795">INDEX(Horimetros!#REF!,1,'Tabela Horímetros'!F5795)</f>
        <v>#REF!</v>
      </c>
      <c r="F5795">
        <f t="shared" si="91"/>
        <v>645</v>
      </c>
      <c r="H5795" s="59"/>
    </row>
    <row r="5796" spans="1:8">
      <c r="A5796" s="4" t="s">
        <v>84</v>
      </c>
      <c r="B5796" s="135" t="s">
        <v>83</v>
      </c>
      <c r="C5796" s="136">
        <v>44844</v>
      </c>
      <c r="D5796" s="137" t="e" cm="1">
        <f t="array" ref="D5796">INDEX(Horimetros!#REF!,1,'Tabela Horímetros'!F5796)</f>
        <v>#REF!</v>
      </c>
      <c r="F5796">
        <f t="shared" si="91"/>
        <v>645</v>
      </c>
      <c r="H5796" s="59"/>
    </row>
    <row r="5797" spans="1:8">
      <c r="A5797" s="4" t="s">
        <v>86</v>
      </c>
      <c r="B5797" s="135" t="s">
        <v>85</v>
      </c>
      <c r="C5797" s="136">
        <v>44844</v>
      </c>
      <c r="D5797" s="137" t="e" cm="1">
        <f t="array" ref="D5797">INDEX(Horimetros!#REF!,1,'Tabela Horímetros'!F5797)</f>
        <v>#REF!</v>
      </c>
      <c r="F5797">
        <f t="shared" si="91"/>
        <v>645</v>
      </c>
      <c r="H5797" s="59"/>
    </row>
    <row r="5798" spans="1:8">
      <c r="A5798" s="4" t="s">
        <v>59</v>
      </c>
      <c r="B5798" s="135" t="s">
        <v>58</v>
      </c>
      <c r="C5798" s="136">
        <v>44845</v>
      </c>
      <c r="D5798" s="137" cm="1">
        <f t="array" ref="D5798">INDEX(Horimetros!$4:$4,1,'Tabela Horímetros'!F5798)</f>
        <v>0</v>
      </c>
      <c r="F5798">
        <f t="shared" si="91"/>
        <v>646</v>
      </c>
      <c r="H5798" s="59"/>
    </row>
    <row r="5799" spans="1:8">
      <c r="A5799" s="4" t="s">
        <v>61</v>
      </c>
      <c r="B5799" s="135" t="s">
        <v>60</v>
      </c>
      <c r="C5799" s="136">
        <v>44845</v>
      </c>
      <c r="D5799" s="137" cm="1">
        <f t="array" ref="D5799">INDEX(Horimetros!$5:$5,1,'Tabela Horímetros'!F5799)</f>
        <v>0</v>
      </c>
      <c r="F5799">
        <f t="shared" si="91"/>
        <v>646</v>
      </c>
      <c r="H5799" s="59"/>
    </row>
    <row r="5800" spans="1:8">
      <c r="A5800" s="4" t="s">
        <v>63</v>
      </c>
      <c r="B5800" s="135" t="s">
        <v>62</v>
      </c>
      <c r="C5800" s="136">
        <v>44845</v>
      </c>
      <c r="D5800" s="137" cm="1">
        <f t="array" ref="D5800">INDEX(Horimetros!$6:$6,1,'Tabela Horímetros'!F5800)</f>
        <v>0</v>
      </c>
      <c r="F5800">
        <f t="shared" si="91"/>
        <v>646</v>
      </c>
      <c r="H5800" s="59"/>
    </row>
    <row r="5801" spans="1:8">
      <c r="A5801" s="4" t="s">
        <v>68</v>
      </c>
      <c r="B5801" s="135" t="s">
        <v>67</v>
      </c>
      <c r="C5801" s="136">
        <v>44845</v>
      </c>
      <c r="D5801" s="137" cm="1">
        <f t="array" ref="D5801">INDEX(Horimetros!$7:$7,1,'Tabela Horímetros'!F5801)</f>
        <v>0</v>
      </c>
      <c r="F5801">
        <f t="shared" si="91"/>
        <v>646</v>
      </c>
      <c r="H5801" s="59"/>
    </row>
    <row r="5802" spans="1:8">
      <c r="A5802" s="4" t="s">
        <v>72</v>
      </c>
      <c r="B5802" s="135" t="s">
        <v>71</v>
      </c>
      <c r="C5802" s="136">
        <v>44845</v>
      </c>
      <c r="D5802" s="137" cm="1">
        <f t="array" ref="D5802">INDEX(Horimetros!$8:$8,1,'Tabela Horímetros'!F5802)</f>
        <v>0</v>
      </c>
      <c r="F5802">
        <f t="shared" si="91"/>
        <v>646</v>
      </c>
      <c r="H5802" s="59"/>
    </row>
    <row r="5803" spans="1:8">
      <c r="A5803" s="4" t="s">
        <v>76</v>
      </c>
      <c r="B5803" s="135" t="s">
        <v>75</v>
      </c>
      <c r="C5803" s="136">
        <v>44845</v>
      </c>
      <c r="D5803" s="137" t="e" cm="1">
        <f t="array" ref="D5803">INDEX(Horimetros!#REF!,1,'Tabela Horímetros'!F5803)</f>
        <v>#REF!</v>
      </c>
      <c r="F5803">
        <f t="shared" si="91"/>
        <v>646</v>
      </c>
      <c r="H5803" s="59"/>
    </row>
    <row r="5804" spans="1:8">
      <c r="A5804" s="4" t="s">
        <v>80</v>
      </c>
      <c r="B5804" s="135" t="s">
        <v>79</v>
      </c>
      <c r="C5804" s="136">
        <v>44845</v>
      </c>
      <c r="D5804" s="137" t="e" cm="1">
        <f t="array" ref="D5804">INDEX(Horimetros!#REF!,1,'Tabela Horímetros'!F5804)</f>
        <v>#REF!</v>
      </c>
      <c r="F5804">
        <f t="shared" si="91"/>
        <v>646</v>
      </c>
      <c r="H5804" s="59"/>
    </row>
    <row r="5805" spans="1:8">
      <c r="A5805" s="4" t="s">
        <v>84</v>
      </c>
      <c r="B5805" s="135" t="s">
        <v>83</v>
      </c>
      <c r="C5805" s="136">
        <v>44845</v>
      </c>
      <c r="D5805" s="137" t="e" cm="1">
        <f t="array" ref="D5805">INDEX(Horimetros!#REF!,1,'Tabela Horímetros'!F5805)</f>
        <v>#REF!</v>
      </c>
      <c r="F5805">
        <f t="shared" si="91"/>
        <v>646</v>
      </c>
      <c r="H5805" s="59"/>
    </row>
    <row r="5806" spans="1:8">
      <c r="A5806" s="4" t="s">
        <v>86</v>
      </c>
      <c r="B5806" s="135" t="s">
        <v>85</v>
      </c>
      <c r="C5806" s="136">
        <v>44845</v>
      </c>
      <c r="D5806" s="137" t="e" cm="1">
        <f t="array" ref="D5806">INDEX(Horimetros!#REF!,1,'Tabela Horímetros'!F5806)</f>
        <v>#REF!</v>
      </c>
      <c r="F5806">
        <f t="shared" si="91"/>
        <v>646</v>
      </c>
      <c r="H5806" s="59"/>
    </row>
    <row r="5807" spans="1:8">
      <c r="A5807" s="4" t="s">
        <v>59</v>
      </c>
      <c r="B5807" s="135" t="s">
        <v>58</v>
      </c>
      <c r="C5807" s="136">
        <v>44846</v>
      </c>
      <c r="D5807" s="137" cm="1">
        <f t="array" ref="D5807">INDEX(Horimetros!$4:$4,1,'Tabela Horímetros'!F5807)</f>
        <v>0</v>
      </c>
      <c r="F5807">
        <f t="shared" si="91"/>
        <v>647</v>
      </c>
      <c r="H5807" s="59"/>
    </row>
    <row r="5808" spans="1:8">
      <c r="A5808" s="4" t="s">
        <v>61</v>
      </c>
      <c r="B5808" s="135" t="s">
        <v>60</v>
      </c>
      <c r="C5808" s="136">
        <v>44846</v>
      </c>
      <c r="D5808" s="137" cm="1">
        <f t="array" ref="D5808">INDEX(Horimetros!$5:$5,1,'Tabela Horímetros'!F5808)</f>
        <v>0</v>
      </c>
      <c r="F5808">
        <f t="shared" si="91"/>
        <v>647</v>
      </c>
      <c r="H5808" s="59"/>
    </row>
    <row r="5809" spans="1:8">
      <c r="A5809" s="4" t="s">
        <v>63</v>
      </c>
      <c r="B5809" s="135" t="s">
        <v>62</v>
      </c>
      <c r="C5809" s="136">
        <v>44846</v>
      </c>
      <c r="D5809" s="137" cm="1">
        <f t="array" ref="D5809">INDEX(Horimetros!$6:$6,1,'Tabela Horímetros'!F5809)</f>
        <v>0</v>
      </c>
      <c r="F5809">
        <f t="shared" si="91"/>
        <v>647</v>
      </c>
      <c r="H5809" s="59"/>
    </row>
    <row r="5810" spans="1:8">
      <c r="A5810" s="4" t="s">
        <v>68</v>
      </c>
      <c r="B5810" s="135" t="s">
        <v>67</v>
      </c>
      <c r="C5810" s="136">
        <v>44846</v>
      </c>
      <c r="D5810" s="137" cm="1">
        <f t="array" ref="D5810">INDEX(Horimetros!$7:$7,1,'Tabela Horímetros'!F5810)</f>
        <v>0</v>
      </c>
      <c r="F5810">
        <f t="shared" si="91"/>
        <v>647</v>
      </c>
      <c r="H5810" s="59"/>
    </row>
    <row r="5811" spans="1:8">
      <c r="A5811" s="4" t="s">
        <v>72</v>
      </c>
      <c r="B5811" s="135" t="s">
        <v>71</v>
      </c>
      <c r="C5811" s="136">
        <v>44846</v>
      </c>
      <c r="D5811" s="137" cm="1">
        <f t="array" ref="D5811">INDEX(Horimetros!$8:$8,1,'Tabela Horímetros'!F5811)</f>
        <v>0</v>
      </c>
      <c r="F5811">
        <f t="shared" si="91"/>
        <v>647</v>
      </c>
      <c r="H5811" s="59"/>
    </row>
    <row r="5812" spans="1:8">
      <c r="A5812" s="4" t="s">
        <v>76</v>
      </c>
      <c r="B5812" s="135" t="s">
        <v>75</v>
      </c>
      <c r="C5812" s="136">
        <v>44846</v>
      </c>
      <c r="D5812" s="137" t="e" cm="1">
        <f t="array" ref="D5812">INDEX(Horimetros!#REF!,1,'Tabela Horímetros'!F5812)</f>
        <v>#REF!</v>
      </c>
      <c r="F5812">
        <f t="shared" si="91"/>
        <v>647</v>
      </c>
      <c r="H5812" s="59"/>
    </row>
    <row r="5813" spans="1:8">
      <c r="A5813" s="4" t="s">
        <v>80</v>
      </c>
      <c r="B5813" s="135" t="s">
        <v>79</v>
      </c>
      <c r="C5813" s="136">
        <v>44846</v>
      </c>
      <c r="D5813" s="137" t="e" cm="1">
        <f t="array" ref="D5813">INDEX(Horimetros!#REF!,1,'Tabela Horímetros'!F5813)</f>
        <v>#REF!</v>
      </c>
      <c r="F5813">
        <f t="shared" si="91"/>
        <v>647</v>
      </c>
      <c r="H5813" s="59"/>
    </row>
    <row r="5814" spans="1:8">
      <c r="A5814" s="4" t="s">
        <v>84</v>
      </c>
      <c r="B5814" s="135" t="s">
        <v>83</v>
      </c>
      <c r="C5814" s="136">
        <v>44846</v>
      </c>
      <c r="D5814" s="137" t="e" cm="1">
        <f t="array" ref="D5814">INDEX(Horimetros!#REF!,1,'Tabela Horímetros'!F5814)</f>
        <v>#REF!</v>
      </c>
      <c r="F5814">
        <f t="shared" si="91"/>
        <v>647</v>
      </c>
      <c r="H5814" s="59"/>
    </row>
    <row r="5815" spans="1:8">
      <c r="A5815" s="4" t="s">
        <v>86</v>
      </c>
      <c r="B5815" s="135" t="s">
        <v>85</v>
      </c>
      <c r="C5815" s="136">
        <v>44846</v>
      </c>
      <c r="D5815" s="137" t="e" cm="1">
        <f t="array" ref="D5815">INDEX(Horimetros!#REF!,1,'Tabela Horímetros'!F5815)</f>
        <v>#REF!</v>
      </c>
      <c r="F5815">
        <f t="shared" si="91"/>
        <v>647</v>
      </c>
      <c r="H5815" s="59"/>
    </row>
    <row r="5816" spans="1:8">
      <c r="A5816" s="4" t="s">
        <v>59</v>
      </c>
      <c r="B5816" s="135" t="s">
        <v>58</v>
      </c>
      <c r="C5816" s="136">
        <v>44847</v>
      </c>
      <c r="D5816" s="137" cm="1">
        <f t="array" ref="D5816">INDEX(Horimetros!$4:$4,1,'Tabela Horímetros'!F5816)</f>
        <v>0</v>
      </c>
      <c r="F5816">
        <f t="shared" si="91"/>
        <v>648</v>
      </c>
      <c r="H5816" s="59"/>
    </row>
    <row r="5817" spans="1:8">
      <c r="A5817" s="4" t="s">
        <v>61</v>
      </c>
      <c r="B5817" s="135" t="s">
        <v>60</v>
      </c>
      <c r="C5817" s="136">
        <v>44847</v>
      </c>
      <c r="D5817" s="137" cm="1">
        <f t="array" ref="D5817">INDEX(Horimetros!$5:$5,1,'Tabela Horímetros'!F5817)</f>
        <v>0</v>
      </c>
      <c r="F5817">
        <f t="shared" si="91"/>
        <v>648</v>
      </c>
      <c r="H5817" s="59"/>
    </row>
    <row r="5818" spans="1:8">
      <c r="A5818" s="4" t="s">
        <v>63</v>
      </c>
      <c r="B5818" s="135" t="s">
        <v>62</v>
      </c>
      <c r="C5818" s="136">
        <v>44847</v>
      </c>
      <c r="D5818" s="137" cm="1">
        <f t="array" ref="D5818">INDEX(Horimetros!$6:$6,1,'Tabela Horímetros'!F5818)</f>
        <v>0</v>
      </c>
      <c r="F5818">
        <f t="shared" si="91"/>
        <v>648</v>
      </c>
      <c r="H5818" s="59"/>
    </row>
    <row r="5819" spans="1:8">
      <c r="A5819" s="4" t="s">
        <v>68</v>
      </c>
      <c r="B5819" s="135" t="s">
        <v>67</v>
      </c>
      <c r="C5819" s="136">
        <v>44847</v>
      </c>
      <c r="D5819" s="137" cm="1">
        <f t="array" ref="D5819">INDEX(Horimetros!$7:$7,1,'Tabela Horímetros'!F5819)</f>
        <v>0</v>
      </c>
      <c r="F5819">
        <f t="shared" si="91"/>
        <v>648</v>
      </c>
      <c r="H5819" s="59"/>
    </row>
    <row r="5820" spans="1:8">
      <c r="A5820" s="4" t="s">
        <v>72</v>
      </c>
      <c r="B5820" s="135" t="s">
        <v>71</v>
      </c>
      <c r="C5820" s="136">
        <v>44847</v>
      </c>
      <c r="D5820" s="137" cm="1">
        <f t="array" ref="D5820">INDEX(Horimetros!$8:$8,1,'Tabela Horímetros'!F5820)</f>
        <v>0</v>
      </c>
      <c r="F5820">
        <f t="shared" si="91"/>
        <v>648</v>
      </c>
      <c r="H5820" s="59"/>
    </row>
    <row r="5821" spans="1:8">
      <c r="A5821" s="4" t="s">
        <v>76</v>
      </c>
      <c r="B5821" s="135" t="s">
        <v>75</v>
      </c>
      <c r="C5821" s="136">
        <v>44847</v>
      </c>
      <c r="D5821" s="137" t="e" cm="1">
        <f t="array" ref="D5821">INDEX(Horimetros!#REF!,1,'Tabela Horímetros'!F5821)</f>
        <v>#REF!</v>
      </c>
      <c r="F5821">
        <f t="shared" si="91"/>
        <v>648</v>
      </c>
      <c r="H5821" s="59"/>
    </row>
    <row r="5822" spans="1:8">
      <c r="A5822" s="4" t="s">
        <v>80</v>
      </c>
      <c r="B5822" s="135" t="s">
        <v>79</v>
      </c>
      <c r="C5822" s="136">
        <v>44847</v>
      </c>
      <c r="D5822" s="137" t="e" cm="1">
        <f t="array" ref="D5822">INDEX(Horimetros!#REF!,1,'Tabela Horímetros'!F5822)</f>
        <v>#REF!</v>
      </c>
      <c r="F5822">
        <f t="shared" si="91"/>
        <v>648</v>
      </c>
      <c r="H5822" s="59"/>
    </row>
    <row r="5823" spans="1:8">
      <c r="A5823" s="4" t="s">
        <v>84</v>
      </c>
      <c r="B5823" s="135" t="s">
        <v>83</v>
      </c>
      <c r="C5823" s="136">
        <v>44847</v>
      </c>
      <c r="D5823" s="137" t="e" cm="1">
        <f t="array" ref="D5823">INDEX(Horimetros!#REF!,1,'Tabela Horímetros'!F5823)</f>
        <v>#REF!</v>
      </c>
      <c r="F5823">
        <f t="shared" si="91"/>
        <v>648</v>
      </c>
      <c r="H5823" s="59"/>
    </row>
    <row r="5824" spans="1:8">
      <c r="A5824" s="4" t="s">
        <v>86</v>
      </c>
      <c r="B5824" s="135" t="s">
        <v>85</v>
      </c>
      <c r="C5824" s="136">
        <v>44847</v>
      </c>
      <c r="D5824" s="137" t="e" cm="1">
        <f t="array" ref="D5824">INDEX(Horimetros!#REF!,1,'Tabela Horímetros'!F5824)</f>
        <v>#REF!</v>
      </c>
      <c r="F5824">
        <f t="shared" si="91"/>
        <v>648</v>
      </c>
      <c r="H5824" s="59"/>
    </row>
    <row r="5825" spans="1:8">
      <c r="A5825" s="4" t="s">
        <v>59</v>
      </c>
      <c r="B5825" s="135" t="s">
        <v>58</v>
      </c>
      <c r="C5825" s="136">
        <v>44848</v>
      </c>
      <c r="D5825" s="137" cm="1">
        <f t="array" ref="D5825">INDEX(Horimetros!$4:$4,1,'Tabela Horímetros'!F5825)</f>
        <v>0</v>
      </c>
      <c r="F5825">
        <f t="shared" si="91"/>
        <v>649</v>
      </c>
      <c r="H5825" s="59"/>
    </row>
    <row r="5826" spans="1:8">
      <c r="A5826" s="4" t="s">
        <v>61</v>
      </c>
      <c r="B5826" s="135" t="s">
        <v>60</v>
      </c>
      <c r="C5826" s="136">
        <v>44848</v>
      </c>
      <c r="D5826" s="137" cm="1">
        <f t="array" ref="D5826">INDEX(Horimetros!$5:$5,1,'Tabela Horímetros'!F5826)</f>
        <v>0</v>
      </c>
      <c r="F5826">
        <f t="shared" si="91"/>
        <v>649</v>
      </c>
      <c r="H5826" s="59"/>
    </row>
    <row r="5827" spans="1:8">
      <c r="A5827" s="4" t="s">
        <v>63</v>
      </c>
      <c r="B5827" s="135" t="s">
        <v>62</v>
      </c>
      <c r="C5827" s="136">
        <v>44848</v>
      </c>
      <c r="D5827" s="137" cm="1">
        <f t="array" ref="D5827">INDEX(Horimetros!$6:$6,1,'Tabela Horímetros'!F5827)</f>
        <v>0</v>
      </c>
      <c r="F5827">
        <f t="shared" si="91"/>
        <v>649</v>
      </c>
      <c r="H5827" s="59"/>
    </row>
    <row r="5828" spans="1:8">
      <c r="A5828" s="4" t="s">
        <v>68</v>
      </c>
      <c r="B5828" s="135" t="s">
        <v>67</v>
      </c>
      <c r="C5828" s="136">
        <v>44848</v>
      </c>
      <c r="D5828" s="137" cm="1">
        <f t="array" ref="D5828">INDEX(Horimetros!$7:$7,1,'Tabela Horímetros'!F5828)</f>
        <v>0</v>
      </c>
      <c r="F5828">
        <f t="shared" si="91"/>
        <v>649</v>
      </c>
      <c r="H5828" s="59"/>
    </row>
    <row r="5829" spans="1:8">
      <c r="A5829" s="4" t="s">
        <v>72</v>
      </c>
      <c r="B5829" s="135" t="s">
        <v>71</v>
      </c>
      <c r="C5829" s="136">
        <v>44848</v>
      </c>
      <c r="D5829" s="137" cm="1">
        <f t="array" ref="D5829">INDEX(Horimetros!$8:$8,1,'Tabela Horímetros'!F5829)</f>
        <v>0</v>
      </c>
      <c r="F5829">
        <f t="shared" si="91"/>
        <v>649</v>
      </c>
      <c r="H5829" s="59"/>
    </row>
    <row r="5830" spans="1:8">
      <c r="A5830" s="4" t="s">
        <v>76</v>
      </c>
      <c r="B5830" s="135" t="s">
        <v>75</v>
      </c>
      <c r="C5830" s="136">
        <v>44848</v>
      </c>
      <c r="D5830" s="137" t="e" cm="1">
        <f t="array" ref="D5830">INDEX(Horimetros!#REF!,1,'Tabela Horímetros'!F5830)</f>
        <v>#REF!</v>
      </c>
      <c r="F5830">
        <f t="shared" si="91"/>
        <v>649</v>
      </c>
      <c r="H5830" s="59"/>
    </row>
    <row r="5831" spans="1:8">
      <c r="A5831" s="4" t="s">
        <v>80</v>
      </c>
      <c r="B5831" s="135" t="s">
        <v>79</v>
      </c>
      <c r="C5831" s="136">
        <v>44848</v>
      </c>
      <c r="D5831" s="137" t="e" cm="1">
        <f t="array" ref="D5831">INDEX(Horimetros!#REF!,1,'Tabela Horímetros'!F5831)</f>
        <v>#REF!</v>
      </c>
      <c r="F5831">
        <f t="shared" si="91"/>
        <v>649</v>
      </c>
      <c r="H5831" s="59"/>
    </row>
    <row r="5832" spans="1:8">
      <c r="A5832" s="4" t="s">
        <v>84</v>
      </c>
      <c r="B5832" s="135" t="s">
        <v>83</v>
      </c>
      <c r="C5832" s="136">
        <v>44848</v>
      </c>
      <c r="D5832" s="137" t="e" cm="1">
        <f t="array" ref="D5832">INDEX(Horimetros!#REF!,1,'Tabela Horímetros'!F5832)</f>
        <v>#REF!</v>
      </c>
      <c r="F5832">
        <f t="shared" si="91"/>
        <v>649</v>
      </c>
      <c r="H5832" s="59"/>
    </row>
    <row r="5833" spans="1:8">
      <c r="A5833" s="4" t="s">
        <v>86</v>
      </c>
      <c r="B5833" s="135" t="s">
        <v>85</v>
      </c>
      <c r="C5833" s="136">
        <v>44848</v>
      </c>
      <c r="D5833" s="137" t="e" cm="1">
        <f t="array" ref="D5833">INDEX(Horimetros!#REF!,1,'Tabela Horímetros'!F5833)</f>
        <v>#REF!</v>
      </c>
      <c r="F5833">
        <f t="shared" si="91"/>
        <v>649</v>
      </c>
      <c r="H5833" s="59"/>
    </row>
    <row r="5834" spans="1:8">
      <c r="A5834" s="4" t="s">
        <v>59</v>
      </c>
      <c r="B5834" s="135" t="s">
        <v>58</v>
      </c>
      <c r="C5834" s="136">
        <v>44849</v>
      </c>
      <c r="D5834" s="137" cm="1">
        <f t="array" ref="D5834">INDEX(Horimetros!$4:$4,1,'Tabela Horímetros'!F5834)</f>
        <v>0</v>
      </c>
      <c r="F5834">
        <f t="shared" si="91"/>
        <v>650</v>
      </c>
      <c r="H5834" s="59"/>
    </row>
    <row r="5835" spans="1:8">
      <c r="A5835" s="4" t="s">
        <v>61</v>
      </c>
      <c r="B5835" s="135" t="s">
        <v>60</v>
      </c>
      <c r="C5835" s="136">
        <v>44849</v>
      </c>
      <c r="D5835" s="137" cm="1">
        <f t="array" ref="D5835">INDEX(Horimetros!$5:$5,1,'Tabela Horímetros'!F5835)</f>
        <v>0</v>
      </c>
      <c r="F5835">
        <f t="shared" si="91"/>
        <v>650</v>
      </c>
      <c r="H5835" s="59"/>
    </row>
    <row r="5836" spans="1:8">
      <c r="A5836" s="4" t="s">
        <v>63</v>
      </c>
      <c r="B5836" s="135" t="s">
        <v>62</v>
      </c>
      <c r="C5836" s="136">
        <v>44849</v>
      </c>
      <c r="D5836" s="137" cm="1">
        <f t="array" ref="D5836">INDEX(Horimetros!$6:$6,1,'Tabela Horímetros'!F5836)</f>
        <v>0</v>
      </c>
      <c r="F5836">
        <f t="shared" si="91"/>
        <v>650</v>
      </c>
      <c r="H5836" s="59"/>
    </row>
    <row r="5837" spans="1:8">
      <c r="A5837" s="4" t="s">
        <v>68</v>
      </c>
      <c r="B5837" s="135" t="s">
        <v>67</v>
      </c>
      <c r="C5837" s="136">
        <v>44849</v>
      </c>
      <c r="D5837" s="137" cm="1">
        <f t="array" ref="D5837">INDEX(Horimetros!$7:$7,1,'Tabela Horímetros'!F5837)</f>
        <v>0</v>
      </c>
      <c r="F5837">
        <f t="shared" si="91"/>
        <v>650</v>
      </c>
      <c r="H5837" s="59"/>
    </row>
    <row r="5838" spans="1:8">
      <c r="A5838" s="4" t="s">
        <v>72</v>
      </c>
      <c r="B5838" s="135" t="s">
        <v>71</v>
      </c>
      <c r="C5838" s="136">
        <v>44849</v>
      </c>
      <c r="D5838" s="137" cm="1">
        <f t="array" ref="D5838">INDEX(Horimetros!$8:$8,1,'Tabela Horímetros'!F5838)</f>
        <v>0</v>
      </c>
      <c r="F5838">
        <f t="shared" si="91"/>
        <v>650</v>
      </c>
      <c r="H5838" s="59"/>
    </row>
    <row r="5839" spans="1:8">
      <c r="A5839" s="4" t="s">
        <v>76</v>
      </c>
      <c r="B5839" s="135" t="s">
        <v>75</v>
      </c>
      <c r="C5839" s="136">
        <v>44849</v>
      </c>
      <c r="D5839" s="137" t="e" cm="1">
        <f t="array" ref="D5839">INDEX(Horimetros!#REF!,1,'Tabela Horímetros'!F5839)</f>
        <v>#REF!</v>
      </c>
      <c r="F5839">
        <f t="shared" si="91"/>
        <v>650</v>
      </c>
      <c r="H5839" s="59"/>
    </row>
    <row r="5840" spans="1:8">
      <c r="A5840" s="4" t="s">
        <v>80</v>
      </c>
      <c r="B5840" s="135" t="s">
        <v>79</v>
      </c>
      <c r="C5840" s="136">
        <v>44849</v>
      </c>
      <c r="D5840" s="137" t="e" cm="1">
        <f t="array" ref="D5840">INDEX(Horimetros!#REF!,1,'Tabela Horímetros'!F5840)</f>
        <v>#REF!</v>
      </c>
      <c r="F5840">
        <f t="shared" si="91"/>
        <v>650</v>
      </c>
    </row>
    <row r="5841" spans="1:6">
      <c r="A5841" s="4" t="s">
        <v>84</v>
      </c>
      <c r="B5841" s="135" t="s">
        <v>83</v>
      </c>
      <c r="C5841" s="136">
        <v>44849</v>
      </c>
      <c r="D5841" s="137" t="e" cm="1">
        <f t="array" ref="D5841">INDEX(Horimetros!#REF!,1,'Tabela Horímetros'!F5841)</f>
        <v>#REF!</v>
      </c>
      <c r="F5841">
        <f t="shared" si="91"/>
        <v>650</v>
      </c>
    </row>
    <row r="5842" spans="1:6">
      <c r="A5842" s="4" t="s">
        <v>86</v>
      </c>
      <c r="B5842" s="135" t="s">
        <v>85</v>
      </c>
      <c r="C5842" s="136">
        <v>44849</v>
      </c>
      <c r="D5842" s="137" t="e" cm="1">
        <f t="array" ref="D5842">INDEX(Horimetros!#REF!,1,'Tabela Horímetros'!F5842)</f>
        <v>#REF!</v>
      </c>
      <c r="F5842">
        <f t="shared" si="91"/>
        <v>650</v>
      </c>
    </row>
    <row r="5843" spans="1:6">
      <c r="B5843" s="135"/>
    </row>
    <row r="5844" spans="1:6">
      <c r="B5844" s="135"/>
    </row>
    <row r="5845" spans="1:6">
      <c r="B5845" s="135"/>
    </row>
    <row r="5846" spans="1:6">
      <c r="B5846" s="135"/>
    </row>
    <row r="5847" spans="1:6">
      <c r="B5847" s="135"/>
    </row>
    <row r="5848" spans="1:6">
      <c r="B5848" s="135"/>
    </row>
    <row r="5849" spans="1:6">
      <c r="B5849" s="135"/>
    </row>
    <row r="5850" spans="1:6">
      <c r="B5850" s="135"/>
    </row>
    <row r="5851" spans="1:6">
      <c r="B5851" s="135"/>
    </row>
    <row r="5852" spans="1:6">
      <c r="B5852" s="135"/>
    </row>
    <row r="5853" spans="1:6">
      <c r="B5853" s="135"/>
    </row>
    <row r="5854" spans="1:6">
      <c r="B5854" s="135"/>
    </row>
    <row r="5855" spans="1:6">
      <c r="B5855" s="135"/>
    </row>
    <row r="5856" spans="1:6">
      <c r="B5856" s="135"/>
    </row>
    <row r="5857" spans="2:2">
      <c r="B5857" s="135"/>
    </row>
    <row r="5858" spans="2:2">
      <c r="B5858" s="135"/>
    </row>
    <row r="5859" spans="2:2">
      <c r="B5859" s="135"/>
    </row>
    <row r="5860" spans="2:2">
      <c r="B5860" s="135"/>
    </row>
    <row r="5861" spans="2:2">
      <c r="B5861" s="135"/>
    </row>
    <row r="5862" spans="2:2">
      <c r="B5862" s="135"/>
    </row>
    <row r="5863" spans="2:2">
      <c r="B5863" s="135"/>
    </row>
    <row r="5864" spans="2:2">
      <c r="B5864" s="135"/>
    </row>
    <row r="5865" spans="2:2">
      <c r="B5865" s="135"/>
    </row>
    <row r="5866" spans="2:2">
      <c r="B5866" s="135"/>
    </row>
    <row r="5867" spans="2:2">
      <c r="B5867" s="135"/>
    </row>
    <row r="5868" spans="2:2">
      <c r="B5868" s="135"/>
    </row>
    <row r="5869" spans="2:2">
      <c r="B5869" s="135"/>
    </row>
    <row r="5870" spans="2:2">
      <c r="B5870" s="135"/>
    </row>
    <row r="5871" spans="2:2">
      <c r="B5871" s="135"/>
    </row>
    <row r="5872" spans="2:2">
      <c r="B5872" s="135"/>
    </row>
    <row r="5873" spans="2:2">
      <c r="B5873" s="135"/>
    </row>
    <row r="5874" spans="2:2">
      <c r="B5874" s="135"/>
    </row>
    <row r="5875" spans="2:2">
      <c r="B5875" s="135"/>
    </row>
    <row r="5876" spans="2:2">
      <c r="B5876" s="135"/>
    </row>
    <row r="5877" spans="2:2">
      <c r="B5877" s="135"/>
    </row>
    <row r="5878" spans="2:2">
      <c r="B5878" s="135"/>
    </row>
    <row r="5879" spans="2:2">
      <c r="B5879" s="135"/>
    </row>
    <row r="5880" spans="2:2">
      <c r="B5880" s="135"/>
    </row>
    <row r="5881" spans="2:2">
      <c r="B5881" s="135"/>
    </row>
    <row r="5882" spans="2:2">
      <c r="B5882" s="135"/>
    </row>
    <row r="5883" spans="2:2">
      <c r="B5883" s="135"/>
    </row>
    <row r="5884" spans="2:2">
      <c r="B5884" s="135"/>
    </row>
    <row r="5885" spans="2:2">
      <c r="B5885" s="135"/>
    </row>
    <row r="5886" spans="2:2">
      <c r="B5886" s="135"/>
    </row>
    <row r="5887" spans="2:2">
      <c r="B5887" s="135"/>
    </row>
    <row r="5888" spans="2:2">
      <c r="B5888" s="135"/>
    </row>
    <row r="5889" spans="2:2">
      <c r="B5889" s="135"/>
    </row>
    <row r="5890" spans="2:2">
      <c r="B5890" s="135"/>
    </row>
    <row r="5891" spans="2:2">
      <c r="B5891" s="135"/>
    </row>
    <row r="5892" spans="2:2">
      <c r="B5892" s="135"/>
    </row>
    <row r="5893" spans="2:2">
      <c r="B5893" s="135"/>
    </row>
    <row r="5894" spans="2:2">
      <c r="B5894" s="135"/>
    </row>
    <row r="5895" spans="2:2">
      <c r="B5895" s="135"/>
    </row>
    <row r="5896" spans="2:2">
      <c r="B5896" s="135"/>
    </row>
    <row r="5897" spans="2:2">
      <c r="B5897" s="135"/>
    </row>
    <row r="5898" spans="2:2">
      <c r="B5898" s="135"/>
    </row>
    <row r="5899" spans="2:2">
      <c r="B5899" s="135"/>
    </row>
    <row r="5900" spans="2:2">
      <c r="B5900" s="135"/>
    </row>
    <row r="5901" spans="2:2">
      <c r="B5901" s="135"/>
    </row>
    <row r="5902" spans="2:2">
      <c r="B5902" s="135"/>
    </row>
    <row r="5903" spans="2:2">
      <c r="B5903" s="135"/>
    </row>
    <row r="5904" spans="2:2">
      <c r="B5904" s="135"/>
    </row>
    <row r="5905" spans="2:2">
      <c r="B5905" s="135"/>
    </row>
    <row r="5906" spans="2:2">
      <c r="B5906" s="135"/>
    </row>
    <row r="5907" spans="2:2">
      <c r="B5907" s="135"/>
    </row>
    <row r="5908" spans="2:2">
      <c r="B5908" s="135"/>
    </row>
    <row r="5909" spans="2:2">
      <c r="B5909" s="135"/>
    </row>
    <row r="5910" spans="2:2">
      <c r="B5910" s="135"/>
    </row>
    <row r="5911" spans="2:2">
      <c r="B5911" s="135"/>
    </row>
    <row r="5912" spans="2:2">
      <c r="B5912" s="135"/>
    </row>
    <row r="5913" spans="2:2">
      <c r="B5913" s="135"/>
    </row>
    <row r="5914" spans="2:2">
      <c r="B5914" s="135"/>
    </row>
    <row r="5915" spans="2:2">
      <c r="B5915" s="135"/>
    </row>
    <row r="5916" spans="2:2">
      <c r="B5916" s="135"/>
    </row>
    <row r="5917" spans="2:2">
      <c r="B5917" s="135"/>
    </row>
    <row r="5918" spans="2:2">
      <c r="B5918" s="135"/>
    </row>
    <row r="5919" spans="2:2">
      <c r="B5919" s="135"/>
    </row>
    <row r="5920" spans="2:2">
      <c r="B5920" s="135"/>
    </row>
    <row r="5921" spans="2:2">
      <c r="B5921" s="135"/>
    </row>
    <row r="5922" spans="2:2">
      <c r="B5922" s="135"/>
    </row>
    <row r="5923" spans="2:2">
      <c r="B5923" s="135"/>
    </row>
    <row r="5924" spans="2:2">
      <c r="B5924" s="135"/>
    </row>
    <row r="5925" spans="2:2">
      <c r="B5925" s="135"/>
    </row>
    <row r="5926" spans="2:2">
      <c r="B5926" s="135"/>
    </row>
    <row r="5927" spans="2:2">
      <c r="B5927" s="135"/>
    </row>
    <row r="5928" spans="2:2">
      <c r="B5928" s="135"/>
    </row>
    <row r="5929" spans="2:2">
      <c r="B5929" s="135"/>
    </row>
    <row r="5930" spans="2:2">
      <c r="B5930" s="135"/>
    </row>
    <row r="5931" spans="2:2">
      <c r="B5931" s="135"/>
    </row>
    <row r="5932" spans="2:2">
      <c r="B5932" s="135"/>
    </row>
    <row r="5933" spans="2:2">
      <c r="B5933" s="135"/>
    </row>
    <row r="5934" spans="2:2">
      <c r="B5934" s="135"/>
    </row>
    <row r="5935" spans="2:2">
      <c r="B5935" s="135"/>
    </row>
    <row r="5936" spans="2:2">
      <c r="B5936" s="135"/>
    </row>
    <row r="5937" spans="2:2">
      <c r="B5937" s="135"/>
    </row>
    <row r="5938" spans="2:2">
      <c r="B5938" s="135"/>
    </row>
    <row r="5939" spans="2:2">
      <c r="B5939" s="135"/>
    </row>
    <row r="5940" spans="2:2">
      <c r="B5940" s="135"/>
    </row>
    <row r="5941" spans="2:2">
      <c r="B5941" s="135"/>
    </row>
    <row r="5942" spans="2:2">
      <c r="B5942" s="135"/>
    </row>
    <row r="5943" spans="2:2">
      <c r="B5943" s="135"/>
    </row>
    <row r="5944" spans="2:2">
      <c r="B5944" s="135"/>
    </row>
    <row r="5945" spans="2:2">
      <c r="B5945" s="135"/>
    </row>
    <row r="5946" spans="2:2">
      <c r="B5946" s="135"/>
    </row>
    <row r="5947" spans="2:2">
      <c r="B5947" s="135"/>
    </row>
    <row r="5948" spans="2:2">
      <c r="B5948" s="135"/>
    </row>
    <row r="5949" spans="2:2">
      <c r="B5949" s="135"/>
    </row>
    <row r="5950" spans="2:2">
      <c r="B5950" s="135"/>
    </row>
    <row r="5951" spans="2:2">
      <c r="B5951" s="135"/>
    </row>
    <row r="5952" spans="2:2">
      <c r="B5952" s="135"/>
    </row>
    <row r="5953" spans="2:2">
      <c r="B5953" s="135"/>
    </row>
    <row r="5954" spans="2:2">
      <c r="B5954" s="135"/>
    </row>
    <row r="5955" spans="2:2">
      <c r="B5955" s="135"/>
    </row>
    <row r="5956" spans="2:2">
      <c r="B5956" s="135"/>
    </row>
    <row r="5957" spans="2:2">
      <c r="B5957" s="135"/>
    </row>
    <row r="5958" spans="2:2">
      <c r="B5958" s="135"/>
    </row>
    <row r="5959" spans="2:2">
      <c r="B5959" s="135"/>
    </row>
    <row r="5960" spans="2:2">
      <c r="B5960" s="135"/>
    </row>
    <row r="5961" spans="2:2">
      <c r="B5961" s="135"/>
    </row>
    <row r="5962" spans="2:2">
      <c r="B5962" s="135"/>
    </row>
    <row r="5963" spans="2:2">
      <c r="B5963" s="135"/>
    </row>
    <row r="5964" spans="2:2">
      <c r="B5964" s="135"/>
    </row>
    <row r="5965" spans="2:2">
      <c r="B5965" s="135"/>
    </row>
    <row r="5966" spans="2:2">
      <c r="B5966" s="135"/>
    </row>
    <row r="5967" spans="2:2">
      <c r="B5967" s="135"/>
    </row>
    <row r="5968" spans="2:2">
      <c r="B5968" s="135"/>
    </row>
    <row r="5969" spans="2:2">
      <c r="B5969" s="135"/>
    </row>
    <row r="5970" spans="2:2">
      <c r="B5970" s="135"/>
    </row>
    <row r="5971" spans="2:2">
      <c r="B5971" s="135"/>
    </row>
    <row r="5972" spans="2:2">
      <c r="B5972" s="135"/>
    </row>
    <row r="5973" spans="2:2">
      <c r="B5973" s="135"/>
    </row>
    <row r="5974" spans="2:2">
      <c r="B5974" s="135"/>
    </row>
    <row r="5975" spans="2:2">
      <c r="B5975" s="135"/>
    </row>
    <row r="5976" spans="2:2">
      <c r="B5976" s="135"/>
    </row>
    <row r="5977" spans="2:2">
      <c r="B5977" s="135"/>
    </row>
    <row r="5978" spans="2:2">
      <c r="B5978" s="135"/>
    </row>
    <row r="5979" spans="2:2">
      <c r="B5979" s="135"/>
    </row>
    <row r="5980" spans="2:2">
      <c r="B5980" s="135"/>
    </row>
    <row r="5981" spans="2:2">
      <c r="B5981" s="135"/>
    </row>
    <row r="5982" spans="2:2">
      <c r="B5982" s="135"/>
    </row>
    <row r="5983" spans="2:2">
      <c r="B5983" s="135"/>
    </row>
    <row r="5984" spans="2:2">
      <c r="B5984" s="135"/>
    </row>
    <row r="5985" spans="2:2">
      <c r="B5985" s="135"/>
    </row>
    <row r="5986" spans="2:2">
      <c r="B5986" s="135"/>
    </row>
    <row r="5987" spans="2:2">
      <c r="B5987" s="135"/>
    </row>
    <row r="5988" spans="2:2">
      <c r="B5988" s="135"/>
    </row>
    <row r="5989" spans="2:2">
      <c r="B5989" s="135"/>
    </row>
    <row r="5990" spans="2:2">
      <c r="B5990" s="135"/>
    </row>
    <row r="5991" spans="2:2">
      <c r="B5991" s="135"/>
    </row>
    <row r="5992" spans="2:2">
      <c r="B5992" s="135"/>
    </row>
    <row r="5993" spans="2:2">
      <c r="B5993" s="135"/>
    </row>
    <row r="5994" spans="2:2">
      <c r="B5994" s="135"/>
    </row>
    <row r="5995" spans="2:2">
      <c r="B5995" s="135"/>
    </row>
    <row r="5996" spans="2:2">
      <c r="B5996" s="135"/>
    </row>
    <row r="5997" spans="2:2">
      <c r="B5997" s="135"/>
    </row>
    <row r="5998" spans="2:2">
      <c r="B5998" s="135"/>
    </row>
    <row r="5999" spans="2:2">
      <c r="B5999" s="135"/>
    </row>
    <row r="6000" spans="2:2">
      <c r="B6000" s="135"/>
    </row>
    <row r="6001" spans="2:2">
      <c r="B6001" s="135"/>
    </row>
    <row r="6002" spans="2:2">
      <c r="B6002" s="135"/>
    </row>
    <row r="6003" spans="2:2">
      <c r="B6003" s="135"/>
    </row>
    <row r="6004" spans="2:2">
      <c r="B6004" s="135"/>
    </row>
    <row r="6005" spans="2:2">
      <c r="B6005" s="135"/>
    </row>
    <row r="6006" spans="2:2">
      <c r="B6006" s="135"/>
    </row>
    <row r="6007" spans="2:2">
      <c r="B6007" s="135"/>
    </row>
    <row r="6008" spans="2:2">
      <c r="B6008" s="135"/>
    </row>
    <row r="6009" spans="2:2">
      <c r="B6009" s="135"/>
    </row>
    <row r="6010" spans="2:2">
      <c r="B6010" s="135"/>
    </row>
    <row r="6011" spans="2:2">
      <c r="B6011" s="135"/>
    </row>
    <row r="6012" spans="2:2">
      <c r="B6012" s="135"/>
    </row>
    <row r="6013" spans="2:2">
      <c r="B6013" s="135"/>
    </row>
    <row r="6014" spans="2:2">
      <c r="B6014" s="135"/>
    </row>
    <row r="6015" spans="2:2">
      <c r="B6015" s="135"/>
    </row>
    <row r="6016" spans="2:2">
      <c r="B6016" s="135"/>
    </row>
    <row r="6017" spans="2:2">
      <c r="B6017" s="135"/>
    </row>
    <row r="6018" spans="2:2">
      <c r="B6018" s="135"/>
    </row>
    <row r="6019" spans="2:2">
      <c r="B6019" s="135"/>
    </row>
    <row r="6020" spans="2:2">
      <c r="B6020" s="135"/>
    </row>
    <row r="6021" spans="2:2">
      <c r="B6021" s="135"/>
    </row>
    <row r="6022" spans="2:2">
      <c r="B6022" s="135"/>
    </row>
    <row r="6023" spans="2:2">
      <c r="B6023" s="135"/>
    </row>
    <row r="6024" spans="2:2">
      <c r="B6024" s="135"/>
    </row>
    <row r="6025" spans="2:2">
      <c r="B6025" s="135"/>
    </row>
    <row r="6026" spans="2:2">
      <c r="B6026" s="135"/>
    </row>
    <row r="6027" spans="2:2">
      <c r="B6027" s="135"/>
    </row>
    <row r="6028" spans="2:2">
      <c r="B6028" s="135"/>
    </row>
    <row r="6029" spans="2:2">
      <c r="B6029" s="135"/>
    </row>
    <row r="6030" spans="2:2">
      <c r="B6030" s="135"/>
    </row>
    <row r="6031" spans="2:2">
      <c r="B6031" s="135"/>
    </row>
    <row r="6032" spans="2:2">
      <c r="B6032" s="135"/>
    </row>
    <row r="6033" spans="2:2">
      <c r="B6033" s="135"/>
    </row>
    <row r="6034" spans="2:2">
      <c r="B6034" s="135"/>
    </row>
    <row r="6035" spans="2:2">
      <c r="B6035" s="135"/>
    </row>
    <row r="6036" spans="2:2">
      <c r="B6036" s="135"/>
    </row>
    <row r="6037" spans="2:2">
      <c r="B6037" s="135"/>
    </row>
    <row r="6038" spans="2:2">
      <c r="B6038" s="135"/>
    </row>
    <row r="6039" spans="2:2">
      <c r="B6039" s="135"/>
    </row>
    <row r="6040" spans="2:2">
      <c r="B6040" s="135"/>
    </row>
    <row r="6041" spans="2:2">
      <c r="B6041" s="135"/>
    </row>
    <row r="6042" spans="2:2">
      <c r="B6042" s="135"/>
    </row>
    <row r="6043" spans="2:2">
      <c r="B6043" s="135"/>
    </row>
    <row r="6044" spans="2:2">
      <c r="B6044" s="135"/>
    </row>
    <row r="6045" spans="2:2">
      <c r="B6045" s="135"/>
    </row>
    <row r="6046" spans="2:2">
      <c r="B6046" s="135"/>
    </row>
    <row r="6047" spans="2:2">
      <c r="B6047" s="135"/>
    </row>
    <row r="6048" spans="2:2">
      <c r="B6048" s="135"/>
    </row>
    <row r="6049" spans="2:2">
      <c r="B6049" s="135"/>
    </row>
    <row r="6050" spans="2:2">
      <c r="B6050" s="135"/>
    </row>
    <row r="6051" spans="2:2">
      <c r="B6051" s="135"/>
    </row>
    <row r="6052" spans="2:2">
      <c r="B6052" s="135"/>
    </row>
    <row r="6053" spans="2:2">
      <c r="B6053" s="135"/>
    </row>
    <row r="6054" spans="2:2">
      <c r="B6054" s="135"/>
    </row>
    <row r="6055" spans="2:2">
      <c r="B6055" s="135"/>
    </row>
    <row r="6056" spans="2:2">
      <c r="B6056" s="135"/>
    </row>
    <row r="6057" spans="2:2">
      <c r="B6057" s="135"/>
    </row>
    <row r="6058" spans="2:2">
      <c r="B6058" s="135"/>
    </row>
    <row r="6059" spans="2:2">
      <c r="B6059" s="135"/>
    </row>
    <row r="6060" spans="2:2">
      <c r="B6060" s="135"/>
    </row>
    <row r="6061" spans="2:2">
      <c r="B6061" s="135"/>
    </row>
    <row r="6062" spans="2:2">
      <c r="B6062" s="135"/>
    </row>
    <row r="6063" spans="2:2">
      <c r="B6063" s="135"/>
    </row>
    <row r="6064" spans="2:2">
      <c r="B6064" s="135"/>
    </row>
    <row r="6065" spans="2:2">
      <c r="B6065" s="135"/>
    </row>
    <row r="6066" spans="2:2">
      <c r="B6066" s="135"/>
    </row>
    <row r="6067" spans="2:2">
      <c r="B6067" s="135"/>
    </row>
    <row r="6068" spans="2:2">
      <c r="B6068" s="135"/>
    </row>
    <row r="6069" spans="2:2">
      <c r="B6069" s="135"/>
    </row>
    <row r="6070" spans="2:2">
      <c r="B6070" s="135"/>
    </row>
    <row r="6071" spans="2:2">
      <c r="B6071" s="135"/>
    </row>
    <row r="6072" spans="2:2">
      <c r="B6072" s="135"/>
    </row>
    <row r="6073" spans="2:2">
      <c r="B6073" s="135"/>
    </row>
    <row r="6074" spans="2:2">
      <c r="B6074" s="135"/>
    </row>
    <row r="6075" spans="2:2">
      <c r="B6075" s="135"/>
    </row>
    <row r="6076" spans="2:2">
      <c r="B6076" s="135"/>
    </row>
    <row r="6077" spans="2:2">
      <c r="B6077" s="135"/>
    </row>
    <row r="6078" spans="2:2">
      <c r="B6078" s="135"/>
    </row>
    <row r="6079" spans="2:2">
      <c r="B6079" s="135"/>
    </row>
    <row r="6080" spans="2:2">
      <c r="B6080" s="135"/>
    </row>
    <row r="6081" spans="2:2">
      <c r="B6081" s="135"/>
    </row>
    <row r="6082" spans="2:2">
      <c r="B6082" s="135"/>
    </row>
    <row r="6083" spans="2:2">
      <c r="B6083" s="135"/>
    </row>
    <row r="6084" spans="2:2">
      <c r="B6084" s="135"/>
    </row>
    <row r="6085" spans="2:2">
      <c r="B6085" s="135"/>
    </row>
    <row r="6086" spans="2:2">
      <c r="B6086" s="135"/>
    </row>
    <row r="6087" spans="2:2">
      <c r="B6087" s="135"/>
    </row>
    <row r="6088" spans="2:2">
      <c r="B6088" s="135"/>
    </row>
    <row r="6089" spans="2:2">
      <c r="B6089" s="135"/>
    </row>
    <row r="6090" spans="2:2">
      <c r="B6090" s="135"/>
    </row>
    <row r="6091" spans="2:2">
      <c r="B6091" s="135"/>
    </row>
    <row r="6092" spans="2:2">
      <c r="B6092" s="135"/>
    </row>
    <row r="6093" spans="2:2">
      <c r="B6093" s="135"/>
    </row>
    <row r="6094" spans="2:2">
      <c r="B6094" s="135"/>
    </row>
    <row r="6095" spans="2:2">
      <c r="B6095" s="135"/>
    </row>
    <row r="6096" spans="2:2">
      <c r="B6096" s="135"/>
    </row>
    <row r="6097" spans="2:2">
      <c r="B6097" s="135"/>
    </row>
    <row r="6098" spans="2:2">
      <c r="B6098" s="135"/>
    </row>
    <row r="6099" spans="2:2">
      <c r="B6099" s="135"/>
    </row>
    <row r="6100" spans="2:2">
      <c r="B6100" s="135"/>
    </row>
    <row r="6101" spans="2:2">
      <c r="B6101" s="135"/>
    </row>
    <row r="6102" spans="2:2">
      <c r="B6102" s="135"/>
    </row>
    <row r="6103" spans="2:2">
      <c r="B6103" s="135"/>
    </row>
    <row r="6104" spans="2:2">
      <c r="B6104" s="135"/>
    </row>
    <row r="6105" spans="2:2">
      <c r="B6105" s="135"/>
    </row>
    <row r="6106" spans="2:2">
      <c r="B6106" s="135"/>
    </row>
    <row r="6107" spans="2:2">
      <c r="B6107" s="135"/>
    </row>
    <row r="6108" spans="2:2">
      <c r="B6108" s="135"/>
    </row>
    <row r="6109" spans="2:2">
      <c r="B6109" s="135"/>
    </row>
    <row r="6110" spans="2:2">
      <c r="B6110" s="135"/>
    </row>
    <row r="6111" spans="2:2">
      <c r="B6111" s="135"/>
    </row>
    <row r="6112" spans="2:2">
      <c r="B6112" s="135"/>
    </row>
    <row r="6113" spans="2:2">
      <c r="B6113" s="135"/>
    </row>
    <row r="6114" spans="2:2">
      <c r="B6114" s="135"/>
    </row>
    <row r="6115" spans="2:2">
      <c r="B6115" s="135"/>
    </row>
    <row r="6116" spans="2:2">
      <c r="B6116" s="135"/>
    </row>
    <row r="6117" spans="2:2">
      <c r="B6117" s="135"/>
    </row>
    <row r="6118" spans="2:2">
      <c r="B6118" s="135"/>
    </row>
    <row r="6119" spans="2:2">
      <c r="B6119" s="135"/>
    </row>
    <row r="6120" spans="2:2">
      <c r="B6120" s="135"/>
    </row>
    <row r="6121" spans="2:2">
      <c r="B6121" s="135"/>
    </row>
    <row r="6122" spans="2:2">
      <c r="B6122" s="135"/>
    </row>
    <row r="6123" spans="2:2">
      <c r="B6123" s="135"/>
    </row>
    <row r="6124" spans="2:2">
      <c r="B6124" s="135"/>
    </row>
    <row r="6125" spans="2:2">
      <c r="B6125" s="135"/>
    </row>
    <row r="6126" spans="2:2">
      <c r="B6126" s="135"/>
    </row>
    <row r="6127" spans="2:2">
      <c r="B6127" s="135"/>
    </row>
    <row r="6128" spans="2:2">
      <c r="B6128" s="135"/>
    </row>
    <row r="6129" spans="2:2">
      <c r="B6129" s="135"/>
    </row>
    <row r="6130" spans="2:2">
      <c r="B6130" s="135"/>
    </row>
    <row r="6131" spans="2:2">
      <c r="B6131" s="135"/>
    </row>
    <row r="6132" spans="2:2">
      <c r="B6132" s="135"/>
    </row>
    <row r="6133" spans="2:2">
      <c r="B6133" s="135"/>
    </row>
    <row r="6134" spans="2:2">
      <c r="B6134" s="135"/>
    </row>
    <row r="6135" spans="2:2">
      <c r="B6135" s="135"/>
    </row>
    <row r="6136" spans="2:2">
      <c r="B6136" s="135"/>
    </row>
    <row r="6137" spans="2:2">
      <c r="B6137" s="135"/>
    </row>
    <row r="6138" spans="2:2">
      <c r="B6138" s="135"/>
    </row>
    <row r="6139" spans="2:2">
      <c r="B6139" s="135"/>
    </row>
    <row r="6140" spans="2:2">
      <c r="B6140" s="135"/>
    </row>
    <row r="6141" spans="2:2">
      <c r="B6141" s="135"/>
    </row>
    <row r="6142" spans="2:2">
      <c r="B6142" s="135"/>
    </row>
    <row r="6143" spans="2:2">
      <c r="B6143" s="135"/>
    </row>
    <row r="6144" spans="2:2">
      <c r="B6144" s="135"/>
    </row>
    <row r="6145" spans="2:2">
      <c r="B6145" s="135"/>
    </row>
    <row r="6146" spans="2:2">
      <c r="B6146" s="135"/>
    </row>
    <row r="6147" spans="2:2">
      <c r="B6147" s="135"/>
    </row>
    <row r="6148" spans="2:2">
      <c r="B6148" s="135"/>
    </row>
    <row r="6149" spans="2:2">
      <c r="B6149" s="135"/>
    </row>
    <row r="6150" spans="2:2">
      <c r="B6150" s="135"/>
    </row>
    <row r="6151" spans="2:2">
      <c r="B6151" s="135"/>
    </row>
    <row r="6152" spans="2:2">
      <c r="B6152" s="135"/>
    </row>
    <row r="6153" spans="2:2">
      <c r="B6153" s="135"/>
    </row>
    <row r="6154" spans="2:2">
      <c r="B6154" s="135"/>
    </row>
    <row r="6155" spans="2:2">
      <c r="B6155" s="135"/>
    </row>
    <row r="6156" spans="2:2">
      <c r="B6156" s="135"/>
    </row>
    <row r="6157" spans="2:2">
      <c r="B6157" s="135"/>
    </row>
    <row r="6158" spans="2:2">
      <c r="B6158" s="135"/>
    </row>
    <row r="6159" spans="2:2">
      <c r="B6159" s="135"/>
    </row>
    <row r="6160" spans="2:2">
      <c r="B6160" s="135"/>
    </row>
    <row r="6161" spans="2:2">
      <c r="B6161" s="135"/>
    </row>
    <row r="6162" spans="2:2">
      <c r="B6162" s="135"/>
    </row>
    <row r="6163" spans="2:2">
      <c r="B6163" s="135"/>
    </row>
    <row r="6164" spans="2:2">
      <c r="B6164" s="135"/>
    </row>
    <row r="6165" spans="2:2">
      <c r="B6165" s="135"/>
    </row>
    <row r="6166" spans="2:2">
      <c r="B6166" s="135"/>
    </row>
    <row r="6167" spans="2:2">
      <c r="B6167" s="135"/>
    </row>
    <row r="6168" spans="2:2">
      <c r="B6168" s="135"/>
    </row>
    <row r="6169" spans="2:2">
      <c r="B6169" s="135"/>
    </row>
    <row r="6170" spans="2:2">
      <c r="B6170" s="135"/>
    </row>
    <row r="6171" spans="2:2">
      <c r="B6171" s="135"/>
    </row>
    <row r="6172" spans="2:2">
      <c r="B6172" s="135"/>
    </row>
    <row r="6173" spans="2:2">
      <c r="B6173" s="135"/>
    </row>
    <row r="6174" spans="2:2">
      <c r="B6174" s="135"/>
    </row>
    <row r="6175" spans="2:2">
      <c r="B6175" s="135"/>
    </row>
    <row r="6176" spans="2:2">
      <c r="B6176" s="135"/>
    </row>
    <row r="6177" spans="2:2">
      <c r="B6177" s="135"/>
    </row>
    <row r="6178" spans="2:2">
      <c r="B6178" s="135"/>
    </row>
    <row r="6179" spans="2:2">
      <c r="B6179" s="135"/>
    </row>
    <row r="6180" spans="2:2">
      <c r="B6180" s="135"/>
    </row>
    <row r="6181" spans="2:2">
      <c r="B6181" s="135"/>
    </row>
    <row r="6182" spans="2:2">
      <c r="B6182" s="135"/>
    </row>
    <row r="6183" spans="2:2">
      <c r="B6183" s="135"/>
    </row>
    <row r="6184" spans="2:2">
      <c r="B6184" s="135"/>
    </row>
    <row r="6185" spans="2:2">
      <c r="B6185" s="135"/>
    </row>
    <row r="6186" spans="2:2">
      <c r="B6186" s="135"/>
    </row>
    <row r="6187" spans="2:2">
      <c r="B6187" s="135"/>
    </row>
    <row r="6188" spans="2:2">
      <c r="B6188" s="135"/>
    </row>
    <row r="6189" spans="2:2">
      <c r="B6189" s="135"/>
    </row>
    <row r="6190" spans="2:2">
      <c r="B6190" s="135"/>
    </row>
    <row r="6191" spans="2:2">
      <c r="B6191" s="135"/>
    </row>
    <row r="6192" spans="2:2">
      <c r="B6192" s="135"/>
    </row>
    <row r="6193" spans="2:2">
      <c r="B6193" s="135"/>
    </row>
    <row r="6194" spans="2:2">
      <c r="B6194" s="135"/>
    </row>
    <row r="6195" spans="2:2">
      <c r="B6195" s="135"/>
    </row>
    <row r="6196" spans="2:2">
      <c r="B6196" s="135"/>
    </row>
    <row r="6197" spans="2:2">
      <c r="B6197" s="135"/>
    </row>
    <row r="6198" spans="2:2">
      <c r="B6198" s="135"/>
    </row>
    <row r="6199" spans="2:2">
      <c r="B6199" s="135"/>
    </row>
    <row r="6200" spans="2:2">
      <c r="B6200" s="135"/>
    </row>
    <row r="6201" spans="2:2">
      <c r="B6201" s="135"/>
    </row>
    <row r="6202" spans="2:2">
      <c r="B6202" s="135"/>
    </row>
    <row r="6203" spans="2:2">
      <c r="B6203" s="135"/>
    </row>
    <row r="6204" spans="2:2">
      <c r="B6204" s="135"/>
    </row>
    <row r="6205" spans="2:2">
      <c r="B6205" s="135"/>
    </row>
    <row r="6206" spans="2:2">
      <c r="B6206" s="135"/>
    </row>
    <row r="6207" spans="2:2">
      <c r="B6207" s="135"/>
    </row>
    <row r="6208" spans="2:2">
      <c r="B6208" s="135"/>
    </row>
    <row r="6209" spans="2:2">
      <c r="B6209" s="135"/>
    </row>
    <row r="6210" spans="2:2">
      <c r="B6210" s="135"/>
    </row>
    <row r="6211" spans="2:2">
      <c r="B6211" s="135"/>
    </row>
    <row r="6212" spans="2:2">
      <c r="B6212" s="135"/>
    </row>
    <row r="6213" spans="2:2">
      <c r="B6213" s="135"/>
    </row>
    <row r="6214" spans="2:2">
      <c r="B6214" s="135"/>
    </row>
    <row r="6215" spans="2:2">
      <c r="B6215" s="135"/>
    </row>
    <row r="6216" spans="2:2">
      <c r="B6216" s="135"/>
    </row>
    <row r="6217" spans="2:2">
      <c r="B6217" s="135"/>
    </row>
    <row r="6218" spans="2:2">
      <c r="B6218" s="135"/>
    </row>
    <row r="6219" spans="2:2">
      <c r="B6219" s="135"/>
    </row>
    <row r="6220" spans="2:2">
      <c r="B6220" s="135"/>
    </row>
    <row r="6221" spans="2:2">
      <c r="B6221" s="135"/>
    </row>
    <row r="6222" spans="2:2">
      <c r="B6222" s="135"/>
    </row>
    <row r="6223" spans="2:2">
      <c r="B6223" s="135"/>
    </row>
    <row r="6224" spans="2:2">
      <c r="B6224" s="135"/>
    </row>
    <row r="6225" spans="2:2">
      <c r="B6225" s="135"/>
    </row>
    <row r="6226" spans="2:2">
      <c r="B6226" s="135"/>
    </row>
    <row r="6227" spans="2:2">
      <c r="B6227" s="135"/>
    </row>
    <row r="6228" spans="2:2">
      <c r="B6228" s="135"/>
    </row>
    <row r="6229" spans="2:2">
      <c r="B6229" s="135"/>
    </row>
    <row r="6230" spans="2:2">
      <c r="B6230" s="135"/>
    </row>
    <row r="6231" spans="2:2">
      <c r="B6231" s="135"/>
    </row>
    <row r="6232" spans="2:2">
      <c r="B6232" s="135"/>
    </row>
    <row r="6233" spans="2:2">
      <c r="B6233" s="135"/>
    </row>
    <row r="6234" spans="2:2">
      <c r="B6234" s="135"/>
    </row>
    <row r="6235" spans="2:2">
      <c r="B6235" s="135"/>
    </row>
    <row r="6236" spans="2:2">
      <c r="B6236" s="135"/>
    </row>
    <row r="6237" spans="2:2">
      <c r="B6237" s="135"/>
    </row>
    <row r="6238" spans="2:2">
      <c r="B6238" s="135"/>
    </row>
    <row r="6239" spans="2:2">
      <c r="B6239" s="135"/>
    </row>
    <row r="6240" spans="2:2">
      <c r="B6240" s="135"/>
    </row>
    <row r="6241" spans="2:2">
      <c r="B6241" s="135"/>
    </row>
    <row r="6242" spans="2:2">
      <c r="B6242" s="135"/>
    </row>
    <row r="6243" spans="2:2">
      <c r="B6243" s="135"/>
    </row>
    <row r="6244" spans="2:2">
      <c r="B6244" s="135"/>
    </row>
    <row r="6245" spans="2:2">
      <c r="B6245" s="135"/>
    </row>
    <row r="6246" spans="2:2">
      <c r="B6246" s="135"/>
    </row>
    <row r="6247" spans="2:2">
      <c r="B6247" s="135"/>
    </row>
    <row r="6248" spans="2:2">
      <c r="B6248" s="135"/>
    </row>
    <row r="6249" spans="2:2">
      <c r="B6249" s="135"/>
    </row>
    <row r="6250" spans="2:2">
      <c r="B6250" s="135"/>
    </row>
    <row r="6251" spans="2:2">
      <c r="B6251" s="135"/>
    </row>
    <row r="6252" spans="2:2">
      <c r="B6252" s="135"/>
    </row>
    <row r="6253" spans="2:2">
      <c r="B6253" s="135"/>
    </row>
    <row r="6254" spans="2:2">
      <c r="B6254" s="135"/>
    </row>
    <row r="6255" spans="2:2">
      <c r="B6255" s="135"/>
    </row>
    <row r="6256" spans="2:2">
      <c r="B6256" s="135"/>
    </row>
    <row r="6257" spans="2:2">
      <c r="B6257" s="135"/>
    </row>
    <row r="6258" spans="2:2">
      <c r="B6258" s="135"/>
    </row>
    <row r="6259" spans="2:2">
      <c r="B6259" s="135"/>
    </row>
    <row r="6260" spans="2:2">
      <c r="B6260" s="135"/>
    </row>
    <row r="6261" spans="2:2">
      <c r="B6261" s="135"/>
    </row>
    <row r="6262" spans="2:2">
      <c r="B6262" s="135"/>
    </row>
    <row r="6263" spans="2:2">
      <c r="B6263" s="135"/>
    </row>
    <row r="6264" spans="2:2">
      <c r="B6264" s="135"/>
    </row>
    <row r="6265" spans="2:2">
      <c r="B6265" s="135"/>
    </row>
    <row r="6266" spans="2:2">
      <c r="B6266" s="135"/>
    </row>
    <row r="6267" spans="2:2">
      <c r="B6267" s="135"/>
    </row>
    <row r="6268" spans="2:2">
      <c r="B6268" s="135"/>
    </row>
    <row r="6269" spans="2:2">
      <c r="B6269" s="135"/>
    </row>
    <row r="6270" spans="2:2">
      <c r="B6270" s="135"/>
    </row>
    <row r="6271" spans="2:2">
      <c r="B6271" s="135"/>
    </row>
    <row r="6272" spans="2:2">
      <c r="B6272" s="135"/>
    </row>
    <row r="6273" spans="2:2">
      <c r="B6273" s="135"/>
    </row>
    <row r="6274" spans="2:2">
      <c r="B6274" s="135"/>
    </row>
    <row r="6275" spans="2:2">
      <c r="B6275" s="135"/>
    </row>
    <row r="6276" spans="2:2">
      <c r="B6276" s="135"/>
    </row>
    <row r="6277" spans="2:2">
      <c r="B6277" s="135"/>
    </row>
    <row r="6278" spans="2:2">
      <c r="B6278" s="135"/>
    </row>
    <row r="6279" spans="2:2">
      <c r="B6279" s="135"/>
    </row>
    <row r="6280" spans="2:2">
      <c r="B6280" s="135"/>
    </row>
    <row r="6281" spans="2:2">
      <c r="B6281" s="135"/>
    </row>
    <row r="6282" spans="2:2">
      <c r="B6282" s="135"/>
    </row>
    <row r="6283" spans="2:2">
      <c r="B6283" s="135"/>
    </row>
    <row r="6284" spans="2:2">
      <c r="B6284" s="135"/>
    </row>
    <row r="6285" spans="2:2">
      <c r="B6285" s="135"/>
    </row>
    <row r="6286" spans="2:2">
      <c r="B6286" s="135"/>
    </row>
    <row r="6287" spans="2:2">
      <c r="B6287" s="135"/>
    </row>
    <row r="6288" spans="2:2">
      <c r="B6288" s="135"/>
    </row>
    <row r="6289" spans="2:2">
      <c r="B6289" s="135"/>
    </row>
    <row r="6290" spans="2:2">
      <c r="B6290" s="135"/>
    </row>
    <row r="6291" spans="2:2">
      <c r="B6291" s="135"/>
    </row>
    <row r="6292" spans="2:2">
      <c r="B6292" s="135"/>
    </row>
    <row r="6293" spans="2:2">
      <c r="B6293" s="135"/>
    </row>
    <row r="6294" spans="2:2">
      <c r="B6294" s="135"/>
    </row>
    <row r="6295" spans="2:2">
      <c r="B6295" s="135"/>
    </row>
    <row r="6296" spans="2:2">
      <c r="B6296" s="135"/>
    </row>
    <row r="6297" spans="2:2">
      <c r="B6297" s="135"/>
    </row>
    <row r="6298" spans="2:2">
      <c r="B6298" s="135"/>
    </row>
    <row r="6299" spans="2:2">
      <c r="B6299" s="135"/>
    </row>
    <row r="6300" spans="2:2">
      <c r="B6300" s="135"/>
    </row>
    <row r="6301" spans="2:2">
      <c r="B6301" s="135"/>
    </row>
    <row r="6302" spans="2:2">
      <c r="B6302" s="135"/>
    </row>
    <row r="6303" spans="2:2">
      <c r="B6303" s="135"/>
    </row>
    <row r="6304" spans="2:2">
      <c r="B6304" s="135"/>
    </row>
    <row r="6305" spans="2:2">
      <c r="B6305" s="135"/>
    </row>
    <row r="6306" spans="2:2">
      <c r="B6306" s="135"/>
    </row>
    <row r="6307" spans="2:2">
      <c r="B6307" s="135"/>
    </row>
    <row r="6308" spans="2:2">
      <c r="B6308" s="135"/>
    </row>
    <row r="6309" spans="2:2">
      <c r="B6309" s="135"/>
    </row>
    <row r="6310" spans="2:2">
      <c r="B6310" s="135"/>
    </row>
    <row r="6311" spans="2:2">
      <c r="B6311" s="135"/>
    </row>
    <row r="6312" spans="2:2">
      <c r="B6312" s="135"/>
    </row>
    <row r="6313" spans="2:2">
      <c r="B6313" s="135"/>
    </row>
    <row r="6314" spans="2:2">
      <c r="B6314" s="135"/>
    </row>
    <row r="6315" spans="2:2">
      <c r="B6315" s="135"/>
    </row>
    <row r="6316" spans="2:2">
      <c r="B6316" s="135"/>
    </row>
    <row r="6317" spans="2:2">
      <c r="B6317" s="135"/>
    </row>
    <row r="6318" spans="2:2">
      <c r="B6318" s="135"/>
    </row>
    <row r="6319" spans="2:2">
      <c r="B6319" s="135"/>
    </row>
    <row r="6320" spans="2:2">
      <c r="B6320" s="135"/>
    </row>
    <row r="6321" spans="2:2">
      <c r="B6321" s="135"/>
    </row>
    <row r="6322" spans="2:2">
      <c r="B6322" s="135"/>
    </row>
    <row r="6323" spans="2:2">
      <c r="B6323" s="135"/>
    </row>
    <row r="6324" spans="2:2">
      <c r="B6324" s="135"/>
    </row>
    <row r="6325" spans="2:2">
      <c r="B6325" s="135"/>
    </row>
    <row r="6326" spans="2:2">
      <c r="B6326" s="135"/>
    </row>
    <row r="6327" spans="2:2">
      <c r="B6327" s="135"/>
    </row>
    <row r="6328" spans="2:2">
      <c r="B6328" s="135"/>
    </row>
    <row r="6329" spans="2:2">
      <c r="B6329" s="135"/>
    </row>
    <row r="6330" spans="2:2">
      <c r="B6330" s="135"/>
    </row>
    <row r="6331" spans="2:2">
      <c r="B6331" s="135"/>
    </row>
    <row r="6332" spans="2:2">
      <c r="B6332" s="135"/>
    </row>
    <row r="6333" spans="2:2">
      <c r="B6333" s="135"/>
    </row>
    <row r="6334" spans="2:2">
      <c r="B6334" s="135"/>
    </row>
    <row r="6335" spans="2:2">
      <c r="B6335" s="135"/>
    </row>
    <row r="6336" spans="2:2">
      <c r="B6336" s="135"/>
    </row>
    <row r="6337" spans="2:2">
      <c r="B6337" s="135"/>
    </row>
    <row r="6338" spans="2:2">
      <c r="B6338" s="135"/>
    </row>
    <row r="6339" spans="2:2">
      <c r="B6339" s="135"/>
    </row>
    <row r="6340" spans="2:2">
      <c r="B6340" s="135"/>
    </row>
    <row r="6341" spans="2:2">
      <c r="B6341" s="135"/>
    </row>
    <row r="6342" spans="2:2">
      <c r="B6342" s="135"/>
    </row>
    <row r="6343" spans="2:2">
      <c r="B6343" s="135"/>
    </row>
    <row r="6344" spans="2:2">
      <c r="B6344" s="135"/>
    </row>
    <row r="6345" spans="2:2">
      <c r="B6345" s="135"/>
    </row>
    <row r="6346" spans="2:2">
      <c r="B6346" s="135"/>
    </row>
    <row r="6347" spans="2:2">
      <c r="B6347" s="135"/>
    </row>
    <row r="6348" spans="2:2">
      <c r="B6348" s="135"/>
    </row>
    <row r="6349" spans="2:2">
      <c r="B6349" s="135"/>
    </row>
    <row r="6350" spans="2:2">
      <c r="B6350" s="135"/>
    </row>
    <row r="6351" spans="2:2">
      <c r="B6351" s="135"/>
    </row>
    <row r="6352" spans="2:2">
      <c r="B6352" s="135"/>
    </row>
    <row r="6353" spans="2:2">
      <c r="B6353" s="135"/>
    </row>
    <row r="6354" spans="2:2">
      <c r="B6354" s="135"/>
    </row>
    <row r="6355" spans="2:2">
      <c r="B6355" s="135"/>
    </row>
    <row r="6356" spans="2:2">
      <c r="B6356" s="135"/>
    </row>
    <row r="6357" spans="2:2">
      <c r="B6357" s="135"/>
    </row>
    <row r="6358" spans="2:2">
      <c r="B6358" s="135"/>
    </row>
    <row r="6359" spans="2:2">
      <c r="B6359" s="135"/>
    </row>
    <row r="6360" spans="2:2">
      <c r="B6360" s="135"/>
    </row>
    <row r="6361" spans="2:2">
      <c r="B6361" s="135"/>
    </row>
    <row r="6362" spans="2:2">
      <c r="B6362" s="135"/>
    </row>
    <row r="6363" spans="2:2">
      <c r="B6363" s="135"/>
    </row>
    <row r="6364" spans="2:2">
      <c r="B6364" s="135"/>
    </row>
    <row r="6365" spans="2:2">
      <c r="B6365" s="135"/>
    </row>
    <row r="6366" spans="2:2">
      <c r="B6366" s="135"/>
    </row>
    <row r="6367" spans="2:2">
      <c r="B6367" s="135"/>
    </row>
    <row r="6368" spans="2:2">
      <c r="B6368" s="135"/>
    </row>
    <row r="6369" spans="2:2">
      <c r="B6369" s="135"/>
    </row>
    <row r="6370" spans="2:2">
      <c r="B6370" s="135"/>
    </row>
    <row r="6371" spans="2:2">
      <c r="B6371" s="135"/>
    </row>
    <row r="6372" spans="2:2">
      <c r="B6372" s="135"/>
    </row>
    <row r="6373" spans="2:2">
      <c r="B6373" s="135"/>
    </row>
    <row r="6374" spans="2:2">
      <c r="B6374" s="135"/>
    </row>
    <row r="6375" spans="2:2">
      <c r="B6375" s="135"/>
    </row>
    <row r="6376" spans="2:2">
      <c r="B6376" s="135"/>
    </row>
    <row r="6377" spans="2:2">
      <c r="B6377" s="135"/>
    </row>
    <row r="6378" spans="2:2">
      <c r="B6378" s="135"/>
    </row>
    <row r="6379" spans="2:2">
      <c r="B6379" s="135"/>
    </row>
    <row r="6380" spans="2:2">
      <c r="B6380" s="135"/>
    </row>
    <row r="6381" spans="2:2">
      <c r="B6381" s="135"/>
    </row>
    <row r="6382" spans="2:2">
      <c r="B6382" s="135"/>
    </row>
    <row r="6383" spans="2:2">
      <c r="B6383" s="135"/>
    </row>
    <row r="6384" spans="2:2">
      <c r="B6384" s="135"/>
    </row>
    <row r="6385" spans="2:2">
      <c r="B6385" s="135"/>
    </row>
    <row r="6386" spans="2:2">
      <c r="B6386" s="135"/>
    </row>
    <row r="6387" spans="2:2">
      <c r="B6387" s="135"/>
    </row>
    <row r="6388" spans="2:2">
      <c r="B6388" s="135"/>
    </row>
    <row r="6389" spans="2:2">
      <c r="B6389" s="135"/>
    </row>
    <row r="6390" spans="2:2">
      <c r="B6390" s="135"/>
    </row>
    <row r="6391" spans="2:2">
      <c r="B6391" s="135"/>
    </row>
    <row r="6392" spans="2:2">
      <c r="B6392" s="135"/>
    </row>
    <row r="6393" spans="2:2">
      <c r="B6393" s="135"/>
    </row>
    <row r="6394" spans="2:2">
      <c r="B6394" s="135"/>
    </row>
    <row r="6395" spans="2:2">
      <c r="B6395" s="135"/>
    </row>
    <row r="6396" spans="2:2">
      <c r="B6396" s="135"/>
    </row>
    <row r="6397" spans="2:2">
      <c r="B6397" s="135"/>
    </row>
    <row r="6398" spans="2:2">
      <c r="B6398" s="135"/>
    </row>
    <row r="6399" spans="2:2">
      <c r="B6399" s="135"/>
    </row>
    <row r="6400" spans="2:2">
      <c r="B6400" s="135"/>
    </row>
    <row r="6401" spans="2:2">
      <c r="B6401" s="135"/>
    </row>
    <row r="6402" spans="2:2">
      <c r="B6402" s="135"/>
    </row>
    <row r="6403" spans="2:2">
      <c r="B6403" s="135"/>
    </row>
    <row r="6404" spans="2:2">
      <c r="B6404" s="135"/>
    </row>
    <row r="6405" spans="2:2">
      <c r="B6405" s="135"/>
    </row>
    <row r="6406" spans="2:2">
      <c r="B6406" s="135"/>
    </row>
    <row r="6407" spans="2:2">
      <c r="B6407" s="135"/>
    </row>
    <row r="6408" spans="2:2">
      <c r="B6408" s="135"/>
    </row>
    <row r="6409" spans="2:2">
      <c r="B6409" s="135"/>
    </row>
    <row r="6410" spans="2:2">
      <c r="B6410" s="135"/>
    </row>
    <row r="6411" spans="2:2">
      <c r="B6411" s="135"/>
    </row>
    <row r="6412" spans="2:2">
      <c r="B6412" s="135"/>
    </row>
    <row r="6413" spans="2:2">
      <c r="B6413" s="135"/>
    </row>
    <row r="6414" spans="2:2">
      <c r="B6414" s="135"/>
    </row>
    <row r="6415" spans="2:2">
      <c r="B6415" s="135"/>
    </row>
    <row r="6416" spans="2:2">
      <c r="B6416" s="135"/>
    </row>
    <row r="6417" spans="2:2">
      <c r="B6417" s="135"/>
    </row>
    <row r="6418" spans="2:2">
      <c r="B6418" s="135"/>
    </row>
    <row r="6419" spans="2:2">
      <c r="B6419" s="135"/>
    </row>
    <row r="6420" spans="2:2">
      <c r="B6420" s="135"/>
    </row>
    <row r="6421" spans="2:2">
      <c r="B6421" s="135"/>
    </row>
    <row r="6422" spans="2:2">
      <c r="B6422" s="135"/>
    </row>
    <row r="6423" spans="2:2">
      <c r="B6423" s="135"/>
    </row>
    <row r="6424" spans="2:2">
      <c r="B6424" s="135"/>
    </row>
    <row r="6425" spans="2:2">
      <c r="B6425" s="135"/>
    </row>
    <row r="6426" spans="2:2">
      <c r="B6426" s="135"/>
    </row>
    <row r="6427" spans="2:2">
      <c r="B6427" s="135"/>
    </row>
    <row r="6428" spans="2:2">
      <c r="B6428" s="135"/>
    </row>
    <row r="6429" spans="2:2">
      <c r="B6429" s="135"/>
    </row>
    <row r="6430" spans="2:2">
      <c r="B6430" s="135"/>
    </row>
    <row r="6431" spans="2:2">
      <c r="B6431" s="135"/>
    </row>
    <row r="6432" spans="2:2">
      <c r="B6432" s="135"/>
    </row>
    <row r="6433" spans="2:2">
      <c r="B6433" s="135"/>
    </row>
    <row r="6434" spans="2:2">
      <c r="B6434" s="135"/>
    </row>
    <row r="6435" spans="2:2">
      <c r="B6435" s="135"/>
    </row>
    <row r="6436" spans="2:2">
      <c r="B6436" s="135"/>
    </row>
    <row r="6437" spans="2:2">
      <c r="B6437" s="135"/>
    </row>
    <row r="6438" spans="2:2">
      <c r="B6438" s="135"/>
    </row>
    <row r="6439" spans="2:2">
      <c r="B6439" s="135"/>
    </row>
    <row r="6440" spans="2:2">
      <c r="B6440" s="135"/>
    </row>
    <row r="6441" spans="2:2">
      <c r="B6441" s="135"/>
    </row>
    <row r="6442" spans="2:2">
      <c r="B6442" s="135"/>
    </row>
    <row r="6443" spans="2:2">
      <c r="B6443" s="135"/>
    </row>
    <row r="6444" spans="2:2">
      <c r="B6444" s="135"/>
    </row>
    <row r="6445" spans="2:2">
      <c r="B6445" s="135"/>
    </row>
    <row r="6446" spans="2:2">
      <c r="B6446" s="135"/>
    </row>
    <row r="6447" spans="2:2">
      <c r="B6447" s="135"/>
    </row>
    <row r="6448" spans="2:2">
      <c r="B6448" s="135"/>
    </row>
    <row r="6449" spans="2:2">
      <c r="B6449" s="135"/>
    </row>
    <row r="6450" spans="2:2">
      <c r="B6450" s="135"/>
    </row>
    <row r="6451" spans="2:2">
      <c r="B6451" s="135"/>
    </row>
    <row r="6452" spans="2:2">
      <c r="B6452" s="135"/>
    </row>
    <row r="6453" spans="2:2">
      <c r="B6453" s="135"/>
    </row>
    <row r="6454" spans="2:2">
      <c r="B6454" s="135"/>
    </row>
    <row r="6455" spans="2:2">
      <c r="B6455" s="135"/>
    </row>
    <row r="6456" spans="2:2">
      <c r="B6456" s="135"/>
    </row>
    <row r="6457" spans="2:2">
      <c r="B6457" s="135"/>
    </row>
    <row r="6458" spans="2:2">
      <c r="B6458" s="135"/>
    </row>
    <row r="6459" spans="2:2">
      <c r="B6459" s="135"/>
    </row>
    <row r="6460" spans="2:2">
      <c r="B6460" s="135"/>
    </row>
    <row r="6461" spans="2:2">
      <c r="B6461" s="135"/>
    </row>
    <row r="6462" spans="2:2">
      <c r="B6462" s="135"/>
    </row>
    <row r="6463" spans="2:2">
      <c r="B6463" s="135"/>
    </row>
    <row r="6464" spans="2:2">
      <c r="B6464" s="135"/>
    </row>
    <row r="6465" spans="2:2">
      <c r="B6465" s="135"/>
    </row>
    <row r="6466" spans="2:2">
      <c r="B6466" s="135"/>
    </row>
    <row r="6467" spans="2:2">
      <c r="B6467" s="135"/>
    </row>
    <row r="6468" spans="2:2">
      <c r="B6468" s="135"/>
    </row>
    <row r="6469" spans="2:2">
      <c r="B6469" s="135"/>
    </row>
    <row r="6470" spans="2:2">
      <c r="B6470" s="135"/>
    </row>
    <row r="6471" spans="2:2">
      <c r="B6471" s="135"/>
    </row>
    <row r="6472" spans="2:2">
      <c r="B6472" s="135"/>
    </row>
    <row r="6473" spans="2:2">
      <c r="B6473" s="135"/>
    </row>
    <row r="6474" spans="2:2">
      <c r="B6474" s="135"/>
    </row>
    <row r="6475" spans="2:2">
      <c r="B6475" s="135"/>
    </row>
    <row r="6476" spans="2:2">
      <c r="B6476" s="135"/>
    </row>
    <row r="6477" spans="2:2">
      <c r="B6477" s="135"/>
    </row>
    <row r="6478" spans="2:2">
      <c r="B6478" s="135"/>
    </row>
    <row r="6479" spans="2:2">
      <c r="B6479" s="135"/>
    </row>
    <row r="6480" spans="2:2">
      <c r="B6480" s="135"/>
    </row>
    <row r="6481" spans="2:2">
      <c r="B6481" s="135"/>
    </row>
    <row r="6482" spans="2:2">
      <c r="B6482" s="135"/>
    </row>
    <row r="6483" spans="2:2">
      <c r="B6483" s="135"/>
    </row>
    <row r="6484" spans="2:2">
      <c r="B6484" s="135"/>
    </row>
    <row r="6485" spans="2:2">
      <c r="B6485" s="135"/>
    </row>
    <row r="6486" spans="2:2">
      <c r="B6486" s="135"/>
    </row>
    <row r="6487" spans="2:2">
      <c r="B6487" s="135"/>
    </row>
    <row r="6488" spans="2:2">
      <c r="B6488" s="135"/>
    </row>
    <row r="6489" spans="2:2">
      <c r="B6489" s="135"/>
    </row>
    <row r="6490" spans="2:2">
      <c r="B6490" s="135"/>
    </row>
    <row r="6491" spans="2:2">
      <c r="B6491" s="135"/>
    </row>
    <row r="6492" spans="2:2">
      <c r="B6492" s="135"/>
    </row>
    <row r="6493" spans="2:2">
      <c r="B6493" s="135"/>
    </row>
    <row r="6494" spans="2:2">
      <c r="B6494" s="135"/>
    </row>
    <row r="6495" spans="2:2">
      <c r="B6495" s="135"/>
    </row>
    <row r="6496" spans="2:2">
      <c r="B6496" s="135"/>
    </row>
    <row r="6497" spans="2:2">
      <c r="B6497" s="135"/>
    </row>
    <row r="6498" spans="2:2">
      <c r="B6498" s="135"/>
    </row>
    <row r="6499" spans="2:2">
      <c r="B6499" s="135"/>
    </row>
    <row r="6500" spans="2:2">
      <c r="B6500" s="135"/>
    </row>
    <row r="6501" spans="2:2">
      <c r="B6501" s="135"/>
    </row>
    <row r="6502" spans="2:2">
      <c r="B6502" s="135"/>
    </row>
    <row r="6503" spans="2:2">
      <c r="B6503" s="135"/>
    </row>
    <row r="6504" spans="2:2">
      <c r="B6504" s="135"/>
    </row>
    <row r="6505" spans="2:2">
      <c r="B6505" s="135"/>
    </row>
    <row r="6506" spans="2:2">
      <c r="B6506" s="135"/>
    </row>
    <row r="6507" spans="2:2">
      <c r="B6507" s="135"/>
    </row>
    <row r="6508" spans="2:2">
      <c r="B6508" s="135"/>
    </row>
    <row r="6509" spans="2:2">
      <c r="B6509" s="135"/>
    </row>
    <row r="6510" spans="2:2">
      <c r="B6510" s="135"/>
    </row>
    <row r="6511" spans="2:2">
      <c r="B6511" s="135"/>
    </row>
    <row r="6512" spans="2:2">
      <c r="B6512" s="135"/>
    </row>
    <row r="6513" spans="2:2">
      <c r="B6513" s="135"/>
    </row>
    <row r="6514" spans="2:2">
      <c r="B6514" s="135"/>
    </row>
    <row r="6515" spans="2:2">
      <c r="B6515" s="135"/>
    </row>
    <row r="6516" spans="2:2">
      <c r="B6516" s="135"/>
    </row>
    <row r="6517" spans="2:2">
      <c r="B6517" s="135"/>
    </row>
    <row r="6518" spans="2:2">
      <c r="B6518" s="135"/>
    </row>
    <row r="6519" spans="2:2">
      <c r="B6519" s="135"/>
    </row>
    <row r="6520" spans="2:2">
      <c r="B6520" s="135"/>
    </row>
    <row r="6521" spans="2:2">
      <c r="B6521" s="135"/>
    </row>
    <row r="6522" spans="2:2">
      <c r="B6522" s="135"/>
    </row>
    <row r="6523" spans="2:2">
      <c r="B6523" s="135"/>
    </row>
    <row r="6524" spans="2:2">
      <c r="B6524" s="135"/>
    </row>
    <row r="6525" spans="2:2">
      <c r="B6525" s="135"/>
    </row>
    <row r="6526" spans="2:2">
      <c r="B6526" s="135"/>
    </row>
    <row r="6527" spans="2:2">
      <c r="B6527" s="135"/>
    </row>
    <row r="6528" spans="2:2">
      <c r="B6528" s="135"/>
    </row>
    <row r="6529" spans="2:2">
      <c r="B6529" s="135"/>
    </row>
    <row r="6530" spans="2:2">
      <c r="B6530" s="135"/>
    </row>
    <row r="6531" spans="2:2">
      <c r="B6531" s="135"/>
    </row>
    <row r="6532" spans="2:2">
      <c r="B6532" s="135"/>
    </row>
    <row r="6533" spans="2:2">
      <c r="B6533" s="135"/>
    </row>
    <row r="6534" spans="2:2">
      <c r="B6534" s="135"/>
    </row>
    <row r="6535" spans="2:2">
      <c r="B6535" s="135"/>
    </row>
    <row r="6536" spans="2:2">
      <c r="B6536" s="135"/>
    </row>
    <row r="6537" spans="2:2">
      <c r="B6537" s="135"/>
    </row>
    <row r="6538" spans="2:2">
      <c r="B6538" s="135"/>
    </row>
    <row r="6539" spans="2:2">
      <c r="B6539" s="135"/>
    </row>
    <row r="6540" spans="2:2">
      <c r="B6540" s="135"/>
    </row>
    <row r="6541" spans="2:2">
      <c r="B6541" s="135"/>
    </row>
    <row r="6542" spans="2:2">
      <c r="B6542" s="135"/>
    </row>
    <row r="6543" spans="2:2">
      <c r="B6543" s="135"/>
    </row>
    <row r="6544" spans="2:2">
      <c r="B6544" s="135"/>
    </row>
    <row r="6545" spans="2:2">
      <c r="B6545" s="135"/>
    </row>
    <row r="6546" spans="2:2">
      <c r="B6546" s="135"/>
    </row>
    <row r="6547" spans="2:2">
      <c r="B6547" s="135"/>
    </row>
    <row r="6548" spans="2:2">
      <c r="B6548" s="135"/>
    </row>
    <row r="6549" spans="2:2">
      <c r="B6549" s="135"/>
    </row>
    <row r="6550" spans="2:2">
      <c r="B6550" s="135"/>
    </row>
    <row r="6551" spans="2:2">
      <c r="B6551" s="135"/>
    </row>
    <row r="6552" spans="2:2">
      <c r="B6552" s="135"/>
    </row>
    <row r="6553" spans="2:2">
      <c r="B6553" s="135"/>
    </row>
    <row r="6554" spans="2:2">
      <c r="B6554" s="135"/>
    </row>
    <row r="6555" spans="2:2">
      <c r="B6555" s="135"/>
    </row>
    <row r="6556" spans="2:2">
      <c r="B6556" s="135"/>
    </row>
    <row r="6557" spans="2:2">
      <c r="B6557" s="135"/>
    </row>
    <row r="6558" spans="2:2">
      <c r="B6558" s="135"/>
    </row>
    <row r="6559" spans="2:2">
      <c r="B6559" s="135"/>
    </row>
    <row r="6560" spans="2:2">
      <c r="B6560" s="135"/>
    </row>
    <row r="6561" spans="2:2">
      <c r="B6561" s="135"/>
    </row>
    <row r="6562" spans="2:2">
      <c r="B6562" s="135"/>
    </row>
    <row r="6563" spans="2:2">
      <c r="B6563" s="135"/>
    </row>
    <row r="6564" spans="2:2">
      <c r="B6564" s="135"/>
    </row>
    <row r="6565" spans="2:2">
      <c r="B6565" s="135"/>
    </row>
    <row r="6566" spans="2:2">
      <c r="B6566" s="135"/>
    </row>
    <row r="6567" spans="2:2">
      <c r="B6567" s="135"/>
    </row>
    <row r="6568" spans="2:2">
      <c r="B6568" s="135"/>
    </row>
    <row r="6569" spans="2:2">
      <c r="B6569" s="135"/>
    </row>
    <row r="6570" spans="2:2">
      <c r="B6570" s="135"/>
    </row>
    <row r="6571" spans="2:2">
      <c r="B6571" s="135"/>
    </row>
    <row r="6572" spans="2:2">
      <c r="B6572" s="135"/>
    </row>
    <row r="6573" spans="2:2">
      <c r="B6573" s="135"/>
    </row>
    <row r="6574" spans="2:2">
      <c r="B6574" s="135"/>
    </row>
    <row r="6575" spans="2:2">
      <c r="B6575" s="135"/>
    </row>
    <row r="6576" spans="2:2">
      <c r="B6576" s="135"/>
    </row>
    <row r="6577" spans="2:2">
      <c r="B6577" s="135"/>
    </row>
    <row r="6578" spans="2:2">
      <c r="B6578" s="135"/>
    </row>
    <row r="6579" spans="2:2">
      <c r="B6579" s="135"/>
    </row>
    <row r="6580" spans="2:2">
      <c r="B6580" s="135"/>
    </row>
    <row r="6581" spans="2:2">
      <c r="B6581" s="135"/>
    </row>
    <row r="6582" spans="2:2">
      <c r="B6582" s="135"/>
    </row>
    <row r="6583" spans="2:2">
      <c r="B6583" s="135"/>
    </row>
    <row r="6584" spans="2:2">
      <c r="B6584" s="135"/>
    </row>
    <row r="6585" spans="2:2">
      <c r="B6585" s="135"/>
    </row>
    <row r="6586" spans="2:2">
      <c r="B6586" s="135"/>
    </row>
    <row r="6587" spans="2:2">
      <c r="B6587" s="135"/>
    </row>
    <row r="6588" spans="2:2">
      <c r="B6588" s="135"/>
    </row>
    <row r="6589" spans="2:2">
      <c r="B6589" s="135"/>
    </row>
    <row r="6590" spans="2:2">
      <c r="B6590" s="135"/>
    </row>
    <row r="6591" spans="2:2">
      <c r="B6591" s="135"/>
    </row>
    <row r="6592" spans="2:2">
      <c r="B6592" s="135"/>
    </row>
    <row r="6593" spans="2:2">
      <c r="B6593" s="135"/>
    </row>
    <row r="6594" spans="2:2">
      <c r="B6594" s="135"/>
    </row>
    <row r="6595" spans="2:2">
      <c r="B6595" s="135"/>
    </row>
    <row r="6596" spans="2:2">
      <c r="B6596" s="135"/>
    </row>
    <row r="6597" spans="2:2">
      <c r="B6597" s="135"/>
    </row>
    <row r="6598" spans="2:2">
      <c r="B6598" s="135"/>
    </row>
    <row r="6599" spans="2:2">
      <c r="B6599" s="135"/>
    </row>
    <row r="6600" spans="2:2">
      <c r="B6600" s="135"/>
    </row>
    <row r="6601" spans="2:2">
      <c r="B6601" s="135"/>
    </row>
    <row r="6602" spans="2:2">
      <c r="B6602" s="135"/>
    </row>
    <row r="6603" spans="2:2">
      <c r="B6603" s="135"/>
    </row>
    <row r="6604" spans="2:2">
      <c r="B6604" s="135"/>
    </row>
    <row r="6605" spans="2:2">
      <c r="B6605" s="135"/>
    </row>
    <row r="6606" spans="2:2">
      <c r="B6606" s="135"/>
    </row>
    <row r="6607" spans="2:2">
      <c r="B6607" s="135"/>
    </row>
    <row r="6608" spans="2:2">
      <c r="B6608" s="135"/>
    </row>
    <row r="6609" spans="2:2">
      <c r="B6609" s="135"/>
    </row>
    <row r="6610" spans="2:2">
      <c r="B6610" s="135"/>
    </row>
    <row r="6611" spans="2:2">
      <c r="B6611" s="135"/>
    </row>
    <row r="6612" spans="2:2">
      <c r="B6612" s="135"/>
    </row>
    <row r="6613" spans="2:2">
      <c r="B6613" s="135"/>
    </row>
    <row r="6614" spans="2:2">
      <c r="B6614" s="135"/>
    </row>
    <row r="6615" spans="2:2">
      <c r="B6615" s="135"/>
    </row>
    <row r="6616" spans="2:2">
      <c r="B6616" s="135"/>
    </row>
    <row r="6617" spans="2:2">
      <c r="B6617" s="135"/>
    </row>
    <row r="6618" spans="2:2">
      <c r="B6618" s="135"/>
    </row>
    <row r="6619" spans="2:2">
      <c r="B6619" s="135"/>
    </row>
    <row r="6620" spans="2:2">
      <c r="B6620" s="135"/>
    </row>
    <row r="6621" spans="2:2">
      <c r="B6621" s="135"/>
    </row>
    <row r="6622" spans="2:2">
      <c r="B6622" s="135"/>
    </row>
    <row r="6623" spans="2:2">
      <c r="B6623" s="135"/>
    </row>
    <row r="6624" spans="2:2">
      <c r="B6624" s="135"/>
    </row>
    <row r="6625" spans="2:2">
      <c r="B6625" s="135"/>
    </row>
    <row r="6626" spans="2:2">
      <c r="B6626" s="135"/>
    </row>
    <row r="6627" spans="2:2">
      <c r="B6627" s="135"/>
    </row>
    <row r="6628" spans="2:2">
      <c r="B6628" s="135"/>
    </row>
    <row r="6629" spans="2:2">
      <c r="B6629" s="135"/>
    </row>
    <row r="6630" spans="2:2">
      <c r="B6630" s="135"/>
    </row>
    <row r="6631" spans="2:2">
      <c r="B6631" s="135"/>
    </row>
    <row r="6632" spans="2:2">
      <c r="B6632" s="135"/>
    </row>
    <row r="6633" spans="2:2">
      <c r="B6633" s="135"/>
    </row>
    <row r="6634" spans="2:2">
      <c r="B6634" s="135"/>
    </row>
    <row r="6635" spans="2:2">
      <c r="B6635" s="135"/>
    </row>
    <row r="6636" spans="2:2">
      <c r="B6636" s="135"/>
    </row>
    <row r="6637" spans="2:2">
      <c r="B6637" s="135"/>
    </row>
    <row r="6638" spans="2:2">
      <c r="B6638" s="135"/>
    </row>
    <row r="6639" spans="2:2">
      <c r="B6639" s="135"/>
    </row>
    <row r="6640" spans="2:2">
      <c r="B6640" s="135"/>
    </row>
    <row r="6641" spans="2:2">
      <c r="B6641" s="135"/>
    </row>
    <row r="6642" spans="2:2">
      <c r="B6642" s="135"/>
    </row>
    <row r="6643" spans="2:2">
      <c r="B6643" s="135"/>
    </row>
    <row r="6644" spans="2:2">
      <c r="B6644" s="135"/>
    </row>
    <row r="6645" spans="2:2">
      <c r="B6645" s="135"/>
    </row>
    <row r="6646" spans="2:2">
      <c r="B6646" s="135"/>
    </row>
    <row r="6647" spans="2:2">
      <c r="B6647" s="135"/>
    </row>
    <row r="6648" spans="2:2">
      <c r="B6648" s="135"/>
    </row>
    <row r="6649" spans="2:2">
      <c r="B6649" s="135"/>
    </row>
    <row r="6650" spans="2:2">
      <c r="B6650" s="135"/>
    </row>
    <row r="6651" spans="2:2">
      <c r="B6651" s="135"/>
    </row>
    <row r="6652" spans="2:2">
      <c r="B6652" s="135"/>
    </row>
    <row r="6653" spans="2:2">
      <c r="B6653" s="135"/>
    </row>
    <row r="6654" spans="2:2">
      <c r="B6654" s="135"/>
    </row>
    <row r="6655" spans="2:2">
      <c r="B6655" s="135"/>
    </row>
    <row r="6656" spans="2:2">
      <c r="B6656" s="135"/>
    </row>
    <row r="6657" spans="2:2">
      <c r="B6657" s="135"/>
    </row>
    <row r="6658" spans="2:2">
      <c r="B6658" s="135"/>
    </row>
    <row r="6659" spans="2:2">
      <c r="B6659" s="135"/>
    </row>
    <row r="6660" spans="2:2">
      <c r="B6660" s="135"/>
    </row>
    <row r="6661" spans="2:2">
      <c r="B6661" s="135"/>
    </row>
    <row r="6662" spans="2:2">
      <c r="B6662" s="135"/>
    </row>
    <row r="6663" spans="2:2">
      <c r="B6663" s="135"/>
    </row>
    <row r="6664" spans="2:2">
      <c r="B6664" s="135"/>
    </row>
    <row r="6665" spans="2:2">
      <c r="B6665" s="135"/>
    </row>
    <row r="6666" spans="2:2">
      <c r="B6666" s="135"/>
    </row>
    <row r="6667" spans="2:2">
      <c r="B6667" s="135"/>
    </row>
    <row r="6668" spans="2:2">
      <c r="B6668" s="135"/>
    </row>
    <row r="6669" spans="2:2">
      <c r="B6669" s="135"/>
    </row>
    <row r="6670" spans="2:2">
      <c r="B6670" s="135"/>
    </row>
    <row r="6671" spans="2:2">
      <c r="B6671" s="135"/>
    </row>
    <row r="6672" spans="2:2">
      <c r="B6672" s="135"/>
    </row>
    <row r="6673" spans="2:2">
      <c r="B6673" s="135"/>
    </row>
    <row r="6674" spans="2:2">
      <c r="B6674" s="135"/>
    </row>
    <row r="6675" spans="2:2">
      <c r="B6675" s="135"/>
    </row>
    <row r="6676" spans="2:2">
      <c r="B6676" s="135"/>
    </row>
    <row r="6677" spans="2:2">
      <c r="B6677" s="135"/>
    </row>
    <row r="6678" spans="2:2">
      <c r="B6678" s="135"/>
    </row>
    <row r="6679" spans="2:2">
      <c r="B6679" s="135"/>
    </row>
    <row r="6680" spans="2:2">
      <c r="B6680" s="135"/>
    </row>
    <row r="6681" spans="2:2">
      <c r="B6681" s="135"/>
    </row>
    <row r="6682" spans="2:2">
      <c r="B6682" s="135"/>
    </row>
    <row r="6683" spans="2:2">
      <c r="B6683" s="135"/>
    </row>
    <row r="6684" spans="2:2">
      <c r="B6684" s="135"/>
    </row>
    <row r="6685" spans="2:2">
      <c r="B6685" s="135"/>
    </row>
    <row r="6686" spans="2:2">
      <c r="B6686" s="135"/>
    </row>
    <row r="6687" spans="2:2">
      <c r="B6687" s="135"/>
    </row>
    <row r="6688" spans="2:2">
      <c r="B6688" s="135"/>
    </row>
    <row r="6689" spans="2:2">
      <c r="B6689" s="135"/>
    </row>
    <row r="6690" spans="2:2">
      <c r="B6690" s="135"/>
    </row>
    <row r="6691" spans="2:2">
      <c r="B6691" s="135"/>
    </row>
    <row r="6692" spans="2:2">
      <c r="B6692" s="135"/>
    </row>
    <row r="6693" spans="2:2">
      <c r="B6693" s="135"/>
    </row>
    <row r="6694" spans="2:2">
      <c r="B6694" s="135"/>
    </row>
    <row r="6695" spans="2:2">
      <c r="B6695" s="135"/>
    </row>
    <row r="6696" spans="2:2">
      <c r="B6696" s="135"/>
    </row>
    <row r="6697" spans="2:2">
      <c r="B6697" s="135"/>
    </row>
    <row r="6698" spans="2:2">
      <c r="B6698" s="135"/>
    </row>
    <row r="6699" spans="2:2">
      <c r="B6699" s="135"/>
    </row>
    <row r="6700" spans="2:2">
      <c r="B6700" s="135"/>
    </row>
    <row r="6701" spans="2:2">
      <c r="B6701" s="135"/>
    </row>
    <row r="6702" spans="2:2">
      <c r="B6702" s="135"/>
    </row>
    <row r="6703" spans="2:2">
      <c r="B6703" s="135"/>
    </row>
    <row r="6704" spans="2:2">
      <c r="B6704" s="135"/>
    </row>
    <row r="6705" spans="2:2">
      <c r="B6705" s="135"/>
    </row>
    <row r="6706" spans="2:2">
      <c r="B6706" s="135"/>
    </row>
    <row r="6707" spans="2:2">
      <c r="B6707" s="135"/>
    </row>
    <row r="6708" spans="2:2">
      <c r="B6708" s="135"/>
    </row>
    <row r="6709" spans="2:2">
      <c r="B6709" s="135"/>
    </row>
    <row r="6710" spans="2:2">
      <c r="B6710" s="135"/>
    </row>
    <row r="6711" spans="2:2">
      <c r="B6711" s="135"/>
    </row>
    <row r="6712" spans="2:2">
      <c r="B6712" s="135"/>
    </row>
    <row r="6713" spans="2:2">
      <c r="B6713" s="135"/>
    </row>
    <row r="6714" spans="2:2">
      <c r="B6714" s="135"/>
    </row>
    <row r="6715" spans="2:2">
      <c r="B6715" s="135"/>
    </row>
    <row r="6716" spans="2:2">
      <c r="B6716" s="135"/>
    </row>
    <row r="6717" spans="2:2">
      <c r="B6717" s="135"/>
    </row>
    <row r="6718" spans="2:2">
      <c r="B6718" s="135"/>
    </row>
    <row r="6719" spans="2:2">
      <c r="B6719" s="135"/>
    </row>
    <row r="6720" spans="2:2">
      <c r="B6720" s="135"/>
    </row>
    <row r="6721" spans="2:2">
      <c r="B6721" s="135"/>
    </row>
    <row r="6722" spans="2:2">
      <c r="B6722" s="135"/>
    </row>
    <row r="6723" spans="2:2">
      <c r="B6723" s="135"/>
    </row>
    <row r="6724" spans="2:2">
      <c r="B6724" s="135"/>
    </row>
    <row r="6725" spans="2:2">
      <c r="B6725" s="135"/>
    </row>
    <row r="6726" spans="2:2">
      <c r="B6726" s="135"/>
    </row>
    <row r="6727" spans="2:2">
      <c r="B6727" s="135"/>
    </row>
    <row r="6728" spans="2:2">
      <c r="B6728" s="135"/>
    </row>
    <row r="6729" spans="2:2">
      <c r="B6729" s="135"/>
    </row>
    <row r="6730" spans="2:2">
      <c r="B6730" s="135"/>
    </row>
    <row r="6731" spans="2:2">
      <c r="B6731" s="135"/>
    </row>
    <row r="6732" spans="2:2">
      <c r="B6732" s="135"/>
    </row>
    <row r="6733" spans="2:2">
      <c r="B6733" s="135"/>
    </row>
    <row r="6734" spans="2:2">
      <c r="B6734" s="135"/>
    </row>
    <row r="6735" spans="2:2">
      <c r="B6735" s="135"/>
    </row>
    <row r="6736" spans="2:2">
      <c r="B6736" s="135"/>
    </row>
    <row r="6737" spans="2:2">
      <c r="B6737" s="135"/>
    </row>
    <row r="6738" spans="2:2">
      <c r="B6738" s="135"/>
    </row>
    <row r="6739" spans="2:2">
      <c r="B6739" s="135"/>
    </row>
    <row r="6740" spans="2:2">
      <c r="B6740" s="135"/>
    </row>
    <row r="6741" spans="2:2">
      <c r="B6741" s="135"/>
    </row>
    <row r="6742" spans="2:2">
      <c r="B6742" s="135"/>
    </row>
    <row r="6743" spans="2:2">
      <c r="B6743" s="135"/>
    </row>
    <row r="6744" spans="2:2">
      <c r="B6744" s="135"/>
    </row>
    <row r="6745" spans="2:2">
      <c r="B6745" s="135"/>
    </row>
    <row r="6746" spans="2:2">
      <c r="B6746" s="135"/>
    </row>
    <row r="6747" spans="2:2">
      <c r="B6747" s="135"/>
    </row>
    <row r="6748" spans="2:2">
      <c r="B6748" s="135"/>
    </row>
    <row r="6749" spans="2:2">
      <c r="B6749" s="135"/>
    </row>
    <row r="6750" spans="2:2">
      <c r="B6750" s="135"/>
    </row>
    <row r="6751" spans="2:2">
      <c r="B6751" s="135"/>
    </row>
    <row r="6752" spans="2:2">
      <c r="B6752" s="135"/>
    </row>
    <row r="6753" spans="2:2">
      <c r="B6753" s="135"/>
    </row>
    <row r="6754" spans="2:2">
      <c r="B6754" s="135"/>
    </row>
    <row r="6755" spans="2:2">
      <c r="B6755" s="135"/>
    </row>
    <row r="6756" spans="2:2">
      <c r="B6756" s="135"/>
    </row>
    <row r="6757" spans="2:2">
      <c r="B6757" s="135"/>
    </row>
    <row r="6758" spans="2:2">
      <c r="B6758" s="135"/>
    </row>
    <row r="6759" spans="2:2">
      <c r="B6759" s="135"/>
    </row>
    <row r="6760" spans="2:2">
      <c r="B6760" s="135"/>
    </row>
    <row r="6761" spans="2:2">
      <c r="B6761" s="135"/>
    </row>
    <row r="6762" spans="2:2">
      <c r="B6762" s="135"/>
    </row>
    <row r="6763" spans="2:2">
      <c r="B6763" s="135"/>
    </row>
    <row r="6764" spans="2:2">
      <c r="B6764" s="135"/>
    </row>
    <row r="6765" spans="2:2">
      <c r="B6765" s="135"/>
    </row>
    <row r="6766" spans="2:2">
      <c r="B6766" s="135"/>
    </row>
    <row r="6767" spans="2:2">
      <c r="B6767" s="135"/>
    </row>
    <row r="6768" spans="2:2">
      <c r="B6768" s="135"/>
    </row>
    <row r="6769" spans="2:2">
      <c r="B6769" s="135"/>
    </row>
    <row r="6770" spans="2:2">
      <c r="B6770" s="135"/>
    </row>
    <row r="6771" spans="2:2">
      <c r="B6771" s="135"/>
    </row>
    <row r="6772" spans="2:2">
      <c r="B6772" s="135"/>
    </row>
    <row r="6773" spans="2:2">
      <c r="B6773" s="135"/>
    </row>
    <row r="6774" spans="2:2">
      <c r="B6774" s="135"/>
    </row>
    <row r="6775" spans="2:2">
      <c r="B6775" s="135"/>
    </row>
    <row r="6776" spans="2:2">
      <c r="B6776" s="135"/>
    </row>
    <row r="6777" spans="2:2">
      <c r="B6777" s="135"/>
    </row>
    <row r="6778" spans="2:2">
      <c r="B6778" s="135"/>
    </row>
    <row r="6779" spans="2:2">
      <c r="B6779" s="135"/>
    </row>
    <row r="6780" spans="2:2">
      <c r="B6780" s="135"/>
    </row>
    <row r="6781" spans="2:2">
      <c r="B6781" s="135"/>
    </row>
    <row r="6782" spans="2:2">
      <c r="B6782" s="135"/>
    </row>
    <row r="6783" spans="2:2">
      <c r="B6783" s="135"/>
    </row>
    <row r="6784" spans="2:2">
      <c r="B6784" s="135"/>
    </row>
    <row r="6785" spans="2:2">
      <c r="B6785" s="135"/>
    </row>
    <row r="6786" spans="2:2">
      <c r="B6786" s="135"/>
    </row>
    <row r="6787" spans="2:2">
      <c r="B6787" s="135"/>
    </row>
    <row r="6788" spans="2:2">
      <c r="B6788" s="135"/>
    </row>
    <row r="6789" spans="2:2">
      <c r="B6789" s="135"/>
    </row>
    <row r="6790" spans="2:2">
      <c r="B6790" s="135"/>
    </row>
    <row r="6791" spans="2:2">
      <c r="B6791" s="135"/>
    </row>
    <row r="6792" spans="2:2">
      <c r="B6792" s="135"/>
    </row>
    <row r="6793" spans="2:2">
      <c r="B6793" s="135"/>
    </row>
    <row r="6794" spans="2:2">
      <c r="B6794" s="135"/>
    </row>
    <row r="6795" spans="2:2">
      <c r="B6795" s="135"/>
    </row>
    <row r="6796" spans="2:2">
      <c r="B6796" s="135"/>
    </row>
    <row r="6797" spans="2:2">
      <c r="B6797" s="135"/>
    </row>
    <row r="6798" spans="2:2">
      <c r="B6798" s="135"/>
    </row>
    <row r="6799" spans="2:2">
      <c r="B6799" s="135"/>
    </row>
    <row r="6800" spans="2:2">
      <c r="B6800" s="135"/>
    </row>
    <row r="6801" spans="2:2">
      <c r="B6801" s="135"/>
    </row>
    <row r="6802" spans="2:2">
      <c r="B6802" s="135"/>
    </row>
    <row r="6803" spans="2:2">
      <c r="B6803" s="135"/>
    </row>
    <row r="6804" spans="2:2">
      <c r="B6804" s="135"/>
    </row>
    <row r="6805" spans="2:2">
      <c r="B6805" s="135"/>
    </row>
    <row r="6806" spans="2:2">
      <c r="B6806" s="135"/>
    </row>
    <row r="6807" spans="2:2">
      <c r="B6807" s="135"/>
    </row>
    <row r="6808" spans="2:2">
      <c r="B6808" s="135"/>
    </row>
    <row r="6809" spans="2:2">
      <c r="B6809" s="135"/>
    </row>
    <row r="6810" spans="2:2">
      <c r="B6810" s="135"/>
    </row>
    <row r="6811" spans="2:2">
      <c r="B6811" s="135"/>
    </row>
    <row r="6812" spans="2:2">
      <c r="B6812" s="135"/>
    </row>
    <row r="6813" spans="2:2">
      <c r="B6813" s="135"/>
    </row>
    <row r="6814" spans="2:2">
      <c r="B6814" s="135"/>
    </row>
    <row r="6815" spans="2:2">
      <c r="B6815" s="135"/>
    </row>
    <row r="6816" spans="2:2">
      <c r="B6816" s="135"/>
    </row>
    <row r="6817" spans="2:2">
      <c r="B6817" s="135"/>
    </row>
    <row r="6818" spans="2:2">
      <c r="B6818" s="135"/>
    </row>
    <row r="6819" spans="2:2">
      <c r="B6819" s="135"/>
    </row>
    <row r="6820" spans="2:2">
      <c r="B6820" s="135"/>
    </row>
    <row r="6821" spans="2:2">
      <c r="B6821" s="135"/>
    </row>
    <row r="6822" spans="2:2">
      <c r="B6822" s="135"/>
    </row>
    <row r="6823" spans="2:2">
      <c r="B6823" s="135"/>
    </row>
    <row r="6824" spans="2:2">
      <c r="B6824" s="135"/>
    </row>
    <row r="6825" spans="2:2">
      <c r="B6825" s="135"/>
    </row>
    <row r="6826" spans="2:2">
      <c r="B6826" s="135"/>
    </row>
    <row r="6827" spans="2:2">
      <c r="B6827" s="135"/>
    </row>
    <row r="6828" spans="2:2">
      <c r="B6828" s="135"/>
    </row>
    <row r="6829" spans="2:2">
      <c r="B6829" s="135"/>
    </row>
    <row r="6830" spans="2:2">
      <c r="B6830" s="135"/>
    </row>
    <row r="6831" spans="2:2">
      <c r="B6831" s="135"/>
    </row>
    <row r="6832" spans="2:2">
      <c r="B6832" s="135"/>
    </row>
    <row r="6833" spans="2:2">
      <c r="B6833" s="135"/>
    </row>
    <row r="6834" spans="2:2">
      <c r="B6834" s="135"/>
    </row>
    <row r="6835" spans="2:2">
      <c r="B6835" s="135"/>
    </row>
    <row r="6836" spans="2:2">
      <c r="B6836" s="135"/>
    </row>
    <row r="6837" spans="2:2">
      <c r="B6837" s="135"/>
    </row>
    <row r="6838" spans="2:2">
      <c r="B6838" s="135"/>
    </row>
    <row r="6839" spans="2:2">
      <c r="B6839" s="135"/>
    </row>
    <row r="6840" spans="2:2">
      <c r="B6840" s="135"/>
    </row>
    <row r="6841" spans="2:2">
      <c r="B6841" s="135"/>
    </row>
    <row r="6842" spans="2:2">
      <c r="B6842" s="135"/>
    </row>
    <row r="6843" spans="2:2">
      <c r="B6843" s="135"/>
    </row>
    <row r="6844" spans="2:2">
      <c r="B6844" s="135"/>
    </row>
    <row r="6845" spans="2:2">
      <c r="B6845" s="135"/>
    </row>
    <row r="6846" spans="2:2">
      <c r="B6846" s="135"/>
    </row>
    <row r="6847" spans="2:2">
      <c r="B6847" s="135"/>
    </row>
    <row r="6848" spans="2:2">
      <c r="B6848" s="135"/>
    </row>
    <row r="6849" spans="2:2">
      <c r="B6849" s="135"/>
    </row>
    <row r="6850" spans="2:2">
      <c r="B6850" s="135"/>
    </row>
    <row r="6851" spans="2:2">
      <c r="B6851" s="135"/>
    </row>
    <row r="6852" spans="2:2">
      <c r="B6852" s="135"/>
    </row>
    <row r="6853" spans="2:2">
      <c r="B6853" s="135"/>
    </row>
    <row r="6854" spans="2:2">
      <c r="B6854" s="135"/>
    </row>
    <row r="6855" spans="2:2">
      <c r="B6855" s="135"/>
    </row>
    <row r="6856" spans="2:2">
      <c r="B6856" s="135"/>
    </row>
    <row r="6857" spans="2:2">
      <c r="B6857" s="135"/>
    </row>
    <row r="6858" spans="2:2">
      <c r="B6858" s="135"/>
    </row>
    <row r="6859" spans="2:2">
      <c r="B6859" s="135"/>
    </row>
    <row r="6860" spans="2:2">
      <c r="B6860" s="135"/>
    </row>
    <row r="6861" spans="2:2">
      <c r="B6861" s="135"/>
    </row>
    <row r="6862" spans="2:2">
      <c r="B6862" s="135"/>
    </row>
    <row r="6863" spans="2:2">
      <c r="B6863" s="135"/>
    </row>
    <row r="6864" spans="2:2">
      <c r="B6864" s="135"/>
    </row>
    <row r="6865" spans="2:2">
      <c r="B6865" s="135"/>
    </row>
    <row r="6866" spans="2:2">
      <c r="B6866" s="135"/>
    </row>
    <row r="6867" spans="2:2">
      <c r="B6867" s="135"/>
    </row>
    <row r="6868" spans="2:2">
      <c r="B6868" s="135"/>
    </row>
    <row r="6869" spans="2:2">
      <c r="B6869" s="135"/>
    </row>
    <row r="6870" spans="2:2">
      <c r="B6870" s="135"/>
    </row>
    <row r="6871" spans="2:2">
      <c r="B6871" s="135"/>
    </row>
    <row r="6872" spans="2:2">
      <c r="B6872" s="135"/>
    </row>
    <row r="6873" spans="2:2">
      <c r="B6873" s="135"/>
    </row>
    <row r="6874" spans="2:2">
      <c r="B6874" s="135"/>
    </row>
    <row r="6875" spans="2:2">
      <c r="B6875" s="135"/>
    </row>
    <row r="6876" spans="2:2">
      <c r="B6876" s="135"/>
    </row>
    <row r="6877" spans="2:2">
      <c r="B6877" s="135"/>
    </row>
    <row r="6878" spans="2:2">
      <c r="B6878" s="135"/>
    </row>
    <row r="6879" spans="2:2">
      <c r="B6879" s="135"/>
    </row>
    <row r="6880" spans="2:2">
      <c r="B6880" s="135"/>
    </row>
    <row r="6881" spans="2:2">
      <c r="B6881" s="135"/>
    </row>
    <row r="6882" spans="2:2">
      <c r="B6882" s="135"/>
    </row>
    <row r="6883" spans="2:2">
      <c r="B6883" s="135"/>
    </row>
    <row r="6884" spans="2:2">
      <c r="B6884" s="135"/>
    </row>
    <row r="6885" spans="2:2">
      <c r="B6885" s="135"/>
    </row>
    <row r="6886" spans="2:2">
      <c r="B6886" s="135"/>
    </row>
    <row r="6887" spans="2:2">
      <c r="B6887" s="135"/>
    </row>
    <row r="6888" spans="2:2">
      <c r="B6888" s="135"/>
    </row>
    <row r="6889" spans="2:2">
      <c r="B6889" s="135"/>
    </row>
    <row r="6890" spans="2:2">
      <c r="B6890" s="135"/>
    </row>
    <row r="6891" spans="2:2">
      <c r="B6891" s="135"/>
    </row>
    <row r="6892" spans="2:2">
      <c r="B6892" s="135"/>
    </row>
    <row r="6893" spans="2:2">
      <c r="B6893" s="135"/>
    </row>
    <row r="6894" spans="2:2">
      <c r="B6894" s="135"/>
    </row>
    <row r="6895" spans="2:2">
      <c r="B6895" s="135"/>
    </row>
    <row r="6896" spans="2:2">
      <c r="B6896" s="135"/>
    </row>
    <row r="6897" spans="2:2">
      <c r="B6897" s="135"/>
    </row>
    <row r="6898" spans="2:2">
      <c r="B6898" s="135"/>
    </row>
    <row r="6899" spans="2:2">
      <c r="B6899" s="135"/>
    </row>
    <row r="6900" spans="2:2">
      <c r="B6900" s="135"/>
    </row>
    <row r="6901" spans="2:2">
      <c r="B6901" s="135"/>
    </row>
    <row r="6902" spans="2:2">
      <c r="B6902" s="135"/>
    </row>
    <row r="6903" spans="2:2">
      <c r="B6903" s="135"/>
    </row>
    <row r="6904" spans="2:2">
      <c r="B6904" s="135"/>
    </row>
    <row r="6905" spans="2:2">
      <c r="B6905" s="135"/>
    </row>
    <row r="6906" spans="2:2">
      <c r="B6906" s="135"/>
    </row>
    <row r="6907" spans="2:2">
      <c r="B6907" s="135"/>
    </row>
    <row r="6908" spans="2:2">
      <c r="B6908" s="135"/>
    </row>
    <row r="6909" spans="2:2">
      <c r="B6909" s="135"/>
    </row>
    <row r="6910" spans="2:2">
      <c r="B6910" s="135"/>
    </row>
    <row r="6911" spans="2:2">
      <c r="B6911" s="135"/>
    </row>
    <row r="6912" spans="2:2">
      <c r="B6912" s="135"/>
    </row>
    <row r="6913" spans="2:2">
      <c r="B6913" s="135"/>
    </row>
  </sheetData>
  <autoFilter ref="A1:F5842" xr:uid="{F057D44D-8EB6-448E-8E4D-5B54041A8725}"/>
  <phoneticPr fontId="2" type="noConversion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AA5F4-EDCE-4E7B-B0DF-22044D158945}">
  <sheetPr codeName="Planilha2"/>
  <dimension ref="A1:X46"/>
  <sheetViews>
    <sheetView zoomScaleNormal="100" workbookViewId="0">
      <pane xSplit="22" ySplit="41" topLeftCell="AF42" activePane="bottomRight" state="frozen"/>
      <selection pane="bottomRight" activeCell="AF32" sqref="AF32"/>
      <selection pane="bottomLeft" activeCell="A42" sqref="A42"/>
      <selection pane="topRight" activeCell="W1" sqref="W1"/>
    </sheetView>
  </sheetViews>
  <sheetFormatPr defaultRowHeight="14.45"/>
  <cols>
    <col min="2" max="2" width="37.5703125" customWidth="1"/>
  </cols>
  <sheetData>
    <row r="1" spans="1:24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</row>
    <row r="2" spans="1:24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</row>
    <row r="3" spans="1:24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</row>
    <row r="4" spans="1:24">
      <c r="A4" s="51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</row>
    <row r="5" spans="1:24" ht="5.45" customHeight="1">
      <c r="A5" s="51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</row>
    <row r="6" spans="1:24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</row>
    <row r="7" spans="1:24">
      <c r="A7" s="51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</row>
    <row r="8" spans="1:24">
      <c r="A8" s="51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</row>
    <row r="9" spans="1:24" ht="5.45" customHeight="1">
      <c r="A9" s="51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</row>
    <row r="10" spans="1:24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</row>
    <row r="11" spans="1:24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</row>
    <row r="12" spans="1:24">
      <c r="A12" s="51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</row>
    <row r="13" spans="1:24" ht="5.45" customHeight="1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</row>
    <row r="14" spans="1:24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</row>
    <row r="15" spans="1:24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</row>
    <row r="16" spans="1:24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</row>
    <row r="17" spans="1:24" ht="5.45" customHeight="1">
      <c r="A17" s="51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</row>
    <row r="18" spans="1:24">
      <c r="A18" s="51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</row>
    <row r="19" spans="1:24">
      <c r="A19" s="51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</row>
    <row r="20" spans="1:24">
      <c r="A20" s="51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</row>
    <row r="21" spans="1:24">
      <c r="A21" s="51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</row>
    <row r="22" spans="1:24">
      <c r="A22" s="51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</row>
    <row r="23" spans="1:24">
      <c r="A23" s="51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</row>
    <row r="24" spans="1:24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</row>
    <row r="25" spans="1:24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</row>
    <row r="26" spans="1:24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</row>
    <row r="27" spans="1:24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</row>
    <row r="28" spans="1:24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</row>
    <row r="29" spans="1:24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</row>
    <row r="30" spans="1:24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</row>
    <row r="31" spans="1:24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</row>
    <row r="32" spans="1:24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</row>
    <row r="33" spans="1:24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</row>
    <row r="34" spans="1:24">
      <c r="A34" s="51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</row>
    <row r="35" spans="1:24">
      <c r="A35" s="51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</row>
    <row r="36" spans="1:24">
      <c r="A36" s="51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</row>
    <row r="37" spans="1:24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</row>
    <row r="38" spans="1:24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</row>
    <row r="39" spans="1:24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</row>
    <row r="40" spans="1:24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</row>
    <row r="41" spans="1:24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</row>
    <row r="42" spans="1:24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</row>
    <row r="43" spans="1:24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</row>
    <row r="44" spans="1:24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</row>
    <row r="45" spans="1:24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</row>
    <row r="46" spans="1:24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3965D-9545-4170-B49C-AAC4D8F4F524}">
  <sheetPr codeName="Planilha14"/>
  <dimension ref="A1:AG11"/>
  <sheetViews>
    <sheetView topLeftCell="I1" workbookViewId="0">
      <selection activeCell="I8" sqref="I8:J8"/>
    </sheetView>
  </sheetViews>
  <sheetFormatPr defaultRowHeight="14.45"/>
  <cols>
    <col min="1" max="1" width="12.5703125" style="1" bestFit="1" customWidth="1"/>
    <col min="2" max="2" width="12.42578125" style="4" customWidth="1"/>
    <col min="3" max="3" width="9.42578125" style="4"/>
    <col min="4" max="4" width="11.5703125" style="4" customWidth="1"/>
    <col min="5" max="5" width="6.42578125" style="4" bestFit="1" customWidth="1"/>
    <col min="6" max="16" width="11.5703125" style="4" customWidth="1"/>
    <col min="17" max="17" width="1.5703125" customWidth="1"/>
    <col min="18" max="24" width="11.5703125" style="4" customWidth="1"/>
  </cols>
  <sheetData>
    <row r="1" spans="1:33">
      <c r="C1" s="37">
        <f>1/24/60</f>
        <v>6.9444444444444436E-4</v>
      </c>
    </row>
    <row r="2" spans="1:33">
      <c r="A2" s="134" t="s">
        <v>173</v>
      </c>
      <c r="B2" s="24" t="s">
        <v>174</v>
      </c>
      <c r="C2" s="24" t="s">
        <v>56</v>
      </c>
      <c r="D2" s="24" t="s">
        <v>175</v>
      </c>
      <c r="E2" s="24" t="s">
        <v>58</v>
      </c>
      <c r="F2" s="24" t="s">
        <v>60</v>
      </c>
      <c r="G2" s="24" t="s">
        <v>62</v>
      </c>
      <c r="H2" s="24" t="s">
        <v>67</v>
      </c>
      <c r="I2" s="24" t="s">
        <v>71</v>
      </c>
      <c r="J2" s="24" t="s">
        <v>75</v>
      </c>
      <c r="K2" s="24" t="s">
        <v>79</v>
      </c>
      <c r="L2" s="24" t="s">
        <v>83</v>
      </c>
      <c r="M2" s="24" t="s">
        <v>85</v>
      </c>
      <c r="N2" s="24" t="s">
        <v>87</v>
      </c>
      <c r="O2" s="24" t="s">
        <v>89</v>
      </c>
      <c r="P2" s="24" t="s">
        <v>91</v>
      </c>
      <c r="R2" s="24" t="s">
        <v>175</v>
      </c>
      <c r="S2" s="24" t="s">
        <v>58</v>
      </c>
      <c r="T2" s="24" t="s">
        <v>60</v>
      </c>
      <c r="U2" s="24" t="s">
        <v>62</v>
      </c>
      <c r="V2" s="24" t="s">
        <v>67</v>
      </c>
      <c r="W2" s="24" t="s">
        <v>71</v>
      </c>
      <c r="X2" s="24" t="s">
        <v>75</v>
      </c>
      <c r="Y2" s="24" t="s">
        <v>79</v>
      </c>
      <c r="Z2" s="24" t="s">
        <v>83</v>
      </c>
      <c r="AA2" s="24" t="s">
        <v>85</v>
      </c>
      <c r="AB2" s="24" t="s">
        <v>87</v>
      </c>
      <c r="AC2" s="24" t="s">
        <v>89</v>
      </c>
      <c r="AD2" s="24" t="s">
        <v>91</v>
      </c>
      <c r="AE2" s="24" t="s">
        <v>93</v>
      </c>
      <c r="AF2" s="24" t="s">
        <v>95</v>
      </c>
      <c r="AG2" s="24"/>
    </row>
    <row r="3" spans="1:33">
      <c r="A3" s="150" t="e">
        <f>AVERAGE($B$4:$B$11)</f>
        <v>#REF!</v>
      </c>
      <c r="B3" s="98" t="e">
        <f>R3/D3</f>
        <v>#REF!</v>
      </c>
      <c r="C3" s="4">
        <v>250</v>
      </c>
      <c r="D3" s="4" t="e">
        <f t="shared" ref="D3:D11" si="0">SUM(E3:P3)</f>
        <v>#REF!</v>
      </c>
      <c r="E3" s="4" t="e">
        <f>COUNTIFS('Consolidação Preventiva'!#REF!,'Tempo Execução Por Pauta'!$C3,'Consolidação Preventiva'!$D:$D,'Tempo Execução Por Pauta'!E$2,'Consolidação Preventiva'!$P:$P,"&gt;"&amp;$C$1)</f>
        <v>#REF!</v>
      </c>
      <c r="F3" s="4" t="e">
        <f>COUNTIFS('Consolidação Preventiva'!#REF!,'Tempo Execução Por Pauta'!$C3,'Consolidação Preventiva'!$D:$D,'Tempo Execução Por Pauta'!F$2,'Consolidação Preventiva'!$P:$P,"&gt;"&amp;$C$1)</f>
        <v>#REF!</v>
      </c>
      <c r="G3" s="4" t="e">
        <f>COUNTIFS('Consolidação Preventiva'!#REF!,'Tempo Execução Por Pauta'!$C3,'Consolidação Preventiva'!$D:$D,'Tempo Execução Por Pauta'!G$2,'Consolidação Preventiva'!$P:$P,"&gt;"&amp;$C$1)</f>
        <v>#REF!</v>
      </c>
      <c r="H3" s="4" t="e">
        <f>COUNTIFS('Consolidação Preventiva'!#REF!,'Tempo Execução Por Pauta'!$C3,'Consolidação Preventiva'!$D:$D,'Tempo Execução Por Pauta'!H$2,'Consolidação Preventiva'!$P:$P,"&gt;"&amp;$C$1)</f>
        <v>#REF!</v>
      </c>
      <c r="I3" s="4" t="e">
        <f>COUNTIFS('Consolidação Preventiva'!#REF!,'Tempo Execução Por Pauta'!$C3,'Consolidação Preventiva'!$D:$D,'Tempo Execução Por Pauta'!I$2,'Consolidação Preventiva'!$P:$P,"&gt;"&amp;$C$1)</f>
        <v>#REF!</v>
      </c>
      <c r="J3" s="4" t="e">
        <f>COUNTIFS('Consolidação Preventiva'!#REF!,'Tempo Execução Por Pauta'!$C3,'Consolidação Preventiva'!$D:$D,'Tempo Execução Por Pauta'!J$2,'Consolidação Preventiva'!$P:$P,"&gt;"&amp;$C$1)</f>
        <v>#REF!</v>
      </c>
      <c r="K3" s="4" t="e">
        <f>COUNTIFS('Consolidação Preventiva'!#REF!,'Tempo Execução Por Pauta'!$C3,'Consolidação Preventiva'!$D:$D,'Tempo Execução Por Pauta'!K$2,'Consolidação Preventiva'!$P:$P,"&gt;"&amp;$C$1)</f>
        <v>#REF!</v>
      </c>
      <c r="L3" s="4" t="e">
        <f>COUNTIFS('Consolidação Preventiva'!#REF!,'Tempo Execução Por Pauta'!$C3,'Consolidação Preventiva'!$D:$D,'Tempo Execução Por Pauta'!L$2,'Consolidação Preventiva'!$P:$P,"&gt;"&amp;$C$1)</f>
        <v>#REF!</v>
      </c>
      <c r="M3" s="4" t="e">
        <f>COUNTIFS('Consolidação Preventiva'!#REF!,'Tempo Execução Por Pauta'!$C3,'Consolidação Preventiva'!$D:$D,'Tempo Execução Por Pauta'!M$2,'Consolidação Preventiva'!$P:$P,"&gt;"&amp;$C$1)</f>
        <v>#REF!</v>
      </c>
      <c r="N3" s="4" t="e">
        <f>COUNTIFS('Consolidação Preventiva'!#REF!,'Tempo Execução Por Pauta'!$C3,'Consolidação Preventiva'!$D:$D,'Tempo Execução Por Pauta'!N$2,'Consolidação Preventiva'!$P:$P,"&gt;"&amp;$C$1)</f>
        <v>#REF!</v>
      </c>
      <c r="O3" s="4" t="e">
        <f>COUNTIFS('Consolidação Preventiva'!#REF!,'Tempo Execução Por Pauta'!$C3,'Consolidação Preventiva'!$D:$D,'Tempo Execução Por Pauta'!O$2,'Consolidação Preventiva'!$P:$P,"&gt;"&amp;$C$1)</f>
        <v>#REF!</v>
      </c>
      <c r="P3" s="4" t="e">
        <f>COUNTIFS('Consolidação Preventiva'!#REF!,'Tempo Execução Por Pauta'!$C3,'Consolidação Preventiva'!$D:$D,'Tempo Execução Por Pauta'!P$2,'Consolidação Preventiva'!$P:$P,"&gt;"&amp;$C$1)</f>
        <v>#REF!</v>
      </c>
      <c r="R3" s="98" t="e">
        <f>SUM(S3:AA3)</f>
        <v>#REF!</v>
      </c>
      <c r="S3" s="98" t="e">
        <f>SUMIFS('Consolidação Preventiva'!$P:$P,'Consolidação Preventiva'!$D:$D,'Tempo Execução Por Pauta'!S$2,'Consolidação Preventiva'!#REF!,'Tempo Execução Por Pauta'!$C3)</f>
        <v>#REF!</v>
      </c>
      <c r="T3" s="98" t="e">
        <f>SUMIFS('Consolidação Preventiva'!$P:$P,'Consolidação Preventiva'!$D:$D,'Tempo Execução Por Pauta'!T$2,'Consolidação Preventiva'!#REF!,'Tempo Execução Por Pauta'!$C3)</f>
        <v>#REF!</v>
      </c>
      <c r="U3" s="98" t="e">
        <f>SUMIFS('Consolidação Preventiva'!$P:$P,'Consolidação Preventiva'!$D:$D,'Tempo Execução Por Pauta'!U$2,'Consolidação Preventiva'!#REF!,'Tempo Execução Por Pauta'!$C3)</f>
        <v>#REF!</v>
      </c>
      <c r="V3" s="98" t="e">
        <f>SUMIFS('Consolidação Preventiva'!$P:$P,'Consolidação Preventiva'!$D:$D,'Tempo Execução Por Pauta'!V$2,'Consolidação Preventiva'!#REF!,'Tempo Execução Por Pauta'!$C3)</f>
        <v>#REF!</v>
      </c>
      <c r="W3" s="98" t="e">
        <f>SUMIFS('Consolidação Preventiva'!$P:$P,'Consolidação Preventiva'!$D:$D,'Tempo Execução Por Pauta'!W$2,'Consolidação Preventiva'!#REF!,'Tempo Execução Por Pauta'!$C3)</f>
        <v>#REF!</v>
      </c>
      <c r="X3" s="98" t="e">
        <f>SUMIFS('Consolidação Preventiva'!$P:$P,'Consolidação Preventiva'!$D:$D,'Tempo Execução Por Pauta'!X$2,'Consolidação Preventiva'!#REF!,'Tempo Execução Por Pauta'!$C3)</f>
        <v>#REF!</v>
      </c>
      <c r="Y3" s="98" t="e">
        <f>SUMIFS('Consolidação Preventiva'!$P:$P,'Consolidação Preventiva'!$D:$D,'Tempo Execução Por Pauta'!Y$2,'Consolidação Preventiva'!#REF!,'Tempo Execução Por Pauta'!$C3)</f>
        <v>#REF!</v>
      </c>
      <c r="Z3" s="98" t="e">
        <f>SUMIFS('Consolidação Preventiva'!$P:$P,'Consolidação Preventiva'!$D:$D,'Tempo Execução Por Pauta'!Z$2,'Consolidação Preventiva'!#REF!,'Tempo Execução Por Pauta'!$C3)</f>
        <v>#REF!</v>
      </c>
      <c r="AA3" s="98" t="e">
        <f>SUMIFS('Consolidação Preventiva'!$P:$P,'Consolidação Preventiva'!$D:$D,'Tempo Execução Por Pauta'!AA$2,'Consolidação Preventiva'!#REF!,'Tempo Execução Por Pauta'!$C3)</f>
        <v>#REF!</v>
      </c>
      <c r="AB3" s="98" t="e">
        <f>SUMIFS('Consolidação Preventiva'!$P:$P,'Consolidação Preventiva'!$D:$D,'Tempo Execução Por Pauta'!AB$2,'Consolidação Preventiva'!#REF!,'Tempo Execução Por Pauta'!$C3)</f>
        <v>#REF!</v>
      </c>
      <c r="AC3" s="98" t="e">
        <f>SUMIFS('Consolidação Preventiva'!$P:$P,'Consolidação Preventiva'!$D:$D,'Tempo Execução Por Pauta'!AC$2,'Consolidação Preventiva'!#REF!,'Tempo Execução Por Pauta'!$C3)</f>
        <v>#REF!</v>
      </c>
      <c r="AD3" s="98" t="e">
        <f>SUMIFS('Consolidação Preventiva'!$P:$P,'Consolidação Preventiva'!$D:$D,'Tempo Execução Por Pauta'!AD$2,'Consolidação Preventiva'!#REF!,'Tempo Execução Por Pauta'!$C3)</f>
        <v>#REF!</v>
      </c>
      <c r="AE3" s="98" t="e">
        <f>SUMIFS('Consolidação Preventiva'!$P:$P,'Consolidação Preventiva'!$D:$D,'Tempo Execução Por Pauta'!AE$2,'Consolidação Preventiva'!#REF!,'Tempo Execução Por Pauta'!$C3)</f>
        <v>#REF!</v>
      </c>
      <c r="AF3" s="98" t="e">
        <f>SUMIFS('Consolidação Preventiva'!$P:$P,'Consolidação Preventiva'!$D:$D,'Tempo Execução Por Pauta'!AF$2,'Consolidação Preventiva'!#REF!,'Tempo Execução Por Pauta'!$C3)</f>
        <v>#REF!</v>
      </c>
    </row>
    <row r="4" spans="1:33">
      <c r="A4" s="150" t="e">
        <f>AVERAGE($B$4:$B$11)</f>
        <v>#REF!</v>
      </c>
      <c r="B4" s="98" t="e">
        <f t="shared" ref="B4:B11" si="1">R4/D4</f>
        <v>#REF!</v>
      </c>
      <c r="C4" s="4">
        <v>500</v>
      </c>
      <c r="D4" s="4" t="e">
        <f t="shared" si="0"/>
        <v>#REF!</v>
      </c>
      <c r="E4" s="4" t="e">
        <f>COUNTIFS('Consolidação Preventiva'!#REF!,'Tempo Execução Por Pauta'!$C4,'Consolidação Preventiva'!$D:$D,'Tempo Execução Por Pauta'!E$2,'Consolidação Preventiva'!$P:$P,"&gt;"&amp;$C$1)</f>
        <v>#REF!</v>
      </c>
      <c r="F4" s="4" t="e">
        <f>COUNTIFS('Consolidação Preventiva'!#REF!,'Tempo Execução Por Pauta'!$C4,'Consolidação Preventiva'!$D:$D,'Tempo Execução Por Pauta'!F$2,'Consolidação Preventiva'!$P:$P,"&gt;"&amp;$C$1)</f>
        <v>#REF!</v>
      </c>
      <c r="G4" s="4" t="e">
        <f>COUNTIFS('Consolidação Preventiva'!#REF!,'Tempo Execução Por Pauta'!$C4,'Consolidação Preventiva'!$D:$D,'Tempo Execução Por Pauta'!G$2,'Consolidação Preventiva'!$P:$P,"&gt;"&amp;$C$1)</f>
        <v>#REF!</v>
      </c>
      <c r="H4" s="4" t="e">
        <f>COUNTIFS('Consolidação Preventiva'!#REF!,'Tempo Execução Por Pauta'!$C4,'Consolidação Preventiva'!$D:$D,'Tempo Execução Por Pauta'!H$2,'Consolidação Preventiva'!$P:$P,"&gt;"&amp;$C$1)</f>
        <v>#REF!</v>
      </c>
      <c r="I4" s="4" t="e">
        <f>COUNTIFS('Consolidação Preventiva'!#REF!,'Tempo Execução Por Pauta'!$C4,'Consolidação Preventiva'!$D:$D,'Tempo Execução Por Pauta'!I$2,'Consolidação Preventiva'!$P:$P,"&gt;"&amp;$C$1)</f>
        <v>#REF!</v>
      </c>
      <c r="J4" s="4" t="e">
        <f>COUNTIFS('Consolidação Preventiva'!#REF!,'Tempo Execução Por Pauta'!$C4,'Consolidação Preventiva'!$D:$D,'Tempo Execução Por Pauta'!J$2,'Consolidação Preventiva'!$P:$P,"&gt;"&amp;$C$1)</f>
        <v>#REF!</v>
      </c>
      <c r="K4" s="4" t="e">
        <f>COUNTIFS('Consolidação Preventiva'!#REF!,'Tempo Execução Por Pauta'!$C4,'Consolidação Preventiva'!$D:$D,'Tempo Execução Por Pauta'!K$2,'Consolidação Preventiva'!$P:$P,"&gt;"&amp;$C$1)</f>
        <v>#REF!</v>
      </c>
      <c r="L4" s="4" t="e">
        <f>COUNTIFS('Consolidação Preventiva'!#REF!,'Tempo Execução Por Pauta'!$C4,'Consolidação Preventiva'!$D:$D,'Tempo Execução Por Pauta'!L$2,'Consolidação Preventiva'!$P:$P,"&gt;"&amp;$C$1)</f>
        <v>#REF!</v>
      </c>
      <c r="M4" s="4" t="e">
        <f>COUNTIFS('Consolidação Preventiva'!#REF!,'Tempo Execução Por Pauta'!$C4,'Consolidação Preventiva'!$D:$D,'Tempo Execução Por Pauta'!M$2,'Consolidação Preventiva'!$P:$P,"&gt;"&amp;$C$1)</f>
        <v>#REF!</v>
      </c>
      <c r="N4" s="4" t="e">
        <f>COUNTIFS('Consolidação Preventiva'!#REF!,'Tempo Execução Por Pauta'!$C4,'Consolidação Preventiva'!$D:$D,'Tempo Execução Por Pauta'!N$2,'Consolidação Preventiva'!$P:$P,"&gt;"&amp;$C$1)</f>
        <v>#REF!</v>
      </c>
      <c r="O4" s="4" t="e">
        <f>COUNTIFS('Consolidação Preventiva'!#REF!,'Tempo Execução Por Pauta'!$C4,'Consolidação Preventiva'!$D:$D,'Tempo Execução Por Pauta'!O$2,'Consolidação Preventiva'!$P:$P,"&gt;"&amp;$C$1)</f>
        <v>#REF!</v>
      </c>
      <c r="P4" s="4" t="e">
        <f>COUNTIFS('Consolidação Preventiva'!#REF!,'Tempo Execução Por Pauta'!$C4,'Consolidação Preventiva'!$D:$D,'Tempo Execução Por Pauta'!P$2,'Consolidação Preventiva'!$P:$P,"&gt;"&amp;$C$1)</f>
        <v>#REF!</v>
      </c>
      <c r="R4" s="98" t="e">
        <f t="shared" ref="R4:R11" si="2">SUM(S4:AA4)</f>
        <v>#REF!</v>
      </c>
      <c r="S4" s="98" t="e">
        <f>SUMIFS('Consolidação Preventiva'!$P:$P,'Consolidação Preventiva'!$D:$D,'Tempo Execução Por Pauta'!S$2,'Consolidação Preventiva'!#REF!,'Tempo Execução Por Pauta'!$C4)</f>
        <v>#REF!</v>
      </c>
      <c r="T4" s="98" t="e">
        <f>SUMIFS('Consolidação Preventiva'!$P:$P,'Consolidação Preventiva'!$D:$D,'Tempo Execução Por Pauta'!T$2,'Consolidação Preventiva'!#REF!,'Tempo Execução Por Pauta'!$C4)</f>
        <v>#REF!</v>
      </c>
      <c r="U4" s="98" t="e">
        <f>SUMIFS('Consolidação Preventiva'!$P:$P,'Consolidação Preventiva'!$D:$D,'Tempo Execução Por Pauta'!U$2,'Consolidação Preventiva'!#REF!,'Tempo Execução Por Pauta'!$C4)</f>
        <v>#REF!</v>
      </c>
      <c r="V4" s="98" t="e">
        <f>SUMIFS('Consolidação Preventiva'!$P:$P,'Consolidação Preventiva'!$D:$D,'Tempo Execução Por Pauta'!V$2,'Consolidação Preventiva'!#REF!,'Tempo Execução Por Pauta'!$C4)</f>
        <v>#REF!</v>
      </c>
      <c r="W4" s="98" t="e">
        <f>SUMIFS('Consolidação Preventiva'!$P:$P,'Consolidação Preventiva'!$D:$D,'Tempo Execução Por Pauta'!W$2,'Consolidação Preventiva'!#REF!,'Tempo Execução Por Pauta'!$C4)</f>
        <v>#REF!</v>
      </c>
      <c r="X4" s="98" t="e">
        <f>SUMIFS('Consolidação Preventiva'!$P:$P,'Consolidação Preventiva'!$D:$D,'Tempo Execução Por Pauta'!X$2,'Consolidação Preventiva'!#REF!,'Tempo Execução Por Pauta'!$C4)</f>
        <v>#REF!</v>
      </c>
      <c r="Y4" s="98" t="e">
        <f>SUMIFS('Consolidação Preventiva'!$P:$P,'Consolidação Preventiva'!$D:$D,'Tempo Execução Por Pauta'!Y$2,'Consolidação Preventiva'!#REF!,'Tempo Execução Por Pauta'!$C4)</f>
        <v>#REF!</v>
      </c>
      <c r="Z4" s="98" t="e">
        <f>SUMIFS('Consolidação Preventiva'!$P:$P,'Consolidação Preventiva'!$D:$D,'Tempo Execução Por Pauta'!Z$2,'Consolidação Preventiva'!#REF!,'Tempo Execução Por Pauta'!$C4)</f>
        <v>#REF!</v>
      </c>
      <c r="AA4" s="98" t="e">
        <f>SUMIFS('Consolidação Preventiva'!$P:$P,'Consolidação Preventiva'!$D:$D,'Tempo Execução Por Pauta'!AA$2,'Consolidação Preventiva'!#REF!,'Tempo Execução Por Pauta'!$C4)</f>
        <v>#REF!</v>
      </c>
      <c r="AB4" s="98" t="e">
        <f>SUMIFS('Consolidação Preventiva'!$P:$P,'Consolidação Preventiva'!$D:$D,'Tempo Execução Por Pauta'!AB$2,'Consolidação Preventiva'!#REF!,'Tempo Execução Por Pauta'!$C4)</f>
        <v>#REF!</v>
      </c>
      <c r="AC4" s="98" t="e">
        <f>SUMIFS('Consolidação Preventiva'!$P:$P,'Consolidação Preventiva'!$D:$D,'Tempo Execução Por Pauta'!AC$2,'Consolidação Preventiva'!#REF!,'Tempo Execução Por Pauta'!$C4)</f>
        <v>#REF!</v>
      </c>
      <c r="AD4" s="98" t="e">
        <f>SUMIFS('Consolidação Preventiva'!$P:$P,'Consolidação Preventiva'!$D:$D,'Tempo Execução Por Pauta'!AD$2,'Consolidação Preventiva'!#REF!,'Tempo Execução Por Pauta'!$C4)</f>
        <v>#REF!</v>
      </c>
      <c r="AE4" s="98" t="e">
        <f>SUMIFS('Consolidação Preventiva'!$P:$P,'Consolidação Preventiva'!$D:$D,'Tempo Execução Por Pauta'!AE$2,'Consolidação Preventiva'!#REF!,'Tempo Execução Por Pauta'!$C4)</f>
        <v>#REF!</v>
      </c>
      <c r="AF4" s="98" t="e">
        <f>SUMIFS('Consolidação Preventiva'!$P:$P,'Consolidação Preventiva'!$D:$D,'Tempo Execução Por Pauta'!AF$2,'Consolidação Preventiva'!#REF!,'Tempo Execução Por Pauta'!$C4)</f>
        <v>#REF!</v>
      </c>
    </row>
    <row r="5" spans="1:33">
      <c r="A5" s="150" t="e">
        <f t="shared" ref="A5:A11" si="3">AVERAGE($B$4:$B$11)</f>
        <v>#REF!</v>
      </c>
      <c r="B5" s="98" t="e">
        <f t="shared" si="1"/>
        <v>#REF!</v>
      </c>
      <c r="C5" s="4">
        <v>1000</v>
      </c>
      <c r="D5" s="4" t="e">
        <f t="shared" si="0"/>
        <v>#REF!</v>
      </c>
      <c r="E5" s="4" t="e">
        <f>COUNTIFS('Consolidação Preventiva'!#REF!,'Tempo Execução Por Pauta'!$C5,'Consolidação Preventiva'!$D:$D,'Tempo Execução Por Pauta'!E$2,'Consolidação Preventiva'!$P:$P,"&gt;"&amp;$C$1)</f>
        <v>#REF!</v>
      </c>
      <c r="F5" s="4" t="e">
        <f>COUNTIFS('Consolidação Preventiva'!#REF!,'Tempo Execução Por Pauta'!$C5,'Consolidação Preventiva'!$D:$D,'Tempo Execução Por Pauta'!F$2,'Consolidação Preventiva'!$P:$P,"&gt;"&amp;$C$1)</f>
        <v>#REF!</v>
      </c>
      <c r="G5" s="4" t="e">
        <f>COUNTIFS('Consolidação Preventiva'!#REF!,'Tempo Execução Por Pauta'!$C5,'Consolidação Preventiva'!$D:$D,'Tempo Execução Por Pauta'!G$2,'Consolidação Preventiva'!$P:$P,"&gt;"&amp;$C$1)</f>
        <v>#REF!</v>
      </c>
      <c r="H5" s="4" t="e">
        <f>COUNTIFS('Consolidação Preventiva'!#REF!,'Tempo Execução Por Pauta'!$C5,'Consolidação Preventiva'!$D:$D,'Tempo Execução Por Pauta'!H$2,'Consolidação Preventiva'!$P:$P,"&gt;"&amp;$C$1)</f>
        <v>#REF!</v>
      </c>
      <c r="I5" s="4" t="e">
        <f>COUNTIFS('Consolidação Preventiva'!#REF!,'Tempo Execução Por Pauta'!$C5,'Consolidação Preventiva'!$D:$D,'Tempo Execução Por Pauta'!I$2,'Consolidação Preventiva'!$P:$P,"&gt;"&amp;$C$1)</f>
        <v>#REF!</v>
      </c>
      <c r="J5" s="4" t="e">
        <f>COUNTIFS('Consolidação Preventiva'!#REF!,'Tempo Execução Por Pauta'!$C5,'Consolidação Preventiva'!$D:$D,'Tempo Execução Por Pauta'!J$2,'Consolidação Preventiva'!$P:$P,"&gt;"&amp;$C$1)</f>
        <v>#REF!</v>
      </c>
      <c r="K5" s="4" t="e">
        <f>COUNTIFS('Consolidação Preventiva'!#REF!,'Tempo Execução Por Pauta'!$C5,'Consolidação Preventiva'!$D:$D,'Tempo Execução Por Pauta'!K$2,'Consolidação Preventiva'!$P:$P,"&gt;"&amp;$C$1)</f>
        <v>#REF!</v>
      </c>
      <c r="L5" s="4" t="e">
        <f>COUNTIFS('Consolidação Preventiva'!#REF!,'Tempo Execução Por Pauta'!$C5,'Consolidação Preventiva'!$D:$D,'Tempo Execução Por Pauta'!L$2,'Consolidação Preventiva'!$P:$P,"&gt;"&amp;$C$1)</f>
        <v>#REF!</v>
      </c>
      <c r="M5" s="4" t="e">
        <f>COUNTIFS('Consolidação Preventiva'!#REF!,'Tempo Execução Por Pauta'!$C5,'Consolidação Preventiva'!$D:$D,'Tempo Execução Por Pauta'!M$2,'Consolidação Preventiva'!$P:$P,"&gt;"&amp;$C$1)</f>
        <v>#REF!</v>
      </c>
      <c r="N5" s="4" t="e">
        <f>COUNTIFS('Consolidação Preventiva'!#REF!,'Tempo Execução Por Pauta'!$C5,'Consolidação Preventiva'!$D:$D,'Tempo Execução Por Pauta'!N$2,'Consolidação Preventiva'!$P:$P,"&gt;"&amp;$C$1)</f>
        <v>#REF!</v>
      </c>
      <c r="O5" s="4" t="e">
        <f>COUNTIFS('Consolidação Preventiva'!#REF!,'Tempo Execução Por Pauta'!$C5,'Consolidação Preventiva'!$D:$D,'Tempo Execução Por Pauta'!O$2,'Consolidação Preventiva'!$P:$P,"&gt;"&amp;$C$1)</f>
        <v>#REF!</v>
      </c>
      <c r="P5" s="4" t="e">
        <f>COUNTIFS('Consolidação Preventiva'!#REF!,'Tempo Execução Por Pauta'!$C5,'Consolidação Preventiva'!$D:$D,'Tempo Execução Por Pauta'!P$2,'Consolidação Preventiva'!$P:$P,"&gt;"&amp;$C$1)</f>
        <v>#REF!</v>
      </c>
      <c r="R5" s="98" t="e">
        <f t="shared" si="2"/>
        <v>#REF!</v>
      </c>
      <c r="S5" s="98" t="e">
        <f>SUMIFS('Consolidação Preventiva'!$P:$P,'Consolidação Preventiva'!$D:$D,'Tempo Execução Por Pauta'!S$2,'Consolidação Preventiva'!#REF!,'Tempo Execução Por Pauta'!$C5)</f>
        <v>#REF!</v>
      </c>
      <c r="T5" s="98" t="e">
        <f>SUMIFS('Consolidação Preventiva'!$P:$P,'Consolidação Preventiva'!$D:$D,'Tempo Execução Por Pauta'!T$2,'Consolidação Preventiva'!#REF!,'Tempo Execução Por Pauta'!$C5)</f>
        <v>#REF!</v>
      </c>
      <c r="U5" s="98" t="e">
        <f>SUMIFS('Consolidação Preventiva'!$P:$P,'Consolidação Preventiva'!$D:$D,'Tempo Execução Por Pauta'!U$2,'Consolidação Preventiva'!#REF!,'Tempo Execução Por Pauta'!$C5)</f>
        <v>#REF!</v>
      </c>
      <c r="V5" s="98" t="e">
        <f>SUMIFS('Consolidação Preventiva'!$P:$P,'Consolidação Preventiva'!$D:$D,'Tempo Execução Por Pauta'!V$2,'Consolidação Preventiva'!#REF!,'Tempo Execução Por Pauta'!$C5)</f>
        <v>#REF!</v>
      </c>
      <c r="W5" s="98" t="e">
        <f>SUMIFS('Consolidação Preventiva'!$P:$P,'Consolidação Preventiva'!$D:$D,'Tempo Execução Por Pauta'!W$2,'Consolidação Preventiva'!#REF!,'Tempo Execução Por Pauta'!$C5)</f>
        <v>#REF!</v>
      </c>
      <c r="X5" s="98" t="e">
        <f>SUMIFS('Consolidação Preventiva'!$P:$P,'Consolidação Preventiva'!$D:$D,'Tempo Execução Por Pauta'!X$2,'Consolidação Preventiva'!#REF!,'Tempo Execução Por Pauta'!$C5)</f>
        <v>#REF!</v>
      </c>
      <c r="Y5" s="98" t="e">
        <f>SUMIFS('Consolidação Preventiva'!$P:$P,'Consolidação Preventiva'!$D:$D,'Tempo Execução Por Pauta'!Y$2,'Consolidação Preventiva'!#REF!,'Tempo Execução Por Pauta'!$C5)</f>
        <v>#REF!</v>
      </c>
      <c r="Z5" s="98" t="e">
        <f>SUMIFS('Consolidação Preventiva'!$P:$P,'Consolidação Preventiva'!$D:$D,'Tempo Execução Por Pauta'!Z$2,'Consolidação Preventiva'!#REF!,'Tempo Execução Por Pauta'!$C5)</f>
        <v>#REF!</v>
      </c>
      <c r="AA5" s="98" t="e">
        <f>SUMIFS('Consolidação Preventiva'!$P:$P,'Consolidação Preventiva'!$D:$D,'Tempo Execução Por Pauta'!AA$2,'Consolidação Preventiva'!#REF!,'Tempo Execução Por Pauta'!$C5)</f>
        <v>#REF!</v>
      </c>
      <c r="AB5" s="98" t="e">
        <f>SUMIFS('Consolidação Preventiva'!$P:$P,'Consolidação Preventiva'!$D:$D,'Tempo Execução Por Pauta'!AB$2,'Consolidação Preventiva'!#REF!,'Tempo Execução Por Pauta'!$C5)</f>
        <v>#REF!</v>
      </c>
      <c r="AC5" s="98" t="e">
        <f>SUMIFS('Consolidação Preventiva'!$P:$P,'Consolidação Preventiva'!$D:$D,'Tempo Execução Por Pauta'!AC$2,'Consolidação Preventiva'!#REF!,'Tempo Execução Por Pauta'!$C5)</f>
        <v>#REF!</v>
      </c>
      <c r="AD5" s="98" t="e">
        <f>SUMIFS('Consolidação Preventiva'!$P:$P,'Consolidação Preventiva'!$D:$D,'Tempo Execução Por Pauta'!AD$2,'Consolidação Preventiva'!#REF!,'Tempo Execução Por Pauta'!$C5)</f>
        <v>#REF!</v>
      </c>
      <c r="AE5" s="98" t="e">
        <f>SUMIFS('Consolidação Preventiva'!$P:$P,'Consolidação Preventiva'!$D:$D,'Tempo Execução Por Pauta'!AE$2,'Consolidação Preventiva'!#REF!,'Tempo Execução Por Pauta'!$C5)</f>
        <v>#REF!</v>
      </c>
      <c r="AF5" s="98" t="e">
        <f>SUMIFS('Consolidação Preventiva'!$P:$P,'Consolidação Preventiva'!$D:$D,'Tempo Execução Por Pauta'!AF$2,'Consolidação Preventiva'!#REF!,'Tempo Execução Por Pauta'!$C5)</f>
        <v>#REF!</v>
      </c>
    </row>
    <row r="6" spans="1:33">
      <c r="A6" s="150" t="e">
        <f t="shared" si="3"/>
        <v>#REF!</v>
      </c>
      <c r="B6" s="98" t="e">
        <f t="shared" si="1"/>
        <v>#REF!</v>
      </c>
      <c r="C6" s="4">
        <v>1500</v>
      </c>
      <c r="D6" s="4" t="e">
        <f t="shared" si="0"/>
        <v>#REF!</v>
      </c>
      <c r="E6" s="4" t="e">
        <f>COUNTIFS('Consolidação Preventiva'!#REF!,'Tempo Execução Por Pauta'!$C6,'Consolidação Preventiva'!$D:$D,'Tempo Execução Por Pauta'!E$2,'Consolidação Preventiva'!$P:$P,"&gt;"&amp;$C$1)</f>
        <v>#REF!</v>
      </c>
      <c r="F6" s="4" t="e">
        <f>COUNTIFS('Consolidação Preventiva'!#REF!,'Tempo Execução Por Pauta'!$C6,'Consolidação Preventiva'!$D:$D,'Tempo Execução Por Pauta'!F$2,'Consolidação Preventiva'!$P:$P,"&gt;"&amp;$C$1)</f>
        <v>#REF!</v>
      </c>
      <c r="G6" s="4" t="e">
        <f>COUNTIFS('Consolidação Preventiva'!#REF!,'Tempo Execução Por Pauta'!$C6,'Consolidação Preventiva'!$D:$D,'Tempo Execução Por Pauta'!G$2,'Consolidação Preventiva'!$P:$P,"&gt;"&amp;$C$1)</f>
        <v>#REF!</v>
      </c>
      <c r="H6" s="4" t="e">
        <f>COUNTIFS('Consolidação Preventiva'!#REF!,'Tempo Execução Por Pauta'!$C6,'Consolidação Preventiva'!$D:$D,'Tempo Execução Por Pauta'!H$2,'Consolidação Preventiva'!$P:$P,"&gt;"&amp;$C$1)</f>
        <v>#REF!</v>
      </c>
      <c r="I6" s="4" t="e">
        <f>COUNTIFS('Consolidação Preventiva'!#REF!,'Tempo Execução Por Pauta'!$C6,'Consolidação Preventiva'!$D:$D,'Tempo Execução Por Pauta'!I$2,'Consolidação Preventiva'!$P:$P,"&gt;"&amp;$C$1)</f>
        <v>#REF!</v>
      </c>
      <c r="J6" s="4" t="e">
        <f>COUNTIFS('Consolidação Preventiva'!#REF!,'Tempo Execução Por Pauta'!$C6,'Consolidação Preventiva'!$D:$D,'Tempo Execução Por Pauta'!J$2,'Consolidação Preventiva'!$P:$P,"&gt;"&amp;$C$1)</f>
        <v>#REF!</v>
      </c>
      <c r="K6" s="4" t="e">
        <f>COUNTIFS('Consolidação Preventiva'!#REF!,'Tempo Execução Por Pauta'!$C6,'Consolidação Preventiva'!$D:$D,'Tempo Execução Por Pauta'!K$2,'Consolidação Preventiva'!$P:$P,"&gt;"&amp;$C$1)</f>
        <v>#REF!</v>
      </c>
      <c r="L6" s="4" t="e">
        <f>COUNTIFS('Consolidação Preventiva'!#REF!,'Tempo Execução Por Pauta'!$C6,'Consolidação Preventiva'!$D:$D,'Tempo Execução Por Pauta'!L$2,'Consolidação Preventiva'!$P:$P,"&gt;"&amp;$C$1)</f>
        <v>#REF!</v>
      </c>
      <c r="M6" s="4" t="e">
        <f>COUNTIFS('Consolidação Preventiva'!#REF!,'Tempo Execução Por Pauta'!$C6,'Consolidação Preventiva'!$D:$D,'Tempo Execução Por Pauta'!M$2,'Consolidação Preventiva'!$P:$P,"&gt;"&amp;$C$1)</f>
        <v>#REF!</v>
      </c>
      <c r="N6" s="4" t="e">
        <f>COUNTIFS('Consolidação Preventiva'!#REF!,'Tempo Execução Por Pauta'!$C6,'Consolidação Preventiva'!$D:$D,'Tempo Execução Por Pauta'!N$2,'Consolidação Preventiva'!$P:$P,"&gt;"&amp;$C$1)</f>
        <v>#REF!</v>
      </c>
      <c r="O6" s="4" t="e">
        <f>COUNTIFS('Consolidação Preventiva'!#REF!,'Tempo Execução Por Pauta'!$C6,'Consolidação Preventiva'!$D:$D,'Tempo Execução Por Pauta'!O$2,'Consolidação Preventiva'!$P:$P,"&gt;"&amp;$C$1)</f>
        <v>#REF!</v>
      </c>
      <c r="P6" s="4" t="e">
        <f>COUNTIFS('Consolidação Preventiva'!#REF!,'Tempo Execução Por Pauta'!$C6,'Consolidação Preventiva'!$D:$D,'Tempo Execução Por Pauta'!P$2,'Consolidação Preventiva'!$P:$P,"&gt;"&amp;$C$1)</f>
        <v>#REF!</v>
      </c>
      <c r="R6" s="98" t="e">
        <f t="shared" si="2"/>
        <v>#REF!</v>
      </c>
      <c r="S6" s="98" t="e">
        <f>SUMIFS('Consolidação Preventiva'!$P:$P,'Consolidação Preventiva'!$D:$D,'Tempo Execução Por Pauta'!S$2,'Consolidação Preventiva'!#REF!,'Tempo Execução Por Pauta'!$C6)</f>
        <v>#REF!</v>
      </c>
      <c r="T6" s="98" t="e">
        <f>SUMIFS('Consolidação Preventiva'!$P:$P,'Consolidação Preventiva'!$D:$D,'Tempo Execução Por Pauta'!T$2,'Consolidação Preventiva'!#REF!,'Tempo Execução Por Pauta'!$C6)</f>
        <v>#REF!</v>
      </c>
      <c r="U6" s="98" t="e">
        <f>SUMIFS('Consolidação Preventiva'!$P:$P,'Consolidação Preventiva'!$D:$D,'Tempo Execução Por Pauta'!U$2,'Consolidação Preventiva'!#REF!,'Tempo Execução Por Pauta'!$C6)</f>
        <v>#REF!</v>
      </c>
      <c r="V6" s="98" t="e">
        <f>SUMIFS('Consolidação Preventiva'!$P:$P,'Consolidação Preventiva'!$D:$D,'Tempo Execução Por Pauta'!V$2,'Consolidação Preventiva'!#REF!,'Tempo Execução Por Pauta'!$C6)</f>
        <v>#REF!</v>
      </c>
      <c r="W6" s="98" t="e">
        <f>SUMIFS('Consolidação Preventiva'!$P:$P,'Consolidação Preventiva'!$D:$D,'Tempo Execução Por Pauta'!W$2,'Consolidação Preventiva'!#REF!,'Tempo Execução Por Pauta'!$C6)</f>
        <v>#REF!</v>
      </c>
      <c r="X6" s="98" t="e">
        <f>SUMIFS('Consolidação Preventiva'!$P:$P,'Consolidação Preventiva'!$D:$D,'Tempo Execução Por Pauta'!X$2,'Consolidação Preventiva'!#REF!,'Tempo Execução Por Pauta'!$C6)</f>
        <v>#REF!</v>
      </c>
      <c r="Y6" s="98" t="e">
        <f>SUMIFS('Consolidação Preventiva'!$P:$P,'Consolidação Preventiva'!$D:$D,'Tempo Execução Por Pauta'!Y$2,'Consolidação Preventiva'!#REF!,'Tempo Execução Por Pauta'!$C6)</f>
        <v>#REF!</v>
      </c>
      <c r="Z6" s="98" t="e">
        <f>SUMIFS('Consolidação Preventiva'!$P:$P,'Consolidação Preventiva'!$D:$D,'Tempo Execução Por Pauta'!Z$2,'Consolidação Preventiva'!#REF!,'Tempo Execução Por Pauta'!$C6)</f>
        <v>#REF!</v>
      </c>
      <c r="AA6" s="98" t="e">
        <f>SUMIFS('Consolidação Preventiva'!$P:$P,'Consolidação Preventiva'!$D:$D,'Tempo Execução Por Pauta'!AA$2,'Consolidação Preventiva'!#REF!,'Tempo Execução Por Pauta'!$C6)</f>
        <v>#REF!</v>
      </c>
      <c r="AB6" s="98" t="e">
        <f>SUMIFS('Consolidação Preventiva'!$P:$P,'Consolidação Preventiva'!$D:$D,'Tempo Execução Por Pauta'!AB$2,'Consolidação Preventiva'!#REF!,'Tempo Execução Por Pauta'!$C6)</f>
        <v>#REF!</v>
      </c>
      <c r="AC6" s="98" t="e">
        <f>SUMIFS('Consolidação Preventiva'!$P:$P,'Consolidação Preventiva'!$D:$D,'Tempo Execução Por Pauta'!AC$2,'Consolidação Preventiva'!#REF!,'Tempo Execução Por Pauta'!$C6)</f>
        <v>#REF!</v>
      </c>
      <c r="AD6" s="98" t="e">
        <f>SUMIFS('Consolidação Preventiva'!$P:$P,'Consolidação Preventiva'!$D:$D,'Tempo Execução Por Pauta'!AD$2,'Consolidação Preventiva'!#REF!,'Tempo Execução Por Pauta'!$C6)</f>
        <v>#REF!</v>
      </c>
      <c r="AE6" s="98" t="e">
        <f>SUMIFS('Consolidação Preventiva'!$P:$P,'Consolidação Preventiva'!$D:$D,'Tempo Execução Por Pauta'!AE$2,'Consolidação Preventiva'!#REF!,'Tempo Execução Por Pauta'!$C6)</f>
        <v>#REF!</v>
      </c>
      <c r="AF6" s="98" t="e">
        <f>SUMIFS('Consolidação Preventiva'!$P:$P,'Consolidação Preventiva'!$D:$D,'Tempo Execução Por Pauta'!AF$2,'Consolidação Preventiva'!#REF!,'Tempo Execução Por Pauta'!$C6)</f>
        <v>#REF!</v>
      </c>
    </row>
    <row r="7" spans="1:33">
      <c r="A7" s="150" t="e">
        <f t="shared" si="3"/>
        <v>#REF!</v>
      </c>
      <c r="B7" s="98" t="e">
        <f t="shared" si="1"/>
        <v>#REF!</v>
      </c>
      <c r="C7" s="4">
        <v>2000</v>
      </c>
      <c r="D7" s="4" t="e">
        <f t="shared" si="0"/>
        <v>#REF!</v>
      </c>
      <c r="E7" s="4" t="e">
        <f>COUNTIFS('Consolidação Preventiva'!#REF!,'Tempo Execução Por Pauta'!$C7,'Consolidação Preventiva'!$D:$D,'Tempo Execução Por Pauta'!E$2,'Consolidação Preventiva'!$P:$P,"&gt;"&amp;$C$1)</f>
        <v>#REF!</v>
      </c>
      <c r="F7" s="4" t="e">
        <f>COUNTIFS('Consolidação Preventiva'!#REF!,'Tempo Execução Por Pauta'!$C7,'Consolidação Preventiva'!$D:$D,'Tempo Execução Por Pauta'!F$2,'Consolidação Preventiva'!$P:$P,"&gt;"&amp;$C$1)</f>
        <v>#REF!</v>
      </c>
      <c r="G7" s="4" t="e">
        <f>COUNTIFS('Consolidação Preventiva'!#REF!,'Tempo Execução Por Pauta'!$C7,'Consolidação Preventiva'!$D:$D,'Tempo Execução Por Pauta'!G$2,'Consolidação Preventiva'!$P:$P,"&gt;"&amp;$C$1)</f>
        <v>#REF!</v>
      </c>
      <c r="H7" s="4" t="e">
        <f>COUNTIFS('Consolidação Preventiva'!#REF!,'Tempo Execução Por Pauta'!$C7,'Consolidação Preventiva'!$D:$D,'Tempo Execução Por Pauta'!H$2,'Consolidação Preventiva'!$P:$P,"&gt;"&amp;$C$1)</f>
        <v>#REF!</v>
      </c>
      <c r="I7" s="4" t="e">
        <f>COUNTIFS('Consolidação Preventiva'!#REF!,'Tempo Execução Por Pauta'!$C7,'Consolidação Preventiva'!$D:$D,'Tempo Execução Por Pauta'!I$2,'Consolidação Preventiva'!$P:$P,"&gt;"&amp;$C$1)</f>
        <v>#REF!</v>
      </c>
      <c r="J7" s="4" t="e">
        <f>COUNTIFS('Consolidação Preventiva'!#REF!,'Tempo Execução Por Pauta'!$C7,'Consolidação Preventiva'!$D:$D,'Tempo Execução Por Pauta'!J$2,'Consolidação Preventiva'!$P:$P,"&gt;"&amp;$C$1)</f>
        <v>#REF!</v>
      </c>
      <c r="K7" s="4" t="e">
        <f>COUNTIFS('Consolidação Preventiva'!#REF!,'Tempo Execução Por Pauta'!$C7,'Consolidação Preventiva'!$D:$D,'Tempo Execução Por Pauta'!K$2,'Consolidação Preventiva'!$P:$P,"&gt;"&amp;$C$1)</f>
        <v>#REF!</v>
      </c>
      <c r="L7" s="4" t="e">
        <f>COUNTIFS('Consolidação Preventiva'!#REF!,'Tempo Execução Por Pauta'!$C7,'Consolidação Preventiva'!$D:$D,'Tempo Execução Por Pauta'!L$2,'Consolidação Preventiva'!$P:$P,"&gt;"&amp;$C$1)</f>
        <v>#REF!</v>
      </c>
      <c r="M7" s="4" t="e">
        <f>COUNTIFS('Consolidação Preventiva'!#REF!,'Tempo Execução Por Pauta'!$C7,'Consolidação Preventiva'!$D:$D,'Tempo Execução Por Pauta'!M$2,'Consolidação Preventiva'!$P:$P,"&gt;"&amp;$C$1)</f>
        <v>#REF!</v>
      </c>
      <c r="N7" s="4" t="e">
        <f>COUNTIFS('Consolidação Preventiva'!#REF!,'Tempo Execução Por Pauta'!$C7,'Consolidação Preventiva'!$D:$D,'Tempo Execução Por Pauta'!N$2,'Consolidação Preventiva'!$P:$P,"&gt;"&amp;$C$1)</f>
        <v>#REF!</v>
      </c>
      <c r="O7" s="4" t="e">
        <f>COUNTIFS('Consolidação Preventiva'!#REF!,'Tempo Execução Por Pauta'!$C7,'Consolidação Preventiva'!$D:$D,'Tempo Execução Por Pauta'!O$2,'Consolidação Preventiva'!$P:$P,"&gt;"&amp;$C$1)</f>
        <v>#REF!</v>
      </c>
      <c r="P7" s="4" t="e">
        <f>COUNTIFS('Consolidação Preventiva'!#REF!,'Tempo Execução Por Pauta'!$C7,'Consolidação Preventiva'!$D:$D,'Tempo Execução Por Pauta'!P$2,'Consolidação Preventiva'!$P:$P,"&gt;"&amp;$C$1)</f>
        <v>#REF!</v>
      </c>
      <c r="R7" s="98" t="e">
        <f t="shared" si="2"/>
        <v>#REF!</v>
      </c>
      <c r="S7" s="98" t="e">
        <f>SUMIFS('Consolidação Preventiva'!$P:$P,'Consolidação Preventiva'!$D:$D,'Tempo Execução Por Pauta'!S$2,'Consolidação Preventiva'!#REF!,'Tempo Execução Por Pauta'!$C7)</f>
        <v>#REF!</v>
      </c>
      <c r="T7" s="98" t="e">
        <f>SUMIFS('Consolidação Preventiva'!$P:$P,'Consolidação Preventiva'!$D:$D,'Tempo Execução Por Pauta'!T$2,'Consolidação Preventiva'!#REF!,'Tempo Execução Por Pauta'!$C7)</f>
        <v>#REF!</v>
      </c>
      <c r="U7" s="98" t="e">
        <f>SUMIFS('Consolidação Preventiva'!$P:$P,'Consolidação Preventiva'!$D:$D,'Tempo Execução Por Pauta'!U$2,'Consolidação Preventiva'!#REF!,'Tempo Execução Por Pauta'!$C7)</f>
        <v>#REF!</v>
      </c>
      <c r="V7" s="98" t="e">
        <f>SUMIFS('Consolidação Preventiva'!$P:$P,'Consolidação Preventiva'!$D:$D,'Tempo Execução Por Pauta'!V$2,'Consolidação Preventiva'!#REF!,'Tempo Execução Por Pauta'!$C7)</f>
        <v>#REF!</v>
      </c>
      <c r="W7" s="98" t="e">
        <f>SUMIFS('Consolidação Preventiva'!$P:$P,'Consolidação Preventiva'!$D:$D,'Tempo Execução Por Pauta'!W$2,'Consolidação Preventiva'!#REF!,'Tempo Execução Por Pauta'!$C7)</f>
        <v>#REF!</v>
      </c>
      <c r="X7" s="98" t="e">
        <f>SUMIFS('Consolidação Preventiva'!$P:$P,'Consolidação Preventiva'!$D:$D,'Tempo Execução Por Pauta'!X$2,'Consolidação Preventiva'!#REF!,'Tempo Execução Por Pauta'!$C7)</f>
        <v>#REF!</v>
      </c>
      <c r="Y7" s="98" t="e">
        <f>SUMIFS('Consolidação Preventiva'!$P:$P,'Consolidação Preventiva'!$D:$D,'Tempo Execução Por Pauta'!Y$2,'Consolidação Preventiva'!#REF!,'Tempo Execução Por Pauta'!$C7)</f>
        <v>#REF!</v>
      </c>
      <c r="Z7" s="98" t="e">
        <f>SUMIFS('Consolidação Preventiva'!$P:$P,'Consolidação Preventiva'!$D:$D,'Tempo Execução Por Pauta'!Z$2,'Consolidação Preventiva'!#REF!,'Tempo Execução Por Pauta'!$C7)</f>
        <v>#REF!</v>
      </c>
      <c r="AA7" s="98" t="e">
        <f>SUMIFS('Consolidação Preventiva'!$P:$P,'Consolidação Preventiva'!$D:$D,'Tempo Execução Por Pauta'!AA$2,'Consolidação Preventiva'!#REF!,'Tempo Execução Por Pauta'!$C7)</f>
        <v>#REF!</v>
      </c>
      <c r="AB7" s="98" t="e">
        <f>SUMIFS('Consolidação Preventiva'!$P:$P,'Consolidação Preventiva'!$D:$D,'Tempo Execução Por Pauta'!AB$2,'Consolidação Preventiva'!#REF!,'Tempo Execução Por Pauta'!$C7)</f>
        <v>#REF!</v>
      </c>
      <c r="AC7" s="98" t="e">
        <f>SUMIFS('Consolidação Preventiva'!$P:$P,'Consolidação Preventiva'!$D:$D,'Tempo Execução Por Pauta'!AC$2,'Consolidação Preventiva'!#REF!,'Tempo Execução Por Pauta'!$C7)</f>
        <v>#REF!</v>
      </c>
      <c r="AD7" s="98" t="e">
        <f>SUMIFS('Consolidação Preventiva'!$P:$P,'Consolidação Preventiva'!$D:$D,'Tempo Execução Por Pauta'!AD$2,'Consolidação Preventiva'!#REF!,'Tempo Execução Por Pauta'!$C7)</f>
        <v>#REF!</v>
      </c>
      <c r="AE7" s="98" t="e">
        <f>SUMIFS('Consolidação Preventiva'!$P:$P,'Consolidação Preventiva'!$D:$D,'Tempo Execução Por Pauta'!AE$2,'Consolidação Preventiva'!#REF!,'Tempo Execução Por Pauta'!$C7)</f>
        <v>#REF!</v>
      </c>
      <c r="AF7" s="98" t="e">
        <f>SUMIFS('Consolidação Preventiva'!$P:$P,'Consolidação Preventiva'!$D:$D,'Tempo Execução Por Pauta'!AF$2,'Consolidação Preventiva'!#REF!,'Tempo Execução Por Pauta'!$C7)</f>
        <v>#REF!</v>
      </c>
    </row>
    <row r="8" spans="1:33">
      <c r="A8" s="150" t="e">
        <f t="shared" si="3"/>
        <v>#REF!</v>
      </c>
      <c r="B8" s="98" t="e">
        <f t="shared" si="1"/>
        <v>#REF!</v>
      </c>
      <c r="C8" s="4">
        <v>2500</v>
      </c>
      <c r="D8" s="4" t="e">
        <f t="shared" si="0"/>
        <v>#REF!</v>
      </c>
      <c r="E8" s="4" t="e">
        <f>COUNTIFS('Consolidação Preventiva'!#REF!,'Tempo Execução Por Pauta'!$C8,'Consolidação Preventiva'!$D:$D,'Tempo Execução Por Pauta'!E$2,'Consolidação Preventiva'!$P:$P,"&gt;"&amp;$C$1)</f>
        <v>#REF!</v>
      </c>
      <c r="F8" s="4" t="e">
        <f>COUNTIFS('Consolidação Preventiva'!#REF!,'Tempo Execução Por Pauta'!$C8,'Consolidação Preventiva'!$D:$D,'Tempo Execução Por Pauta'!F$2,'Consolidação Preventiva'!$P:$P,"&gt;"&amp;$C$1)</f>
        <v>#REF!</v>
      </c>
      <c r="G8" s="4" t="e">
        <f>COUNTIFS('Consolidação Preventiva'!#REF!,'Tempo Execução Por Pauta'!$C8,'Consolidação Preventiva'!$D:$D,'Tempo Execução Por Pauta'!G$2,'Consolidação Preventiva'!$P:$P,"&gt;"&amp;$C$1)</f>
        <v>#REF!</v>
      </c>
      <c r="H8" s="4" t="e">
        <f>COUNTIFS('Consolidação Preventiva'!#REF!,'Tempo Execução Por Pauta'!$C8,'Consolidação Preventiva'!$D:$D,'Tempo Execução Por Pauta'!H$2,'Consolidação Preventiva'!$P:$P,"&gt;"&amp;$C$1)</f>
        <v>#REF!</v>
      </c>
      <c r="I8" s="4" t="e">
        <f>COUNTIFS('Consolidação Preventiva'!#REF!,'Tempo Execução Por Pauta'!$C8,'Consolidação Preventiva'!$D:$D,'Tempo Execução Por Pauta'!I$2,'Consolidação Preventiva'!$P:$P,"&gt;"&amp;$C$1)</f>
        <v>#REF!</v>
      </c>
      <c r="J8" s="4" t="e">
        <f>COUNTIFS('Consolidação Preventiva'!#REF!,'Tempo Execução Por Pauta'!$C8,'Consolidação Preventiva'!$D:$D,'Tempo Execução Por Pauta'!J$2,'Consolidação Preventiva'!$P:$P,"&gt;"&amp;$C$1)</f>
        <v>#REF!</v>
      </c>
      <c r="K8" s="4" t="e">
        <f>COUNTIFS('Consolidação Preventiva'!#REF!,'Tempo Execução Por Pauta'!$C8,'Consolidação Preventiva'!$D:$D,'Tempo Execução Por Pauta'!K$2,'Consolidação Preventiva'!$P:$P,"&gt;"&amp;$C$1)</f>
        <v>#REF!</v>
      </c>
      <c r="L8" s="4" t="e">
        <f>COUNTIFS('Consolidação Preventiva'!#REF!,'Tempo Execução Por Pauta'!$C8,'Consolidação Preventiva'!$D:$D,'Tempo Execução Por Pauta'!L$2,'Consolidação Preventiva'!$P:$P,"&gt;"&amp;$C$1)</f>
        <v>#REF!</v>
      </c>
      <c r="M8" s="4" t="e">
        <f>COUNTIFS('Consolidação Preventiva'!#REF!,'Tempo Execução Por Pauta'!$C8,'Consolidação Preventiva'!$D:$D,'Tempo Execução Por Pauta'!M$2,'Consolidação Preventiva'!$P:$P,"&gt;"&amp;$C$1)</f>
        <v>#REF!</v>
      </c>
      <c r="N8" s="4" t="e">
        <f>COUNTIFS('Consolidação Preventiva'!#REF!,'Tempo Execução Por Pauta'!$C8,'Consolidação Preventiva'!$D:$D,'Tempo Execução Por Pauta'!N$2,'Consolidação Preventiva'!$P:$P,"&gt;"&amp;$C$1)</f>
        <v>#REF!</v>
      </c>
      <c r="O8" s="4" t="e">
        <f>COUNTIFS('Consolidação Preventiva'!#REF!,'Tempo Execução Por Pauta'!$C8,'Consolidação Preventiva'!$D:$D,'Tempo Execução Por Pauta'!O$2,'Consolidação Preventiva'!$P:$P,"&gt;"&amp;$C$1)</f>
        <v>#REF!</v>
      </c>
      <c r="P8" s="4" t="e">
        <f>COUNTIFS('Consolidação Preventiva'!#REF!,'Tempo Execução Por Pauta'!$C8,'Consolidação Preventiva'!$D:$D,'Tempo Execução Por Pauta'!P$2,'Consolidação Preventiva'!$P:$P,"&gt;"&amp;$C$1)</f>
        <v>#REF!</v>
      </c>
      <c r="R8" s="98" t="e">
        <f t="shared" si="2"/>
        <v>#REF!</v>
      </c>
      <c r="S8" s="98" t="e">
        <f>SUMIFS('Consolidação Preventiva'!$P:$P,'Consolidação Preventiva'!$D:$D,'Tempo Execução Por Pauta'!S$2,'Consolidação Preventiva'!#REF!,'Tempo Execução Por Pauta'!$C8)</f>
        <v>#REF!</v>
      </c>
      <c r="T8" s="98" t="e">
        <f>SUMIFS('Consolidação Preventiva'!$P:$P,'Consolidação Preventiva'!$D:$D,'Tempo Execução Por Pauta'!T$2,'Consolidação Preventiva'!#REF!,'Tempo Execução Por Pauta'!$C8)</f>
        <v>#REF!</v>
      </c>
      <c r="U8" s="98" t="e">
        <f>SUMIFS('Consolidação Preventiva'!$P:$P,'Consolidação Preventiva'!$D:$D,'Tempo Execução Por Pauta'!U$2,'Consolidação Preventiva'!#REF!,'Tempo Execução Por Pauta'!$C8)</f>
        <v>#REF!</v>
      </c>
      <c r="V8" s="98" t="e">
        <f>SUMIFS('Consolidação Preventiva'!$P:$P,'Consolidação Preventiva'!$D:$D,'Tempo Execução Por Pauta'!V$2,'Consolidação Preventiva'!#REF!,'Tempo Execução Por Pauta'!$C8)</f>
        <v>#REF!</v>
      </c>
      <c r="W8" s="98" t="e">
        <f>SUMIFS('Consolidação Preventiva'!$P:$P,'Consolidação Preventiva'!$D:$D,'Tempo Execução Por Pauta'!W$2,'Consolidação Preventiva'!#REF!,'Tempo Execução Por Pauta'!$C8)</f>
        <v>#REF!</v>
      </c>
      <c r="X8" s="98" t="e">
        <f>SUMIFS('Consolidação Preventiva'!$P:$P,'Consolidação Preventiva'!$D:$D,'Tempo Execução Por Pauta'!X$2,'Consolidação Preventiva'!#REF!,'Tempo Execução Por Pauta'!$C8)</f>
        <v>#REF!</v>
      </c>
      <c r="Y8" s="98" t="e">
        <f>SUMIFS('Consolidação Preventiva'!$P:$P,'Consolidação Preventiva'!$D:$D,'Tempo Execução Por Pauta'!Y$2,'Consolidação Preventiva'!#REF!,'Tempo Execução Por Pauta'!$C8)</f>
        <v>#REF!</v>
      </c>
      <c r="Z8" s="98" t="e">
        <f>SUMIFS('Consolidação Preventiva'!$P:$P,'Consolidação Preventiva'!$D:$D,'Tempo Execução Por Pauta'!Z$2,'Consolidação Preventiva'!#REF!,'Tempo Execução Por Pauta'!$C8)</f>
        <v>#REF!</v>
      </c>
      <c r="AA8" s="98" t="e">
        <f>SUMIFS('Consolidação Preventiva'!$P:$P,'Consolidação Preventiva'!$D:$D,'Tempo Execução Por Pauta'!AA$2,'Consolidação Preventiva'!#REF!,'Tempo Execução Por Pauta'!$C8)</f>
        <v>#REF!</v>
      </c>
      <c r="AB8" s="98" t="e">
        <f>SUMIFS('Consolidação Preventiva'!$P:$P,'Consolidação Preventiva'!$D:$D,'Tempo Execução Por Pauta'!AB$2,'Consolidação Preventiva'!#REF!,'Tempo Execução Por Pauta'!$C8)</f>
        <v>#REF!</v>
      </c>
      <c r="AC8" s="98" t="e">
        <f>SUMIFS('Consolidação Preventiva'!$P:$P,'Consolidação Preventiva'!$D:$D,'Tempo Execução Por Pauta'!AC$2,'Consolidação Preventiva'!#REF!,'Tempo Execução Por Pauta'!$C8)</f>
        <v>#REF!</v>
      </c>
      <c r="AD8" s="98" t="e">
        <f>SUMIFS('Consolidação Preventiva'!$P:$P,'Consolidação Preventiva'!$D:$D,'Tempo Execução Por Pauta'!AD$2,'Consolidação Preventiva'!#REF!,'Tempo Execução Por Pauta'!$C8)</f>
        <v>#REF!</v>
      </c>
      <c r="AE8" s="98" t="e">
        <f>SUMIFS('Consolidação Preventiva'!$P:$P,'Consolidação Preventiva'!$D:$D,'Tempo Execução Por Pauta'!AE$2,'Consolidação Preventiva'!#REF!,'Tempo Execução Por Pauta'!$C8)</f>
        <v>#REF!</v>
      </c>
      <c r="AF8" s="98" t="e">
        <f>SUMIFS('Consolidação Preventiva'!$P:$P,'Consolidação Preventiva'!$D:$D,'Tempo Execução Por Pauta'!AF$2,'Consolidação Preventiva'!#REF!,'Tempo Execução Por Pauta'!$C8)</f>
        <v>#REF!</v>
      </c>
    </row>
    <row r="9" spans="1:33">
      <c r="A9" s="150" t="e">
        <f t="shared" si="3"/>
        <v>#REF!</v>
      </c>
      <c r="B9" s="98" t="e">
        <f t="shared" si="1"/>
        <v>#REF!</v>
      </c>
      <c r="C9" s="4">
        <v>3000</v>
      </c>
      <c r="D9" s="4" t="e">
        <f t="shared" si="0"/>
        <v>#REF!</v>
      </c>
      <c r="E9" s="4" t="e">
        <f>COUNTIFS('Consolidação Preventiva'!#REF!,'Tempo Execução Por Pauta'!$C9,'Consolidação Preventiva'!$D:$D,'Tempo Execução Por Pauta'!E$2,'Consolidação Preventiva'!$P:$P,"&gt;"&amp;$C$1)</f>
        <v>#REF!</v>
      </c>
      <c r="F9" s="4" t="e">
        <f>COUNTIFS('Consolidação Preventiva'!#REF!,'Tempo Execução Por Pauta'!$C9,'Consolidação Preventiva'!$D:$D,'Tempo Execução Por Pauta'!F$2,'Consolidação Preventiva'!$P:$P,"&gt;"&amp;$C$1)</f>
        <v>#REF!</v>
      </c>
      <c r="G9" s="4" t="e">
        <f>COUNTIFS('Consolidação Preventiva'!#REF!,'Tempo Execução Por Pauta'!$C9,'Consolidação Preventiva'!$D:$D,'Tempo Execução Por Pauta'!G$2,'Consolidação Preventiva'!$P:$P,"&gt;"&amp;$C$1)</f>
        <v>#REF!</v>
      </c>
      <c r="H9" s="4" t="e">
        <f>COUNTIFS('Consolidação Preventiva'!#REF!,'Tempo Execução Por Pauta'!$C9,'Consolidação Preventiva'!$D:$D,'Tempo Execução Por Pauta'!H$2,'Consolidação Preventiva'!$P:$P,"&gt;"&amp;$C$1)</f>
        <v>#REF!</v>
      </c>
      <c r="I9" s="4" t="e">
        <f>COUNTIFS('Consolidação Preventiva'!#REF!,'Tempo Execução Por Pauta'!$C9,'Consolidação Preventiva'!$D:$D,'Tempo Execução Por Pauta'!I$2,'Consolidação Preventiva'!$P:$P,"&gt;"&amp;$C$1)</f>
        <v>#REF!</v>
      </c>
      <c r="J9" s="4" t="e">
        <f>COUNTIFS('Consolidação Preventiva'!#REF!,'Tempo Execução Por Pauta'!$C9,'Consolidação Preventiva'!$D:$D,'Tempo Execução Por Pauta'!J$2,'Consolidação Preventiva'!$P:$P,"&gt;"&amp;$C$1)</f>
        <v>#REF!</v>
      </c>
      <c r="K9" s="4" t="e">
        <f>COUNTIFS('Consolidação Preventiva'!#REF!,'Tempo Execução Por Pauta'!$C9,'Consolidação Preventiva'!$D:$D,'Tempo Execução Por Pauta'!K$2,'Consolidação Preventiva'!$P:$P,"&gt;"&amp;$C$1)</f>
        <v>#REF!</v>
      </c>
      <c r="L9" s="4" t="e">
        <f>COUNTIFS('Consolidação Preventiva'!#REF!,'Tempo Execução Por Pauta'!$C9,'Consolidação Preventiva'!$D:$D,'Tempo Execução Por Pauta'!L$2,'Consolidação Preventiva'!$P:$P,"&gt;"&amp;$C$1)</f>
        <v>#REF!</v>
      </c>
      <c r="M9" s="4" t="e">
        <f>COUNTIFS('Consolidação Preventiva'!#REF!,'Tempo Execução Por Pauta'!$C9,'Consolidação Preventiva'!$D:$D,'Tempo Execução Por Pauta'!M$2,'Consolidação Preventiva'!$P:$P,"&gt;"&amp;$C$1)</f>
        <v>#REF!</v>
      </c>
      <c r="N9" s="4" t="e">
        <f>COUNTIFS('Consolidação Preventiva'!#REF!,'Tempo Execução Por Pauta'!$C9,'Consolidação Preventiva'!$D:$D,'Tempo Execução Por Pauta'!N$2,'Consolidação Preventiva'!$P:$P,"&gt;"&amp;$C$1)</f>
        <v>#REF!</v>
      </c>
      <c r="O9" s="4" t="e">
        <f>COUNTIFS('Consolidação Preventiva'!#REF!,'Tempo Execução Por Pauta'!$C9,'Consolidação Preventiva'!$D:$D,'Tempo Execução Por Pauta'!O$2,'Consolidação Preventiva'!$P:$P,"&gt;"&amp;$C$1)</f>
        <v>#REF!</v>
      </c>
      <c r="P9" s="4" t="e">
        <f>COUNTIFS('Consolidação Preventiva'!#REF!,'Tempo Execução Por Pauta'!$C9,'Consolidação Preventiva'!$D:$D,'Tempo Execução Por Pauta'!P$2,'Consolidação Preventiva'!$P:$P,"&gt;"&amp;$C$1)</f>
        <v>#REF!</v>
      </c>
      <c r="R9" s="98" t="e">
        <f t="shared" si="2"/>
        <v>#REF!</v>
      </c>
      <c r="S9" s="98" t="e">
        <f>SUMIFS('Consolidação Preventiva'!$P:$P,'Consolidação Preventiva'!$D:$D,'Tempo Execução Por Pauta'!S$2,'Consolidação Preventiva'!#REF!,'Tempo Execução Por Pauta'!$C9)</f>
        <v>#REF!</v>
      </c>
      <c r="T9" s="98" t="e">
        <f>SUMIFS('Consolidação Preventiva'!$P:$P,'Consolidação Preventiva'!$D:$D,'Tempo Execução Por Pauta'!T$2,'Consolidação Preventiva'!#REF!,'Tempo Execução Por Pauta'!$C9)</f>
        <v>#REF!</v>
      </c>
      <c r="U9" s="98" t="e">
        <f>SUMIFS('Consolidação Preventiva'!$P:$P,'Consolidação Preventiva'!$D:$D,'Tempo Execução Por Pauta'!U$2,'Consolidação Preventiva'!#REF!,'Tempo Execução Por Pauta'!$C9)</f>
        <v>#REF!</v>
      </c>
      <c r="V9" s="98" t="e">
        <f>SUMIFS('Consolidação Preventiva'!$P:$P,'Consolidação Preventiva'!$D:$D,'Tempo Execução Por Pauta'!V$2,'Consolidação Preventiva'!#REF!,'Tempo Execução Por Pauta'!$C9)</f>
        <v>#REF!</v>
      </c>
      <c r="W9" s="98" t="e">
        <f>SUMIFS('Consolidação Preventiva'!$P:$P,'Consolidação Preventiva'!$D:$D,'Tempo Execução Por Pauta'!W$2,'Consolidação Preventiva'!#REF!,'Tempo Execução Por Pauta'!$C9)</f>
        <v>#REF!</v>
      </c>
      <c r="X9" s="98" t="e">
        <f>SUMIFS('Consolidação Preventiva'!$P:$P,'Consolidação Preventiva'!$D:$D,'Tempo Execução Por Pauta'!X$2,'Consolidação Preventiva'!#REF!,'Tempo Execução Por Pauta'!$C9)</f>
        <v>#REF!</v>
      </c>
      <c r="Y9" s="98" t="e">
        <f>SUMIFS('Consolidação Preventiva'!$P:$P,'Consolidação Preventiva'!$D:$D,'Tempo Execução Por Pauta'!Y$2,'Consolidação Preventiva'!#REF!,'Tempo Execução Por Pauta'!$C9)</f>
        <v>#REF!</v>
      </c>
      <c r="Z9" s="98" t="e">
        <f>SUMIFS('Consolidação Preventiva'!$P:$P,'Consolidação Preventiva'!$D:$D,'Tempo Execução Por Pauta'!Z$2,'Consolidação Preventiva'!#REF!,'Tempo Execução Por Pauta'!$C9)</f>
        <v>#REF!</v>
      </c>
      <c r="AA9" s="98" t="e">
        <f>SUMIFS('Consolidação Preventiva'!$P:$P,'Consolidação Preventiva'!$D:$D,'Tempo Execução Por Pauta'!AA$2,'Consolidação Preventiva'!#REF!,'Tempo Execução Por Pauta'!$C9)</f>
        <v>#REF!</v>
      </c>
      <c r="AB9" s="98" t="e">
        <f>SUMIFS('Consolidação Preventiva'!$P:$P,'Consolidação Preventiva'!$D:$D,'Tempo Execução Por Pauta'!AB$2,'Consolidação Preventiva'!#REF!,'Tempo Execução Por Pauta'!$C9)</f>
        <v>#REF!</v>
      </c>
      <c r="AC9" s="98" t="e">
        <f>SUMIFS('Consolidação Preventiva'!$P:$P,'Consolidação Preventiva'!$D:$D,'Tempo Execução Por Pauta'!AC$2,'Consolidação Preventiva'!#REF!,'Tempo Execução Por Pauta'!$C9)</f>
        <v>#REF!</v>
      </c>
      <c r="AD9" s="98" t="e">
        <f>SUMIFS('Consolidação Preventiva'!$P:$P,'Consolidação Preventiva'!$D:$D,'Tempo Execução Por Pauta'!AD$2,'Consolidação Preventiva'!#REF!,'Tempo Execução Por Pauta'!$C9)</f>
        <v>#REF!</v>
      </c>
      <c r="AE9" s="98" t="e">
        <f>SUMIFS('Consolidação Preventiva'!$P:$P,'Consolidação Preventiva'!$D:$D,'Tempo Execução Por Pauta'!AE$2,'Consolidação Preventiva'!#REF!,'Tempo Execução Por Pauta'!$C9)</f>
        <v>#REF!</v>
      </c>
      <c r="AF9" s="98" t="e">
        <f>SUMIFS('Consolidação Preventiva'!$P:$P,'Consolidação Preventiva'!$D:$D,'Tempo Execução Por Pauta'!AF$2,'Consolidação Preventiva'!#REF!,'Tempo Execução Por Pauta'!$C9)</f>
        <v>#REF!</v>
      </c>
    </row>
    <row r="10" spans="1:33">
      <c r="A10" s="150" t="e">
        <f t="shared" si="3"/>
        <v>#REF!</v>
      </c>
      <c r="B10" s="98" t="e">
        <f t="shared" si="1"/>
        <v>#REF!</v>
      </c>
      <c r="C10" s="4">
        <v>3500</v>
      </c>
      <c r="D10" s="4" t="e">
        <f t="shared" si="0"/>
        <v>#REF!</v>
      </c>
      <c r="E10" s="4" t="e">
        <f>COUNTIFS('Consolidação Preventiva'!#REF!,'Tempo Execução Por Pauta'!$C10,'Consolidação Preventiva'!$D:$D,'Tempo Execução Por Pauta'!E$2,'Consolidação Preventiva'!$P:$P,"&gt;"&amp;$C$1)</f>
        <v>#REF!</v>
      </c>
      <c r="F10" s="4" t="e">
        <f>COUNTIFS('Consolidação Preventiva'!#REF!,'Tempo Execução Por Pauta'!$C10,'Consolidação Preventiva'!$D:$D,'Tempo Execução Por Pauta'!F$2,'Consolidação Preventiva'!$P:$P,"&gt;"&amp;$C$1)</f>
        <v>#REF!</v>
      </c>
      <c r="G10" s="4" t="e">
        <f>COUNTIFS('Consolidação Preventiva'!#REF!,'Tempo Execução Por Pauta'!$C10,'Consolidação Preventiva'!$D:$D,'Tempo Execução Por Pauta'!G$2,'Consolidação Preventiva'!$P:$P,"&gt;"&amp;$C$1)</f>
        <v>#REF!</v>
      </c>
      <c r="H10" s="4" t="e">
        <f>COUNTIFS('Consolidação Preventiva'!#REF!,'Tempo Execução Por Pauta'!$C10,'Consolidação Preventiva'!$D:$D,'Tempo Execução Por Pauta'!H$2,'Consolidação Preventiva'!$P:$P,"&gt;"&amp;$C$1)</f>
        <v>#REF!</v>
      </c>
      <c r="I10" s="4" t="e">
        <f>COUNTIFS('Consolidação Preventiva'!#REF!,'Tempo Execução Por Pauta'!$C10,'Consolidação Preventiva'!$D:$D,'Tempo Execução Por Pauta'!I$2,'Consolidação Preventiva'!$P:$P,"&gt;"&amp;$C$1)</f>
        <v>#REF!</v>
      </c>
      <c r="J10" s="4" t="e">
        <f>COUNTIFS('Consolidação Preventiva'!#REF!,'Tempo Execução Por Pauta'!$C10,'Consolidação Preventiva'!$D:$D,'Tempo Execução Por Pauta'!J$2,'Consolidação Preventiva'!$P:$P,"&gt;"&amp;$C$1)</f>
        <v>#REF!</v>
      </c>
      <c r="K10" s="4" t="e">
        <f>COUNTIFS('Consolidação Preventiva'!#REF!,'Tempo Execução Por Pauta'!$C10,'Consolidação Preventiva'!$D:$D,'Tempo Execução Por Pauta'!K$2,'Consolidação Preventiva'!$P:$P,"&gt;"&amp;$C$1)</f>
        <v>#REF!</v>
      </c>
      <c r="L10" s="4" t="e">
        <f>COUNTIFS('Consolidação Preventiva'!#REF!,'Tempo Execução Por Pauta'!$C10,'Consolidação Preventiva'!$D:$D,'Tempo Execução Por Pauta'!L$2,'Consolidação Preventiva'!$P:$P,"&gt;"&amp;$C$1)</f>
        <v>#REF!</v>
      </c>
      <c r="M10" s="4" t="e">
        <f>COUNTIFS('Consolidação Preventiva'!#REF!,'Tempo Execução Por Pauta'!$C10,'Consolidação Preventiva'!$D:$D,'Tempo Execução Por Pauta'!M$2,'Consolidação Preventiva'!$P:$P,"&gt;"&amp;$C$1)</f>
        <v>#REF!</v>
      </c>
      <c r="N10" s="4" t="e">
        <f>COUNTIFS('Consolidação Preventiva'!#REF!,'Tempo Execução Por Pauta'!$C10,'Consolidação Preventiva'!$D:$D,'Tempo Execução Por Pauta'!N$2,'Consolidação Preventiva'!$P:$P,"&gt;"&amp;$C$1)</f>
        <v>#REF!</v>
      </c>
      <c r="O10" s="4" t="e">
        <f>COUNTIFS('Consolidação Preventiva'!#REF!,'Tempo Execução Por Pauta'!$C10,'Consolidação Preventiva'!$D:$D,'Tempo Execução Por Pauta'!O$2,'Consolidação Preventiva'!$P:$P,"&gt;"&amp;$C$1)</f>
        <v>#REF!</v>
      </c>
      <c r="P10" s="4" t="e">
        <f>COUNTIFS('Consolidação Preventiva'!#REF!,'Tempo Execução Por Pauta'!$C10,'Consolidação Preventiva'!$D:$D,'Tempo Execução Por Pauta'!P$2,'Consolidação Preventiva'!$P:$P,"&gt;"&amp;$C$1)</f>
        <v>#REF!</v>
      </c>
      <c r="R10" s="98" t="e">
        <f t="shared" si="2"/>
        <v>#REF!</v>
      </c>
      <c r="S10" s="98" t="e">
        <f>SUMIFS('Consolidação Preventiva'!$P:$P,'Consolidação Preventiva'!$D:$D,'Tempo Execução Por Pauta'!S$2,'Consolidação Preventiva'!#REF!,'Tempo Execução Por Pauta'!$C10)</f>
        <v>#REF!</v>
      </c>
      <c r="T10" s="98" t="e">
        <f>SUMIFS('Consolidação Preventiva'!$P:$P,'Consolidação Preventiva'!$D:$D,'Tempo Execução Por Pauta'!T$2,'Consolidação Preventiva'!#REF!,'Tempo Execução Por Pauta'!$C10)</f>
        <v>#REF!</v>
      </c>
      <c r="U10" s="98" t="e">
        <f>SUMIFS('Consolidação Preventiva'!$P:$P,'Consolidação Preventiva'!$D:$D,'Tempo Execução Por Pauta'!U$2,'Consolidação Preventiva'!#REF!,'Tempo Execução Por Pauta'!$C10)</f>
        <v>#REF!</v>
      </c>
      <c r="V10" s="98" t="e">
        <f>SUMIFS('Consolidação Preventiva'!$P:$P,'Consolidação Preventiva'!$D:$D,'Tempo Execução Por Pauta'!V$2,'Consolidação Preventiva'!#REF!,'Tempo Execução Por Pauta'!$C10)</f>
        <v>#REF!</v>
      </c>
      <c r="W10" s="98" t="e">
        <f>SUMIFS('Consolidação Preventiva'!$P:$P,'Consolidação Preventiva'!$D:$D,'Tempo Execução Por Pauta'!W$2,'Consolidação Preventiva'!#REF!,'Tempo Execução Por Pauta'!$C10)</f>
        <v>#REF!</v>
      </c>
      <c r="X10" s="98" t="e">
        <f>SUMIFS('Consolidação Preventiva'!$P:$P,'Consolidação Preventiva'!$D:$D,'Tempo Execução Por Pauta'!X$2,'Consolidação Preventiva'!#REF!,'Tempo Execução Por Pauta'!$C10)</f>
        <v>#REF!</v>
      </c>
      <c r="Y10" s="98" t="e">
        <f>SUMIFS('Consolidação Preventiva'!$P:$P,'Consolidação Preventiva'!$D:$D,'Tempo Execução Por Pauta'!Y$2,'Consolidação Preventiva'!#REF!,'Tempo Execução Por Pauta'!$C10)</f>
        <v>#REF!</v>
      </c>
      <c r="Z10" s="98" t="e">
        <f>SUMIFS('Consolidação Preventiva'!$P:$P,'Consolidação Preventiva'!$D:$D,'Tempo Execução Por Pauta'!Z$2,'Consolidação Preventiva'!#REF!,'Tempo Execução Por Pauta'!$C10)</f>
        <v>#REF!</v>
      </c>
      <c r="AA10" s="98" t="e">
        <f>SUMIFS('Consolidação Preventiva'!$P:$P,'Consolidação Preventiva'!$D:$D,'Tempo Execução Por Pauta'!AA$2,'Consolidação Preventiva'!#REF!,'Tempo Execução Por Pauta'!$C10)</f>
        <v>#REF!</v>
      </c>
      <c r="AB10" s="98" t="e">
        <f>SUMIFS('Consolidação Preventiva'!$P:$P,'Consolidação Preventiva'!$D:$D,'Tempo Execução Por Pauta'!AB$2,'Consolidação Preventiva'!#REF!,'Tempo Execução Por Pauta'!$C10)</f>
        <v>#REF!</v>
      </c>
      <c r="AC10" s="98" t="e">
        <f>SUMIFS('Consolidação Preventiva'!$P:$P,'Consolidação Preventiva'!$D:$D,'Tempo Execução Por Pauta'!AC$2,'Consolidação Preventiva'!#REF!,'Tempo Execução Por Pauta'!$C10)</f>
        <v>#REF!</v>
      </c>
      <c r="AD10" s="98" t="e">
        <f>SUMIFS('Consolidação Preventiva'!$P:$P,'Consolidação Preventiva'!$D:$D,'Tempo Execução Por Pauta'!AD$2,'Consolidação Preventiva'!#REF!,'Tempo Execução Por Pauta'!$C10)</f>
        <v>#REF!</v>
      </c>
      <c r="AE10" s="98" t="e">
        <f>SUMIFS('Consolidação Preventiva'!$P:$P,'Consolidação Preventiva'!$D:$D,'Tempo Execução Por Pauta'!AE$2,'Consolidação Preventiva'!#REF!,'Tempo Execução Por Pauta'!$C10)</f>
        <v>#REF!</v>
      </c>
      <c r="AF10" s="98" t="e">
        <f>SUMIFS('Consolidação Preventiva'!$P:$P,'Consolidação Preventiva'!$D:$D,'Tempo Execução Por Pauta'!AF$2,'Consolidação Preventiva'!#REF!,'Tempo Execução Por Pauta'!$C10)</f>
        <v>#REF!</v>
      </c>
    </row>
    <row r="11" spans="1:33">
      <c r="A11" s="150" t="e">
        <f t="shared" si="3"/>
        <v>#REF!</v>
      </c>
      <c r="B11" s="98" t="e">
        <f t="shared" si="1"/>
        <v>#REF!</v>
      </c>
      <c r="C11" s="4">
        <v>4000</v>
      </c>
      <c r="D11" s="4" t="e">
        <f t="shared" si="0"/>
        <v>#REF!</v>
      </c>
      <c r="E11" s="4" t="e">
        <f>COUNTIFS('Consolidação Preventiva'!#REF!,'Tempo Execução Por Pauta'!$C11,'Consolidação Preventiva'!$D:$D,'Tempo Execução Por Pauta'!E$2,'Consolidação Preventiva'!$P:$P,"&gt;"&amp;$C$1)</f>
        <v>#REF!</v>
      </c>
      <c r="F11" s="4" t="e">
        <f>COUNTIFS('Consolidação Preventiva'!#REF!,'Tempo Execução Por Pauta'!$C11,'Consolidação Preventiva'!$D:$D,'Tempo Execução Por Pauta'!F$2,'Consolidação Preventiva'!$P:$P,"&gt;"&amp;$C$1)</f>
        <v>#REF!</v>
      </c>
      <c r="G11" s="4" t="e">
        <f>COUNTIFS('Consolidação Preventiva'!#REF!,'Tempo Execução Por Pauta'!$C11,'Consolidação Preventiva'!$D:$D,'Tempo Execução Por Pauta'!G$2,'Consolidação Preventiva'!$P:$P,"&gt;"&amp;$C$1)</f>
        <v>#REF!</v>
      </c>
      <c r="H11" s="4" t="e">
        <f>COUNTIFS('Consolidação Preventiva'!#REF!,'Tempo Execução Por Pauta'!$C11,'Consolidação Preventiva'!$D:$D,'Tempo Execução Por Pauta'!H$2,'Consolidação Preventiva'!$P:$P,"&gt;"&amp;$C$1)</f>
        <v>#REF!</v>
      </c>
      <c r="I11" s="4" t="e">
        <f>COUNTIFS('Consolidação Preventiva'!#REF!,'Tempo Execução Por Pauta'!$C11,'Consolidação Preventiva'!$D:$D,'Tempo Execução Por Pauta'!I$2,'Consolidação Preventiva'!$P:$P,"&gt;"&amp;$C$1)</f>
        <v>#REF!</v>
      </c>
      <c r="J11" s="4" t="e">
        <f>COUNTIFS('Consolidação Preventiva'!#REF!,'Tempo Execução Por Pauta'!$C11,'Consolidação Preventiva'!$D:$D,'Tempo Execução Por Pauta'!J$2,'Consolidação Preventiva'!$P:$P,"&gt;"&amp;$C$1)</f>
        <v>#REF!</v>
      </c>
      <c r="K11" s="4" t="e">
        <f>COUNTIFS('Consolidação Preventiva'!#REF!,'Tempo Execução Por Pauta'!$C11,'Consolidação Preventiva'!$D:$D,'Tempo Execução Por Pauta'!K$2,'Consolidação Preventiva'!$P:$P,"&gt;"&amp;$C$1)</f>
        <v>#REF!</v>
      </c>
      <c r="L11" s="4" t="e">
        <f>COUNTIFS('Consolidação Preventiva'!#REF!,'Tempo Execução Por Pauta'!$C11,'Consolidação Preventiva'!$D:$D,'Tempo Execução Por Pauta'!L$2,'Consolidação Preventiva'!$P:$P,"&gt;"&amp;$C$1)</f>
        <v>#REF!</v>
      </c>
      <c r="M11" s="4" t="e">
        <f>COUNTIFS('Consolidação Preventiva'!#REF!,'Tempo Execução Por Pauta'!$C11,'Consolidação Preventiva'!$D:$D,'Tempo Execução Por Pauta'!M$2,'Consolidação Preventiva'!$P:$P,"&gt;"&amp;$C$1)</f>
        <v>#REF!</v>
      </c>
      <c r="N11" s="4" t="e">
        <f>COUNTIFS('Consolidação Preventiva'!#REF!,'Tempo Execução Por Pauta'!$C11,'Consolidação Preventiva'!$D:$D,'Tempo Execução Por Pauta'!N$2,'Consolidação Preventiva'!$P:$P,"&gt;"&amp;$C$1)</f>
        <v>#REF!</v>
      </c>
      <c r="O11" s="4" t="e">
        <f>COUNTIFS('Consolidação Preventiva'!#REF!,'Tempo Execução Por Pauta'!$C11,'Consolidação Preventiva'!$D:$D,'Tempo Execução Por Pauta'!O$2,'Consolidação Preventiva'!$P:$P,"&gt;"&amp;$C$1)</f>
        <v>#REF!</v>
      </c>
      <c r="P11" s="4" t="e">
        <f>COUNTIFS('Consolidação Preventiva'!#REF!,'Tempo Execução Por Pauta'!$C11,'Consolidação Preventiva'!$D:$D,'Tempo Execução Por Pauta'!P$2,'Consolidação Preventiva'!$P:$P,"&gt;"&amp;$C$1)</f>
        <v>#REF!</v>
      </c>
      <c r="R11" s="98" t="e">
        <f t="shared" si="2"/>
        <v>#REF!</v>
      </c>
      <c r="S11" s="98" t="e">
        <f>SUMIFS('Consolidação Preventiva'!$P:$P,'Consolidação Preventiva'!$D:$D,'Tempo Execução Por Pauta'!S$2,'Consolidação Preventiva'!#REF!,'Tempo Execução Por Pauta'!$C11)</f>
        <v>#REF!</v>
      </c>
      <c r="T11" s="98" t="e">
        <f>SUMIFS('Consolidação Preventiva'!$P:$P,'Consolidação Preventiva'!$D:$D,'Tempo Execução Por Pauta'!T$2,'Consolidação Preventiva'!#REF!,'Tempo Execução Por Pauta'!$C11)</f>
        <v>#REF!</v>
      </c>
      <c r="U11" s="98" t="e">
        <f>SUMIFS('Consolidação Preventiva'!$P:$P,'Consolidação Preventiva'!$D:$D,'Tempo Execução Por Pauta'!U$2,'Consolidação Preventiva'!#REF!,'Tempo Execução Por Pauta'!$C11)</f>
        <v>#REF!</v>
      </c>
      <c r="V11" s="98" t="e">
        <f>SUMIFS('Consolidação Preventiva'!$P:$P,'Consolidação Preventiva'!$D:$D,'Tempo Execução Por Pauta'!V$2,'Consolidação Preventiva'!#REF!,'Tempo Execução Por Pauta'!$C11)</f>
        <v>#REF!</v>
      </c>
      <c r="W11" s="98" t="e">
        <f>SUMIFS('Consolidação Preventiva'!$P:$P,'Consolidação Preventiva'!$D:$D,'Tempo Execução Por Pauta'!W$2,'Consolidação Preventiva'!#REF!,'Tempo Execução Por Pauta'!$C11)</f>
        <v>#REF!</v>
      </c>
      <c r="X11" s="98" t="e">
        <f>SUMIFS('Consolidação Preventiva'!$P:$P,'Consolidação Preventiva'!$D:$D,'Tempo Execução Por Pauta'!X$2,'Consolidação Preventiva'!#REF!,'Tempo Execução Por Pauta'!$C11)</f>
        <v>#REF!</v>
      </c>
      <c r="Y11" s="98" t="e">
        <f>SUMIFS('Consolidação Preventiva'!$P:$P,'Consolidação Preventiva'!$D:$D,'Tempo Execução Por Pauta'!Y$2,'Consolidação Preventiva'!#REF!,'Tempo Execução Por Pauta'!$C11)</f>
        <v>#REF!</v>
      </c>
      <c r="Z11" s="98" t="e">
        <f>SUMIFS('Consolidação Preventiva'!$P:$P,'Consolidação Preventiva'!$D:$D,'Tempo Execução Por Pauta'!Z$2,'Consolidação Preventiva'!#REF!,'Tempo Execução Por Pauta'!$C11)</f>
        <v>#REF!</v>
      </c>
      <c r="AA11" s="98" t="e">
        <f>SUMIFS('Consolidação Preventiva'!$P:$P,'Consolidação Preventiva'!$D:$D,'Tempo Execução Por Pauta'!AA$2,'Consolidação Preventiva'!#REF!,'Tempo Execução Por Pauta'!$C11)</f>
        <v>#REF!</v>
      </c>
      <c r="AB11" s="98" t="e">
        <f>SUMIFS('Consolidação Preventiva'!$P:$P,'Consolidação Preventiva'!$D:$D,'Tempo Execução Por Pauta'!AB$2,'Consolidação Preventiva'!#REF!,'Tempo Execução Por Pauta'!$C11)</f>
        <v>#REF!</v>
      </c>
      <c r="AC11" s="98" t="e">
        <f>SUMIFS('Consolidação Preventiva'!$P:$P,'Consolidação Preventiva'!$D:$D,'Tempo Execução Por Pauta'!AC$2,'Consolidação Preventiva'!#REF!,'Tempo Execução Por Pauta'!$C11)</f>
        <v>#REF!</v>
      </c>
      <c r="AD11" s="98" t="e">
        <f>SUMIFS('Consolidação Preventiva'!$P:$P,'Consolidação Preventiva'!$D:$D,'Tempo Execução Por Pauta'!AD$2,'Consolidação Preventiva'!#REF!,'Tempo Execução Por Pauta'!$C11)</f>
        <v>#REF!</v>
      </c>
      <c r="AE11" s="98" t="e">
        <f>SUMIFS('Consolidação Preventiva'!$P:$P,'Consolidação Preventiva'!$D:$D,'Tempo Execução Por Pauta'!AE$2,'Consolidação Preventiva'!#REF!,'Tempo Execução Por Pauta'!$C11)</f>
        <v>#REF!</v>
      </c>
      <c r="AF11" s="98" t="e">
        <f>SUMIFS('Consolidação Preventiva'!$P:$P,'Consolidação Preventiva'!$D:$D,'Tempo Execução Por Pauta'!AF$2,'Consolidação Preventiva'!#REF!,'Tempo Execução Por Pauta'!$C11)</f>
        <v>#REF!</v>
      </c>
    </row>
  </sheetData>
  <phoneticPr fontId="2" type="noConversion"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FB83E-D2F0-493F-B39C-24CD4F133009}">
  <sheetPr codeName="Planilha18"/>
  <dimension ref="A1:G9"/>
  <sheetViews>
    <sheetView topLeftCell="C1" workbookViewId="0">
      <selection activeCell="G1" sqref="G1"/>
    </sheetView>
  </sheetViews>
  <sheetFormatPr defaultRowHeight="14.45"/>
  <cols>
    <col min="1" max="1" width="17" bestFit="1" customWidth="1"/>
    <col min="2" max="2" width="28.85546875" bestFit="1" customWidth="1"/>
    <col min="3" max="3" width="12" bestFit="1" customWidth="1"/>
    <col min="4" max="4" width="2" bestFit="1" customWidth="1"/>
    <col min="5" max="5" width="12" bestFit="1" customWidth="1"/>
    <col min="6" max="6" width="17" bestFit="1" customWidth="1"/>
    <col min="7" max="7" width="32.42578125" bestFit="1" customWidth="1"/>
    <col min="8" max="9" width="12" bestFit="1" customWidth="1"/>
    <col min="11" max="11" width="10.5703125" bestFit="1" customWidth="1"/>
  </cols>
  <sheetData>
    <row r="1" spans="1:7">
      <c r="A1" s="12" t="s">
        <v>110</v>
      </c>
      <c r="B1" s="337">
        <v>44105</v>
      </c>
      <c r="F1" s="12" t="s">
        <v>110</v>
      </c>
      <c r="G1" t="s">
        <v>176</v>
      </c>
    </row>
    <row r="3" spans="1:7">
      <c r="A3" s="12" t="s">
        <v>25</v>
      </c>
      <c r="B3" t="s">
        <v>177</v>
      </c>
      <c r="F3" s="12" t="s">
        <v>25</v>
      </c>
      <c r="G3" t="s">
        <v>178</v>
      </c>
    </row>
    <row r="4" spans="1:7">
      <c r="A4" s="13" t="s">
        <v>124</v>
      </c>
      <c r="B4" s="159" t="e">
        <v>#DIV/0!</v>
      </c>
      <c r="F4" s="13" t="s">
        <v>124</v>
      </c>
      <c r="G4" s="159" t="e">
        <v>#VALUE!</v>
      </c>
    </row>
    <row r="5" spans="1:7">
      <c r="A5" s="13" t="s">
        <v>126</v>
      </c>
      <c r="B5" s="159" t="e">
        <v>#DIV/0!</v>
      </c>
      <c r="F5" s="13" t="s">
        <v>126</v>
      </c>
      <c r="G5" s="159" t="e">
        <v>#VALUE!</v>
      </c>
    </row>
    <row r="6" spans="1:7">
      <c r="A6" s="13" t="s">
        <v>26</v>
      </c>
      <c r="B6" t="e">
        <v>#DIV/0!</v>
      </c>
      <c r="F6" s="13" t="s">
        <v>129</v>
      </c>
      <c r="G6" s="159" t="e">
        <v>#VALUE!</v>
      </c>
    </row>
    <row r="7" spans="1:7">
      <c r="F7" s="13" t="s">
        <v>127</v>
      </c>
      <c r="G7" s="159" t="e">
        <v>#VALUE!</v>
      </c>
    </row>
    <row r="8" spans="1:7">
      <c r="F8" s="13" t="s">
        <v>128</v>
      </c>
      <c r="G8" s="159" t="e">
        <v>#VALUE!</v>
      </c>
    </row>
    <row r="9" spans="1:7">
      <c r="F9" s="13" t="s">
        <v>26</v>
      </c>
      <c r="G9" t="e">
        <v>#VALUE!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CF207-9F67-432D-88F9-B5C75E58AB3B}">
  <sheetPr codeName="Planilha27"/>
  <dimension ref="A3:E20"/>
  <sheetViews>
    <sheetView topLeftCell="E14" workbookViewId="0">
      <selection activeCell="A20" sqref="A20:XFD20"/>
    </sheetView>
  </sheetViews>
  <sheetFormatPr defaultRowHeight="14.45"/>
  <cols>
    <col min="1" max="3" width="24.42578125" bestFit="1" customWidth="1"/>
    <col min="4" max="5" width="10.42578125" customWidth="1"/>
  </cols>
  <sheetData>
    <row r="3" spans="1:5">
      <c r="A3" s="368"/>
      <c r="B3" s="369"/>
      <c r="C3" s="370"/>
    </row>
    <row r="4" spans="1:5">
      <c r="A4" s="371"/>
      <c r="B4" s="193"/>
      <c r="C4" s="372"/>
      <c r="D4" s="194"/>
      <c r="E4" s="194"/>
    </row>
    <row r="5" spans="1:5">
      <c r="A5" s="371"/>
      <c r="B5" s="193"/>
      <c r="C5" s="372"/>
    </row>
    <row r="6" spans="1:5">
      <c r="A6" s="371"/>
      <c r="B6" s="193"/>
      <c r="C6" s="372"/>
    </row>
    <row r="7" spans="1:5">
      <c r="A7" s="371"/>
      <c r="B7" s="193"/>
      <c r="C7" s="372"/>
    </row>
    <row r="8" spans="1:5">
      <c r="A8" s="371"/>
      <c r="B8" s="193"/>
      <c r="C8" s="372"/>
    </row>
    <row r="9" spans="1:5">
      <c r="A9" s="371"/>
      <c r="B9" s="193"/>
      <c r="C9" s="372"/>
    </row>
    <row r="10" spans="1:5">
      <c r="A10" s="371"/>
      <c r="B10" s="193"/>
      <c r="C10" s="372"/>
    </row>
    <row r="11" spans="1:5">
      <c r="A11" s="371"/>
      <c r="B11" s="193"/>
      <c r="C11" s="372"/>
    </row>
    <row r="12" spans="1:5">
      <c r="A12" s="371"/>
      <c r="B12" s="193"/>
      <c r="C12" s="372"/>
    </row>
    <row r="13" spans="1:5">
      <c r="A13" s="371"/>
      <c r="B13" s="193"/>
      <c r="C13" s="372"/>
    </row>
    <row r="14" spans="1:5">
      <c r="A14" s="371"/>
      <c r="B14" s="193"/>
      <c r="C14" s="372"/>
    </row>
    <row r="15" spans="1:5">
      <c r="A15" s="371"/>
      <c r="B15" s="193"/>
      <c r="C15" s="372"/>
    </row>
    <row r="16" spans="1:5">
      <c r="A16" s="371"/>
      <c r="B16" s="193"/>
      <c r="C16" s="372"/>
    </row>
    <row r="17" spans="1:3">
      <c r="A17" s="371"/>
      <c r="B17" s="193"/>
      <c r="C17" s="372"/>
    </row>
    <row r="18" spans="1:3">
      <c r="A18" s="371"/>
      <c r="B18" s="193"/>
      <c r="C18" s="372"/>
    </row>
    <row r="19" spans="1:3">
      <c r="A19" s="371"/>
      <c r="B19" s="193"/>
      <c r="C19" s="372"/>
    </row>
    <row r="20" spans="1:3">
      <c r="A20" s="373"/>
      <c r="B20" s="374"/>
      <c r="C20" s="375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28862-AD62-4A72-A2D8-7551DE8F4DDD}">
  <sheetPr codeName="Planilha19"/>
  <dimension ref="A1:F20"/>
  <sheetViews>
    <sheetView showGridLines="0" topLeftCell="A7" workbookViewId="0">
      <selection activeCell="J34" sqref="J34"/>
    </sheetView>
  </sheetViews>
  <sheetFormatPr defaultRowHeight="14.45"/>
  <cols>
    <col min="1" max="1" width="14.42578125" bestFit="1" customWidth="1"/>
    <col min="2" max="2" width="20" customWidth="1"/>
    <col min="3" max="3" width="17.5703125" customWidth="1"/>
    <col min="4" max="4" width="23.5703125" customWidth="1"/>
    <col min="5" max="5" width="14.5703125" customWidth="1"/>
    <col min="6" max="6" width="14.42578125" customWidth="1"/>
    <col min="7" max="8" width="20.42578125" customWidth="1"/>
    <col min="9" max="9" width="16.42578125" customWidth="1"/>
    <col min="10" max="10" width="11.5703125" customWidth="1"/>
  </cols>
  <sheetData>
    <row r="1" spans="1:6">
      <c r="A1" t="s">
        <v>179</v>
      </c>
      <c r="B1" t="s">
        <v>180</v>
      </c>
      <c r="C1" t="s">
        <v>181</v>
      </c>
      <c r="D1" t="s">
        <v>65</v>
      </c>
    </row>
    <row r="2" spans="1:6">
      <c r="A2">
        <v>9</v>
      </c>
      <c r="B2">
        <v>7</v>
      </c>
      <c r="C2">
        <v>24</v>
      </c>
      <c r="D2">
        <f>C2*B2*A2</f>
        <v>1512</v>
      </c>
    </row>
    <row r="7" spans="1:6">
      <c r="A7" t="s">
        <v>180</v>
      </c>
      <c r="B7" t="s">
        <v>182</v>
      </c>
      <c r="C7" t="s">
        <v>183</v>
      </c>
      <c r="D7" t="s">
        <v>184</v>
      </c>
      <c r="E7" t="s">
        <v>185</v>
      </c>
      <c r="F7" t="s">
        <v>186</v>
      </c>
    </row>
    <row r="8" spans="1:6">
      <c r="A8" s="1">
        <v>40</v>
      </c>
      <c r="B8" s="1"/>
      <c r="C8" s="86">
        <f>SUMIF('Consolidação Preventiva'!I:I,'Indisponibilidade PM'!A8,'Consolidação Preventiva'!P:P)*24</f>
        <v>6.9499999999534339</v>
      </c>
      <c r="D8" s="1">
        <f>COUNTIF('Consolidação Preventiva'!P:P,'Indisponibilidade PM'!A8)</f>
        <v>0</v>
      </c>
      <c r="E8" s="166">
        <f>Tabela1[[#This Row],[Horas Programadas]]/$D$2</f>
        <v>0</v>
      </c>
      <c r="F8" s="166">
        <f>Tabela1[[#This Row],[Horas Realizadas]]/$D$2</f>
        <v>4.5965608465300487E-3</v>
      </c>
    </row>
    <row r="9" spans="1:6">
      <c r="A9" s="1">
        <v>41</v>
      </c>
      <c r="B9" s="1"/>
      <c r="C9" s="86">
        <f>SUMIF('Consolidação Preventiva'!I:I,'Indisponibilidade PM'!A9,'Consolidação Preventiva'!P:P)*24</f>
        <v>0</v>
      </c>
      <c r="D9" s="1">
        <f>COUNTIF('Consolidação Preventiva'!P:P,'Indisponibilidade PM'!A9)</f>
        <v>0</v>
      </c>
      <c r="E9" s="166">
        <f>Tabela1[[#This Row],[Horas Programadas]]/$D$2</f>
        <v>0</v>
      </c>
      <c r="F9" s="166">
        <f>Tabela1[[#This Row],[Horas Realizadas]]/$D$2</f>
        <v>0</v>
      </c>
    </row>
    <row r="10" spans="1:6">
      <c r="A10" s="1">
        <v>42</v>
      </c>
      <c r="B10" s="1"/>
      <c r="C10" s="86">
        <f>SUMIF('Consolidação Preventiva'!I:I,'Indisponibilidade PM'!A10,'Consolidação Preventiva'!P:P)*24</f>
        <v>87.535277777700685</v>
      </c>
      <c r="D10" s="1">
        <f>COUNTIF('Consolidação Preventiva'!P:P,'Indisponibilidade PM'!A10)</f>
        <v>0</v>
      </c>
      <c r="E10" s="166">
        <f>Tabela1[[#This Row],[Horas Programadas]]/$D$2</f>
        <v>0</v>
      </c>
      <c r="F10" s="166">
        <f>Tabela1[[#This Row],[Horas Realizadas]]/$D$2</f>
        <v>5.7893702233929027E-2</v>
      </c>
    </row>
    <row r="11" spans="1:6">
      <c r="A11" s="1">
        <v>43</v>
      </c>
      <c r="B11" s="1"/>
      <c r="C11" s="86">
        <f>SUMIF('Consolidação Preventiva'!I:I,'Indisponibilidade PM'!A11,'Consolidação Preventiva'!P:P)*24</f>
        <v>0</v>
      </c>
      <c r="D11" s="1">
        <f>COUNTIF('Consolidação Preventiva'!P:P,'Indisponibilidade PM'!A11)</f>
        <v>0</v>
      </c>
      <c r="E11" s="166">
        <f>Tabela1[[#This Row],[Horas Programadas]]/$D$2</f>
        <v>0</v>
      </c>
      <c r="F11" s="166">
        <f>Tabela1[[#This Row],[Horas Realizadas]]/$D$2</f>
        <v>0</v>
      </c>
    </row>
    <row r="12" spans="1:6">
      <c r="A12" s="1">
        <v>44</v>
      </c>
      <c r="B12" s="1">
        <v>173</v>
      </c>
      <c r="C12" s="86">
        <f>SUMIF('Consolidação Preventiva'!I:I,'Indisponibilidade PM'!A12,'Consolidação Preventiva'!P:P)*24</f>
        <v>0</v>
      </c>
      <c r="D12" s="1">
        <f>COUNTIF('Consolidação Preventiva'!P:P,'Indisponibilidade PM'!A12)</f>
        <v>0</v>
      </c>
      <c r="E12" s="166">
        <f>Tabela1[[#This Row],[Horas Programadas]]/$D$2</f>
        <v>0.11441798941798942</v>
      </c>
      <c r="F12" s="166">
        <f>Tabela1[[#This Row],[Horas Realizadas]]/$D$2</f>
        <v>0</v>
      </c>
    </row>
    <row r="13" spans="1:6">
      <c r="A13" s="1">
        <v>45</v>
      </c>
      <c r="B13" s="1">
        <v>37</v>
      </c>
      <c r="C13" s="1">
        <f>SUMIF('Consolidação Preventiva'!I:I,'Indisponibilidade PM'!A13,'Consolidação Preventiva'!P:P)*24</f>
        <v>13.466666666732635</v>
      </c>
      <c r="D13" s="1">
        <f>COUNTIF('Consolidação Preventiva'!P:P,'Indisponibilidade PM'!A13)</f>
        <v>0</v>
      </c>
      <c r="E13" s="166">
        <f>Tabela1[[#This Row],[Horas Programadas]]/$D$2</f>
        <v>2.447089947089947E-2</v>
      </c>
      <c r="F13" s="166">
        <f>Tabela1[[#This Row],[Horas Realizadas]]/$D$2</f>
        <v>8.9065255732358704E-3</v>
      </c>
    </row>
    <row r="14" spans="1:6">
      <c r="A14" s="1">
        <v>46</v>
      </c>
      <c r="B14" s="1">
        <v>101</v>
      </c>
      <c r="C14" s="1">
        <f>SUMIF('Consolidação Preventiva'!I:I,'Indisponibilidade PM'!A14,'Consolidação Preventiva'!P:P)*24</f>
        <v>5.0000000000582077</v>
      </c>
      <c r="D14" s="1">
        <f>COUNTIF('Consolidação Preventiva'!P:P,'Indisponibilidade PM'!A14)</f>
        <v>0</v>
      </c>
      <c r="E14" s="166">
        <f>Tabela1[[#This Row],[Horas Programadas]]/$D$2</f>
        <v>6.6798941798941802E-2</v>
      </c>
      <c r="F14" s="166">
        <f>Tabela1[[#This Row],[Horas Realizadas]]/$D$2</f>
        <v>3.3068783069168041E-3</v>
      </c>
    </row>
    <row r="15" spans="1:6">
      <c r="A15" s="1">
        <v>47</v>
      </c>
      <c r="B15" s="1">
        <v>112</v>
      </c>
      <c r="C15" s="1">
        <f>SUMIF('Consolidação Preventiva'!I:I,'Indisponibilidade PM'!A15,'Consolidação Preventiva'!P:P)*24</f>
        <v>198.66222222213401</v>
      </c>
      <c r="D15" s="1">
        <f>COUNTIF('Consolidação Preventiva'!P:P,'Indisponibilidade PM'!A15)</f>
        <v>0</v>
      </c>
      <c r="E15" s="166">
        <f>Tabela1[[#This Row],[Horas Programadas]]/$D$2</f>
        <v>7.407407407407407E-2</v>
      </c>
      <c r="F15" s="166">
        <f>Tabela1[[#This Row],[Horas Realizadas]]/$D$2</f>
        <v>0.13139035861252249</v>
      </c>
    </row>
    <row r="16" spans="1:6">
      <c r="A16" s="1">
        <v>48</v>
      </c>
      <c r="B16" s="1">
        <v>41</v>
      </c>
      <c r="C16" s="1">
        <f>SUMIF('Consolidação Preventiva'!I:I,'Indisponibilidade PM'!A16,'Consolidação Preventiva'!P:P)*24</f>
        <v>19.416666666744277</v>
      </c>
      <c r="D16" s="1">
        <f>COUNTIF('Consolidação Preventiva'!P:P,'Indisponibilidade PM'!A16)</f>
        <v>0</v>
      </c>
      <c r="E16" s="166">
        <f>Tabela1[[#This Row],[Horas Programadas]]/$D$2</f>
        <v>2.7116402116402115E-2</v>
      </c>
      <c r="F16" s="166">
        <f>Tabela1[[#This Row],[Horas Realizadas]]/$D$2</f>
        <v>1.2841710758428755E-2</v>
      </c>
    </row>
    <row r="17" spans="1:6">
      <c r="A17" s="1">
        <v>49</v>
      </c>
      <c r="B17" s="1"/>
      <c r="C17" s="1">
        <f>SUMIF('Consolidação Preventiva'!I:I,'Indisponibilidade PM'!A17,'Consolidação Preventiva'!P:P)*24</f>
        <v>0</v>
      </c>
      <c r="D17" s="1">
        <f>COUNTIF('Consolidação Preventiva'!P:P,'Indisponibilidade PM'!A17)</f>
        <v>0</v>
      </c>
      <c r="E17" s="166">
        <f>Tabela1[[#This Row],[Horas Programadas]]/$D$2</f>
        <v>0</v>
      </c>
      <c r="F17" s="166">
        <f>Tabela1[[#This Row],[Horas Realizadas]]/$D$2</f>
        <v>0</v>
      </c>
    </row>
    <row r="18" spans="1:6">
      <c r="A18" s="1">
        <v>50</v>
      </c>
      <c r="B18" s="1"/>
      <c r="C18" s="1">
        <f>SUMIF('Consolidação Preventiva'!I:I,'Indisponibilidade PM'!A18,'Consolidação Preventiva'!P:P)*24</f>
        <v>51.880277777672745</v>
      </c>
      <c r="D18" s="1">
        <f>COUNTIF('Consolidação Preventiva'!P:P,'Indisponibilidade PM'!A18)</f>
        <v>0</v>
      </c>
      <c r="E18" s="166">
        <f>Tabela1[[#This Row],[Horas Programadas]]/$D$2</f>
        <v>0</v>
      </c>
      <c r="F18" s="166">
        <f>Tabela1[[#This Row],[Horas Realizadas]]/$D$2</f>
        <v>3.4312353027561339E-2</v>
      </c>
    </row>
    <row r="19" spans="1:6">
      <c r="A19" s="1">
        <v>51</v>
      </c>
      <c r="B19" s="1"/>
      <c r="C19" s="1">
        <f>SUMIF('Consolidação Preventiva'!I:I,'Indisponibilidade PM'!A19,'Consolidação Preventiva'!P:P)*24</f>
        <v>3.7666666667209938</v>
      </c>
      <c r="D19" s="1">
        <f>COUNTIF('Consolidação Preventiva'!P:P,'Indisponibilidade PM'!A19)</f>
        <v>0</v>
      </c>
      <c r="E19" s="166">
        <f>Tabela1[[#This Row],[Horas Programadas]]/$D$2</f>
        <v>0</v>
      </c>
      <c r="F19" s="166">
        <f>Tabela1[[#This Row],[Horas Realizadas]]/$D$2</f>
        <v>2.4911816578842552E-3</v>
      </c>
    </row>
    <row r="20" spans="1:6">
      <c r="A20" s="1">
        <v>52</v>
      </c>
      <c r="B20" s="1"/>
      <c r="C20" s="1">
        <f>SUMIF('Consolidação Preventiva'!I:I,'Indisponibilidade PM'!A20,'Consolidação Preventiva'!P:P)*24</f>
        <v>39.240000000048894</v>
      </c>
      <c r="D20" s="1">
        <f>COUNTIF('Consolidação Preventiva'!P:P,'Indisponibilidade PM'!A20)</f>
        <v>0</v>
      </c>
      <c r="E20" s="166">
        <f>Tabela1[[#This Row],[Horas Programadas]]/$D$2</f>
        <v>0</v>
      </c>
      <c r="F20" s="166">
        <f>Tabela1[[#This Row],[Horas Realizadas]]/$D$2</f>
        <v>2.5952380952413291E-2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0CF7D-2369-48BA-82D7-33D949E8C50F}">
  <sheetPr codeName="Planilha28"/>
  <dimension ref="A1:P815"/>
  <sheetViews>
    <sheetView workbookViewId="0">
      <selection activeCell="E20" sqref="E20"/>
    </sheetView>
  </sheetViews>
  <sheetFormatPr defaultRowHeight="14.45"/>
  <cols>
    <col min="1" max="1" width="17.42578125" style="1" bestFit="1" customWidth="1"/>
    <col min="2" max="9" width="10.42578125" customWidth="1"/>
    <col min="10" max="16" width="11.42578125" customWidth="1"/>
  </cols>
  <sheetData>
    <row r="1" spans="1:16">
      <c r="A1" s="235" t="s">
        <v>53</v>
      </c>
      <c r="B1" s="231" t="s">
        <v>56</v>
      </c>
      <c r="C1" s="232" t="s">
        <v>187</v>
      </c>
      <c r="D1" s="231" t="s">
        <v>188</v>
      </c>
      <c r="E1" s="231" t="s">
        <v>189</v>
      </c>
      <c r="F1" s="231" t="s">
        <v>190</v>
      </c>
      <c r="G1" s="231" t="s">
        <v>191</v>
      </c>
      <c r="H1" s="231" t="s">
        <v>192</v>
      </c>
      <c r="I1" s="231" t="s">
        <v>193</v>
      </c>
      <c r="J1" s="233" t="s">
        <v>194</v>
      </c>
      <c r="K1" s="234" t="s">
        <v>169</v>
      </c>
      <c r="L1" s="231" t="s">
        <v>195</v>
      </c>
      <c r="M1" s="231" t="s">
        <v>196</v>
      </c>
      <c r="N1" s="231" t="s">
        <v>197</v>
      </c>
      <c r="O1" s="234" t="s">
        <v>198</v>
      </c>
      <c r="P1" s="234" t="s">
        <v>123</v>
      </c>
    </row>
    <row r="2" spans="1:16">
      <c r="A2" s="1" t="str">
        <f>'SA '!B13</f>
        <v>CA100</v>
      </c>
    </row>
    <row r="3" spans="1:16">
      <c r="A3" s="1" t="str">
        <f>'SA '!B14</f>
        <v>CA101</v>
      </c>
    </row>
    <row r="4" spans="1:16">
      <c r="A4" s="1" t="str">
        <f>'SA '!B15</f>
        <v>CA100</v>
      </c>
    </row>
    <row r="5" spans="1:16">
      <c r="A5" s="1" t="str">
        <f>'SA '!B16</f>
        <v>CA101</v>
      </c>
    </row>
    <row r="6" spans="1:16">
      <c r="A6" s="1" t="str">
        <f>'SA '!B17</f>
        <v>CA100</v>
      </c>
    </row>
    <row r="7" spans="1:16">
      <c r="A7" s="1" t="str">
        <f>'SA '!B18</f>
        <v>CA101</v>
      </c>
    </row>
    <row r="8" spans="1:16">
      <c r="A8" s="1" t="str">
        <f>'SA '!B19</f>
        <v>CA102</v>
      </c>
    </row>
    <row r="9" spans="1:16">
      <c r="A9" s="1" t="str">
        <f>'SA '!B20</f>
        <v>CA104</v>
      </c>
    </row>
    <row r="10" spans="1:16">
      <c r="A10" s="1" t="str">
        <f>'SA '!B21</f>
        <v>CA101</v>
      </c>
    </row>
    <row r="11" spans="1:16">
      <c r="A11" s="1" t="str">
        <f>'SA '!B22</f>
        <v>CA100</v>
      </c>
    </row>
    <row r="12" spans="1:16">
      <c r="A12" s="1" t="str">
        <f>'SA '!B23</f>
        <v>CA103</v>
      </c>
    </row>
    <row r="13" spans="1:16">
      <c r="A13" s="1" t="str">
        <f>'SA '!B24</f>
        <v>CA102</v>
      </c>
    </row>
    <row r="14" spans="1:16">
      <c r="A14" s="1" t="str">
        <f>'SA '!B25</f>
        <v>CA104</v>
      </c>
    </row>
    <row r="15" spans="1:16">
      <c r="A15" s="1" t="str">
        <f>'SA '!B26</f>
        <v>CA101</v>
      </c>
    </row>
    <row r="16" spans="1:16">
      <c r="A16" s="1" t="str">
        <f>'SA '!B27</f>
        <v>CA103</v>
      </c>
    </row>
    <row r="17" spans="1:1">
      <c r="A17" s="1" t="str">
        <f>'SA '!B28</f>
        <v>CA100</v>
      </c>
    </row>
    <row r="18" spans="1:1">
      <c r="A18" s="1" t="str">
        <f>'SA '!B29</f>
        <v>CA102</v>
      </c>
    </row>
    <row r="19" spans="1:1">
      <c r="A19" s="1" t="str">
        <f>'SA '!B30</f>
        <v>CA104</v>
      </c>
    </row>
    <row r="20" spans="1:1">
      <c r="A20" s="1" t="str">
        <f>'SA '!B31</f>
        <v>CA101</v>
      </c>
    </row>
    <row r="21" spans="1:1">
      <c r="A21" s="1" t="str">
        <f>'SA '!B32</f>
        <v>CA100</v>
      </c>
    </row>
    <row r="22" spans="1:1">
      <c r="A22" s="1" t="str">
        <f>'SA '!B33</f>
        <v>CA103</v>
      </c>
    </row>
    <row r="23" spans="1:1">
      <c r="A23" s="1" t="str">
        <f>'SA '!B34</f>
        <v>CA102</v>
      </c>
    </row>
    <row r="24" spans="1:1">
      <c r="A24" s="1" t="str">
        <f>'SA '!B35</f>
        <v>CA104</v>
      </c>
    </row>
    <row r="25" spans="1:1">
      <c r="A25" s="1" t="str">
        <f>'SA '!B36</f>
        <v>CA101</v>
      </c>
    </row>
    <row r="26" spans="1:1">
      <c r="A26" s="1" t="str">
        <f>'SA '!B37</f>
        <v>CA100</v>
      </c>
    </row>
    <row r="27" spans="1:1">
      <c r="A27" s="1" t="str">
        <f>'SA '!B38</f>
        <v>CA103</v>
      </c>
    </row>
    <row r="28" spans="1:1">
      <c r="A28" s="1" t="str">
        <f>'SA '!B39</f>
        <v>CA102</v>
      </c>
    </row>
    <row r="29" spans="1:1">
      <c r="A29" s="1" t="str">
        <f>'SA '!B40</f>
        <v>CA104</v>
      </c>
    </row>
    <row r="30" spans="1:1">
      <c r="A30" s="1" t="str">
        <f>'SA '!B41</f>
        <v>CA101</v>
      </c>
    </row>
    <row r="31" spans="1:1">
      <c r="A31" s="1" t="str">
        <f>'SA '!B42</f>
        <v>CA100</v>
      </c>
    </row>
    <row r="32" spans="1:1">
      <c r="A32" s="1" t="str">
        <f>'SA '!B43</f>
        <v>CA103</v>
      </c>
    </row>
    <row r="33" spans="1:1">
      <c r="A33" s="1" t="str">
        <f>'SA '!B44</f>
        <v>CA102</v>
      </c>
    </row>
    <row r="34" spans="1:1">
      <c r="A34" s="1" t="str">
        <f>'SA '!B45</f>
        <v>CA104</v>
      </c>
    </row>
    <row r="35" spans="1:1">
      <c r="A35" s="1" t="str">
        <f>'SA '!B46</f>
        <v>CA101</v>
      </c>
    </row>
    <row r="36" spans="1:1">
      <c r="A36" s="1" t="str">
        <f>'SA '!B47</f>
        <v>CA100</v>
      </c>
    </row>
    <row r="37" spans="1:1">
      <c r="A37" s="1" t="str">
        <f>'SA '!B48</f>
        <v>CA103</v>
      </c>
    </row>
    <row r="38" spans="1:1">
      <c r="A38" s="1" t="str">
        <f>'SA '!B49</f>
        <v>CA102</v>
      </c>
    </row>
    <row r="39" spans="1:1">
      <c r="A39" s="1" t="str">
        <f>'SA '!B50</f>
        <v>CA104</v>
      </c>
    </row>
    <row r="40" spans="1:1">
      <c r="A40" s="1" t="str">
        <f>'SA '!B51</f>
        <v>CA101</v>
      </c>
    </row>
    <row r="41" spans="1:1">
      <c r="A41" s="1" t="str">
        <f>'SA '!B52</f>
        <v>CA100</v>
      </c>
    </row>
    <row r="42" spans="1:1">
      <c r="A42" s="1" t="str">
        <f>'SA '!B53</f>
        <v>CA103</v>
      </c>
    </row>
    <row r="43" spans="1:1">
      <c r="A43" s="1" t="str">
        <f>'SA '!B54</f>
        <v>CA102</v>
      </c>
    </row>
    <row r="44" spans="1:1">
      <c r="A44" s="1" t="str">
        <f>'SA '!B55</f>
        <v>CA104</v>
      </c>
    </row>
    <row r="45" spans="1:1">
      <c r="A45" s="1" t="str">
        <f>'SA '!B56</f>
        <v>CA101</v>
      </c>
    </row>
    <row r="46" spans="1:1">
      <c r="A46" s="1" t="str">
        <f>'SA '!B57</f>
        <v>CA100</v>
      </c>
    </row>
    <row r="47" spans="1:1">
      <c r="A47" s="1" t="str">
        <f>'SA '!B58</f>
        <v>CA103</v>
      </c>
    </row>
    <row r="48" spans="1:1">
      <c r="A48" s="1" t="str">
        <f>'SA '!B59</f>
        <v>CA102</v>
      </c>
    </row>
    <row r="49" spans="1:1">
      <c r="A49" s="1" t="str">
        <f>'SA '!B60</f>
        <v>CA104</v>
      </c>
    </row>
    <row r="50" spans="1:1">
      <c r="A50" s="1" t="str">
        <f>'SA '!B61</f>
        <v>CA101</v>
      </c>
    </row>
    <row r="51" spans="1:1">
      <c r="A51" s="1" t="str">
        <f>'SA '!B62</f>
        <v>CA100</v>
      </c>
    </row>
    <row r="52" spans="1:1">
      <c r="A52" s="1" t="str">
        <f>'SA '!B63</f>
        <v>CA103</v>
      </c>
    </row>
    <row r="53" spans="1:1">
      <c r="A53" s="1" t="str">
        <f>'SA '!B64</f>
        <v>CA102</v>
      </c>
    </row>
    <row r="54" spans="1:1">
      <c r="A54" s="1" t="str">
        <f>'SA '!B65</f>
        <v>CA104</v>
      </c>
    </row>
    <row r="55" spans="1:1">
      <c r="A55" s="1" t="str">
        <f>'SA '!B66</f>
        <v>CA101</v>
      </c>
    </row>
    <row r="56" spans="1:1">
      <c r="A56" s="1" t="str">
        <f>'SA '!B67</f>
        <v>CA103</v>
      </c>
    </row>
    <row r="57" spans="1:1">
      <c r="A57" s="1" t="str">
        <f>'SA '!B68</f>
        <v>CA100</v>
      </c>
    </row>
    <row r="58" spans="1:1">
      <c r="A58" s="1" t="str">
        <f>'SA '!B69</f>
        <v>CA102</v>
      </c>
    </row>
    <row r="59" spans="1:1">
      <c r="A59" s="1" t="str">
        <f>'SA '!B70</f>
        <v>CA104</v>
      </c>
    </row>
    <row r="60" spans="1:1">
      <c r="A60" s="1" t="str">
        <f>'SA '!B71</f>
        <v>CA101</v>
      </c>
    </row>
    <row r="61" spans="1:1">
      <c r="A61" s="1" t="str">
        <f>'SA '!B72</f>
        <v>CA103</v>
      </c>
    </row>
    <row r="62" spans="1:1">
      <c r="A62" s="1" t="str">
        <f>'SA '!B73</f>
        <v>CA100</v>
      </c>
    </row>
    <row r="63" spans="1:1">
      <c r="A63" s="1" t="str">
        <f>'SA '!B74</f>
        <v>CA104</v>
      </c>
    </row>
    <row r="64" spans="1:1">
      <c r="A64" s="1" t="str">
        <f>'SA '!B75</f>
        <v>CA102</v>
      </c>
    </row>
    <row r="65" spans="1:1">
      <c r="A65" s="1" t="str">
        <f>'SA '!B76</f>
        <v>CA101</v>
      </c>
    </row>
    <row r="66" spans="1:1">
      <c r="A66" s="1" t="str">
        <f>'SA '!B77</f>
        <v>CA103</v>
      </c>
    </row>
    <row r="67" spans="1:1">
      <c r="A67" s="1" t="str">
        <f>'SA '!B78</f>
        <v>CA102</v>
      </c>
    </row>
    <row r="68" spans="1:1">
      <c r="A68" s="1" t="str">
        <f>'SA '!B79</f>
        <v>CA104</v>
      </c>
    </row>
    <row r="69" spans="1:1">
      <c r="A69" s="1" t="str">
        <f>'SA '!B80</f>
        <v>CA100</v>
      </c>
    </row>
    <row r="70" spans="1:1">
      <c r="A70" s="1" t="str">
        <f>'SA '!B81</f>
        <v>CA101</v>
      </c>
    </row>
    <row r="71" spans="1:1">
      <c r="A71" s="1" t="str">
        <f>'SA '!B82</f>
        <v>CA103</v>
      </c>
    </row>
    <row r="72" spans="1:1">
      <c r="A72" s="1" t="str">
        <f>'SA '!B83</f>
        <v>CA102</v>
      </c>
    </row>
    <row r="73" spans="1:1">
      <c r="A73" s="1" t="str">
        <f>'SA '!B84</f>
        <v>CA100</v>
      </c>
    </row>
    <row r="74" spans="1:1">
      <c r="A74" s="1" t="str">
        <f>'SA '!B85</f>
        <v>CA104</v>
      </c>
    </row>
    <row r="75" spans="1:1">
      <c r="A75" s="1" t="str">
        <f>'SA '!B86</f>
        <v>CA101</v>
      </c>
    </row>
    <row r="76" spans="1:1">
      <c r="A76" s="1" t="str">
        <f>'SA '!B87</f>
        <v>CA102</v>
      </c>
    </row>
    <row r="77" spans="1:1">
      <c r="A77" s="1" t="str">
        <f>'SA '!B88</f>
        <v>CA100</v>
      </c>
    </row>
    <row r="78" spans="1:1">
      <c r="A78" s="1" t="str">
        <f>'SA '!B89</f>
        <v>CA103</v>
      </c>
    </row>
    <row r="79" spans="1:1">
      <c r="A79" s="1" t="str">
        <f>'SA '!B90</f>
        <v>CA103</v>
      </c>
    </row>
    <row r="80" spans="1:1">
      <c r="A80" s="1" t="str">
        <f>'SA '!B91</f>
        <v>CA104</v>
      </c>
    </row>
    <row r="81" spans="1:1">
      <c r="A81" s="1" t="str">
        <f>'SA '!B92</f>
        <v>CA101</v>
      </c>
    </row>
    <row r="82" spans="1:1">
      <c r="A82" s="1" t="str">
        <f>'SA '!B93</f>
        <v>CA102</v>
      </c>
    </row>
    <row r="83" spans="1:1">
      <c r="A83" s="1" t="str">
        <f>'SA '!B94</f>
        <v>CA100</v>
      </c>
    </row>
    <row r="84" spans="1:1">
      <c r="A84" s="1" t="str">
        <f>'SA '!B95</f>
        <v>CA104</v>
      </c>
    </row>
    <row r="85" spans="1:1">
      <c r="A85" s="1" t="str">
        <f>'SA '!B96</f>
        <v>CA103</v>
      </c>
    </row>
    <row r="86" spans="1:1">
      <c r="A86" s="1" t="str">
        <f>'SA '!B97</f>
        <v>CA101</v>
      </c>
    </row>
    <row r="87" spans="1:1">
      <c r="A87" s="1" t="str">
        <f>'SA '!B98</f>
        <v>CA100</v>
      </c>
    </row>
    <row r="88" spans="1:1">
      <c r="A88" s="1" t="str">
        <f>'SA '!B99</f>
        <v>CA102</v>
      </c>
    </row>
    <row r="89" spans="1:1">
      <c r="A89" s="1" t="str">
        <f>'SA '!B100</f>
        <v>CA104</v>
      </c>
    </row>
    <row r="90" spans="1:1">
      <c r="A90" s="1" t="str">
        <f>'SA '!B101</f>
        <v>CA103</v>
      </c>
    </row>
    <row r="91" spans="1:1">
      <c r="A91" s="1" t="str">
        <f>'SA '!B102</f>
        <v>CA101</v>
      </c>
    </row>
    <row r="92" spans="1:1">
      <c r="A92" s="1" t="str">
        <f>'SA '!B103</f>
        <v>CA100</v>
      </c>
    </row>
    <row r="93" spans="1:1">
      <c r="A93" s="1" t="str">
        <f>'SA '!B104</f>
        <v>CA104</v>
      </c>
    </row>
    <row r="94" spans="1:1">
      <c r="A94" s="1" t="str">
        <f>'SA '!B105</f>
        <v>CA102</v>
      </c>
    </row>
    <row r="95" spans="1:1">
      <c r="A95" s="1" t="str">
        <f>'SA '!B106</f>
        <v>CA103</v>
      </c>
    </row>
    <row r="96" spans="1:1">
      <c r="A96" s="1" t="str">
        <f>'SA '!B107</f>
        <v>CA101</v>
      </c>
    </row>
    <row r="97" spans="1:1">
      <c r="A97" s="1" t="str">
        <f>'SA '!B108</f>
        <v>CA100</v>
      </c>
    </row>
    <row r="98" spans="1:1">
      <c r="A98" s="1" t="str">
        <f>'SA '!B109</f>
        <v>CA102</v>
      </c>
    </row>
    <row r="99" spans="1:1">
      <c r="A99" s="1" t="str">
        <f>'SA '!B110</f>
        <v>CA104</v>
      </c>
    </row>
    <row r="100" spans="1:1">
      <c r="A100" s="1" t="str">
        <f>'SA '!B111</f>
        <v>CA103</v>
      </c>
    </row>
    <row r="101" spans="1:1">
      <c r="A101" s="1" t="str">
        <f>'SA '!B112</f>
        <v>CA101</v>
      </c>
    </row>
    <row r="102" spans="1:1">
      <c r="A102" s="1" t="str">
        <f>'SA '!B113</f>
        <v>CA100</v>
      </c>
    </row>
    <row r="103" spans="1:1">
      <c r="A103" s="1" t="str">
        <f>'SA '!B114</f>
        <v>CA102</v>
      </c>
    </row>
    <row r="104" spans="1:1">
      <c r="A104" s="1" t="str">
        <f>'SA '!B115</f>
        <v>CA104</v>
      </c>
    </row>
    <row r="105" spans="1:1">
      <c r="A105" s="1" t="str">
        <f>'SA '!B116</f>
        <v>CA103</v>
      </c>
    </row>
    <row r="106" spans="1:1">
      <c r="A106" s="1" t="str">
        <f>'SA '!B117</f>
        <v>CA101</v>
      </c>
    </row>
    <row r="107" spans="1:1">
      <c r="A107" s="1" t="str">
        <f>'SA '!B118</f>
        <v>CA100</v>
      </c>
    </row>
    <row r="108" spans="1:1">
      <c r="A108" s="1" t="str">
        <f>'SA '!B119</f>
        <v>CA102</v>
      </c>
    </row>
    <row r="109" spans="1:1">
      <c r="A109" s="1" t="str">
        <f>'SA '!B120</f>
        <v>CA104</v>
      </c>
    </row>
    <row r="110" spans="1:1">
      <c r="A110" s="1" t="str">
        <f>'SA '!B121</f>
        <v>CA103</v>
      </c>
    </row>
    <row r="111" spans="1:1">
      <c r="A111" s="1" t="str">
        <f>'SA '!B122</f>
        <v>CA100</v>
      </c>
    </row>
    <row r="112" spans="1:1">
      <c r="A112" s="1" t="str">
        <f>'SA '!B123</f>
        <v>CA104</v>
      </c>
    </row>
    <row r="113" spans="1:1">
      <c r="A113" s="1" t="str">
        <f>'SA '!B124</f>
        <v>CA102</v>
      </c>
    </row>
    <row r="114" spans="1:1">
      <c r="A114" s="1" t="str">
        <f>'SA '!B125</f>
        <v>CA101</v>
      </c>
    </row>
    <row r="115" spans="1:1">
      <c r="A115" s="1" t="str">
        <f>'SA '!B126</f>
        <v>CA103</v>
      </c>
    </row>
    <row r="116" spans="1:1">
      <c r="A116" s="1" t="str">
        <f>'SA '!B127</f>
        <v>CA101</v>
      </c>
    </row>
    <row r="117" spans="1:1">
      <c r="A117" s="1" t="str">
        <f>'SA '!B128</f>
        <v>CA100</v>
      </c>
    </row>
    <row r="118" spans="1:1">
      <c r="A118" s="1" t="str">
        <f>'SA '!B129</f>
        <v>CA104</v>
      </c>
    </row>
    <row r="119" spans="1:1">
      <c r="A119" s="1" t="str">
        <f>'SA '!B130</f>
        <v>CA102</v>
      </c>
    </row>
    <row r="120" spans="1:1">
      <c r="A120" s="1" t="str">
        <f>'SA '!B131</f>
        <v>CA103</v>
      </c>
    </row>
    <row r="121" spans="1:1">
      <c r="A121" s="1" t="str">
        <f>'SA '!B132</f>
        <v>CA101</v>
      </c>
    </row>
    <row r="122" spans="1:1">
      <c r="A122" s="1" t="str">
        <f>'SA '!B133</f>
        <v>CA100</v>
      </c>
    </row>
    <row r="123" spans="1:1">
      <c r="A123" s="1" t="str">
        <f>'SA '!B134</f>
        <v>CA104</v>
      </c>
    </row>
    <row r="124" spans="1:1">
      <c r="A124" s="1" t="str">
        <f>'SA '!B135</f>
        <v>CA102</v>
      </c>
    </row>
    <row r="125" spans="1:1">
      <c r="A125" s="1" t="str">
        <f>'SA '!B136</f>
        <v>CA103</v>
      </c>
    </row>
    <row r="126" spans="1:1">
      <c r="A126" s="1" t="str">
        <f>'SA '!B137</f>
        <v>CA101</v>
      </c>
    </row>
    <row r="127" spans="1:1">
      <c r="A127" s="1" t="str">
        <f>'SA '!B138</f>
        <v>CA100</v>
      </c>
    </row>
    <row r="128" spans="1:1">
      <c r="A128" s="1" t="str">
        <f>'SA '!B139</f>
        <v>CA102</v>
      </c>
    </row>
    <row r="129" spans="1:1">
      <c r="A129" s="1" t="str">
        <f>'SA '!B140</f>
        <v>CA103</v>
      </c>
    </row>
    <row r="130" spans="1:1">
      <c r="A130" s="1" t="str">
        <f>'SA '!B141</f>
        <v>CA100</v>
      </c>
    </row>
    <row r="131" spans="1:1">
      <c r="A131" s="1" t="str">
        <f>'SA '!B142</f>
        <v>CA101</v>
      </c>
    </row>
    <row r="132" spans="1:1">
      <c r="A132" s="1" t="str">
        <f>'SA '!B143</f>
        <v>CA104</v>
      </c>
    </row>
    <row r="133" spans="1:1">
      <c r="A133" s="1" t="str">
        <f>'SA '!B144</f>
        <v>CA104</v>
      </c>
    </row>
    <row r="134" spans="1:1">
      <c r="A134" s="1" t="str">
        <f>'SA '!B145</f>
        <v>CA103</v>
      </c>
    </row>
    <row r="135" spans="1:1">
      <c r="A135" s="1" t="str">
        <f>'SA '!B146</f>
        <v>CA102</v>
      </c>
    </row>
    <row r="136" spans="1:1">
      <c r="A136" s="1" t="str">
        <f>'SA '!B147</f>
        <v>CA100</v>
      </c>
    </row>
    <row r="137" spans="1:1">
      <c r="A137" s="1" t="str">
        <f>'SA '!B148</f>
        <v>CA101</v>
      </c>
    </row>
    <row r="138" spans="1:1">
      <c r="A138" s="1" t="str">
        <f>'SA '!B149</f>
        <v>CA104</v>
      </c>
    </row>
    <row r="139" spans="1:1">
      <c r="A139" s="1" t="str">
        <f>'SA '!B150</f>
        <v>CA102</v>
      </c>
    </row>
    <row r="140" spans="1:1">
      <c r="A140" s="1" t="str">
        <f>'SA '!B151</f>
        <v>CA103</v>
      </c>
    </row>
    <row r="141" spans="1:1">
      <c r="A141" s="1" t="str">
        <f>'SA '!B152</f>
        <v>CA101</v>
      </c>
    </row>
    <row r="142" spans="1:1">
      <c r="A142" s="1" t="str">
        <f>'SA '!B153</f>
        <v>CA100</v>
      </c>
    </row>
    <row r="143" spans="1:1">
      <c r="A143" s="1" t="str">
        <f>'SA '!B154</f>
        <v>CA102</v>
      </c>
    </row>
    <row r="144" spans="1:1">
      <c r="A144" s="1" t="str">
        <f>'SA '!B155</f>
        <v>CA104</v>
      </c>
    </row>
    <row r="145" spans="1:1">
      <c r="A145" s="1" t="str">
        <f>'SA '!B156</f>
        <v>CA103</v>
      </c>
    </row>
    <row r="146" spans="1:1">
      <c r="A146" s="1" t="str">
        <f>'SA '!B157</f>
        <v>CA100</v>
      </c>
    </row>
    <row r="147" spans="1:1">
      <c r="A147" s="1" t="str">
        <f>'SA '!B158</f>
        <v>CA101</v>
      </c>
    </row>
    <row r="148" spans="1:1">
      <c r="A148" s="1" t="str">
        <f>'SA '!B159</f>
        <v>CA103</v>
      </c>
    </row>
    <row r="149" spans="1:1">
      <c r="A149" s="1" t="str">
        <f>'SA '!B160</f>
        <v>CA102</v>
      </c>
    </row>
    <row r="150" spans="1:1">
      <c r="A150" s="1" t="str">
        <f>'SA '!B161</f>
        <v>CA104</v>
      </c>
    </row>
    <row r="151" spans="1:1">
      <c r="A151" s="1" t="str">
        <f>'SA '!B162</f>
        <v>CA100</v>
      </c>
    </row>
    <row r="152" spans="1:1">
      <c r="A152" s="1" t="str">
        <f>'SA '!B163</f>
        <v>CA101</v>
      </c>
    </row>
    <row r="153" spans="1:1">
      <c r="A153" s="1" t="str">
        <f>'SA '!B164</f>
        <v>CA103</v>
      </c>
    </row>
    <row r="154" spans="1:1">
      <c r="A154" s="1" t="str">
        <f>'SA '!B165</f>
        <v>CA102</v>
      </c>
    </row>
    <row r="155" spans="1:1">
      <c r="A155" s="1" t="str">
        <f>'SA '!B166</f>
        <v>CA104</v>
      </c>
    </row>
    <row r="156" spans="1:1">
      <c r="A156" s="1" t="str">
        <f>'SA '!B167</f>
        <v>CA100</v>
      </c>
    </row>
    <row r="157" spans="1:1">
      <c r="A157" s="1" t="str">
        <f>'SA '!B168</f>
        <v>CA102</v>
      </c>
    </row>
    <row r="158" spans="1:1">
      <c r="A158" s="1" t="str">
        <f>'SA '!B169</f>
        <v>CA104</v>
      </c>
    </row>
    <row r="159" spans="1:1">
      <c r="A159" s="1" t="str">
        <f>'SA '!B170</f>
        <v>CA101</v>
      </c>
    </row>
    <row r="160" spans="1:1">
      <c r="A160" s="1" t="str">
        <f>'SA '!B171</f>
        <v>CA103</v>
      </c>
    </row>
    <row r="161" spans="1:1">
      <c r="A161" s="1" t="str">
        <f>'SA '!B172</f>
        <v>CA103</v>
      </c>
    </row>
    <row r="162" spans="1:1">
      <c r="A162" s="1" t="str">
        <f>'SA '!B173</f>
        <v>CA100</v>
      </c>
    </row>
    <row r="163" spans="1:1">
      <c r="A163" s="1" t="str">
        <f>'SA '!B174</f>
        <v>CA104</v>
      </c>
    </row>
    <row r="164" spans="1:1">
      <c r="A164" s="1" t="str">
        <f>'SA '!B175</f>
        <v>CA101</v>
      </c>
    </row>
    <row r="165" spans="1:1">
      <c r="A165" s="1" t="str">
        <f>'SA '!B176</f>
        <v>CA102</v>
      </c>
    </row>
    <row r="166" spans="1:1">
      <c r="A166" s="1" t="str">
        <f>'SA '!B177</f>
        <v>CA100</v>
      </c>
    </row>
    <row r="167" spans="1:1">
      <c r="A167" s="1" t="str">
        <f>'SA '!B178</f>
        <v>CA103</v>
      </c>
    </row>
    <row r="168" spans="1:1">
      <c r="A168" s="1" t="str">
        <f>'SA '!B179</f>
        <v>CA104</v>
      </c>
    </row>
    <row r="169" spans="1:1">
      <c r="A169" s="1" t="str">
        <f>'SA '!B180</f>
        <v>CA101</v>
      </c>
    </row>
    <row r="170" spans="1:1">
      <c r="A170" s="1" t="str">
        <f>'SA '!B181</f>
        <v>CA100</v>
      </c>
    </row>
    <row r="171" spans="1:1">
      <c r="A171" s="1" t="str">
        <f>'SA '!B182</f>
        <v>CA103</v>
      </c>
    </row>
    <row r="172" spans="1:1">
      <c r="A172" s="1" t="str">
        <f>'SA '!B183</f>
        <v>CA101</v>
      </c>
    </row>
    <row r="173" spans="1:1">
      <c r="A173" s="1" t="str">
        <f>'SA '!B184</f>
        <v>CA104</v>
      </c>
    </row>
    <row r="174" spans="1:1">
      <c r="A174" s="1" t="str">
        <f>'SA '!B185</f>
        <v>CA102</v>
      </c>
    </row>
    <row r="175" spans="1:1">
      <c r="A175" s="1" t="str">
        <f>'SA '!B186</f>
        <v>CA103</v>
      </c>
    </row>
    <row r="176" spans="1:1">
      <c r="A176" s="1" t="str">
        <f>'SA '!B187</f>
        <v>CA100</v>
      </c>
    </row>
    <row r="177" spans="1:1">
      <c r="A177" s="1" t="str">
        <f>'SA '!B188</f>
        <v>CA101</v>
      </c>
    </row>
    <row r="178" spans="1:1">
      <c r="A178" s="1" t="str">
        <f>'SA '!B189</f>
        <v>CA102</v>
      </c>
    </row>
    <row r="179" spans="1:1">
      <c r="A179" s="1" t="str">
        <f>'SA '!B190</f>
        <v>CA104</v>
      </c>
    </row>
    <row r="180" spans="1:1">
      <c r="A180" s="1" t="str">
        <f>'SA '!B191</f>
        <v>CA103</v>
      </c>
    </row>
    <row r="181" spans="1:1">
      <c r="A181" s="1" t="str">
        <f>'SA '!B192</f>
        <v>CA100</v>
      </c>
    </row>
    <row r="182" spans="1:1">
      <c r="A182" s="1" t="str">
        <f>'SA '!B193</f>
        <v>CA104</v>
      </c>
    </row>
    <row r="183" spans="1:1">
      <c r="A183" s="1" t="str">
        <f>'SA '!B194</f>
        <v>CA101</v>
      </c>
    </row>
    <row r="184" spans="1:1">
      <c r="A184" s="1" t="str">
        <f>'SA '!B195</f>
        <v>CA100</v>
      </c>
    </row>
    <row r="185" spans="1:1">
      <c r="A185" s="1" t="str">
        <f>'SA '!B196</f>
        <v>CA103</v>
      </c>
    </row>
    <row r="186" spans="1:1">
      <c r="A186" s="1" t="str">
        <f>'SA '!B197</f>
        <v>CA104</v>
      </c>
    </row>
    <row r="187" spans="1:1">
      <c r="A187" s="1" t="str">
        <f>'SA '!B198</f>
        <v>CA102</v>
      </c>
    </row>
    <row r="188" spans="1:1">
      <c r="A188" s="1" t="str">
        <f>'SA '!B199</f>
        <v>CA101</v>
      </c>
    </row>
    <row r="189" spans="1:1">
      <c r="A189" s="1" t="str">
        <f>'SA '!B200</f>
        <v>CA103</v>
      </c>
    </row>
    <row r="190" spans="1:1">
      <c r="A190" s="1" t="str">
        <f>'SA '!B201</f>
        <v>CA102</v>
      </c>
    </row>
    <row r="191" spans="1:1">
      <c r="A191" s="1" t="str">
        <f>'SA '!B202</f>
        <v>CA104</v>
      </c>
    </row>
    <row r="192" spans="1:1">
      <c r="A192" s="1" t="str">
        <f>'SA '!B203</f>
        <v>CA100</v>
      </c>
    </row>
    <row r="193" spans="1:1">
      <c r="A193" s="1" t="str">
        <f>'SA '!B204</f>
        <v>CA103</v>
      </c>
    </row>
    <row r="194" spans="1:1">
      <c r="A194" s="1" t="str">
        <f>'SA '!B205</f>
        <v>CA101</v>
      </c>
    </row>
    <row r="195" spans="1:1">
      <c r="A195" s="1" t="str">
        <f>'SA '!B206</f>
        <v>CA100</v>
      </c>
    </row>
    <row r="196" spans="1:1">
      <c r="A196" s="1" t="str">
        <f>'SA '!B207</f>
        <v>CA102</v>
      </c>
    </row>
    <row r="197" spans="1:1">
      <c r="A197" s="1" t="str">
        <f>'SA '!B208</f>
        <v>CA101</v>
      </c>
    </row>
    <row r="198" spans="1:1">
      <c r="A198" s="1" t="str">
        <f>'SA '!B209</f>
        <v>CA103</v>
      </c>
    </row>
    <row r="199" spans="1:1">
      <c r="A199" s="1" t="str">
        <f>'SA '!B210</f>
        <v>CA102</v>
      </c>
    </row>
    <row r="200" spans="1:1">
      <c r="A200" s="1" t="str">
        <f>'SA '!B211</f>
        <v>CA104</v>
      </c>
    </row>
    <row r="201" spans="1:1">
      <c r="A201" s="1" t="str">
        <f>'SA '!B212</f>
        <v>CA100</v>
      </c>
    </row>
    <row r="202" spans="1:1">
      <c r="A202" s="1" t="str">
        <f>'SA '!B213</f>
        <v>CA103</v>
      </c>
    </row>
    <row r="203" spans="1:1">
      <c r="A203" s="1" t="e">
        <f>'SA '!B214</f>
        <v>#REF!</v>
      </c>
    </row>
    <row r="204" spans="1:1">
      <c r="A204" s="1" t="e">
        <f>'SA '!B215</f>
        <v>#REF!</v>
      </c>
    </row>
    <row r="205" spans="1:1">
      <c r="A205" s="1" t="e">
        <f>'SA '!B216</f>
        <v>#REF!</v>
      </c>
    </row>
    <row r="206" spans="1:1">
      <c r="A206" s="1" t="e">
        <f>'SA '!B217</f>
        <v>#REF!</v>
      </c>
    </row>
    <row r="207" spans="1:1">
      <c r="A207" s="1" t="e">
        <f>'SA '!B218</f>
        <v>#REF!</v>
      </c>
    </row>
    <row r="208" spans="1:1">
      <c r="A208" s="1" t="e">
        <f>'SA '!B219</f>
        <v>#REF!</v>
      </c>
    </row>
    <row r="209" spans="1:1">
      <c r="A209" s="1" t="e">
        <f>'SA '!B220</f>
        <v>#REF!</v>
      </c>
    </row>
    <row r="210" spans="1:1">
      <c r="A210" s="1" t="e">
        <f>'SA '!B221</f>
        <v>#REF!</v>
      </c>
    </row>
    <row r="211" spans="1:1">
      <c r="A211" s="1" t="e">
        <f>'SA '!B222</f>
        <v>#REF!</v>
      </c>
    </row>
    <row r="212" spans="1:1">
      <c r="A212" s="1" t="e">
        <f>'SA '!B223</f>
        <v>#REF!</v>
      </c>
    </row>
    <row r="213" spans="1:1">
      <c r="A213" s="1" t="str">
        <f>'SA '!B224</f>
        <v>CA102</v>
      </c>
    </row>
    <row r="214" spans="1:1">
      <c r="A214" s="1" t="str">
        <f>'SA '!B225</f>
        <v>CA101</v>
      </c>
    </row>
    <row r="215" spans="1:1">
      <c r="A215" s="1" t="str">
        <f>'SA '!B226</f>
        <v>CA104</v>
      </c>
    </row>
    <row r="216" spans="1:1">
      <c r="A216" s="1" t="str">
        <f>'SA '!B227</f>
        <v>CA103</v>
      </c>
    </row>
    <row r="217" spans="1:1">
      <c r="A217" s="1" t="str">
        <f>'SA '!B228</f>
        <v>CA100</v>
      </c>
    </row>
    <row r="218" spans="1:1">
      <c r="A218" s="1" t="str">
        <f>'SA '!B229</f>
        <v>CA101</v>
      </c>
    </row>
    <row r="219" spans="1:1">
      <c r="A219" s="1" t="str">
        <f>'SA '!B230</f>
        <v>CA102</v>
      </c>
    </row>
    <row r="220" spans="1:1">
      <c r="A220" s="1" t="str">
        <f>'SA '!B231</f>
        <v>CA103</v>
      </c>
    </row>
    <row r="221" spans="1:1">
      <c r="A221" s="1" t="str">
        <f>'SA '!B232</f>
        <v>CA100</v>
      </c>
    </row>
    <row r="222" spans="1:1">
      <c r="A222" s="1" t="str">
        <f>'SA '!B233</f>
        <v>CA104</v>
      </c>
    </row>
    <row r="223" spans="1:1">
      <c r="A223" s="1" t="str">
        <f>'SA '!B234</f>
        <v>CA102</v>
      </c>
    </row>
    <row r="224" spans="1:1">
      <c r="A224" s="1" t="str">
        <f>'SA '!B235</f>
        <v>CA100</v>
      </c>
    </row>
    <row r="225" spans="1:1">
      <c r="A225" s="1" t="str">
        <f>'SA '!B236</f>
        <v>CA103</v>
      </c>
    </row>
    <row r="226" spans="1:1">
      <c r="A226" s="1" t="str">
        <f>'SA '!B237</f>
        <v>CA101</v>
      </c>
    </row>
    <row r="227" spans="1:1">
      <c r="A227" s="1" t="str">
        <f>'SA '!B238</f>
        <v>CA101</v>
      </c>
    </row>
    <row r="228" spans="1:1">
      <c r="A228" s="1" t="str">
        <f>'SA '!B239</f>
        <v>CA102</v>
      </c>
    </row>
    <row r="229" spans="1:1">
      <c r="A229" s="1" t="str">
        <f>'SA '!B240</f>
        <v>CA104</v>
      </c>
    </row>
    <row r="230" spans="1:1">
      <c r="A230" s="1" t="str">
        <f>'SA '!B241</f>
        <v>CA100</v>
      </c>
    </row>
    <row r="231" spans="1:1">
      <c r="A231" s="1" t="str">
        <f>'SA '!B242</f>
        <v>CA103</v>
      </c>
    </row>
    <row r="232" spans="1:1">
      <c r="A232" s="1" t="str">
        <f>'SA '!B243</f>
        <v>CA104</v>
      </c>
    </row>
    <row r="233" spans="1:1">
      <c r="A233" s="1" t="str">
        <f>'SA '!B244</f>
        <v>CA102</v>
      </c>
    </row>
    <row r="234" spans="1:1">
      <c r="A234" s="1" t="str">
        <f>'SA '!B245</f>
        <v>CA103</v>
      </c>
    </row>
    <row r="235" spans="1:1">
      <c r="A235" s="1" t="str">
        <f>'SA '!B246</f>
        <v>CA100</v>
      </c>
    </row>
    <row r="236" spans="1:1">
      <c r="A236" s="1" t="str">
        <f>'SA '!B247</f>
        <v>CA104</v>
      </c>
    </row>
    <row r="237" spans="1:1">
      <c r="A237" s="1" t="str">
        <f>'SA '!B248</f>
        <v>CA101</v>
      </c>
    </row>
    <row r="238" spans="1:1">
      <c r="A238" s="1" t="str">
        <f>'SA '!B249</f>
        <v>CA102</v>
      </c>
    </row>
    <row r="239" spans="1:1">
      <c r="A239" s="1" t="str">
        <f>'SA '!B250</f>
        <v>CA100</v>
      </c>
    </row>
    <row r="240" spans="1:1">
      <c r="A240" s="1" t="str">
        <f>'SA '!B251</f>
        <v>CA103</v>
      </c>
    </row>
    <row r="241" spans="1:1">
      <c r="A241" s="1" t="str">
        <f>'SA '!B252</f>
        <v>CA102</v>
      </c>
    </row>
    <row r="242" spans="1:1">
      <c r="A242" s="1" t="str">
        <f>'SA '!B253</f>
        <v>CA103</v>
      </c>
    </row>
    <row r="243" spans="1:1">
      <c r="A243" s="1" t="str">
        <f>'SA '!B254</f>
        <v>CA104</v>
      </c>
    </row>
    <row r="244" spans="1:1">
      <c r="A244" s="1" t="str">
        <f>'SA '!B255</f>
        <v>CA100</v>
      </c>
    </row>
    <row r="245" spans="1:1">
      <c r="A245" s="1" t="str">
        <f>'SA '!B256</f>
        <v>CA104</v>
      </c>
    </row>
    <row r="246" spans="1:1">
      <c r="A246" s="1" t="str">
        <f>'SA '!B257</f>
        <v>CA102</v>
      </c>
    </row>
    <row r="247" spans="1:1">
      <c r="A247" s="1" t="str">
        <f>'SA '!B258</f>
        <v>CA101</v>
      </c>
    </row>
    <row r="248" spans="1:1">
      <c r="A248" s="1" t="str">
        <f>'SA '!B259</f>
        <v>CA101</v>
      </c>
    </row>
    <row r="249" spans="1:1">
      <c r="A249" s="1" t="str">
        <f>'SA '!B260</f>
        <v>CA104</v>
      </c>
    </row>
    <row r="250" spans="1:1">
      <c r="A250" s="1" t="str">
        <f>'SA '!B261</f>
        <v>CA102</v>
      </c>
    </row>
    <row r="251" spans="1:1">
      <c r="A251" s="1" t="str">
        <f>'SA '!B262</f>
        <v>CA101</v>
      </c>
    </row>
    <row r="252" spans="1:1">
      <c r="A252" s="1" t="str">
        <f>'SA '!B263</f>
        <v>CA101</v>
      </c>
    </row>
    <row r="253" spans="1:1">
      <c r="A253" s="1" t="str">
        <f>'SA '!B264</f>
        <v>CA104</v>
      </c>
    </row>
    <row r="254" spans="1:1">
      <c r="A254" s="1" t="str">
        <f>'SA '!B265</f>
        <v>CA102</v>
      </c>
    </row>
    <row r="255" spans="1:1">
      <c r="A255" s="1" t="str">
        <f>'SA '!B266</f>
        <v>CA103</v>
      </c>
    </row>
    <row r="256" spans="1:1">
      <c r="A256" s="1" t="str">
        <f>'SA '!B267</f>
        <v>CA101</v>
      </c>
    </row>
    <row r="257" spans="1:1">
      <c r="A257" s="1" t="str">
        <f>'SA '!B268</f>
        <v>CA102</v>
      </c>
    </row>
    <row r="258" spans="1:1">
      <c r="A258" s="1" t="str">
        <f>'SA '!B269</f>
        <v>CA103</v>
      </c>
    </row>
    <row r="259" spans="1:1">
      <c r="A259" s="1" t="str">
        <f>'SA '!B270</f>
        <v>CA104</v>
      </c>
    </row>
    <row r="260" spans="1:1">
      <c r="A260" s="1" t="str">
        <f>'SA '!B271</f>
        <v>CA104</v>
      </c>
    </row>
    <row r="261" spans="1:1">
      <c r="A261" s="1" t="str">
        <f>'SA '!B272</f>
        <v>CA103</v>
      </c>
    </row>
    <row r="262" spans="1:1">
      <c r="A262" s="1" t="str">
        <f>'SA '!B273</f>
        <v>CA101</v>
      </c>
    </row>
    <row r="263" spans="1:1">
      <c r="A263" s="1" t="str">
        <f>'SA '!B274</f>
        <v>CA102</v>
      </c>
    </row>
    <row r="264" spans="1:1">
      <c r="A264" s="1" t="str">
        <f>'SA '!B275</f>
        <v>CA101</v>
      </c>
    </row>
    <row r="265" spans="1:1">
      <c r="A265" s="1" t="str">
        <f>'SA '!B276</f>
        <v>CA102</v>
      </c>
    </row>
    <row r="266" spans="1:1">
      <c r="A266" s="1" t="str">
        <f>'SA '!B277</f>
        <v>CA104</v>
      </c>
    </row>
    <row r="267" spans="1:1">
      <c r="A267" s="1" t="str">
        <f>'SA '!B278</f>
        <v>CA100</v>
      </c>
    </row>
    <row r="268" spans="1:1">
      <c r="A268" s="1" t="str">
        <f>'SA '!B279</f>
        <v>CA103</v>
      </c>
    </row>
    <row r="269" spans="1:1">
      <c r="A269" s="1" t="str">
        <f>'SA '!B280</f>
        <v>CA103</v>
      </c>
    </row>
    <row r="270" spans="1:1">
      <c r="A270" s="1" t="str">
        <f>'SA '!B281</f>
        <v>CA104</v>
      </c>
    </row>
    <row r="271" spans="1:1">
      <c r="A271" s="1" t="str">
        <f>'SA '!B282</f>
        <v>CA102</v>
      </c>
    </row>
    <row r="272" spans="1:1">
      <c r="A272" s="1" t="str">
        <f>'SA '!B283</f>
        <v>CA100</v>
      </c>
    </row>
    <row r="273" spans="1:1">
      <c r="A273" s="1" t="str">
        <f>'SA '!B284</f>
        <v>CA104</v>
      </c>
    </row>
    <row r="274" spans="1:1">
      <c r="A274" s="1" t="str">
        <f>'SA '!B285</f>
        <v>CA103</v>
      </c>
    </row>
    <row r="275" spans="1:1">
      <c r="A275" s="1" t="str">
        <f>'SA '!B286</f>
        <v>CA102</v>
      </c>
    </row>
    <row r="276" spans="1:1">
      <c r="A276" s="1" t="str">
        <f>'SA '!B287</f>
        <v>CA100</v>
      </c>
    </row>
    <row r="277" spans="1:1">
      <c r="A277" s="1" t="str">
        <f>'SA '!B288</f>
        <v>CA101</v>
      </c>
    </row>
    <row r="278" spans="1:1">
      <c r="A278" s="1" t="str">
        <f>'SA '!B289</f>
        <v>CA104</v>
      </c>
    </row>
    <row r="279" spans="1:1">
      <c r="A279" s="1" t="str">
        <f>'SA '!B290</f>
        <v>CA103</v>
      </c>
    </row>
    <row r="280" spans="1:1">
      <c r="A280" s="1" t="str">
        <f>'SA '!B291</f>
        <v>CA100</v>
      </c>
    </row>
    <row r="281" spans="1:1">
      <c r="A281" s="1" t="str">
        <f>'SA '!B292</f>
        <v>CA101</v>
      </c>
    </row>
    <row r="282" spans="1:1">
      <c r="A282" s="1" t="str">
        <f>'SA '!B293</f>
        <v>CA102</v>
      </c>
    </row>
    <row r="283" spans="1:1">
      <c r="A283" s="1" t="str">
        <f>'SA '!B294</f>
        <v>CA100</v>
      </c>
    </row>
    <row r="284" spans="1:1">
      <c r="A284" s="1" t="str">
        <f>'SA '!B295</f>
        <v>CA102</v>
      </c>
    </row>
    <row r="285" spans="1:1">
      <c r="A285" s="1" t="str">
        <f>'SA '!B296</f>
        <v>CA101</v>
      </c>
    </row>
    <row r="286" spans="1:1">
      <c r="A286" s="1" t="str">
        <f>'SA '!B297</f>
        <v>CA103</v>
      </c>
    </row>
    <row r="287" spans="1:1">
      <c r="A287" s="1" t="str">
        <f>'SA '!B298</f>
        <v>CA100</v>
      </c>
    </row>
    <row r="288" spans="1:1">
      <c r="A288" s="1" t="str">
        <f>'SA '!B299</f>
        <v>CA104</v>
      </c>
    </row>
    <row r="289" spans="1:1">
      <c r="A289" s="1" t="str">
        <f>'SA '!B300</f>
        <v>CA101</v>
      </c>
    </row>
    <row r="290" spans="1:1">
      <c r="A290" s="1" t="str">
        <f>'SA '!B301</f>
        <v>CA100</v>
      </c>
    </row>
    <row r="291" spans="1:1">
      <c r="A291" s="1" t="str">
        <f>'SA '!B302</f>
        <v>CA104</v>
      </c>
    </row>
    <row r="292" spans="1:1">
      <c r="A292" s="1" t="str">
        <f>'SA '!B303</f>
        <v>CA103</v>
      </c>
    </row>
    <row r="293" spans="1:1">
      <c r="A293" s="1" t="str">
        <f>'SA '!B304</f>
        <v>CA101</v>
      </c>
    </row>
    <row r="294" spans="1:1">
      <c r="A294" s="1" t="str">
        <f>'SA '!B305</f>
        <v>CA102</v>
      </c>
    </row>
    <row r="295" spans="1:1">
      <c r="A295" s="1" t="str">
        <f>'SA '!B306</f>
        <v>CA102</v>
      </c>
    </row>
    <row r="296" spans="1:1">
      <c r="A296" s="1" t="str">
        <f>'SA '!B307</f>
        <v>CA100</v>
      </c>
    </row>
    <row r="297" spans="1:1">
      <c r="A297" s="1" t="str">
        <f>'SA '!B308</f>
        <v>CA101</v>
      </c>
    </row>
    <row r="298" spans="1:1">
      <c r="A298" s="1" t="str">
        <f>'SA '!B309</f>
        <v>CA100</v>
      </c>
    </row>
    <row r="299" spans="1:1">
      <c r="A299" s="1" t="str">
        <f>'SA '!B310</f>
        <v>CA104</v>
      </c>
    </row>
    <row r="300" spans="1:1">
      <c r="A300" s="1" t="str">
        <f>'SA '!B311</f>
        <v>CA101</v>
      </c>
    </row>
    <row r="301" spans="1:1">
      <c r="A301" s="1" t="str">
        <f>'SA '!B312</f>
        <v>CA100</v>
      </c>
    </row>
    <row r="302" spans="1:1">
      <c r="A302" s="1" t="str">
        <f>'SA '!B313</f>
        <v>CA101</v>
      </c>
    </row>
    <row r="303" spans="1:1">
      <c r="A303" s="1" t="str">
        <f>'SA '!B314</f>
        <v>CA104</v>
      </c>
    </row>
    <row r="304" spans="1:1">
      <c r="A304" s="1" t="str">
        <f>'SA '!B315</f>
        <v>CA104</v>
      </c>
    </row>
    <row r="305" spans="1:1">
      <c r="A305" s="1" t="str">
        <f>'SA '!B316</f>
        <v>CA100</v>
      </c>
    </row>
    <row r="306" spans="1:1">
      <c r="A306" s="1" t="str">
        <f>'SA '!B317</f>
        <v>CA102</v>
      </c>
    </row>
    <row r="307" spans="1:1">
      <c r="A307" s="1" t="str">
        <f>'SA '!B318</f>
        <v>CA102</v>
      </c>
    </row>
    <row r="308" spans="1:1">
      <c r="A308" s="1" t="str">
        <f>'SA '!B319</f>
        <v>CA104</v>
      </c>
    </row>
    <row r="309" spans="1:1">
      <c r="A309" s="1" t="str">
        <f>'SA '!B320</f>
        <v>CA100</v>
      </c>
    </row>
    <row r="310" spans="1:1">
      <c r="A310" s="1" t="str">
        <f>'SA '!B321</f>
        <v>CA101</v>
      </c>
    </row>
    <row r="311" spans="1:1">
      <c r="A311" s="1" t="str">
        <f>'SA '!B322</f>
        <v>CA104</v>
      </c>
    </row>
    <row r="312" spans="1:1">
      <c r="A312" s="1" t="str">
        <f>'SA '!B323</f>
        <v>CA103</v>
      </c>
    </row>
    <row r="313" spans="1:1">
      <c r="A313" s="1" t="str">
        <f>'SA '!B324</f>
        <v>CA102</v>
      </c>
    </row>
    <row r="314" spans="1:1">
      <c r="A314" s="1" t="str">
        <f>'SA '!B325</f>
        <v>CA104</v>
      </c>
    </row>
    <row r="315" spans="1:1">
      <c r="A315" s="1" t="str">
        <f>'SA '!B326</f>
        <v>CA100</v>
      </c>
    </row>
    <row r="316" spans="1:1">
      <c r="A316" s="1" t="str">
        <f>'SA '!B327</f>
        <v>CA103</v>
      </c>
    </row>
    <row r="317" spans="1:1">
      <c r="A317" s="1" t="str">
        <f>'SA '!B328</f>
        <v>CA102</v>
      </c>
    </row>
    <row r="318" spans="1:1">
      <c r="A318" s="1" t="str">
        <f>'SA '!B329</f>
        <v>CA102</v>
      </c>
    </row>
    <row r="319" spans="1:1">
      <c r="A319" s="1" t="str">
        <f>'SA '!B330</f>
        <v>CA101</v>
      </c>
    </row>
    <row r="320" spans="1:1">
      <c r="A320" s="1" t="str">
        <f>'SA '!B331</f>
        <v>CA102</v>
      </c>
    </row>
    <row r="321" spans="1:1">
      <c r="A321" s="1" t="str">
        <f>'SA '!B332</f>
        <v>CA100</v>
      </c>
    </row>
    <row r="322" spans="1:1">
      <c r="A322" s="1" t="str">
        <f>'SA '!B333</f>
        <v>CA103</v>
      </c>
    </row>
    <row r="323" spans="1:1">
      <c r="A323" s="1" t="str">
        <f>'SA '!B334</f>
        <v>CA104</v>
      </c>
    </row>
    <row r="324" spans="1:1">
      <c r="A324" s="1" t="str">
        <f>'SA '!B335</f>
        <v>CA102</v>
      </c>
    </row>
    <row r="325" spans="1:1">
      <c r="A325" s="1" t="str">
        <f>'SA '!B336</f>
        <v>CA100</v>
      </c>
    </row>
    <row r="326" spans="1:1">
      <c r="A326" s="1" t="str">
        <f>'SA '!B337</f>
        <v>CA103</v>
      </c>
    </row>
    <row r="327" spans="1:1">
      <c r="A327" s="1" t="str">
        <f>'SA '!B338</f>
        <v>CA100</v>
      </c>
    </row>
    <row r="328" spans="1:1">
      <c r="A328" s="1" t="str">
        <f>'SA '!B339</f>
        <v>CA104</v>
      </c>
    </row>
    <row r="329" spans="1:1">
      <c r="A329" s="1" t="str">
        <f>'SA '!B340</f>
        <v>CA101</v>
      </c>
    </row>
    <row r="330" spans="1:1">
      <c r="A330" s="1" t="str">
        <f>'SA '!B341</f>
        <v>CA103</v>
      </c>
    </row>
    <row r="331" spans="1:1">
      <c r="A331" s="1" t="str">
        <f>'SA '!B342</f>
        <v>CA102</v>
      </c>
    </row>
    <row r="332" spans="1:1">
      <c r="A332" s="1" t="str">
        <f>'SA '!B343</f>
        <v>CA104</v>
      </c>
    </row>
    <row r="333" spans="1:1">
      <c r="A333" s="1" t="str">
        <f>'SA '!B344</f>
        <v>CA103</v>
      </c>
    </row>
    <row r="334" spans="1:1">
      <c r="A334" s="1" t="str">
        <f>'SA '!B345</f>
        <v>CA102</v>
      </c>
    </row>
    <row r="335" spans="1:1">
      <c r="A335" s="1" t="str">
        <f>'SA '!B346</f>
        <v>CA101</v>
      </c>
    </row>
    <row r="336" spans="1:1">
      <c r="A336" s="1" t="str">
        <f>'SA '!B347</f>
        <v>CA100</v>
      </c>
    </row>
    <row r="337" spans="1:1">
      <c r="A337" s="1" t="str">
        <f>'SA '!B348</f>
        <v>CA104</v>
      </c>
    </row>
    <row r="338" spans="1:1">
      <c r="A338" s="1" t="str">
        <f>'SA '!B349</f>
        <v>CA103</v>
      </c>
    </row>
    <row r="339" spans="1:1">
      <c r="A339" s="1" t="str">
        <f>'SA '!B350</f>
        <v>CA102</v>
      </c>
    </row>
    <row r="340" spans="1:1">
      <c r="A340" s="1" t="str">
        <f>'SA '!B351</f>
        <v>CA100</v>
      </c>
    </row>
    <row r="341" spans="1:1">
      <c r="A341" s="1" t="str">
        <f>'SA '!B352</f>
        <v>CA101</v>
      </c>
    </row>
    <row r="342" spans="1:1">
      <c r="A342" s="1" t="str">
        <f>'SA '!B353</f>
        <v>CA104</v>
      </c>
    </row>
    <row r="343" spans="1:1">
      <c r="A343" s="1" t="str">
        <f>'SA '!B354</f>
        <v>CA100</v>
      </c>
    </row>
    <row r="344" spans="1:1">
      <c r="A344" s="1" t="str">
        <f>'SA '!B355</f>
        <v>CA102</v>
      </c>
    </row>
    <row r="345" spans="1:1">
      <c r="A345" s="1" t="str">
        <f>'SA '!B356</f>
        <v>CA101</v>
      </c>
    </row>
    <row r="346" spans="1:1">
      <c r="A346" s="1" t="str">
        <f>'SA '!B357</f>
        <v>CA103</v>
      </c>
    </row>
    <row r="347" spans="1:1">
      <c r="A347" s="1" t="str">
        <f>'SA '!B358</f>
        <v>CA100</v>
      </c>
    </row>
    <row r="348" spans="1:1">
      <c r="A348" s="1" t="str">
        <f>'SA '!B359</f>
        <v>CA104</v>
      </c>
    </row>
    <row r="349" spans="1:1">
      <c r="A349" s="1" t="str">
        <f>'SA '!B360</f>
        <v>CA102</v>
      </c>
    </row>
    <row r="350" spans="1:1">
      <c r="A350" s="1" t="str">
        <f>'SA '!B361</f>
        <v>CA101</v>
      </c>
    </row>
    <row r="351" spans="1:1">
      <c r="A351" s="1" t="str">
        <f>'SA '!B362</f>
        <v>CA103</v>
      </c>
    </row>
    <row r="352" spans="1:1">
      <c r="A352" s="1" t="str">
        <f>'SA '!B363</f>
        <v>CA104</v>
      </c>
    </row>
    <row r="353" spans="1:1">
      <c r="A353" s="1" t="str">
        <f>'SA '!B364</f>
        <v>CA102</v>
      </c>
    </row>
    <row r="354" spans="1:1">
      <c r="A354" s="1" t="str">
        <f>'SA '!B365</f>
        <v>CA101</v>
      </c>
    </row>
    <row r="355" spans="1:1">
      <c r="A355" s="1" t="str">
        <f>'SA '!B366</f>
        <v>CA103</v>
      </c>
    </row>
    <row r="356" spans="1:1">
      <c r="A356" s="1" t="str">
        <f>'SA '!B367</f>
        <v>CA100</v>
      </c>
    </row>
    <row r="357" spans="1:1">
      <c r="A357" s="1" t="str">
        <f>'SA '!B368</f>
        <v>CA101</v>
      </c>
    </row>
    <row r="358" spans="1:1">
      <c r="A358" s="1" t="str">
        <f>'SA '!B369</f>
        <v>CA102</v>
      </c>
    </row>
    <row r="359" spans="1:1">
      <c r="A359" s="1" t="str">
        <f>'SA '!B370</f>
        <v>CA104</v>
      </c>
    </row>
    <row r="360" spans="1:1">
      <c r="A360" s="1" t="str">
        <f>'SA '!B371</f>
        <v>CA103</v>
      </c>
    </row>
    <row r="361" spans="1:1">
      <c r="A361" s="1" t="str">
        <f>'SA '!B372</f>
        <v>CA101</v>
      </c>
    </row>
    <row r="362" spans="1:1">
      <c r="A362" s="1" t="str">
        <f>'SA '!B373</f>
        <v>CA104</v>
      </c>
    </row>
    <row r="363" spans="1:1">
      <c r="A363" s="1" t="str">
        <f>'SA '!B374</f>
        <v>CA103</v>
      </c>
    </row>
    <row r="364" spans="1:1">
      <c r="A364" s="1" t="str">
        <f>'SA '!B375</f>
        <v>CA101</v>
      </c>
    </row>
    <row r="365" spans="1:1">
      <c r="A365" s="1" t="str">
        <f>'SA '!B376</f>
        <v>CA104</v>
      </c>
    </row>
    <row r="366" spans="1:1">
      <c r="A366" s="1" t="str">
        <f>'SA '!B377</f>
        <v>CA100</v>
      </c>
    </row>
    <row r="367" spans="1:1">
      <c r="A367" s="1" t="str">
        <f>'SA '!B378</f>
        <v>CA103</v>
      </c>
    </row>
    <row r="368" spans="1:1">
      <c r="A368" s="1" t="str">
        <f>'SA '!B379</f>
        <v>CA102</v>
      </c>
    </row>
    <row r="369" spans="1:1">
      <c r="A369" s="1" t="str">
        <f>'SA '!B380</f>
        <v>CA101</v>
      </c>
    </row>
    <row r="370" spans="1:1">
      <c r="A370" s="1" t="str">
        <f>'SA '!B381</f>
        <v>CA104</v>
      </c>
    </row>
    <row r="371" spans="1:1">
      <c r="A371" s="1" t="str">
        <f>'SA '!B382</f>
        <v>CA100</v>
      </c>
    </row>
    <row r="372" spans="1:1">
      <c r="A372" s="1" t="str">
        <f>'SA '!B383</f>
        <v>CA102</v>
      </c>
    </row>
    <row r="373" spans="1:1">
      <c r="A373" s="1" t="str">
        <f>'SA '!B384</f>
        <v>CA103</v>
      </c>
    </row>
    <row r="374" spans="1:1">
      <c r="A374" s="1" t="str">
        <f>'SA '!B385</f>
        <v>CA101</v>
      </c>
    </row>
    <row r="375" spans="1:1">
      <c r="A375" s="1" t="str">
        <f>'SA '!B386</f>
        <v>CA103</v>
      </c>
    </row>
    <row r="376" spans="1:1">
      <c r="A376" s="1" t="str">
        <f>'SA '!B387</f>
        <v>CA102</v>
      </c>
    </row>
    <row r="377" spans="1:1">
      <c r="A377" s="1" t="str">
        <f>'SA '!B388</f>
        <v>CA101</v>
      </c>
    </row>
    <row r="378" spans="1:1">
      <c r="A378" s="1" t="str">
        <f>'SA '!B389</f>
        <v>CA104</v>
      </c>
    </row>
    <row r="379" spans="1:1">
      <c r="A379" s="1" t="str">
        <f>'SA '!B390</f>
        <v>CA100</v>
      </c>
    </row>
    <row r="380" spans="1:1">
      <c r="A380" s="1" t="str">
        <f>'SA '!B391</f>
        <v>CA103</v>
      </c>
    </row>
    <row r="381" spans="1:1">
      <c r="A381" s="1" t="str">
        <f>'SA '!B392</f>
        <v>CA102</v>
      </c>
    </row>
    <row r="382" spans="1:1">
      <c r="A382" s="1" t="str">
        <f>'SA '!B393</f>
        <v>CA101</v>
      </c>
    </row>
    <row r="383" spans="1:1">
      <c r="A383" s="1" t="str">
        <f>'SA '!B394</f>
        <v>CA104</v>
      </c>
    </row>
    <row r="384" spans="1:1">
      <c r="A384" s="1" t="str">
        <f>'SA '!B395</f>
        <v>CA104</v>
      </c>
    </row>
    <row r="385" spans="1:1">
      <c r="A385" s="1" t="str">
        <f>'SA '!B396</f>
        <v>CA104</v>
      </c>
    </row>
    <row r="386" spans="1:1">
      <c r="A386" s="1" t="str">
        <f>'SA '!B397</f>
        <v>CA101</v>
      </c>
    </row>
    <row r="387" spans="1:1">
      <c r="A387" s="1" t="str">
        <f>'SA '!B398</f>
        <v>CA103</v>
      </c>
    </row>
    <row r="388" spans="1:1">
      <c r="A388" s="1" t="str">
        <f>'SA '!B399</f>
        <v>CA102</v>
      </c>
    </row>
    <row r="389" spans="1:1">
      <c r="A389" s="1" t="str">
        <f>'SA '!B400</f>
        <v>CA104</v>
      </c>
    </row>
    <row r="390" spans="1:1">
      <c r="A390" s="1" t="str">
        <f>'SA '!B401</f>
        <v>CA101</v>
      </c>
    </row>
    <row r="391" spans="1:1">
      <c r="A391" s="1" t="str">
        <f>'SA '!B402</f>
        <v>CA102</v>
      </c>
    </row>
    <row r="392" spans="1:1">
      <c r="A392" s="1" t="str">
        <f>'SA '!B403</f>
        <v>CA103</v>
      </c>
    </row>
    <row r="393" spans="1:1">
      <c r="A393" s="1" t="str">
        <f>'SA '!B404</f>
        <v>CA103</v>
      </c>
    </row>
    <row r="394" spans="1:1">
      <c r="A394" s="1" t="str">
        <f>'SA '!B405</f>
        <v>CA104</v>
      </c>
    </row>
    <row r="395" spans="1:1">
      <c r="A395" s="1" t="str">
        <f>'SA '!B406</f>
        <v>CA101</v>
      </c>
    </row>
    <row r="396" spans="1:1">
      <c r="A396" s="1" t="str">
        <f>'SA '!B407</f>
        <v>CA104</v>
      </c>
    </row>
    <row r="397" spans="1:1">
      <c r="A397" s="1" t="str">
        <f>'SA '!B408</f>
        <v>CA102</v>
      </c>
    </row>
    <row r="398" spans="1:1">
      <c r="A398" s="1" t="str">
        <f>'SA '!B409</f>
        <v>CA103</v>
      </c>
    </row>
    <row r="399" spans="1:1">
      <c r="A399" s="1" t="str">
        <f>'SA '!B410</f>
        <v>CA102</v>
      </c>
    </row>
    <row r="400" spans="1:1">
      <c r="A400" s="1" t="str">
        <f>'SA '!B411</f>
        <v>CA103</v>
      </c>
    </row>
    <row r="401" spans="1:1">
      <c r="A401" s="1" t="str">
        <f>'SA '!B412</f>
        <v>CA101</v>
      </c>
    </row>
    <row r="402" spans="1:1">
      <c r="A402" s="1" t="str">
        <f>'SA '!B413</f>
        <v>CA101</v>
      </c>
    </row>
    <row r="403" spans="1:1">
      <c r="A403" s="1" t="str">
        <f>'SA '!B414</f>
        <v>CA102</v>
      </c>
    </row>
    <row r="404" spans="1:1">
      <c r="A404" s="1" t="str">
        <f>'SA '!B415</f>
        <v>CA104</v>
      </c>
    </row>
    <row r="405" spans="1:1">
      <c r="A405" s="1" t="str">
        <f>'SA '!B416</f>
        <v>CA104</v>
      </c>
    </row>
    <row r="406" spans="1:1">
      <c r="A406" s="1" t="str">
        <f>'SA '!B417</f>
        <v>CA103</v>
      </c>
    </row>
    <row r="407" spans="1:1">
      <c r="A407" s="1" t="str">
        <f>'SA '!B418</f>
        <v>CA102</v>
      </c>
    </row>
    <row r="408" spans="1:1">
      <c r="A408" s="1" t="str">
        <f>'SA '!B419</f>
        <v>CA101</v>
      </c>
    </row>
    <row r="409" spans="1:1">
      <c r="A409" s="1" t="str">
        <f>'SA '!B420</f>
        <v>CA102</v>
      </c>
    </row>
    <row r="410" spans="1:1">
      <c r="A410" s="1" t="str">
        <f>'SA '!B421</f>
        <v>CA104</v>
      </c>
    </row>
    <row r="411" spans="1:1">
      <c r="A411" s="1" t="str">
        <f>'SA '!B422</f>
        <v>CA101</v>
      </c>
    </row>
    <row r="412" spans="1:1">
      <c r="A412" s="1" t="str">
        <f>'SA '!B423</f>
        <v>CA102</v>
      </c>
    </row>
    <row r="413" spans="1:1">
      <c r="A413" s="1" t="str">
        <f>'SA '!B424</f>
        <v>CA103</v>
      </c>
    </row>
    <row r="414" spans="1:1">
      <c r="A414" s="1" t="str">
        <f>'SA '!B425</f>
        <v>CA104</v>
      </c>
    </row>
    <row r="415" spans="1:1">
      <c r="A415" s="1" t="str">
        <f>'SA '!B426</f>
        <v>CA101</v>
      </c>
    </row>
    <row r="416" spans="1:1">
      <c r="A416" s="1" t="str">
        <f>'SA '!B427</f>
        <v>CA102</v>
      </c>
    </row>
    <row r="417" spans="1:1">
      <c r="A417" s="1" t="str">
        <f>'SA '!B428</f>
        <v>CA103</v>
      </c>
    </row>
    <row r="418" spans="1:1">
      <c r="A418" s="1" t="str">
        <f>'SA '!B429</f>
        <v>CA104</v>
      </c>
    </row>
    <row r="419" spans="1:1">
      <c r="A419" s="1" t="str">
        <f>'SA '!B430</f>
        <v>CA102</v>
      </c>
    </row>
    <row r="420" spans="1:1">
      <c r="A420" s="1" t="str">
        <f>'SA '!B431</f>
        <v>CA101</v>
      </c>
    </row>
    <row r="421" spans="1:1">
      <c r="A421" s="1" t="str">
        <f>'SA '!B432</f>
        <v>CA103</v>
      </c>
    </row>
    <row r="422" spans="1:1">
      <c r="A422" s="1" t="str">
        <f>'SA '!B433</f>
        <v>CA101</v>
      </c>
    </row>
    <row r="423" spans="1:1">
      <c r="A423" s="1" t="str">
        <f>'SA '!B434</f>
        <v>CA104</v>
      </c>
    </row>
    <row r="424" spans="1:1">
      <c r="A424" s="1" t="str">
        <f>'SA '!B435</f>
        <v>CA104</v>
      </c>
    </row>
    <row r="425" spans="1:1">
      <c r="A425" s="1" t="str">
        <f>'SA '!B436</f>
        <v>CA104</v>
      </c>
    </row>
    <row r="426" spans="1:1">
      <c r="A426" s="1" t="str">
        <f>'SA '!B437</f>
        <v>CA104</v>
      </c>
    </row>
    <row r="427" spans="1:1">
      <c r="A427" s="1" t="str">
        <f>'SA '!B438</f>
        <v>CA104</v>
      </c>
    </row>
    <row r="428" spans="1:1">
      <c r="A428" s="1" t="str">
        <f>'SA '!B439</f>
        <v>CA103</v>
      </c>
    </row>
    <row r="429" spans="1:1">
      <c r="A429" s="1" t="str">
        <f>'SA '!B440</f>
        <v>CA102</v>
      </c>
    </row>
    <row r="430" spans="1:1">
      <c r="A430" s="1" t="str">
        <f>'SA '!B441</f>
        <v>CA103</v>
      </c>
    </row>
    <row r="431" spans="1:1">
      <c r="A431" s="1" t="str">
        <f>'SA '!B442</f>
        <v>CA101</v>
      </c>
    </row>
    <row r="432" spans="1:1">
      <c r="A432" s="1" t="e">
        <f>'SA '!B443</f>
        <v>#REF!</v>
      </c>
    </row>
    <row r="433" spans="1:1">
      <c r="A433" s="1" t="str">
        <f>'SA '!B444</f>
        <v>CA103</v>
      </c>
    </row>
    <row r="434" spans="1:1">
      <c r="A434" s="1" t="str">
        <f>'SA '!B445</f>
        <v>CA101</v>
      </c>
    </row>
    <row r="435" spans="1:1">
      <c r="A435" s="1" t="str">
        <f>'SA '!B446</f>
        <v>CA103</v>
      </c>
    </row>
    <row r="436" spans="1:1">
      <c r="A436" s="1" t="str">
        <f>'SA '!B447</f>
        <v>CA101</v>
      </c>
    </row>
    <row r="437" spans="1:1">
      <c r="A437" s="1" t="str">
        <f>'SA '!B448</f>
        <v>CA101</v>
      </c>
    </row>
    <row r="438" spans="1:1">
      <c r="A438" s="1" t="str">
        <f>'SA '!B449</f>
        <v>CA103</v>
      </c>
    </row>
    <row r="439" spans="1:1">
      <c r="A439" s="1" t="str">
        <f>'SA '!B450</f>
        <v>CA101</v>
      </c>
    </row>
    <row r="440" spans="1:1">
      <c r="A440" s="1" t="str">
        <f>'SA '!B451</f>
        <v>CA103</v>
      </c>
    </row>
    <row r="441" spans="1:1">
      <c r="A441" s="1" t="str">
        <f>'SA '!B452</f>
        <v>CA101</v>
      </c>
    </row>
    <row r="442" spans="1:1">
      <c r="A442" s="1" t="str">
        <f>'SA '!B453</f>
        <v>CA104</v>
      </c>
    </row>
    <row r="443" spans="1:1">
      <c r="A443" s="1" t="str">
        <f>'SA '!B454</f>
        <v>CA102</v>
      </c>
    </row>
    <row r="444" spans="1:1">
      <c r="A444" s="1" t="str">
        <f>'SA '!B455</f>
        <v>CA103</v>
      </c>
    </row>
    <row r="445" spans="1:1">
      <c r="A445" s="1" t="str">
        <f>'SA '!B456</f>
        <v>CA102</v>
      </c>
    </row>
    <row r="446" spans="1:1">
      <c r="A446" s="1" t="str">
        <f>'SA '!B457</f>
        <v>CA104</v>
      </c>
    </row>
    <row r="447" spans="1:1">
      <c r="A447" s="1" t="str">
        <f>'SA '!B458</f>
        <v>CA101</v>
      </c>
    </row>
    <row r="448" spans="1:1">
      <c r="A448" s="1" t="str">
        <f>'SA '!B459</f>
        <v>CA102</v>
      </c>
    </row>
    <row r="449" spans="1:1">
      <c r="A449" s="1" t="str">
        <f>'SA '!B460</f>
        <v>CA101</v>
      </c>
    </row>
    <row r="450" spans="1:1">
      <c r="A450" s="1" t="str">
        <f>'SA '!B461</f>
        <v>CA103</v>
      </c>
    </row>
    <row r="451" spans="1:1">
      <c r="A451" s="1" t="str">
        <f>'SA '!B462</f>
        <v>CA102</v>
      </c>
    </row>
    <row r="452" spans="1:1">
      <c r="A452" s="1" t="str">
        <f>'SA '!B463</f>
        <v>CA101</v>
      </c>
    </row>
    <row r="453" spans="1:1">
      <c r="A453" s="1" t="str">
        <f>'SA '!B464</f>
        <v>CA103</v>
      </c>
    </row>
    <row r="454" spans="1:1">
      <c r="A454" s="1" t="str">
        <f>'SA '!B465</f>
        <v>CA102</v>
      </c>
    </row>
    <row r="455" spans="1:1">
      <c r="A455" s="1" t="str">
        <f>'SA '!B466</f>
        <v>CA101</v>
      </c>
    </row>
    <row r="456" spans="1:1">
      <c r="A456" s="1" t="str">
        <f>'SA '!B467</f>
        <v>CA104</v>
      </c>
    </row>
    <row r="457" spans="1:1">
      <c r="A457" s="1" t="str">
        <f>'SA '!B468</f>
        <v>CA102</v>
      </c>
    </row>
    <row r="458" spans="1:1">
      <c r="A458" s="1" t="str">
        <f>'SA '!B469</f>
        <v>CA101</v>
      </c>
    </row>
    <row r="459" spans="1:1">
      <c r="A459" s="1" t="str">
        <f>'SA '!B470</f>
        <v>CA103</v>
      </c>
    </row>
    <row r="460" spans="1:1">
      <c r="A460" s="1" t="str">
        <f>'SA '!B471</f>
        <v>CA104</v>
      </c>
    </row>
    <row r="461" spans="1:1">
      <c r="A461" s="1" t="str">
        <f>'SA '!B472</f>
        <v>CA101</v>
      </c>
    </row>
    <row r="462" spans="1:1">
      <c r="A462" s="1" t="str">
        <f>'SA '!B473</f>
        <v>CA102</v>
      </c>
    </row>
    <row r="463" spans="1:1">
      <c r="A463" s="1" t="str">
        <f>'SA '!B474</f>
        <v>CA103</v>
      </c>
    </row>
    <row r="464" spans="1:1">
      <c r="A464" s="1" t="str">
        <f>'SA '!B475</f>
        <v>CA103</v>
      </c>
    </row>
    <row r="465" spans="1:1">
      <c r="A465" s="1" t="e">
        <f>'SA '!B476</f>
        <v>#REF!</v>
      </c>
    </row>
    <row r="466" spans="1:1">
      <c r="A466" s="1" t="str">
        <f>'SA '!B477</f>
        <v>CA103</v>
      </c>
    </row>
    <row r="467" spans="1:1">
      <c r="A467" s="1" t="e">
        <f>'SA '!B478</f>
        <v>#REF!</v>
      </c>
    </row>
    <row r="468" spans="1:1">
      <c r="A468" s="1" t="str">
        <f>'SA '!B479</f>
        <v>CA103</v>
      </c>
    </row>
    <row r="469" spans="1:1">
      <c r="A469" s="1" t="str">
        <f>'SA '!B480</f>
        <v>CA103</v>
      </c>
    </row>
    <row r="470" spans="1:1">
      <c r="A470" s="1" t="str">
        <f>'SA '!B481</f>
        <v>CA101</v>
      </c>
    </row>
    <row r="471" spans="1:1">
      <c r="A471" s="1" t="str">
        <f>'SA '!B482</f>
        <v>CA103</v>
      </c>
    </row>
    <row r="472" spans="1:1">
      <c r="A472" s="1" t="str">
        <f>'SA '!B483</f>
        <v>CA104</v>
      </c>
    </row>
    <row r="473" spans="1:1">
      <c r="A473" s="1" t="str">
        <f>'SA '!B484</f>
        <v>CA101</v>
      </c>
    </row>
    <row r="474" spans="1:1">
      <c r="A474" s="1" t="str">
        <f>'SA '!B485</f>
        <v>CA103</v>
      </c>
    </row>
    <row r="475" spans="1:1">
      <c r="A475" s="1" t="str">
        <f>'SA '!B486</f>
        <v>CA104</v>
      </c>
    </row>
    <row r="476" spans="1:1">
      <c r="A476" s="1" t="str">
        <f>'SA '!B487</f>
        <v>CA101</v>
      </c>
    </row>
    <row r="477" spans="1:1">
      <c r="A477" s="1" t="e">
        <f>'SA '!B488</f>
        <v>#REF!</v>
      </c>
    </row>
    <row r="478" spans="1:1">
      <c r="A478" s="1" t="e">
        <f>'SA '!B489</f>
        <v>#REF!</v>
      </c>
    </row>
    <row r="479" spans="1:1">
      <c r="A479" s="1" t="str">
        <f>'SA '!B490</f>
        <v>CA103</v>
      </c>
    </row>
    <row r="480" spans="1:1">
      <c r="A480" s="1" t="e">
        <f>'SA '!B491</f>
        <v>#REF!</v>
      </c>
    </row>
    <row r="481" spans="1:1">
      <c r="A481" s="1" t="str">
        <f>'SA '!B492</f>
        <v>CA104</v>
      </c>
    </row>
    <row r="482" spans="1:1">
      <c r="A482" s="1" t="str">
        <f>'SA '!B493</f>
        <v>CA102</v>
      </c>
    </row>
    <row r="483" spans="1:1">
      <c r="A483" s="1" t="str">
        <f>'SA '!B494</f>
        <v>CA101</v>
      </c>
    </row>
    <row r="484" spans="1:1">
      <c r="A484" s="1" t="str">
        <f>'SA '!B495</f>
        <v>CA103</v>
      </c>
    </row>
    <row r="485" spans="1:1">
      <c r="A485" s="1" t="str">
        <f>'SA '!B496</f>
        <v>CA101</v>
      </c>
    </row>
    <row r="486" spans="1:1">
      <c r="A486" s="1" t="str">
        <f>'SA '!B497</f>
        <v>CA104</v>
      </c>
    </row>
    <row r="487" spans="1:1">
      <c r="A487" s="1" t="str">
        <f>'SA '!B498</f>
        <v>CA102</v>
      </c>
    </row>
    <row r="488" spans="1:1">
      <c r="A488" s="1" t="str">
        <f>'SA '!B499</f>
        <v>CA103</v>
      </c>
    </row>
    <row r="489" spans="1:1">
      <c r="A489" s="1" t="str">
        <f>'SA '!B500</f>
        <v>CA101</v>
      </c>
    </row>
    <row r="490" spans="1:1">
      <c r="A490" s="1" t="str">
        <f>'SA '!B501</f>
        <v>CA104</v>
      </c>
    </row>
    <row r="491" spans="1:1">
      <c r="A491" s="1" t="str">
        <f>'SA '!B502</f>
        <v>CA102</v>
      </c>
    </row>
    <row r="492" spans="1:1">
      <c r="A492" s="1" t="str">
        <f>'SA '!B503</f>
        <v>CA103</v>
      </c>
    </row>
    <row r="493" spans="1:1">
      <c r="A493" s="1" t="str">
        <f>'SA '!B504</f>
        <v>CA101</v>
      </c>
    </row>
    <row r="494" spans="1:1">
      <c r="A494" s="1" t="str">
        <f>'SA '!B505</f>
        <v>CA102</v>
      </c>
    </row>
    <row r="495" spans="1:1">
      <c r="A495" s="1" t="str">
        <f>'SA '!B506</f>
        <v>CA101</v>
      </c>
    </row>
    <row r="496" spans="1:1">
      <c r="A496" s="1" t="str">
        <f>'SA '!B507</f>
        <v>CA103</v>
      </c>
    </row>
    <row r="497" spans="1:1">
      <c r="A497" s="1" t="str">
        <f>'SA '!B508</f>
        <v>CA104</v>
      </c>
    </row>
    <row r="498" spans="1:1">
      <c r="A498" s="1" t="str">
        <f>'SA '!B509</f>
        <v>CA102</v>
      </c>
    </row>
    <row r="499" spans="1:1">
      <c r="A499" s="1" t="str">
        <f>'SA '!B510</f>
        <v>CA101</v>
      </c>
    </row>
    <row r="500" spans="1:1">
      <c r="A500" s="1" t="str">
        <f>'SA '!B511</f>
        <v>CA103</v>
      </c>
    </row>
    <row r="501" spans="1:1">
      <c r="A501" s="1" t="str">
        <f>'SA '!B512</f>
        <v>CA104</v>
      </c>
    </row>
    <row r="502" spans="1:1">
      <c r="A502" s="1" t="str">
        <f>'SA '!B513</f>
        <v>CA104</v>
      </c>
    </row>
    <row r="503" spans="1:1">
      <c r="A503" s="1" t="str">
        <f>'SA '!B514</f>
        <v>CA103</v>
      </c>
    </row>
    <row r="504" spans="1:1">
      <c r="A504" s="1" t="str">
        <f>'SA '!B515</f>
        <v>CA101</v>
      </c>
    </row>
    <row r="505" spans="1:1">
      <c r="A505" s="1" t="str">
        <f>'SA '!B516</f>
        <v>CA104</v>
      </c>
    </row>
    <row r="506" spans="1:1">
      <c r="A506" s="1" t="str">
        <f>'SA '!B517</f>
        <v>CA103</v>
      </c>
    </row>
    <row r="507" spans="1:1">
      <c r="A507" s="1" t="str">
        <f>'SA '!B518</f>
        <v>CA101</v>
      </c>
    </row>
    <row r="508" spans="1:1">
      <c r="A508" s="1" t="str">
        <f>'SA '!B519</f>
        <v>CA104</v>
      </c>
    </row>
    <row r="509" spans="1:1">
      <c r="A509" s="1" t="str">
        <f>'SA '!B520</f>
        <v>CA101</v>
      </c>
    </row>
    <row r="510" spans="1:1">
      <c r="A510" s="1" t="str">
        <f>'SA '!B521</f>
        <v>CA103</v>
      </c>
    </row>
    <row r="511" spans="1:1">
      <c r="A511" s="1" t="str">
        <f>'SA '!B522</f>
        <v>CA103</v>
      </c>
    </row>
    <row r="512" spans="1:1">
      <c r="A512" s="1" t="str">
        <f>'SA '!B523</f>
        <v>CA104</v>
      </c>
    </row>
    <row r="513" spans="1:1">
      <c r="A513" s="1" t="str">
        <f>'SA '!B524</f>
        <v>CA101</v>
      </c>
    </row>
    <row r="514" spans="1:1">
      <c r="A514" s="1" t="str">
        <f>'SA '!B525</f>
        <v>CA102</v>
      </c>
    </row>
    <row r="515" spans="1:1">
      <c r="A515" s="1" t="str">
        <f>'SA '!B526</f>
        <v>CA101</v>
      </c>
    </row>
    <row r="516" spans="1:1">
      <c r="A516" s="1" t="str">
        <f>'SA '!B527</f>
        <v>CA104</v>
      </c>
    </row>
    <row r="517" spans="1:1">
      <c r="A517" s="1" t="str">
        <f>'SA '!B528</f>
        <v>CA103</v>
      </c>
    </row>
    <row r="518" spans="1:1">
      <c r="A518" s="1" t="str">
        <f>'SA '!B529</f>
        <v>CA101</v>
      </c>
    </row>
    <row r="519" spans="1:1">
      <c r="A519" s="1" t="str">
        <f>'SA '!B530</f>
        <v>CA103</v>
      </c>
    </row>
    <row r="520" spans="1:1">
      <c r="A520" s="1" t="str">
        <f>'SA '!B531</f>
        <v>CA104</v>
      </c>
    </row>
    <row r="521" spans="1:1">
      <c r="A521" s="1" t="str">
        <f>'SA '!B532</f>
        <v>CA101</v>
      </c>
    </row>
    <row r="522" spans="1:1">
      <c r="A522" s="1" t="str">
        <f>'SA '!B533</f>
        <v>CA103</v>
      </c>
    </row>
    <row r="523" spans="1:1">
      <c r="A523" s="1" t="str">
        <f>'SA '!B534</f>
        <v>CA104</v>
      </c>
    </row>
    <row r="524" spans="1:1">
      <c r="A524" s="1" t="str">
        <f>'SA '!B535</f>
        <v>CA101</v>
      </c>
    </row>
    <row r="525" spans="1:1">
      <c r="A525" s="1" t="str">
        <f>'SA '!B536</f>
        <v>CA102</v>
      </c>
    </row>
    <row r="526" spans="1:1">
      <c r="A526" s="1" t="str">
        <f>'SA '!B537</f>
        <v>CA103</v>
      </c>
    </row>
    <row r="527" spans="1:1">
      <c r="A527" s="1" t="str">
        <f>'SA '!B538</f>
        <v>CA104</v>
      </c>
    </row>
    <row r="528" spans="1:1">
      <c r="A528" s="1" t="str">
        <f>'SA '!B539</f>
        <v>CA101</v>
      </c>
    </row>
    <row r="529" spans="1:1">
      <c r="A529" s="1" t="str">
        <f>'SA '!B540</f>
        <v>CA104</v>
      </c>
    </row>
    <row r="530" spans="1:1">
      <c r="A530" s="1" t="str">
        <f>'SA '!B541</f>
        <v>CA102</v>
      </c>
    </row>
    <row r="531" spans="1:1">
      <c r="A531" s="1" t="str">
        <f>'SA '!B542</f>
        <v/>
      </c>
    </row>
    <row r="532" spans="1:1">
      <c r="A532" s="1" t="str">
        <f>'SA '!B543</f>
        <v/>
      </c>
    </row>
    <row r="533" spans="1:1">
      <c r="A533" s="1" t="str">
        <f>'SA '!B544</f>
        <v/>
      </c>
    </row>
    <row r="534" spans="1:1">
      <c r="A534" s="1" t="str">
        <f>'SA '!B545</f>
        <v/>
      </c>
    </row>
    <row r="535" spans="1:1">
      <c r="A535" s="1" t="str">
        <f>'SA '!B546</f>
        <v/>
      </c>
    </row>
    <row r="536" spans="1:1">
      <c r="A536" s="1" t="str">
        <f>'SA '!B547</f>
        <v/>
      </c>
    </row>
    <row r="537" spans="1:1">
      <c r="A537" s="1" t="str">
        <f>'SA '!B548</f>
        <v/>
      </c>
    </row>
    <row r="538" spans="1:1">
      <c r="A538" s="1" t="str">
        <f>'SA '!B549</f>
        <v/>
      </c>
    </row>
    <row r="539" spans="1:1">
      <c r="A539" s="1" t="str">
        <f>'SA '!B550</f>
        <v/>
      </c>
    </row>
    <row r="540" spans="1:1">
      <c r="A540" s="1" t="str">
        <f>'SA '!B551</f>
        <v/>
      </c>
    </row>
    <row r="541" spans="1:1">
      <c r="A541" s="1" t="str">
        <f>'SA '!B552</f>
        <v/>
      </c>
    </row>
    <row r="542" spans="1:1">
      <c r="A542" s="1" t="str">
        <f>'SA '!B553</f>
        <v/>
      </c>
    </row>
    <row r="543" spans="1:1">
      <c r="A543" s="1" t="str">
        <f>'SA '!B554</f>
        <v/>
      </c>
    </row>
    <row r="544" spans="1:1">
      <c r="A544" s="1" t="str">
        <f>'SA '!B555</f>
        <v/>
      </c>
    </row>
    <row r="545" spans="1:1">
      <c r="A545" s="1" t="str">
        <f>'SA '!B556</f>
        <v/>
      </c>
    </row>
    <row r="546" spans="1:1">
      <c r="A546" s="1" t="str">
        <f>'SA '!B557</f>
        <v/>
      </c>
    </row>
    <row r="547" spans="1:1">
      <c r="A547" s="1" t="str">
        <f>'SA '!B558</f>
        <v/>
      </c>
    </row>
    <row r="548" spans="1:1">
      <c r="A548" s="1" t="str">
        <f>'SA '!B559</f>
        <v/>
      </c>
    </row>
    <row r="549" spans="1:1">
      <c r="A549" s="1" t="str">
        <f>'SA '!B560</f>
        <v/>
      </c>
    </row>
    <row r="550" spans="1:1">
      <c r="A550" s="1" t="str">
        <f>'SA '!B561</f>
        <v/>
      </c>
    </row>
    <row r="551" spans="1:1">
      <c r="A551" s="1" t="str">
        <f>'SA '!B562</f>
        <v/>
      </c>
    </row>
    <row r="552" spans="1:1">
      <c r="A552" s="1" t="str">
        <f>'SA '!B563</f>
        <v/>
      </c>
    </row>
    <row r="553" spans="1:1">
      <c r="A553" s="1" t="str">
        <f>'SA '!B564</f>
        <v/>
      </c>
    </row>
    <row r="554" spans="1:1">
      <c r="A554" s="1" t="str">
        <f>'SA '!B565</f>
        <v/>
      </c>
    </row>
    <row r="555" spans="1:1">
      <c r="A555" s="1" t="str">
        <f>'SA '!B566</f>
        <v/>
      </c>
    </row>
    <row r="556" spans="1:1">
      <c r="A556" s="1" t="str">
        <f>'SA '!B567</f>
        <v/>
      </c>
    </row>
    <row r="557" spans="1:1">
      <c r="A557" s="1" t="str">
        <f>'SA '!B568</f>
        <v/>
      </c>
    </row>
    <row r="558" spans="1:1">
      <c r="A558" s="1" t="str">
        <f>'SA '!B569</f>
        <v/>
      </c>
    </row>
    <row r="559" spans="1:1">
      <c r="A559" s="1" t="str">
        <f>'SA '!B570</f>
        <v/>
      </c>
    </row>
    <row r="560" spans="1:1">
      <c r="A560" s="1" t="str">
        <f>'SA '!B571</f>
        <v/>
      </c>
    </row>
    <row r="561" spans="1:1">
      <c r="A561" s="1" t="str">
        <f>'SA '!B572</f>
        <v/>
      </c>
    </row>
    <row r="562" spans="1:1">
      <c r="A562" s="1" t="str">
        <f>'SA '!B573</f>
        <v/>
      </c>
    </row>
    <row r="563" spans="1:1">
      <c r="A563" s="1" t="str">
        <f>'SA '!B574</f>
        <v/>
      </c>
    </row>
    <row r="564" spans="1:1">
      <c r="A564" s="1" t="str">
        <f>'SA '!B575</f>
        <v/>
      </c>
    </row>
    <row r="565" spans="1:1">
      <c r="A565" s="1" t="str">
        <f>'SA '!B576</f>
        <v/>
      </c>
    </row>
    <row r="566" spans="1:1">
      <c r="A566" s="1" t="str">
        <f>'SA '!B577</f>
        <v/>
      </c>
    </row>
    <row r="567" spans="1:1">
      <c r="A567" s="1" t="str">
        <f>'SA '!B578</f>
        <v/>
      </c>
    </row>
    <row r="568" spans="1:1">
      <c r="A568" s="1" t="str">
        <f>'SA '!B579</f>
        <v/>
      </c>
    </row>
    <row r="569" spans="1:1">
      <c r="A569" s="1" t="str">
        <f>'SA '!B580</f>
        <v/>
      </c>
    </row>
    <row r="570" spans="1:1">
      <c r="A570" s="1" t="str">
        <f>'SA '!B581</f>
        <v/>
      </c>
    </row>
    <row r="571" spans="1:1">
      <c r="A571" s="1" t="str">
        <f>'SA '!B582</f>
        <v/>
      </c>
    </row>
    <row r="572" spans="1:1">
      <c r="A572" s="1" t="str">
        <f>'SA '!B583</f>
        <v/>
      </c>
    </row>
    <row r="573" spans="1:1">
      <c r="A573" s="1" t="str">
        <f>'SA '!B584</f>
        <v/>
      </c>
    </row>
    <row r="574" spans="1:1">
      <c r="A574" s="1" t="str">
        <f>'SA '!B585</f>
        <v/>
      </c>
    </row>
    <row r="575" spans="1:1">
      <c r="A575" s="1" t="str">
        <f>'SA '!B586</f>
        <v/>
      </c>
    </row>
    <row r="576" spans="1:1">
      <c r="A576" s="1" t="str">
        <f>'SA '!B587</f>
        <v/>
      </c>
    </row>
    <row r="577" spans="1:1">
      <c r="A577" s="1" t="str">
        <f>'SA '!B588</f>
        <v/>
      </c>
    </row>
    <row r="578" spans="1:1">
      <c r="A578" s="1" t="str">
        <f>'SA '!B589</f>
        <v/>
      </c>
    </row>
    <row r="579" spans="1:1">
      <c r="A579" s="1" t="str">
        <f>'SA '!B590</f>
        <v/>
      </c>
    </row>
    <row r="580" spans="1:1">
      <c r="A580" s="1" t="str">
        <f>'SA '!B591</f>
        <v/>
      </c>
    </row>
    <row r="581" spans="1:1">
      <c r="A581" s="1" t="str">
        <f>'SA '!B592</f>
        <v/>
      </c>
    </row>
    <row r="582" spans="1:1">
      <c r="A582" s="1" t="str">
        <f>'SA '!B593</f>
        <v/>
      </c>
    </row>
    <row r="583" spans="1:1">
      <c r="A583" s="1" t="str">
        <f>'SA '!B594</f>
        <v/>
      </c>
    </row>
    <row r="584" spans="1:1">
      <c r="A584" s="1" t="str">
        <f>'SA '!B595</f>
        <v/>
      </c>
    </row>
    <row r="585" spans="1:1">
      <c r="A585" s="1" t="str">
        <f>'SA '!B596</f>
        <v/>
      </c>
    </row>
    <row r="586" spans="1:1">
      <c r="A586" s="1" t="str">
        <f>'SA '!B597</f>
        <v/>
      </c>
    </row>
    <row r="587" spans="1:1">
      <c r="A587" s="1" t="str">
        <f>'SA '!B598</f>
        <v/>
      </c>
    </row>
    <row r="588" spans="1:1">
      <c r="A588" s="1" t="str">
        <f>'SA '!B599</f>
        <v/>
      </c>
    </row>
    <row r="589" spans="1:1">
      <c r="A589" s="1" t="str">
        <f>'SA '!B600</f>
        <v/>
      </c>
    </row>
    <row r="590" spans="1:1">
      <c r="A590" s="1" t="str">
        <f>'SA '!B601</f>
        <v/>
      </c>
    </row>
    <row r="591" spans="1:1">
      <c r="A591" s="1" t="str">
        <f>'SA '!B602</f>
        <v/>
      </c>
    </row>
    <row r="592" spans="1:1">
      <c r="A592" s="1" t="str">
        <f>'SA '!B603</f>
        <v/>
      </c>
    </row>
    <row r="593" spans="1:1">
      <c r="A593" s="1" t="str">
        <f>'SA '!B604</f>
        <v/>
      </c>
    </row>
    <row r="594" spans="1:1">
      <c r="A594" s="1" t="str">
        <f>'SA '!B605</f>
        <v/>
      </c>
    </row>
    <row r="595" spans="1:1">
      <c r="A595" s="1" t="str">
        <f>'SA '!B606</f>
        <v/>
      </c>
    </row>
    <row r="596" spans="1:1">
      <c r="A596" s="1" t="str">
        <f>'SA '!B607</f>
        <v/>
      </c>
    </row>
    <row r="597" spans="1:1">
      <c r="A597" s="1" t="str">
        <f>'SA '!B608</f>
        <v/>
      </c>
    </row>
    <row r="598" spans="1:1">
      <c r="A598" s="1" t="str">
        <f>'SA '!B609</f>
        <v/>
      </c>
    </row>
    <row r="599" spans="1:1">
      <c r="A599" s="1" t="str">
        <f>'SA '!B610</f>
        <v/>
      </c>
    </row>
    <row r="600" spans="1:1">
      <c r="A600" s="1" t="str">
        <f>'SA '!B611</f>
        <v/>
      </c>
    </row>
    <row r="601" spans="1:1">
      <c r="A601" s="1" t="str">
        <f>'SA '!B612</f>
        <v/>
      </c>
    </row>
    <row r="602" spans="1:1">
      <c r="A602" s="1" t="str">
        <f>'SA '!B613</f>
        <v/>
      </c>
    </row>
    <row r="603" spans="1:1">
      <c r="A603" s="1" t="str">
        <f>'SA '!B614</f>
        <v/>
      </c>
    </row>
    <row r="604" spans="1:1">
      <c r="A604" s="1" t="str">
        <f>'SA '!B615</f>
        <v/>
      </c>
    </row>
    <row r="605" spans="1:1">
      <c r="A605" s="1" t="str">
        <f>'SA '!B616</f>
        <v/>
      </c>
    </row>
    <row r="606" spans="1:1">
      <c r="A606" s="1" t="str">
        <f>'SA '!B617</f>
        <v/>
      </c>
    </row>
    <row r="607" spans="1:1">
      <c r="A607" s="1" t="str">
        <f>'SA '!B618</f>
        <v/>
      </c>
    </row>
    <row r="608" spans="1:1">
      <c r="A608" s="1" t="str">
        <f>'SA '!B619</f>
        <v/>
      </c>
    </row>
    <row r="609" spans="1:1">
      <c r="A609" s="1" t="str">
        <f>'SA '!B620</f>
        <v/>
      </c>
    </row>
    <row r="610" spans="1:1">
      <c r="A610" s="1" t="str">
        <f>'SA '!B621</f>
        <v/>
      </c>
    </row>
    <row r="611" spans="1:1">
      <c r="A611" s="1" t="str">
        <f>'SA '!B622</f>
        <v/>
      </c>
    </row>
    <row r="612" spans="1:1">
      <c r="A612" s="1" t="str">
        <f>'SA '!B623</f>
        <v/>
      </c>
    </row>
    <row r="613" spans="1:1">
      <c r="A613" s="1" t="str">
        <f>'SA '!B624</f>
        <v/>
      </c>
    </row>
    <row r="614" spans="1:1">
      <c r="A614" s="1" t="str">
        <f>'SA '!B625</f>
        <v/>
      </c>
    </row>
    <row r="615" spans="1:1">
      <c r="A615" s="1" t="str">
        <f>'SA '!B626</f>
        <v/>
      </c>
    </row>
    <row r="616" spans="1:1">
      <c r="A616" s="1" t="str">
        <f>'SA '!B627</f>
        <v/>
      </c>
    </row>
    <row r="617" spans="1:1">
      <c r="A617" s="1" t="str">
        <f>'SA '!B628</f>
        <v/>
      </c>
    </row>
    <row r="618" spans="1:1">
      <c r="A618" s="1" t="str">
        <f>'SA '!B629</f>
        <v/>
      </c>
    </row>
    <row r="619" spans="1:1">
      <c r="A619" s="1" t="str">
        <f>'SA '!B630</f>
        <v/>
      </c>
    </row>
    <row r="620" spans="1:1">
      <c r="A620" s="1" t="str">
        <f>'SA '!B631</f>
        <v/>
      </c>
    </row>
    <row r="621" spans="1:1">
      <c r="A621" s="1" t="str">
        <f>'SA '!B632</f>
        <v/>
      </c>
    </row>
    <row r="622" spans="1:1">
      <c r="A622" s="1" t="str">
        <f>'SA '!B633</f>
        <v/>
      </c>
    </row>
    <row r="623" spans="1:1">
      <c r="A623" s="1" t="str">
        <f>'SA '!B634</f>
        <v/>
      </c>
    </row>
    <row r="624" spans="1:1">
      <c r="A624" s="1" t="str">
        <f>'SA '!B635</f>
        <v/>
      </c>
    </row>
    <row r="625" spans="1:1">
      <c r="A625" s="1" t="str">
        <f>'SA '!B636</f>
        <v/>
      </c>
    </row>
    <row r="626" spans="1:1">
      <c r="A626" s="1" t="str">
        <f>'SA '!B637</f>
        <v/>
      </c>
    </row>
    <row r="627" spans="1:1">
      <c r="A627" s="1" t="str">
        <f>'SA '!B638</f>
        <v/>
      </c>
    </row>
    <row r="628" spans="1:1">
      <c r="A628" s="1" t="str">
        <f>'SA '!B639</f>
        <v/>
      </c>
    </row>
    <row r="629" spans="1:1">
      <c r="A629" s="1" t="str">
        <f>'SA '!B640</f>
        <v/>
      </c>
    </row>
    <row r="630" spans="1:1">
      <c r="A630" s="1" t="str">
        <f>'SA '!B641</f>
        <v/>
      </c>
    </row>
    <row r="631" spans="1:1">
      <c r="A631" s="1" t="str">
        <f>'SA '!B642</f>
        <v/>
      </c>
    </row>
    <row r="632" spans="1:1">
      <c r="A632" s="1" t="str">
        <f>'SA '!B643</f>
        <v/>
      </c>
    </row>
    <row r="633" spans="1:1">
      <c r="A633" s="1" t="str">
        <f>'SA '!B644</f>
        <v/>
      </c>
    </row>
    <row r="634" spans="1:1">
      <c r="A634" s="1" t="str">
        <f>'SA '!B645</f>
        <v/>
      </c>
    </row>
    <row r="635" spans="1:1">
      <c r="A635" s="1" t="str">
        <f>'SA '!B646</f>
        <v/>
      </c>
    </row>
    <row r="636" spans="1:1">
      <c r="A636" s="1" t="str">
        <f>'SA '!B647</f>
        <v/>
      </c>
    </row>
    <row r="637" spans="1:1">
      <c r="A637" s="1" t="str">
        <f>'SA '!B648</f>
        <v/>
      </c>
    </row>
    <row r="638" spans="1:1">
      <c r="A638" s="1" t="str">
        <f>'SA '!B649</f>
        <v/>
      </c>
    </row>
    <row r="639" spans="1:1">
      <c r="A639" s="1" t="str">
        <f>'SA '!B650</f>
        <v/>
      </c>
    </row>
    <row r="640" spans="1:1">
      <c r="A640" s="1" t="str">
        <f>'SA '!B651</f>
        <v/>
      </c>
    </row>
    <row r="641" spans="1:1">
      <c r="A641" s="1" t="str">
        <f>'SA '!B652</f>
        <v/>
      </c>
    </row>
    <row r="642" spans="1:1">
      <c r="A642" s="1" t="str">
        <f>'SA '!B653</f>
        <v/>
      </c>
    </row>
    <row r="643" spans="1:1">
      <c r="A643" s="1" t="str">
        <f>'SA '!B654</f>
        <v/>
      </c>
    </row>
    <row r="644" spans="1:1">
      <c r="A644" s="1" t="str">
        <f>'SA '!B655</f>
        <v/>
      </c>
    </row>
    <row r="645" spans="1:1">
      <c r="A645" s="1" t="str">
        <f>'SA '!B656</f>
        <v/>
      </c>
    </row>
    <row r="646" spans="1:1">
      <c r="A646" s="1" t="str">
        <f>'SA '!B657</f>
        <v/>
      </c>
    </row>
    <row r="647" spans="1:1">
      <c r="A647" s="1" t="str">
        <f>'SA '!B658</f>
        <v/>
      </c>
    </row>
    <row r="648" spans="1:1">
      <c r="A648" s="1" t="str">
        <f>'SA '!B659</f>
        <v/>
      </c>
    </row>
    <row r="649" spans="1:1">
      <c r="A649" s="1" t="str">
        <f>'SA '!B660</f>
        <v/>
      </c>
    </row>
    <row r="650" spans="1:1">
      <c r="A650" s="1" t="str">
        <f>'SA '!B661</f>
        <v/>
      </c>
    </row>
    <row r="651" spans="1:1">
      <c r="A651" s="1" t="str">
        <f>'SA '!B662</f>
        <v/>
      </c>
    </row>
    <row r="652" spans="1:1">
      <c r="A652" s="1" t="str">
        <f>'SA '!B663</f>
        <v/>
      </c>
    </row>
    <row r="653" spans="1:1">
      <c r="A653" s="1" t="str">
        <f>'SA '!B664</f>
        <v/>
      </c>
    </row>
    <row r="654" spans="1:1">
      <c r="A654" s="1" t="str">
        <f>'SA '!B665</f>
        <v/>
      </c>
    </row>
    <row r="655" spans="1:1">
      <c r="A655" s="1" t="str">
        <f>'SA '!B666</f>
        <v/>
      </c>
    </row>
    <row r="656" spans="1:1">
      <c r="A656" s="1" t="str">
        <f>'SA '!B667</f>
        <v/>
      </c>
    </row>
    <row r="657" spans="1:1">
      <c r="A657" s="1" t="str">
        <f>'SA '!B668</f>
        <v/>
      </c>
    </row>
    <row r="658" spans="1:1">
      <c r="A658" s="1" t="str">
        <f>'SA '!B669</f>
        <v/>
      </c>
    </row>
    <row r="659" spans="1:1">
      <c r="A659" s="1" t="str">
        <f>'SA '!B670</f>
        <v/>
      </c>
    </row>
    <row r="660" spans="1:1">
      <c r="A660" s="1" t="str">
        <f>'SA '!B671</f>
        <v/>
      </c>
    </row>
    <row r="661" spans="1:1">
      <c r="A661" s="1" t="str">
        <f>'SA '!B672</f>
        <v/>
      </c>
    </row>
    <row r="662" spans="1:1">
      <c r="A662" s="1" t="str">
        <f>'SA '!B673</f>
        <v/>
      </c>
    </row>
    <row r="663" spans="1:1">
      <c r="A663" s="1" t="str">
        <f>'SA '!B674</f>
        <v/>
      </c>
    </row>
    <row r="664" spans="1:1">
      <c r="A664" s="1" t="str">
        <f>'SA '!B675</f>
        <v/>
      </c>
    </row>
    <row r="665" spans="1:1">
      <c r="A665" s="1" t="str">
        <f>'SA '!B676</f>
        <v/>
      </c>
    </row>
    <row r="666" spans="1:1">
      <c r="A666" s="1" t="str">
        <f>'SA '!B677</f>
        <v/>
      </c>
    </row>
    <row r="667" spans="1:1">
      <c r="A667" s="1" t="str">
        <f>'SA '!B678</f>
        <v/>
      </c>
    </row>
    <row r="668" spans="1:1">
      <c r="A668" s="1" t="str">
        <f>'SA '!B679</f>
        <v/>
      </c>
    </row>
    <row r="669" spans="1:1">
      <c r="A669" s="1" t="str">
        <f>'SA '!B680</f>
        <v/>
      </c>
    </row>
    <row r="670" spans="1:1">
      <c r="A670" s="1" t="str">
        <f>'SA '!B681</f>
        <v/>
      </c>
    </row>
    <row r="671" spans="1:1">
      <c r="A671" s="1" t="str">
        <f>'SA '!B682</f>
        <v/>
      </c>
    </row>
    <row r="672" spans="1:1">
      <c r="A672" s="1" t="str">
        <f>'SA '!B683</f>
        <v/>
      </c>
    </row>
    <row r="673" spans="1:1">
      <c r="A673" s="1" t="str">
        <f>'SA '!B684</f>
        <v/>
      </c>
    </row>
    <row r="674" spans="1:1">
      <c r="A674" s="1" t="str">
        <f>'SA '!B685</f>
        <v/>
      </c>
    </row>
    <row r="675" spans="1:1">
      <c r="A675" s="1" t="str">
        <f>'SA '!B686</f>
        <v/>
      </c>
    </row>
    <row r="676" spans="1:1">
      <c r="A676" s="1" t="str">
        <f>'SA '!B687</f>
        <v/>
      </c>
    </row>
    <row r="677" spans="1:1">
      <c r="A677" s="1" t="str">
        <f>'SA '!B688</f>
        <v/>
      </c>
    </row>
    <row r="678" spans="1:1">
      <c r="A678" s="1" t="str">
        <f>'SA '!B689</f>
        <v/>
      </c>
    </row>
    <row r="679" spans="1:1">
      <c r="A679" s="1" t="str">
        <f>'SA '!B690</f>
        <v/>
      </c>
    </row>
    <row r="680" spans="1:1">
      <c r="A680" s="1" t="str">
        <f>'SA '!B691</f>
        <v/>
      </c>
    </row>
    <row r="681" spans="1:1">
      <c r="A681" s="1" t="str">
        <f>'SA '!B692</f>
        <v/>
      </c>
    </row>
    <row r="682" spans="1:1">
      <c r="A682" s="1" t="str">
        <f>'SA '!B693</f>
        <v/>
      </c>
    </row>
    <row r="683" spans="1:1">
      <c r="A683" s="1" t="str">
        <f>'SA '!B694</f>
        <v/>
      </c>
    </row>
    <row r="684" spans="1:1">
      <c r="A684" s="1" t="str">
        <f>'SA '!B695</f>
        <v/>
      </c>
    </row>
    <row r="685" spans="1:1">
      <c r="A685" s="1" t="str">
        <f>'SA '!B696</f>
        <v/>
      </c>
    </row>
    <row r="686" spans="1:1">
      <c r="A686" s="1" t="str">
        <f>'SA '!B697</f>
        <v/>
      </c>
    </row>
    <row r="687" spans="1:1">
      <c r="A687" s="1" t="str">
        <f>'SA '!B698</f>
        <v/>
      </c>
    </row>
    <row r="688" spans="1:1">
      <c r="A688" s="1" t="str">
        <f>'SA '!B699</f>
        <v/>
      </c>
    </row>
    <row r="689" spans="1:1">
      <c r="A689" s="1" t="str">
        <f>'SA '!B700</f>
        <v/>
      </c>
    </row>
    <row r="690" spans="1:1">
      <c r="A690" s="1" t="str">
        <f>'SA '!B701</f>
        <v/>
      </c>
    </row>
    <row r="691" spans="1:1">
      <c r="A691" s="1" t="str">
        <f>'SA '!B702</f>
        <v/>
      </c>
    </row>
    <row r="692" spans="1:1">
      <c r="A692" s="1" t="str">
        <f>'SA '!B703</f>
        <v/>
      </c>
    </row>
    <row r="693" spans="1:1">
      <c r="A693" s="1" t="str">
        <f>'SA '!B704</f>
        <v/>
      </c>
    </row>
    <row r="694" spans="1:1">
      <c r="A694" s="1" t="str">
        <f>'SA '!B705</f>
        <v/>
      </c>
    </row>
    <row r="695" spans="1:1">
      <c r="A695" s="1" t="str">
        <f>'SA '!B706</f>
        <v/>
      </c>
    </row>
    <row r="696" spans="1:1">
      <c r="A696" s="1" t="str">
        <f>'SA '!B707</f>
        <v/>
      </c>
    </row>
    <row r="697" spans="1:1">
      <c r="A697" s="1" t="str">
        <f>'SA '!B708</f>
        <v/>
      </c>
    </row>
    <row r="698" spans="1:1">
      <c r="A698" s="1" t="str">
        <f>'SA '!B709</f>
        <v/>
      </c>
    </row>
    <row r="699" spans="1:1">
      <c r="A699" s="1" t="str">
        <f>'SA '!B710</f>
        <v/>
      </c>
    </row>
    <row r="700" spans="1:1">
      <c r="A700" s="1" t="str">
        <f>'SA '!B711</f>
        <v/>
      </c>
    </row>
    <row r="701" spans="1:1">
      <c r="A701" s="1" t="str">
        <f>'SA '!B712</f>
        <v/>
      </c>
    </row>
    <row r="702" spans="1:1">
      <c r="A702" s="1" t="str">
        <f>'SA '!B713</f>
        <v/>
      </c>
    </row>
    <row r="703" spans="1:1">
      <c r="A703" s="1" t="str">
        <f>'SA '!B714</f>
        <v/>
      </c>
    </row>
    <row r="704" spans="1:1">
      <c r="A704" s="1" t="str">
        <f>'SA '!B715</f>
        <v/>
      </c>
    </row>
    <row r="705" spans="1:1">
      <c r="A705" s="1" t="str">
        <f>'SA '!B716</f>
        <v/>
      </c>
    </row>
    <row r="706" spans="1:1">
      <c r="A706" s="1" t="str">
        <f>'SA '!B717</f>
        <v/>
      </c>
    </row>
    <row r="707" spans="1:1">
      <c r="A707" s="1" t="str">
        <f>'SA '!B718</f>
        <v/>
      </c>
    </row>
    <row r="708" spans="1:1">
      <c r="A708" s="1" t="str">
        <f>'SA '!B719</f>
        <v/>
      </c>
    </row>
    <row r="709" spans="1:1">
      <c r="A709" s="1" t="str">
        <f>'SA '!B720</f>
        <v/>
      </c>
    </row>
    <row r="710" spans="1:1">
      <c r="A710" s="1" t="str">
        <f>'SA '!B721</f>
        <v/>
      </c>
    </row>
    <row r="711" spans="1:1">
      <c r="A711" s="1" t="str">
        <f>'SA '!B722</f>
        <v/>
      </c>
    </row>
    <row r="712" spans="1:1">
      <c r="A712" s="1" t="str">
        <f>'SA '!B723</f>
        <v/>
      </c>
    </row>
    <row r="713" spans="1:1">
      <c r="A713" s="1" t="str">
        <f>'SA '!B724</f>
        <v/>
      </c>
    </row>
    <row r="714" spans="1:1">
      <c r="A714" s="1" t="str">
        <f>'SA '!B725</f>
        <v/>
      </c>
    </row>
    <row r="715" spans="1:1">
      <c r="A715" s="1" t="str">
        <f>'SA '!B726</f>
        <v/>
      </c>
    </row>
    <row r="716" spans="1:1">
      <c r="A716" s="1" t="str">
        <f>'SA '!B727</f>
        <v/>
      </c>
    </row>
    <row r="717" spans="1:1">
      <c r="A717" s="1" t="str">
        <f>'SA '!B728</f>
        <v/>
      </c>
    </row>
    <row r="718" spans="1:1">
      <c r="A718" s="1" t="str">
        <f>'SA '!B729</f>
        <v/>
      </c>
    </row>
    <row r="719" spans="1:1">
      <c r="A719" s="1" t="str">
        <f>'SA '!B730</f>
        <v/>
      </c>
    </row>
    <row r="720" spans="1:1">
      <c r="A720" s="1" t="str">
        <f>'SA '!B731</f>
        <v/>
      </c>
    </row>
    <row r="721" spans="1:1">
      <c r="A721" s="1" t="str">
        <f>'SA '!B732</f>
        <v/>
      </c>
    </row>
    <row r="722" spans="1:1">
      <c r="A722" s="1" t="str">
        <f>'SA '!B733</f>
        <v/>
      </c>
    </row>
    <row r="723" spans="1:1">
      <c r="A723" s="1" t="str">
        <f>'SA '!B734</f>
        <v/>
      </c>
    </row>
    <row r="724" spans="1:1">
      <c r="A724" s="1" t="str">
        <f>'SA '!B735</f>
        <v/>
      </c>
    </row>
    <row r="725" spans="1:1">
      <c r="A725" s="1" t="str">
        <f>'SA '!B736</f>
        <v/>
      </c>
    </row>
    <row r="726" spans="1:1">
      <c r="A726" s="1" t="str">
        <f>'SA '!B737</f>
        <v/>
      </c>
    </row>
    <row r="727" spans="1:1">
      <c r="A727" s="1" t="str">
        <f>'SA '!B738</f>
        <v/>
      </c>
    </row>
    <row r="728" spans="1:1">
      <c r="A728" s="1" t="str">
        <f>'SA '!B739</f>
        <v/>
      </c>
    </row>
    <row r="729" spans="1:1">
      <c r="A729" s="1" t="str">
        <f>'SA '!B740</f>
        <v/>
      </c>
    </row>
    <row r="730" spans="1:1">
      <c r="A730" s="1" t="str">
        <f>'SA '!B741</f>
        <v/>
      </c>
    </row>
    <row r="731" spans="1:1">
      <c r="A731" s="1" t="str">
        <f>'SA '!B742</f>
        <v/>
      </c>
    </row>
    <row r="732" spans="1:1">
      <c r="A732" s="1" t="str">
        <f>'SA '!B743</f>
        <v/>
      </c>
    </row>
    <row r="733" spans="1:1">
      <c r="A733" s="1" t="str">
        <f>'SA '!B744</f>
        <v/>
      </c>
    </row>
    <row r="734" spans="1:1">
      <c r="A734" s="1" t="str">
        <f>'SA '!B745</f>
        <v/>
      </c>
    </row>
    <row r="735" spans="1:1">
      <c r="A735" s="1" t="str">
        <f>'SA '!B746</f>
        <v/>
      </c>
    </row>
    <row r="736" spans="1:1">
      <c r="A736" s="1" t="str">
        <f>'SA '!B747</f>
        <v/>
      </c>
    </row>
    <row r="737" spans="1:1">
      <c r="A737" s="1" t="str">
        <f>'SA '!B748</f>
        <v/>
      </c>
    </row>
    <row r="738" spans="1:1">
      <c r="A738" s="1" t="str">
        <f>'SA '!B749</f>
        <v/>
      </c>
    </row>
    <row r="739" spans="1:1">
      <c r="A739" s="1" t="str">
        <f>'SA '!B750</f>
        <v/>
      </c>
    </row>
    <row r="740" spans="1:1">
      <c r="A740" s="1" t="str">
        <f>'SA '!B751</f>
        <v/>
      </c>
    </row>
    <row r="741" spans="1:1">
      <c r="A741" s="1" t="str">
        <f>'SA '!B752</f>
        <v/>
      </c>
    </row>
    <row r="742" spans="1:1">
      <c r="A742" s="1" t="str">
        <f>'SA '!B753</f>
        <v/>
      </c>
    </row>
    <row r="743" spans="1:1">
      <c r="A743" s="1" t="str">
        <f>'SA '!B754</f>
        <v/>
      </c>
    </row>
    <row r="744" spans="1:1">
      <c r="A744" s="1" t="str">
        <f>'SA '!B755</f>
        <v/>
      </c>
    </row>
    <row r="745" spans="1:1">
      <c r="A745" s="1" t="str">
        <f>'SA '!B756</f>
        <v/>
      </c>
    </row>
    <row r="746" spans="1:1">
      <c r="A746" s="1" t="str">
        <f>'SA '!B757</f>
        <v/>
      </c>
    </row>
    <row r="747" spans="1:1">
      <c r="A747" s="1" t="str">
        <f>'SA '!B758</f>
        <v/>
      </c>
    </row>
    <row r="748" spans="1:1">
      <c r="A748" s="1" t="str">
        <f>'SA '!B759</f>
        <v/>
      </c>
    </row>
    <row r="749" spans="1:1">
      <c r="A749" s="1" t="str">
        <f>'SA '!B760</f>
        <v/>
      </c>
    </row>
    <row r="750" spans="1:1">
      <c r="A750" s="1" t="str">
        <f>'SA '!B761</f>
        <v/>
      </c>
    </row>
    <row r="751" spans="1:1">
      <c r="A751" s="1" t="str">
        <f>'SA '!B762</f>
        <v/>
      </c>
    </row>
    <row r="752" spans="1:1">
      <c r="A752" s="1" t="str">
        <f>'SA '!B763</f>
        <v/>
      </c>
    </row>
    <row r="753" spans="1:1">
      <c r="A753" s="1" t="e">
        <f>'SA '!B764</f>
        <v>#REF!</v>
      </c>
    </row>
    <row r="754" spans="1:1">
      <c r="A754" s="1" t="e">
        <f>'SA '!B765</f>
        <v>#REF!</v>
      </c>
    </row>
    <row r="755" spans="1:1">
      <c r="A755" s="1" t="str">
        <f>'SA '!B766</f>
        <v/>
      </c>
    </row>
    <row r="756" spans="1:1">
      <c r="A756" s="1" t="str">
        <f>'SA '!B767</f>
        <v/>
      </c>
    </row>
    <row r="757" spans="1:1">
      <c r="A757" s="1" t="str">
        <f>'SA '!B768</f>
        <v/>
      </c>
    </row>
    <row r="758" spans="1:1">
      <c r="A758" s="1" t="str">
        <f>'SA '!B769</f>
        <v/>
      </c>
    </row>
    <row r="759" spans="1:1">
      <c r="A759" s="1" t="str">
        <f>'SA '!B770</f>
        <v/>
      </c>
    </row>
    <row r="760" spans="1:1">
      <c r="A760" s="1" t="str">
        <f>'SA '!B771</f>
        <v/>
      </c>
    </row>
    <row r="761" spans="1:1">
      <c r="A761" s="1" t="e">
        <f>'SA '!B772</f>
        <v>#REF!</v>
      </c>
    </row>
    <row r="762" spans="1:1">
      <c r="A762" s="1" t="str">
        <f>'SA '!B773</f>
        <v/>
      </c>
    </row>
    <row r="763" spans="1:1">
      <c r="A763" s="1" t="str">
        <f>'SA '!B774</f>
        <v/>
      </c>
    </row>
    <row r="764" spans="1:1">
      <c r="A764" s="1" t="str">
        <f>'SA '!B775</f>
        <v/>
      </c>
    </row>
    <row r="765" spans="1:1">
      <c r="A765" s="1" t="str">
        <f>'SA '!B776</f>
        <v/>
      </c>
    </row>
    <row r="766" spans="1:1">
      <c r="A766" s="1" t="str">
        <f>'SA '!B777</f>
        <v/>
      </c>
    </row>
    <row r="767" spans="1:1">
      <c r="A767" s="1" t="str">
        <f>'SA '!B778</f>
        <v/>
      </c>
    </row>
    <row r="768" spans="1:1">
      <c r="A768" s="1">
        <f>'SA '!B779</f>
        <v>0</v>
      </c>
    </row>
    <row r="769" spans="1:1">
      <c r="A769" s="1">
        <f>'SA '!B780</f>
        <v>0</v>
      </c>
    </row>
    <row r="770" spans="1:1">
      <c r="A770" s="1">
        <f>'SA '!B781</f>
        <v>0</v>
      </c>
    </row>
    <row r="771" spans="1:1">
      <c r="A771" s="1">
        <f>'SA '!B782</f>
        <v>0</v>
      </c>
    </row>
    <row r="772" spans="1:1">
      <c r="A772" s="1">
        <f>'SA '!B783</f>
        <v>0</v>
      </c>
    </row>
    <row r="773" spans="1:1">
      <c r="A773" s="1">
        <f>'SA '!B784</f>
        <v>0</v>
      </c>
    </row>
    <row r="774" spans="1:1">
      <c r="A774" s="1">
        <f>'SA '!B785</f>
        <v>0</v>
      </c>
    </row>
    <row r="775" spans="1:1">
      <c r="A775" s="1">
        <f>'SA '!B786</f>
        <v>0</v>
      </c>
    </row>
    <row r="776" spans="1:1">
      <c r="A776" s="1">
        <f>'SA '!B787</f>
        <v>0</v>
      </c>
    </row>
    <row r="777" spans="1:1">
      <c r="A777" s="1">
        <f>'SA '!B788</f>
        <v>0</v>
      </c>
    </row>
    <row r="778" spans="1:1">
      <c r="A778" s="1">
        <f>'SA '!B789</f>
        <v>0</v>
      </c>
    </row>
    <row r="779" spans="1:1">
      <c r="A779" s="1">
        <f>'SA '!B790</f>
        <v>0</v>
      </c>
    </row>
    <row r="780" spans="1:1">
      <c r="A780" s="1">
        <f>'SA '!B791</f>
        <v>0</v>
      </c>
    </row>
    <row r="781" spans="1:1">
      <c r="A781" s="1">
        <f>'SA '!B792</f>
        <v>0</v>
      </c>
    </row>
    <row r="782" spans="1:1">
      <c r="A782" s="1">
        <f>'SA '!B793</f>
        <v>0</v>
      </c>
    </row>
    <row r="783" spans="1:1">
      <c r="A783" s="1">
        <f>'SA '!B794</f>
        <v>0</v>
      </c>
    </row>
    <row r="784" spans="1:1">
      <c r="A784" s="1">
        <f>'SA '!B795</f>
        <v>0</v>
      </c>
    </row>
    <row r="785" spans="1:1">
      <c r="A785" s="1">
        <f>'SA '!B796</f>
        <v>0</v>
      </c>
    </row>
    <row r="786" spans="1:1">
      <c r="A786" s="1">
        <f>'SA '!B797</f>
        <v>0</v>
      </c>
    </row>
    <row r="787" spans="1:1">
      <c r="A787" s="1">
        <f>'SA '!B798</f>
        <v>0</v>
      </c>
    </row>
    <row r="788" spans="1:1">
      <c r="A788" s="1">
        <f>'SA '!B799</f>
        <v>0</v>
      </c>
    </row>
    <row r="789" spans="1:1">
      <c r="A789" s="1">
        <f>'SA '!B800</f>
        <v>0</v>
      </c>
    </row>
    <row r="790" spans="1:1">
      <c r="A790" s="1">
        <f>'SA '!B801</f>
        <v>0</v>
      </c>
    </row>
    <row r="791" spans="1:1">
      <c r="A791" s="1">
        <f>'SA '!B802</f>
        <v>0</v>
      </c>
    </row>
    <row r="792" spans="1:1">
      <c r="A792" s="1">
        <f>'SA '!B803</f>
        <v>0</v>
      </c>
    </row>
    <row r="793" spans="1:1">
      <c r="A793" s="1">
        <f>'SA '!B804</f>
        <v>0</v>
      </c>
    </row>
    <row r="794" spans="1:1">
      <c r="A794" s="1">
        <f>'SA '!B805</f>
        <v>0</v>
      </c>
    </row>
    <row r="795" spans="1:1">
      <c r="A795" s="1">
        <f>'SA '!B806</f>
        <v>0</v>
      </c>
    </row>
    <row r="796" spans="1:1">
      <c r="A796" s="1">
        <f>'SA '!B807</f>
        <v>0</v>
      </c>
    </row>
    <row r="797" spans="1:1">
      <c r="A797" s="1">
        <f>'SA '!B808</f>
        <v>0</v>
      </c>
    </row>
    <row r="798" spans="1:1">
      <c r="A798" s="1">
        <f>'SA '!B809</f>
        <v>0</v>
      </c>
    </row>
    <row r="799" spans="1:1">
      <c r="A799" s="1">
        <f>'SA '!B810</f>
        <v>0</v>
      </c>
    </row>
    <row r="800" spans="1:1">
      <c r="A800" s="1">
        <f>'SA '!B811</f>
        <v>0</v>
      </c>
    </row>
    <row r="801" spans="1:1">
      <c r="A801" s="1">
        <f>'SA '!B812</f>
        <v>0</v>
      </c>
    </row>
    <row r="802" spans="1:1">
      <c r="A802" s="1">
        <f>'SA '!B813</f>
        <v>0</v>
      </c>
    </row>
    <row r="803" spans="1:1">
      <c r="A803" s="1">
        <f>'SA '!B814</f>
        <v>0</v>
      </c>
    </row>
    <row r="804" spans="1:1">
      <c r="A804" s="1">
        <f>'SA '!B815</f>
        <v>0</v>
      </c>
    </row>
    <row r="805" spans="1:1">
      <c r="A805" s="1">
        <f>'SA '!B816</f>
        <v>0</v>
      </c>
    </row>
    <row r="806" spans="1:1">
      <c r="A806" s="1">
        <f>'SA '!B817</f>
        <v>0</v>
      </c>
    </row>
    <row r="807" spans="1:1">
      <c r="A807" s="1">
        <f>'SA '!B818</f>
        <v>0</v>
      </c>
    </row>
    <row r="808" spans="1:1">
      <c r="A808" s="1">
        <f>'SA '!B819</f>
        <v>0</v>
      </c>
    </row>
    <row r="809" spans="1:1">
      <c r="A809" s="1">
        <f>'SA '!B820</f>
        <v>0</v>
      </c>
    </row>
    <row r="810" spans="1:1">
      <c r="A810" s="1">
        <f>'SA '!B821</f>
        <v>0</v>
      </c>
    </row>
    <row r="811" spans="1:1">
      <c r="A811" s="1">
        <f>'SA '!B822</f>
        <v>0</v>
      </c>
    </row>
    <row r="812" spans="1:1">
      <c r="A812" s="1">
        <f>'SA '!B823</f>
        <v>0</v>
      </c>
    </row>
    <row r="813" spans="1:1">
      <c r="A813" s="1">
        <f>'SA '!B824</f>
        <v>0</v>
      </c>
    </row>
    <row r="814" spans="1:1">
      <c r="A814" s="1">
        <f>'SA '!B825</f>
        <v>0</v>
      </c>
    </row>
    <row r="815" spans="1:1">
      <c r="A815" s="1">
        <f>'SA '!B826</f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83AD3-8548-4CA4-A01E-1BBB58EC5505}">
  <sheetPr codeName="Planilha29"/>
  <dimension ref="A1"/>
  <sheetViews>
    <sheetView workbookViewId="0"/>
  </sheetViews>
  <sheetFormatPr defaultRowHeight="14.45"/>
  <sheetData/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EB8A-6619-4593-A418-CA535E72506D}">
  <sheetPr codeName="Planilha3"/>
  <dimension ref="B2:Y778"/>
  <sheetViews>
    <sheetView showGridLines="0" zoomScale="80" zoomScaleNormal="80" workbookViewId="0">
      <selection activeCell="B12" sqref="B12"/>
    </sheetView>
  </sheetViews>
  <sheetFormatPr defaultRowHeight="14.45"/>
  <cols>
    <col min="2" max="3" width="14" style="4" customWidth="1"/>
    <col min="4" max="4" width="15.5703125" style="127" bestFit="1" customWidth="1"/>
    <col min="5" max="7" width="15.42578125" style="4" customWidth="1"/>
    <col min="8" max="8" width="9.42578125" style="4"/>
    <col min="9" max="10" width="9.42578125" style="1"/>
    <col min="11" max="11" width="2.5703125" customWidth="1"/>
    <col min="12" max="12" width="15.5703125" style="129" bestFit="1" customWidth="1"/>
    <col min="13" max="14" width="13.5703125" style="1" bestFit="1" customWidth="1"/>
    <col min="15" max="15" width="14.5703125" style="1" bestFit="1" customWidth="1"/>
    <col min="16" max="16" width="15.5703125" style="129" bestFit="1" customWidth="1"/>
    <col min="17" max="17" width="15.5703125" style="129" customWidth="1"/>
    <col min="19" max="19" width="9.42578125" style="1"/>
    <col min="22" max="25" width="9.42578125" style="4"/>
  </cols>
  <sheetData>
    <row r="2" spans="2:25" ht="57" customHeight="1"/>
    <row r="3" spans="2:25" ht="50.25" customHeight="1"/>
    <row r="6" spans="2:25" ht="83.25" customHeight="1"/>
    <row r="8" spans="2:25">
      <c r="B8" s="24" t="s">
        <v>104</v>
      </c>
      <c r="C8" s="24"/>
    </row>
    <row r="9" spans="2:25">
      <c r="B9" s="24" t="s">
        <v>199</v>
      </c>
      <c r="C9" s="126">
        <v>44562</v>
      </c>
    </row>
    <row r="10" spans="2:25">
      <c r="B10" s="24" t="s">
        <v>200</v>
      </c>
      <c r="C10" s="126">
        <v>45657</v>
      </c>
    </row>
    <row r="11" spans="2:25">
      <c r="B11" s="84" t="s">
        <v>104</v>
      </c>
      <c r="C11" s="84" t="s">
        <v>56</v>
      </c>
      <c r="D11" s="139" t="s">
        <v>187</v>
      </c>
      <c r="E11" s="84" t="s">
        <v>188</v>
      </c>
      <c r="F11" s="84" t="s">
        <v>189</v>
      </c>
      <c r="G11" s="84" t="s">
        <v>190</v>
      </c>
      <c r="H11" s="84" t="s">
        <v>191</v>
      </c>
      <c r="I11" s="84" t="s">
        <v>192</v>
      </c>
      <c r="J11" s="84" t="s">
        <v>193</v>
      </c>
      <c r="K11" s="51"/>
      <c r="L11" s="140" t="s">
        <v>169</v>
      </c>
      <c r="M11" s="84" t="s">
        <v>195</v>
      </c>
      <c r="N11" s="84" t="s">
        <v>196</v>
      </c>
      <c r="O11" s="84" t="s">
        <v>197</v>
      </c>
      <c r="P11" s="140" t="s">
        <v>198</v>
      </c>
      <c r="Q11" s="140" t="s">
        <v>123</v>
      </c>
      <c r="W11" s="4" t="s">
        <v>201</v>
      </c>
      <c r="X11" s="4" t="s">
        <v>202</v>
      </c>
      <c r="Y11" s="4" t="s">
        <v>203</v>
      </c>
    </row>
    <row r="12" spans="2:25">
      <c r="B12" s="84" t="s">
        <v>104</v>
      </c>
      <c r="C12" s="84" t="s">
        <v>56</v>
      </c>
      <c r="D12" s="139" t="s">
        <v>187</v>
      </c>
      <c r="E12" s="84" t="s">
        <v>188</v>
      </c>
      <c r="F12" s="84" t="s">
        <v>189</v>
      </c>
      <c r="G12" s="84" t="s">
        <v>190</v>
      </c>
      <c r="H12" s="84" t="s">
        <v>191</v>
      </c>
      <c r="I12" s="84" t="s">
        <v>192</v>
      </c>
      <c r="J12" s="84" t="s">
        <v>193</v>
      </c>
      <c r="K12" s="51"/>
      <c r="L12" s="140" t="s">
        <v>169</v>
      </c>
      <c r="M12" s="84" t="s">
        <v>195</v>
      </c>
      <c r="N12" s="84" t="s">
        <v>196</v>
      </c>
      <c r="O12" s="84" t="s">
        <v>197</v>
      </c>
      <c r="P12" s="140" t="s">
        <v>198</v>
      </c>
      <c r="Q12" s="140" t="s">
        <v>123</v>
      </c>
      <c r="S12" s="251"/>
      <c r="T12" s="51"/>
      <c r="U12" s="51"/>
      <c r="V12" s="252" t="s">
        <v>204</v>
      </c>
      <c r="W12" s="252" t="s">
        <v>205</v>
      </c>
      <c r="X12" s="252" t="s">
        <v>206</v>
      </c>
      <c r="Y12" s="252" t="s">
        <v>207</v>
      </c>
    </row>
    <row r="13" spans="2:25">
      <c r="B13" s="24" t="str">
        <f>IF('Consolidação Preventiva'!D5="","",'Consolidação Preventiva'!D5)</f>
        <v>CA100</v>
      </c>
      <c r="C13" s="24">
        <f>'Consolidação Preventiva'!E5</f>
        <v>250</v>
      </c>
      <c r="D13" s="128">
        <f>IF(OR(B13="",C13="50F"),NA(),'Consolidação Preventiva'!N5)</f>
        <v>44105</v>
      </c>
      <c r="E13" s="4">
        <f>IF(B13="","",'Consolidação Preventiva'!F5)</f>
        <v>0</v>
      </c>
      <c r="F13" s="4">
        <f>IF(B13="","",'Consolidação Preventiva'!H5)</f>
        <v>275</v>
      </c>
      <c r="G13" s="4">
        <f>IF(B13="","",'Consolidação Preventiva'!Q5)</f>
        <v>261</v>
      </c>
      <c r="H13" s="4">
        <f t="shared" ref="H13" si="0">IF(OR(B13="",C13="50F"),NA(),G13-E13)</f>
        <v>261</v>
      </c>
      <c r="I13" s="1">
        <f t="shared" ref="I13" si="1">IF(OR(B13="",C13="50F"),NA(),225)</f>
        <v>225</v>
      </c>
      <c r="J13" s="1">
        <f t="shared" ref="J13" si="2">IF(OR(B13="",C13="50F"),NA(),275)</f>
        <v>275</v>
      </c>
      <c r="L13" s="130" t="e">
        <f t="shared" ref="L13" si="3">IF(AND(D13&gt;=$C$9,D13&lt;=$C$10),D13,NA())</f>
        <v>#N/A</v>
      </c>
      <c r="M13" s="1">
        <f t="shared" ref="M13" si="4">IF(ISERR(L13),NA(),H13)</f>
        <v>261</v>
      </c>
      <c r="N13" s="1">
        <f t="shared" ref="N13" si="5">IF(ISERR(L13),NA(),I13)</f>
        <v>225</v>
      </c>
      <c r="O13" s="1">
        <f t="shared" ref="O13" si="6">IF(ISERR(L13),NA(),J13)</f>
        <v>275</v>
      </c>
      <c r="P13" s="130" t="str">
        <f t="shared" ref="P13" si="7">IF(ISERROR(L13),"",DATE(YEAR(L13),MONTH(L13),1))</f>
        <v/>
      </c>
      <c r="Q13" s="130" t="str">
        <f t="shared" ref="Q13" si="8">IF(P13="","",IF(AND(M13&gt;=N13,M13&lt;=O13),"OK","NOK"))</f>
        <v/>
      </c>
      <c r="S13" s="1">
        <v>1</v>
      </c>
      <c r="T13" s="131">
        <f t="shared" ref="T13:T44" ca="1" si="9">IF(IF(YEAR(TODAY())&gt;=2022,12*(YEAR(TODAY()-2021)),0)+MONTH(TODAY())&gt;=S13,DATE(2021,S13,1),NA())</f>
        <v>44197</v>
      </c>
      <c r="U13" s="131" t="e">
        <f t="shared" ref="U13:U44" ca="1" si="10">IF(V13=0,NA(),T13)</f>
        <v>#N/A</v>
      </c>
      <c r="V13" s="4">
        <f t="shared" ref="V13:V44" ca="1" si="11">COUNTIF(P:P,T13)</f>
        <v>0</v>
      </c>
      <c r="W13" s="4">
        <f t="shared" ref="W13:W44" ca="1" si="12">COUNTIFS(P:P,T13,Q:Q,$W$12)</f>
        <v>0</v>
      </c>
      <c r="X13" s="4">
        <f t="shared" ref="X13:X44" ca="1" si="13">COUNTIFS(P:P,T13,Q:Q,$X$12)</f>
        <v>0</v>
      </c>
      <c r="Y13" s="132" t="e">
        <f t="shared" ref="Y13:Y44" ca="1" si="14">IF(V13=0,NA(),IF(ISERROR(T13),NA(),W13/V13))</f>
        <v>#N/A</v>
      </c>
    </row>
    <row r="14" spans="2:25">
      <c r="B14" s="24" t="str">
        <f>IF('Consolidação Preventiva'!D6="","",'Consolidação Preventiva'!D6)</f>
        <v>CA101</v>
      </c>
      <c r="C14" s="24">
        <f>'Consolidação Preventiva'!E6</f>
        <v>250</v>
      </c>
      <c r="D14" s="128">
        <f>IF(OR(B14="",C14="50F"),NA(),'Consolidação Preventiva'!N6)</f>
        <v>44105</v>
      </c>
      <c r="E14" s="4">
        <f>IF(B14="","",'Consolidação Preventiva'!F6)</f>
        <v>0</v>
      </c>
      <c r="F14" s="4">
        <f>IF(B14="","",'Consolidação Preventiva'!H6)</f>
        <v>275</v>
      </c>
      <c r="G14" s="4">
        <f>IF(B14="","",'Consolidação Preventiva'!Q6)</f>
        <v>247</v>
      </c>
      <c r="H14" s="4">
        <f t="shared" ref="H14:H77" si="15">IF(OR(B14="",C14="50F"),NA(),G14-E14)</f>
        <v>247</v>
      </c>
      <c r="I14" s="1">
        <f t="shared" ref="I14:I77" si="16">IF(OR(B14="",C14="50F"),NA(),225)</f>
        <v>225</v>
      </c>
      <c r="J14" s="1">
        <f t="shared" ref="J14:J77" si="17">IF(OR(B14="",C14="50F"),NA(),275)</f>
        <v>275</v>
      </c>
      <c r="L14" s="130" t="e">
        <f t="shared" ref="L14:L77" si="18">IF(AND(D14&gt;=$C$9,D14&lt;=$C$10),D14,NA())</f>
        <v>#N/A</v>
      </c>
      <c r="M14" s="1">
        <f t="shared" ref="M14:M77" si="19">IF(ISERR(L14),NA(),H14)</f>
        <v>247</v>
      </c>
      <c r="N14" s="1">
        <f t="shared" ref="N14:N77" si="20">IF(ISERR(L14),NA(),I14)</f>
        <v>225</v>
      </c>
      <c r="O14" s="1">
        <f t="shared" ref="O14:O77" si="21">IF(ISERR(L14),NA(),J14)</f>
        <v>275</v>
      </c>
      <c r="P14" s="130" t="str">
        <f t="shared" ref="P14:P77" si="22">IF(ISERROR(L14),"",DATE(YEAR(L14),MONTH(L14),1))</f>
        <v/>
      </c>
      <c r="Q14" s="130" t="str">
        <f t="shared" ref="Q14:Q77" si="23">IF(P14="","",IF(AND(M14&gt;=N14,M14&lt;=O14),"OK","NOK"))</f>
        <v/>
      </c>
      <c r="S14" s="1">
        <v>2</v>
      </c>
      <c r="T14" s="131">
        <f t="shared" ca="1" si="9"/>
        <v>44228</v>
      </c>
      <c r="U14" s="131" t="e">
        <f t="shared" ca="1" si="10"/>
        <v>#N/A</v>
      </c>
      <c r="V14" s="4">
        <f t="shared" ca="1" si="11"/>
        <v>0</v>
      </c>
      <c r="W14" s="4">
        <f t="shared" ca="1" si="12"/>
        <v>0</v>
      </c>
      <c r="X14" s="4">
        <f t="shared" ca="1" si="13"/>
        <v>0</v>
      </c>
      <c r="Y14" s="132" t="e">
        <f t="shared" ca="1" si="14"/>
        <v>#N/A</v>
      </c>
    </row>
    <row r="15" spans="2:25">
      <c r="B15" s="24" t="str">
        <f>IF('Consolidação Preventiva'!D7="","",'Consolidação Preventiva'!D7)</f>
        <v>CA100</v>
      </c>
      <c r="C15" s="24">
        <f>'Consolidação Preventiva'!E7</f>
        <v>500</v>
      </c>
      <c r="D15" s="128">
        <f>IF(OR(B15="",C15="50F"),NA(),'Consolidação Preventiva'!N7)</f>
        <v>44120</v>
      </c>
      <c r="E15" s="4">
        <f>IF(B15="","",'Consolidação Preventiva'!F7)</f>
        <v>261</v>
      </c>
      <c r="F15" s="4">
        <f>IF(B15="","",'Consolidação Preventiva'!H7)</f>
        <v>536</v>
      </c>
      <c r="G15" s="4">
        <f>IF(B15="","",'Consolidação Preventiva'!Q7)</f>
        <v>537</v>
      </c>
      <c r="H15" s="4">
        <f t="shared" si="15"/>
        <v>276</v>
      </c>
      <c r="I15" s="1">
        <f t="shared" si="16"/>
        <v>225</v>
      </c>
      <c r="J15" s="1">
        <f t="shared" si="17"/>
        <v>275</v>
      </c>
      <c r="L15" s="130" t="e">
        <f t="shared" si="18"/>
        <v>#N/A</v>
      </c>
      <c r="M15" s="1">
        <f t="shared" si="19"/>
        <v>276</v>
      </c>
      <c r="N15" s="1">
        <f t="shared" si="20"/>
        <v>225</v>
      </c>
      <c r="O15" s="1">
        <f t="shared" si="21"/>
        <v>275</v>
      </c>
      <c r="P15" s="130" t="str">
        <f t="shared" si="22"/>
        <v/>
      </c>
      <c r="Q15" s="130" t="str">
        <f t="shared" si="23"/>
        <v/>
      </c>
      <c r="S15" s="1">
        <v>3</v>
      </c>
      <c r="T15" s="131">
        <f t="shared" ca="1" si="9"/>
        <v>44256</v>
      </c>
      <c r="U15" s="131" t="e">
        <f t="shared" ca="1" si="10"/>
        <v>#N/A</v>
      </c>
      <c r="V15" s="4">
        <f t="shared" ca="1" si="11"/>
        <v>0</v>
      </c>
      <c r="W15" s="4">
        <f t="shared" ca="1" si="12"/>
        <v>0</v>
      </c>
      <c r="X15" s="4">
        <f t="shared" ca="1" si="13"/>
        <v>0</v>
      </c>
      <c r="Y15" s="132" t="e">
        <f t="shared" ca="1" si="14"/>
        <v>#N/A</v>
      </c>
    </row>
    <row r="16" spans="2:25">
      <c r="B16" s="24" t="str">
        <f>IF('Consolidação Preventiva'!D8="","",'Consolidação Preventiva'!D8)</f>
        <v>CA101</v>
      </c>
      <c r="C16" s="24">
        <f>'Consolidação Preventiva'!E8</f>
        <v>500</v>
      </c>
      <c r="D16" s="128">
        <f>IF(OR(B16="",C16="50F"),NA(),'Consolidação Preventiva'!N8)</f>
        <v>44121</v>
      </c>
      <c r="E16" s="4">
        <f>IF(B16="","",'Consolidação Preventiva'!F8)</f>
        <v>247</v>
      </c>
      <c r="F16" s="4">
        <f>IF(B16="","",'Consolidação Preventiva'!H8)</f>
        <v>522</v>
      </c>
      <c r="G16" s="4">
        <f>IF(B16="","",'Consolidação Preventiva'!Q8)</f>
        <v>553</v>
      </c>
      <c r="H16" s="4">
        <f t="shared" si="15"/>
        <v>306</v>
      </c>
      <c r="I16" s="1">
        <f t="shared" si="16"/>
        <v>225</v>
      </c>
      <c r="J16" s="1">
        <f t="shared" si="17"/>
        <v>275</v>
      </c>
      <c r="L16" s="130" t="e">
        <f t="shared" si="18"/>
        <v>#N/A</v>
      </c>
      <c r="M16" s="1">
        <f t="shared" si="19"/>
        <v>306</v>
      </c>
      <c r="N16" s="1">
        <f t="shared" si="20"/>
        <v>225</v>
      </c>
      <c r="O16" s="1">
        <f t="shared" si="21"/>
        <v>275</v>
      </c>
      <c r="P16" s="130" t="str">
        <f t="shared" si="22"/>
        <v/>
      </c>
      <c r="Q16" s="130" t="str">
        <f t="shared" si="23"/>
        <v/>
      </c>
      <c r="S16" s="1">
        <f t="shared" ref="S16:S47" si="24">S15+1</f>
        <v>4</v>
      </c>
      <c r="T16" s="131">
        <f t="shared" ca="1" si="9"/>
        <v>44287</v>
      </c>
      <c r="U16" s="131" t="e">
        <f t="shared" ca="1" si="10"/>
        <v>#N/A</v>
      </c>
      <c r="V16" s="4">
        <f t="shared" ca="1" si="11"/>
        <v>0</v>
      </c>
      <c r="W16" s="4">
        <f t="shared" ca="1" si="12"/>
        <v>0</v>
      </c>
      <c r="X16" s="4">
        <f t="shared" ca="1" si="13"/>
        <v>0</v>
      </c>
      <c r="Y16" s="132" t="e">
        <f t="shared" ca="1" si="14"/>
        <v>#N/A</v>
      </c>
    </row>
    <row r="17" spans="2:25">
      <c r="B17" s="24" t="str">
        <f>IF('Consolidação Preventiva'!D9="","",'Consolidação Preventiva'!D9)</f>
        <v>CA100</v>
      </c>
      <c r="C17" s="24">
        <f>'Consolidação Preventiva'!E9</f>
        <v>250</v>
      </c>
      <c r="D17" s="128">
        <f>IF(OR(B17="",C17="50F"),NA(),'Consolidação Preventiva'!N9)</f>
        <v>44133</v>
      </c>
      <c r="E17" s="4">
        <f>IF(B17="","",'Consolidação Preventiva'!F9)</f>
        <v>537</v>
      </c>
      <c r="F17" s="4">
        <f>IF(B17="","",'Consolidação Preventiva'!H9)</f>
        <v>812</v>
      </c>
      <c r="G17" s="4">
        <f>IF(B17="","",'Consolidação Preventiva'!Q9)</f>
        <v>736</v>
      </c>
      <c r="H17" s="4">
        <f t="shared" si="15"/>
        <v>199</v>
      </c>
      <c r="I17" s="1">
        <f t="shared" si="16"/>
        <v>225</v>
      </c>
      <c r="J17" s="1">
        <f t="shared" si="17"/>
        <v>275</v>
      </c>
      <c r="L17" s="130" t="e">
        <f t="shared" si="18"/>
        <v>#N/A</v>
      </c>
      <c r="M17" s="1">
        <f t="shared" si="19"/>
        <v>199</v>
      </c>
      <c r="N17" s="1">
        <f t="shared" si="20"/>
        <v>225</v>
      </c>
      <c r="O17" s="1">
        <f t="shared" si="21"/>
        <v>275</v>
      </c>
      <c r="P17" s="130" t="str">
        <f t="shared" si="22"/>
        <v/>
      </c>
      <c r="Q17" s="130" t="str">
        <f t="shared" si="23"/>
        <v/>
      </c>
      <c r="S17" s="1">
        <f t="shared" si="24"/>
        <v>5</v>
      </c>
      <c r="T17" s="131">
        <f t="shared" ca="1" si="9"/>
        <v>44317</v>
      </c>
      <c r="U17" s="131" t="e">
        <f t="shared" ca="1" si="10"/>
        <v>#N/A</v>
      </c>
      <c r="V17" s="4">
        <f t="shared" ca="1" si="11"/>
        <v>0</v>
      </c>
      <c r="W17" s="4">
        <f t="shared" ca="1" si="12"/>
        <v>0</v>
      </c>
      <c r="X17" s="4">
        <f t="shared" ca="1" si="13"/>
        <v>0</v>
      </c>
      <c r="Y17" s="132" t="e">
        <f t="shared" ca="1" si="14"/>
        <v>#N/A</v>
      </c>
    </row>
    <row r="18" spans="2:25">
      <c r="B18" s="24" t="str">
        <f>IF('Consolidação Preventiva'!D10="","",'Consolidação Preventiva'!D10)</f>
        <v>CA101</v>
      </c>
      <c r="C18" s="24">
        <f>'Consolidação Preventiva'!E10</f>
        <v>250</v>
      </c>
      <c r="D18" s="128">
        <f>IF(OR(B18="",C18="50F"),NA(),'Consolidação Preventiva'!N10)</f>
        <v>44136</v>
      </c>
      <c r="E18" s="4">
        <f>IF(B18="","",'Consolidação Preventiva'!F10)</f>
        <v>553</v>
      </c>
      <c r="F18" s="4">
        <f>IF(B18="","",'Consolidação Preventiva'!H10)</f>
        <v>828</v>
      </c>
      <c r="G18" s="4">
        <f>IF(B18="","",'Consolidação Preventiva'!Q10)</f>
        <v>812</v>
      </c>
      <c r="H18" s="4">
        <f t="shared" si="15"/>
        <v>259</v>
      </c>
      <c r="I18" s="1">
        <f t="shared" si="16"/>
        <v>225</v>
      </c>
      <c r="J18" s="1">
        <f t="shared" si="17"/>
        <v>275</v>
      </c>
      <c r="L18" s="130" t="e">
        <f t="shared" si="18"/>
        <v>#N/A</v>
      </c>
      <c r="M18" s="1">
        <f t="shared" si="19"/>
        <v>259</v>
      </c>
      <c r="N18" s="1">
        <f t="shared" si="20"/>
        <v>225</v>
      </c>
      <c r="O18" s="1">
        <f t="shared" si="21"/>
        <v>275</v>
      </c>
      <c r="P18" s="130" t="str">
        <f t="shared" si="22"/>
        <v/>
      </c>
      <c r="Q18" s="130" t="str">
        <f t="shared" si="23"/>
        <v/>
      </c>
      <c r="S18" s="1">
        <f t="shared" si="24"/>
        <v>6</v>
      </c>
      <c r="T18" s="131">
        <f t="shared" ca="1" si="9"/>
        <v>44348</v>
      </c>
      <c r="U18" s="131" t="e">
        <f t="shared" ca="1" si="10"/>
        <v>#N/A</v>
      </c>
      <c r="V18" s="4">
        <f t="shared" ca="1" si="11"/>
        <v>0</v>
      </c>
      <c r="W18" s="4">
        <f t="shared" ca="1" si="12"/>
        <v>0</v>
      </c>
      <c r="X18" s="4">
        <f t="shared" ca="1" si="13"/>
        <v>0</v>
      </c>
      <c r="Y18" s="132" t="e">
        <f t="shared" ca="1" si="14"/>
        <v>#N/A</v>
      </c>
    </row>
    <row r="19" spans="2:25">
      <c r="B19" s="24" t="str">
        <f>IF('Consolidação Preventiva'!D11="","",'Consolidação Preventiva'!D11)</f>
        <v>CA102</v>
      </c>
      <c r="C19" s="24">
        <f>'Consolidação Preventiva'!E11</f>
        <v>250</v>
      </c>
      <c r="D19" s="128">
        <f>IF(OR(B19="",C19="50F"),NA(),'Consolidação Preventiva'!N11)</f>
        <v>44140</v>
      </c>
      <c r="E19" s="4">
        <f>IF(B19="","",'Consolidação Preventiva'!F11)</f>
        <v>0</v>
      </c>
      <c r="F19" s="4">
        <f>IF(B19="","",'Consolidação Preventiva'!H11)</f>
        <v>275</v>
      </c>
      <c r="G19" s="4">
        <f>IF(B19="","",'Consolidação Preventiva'!Q11)</f>
        <v>213</v>
      </c>
      <c r="H19" s="4">
        <f t="shared" si="15"/>
        <v>213</v>
      </c>
      <c r="I19" s="1">
        <f t="shared" si="16"/>
        <v>225</v>
      </c>
      <c r="J19" s="1">
        <f t="shared" si="17"/>
        <v>275</v>
      </c>
      <c r="L19" s="130" t="e">
        <f t="shared" si="18"/>
        <v>#N/A</v>
      </c>
      <c r="M19" s="1">
        <f t="shared" si="19"/>
        <v>213</v>
      </c>
      <c r="N19" s="1">
        <f t="shared" si="20"/>
        <v>225</v>
      </c>
      <c r="O19" s="1">
        <f t="shared" si="21"/>
        <v>275</v>
      </c>
      <c r="P19" s="130" t="str">
        <f t="shared" si="22"/>
        <v/>
      </c>
      <c r="Q19" s="130" t="str">
        <f t="shared" si="23"/>
        <v/>
      </c>
      <c r="S19" s="1">
        <f t="shared" si="24"/>
        <v>7</v>
      </c>
      <c r="T19" s="131">
        <f t="shared" ca="1" si="9"/>
        <v>44378</v>
      </c>
      <c r="U19" s="131" t="e">
        <f t="shared" ca="1" si="10"/>
        <v>#N/A</v>
      </c>
      <c r="V19" s="4">
        <f t="shared" ca="1" si="11"/>
        <v>0</v>
      </c>
      <c r="W19" s="4">
        <f t="shared" ca="1" si="12"/>
        <v>0</v>
      </c>
      <c r="X19" s="4">
        <f t="shared" ca="1" si="13"/>
        <v>0</v>
      </c>
      <c r="Y19" s="132" t="e">
        <f t="shared" ca="1" si="14"/>
        <v>#N/A</v>
      </c>
    </row>
    <row r="20" spans="2:25">
      <c r="B20" s="24" t="str">
        <f>IF('Consolidação Preventiva'!D12="","",'Consolidação Preventiva'!D12)</f>
        <v>CA104</v>
      </c>
      <c r="C20" s="24">
        <f>'Consolidação Preventiva'!E12</f>
        <v>250</v>
      </c>
      <c r="D20" s="128">
        <f>IF(OR(B20="",C20="50F"),NA(),'Consolidação Preventiva'!N12)</f>
        <v>44144</v>
      </c>
      <c r="E20" s="4">
        <f>IF(B20="","",'Consolidação Preventiva'!F12)</f>
        <v>0</v>
      </c>
      <c r="F20" s="4">
        <f>IF(B20="","",'Consolidação Preventiva'!H12)</f>
        <v>275</v>
      </c>
      <c r="G20" s="4">
        <f>IF(B20="","",'Consolidação Preventiva'!Q12)</f>
        <v>226</v>
      </c>
      <c r="H20" s="4">
        <f t="shared" si="15"/>
        <v>226</v>
      </c>
      <c r="I20" s="1">
        <f t="shared" si="16"/>
        <v>225</v>
      </c>
      <c r="J20" s="1">
        <f t="shared" si="17"/>
        <v>275</v>
      </c>
      <c r="L20" s="130" t="e">
        <f t="shared" si="18"/>
        <v>#N/A</v>
      </c>
      <c r="M20" s="1">
        <f t="shared" si="19"/>
        <v>226</v>
      </c>
      <c r="N20" s="1">
        <f t="shared" si="20"/>
        <v>225</v>
      </c>
      <c r="O20" s="1">
        <f t="shared" si="21"/>
        <v>275</v>
      </c>
      <c r="P20" s="130" t="str">
        <f t="shared" si="22"/>
        <v/>
      </c>
      <c r="Q20" s="130" t="str">
        <f t="shared" si="23"/>
        <v/>
      </c>
      <c r="S20" s="1">
        <f t="shared" si="24"/>
        <v>8</v>
      </c>
      <c r="T20" s="131">
        <f t="shared" ca="1" si="9"/>
        <v>44409</v>
      </c>
      <c r="U20" s="131" t="e">
        <f t="shared" ca="1" si="10"/>
        <v>#N/A</v>
      </c>
      <c r="V20" s="4">
        <f t="shared" ca="1" si="11"/>
        <v>0</v>
      </c>
      <c r="W20" s="4">
        <f t="shared" ca="1" si="12"/>
        <v>0</v>
      </c>
      <c r="X20" s="4">
        <f t="shared" ca="1" si="13"/>
        <v>0</v>
      </c>
      <c r="Y20" s="132" t="e">
        <f t="shared" ca="1" si="14"/>
        <v>#N/A</v>
      </c>
    </row>
    <row r="21" spans="2:25">
      <c r="B21" s="24" t="str">
        <f>IF('Consolidação Preventiva'!D13="","",'Consolidação Preventiva'!D13)</f>
        <v>CA101</v>
      </c>
      <c r="C21" s="24">
        <f>'Consolidação Preventiva'!E13</f>
        <v>1000</v>
      </c>
      <c r="D21" s="128">
        <f>IF(OR(B21="",C21="50F"),NA(),'Consolidação Preventiva'!N13)</f>
        <v>44152</v>
      </c>
      <c r="E21" s="4">
        <f>IF(B21="","",'Consolidação Preventiva'!F13)</f>
        <v>812</v>
      </c>
      <c r="F21" s="4">
        <f>IF(B21="","",'Consolidação Preventiva'!H13)</f>
        <v>1087</v>
      </c>
      <c r="G21" s="4">
        <f>IF(B21="","",'Consolidação Preventiva'!Q13)</f>
        <v>1080</v>
      </c>
      <c r="H21" s="4">
        <f t="shared" si="15"/>
        <v>268</v>
      </c>
      <c r="I21" s="1">
        <f t="shared" si="16"/>
        <v>225</v>
      </c>
      <c r="J21" s="1">
        <f t="shared" si="17"/>
        <v>275</v>
      </c>
      <c r="L21" s="130" t="e">
        <f t="shared" si="18"/>
        <v>#N/A</v>
      </c>
      <c r="M21" s="1">
        <f t="shared" si="19"/>
        <v>268</v>
      </c>
      <c r="N21" s="1">
        <f t="shared" si="20"/>
        <v>225</v>
      </c>
      <c r="O21" s="1">
        <f t="shared" si="21"/>
        <v>275</v>
      </c>
      <c r="P21" s="130" t="str">
        <f t="shared" si="22"/>
        <v/>
      </c>
      <c r="Q21" s="130" t="str">
        <f t="shared" si="23"/>
        <v/>
      </c>
      <c r="S21" s="1">
        <f t="shared" si="24"/>
        <v>9</v>
      </c>
      <c r="T21" s="131">
        <f t="shared" ca="1" si="9"/>
        <v>44440</v>
      </c>
      <c r="U21" s="131" t="e">
        <f t="shared" ca="1" si="10"/>
        <v>#N/A</v>
      </c>
      <c r="V21" s="4">
        <f t="shared" ca="1" si="11"/>
        <v>0</v>
      </c>
      <c r="W21" s="4">
        <f t="shared" ca="1" si="12"/>
        <v>0</v>
      </c>
      <c r="X21" s="4">
        <f t="shared" ca="1" si="13"/>
        <v>0</v>
      </c>
      <c r="Y21" s="132" t="e">
        <f t="shared" ca="1" si="14"/>
        <v>#N/A</v>
      </c>
    </row>
    <row r="22" spans="2:25">
      <c r="B22" s="24" t="str">
        <f>IF('Consolidação Preventiva'!D14="","",'Consolidação Preventiva'!D14)</f>
        <v>CA100</v>
      </c>
      <c r="C22" s="24">
        <f>'Consolidação Preventiva'!E14</f>
        <v>1000</v>
      </c>
      <c r="D22" s="128">
        <f>IF(OR(B22="",C22="50F"),NA(),'Consolidação Preventiva'!N14)</f>
        <v>44153</v>
      </c>
      <c r="E22" s="4">
        <f>IF(B22="","",'Consolidação Preventiva'!F14)</f>
        <v>736</v>
      </c>
      <c r="F22" s="4">
        <f>IF(B22="","",'Consolidação Preventiva'!H14)</f>
        <v>1011</v>
      </c>
      <c r="G22" s="4">
        <f>IF(B22="","",'Consolidação Preventiva'!Q14)</f>
        <v>1062</v>
      </c>
      <c r="H22" s="4">
        <f t="shared" si="15"/>
        <v>326</v>
      </c>
      <c r="I22" s="1">
        <f t="shared" si="16"/>
        <v>225</v>
      </c>
      <c r="J22" s="1">
        <f t="shared" si="17"/>
        <v>275</v>
      </c>
      <c r="L22" s="130" t="e">
        <f t="shared" si="18"/>
        <v>#N/A</v>
      </c>
      <c r="M22" s="1">
        <f t="shared" si="19"/>
        <v>326</v>
      </c>
      <c r="N22" s="1">
        <f t="shared" si="20"/>
        <v>225</v>
      </c>
      <c r="O22" s="1">
        <f t="shared" si="21"/>
        <v>275</v>
      </c>
      <c r="P22" s="130" t="str">
        <f t="shared" si="22"/>
        <v/>
      </c>
      <c r="Q22" s="130" t="str">
        <f t="shared" si="23"/>
        <v/>
      </c>
      <c r="S22" s="1">
        <f t="shared" si="24"/>
        <v>10</v>
      </c>
      <c r="T22" s="131">
        <f t="shared" ca="1" si="9"/>
        <v>44470</v>
      </c>
      <c r="U22" s="131" t="e">
        <f t="shared" ca="1" si="10"/>
        <v>#N/A</v>
      </c>
      <c r="V22" s="4">
        <f t="shared" ca="1" si="11"/>
        <v>0</v>
      </c>
      <c r="W22" s="4">
        <f t="shared" ca="1" si="12"/>
        <v>0</v>
      </c>
      <c r="X22" s="4">
        <f t="shared" ca="1" si="13"/>
        <v>0</v>
      </c>
      <c r="Y22" s="132" t="e">
        <f t="shared" ca="1" si="14"/>
        <v>#N/A</v>
      </c>
    </row>
    <row r="23" spans="2:25">
      <c r="B23" s="24" t="str">
        <f>IF('Consolidação Preventiva'!D15="","",'Consolidação Preventiva'!D15)</f>
        <v>CA103</v>
      </c>
      <c r="C23" s="24">
        <f>'Consolidação Preventiva'!E15</f>
        <v>250</v>
      </c>
      <c r="D23" s="128">
        <f>IF(OR(B23="",C23="50F"),NA(),'Consolidação Preventiva'!N15)</f>
        <v>44155</v>
      </c>
      <c r="E23" s="4">
        <f>IF(B23="","",'Consolidação Preventiva'!F15)</f>
        <v>0</v>
      </c>
      <c r="F23" s="4">
        <f>IF(B23="","",'Consolidação Preventiva'!H15)</f>
        <v>275</v>
      </c>
      <c r="G23" s="4">
        <f>IF(B23="","",'Consolidação Preventiva'!Q15)</f>
        <v>451</v>
      </c>
      <c r="H23" s="4">
        <f t="shared" si="15"/>
        <v>451</v>
      </c>
      <c r="I23" s="1">
        <f t="shared" si="16"/>
        <v>225</v>
      </c>
      <c r="J23" s="1">
        <f t="shared" si="17"/>
        <v>275</v>
      </c>
      <c r="L23" s="130" t="e">
        <f t="shared" si="18"/>
        <v>#N/A</v>
      </c>
      <c r="M23" s="1">
        <f t="shared" si="19"/>
        <v>451</v>
      </c>
      <c r="N23" s="1">
        <f t="shared" si="20"/>
        <v>225</v>
      </c>
      <c r="O23" s="1">
        <f t="shared" si="21"/>
        <v>275</v>
      </c>
      <c r="P23" s="130" t="str">
        <f t="shared" si="22"/>
        <v/>
      </c>
      <c r="Q23" s="130" t="str">
        <f t="shared" si="23"/>
        <v/>
      </c>
      <c r="S23" s="1">
        <f t="shared" si="24"/>
        <v>11</v>
      </c>
      <c r="T23" s="131">
        <f t="shared" ca="1" si="9"/>
        <v>44501</v>
      </c>
      <c r="U23" s="131" t="e">
        <f t="shared" ca="1" si="10"/>
        <v>#N/A</v>
      </c>
      <c r="V23" s="4">
        <f t="shared" ca="1" si="11"/>
        <v>0</v>
      </c>
      <c r="W23" s="4">
        <f t="shared" ca="1" si="12"/>
        <v>0</v>
      </c>
      <c r="X23" s="4">
        <f t="shared" ca="1" si="13"/>
        <v>0</v>
      </c>
      <c r="Y23" s="132" t="e">
        <f t="shared" ca="1" si="14"/>
        <v>#N/A</v>
      </c>
    </row>
    <row r="24" spans="2:25">
      <c r="B24" s="24" t="str">
        <f>IF('Consolidação Preventiva'!D16="","",'Consolidação Preventiva'!D16)</f>
        <v>CA102</v>
      </c>
      <c r="C24" s="24">
        <f>'Consolidação Preventiva'!E16</f>
        <v>500</v>
      </c>
      <c r="D24" s="128">
        <f>IF(OR(B24="",C24="50F"),NA(),'Consolidação Preventiva'!N16)</f>
        <v>44158</v>
      </c>
      <c r="E24" s="4">
        <f>IF(B24="","",'Consolidação Preventiva'!F16)</f>
        <v>213</v>
      </c>
      <c r="F24" s="4">
        <f>IF(B24="","",'Consolidação Preventiva'!H16)</f>
        <v>488</v>
      </c>
      <c r="G24" s="4">
        <f>IF(B24="","",'Consolidação Preventiva'!Q16)</f>
        <v>485</v>
      </c>
      <c r="H24" s="4">
        <f t="shared" si="15"/>
        <v>272</v>
      </c>
      <c r="I24" s="1">
        <f t="shared" si="16"/>
        <v>225</v>
      </c>
      <c r="J24" s="1">
        <f t="shared" si="17"/>
        <v>275</v>
      </c>
      <c r="L24" s="130" t="e">
        <f t="shared" si="18"/>
        <v>#N/A</v>
      </c>
      <c r="M24" s="1">
        <f t="shared" si="19"/>
        <v>272</v>
      </c>
      <c r="N24" s="1">
        <f t="shared" si="20"/>
        <v>225</v>
      </c>
      <c r="O24" s="1">
        <f t="shared" si="21"/>
        <v>275</v>
      </c>
      <c r="P24" s="130" t="str">
        <f t="shared" si="22"/>
        <v/>
      </c>
      <c r="Q24" s="130" t="str">
        <f t="shared" si="23"/>
        <v/>
      </c>
      <c r="S24" s="1">
        <f t="shared" si="24"/>
        <v>12</v>
      </c>
      <c r="T24" s="131">
        <f t="shared" ca="1" si="9"/>
        <v>44531</v>
      </c>
      <c r="U24" s="131" t="e">
        <f t="shared" ca="1" si="10"/>
        <v>#N/A</v>
      </c>
      <c r="V24" s="4">
        <f t="shared" ca="1" si="11"/>
        <v>0</v>
      </c>
      <c r="W24" s="4">
        <f t="shared" ca="1" si="12"/>
        <v>0</v>
      </c>
      <c r="X24" s="4">
        <f t="shared" ca="1" si="13"/>
        <v>0</v>
      </c>
      <c r="Y24" s="132" t="e">
        <f t="shared" ca="1" si="14"/>
        <v>#N/A</v>
      </c>
    </row>
    <row r="25" spans="2:25">
      <c r="B25" s="24" t="str">
        <f>IF('Consolidação Preventiva'!D17="","",'Consolidação Preventiva'!D17)</f>
        <v>CA104</v>
      </c>
      <c r="C25" s="24">
        <f>'Consolidação Preventiva'!E17</f>
        <v>500</v>
      </c>
      <c r="D25" s="128">
        <f>IF(OR(B25="",C25="50F"),NA(),'Consolidação Preventiva'!N17)</f>
        <v>44160</v>
      </c>
      <c r="E25" s="4">
        <f>IF(B25="","",'Consolidação Preventiva'!F17)</f>
        <v>226</v>
      </c>
      <c r="F25" s="4">
        <f>IF(B25="","",'Consolidação Preventiva'!H17)</f>
        <v>501</v>
      </c>
      <c r="G25" s="4">
        <f>IF(B25="","",'Consolidação Preventiva'!Q17)</f>
        <v>447</v>
      </c>
      <c r="H25" s="4">
        <f t="shared" si="15"/>
        <v>221</v>
      </c>
      <c r="I25" s="1">
        <f t="shared" si="16"/>
        <v>225</v>
      </c>
      <c r="J25" s="1">
        <f t="shared" si="17"/>
        <v>275</v>
      </c>
      <c r="L25" s="130" t="e">
        <f t="shared" si="18"/>
        <v>#N/A</v>
      </c>
      <c r="M25" s="1">
        <f t="shared" si="19"/>
        <v>221</v>
      </c>
      <c r="N25" s="1">
        <f t="shared" si="20"/>
        <v>225</v>
      </c>
      <c r="O25" s="1">
        <f t="shared" si="21"/>
        <v>275</v>
      </c>
      <c r="P25" s="130" t="str">
        <f t="shared" si="22"/>
        <v/>
      </c>
      <c r="Q25" s="130" t="str">
        <f t="shared" si="23"/>
        <v/>
      </c>
      <c r="S25" s="1">
        <f t="shared" si="24"/>
        <v>13</v>
      </c>
      <c r="T25" s="131">
        <f t="shared" ca="1" si="9"/>
        <v>44562</v>
      </c>
      <c r="U25" s="131">
        <f t="shared" ca="1" si="10"/>
        <v>44562</v>
      </c>
      <c r="V25" s="4">
        <f t="shared" ca="1" si="11"/>
        <v>10</v>
      </c>
      <c r="W25" s="4">
        <f t="shared" ca="1" si="12"/>
        <v>4</v>
      </c>
      <c r="X25" s="4">
        <f t="shared" ca="1" si="13"/>
        <v>6</v>
      </c>
      <c r="Y25" s="132">
        <f t="shared" ca="1" si="14"/>
        <v>0.4</v>
      </c>
    </row>
    <row r="26" spans="2:25">
      <c r="B26" s="24" t="str">
        <f>IF('Consolidação Preventiva'!D18="","",'Consolidação Preventiva'!D18)</f>
        <v>CA101</v>
      </c>
      <c r="C26" s="24">
        <f>'Consolidação Preventiva'!E18</f>
        <v>250</v>
      </c>
      <c r="D26" s="128">
        <f>IF(OR(B26="",C26="50F"),NA(),'Consolidação Preventiva'!N18)</f>
        <v>44167</v>
      </c>
      <c r="E26" s="4">
        <f>IF(B26="","",'Consolidação Preventiva'!F18)</f>
        <v>1080</v>
      </c>
      <c r="F26" s="4">
        <f>IF(B26="","",'Consolidação Preventiva'!H18)</f>
        <v>1355</v>
      </c>
      <c r="G26" s="4">
        <f>IF(B26="","",'Consolidação Preventiva'!Q18)</f>
        <v>1315</v>
      </c>
      <c r="H26" s="4">
        <f t="shared" si="15"/>
        <v>235</v>
      </c>
      <c r="I26" s="1">
        <f t="shared" si="16"/>
        <v>225</v>
      </c>
      <c r="J26" s="1">
        <f t="shared" si="17"/>
        <v>275</v>
      </c>
      <c r="L26" s="130" t="e">
        <f t="shared" si="18"/>
        <v>#N/A</v>
      </c>
      <c r="M26" s="1">
        <f t="shared" si="19"/>
        <v>235</v>
      </c>
      <c r="N26" s="1">
        <f t="shared" si="20"/>
        <v>225</v>
      </c>
      <c r="O26" s="1">
        <f t="shared" si="21"/>
        <v>275</v>
      </c>
      <c r="P26" s="130" t="str">
        <f t="shared" si="22"/>
        <v/>
      </c>
      <c r="Q26" s="130" t="str">
        <f t="shared" si="23"/>
        <v/>
      </c>
      <c r="S26" s="1">
        <f t="shared" si="24"/>
        <v>14</v>
      </c>
      <c r="T26" s="131">
        <f t="shared" ca="1" si="9"/>
        <v>44593</v>
      </c>
      <c r="U26" s="131">
        <f t="shared" ca="1" si="10"/>
        <v>44593</v>
      </c>
      <c r="V26" s="4">
        <f t="shared" ca="1" si="11"/>
        <v>9</v>
      </c>
      <c r="W26" s="4">
        <f t="shared" ca="1" si="12"/>
        <v>4</v>
      </c>
      <c r="X26" s="4">
        <f t="shared" ca="1" si="13"/>
        <v>5</v>
      </c>
      <c r="Y26" s="132">
        <f t="shared" ca="1" si="14"/>
        <v>0.44444444444444442</v>
      </c>
    </row>
    <row r="27" spans="2:25">
      <c r="B27" s="24" t="str">
        <f>IF('Consolidação Preventiva'!D19="","",'Consolidação Preventiva'!D19)</f>
        <v>CA103</v>
      </c>
      <c r="C27" s="24">
        <f>'Consolidação Preventiva'!E19</f>
        <v>500</v>
      </c>
      <c r="D27" s="128">
        <f>IF(OR(B27="",C27="50F"),NA(),'Consolidação Preventiva'!N19)</f>
        <v>44174</v>
      </c>
      <c r="E27" s="4">
        <f>IF(B27="","",'Consolidação Preventiva'!F19)</f>
        <v>451</v>
      </c>
      <c r="F27" s="4">
        <f>IF(B27="","",'Consolidação Preventiva'!H19)</f>
        <v>726</v>
      </c>
      <c r="G27" s="4">
        <f>IF(B27="","",'Consolidação Preventiva'!Q19)</f>
        <v>752</v>
      </c>
      <c r="H27" s="4">
        <f t="shared" si="15"/>
        <v>301</v>
      </c>
      <c r="I27" s="1">
        <f t="shared" si="16"/>
        <v>225</v>
      </c>
      <c r="J27" s="1">
        <f t="shared" si="17"/>
        <v>275</v>
      </c>
      <c r="L27" s="130" t="e">
        <f t="shared" si="18"/>
        <v>#N/A</v>
      </c>
      <c r="M27" s="1">
        <f t="shared" si="19"/>
        <v>301</v>
      </c>
      <c r="N27" s="1">
        <f t="shared" si="20"/>
        <v>225</v>
      </c>
      <c r="O27" s="1">
        <f t="shared" si="21"/>
        <v>275</v>
      </c>
      <c r="P27" s="130" t="str">
        <f t="shared" si="22"/>
        <v/>
      </c>
      <c r="Q27" s="130" t="str">
        <f t="shared" si="23"/>
        <v/>
      </c>
      <c r="S27" s="1">
        <f t="shared" si="24"/>
        <v>15</v>
      </c>
      <c r="T27" s="131">
        <f t="shared" ca="1" si="9"/>
        <v>44621</v>
      </c>
      <c r="U27" s="131">
        <f t="shared" ca="1" si="10"/>
        <v>44621</v>
      </c>
      <c r="V27" s="4">
        <f t="shared" ca="1" si="11"/>
        <v>10</v>
      </c>
      <c r="W27" s="4">
        <f t="shared" ca="1" si="12"/>
        <v>3</v>
      </c>
      <c r="X27" s="4">
        <f t="shared" ca="1" si="13"/>
        <v>7</v>
      </c>
      <c r="Y27" s="132">
        <f t="shared" ca="1" si="14"/>
        <v>0.3</v>
      </c>
    </row>
    <row r="28" spans="2:25">
      <c r="B28" s="24" t="str">
        <f>IF('Consolidação Preventiva'!D20="","",'Consolidação Preventiva'!D20)</f>
        <v>CA100</v>
      </c>
      <c r="C28" s="24">
        <f>'Consolidação Preventiva'!E20</f>
        <v>250</v>
      </c>
      <c r="D28" s="128">
        <f>IF(OR(B28="",C28="50F"),NA(),'Consolidação Preventiva'!N20)</f>
        <v>44169</v>
      </c>
      <c r="E28" s="4">
        <f>IF(B28="","",'Consolidação Preventiva'!F20)</f>
        <v>1062</v>
      </c>
      <c r="F28" s="4">
        <f>IF(B28="","",'Consolidação Preventiva'!H20)</f>
        <v>1337</v>
      </c>
      <c r="G28" s="4">
        <f>IF(B28="","",'Consolidação Preventiva'!Q20)</f>
        <v>1277</v>
      </c>
      <c r="H28" s="4">
        <f t="shared" si="15"/>
        <v>215</v>
      </c>
      <c r="I28" s="1">
        <f t="shared" si="16"/>
        <v>225</v>
      </c>
      <c r="J28" s="1">
        <f t="shared" si="17"/>
        <v>275</v>
      </c>
      <c r="L28" s="130" t="e">
        <f t="shared" si="18"/>
        <v>#N/A</v>
      </c>
      <c r="M28" s="1">
        <f t="shared" si="19"/>
        <v>215</v>
      </c>
      <c r="N28" s="1">
        <f t="shared" si="20"/>
        <v>225</v>
      </c>
      <c r="O28" s="1">
        <f t="shared" si="21"/>
        <v>275</v>
      </c>
      <c r="P28" s="130" t="str">
        <f t="shared" si="22"/>
        <v/>
      </c>
      <c r="Q28" s="130" t="str">
        <f t="shared" si="23"/>
        <v/>
      </c>
      <c r="S28" s="1">
        <f t="shared" si="24"/>
        <v>16</v>
      </c>
      <c r="T28" s="131">
        <f t="shared" ca="1" si="9"/>
        <v>44652</v>
      </c>
      <c r="U28" s="131">
        <f t="shared" ca="1" si="10"/>
        <v>44652</v>
      </c>
      <c r="V28" s="4">
        <f t="shared" ca="1" si="11"/>
        <v>10</v>
      </c>
      <c r="W28" s="4">
        <f t="shared" ca="1" si="12"/>
        <v>2</v>
      </c>
      <c r="X28" s="4">
        <f t="shared" ca="1" si="13"/>
        <v>8</v>
      </c>
      <c r="Y28" s="132">
        <f t="shared" ca="1" si="14"/>
        <v>0.2</v>
      </c>
    </row>
    <row r="29" spans="2:25">
      <c r="B29" s="24" t="str">
        <f>IF('Consolidação Preventiva'!D21="","",'Consolidação Preventiva'!D21)</f>
        <v>CA102</v>
      </c>
      <c r="C29" s="24">
        <f>'Consolidação Preventiva'!E21</f>
        <v>250</v>
      </c>
      <c r="D29" s="128">
        <f>IF(OR(B29="",C29="50F"),NA(),'Consolidação Preventiva'!N21)</f>
        <v>44175</v>
      </c>
      <c r="E29" s="4">
        <f>IF(B29="","",'Consolidação Preventiva'!F21)</f>
        <v>485</v>
      </c>
      <c r="F29" s="4">
        <f>IF(B29="","",'Consolidação Preventiva'!H21)</f>
        <v>760</v>
      </c>
      <c r="G29" s="4">
        <f>IF(B29="","",'Consolidação Preventiva'!Q21)</f>
        <v>664</v>
      </c>
      <c r="H29" s="4">
        <f t="shared" si="15"/>
        <v>179</v>
      </c>
      <c r="I29" s="1">
        <f t="shared" si="16"/>
        <v>225</v>
      </c>
      <c r="J29" s="1">
        <f t="shared" si="17"/>
        <v>275</v>
      </c>
      <c r="L29" s="130" t="e">
        <f t="shared" si="18"/>
        <v>#N/A</v>
      </c>
      <c r="M29" s="1">
        <f t="shared" si="19"/>
        <v>179</v>
      </c>
      <c r="N29" s="1">
        <f t="shared" si="20"/>
        <v>225</v>
      </c>
      <c r="O29" s="1">
        <f t="shared" si="21"/>
        <v>275</v>
      </c>
      <c r="P29" s="130" t="str">
        <f t="shared" si="22"/>
        <v/>
      </c>
      <c r="Q29" s="130" t="str">
        <f t="shared" si="23"/>
        <v/>
      </c>
      <c r="S29" s="1">
        <f t="shared" si="24"/>
        <v>17</v>
      </c>
      <c r="T29" s="131">
        <f t="shared" ca="1" si="9"/>
        <v>44682</v>
      </c>
      <c r="U29" s="131">
        <f t="shared" ca="1" si="10"/>
        <v>44682</v>
      </c>
      <c r="V29" s="4">
        <f t="shared" ca="1" si="11"/>
        <v>9</v>
      </c>
      <c r="W29" s="4">
        <f t="shared" ca="1" si="12"/>
        <v>4</v>
      </c>
      <c r="X29" s="4">
        <f t="shared" ca="1" si="13"/>
        <v>5</v>
      </c>
      <c r="Y29" s="132">
        <f t="shared" ca="1" si="14"/>
        <v>0.44444444444444442</v>
      </c>
    </row>
    <row r="30" spans="2:25">
      <c r="B30" s="24" t="str">
        <f>IF('Consolidação Preventiva'!D22="","",'Consolidação Preventiva'!D22)</f>
        <v>CA104</v>
      </c>
      <c r="C30" s="24">
        <f>'Consolidação Preventiva'!E22</f>
        <v>250</v>
      </c>
      <c r="D30" s="128">
        <f>IF(OR(B30="",C30="50F"),NA(),'Consolidação Preventiva'!N22)</f>
        <v>44176</v>
      </c>
      <c r="E30" s="4">
        <f>IF(B30="","",'Consolidação Preventiva'!F22)</f>
        <v>447</v>
      </c>
      <c r="F30" s="4">
        <f>IF(B30="","",'Consolidação Preventiva'!H22)</f>
        <v>722</v>
      </c>
      <c r="G30" s="4">
        <f>IF(B30="","",'Consolidação Preventiva'!Q22)</f>
        <v>681</v>
      </c>
      <c r="H30" s="4">
        <f t="shared" si="15"/>
        <v>234</v>
      </c>
      <c r="I30" s="1">
        <f t="shared" si="16"/>
        <v>225</v>
      </c>
      <c r="J30" s="1">
        <f t="shared" si="17"/>
        <v>275</v>
      </c>
      <c r="L30" s="130" t="e">
        <f t="shared" si="18"/>
        <v>#N/A</v>
      </c>
      <c r="M30" s="1">
        <f t="shared" si="19"/>
        <v>234</v>
      </c>
      <c r="N30" s="1">
        <f t="shared" si="20"/>
        <v>225</v>
      </c>
      <c r="O30" s="1">
        <f t="shared" si="21"/>
        <v>275</v>
      </c>
      <c r="P30" s="130" t="str">
        <f t="shared" si="22"/>
        <v/>
      </c>
      <c r="Q30" s="130" t="str">
        <f t="shared" si="23"/>
        <v/>
      </c>
      <c r="S30" s="1">
        <f t="shared" si="24"/>
        <v>18</v>
      </c>
      <c r="T30" s="131">
        <f t="shared" ca="1" si="9"/>
        <v>44713</v>
      </c>
      <c r="U30" s="131">
        <f t="shared" ca="1" si="10"/>
        <v>44713</v>
      </c>
      <c r="V30" s="4">
        <f t="shared" ca="1" si="11"/>
        <v>10</v>
      </c>
      <c r="W30" s="4">
        <f t="shared" ca="1" si="12"/>
        <v>4</v>
      </c>
      <c r="X30" s="4">
        <f t="shared" ca="1" si="13"/>
        <v>6</v>
      </c>
      <c r="Y30" s="132">
        <f t="shared" ca="1" si="14"/>
        <v>0.4</v>
      </c>
    </row>
    <row r="31" spans="2:25">
      <c r="B31" s="24" t="str">
        <f>IF('Consolidação Preventiva'!D23="","",'Consolidação Preventiva'!D23)</f>
        <v>CA101</v>
      </c>
      <c r="C31" s="24">
        <f>'Consolidação Preventiva'!E23</f>
        <v>500</v>
      </c>
      <c r="D31" s="128">
        <f>IF(OR(B31="",C31="50F"),NA(),'Consolidação Preventiva'!N23)</f>
        <v>44181</v>
      </c>
      <c r="E31" s="4">
        <f>IF(B31="","",'Consolidação Preventiva'!F23)</f>
        <v>1315</v>
      </c>
      <c r="F31" s="4">
        <f>IF(B31="","",'Consolidação Preventiva'!H23)</f>
        <v>1590</v>
      </c>
      <c r="G31" s="4">
        <f>IF(B31="","",'Consolidação Preventiva'!Q23)</f>
        <v>1525</v>
      </c>
      <c r="H31" s="4">
        <f t="shared" si="15"/>
        <v>210</v>
      </c>
      <c r="I31" s="1">
        <f t="shared" si="16"/>
        <v>225</v>
      </c>
      <c r="J31" s="1">
        <f t="shared" si="17"/>
        <v>275</v>
      </c>
      <c r="L31" s="130" t="e">
        <f t="shared" si="18"/>
        <v>#N/A</v>
      </c>
      <c r="M31" s="1">
        <f t="shared" si="19"/>
        <v>210</v>
      </c>
      <c r="N31" s="1">
        <f t="shared" si="20"/>
        <v>225</v>
      </c>
      <c r="O31" s="1">
        <f t="shared" si="21"/>
        <v>275</v>
      </c>
      <c r="P31" s="130" t="str">
        <f t="shared" si="22"/>
        <v/>
      </c>
      <c r="Q31" s="130" t="str">
        <f t="shared" si="23"/>
        <v/>
      </c>
      <c r="S31" s="1">
        <f t="shared" si="24"/>
        <v>19</v>
      </c>
      <c r="T31" s="131">
        <f t="shared" ca="1" si="9"/>
        <v>44743</v>
      </c>
      <c r="U31" s="131">
        <f t="shared" ca="1" si="10"/>
        <v>44743</v>
      </c>
      <c r="V31" s="4">
        <f t="shared" ca="1" si="11"/>
        <v>9</v>
      </c>
      <c r="W31" s="4">
        <f t="shared" ca="1" si="12"/>
        <v>2</v>
      </c>
      <c r="X31" s="4">
        <f t="shared" ca="1" si="13"/>
        <v>7</v>
      </c>
      <c r="Y31" s="132">
        <f t="shared" ca="1" si="14"/>
        <v>0.22222222222222221</v>
      </c>
    </row>
    <row r="32" spans="2:25">
      <c r="B32" s="24" t="str">
        <f>IF('Consolidação Preventiva'!D24="","",'Consolidação Preventiva'!D24)</f>
        <v>CA100</v>
      </c>
      <c r="C32" s="24">
        <f>'Consolidação Preventiva'!E24</f>
        <v>500</v>
      </c>
      <c r="D32" s="128">
        <f>IF(OR(B32="",C32="50F"),NA(),'Consolidação Preventiva'!N24)</f>
        <v>44182</v>
      </c>
      <c r="E32" s="4">
        <f>IF(B32="","",'Consolidação Preventiva'!F24)</f>
        <v>1277</v>
      </c>
      <c r="F32" s="4">
        <f>IF(B32="","",'Consolidação Preventiva'!H24)</f>
        <v>1552</v>
      </c>
      <c r="G32" s="4">
        <f>IF(B32="","",'Consolidação Preventiva'!Q24)</f>
        <v>1457</v>
      </c>
      <c r="H32" s="4">
        <f t="shared" si="15"/>
        <v>180</v>
      </c>
      <c r="I32" s="1">
        <f t="shared" si="16"/>
        <v>225</v>
      </c>
      <c r="J32" s="1">
        <f t="shared" si="17"/>
        <v>275</v>
      </c>
      <c r="L32" s="130" t="e">
        <f t="shared" si="18"/>
        <v>#N/A</v>
      </c>
      <c r="M32" s="1">
        <f t="shared" si="19"/>
        <v>180</v>
      </c>
      <c r="N32" s="1">
        <f t="shared" si="20"/>
        <v>225</v>
      </c>
      <c r="O32" s="1">
        <f t="shared" si="21"/>
        <v>275</v>
      </c>
      <c r="P32" s="130" t="str">
        <f t="shared" si="22"/>
        <v/>
      </c>
      <c r="Q32" s="130" t="str">
        <f t="shared" si="23"/>
        <v/>
      </c>
      <c r="S32" s="1">
        <f t="shared" si="24"/>
        <v>20</v>
      </c>
      <c r="T32" s="131">
        <f t="shared" ca="1" si="9"/>
        <v>44774</v>
      </c>
      <c r="U32" s="131">
        <f t="shared" ca="1" si="10"/>
        <v>44774</v>
      </c>
      <c r="V32" s="4">
        <f t="shared" ca="1" si="11"/>
        <v>8</v>
      </c>
      <c r="W32" s="4">
        <f t="shared" ca="1" si="12"/>
        <v>2</v>
      </c>
      <c r="X32" s="4">
        <f t="shared" ca="1" si="13"/>
        <v>6</v>
      </c>
      <c r="Y32" s="132">
        <f t="shared" ca="1" si="14"/>
        <v>0.25</v>
      </c>
    </row>
    <row r="33" spans="2:25">
      <c r="B33" s="24" t="str">
        <f>IF('Consolidação Preventiva'!D25="","",'Consolidação Preventiva'!D25)</f>
        <v>CA103</v>
      </c>
      <c r="C33" s="24">
        <f>'Consolidação Preventiva'!E25</f>
        <v>250</v>
      </c>
      <c r="D33" s="128">
        <f>IF(OR(B33="",C33="50F"),NA(),'Consolidação Preventiva'!N25)</f>
        <v>44193</v>
      </c>
      <c r="E33" s="4">
        <f>IF(B33="","",'Consolidação Preventiva'!F25)</f>
        <v>752</v>
      </c>
      <c r="F33" s="4">
        <f>IF(B33="","",'Consolidação Preventiva'!H25)</f>
        <v>1027</v>
      </c>
      <c r="G33" s="4">
        <f>IF(B33="","",'Consolidação Preventiva'!Q25)</f>
        <v>1014</v>
      </c>
      <c r="H33" s="4">
        <f t="shared" si="15"/>
        <v>262</v>
      </c>
      <c r="I33" s="1">
        <f t="shared" si="16"/>
        <v>225</v>
      </c>
      <c r="J33" s="1">
        <f t="shared" si="17"/>
        <v>275</v>
      </c>
      <c r="L33" s="130" t="e">
        <f t="shared" si="18"/>
        <v>#N/A</v>
      </c>
      <c r="M33" s="1">
        <f t="shared" si="19"/>
        <v>262</v>
      </c>
      <c r="N33" s="1">
        <f t="shared" si="20"/>
        <v>225</v>
      </c>
      <c r="O33" s="1">
        <f t="shared" si="21"/>
        <v>275</v>
      </c>
      <c r="P33" s="130" t="str">
        <f t="shared" si="22"/>
        <v/>
      </c>
      <c r="Q33" s="130" t="str">
        <f t="shared" si="23"/>
        <v/>
      </c>
      <c r="S33" s="1">
        <f t="shared" si="24"/>
        <v>21</v>
      </c>
      <c r="T33" s="131">
        <f t="shared" ca="1" si="9"/>
        <v>44805</v>
      </c>
      <c r="U33" s="131">
        <f t="shared" ca="1" si="10"/>
        <v>44805</v>
      </c>
      <c r="V33" s="4">
        <f t="shared" ca="1" si="11"/>
        <v>12</v>
      </c>
      <c r="W33" s="4">
        <f t="shared" ca="1" si="12"/>
        <v>3</v>
      </c>
      <c r="X33" s="4">
        <f t="shared" ca="1" si="13"/>
        <v>9</v>
      </c>
      <c r="Y33" s="132">
        <f t="shared" ca="1" si="14"/>
        <v>0.25</v>
      </c>
    </row>
    <row r="34" spans="2:25">
      <c r="B34" s="24" t="str">
        <f>IF('Consolidação Preventiva'!D26="","",'Consolidação Preventiva'!D26)</f>
        <v>CA102</v>
      </c>
      <c r="C34" s="24">
        <f>'Consolidação Preventiva'!E26</f>
        <v>1000</v>
      </c>
      <c r="D34" s="128">
        <f>IF(OR(B34="",C34="50F"),NA(),'Consolidação Preventiva'!N26)</f>
        <v>44194</v>
      </c>
      <c r="E34" s="4">
        <f>IF(B34="","",'Consolidação Preventiva'!F26)</f>
        <v>664</v>
      </c>
      <c r="F34" s="4">
        <f>IF(B34="","",'Consolidação Preventiva'!H26)</f>
        <v>939</v>
      </c>
      <c r="G34" s="4">
        <f>IF(B34="","",'Consolidação Preventiva'!Q26)</f>
        <v>939</v>
      </c>
      <c r="H34" s="4">
        <f t="shared" si="15"/>
        <v>275</v>
      </c>
      <c r="I34" s="1">
        <f t="shared" si="16"/>
        <v>225</v>
      </c>
      <c r="J34" s="1">
        <f t="shared" si="17"/>
        <v>275</v>
      </c>
      <c r="L34" s="130" t="e">
        <f t="shared" si="18"/>
        <v>#N/A</v>
      </c>
      <c r="M34" s="1">
        <f t="shared" si="19"/>
        <v>275</v>
      </c>
      <c r="N34" s="1">
        <f t="shared" si="20"/>
        <v>225</v>
      </c>
      <c r="O34" s="1">
        <f t="shared" si="21"/>
        <v>275</v>
      </c>
      <c r="P34" s="130" t="str">
        <f t="shared" si="22"/>
        <v/>
      </c>
      <c r="Q34" s="130" t="str">
        <f t="shared" si="23"/>
        <v/>
      </c>
      <c r="S34" s="1">
        <f t="shared" si="24"/>
        <v>22</v>
      </c>
      <c r="T34" s="131">
        <f t="shared" ca="1" si="9"/>
        <v>44835</v>
      </c>
      <c r="U34" s="131">
        <f t="shared" ca="1" si="10"/>
        <v>44835</v>
      </c>
      <c r="V34" s="4">
        <f t="shared" ca="1" si="11"/>
        <v>8</v>
      </c>
      <c r="W34" s="4">
        <f t="shared" ca="1" si="12"/>
        <v>3</v>
      </c>
      <c r="X34" s="4">
        <f t="shared" ca="1" si="13"/>
        <v>5</v>
      </c>
      <c r="Y34" s="132">
        <f t="shared" ca="1" si="14"/>
        <v>0.375</v>
      </c>
    </row>
    <row r="35" spans="2:25">
      <c r="B35" s="24" t="str">
        <f>IF('Consolidação Preventiva'!D27="","",'Consolidação Preventiva'!D27)</f>
        <v>CA104</v>
      </c>
      <c r="C35" s="24">
        <f>'Consolidação Preventiva'!E27</f>
        <v>1000</v>
      </c>
      <c r="D35" s="128">
        <f>IF(OR(B35="",C35="50F"),NA(),'Consolidação Preventiva'!N27)</f>
        <v>44195</v>
      </c>
      <c r="E35" s="4">
        <f>IF(B35="","",'Consolidação Preventiva'!F27)</f>
        <v>681</v>
      </c>
      <c r="F35" s="4">
        <f>IF(B35="","",'Consolidação Preventiva'!H27)</f>
        <v>956</v>
      </c>
      <c r="G35" s="4">
        <f>IF(B35="","",'Consolidação Preventiva'!Q27)</f>
        <v>950</v>
      </c>
      <c r="H35" s="4">
        <f t="shared" si="15"/>
        <v>269</v>
      </c>
      <c r="I35" s="1">
        <f t="shared" si="16"/>
        <v>225</v>
      </c>
      <c r="J35" s="1">
        <f t="shared" si="17"/>
        <v>275</v>
      </c>
      <c r="L35" s="130" t="e">
        <f t="shared" si="18"/>
        <v>#N/A</v>
      </c>
      <c r="M35" s="1">
        <f t="shared" si="19"/>
        <v>269</v>
      </c>
      <c r="N35" s="1">
        <f t="shared" si="20"/>
        <v>225</v>
      </c>
      <c r="O35" s="1">
        <f t="shared" si="21"/>
        <v>275</v>
      </c>
      <c r="P35" s="130" t="str">
        <f t="shared" si="22"/>
        <v/>
      </c>
      <c r="Q35" s="130" t="str">
        <f t="shared" si="23"/>
        <v/>
      </c>
      <c r="S35" s="1">
        <f t="shared" si="24"/>
        <v>23</v>
      </c>
      <c r="T35" s="131">
        <f t="shared" ca="1" si="9"/>
        <v>44866</v>
      </c>
      <c r="U35" s="131">
        <f t="shared" ca="1" si="10"/>
        <v>44866</v>
      </c>
      <c r="V35" s="4">
        <f t="shared" ca="1" si="11"/>
        <v>8</v>
      </c>
      <c r="W35" s="4">
        <f t="shared" ca="1" si="12"/>
        <v>1</v>
      </c>
      <c r="X35" s="4">
        <f t="shared" ca="1" si="13"/>
        <v>7</v>
      </c>
      <c r="Y35" s="132">
        <f t="shared" ca="1" si="14"/>
        <v>0.125</v>
      </c>
    </row>
    <row r="36" spans="2:25">
      <c r="B36" s="24" t="str">
        <f>IF('Consolidação Preventiva'!D28="","",'Consolidação Preventiva'!D28)</f>
        <v>CA101</v>
      </c>
      <c r="C36" s="24">
        <f>'Consolidação Preventiva'!E28</f>
        <v>250</v>
      </c>
      <c r="D36" s="128">
        <f>IF(OR(B36="",C36="50F"),NA(),'Consolidação Preventiva'!N28)</f>
        <v>44201</v>
      </c>
      <c r="E36" s="4">
        <f>IF(B36="","",'Consolidação Preventiva'!F28)</f>
        <v>1525</v>
      </c>
      <c r="F36" s="4">
        <f>IF(B36="","",'Consolidação Preventiva'!H28)</f>
        <v>1800</v>
      </c>
      <c r="G36" s="4">
        <f>IF(B36="","",'Consolidação Preventiva'!Q28)</f>
        <v>1772</v>
      </c>
      <c r="H36" s="4">
        <f t="shared" si="15"/>
        <v>247</v>
      </c>
      <c r="I36" s="1">
        <f t="shared" si="16"/>
        <v>225</v>
      </c>
      <c r="J36" s="1">
        <f t="shared" si="17"/>
        <v>275</v>
      </c>
      <c r="L36" s="130" t="e">
        <f t="shared" si="18"/>
        <v>#N/A</v>
      </c>
      <c r="M36" s="1">
        <f t="shared" si="19"/>
        <v>247</v>
      </c>
      <c r="N36" s="1">
        <f t="shared" si="20"/>
        <v>225</v>
      </c>
      <c r="O36" s="1">
        <f t="shared" si="21"/>
        <v>275</v>
      </c>
      <c r="P36" s="130" t="str">
        <f t="shared" si="22"/>
        <v/>
      </c>
      <c r="Q36" s="130" t="str">
        <f t="shared" si="23"/>
        <v/>
      </c>
      <c r="S36" s="1">
        <f t="shared" si="24"/>
        <v>24</v>
      </c>
      <c r="T36" s="131">
        <f t="shared" ca="1" si="9"/>
        <v>44896</v>
      </c>
      <c r="U36" s="131">
        <f t="shared" ca="1" si="10"/>
        <v>44896</v>
      </c>
      <c r="V36" s="4">
        <f t="shared" ca="1" si="11"/>
        <v>7</v>
      </c>
      <c r="W36" s="4">
        <f t="shared" ca="1" si="12"/>
        <v>1</v>
      </c>
      <c r="X36" s="4">
        <f t="shared" ca="1" si="13"/>
        <v>6</v>
      </c>
      <c r="Y36" s="132">
        <f t="shared" ca="1" si="14"/>
        <v>0.14285714285714285</v>
      </c>
    </row>
    <row r="37" spans="2:25">
      <c r="B37" s="24" t="str">
        <f>IF('Consolidação Preventiva'!D29="","",'Consolidação Preventiva'!D29)</f>
        <v>CA100</v>
      </c>
      <c r="C37" s="24">
        <f>'Consolidação Preventiva'!E29</f>
        <v>250</v>
      </c>
      <c r="D37" s="128">
        <f>IF(OR(B37="",C37="50F"),NA(),'Consolidação Preventiva'!N29)</f>
        <v>44203</v>
      </c>
      <c r="E37" s="4">
        <f>IF(B37="","",'Consolidação Preventiva'!F29)</f>
        <v>1457</v>
      </c>
      <c r="F37" s="4">
        <f>IF(B37="","",'Consolidação Preventiva'!H29)</f>
        <v>1732</v>
      </c>
      <c r="G37" s="4">
        <f>IF(B37="","",'Consolidação Preventiva'!Q29)</f>
        <v>1721</v>
      </c>
      <c r="H37" s="4">
        <f t="shared" si="15"/>
        <v>264</v>
      </c>
      <c r="I37" s="1">
        <f t="shared" si="16"/>
        <v>225</v>
      </c>
      <c r="J37" s="1">
        <f t="shared" si="17"/>
        <v>275</v>
      </c>
      <c r="L37" s="130" t="e">
        <f t="shared" si="18"/>
        <v>#N/A</v>
      </c>
      <c r="M37" s="1">
        <f t="shared" si="19"/>
        <v>264</v>
      </c>
      <c r="N37" s="1">
        <f t="shared" si="20"/>
        <v>225</v>
      </c>
      <c r="O37" s="1">
        <f t="shared" si="21"/>
        <v>275</v>
      </c>
      <c r="P37" s="130" t="str">
        <f t="shared" si="22"/>
        <v/>
      </c>
      <c r="Q37" s="130" t="str">
        <f t="shared" si="23"/>
        <v/>
      </c>
      <c r="S37" s="1">
        <f t="shared" si="24"/>
        <v>25</v>
      </c>
      <c r="T37" s="131">
        <f t="shared" ca="1" si="9"/>
        <v>44927</v>
      </c>
      <c r="U37" s="131">
        <f t="shared" ca="1" si="10"/>
        <v>44927</v>
      </c>
      <c r="V37" s="4">
        <f t="shared" ca="1" si="11"/>
        <v>8</v>
      </c>
      <c r="W37" s="4">
        <f t="shared" ca="1" si="12"/>
        <v>1</v>
      </c>
      <c r="X37" s="4">
        <f t="shared" ca="1" si="13"/>
        <v>7</v>
      </c>
      <c r="Y37" s="132">
        <f t="shared" ca="1" si="14"/>
        <v>0.125</v>
      </c>
    </row>
    <row r="38" spans="2:25">
      <c r="B38" s="24" t="str">
        <f>IF('Consolidação Preventiva'!D30="","",'Consolidação Preventiva'!D30)</f>
        <v>CA103</v>
      </c>
      <c r="C38" s="24">
        <f>'Consolidação Preventiva'!E30</f>
        <v>1000</v>
      </c>
      <c r="D38" s="128">
        <f>IF(OR(B38="",C38="50F"),NA(),'Consolidação Preventiva'!N30)</f>
        <v>44207</v>
      </c>
      <c r="E38" s="4">
        <f>IF(B38="","",'Consolidação Preventiva'!F30)</f>
        <v>1014</v>
      </c>
      <c r="F38" s="4">
        <f>IF(B38="","",'Consolidação Preventiva'!H30)</f>
        <v>1289</v>
      </c>
      <c r="G38" s="4">
        <f>IF(B38="","",'Consolidação Preventiva'!Q30)</f>
        <v>1222</v>
      </c>
      <c r="H38" s="4">
        <f t="shared" si="15"/>
        <v>208</v>
      </c>
      <c r="I38" s="1">
        <f t="shared" si="16"/>
        <v>225</v>
      </c>
      <c r="J38" s="1">
        <f t="shared" si="17"/>
        <v>275</v>
      </c>
      <c r="L38" s="130" t="e">
        <f t="shared" si="18"/>
        <v>#N/A</v>
      </c>
      <c r="M38" s="1">
        <f t="shared" si="19"/>
        <v>208</v>
      </c>
      <c r="N38" s="1">
        <f t="shared" si="20"/>
        <v>225</v>
      </c>
      <c r="O38" s="1">
        <f t="shared" si="21"/>
        <v>275</v>
      </c>
      <c r="P38" s="130" t="str">
        <f t="shared" si="22"/>
        <v/>
      </c>
      <c r="Q38" s="130" t="str">
        <f t="shared" si="23"/>
        <v/>
      </c>
      <c r="S38" s="1">
        <f t="shared" si="24"/>
        <v>26</v>
      </c>
      <c r="T38" s="131">
        <f t="shared" ca="1" si="9"/>
        <v>44958</v>
      </c>
      <c r="U38" s="131">
        <f t="shared" ca="1" si="10"/>
        <v>44958</v>
      </c>
      <c r="V38" s="4">
        <f t="shared" ca="1" si="11"/>
        <v>7</v>
      </c>
      <c r="W38" s="4">
        <f t="shared" ca="1" si="12"/>
        <v>0</v>
      </c>
      <c r="X38" s="4">
        <f t="shared" ca="1" si="13"/>
        <v>7</v>
      </c>
      <c r="Y38" s="132">
        <f t="shared" ca="1" si="14"/>
        <v>0</v>
      </c>
    </row>
    <row r="39" spans="2:25">
      <c r="B39" s="24" t="str">
        <f>IF('Consolidação Preventiva'!D31="","",'Consolidação Preventiva'!D31)</f>
        <v>CA102</v>
      </c>
      <c r="C39" s="24">
        <f>'Consolidação Preventiva'!E31</f>
        <v>250</v>
      </c>
      <c r="D39" s="128">
        <f>IF(OR(B39="",C39="50F"),NA(),'Consolidação Preventiva'!N31)</f>
        <v>44208</v>
      </c>
      <c r="E39" s="4">
        <f>IF(B39="","",'Consolidação Preventiva'!F31)</f>
        <v>939</v>
      </c>
      <c r="F39" s="4">
        <f>IF(B39="","",'Consolidação Preventiva'!H31)</f>
        <v>1214</v>
      </c>
      <c r="G39" s="4">
        <f>IF(B39="","",'Consolidação Preventiva'!Q31)</f>
        <v>1121</v>
      </c>
      <c r="H39" s="4">
        <f t="shared" si="15"/>
        <v>182</v>
      </c>
      <c r="I39" s="1">
        <f t="shared" si="16"/>
        <v>225</v>
      </c>
      <c r="J39" s="1">
        <f t="shared" si="17"/>
        <v>275</v>
      </c>
      <c r="L39" s="130" t="e">
        <f t="shared" si="18"/>
        <v>#N/A</v>
      </c>
      <c r="M39" s="1">
        <f t="shared" si="19"/>
        <v>182</v>
      </c>
      <c r="N39" s="1">
        <f t="shared" si="20"/>
        <v>225</v>
      </c>
      <c r="O39" s="1">
        <f t="shared" si="21"/>
        <v>275</v>
      </c>
      <c r="P39" s="130" t="str">
        <f t="shared" si="22"/>
        <v/>
      </c>
      <c r="Q39" s="130" t="str">
        <f t="shared" si="23"/>
        <v/>
      </c>
      <c r="S39" s="1">
        <f t="shared" si="24"/>
        <v>27</v>
      </c>
      <c r="T39" s="131">
        <f t="shared" ca="1" si="9"/>
        <v>44986</v>
      </c>
      <c r="U39" s="131">
        <f t="shared" ca="1" si="10"/>
        <v>44986</v>
      </c>
      <c r="V39" s="4">
        <f t="shared" ca="1" si="11"/>
        <v>10</v>
      </c>
      <c r="W39" s="4">
        <f t="shared" ca="1" si="12"/>
        <v>3</v>
      </c>
      <c r="X39" s="4">
        <f t="shared" ca="1" si="13"/>
        <v>7</v>
      </c>
      <c r="Y39" s="132">
        <f t="shared" ca="1" si="14"/>
        <v>0.3</v>
      </c>
    </row>
    <row r="40" spans="2:25">
      <c r="B40" s="24" t="str">
        <f>IF('Consolidação Preventiva'!D32="","",'Consolidação Preventiva'!D32)</f>
        <v>CA104</v>
      </c>
      <c r="C40" s="24">
        <f>'Consolidação Preventiva'!E32</f>
        <v>250</v>
      </c>
      <c r="D40" s="128">
        <f>IF(OR(B40="",C40="50F"),NA(),'Consolidação Preventiva'!N32)</f>
        <v>44209</v>
      </c>
      <c r="E40" s="4">
        <f>IF(B40="","",'Consolidação Preventiva'!F32)</f>
        <v>950</v>
      </c>
      <c r="F40" s="4">
        <f>IF(B40="","",'Consolidação Preventiva'!H32)</f>
        <v>1225</v>
      </c>
      <c r="G40" s="4">
        <f>IF(B40="","",'Consolidação Preventiva'!Q32)</f>
        <v>1165</v>
      </c>
      <c r="H40" s="4">
        <f t="shared" si="15"/>
        <v>215</v>
      </c>
      <c r="I40" s="1">
        <f t="shared" si="16"/>
        <v>225</v>
      </c>
      <c r="J40" s="1">
        <f t="shared" si="17"/>
        <v>275</v>
      </c>
      <c r="L40" s="130" t="e">
        <f t="shared" si="18"/>
        <v>#N/A</v>
      </c>
      <c r="M40" s="1">
        <f t="shared" si="19"/>
        <v>215</v>
      </c>
      <c r="N40" s="1">
        <f t="shared" si="20"/>
        <v>225</v>
      </c>
      <c r="O40" s="1">
        <f t="shared" si="21"/>
        <v>275</v>
      </c>
      <c r="P40" s="130" t="str">
        <f t="shared" si="22"/>
        <v/>
      </c>
      <c r="Q40" s="130" t="str">
        <f t="shared" si="23"/>
        <v/>
      </c>
      <c r="S40" s="1">
        <f t="shared" si="24"/>
        <v>28</v>
      </c>
      <c r="T40" s="131">
        <f t="shared" ca="1" si="9"/>
        <v>45017</v>
      </c>
      <c r="U40" s="131">
        <f t="shared" ca="1" si="10"/>
        <v>45017</v>
      </c>
      <c r="V40" s="4">
        <f t="shared" ca="1" si="11"/>
        <v>7</v>
      </c>
      <c r="W40" s="4">
        <f t="shared" ca="1" si="12"/>
        <v>1</v>
      </c>
      <c r="X40" s="4">
        <f t="shared" ca="1" si="13"/>
        <v>6</v>
      </c>
      <c r="Y40" s="132">
        <f t="shared" ca="1" si="14"/>
        <v>0.14285714285714285</v>
      </c>
    </row>
    <row r="41" spans="2:25">
      <c r="B41" s="24" t="str">
        <f>IF('Consolidação Preventiva'!D33="","",'Consolidação Preventiva'!D33)</f>
        <v>CA101</v>
      </c>
      <c r="C41" s="24">
        <f>'Consolidação Preventiva'!E33</f>
        <v>2000</v>
      </c>
      <c r="D41" s="128">
        <f>IF(OR(B41="",C41="50F"),NA(),'Consolidação Preventiva'!N33)</f>
        <v>44217</v>
      </c>
      <c r="E41" s="4">
        <f>IF(B41="","",'Consolidação Preventiva'!F33)</f>
        <v>1772</v>
      </c>
      <c r="F41" s="4">
        <f>IF(B41="","",'Consolidação Preventiva'!H33)</f>
        <v>2047</v>
      </c>
      <c r="G41" s="4">
        <f>IF(B41="","",'Consolidação Preventiva'!Q33)</f>
        <v>1980</v>
      </c>
      <c r="H41" s="4">
        <f t="shared" si="15"/>
        <v>208</v>
      </c>
      <c r="I41" s="1">
        <f t="shared" si="16"/>
        <v>225</v>
      </c>
      <c r="J41" s="1">
        <f t="shared" si="17"/>
        <v>275</v>
      </c>
      <c r="L41" s="130" t="e">
        <f t="shared" si="18"/>
        <v>#N/A</v>
      </c>
      <c r="M41" s="1">
        <f t="shared" si="19"/>
        <v>208</v>
      </c>
      <c r="N41" s="1">
        <f t="shared" si="20"/>
        <v>225</v>
      </c>
      <c r="O41" s="1">
        <f t="shared" si="21"/>
        <v>275</v>
      </c>
      <c r="P41" s="130" t="str">
        <f t="shared" si="22"/>
        <v/>
      </c>
      <c r="Q41" s="130" t="str">
        <f t="shared" si="23"/>
        <v/>
      </c>
      <c r="S41" s="1">
        <f t="shared" si="24"/>
        <v>29</v>
      </c>
      <c r="T41" s="131">
        <f t="shared" ca="1" si="9"/>
        <v>45047</v>
      </c>
      <c r="U41" s="131">
        <f t="shared" ca="1" si="10"/>
        <v>45047</v>
      </c>
      <c r="V41" s="4">
        <f t="shared" ca="1" si="11"/>
        <v>7</v>
      </c>
      <c r="W41" s="4">
        <f t="shared" ca="1" si="12"/>
        <v>3</v>
      </c>
      <c r="X41" s="4">
        <f t="shared" ca="1" si="13"/>
        <v>4</v>
      </c>
      <c r="Y41" s="132">
        <f t="shared" ca="1" si="14"/>
        <v>0.42857142857142855</v>
      </c>
    </row>
    <row r="42" spans="2:25">
      <c r="B42" s="24" t="str">
        <f>IF('Consolidação Preventiva'!D34="","",'Consolidação Preventiva'!D34)</f>
        <v>CA100</v>
      </c>
      <c r="C42" s="24">
        <f>'Consolidação Preventiva'!E34</f>
        <v>2000</v>
      </c>
      <c r="D42" s="128">
        <f>IF(OR(B42="",C42="50F"),NA(),'Consolidação Preventiva'!N34)</f>
        <v>44222</v>
      </c>
      <c r="E42" s="4">
        <f>IF(B42="","",'Consolidação Preventiva'!F34)</f>
        <v>1721</v>
      </c>
      <c r="F42" s="4">
        <f>IF(B42="","",'Consolidação Preventiva'!H34)</f>
        <v>1996</v>
      </c>
      <c r="G42" s="4">
        <f>IF(B42="","",'Consolidação Preventiva'!Q34)</f>
        <v>1992</v>
      </c>
      <c r="H42" s="4">
        <f t="shared" si="15"/>
        <v>271</v>
      </c>
      <c r="I42" s="1">
        <f t="shared" si="16"/>
        <v>225</v>
      </c>
      <c r="J42" s="1">
        <f t="shared" si="17"/>
        <v>275</v>
      </c>
      <c r="L42" s="130" t="e">
        <f t="shared" si="18"/>
        <v>#N/A</v>
      </c>
      <c r="M42" s="1">
        <f t="shared" si="19"/>
        <v>271</v>
      </c>
      <c r="N42" s="1">
        <f t="shared" si="20"/>
        <v>225</v>
      </c>
      <c r="O42" s="1">
        <f t="shared" si="21"/>
        <v>275</v>
      </c>
      <c r="P42" s="130" t="str">
        <f t="shared" si="22"/>
        <v/>
      </c>
      <c r="Q42" s="130" t="str">
        <f t="shared" si="23"/>
        <v/>
      </c>
      <c r="S42" s="1">
        <f t="shared" si="24"/>
        <v>30</v>
      </c>
      <c r="T42" s="131">
        <f t="shared" ca="1" si="9"/>
        <v>45078</v>
      </c>
      <c r="U42" s="131">
        <f t="shared" ca="1" si="10"/>
        <v>45078</v>
      </c>
      <c r="V42" s="4">
        <f t="shared" ca="1" si="11"/>
        <v>5</v>
      </c>
      <c r="W42" s="4">
        <f t="shared" ca="1" si="12"/>
        <v>0</v>
      </c>
      <c r="X42" s="4">
        <f t="shared" ca="1" si="13"/>
        <v>5</v>
      </c>
      <c r="Y42" s="132">
        <f t="shared" ca="1" si="14"/>
        <v>0</v>
      </c>
    </row>
    <row r="43" spans="2:25">
      <c r="B43" s="24" t="str">
        <f>IF('Consolidação Preventiva'!D35="","",'Consolidação Preventiva'!D35)</f>
        <v>CA103</v>
      </c>
      <c r="C43" s="24">
        <f>'Consolidação Preventiva'!E35</f>
        <v>250</v>
      </c>
      <c r="D43" s="128">
        <f>IF(OR(B43="",C43="50F"),NA(),'Consolidação Preventiva'!N35)</f>
        <v>44223</v>
      </c>
      <c r="E43" s="4">
        <f>IF(B43="","",'Consolidação Preventiva'!F35)</f>
        <v>1222</v>
      </c>
      <c r="F43" s="4">
        <f>IF(B43="","",'Consolidação Preventiva'!H35)</f>
        <v>1497</v>
      </c>
      <c r="G43" s="4">
        <f>IF(B43="","",'Consolidação Preventiva'!Q35)</f>
        <v>1446</v>
      </c>
      <c r="H43" s="4">
        <f t="shared" si="15"/>
        <v>224</v>
      </c>
      <c r="I43" s="1">
        <f t="shared" si="16"/>
        <v>225</v>
      </c>
      <c r="J43" s="1">
        <f t="shared" si="17"/>
        <v>275</v>
      </c>
      <c r="L43" s="130" t="e">
        <f t="shared" si="18"/>
        <v>#N/A</v>
      </c>
      <c r="M43" s="1">
        <f t="shared" si="19"/>
        <v>224</v>
      </c>
      <c r="N43" s="1">
        <f t="shared" si="20"/>
        <v>225</v>
      </c>
      <c r="O43" s="1">
        <f t="shared" si="21"/>
        <v>275</v>
      </c>
      <c r="P43" s="130" t="str">
        <f t="shared" si="22"/>
        <v/>
      </c>
      <c r="Q43" s="130" t="str">
        <f t="shared" si="23"/>
        <v/>
      </c>
      <c r="S43" s="1">
        <f t="shared" si="24"/>
        <v>31</v>
      </c>
      <c r="T43" s="131">
        <f t="shared" ca="1" si="9"/>
        <v>45108</v>
      </c>
      <c r="U43" s="131">
        <f t="shared" ca="1" si="10"/>
        <v>45108</v>
      </c>
      <c r="V43" s="4">
        <f t="shared" ca="1" si="11"/>
        <v>6</v>
      </c>
      <c r="W43" s="4">
        <f t="shared" ca="1" si="12"/>
        <v>0</v>
      </c>
      <c r="X43" s="4">
        <f t="shared" ca="1" si="13"/>
        <v>6</v>
      </c>
      <c r="Y43" s="132">
        <f t="shared" ca="1" si="14"/>
        <v>0</v>
      </c>
    </row>
    <row r="44" spans="2:25">
      <c r="B44" s="24" t="str">
        <f>IF('Consolidação Preventiva'!D36="","",'Consolidação Preventiva'!D36)</f>
        <v>CA102</v>
      </c>
      <c r="C44" s="24">
        <f>'Consolidação Preventiva'!E36</f>
        <v>500</v>
      </c>
      <c r="D44" s="128">
        <f>IF(OR(B44="",C44="50F"),NA(),'Consolidação Preventiva'!N36)</f>
        <v>44226</v>
      </c>
      <c r="E44" s="4">
        <f>IF(B44="","",'Consolidação Preventiva'!F36)</f>
        <v>1121</v>
      </c>
      <c r="F44" s="4">
        <f>IF(B44="","",'Consolidação Preventiva'!H36)</f>
        <v>1396</v>
      </c>
      <c r="G44" s="4">
        <f>IF(B44="","",'Consolidação Preventiva'!Q36)</f>
        <v>1370</v>
      </c>
      <c r="H44" s="4">
        <f t="shared" si="15"/>
        <v>249</v>
      </c>
      <c r="I44" s="1">
        <f t="shared" si="16"/>
        <v>225</v>
      </c>
      <c r="J44" s="1">
        <f t="shared" si="17"/>
        <v>275</v>
      </c>
      <c r="L44" s="130" t="e">
        <f t="shared" si="18"/>
        <v>#N/A</v>
      </c>
      <c r="M44" s="1">
        <f t="shared" si="19"/>
        <v>249</v>
      </c>
      <c r="N44" s="1">
        <f t="shared" si="20"/>
        <v>225</v>
      </c>
      <c r="O44" s="1">
        <f t="shared" si="21"/>
        <v>275</v>
      </c>
      <c r="P44" s="130" t="str">
        <f t="shared" si="22"/>
        <v/>
      </c>
      <c r="Q44" s="130" t="str">
        <f t="shared" si="23"/>
        <v/>
      </c>
      <c r="S44" s="1">
        <f t="shared" si="24"/>
        <v>32</v>
      </c>
      <c r="T44" s="131">
        <f t="shared" ca="1" si="9"/>
        <v>45139</v>
      </c>
      <c r="U44" s="131">
        <f t="shared" ca="1" si="10"/>
        <v>45139</v>
      </c>
      <c r="V44" s="4">
        <f t="shared" ca="1" si="11"/>
        <v>8</v>
      </c>
      <c r="W44" s="4">
        <f t="shared" ca="1" si="12"/>
        <v>3</v>
      </c>
      <c r="X44" s="4">
        <f t="shared" ca="1" si="13"/>
        <v>5</v>
      </c>
      <c r="Y44" s="132">
        <f t="shared" ca="1" si="14"/>
        <v>0.375</v>
      </c>
    </row>
    <row r="45" spans="2:25">
      <c r="B45" s="24" t="str">
        <f>IF('Consolidação Preventiva'!D37="","",'Consolidação Preventiva'!D37)</f>
        <v>CA104</v>
      </c>
      <c r="C45" s="24">
        <f>'Consolidação Preventiva'!E37</f>
        <v>500</v>
      </c>
      <c r="D45" s="128">
        <f>IF(OR(B45="",C45="50F"),NA(),'Consolidação Preventiva'!N37)</f>
        <v>44228</v>
      </c>
      <c r="E45" s="4">
        <f>IF(B45="","",'Consolidação Preventiva'!F37)</f>
        <v>1165</v>
      </c>
      <c r="F45" s="4">
        <f>IF(B45="","",'Consolidação Preventiva'!H37)</f>
        <v>1440</v>
      </c>
      <c r="G45" s="4">
        <f>IF(B45="","",'Consolidação Preventiva'!Q37)</f>
        <v>1425</v>
      </c>
      <c r="H45" s="4">
        <f t="shared" si="15"/>
        <v>260</v>
      </c>
      <c r="I45" s="1">
        <f t="shared" si="16"/>
        <v>225</v>
      </c>
      <c r="J45" s="1">
        <f t="shared" si="17"/>
        <v>275</v>
      </c>
      <c r="L45" s="130" t="e">
        <f t="shared" si="18"/>
        <v>#N/A</v>
      </c>
      <c r="M45" s="1">
        <f t="shared" si="19"/>
        <v>260</v>
      </c>
      <c r="N45" s="1">
        <f t="shared" si="20"/>
        <v>225</v>
      </c>
      <c r="O45" s="1">
        <f t="shared" si="21"/>
        <v>275</v>
      </c>
      <c r="P45" s="130" t="str">
        <f t="shared" si="22"/>
        <v/>
      </c>
      <c r="Q45" s="130" t="str">
        <f t="shared" si="23"/>
        <v/>
      </c>
      <c r="S45" s="1">
        <f t="shared" si="24"/>
        <v>33</v>
      </c>
      <c r="T45" s="131">
        <f t="shared" ref="T45:T76" ca="1" si="25">IF(IF(YEAR(TODAY())&gt;=2022,12*(YEAR(TODAY()-2021)),0)+MONTH(TODAY())&gt;=S45,DATE(2021,S45,1),NA())</f>
        <v>45170</v>
      </c>
      <c r="U45" s="131">
        <f t="shared" ref="U45:U76" ca="1" si="26">IF(V45=0,NA(),T45)</f>
        <v>45170</v>
      </c>
      <c r="V45" s="4">
        <f t="shared" ref="V45:V80" ca="1" si="27">COUNTIF(P:P,T45)</f>
        <v>8</v>
      </c>
      <c r="W45" s="4">
        <f t="shared" ref="W45:W80" ca="1" si="28">COUNTIFS(P:P,T45,Q:Q,$W$12)</f>
        <v>3</v>
      </c>
      <c r="X45" s="4">
        <f t="shared" ref="X45:X80" ca="1" si="29">COUNTIFS(P:P,T45,Q:Q,$X$12)</f>
        <v>5</v>
      </c>
      <c r="Y45" s="132">
        <f t="shared" ref="Y45:Y80" ca="1" si="30">IF(V45=0,NA(),IF(ISERROR(T45),NA(),W45/V45))</f>
        <v>0.375</v>
      </c>
    </row>
    <row r="46" spans="2:25">
      <c r="B46" s="24" t="str">
        <f>IF('Consolidação Preventiva'!D38="","",'Consolidação Preventiva'!D38)</f>
        <v>CA101</v>
      </c>
      <c r="C46" s="24">
        <f>'Consolidação Preventiva'!E38</f>
        <v>250</v>
      </c>
      <c r="D46" s="128">
        <f>IF(OR(B46="",C46="50F"),NA(),'Consolidação Preventiva'!N38)</f>
        <v>44232</v>
      </c>
      <c r="E46" s="4">
        <f>IF(B46="","",'Consolidação Preventiva'!F38)</f>
        <v>1980</v>
      </c>
      <c r="F46" s="4">
        <f>IF(B46="","",'Consolidação Preventiva'!H38)</f>
        <v>2255</v>
      </c>
      <c r="G46" s="4">
        <f>IF(B46="","",'Consolidação Preventiva'!Q38)</f>
        <v>2205</v>
      </c>
      <c r="H46" s="4">
        <f t="shared" si="15"/>
        <v>225</v>
      </c>
      <c r="I46" s="1">
        <f t="shared" si="16"/>
        <v>225</v>
      </c>
      <c r="J46" s="1">
        <f t="shared" si="17"/>
        <v>275</v>
      </c>
      <c r="L46" s="130" t="e">
        <f t="shared" si="18"/>
        <v>#N/A</v>
      </c>
      <c r="M46" s="1">
        <f t="shared" si="19"/>
        <v>225</v>
      </c>
      <c r="N46" s="1">
        <f t="shared" si="20"/>
        <v>225</v>
      </c>
      <c r="O46" s="1">
        <f t="shared" si="21"/>
        <v>275</v>
      </c>
      <c r="P46" s="130" t="str">
        <f t="shared" si="22"/>
        <v/>
      </c>
      <c r="Q46" s="130" t="str">
        <f t="shared" si="23"/>
        <v/>
      </c>
      <c r="S46" s="1">
        <f t="shared" si="24"/>
        <v>34</v>
      </c>
      <c r="T46" s="131">
        <f t="shared" ca="1" si="25"/>
        <v>45200</v>
      </c>
      <c r="U46" s="131">
        <f t="shared" ca="1" si="26"/>
        <v>45200</v>
      </c>
      <c r="V46" s="4">
        <f t="shared" ca="1" si="27"/>
        <v>8</v>
      </c>
      <c r="W46" s="4">
        <f t="shared" ca="1" si="28"/>
        <v>3</v>
      </c>
      <c r="X46" s="4">
        <f t="shared" ca="1" si="29"/>
        <v>5</v>
      </c>
      <c r="Y46" s="132">
        <f t="shared" ca="1" si="30"/>
        <v>0.375</v>
      </c>
    </row>
    <row r="47" spans="2:25">
      <c r="B47" s="24" t="str">
        <f>IF('Consolidação Preventiva'!D39="","",'Consolidação Preventiva'!D39)</f>
        <v>CA100</v>
      </c>
      <c r="C47" s="24">
        <f>'Consolidação Preventiva'!E39</f>
        <v>250</v>
      </c>
      <c r="D47" s="128">
        <f>IF(OR(B47="",C47="50F"),NA(),'Consolidação Preventiva'!N39)</f>
        <v>44238</v>
      </c>
      <c r="E47" s="4">
        <f>IF(B47="","",'Consolidação Preventiva'!F39)</f>
        <v>1992</v>
      </c>
      <c r="F47" s="4">
        <f>IF(B47="","",'Consolidação Preventiva'!H39)</f>
        <v>2267</v>
      </c>
      <c r="G47" s="4">
        <f>IF(B47="","",'Consolidação Preventiva'!Q39)</f>
        <v>2257</v>
      </c>
      <c r="H47" s="4">
        <f t="shared" si="15"/>
        <v>265</v>
      </c>
      <c r="I47" s="1">
        <f t="shared" si="16"/>
        <v>225</v>
      </c>
      <c r="J47" s="1">
        <f t="shared" si="17"/>
        <v>275</v>
      </c>
      <c r="L47" s="130" t="e">
        <f t="shared" si="18"/>
        <v>#N/A</v>
      </c>
      <c r="M47" s="1">
        <f t="shared" si="19"/>
        <v>265</v>
      </c>
      <c r="N47" s="1">
        <f t="shared" si="20"/>
        <v>225</v>
      </c>
      <c r="O47" s="1">
        <f t="shared" si="21"/>
        <v>275</v>
      </c>
      <c r="P47" s="130" t="str">
        <f t="shared" si="22"/>
        <v/>
      </c>
      <c r="Q47" s="130" t="str">
        <f t="shared" si="23"/>
        <v/>
      </c>
      <c r="S47" s="1">
        <f t="shared" si="24"/>
        <v>35</v>
      </c>
      <c r="T47" s="131">
        <f t="shared" ca="1" si="25"/>
        <v>45231</v>
      </c>
      <c r="U47" s="131">
        <f t="shared" ca="1" si="26"/>
        <v>45231</v>
      </c>
      <c r="V47" s="4">
        <f t="shared" ca="1" si="27"/>
        <v>7</v>
      </c>
      <c r="W47" s="4">
        <f t="shared" ca="1" si="28"/>
        <v>3</v>
      </c>
      <c r="X47" s="4">
        <f t="shared" ca="1" si="29"/>
        <v>4</v>
      </c>
      <c r="Y47" s="132">
        <f t="shared" ca="1" si="30"/>
        <v>0.42857142857142855</v>
      </c>
    </row>
    <row r="48" spans="2:25">
      <c r="B48" s="24" t="str">
        <f>IF('Consolidação Preventiva'!D40="","",'Consolidação Preventiva'!D40)</f>
        <v>CA103</v>
      </c>
      <c r="C48" s="24">
        <f>'Consolidação Preventiva'!E40</f>
        <v>500</v>
      </c>
      <c r="D48" s="128">
        <f>IF(OR(B48="",C48="50F"),NA(),'Consolidação Preventiva'!N40)</f>
        <v>44243</v>
      </c>
      <c r="E48" s="4">
        <f>IF(B48="","",'Consolidação Preventiva'!F40)</f>
        <v>1446</v>
      </c>
      <c r="F48" s="4">
        <f>IF(B48="","",'Consolidação Preventiva'!H40)</f>
        <v>1721</v>
      </c>
      <c r="G48" s="4">
        <f>IF(B48="","",'Consolidação Preventiva'!Q40)</f>
        <v>1735</v>
      </c>
      <c r="H48" s="4">
        <f t="shared" si="15"/>
        <v>289</v>
      </c>
      <c r="I48" s="1">
        <f t="shared" si="16"/>
        <v>225</v>
      </c>
      <c r="J48" s="1">
        <f t="shared" si="17"/>
        <v>275</v>
      </c>
      <c r="L48" s="130" t="e">
        <f t="shared" si="18"/>
        <v>#N/A</v>
      </c>
      <c r="M48" s="1">
        <f t="shared" si="19"/>
        <v>289</v>
      </c>
      <c r="N48" s="1">
        <f t="shared" si="20"/>
        <v>225</v>
      </c>
      <c r="O48" s="1">
        <f t="shared" si="21"/>
        <v>275</v>
      </c>
      <c r="P48" s="130" t="str">
        <f t="shared" si="22"/>
        <v/>
      </c>
      <c r="Q48" s="130" t="str">
        <f t="shared" si="23"/>
        <v/>
      </c>
      <c r="S48" s="1">
        <f t="shared" ref="S48:S80" si="31">S47+1</f>
        <v>36</v>
      </c>
      <c r="T48" s="131">
        <f t="shared" ca="1" si="25"/>
        <v>45261</v>
      </c>
      <c r="U48" s="131">
        <f t="shared" ca="1" si="26"/>
        <v>45261</v>
      </c>
      <c r="V48" s="4">
        <f t="shared" ca="1" si="27"/>
        <v>7</v>
      </c>
      <c r="W48" s="4">
        <f t="shared" ca="1" si="28"/>
        <v>4</v>
      </c>
      <c r="X48" s="4">
        <f t="shared" ca="1" si="29"/>
        <v>3</v>
      </c>
      <c r="Y48" s="132">
        <f t="shared" ca="1" si="30"/>
        <v>0.5714285714285714</v>
      </c>
    </row>
    <row r="49" spans="2:25">
      <c r="B49" s="24" t="str">
        <f>IF('Consolidação Preventiva'!D41="","",'Consolidação Preventiva'!D41)</f>
        <v>CA102</v>
      </c>
      <c r="C49" s="24">
        <f>'Consolidação Preventiva'!E41</f>
        <v>250</v>
      </c>
      <c r="D49" s="128">
        <f>IF(OR(B49="",C49="50F"),NA(),'Consolidação Preventiva'!N41)</f>
        <v>44244</v>
      </c>
      <c r="E49" s="4">
        <f>IF(B49="","",'Consolidação Preventiva'!F41)</f>
        <v>1370</v>
      </c>
      <c r="F49" s="4">
        <f>IF(B49="","",'Consolidação Preventiva'!H41)</f>
        <v>1645</v>
      </c>
      <c r="G49" s="4">
        <f>IF(B49="","",'Consolidação Preventiva'!Q41)</f>
        <v>1526</v>
      </c>
      <c r="H49" s="4">
        <f t="shared" si="15"/>
        <v>156</v>
      </c>
      <c r="I49" s="1">
        <f t="shared" si="16"/>
        <v>225</v>
      </c>
      <c r="J49" s="1">
        <f t="shared" si="17"/>
        <v>275</v>
      </c>
      <c r="L49" s="130" t="e">
        <f t="shared" si="18"/>
        <v>#N/A</v>
      </c>
      <c r="M49" s="1">
        <f t="shared" si="19"/>
        <v>156</v>
      </c>
      <c r="N49" s="1">
        <f t="shared" si="20"/>
        <v>225</v>
      </c>
      <c r="O49" s="1">
        <f t="shared" si="21"/>
        <v>275</v>
      </c>
      <c r="P49" s="130" t="str">
        <f t="shared" si="22"/>
        <v/>
      </c>
      <c r="Q49" s="130" t="str">
        <f t="shared" si="23"/>
        <v/>
      </c>
      <c r="S49" s="1">
        <f t="shared" si="31"/>
        <v>37</v>
      </c>
      <c r="T49" s="131">
        <f t="shared" ca="1" si="25"/>
        <v>45292</v>
      </c>
      <c r="U49" s="131">
        <f t="shared" ca="1" si="26"/>
        <v>45292</v>
      </c>
      <c r="V49" s="4">
        <f t="shared" ca="1" si="27"/>
        <v>8</v>
      </c>
      <c r="W49" s="4">
        <f t="shared" ca="1" si="28"/>
        <v>7</v>
      </c>
      <c r="X49" s="4">
        <f t="shared" ca="1" si="29"/>
        <v>1</v>
      </c>
      <c r="Y49" s="132">
        <f t="shared" ca="1" si="30"/>
        <v>0.875</v>
      </c>
    </row>
    <row r="50" spans="2:25">
      <c r="B50" s="24" t="str">
        <f>IF('Consolidação Preventiva'!D42="","",'Consolidação Preventiva'!D42)</f>
        <v>CA104</v>
      </c>
      <c r="C50" s="24">
        <f>'Consolidação Preventiva'!E42</f>
        <v>250</v>
      </c>
      <c r="D50" s="128">
        <f>IF(OR(B50="",C50="50F"),NA(),'Consolidação Preventiva'!N42)</f>
        <v>44245</v>
      </c>
      <c r="E50" s="4">
        <f>IF(B50="","",'Consolidação Preventiva'!F42)</f>
        <v>1425</v>
      </c>
      <c r="F50" s="4">
        <f>IF(B50="","",'Consolidação Preventiva'!H42)</f>
        <v>1700</v>
      </c>
      <c r="G50" s="4">
        <f>IF(B50="","",'Consolidação Preventiva'!Q42)</f>
        <v>1662</v>
      </c>
      <c r="H50" s="4">
        <f t="shared" si="15"/>
        <v>237</v>
      </c>
      <c r="I50" s="1">
        <f t="shared" si="16"/>
        <v>225</v>
      </c>
      <c r="J50" s="1">
        <f t="shared" si="17"/>
        <v>275</v>
      </c>
      <c r="L50" s="130" t="e">
        <f t="shared" si="18"/>
        <v>#N/A</v>
      </c>
      <c r="M50" s="1">
        <f t="shared" si="19"/>
        <v>237</v>
      </c>
      <c r="N50" s="1">
        <f t="shared" si="20"/>
        <v>225</v>
      </c>
      <c r="O50" s="1">
        <f t="shared" si="21"/>
        <v>275</v>
      </c>
      <c r="P50" s="130" t="str">
        <f t="shared" si="22"/>
        <v/>
      </c>
      <c r="Q50" s="130" t="str">
        <f t="shared" si="23"/>
        <v/>
      </c>
      <c r="S50" s="1">
        <f t="shared" si="31"/>
        <v>38</v>
      </c>
      <c r="T50" s="131">
        <f t="shared" ca="1" si="25"/>
        <v>45323</v>
      </c>
      <c r="U50" s="131">
        <f t="shared" ca="1" si="26"/>
        <v>45323</v>
      </c>
      <c r="V50" s="4">
        <f t="shared" ca="1" si="27"/>
        <v>6</v>
      </c>
      <c r="W50" s="4">
        <f t="shared" ca="1" si="28"/>
        <v>5</v>
      </c>
      <c r="X50" s="4">
        <f t="shared" ca="1" si="29"/>
        <v>1</v>
      </c>
      <c r="Y50" s="132">
        <f t="shared" ca="1" si="30"/>
        <v>0.83333333333333337</v>
      </c>
    </row>
    <row r="51" spans="2:25">
      <c r="B51" s="24" t="str">
        <f>IF('Consolidação Preventiva'!D43="","",'Consolidação Preventiva'!D43)</f>
        <v>CA101</v>
      </c>
      <c r="C51" s="24">
        <f>'Consolidação Preventiva'!E43</f>
        <v>500</v>
      </c>
      <c r="D51" s="128">
        <f>IF(OR(B51="",C51="50F"),NA(),'Consolidação Preventiva'!N43)</f>
        <v>44251</v>
      </c>
      <c r="E51" s="4">
        <f>IF(B51="","",'Consolidação Preventiva'!F43)</f>
        <v>2205</v>
      </c>
      <c r="F51" s="4">
        <f>IF(B51="","",'Consolidação Preventiva'!H43)</f>
        <v>2480</v>
      </c>
      <c r="G51" s="4">
        <f>IF(B51="","",'Consolidação Preventiva'!Q43)</f>
        <v>2440</v>
      </c>
      <c r="H51" s="4">
        <f t="shared" si="15"/>
        <v>235</v>
      </c>
      <c r="I51" s="1">
        <f t="shared" si="16"/>
        <v>225</v>
      </c>
      <c r="J51" s="1">
        <f t="shared" si="17"/>
        <v>275</v>
      </c>
      <c r="L51" s="130" t="e">
        <f t="shared" si="18"/>
        <v>#N/A</v>
      </c>
      <c r="M51" s="1">
        <f t="shared" si="19"/>
        <v>235</v>
      </c>
      <c r="N51" s="1">
        <f t="shared" si="20"/>
        <v>225</v>
      </c>
      <c r="O51" s="1">
        <f t="shared" si="21"/>
        <v>275</v>
      </c>
      <c r="P51" s="130" t="str">
        <f t="shared" si="22"/>
        <v/>
      </c>
      <c r="Q51" s="130" t="str">
        <f t="shared" si="23"/>
        <v/>
      </c>
      <c r="S51" s="1">
        <f t="shared" si="31"/>
        <v>39</v>
      </c>
      <c r="T51" s="131">
        <f t="shared" ca="1" si="25"/>
        <v>45352</v>
      </c>
      <c r="U51" s="131">
        <f t="shared" ca="1" si="26"/>
        <v>45352</v>
      </c>
      <c r="V51" s="4">
        <f t="shared" ca="1" si="27"/>
        <v>6</v>
      </c>
      <c r="W51" s="4">
        <f t="shared" ca="1" si="28"/>
        <v>3</v>
      </c>
      <c r="X51" s="4">
        <f t="shared" ca="1" si="29"/>
        <v>3</v>
      </c>
      <c r="Y51" s="132">
        <f t="shared" ca="1" si="30"/>
        <v>0.5</v>
      </c>
    </row>
    <row r="52" spans="2:25">
      <c r="B52" s="24" t="str">
        <f>IF('Consolidação Preventiva'!D44="","",'Consolidação Preventiva'!D44)</f>
        <v>CA100</v>
      </c>
      <c r="C52" s="24">
        <f>'Consolidação Preventiva'!E44</f>
        <v>500</v>
      </c>
      <c r="D52" s="128">
        <f>IF(OR(B52="",C52="50F"),NA(),'Consolidação Preventiva'!N44)</f>
        <v>44253</v>
      </c>
      <c r="E52" s="4">
        <f>IF(B52="","",'Consolidação Preventiva'!F44)</f>
        <v>2257</v>
      </c>
      <c r="F52" s="4">
        <f>IF(B52="","",'Consolidação Preventiva'!H44)</f>
        <v>2532</v>
      </c>
      <c r="G52" s="4">
        <f>IF(B52="","",'Consolidação Preventiva'!Q44)</f>
        <v>2419</v>
      </c>
      <c r="H52" s="4">
        <f t="shared" si="15"/>
        <v>162</v>
      </c>
      <c r="I52" s="1">
        <f t="shared" si="16"/>
        <v>225</v>
      </c>
      <c r="J52" s="1">
        <f t="shared" si="17"/>
        <v>275</v>
      </c>
      <c r="L52" s="130" t="e">
        <f t="shared" si="18"/>
        <v>#N/A</v>
      </c>
      <c r="M52" s="1">
        <f t="shared" si="19"/>
        <v>162</v>
      </c>
      <c r="N52" s="1">
        <f t="shared" si="20"/>
        <v>225</v>
      </c>
      <c r="O52" s="1">
        <f t="shared" si="21"/>
        <v>275</v>
      </c>
      <c r="P52" s="130" t="str">
        <f t="shared" si="22"/>
        <v/>
      </c>
      <c r="Q52" s="130" t="str">
        <f t="shared" si="23"/>
        <v/>
      </c>
      <c r="S52" s="1">
        <f t="shared" si="31"/>
        <v>40</v>
      </c>
      <c r="T52" s="131">
        <f t="shared" ca="1" si="25"/>
        <v>45383</v>
      </c>
      <c r="U52" s="131">
        <f t="shared" ca="1" si="26"/>
        <v>45383</v>
      </c>
      <c r="V52" s="4">
        <f t="shared" ca="1" si="27"/>
        <v>8</v>
      </c>
      <c r="W52" s="4">
        <f t="shared" ca="1" si="28"/>
        <v>3</v>
      </c>
      <c r="X52" s="4">
        <f t="shared" ca="1" si="29"/>
        <v>5</v>
      </c>
      <c r="Y52" s="132">
        <f t="shared" ca="1" si="30"/>
        <v>0.375</v>
      </c>
    </row>
    <row r="53" spans="2:25">
      <c r="B53" s="24" t="str">
        <f>IF('Consolidação Preventiva'!D45="","",'Consolidação Preventiva'!D45)</f>
        <v>CA103</v>
      </c>
      <c r="C53" s="24">
        <f>'Consolidação Preventiva'!E45</f>
        <v>250</v>
      </c>
      <c r="D53" s="128">
        <f>IF(OR(B53="",C53="50F"),NA(),'Consolidação Preventiva'!N45)</f>
        <v>44258</v>
      </c>
      <c r="E53" s="4">
        <f>IF(B53="","",'Consolidação Preventiva'!F45)</f>
        <v>1735</v>
      </c>
      <c r="F53" s="4">
        <f>IF(B53="","",'Consolidação Preventiva'!H45)</f>
        <v>2010</v>
      </c>
      <c r="G53" s="4">
        <f>IF(B53="","",'Consolidação Preventiva'!Q45)</f>
        <v>1910</v>
      </c>
      <c r="H53" s="4">
        <f t="shared" si="15"/>
        <v>175</v>
      </c>
      <c r="I53" s="1">
        <f t="shared" si="16"/>
        <v>225</v>
      </c>
      <c r="J53" s="1">
        <f t="shared" si="17"/>
        <v>275</v>
      </c>
      <c r="L53" s="130" t="e">
        <f t="shared" si="18"/>
        <v>#N/A</v>
      </c>
      <c r="M53" s="1">
        <f t="shared" si="19"/>
        <v>175</v>
      </c>
      <c r="N53" s="1">
        <f t="shared" si="20"/>
        <v>225</v>
      </c>
      <c r="O53" s="1">
        <f t="shared" si="21"/>
        <v>275</v>
      </c>
      <c r="P53" s="130" t="str">
        <f t="shared" si="22"/>
        <v/>
      </c>
      <c r="Q53" s="130" t="str">
        <f t="shared" si="23"/>
        <v/>
      </c>
      <c r="S53" s="1">
        <f t="shared" si="31"/>
        <v>41</v>
      </c>
      <c r="T53" s="131">
        <f t="shared" ca="1" si="25"/>
        <v>45413</v>
      </c>
      <c r="U53" s="131">
        <f t="shared" ca="1" si="26"/>
        <v>45413</v>
      </c>
      <c r="V53" s="4">
        <f t="shared" ca="1" si="27"/>
        <v>5</v>
      </c>
      <c r="W53" s="4">
        <f t="shared" ca="1" si="28"/>
        <v>3</v>
      </c>
      <c r="X53" s="4">
        <f t="shared" ca="1" si="29"/>
        <v>2</v>
      </c>
      <c r="Y53" s="132">
        <f t="shared" ca="1" si="30"/>
        <v>0.6</v>
      </c>
    </row>
    <row r="54" spans="2:25">
      <c r="B54" s="24" t="str">
        <f>IF('Consolidação Preventiva'!D46="","",'Consolidação Preventiva'!D46)</f>
        <v>CA102</v>
      </c>
      <c r="C54" s="24">
        <f>'Consolidação Preventiva'!E46</f>
        <v>2000</v>
      </c>
      <c r="D54" s="128">
        <f>IF(OR(B54="",C54="50F"),NA(),'Consolidação Preventiva'!N46)</f>
        <v>44259</v>
      </c>
      <c r="E54" s="4">
        <f>IF(B54="","",'Consolidação Preventiva'!F46)</f>
        <v>1526</v>
      </c>
      <c r="F54" s="4">
        <f>IF(B54="","",'Consolidação Preventiva'!H46)</f>
        <v>1801</v>
      </c>
      <c r="G54" s="4">
        <f>IF(B54="","",'Consolidação Preventiva'!Q46)</f>
        <v>1720</v>
      </c>
      <c r="H54" s="4">
        <f t="shared" si="15"/>
        <v>194</v>
      </c>
      <c r="I54" s="1">
        <f t="shared" si="16"/>
        <v>225</v>
      </c>
      <c r="J54" s="1">
        <f t="shared" si="17"/>
        <v>275</v>
      </c>
      <c r="L54" s="130" t="e">
        <f t="shared" si="18"/>
        <v>#N/A</v>
      </c>
      <c r="M54" s="1">
        <f t="shared" si="19"/>
        <v>194</v>
      </c>
      <c r="N54" s="1">
        <f t="shared" si="20"/>
        <v>225</v>
      </c>
      <c r="O54" s="1">
        <f t="shared" si="21"/>
        <v>275</v>
      </c>
      <c r="P54" s="130" t="str">
        <f t="shared" si="22"/>
        <v/>
      </c>
      <c r="Q54" s="130" t="str">
        <f t="shared" si="23"/>
        <v/>
      </c>
      <c r="S54" s="1">
        <f t="shared" si="31"/>
        <v>42</v>
      </c>
      <c r="T54" s="131">
        <f t="shared" ca="1" si="25"/>
        <v>45444</v>
      </c>
      <c r="U54" s="131">
        <f t="shared" ca="1" si="26"/>
        <v>45444</v>
      </c>
      <c r="V54" s="4">
        <f t="shared" ca="1" si="27"/>
        <v>8</v>
      </c>
      <c r="W54" s="4">
        <f t="shared" ca="1" si="28"/>
        <v>4</v>
      </c>
      <c r="X54" s="4">
        <f t="shared" ca="1" si="29"/>
        <v>4</v>
      </c>
      <c r="Y54" s="132">
        <f t="shared" ca="1" si="30"/>
        <v>0.5</v>
      </c>
    </row>
    <row r="55" spans="2:25">
      <c r="B55" s="24" t="str">
        <f>IF('Consolidação Preventiva'!D47="","",'Consolidação Preventiva'!D47)</f>
        <v>CA104</v>
      </c>
      <c r="C55" s="24">
        <f>'Consolidação Preventiva'!E47</f>
        <v>2000</v>
      </c>
      <c r="D55" s="128">
        <f>IF(OR(B55="",C55="50F"),NA(),'Consolidação Preventiva'!N47)</f>
        <v>44264</v>
      </c>
      <c r="E55" s="4">
        <f>IF(B55="","",'Consolidação Preventiva'!F47)</f>
        <v>1662</v>
      </c>
      <c r="F55" s="4">
        <f>IF(B55="","",'Consolidação Preventiva'!H47)</f>
        <v>1937</v>
      </c>
      <c r="G55" s="4">
        <f>IF(B55="","",'Consolidação Preventiva'!Q47)</f>
        <v>1908</v>
      </c>
      <c r="H55" s="4">
        <f t="shared" si="15"/>
        <v>246</v>
      </c>
      <c r="I55" s="1">
        <f t="shared" si="16"/>
        <v>225</v>
      </c>
      <c r="J55" s="1">
        <f t="shared" si="17"/>
        <v>275</v>
      </c>
      <c r="L55" s="130" t="e">
        <f t="shared" si="18"/>
        <v>#N/A</v>
      </c>
      <c r="M55" s="1">
        <f t="shared" si="19"/>
        <v>246</v>
      </c>
      <c r="N55" s="1">
        <f t="shared" si="20"/>
        <v>225</v>
      </c>
      <c r="O55" s="1">
        <f t="shared" si="21"/>
        <v>275</v>
      </c>
      <c r="P55" s="130" t="str">
        <f t="shared" si="22"/>
        <v/>
      </c>
      <c r="Q55" s="130" t="str">
        <f t="shared" si="23"/>
        <v/>
      </c>
      <c r="S55" s="1">
        <f t="shared" si="31"/>
        <v>43</v>
      </c>
      <c r="T55" s="131">
        <f t="shared" ca="1" si="25"/>
        <v>45474</v>
      </c>
      <c r="U55" s="131">
        <f t="shared" ca="1" si="26"/>
        <v>45474</v>
      </c>
      <c r="V55" s="4">
        <f t="shared" ca="1" si="27"/>
        <v>6</v>
      </c>
      <c r="W55" s="4">
        <f t="shared" ca="1" si="28"/>
        <v>1</v>
      </c>
      <c r="X55" s="4">
        <f t="shared" ca="1" si="29"/>
        <v>5</v>
      </c>
      <c r="Y55" s="132">
        <f t="shared" ca="1" si="30"/>
        <v>0.16666666666666666</v>
      </c>
    </row>
    <row r="56" spans="2:25">
      <c r="B56" s="24" t="str">
        <f>IF('Consolidação Preventiva'!D48="","",'Consolidação Preventiva'!D48)</f>
        <v>CA101</v>
      </c>
      <c r="C56" s="24">
        <f>'Consolidação Preventiva'!E48</f>
        <v>250</v>
      </c>
      <c r="D56" s="128">
        <f>IF(OR(B56="",C56="50F"),NA(),'Consolidação Preventiva'!N48)</f>
        <v>44271</v>
      </c>
      <c r="E56" s="4">
        <f>IF(B56="","",'Consolidação Preventiva'!F48)</f>
        <v>2440</v>
      </c>
      <c r="F56" s="4">
        <f>IF(B56="","",'Consolidação Preventiva'!H48)</f>
        <v>2715</v>
      </c>
      <c r="G56" s="4">
        <f>IF(B56="","",'Consolidação Preventiva'!Q48)</f>
        <v>2725</v>
      </c>
      <c r="H56" s="4">
        <f t="shared" si="15"/>
        <v>285</v>
      </c>
      <c r="I56" s="1">
        <f t="shared" si="16"/>
        <v>225</v>
      </c>
      <c r="J56" s="1">
        <f t="shared" si="17"/>
        <v>275</v>
      </c>
      <c r="L56" s="130" t="e">
        <f t="shared" si="18"/>
        <v>#N/A</v>
      </c>
      <c r="M56" s="1">
        <f t="shared" si="19"/>
        <v>285</v>
      </c>
      <c r="N56" s="1">
        <f t="shared" si="20"/>
        <v>225</v>
      </c>
      <c r="O56" s="1">
        <f t="shared" si="21"/>
        <v>275</v>
      </c>
      <c r="P56" s="130" t="str">
        <f t="shared" si="22"/>
        <v/>
      </c>
      <c r="Q56" s="130" t="str">
        <f t="shared" si="23"/>
        <v/>
      </c>
      <c r="S56" s="1">
        <f t="shared" si="31"/>
        <v>44</v>
      </c>
      <c r="T56" s="131">
        <f t="shared" ca="1" si="25"/>
        <v>45505</v>
      </c>
      <c r="U56" s="131">
        <f t="shared" ca="1" si="26"/>
        <v>45505</v>
      </c>
      <c r="V56" s="4">
        <f t="shared" ca="1" si="27"/>
        <v>5</v>
      </c>
      <c r="W56" s="4">
        <f t="shared" ca="1" si="28"/>
        <v>1</v>
      </c>
      <c r="X56" s="4">
        <f t="shared" ca="1" si="29"/>
        <v>4</v>
      </c>
      <c r="Y56" s="132">
        <f t="shared" ca="1" si="30"/>
        <v>0.2</v>
      </c>
    </row>
    <row r="57" spans="2:25">
      <c r="B57" s="24" t="str">
        <f>IF('Consolidação Preventiva'!D49="","",'Consolidação Preventiva'!D49)</f>
        <v>CA100</v>
      </c>
      <c r="C57" s="24">
        <f>'Consolidação Preventiva'!E49</f>
        <v>250</v>
      </c>
      <c r="D57" s="128">
        <f>IF(OR(B57="",C57="50F"),NA(),'Consolidação Preventiva'!N49)</f>
        <v>44274</v>
      </c>
      <c r="E57" s="4">
        <f>IF(B57="","",'Consolidação Preventiva'!F49)</f>
        <v>2419</v>
      </c>
      <c r="F57" s="4">
        <f>IF(B57="","",'Consolidação Preventiva'!H49)</f>
        <v>2694</v>
      </c>
      <c r="G57" s="4">
        <f>IF(B57="","",'Consolidação Preventiva'!Q49)</f>
        <v>2702</v>
      </c>
      <c r="H57" s="4">
        <f t="shared" si="15"/>
        <v>283</v>
      </c>
      <c r="I57" s="1">
        <f t="shared" si="16"/>
        <v>225</v>
      </c>
      <c r="J57" s="1">
        <f t="shared" si="17"/>
        <v>275</v>
      </c>
      <c r="L57" s="130" t="e">
        <f t="shared" si="18"/>
        <v>#N/A</v>
      </c>
      <c r="M57" s="1">
        <f t="shared" si="19"/>
        <v>283</v>
      </c>
      <c r="N57" s="1">
        <f t="shared" si="20"/>
        <v>225</v>
      </c>
      <c r="O57" s="1">
        <f t="shared" si="21"/>
        <v>275</v>
      </c>
      <c r="P57" s="130" t="str">
        <f t="shared" si="22"/>
        <v/>
      </c>
      <c r="Q57" s="130" t="str">
        <f t="shared" si="23"/>
        <v/>
      </c>
      <c r="S57" s="1">
        <f t="shared" si="31"/>
        <v>45</v>
      </c>
      <c r="T57" s="131">
        <f t="shared" ca="1" si="25"/>
        <v>45536</v>
      </c>
      <c r="U57" s="131">
        <f t="shared" ca="1" si="26"/>
        <v>45536</v>
      </c>
      <c r="V57" s="4">
        <f t="shared" ca="1" si="27"/>
        <v>9</v>
      </c>
      <c r="W57" s="4">
        <f t="shared" ca="1" si="28"/>
        <v>2</v>
      </c>
      <c r="X57" s="4">
        <f t="shared" ca="1" si="29"/>
        <v>7</v>
      </c>
      <c r="Y57" s="132">
        <f t="shared" ca="1" si="30"/>
        <v>0.22222222222222221</v>
      </c>
    </row>
    <row r="58" spans="2:25">
      <c r="B58" s="24" t="str">
        <f>IF('Consolidação Preventiva'!D50="","",'Consolidação Preventiva'!D50)</f>
        <v>CA103</v>
      </c>
      <c r="C58" s="24">
        <f>'Consolidação Preventiva'!E50</f>
        <v>2000</v>
      </c>
      <c r="D58" s="128">
        <f>IF(OR(B58="",C58="50F"),NA(),'Consolidação Preventiva'!N50)</f>
        <v>44275</v>
      </c>
      <c r="E58" s="4">
        <f>IF(B58="","",'Consolidação Preventiva'!F50)</f>
        <v>1910</v>
      </c>
      <c r="F58" s="4">
        <f>IF(B58="","",'Consolidação Preventiva'!H50)</f>
        <v>2185</v>
      </c>
      <c r="G58" s="4">
        <f>IF(B58="","",'Consolidação Preventiva'!Q50)</f>
        <v>2087</v>
      </c>
      <c r="H58" s="4">
        <f t="shared" si="15"/>
        <v>177</v>
      </c>
      <c r="I58" s="1">
        <f t="shared" si="16"/>
        <v>225</v>
      </c>
      <c r="J58" s="1">
        <f t="shared" si="17"/>
        <v>275</v>
      </c>
      <c r="L58" s="130" t="e">
        <f t="shared" si="18"/>
        <v>#N/A</v>
      </c>
      <c r="M58" s="1">
        <f t="shared" si="19"/>
        <v>177</v>
      </c>
      <c r="N58" s="1">
        <f t="shared" si="20"/>
        <v>225</v>
      </c>
      <c r="O58" s="1">
        <f t="shared" si="21"/>
        <v>275</v>
      </c>
      <c r="P58" s="130" t="str">
        <f t="shared" si="22"/>
        <v/>
      </c>
      <c r="Q58" s="130" t="str">
        <f t="shared" si="23"/>
        <v/>
      </c>
      <c r="S58" s="1">
        <f t="shared" si="31"/>
        <v>46</v>
      </c>
      <c r="T58" s="131">
        <f t="shared" ca="1" si="25"/>
        <v>45566</v>
      </c>
      <c r="U58" s="131">
        <f t="shared" ca="1" si="26"/>
        <v>45566</v>
      </c>
      <c r="V58" s="4">
        <f t="shared" ca="1" si="27"/>
        <v>4</v>
      </c>
      <c r="W58" s="4">
        <f t="shared" ca="1" si="28"/>
        <v>0</v>
      </c>
      <c r="X58" s="4">
        <f t="shared" ca="1" si="29"/>
        <v>4</v>
      </c>
      <c r="Y58" s="132">
        <f t="shared" ca="1" si="30"/>
        <v>0</v>
      </c>
    </row>
    <row r="59" spans="2:25">
      <c r="B59" s="24" t="str">
        <f>IF('Consolidação Preventiva'!D51="","",'Consolidação Preventiva'!D51)</f>
        <v>CA102</v>
      </c>
      <c r="C59" s="24">
        <f>'Consolidação Preventiva'!E51</f>
        <v>250</v>
      </c>
      <c r="D59" s="128">
        <f>IF(OR(B59="",C59="50F"),NA(),'Consolidação Preventiva'!N51)</f>
        <v>44277</v>
      </c>
      <c r="E59" s="4">
        <f>IF(B59="","",'Consolidação Preventiva'!F51)</f>
        <v>1720</v>
      </c>
      <c r="F59" s="4">
        <f>IF(B59="","",'Consolidação Preventiva'!H51)</f>
        <v>1995</v>
      </c>
      <c r="G59" s="4">
        <f>IF(B59="","",'Consolidação Preventiva'!Q51)</f>
        <v>1974</v>
      </c>
      <c r="H59" s="4">
        <f t="shared" si="15"/>
        <v>254</v>
      </c>
      <c r="I59" s="1">
        <f t="shared" si="16"/>
        <v>225</v>
      </c>
      <c r="J59" s="1">
        <f t="shared" si="17"/>
        <v>275</v>
      </c>
      <c r="L59" s="130" t="e">
        <f t="shared" si="18"/>
        <v>#N/A</v>
      </c>
      <c r="M59" s="1">
        <f t="shared" si="19"/>
        <v>254</v>
      </c>
      <c r="N59" s="1">
        <f t="shared" si="20"/>
        <v>225</v>
      </c>
      <c r="O59" s="1">
        <f t="shared" si="21"/>
        <v>275</v>
      </c>
      <c r="P59" s="130" t="str">
        <f t="shared" si="22"/>
        <v/>
      </c>
      <c r="Q59" s="130" t="str">
        <f t="shared" si="23"/>
        <v/>
      </c>
      <c r="S59" s="1">
        <f t="shared" si="31"/>
        <v>47</v>
      </c>
      <c r="T59" s="131">
        <f t="shared" ca="1" si="25"/>
        <v>45597</v>
      </c>
      <c r="U59" s="131">
        <f t="shared" ca="1" si="26"/>
        <v>45597</v>
      </c>
      <c r="V59" s="4">
        <f t="shared" ca="1" si="27"/>
        <v>5</v>
      </c>
      <c r="W59" s="4">
        <f t="shared" ca="1" si="28"/>
        <v>4</v>
      </c>
      <c r="X59" s="4">
        <f t="shared" ca="1" si="29"/>
        <v>1</v>
      </c>
      <c r="Y59" s="132">
        <f t="shared" ca="1" si="30"/>
        <v>0.8</v>
      </c>
    </row>
    <row r="60" spans="2:25">
      <c r="B60" s="24" t="str">
        <f>IF('Consolidação Preventiva'!D52="","",'Consolidação Preventiva'!D52)</f>
        <v>CA104</v>
      </c>
      <c r="C60" s="24">
        <f>'Consolidação Preventiva'!E52</f>
        <v>250</v>
      </c>
      <c r="D60" s="128">
        <f>IF(OR(B60="",C60="50F"),NA(),'Consolidação Preventiva'!N52)</f>
        <v>44282</v>
      </c>
      <c r="E60" s="4">
        <f>IF(B60="","",'Consolidação Preventiva'!F52)</f>
        <v>1908</v>
      </c>
      <c r="F60" s="4">
        <f>IF(B60="","",'Consolidação Preventiva'!H52)</f>
        <v>2183</v>
      </c>
      <c r="G60" s="4">
        <f>IF(B60="","",'Consolidação Preventiva'!Q52)</f>
        <v>2156</v>
      </c>
      <c r="H60" s="4">
        <f t="shared" si="15"/>
        <v>248</v>
      </c>
      <c r="I60" s="1">
        <f t="shared" si="16"/>
        <v>225</v>
      </c>
      <c r="J60" s="1">
        <f t="shared" si="17"/>
        <v>275</v>
      </c>
      <c r="L60" s="130" t="e">
        <f t="shared" si="18"/>
        <v>#N/A</v>
      </c>
      <c r="M60" s="1">
        <f t="shared" si="19"/>
        <v>248</v>
      </c>
      <c r="N60" s="1">
        <f t="shared" si="20"/>
        <v>225</v>
      </c>
      <c r="O60" s="1">
        <f t="shared" si="21"/>
        <v>275</v>
      </c>
      <c r="P60" s="130" t="str">
        <f t="shared" si="22"/>
        <v/>
      </c>
      <c r="Q60" s="130" t="str">
        <f t="shared" si="23"/>
        <v/>
      </c>
      <c r="S60" s="1">
        <f t="shared" si="31"/>
        <v>48</v>
      </c>
      <c r="T60" s="131">
        <f t="shared" ca="1" si="25"/>
        <v>45627</v>
      </c>
      <c r="U60" s="131">
        <f t="shared" ca="1" si="26"/>
        <v>45627</v>
      </c>
      <c r="V60" s="4">
        <f t="shared" ca="1" si="27"/>
        <v>6</v>
      </c>
      <c r="W60" s="4">
        <f t="shared" ca="1" si="28"/>
        <v>2</v>
      </c>
      <c r="X60" s="4">
        <f t="shared" ca="1" si="29"/>
        <v>4</v>
      </c>
      <c r="Y60" s="132">
        <f t="shared" ca="1" si="30"/>
        <v>0.33333333333333331</v>
      </c>
    </row>
    <row r="61" spans="2:25">
      <c r="B61" s="24" t="str">
        <f>IF('Consolidação Preventiva'!D53="","",'Consolidação Preventiva'!D53)</f>
        <v>CA101</v>
      </c>
      <c r="C61" s="24">
        <f>'Consolidação Preventiva'!E53</f>
        <v>1000</v>
      </c>
      <c r="D61" s="128">
        <f>IF(OR(B61="",C61="50F"),NA(),'Consolidação Preventiva'!N53)</f>
        <v>44288</v>
      </c>
      <c r="E61" s="4">
        <f>IF(B61="","",'Consolidação Preventiva'!F53)</f>
        <v>2725</v>
      </c>
      <c r="F61" s="4">
        <f>IF(B61="","",'Consolidação Preventiva'!H53)</f>
        <v>3000</v>
      </c>
      <c r="G61" s="4">
        <f>IF(B61="","",'Consolidação Preventiva'!Q53)</f>
        <v>2922</v>
      </c>
      <c r="H61" s="4">
        <f t="shared" si="15"/>
        <v>197</v>
      </c>
      <c r="I61" s="1">
        <f t="shared" si="16"/>
        <v>225</v>
      </c>
      <c r="J61" s="1">
        <f t="shared" si="17"/>
        <v>275</v>
      </c>
      <c r="L61" s="130" t="e">
        <f t="shared" si="18"/>
        <v>#N/A</v>
      </c>
      <c r="M61" s="1">
        <f t="shared" si="19"/>
        <v>197</v>
      </c>
      <c r="N61" s="1">
        <f t="shared" si="20"/>
        <v>225</v>
      </c>
      <c r="O61" s="1">
        <f t="shared" si="21"/>
        <v>275</v>
      </c>
      <c r="P61" s="130" t="str">
        <f t="shared" si="22"/>
        <v/>
      </c>
      <c r="Q61" s="130" t="str">
        <f t="shared" si="23"/>
        <v/>
      </c>
      <c r="S61" s="1">
        <f t="shared" si="31"/>
        <v>49</v>
      </c>
      <c r="T61" s="131">
        <f t="shared" ca="1" si="25"/>
        <v>45658</v>
      </c>
      <c r="U61" s="131" t="e">
        <f t="shared" ca="1" si="26"/>
        <v>#N/A</v>
      </c>
      <c r="V61" s="4">
        <f t="shared" ca="1" si="27"/>
        <v>0</v>
      </c>
      <c r="W61" s="4">
        <f t="shared" ca="1" si="28"/>
        <v>0</v>
      </c>
      <c r="X61" s="4">
        <f t="shared" ca="1" si="29"/>
        <v>0</v>
      </c>
      <c r="Y61" s="132" t="e">
        <f t="shared" ca="1" si="30"/>
        <v>#N/A</v>
      </c>
    </row>
    <row r="62" spans="2:25">
      <c r="B62" s="24" t="str">
        <f>IF('Consolidação Preventiva'!D54="","",'Consolidação Preventiva'!D54)</f>
        <v>CA100</v>
      </c>
      <c r="C62" s="24">
        <f>'Consolidação Preventiva'!E54</f>
        <v>1000</v>
      </c>
      <c r="D62" s="128">
        <f>IF(OR(B62="",C62="50F"),NA(),'Consolidação Preventiva'!N54)</f>
        <v>44292</v>
      </c>
      <c r="E62" s="4">
        <f>IF(B62="","",'Consolidação Preventiva'!F54)</f>
        <v>2702</v>
      </c>
      <c r="F62" s="4">
        <f>IF(B62="","",'Consolidação Preventiva'!H54)</f>
        <v>2977</v>
      </c>
      <c r="G62" s="4">
        <f>IF(B62="","",'Consolidação Preventiva'!Q54)</f>
        <v>2987</v>
      </c>
      <c r="H62" s="4">
        <f t="shared" si="15"/>
        <v>285</v>
      </c>
      <c r="I62" s="1">
        <f t="shared" si="16"/>
        <v>225</v>
      </c>
      <c r="J62" s="1">
        <f t="shared" si="17"/>
        <v>275</v>
      </c>
      <c r="L62" s="130" t="e">
        <f t="shared" si="18"/>
        <v>#N/A</v>
      </c>
      <c r="M62" s="1">
        <f t="shared" si="19"/>
        <v>285</v>
      </c>
      <c r="N62" s="1">
        <f t="shared" si="20"/>
        <v>225</v>
      </c>
      <c r="O62" s="1">
        <f t="shared" si="21"/>
        <v>275</v>
      </c>
      <c r="P62" s="130" t="str">
        <f t="shared" si="22"/>
        <v/>
      </c>
      <c r="Q62" s="130" t="str">
        <f t="shared" si="23"/>
        <v/>
      </c>
      <c r="S62" s="1">
        <f t="shared" si="31"/>
        <v>50</v>
      </c>
      <c r="T62" s="131">
        <f t="shared" ca="1" si="25"/>
        <v>45689</v>
      </c>
      <c r="U62" s="131" t="e">
        <f t="shared" ca="1" si="26"/>
        <v>#N/A</v>
      </c>
      <c r="V62" s="4">
        <f t="shared" ca="1" si="27"/>
        <v>0</v>
      </c>
      <c r="W62" s="4">
        <f t="shared" ca="1" si="28"/>
        <v>0</v>
      </c>
      <c r="X62" s="4">
        <f t="shared" ca="1" si="29"/>
        <v>0</v>
      </c>
      <c r="Y62" s="132" t="e">
        <f t="shared" ca="1" si="30"/>
        <v>#N/A</v>
      </c>
    </row>
    <row r="63" spans="2:25">
      <c r="B63" s="24" t="str">
        <f>IF('Consolidação Preventiva'!D55="","",'Consolidação Preventiva'!D55)</f>
        <v>CA103</v>
      </c>
      <c r="C63" s="24">
        <f>'Consolidação Preventiva'!E55</f>
        <v>250</v>
      </c>
      <c r="D63" s="128">
        <f>IF(OR(B63="",C63="50F"),NA(),'Consolidação Preventiva'!N55)</f>
        <v>44293</v>
      </c>
      <c r="E63" s="4">
        <f>IF(B63="","",'Consolidação Preventiva'!F55)</f>
        <v>2087</v>
      </c>
      <c r="F63" s="4">
        <f>IF(B63="","",'Consolidação Preventiva'!H55)</f>
        <v>2362</v>
      </c>
      <c r="G63" s="4">
        <f>IF(B63="","",'Consolidação Preventiva'!Q55)</f>
        <v>2349</v>
      </c>
      <c r="H63" s="4">
        <f t="shared" si="15"/>
        <v>262</v>
      </c>
      <c r="I63" s="1">
        <f t="shared" si="16"/>
        <v>225</v>
      </c>
      <c r="J63" s="1">
        <f t="shared" si="17"/>
        <v>275</v>
      </c>
      <c r="L63" s="130" t="e">
        <f t="shared" si="18"/>
        <v>#N/A</v>
      </c>
      <c r="M63" s="1">
        <f t="shared" si="19"/>
        <v>262</v>
      </c>
      <c r="N63" s="1">
        <f t="shared" si="20"/>
        <v>225</v>
      </c>
      <c r="O63" s="1">
        <f t="shared" si="21"/>
        <v>275</v>
      </c>
      <c r="P63" s="130" t="str">
        <f t="shared" si="22"/>
        <v/>
      </c>
      <c r="Q63" s="130" t="str">
        <f t="shared" si="23"/>
        <v/>
      </c>
      <c r="S63" s="1">
        <f t="shared" si="31"/>
        <v>51</v>
      </c>
      <c r="T63" s="131">
        <f t="shared" ca="1" si="25"/>
        <v>45717</v>
      </c>
      <c r="U63" s="131" t="e">
        <f t="shared" ca="1" si="26"/>
        <v>#N/A</v>
      </c>
      <c r="V63" s="4">
        <f t="shared" ca="1" si="27"/>
        <v>0</v>
      </c>
      <c r="W63" s="4">
        <f t="shared" ca="1" si="28"/>
        <v>0</v>
      </c>
      <c r="X63" s="4">
        <f t="shared" ca="1" si="29"/>
        <v>0</v>
      </c>
      <c r="Y63" s="132" t="e">
        <f t="shared" ca="1" si="30"/>
        <v>#N/A</v>
      </c>
    </row>
    <row r="64" spans="2:25">
      <c r="B64" s="24" t="str">
        <f>IF('Consolidação Preventiva'!D56="","",'Consolidação Preventiva'!D56)</f>
        <v>CA102</v>
      </c>
      <c r="C64" s="24">
        <f>'Consolidação Preventiva'!E56</f>
        <v>500</v>
      </c>
      <c r="D64" s="128">
        <f>IF(OR(B64="",C64="50F"),NA(),'Consolidação Preventiva'!N56)</f>
        <v>44296</v>
      </c>
      <c r="E64" s="4">
        <f>IF(B64="","",'Consolidação Preventiva'!F56)</f>
        <v>1974</v>
      </c>
      <c r="F64" s="4">
        <f>IF(B64="","",'Consolidação Preventiva'!H56)</f>
        <v>2249</v>
      </c>
      <c r="G64" s="4">
        <f>IF(B64="","",'Consolidação Preventiva'!Q56)</f>
        <v>2284</v>
      </c>
      <c r="H64" s="4">
        <f t="shared" si="15"/>
        <v>310</v>
      </c>
      <c r="I64" s="1">
        <f t="shared" si="16"/>
        <v>225</v>
      </c>
      <c r="J64" s="1">
        <f t="shared" si="17"/>
        <v>275</v>
      </c>
      <c r="L64" s="130" t="e">
        <f t="shared" si="18"/>
        <v>#N/A</v>
      </c>
      <c r="M64" s="1">
        <f t="shared" si="19"/>
        <v>310</v>
      </c>
      <c r="N64" s="1">
        <f t="shared" si="20"/>
        <v>225</v>
      </c>
      <c r="O64" s="1">
        <f t="shared" si="21"/>
        <v>275</v>
      </c>
      <c r="P64" s="130" t="str">
        <f t="shared" si="22"/>
        <v/>
      </c>
      <c r="Q64" s="130" t="str">
        <f t="shared" si="23"/>
        <v/>
      </c>
      <c r="S64" s="1">
        <f t="shared" si="31"/>
        <v>52</v>
      </c>
      <c r="T64" s="131">
        <f t="shared" ca="1" si="25"/>
        <v>45748</v>
      </c>
      <c r="U64" s="131" t="e">
        <f t="shared" ca="1" si="26"/>
        <v>#N/A</v>
      </c>
      <c r="V64" s="4">
        <f t="shared" ca="1" si="27"/>
        <v>0</v>
      </c>
      <c r="W64" s="4">
        <f t="shared" ca="1" si="28"/>
        <v>0</v>
      </c>
      <c r="X64" s="4">
        <f t="shared" ca="1" si="29"/>
        <v>0</v>
      </c>
      <c r="Y64" s="132" t="e">
        <f t="shared" ca="1" si="30"/>
        <v>#N/A</v>
      </c>
    </row>
    <row r="65" spans="2:25">
      <c r="B65" s="24" t="str">
        <f>IF('Consolidação Preventiva'!D57="","",'Consolidação Preventiva'!D57)</f>
        <v>CA104</v>
      </c>
      <c r="C65" s="24">
        <f>'Consolidação Preventiva'!E57</f>
        <v>500</v>
      </c>
      <c r="D65" s="128">
        <f>IF(OR(B65="",C65="50F"),NA(),'Consolidação Preventiva'!N57)</f>
        <v>44300</v>
      </c>
      <c r="E65" s="4">
        <f>IF(B65="","",'Consolidação Preventiva'!F57)</f>
        <v>2156</v>
      </c>
      <c r="F65" s="4">
        <f>IF(B65="","",'Consolidação Preventiva'!H57)</f>
        <v>2431</v>
      </c>
      <c r="G65" s="4">
        <f>IF(B65="","",'Consolidação Preventiva'!Q57)</f>
        <v>2455</v>
      </c>
      <c r="H65" s="4">
        <f t="shared" si="15"/>
        <v>299</v>
      </c>
      <c r="I65" s="1">
        <f t="shared" si="16"/>
        <v>225</v>
      </c>
      <c r="J65" s="1">
        <f t="shared" si="17"/>
        <v>275</v>
      </c>
      <c r="L65" s="130" t="e">
        <f t="shared" si="18"/>
        <v>#N/A</v>
      </c>
      <c r="M65" s="1">
        <f t="shared" si="19"/>
        <v>299</v>
      </c>
      <c r="N65" s="1">
        <f t="shared" si="20"/>
        <v>225</v>
      </c>
      <c r="O65" s="1">
        <f t="shared" si="21"/>
        <v>275</v>
      </c>
      <c r="P65" s="130" t="str">
        <f t="shared" si="22"/>
        <v/>
      </c>
      <c r="Q65" s="130" t="str">
        <f t="shared" si="23"/>
        <v/>
      </c>
      <c r="S65" s="1">
        <f t="shared" si="31"/>
        <v>53</v>
      </c>
      <c r="T65" s="131">
        <f t="shared" ca="1" si="25"/>
        <v>45778</v>
      </c>
      <c r="U65" s="131" t="e">
        <f t="shared" ca="1" si="26"/>
        <v>#N/A</v>
      </c>
      <c r="V65" s="4">
        <f t="shared" ca="1" si="27"/>
        <v>0</v>
      </c>
      <c r="W65" s="4">
        <f t="shared" ca="1" si="28"/>
        <v>0</v>
      </c>
      <c r="X65" s="4">
        <f t="shared" ca="1" si="29"/>
        <v>0</v>
      </c>
      <c r="Y65" s="132" t="e">
        <f t="shared" ca="1" si="30"/>
        <v>#N/A</v>
      </c>
    </row>
    <row r="66" spans="2:25">
      <c r="B66" s="24" t="str">
        <f>IF('Consolidação Preventiva'!D58="","",'Consolidação Preventiva'!D58)</f>
        <v>CA101</v>
      </c>
      <c r="C66" s="24">
        <f>'Consolidação Preventiva'!E58</f>
        <v>250</v>
      </c>
      <c r="D66" s="128">
        <f>IF(OR(B66="",C66="50F"),NA(),'Consolidação Preventiva'!N58)</f>
        <v>44305</v>
      </c>
      <c r="E66" s="4">
        <f>IF(B66="","",'Consolidação Preventiva'!F58)</f>
        <v>2922</v>
      </c>
      <c r="F66" s="4">
        <f>IF(B66="","",'Consolidação Preventiva'!H58)</f>
        <v>3197</v>
      </c>
      <c r="G66" s="4">
        <f>IF(B66="","",'Consolidação Preventiva'!Q58)</f>
        <v>3217</v>
      </c>
      <c r="H66" s="4">
        <f t="shared" si="15"/>
        <v>295</v>
      </c>
      <c r="I66" s="1">
        <f t="shared" si="16"/>
        <v>225</v>
      </c>
      <c r="J66" s="1">
        <f t="shared" si="17"/>
        <v>275</v>
      </c>
      <c r="L66" s="130" t="e">
        <f t="shared" si="18"/>
        <v>#N/A</v>
      </c>
      <c r="M66" s="1">
        <f t="shared" si="19"/>
        <v>295</v>
      </c>
      <c r="N66" s="1">
        <f t="shared" si="20"/>
        <v>225</v>
      </c>
      <c r="O66" s="1">
        <f t="shared" si="21"/>
        <v>275</v>
      </c>
      <c r="P66" s="130" t="str">
        <f t="shared" si="22"/>
        <v/>
      </c>
      <c r="Q66" s="130" t="str">
        <f t="shared" si="23"/>
        <v/>
      </c>
      <c r="S66" s="1">
        <f t="shared" si="31"/>
        <v>54</v>
      </c>
      <c r="T66" s="131">
        <f t="shared" ca="1" si="25"/>
        <v>45809</v>
      </c>
      <c r="U66" s="131" t="e">
        <f t="shared" ca="1" si="26"/>
        <v>#N/A</v>
      </c>
      <c r="V66" s="4">
        <f t="shared" ca="1" si="27"/>
        <v>0</v>
      </c>
      <c r="W66" s="4">
        <f t="shared" ca="1" si="28"/>
        <v>0</v>
      </c>
      <c r="X66" s="4">
        <f t="shared" ca="1" si="29"/>
        <v>0</v>
      </c>
      <c r="Y66" s="132" t="e">
        <f t="shared" ca="1" si="30"/>
        <v>#N/A</v>
      </c>
    </row>
    <row r="67" spans="2:25">
      <c r="B67" s="24" t="str">
        <f>IF('Consolidação Preventiva'!D59="","",'Consolidação Preventiva'!D59)</f>
        <v>CA103</v>
      </c>
      <c r="C67" s="24">
        <f>'Consolidação Preventiva'!E59</f>
        <v>500</v>
      </c>
      <c r="D67" s="128">
        <f>IF(OR(B67="",C67="50F"),NA(),'Consolidação Preventiva'!N59)</f>
        <v>44307</v>
      </c>
      <c r="E67" s="4">
        <f>IF(B67="","",'Consolidação Preventiva'!F59)</f>
        <v>2349</v>
      </c>
      <c r="F67" s="4">
        <f>IF(B67="","",'Consolidação Preventiva'!H59)</f>
        <v>2624</v>
      </c>
      <c r="G67" s="4">
        <f>IF(B67="","",'Consolidação Preventiva'!Q59)</f>
        <v>2587</v>
      </c>
      <c r="H67" s="4">
        <f t="shared" si="15"/>
        <v>238</v>
      </c>
      <c r="I67" s="1">
        <f t="shared" si="16"/>
        <v>225</v>
      </c>
      <c r="J67" s="1">
        <f t="shared" si="17"/>
        <v>275</v>
      </c>
      <c r="L67" s="130" t="e">
        <f t="shared" si="18"/>
        <v>#N/A</v>
      </c>
      <c r="M67" s="1">
        <f t="shared" si="19"/>
        <v>238</v>
      </c>
      <c r="N67" s="1">
        <f t="shared" si="20"/>
        <v>225</v>
      </c>
      <c r="O67" s="1">
        <f t="shared" si="21"/>
        <v>275</v>
      </c>
      <c r="P67" s="130" t="str">
        <f t="shared" si="22"/>
        <v/>
      </c>
      <c r="Q67" s="130" t="str">
        <f t="shared" si="23"/>
        <v/>
      </c>
      <c r="S67" s="1">
        <f t="shared" si="31"/>
        <v>55</v>
      </c>
      <c r="T67" s="131">
        <f t="shared" ca="1" si="25"/>
        <v>45839</v>
      </c>
      <c r="U67" s="131" t="e">
        <f t="shared" ca="1" si="26"/>
        <v>#N/A</v>
      </c>
      <c r="V67" s="4">
        <f t="shared" ca="1" si="27"/>
        <v>0</v>
      </c>
      <c r="W67" s="4">
        <f t="shared" ca="1" si="28"/>
        <v>0</v>
      </c>
      <c r="X67" s="4">
        <f t="shared" ca="1" si="29"/>
        <v>0</v>
      </c>
      <c r="Y67" s="132" t="e">
        <f t="shared" ca="1" si="30"/>
        <v>#N/A</v>
      </c>
    </row>
    <row r="68" spans="2:25">
      <c r="B68" s="24" t="str">
        <f>IF('Consolidação Preventiva'!D60="","",'Consolidação Preventiva'!D60)</f>
        <v>CA100</v>
      </c>
      <c r="C68" s="24">
        <f>'Consolidação Preventiva'!E60</f>
        <v>250</v>
      </c>
      <c r="D68" s="128">
        <f>IF(OR(B68="",C68="50F"),NA(),'Consolidação Preventiva'!N60)</f>
        <v>44308</v>
      </c>
      <c r="E68" s="4">
        <f>IF(B68="","",'Consolidação Preventiva'!F60)</f>
        <v>2987</v>
      </c>
      <c r="F68" s="4">
        <f>IF(B68="","",'Consolidação Preventiva'!H60)</f>
        <v>3262</v>
      </c>
      <c r="G68" s="4">
        <f>IF(B68="","",'Consolidação Preventiva'!Q60)</f>
        <v>3230</v>
      </c>
      <c r="H68" s="4">
        <f t="shared" si="15"/>
        <v>243</v>
      </c>
      <c r="I68" s="1">
        <f t="shared" si="16"/>
        <v>225</v>
      </c>
      <c r="J68" s="1">
        <f t="shared" si="17"/>
        <v>275</v>
      </c>
      <c r="L68" s="130" t="e">
        <f t="shared" si="18"/>
        <v>#N/A</v>
      </c>
      <c r="M68" s="1">
        <f t="shared" si="19"/>
        <v>243</v>
      </c>
      <c r="N68" s="1">
        <f t="shared" si="20"/>
        <v>225</v>
      </c>
      <c r="O68" s="1">
        <f t="shared" si="21"/>
        <v>275</v>
      </c>
      <c r="P68" s="130" t="str">
        <f t="shared" si="22"/>
        <v/>
      </c>
      <c r="Q68" s="130" t="str">
        <f t="shared" si="23"/>
        <v/>
      </c>
      <c r="S68" s="1">
        <f t="shared" si="31"/>
        <v>56</v>
      </c>
      <c r="T68" s="131">
        <f t="shared" ca="1" si="25"/>
        <v>45870</v>
      </c>
      <c r="U68" s="131" t="e">
        <f t="shared" ca="1" si="26"/>
        <v>#N/A</v>
      </c>
      <c r="V68" s="4">
        <f t="shared" ca="1" si="27"/>
        <v>0</v>
      </c>
      <c r="W68" s="4">
        <f t="shared" ca="1" si="28"/>
        <v>0</v>
      </c>
      <c r="X68" s="4">
        <f t="shared" ca="1" si="29"/>
        <v>0</v>
      </c>
      <c r="Y68" s="132" t="e">
        <f t="shared" ca="1" si="30"/>
        <v>#N/A</v>
      </c>
    </row>
    <row r="69" spans="2:25">
      <c r="B69" s="24" t="str">
        <f>IF('Consolidação Preventiva'!D61="","",'Consolidação Preventiva'!D61)</f>
        <v>CA102</v>
      </c>
      <c r="C69" s="24">
        <f>'Consolidação Preventiva'!E61</f>
        <v>250</v>
      </c>
      <c r="D69" s="128">
        <f>IF(OR(B69="",C69="50F"),NA(),'Consolidação Preventiva'!N61)</f>
        <v>44312</v>
      </c>
      <c r="E69" s="4">
        <f>IF(B69="","",'Consolidação Preventiva'!F61)</f>
        <v>2284</v>
      </c>
      <c r="F69" s="4">
        <f>IF(B69="","",'Consolidação Preventiva'!H61)</f>
        <v>2559</v>
      </c>
      <c r="G69" s="4">
        <f>IF(B69="","",'Consolidação Preventiva'!Q61)</f>
        <v>2550</v>
      </c>
      <c r="H69" s="4">
        <f t="shared" si="15"/>
        <v>266</v>
      </c>
      <c r="I69" s="1">
        <f t="shared" si="16"/>
        <v>225</v>
      </c>
      <c r="J69" s="1">
        <f t="shared" si="17"/>
        <v>275</v>
      </c>
      <c r="L69" s="130" t="e">
        <f t="shared" si="18"/>
        <v>#N/A</v>
      </c>
      <c r="M69" s="1">
        <f t="shared" si="19"/>
        <v>266</v>
      </c>
      <c r="N69" s="1">
        <f t="shared" si="20"/>
        <v>225</v>
      </c>
      <c r="O69" s="1">
        <f t="shared" si="21"/>
        <v>275</v>
      </c>
      <c r="P69" s="130" t="str">
        <f t="shared" si="22"/>
        <v/>
      </c>
      <c r="Q69" s="130" t="str">
        <f t="shared" si="23"/>
        <v/>
      </c>
      <c r="S69" s="1">
        <f t="shared" si="31"/>
        <v>57</v>
      </c>
      <c r="T69" s="131">
        <f t="shared" ca="1" si="25"/>
        <v>45901</v>
      </c>
      <c r="U69" s="131" t="e">
        <f t="shared" ca="1" si="26"/>
        <v>#N/A</v>
      </c>
      <c r="V69" s="4">
        <f t="shared" ca="1" si="27"/>
        <v>0</v>
      </c>
      <c r="W69" s="4">
        <f t="shared" ca="1" si="28"/>
        <v>0</v>
      </c>
      <c r="X69" s="4">
        <f t="shared" ca="1" si="29"/>
        <v>0</v>
      </c>
      <c r="Y69" s="132" t="e">
        <f t="shared" ca="1" si="30"/>
        <v>#N/A</v>
      </c>
    </row>
    <row r="70" spans="2:25">
      <c r="B70" s="24" t="str">
        <f>IF('Consolidação Preventiva'!D62="","",'Consolidação Preventiva'!D62)</f>
        <v>CA104</v>
      </c>
      <c r="C70" s="24">
        <f>'Consolidação Preventiva'!E62</f>
        <v>250</v>
      </c>
      <c r="D70" s="128">
        <f>IF(OR(B70="",C70="50F"),NA(),'Consolidação Preventiva'!N62)</f>
        <v>44314</v>
      </c>
      <c r="E70" s="4">
        <f>IF(B70="","",'Consolidação Preventiva'!F62)</f>
        <v>2455</v>
      </c>
      <c r="F70" s="4">
        <f>IF(B70="","",'Consolidação Preventiva'!H62)</f>
        <v>2730</v>
      </c>
      <c r="G70" s="4">
        <f>IF(B70="","",'Consolidação Preventiva'!Q62)</f>
        <v>2707</v>
      </c>
      <c r="H70" s="4">
        <f t="shared" si="15"/>
        <v>252</v>
      </c>
      <c r="I70" s="1">
        <f t="shared" si="16"/>
        <v>225</v>
      </c>
      <c r="J70" s="1">
        <f t="shared" si="17"/>
        <v>275</v>
      </c>
      <c r="L70" s="130" t="e">
        <f t="shared" si="18"/>
        <v>#N/A</v>
      </c>
      <c r="M70" s="1">
        <f t="shared" si="19"/>
        <v>252</v>
      </c>
      <c r="N70" s="1">
        <f t="shared" si="20"/>
        <v>225</v>
      </c>
      <c r="O70" s="1">
        <f t="shared" si="21"/>
        <v>275</v>
      </c>
      <c r="P70" s="130" t="str">
        <f t="shared" si="22"/>
        <v/>
      </c>
      <c r="Q70" s="130" t="str">
        <f t="shared" si="23"/>
        <v/>
      </c>
      <c r="S70" s="1">
        <f t="shared" si="31"/>
        <v>58</v>
      </c>
      <c r="T70" s="131">
        <f t="shared" ca="1" si="25"/>
        <v>45931</v>
      </c>
      <c r="U70" s="131" t="e">
        <f t="shared" ca="1" si="26"/>
        <v>#N/A</v>
      </c>
      <c r="V70" s="4">
        <f t="shared" ca="1" si="27"/>
        <v>0</v>
      </c>
      <c r="W70" s="4">
        <f t="shared" ca="1" si="28"/>
        <v>0</v>
      </c>
      <c r="X70" s="4">
        <f t="shared" ca="1" si="29"/>
        <v>0</v>
      </c>
      <c r="Y70" s="132" t="e">
        <f t="shared" ca="1" si="30"/>
        <v>#N/A</v>
      </c>
    </row>
    <row r="71" spans="2:25">
      <c r="B71" s="24" t="str">
        <f>IF('Consolidação Preventiva'!D63="","",'Consolidação Preventiva'!D63)</f>
        <v>CA101</v>
      </c>
      <c r="C71" s="24">
        <f>'Consolidação Preventiva'!E63</f>
        <v>500</v>
      </c>
      <c r="D71" s="128">
        <f>IF(OR(B71="",C71="50F"),NA(),'Consolidação Preventiva'!N63)</f>
        <v>44323</v>
      </c>
      <c r="E71" s="4">
        <f>IF(B71="","",'Consolidação Preventiva'!F63)</f>
        <v>3217</v>
      </c>
      <c r="F71" s="4">
        <f>IF(B71="","",'Consolidação Preventiva'!H63)</f>
        <v>3492</v>
      </c>
      <c r="G71" s="4">
        <f>IF(B71="","",'Consolidação Preventiva'!Q63)</f>
        <v>3507</v>
      </c>
      <c r="H71" s="4">
        <f t="shared" si="15"/>
        <v>290</v>
      </c>
      <c r="I71" s="1">
        <f t="shared" si="16"/>
        <v>225</v>
      </c>
      <c r="J71" s="1">
        <f t="shared" si="17"/>
        <v>275</v>
      </c>
      <c r="L71" s="130" t="e">
        <f t="shared" si="18"/>
        <v>#N/A</v>
      </c>
      <c r="M71" s="1">
        <f t="shared" si="19"/>
        <v>290</v>
      </c>
      <c r="N71" s="1">
        <f t="shared" si="20"/>
        <v>225</v>
      </c>
      <c r="O71" s="1">
        <f t="shared" si="21"/>
        <v>275</v>
      </c>
      <c r="P71" s="130" t="str">
        <f t="shared" si="22"/>
        <v/>
      </c>
      <c r="Q71" s="130" t="str">
        <f t="shared" si="23"/>
        <v/>
      </c>
      <c r="S71" s="1">
        <f t="shared" si="31"/>
        <v>59</v>
      </c>
      <c r="T71" s="131">
        <f t="shared" ca="1" si="25"/>
        <v>45962</v>
      </c>
      <c r="U71" s="131" t="e">
        <f t="shared" ca="1" si="26"/>
        <v>#N/A</v>
      </c>
      <c r="V71" s="4">
        <f t="shared" ca="1" si="27"/>
        <v>0</v>
      </c>
      <c r="W71" s="4">
        <f t="shared" ca="1" si="28"/>
        <v>0</v>
      </c>
      <c r="X71" s="4">
        <f t="shared" ca="1" si="29"/>
        <v>0</v>
      </c>
      <c r="Y71" s="132" t="e">
        <f t="shared" ca="1" si="30"/>
        <v>#N/A</v>
      </c>
    </row>
    <row r="72" spans="2:25">
      <c r="B72" s="24" t="str">
        <f>IF('Consolidação Preventiva'!D64="","",'Consolidação Preventiva'!D64)</f>
        <v>CA103</v>
      </c>
      <c r="C72" s="24">
        <f>'Consolidação Preventiva'!E64</f>
        <v>250</v>
      </c>
      <c r="D72" s="128">
        <f>IF(OR(B72="",C72="50F"),NA(),'Consolidação Preventiva'!N64)</f>
        <v>44326</v>
      </c>
      <c r="E72" s="4">
        <f>IF(B72="","",'Consolidação Preventiva'!F64)</f>
        <v>2587</v>
      </c>
      <c r="F72" s="4">
        <f>IF(B72="","",'Consolidação Preventiva'!H64)</f>
        <v>2862</v>
      </c>
      <c r="G72" s="4">
        <f>IF(B72="","",'Consolidação Preventiva'!Q64)</f>
        <v>2880</v>
      </c>
      <c r="H72" s="4">
        <f t="shared" si="15"/>
        <v>293</v>
      </c>
      <c r="I72" s="1">
        <f t="shared" si="16"/>
        <v>225</v>
      </c>
      <c r="J72" s="1">
        <f t="shared" si="17"/>
        <v>275</v>
      </c>
      <c r="L72" s="130" t="e">
        <f t="shared" si="18"/>
        <v>#N/A</v>
      </c>
      <c r="M72" s="1">
        <f t="shared" si="19"/>
        <v>293</v>
      </c>
      <c r="N72" s="1">
        <f t="shared" si="20"/>
        <v>225</v>
      </c>
      <c r="O72" s="1">
        <f t="shared" si="21"/>
        <v>275</v>
      </c>
      <c r="P72" s="130" t="str">
        <f t="shared" si="22"/>
        <v/>
      </c>
      <c r="Q72" s="130" t="str">
        <f t="shared" si="23"/>
        <v/>
      </c>
      <c r="S72" s="1">
        <f t="shared" si="31"/>
        <v>60</v>
      </c>
      <c r="T72" s="131">
        <f t="shared" ca="1" si="25"/>
        <v>45992</v>
      </c>
      <c r="U72" s="131" t="e">
        <f t="shared" ca="1" si="26"/>
        <v>#N/A</v>
      </c>
      <c r="V72" s="4">
        <f t="shared" ca="1" si="27"/>
        <v>0</v>
      </c>
      <c r="W72" s="4">
        <f t="shared" ca="1" si="28"/>
        <v>0</v>
      </c>
      <c r="X72" s="4">
        <f t="shared" ca="1" si="29"/>
        <v>0</v>
      </c>
      <c r="Y72" s="132" t="e">
        <f t="shared" ca="1" si="30"/>
        <v>#N/A</v>
      </c>
    </row>
    <row r="73" spans="2:25">
      <c r="B73" s="24" t="str">
        <f>IF('Consolidação Preventiva'!D65="","",'Consolidação Preventiva'!D65)</f>
        <v>CA100</v>
      </c>
      <c r="C73" s="24">
        <f>'Consolidação Preventiva'!E65</f>
        <v>500</v>
      </c>
      <c r="D73" s="128">
        <f>IF(OR(B73="",C73="50F"),NA(),'Consolidação Preventiva'!N65)</f>
        <v>44327</v>
      </c>
      <c r="E73" s="4">
        <f>IF(B73="","",'Consolidação Preventiva'!F65)</f>
        <v>3230</v>
      </c>
      <c r="F73" s="4">
        <f>IF(B73="","",'Consolidação Preventiva'!H65)</f>
        <v>3505</v>
      </c>
      <c r="G73" s="4">
        <f>IF(B73="","",'Consolidação Preventiva'!Q65)</f>
        <v>3533</v>
      </c>
      <c r="H73" s="4">
        <f t="shared" si="15"/>
        <v>303</v>
      </c>
      <c r="I73" s="1">
        <f t="shared" si="16"/>
        <v>225</v>
      </c>
      <c r="J73" s="1">
        <f t="shared" si="17"/>
        <v>275</v>
      </c>
      <c r="L73" s="130" t="e">
        <f t="shared" si="18"/>
        <v>#N/A</v>
      </c>
      <c r="M73" s="1">
        <f t="shared" si="19"/>
        <v>303</v>
      </c>
      <c r="N73" s="1">
        <f t="shared" si="20"/>
        <v>225</v>
      </c>
      <c r="O73" s="1">
        <f t="shared" si="21"/>
        <v>275</v>
      </c>
      <c r="P73" s="130" t="str">
        <f t="shared" si="22"/>
        <v/>
      </c>
      <c r="Q73" s="130" t="str">
        <f t="shared" si="23"/>
        <v/>
      </c>
      <c r="S73" s="1">
        <f t="shared" si="31"/>
        <v>61</v>
      </c>
      <c r="T73" s="131">
        <f t="shared" ca="1" si="25"/>
        <v>46023</v>
      </c>
      <c r="U73" s="131" t="e">
        <f t="shared" ca="1" si="26"/>
        <v>#N/A</v>
      </c>
      <c r="V73" s="4">
        <f t="shared" ca="1" si="27"/>
        <v>0</v>
      </c>
      <c r="W73" s="4">
        <f t="shared" ca="1" si="28"/>
        <v>0</v>
      </c>
      <c r="X73" s="4">
        <f t="shared" ca="1" si="29"/>
        <v>0</v>
      </c>
      <c r="Y73" s="132" t="e">
        <f t="shared" ca="1" si="30"/>
        <v>#N/A</v>
      </c>
    </row>
    <row r="74" spans="2:25">
      <c r="B74" s="24" t="str">
        <f>IF('Consolidação Preventiva'!D66="","",'Consolidação Preventiva'!D66)</f>
        <v>CA104</v>
      </c>
      <c r="C74" s="24">
        <f>'Consolidação Preventiva'!E66</f>
        <v>1000</v>
      </c>
      <c r="D74" s="128">
        <f>IF(OR(B74="",C74="50F"),NA(),'Consolidação Preventiva'!N66)</f>
        <v>44330</v>
      </c>
      <c r="E74" s="4">
        <f>IF(B74="","",'Consolidação Preventiva'!F66)</f>
        <v>2707</v>
      </c>
      <c r="F74" s="4">
        <f>IF(B74="","",'Consolidação Preventiva'!H66)</f>
        <v>2982</v>
      </c>
      <c r="G74" s="4">
        <f>IF(B74="","",'Consolidação Preventiva'!Q66)</f>
        <v>2940</v>
      </c>
      <c r="H74" s="4">
        <f t="shared" si="15"/>
        <v>233</v>
      </c>
      <c r="I74" s="1">
        <f t="shared" si="16"/>
        <v>225</v>
      </c>
      <c r="J74" s="1">
        <f t="shared" si="17"/>
        <v>275</v>
      </c>
      <c r="L74" s="130" t="e">
        <f t="shared" si="18"/>
        <v>#N/A</v>
      </c>
      <c r="M74" s="1">
        <f t="shared" si="19"/>
        <v>233</v>
      </c>
      <c r="N74" s="1">
        <f t="shared" si="20"/>
        <v>225</v>
      </c>
      <c r="O74" s="1">
        <f t="shared" si="21"/>
        <v>275</v>
      </c>
      <c r="P74" s="130" t="str">
        <f t="shared" si="22"/>
        <v/>
      </c>
      <c r="Q74" s="130" t="str">
        <f t="shared" si="23"/>
        <v/>
      </c>
      <c r="S74" s="1">
        <f t="shared" si="31"/>
        <v>62</v>
      </c>
      <c r="T74" s="131">
        <f t="shared" ca="1" si="25"/>
        <v>46054</v>
      </c>
      <c r="U74" s="131" t="e">
        <f t="shared" ca="1" si="26"/>
        <v>#N/A</v>
      </c>
      <c r="V74" s="4">
        <f t="shared" ca="1" si="27"/>
        <v>0</v>
      </c>
      <c r="W74" s="4">
        <f t="shared" ca="1" si="28"/>
        <v>0</v>
      </c>
      <c r="X74" s="4">
        <f t="shared" ca="1" si="29"/>
        <v>0</v>
      </c>
      <c r="Y74" s="132" t="e">
        <f t="shared" ca="1" si="30"/>
        <v>#N/A</v>
      </c>
    </row>
    <row r="75" spans="2:25">
      <c r="B75" s="24" t="str">
        <f>IF('Consolidação Preventiva'!D67="","",'Consolidação Preventiva'!D67)</f>
        <v>CA102</v>
      </c>
      <c r="C75" s="24">
        <f>'Consolidação Preventiva'!E67</f>
        <v>1000</v>
      </c>
      <c r="D75" s="128">
        <f>IF(OR(B75="",C75="50F"),NA(),'Consolidação Preventiva'!N67)</f>
        <v>44332</v>
      </c>
      <c r="E75" s="4">
        <f>IF(B75="","",'Consolidação Preventiva'!F67)</f>
        <v>2550</v>
      </c>
      <c r="F75" s="4">
        <f>IF(B75="","",'Consolidação Preventiva'!H67)</f>
        <v>2825</v>
      </c>
      <c r="G75" s="4">
        <f>IF(B75="","",'Consolidação Preventiva'!Q67)</f>
        <v>2891</v>
      </c>
      <c r="H75" s="4">
        <f t="shared" si="15"/>
        <v>341</v>
      </c>
      <c r="I75" s="1">
        <f t="shared" si="16"/>
        <v>225</v>
      </c>
      <c r="J75" s="1">
        <f t="shared" si="17"/>
        <v>275</v>
      </c>
      <c r="L75" s="130" t="e">
        <f t="shared" si="18"/>
        <v>#N/A</v>
      </c>
      <c r="M75" s="1">
        <f t="shared" si="19"/>
        <v>341</v>
      </c>
      <c r="N75" s="1">
        <f t="shared" si="20"/>
        <v>225</v>
      </c>
      <c r="O75" s="1">
        <f t="shared" si="21"/>
        <v>275</v>
      </c>
      <c r="P75" s="130" t="str">
        <f t="shared" si="22"/>
        <v/>
      </c>
      <c r="Q75" s="130" t="str">
        <f t="shared" si="23"/>
        <v/>
      </c>
      <c r="S75" s="1">
        <f t="shared" si="31"/>
        <v>63</v>
      </c>
      <c r="T75" s="131">
        <f t="shared" ca="1" si="25"/>
        <v>46082</v>
      </c>
      <c r="U75" s="131" t="e">
        <f t="shared" ca="1" si="26"/>
        <v>#N/A</v>
      </c>
      <c r="V75" s="4">
        <f t="shared" ca="1" si="27"/>
        <v>0</v>
      </c>
      <c r="W75" s="4">
        <f t="shared" ca="1" si="28"/>
        <v>0</v>
      </c>
      <c r="X75" s="4">
        <f t="shared" ca="1" si="29"/>
        <v>0</v>
      </c>
      <c r="Y75" s="132" t="e">
        <f t="shared" ca="1" si="30"/>
        <v>#N/A</v>
      </c>
    </row>
    <row r="76" spans="2:25">
      <c r="B76" s="24" t="str">
        <f>IF('Consolidação Preventiva'!D68="","",'Consolidação Preventiva'!D68)</f>
        <v>CA101</v>
      </c>
      <c r="C76" s="24">
        <f>'Consolidação Preventiva'!E68</f>
        <v>250</v>
      </c>
      <c r="D76" s="128">
        <f>IF(OR(B76="",C76="50F"),NA(),'Consolidação Preventiva'!N68)</f>
        <v>44341</v>
      </c>
      <c r="E76" s="4">
        <f>IF(B76="","",'Consolidação Preventiva'!F68)</f>
        <v>3507</v>
      </c>
      <c r="F76" s="4">
        <f>IF(B76="","",'Consolidação Preventiva'!H68)</f>
        <v>3782</v>
      </c>
      <c r="G76" s="4">
        <f>IF(B76="","",'Consolidação Preventiva'!Q68)</f>
        <v>3765</v>
      </c>
      <c r="H76" s="4">
        <f t="shared" si="15"/>
        <v>258</v>
      </c>
      <c r="I76" s="1">
        <f t="shared" si="16"/>
        <v>225</v>
      </c>
      <c r="J76" s="1">
        <f t="shared" si="17"/>
        <v>275</v>
      </c>
      <c r="L76" s="130" t="e">
        <f t="shared" si="18"/>
        <v>#N/A</v>
      </c>
      <c r="M76" s="1">
        <f t="shared" si="19"/>
        <v>258</v>
      </c>
      <c r="N76" s="1">
        <f t="shared" si="20"/>
        <v>225</v>
      </c>
      <c r="O76" s="1">
        <f t="shared" si="21"/>
        <v>275</v>
      </c>
      <c r="P76" s="130" t="str">
        <f t="shared" si="22"/>
        <v/>
      </c>
      <c r="Q76" s="130" t="str">
        <f t="shared" si="23"/>
        <v/>
      </c>
      <c r="S76" s="1">
        <f t="shared" si="31"/>
        <v>64</v>
      </c>
      <c r="T76" s="131">
        <f t="shared" ca="1" si="25"/>
        <v>46113</v>
      </c>
      <c r="U76" s="131" t="e">
        <f t="shared" ca="1" si="26"/>
        <v>#N/A</v>
      </c>
      <c r="V76" s="4">
        <f t="shared" ca="1" si="27"/>
        <v>0</v>
      </c>
      <c r="W76" s="4">
        <f t="shared" ca="1" si="28"/>
        <v>0</v>
      </c>
      <c r="X76" s="4">
        <f t="shared" ca="1" si="29"/>
        <v>0</v>
      </c>
      <c r="Y76" s="132" t="e">
        <f t="shared" ca="1" si="30"/>
        <v>#N/A</v>
      </c>
    </row>
    <row r="77" spans="2:25">
      <c r="B77" s="24" t="str">
        <f>IF('Consolidação Preventiva'!D69="","",'Consolidação Preventiva'!D69)</f>
        <v>CA103</v>
      </c>
      <c r="C77" s="24">
        <f>'Consolidação Preventiva'!E69</f>
        <v>1000</v>
      </c>
      <c r="D77" s="128">
        <f>IF(OR(B77="",C77="50F"),NA(),'Consolidação Preventiva'!N69)</f>
        <v>44341</v>
      </c>
      <c r="E77" s="4">
        <f>IF(B77="","",'Consolidação Preventiva'!F69)</f>
        <v>2880</v>
      </c>
      <c r="F77" s="4">
        <f>IF(B77="","",'Consolidação Preventiva'!H69)</f>
        <v>3155</v>
      </c>
      <c r="G77" s="4">
        <f>IF(B77="","",'Consolidação Preventiva'!Q69)</f>
        <v>3120</v>
      </c>
      <c r="H77" s="4">
        <f t="shared" si="15"/>
        <v>240</v>
      </c>
      <c r="I77" s="1">
        <f t="shared" si="16"/>
        <v>225</v>
      </c>
      <c r="J77" s="1">
        <f t="shared" si="17"/>
        <v>275</v>
      </c>
      <c r="L77" s="130" t="e">
        <f t="shared" si="18"/>
        <v>#N/A</v>
      </c>
      <c r="M77" s="1">
        <f t="shared" si="19"/>
        <v>240</v>
      </c>
      <c r="N77" s="1">
        <f t="shared" si="20"/>
        <v>225</v>
      </c>
      <c r="O77" s="1">
        <f t="shared" si="21"/>
        <v>275</v>
      </c>
      <c r="P77" s="130" t="str">
        <f t="shared" si="22"/>
        <v/>
      </c>
      <c r="Q77" s="130" t="str">
        <f t="shared" si="23"/>
        <v/>
      </c>
      <c r="S77" s="1">
        <f t="shared" si="31"/>
        <v>65</v>
      </c>
      <c r="T77" s="131">
        <f t="shared" ref="T77:T80" ca="1" si="32">IF(IF(YEAR(TODAY())&gt;=2022,12*(YEAR(TODAY()-2021)),0)+MONTH(TODAY())&gt;=S77,DATE(2021,S77,1),NA())</f>
        <v>46143</v>
      </c>
      <c r="U77" s="131" t="e">
        <f t="shared" ref="U77:U80" ca="1" si="33">IF(V77=0,NA(),T77)</f>
        <v>#N/A</v>
      </c>
      <c r="V77" s="4">
        <f t="shared" ca="1" si="27"/>
        <v>0</v>
      </c>
      <c r="W77" s="4">
        <f t="shared" ca="1" si="28"/>
        <v>0</v>
      </c>
      <c r="X77" s="4">
        <f t="shared" ca="1" si="29"/>
        <v>0</v>
      </c>
      <c r="Y77" s="132" t="e">
        <f t="shared" ca="1" si="30"/>
        <v>#N/A</v>
      </c>
    </row>
    <row r="78" spans="2:25">
      <c r="B78" s="24" t="str">
        <f>IF('Consolidação Preventiva'!D70="","",'Consolidação Preventiva'!D70)</f>
        <v>CA102</v>
      </c>
      <c r="C78" s="24">
        <f>'Consolidação Preventiva'!E70</f>
        <v>250</v>
      </c>
      <c r="D78" s="128">
        <f>IF(OR(B78="",C78="50F"),NA(),'Consolidação Preventiva'!N70)</f>
        <v>44344</v>
      </c>
      <c r="E78" s="4">
        <f>IF(B78="","",'Consolidação Preventiva'!F70)</f>
        <v>2891</v>
      </c>
      <c r="F78" s="4">
        <f>IF(B78="","",'Consolidação Preventiva'!H70)</f>
        <v>3166</v>
      </c>
      <c r="G78" s="4">
        <f>IF(B78="","",'Consolidação Preventiva'!Q70)</f>
        <v>3030</v>
      </c>
      <c r="H78" s="4">
        <f t="shared" ref="H78:H141" si="34">IF(OR(B78="",C78="50F"),NA(),G78-E78)</f>
        <v>139</v>
      </c>
      <c r="I78" s="1">
        <f t="shared" ref="I78:I141" si="35">IF(OR(B78="",C78="50F"),NA(),225)</f>
        <v>225</v>
      </c>
      <c r="J78" s="1">
        <f t="shared" ref="J78:J141" si="36">IF(OR(B78="",C78="50F"),NA(),275)</f>
        <v>275</v>
      </c>
      <c r="L78" s="130" t="e">
        <f t="shared" ref="L78:L141" si="37">IF(AND(D78&gt;=$C$9,D78&lt;=$C$10),D78,NA())</f>
        <v>#N/A</v>
      </c>
      <c r="M78" s="1">
        <f t="shared" ref="M78:M141" si="38">IF(ISERR(L78),NA(),H78)</f>
        <v>139</v>
      </c>
      <c r="N78" s="1">
        <f t="shared" ref="N78:N141" si="39">IF(ISERR(L78),NA(),I78)</f>
        <v>225</v>
      </c>
      <c r="O78" s="1">
        <f t="shared" ref="O78:O141" si="40">IF(ISERR(L78),NA(),J78)</f>
        <v>275</v>
      </c>
      <c r="P78" s="130" t="str">
        <f t="shared" ref="P78:P141" si="41">IF(ISERROR(L78),"",DATE(YEAR(L78),MONTH(L78),1))</f>
        <v/>
      </c>
      <c r="Q78" s="130" t="str">
        <f t="shared" ref="Q78:Q141" si="42">IF(P78="","",IF(AND(M78&gt;=N78,M78&lt;=O78),"OK","NOK"))</f>
        <v/>
      </c>
      <c r="S78" s="1">
        <f t="shared" si="31"/>
        <v>66</v>
      </c>
      <c r="T78" s="131">
        <f t="shared" ca="1" si="32"/>
        <v>46174</v>
      </c>
      <c r="U78" s="131" t="e">
        <f t="shared" ca="1" si="33"/>
        <v>#N/A</v>
      </c>
      <c r="V78" s="4">
        <f t="shared" ca="1" si="27"/>
        <v>0</v>
      </c>
      <c r="W78" s="4">
        <f t="shared" ca="1" si="28"/>
        <v>0</v>
      </c>
      <c r="X78" s="4">
        <f t="shared" ca="1" si="29"/>
        <v>0</v>
      </c>
      <c r="Y78" s="132" t="e">
        <f t="shared" ca="1" si="30"/>
        <v>#N/A</v>
      </c>
    </row>
    <row r="79" spans="2:25">
      <c r="B79" s="24" t="str">
        <f>IF('Consolidação Preventiva'!D71="","",'Consolidação Preventiva'!D71)</f>
        <v>CA104</v>
      </c>
      <c r="C79" s="24">
        <f>'Consolidação Preventiva'!E71</f>
        <v>250</v>
      </c>
      <c r="D79" s="128">
        <f>IF(OR(B79="",C79="50F"),NA(),'Consolidação Preventiva'!N71)</f>
        <v>44345</v>
      </c>
      <c r="E79" s="4">
        <f>IF(B79="","",'Consolidação Preventiva'!F71)</f>
        <v>2940</v>
      </c>
      <c r="F79" s="4">
        <f>IF(B79="","",'Consolidação Preventiva'!H71)</f>
        <v>3215</v>
      </c>
      <c r="G79" s="4">
        <f>IF(B79="","",'Consolidação Preventiva'!Q71)</f>
        <v>3195</v>
      </c>
      <c r="H79" s="4">
        <f t="shared" si="34"/>
        <v>255</v>
      </c>
      <c r="I79" s="1">
        <f t="shared" si="35"/>
        <v>225</v>
      </c>
      <c r="J79" s="1">
        <f t="shared" si="36"/>
        <v>275</v>
      </c>
      <c r="L79" s="130" t="e">
        <f t="shared" si="37"/>
        <v>#N/A</v>
      </c>
      <c r="M79" s="1">
        <f t="shared" si="38"/>
        <v>255</v>
      </c>
      <c r="N79" s="1">
        <f t="shared" si="39"/>
        <v>225</v>
      </c>
      <c r="O79" s="1">
        <f t="shared" si="40"/>
        <v>275</v>
      </c>
      <c r="P79" s="130" t="str">
        <f t="shared" si="41"/>
        <v/>
      </c>
      <c r="Q79" s="130" t="str">
        <f t="shared" si="42"/>
        <v/>
      </c>
      <c r="S79" s="1">
        <f t="shared" si="31"/>
        <v>67</v>
      </c>
      <c r="T79" s="131">
        <f t="shared" ca="1" si="32"/>
        <v>46204</v>
      </c>
      <c r="U79" s="131" t="e">
        <f t="shared" ca="1" si="33"/>
        <v>#N/A</v>
      </c>
      <c r="V79" s="4">
        <f t="shared" ca="1" si="27"/>
        <v>0</v>
      </c>
      <c r="W79" s="4">
        <f t="shared" ca="1" si="28"/>
        <v>0</v>
      </c>
      <c r="X79" s="4">
        <f t="shared" ca="1" si="29"/>
        <v>0</v>
      </c>
      <c r="Y79" s="132" t="e">
        <f t="shared" ca="1" si="30"/>
        <v>#N/A</v>
      </c>
    </row>
    <row r="80" spans="2:25">
      <c r="B80" s="24" t="str">
        <f>IF('Consolidação Preventiva'!D72="","",'Consolidação Preventiva'!D72)</f>
        <v>CA100</v>
      </c>
      <c r="C80" s="24">
        <f>'Consolidação Preventiva'!E72</f>
        <v>250</v>
      </c>
      <c r="D80" s="128">
        <f>IF(OR(B80="",C80="50F"),NA(),'Consolidação Preventiva'!N72)</f>
        <v>44347</v>
      </c>
      <c r="E80" s="4">
        <f>IF(B80="","",'Consolidação Preventiva'!F72)</f>
        <v>3533</v>
      </c>
      <c r="F80" s="4">
        <f>IF(B80="","",'Consolidação Preventiva'!H72)</f>
        <v>3808</v>
      </c>
      <c r="G80" s="4">
        <f>IF(B80="","",'Consolidação Preventiva'!Q72)</f>
        <v>3878</v>
      </c>
      <c r="H80" s="4">
        <f t="shared" si="34"/>
        <v>345</v>
      </c>
      <c r="I80" s="1">
        <f t="shared" si="35"/>
        <v>225</v>
      </c>
      <c r="J80" s="1">
        <f t="shared" si="36"/>
        <v>275</v>
      </c>
      <c r="L80" s="130" t="e">
        <f t="shared" si="37"/>
        <v>#N/A</v>
      </c>
      <c r="M80" s="1">
        <f t="shared" si="38"/>
        <v>345</v>
      </c>
      <c r="N80" s="1">
        <f t="shared" si="39"/>
        <v>225</v>
      </c>
      <c r="O80" s="1">
        <f t="shared" si="40"/>
        <v>275</v>
      </c>
      <c r="P80" s="130" t="str">
        <f t="shared" si="41"/>
        <v/>
      </c>
      <c r="Q80" s="130" t="str">
        <f t="shared" si="42"/>
        <v/>
      </c>
      <c r="S80" s="1">
        <f t="shared" si="31"/>
        <v>68</v>
      </c>
      <c r="T80" s="131">
        <f t="shared" ca="1" si="32"/>
        <v>46235</v>
      </c>
      <c r="U80" s="131" t="e">
        <f t="shared" ca="1" si="33"/>
        <v>#N/A</v>
      </c>
      <c r="V80" s="4">
        <f t="shared" ca="1" si="27"/>
        <v>0</v>
      </c>
      <c r="W80" s="4">
        <f t="shared" ca="1" si="28"/>
        <v>0</v>
      </c>
      <c r="X80" s="4">
        <f t="shared" ca="1" si="29"/>
        <v>0</v>
      </c>
      <c r="Y80" s="132" t="e">
        <f t="shared" ca="1" si="30"/>
        <v>#N/A</v>
      </c>
    </row>
    <row r="81" spans="2:25">
      <c r="B81" s="24" t="str">
        <f>IF('Consolidação Preventiva'!D73="","",'Consolidação Preventiva'!D73)</f>
        <v>CA101</v>
      </c>
      <c r="C81" s="24">
        <f>'Consolidação Preventiva'!E73</f>
        <v>4000</v>
      </c>
      <c r="D81" s="128">
        <f>IF(OR(B81="",C81="50F"),NA(),'Consolidação Preventiva'!N73)</f>
        <v>44355</v>
      </c>
      <c r="E81" s="4">
        <f>IF(B81="","",'Consolidação Preventiva'!F73)</f>
        <v>3765</v>
      </c>
      <c r="F81" s="4">
        <f>IF(B81="","",'Consolidação Preventiva'!H73)</f>
        <v>4040</v>
      </c>
      <c r="G81" s="4">
        <f>IF(B81="","",'Consolidação Preventiva'!Q73)</f>
        <v>3909</v>
      </c>
      <c r="H81" s="4">
        <f t="shared" si="34"/>
        <v>144</v>
      </c>
      <c r="I81" s="1">
        <f t="shared" si="35"/>
        <v>225</v>
      </c>
      <c r="J81" s="1">
        <f t="shared" si="36"/>
        <v>275</v>
      </c>
      <c r="L81" s="130" t="e">
        <f t="shared" si="37"/>
        <v>#N/A</v>
      </c>
      <c r="M81" s="1">
        <f t="shared" si="38"/>
        <v>144</v>
      </c>
      <c r="N81" s="1">
        <f t="shared" si="39"/>
        <v>225</v>
      </c>
      <c r="O81" s="1">
        <f t="shared" si="40"/>
        <v>275</v>
      </c>
      <c r="P81" s="130" t="str">
        <f t="shared" si="41"/>
        <v/>
      </c>
      <c r="Q81" s="130" t="str">
        <f t="shared" si="42"/>
        <v/>
      </c>
      <c r="T81" s="131"/>
      <c r="U81" s="131"/>
      <c r="Y81" s="132"/>
    </row>
    <row r="82" spans="2:25">
      <c r="B82" s="24" t="str">
        <f>IF('Consolidação Preventiva'!D74="","",'Consolidação Preventiva'!D74)</f>
        <v>CA103</v>
      </c>
      <c r="C82" s="24">
        <f>'Consolidação Preventiva'!E74</f>
        <v>250</v>
      </c>
      <c r="D82" s="128">
        <f>IF(OR(B82="",C82="50F"),NA(),'Consolidação Preventiva'!N74)</f>
        <v>44355</v>
      </c>
      <c r="E82" s="4">
        <f>IF(B82="","",'Consolidação Preventiva'!F74)</f>
        <v>3120</v>
      </c>
      <c r="F82" s="4">
        <f>IF(B82="","",'Consolidação Preventiva'!H74)</f>
        <v>3395</v>
      </c>
      <c r="G82" s="4">
        <f>IF(B82="","",'Consolidação Preventiva'!Q74)</f>
        <v>3301</v>
      </c>
      <c r="H82" s="4">
        <f t="shared" si="34"/>
        <v>181</v>
      </c>
      <c r="I82" s="1">
        <f t="shared" si="35"/>
        <v>225</v>
      </c>
      <c r="J82" s="1">
        <f t="shared" si="36"/>
        <v>275</v>
      </c>
      <c r="L82" s="130" t="e">
        <f t="shared" si="37"/>
        <v>#N/A</v>
      </c>
      <c r="M82" s="1">
        <f t="shared" si="38"/>
        <v>181</v>
      </c>
      <c r="N82" s="1">
        <f t="shared" si="39"/>
        <v>225</v>
      </c>
      <c r="O82" s="1">
        <f t="shared" si="40"/>
        <v>275</v>
      </c>
      <c r="P82" s="130" t="str">
        <f t="shared" si="41"/>
        <v/>
      </c>
      <c r="Q82" s="130" t="str">
        <f t="shared" si="42"/>
        <v/>
      </c>
      <c r="T82" s="131"/>
      <c r="U82" s="131"/>
      <c r="Y82" s="132"/>
    </row>
    <row r="83" spans="2:25">
      <c r="B83" s="24" t="str">
        <f>IF('Consolidação Preventiva'!D75="","",'Consolidação Preventiva'!D75)</f>
        <v>CA102</v>
      </c>
      <c r="C83" s="24">
        <f>'Consolidação Preventiva'!E75</f>
        <v>500</v>
      </c>
      <c r="D83" s="128">
        <f>IF(OR(B83="",C83="50F"),NA(),'Consolidação Preventiva'!N75)</f>
        <v>44357</v>
      </c>
      <c r="E83" s="4">
        <f>IF(B83="","",'Consolidação Preventiva'!F75)</f>
        <v>3030</v>
      </c>
      <c r="F83" s="4">
        <f>IF(B83="","",'Consolidação Preventiva'!H75)</f>
        <v>3305</v>
      </c>
      <c r="G83" s="4">
        <f>IF(B83="","",'Consolidação Preventiva'!Q75)</f>
        <v>3245</v>
      </c>
      <c r="H83" s="4">
        <f t="shared" si="34"/>
        <v>215</v>
      </c>
      <c r="I83" s="1">
        <f t="shared" si="35"/>
        <v>225</v>
      </c>
      <c r="J83" s="1">
        <f t="shared" si="36"/>
        <v>275</v>
      </c>
      <c r="L83" s="130" t="e">
        <f t="shared" si="37"/>
        <v>#N/A</v>
      </c>
      <c r="M83" s="1">
        <f t="shared" si="38"/>
        <v>215</v>
      </c>
      <c r="N83" s="1">
        <f t="shared" si="39"/>
        <v>225</v>
      </c>
      <c r="O83" s="1">
        <f t="shared" si="40"/>
        <v>275</v>
      </c>
      <c r="P83" s="130" t="str">
        <f t="shared" si="41"/>
        <v/>
      </c>
      <c r="Q83" s="130" t="str">
        <f t="shared" si="42"/>
        <v/>
      </c>
      <c r="T83" s="131"/>
      <c r="U83" s="131"/>
      <c r="Y83" s="132"/>
    </row>
    <row r="84" spans="2:25">
      <c r="B84" s="24" t="str">
        <f>IF('Consolidação Preventiva'!D76="","",'Consolidação Preventiva'!D76)</f>
        <v>CA100</v>
      </c>
      <c r="C84" s="24">
        <f>'Consolidação Preventiva'!E76</f>
        <v>4000</v>
      </c>
      <c r="D84" s="128">
        <f>IF(OR(B84="",C84="50F"),NA(),'Consolidação Preventiva'!N76)</f>
        <v>44359</v>
      </c>
      <c r="E84" s="4">
        <f>IF(B84="","",'Consolidação Preventiva'!F76)</f>
        <v>3878</v>
      </c>
      <c r="F84" s="4">
        <f>IF(B84="","",'Consolidação Preventiva'!H76)</f>
        <v>4153</v>
      </c>
      <c r="G84" s="4">
        <f>IF(B84="","",'Consolidação Preventiva'!Q76)</f>
        <v>4040</v>
      </c>
      <c r="H84" s="4">
        <f t="shared" si="34"/>
        <v>162</v>
      </c>
      <c r="I84" s="1">
        <f t="shared" si="35"/>
        <v>225</v>
      </c>
      <c r="J84" s="1">
        <f t="shared" si="36"/>
        <v>275</v>
      </c>
      <c r="L84" s="130" t="e">
        <f t="shared" si="37"/>
        <v>#N/A</v>
      </c>
      <c r="M84" s="1">
        <f t="shared" si="38"/>
        <v>162</v>
      </c>
      <c r="N84" s="1">
        <f t="shared" si="39"/>
        <v>225</v>
      </c>
      <c r="O84" s="1">
        <f t="shared" si="40"/>
        <v>275</v>
      </c>
      <c r="P84" s="130" t="str">
        <f t="shared" si="41"/>
        <v/>
      </c>
      <c r="Q84" s="130" t="str">
        <f t="shared" si="42"/>
        <v/>
      </c>
      <c r="T84" s="131"/>
      <c r="U84" s="131"/>
      <c r="Y84" s="132"/>
    </row>
    <row r="85" spans="2:25">
      <c r="B85" s="24" t="str">
        <f>IF('Consolidação Preventiva'!D77="","",'Consolidação Preventiva'!D77)</f>
        <v>CA104</v>
      </c>
      <c r="C85" s="24">
        <f>'Consolidação Preventiva'!E77</f>
        <v>500</v>
      </c>
      <c r="D85" s="128">
        <f>IF(OR(B85="",C85="50F"),NA(),'Consolidação Preventiva'!N77)</f>
        <v>44362</v>
      </c>
      <c r="E85" s="4">
        <f>IF(B85="","",'Consolidação Preventiva'!F77)</f>
        <v>3195</v>
      </c>
      <c r="F85" s="4">
        <f>IF(B85="","",'Consolidação Preventiva'!H77)</f>
        <v>3470</v>
      </c>
      <c r="G85" s="4">
        <f>IF(B85="","",'Consolidação Preventiva'!Q77)</f>
        <v>3485</v>
      </c>
      <c r="H85" s="4">
        <f t="shared" si="34"/>
        <v>290</v>
      </c>
      <c r="I85" s="1">
        <f t="shared" si="35"/>
        <v>225</v>
      </c>
      <c r="J85" s="1">
        <f t="shared" si="36"/>
        <v>275</v>
      </c>
      <c r="L85" s="130" t="e">
        <f t="shared" si="37"/>
        <v>#N/A</v>
      </c>
      <c r="M85" s="1">
        <f t="shared" si="38"/>
        <v>290</v>
      </c>
      <c r="N85" s="1">
        <f t="shared" si="39"/>
        <v>225</v>
      </c>
      <c r="O85" s="1">
        <f t="shared" si="40"/>
        <v>275</v>
      </c>
      <c r="P85" s="130" t="str">
        <f t="shared" si="41"/>
        <v/>
      </c>
      <c r="Q85" s="130" t="str">
        <f t="shared" si="42"/>
        <v/>
      </c>
      <c r="T85" s="131"/>
      <c r="U85" s="131"/>
      <c r="Y85" s="132"/>
    </row>
    <row r="86" spans="2:25">
      <c r="B86" s="24" t="str">
        <f>IF('Consolidação Preventiva'!D78="","",'Consolidação Preventiva'!D78)</f>
        <v>CA101</v>
      </c>
      <c r="C86" s="24">
        <f>'Consolidação Preventiva'!E78</f>
        <v>250</v>
      </c>
      <c r="D86" s="128">
        <f>IF(OR(B86="",C86="50F"),NA(),'Consolidação Preventiva'!N78)</f>
        <v>44368</v>
      </c>
      <c r="E86" s="4">
        <f>IF(B86="","",'Consolidação Preventiva'!F78)</f>
        <v>3909</v>
      </c>
      <c r="F86" s="4">
        <f>IF(B86="","",'Consolidação Preventiva'!H78)</f>
        <v>4184</v>
      </c>
      <c r="G86" s="4">
        <f>IF(B86="","",'Consolidação Preventiva'!Q78)</f>
        <v>4068</v>
      </c>
      <c r="H86" s="4">
        <f t="shared" si="34"/>
        <v>159</v>
      </c>
      <c r="I86" s="1">
        <f t="shared" si="35"/>
        <v>225</v>
      </c>
      <c r="J86" s="1">
        <f t="shared" si="36"/>
        <v>275</v>
      </c>
      <c r="L86" s="130" t="e">
        <f t="shared" si="37"/>
        <v>#N/A</v>
      </c>
      <c r="M86" s="1">
        <f t="shared" si="38"/>
        <v>159</v>
      </c>
      <c r="N86" s="1">
        <f t="shared" si="39"/>
        <v>225</v>
      </c>
      <c r="O86" s="1">
        <f t="shared" si="40"/>
        <v>275</v>
      </c>
      <c r="P86" s="130" t="str">
        <f t="shared" si="41"/>
        <v/>
      </c>
      <c r="Q86" s="130" t="str">
        <f t="shared" si="42"/>
        <v/>
      </c>
      <c r="T86" s="131"/>
      <c r="U86" s="131"/>
      <c r="Y86" s="132"/>
    </row>
    <row r="87" spans="2:25">
      <c r="B87" s="24" t="str">
        <f>IF('Consolidação Preventiva'!D79="","",'Consolidação Preventiva'!D79)</f>
        <v>CA102</v>
      </c>
      <c r="C87" s="24">
        <f>'Consolidação Preventiva'!E79</f>
        <v>250</v>
      </c>
      <c r="D87" s="128">
        <f>IF(OR(B87="",C87="50F"),NA(),'Consolidação Preventiva'!N79)</f>
        <v>44371</v>
      </c>
      <c r="E87" s="4">
        <f>IF(B87="","",'Consolidação Preventiva'!F79)</f>
        <v>3245</v>
      </c>
      <c r="F87" s="4">
        <f>IF(B87="","",'Consolidação Preventiva'!H79)</f>
        <v>3520</v>
      </c>
      <c r="G87" s="4">
        <f>IF(B87="","",'Consolidação Preventiva'!Q79)</f>
        <v>3500</v>
      </c>
      <c r="H87" s="4">
        <f t="shared" si="34"/>
        <v>255</v>
      </c>
      <c r="I87" s="1">
        <f t="shared" si="35"/>
        <v>225</v>
      </c>
      <c r="J87" s="1">
        <f t="shared" si="36"/>
        <v>275</v>
      </c>
      <c r="L87" s="130" t="e">
        <f t="shared" si="37"/>
        <v>#N/A</v>
      </c>
      <c r="M87" s="1">
        <f t="shared" si="38"/>
        <v>255</v>
      </c>
      <c r="N87" s="1">
        <f t="shared" si="39"/>
        <v>225</v>
      </c>
      <c r="O87" s="1">
        <f t="shared" si="40"/>
        <v>275</v>
      </c>
      <c r="P87" s="130" t="str">
        <f t="shared" si="41"/>
        <v/>
      </c>
      <c r="Q87" s="130" t="str">
        <f t="shared" si="42"/>
        <v/>
      </c>
      <c r="T87" s="131"/>
      <c r="U87" s="131"/>
      <c r="Y87" s="132"/>
    </row>
    <row r="88" spans="2:25">
      <c r="B88" s="24" t="str">
        <f>IF('Consolidação Preventiva'!D80="","",'Consolidação Preventiva'!D80)</f>
        <v>CA100</v>
      </c>
      <c r="C88" s="24">
        <f>'Consolidação Preventiva'!E80</f>
        <v>250</v>
      </c>
      <c r="D88" s="128">
        <f>IF(OR(B88="",C88="50F"),NA(),'Consolidação Preventiva'!N80)</f>
        <v>44375</v>
      </c>
      <c r="E88" s="4">
        <f>IF(B88="","",'Consolidação Preventiva'!F80)</f>
        <v>4040</v>
      </c>
      <c r="F88" s="4">
        <f>IF(B88="","",'Consolidação Preventiva'!H80)</f>
        <v>4315</v>
      </c>
      <c r="G88" s="4">
        <f>IF(B88="","",'Consolidação Preventiva'!Q80)</f>
        <v>4309</v>
      </c>
      <c r="H88" s="4">
        <f t="shared" si="34"/>
        <v>269</v>
      </c>
      <c r="I88" s="1">
        <f t="shared" si="35"/>
        <v>225</v>
      </c>
      <c r="J88" s="1">
        <f t="shared" si="36"/>
        <v>275</v>
      </c>
      <c r="L88" s="130" t="e">
        <f t="shared" si="37"/>
        <v>#N/A</v>
      </c>
      <c r="M88" s="1">
        <f t="shared" si="38"/>
        <v>269</v>
      </c>
      <c r="N88" s="1">
        <f t="shared" si="39"/>
        <v>225</v>
      </c>
      <c r="O88" s="1">
        <f t="shared" si="40"/>
        <v>275</v>
      </c>
      <c r="P88" s="130" t="str">
        <f t="shared" si="41"/>
        <v/>
      </c>
      <c r="Q88" s="130" t="str">
        <f t="shared" si="42"/>
        <v/>
      </c>
      <c r="T88" s="131"/>
      <c r="U88" s="131"/>
      <c r="Y88" s="132"/>
    </row>
    <row r="89" spans="2:25">
      <c r="B89" s="24" t="str">
        <f>IF('Consolidação Preventiva'!D81="","",'Consolidação Preventiva'!D81)</f>
        <v>CA103</v>
      </c>
      <c r="C89" s="24">
        <f>'Consolidação Preventiva'!E81</f>
        <v>500</v>
      </c>
      <c r="D89" s="128">
        <f>IF(OR(B89="",C89="50F"),NA(),'Consolidação Preventiva'!N81)</f>
        <v>44384</v>
      </c>
      <c r="E89" s="4">
        <f>IF(B89="","",'Consolidação Preventiva'!F81)</f>
        <v>3301</v>
      </c>
      <c r="F89" s="4">
        <f>IF(B89="","",'Consolidação Preventiva'!H81)</f>
        <v>3576</v>
      </c>
      <c r="G89" s="4">
        <f>IF(B89="","",'Consolidação Preventiva'!Q81)</f>
        <v>3844</v>
      </c>
      <c r="H89" s="4">
        <f t="shared" si="34"/>
        <v>543</v>
      </c>
      <c r="I89" s="1">
        <f t="shared" si="35"/>
        <v>225</v>
      </c>
      <c r="J89" s="1">
        <f t="shared" si="36"/>
        <v>275</v>
      </c>
      <c r="L89" s="130" t="e">
        <f t="shared" si="37"/>
        <v>#N/A</v>
      </c>
      <c r="M89" s="1">
        <f t="shared" si="38"/>
        <v>543</v>
      </c>
      <c r="N89" s="1">
        <f t="shared" si="39"/>
        <v>225</v>
      </c>
      <c r="O89" s="1">
        <f t="shared" si="40"/>
        <v>275</v>
      </c>
      <c r="P89" s="130" t="str">
        <f t="shared" si="41"/>
        <v/>
      </c>
      <c r="Q89" s="130" t="str">
        <f t="shared" si="42"/>
        <v/>
      </c>
      <c r="T89" s="131"/>
      <c r="U89" s="131"/>
      <c r="Y89" s="132"/>
    </row>
    <row r="90" spans="2:25">
      <c r="B90" s="24" t="str">
        <f>IF('Consolidação Preventiva'!D82="","",'Consolidação Preventiva'!D82)</f>
        <v>CA103</v>
      </c>
      <c r="C90" s="24">
        <f>'Consolidação Preventiva'!E82</f>
        <v>250</v>
      </c>
      <c r="D90" s="128">
        <f>IF(OR(B90="",C90="50F"),NA(),'Consolidação Preventiva'!N82)</f>
        <v>44385</v>
      </c>
      <c r="E90" s="4">
        <f>IF(B90="","",'Consolidação Preventiva'!F82)</f>
        <v>3844</v>
      </c>
      <c r="F90" s="4">
        <f>IF(B90="","",'Consolidação Preventiva'!H82)</f>
        <v>4119</v>
      </c>
      <c r="G90" s="4">
        <f>IF(B90="","",'Consolidação Preventiva'!Q82)</f>
        <v>3844</v>
      </c>
      <c r="H90" s="4">
        <f t="shared" si="34"/>
        <v>0</v>
      </c>
      <c r="I90" s="1">
        <f t="shared" si="35"/>
        <v>225</v>
      </c>
      <c r="J90" s="1">
        <f t="shared" si="36"/>
        <v>275</v>
      </c>
      <c r="L90" s="130" t="e">
        <f t="shared" si="37"/>
        <v>#N/A</v>
      </c>
      <c r="M90" s="1">
        <f t="shared" si="38"/>
        <v>0</v>
      </c>
      <c r="N90" s="1">
        <f t="shared" si="39"/>
        <v>225</v>
      </c>
      <c r="O90" s="1">
        <f t="shared" si="40"/>
        <v>275</v>
      </c>
      <c r="P90" s="130" t="str">
        <f t="shared" si="41"/>
        <v/>
      </c>
      <c r="Q90" s="130" t="str">
        <f t="shared" si="42"/>
        <v/>
      </c>
      <c r="T90" s="131"/>
      <c r="U90" s="131"/>
      <c r="Y90" s="132"/>
    </row>
    <row r="91" spans="2:25">
      <c r="B91" s="24" t="str">
        <f>IF('Consolidação Preventiva'!D83="","",'Consolidação Preventiva'!D83)</f>
        <v>CA104</v>
      </c>
      <c r="C91" s="24">
        <f>'Consolidação Preventiva'!E83</f>
        <v>250</v>
      </c>
      <c r="D91" s="128">
        <f>IF(OR(B91="",C91="50F"),NA(),'Consolidação Preventiva'!N83)</f>
        <v>44387</v>
      </c>
      <c r="E91" s="4">
        <f>IF(B91="","",'Consolidação Preventiva'!F83)</f>
        <v>3485</v>
      </c>
      <c r="F91" s="4">
        <f>IF(B91="","",'Consolidação Preventiva'!H83)</f>
        <v>3760</v>
      </c>
      <c r="G91" s="4">
        <f>IF(B91="","",'Consolidação Preventiva'!Q83)</f>
        <v>3959</v>
      </c>
      <c r="H91" s="4">
        <f t="shared" si="34"/>
        <v>474</v>
      </c>
      <c r="I91" s="1">
        <f t="shared" si="35"/>
        <v>225</v>
      </c>
      <c r="J91" s="1">
        <f t="shared" si="36"/>
        <v>275</v>
      </c>
      <c r="L91" s="130" t="e">
        <f t="shared" si="37"/>
        <v>#N/A</v>
      </c>
      <c r="M91" s="1">
        <f t="shared" si="38"/>
        <v>474</v>
      </c>
      <c r="N91" s="1">
        <f t="shared" si="39"/>
        <v>225</v>
      </c>
      <c r="O91" s="1">
        <f t="shared" si="40"/>
        <v>275</v>
      </c>
      <c r="P91" s="130" t="str">
        <f t="shared" si="41"/>
        <v/>
      </c>
      <c r="Q91" s="130" t="str">
        <f t="shared" si="42"/>
        <v/>
      </c>
      <c r="T91" s="131"/>
      <c r="U91" s="131"/>
      <c r="Y91" s="132"/>
    </row>
    <row r="92" spans="2:25">
      <c r="B92" s="24" t="str">
        <f>IF('Consolidação Preventiva'!D84="","",'Consolidação Preventiva'!D84)</f>
        <v>CA101</v>
      </c>
      <c r="C92" s="24">
        <f>'Consolidação Preventiva'!E84</f>
        <v>500</v>
      </c>
      <c r="D92" s="128">
        <f>IF(OR(B92="",C92="50F"),NA(),'Consolidação Preventiva'!N84)</f>
        <v>44390</v>
      </c>
      <c r="E92" s="4">
        <f>IF(B92="","",'Consolidação Preventiva'!F84)</f>
        <v>4068</v>
      </c>
      <c r="F92" s="4">
        <f>IF(B92="","",'Consolidação Preventiva'!H84)</f>
        <v>4343</v>
      </c>
      <c r="G92" s="4">
        <f>IF(B92="","",'Consolidação Preventiva'!Q84)</f>
        <v>4400</v>
      </c>
      <c r="H92" s="4">
        <f t="shared" si="34"/>
        <v>332</v>
      </c>
      <c r="I92" s="1">
        <f t="shared" si="35"/>
        <v>225</v>
      </c>
      <c r="J92" s="1">
        <f t="shared" si="36"/>
        <v>275</v>
      </c>
      <c r="L92" s="130" t="e">
        <f t="shared" si="37"/>
        <v>#N/A</v>
      </c>
      <c r="M92" s="1">
        <f t="shared" si="38"/>
        <v>332</v>
      </c>
      <c r="N92" s="1">
        <f t="shared" si="39"/>
        <v>225</v>
      </c>
      <c r="O92" s="1">
        <f t="shared" si="40"/>
        <v>275</v>
      </c>
      <c r="P92" s="130" t="str">
        <f t="shared" si="41"/>
        <v/>
      </c>
      <c r="Q92" s="130" t="str">
        <f t="shared" si="42"/>
        <v/>
      </c>
      <c r="T92" s="131"/>
      <c r="U92" s="131"/>
      <c r="Y92" s="132"/>
    </row>
    <row r="93" spans="2:25">
      <c r="B93" s="24" t="str">
        <f>IF('Consolidação Preventiva'!D85="","",'Consolidação Preventiva'!D85)</f>
        <v>CA102</v>
      </c>
      <c r="C93" s="24">
        <f>'Consolidação Preventiva'!E85</f>
        <v>4000</v>
      </c>
      <c r="D93" s="128">
        <f>IF(OR(B93="",C93="50F"),NA(),'Consolidação Preventiva'!N85)</f>
        <v>44392</v>
      </c>
      <c r="E93" s="4">
        <f>IF(B93="","",'Consolidação Preventiva'!F85)</f>
        <v>3500</v>
      </c>
      <c r="F93" s="4">
        <f>IF(B93="","",'Consolidação Preventiva'!H85)</f>
        <v>3775</v>
      </c>
      <c r="G93" s="4">
        <f>IF(B93="","",'Consolidação Preventiva'!Q85)</f>
        <v>3848</v>
      </c>
      <c r="H93" s="4">
        <f t="shared" si="34"/>
        <v>348</v>
      </c>
      <c r="I93" s="1">
        <f t="shared" si="35"/>
        <v>225</v>
      </c>
      <c r="J93" s="1">
        <f t="shared" si="36"/>
        <v>275</v>
      </c>
      <c r="L93" s="130" t="e">
        <f t="shared" si="37"/>
        <v>#N/A</v>
      </c>
      <c r="M93" s="1">
        <f t="shared" si="38"/>
        <v>348</v>
      </c>
      <c r="N93" s="1">
        <f t="shared" si="39"/>
        <v>225</v>
      </c>
      <c r="O93" s="1">
        <f t="shared" si="40"/>
        <v>275</v>
      </c>
      <c r="P93" s="130" t="str">
        <f t="shared" si="41"/>
        <v/>
      </c>
      <c r="Q93" s="130" t="str">
        <f t="shared" si="42"/>
        <v/>
      </c>
      <c r="T93" s="131"/>
      <c r="U93" s="131"/>
      <c r="Y93" s="132"/>
    </row>
    <row r="94" spans="2:25">
      <c r="B94" s="24" t="str">
        <f>IF('Consolidação Preventiva'!D86="","",'Consolidação Preventiva'!D86)</f>
        <v>CA100</v>
      </c>
      <c r="C94" s="24">
        <f>'Consolidação Preventiva'!E86</f>
        <v>500</v>
      </c>
      <c r="D94" s="128">
        <f>IF(OR(B94="",C94="50F"),NA(),'Consolidação Preventiva'!N86)</f>
        <v>44394</v>
      </c>
      <c r="E94" s="4">
        <f>IF(B94="","",'Consolidação Preventiva'!F86)</f>
        <v>4309</v>
      </c>
      <c r="F94" s="4">
        <f>IF(B94="","",'Consolidação Preventiva'!H86)</f>
        <v>4584</v>
      </c>
      <c r="G94" s="4">
        <f>IF(B94="","",'Consolidação Preventiva'!Q86)</f>
        <v>4602</v>
      </c>
      <c r="H94" s="4">
        <f t="shared" si="34"/>
        <v>293</v>
      </c>
      <c r="I94" s="1">
        <f t="shared" si="35"/>
        <v>225</v>
      </c>
      <c r="J94" s="1">
        <f t="shared" si="36"/>
        <v>275</v>
      </c>
      <c r="L94" s="130" t="e">
        <f t="shared" si="37"/>
        <v>#N/A</v>
      </c>
      <c r="M94" s="1">
        <f t="shared" si="38"/>
        <v>293</v>
      </c>
      <c r="N94" s="1">
        <f t="shared" si="39"/>
        <v>225</v>
      </c>
      <c r="O94" s="1">
        <f t="shared" si="40"/>
        <v>275</v>
      </c>
      <c r="P94" s="130" t="str">
        <f t="shared" si="41"/>
        <v/>
      </c>
      <c r="Q94" s="130" t="str">
        <f t="shared" si="42"/>
        <v/>
      </c>
      <c r="T94" s="131"/>
      <c r="U94" s="131"/>
      <c r="Y94" s="132"/>
    </row>
    <row r="95" spans="2:25">
      <c r="B95" s="24" t="str">
        <f>IF('Consolidação Preventiva'!D87="","",'Consolidação Preventiva'!D87)</f>
        <v>CA104</v>
      </c>
      <c r="C95" s="24">
        <f>'Consolidação Preventiva'!E87</f>
        <v>4000</v>
      </c>
      <c r="D95" s="128">
        <f>IF(OR(B95="",C95="50F"),NA(),'Consolidação Preventiva'!N87)</f>
        <v>44396</v>
      </c>
      <c r="E95" s="4">
        <f>IF(B95="","",'Consolidação Preventiva'!F87)</f>
        <v>3959</v>
      </c>
      <c r="F95" s="4">
        <f>IF(B95="","",'Consolidação Preventiva'!H87)</f>
        <v>4234</v>
      </c>
      <c r="G95" s="4">
        <f>IF(B95="","",'Consolidação Preventiva'!Q87)</f>
        <v>4076</v>
      </c>
      <c r="H95" s="4">
        <f t="shared" si="34"/>
        <v>117</v>
      </c>
      <c r="I95" s="1">
        <f t="shared" si="35"/>
        <v>225</v>
      </c>
      <c r="J95" s="1">
        <f t="shared" si="36"/>
        <v>275</v>
      </c>
      <c r="L95" s="130" t="e">
        <f t="shared" si="37"/>
        <v>#N/A</v>
      </c>
      <c r="M95" s="1">
        <f t="shared" si="38"/>
        <v>117</v>
      </c>
      <c r="N95" s="1">
        <f t="shared" si="39"/>
        <v>225</v>
      </c>
      <c r="O95" s="1">
        <f t="shared" si="40"/>
        <v>275</v>
      </c>
      <c r="P95" s="130" t="str">
        <f t="shared" si="41"/>
        <v/>
      </c>
      <c r="Q95" s="130" t="str">
        <f t="shared" si="42"/>
        <v/>
      </c>
      <c r="T95" s="131"/>
      <c r="U95" s="131"/>
      <c r="Y95" s="132"/>
    </row>
    <row r="96" spans="2:25">
      <c r="B96" s="24" t="str">
        <f>IF('Consolidação Preventiva'!D88="","",'Consolidação Preventiva'!D88)</f>
        <v>CA103</v>
      </c>
      <c r="C96" s="24">
        <f>'Consolidação Preventiva'!E88</f>
        <v>4000</v>
      </c>
      <c r="D96" s="128">
        <f>IF(OR(B96="",C96="50F"),NA(),'Consolidação Preventiva'!N88)</f>
        <v>44399</v>
      </c>
      <c r="E96" s="4">
        <f>IF(B96="","",'Consolidação Preventiva'!F88)</f>
        <v>3844</v>
      </c>
      <c r="F96" s="4">
        <f>IF(B96="","",'Consolidação Preventiva'!H88)</f>
        <v>4119</v>
      </c>
      <c r="G96" s="4">
        <f>IF(B96="","",'Consolidação Preventiva'!Q88)</f>
        <v>4101</v>
      </c>
      <c r="H96" s="4">
        <f t="shared" si="34"/>
        <v>257</v>
      </c>
      <c r="I96" s="1">
        <f t="shared" si="35"/>
        <v>225</v>
      </c>
      <c r="J96" s="1">
        <f t="shared" si="36"/>
        <v>275</v>
      </c>
      <c r="L96" s="130" t="e">
        <f t="shared" si="37"/>
        <v>#N/A</v>
      </c>
      <c r="M96" s="1">
        <f t="shared" si="38"/>
        <v>257</v>
      </c>
      <c r="N96" s="1">
        <f t="shared" si="39"/>
        <v>225</v>
      </c>
      <c r="O96" s="1">
        <f t="shared" si="40"/>
        <v>275</v>
      </c>
      <c r="P96" s="130" t="str">
        <f t="shared" si="41"/>
        <v/>
      </c>
      <c r="Q96" s="130" t="str">
        <f t="shared" si="42"/>
        <v/>
      </c>
      <c r="T96" s="131"/>
      <c r="U96" s="131"/>
      <c r="Y96" s="132"/>
    </row>
    <row r="97" spans="2:25">
      <c r="B97" s="24" t="str">
        <f>IF('Consolidação Preventiva'!D89="","",'Consolidação Preventiva'!D89)</f>
        <v>CA101</v>
      </c>
      <c r="C97" s="24">
        <f>'Consolidação Preventiva'!E89</f>
        <v>250</v>
      </c>
      <c r="D97" s="128">
        <f>IF(OR(B97="",C97="50F"),NA(),'Consolidação Preventiva'!N89)</f>
        <v>44402</v>
      </c>
      <c r="E97" s="4">
        <f>IF(B97="","",'Consolidação Preventiva'!F89)</f>
        <v>4400</v>
      </c>
      <c r="F97" s="4">
        <f>IF(B97="","",'Consolidação Preventiva'!H89)</f>
        <v>4675</v>
      </c>
      <c r="G97" s="4">
        <f>IF(B97="","",'Consolidação Preventiva'!Q89)</f>
        <v>4574</v>
      </c>
      <c r="H97" s="4">
        <f t="shared" si="34"/>
        <v>174</v>
      </c>
      <c r="I97" s="1">
        <f t="shared" si="35"/>
        <v>225</v>
      </c>
      <c r="J97" s="1">
        <f t="shared" si="36"/>
        <v>275</v>
      </c>
      <c r="L97" s="130" t="e">
        <f t="shared" si="37"/>
        <v>#N/A</v>
      </c>
      <c r="M97" s="1">
        <f t="shared" si="38"/>
        <v>174</v>
      </c>
      <c r="N97" s="1">
        <f t="shared" si="39"/>
        <v>225</v>
      </c>
      <c r="O97" s="1">
        <f t="shared" si="40"/>
        <v>275</v>
      </c>
      <c r="P97" s="130" t="str">
        <f t="shared" si="41"/>
        <v/>
      </c>
      <c r="Q97" s="130" t="str">
        <f t="shared" si="42"/>
        <v/>
      </c>
      <c r="T97" s="131"/>
      <c r="U97" s="131"/>
      <c r="Y97" s="132"/>
    </row>
    <row r="98" spans="2:25">
      <c r="B98" s="24" t="str">
        <f>IF('Consolidação Preventiva'!D90="","",'Consolidação Preventiva'!D90)</f>
        <v>CA100</v>
      </c>
      <c r="C98" s="24">
        <f>'Consolidação Preventiva'!E90</f>
        <v>250</v>
      </c>
      <c r="D98" s="128">
        <f>IF(OR(B98="",C98="50F"),NA(),'Consolidação Preventiva'!N90)</f>
        <v>44407</v>
      </c>
      <c r="E98" s="4">
        <f>IF(B98="","",'Consolidação Preventiva'!F90)</f>
        <v>4602</v>
      </c>
      <c r="F98" s="4">
        <f>IF(B98="","",'Consolidação Preventiva'!H90)</f>
        <v>4877</v>
      </c>
      <c r="G98" s="4">
        <f>IF(B98="","",'Consolidação Preventiva'!Q90)</f>
        <v>4847</v>
      </c>
      <c r="H98" s="4">
        <f t="shared" si="34"/>
        <v>245</v>
      </c>
      <c r="I98" s="1">
        <f t="shared" si="35"/>
        <v>225</v>
      </c>
      <c r="J98" s="1">
        <f t="shared" si="36"/>
        <v>275</v>
      </c>
      <c r="L98" s="130" t="e">
        <f t="shared" si="37"/>
        <v>#N/A</v>
      </c>
      <c r="M98" s="1">
        <f t="shared" si="38"/>
        <v>245</v>
      </c>
      <c r="N98" s="1">
        <f t="shared" si="39"/>
        <v>225</v>
      </c>
      <c r="O98" s="1">
        <f t="shared" si="40"/>
        <v>275</v>
      </c>
      <c r="P98" s="130" t="str">
        <f t="shared" si="41"/>
        <v/>
      </c>
      <c r="Q98" s="130" t="str">
        <f t="shared" si="42"/>
        <v/>
      </c>
      <c r="T98" s="131"/>
      <c r="U98" s="131"/>
      <c r="Y98" s="132"/>
    </row>
    <row r="99" spans="2:25">
      <c r="B99" s="24" t="str">
        <f>IF('Consolidação Preventiva'!D91="","",'Consolidação Preventiva'!D91)</f>
        <v>CA102</v>
      </c>
      <c r="C99" s="24">
        <f>'Consolidação Preventiva'!E91</f>
        <v>250</v>
      </c>
      <c r="D99" s="128">
        <f>IF(OR(B99="",C99="50F"),NA(),'Consolidação Preventiva'!N91)</f>
        <v>44408</v>
      </c>
      <c r="E99" s="4">
        <f>IF(B99="","",'Consolidação Preventiva'!F91)</f>
        <v>3848</v>
      </c>
      <c r="F99" s="4">
        <f>IF(B99="","",'Consolidação Preventiva'!H91)</f>
        <v>4123</v>
      </c>
      <c r="G99" s="4">
        <f>IF(B99="","",'Consolidação Preventiva'!Q91)</f>
        <v>4127</v>
      </c>
      <c r="H99" s="4">
        <f t="shared" si="34"/>
        <v>279</v>
      </c>
      <c r="I99" s="1">
        <f t="shared" si="35"/>
        <v>225</v>
      </c>
      <c r="J99" s="1">
        <f t="shared" si="36"/>
        <v>275</v>
      </c>
      <c r="L99" s="130" t="e">
        <f t="shared" si="37"/>
        <v>#N/A</v>
      </c>
      <c r="M99" s="1">
        <f t="shared" si="38"/>
        <v>279</v>
      </c>
      <c r="N99" s="1">
        <f t="shared" si="39"/>
        <v>225</v>
      </c>
      <c r="O99" s="1">
        <f t="shared" si="40"/>
        <v>275</v>
      </c>
      <c r="P99" s="130" t="str">
        <f t="shared" si="41"/>
        <v/>
      </c>
      <c r="Q99" s="130" t="str">
        <f t="shared" si="42"/>
        <v/>
      </c>
      <c r="T99" s="131"/>
      <c r="U99" s="131"/>
      <c r="Y99" s="132"/>
    </row>
    <row r="100" spans="2:25">
      <c r="B100" s="24" t="str">
        <f>IF('Consolidação Preventiva'!D92="","",'Consolidação Preventiva'!D92)</f>
        <v>CA104</v>
      </c>
      <c r="C100" s="24">
        <f>'Consolidação Preventiva'!E92</f>
        <v>250</v>
      </c>
      <c r="D100" s="128">
        <f>IF(OR(B100="",C100="50F"),NA(),'Consolidação Preventiva'!N92)</f>
        <v>44409</v>
      </c>
      <c r="E100" s="4">
        <f>IF(B100="","",'Consolidação Preventiva'!F92)</f>
        <v>4076</v>
      </c>
      <c r="F100" s="4">
        <f>IF(B100="","",'Consolidação Preventiva'!H92)</f>
        <v>4351</v>
      </c>
      <c r="G100" s="4">
        <f>IF(B100="","",'Consolidação Preventiva'!Q92)</f>
        <v>4287</v>
      </c>
      <c r="H100" s="4">
        <f t="shared" si="34"/>
        <v>211</v>
      </c>
      <c r="I100" s="1">
        <f t="shared" si="35"/>
        <v>225</v>
      </c>
      <c r="J100" s="1">
        <f t="shared" si="36"/>
        <v>275</v>
      </c>
      <c r="L100" s="130" t="e">
        <f t="shared" si="37"/>
        <v>#N/A</v>
      </c>
      <c r="M100" s="1">
        <f t="shared" si="38"/>
        <v>211</v>
      </c>
      <c r="N100" s="1">
        <f t="shared" si="39"/>
        <v>225</v>
      </c>
      <c r="O100" s="1">
        <f t="shared" si="40"/>
        <v>275</v>
      </c>
      <c r="P100" s="130" t="str">
        <f t="shared" si="41"/>
        <v/>
      </c>
      <c r="Q100" s="130" t="str">
        <f t="shared" si="42"/>
        <v/>
      </c>
      <c r="T100" s="131"/>
      <c r="U100" s="131"/>
      <c r="Y100" s="132"/>
    </row>
    <row r="101" spans="2:25">
      <c r="B101" s="24" t="str">
        <f>IF('Consolidação Preventiva'!D93="","",'Consolidação Preventiva'!D93)</f>
        <v>CA103</v>
      </c>
      <c r="C101" s="24">
        <f>'Consolidação Preventiva'!E93</f>
        <v>250</v>
      </c>
      <c r="D101" s="128">
        <f>IF(OR(B101="",C101="50F"),NA(),'Consolidação Preventiva'!N93)</f>
        <v>44417</v>
      </c>
      <c r="E101" s="4">
        <f>IF(B101="","",'Consolidação Preventiva'!F93)</f>
        <v>4101</v>
      </c>
      <c r="F101" s="4">
        <f>IF(B101="","",'Consolidação Preventiva'!H93)</f>
        <v>4376</v>
      </c>
      <c r="G101" s="4">
        <f>IF(B101="","",'Consolidação Preventiva'!Q93)</f>
        <v>4429</v>
      </c>
      <c r="H101" s="4">
        <f t="shared" si="34"/>
        <v>328</v>
      </c>
      <c r="I101" s="1">
        <f t="shared" si="35"/>
        <v>225</v>
      </c>
      <c r="J101" s="1">
        <f t="shared" si="36"/>
        <v>275</v>
      </c>
      <c r="L101" s="130" t="e">
        <f t="shared" si="37"/>
        <v>#N/A</v>
      </c>
      <c r="M101" s="1">
        <f t="shared" si="38"/>
        <v>328</v>
      </c>
      <c r="N101" s="1">
        <f t="shared" si="39"/>
        <v>225</v>
      </c>
      <c r="O101" s="1">
        <f t="shared" si="40"/>
        <v>275</v>
      </c>
      <c r="P101" s="130" t="str">
        <f t="shared" si="41"/>
        <v/>
      </c>
      <c r="Q101" s="130" t="str">
        <f t="shared" si="42"/>
        <v/>
      </c>
      <c r="T101" s="131"/>
      <c r="U101" s="131"/>
      <c r="Y101" s="132"/>
    </row>
    <row r="102" spans="2:25">
      <c r="B102" s="24" t="str">
        <f>IF('Consolidação Preventiva'!D94="","",'Consolidação Preventiva'!D94)</f>
        <v>CA101</v>
      </c>
      <c r="C102" s="24">
        <f>'Consolidação Preventiva'!E94</f>
        <v>1000</v>
      </c>
      <c r="D102" s="128">
        <f>IF(OR(B102="",C102="50F"),NA(),'Consolidação Preventiva'!N94)</f>
        <v>44418</v>
      </c>
      <c r="E102" s="4">
        <f>IF(B102="","",'Consolidação Preventiva'!F94)</f>
        <v>4574</v>
      </c>
      <c r="F102" s="4">
        <f>IF(B102="","",'Consolidação Preventiva'!H94)</f>
        <v>4849</v>
      </c>
      <c r="G102" s="4">
        <f>IF(B102="","",'Consolidação Preventiva'!Q94)</f>
        <v>4863</v>
      </c>
      <c r="H102" s="4">
        <f t="shared" si="34"/>
        <v>289</v>
      </c>
      <c r="I102" s="1">
        <f t="shared" si="35"/>
        <v>225</v>
      </c>
      <c r="J102" s="1">
        <f t="shared" si="36"/>
        <v>275</v>
      </c>
      <c r="L102" s="130" t="e">
        <f t="shared" si="37"/>
        <v>#N/A</v>
      </c>
      <c r="M102" s="1">
        <f t="shared" si="38"/>
        <v>289</v>
      </c>
      <c r="N102" s="1">
        <f t="shared" si="39"/>
        <v>225</v>
      </c>
      <c r="O102" s="1">
        <f t="shared" si="40"/>
        <v>275</v>
      </c>
      <c r="P102" s="130" t="str">
        <f t="shared" si="41"/>
        <v/>
      </c>
      <c r="Q102" s="130" t="str">
        <f t="shared" si="42"/>
        <v/>
      </c>
      <c r="T102" s="131"/>
      <c r="U102" s="131"/>
      <c r="Y102" s="132"/>
    </row>
    <row r="103" spans="2:25">
      <c r="B103" s="24" t="str">
        <f>IF('Consolidação Preventiva'!D95="","",'Consolidação Preventiva'!D95)</f>
        <v>CA100</v>
      </c>
      <c r="C103" s="24">
        <f>'Consolidação Preventiva'!E95</f>
        <v>1000</v>
      </c>
      <c r="D103" s="128">
        <f>IF(OR(B103="",C103="50F"),NA(),'Consolidação Preventiva'!N95)</f>
        <v>44424</v>
      </c>
      <c r="E103" s="4">
        <f>IF(B103="","",'Consolidação Preventiva'!F95)</f>
        <v>4847</v>
      </c>
      <c r="F103" s="4">
        <f>IF(B103="","",'Consolidação Preventiva'!H95)</f>
        <v>5122</v>
      </c>
      <c r="G103" s="4">
        <f>IF(B103="","",'Consolidação Preventiva'!Q95)</f>
        <v>5158</v>
      </c>
      <c r="H103" s="4">
        <f t="shared" si="34"/>
        <v>311</v>
      </c>
      <c r="I103" s="1">
        <f t="shared" si="35"/>
        <v>225</v>
      </c>
      <c r="J103" s="1">
        <f t="shared" si="36"/>
        <v>275</v>
      </c>
      <c r="L103" s="130" t="e">
        <f t="shared" si="37"/>
        <v>#N/A</v>
      </c>
      <c r="M103" s="1">
        <f t="shared" si="38"/>
        <v>311</v>
      </c>
      <c r="N103" s="1">
        <f t="shared" si="39"/>
        <v>225</v>
      </c>
      <c r="O103" s="1">
        <f t="shared" si="40"/>
        <v>275</v>
      </c>
      <c r="P103" s="130" t="str">
        <f t="shared" si="41"/>
        <v/>
      </c>
      <c r="Q103" s="130" t="str">
        <f t="shared" si="42"/>
        <v/>
      </c>
      <c r="T103" s="131"/>
      <c r="U103" s="131"/>
      <c r="Y103" s="132"/>
    </row>
    <row r="104" spans="2:25">
      <c r="B104" s="24" t="str">
        <f>IF('Consolidação Preventiva'!D96="","",'Consolidação Preventiva'!D96)</f>
        <v>CA104</v>
      </c>
      <c r="C104" s="24">
        <f>'Consolidação Preventiva'!E96</f>
        <v>500</v>
      </c>
      <c r="D104" s="128">
        <f>IF(OR(B104="",C104="50F"),NA(),'Consolidação Preventiva'!N96)</f>
        <v>44425</v>
      </c>
      <c r="E104" s="4">
        <f>IF(B104="","",'Consolidação Preventiva'!F96)</f>
        <v>4287</v>
      </c>
      <c r="F104" s="4">
        <f>IF(B104="","",'Consolidação Preventiva'!H96)</f>
        <v>4562</v>
      </c>
      <c r="G104" s="4">
        <f>IF(B104="","",'Consolidação Preventiva'!Q96)</f>
        <v>4543</v>
      </c>
      <c r="H104" s="4">
        <f t="shared" si="34"/>
        <v>256</v>
      </c>
      <c r="I104" s="1">
        <f t="shared" si="35"/>
        <v>225</v>
      </c>
      <c r="J104" s="1">
        <f t="shared" si="36"/>
        <v>275</v>
      </c>
      <c r="L104" s="130" t="e">
        <f t="shared" si="37"/>
        <v>#N/A</v>
      </c>
      <c r="M104" s="1">
        <f t="shared" si="38"/>
        <v>256</v>
      </c>
      <c r="N104" s="1">
        <f t="shared" si="39"/>
        <v>225</v>
      </c>
      <c r="O104" s="1">
        <f t="shared" si="40"/>
        <v>275</v>
      </c>
      <c r="P104" s="130" t="str">
        <f t="shared" si="41"/>
        <v/>
      </c>
      <c r="Q104" s="130" t="str">
        <f t="shared" si="42"/>
        <v/>
      </c>
      <c r="T104" s="131"/>
      <c r="U104" s="131"/>
      <c r="Y104" s="132"/>
    </row>
    <row r="105" spans="2:25">
      <c r="B105" s="24" t="str">
        <f>IF('Consolidação Preventiva'!D97="","",'Consolidação Preventiva'!D97)</f>
        <v>CA102</v>
      </c>
      <c r="C105" s="24">
        <f>'Consolidação Preventiva'!E97</f>
        <v>500</v>
      </c>
      <c r="D105" s="128">
        <f>IF(OR(B105="",C105="50F"),NA(),'Consolidação Preventiva'!N97)</f>
        <v>44426</v>
      </c>
      <c r="E105" s="4">
        <f>IF(B105="","",'Consolidação Preventiva'!F97)</f>
        <v>4127</v>
      </c>
      <c r="F105" s="4">
        <f>IF(B105="","",'Consolidação Preventiva'!H97)</f>
        <v>4402</v>
      </c>
      <c r="G105" s="4">
        <f>IF(B105="","",'Consolidação Preventiva'!Q97)</f>
        <v>4417</v>
      </c>
      <c r="H105" s="4">
        <f t="shared" si="34"/>
        <v>290</v>
      </c>
      <c r="I105" s="1">
        <f t="shared" si="35"/>
        <v>225</v>
      </c>
      <c r="J105" s="1">
        <f t="shared" si="36"/>
        <v>275</v>
      </c>
      <c r="L105" s="130" t="e">
        <f t="shared" si="37"/>
        <v>#N/A</v>
      </c>
      <c r="M105" s="1">
        <f t="shared" si="38"/>
        <v>290</v>
      </c>
      <c r="N105" s="1">
        <f t="shared" si="39"/>
        <v>225</v>
      </c>
      <c r="O105" s="1">
        <f t="shared" si="40"/>
        <v>275</v>
      </c>
      <c r="P105" s="130" t="str">
        <f t="shared" si="41"/>
        <v/>
      </c>
      <c r="Q105" s="130" t="str">
        <f t="shared" si="42"/>
        <v/>
      </c>
      <c r="T105" s="131"/>
      <c r="U105" s="131"/>
      <c r="Y105" s="132"/>
    </row>
    <row r="106" spans="2:25">
      <c r="B106" s="24" t="str">
        <f>IF('Consolidação Preventiva'!D98="","",'Consolidação Preventiva'!D98)</f>
        <v>CA103</v>
      </c>
      <c r="C106" s="24">
        <f>'Consolidação Preventiva'!E98</f>
        <v>500</v>
      </c>
      <c r="D106" s="128">
        <f>IF(OR(B106="",C106="50F"),NA(),'Consolidação Preventiva'!N98)</f>
        <v>44432</v>
      </c>
      <c r="E106" s="4">
        <f>IF(B106="","",'Consolidação Preventiva'!F98)</f>
        <v>4429</v>
      </c>
      <c r="F106" s="4">
        <f>IF(B106="","",'Consolidação Preventiva'!H98)</f>
        <v>4704</v>
      </c>
      <c r="G106" s="4">
        <f>IF(B106="","",'Consolidação Preventiva'!Q98)</f>
        <v>4703</v>
      </c>
      <c r="H106" s="4">
        <f t="shared" si="34"/>
        <v>274</v>
      </c>
      <c r="I106" s="1">
        <f t="shared" si="35"/>
        <v>225</v>
      </c>
      <c r="J106" s="1">
        <f t="shared" si="36"/>
        <v>275</v>
      </c>
      <c r="L106" s="130" t="e">
        <f t="shared" si="37"/>
        <v>#N/A</v>
      </c>
      <c r="M106" s="1">
        <f t="shared" si="38"/>
        <v>274</v>
      </c>
      <c r="N106" s="1">
        <f t="shared" si="39"/>
        <v>225</v>
      </c>
      <c r="O106" s="1">
        <f t="shared" si="40"/>
        <v>275</v>
      </c>
      <c r="P106" s="130" t="str">
        <f t="shared" si="41"/>
        <v/>
      </c>
      <c r="Q106" s="130" t="str">
        <f t="shared" si="42"/>
        <v/>
      </c>
      <c r="T106" s="131"/>
      <c r="U106" s="131"/>
      <c r="Y106" s="132"/>
    </row>
    <row r="107" spans="2:25">
      <c r="B107" s="24" t="str">
        <f>IF('Consolidação Preventiva'!D99="","",'Consolidação Preventiva'!D99)</f>
        <v>CA101</v>
      </c>
      <c r="C107" s="24">
        <f>'Consolidação Preventiva'!E99</f>
        <v>250</v>
      </c>
      <c r="D107" s="128">
        <f>IF(OR(B107="",C107="50F"),NA(),'Consolidação Preventiva'!N99)</f>
        <v>44433</v>
      </c>
      <c r="E107" s="4">
        <f>IF(B107="","",'Consolidação Preventiva'!F99)</f>
        <v>4863</v>
      </c>
      <c r="F107" s="4">
        <f>IF(B107="","",'Consolidação Preventiva'!H99)</f>
        <v>5138</v>
      </c>
      <c r="G107" s="4">
        <f>IF(B107="","",'Consolidação Preventiva'!Q99)</f>
        <v>5101</v>
      </c>
      <c r="H107" s="4">
        <f t="shared" si="34"/>
        <v>238</v>
      </c>
      <c r="I107" s="1">
        <f t="shared" si="35"/>
        <v>225</v>
      </c>
      <c r="J107" s="1">
        <f t="shared" si="36"/>
        <v>275</v>
      </c>
      <c r="L107" s="130" t="e">
        <f t="shared" si="37"/>
        <v>#N/A</v>
      </c>
      <c r="M107" s="1">
        <f t="shared" si="38"/>
        <v>238</v>
      </c>
      <c r="N107" s="1">
        <f t="shared" si="39"/>
        <v>225</v>
      </c>
      <c r="O107" s="1">
        <f t="shared" si="40"/>
        <v>275</v>
      </c>
      <c r="P107" s="130" t="str">
        <f t="shared" si="41"/>
        <v/>
      </c>
      <c r="Q107" s="130" t="str">
        <f t="shared" si="42"/>
        <v/>
      </c>
      <c r="T107" s="131"/>
      <c r="U107" s="131"/>
      <c r="Y107" s="132"/>
    </row>
    <row r="108" spans="2:25">
      <c r="B108" s="24" t="str">
        <f>IF('Consolidação Preventiva'!D100="","",'Consolidação Preventiva'!D100)</f>
        <v>CA100</v>
      </c>
      <c r="C108" s="24">
        <f>'Consolidação Preventiva'!E100</f>
        <v>250</v>
      </c>
      <c r="D108" s="128">
        <f>IF(OR(B108="",C108="50F"),NA(),'Consolidação Preventiva'!N100)</f>
        <v>44439</v>
      </c>
      <c r="E108" s="4">
        <f>IF(B108="","",'Consolidação Preventiva'!F100)</f>
        <v>5158</v>
      </c>
      <c r="F108" s="4">
        <f>IF(B108="","",'Consolidação Preventiva'!H100)</f>
        <v>5433</v>
      </c>
      <c r="G108" s="4">
        <f>IF(B108="","",'Consolidação Preventiva'!Q100)</f>
        <v>5428</v>
      </c>
      <c r="H108" s="4">
        <f t="shared" si="34"/>
        <v>270</v>
      </c>
      <c r="I108" s="1">
        <f t="shared" si="35"/>
        <v>225</v>
      </c>
      <c r="J108" s="1">
        <f t="shared" si="36"/>
        <v>275</v>
      </c>
      <c r="L108" s="130" t="e">
        <f t="shared" si="37"/>
        <v>#N/A</v>
      </c>
      <c r="M108" s="1">
        <f t="shared" si="38"/>
        <v>270</v>
      </c>
      <c r="N108" s="1">
        <f t="shared" si="39"/>
        <v>225</v>
      </c>
      <c r="O108" s="1">
        <f t="shared" si="40"/>
        <v>275</v>
      </c>
      <c r="P108" s="130" t="str">
        <f t="shared" si="41"/>
        <v/>
      </c>
      <c r="Q108" s="130" t="str">
        <f t="shared" si="42"/>
        <v/>
      </c>
      <c r="T108" s="131"/>
      <c r="U108" s="131"/>
      <c r="Y108" s="132"/>
    </row>
    <row r="109" spans="2:25">
      <c r="B109" s="24" t="str">
        <f>IF('Consolidação Preventiva'!D101="","",'Consolidação Preventiva'!D101)</f>
        <v>CA102</v>
      </c>
      <c r="C109" s="24">
        <f>'Consolidação Preventiva'!E101</f>
        <v>250</v>
      </c>
      <c r="D109" s="128">
        <f>IF(OR(B109="",C109="50F"),NA(),'Consolidação Preventiva'!N101)</f>
        <v>44439</v>
      </c>
      <c r="E109" s="4">
        <f>IF(B109="","",'Consolidação Preventiva'!F101)</f>
        <v>4417</v>
      </c>
      <c r="F109" s="4">
        <f>IF(B109="","",'Consolidação Preventiva'!H101)</f>
        <v>4692</v>
      </c>
      <c r="G109" s="4">
        <f>IF(B109="","",'Consolidação Preventiva'!Q101)</f>
        <v>4623</v>
      </c>
      <c r="H109" s="4">
        <f t="shared" si="34"/>
        <v>206</v>
      </c>
      <c r="I109" s="1">
        <f t="shared" si="35"/>
        <v>225</v>
      </c>
      <c r="J109" s="1">
        <f t="shared" si="36"/>
        <v>275</v>
      </c>
      <c r="L109" s="130" t="e">
        <f t="shared" si="37"/>
        <v>#N/A</v>
      </c>
      <c r="M109" s="1">
        <f t="shared" si="38"/>
        <v>206</v>
      </c>
      <c r="N109" s="1">
        <f t="shared" si="39"/>
        <v>225</v>
      </c>
      <c r="O109" s="1">
        <f t="shared" si="40"/>
        <v>275</v>
      </c>
      <c r="P109" s="130" t="str">
        <f t="shared" si="41"/>
        <v/>
      </c>
      <c r="Q109" s="130" t="str">
        <f t="shared" si="42"/>
        <v/>
      </c>
      <c r="T109" s="131"/>
      <c r="U109" s="131"/>
      <c r="Y109" s="132"/>
    </row>
    <row r="110" spans="2:25">
      <c r="B110" s="24" t="str">
        <f>IF('Consolidação Preventiva'!D102="","",'Consolidação Preventiva'!D102)</f>
        <v>CA104</v>
      </c>
      <c r="C110" s="24">
        <f>'Consolidação Preventiva'!E102</f>
        <v>250</v>
      </c>
      <c r="D110" s="128">
        <f>IF(OR(B110="",C110="50F"),NA(),'Consolidação Preventiva'!N102)</f>
        <v>44442</v>
      </c>
      <c r="E110" s="4">
        <f>IF(B110="","",'Consolidação Preventiva'!F102)</f>
        <v>4543</v>
      </c>
      <c r="F110" s="4">
        <f>IF(B110="","",'Consolidação Preventiva'!H102)</f>
        <v>4818</v>
      </c>
      <c r="G110" s="4">
        <f>IF(B110="","",'Consolidação Preventiva'!Q102)</f>
        <v>4842</v>
      </c>
      <c r="H110" s="4">
        <f t="shared" si="34"/>
        <v>299</v>
      </c>
      <c r="I110" s="1">
        <f t="shared" si="35"/>
        <v>225</v>
      </c>
      <c r="J110" s="1">
        <f t="shared" si="36"/>
        <v>275</v>
      </c>
      <c r="L110" s="130" t="e">
        <f t="shared" si="37"/>
        <v>#N/A</v>
      </c>
      <c r="M110" s="1">
        <f t="shared" si="38"/>
        <v>299</v>
      </c>
      <c r="N110" s="1">
        <f t="shared" si="39"/>
        <v>225</v>
      </c>
      <c r="O110" s="1">
        <f t="shared" si="40"/>
        <v>275</v>
      </c>
      <c r="P110" s="130" t="str">
        <f t="shared" si="41"/>
        <v/>
      </c>
      <c r="Q110" s="130" t="str">
        <f t="shared" si="42"/>
        <v/>
      </c>
      <c r="T110" s="131"/>
      <c r="U110" s="131"/>
      <c r="Y110" s="132"/>
    </row>
    <row r="111" spans="2:25">
      <c r="B111" s="24" t="str">
        <f>IF('Consolidação Preventiva'!D103="","",'Consolidação Preventiva'!D103)</f>
        <v>CA103</v>
      </c>
      <c r="C111" s="24">
        <f>'Consolidação Preventiva'!E103</f>
        <v>250</v>
      </c>
      <c r="D111" s="128">
        <f>IF(OR(B111="",C111="50F"),NA(),'Consolidação Preventiva'!N103)</f>
        <v>44446</v>
      </c>
      <c r="E111" s="4">
        <f>IF(B111="","",'Consolidação Preventiva'!F103)</f>
        <v>4703</v>
      </c>
      <c r="F111" s="4">
        <f>IF(B111="","",'Consolidação Preventiva'!H103)</f>
        <v>4978</v>
      </c>
      <c r="G111" s="4">
        <f>IF(B111="","",'Consolidação Preventiva'!Q103)</f>
        <v>4959</v>
      </c>
      <c r="H111" s="4">
        <f t="shared" si="34"/>
        <v>256</v>
      </c>
      <c r="I111" s="1">
        <f t="shared" si="35"/>
        <v>225</v>
      </c>
      <c r="J111" s="1">
        <f t="shared" si="36"/>
        <v>275</v>
      </c>
      <c r="L111" s="130" t="e">
        <f t="shared" si="37"/>
        <v>#N/A</v>
      </c>
      <c r="M111" s="1">
        <f t="shared" si="38"/>
        <v>256</v>
      </c>
      <c r="N111" s="1">
        <f t="shared" si="39"/>
        <v>225</v>
      </c>
      <c r="O111" s="1">
        <f t="shared" si="40"/>
        <v>275</v>
      </c>
      <c r="P111" s="130" t="str">
        <f t="shared" si="41"/>
        <v/>
      </c>
      <c r="Q111" s="130" t="str">
        <f t="shared" si="42"/>
        <v/>
      </c>
      <c r="T111" s="131"/>
      <c r="U111" s="131"/>
      <c r="Y111" s="132"/>
    </row>
    <row r="112" spans="2:25">
      <c r="B112" s="24" t="str">
        <f>IF('Consolidação Preventiva'!D104="","",'Consolidação Preventiva'!D104)</f>
        <v>CA101</v>
      </c>
      <c r="C112" s="24">
        <f>'Consolidação Preventiva'!E104</f>
        <v>500</v>
      </c>
      <c r="D112" s="128">
        <f>IF(OR(B112="",C112="50F"),NA(),'Consolidação Preventiva'!N104)</f>
        <v>44447</v>
      </c>
      <c r="E112" s="4">
        <f>IF(B112="","",'Consolidação Preventiva'!F104)</f>
        <v>5101</v>
      </c>
      <c r="F112" s="4">
        <f>IF(B112="","",'Consolidação Preventiva'!H104)</f>
        <v>5376</v>
      </c>
      <c r="G112" s="4">
        <f>IF(B112="","",'Consolidação Preventiva'!Q104)</f>
        <v>5313</v>
      </c>
      <c r="H112" s="4">
        <f t="shared" si="34"/>
        <v>212</v>
      </c>
      <c r="I112" s="1">
        <f t="shared" si="35"/>
        <v>225</v>
      </c>
      <c r="J112" s="1">
        <f t="shared" si="36"/>
        <v>275</v>
      </c>
      <c r="L112" s="130" t="e">
        <f t="shared" si="37"/>
        <v>#N/A</v>
      </c>
      <c r="M112" s="1">
        <f t="shared" si="38"/>
        <v>212</v>
      </c>
      <c r="N112" s="1">
        <f t="shared" si="39"/>
        <v>225</v>
      </c>
      <c r="O112" s="1">
        <f t="shared" si="40"/>
        <v>275</v>
      </c>
      <c r="P112" s="130" t="str">
        <f t="shared" si="41"/>
        <v/>
      </c>
      <c r="Q112" s="130" t="str">
        <f t="shared" si="42"/>
        <v/>
      </c>
      <c r="T112" s="131"/>
      <c r="U112" s="131"/>
      <c r="Y112" s="132"/>
    </row>
    <row r="113" spans="2:25">
      <c r="B113" s="24" t="str">
        <f>IF('Consolidação Preventiva'!D105="","",'Consolidação Preventiva'!D105)</f>
        <v>CA100</v>
      </c>
      <c r="C113" s="24">
        <f>'Consolidação Preventiva'!E105</f>
        <v>500</v>
      </c>
      <c r="D113" s="128">
        <f>IF(OR(B113="",C113="50F"),NA(),'Consolidação Preventiva'!N105)</f>
        <v>44452</v>
      </c>
      <c r="E113" s="4">
        <f>IF(B113="","",'Consolidação Preventiva'!F105)</f>
        <v>5428</v>
      </c>
      <c r="F113" s="4">
        <f>IF(B113="","",'Consolidação Preventiva'!H105)</f>
        <v>5703</v>
      </c>
      <c r="G113" s="4">
        <f>IF(B113="","",'Consolidação Preventiva'!Q105)</f>
        <v>5600</v>
      </c>
      <c r="H113" s="4">
        <f t="shared" si="34"/>
        <v>172</v>
      </c>
      <c r="I113" s="1">
        <f t="shared" si="35"/>
        <v>225</v>
      </c>
      <c r="J113" s="1">
        <f t="shared" si="36"/>
        <v>275</v>
      </c>
      <c r="L113" s="130" t="e">
        <f t="shared" si="37"/>
        <v>#N/A</v>
      </c>
      <c r="M113" s="1">
        <f t="shared" si="38"/>
        <v>172</v>
      </c>
      <c r="N113" s="1">
        <f t="shared" si="39"/>
        <v>225</v>
      </c>
      <c r="O113" s="1">
        <f t="shared" si="40"/>
        <v>275</v>
      </c>
      <c r="P113" s="130" t="str">
        <f t="shared" si="41"/>
        <v/>
      </c>
      <c r="Q113" s="130" t="str">
        <f t="shared" si="42"/>
        <v/>
      </c>
      <c r="T113" s="131"/>
      <c r="U113" s="131"/>
      <c r="Y113" s="132"/>
    </row>
    <row r="114" spans="2:25">
      <c r="B114" s="24" t="str">
        <f>IF('Consolidação Preventiva'!D106="","",'Consolidação Preventiva'!D106)</f>
        <v>CA102</v>
      </c>
      <c r="C114" s="24">
        <f>'Consolidação Preventiva'!E106</f>
        <v>1000</v>
      </c>
      <c r="D114" s="128">
        <f>IF(OR(B114="",C114="50F"),NA(),'Consolidação Preventiva'!N106)</f>
        <v>44452</v>
      </c>
      <c r="E114" s="4">
        <f>IF(B114="","",'Consolidação Preventiva'!F106)</f>
        <v>4623</v>
      </c>
      <c r="F114" s="4">
        <f>IF(B114="","",'Consolidação Preventiva'!H106)</f>
        <v>4898</v>
      </c>
      <c r="G114" s="4">
        <f>IF(B114="","",'Consolidação Preventiva'!Q106)</f>
        <v>4861</v>
      </c>
      <c r="H114" s="4">
        <f t="shared" si="34"/>
        <v>238</v>
      </c>
      <c r="I114" s="1">
        <f t="shared" si="35"/>
        <v>225</v>
      </c>
      <c r="J114" s="1">
        <f t="shared" si="36"/>
        <v>275</v>
      </c>
      <c r="L114" s="130" t="e">
        <f t="shared" si="37"/>
        <v>#N/A</v>
      </c>
      <c r="M114" s="1">
        <f t="shared" si="38"/>
        <v>238</v>
      </c>
      <c r="N114" s="1">
        <f t="shared" si="39"/>
        <v>225</v>
      </c>
      <c r="O114" s="1">
        <f t="shared" si="40"/>
        <v>275</v>
      </c>
      <c r="P114" s="130" t="str">
        <f t="shared" si="41"/>
        <v/>
      </c>
      <c r="Q114" s="130" t="str">
        <f t="shared" si="42"/>
        <v/>
      </c>
      <c r="T114" s="131"/>
      <c r="U114" s="131"/>
      <c r="Y114" s="132"/>
    </row>
    <row r="115" spans="2:25">
      <c r="B115" s="24" t="str">
        <f>IF('Consolidação Preventiva'!D107="","",'Consolidação Preventiva'!D107)</f>
        <v>CA104</v>
      </c>
      <c r="C115" s="24">
        <f>'Consolidação Preventiva'!E107</f>
        <v>1000</v>
      </c>
      <c r="D115" s="128">
        <f>IF(OR(B115="",C115="50F"),NA(),'Consolidação Preventiva'!N107)</f>
        <v>44457</v>
      </c>
      <c r="E115" s="4">
        <f>IF(B115="","",'Consolidação Preventiva'!F107)</f>
        <v>4842</v>
      </c>
      <c r="F115" s="4">
        <f>IF(B115="","",'Consolidação Preventiva'!H107)</f>
        <v>5117</v>
      </c>
      <c r="G115" s="4">
        <f>IF(B115="","",'Consolidação Preventiva'!Q107)</f>
        <v>5072</v>
      </c>
      <c r="H115" s="4">
        <f t="shared" si="34"/>
        <v>230</v>
      </c>
      <c r="I115" s="1">
        <f t="shared" si="35"/>
        <v>225</v>
      </c>
      <c r="J115" s="1">
        <f t="shared" si="36"/>
        <v>275</v>
      </c>
      <c r="L115" s="130" t="e">
        <f t="shared" si="37"/>
        <v>#N/A</v>
      </c>
      <c r="M115" s="1">
        <f t="shared" si="38"/>
        <v>230</v>
      </c>
      <c r="N115" s="1">
        <f t="shared" si="39"/>
        <v>225</v>
      </c>
      <c r="O115" s="1">
        <f t="shared" si="40"/>
        <v>275</v>
      </c>
      <c r="P115" s="130" t="str">
        <f t="shared" si="41"/>
        <v/>
      </c>
      <c r="Q115" s="130" t="str">
        <f t="shared" si="42"/>
        <v/>
      </c>
      <c r="T115" s="131"/>
      <c r="U115" s="131"/>
      <c r="Y115" s="132"/>
    </row>
    <row r="116" spans="2:25">
      <c r="B116" s="24" t="str">
        <f>IF('Consolidação Preventiva'!D108="","",'Consolidação Preventiva'!D108)</f>
        <v>CA103</v>
      </c>
      <c r="C116" s="24">
        <f>'Consolidação Preventiva'!E108</f>
        <v>1000</v>
      </c>
      <c r="D116" s="128">
        <f>IF(OR(B116="",C116="50F"),NA(),'Consolidação Preventiva'!N108)</f>
        <v>44459</v>
      </c>
      <c r="E116" s="4">
        <f>IF(B116="","",'Consolidação Preventiva'!F108)</f>
        <v>4959</v>
      </c>
      <c r="F116" s="4">
        <f>IF(B116="","",'Consolidação Preventiva'!H108)</f>
        <v>5234</v>
      </c>
      <c r="G116" s="4">
        <f>IF(B116="","",'Consolidação Preventiva'!Q108)</f>
        <v>5196</v>
      </c>
      <c r="H116" s="4">
        <f t="shared" si="34"/>
        <v>237</v>
      </c>
      <c r="I116" s="1">
        <f t="shared" si="35"/>
        <v>225</v>
      </c>
      <c r="J116" s="1">
        <f t="shared" si="36"/>
        <v>275</v>
      </c>
      <c r="L116" s="130" t="e">
        <f t="shared" si="37"/>
        <v>#N/A</v>
      </c>
      <c r="M116" s="1">
        <f t="shared" si="38"/>
        <v>237</v>
      </c>
      <c r="N116" s="1">
        <f t="shared" si="39"/>
        <v>225</v>
      </c>
      <c r="O116" s="1">
        <f t="shared" si="40"/>
        <v>275</v>
      </c>
      <c r="P116" s="130" t="str">
        <f t="shared" si="41"/>
        <v/>
      </c>
      <c r="Q116" s="130" t="str">
        <f t="shared" si="42"/>
        <v/>
      </c>
      <c r="T116" s="131"/>
      <c r="U116" s="131"/>
      <c r="Y116" s="132"/>
    </row>
    <row r="117" spans="2:25">
      <c r="B117" s="24" t="str">
        <f>IF('Consolidação Preventiva'!D109="","",'Consolidação Preventiva'!D109)</f>
        <v>CA101</v>
      </c>
      <c r="C117" s="24">
        <f>'Consolidação Preventiva'!E109</f>
        <v>250</v>
      </c>
      <c r="D117" s="128">
        <f>IF(OR(B117="",C117="50F"),NA(),'Consolidação Preventiva'!N109)</f>
        <v>44461</v>
      </c>
      <c r="E117" s="4">
        <f>IF(B117="","",'Consolidação Preventiva'!F109)</f>
        <v>5313</v>
      </c>
      <c r="F117" s="4">
        <f>IF(B117="","",'Consolidação Preventiva'!H109)</f>
        <v>5588</v>
      </c>
      <c r="G117" s="4">
        <f>IF(B117="","",'Consolidação Preventiva'!Q109)</f>
        <v>5583</v>
      </c>
      <c r="H117" s="4">
        <f t="shared" si="34"/>
        <v>270</v>
      </c>
      <c r="I117" s="1">
        <f t="shared" si="35"/>
        <v>225</v>
      </c>
      <c r="J117" s="1">
        <f t="shared" si="36"/>
        <v>275</v>
      </c>
      <c r="L117" s="130" t="e">
        <f t="shared" si="37"/>
        <v>#N/A</v>
      </c>
      <c r="M117" s="1">
        <f t="shared" si="38"/>
        <v>270</v>
      </c>
      <c r="N117" s="1">
        <f t="shared" si="39"/>
        <v>225</v>
      </c>
      <c r="O117" s="1">
        <f t="shared" si="40"/>
        <v>275</v>
      </c>
      <c r="P117" s="130" t="str">
        <f t="shared" si="41"/>
        <v/>
      </c>
      <c r="Q117" s="130" t="str">
        <f t="shared" si="42"/>
        <v/>
      </c>
      <c r="T117" s="131"/>
      <c r="U117" s="131"/>
      <c r="Y117" s="132"/>
    </row>
    <row r="118" spans="2:25">
      <c r="B118" s="24" t="str">
        <f>IF('Consolidação Preventiva'!D110="","",'Consolidação Preventiva'!D110)</f>
        <v>CA100</v>
      </c>
      <c r="C118" s="24">
        <f>'Consolidação Preventiva'!E110</f>
        <v>250</v>
      </c>
      <c r="D118" s="128">
        <f>IF(OR(B118="",C118="50F"),NA(),'Consolidação Preventiva'!N110)</f>
        <v>44463</v>
      </c>
      <c r="E118" s="4">
        <f>IF(B118="","",'Consolidação Preventiva'!F110)</f>
        <v>5600</v>
      </c>
      <c r="F118" s="4">
        <f>IF(B118="","",'Consolidação Preventiva'!H110)</f>
        <v>5875</v>
      </c>
      <c r="G118" s="4">
        <f>IF(B118="","",'Consolidação Preventiva'!Q110)</f>
        <v>5792</v>
      </c>
      <c r="H118" s="4">
        <f t="shared" si="34"/>
        <v>192</v>
      </c>
      <c r="I118" s="1">
        <f t="shared" si="35"/>
        <v>225</v>
      </c>
      <c r="J118" s="1">
        <f t="shared" si="36"/>
        <v>275</v>
      </c>
      <c r="L118" s="130" t="e">
        <f t="shared" si="37"/>
        <v>#N/A</v>
      </c>
      <c r="M118" s="1">
        <f t="shared" si="38"/>
        <v>192</v>
      </c>
      <c r="N118" s="1">
        <f t="shared" si="39"/>
        <v>225</v>
      </c>
      <c r="O118" s="1">
        <f t="shared" si="40"/>
        <v>275</v>
      </c>
      <c r="P118" s="130" t="str">
        <f t="shared" si="41"/>
        <v/>
      </c>
      <c r="Q118" s="130" t="str">
        <f t="shared" si="42"/>
        <v/>
      </c>
      <c r="T118" s="131"/>
      <c r="U118" s="131"/>
      <c r="Y118" s="132"/>
    </row>
    <row r="119" spans="2:25">
      <c r="B119" s="24" t="str">
        <f>IF('Consolidação Preventiva'!D111="","",'Consolidação Preventiva'!D111)</f>
        <v>CA102</v>
      </c>
      <c r="C119" s="24">
        <f>'Consolidação Preventiva'!E111</f>
        <v>250</v>
      </c>
      <c r="D119" s="128">
        <f>IF(OR(B119="",C119="50F"),NA(),'Consolidação Preventiva'!N111)</f>
        <v>44467</v>
      </c>
      <c r="E119" s="4">
        <f>IF(B119="","",'Consolidação Preventiva'!F111)</f>
        <v>4861</v>
      </c>
      <c r="F119" s="4">
        <f>IF(B119="","",'Consolidação Preventiva'!H111)</f>
        <v>5136</v>
      </c>
      <c r="G119" s="4">
        <f>IF(B119="","",'Consolidação Preventiva'!Q111)</f>
        <v>5087</v>
      </c>
      <c r="H119" s="4">
        <f t="shared" si="34"/>
        <v>226</v>
      </c>
      <c r="I119" s="1">
        <f t="shared" si="35"/>
        <v>225</v>
      </c>
      <c r="J119" s="1">
        <f t="shared" si="36"/>
        <v>275</v>
      </c>
      <c r="L119" s="130" t="e">
        <f t="shared" si="37"/>
        <v>#N/A</v>
      </c>
      <c r="M119" s="1">
        <f t="shared" si="38"/>
        <v>226</v>
      </c>
      <c r="N119" s="1">
        <f t="shared" si="39"/>
        <v>225</v>
      </c>
      <c r="O119" s="1">
        <f t="shared" si="40"/>
        <v>275</v>
      </c>
      <c r="P119" s="130" t="str">
        <f t="shared" si="41"/>
        <v/>
      </c>
      <c r="Q119" s="130" t="str">
        <f t="shared" si="42"/>
        <v/>
      </c>
      <c r="T119" s="131"/>
      <c r="U119" s="131"/>
      <c r="Y119" s="132"/>
    </row>
    <row r="120" spans="2:25">
      <c r="B120" s="24" t="str">
        <f>IF('Consolidação Preventiva'!D112="","",'Consolidação Preventiva'!D112)</f>
        <v>CA104</v>
      </c>
      <c r="C120" s="24">
        <f>'Consolidação Preventiva'!E112</f>
        <v>250</v>
      </c>
      <c r="D120" s="128">
        <f>IF(OR(B120="",C120="50F"),NA(),'Consolidação Preventiva'!N112)</f>
        <v>44468</v>
      </c>
      <c r="E120" s="4">
        <f>IF(B120="","",'Consolidação Preventiva'!F112)</f>
        <v>5072</v>
      </c>
      <c r="F120" s="4">
        <f>IF(B120="","",'Consolidação Preventiva'!H112)</f>
        <v>5347</v>
      </c>
      <c r="G120" s="4">
        <f>IF(B120="","",'Consolidação Preventiva'!Q112)</f>
        <v>5251</v>
      </c>
      <c r="H120" s="4">
        <f t="shared" si="34"/>
        <v>179</v>
      </c>
      <c r="I120" s="1">
        <f t="shared" si="35"/>
        <v>225</v>
      </c>
      <c r="J120" s="1">
        <f t="shared" si="36"/>
        <v>275</v>
      </c>
      <c r="L120" s="130" t="e">
        <f t="shared" si="37"/>
        <v>#N/A</v>
      </c>
      <c r="M120" s="1">
        <f t="shared" si="38"/>
        <v>179</v>
      </c>
      <c r="N120" s="1">
        <f t="shared" si="39"/>
        <v>225</v>
      </c>
      <c r="O120" s="1">
        <f t="shared" si="40"/>
        <v>275</v>
      </c>
      <c r="P120" s="130" t="str">
        <f t="shared" si="41"/>
        <v/>
      </c>
      <c r="Q120" s="130" t="str">
        <f t="shared" si="42"/>
        <v/>
      </c>
      <c r="T120" s="131"/>
      <c r="U120" s="131"/>
      <c r="Y120" s="132"/>
    </row>
    <row r="121" spans="2:25">
      <c r="B121" s="24" t="str">
        <f>IF('Consolidação Preventiva'!D113="","",'Consolidação Preventiva'!D113)</f>
        <v>CA103</v>
      </c>
      <c r="C121" s="24">
        <f>'Consolidação Preventiva'!E113</f>
        <v>250</v>
      </c>
      <c r="D121" s="128">
        <f>IF(OR(B121="",C121="50F"),NA(),'Consolidação Preventiva'!N113)</f>
        <v>44477</v>
      </c>
      <c r="E121" s="4">
        <f>IF(B121="","",'Consolidação Preventiva'!F113)</f>
        <v>5196</v>
      </c>
      <c r="F121" s="4">
        <f>IF(B121="","",'Consolidação Preventiva'!H113)</f>
        <v>5471</v>
      </c>
      <c r="G121" s="4">
        <f>IF(B121="","",'Consolidação Preventiva'!Q113)</f>
        <v>5481</v>
      </c>
      <c r="H121" s="4">
        <f t="shared" si="34"/>
        <v>285</v>
      </c>
      <c r="I121" s="1">
        <f t="shared" si="35"/>
        <v>225</v>
      </c>
      <c r="J121" s="1">
        <f t="shared" si="36"/>
        <v>275</v>
      </c>
      <c r="L121" s="130" t="e">
        <f t="shared" si="37"/>
        <v>#N/A</v>
      </c>
      <c r="M121" s="1">
        <f t="shared" si="38"/>
        <v>285</v>
      </c>
      <c r="N121" s="1">
        <f t="shared" si="39"/>
        <v>225</v>
      </c>
      <c r="O121" s="1">
        <f t="shared" si="40"/>
        <v>275</v>
      </c>
      <c r="P121" s="130" t="str">
        <f t="shared" si="41"/>
        <v/>
      </c>
      <c r="Q121" s="130" t="str">
        <f t="shared" si="42"/>
        <v/>
      </c>
      <c r="T121" s="131"/>
      <c r="U121" s="131"/>
      <c r="Y121" s="132"/>
    </row>
    <row r="122" spans="2:25">
      <c r="B122" s="24" t="str">
        <f>IF('Consolidação Preventiva'!D114="","",'Consolidação Preventiva'!D114)</f>
        <v>CA100</v>
      </c>
      <c r="C122" s="24">
        <f>'Consolidação Preventiva'!E114</f>
        <v>2000</v>
      </c>
      <c r="D122" s="128">
        <f>IF(OR(B122="",C122="50F"),NA(),'Consolidação Preventiva'!N114)</f>
        <v>44482</v>
      </c>
      <c r="E122" s="4">
        <f>IF(B122="","",'Consolidação Preventiva'!F114)</f>
        <v>5792</v>
      </c>
      <c r="F122" s="4">
        <f>IF(B122="","",'Consolidação Preventiva'!H114)</f>
        <v>6067</v>
      </c>
      <c r="G122" s="4">
        <f>IF(B122="","",'Consolidação Preventiva'!Q114)</f>
        <v>6143</v>
      </c>
      <c r="H122" s="4">
        <f t="shared" si="34"/>
        <v>351</v>
      </c>
      <c r="I122" s="1">
        <f t="shared" si="35"/>
        <v>225</v>
      </c>
      <c r="J122" s="1">
        <f t="shared" si="36"/>
        <v>275</v>
      </c>
      <c r="L122" s="130" t="e">
        <f t="shared" si="37"/>
        <v>#N/A</v>
      </c>
      <c r="M122" s="1">
        <f t="shared" si="38"/>
        <v>351</v>
      </c>
      <c r="N122" s="1">
        <f t="shared" si="39"/>
        <v>225</v>
      </c>
      <c r="O122" s="1">
        <f t="shared" si="40"/>
        <v>275</v>
      </c>
      <c r="P122" s="130" t="str">
        <f t="shared" si="41"/>
        <v/>
      </c>
      <c r="Q122" s="130" t="str">
        <f t="shared" si="42"/>
        <v/>
      </c>
      <c r="T122" s="131"/>
      <c r="U122" s="131"/>
      <c r="Y122" s="132"/>
    </row>
    <row r="123" spans="2:25">
      <c r="B123" s="24" t="str">
        <f>IF('Consolidação Preventiva'!D115="","",'Consolidação Preventiva'!D115)</f>
        <v>CA104</v>
      </c>
      <c r="C123" s="24">
        <f>'Consolidação Preventiva'!E115</f>
        <v>500</v>
      </c>
      <c r="D123" s="128">
        <f>IF(OR(B123="",C123="50F"),NA(),'Consolidação Preventiva'!N115)</f>
        <v>44482</v>
      </c>
      <c r="E123" s="4">
        <f>IF(B123="","",'Consolidação Preventiva'!F115)</f>
        <v>5251</v>
      </c>
      <c r="F123" s="4">
        <f>IF(B123="","",'Consolidação Preventiva'!H115)</f>
        <v>5526</v>
      </c>
      <c r="G123" s="4">
        <f>IF(B123="","",'Consolidação Preventiva'!Q115)</f>
        <v>5444</v>
      </c>
      <c r="H123" s="4">
        <f t="shared" si="34"/>
        <v>193</v>
      </c>
      <c r="I123" s="1">
        <f t="shared" si="35"/>
        <v>225</v>
      </c>
      <c r="J123" s="1">
        <f t="shared" si="36"/>
        <v>275</v>
      </c>
      <c r="L123" s="130" t="e">
        <f t="shared" si="37"/>
        <v>#N/A</v>
      </c>
      <c r="M123" s="1">
        <f t="shared" si="38"/>
        <v>193</v>
      </c>
      <c r="N123" s="1">
        <f t="shared" si="39"/>
        <v>225</v>
      </c>
      <c r="O123" s="1">
        <f t="shared" si="40"/>
        <v>275</v>
      </c>
      <c r="P123" s="130" t="str">
        <f t="shared" si="41"/>
        <v/>
      </c>
      <c r="Q123" s="130" t="str">
        <f t="shared" si="42"/>
        <v/>
      </c>
      <c r="T123" s="131"/>
      <c r="U123" s="131"/>
      <c r="Y123" s="132"/>
    </row>
    <row r="124" spans="2:25">
      <c r="B124" s="24" t="str">
        <f>IF('Consolidação Preventiva'!D116="","",'Consolidação Preventiva'!D116)</f>
        <v>CA102</v>
      </c>
      <c r="C124" s="24">
        <f>'Consolidação Preventiva'!E116</f>
        <v>500</v>
      </c>
      <c r="D124" s="128">
        <f>IF(OR(B124="",C124="50F"),NA(),'Consolidação Preventiva'!N116)</f>
        <v>44484</v>
      </c>
      <c r="E124" s="4">
        <f>IF(B124="","",'Consolidação Preventiva'!F116)</f>
        <v>5087</v>
      </c>
      <c r="F124" s="4">
        <f>IF(B124="","",'Consolidação Preventiva'!H116)</f>
        <v>5362</v>
      </c>
      <c r="G124" s="4">
        <f>IF(B124="","",'Consolidação Preventiva'!Q116)</f>
        <v>5270</v>
      </c>
      <c r="H124" s="4">
        <f t="shared" si="34"/>
        <v>183</v>
      </c>
      <c r="I124" s="1">
        <f t="shared" si="35"/>
        <v>225</v>
      </c>
      <c r="J124" s="1">
        <f t="shared" si="36"/>
        <v>275</v>
      </c>
      <c r="L124" s="130" t="e">
        <f t="shared" si="37"/>
        <v>#N/A</v>
      </c>
      <c r="M124" s="1">
        <f t="shared" si="38"/>
        <v>183</v>
      </c>
      <c r="N124" s="1">
        <f t="shared" si="39"/>
        <v>225</v>
      </c>
      <c r="O124" s="1">
        <f t="shared" si="40"/>
        <v>275</v>
      </c>
      <c r="P124" s="130" t="str">
        <f t="shared" si="41"/>
        <v/>
      </c>
      <c r="Q124" s="130" t="str">
        <f t="shared" si="42"/>
        <v/>
      </c>
      <c r="T124" s="131"/>
      <c r="U124" s="131"/>
      <c r="Y124" s="132"/>
    </row>
    <row r="125" spans="2:25">
      <c r="B125" s="24" t="str">
        <f>IF('Consolidação Preventiva'!D117="","",'Consolidação Preventiva'!D117)</f>
        <v>CA101</v>
      </c>
      <c r="C125" s="24">
        <f>'Consolidação Preventiva'!E117</f>
        <v>2000</v>
      </c>
      <c r="D125" s="128">
        <f>IF(OR(B125="",C125="50F"),NA(),'Consolidação Preventiva'!N117)</f>
        <v>44488</v>
      </c>
      <c r="E125" s="4">
        <f>IF(B125="","",'Consolidação Preventiva'!F117)</f>
        <v>5583</v>
      </c>
      <c r="F125" s="4">
        <f>IF(B125="","",'Consolidação Preventiva'!H117)</f>
        <v>5858</v>
      </c>
      <c r="G125" s="4">
        <f>IF(B125="","",'Consolidação Preventiva'!Q117)</f>
        <v>5940</v>
      </c>
      <c r="H125" s="4">
        <f t="shared" si="34"/>
        <v>357</v>
      </c>
      <c r="I125" s="1">
        <f t="shared" si="35"/>
        <v>225</v>
      </c>
      <c r="J125" s="1">
        <f t="shared" si="36"/>
        <v>275</v>
      </c>
      <c r="L125" s="130" t="e">
        <f t="shared" si="37"/>
        <v>#N/A</v>
      </c>
      <c r="M125" s="1">
        <f t="shared" si="38"/>
        <v>357</v>
      </c>
      <c r="N125" s="1">
        <f t="shared" si="39"/>
        <v>225</v>
      </c>
      <c r="O125" s="1">
        <f t="shared" si="40"/>
        <v>275</v>
      </c>
      <c r="P125" s="130" t="str">
        <f t="shared" si="41"/>
        <v/>
      </c>
      <c r="Q125" s="130" t="str">
        <f t="shared" si="42"/>
        <v/>
      </c>
      <c r="T125" s="131"/>
      <c r="U125" s="131"/>
      <c r="Y125" s="132"/>
    </row>
    <row r="126" spans="2:25">
      <c r="B126" s="24" t="str">
        <f>IF('Consolidação Preventiva'!D118="","",'Consolidação Preventiva'!D118)</f>
        <v>CA103</v>
      </c>
      <c r="C126" s="24">
        <f>'Consolidação Preventiva'!E118</f>
        <v>500</v>
      </c>
      <c r="D126" s="128">
        <f>IF(OR(B126="",C126="50F"),NA(),'Consolidação Preventiva'!N118)</f>
        <v>44490</v>
      </c>
      <c r="E126" s="4">
        <f>IF(B126="","",'Consolidação Preventiva'!F118)</f>
        <v>5481</v>
      </c>
      <c r="F126" s="4">
        <f>IF(B126="","",'Consolidação Preventiva'!H118)</f>
        <v>5756</v>
      </c>
      <c r="G126" s="4">
        <f>IF(B126="","",'Consolidação Preventiva'!Q118)</f>
        <v>5709</v>
      </c>
      <c r="H126" s="4">
        <f t="shared" si="34"/>
        <v>228</v>
      </c>
      <c r="I126" s="1">
        <f t="shared" si="35"/>
        <v>225</v>
      </c>
      <c r="J126" s="1">
        <f t="shared" si="36"/>
        <v>275</v>
      </c>
      <c r="L126" s="130" t="e">
        <f t="shared" si="37"/>
        <v>#N/A</v>
      </c>
      <c r="M126" s="1">
        <f t="shared" si="38"/>
        <v>228</v>
      </c>
      <c r="N126" s="1">
        <f t="shared" si="39"/>
        <v>225</v>
      </c>
      <c r="O126" s="1">
        <f t="shared" si="40"/>
        <v>275</v>
      </c>
      <c r="P126" s="130" t="str">
        <f t="shared" si="41"/>
        <v/>
      </c>
      <c r="Q126" s="130" t="str">
        <f t="shared" si="42"/>
        <v/>
      </c>
      <c r="T126" s="131"/>
      <c r="U126" s="131"/>
      <c r="Y126" s="132"/>
    </row>
    <row r="127" spans="2:25">
      <c r="B127" s="24" t="str">
        <f>IF('Consolidação Preventiva'!D119="","",'Consolidação Preventiva'!D119)</f>
        <v>CA101</v>
      </c>
      <c r="C127" s="24">
        <f>'Consolidação Preventiva'!E119</f>
        <v>250</v>
      </c>
      <c r="D127" s="128">
        <f>IF(OR(B127="",C127="50F"),NA(),'Consolidação Preventiva'!N119)</f>
        <v>44491</v>
      </c>
      <c r="E127" s="4">
        <f>IF(B127="","",'Consolidação Preventiva'!F119)</f>
        <v>5940</v>
      </c>
      <c r="F127" s="4">
        <f>IF(B127="","",'Consolidação Preventiva'!H119)</f>
        <v>6215</v>
      </c>
      <c r="G127" s="4">
        <f>IF(B127="","",'Consolidação Preventiva'!Q119)</f>
        <v>6035</v>
      </c>
      <c r="H127" s="4">
        <f t="shared" si="34"/>
        <v>95</v>
      </c>
      <c r="I127" s="1">
        <f t="shared" si="35"/>
        <v>225</v>
      </c>
      <c r="J127" s="1">
        <f t="shared" si="36"/>
        <v>275</v>
      </c>
      <c r="L127" s="130" t="e">
        <f t="shared" si="37"/>
        <v>#N/A</v>
      </c>
      <c r="M127" s="1">
        <f t="shared" si="38"/>
        <v>95</v>
      </c>
      <c r="N127" s="1">
        <f t="shared" si="39"/>
        <v>225</v>
      </c>
      <c r="O127" s="1">
        <f t="shared" si="40"/>
        <v>275</v>
      </c>
      <c r="P127" s="130" t="str">
        <f t="shared" si="41"/>
        <v/>
      </c>
      <c r="Q127" s="130" t="str">
        <f t="shared" si="42"/>
        <v/>
      </c>
      <c r="T127" s="131"/>
      <c r="U127" s="131"/>
      <c r="Y127" s="132"/>
    </row>
    <row r="128" spans="2:25">
      <c r="B128" s="24" t="str">
        <f>IF('Consolidação Preventiva'!D120="","",'Consolidação Preventiva'!D120)</f>
        <v>CA100</v>
      </c>
      <c r="C128" s="24">
        <f>'Consolidação Preventiva'!E120</f>
        <v>250</v>
      </c>
      <c r="D128" s="128">
        <f>IF(OR(B128="",C128="50F"),NA(),'Consolidação Preventiva'!N120)</f>
        <v>44492</v>
      </c>
      <c r="E128" s="4">
        <f>IF(B128="","",'Consolidação Preventiva'!F120)</f>
        <v>6143</v>
      </c>
      <c r="F128" s="4">
        <f>IF(B128="","",'Consolidação Preventiva'!H120)</f>
        <v>6418</v>
      </c>
      <c r="G128" s="4">
        <f>IF(B128="","",'Consolidação Preventiva'!Q120)</f>
        <v>6294</v>
      </c>
      <c r="H128" s="4">
        <f t="shared" si="34"/>
        <v>151</v>
      </c>
      <c r="I128" s="1">
        <f t="shared" si="35"/>
        <v>225</v>
      </c>
      <c r="J128" s="1">
        <f t="shared" si="36"/>
        <v>275</v>
      </c>
      <c r="L128" s="130" t="e">
        <f t="shared" si="37"/>
        <v>#N/A</v>
      </c>
      <c r="M128" s="1">
        <f t="shared" si="38"/>
        <v>151</v>
      </c>
      <c r="N128" s="1">
        <f t="shared" si="39"/>
        <v>225</v>
      </c>
      <c r="O128" s="1">
        <f t="shared" si="40"/>
        <v>275</v>
      </c>
      <c r="P128" s="130" t="str">
        <f t="shared" si="41"/>
        <v/>
      </c>
      <c r="Q128" s="130" t="str">
        <f t="shared" si="42"/>
        <v/>
      </c>
      <c r="T128" s="131"/>
      <c r="U128" s="131"/>
      <c r="Y128" s="132"/>
    </row>
    <row r="129" spans="2:25">
      <c r="B129" s="24" t="str">
        <f>IF('Consolidação Preventiva'!D121="","",'Consolidação Preventiva'!D121)</f>
        <v>CA104</v>
      </c>
      <c r="C129" s="24">
        <f>'Consolidação Preventiva'!E121</f>
        <v>250</v>
      </c>
      <c r="D129" s="128">
        <f>IF(OR(B129="",C129="50F"),NA(),'Consolidação Preventiva'!N121)</f>
        <v>44497</v>
      </c>
      <c r="E129" s="4">
        <f>IF(B129="","",'Consolidação Preventiva'!F121)</f>
        <v>5444</v>
      </c>
      <c r="F129" s="4">
        <f>IF(B129="","",'Consolidação Preventiva'!H121)</f>
        <v>5719</v>
      </c>
      <c r="G129" s="4">
        <f>IF(B129="","",'Consolidação Preventiva'!Q121)</f>
        <v>5692</v>
      </c>
      <c r="H129" s="4">
        <f t="shared" si="34"/>
        <v>248</v>
      </c>
      <c r="I129" s="1">
        <f t="shared" si="35"/>
        <v>225</v>
      </c>
      <c r="J129" s="1">
        <f t="shared" si="36"/>
        <v>275</v>
      </c>
      <c r="L129" s="130" t="e">
        <f t="shared" si="37"/>
        <v>#N/A</v>
      </c>
      <c r="M129" s="1">
        <f t="shared" si="38"/>
        <v>248</v>
      </c>
      <c r="N129" s="1">
        <f t="shared" si="39"/>
        <v>225</v>
      </c>
      <c r="O129" s="1">
        <f t="shared" si="40"/>
        <v>275</v>
      </c>
      <c r="P129" s="130" t="str">
        <f t="shared" si="41"/>
        <v/>
      </c>
      <c r="Q129" s="130" t="str">
        <f t="shared" si="42"/>
        <v/>
      </c>
      <c r="T129" s="131"/>
      <c r="U129" s="131"/>
      <c r="Y129" s="132"/>
    </row>
    <row r="130" spans="2:25">
      <c r="B130" s="24" t="str">
        <f>IF('Consolidação Preventiva'!D122="","",'Consolidação Preventiva'!D122)</f>
        <v>CA102</v>
      </c>
      <c r="C130" s="24">
        <f>'Consolidação Preventiva'!E122</f>
        <v>250</v>
      </c>
      <c r="D130" s="128">
        <f>IF(OR(B130="",C130="50F"),NA(),'Consolidação Preventiva'!N122)</f>
        <v>44498</v>
      </c>
      <c r="E130" s="4">
        <f>IF(B130="","",'Consolidação Preventiva'!F122)</f>
        <v>5270</v>
      </c>
      <c r="F130" s="4">
        <f>IF(B130="","",'Consolidação Preventiva'!H122)</f>
        <v>5545</v>
      </c>
      <c r="G130" s="4">
        <f>IF(B130="","",'Consolidação Preventiva'!Q122)</f>
        <v>5511</v>
      </c>
      <c r="H130" s="4">
        <f t="shared" si="34"/>
        <v>241</v>
      </c>
      <c r="I130" s="1">
        <f t="shared" si="35"/>
        <v>225</v>
      </c>
      <c r="J130" s="1">
        <f t="shared" si="36"/>
        <v>275</v>
      </c>
      <c r="L130" s="130" t="e">
        <f t="shared" si="37"/>
        <v>#N/A</v>
      </c>
      <c r="M130" s="1">
        <f t="shared" si="38"/>
        <v>241</v>
      </c>
      <c r="N130" s="1">
        <f t="shared" si="39"/>
        <v>225</v>
      </c>
      <c r="O130" s="1">
        <f t="shared" si="40"/>
        <v>275</v>
      </c>
      <c r="P130" s="130" t="str">
        <f t="shared" si="41"/>
        <v/>
      </c>
      <c r="Q130" s="130" t="str">
        <f t="shared" si="42"/>
        <v/>
      </c>
      <c r="T130" s="131"/>
      <c r="U130" s="131"/>
      <c r="Y130" s="132"/>
    </row>
    <row r="131" spans="2:25">
      <c r="B131" s="24" t="str">
        <f>IF('Consolidação Preventiva'!D123="","",'Consolidação Preventiva'!D123)</f>
        <v>CA103</v>
      </c>
      <c r="C131" s="24">
        <f>'Consolidação Preventiva'!E123</f>
        <v>250</v>
      </c>
      <c r="D131" s="128">
        <f>IF(OR(B131="",C131="50F"),NA(),'Consolidação Preventiva'!N123)</f>
        <v>44503</v>
      </c>
      <c r="E131" s="4">
        <f>IF(B131="","",'Consolidação Preventiva'!F123)</f>
        <v>5709</v>
      </c>
      <c r="F131" s="4">
        <f>IF(B131="","",'Consolidação Preventiva'!H123)</f>
        <v>5984</v>
      </c>
      <c r="G131" s="4">
        <f>IF(B131="","",'Consolidação Preventiva'!Q123)</f>
        <v>5916</v>
      </c>
      <c r="H131" s="4">
        <f t="shared" si="34"/>
        <v>207</v>
      </c>
      <c r="I131" s="1">
        <f t="shared" si="35"/>
        <v>225</v>
      </c>
      <c r="J131" s="1">
        <f t="shared" si="36"/>
        <v>275</v>
      </c>
      <c r="L131" s="130" t="e">
        <f t="shared" si="37"/>
        <v>#N/A</v>
      </c>
      <c r="M131" s="1">
        <f t="shared" si="38"/>
        <v>207</v>
      </c>
      <c r="N131" s="1">
        <f t="shared" si="39"/>
        <v>225</v>
      </c>
      <c r="O131" s="1">
        <f t="shared" si="40"/>
        <v>275</v>
      </c>
      <c r="P131" s="130" t="str">
        <f t="shared" si="41"/>
        <v/>
      </c>
      <c r="Q131" s="130" t="str">
        <f t="shared" si="42"/>
        <v/>
      </c>
      <c r="T131" s="131"/>
      <c r="U131" s="131"/>
      <c r="Y131" s="132"/>
    </row>
    <row r="132" spans="2:25">
      <c r="B132" s="24" t="str">
        <f>IF('Consolidação Preventiva'!D124="","",'Consolidação Preventiva'!D124)</f>
        <v>CA101</v>
      </c>
      <c r="C132" s="24">
        <f>'Consolidação Preventiva'!E124</f>
        <v>500</v>
      </c>
      <c r="D132" s="128">
        <f>IF(OR(B132="",C132="50F"),NA(),'Consolidação Preventiva'!N124)</f>
        <v>44507</v>
      </c>
      <c r="E132" s="4">
        <f>IF(B132="","",'Consolidação Preventiva'!F124)</f>
        <v>6035</v>
      </c>
      <c r="F132" s="4">
        <f>IF(B132="","",'Consolidação Preventiva'!H124)</f>
        <v>6310</v>
      </c>
      <c r="G132" s="4">
        <f>IF(B132="","",'Consolidação Preventiva'!Q124)</f>
        <v>6301</v>
      </c>
      <c r="H132" s="4">
        <f t="shared" si="34"/>
        <v>266</v>
      </c>
      <c r="I132" s="1">
        <f t="shared" si="35"/>
        <v>225</v>
      </c>
      <c r="J132" s="1">
        <f t="shared" si="36"/>
        <v>275</v>
      </c>
      <c r="L132" s="130" t="e">
        <f t="shared" si="37"/>
        <v>#N/A</v>
      </c>
      <c r="M132" s="1">
        <f t="shared" si="38"/>
        <v>266</v>
      </c>
      <c r="N132" s="1">
        <f t="shared" si="39"/>
        <v>225</v>
      </c>
      <c r="O132" s="1">
        <f t="shared" si="40"/>
        <v>275</v>
      </c>
      <c r="P132" s="130" t="str">
        <f t="shared" si="41"/>
        <v/>
      </c>
      <c r="Q132" s="130" t="str">
        <f t="shared" si="42"/>
        <v/>
      </c>
      <c r="T132" s="131"/>
      <c r="U132" s="131"/>
      <c r="Y132" s="132"/>
    </row>
    <row r="133" spans="2:25">
      <c r="B133" s="24" t="str">
        <f>IF('Consolidação Preventiva'!D125="","",'Consolidação Preventiva'!D125)</f>
        <v>CA100</v>
      </c>
      <c r="C133" s="24">
        <f>'Consolidação Preventiva'!E125</f>
        <v>500</v>
      </c>
      <c r="D133" s="128">
        <f>IF(OR(B133="",C133="50F"),NA(),'Consolidação Preventiva'!N125)</f>
        <v>44508</v>
      </c>
      <c r="E133" s="4">
        <f>IF(B133="","",'Consolidação Preventiva'!F125)</f>
        <v>6294</v>
      </c>
      <c r="F133" s="4">
        <f>IF(B133="","",'Consolidação Preventiva'!H125)</f>
        <v>6569</v>
      </c>
      <c r="G133" s="4">
        <f>IF(B133="","",'Consolidação Preventiva'!Q125)</f>
        <v>6505</v>
      </c>
      <c r="H133" s="4">
        <f t="shared" si="34"/>
        <v>211</v>
      </c>
      <c r="I133" s="1">
        <f t="shared" si="35"/>
        <v>225</v>
      </c>
      <c r="J133" s="1">
        <f t="shared" si="36"/>
        <v>275</v>
      </c>
      <c r="L133" s="130" t="e">
        <f t="shared" si="37"/>
        <v>#N/A</v>
      </c>
      <c r="M133" s="1">
        <f t="shared" si="38"/>
        <v>211</v>
      </c>
      <c r="N133" s="1">
        <f t="shared" si="39"/>
        <v>225</v>
      </c>
      <c r="O133" s="1">
        <f t="shared" si="40"/>
        <v>275</v>
      </c>
      <c r="P133" s="130" t="str">
        <f t="shared" si="41"/>
        <v/>
      </c>
      <c r="Q133" s="130" t="str">
        <f t="shared" si="42"/>
        <v/>
      </c>
      <c r="T133" s="131"/>
      <c r="U133" s="131"/>
      <c r="Y133" s="132"/>
    </row>
    <row r="134" spans="2:25">
      <c r="B134" s="24" t="str">
        <f>IF('Consolidação Preventiva'!D126="","",'Consolidação Preventiva'!D126)</f>
        <v>CA104</v>
      </c>
      <c r="C134" s="24">
        <f>'Consolidação Preventiva'!E126</f>
        <v>2000</v>
      </c>
      <c r="D134" s="128">
        <f>IF(OR(B134="",C134="50F"),NA(),'Consolidação Preventiva'!N126)</f>
        <v>44513</v>
      </c>
      <c r="E134" s="4">
        <f>IF(B134="","",'Consolidação Preventiva'!F126)</f>
        <v>5692</v>
      </c>
      <c r="F134" s="4">
        <f>IF(B134="","",'Consolidação Preventiva'!H126)</f>
        <v>5967</v>
      </c>
      <c r="G134" s="4">
        <f>IF(B134="","",'Consolidação Preventiva'!Q126)</f>
        <v>5942</v>
      </c>
      <c r="H134" s="4">
        <f t="shared" si="34"/>
        <v>250</v>
      </c>
      <c r="I134" s="1">
        <f t="shared" si="35"/>
        <v>225</v>
      </c>
      <c r="J134" s="1">
        <f t="shared" si="36"/>
        <v>275</v>
      </c>
      <c r="L134" s="130" t="e">
        <f t="shared" si="37"/>
        <v>#N/A</v>
      </c>
      <c r="M134" s="1">
        <f t="shared" si="38"/>
        <v>250</v>
      </c>
      <c r="N134" s="1">
        <f t="shared" si="39"/>
        <v>225</v>
      </c>
      <c r="O134" s="1">
        <f t="shared" si="40"/>
        <v>275</v>
      </c>
      <c r="P134" s="130" t="str">
        <f t="shared" si="41"/>
        <v/>
      </c>
      <c r="Q134" s="130" t="str">
        <f t="shared" si="42"/>
        <v/>
      </c>
      <c r="T134" s="131"/>
      <c r="U134" s="131"/>
      <c r="Y134" s="132"/>
    </row>
    <row r="135" spans="2:25">
      <c r="B135" s="24" t="str">
        <f>IF('Consolidação Preventiva'!D127="","",'Consolidação Preventiva'!D127)</f>
        <v>CA102</v>
      </c>
      <c r="C135" s="24">
        <f>'Consolidação Preventiva'!E127</f>
        <v>2000</v>
      </c>
      <c r="D135" s="128">
        <f>IF(OR(B135="",C135="50F"),NA(),'Consolidação Preventiva'!N127)</f>
        <v>44519</v>
      </c>
      <c r="E135" s="4">
        <f>IF(B135="","",'Consolidação Preventiva'!F127)</f>
        <v>5511</v>
      </c>
      <c r="F135" s="4">
        <f>IF(B135="","",'Consolidação Preventiva'!H127)</f>
        <v>5786</v>
      </c>
      <c r="G135" s="4">
        <f>IF(B135="","",'Consolidação Preventiva'!Q127)</f>
        <v>5826</v>
      </c>
      <c r="H135" s="4">
        <f t="shared" si="34"/>
        <v>315</v>
      </c>
      <c r="I135" s="1">
        <f t="shared" si="35"/>
        <v>225</v>
      </c>
      <c r="J135" s="1">
        <f t="shared" si="36"/>
        <v>275</v>
      </c>
      <c r="L135" s="130" t="e">
        <f t="shared" si="37"/>
        <v>#N/A</v>
      </c>
      <c r="M135" s="1">
        <f t="shared" si="38"/>
        <v>315</v>
      </c>
      <c r="N135" s="1">
        <f t="shared" si="39"/>
        <v>225</v>
      </c>
      <c r="O135" s="1">
        <f t="shared" si="40"/>
        <v>275</v>
      </c>
      <c r="P135" s="130" t="str">
        <f t="shared" si="41"/>
        <v/>
      </c>
      <c r="Q135" s="130" t="str">
        <f t="shared" si="42"/>
        <v/>
      </c>
      <c r="T135" s="131"/>
      <c r="U135" s="131"/>
      <c r="Y135" s="132"/>
    </row>
    <row r="136" spans="2:25">
      <c r="B136" s="24" t="str">
        <f>IF('Consolidação Preventiva'!D128="","",'Consolidação Preventiva'!D128)</f>
        <v>CA103</v>
      </c>
      <c r="C136" s="24">
        <f>'Consolidação Preventiva'!E128</f>
        <v>2000</v>
      </c>
      <c r="D136" s="128">
        <f>IF(OR(B136="",C136="50F"),NA(),'Consolidação Preventiva'!N128)</f>
        <v>44520</v>
      </c>
      <c r="E136" s="4">
        <f>IF(B136="","",'Consolidação Preventiva'!F128)</f>
        <v>5916</v>
      </c>
      <c r="F136" s="4">
        <f>IF(B136="","",'Consolidação Preventiva'!H128)</f>
        <v>6191</v>
      </c>
      <c r="G136" s="4">
        <f>IF(B136="","",'Consolidação Preventiva'!Q128)</f>
        <v>6163</v>
      </c>
      <c r="H136" s="4">
        <f t="shared" si="34"/>
        <v>247</v>
      </c>
      <c r="I136" s="1">
        <f t="shared" si="35"/>
        <v>225</v>
      </c>
      <c r="J136" s="1">
        <f t="shared" si="36"/>
        <v>275</v>
      </c>
      <c r="L136" s="130" t="e">
        <f t="shared" si="37"/>
        <v>#N/A</v>
      </c>
      <c r="M136" s="1">
        <f t="shared" si="38"/>
        <v>247</v>
      </c>
      <c r="N136" s="1">
        <f t="shared" si="39"/>
        <v>225</v>
      </c>
      <c r="O136" s="1">
        <f t="shared" si="40"/>
        <v>275</v>
      </c>
      <c r="P136" s="130" t="str">
        <f t="shared" si="41"/>
        <v/>
      </c>
      <c r="Q136" s="130" t="str">
        <f t="shared" si="42"/>
        <v/>
      </c>
      <c r="T136" s="131"/>
      <c r="U136" s="131"/>
      <c r="Y136" s="132"/>
    </row>
    <row r="137" spans="2:25">
      <c r="B137" s="24" t="str">
        <f>IF('Consolidação Preventiva'!D129="","",'Consolidação Preventiva'!D129)</f>
        <v>CA101</v>
      </c>
      <c r="C137" s="24">
        <f>'Consolidação Preventiva'!E129</f>
        <v>250</v>
      </c>
      <c r="D137" s="128">
        <f>IF(OR(B137="",C137="50F"),NA(),'Consolidação Preventiva'!N129)</f>
        <v>44522</v>
      </c>
      <c r="E137" s="4">
        <f>IF(B137="","",'Consolidação Preventiva'!F129)</f>
        <v>6301</v>
      </c>
      <c r="F137" s="4">
        <f>IF(B137="","",'Consolidação Preventiva'!H129)</f>
        <v>6576</v>
      </c>
      <c r="G137" s="4">
        <f>IF(B137="","",'Consolidação Preventiva'!Q129)</f>
        <v>6527</v>
      </c>
      <c r="H137" s="4">
        <f t="shared" si="34"/>
        <v>226</v>
      </c>
      <c r="I137" s="1">
        <f t="shared" si="35"/>
        <v>225</v>
      </c>
      <c r="J137" s="1">
        <f t="shared" si="36"/>
        <v>275</v>
      </c>
      <c r="L137" s="130" t="e">
        <f t="shared" si="37"/>
        <v>#N/A</v>
      </c>
      <c r="M137" s="1">
        <f t="shared" si="38"/>
        <v>226</v>
      </c>
      <c r="N137" s="1">
        <f t="shared" si="39"/>
        <v>225</v>
      </c>
      <c r="O137" s="1">
        <f t="shared" si="40"/>
        <v>275</v>
      </c>
      <c r="P137" s="130" t="str">
        <f t="shared" si="41"/>
        <v/>
      </c>
      <c r="Q137" s="130" t="str">
        <f t="shared" si="42"/>
        <v/>
      </c>
      <c r="T137" s="131"/>
      <c r="U137" s="131"/>
      <c r="Y137" s="132"/>
    </row>
    <row r="138" spans="2:25">
      <c r="B138" s="24" t="str">
        <f>IF('Consolidação Preventiva'!D130="","",'Consolidação Preventiva'!D130)</f>
        <v>CA100</v>
      </c>
      <c r="C138" s="24">
        <f>'Consolidação Preventiva'!E130</f>
        <v>250</v>
      </c>
      <c r="D138" s="128">
        <f>IF(OR(B138="",C138="50F"),NA(),'Consolidação Preventiva'!N130)</f>
        <v>44523</v>
      </c>
      <c r="E138" s="4">
        <f>IF(B138="","",'Consolidação Preventiva'!F130)</f>
        <v>6505</v>
      </c>
      <c r="F138" s="4">
        <f>IF(B138="","",'Consolidação Preventiva'!H130)</f>
        <v>6780</v>
      </c>
      <c r="G138" s="4">
        <f>IF(B138="","",'Consolidação Preventiva'!Q130)</f>
        <v>6754</v>
      </c>
      <c r="H138" s="4">
        <f t="shared" si="34"/>
        <v>249</v>
      </c>
      <c r="I138" s="1">
        <f t="shared" si="35"/>
        <v>225</v>
      </c>
      <c r="J138" s="1">
        <f t="shared" si="36"/>
        <v>275</v>
      </c>
      <c r="L138" s="130" t="e">
        <f t="shared" si="37"/>
        <v>#N/A</v>
      </c>
      <c r="M138" s="1">
        <f t="shared" si="38"/>
        <v>249</v>
      </c>
      <c r="N138" s="1">
        <f t="shared" si="39"/>
        <v>225</v>
      </c>
      <c r="O138" s="1">
        <f t="shared" si="40"/>
        <v>275</v>
      </c>
      <c r="P138" s="130" t="str">
        <f t="shared" si="41"/>
        <v/>
      </c>
      <c r="Q138" s="130" t="str">
        <f t="shared" si="42"/>
        <v/>
      </c>
      <c r="T138" s="131"/>
      <c r="U138" s="131"/>
      <c r="Y138" s="132"/>
    </row>
    <row r="139" spans="2:25">
      <c r="B139" s="24" t="str">
        <f>IF('Consolidação Preventiva'!D131="","",'Consolidação Preventiva'!D131)</f>
        <v>CA102</v>
      </c>
      <c r="C139" s="24">
        <f>'Consolidação Preventiva'!E131</f>
        <v>250</v>
      </c>
      <c r="D139" s="128">
        <f>IF(OR(B139="",C139="50F"),NA(),'Consolidação Preventiva'!N131)</f>
        <v>44530</v>
      </c>
      <c r="E139" s="4">
        <f>IF(B139="","",'Consolidação Preventiva'!F131)</f>
        <v>5826</v>
      </c>
      <c r="F139" s="4">
        <f>IF(B139="","",'Consolidação Preventiva'!H131)</f>
        <v>6101</v>
      </c>
      <c r="G139" s="4">
        <f>IF(B139="","",'Consolidação Preventiva'!Q131)</f>
        <v>5982</v>
      </c>
      <c r="H139" s="4">
        <f t="shared" si="34"/>
        <v>156</v>
      </c>
      <c r="I139" s="1">
        <f t="shared" si="35"/>
        <v>225</v>
      </c>
      <c r="J139" s="1">
        <f t="shared" si="36"/>
        <v>275</v>
      </c>
      <c r="L139" s="130" t="e">
        <f t="shared" si="37"/>
        <v>#N/A</v>
      </c>
      <c r="M139" s="1">
        <f t="shared" si="38"/>
        <v>156</v>
      </c>
      <c r="N139" s="1">
        <f t="shared" si="39"/>
        <v>225</v>
      </c>
      <c r="O139" s="1">
        <f t="shared" si="40"/>
        <v>275</v>
      </c>
      <c r="P139" s="130" t="str">
        <f t="shared" si="41"/>
        <v/>
      </c>
      <c r="Q139" s="130" t="str">
        <f t="shared" si="42"/>
        <v/>
      </c>
      <c r="T139" s="131"/>
      <c r="U139" s="131"/>
      <c r="Y139" s="132"/>
    </row>
    <row r="140" spans="2:25">
      <c r="B140" s="24" t="str">
        <f>IF('Consolidação Preventiva'!D132="","",'Consolidação Preventiva'!D132)</f>
        <v>CA103</v>
      </c>
      <c r="C140" s="24">
        <f>'Consolidação Preventiva'!E132</f>
        <v>250</v>
      </c>
      <c r="D140" s="128">
        <f>IF(OR(B140="",C140="50F"),NA(),'Consolidação Preventiva'!N132)</f>
        <v>44532</v>
      </c>
      <c r="E140" s="4">
        <f>IF(B140="","",'Consolidação Preventiva'!F132)</f>
        <v>6163</v>
      </c>
      <c r="F140" s="4">
        <f>IF(B140="","",'Consolidação Preventiva'!H132)</f>
        <v>6438</v>
      </c>
      <c r="G140" s="4">
        <f>IF(B140="","",'Consolidação Preventiva'!Q132)</f>
        <v>6359</v>
      </c>
      <c r="H140" s="4">
        <f t="shared" si="34"/>
        <v>196</v>
      </c>
      <c r="I140" s="1">
        <f t="shared" si="35"/>
        <v>225</v>
      </c>
      <c r="J140" s="1">
        <f t="shared" si="36"/>
        <v>275</v>
      </c>
      <c r="L140" s="130" t="e">
        <f t="shared" si="37"/>
        <v>#N/A</v>
      </c>
      <c r="M140" s="1">
        <f t="shared" si="38"/>
        <v>196</v>
      </c>
      <c r="N140" s="1">
        <f t="shared" si="39"/>
        <v>225</v>
      </c>
      <c r="O140" s="1">
        <f t="shared" si="40"/>
        <v>275</v>
      </c>
      <c r="P140" s="130" t="str">
        <f t="shared" si="41"/>
        <v/>
      </c>
      <c r="Q140" s="130" t="str">
        <f t="shared" si="42"/>
        <v/>
      </c>
      <c r="T140" s="131"/>
      <c r="U140" s="131"/>
      <c r="Y140" s="132"/>
    </row>
    <row r="141" spans="2:25">
      <c r="B141" s="24" t="str">
        <f>IF('Consolidação Preventiva'!D133="","",'Consolidação Preventiva'!D133)</f>
        <v>CA100</v>
      </c>
      <c r="C141" s="24">
        <f>'Consolidação Preventiva'!E133</f>
        <v>1000</v>
      </c>
      <c r="D141" s="128">
        <f>IF(OR(B141="",C141="50F"),NA(),'Consolidação Preventiva'!N133)</f>
        <v>44539</v>
      </c>
      <c r="E141" s="4">
        <f>IF(B141="","",'Consolidação Preventiva'!F133)</f>
        <v>6754</v>
      </c>
      <c r="F141" s="4">
        <f>IF(B141="","",'Consolidação Preventiva'!H133)</f>
        <v>7029</v>
      </c>
      <c r="G141" s="4">
        <f>IF(B141="","",'Consolidação Preventiva'!Q133)</f>
        <v>6986</v>
      </c>
      <c r="H141" s="4">
        <f t="shared" si="34"/>
        <v>232</v>
      </c>
      <c r="I141" s="1">
        <f t="shared" si="35"/>
        <v>225</v>
      </c>
      <c r="J141" s="1">
        <f t="shared" si="36"/>
        <v>275</v>
      </c>
      <c r="L141" s="130" t="e">
        <f t="shared" si="37"/>
        <v>#N/A</v>
      </c>
      <c r="M141" s="1">
        <f t="shared" si="38"/>
        <v>232</v>
      </c>
      <c r="N141" s="1">
        <f t="shared" si="39"/>
        <v>225</v>
      </c>
      <c r="O141" s="1">
        <f t="shared" si="40"/>
        <v>275</v>
      </c>
      <c r="P141" s="130" t="str">
        <f t="shared" si="41"/>
        <v/>
      </c>
      <c r="Q141" s="130" t="str">
        <f t="shared" si="42"/>
        <v/>
      </c>
      <c r="T141" s="131"/>
      <c r="U141" s="131"/>
      <c r="Y141" s="132"/>
    </row>
    <row r="142" spans="2:25">
      <c r="B142" s="24" t="str">
        <f>IF('Consolidação Preventiva'!D134="","",'Consolidação Preventiva'!D134)</f>
        <v>CA101</v>
      </c>
      <c r="C142" s="24">
        <f>'Consolidação Preventiva'!E134</f>
        <v>1000</v>
      </c>
      <c r="D142" s="128">
        <f>IF(OR(B142="",C142="50F"),NA(),'Consolidação Preventiva'!N134)</f>
        <v>44540</v>
      </c>
      <c r="E142" s="4">
        <f>IF(B142="","",'Consolidação Preventiva'!F134)</f>
        <v>6527</v>
      </c>
      <c r="F142" s="4">
        <f>IF(B142="","",'Consolidação Preventiva'!H134)</f>
        <v>6802</v>
      </c>
      <c r="G142" s="4">
        <f>IF(B142="","",'Consolidação Preventiva'!Q134)</f>
        <v>6814</v>
      </c>
      <c r="H142" s="4">
        <f t="shared" ref="H142:H205" si="43">IF(OR(B142="",C142="50F"),NA(),G142-E142)</f>
        <v>287</v>
      </c>
      <c r="I142" s="1">
        <f t="shared" ref="I142:I205" si="44">IF(OR(B142="",C142="50F"),NA(),225)</f>
        <v>225</v>
      </c>
      <c r="J142" s="1">
        <f t="shared" ref="J142:J205" si="45">IF(OR(B142="",C142="50F"),NA(),275)</f>
        <v>275</v>
      </c>
      <c r="L142" s="130" t="e">
        <f t="shared" ref="L142:L205" si="46">IF(AND(D142&gt;=$C$9,D142&lt;=$C$10),D142,NA())</f>
        <v>#N/A</v>
      </c>
      <c r="M142" s="1">
        <f t="shared" ref="M142:M205" si="47">IF(ISERR(L142),NA(),H142)</f>
        <v>287</v>
      </c>
      <c r="N142" s="1">
        <f t="shared" ref="N142:N205" si="48">IF(ISERR(L142),NA(),I142)</f>
        <v>225</v>
      </c>
      <c r="O142" s="1">
        <f t="shared" ref="O142:O205" si="49">IF(ISERR(L142),NA(),J142)</f>
        <v>275</v>
      </c>
      <c r="P142" s="130" t="str">
        <f t="shared" ref="P142:P205" si="50">IF(ISERROR(L142),"",DATE(YEAR(L142),MONTH(L142),1))</f>
        <v/>
      </c>
      <c r="Q142" s="130" t="str">
        <f t="shared" ref="Q142:Q205" si="51">IF(P142="","",IF(AND(M142&gt;=N142,M142&lt;=O142),"OK","NOK"))</f>
        <v/>
      </c>
      <c r="T142" s="131"/>
      <c r="U142" s="131"/>
      <c r="Y142" s="132"/>
    </row>
    <row r="143" spans="2:25">
      <c r="B143" s="24" t="str">
        <f>IF('Consolidação Preventiva'!D135="","",'Consolidação Preventiva'!D135)</f>
        <v>CA104</v>
      </c>
      <c r="C143" s="24">
        <f>'Consolidação Preventiva'!E135</f>
        <v>250</v>
      </c>
      <c r="D143" s="128">
        <f>IF(OR(B143="",C143="50F"),NA(),'Consolidação Preventiva'!N135)</f>
        <v>44544</v>
      </c>
      <c r="E143" s="4">
        <f>IF(B143="","",'Consolidação Preventiva'!F135)</f>
        <v>5942</v>
      </c>
      <c r="F143" s="4">
        <f>IF(B143="","",'Consolidação Preventiva'!H135)</f>
        <v>6217</v>
      </c>
      <c r="G143" s="4">
        <f>IF(B143="","",'Consolidação Preventiva'!Q135)</f>
        <v>6425</v>
      </c>
      <c r="H143" s="4">
        <f t="shared" si="43"/>
        <v>483</v>
      </c>
      <c r="I143" s="1">
        <f t="shared" si="44"/>
        <v>225</v>
      </c>
      <c r="J143" s="1">
        <f t="shared" si="45"/>
        <v>275</v>
      </c>
      <c r="L143" s="130" t="e">
        <f t="shared" si="46"/>
        <v>#N/A</v>
      </c>
      <c r="M143" s="1">
        <f t="shared" si="47"/>
        <v>483</v>
      </c>
      <c r="N143" s="1">
        <f t="shared" si="48"/>
        <v>225</v>
      </c>
      <c r="O143" s="1">
        <f t="shared" si="49"/>
        <v>275</v>
      </c>
      <c r="P143" s="130" t="str">
        <f t="shared" si="50"/>
        <v/>
      </c>
      <c r="Q143" s="130" t="str">
        <f t="shared" si="51"/>
        <v/>
      </c>
      <c r="T143" s="131"/>
      <c r="U143" s="131"/>
      <c r="Y143" s="132"/>
    </row>
    <row r="144" spans="2:25">
      <c r="B144" s="24" t="str">
        <f>IF('Consolidação Preventiva'!D136="","",'Consolidação Preventiva'!D136)</f>
        <v>CA104</v>
      </c>
      <c r="C144" s="24">
        <f>'Consolidação Preventiva'!E136</f>
        <v>500</v>
      </c>
      <c r="D144" s="128">
        <f>IF(OR(B144="",C144="50F"),NA(),'Consolidação Preventiva'!N136)</f>
        <v>44545</v>
      </c>
      <c r="E144" s="4">
        <f>IF(B144="","",'Consolidação Preventiva'!F136)</f>
        <v>6425</v>
      </c>
      <c r="F144" s="4">
        <f>IF(B144="","",'Consolidação Preventiva'!H136)</f>
        <v>6700</v>
      </c>
      <c r="G144" s="4">
        <f>IF(B144="","",'Consolidação Preventiva'!Q136)</f>
        <v>6441</v>
      </c>
      <c r="H144" s="4">
        <f t="shared" si="43"/>
        <v>16</v>
      </c>
      <c r="I144" s="1">
        <f t="shared" si="44"/>
        <v>225</v>
      </c>
      <c r="J144" s="1">
        <f t="shared" si="45"/>
        <v>275</v>
      </c>
      <c r="L144" s="130" t="e">
        <f t="shared" si="46"/>
        <v>#N/A</v>
      </c>
      <c r="M144" s="1">
        <f t="shared" si="47"/>
        <v>16</v>
      </c>
      <c r="N144" s="1">
        <f t="shared" si="48"/>
        <v>225</v>
      </c>
      <c r="O144" s="1">
        <f t="shared" si="49"/>
        <v>275</v>
      </c>
      <c r="P144" s="130" t="str">
        <f t="shared" si="50"/>
        <v/>
      </c>
      <c r="Q144" s="130" t="str">
        <f t="shared" si="51"/>
        <v/>
      </c>
      <c r="T144" s="131"/>
      <c r="U144" s="131"/>
      <c r="Y144" s="132"/>
    </row>
    <row r="145" spans="2:25">
      <c r="B145" s="24" t="str">
        <f>IF('Consolidação Preventiva'!D137="","",'Consolidação Preventiva'!D137)</f>
        <v>CA103</v>
      </c>
      <c r="C145" s="24">
        <f>'Consolidação Preventiva'!E137</f>
        <v>500</v>
      </c>
      <c r="D145" s="128">
        <f>IF(OR(B145="",C145="50F"),NA(),'Consolidação Preventiva'!N137)</f>
        <v>44546</v>
      </c>
      <c r="E145" s="4">
        <f>IF(B145="","",'Consolidação Preventiva'!F137)</f>
        <v>6359</v>
      </c>
      <c r="F145" s="4">
        <f>IF(B145="","",'Consolidação Preventiva'!H137)</f>
        <v>6634</v>
      </c>
      <c r="G145" s="4">
        <f>IF(B145="","",'Consolidação Preventiva'!Q137)</f>
        <v>6573</v>
      </c>
      <c r="H145" s="4">
        <f t="shared" si="43"/>
        <v>214</v>
      </c>
      <c r="I145" s="1">
        <f t="shared" si="44"/>
        <v>225</v>
      </c>
      <c r="J145" s="1">
        <f t="shared" si="45"/>
        <v>275</v>
      </c>
      <c r="L145" s="130" t="e">
        <f t="shared" si="46"/>
        <v>#N/A</v>
      </c>
      <c r="M145" s="1">
        <f t="shared" si="47"/>
        <v>214</v>
      </c>
      <c r="N145" s="1">
        <f t="shared" si="48"/>
        <v>225</v>
      </c>
      <c r="O145" s="1">
        <f t="shared" si="49"/>
        <v>275</v>
      </c>
      <c r="P145" s="130" t="str">
        <f t="shared" si="50"/>
        <v/>
      </c>
      <c r="Q145" s="130" t="str">
        <f t="shared" si="51"/>
        <v/>
      </c>
      <c r="T145" s="131"/>
      <c r="U145" s="131"/>
      <c r="Y145" s="132"/>
    </row>
    <row r="146" spans="2:25">
      <c r="B146" s="24" t="str">
        <f>IF('Consolidação Preventiva'!D138="","",'Consolidação Preventiva'!D138)</f>
        <v>CA102</v>
      </c>
      <c r="C146" s="24">
        <f>'Consolidação Preventiva'!E138</f>
        <v>500</v>
      </c>
      <c r="D146" s="128">
        <f>IF(OR(B146="",C146="50F"),NA(),'Consolidação Preventiva'!N138)</f>
        <v>44554</v>
      </c>
      <c r="E146" s="4">
        <f>IF(B146="","",'Consolidação Preventiva'!F138)</f>
        <v>5982</v>
      </c>
      <c r="F146" s="4">
        <f>IF(B146="","",'Consolidação Preventiva'!H138)</f>
        <v>6257</v>
      </c>
      <c r="G146" s="4">
        <f>IF(B146="","",'Consolidação Preventiva'!Q138)</f>
        <v>6412</v>
      </c>
      <c r="H146" s="4">
        <f t="shared" si="43"/>
        <v>430</v>
      </c>
      <c r="I146" s="1">
        <f t="shared" si="44"/>
        <v>225</v>
      </c>
      <c r="J146" s="1">
        <f t="shared" si="45"/>
        <v>275</v>
      </c>
      <c r="L146" s="130" t="e">
        <f t="shared" si="46"/>
        <v>#N/A</v>
      </c>
      <c r="M146" s="1">
        <f t="shared" si="47"/>
        <v>430</v>
      </c>
      <c r="N146" s="1">
        <f t="shared" si="48"/>
        <v>225</v>
      </c>
      <c r="O146" s="1">
        <f t="shared" si="49"/>
        <v>275</v>
      </c>
      <c r="P146" s="130" t="str">
        <f t="shared" si="50"/>
        <v/>
      </c>
      <c r="Q146" s="130" t="str">
        <f t="shared" si="51"/>
        <v/>
      </c>
      <c r="T146" s="131"/>
      <c r="U146" s="131"/>
      <c r="Y146" s="132"/>
    </row>
    <row r="147" spans="2:25">
      <c r="B147" s="24" t="str">
        <f>IF('Consolidação Preventiva'!D139="","",'Consolidação Preventiva'!D139)</f>
        <v>CA100</v>
      </c>
      <c r="C147" s="24">
        <f>'Consolidação Preventiva'!E139</f>
        <v>250</v>
      </c>
      <c r="D147" s="128">
        <f>IF(OR(B147="",C147="50F"),NA(),'Consolidação Preventiva'!N139)</f>
        <v>44556</v>
      </c>
      <c r="E147" s="4">
        <f>IF(B147="","",'Consolidação Preventiva'!F139)</f>
        <v>6986</v>
      </c>
      <c r="F147" s="4">
        <f>IF(B147="","",'Consolidação Preventiva'!H139)</f>
        <v>7261</v>
      </c>
      <c r="G147" s="4">
        <f>IF(B147="","",'Consolidação Preventiva'!Q139)</f>
        <v>7259</v>
      </c>
      <c r="H147" s="4">
        <f t="shared" si="43"/>
        <v>273</v>
      </c>
      <c r="I147" s="1">
        <f t="shared" si="44"/>
        <v>225</v>
      </c>
      <c r="J147" s="1">
        <f t="shared" si="45"/>
        <v>275</v>
      </c>
      <c r="L147" s="130" t="e">
        <f t="shared" si="46"/>
        <v>#N/A</v>
      </c>
      <c r="M147" s="1">
        <f t="shared" si="47"/>
        <v>273</v>
      </c>
      <c r="N147" s="1">
        <f t="shared" si="48"/>
        <v>225</v>
      </c>
      <c r="O147" s="1">
        <f t="shared" si="49"/>
        <v>275</v>
      </c>
      <c r="P147" s="130" t="str">
        <f t="shared" si="50"/>
        <v/>
      </c>
      <c r="Q147" s="130" t="str">
        <f t="shared" si="51"/>
        <v/>
      </c>
      <c r="T147" s="131"/>
      <c r="U147" s="131"/>
      <c r="Y147" s="132"/>
    </row>
    <row r="148" spans="2:25">
      <c r="B148" s="24" t="str">
        <f>IF('Consolidação Preventiva'!D140="","",'Consolidação Preventiva'!D140)</f>
        <v>CA101</v>
      </c>
      <c r="C148" s="24">
        <f>'Consolidação Preventiva'!E140</f>
        <v>250</v>
      </c>
      <c r="D148" s="128">
        <f>IF(OR(B148="",C148="50F"),NA(),'Consolidação Preventiva'!N140)</f>
        <v>44559</v>
      </c>
      <c r="E148" s="4">
        <f>IF(B148="","",'Consolidação Preventiva'!F140)</f>
        <v>6814</v>
      </c>
      <c r="F148" s="4">
        <f>IF(B148="","",'Consolidação Preventiva'!H140)</f>
        <v>7089</v>
      </c>
      <c r="G148" s="4">
        <f>IF(B148="","",'Consolidação Preventiva'!Q140)</f>
        <v>7113</v>
      </c>
      <c r="H148" s="4">
        <f t="shared" si="43"/>
        <v>299</v>
      </c>
      <c r="I148" s="1">
        <f t="shared" si="44"/>
        <v>225</v>
      </c>
      <c r="J148" s="1">
        <f t="shared" si="45"/>
        <v>275</v>
      </c>
      <c r="L148" s="130" t="e">
        <f t="shared" si="46"/>
        <v>#N/A</v>
      </c>
      <c r="M148" s="1">
        <f t="shared" si="47"/>
        <v>299</v>
      </c>
      <c r="N148" s="1">
        <f t="shared" si="48"/>
        <v>225</v>
      </c>
      <c r="O148" s="1">
        <f t="shared" si="49"/>
        <v>275</v>
      </c>
      <c r="P148" s="130" t="str">
        <f t="shared" si="50"/>
        <v/>
      </c>
      <c r="Q148" s="130" t="str">
        <f t="shared" si="51"/>
        <v/>
      </c>
      <c r="T148" s="131"/>
      <c r="U148" s="131"/>
      <c r="Y148" s="132"/>
    </row>
    <row r="149" spans="2:25">
      <c r="B149" s="24" t="str">
        <f>IF('Consolidação Preventiva'!D141="","",'Consolidação Preventiva'!D141)</f>
        <v>CA104</v>
      </c>
      <c r="C149" s="24">
        <f>'Consolidação Preventiva'!E141</f>
        <v>250</v>
      </c>
      <c r="D149" s="128">
        <f>IF(OR(B149="",C149="50F"),NA(),'Consolidação Preventiva'!N141)</f>
        <v>44564</v>
      </c>
      <c r="E149" s="4">
        <f>IF(B149="","",'Consolidação Preventiva'!F141)</f>
        <v>6441</v>
      </c>
      <c r="F149" s="4">
        <f>IF(B149="","",'Consolidação Preventiva'!H141)</f>
        <v>6716</v>
      </c>
      <c r="G149" s="4">
        <f>IF(B149="","",'Consolidação Preventiva'!Q141)</f>
        <v>6713</v>
      </c>
      <c r="H149" s="4">
        <f t="shared" si="43"/>
        <v>272</v>
      </c>
      <c r="I149" s="1">
        <f t="shared" si="44"/>
        <v>225</v>
      </c>
      <c r="J149" s="1">
        <f t="shared" si="45"/>
        <v>275</v>
      </c>
      <c r="L149" s="130">
        <f t="shared" si="46"/>
        <v>44564</v>
      </c>
      <c r="M149" s="1">
        <f t="shared" si="47"/>
        <v>272</v>
      </c>
      <c r="N149" s="1">
        <f t="shared" si="48"/>
        <v>225</v>
      </c>
      <c r="O149" s="1">
        <f t="shared" si="49"/>
        <v>275</v>
      </c>
      <c r="P149" s="130">
        <f t="shared" si="50"/>
        <v>44562</v>
      </c>
      <c r="Q149" s="130" t="str">
        <f t="shared" si="51"/>
        <v>OK</v>
      </c>
      <c r="T149" s="131"/>
      <c r="U149" s="131"/>
      <c r="Y149" s="132"/>
    </row>
    <row r="150" spans="2:25">
      <c r="B150" s="24" t="str">
        <f>IF('Consolidação Preventiva'!D142="","",'Consolidação Preventiva'!D142)</f>
        <v>CA102</v>
      </c>
      <c r="C150" s="24">
        <f>'Consolidação Preventiva'!E142</f>
        <v>250</v>
      </c>
      <c r="D150" s="128">
        <f>IF(OR(B150="",C150="50F"),NA(),'Consolidação Preventiva'!N142)</f>
        <v>44566</v>
      </c>
      <c r="E150" s="4">
        <f>IF(B150="","",'Consolidação Preventiva'!F142)</f>
        <v>6412</v>
      </c>
      <c r="F150" s="4">
        <f>IF(B150="","",'Consolidação Preventiva'!H142)</f>
        <v>6687</v>
      </c>
      <c r="G150" s="4">
        <f>IF(B150="","",'Consolidação Preventiva'!Q142)</f>
        <v>6559</v>
      </c>
      <c r="H150" s="4">
        <f t="shared" si="43"/>
        <v>147</v>
      </c>
      <c r="I150" s="1">
        <f t="shared" si="44"/>
        <v>225</v>
      </c>
      <c r="J150" s="1">
        <f t="shared" si="45"/>
        <v>275</v>
      </c>
      <c r="L150" s="130">
        <f t="shared" si="46"/>
        <v>44566</v>
      </c>
      <c r="M150" s="1">
        <f t="shared" si="47"/>
        <v>147</v>
      </c>
      <c r="N150" s="1">
        <f t="shared" si="48"/>
        <v>225</v>
      </c>
      <c r="O150" s="1">
        <f t="shared" si="49"/>
        <v>275</v>
      </c>
      <c r="P150" s="130">
        <f t="shared" si="50"/>
        <v>44562</v>
      </c>
      <c r="Q150" s="130" t="str">
        <f t="shared" si="51"/>
        <v>NOK</v>
      </c>
      <c r="T150" s="131"/>
      <c r="U150" s="131"/>
      <c r="Y150" s="132"/>
    </row>
    <row r="151" spans="2:25">
      <c r="B151" s="24" t="str">
        <f>IF('Consolidação Preventiva'!D143="","",'Consolidação Preventiva'!D143)</f>
        <v>CA103</v>
      </c>
      <c r="C151" s="24">
        <f>'Consolidação Preventiva'!E143</f>
        <v>250</v>
      </c>
      <c r="D151" s="128">
        <f>IF(OR(B151="",C151="50F"),NA(),'Consolidação Preventiva'!N143)</f>
        <v>44569</v>
      </c>
      <c r="E151" s="4">
        <f>IF(B151="","",'Consolidação Preventiva'!F143)</f>
        <v>6573</v>
      </c>
      <c r="F151" s="4">
        <f>IF(B151="","",'Consolidação Preventiva'!H143)</f>
        <v>6848</v>
      </c>
      <c r="G151" s="4">
        <f>IF(B151="","",'Consolidação Preventiva'!Q143)</f>
        <v>6936</v>
      </c>
      <c r="H151" s="4">
        <f t="shared" si="43"/>
        <v>363</v>
      </c>
      <c r="I151" s="1">
        <f t="shared" si="44"/>
        <v>225</v>
      </c>
      <c r="J151" s="1">
        <f t="shared" si="45"/>
        <v>275</v>
      </c>
      <c r="L151" s="130">
        <f t="shared" si="46"/>
        <v>44569</v>
      </c>
      <c r="M151" s="1">
        <f t="shared" si="47"/>
        <v>363</v>
      </c>
      <c r="N151" s="1">
        <f t="shared" si="48"/>
        <v>225</v>
      </c>
      <c r="O151" s="1">
        <f t="shared" si="49"/>
        <v>275</v>
      </c>
      <c r="P151" s="130">
        <f t="shared" si="50"/>
        <v>44562</v>
      </c>
      <c r="Q151" s="130" t="str">
        <f t="shared" si="51"/>
        <v>NOK</v>
      </c>
      <c r="T151" s="131"/>
      <c r="U151" s="131"/>
      <c r="Y151" s="132"/>
    </row>
    <row r="152" spans="2:25">
      <c r="B152" s="24" t="str">
        <f>IF('Consolidação Preventiva'!D144="","",'Consolidação Preventiva'!D144)</f>
        <v>CA101</v>
      </c>
      <c r="C152" s="24">
        <f>'Consolidação Preventiva'!E144</f>
        <v>500</v>
      </c>
      <c r="D152" s="128">
        <f>IF(OR(B152="",C152="50F"),NA(),'Consolidação Preventiva'!N144)</f>
        <v>44573</v>
      </c>
      <c r="E152" s="4">
        <f>IF(B152="","",'Consolidação Preventiva'!F144)</f>
        <v>7113</v>
      </c>
      <c r="F152" s="4">
        <f>IF(B152="","",'Consolidação Preventiva'!H144)</f>
        <v>7388</v>
      </c>
      <c r="G152" s="4">
        <f>IF(B152="","",'Consolidação Preventiva'!Q144)</f>
        <v>7317</v>
      </c>
      <c r="H152" s="4">
        <f t="shared" si="43"/>
        <v>204</v>
      </c>
      <c r="I152" s="1">
        <f t="shared" si="44"/>
        <v>225</v>
      </c>
      <c r="J152" s="1">
        <f t="shared" si="45"/>
        <v>275</v>
      </c>
      <c r="L152" s="130">
        <f t="shared" si="46"/>
        <v>44573</v>
      </c>
      <c r="M152" s="1">
        <f t="shared" si="47"/>
        <v>204</v>
      </c>
      <c r="N152" s="1">
        <f t="shared" si="48"/>
        <v>225</v>
      </c>
      <c r="O152" s="1">
        <f t="shared" si="49"/>
        <v>275</v>
      </c>
      <c r="P152" s="130">
        <f t="shared" si="50"/>
        <v>44562</v>
      </c>
      <c r="Q152" s="130" t="str">
        <f t="shared" si="51"/>
        <v>NOK</v>
      </c>
      <c r="T152" s="131"/>
      <c r="U152" s="131"/>
      <c r="Y152" s="132"/>
    </row>
    <row r="153" spans="2:25">
      <c r="B153" s="24" t="str">
        <f>IF('Consolidação Preventiva'!D145="","",'Consolidação Preventiva'!D145)</f>
        <v>CA100</v>
      </c>
      <c r="C153" s="24">
        <f>'Consolidação Preventiva'!E145</f>
        <v>500</v>
      </c>
      <c r="D153" s="128">
        <f>IF(OR(B153="",C153="50F"),NA(),'Consolidação Preventiva'!N145)</f>
        <v>44578</v>
      </c>
      <c r="E153" s="4">
        <f>IF(B153="","",'Consolidação Preventiva'!F145)</f>
        <v>7259</v>
      </c>
      <c r="F153" s="4">
        <f>IF(B153="","",'Consolidação Preventiva'!H145)</f>
        <v>7534</v>
      </c>
      <c r="G153" s="4">
        <f>IF(B153="","",'Consolidação Preventiva'!Q145)</f>
        <v>7592</v>
      </c>
      <c r="H153" s="4">
        <f t="shared" si="43"/>
        <v>333</v>
      </c>
      <c r="I153" s="1">
        <f t="shared" si="44"/>
        <v>225</v>
      </c>
      <c r="J153" s="1">
        <f t="shared" si="45"/>
        <v>275</v>
      </c>
      <c r="L153" s="130">
        <f t="shared" si="46"/>
        <v>44578</v>
      </c>
      <c r="M153" s="1">
        <f t="shared" si="47"/>
        <v>333</v>
      </c>
      <c r="N153" s="1">
        <f t="shared" si="48"/>
        <v>225</v>
      </c>
      <c r="O153" s="1">
        <f t="shared" si="49"/>
        <v>275</v>
      </c>
      <c r="P153" s="130">
        <f t="shared" si="50"/>
        <v>44562</v>
      </c>
      <c r="Q153" s="130" t="str">
        <f t="shared" si="51"/>
        <v>NOK</v>
      </c>
      <c r="T153" s="131"/>
      <c r="U153" s="131"/>
      <c r="Y153" s="132"/>
    </row>
    <row r="154" spans="2:25">
      <c r="B154" s="24" t="str">
        <f>IF('Consolidação Preventiva'!D146="","",'Consolidação Preventiva'!D146)</f>
        <v>CA102</v>
      </c>
      <c r="C154" s="24">
        <f>'Consolidação Preventiva'!E146</f>
        <v>1000</v>
      </c>
      <c r="D154" s="128">
        <f>IF(OR(B154="",C154="50F"),NA(),'Consolidação Preventiva'!N146)</f>
        <v>44581</v>
      </c>
      <c r="E154" s="4">
        <f>IF(B154="","",'Consolidação Preventiva'!F146)</f>
        <v>6559</v>
      </c>
      <c r="F154" s="4">
        <f>IF(B154="","",'Consolidação Preventiva'!H146)</f>
        <v>6834</v>
      </c>
      <c r="G154" s="4">
        <f>IF(B154="","",'Consolidação Preventiva'!Q146)</f>
        <v>6787</v>
      </c>
      <c r="H154" s="4">
        <f t="shared" si="43"/>
        <v>228</v>
      </c>
      <c r="I154" s="1">
        <f t="shared" si="44"/>
        <v>225</v>
      </c>
      <c r="J154" s="1">
        <f t="shared" si="45"/>
        <v>275</v>
      </c>
      <c r="L154" s="130">
        <f t="shared" si="46"/>
        <v>44581</v>
      </c>
      <c r="M154" s="1">
        <f t="shared" si="47"/>
        <v>228</v>
      </c>
      <c r="N154" s="1">
        <f t="shared" si="48"/>
        <v>225</v>
      </c>
      <c r="O154" s="1">
        <f t="shared" si="49"/>
        <v>275</v>
      </c>
      <c r="P154" s="130">
        <f t="shared" si="50"/>
        <v>44562</v>
      </c>
      <c r="Q154" s="130" t="str">
        <f t="shared" si="51"/>
        <v>OK</v>
      </c>
      <c r="T154" s="131"/>
      <c r="U154" s="131"/>
      <c r="Y154" s="132"/>
    </row>
    <row r="155" spans="2:25">
      <c r="B155" s="24" t="str">
        <f>IF('Consolidação Preventiva'!D147="","",'Consolidação Preventiva'!D147)</f>
        <v>CA104</v>
      </c>
      <c r="C155" s="24">
        <f>'Consolidação Preventiva'!E147</f>
        <v>1000</v>
      </c>
      <c r="D155" s="128">
        <f>IF(OR(B155="",C155="50F"),NA(),'Consolidação Preventiva'!N147)</f>
        <v>44582</v>
      </c>
      <c r="E155" s="4">
        <f>IF(B155="","",'Consolidação Preventiva'!F147)</f>
        <v>6713</v>
      </c>
      <c r="F155" s="4">
        <f>IF(B155="","",'Consolidação Preventiva'!H147)</f>
        <v>6988</v>
      </c>
      <c r="G155" s="4">
        <f>IF(B155="","",'Consolidação Preventiva'!Q147)</f>
        <v>6981</v>
      </c>
      <c r="H155" s="4">
        <f t="shared" si="43"/>
        <v>268</v>
      </c>
      <c r="I155" s="1">
        <f t="shared" si="44"/>
        <v>225</v>
      </c>
      <c r="J155" s="1">
        <f t="shared" si="45"/>
        <v>275</v>
      </c>
      <c r="L155" s="130">
        <f t="shared" si="46"/>
        <v>44582</v>
      </c>
      <c r="M155" s="1">
        <f t="shared" si="47"/>
        <v>268</v>
      </c>
      <c r="N155" s="1">
        <f t="shared" si="48"/>
        <v>225</v>
      </c>
      <c r="O155" s="1">
        <f t="shared" si="49"/>
        <v>275</v>
      </c>
      <c r="P155" s="130">
        <f t="shared" si="50"/>
        <v>44562</v>
      </c>
      <c r="Q155" s="130" t="str">
        <f t="shared" si="51"/>
        <v>OK</v>
      </c>
      <c r="T155" s="131"/>
      <c r="U155" s="131"/>
      <c r="Y155" s="132"/>
    </row>
    <row r="156" spans="2:25">
      <c r="B156" s="24" t="str">
        <f>IF('Consolidação Preventiva'!D148="","",'Consolidação Preventiva'!D148)</f>
        <v>CA103</v>
      </c>
      <c r="C156" s="24">
        <f>'Consolidação Preventiva'!E148</f>
        <v>1000</v>
      </c>
      <c r="D156" s="128">
        <f>IF(OR(B156="",C156="50F"),NA(),'Consolidação Preventiva'!N148)</f>
        <v>44585</v>
      </c>
      <c r="E156" s="4">
        <f>IF(B156="","",'Consolidação Preventiva'!F148)</f>
        <v>6936</v>
      </c>
      <c r="F156" s="4">
        <f>IF(B156="","",'Consolidação Preventiva'!H148)</f>
        <v>7211</v>
      </c>
      <c r="G156" s="4">
        <f>IF(B156="","",'Consolidação Preventiva'!Q148)</f>
        <v>7216</v>
      </c>
      <c r="H156" s="4">
        <f t="shared" si="43"/>
        <v>280</v>
      </c>
      <c r="I156" s="1">
        <f t="shared" si="44"/>
        <v>225</v>
      </c>
      <c r="J156" s="1">
        <f t="shared" si="45"/>
        <v>275</v>
      </c>
      <c r="L156" s="130">
        <f t="shared" si="46"/>
        <v>44585</v>
      </c>
      <c r="M156" s="1">
        <f t="shared" si="47"/>
        <v>280</v>
      </c>
      <c r="N156" s="1">
        <f t="shared" si="48"/>
        <v>225</v>
      </c>
      <c r="O156" s="1">
        <f t="shared" si="49"/>
        <v>275</v>
      </c>
      <c r="P156" s="130">
        <f t="shared" si="50"/>
        <v>44562</v>
      </c>
      <c r="Q156" s="130" t="str">
        <f t="shared" si="51"/>
        <v>NOK</v>
      </c>
      <c r="T156" s="131"/>
      <c r="U156" s="131"/>
      <c r="Y156" s="132"/>
    </row>
    <row r="157" spans="2:25">
      <c r="B157" s="24" t="str">
        <f>IF('Consolidação Preventiva'!D149="","",'Consolidação Preventiva'!D149)</f>
        <v>CA100</v>
      </c>
      <c r="C157" s="24">
        <f>'Consolidação Preventiva'!E149</f>
        <v>250</v>
      </c>
      <c r="D157" s="128">
        <f>IF(OR(B157="",C157="50F"),NA(),'Consolidação Preventiva'!N149)</f>
        <v>44592</v>
      </c>
      <c r="E157" s="4">
        <f>IF(B157="","",'Consolidação Preventiva'!F149)</f>
        <v>7592</v>
      </c>
      <c r="F157" s="4">
        <f>IF(B157="","",'Consolidação Preventiva'!H149)</f>
        <v>7867</v>
      </c>
      <c r="G157" s="4">
        <f>IF(B157="","",'Consolidação Preventiva'!Q149)</f>
        <v>7852</v>
      </c>
      <c r="H157" s="4">
        <f t="shared" si="43"/>
        <v>260</v>
      </c>
      <c r="I157" s="1">
        <f t="shared" si="44"/>
        <v>225</v>
      </c>
      <c r="J157" s="1">
        <f t="shared" si="45"/>
        <v>275</v>
      </c>
      <c r="L157" s="130">
        <f t="shared" si="46"/>
        <v>44592</v>
      </c>
      <c r="M157" s="1">
        <f t="shared" si="47"/>
        <v>260</v>
      </c>
      <c r="N157" s="1">
        <f t="shared" si="48"/>
        <v>225</v>
      </c>
      <c r="O157" s="1">
        <f t="shared" si="49"/>
        <v>275</v>
      </c>
      <c r="P157" s="130">
        <f t="shared" si="50"/>
        <v>44562</v>
      </c>
      <c r="Q157" s="130" t="str">
        <f t="shared" si="51"/>
        <v>OK</v>
      </c>
      <c r="T157" s="131"/>
      <c r="U157" s="131"/>
      <c r="Y157" s="132"/>
    </row>
    <row r="158" spans="2:25">
      <c r="B158" s="24" t="str">
        <f>IF('Consolidação Preventiva'!D150="","",'Consolidação Preventiva'!D150)</f>
        <v>CA101</v>
      </c>
      <c r="C158" s="24">
        <f>'Consolidação Preventiva'!E150</f>
        <v>250</v>
      </c>
      <c r="D158" s="128">
        <f>IF(OR(B158="",C158="50F"),NA(),'Consolidação Preventiva'!N150)</f>
        <v>44592</v>
      </c>
      <c r="E158" s="4">
        <f>IF(B158="","",'Consolidação Preventiva'!F150)</f>
        <v>7317</v>
      </c>
      <c r="F158" s="4">
        <f>IF(B158="","",'Consolidação Preventiva'!H150)</f>
        <v>7592</v>
      </c>
      <c r="G158" s="4">
        <f>IF(B158="","",'Consolidação Preventiva'!Q150)</f>
        <v>7385</v>
      </c>
      <c r="H158" s="4">
        <f t="shared" si="43"/>
        <v>68</v>
      </c>
      <c r="I158" s="1">
        <f t="shared" si="44"/>
        <v>225</v>
      </c>
      <c r="J158" s="1">
        <f t="shared" si="45"/>
        <v>275</v>
      </c>
      <c r="L158" s="130">
        <f t="shared" si="46"/>
        <v>44592</v>
      </c>
      <c r="M158" s="1">
        <f t="shared" si="47"/>
        <v>68</v>
      </c>
      <c r="N158" s="1">
        <f t="shared" si="48"/>
        <v>225</v>
      </c>
      <c r="O158" s="1">
        <f t="shared" si="49"/>
        <v>275</v>
      </c>
      <c r="P158" s="130">
        <f t="shared" si="50"/>
        <v>44562</v>
      </c>
      <c r="Q158" s="130" t="str">
        <f t="shared" si="51"/>
        <v>NOK</v>
      </c>
      <c r="T158" s="131"/>
      <c r="U158" s="131"/>
      <c r="Y158" s="132"/>
    </row>
    <row r="159" spans="2:25">
      <c r="B159" s="24" t="str">
        <f>IF('Consolidação Preventiva'!D151="","",'Consolidação Preventiva'!D151)</f>
        <v>CA103</v>
      </c>
      <c r="C159" s="24">
        <f>'Consolidação Preventiva'!E151</f>
        <v>250</v>
      </c>
      <c r="D159" s="128">
        <f>IF(OR(B159="",C159="50F"),NA(),'Consolidação Preventiva'!N151)</f>
        <v>44595</v>
      </c>
      <c r="E159" s="4">
        <f>IF(B159="","",'Consolidação Preventiva'!F151)</f>
        <v>7216</v>
      </c>
      <c r="F159" s="4">
        <f>IF(B159="","",'Consolidação Preventiva'!H151)</f>
        <v>7491</v>
      </c>
      <c r="G159" s="4">
        <f>IF(B159="","",'Consolidação Preventiva'!Q151)</f>
        <v>7407</v>
      </c>
      <c r="H159" s="4">
        <f t="shared" si="43"/>
        <v>191</v>
      </c>
      <c r="I159" s="1">
        <f t="shared" si="44"/>
        <v>225</v>
      </c>
      <c r="J159" s="1">
        <f t="shared" si="45"/>
        <v>275</v>
      </c>
      <c r="L159" s="130">
        <f t="shared" si="46"/>
        <v>44595</v>
      </c>
      <c r="M159" s="1">
        <f t="shared" si="47"/>
        <v>191</v>
      </c>
      <c r="N159" s="1">
        <f t="shared" si="48"/>
        <v>225</v>
      </c>
      <c r="O159" s="1">
        <f t="shared" si="49"/>
        <v>275</v>
      </c>
      <c r="P159" s="130">
        <f t="shared" si="50"/>
        <v>44593</v>
      </c>
      <c r="Q159" s="130" t="str">
        <f t="shared" si="51"/>
        <v>NOK</v>
      </c>
      <c r="T159" s="131"/>
      <c r="U159" s="131"/>
      <c r="Y159" s="132"/>
    </row>
    <row r="160" spans="2:25">
      <c r="B160" s="24" t="str">
        <f>IF('Consolidação Preventiva'!D152="","",'Consolidação Preventiva'!D152)</f>
        <v>CA102</v>
      </c>
      <c r="C160" s="24">
        <f>'Consolidação Preventiva'!E152</f>
        <v>250</v>
      </c>
      <c r="D160" s="128">
        <f>IF(OR(B160="",C160="50F"),NA(),'Consolidação Preventiva'!N152)</f>
        <v>44596</v>
      </c>
      <c r="E160" s="4">
        <f>IF(B160="","",'Consolidação Preventiva'!F152)</f>
        <v>6787</v>
      </c>
      <c r="F160" s="4">
        <f>IF(B160="","",'Consolidação Preventiva'!H152)</f>
        <v>7062</v>
      </c>
      <c r="G160" s="4">
        <f>IF(B160="","",'Consolidação Preventiva'!Q152)</f>
        <v>7049</v>
      </c>
      <c r="H160" s="4">
        <f t="shared" si="43"/>
        <v>262</v>
      </c>
      <c r="I160" s="1">
        <f t="shared" si="44"/>
        <v>225</v>
      </c>
      <c r="J160" s="1">
        <f t="shared" si="45"/>
        <v>275</v>
      </c>
      <c r="L160" s="130">
        <f t="shared" si="46"/>
        <v>44596</v>
      </c>
      <c r="M160" s="1">
        <f t="shared" si="47"/>
        <v>262</v>
      </c>
      <c r="N160" s="1">
        <f t="shared" si="48"/>
        <v>225</v>
      </c>
      <c r="O160" s="1">
        <f t="shared" si="49"/>
        <v>275</v>
      </c>
      <c r="P160" s="130">
        <f t="shared" si="50"/>
        <v>44593</v>
      </c>
      <c r="Q160" s="130" t="str">
        <f t="shared" si="51"/>
        <v>OK</v>
      </c>
      <c r="T160" s="131"/>
      <c r="U160" s="131"/>
      <c r="Y160" s="132"/>
    </row>
    <row r="161" spans="2:25">
      <c r="B161" s="24" t="str">
        <f>IF('Consolidação Preventiva'!D153="","",'Consolidação Preventiva'!D153)</f>
        <v>CA104</v>
      </c>
      <c r="C161" s="24">
        <f>'Consolidação Preventiva'!E153</f>
        <v>250</v>
      </c>
      <c r="D161" s="128">
        <f>IF(OR(B161="",C161="50F"),NA(),'Consolidação Preventiva'!N153)</f>
        <v>44599</v>
      </c>
      <c r="E161" s="4">
        <f>IF(B161="","",'Consolidação Preventiva'!F153)</f>
        <v>6981</v>
      </c>
      <c r="F161" s="4">
        <f>IF(B161="","",'Consolidação Preventiva'!H153)</f>
        <v>7256</v>
      </c>
      <c r="G161" s="4">
        <f>IF(B161="","",'Consolidação Preventiva'!Q153)</f>
        <v>7278</v>
      </c>
      <c r="H161" s="4">
        <f t="shared" si="43"/>
        <v>297</v>
      </c>
      <c r="I161" s="1">
        <f t="shared" si="44"/>
        <v>225</v>
      </c>
      <c r="J161" s="1">
        <f t="shared" si="45"/>
        <v>275</v>
      </c>
      <c r="L161" s="130">
        <f t="shared" si="46"/>
        <v>44599</v>
      </c>
      <c r="M161" s="1">
        <f t="shared" si="47"/>
        <v>297</v>
      </c>
      <c r="N161" s="1">
        <f t="shared" si="48"/>
        <v>225</v>
      </c>
      <c r="O161" s="1">
        <f t="shared" si="49"/>
        <v>275</v>
      </c>
      <c r="P161" s="130">
        <f t="shared" si="50"/>
        <v>44593</v>
      </c>
      <c r="Q161" s="130" t="str">
        <f t="shared" si="51"/>
        <v>NOK</v>
      </c>
      <c r="T161" s="131"/>
      <c r="U161" s="131"/>
      <c r="Y161" s="132"/>
    </row>
    <row r="162" spans="2:25">
      <c r="B162" s="24" t="str">
        <f>IF('Consolidação Preventiva'!D154="","",'Consolidação Preventiva'!D154)</f>
        <v>CA100</v>
      </c>
      <c r="C162" s="24">
        <f>'Consolidação Preventiva'!E154</f>
        <v>8000</v>
      </c>
      <c r="D162" s="128">
        <f>IF(OR(B162="",C162="50F"),NA(),'Consolidação Preventiva'!N154)</f>
        <v>44608</v>
      </c>
      <c r="E162" s="4">
        <f>IF(B162="","",'Consolidação Preventiva'!F154)</f>
        <v>7852</v>
      </c>
      <c r="F162" s="4">
        <f>IF(B162="","",'Consolidação Preventiva'!H154)</f>
        <v>8127</v>
      </c>
      <c r="G162" s="4">
        <f>IF(B162="","",'Consolidação Preventiva'!Q154)</f>
        <v>8096</v>
      </c>
      <c r="H162" s="4">
        <f t="shared" si="43"/>
        <v>244</v>
      </c>
      <c r="I162" s="1">
        <f t="shared" si="44"/>
        <v>225</v>
      </c>
      <c r="J162" s="1">
        <f t="shared" si="45"/>
        <v>275</v>
      </c>
      <c r="L162" s="130">
        <f t="shared" si="46"/>
        <v>44608</v>
      </c>
      <c r="M162" s="1">
        <f t="shared" si="47"/>
        <v>244</v>
      </c>
      <c r="N162" s="1">
        <f t="shared" si="48"/>
        <v>225</v>
      </c>
      <c r="O162" s="1">
        <f t="shared" si="49"/>
        <v>275</v>
      </c>
      <c r="P162" s="130">
        <f t="shared" si="50"/>
        <v>44593</v>
      </c>
      <c r="Q162" s="130" t="str">
        <f t="shared" si="51"/>
        <v>OK</v>
      </c>
      <c r="T162" s="131"/>
      <c r="U162" s="131"/>
      <c r="Y162" s="132"/>
    </row>
    <row r="163" spans="2:25">
      <c r="B163" s="24" t="str">
        <f>IF('Consolidação Preventiva'!D155="","",'Consolidação Preventiva'!D155)</f>
        <v>CA101</v>
      </c>
      <c r="C163" s="24">
        <f>'Consolidação Preventiva'!E155</f>
        <v>8000</v>
      </c>
      <c r="D163" s="128">
        <f>IF(OR(B163="",C163="50F"),NA(),'Consolidação Preventiva'!N155)</f>
        <v>44610</v>
      </c>
      <c r="E163" s="4">
        <f>IF(B163="","",'Consolidação Preventiva'!F155)</f>
        <v>7385</v>
      </c>
      <c r="F163" s="4">
        <f>IF(B163="","",'Consolidação Preventiva'!H155)</f>
        <v>7660</v>
      </c>
      <c r="G163" s="4">
        <f>IF(B163="","",'Consolidação Preventiva'!Q155)</f>
        <v>7620</v>
      </c>
      <c r="H163" s="4">
        <f t="shared" si="43"/>
        <v>235</v>
      </c>
      <c r="I163" s="1">
        <f t="shared" si="44"/>
        <v>225</v>
      </c>
      <c r="J163" s="1">
        <f t="shared" si="45"/>
        <v>275</v>
      </c>
      <c r="L163" s="130">
        <f t="shared" si="46"/>
        <v>44610</v>
      </c>
      <c r="M163" s="1">
        <f t="shared" si="47"/>
        <v>235</v>
      </c>
      <c r="N163" s="1">
        <f t="shared" si="48"/>
        <v>225</v>
      </c>
      <c r="O163" s="1">
        <f t="shared" si="49"/>
        <v>275</v>
      </c>
      <c r="P163" s="130">
        <f t="shared" si="50"/>
        <v>44593</v>
      </c>
      <c r="Q163" s="130" t="str">
        <f t="shared" si="51"/>
        <v>OK</v>
      </c>
      <c r="T163" s="131"/>
      <c r="U163" s="131"/>
      <c r="Y163" s="132"/>
    </row>
    <row r="164" spans="2:25">
      <c r="B164" s="24" t="str">
        <f>IF('Consolidação Preventiva'!D156="","",'Consolidação Preventiva'!D156)</f>
        <v>CA103</v>
      </c>
      <c r="C164" s="24">
        <f>'Consolidação Preventiva'!E156</f>
        <v>500</v>
      </c>
      <c r="D164" s="128">
        <f>IF(OR(B164="",C164="50F"),NA(),'Consolidação Preventiva'!N156)</f>
        <v>44613</v>
      </c>
      <c r="E164" s="4">
        <f>IF(B164="","",'Consolidação Preventiva'!F156)</f>
        <v>7407</v>
      </c>
      <c r="F164" s="4">
        <f>IF(B164="","",'Consolidação Preventiva'!H156)</f>
        <v>7682</v>
      </c>
      <c r="G164" s="4">
        <f>IF(B164="","",'Consolidação Preventiva'!Q156)</f>
        <v>7730</v>
      </c>
      <c r="H164" s="4">
        <f t="shared" si="43"/>
        <v>323</v>
      </c>
      <c r="I164" s="1">
        <f t="shared" si="44"/>
        <v>225</v>
      </c>
      <c r="J164" s="1">
        <f t="shared" si="45"/>
        <v>275</v>
      </c>
      <c r="L164" s="130">
        <f t="shared" si="46"/>
        <v>44613</v>
      </c>
      <c r="M164" s="1">
        <f t="shared" si="47"/>
        <v>323</v>
      </c>
      <c r="N164" s="1">
        <f t="shared" si="48"/>
        <v>225</v>
      </c>
      <c r="O164" s="1">
        <f t="shared" si="49"/>
        <v>275</v>
      </c>
      <c r="P164" s="130">
        <f t="shared" si="50"/>
        <v>44593</v>
      </c>
      <c r="Q164" s="130" t="str">
        <f t="shared" si="51"/>
        <v>NOK</v>
      </c>
      <c r="T164" s="131"/>
      <c r="U164" s="131"/>
      <c r="Y164" s="132"/>
    </row>
    <row r="165" spans="2:25">
      <c r="B165" s="24" t="str">
        <f>IF('Consolidação Preventiva'!D157="","",'Consolidação Preventiva'!D157)</f>
        <v>CA102</v>
      </c>
      <c r="C165" s="24">
        <f>'Consolidação Preventiva'!E157</f>
        <v>500</v>
      </c>
      <c r="D165" s="128">
        <f>IF(OR(B165="",C165="50F"),NA(),'Consolidação Preventiva'!N157)</f>
        <v>44616</v>
      </c>
      <c r="E165" s="4">
        <f>IF(B165="","",'Consolidação Preventiva'!F157)</f>
        <v>7049</v>
      </c>
      <c r="F165" s="4">
        <f>IF(B165="","",'Consolidação Preventiva'!H157)</f>
        <v>7324</v>
      </c>
      <c r="G165" s="4">
        <f>IF(B165="","",'Consolidação Preventiva'!Q157)</f>
        <v>7313</v>
      </c>
      <c r="H165" s="4">
        <f t="shared" si="43"/>
        <v>264</v>
      </c>
      <c r="I165" s="1">
        <f t="shared" si="44"/>
        <v>225</v>
      </c>
      <c r="J165" s="1">
        <f t="shared" si="45"/>
        <v>275</v>
      </c>
      <c r="L165" s="130">
        <f t="shared" si="46"/>
        <v>44616</v>
      </c>
      <c r="M165" s="1">
        <f t="shared" si="47"/>
        <v>264</v>
      </c>
      <c r="N165" s="1">
        <f t="shared" si="48"/>
        <v>225</v>
      </c>
      <c r="O165" s="1">
        <f t="shared" si="49"/>
        <v>275</v>
      </c>
      <c r="P165" s="130">
        <f t="shared" si="50"/>
        <v>44593</v>
      </c>
      <c r="Q165" s="130" t="str">
        <f t="shared" si="51"/>
        <v>OK</v>
      </c>
      <c r="T165" s="131"/>
      <c r="U165" s="131"/>
      <c r="Y165" s="132"/>
    </row>
    <row r="166" spans="2:25">
      <c r="B166" s="24" t="str">
        <f>IF('Consolidação Preventiva'!D158="","",'Consolidação Preventiva'!D158)</f>
        <v>CA104</v>
      </c>
      <c r="C166" s="24">
        <f>'Consolidação Preventiva'!E158</f>
        <v>500</v>
      </c>
      <c r="D166" s="128">
        <f>IF(OR(B166="",C166="50F"),NA(),'Consolidação Preventiva'!N158)</f>
        <v>44618</v>
      </c>
      <c r="E166" s="4">
        <f>IF(B166="","",'Consolidação Preventiva'!F158)</f>
        <v>7278</v>
      </c>
      <c r="F166" s="4">
        <f>IF(B166="","",'Consolidação Preventiva'!H158)</f>
        <v>7553</v>
      </c>
      <c r="G166" s="4">
        <f>IF(B166="","",'Consolidação Preventiva'!Q158)</f>
        <v>7593</v>
      </c>
      <c r="H166" s="4">
        <f t="shared" si="43"/>
        <v>315</v>
      </c>
      <c r="I166" s="1">
        <f t="shared" si="44"/>
        <v>225</v>
      </c>
      <c r="J166" s="1">
        <f t="shared" si="45"/>
        <v>275</v>
      </c>
      <c r="L166" s="130">
        <f t="shared" si="46"/>
        <v>44618</v>
      </c>
      <c r="M166" s="1">
        <f t="shared" si="47"/>
        <v>315</v>
      </c>
      <c r="N166" s="1">
        <f t="shared" si="48"/>
        <v>225</v>
      </c>
      <c r="O166" s="1">
        <f t="shared" si="49"/>
        <v>275</v>
      </c>
      <c r="P166" s="130">
        <f t="shared" si="50"/>
        <v>44593</v>
      </c>
      <c r="Q166" s="130" t="str">
        <f t="shared" si="51"/>
        <v>NOK</v>
      </c>
      <c r="T166" s="131"/>
      <c r="U166" s="131"/>
      <c r="Y166" s="132"/>
    </row>
    <row r="167" spans="2:25">
      <c r="B167" s="24" t="str">
        <f>IF('Consolidação Preventiva'!D159="","",'Consolidação Preventiva'!D159)</f>
        <v>CA100</v>
      </c>
      <c r="C167" s="24">
        <f>'Consolidação Preventiva'!E159</f>
        <v>250</v>
      </c>
      <c r="D167" s="128">
        <f>IF(OR(B167="",C167="50F"),NA(),'Consolidação Preventiva'!N159)</f>
        <v>44620</v>
      </c>
      <c r="E167" s="4">
        <f>IF(B167="","",'Consolidação Preventiva'!F159)</f>
        <v>8096</v>
      </c>
      <c r="F167" s="4">
        <f>IF(B167="","",'Consolidação Preventiva'!H159)</f>
        <v>8371</v>
      </c>
      <c r="G167" s="4">
        <f>IF(B167="","",'Consolidação Preventiva'!Q159)</f>
        <v>8219</v>
      </c>
      <c r="H167" s="4">
        <f t="shared" si="43"/>
        <v>123</v>
      </c>
      <c r="I167" s="1">
        <f t="shared" si="44"/>
        <v>225</v>
      </c>
      <c r="J167" s="1">
        <f t="shared" si="45"/>
        <v>275</v>
      </c>
      <c r="L167" s="130">
        <f t="shared" si="46"/>
        <v>44620</v>
      </c>
      <c r="M167" s="1">
        <f t="shared" si="47"/>
        <v>123</v>
      </c>
      <c r="N167" s="1">
        <f t="shared" si="48"/>
        <v>225</v>
      </c>
      <c r="O167" s="1">
        <f t="shared" si="49"/>
        <v>275</v>
      </c>
      <c r="P167" s="130">
        <f t="shared" si="50"/>
        <v>44593</v>
      </c>
      <c r="Q167" s="130" t="str">
        <f t="shared" si="51"/>
        <v>NOK</v>
      </c>
      <c r="T167" s="131"/>
      <c r="U167" s="131"/>
      <c r="Y167" s="132"/>
    </row>
    <row r="168" spans="2:25">
      <c r="B168" s="24" t="str">
        <f>IF('Consolidação Preventiva'!D160="","",'Consolidação Preventiva'!D160)</f>
        <v>CA102</v>
      </c>
      <c r="C168" s="24">
        <f>'Consolidação Preventiva'!E160</f>
        <v>250</v>
      </c>
      <c r="D168" s="128">
        <f>IF(OR(B168="",C168="50F"),NA(),'Consolidação Preventiva'!N160)</f>
        <v>44627</v>
      </c>
      <c r="E168" s="4">
        <f>IF(B168="","",'Consolidação Preventiva'!F160)</f>
        <v>7313</v>
      </c>
      <c r="F168" s="4">
        <f>IF(B168="","",'Consolidação Preventiva'!H160)</f>
        <v>7588</v>
      </c>
      <c r="G168" s="4">
        <f>IF(B168="","",'Consolidação Preventiva'!Q160)</f>
        <v>7477</v>
      </c>
      <c r="H168" s="4">
        <f t="shared" si="43"/>
        <v>164</v>
      </c>
      <c r="I168" s="1">
        <f t="shared" si="44"/>
        <v>225</v>
      </c>
      <c r="J168" s="1">
        <f t="shared" si="45"/>
        <v>275</v>
      </c>
      <c r="L168" s="130">
        <f t="shared" si="46"/>
        <v>44627</v>
      </c>
      <c r="M168" s="1">
        <f t="shared" si="47"/>
        <v>164</v>
      </c>
      <c r="N168" s="1">
        <f t="shared" si="48"/>
        <v>225</v>
      </c>
      <c r="O168" s="1">
        <f t="shared" si="49"/>
        <v>275</v>
      </c>
      <c r="P168" s="130">
        <f t="shared" si="50"/>
        <v>44621</v>
      </c>
      <c r="Q168" s="130" t="str">
        <f t="shared" si="51"/>
        <v>NOK</v>
      </c>
      <c r="T168" s="131"/>
      <c r="U168" s="131"/>
      <c r="Y168" s="132"/>
    </row>
    <row r="169" spans="2:25">
      <c r="B169" s="24" t="str">
        <f>IF('Consolidação Preventiva'!D161="","",'Consolidação Preventiva'!D161)</f>
        <v>CA104</v>
      </c>
      <c r="C169" s="24">
        <f>'Consolidação Preventiva'!E161</f>
        <v>250</v>
      </c>
      <c r="D169" s="128">
        <f>IF(OR(B169="",C169="50F"),NA(),'Consolidação Preventiva'!N161)</f>
        <v>44627</v>
      </c>
      <c r="E169" s="4">
        <f>IF(B169="","",'Consolidação Preventiva'!F161)</f>
        <v>7593</v>
      </c>
      <c r="F169" s="4">
        <f>IF(B169="","",'Consolidação Preventiva'!H161)</f>
        <v>7868</v>
      </c>
      <c r="G169" s="4">
        <f>IF(B169="","",'Consolidação Preventiva'!Q161)</f>
        <v>7754</v>
      </c>
      <c r="H169" s="4">
        <f t="shared" si="43"/>
        <v>161</v>
      </c>
      <c r="I169" s="1">
        <f t="shared" si="44"/>
        <v>225</v>
      </c>
      <c r="J169" s="1">
        <f t="shared" si="45"/>
        <v>275</v>
      </c>
      <c r="L169" s="130">
        <f t="shared" si="46"/>
        <v>44627</v>
      </c>
      <c r="M169" s="1">
        <f t="shared" si="47"/>
        <v>161</v>
      </c>
      <c r="N169" s="1">
        <f t="shared" si="48"/>
        <v>225</v>
      </c>
      <c r="O169" s="1">
        <f t="shared" si="49"/>
        <v>275</v>
      </c>
      <c r="P169" s="130">
        <f t="shared" si="50"/>
        <v>44621</v>
      </c>
      <c r="Q169" s="130" t="str">
        <f t="shared" si="51"/>
        <v>NOK</v>
      </c>
      <c r="T169" s="131"/>
      <c r="U169" s="131"/>
      <c r="Y169" s="132"/>
    </row>
    <row r="170" spans="2:25">
      <c r="B170" s="24" t="str">
        <f>IF('Consolidação Preventiva'!D162="","",'Consolidação Preventiva'!D162)</f>
        <v>CA101</v>
      </c>
      <c r="C170" s="24">
        <f>'Consolidação Preventiva'!E162</f>
        <v>250</v>
      </c>
      <c r="D170" s="128">
        <f>IF(OR(B170="",C170="50F"),NA(),'Consolidação Preventiva'!N162)</f>
        <v>44628</v>
      </c>
      <c r="E170" s="4">
        <f>IF(B170="","",'Consolidação Preventiva'!F162)</f>
        <v>7620</v>
      </c>
      <c r="F170" s="4">
        <f>IF(B170="","",'Consolidação Preventiva'!H162)</f>
        <v>7895</v>
      </c>
      <c r="G170" s="4">
        <f>IF(B170="","",'Consolidação Preventiva'!Q162)</f>
        <v>7911</v>
      </c>
      <c r="H170" s="4">
        <f t="shared" si="43"/>
        <v>291</v>
      </c>
      <c r="I170" s="1">
        <f t="shared" si="44"/>
        <v>225</v>
      </c>
      <c r="J170" s="1">
        <f t="shared" si="45"/>
        <v>275</v>
      </c>
      <c r="L170" s="130">
        <f t="shared" si="46"/>
        <v>44628</v>
      </c>
      <c r="M170" s="1">
        <f t="shared" si="47"/>
        <v>291</v>
      </c>
      <c r="N170" s="1">
        <f t="shared" si="48"/>
        <v>225</v>
      </c>
      <c r="O170" s="1">
        <f t="shared" si="49"/>
        <v>275</v>
      </c>
      <c r="P170" s="130">
        <f t="shared" si="50"/>
        <v>44621</v>
      </c>
      <c r="Q170" s="130" t="str">
        <f t="shared" si="51"/>
        <v>NOK</v>
      </c>
      <c r="T170" s="131"/>
      <c r="U170" s="131"/>
      <c r="Y170" s="132"/>
    </row>
    <row r="171" spans="2:25">
      <c r="B171" s="24" t="str">
        <f>IF('Consolidação Preventiva'!D163="","",'Consolidação Preventiva'!D163)</f>
        <v>CA103</v>
      </c>
      <c r="C171" s="24">
        <f>'Consolidação Preventiva'!E163</f>
        <v>250</v>
      </c>
      <c r="D171" s="128">
        <f>IF(OR(B171="",C171="50F"),NA(),'Consolidação Preventiva'!N163)</f>
        <v>44629</v>
      </c>
      <c r="E171" s="4">
        <f>IF(B171="","",'Consolidação Preventiva'!F163)</f>
        <v>7730</v>
      </c>
      <c r="F171" s="4">
        <f>IF(B171="","",'Consolidação Preventiva'!H163)</f>
        <v>8005</v>
      </c>
      <c r="G171" s="4">
        <f>IF(B171="","",'Consolidação Preventiva'!Q163)</f>
        <v>7990</v>
      </c>
      <c r="H171" s="4">
        <f t="shared" si="43"/>
        <v>260</v>
      </c>
      <c r="I171" s="1">
        <f t="shared" si="44"/>
        <v>225</v>
      </c>
      <c r="J171" s="1">
        <f t="shared" si="45"/>
        <v>275</v>
      </c>
      <c r="L171" s="130">
        <f t="shared" si="46"/>
        <v>44629</v>
      </c>
      <c r="M171" s="1">
        <f t="shared" si="47"/>
        <v>260</v>
      </c>
      <c r="N171" s="1">
        <f t="shared" si="48"/>
        <v>225</v>
      </c>
      <c r="O171" s="1">
        <f t="shared" si="49"/>
        <v>275</v>
      </c>
      <c r="P171" s="130">
        <f t="shared" si="50"/>
        <v>44621</v>
      </c>
      <c r="Q171" s="130" t="str">
        <f t="shared" si="51"/>
        <v>OK</v>
      </c>
      <c r="T171" s="131"/>
      <c r="U171" s="131"/>
      <c r="Y171" s="132"/>
    </row>
    <row r="172" spans="2:25">
      <c r="B172" s="24" t="str">
        <f>IF('Consolidação Preventiva'!D164="","",'Consolidação Preventiva'!D164)</f>
        <v>CA103</v>
      </c>
      <c r="C172" s="24">
        <f>'Consolidação Preventiva'!E164</f>
        <v>8000</v>
      </c>
      <c r="D172" s="128">
        <f>IF(OR(B172="",C172="50F"),NA(),'Consolidação Preventiva'!N164)</f>
        <v>44634</v>
      </c>
      <c r="E172" s="4">
        <f>IF(B172="","",'Consolidação Preventiva'!F164)</f>
        <v>7990</v>
      </c>
      <c r="F172" s="4">
        <f>IF(B172="","",'Consolidação Preventiva'!H164)</f>
        <v>8265</v>
      </c>
      <c r="G172" s="4">
        <f>IF(B172="","",'Consolidação Preventiva'!Q164)</f>
        <v>8049</v>
      </c>
      <c r="H172" s="4">
        <f t="shared" si="43"/>
        <v>59</v>
      </c>
      <c r="I172" s="1">
        <f t="shared" si="44"/>
        <v>225</v>
      </c>
      <c r="J172" s="1">
        <f t="shared" si="45"/>
        <v>275</v>
      </c>
      <c r="L172" s="130">
        <f t="shared" si="46"/>
        <v>44634</v>
      </c>
      <c r="M172" s="1">
        <f t="shared" si="47"/>
        <v>59</v>
      </c>
      <c r="N172" s="1">
        <f t="shared" si="48"/>
        <v>225</v>
      </c>
      <c r="O172" s="1">
        <f t="shared" si="49"/>
        <v>275</v>
      </c>
      <c r="P172" s="130">
        <f t="shared" si="50"/>
        <v>44621</v>
      </c>
      <c r="Q172" s="130" t="str">
        <f t="shared" si="51"/>
        <v>NOK</v>
      </c>
      <c r="T172" s="131"/>
      <c r="U172" s="131"/>
      <c r="Y172" s="132"/>
    </row>
    <row r="173" spans="2:25">
      <c r="B173" s="24" t="str">
        <f>IF('Consolidação Preventiva'!D165="","",'Consolidação Preventiva'!D165)</f>
        <v>CA100</v>
      </c>
      <c r="C173" s="24">
        <f>'Consolidação Preventiva'!E165</f>
        <v>500</v>
      </c>
      <c r="D173" s="128">
        <f>IF(OR(B173="",C173="50F"),NA(),'Consolidação Preventiva'!N165)</f>
        <v>44636</v>
      </c>
      <c r="E173" s="4">
        <f>IF(B173="","",'Consolidação Preventiva'!F165)</f>
        <v>8219</v>
      </c>
      <c r="F173" s="4">
        <f>IF(B173="","",'Consolidação Preventiva'!H165)</f>
        <v>8494</v>
      </c>
      <c r="G173" s="4">
        <f>IF(B173="","",'Consolidação Preventiva'!Q165)</f>
        <v>8492</v>
      </c>
      <c r="H173" s="4">
        <f t="shared" si="43"/>
        <v>273</v>
      </c>
      <c r="I173" s="1">
        <f t="shared" si="44"/>
        <v>225</v>
      </c>
      <c r="J173" s="1">
        <f t="shared" si="45"/>
        <v>275</v>
      </c>
      <c r="L173" s="130">
        <f t="shared" si="46"/>
        <v>44636</v>
      </c>
      <c r="M173" s="1">
        <f t="shared" si="47"/>
        <v>273</v>
      </c>
      <c r="N173" s="1">
        <f t="shared" si="48"/>
        <v>225</v>
      </c>
      <c r="O173" s="1">
        <f t="shared" si="49"/>
        <v>275</v>
      </c>
      <c r="P173" s="130">
        <f t="shared" si="50"/>
        <v>44621</v>
      </c>
      <c r="Q173" s="130" t="str">
        <f t="shared" si="51"/>
        <v>OK</v>
      </c>
      <c r="T173" s="131"/>
      <c r="U173" s="131"/>
      <c r="Y173" s="132"/>
    </row>
    <row r="174" spans="2:25">
      <c r="B174" s="24" t="str">
        <f>IF('Consolidação Preventiva'!D166="","",'Consolidação Preventiva'!D166)</f>
        <v>CA104</v>
      </c>
      <c r="C174" s="24">
        <f>'Consolidação Preventiva'!E166</f>
        <v>8000</v>
      </c>
      <c r="D174" s="128">
        <f>IF(OR(B174="",C174="50F"),NA(),'Consolidação Preventiva'!N166)</f>
        <v>44638</v>
      </c>
      <c r="E174" s="4">
        <f>IF(B174="","",'Consolidação Preventiva'!F166)</f>
        <v>7754</v>
      </c>
      <c r="F174" s="4">
        <f>IF(B174="","",'Consolidação Preventiva'!H166)</f>
        <v>8029</v>
      </c>
      <c r="G174" s="4">
        <f>IF(B174="","",'Consolidação Preventiva'!Q166)</f>
        <v>7945</v>
      </c>
      <c r="H174" s="4">
        <f t="shared" si="43"/>
        <v>191</v>
      </c>
      <c r="I174" s="1">
        <f t="shared" si="44"/>
        <v>225</v>
      </c>
      <c r="J174" s="1">
        <f t="shared" si="45"/>
        <v>275</v>
      </c>
      <c r="L174" s="130">
        <f t="shared" si="46"/>
        <v>44638</v>
      </c>
      <c r="M174" s="1">
        <f t="shared" si="47"/>
        <v>191</v>
      </c>
      <c r="N174" s="1">
        <f t="shared" si="48"/>
        <v>225</v>
      </c>
      <c r="O174" s="1">
        <f t="shared" si="49"/>
        <v>275</v>
      </c>
      <c r="P174" s="130">
        <f t="shared" si="50"/>
        <v>44621</v>
      </c>
      <c r="Q174" s="130" t="str">
        <f t="shared" si="51"/>
        <v>NOK</v>
      </c>
      <c r="T174" s="131"/>
      <c r="U174" s="131"/>
      <c r="Y174" s="132"/>
    </row>
    <row r="175" spans="2:25">
      <c r="B175" s="24" t="str">
        <f>IF('Consolidação Preventiva'!D167="","",'Consolidação Preventiva'!D167)</f>
        <v>CA101</v>
      </c>
      <c r="C175" s="24">
        <f>'Consolidação Preventiva'!E167</f>
        <v>500</v>
      </c>
      <c r="D175" s="128">
        <f>IF(OR(B175="",C175="50F"),NA(),'Consolidação Preventiva'!N167)</f>
        <v>44645</v>
      </c>
      <c r="E175" s="4">
        <f>IF(B175="","",'Consolidação Preventiva'!F167)</f>
        <v>7911</v>
      </c>
      <c r="F175" s="4">
        <f>IF(B175="","",'Consolidação Preventiva'!H167)</f>
        <v>8186</v>
      </c>
      <c r="G175" s="4">
        <f>IF(B175="","",'Consolidação Preventiva'!Q167)</f>
        <v>8187</v>
      </c>
      <c r="H175" s="4">
        <f t="shared" si="43"/>
        <v>276</v>
      </c>
      <c r="I175" s="1">
        <f t="shared" si="44"/>
        <v>225</v>
      </c>
      <c r="J175" s="1">
        <f t="shared" si="45"/>
        <v>275</v>
      </c>
      <c r="L175" s="130">
        <f t="shared" si="46"/>
        <v>44645</v>
      </c>
      <c r="M175" s="1">
        <f t="shared" si="47"/>
        <v>276</v>
      </c>
      <c r="N175" s="1">
        <f t="shared" si="48"/>
        <v>225</v>
      </c>
      <c r="O175" s="1">
        <f t="shared" si="49"/>
        <v>275</v>
      </c>
      <c r="P175" s="130">
        <f t="shared" si="50"/>
        <v>44621</v>
      </c>
      <c r="Q175" s="130" t="str">
        <f t="shared" si="51"/>
        <v>NOK</v>
      </c>
      <c r="T175" s="131"/>
      <c r="U175" s="131"/>
      <c r="Y175" s="132"/>
    </row>
    <row r="176" spans="2:25">
      <c r="B176" s="24" t="str">
        <f>IF('Consolidação Preventiva'!D168="","",'Consolidação Preventiva'!D168)</f>
        <v>CA102</v>
      </c>
      <c r="C176" s="24">
        <f>'Consolidação Preventiva'!E168</f>
        <v>8000</v>
      </c>
      <c r="D176" s="128">
        <f>IF(OR(B176="",C176="50F"),NA(),'Consolidação Preventiva'!N168)</f>
        <v>44648</v>
      </c>
      <c r="E176" s="4">
        <f>IF(B176="","",'Consolidação Preventiva'!F168)</f>
        <v>7477</v>
      </c>
      <c r="F176" s="4">
        <f>IF(B176="","",'Consolidação Preventiva'!H168)</f>
        <v>7752</v>
      </c>
      <c r="G176" s="4">
        <f>IF(B176="","",'Consolidação Preventiva'!Q168)</f>
        <v>7667</v>
      </c>
      <c r="H176" s="4">
        <f t="shared" si="43"/>
        <v>190</v>
      </c>
      <c r="I176" s="1">
        <f t="shared" si="44"/>
        <v>225</v>
      </c>
      <c r="J176" s="1">
        <f t="shared" si="45"/>
        <v>275</v>
      </c>
      <c r="L176" s="130">
        <f t="shared" si="46"/>
        <v>44648</v>
      </c>
      <c r="M176" s="1">
        <f t="shared" si="47"/>
        <v>190</v>
      </c>
      <c r="N176" s="1">
        <f t="shared" si="48"/>
        <v>225</v>
      </c>
      <c r="O176" s="1">
        <f t="shared" si="49"/>
        <v>275</v>
      </c>
      <c r="P176" s="130">
        <f t="shared" si="50"/>
        <v>44621</v>
      </c>
      <c r="Q176" s="130" t="str">
        <f t="shared" si="51"/>
        <v>NOK</v>
      </c>
      <c r="T176" s="131"/>
      <c r="U176" s="131"/>
      <c r="Y176" s="132"/>
    </row>
    <row r="177" spans="2:25">
      <c r="B177" s="24" t="str">
        <f>IF('Consolidação Preventiva'!D169="","",'Consolidação Preventiva'!D169)</f>
        <v>CA100</v>
      </c>
      <c r="C177" s="24">
        <f>'Consolidação Preventiva'!E169</f>
        <v>250</v>
      </c>
      <c r="D177" s="128">
        <f>IF(OR(B177="",C177="50F"),NA(),'Consolidação Preventiva'!N169)</f>
        <v>44651</v>
      </c>
      <c r="E177" s="4">
        <f>IF(B177="","",'Consolidação Preventiva'!F169)</f>
        <v>8492</v>
      </c>
      <c r="F177" s="4">
        <f>IF(B177="","",'Consolidação Preventiva'!H169)</f>
        <v>8767</v>
      </c>
      <c r="G177" s="4">
        <f>IF(B177="","",'Consolidação Preventiva'!Q169)</f>
        <v>8761</v>
      </c>
      <c r="H177" s="4">
        <f t="shared" si="43"/>
        <v>269</v>
      </c>
      <c r="I177" s="1">
        <f t="shared" si="44"/>
        <v>225</v>
      </c>
      <c r="J177" s="1">
        <f t="shared" si="45"/>
        <v>275</v>
      </c>
      <c r="L177" s="130">
        <f t="shared" si="46"/>
        <v>44651</v>
      </c>
      <c r="M177" s="1">
        <f t="shared" si="47"/>
        <v>269</v>
      </c>
      <c r="N177" s="1">
        <f t="shared" si="48"/>
        <v>225</v>
      </c>
      <c r="O177" s="1">
        <f t="shared" si="49"/>
        <v>275</v>
      </c>
      <c r="P177" s="130">
        <f t="shared" si="50"/>
        <v>44621</v>
      </c>
      <c r="Q177" s="130" t="str">
        <f t="shared" si="51"/>
        <v>OK</v>
      </c>
      <c r="T177" s="131"/>
      <c r="U177" s="131"/>
      <c r="Y177" s="132"/>
    </row>
    <row r="178" spans="2:25">
      <c r="B178" s="24" t="str">
        <f>IF('Consolidação Preventiva'!D170="","",'Consolidação Preventiva'!D170)</f>
        <v>CA103</v>
      </c>
      <c r="C178" s="24">
        <f>'Consolidação Preventiva'!E170</f>
        <v>250</v>
      </c>
      <c r="D178" s="128">
        <f>IF(OR(B178="",C178="50F"),NA(),'Consolidação Preventiva'!N170)</f>
        <v>44655</v>
      </c>
      <c r="E178" s="4">
        <f>IF(B178="","",'Consolidação Preventiva'!F170)</f>
        <v>8049</v>
      </c>
      <c r="F178" s="4">
        <f>IF(B178="","",'Consolidação Preventiva'!H170)</f>
        <v>8324</v>
      </c>
      <c r="G178" s="4">
        <f>IF(B178="","",'Consolidação Preventiva'!Q170)</f>
        <v>8427</v>
      </c>
      <c r="H178" s="4">
        <f t="shared" si="43"/>
        <v>378</v>
      </c>
      <c r="I178" s="1">
        <f t="shared" si="44"/>
        <v>225</v>
      </c>
      <c r="J178" s="1">
        <f t="shared" si="45"/>
        <v>275</v>
      </c>
      <c r="L178" s="130">
        <f t="shared" si="46"/>
        <v>44655</v>
      </c>
      <c r="M178" s="1">
        <f t="shared" si="47"/>
        <v>378</v>
      </c>
      <c r="N178" s="1">
        <f t="shared" si="48"/>
        <v>225</v>
      </c>
      <c r="O178" s="1">
        <f t="shared" si="49"/>
        <v>275</v>
      </c>
      <c r="P178" s="130">
        <f t="shared" si="50"/>
        <v>44652</v>
      </c>
      <c r="Q178" s="130" t="str">
        <f t="shared" si="51"/>
        <v>NOK</v>
      </c>
      <c r="T178" s="131"/>
      <c r="U178" s="131"/>
      <c r="Y178" s="132"/>
    </row>
    <row r="179" spans="2:25">
      <c r="B179" s="24" t="str">
        <f>IF('Consolidação Preventiva'!D171="","",'Consolidação Preventiva'!D171)</f>
        <v>CA104</v>
      </c>
      <c r="C179" s="24">
        <f>'Consolidação Preventiva'!E171</f>
        <v>250</v>
      </c>
      <c r="D179" s="128">
        <f>IF(OR(B179="",C179="50F"),NA(),'Consolidação Preventiva'!N171)</f>
        <v>44655</v>
      </c>
      <c r="E179" s="4">
        <f>IF(B179="","",'Consolidação Preventiva'!F171)</f>
        <v>7945</v>
      </c>
      <c r="F179" s="4">
        <f>IF(B179="","",'Consolidação Preventiva'!H171)</f>
        <v>8220</v>
      </c>
      <c r="G179" s="4">
        <f>IF(B179="","",'Consolidação Preventiva'!Q171)</f>
        <v>8193</v>
      </c>
      <c r="H179" s="4">
        <f t="shared" si="43"/>
        <v>248</v>
      </c>
      <c r="I179" s="1">
        <f t="shared" si="44"/>
        <v>225</v>
      </c>
      <c r="J179" s="1">
        <f t="shared" si="45"/>
        <v>275</v>
      </c>
      <c r="L179" s="130">
        <f t="shared" si="46"/>
        <v>44655</v>
      </c>
      <c r="M179" s="1">
        <f t="shared" si="47"/>
        <v>248</v>
      </c>
      <c r="N179" s="1">
        <f t="shared" si="48"/>
        <v>225</v>
      </c>
      <c r="O179" s="1">
        <f t="shared" si="49"/>
        <v>275</v>
      </c>
      <c r="P179" s="130">
        <f t="shared" si="50"/>
        <v>44652</v>
      </c>
      <c r="Q179" s="130" t="str">
        <f t="shared" si="51"/>
        <v>OK</v>
      </c>
      <c r="T179" s="131"/>
      <c r="U179" s="131"/>
      <c r="Y179" s="132"/>
    </row>
    <row r="180" spans="2:25">
      <c r="B180" s="24" t="str">
        <f>IF('Consolidação Preventiva'!D172="","",'Consolidação Preventiva'!D172)</f>
        <v>CA101</v>
      </c>
      <c r="C180" s="24">
        <f>'Consolidação Preventiva'!E172</f>
        <v>250</v>
      </c>
      <c r="D180" s="128">
        <f>IF(OR(B180="",C180="50F"),NA(),'Consolidação Preventiva'!N172)</f>
        <v>44657</v>
      </c>
      <c r="E180" s="4">
        <f>IF(B180="","",'Consolidação Preventiva'!F172)</f>
        <v>8187</v>
      </c>
      <c r="F180" s="4">
        <f>IF(B180="","",'Consolidação Preventiva'!H172)</f>
        <v>8462</v>
      </c>
      <c r="G180" s="4">
        <f>IF(B180="","",'Consolidação Preventiva'!Q172)</f>
        <v>8365</v>
      </c>
      <c r="H180" s="4">
        <f t="shared" si="43"/>
        <v>178</v>
      </c>
      <c r="I180" s="1">
        <f t="shared" si="44"/>
        <v>225</v>
      </c>
      <c r="J180" s="1">
        <f t="shared" si="45"/>
        <v>275</v>
      </c>
      <c r="L180" s="130">
        <f t="shared" si="46"/>
        <v>44657</v>
      </c>
      <c r="M180" s="1">
        <f t="shared" si="47"/>
        <v>178</v>
      </c>
      <c r="N180" s="1">
        <f t="shared" si="48"/>
        <v>225</v>
      </c>
      <c r="O180" s="1">
        <f t="shared" si="49"/>
        <v>275</v>
      </c>
      <c r="P180" s="130">
        <f t="shared" si="50"/>
        <v>44652</v>
      </c>
      <c r="Q180" s="130" t="str">
        <f t="shared" si="51"/>
        <v>NOK</v>
      </c>
      <c r="T180" s="131"/>
      <c r="U180" s="131"/>
      <c r="Y180" s="132"/>
    </row>
    <row r="181" spans="2:25">
      <c r="B181" s="24" t="str">
        <f>IF('Consolidação Preventiva'!D173="","",'Consolidação Preventiva'!D173)</f>
        <v>CA100</v>
      </c>
      <c r="C181" s="24">
        <f>'Consolidação Preventiva'!E173</f>
        <v>1000</v>
      </c>
      <c r="D181" s="128">
        <f>IF(OR(B181="",C181="50F"),NA(),'Consolidação Preventiva'!N173)</f>
        <v>44663</v>
      </c>
      <c r="E181" s="4">
        <f>IF(B181="","",'Consolidação Preventiva'!F173)</f>
        <v>8761</v>
      </c>
      <c r="F181" s="4">
        <f>IF(B181="","",'Consolidação Preventiva'!H173)</f>
        <v>9036</v>
      </c>
      <c r="G181" s="4">
        <f>IF(B181="","",'Consolidação Preventiva'!Q173)</f>
        <v>8967</v>
      </c>
      <c r="H181" s="4">
        <f t="shared" si="43"/>
        <v>206</v>
      </c>
      <c r="I181" s="1">
        <f t="shared" si="44"/>
        <v>225</v>
      </c>
      <c r="J181" s="1">
        <f t="shared" si="45"/>
        <v>275</v>
      </c>
      <c r="L181" s="130">
        <f t="shared" si="46"/>
        <v>44663</v>
      </c>
      <c r="M181" s="1">
        <f t="shared" si="47"/>
        <v>206</v>
      </c>
      <c r="N181" s="1">
        <f t="shared" si="48"/>
        <v>225</v>
      </c>
      <c r="O181" s="1">
        <f t="shared" si="49"/>
        <v>275</v>
      </c>
      <c r="P181" s="130">
        <f t="shared" si="50"/>
        <v>44652</v>
      </c>
      <c r="Q181" s="130" t="str">
        <f t="shared" si="51"/>
        <v>NOK</v>
      </c>
      <c r="T181" s="131"/>
      <c r="U181" s="131"/>
      <c r="Y181" s="132"/>
    </row>
    <row r="182" spans="2:25">
      <c r="B182" s="24" t="str">
        <f>IF('Consolidação Preventiva'!D174="","",'Consolidação Preventiva'!D174)</f>
        <v>CA103</v>
      </c>
      <c r="C182" s="24">
        <f>'Consolidação Preventiva'!E174</f>
        <v>500</v>
      </c>
      <c r="D182" s="128">
        <f>IF(OR(B182="",C182="50F"),NA(),'Consolidação Preventiva'!N174)</f>
        <v>44665</v>
      </c>
      <c r="E182" s="4">
        <f>IF(B182="","",'Consolidação Preventiva'!F174)</f>
        <v>8427</v>
      </c>
      <c r="F182" s="4">
        <f>IF(B182="","",'Consolidação Preventiva'!H174)</f>
        <v>8702</v>
      </c>
      <c r="G182" s="4">
        <f>IF(B182="","",'Consolidação Preventiva'!Q174)</f>
        <v>8585</v>
      </c>
      <c r="H182" s="4">
        <f t="shared" si="43"/>
        <v>158</v>
      </c>
      <c r="I182" s="1">
        <f t="shared" si="44"/>
        <v>225</v>
      </c>
      <c r="J182" s="1">
        <f t="shared" si="45"/>
        <v>275</v>
      </c>
      <c r="L182" s="130">
        <f t="shared" si="46"/>
        <v>44665</v>
      </c>
      <c r="M182" s="1">
        <f t="shared" si="47"/>
        <v>158</v>
      </c>
      <c r="N182" s="1">
        <f t="shared" si="48"/>
        <v>225</v>
      </c>
      <c r="O182" s="1">
        <f t="shared" si="49"/>
        <v>275</v>
      </c>
      <c r="P182" s="130">
        <f t="shared" si="50"/>
        <v>44652</v>
      </c>
      <c r="Q182" s="130" t="str">
        <f t="shared" si="51"/>
        <v>NOK</v>
      </c>
      <c r="T182" s="131"/>
      <c r="U182" s="131"/>
      <c r="Y182" s="132"/>
    </row>
    <row r="183" spans="2:25">
      <c r="B183" s="24" t="str">
        <f>IF('Consolidação Preventiva'!D175="","",'Consolidação Preventiva'!D175)</f>
        <v>CA101</v>
      </c>
      <c r="C183" s="24">
        <f>'Consolidação Preventiva'!E175</f>
        <v>1000</v>
      </c>
      <c r="D183" s="128">
        <f>IF(OR(B183="",C183="50F"),NA(),'Consolidação Preventiva'!N175)</f>
        <v>44672</v>
      </c>
      <c r="E183" s="4">
        <f>IF(B183="","",'Consolidação Preventiva'!F175)</f>
        <v>8365</v>
      </c>
      <c r="F183" s="4">
        <f>IF(B183="","",'Consolidação Preventiva'!H175)</f>
        <v>8640</v>
      </c>
      <c r="G183" s="4">
        <f>IF(B183="","",'Consolidação Preventiva'!Q175)</f>
        <v>8586</v>
      </c>
      <c r="H183" s="4">
        <f t="shared" si="43"/>
        <v>221</v>
      </c>
      <c r="I183" s="1">
        <f t="shared" si="44"/>
        <v>225</v>
      </c>
      <c r="J183" s="1">
        <f t="shared" si="45"/>
        <v>275</v>
      </c>
      <c r="L183" s="130">
        <f t="shared" si="46"/>
        <v>44672</v>
      </c>
      <c r="M183" s="1">
        <f t="shared" si="47"/>
        <v>221</v>
      </c>
      <c r="N183" s="1">
        <f t="shared" si="48"/>
        <v>225</v>
      </c>
      <c r="O183" s="1">
        <f t="shared" si="49"/>
        <v>275</v>
      </c>
      <c r="P183" s="130">
        <f t="shared" si="50"/>
        <v>44652</v>
      </c>
      <c r="Q183" s="130" t="str">
        <f t="shared" si="51"/>
        <v>NOK</v>
      </c>
      <c r="T183" s="131"/>
      <c r="U183" s="131"/>
      <c r="Y183" s="132"/>
    </row>
    <row r="184" spans="2:25">
      <c r="B184" s="24" t="str">
        <f>IF('Consolidação Preventiva'!D176="","",'Consolidação Preventiva'!D176)</f>
        <v>CA104</v>
      </c>
      <c r="C184" s="24">
        <f>'Consolidação Preventiva'!E176</f>
        <v>500</v>
      </c>
      <c r="D184" s="128">
        <f>IF(OR(B184="",C184="50F"),NA(),'Consolidação Preventiva'!N176)</f>
        <v>44673</v>
      </c>
      <c r="E184" s="4">
        <f>IF(B184="","",'Consolidação Preventiva'!F176)</f>
        <v>8193</v>
      </c>
      <c r="F184" s="4">
        <f>IF(B184="","",'Consolidação Preventiva'!H176)</f>
        <v>8468</v>
      </c>
      <c r="G184" s="4">
        <f>IF(B184="","",'Consolidação Preventiva'!Q176)</f>
        <v>8481</v>
      </c>
      <c r="H184" s="4">
        <f t="shared" si="43"/>
        <v>288</v>
      </c>
      <c r="I184" s="1">
        <f t="shared" si="44"/>
        <v>225</v>
      </c>
      <c r="J184" s="1">
        <f t="shared" si="45"/>
        <v>275</v>
      </c>
      <c r="L184" s="130">
        <f t="shared" si="46"/>
        <v>44673</v>
      </c>
      <c r="M184" s="1">
        <f t="shared" si="47"/>
        <v>288</v>
      </c>
      <c r="N184" s="1">
        <f t="shared" si="48"/>
        <v>225</v>
      </c>
      <c r="O184" s="1">
        <f t="shared" si="49"/>
        <v>275</v>
      </c>
      <c r="P184" s="130">
        <f t="shared" si="50"/>
        <v>44652</v>
      </c>
      <c r="Q184" s="130" t="str">
        <f t="shared" si="51"/>
        <v>NOK</v>
      </c>
      <c r="T184" s="131"/>
      <c r="U184" s="131"/>
      <c r="Y184" s="132"/>
    </row>
    <row r="185" spans="2:25">
      <c r="B185" s="24" t="str">
        <f>IF('Consolidação Preventiva'!D177="","",'Consolidação Preventiva'!D177)</f>
        <v>CA102</v>
      </c>
      <c r="C185" s="24">
        <f>'Consolidação Preventiva'!E177</f>
        <v>250</v>
      </c>
      <c r="D185" s="128">
        <f>IF(OR(B185="",C185="50F"),NA(),'Consolidação Preventiva'!N177)</f>
        <v>44676</v>
      </c>
      <c r="E185" s="4">
        <f>IF(B185="","",'Consolidação Preventiva'!F177)</f>
        <v>7667</v>
      </c>
      <c r="F185" s="4">
        <f>IF(B185="","",'Consolidação Preventiva'!H177)</f>
        <v>7942</v>
      </c>
      <c r="G185" s="4">
        <f>IF(B185="","",'Consolidação Preventiva'!Q177)</f>
        <v>7987</v>
      </c>
      <c r="H185" s="4">
        <f t="shared" si="43"/>
        <v>320</v>
      </c>
      <c r="I185" s="1">
        <f t="shared" si="44"/>
        <v>225</v>
      </c>
      <c r="J185" s="1">
        <f t="shared" si="45"/>
        <v>275</v>
      </c>
      <c r="L185" s="130">
        <f t="shared" si="46"/>
        <v>44676</v>
      </c>
      <c r="M185" s="1">
        <f t="shared" si="47"/>
        <v>320</v>
      </c>
      <c r="N185" s="1">
        <f t="shared" si="48"/>
        <v>225</v>
      </c>
      <c r="O185" s="1">
        <f t="shared" si="49"/>
        <v>275</v>
      </c>
      <c r="P185" s="130">
        <f t="shared" si="50"/>
        <v>44652</v>
      </c>
      <c r="Q185" s="130" t="str">
        <f t="shared" si="51"/>
        <v>NOK</v>
      </c>
      <c r="T185" s="131"/>
      <c r="U185" s="131"/>
      <c r="Y185" s="132"/>
    </row>
    <row r="186" spans="2:25">
      <c r="B186" s="24" t="str">
        <f>IF('Consolidação Preventiva'!D178="","",'Consolidação Preventiva'!D178)</f>
        <v>CA103</v>
      </c>
      <c r="C186" s="24">
        <f>'Consolidação Preventiva'!E178</f>
        <v>250</v>
      </c>
      <c r="D186" s="128">
        <f>IF(OR(B186="",C186="50F"),NA(),'Consolidação Preventiva'!N178)</f>
        <v>44678</v>
      </c>
      <c r="E186" s="4">
        <f>IF(B186="","",'Consolidação Preventiva'!F178)</f>
        <v>8585</v>
      </c>
      <c r="F186" s="4">
        <f>IF(B186="","",'Consolidação Preventiva'!H178)</f>
        <v>8860</v>
      </c>
      <c r="G186" s="4">
        <f>IF(B186="","",'Consolidação Preventiva'!Q178)</f>
        <v>8794</v>
      </c>
      <c r="H186" s="4">
        <f t="shared" si="43"/>
        <v>209</v>
      </c>
      <c r="I186" s="1">
        <f t="shared" si="44"/>
        <v>225</v>
      </c>
      <c r="J186" s="1">
        <f t="shared" si="45"/>
        <v>275</v>
      </c>
      <c r="L186" s="130">
        <f t="shared" si="46"/>
        <v>44678</v>
      </c>
      <c r="M186" s="1">
        <f t="shared" si="47"/>
        <v>209</v>
      </c>
      <c r="N186" s="1">
        <f t="shared" si="48"/>
        <v>225</v>
      </c>
      <c r="O186" s="1">
        <f t="shared" si="49"/>
        <v>275</v>
      </c>
      <c r="P186" s="130">
        <f t="shared" si="50"/>
        <v>44652</v>
      </c>
      <c r="Q186" s="130" t="str">
        <f t="shared" si="51"/>
        <v>NOK</v>
      </c>
      <c r="T186" s="131"/>
      <c r="U186" s="131"/>
      <c r="Y186" s="132"/>
    </row>
    <row r="187" spans="2:25">
      <c r="B187" s="24" t="str">
        <f>IF('Consolidação Preventiva'!D179="","",'Consolidação Preventiva'!D179)</f>
        <v>CA100</v>
      </c>
      <c r="C187" s="24">
        <f>'Consolidação Preventiva'!E179</f>
        <v>250</v>
      </c>
      <c r="D187" s="128">
        <f>IF(OR(B187="",C187="50F"),NA(),'Consolidação Preventiva'!N179)</f>
        <v>44680</v>
      </c>
      <c r="E187" s="4">
        <f>IF(B187="","",'Consolidação Preventiva'!F179)</f>
        <v>8967</v>
      </c>
      <c r="F187" s="4">
        <f>IF(B187="","",'Consolidação Preventiva'!H179)</f>
        <v>9242</v>
      </c>
      <c r="G187" s="4">
        <f>IF(B187="","",'Consolidação Preventiva'!Q179)</f>
        <v>9230</v>
      </c>
      <c r="H187" s="4">
        <f t="shared" si="43"/>
        <v>263</v>
      </c>
      <c r="I187" s="1">
        <f t="shared" si="44"/>
        <v>225</v>
      </c>
      <c r="J187" s="1">
        <f t="shared" si="45"/>
        <v>275</v>
      </c>
      <c r="L187" s="130">
        <f t="shared" si="46"/>
        <v>44680</v>
      </c>
      <c r="M187" s="1">
        <f t="shared" si="47"/>
        <v>263</v>
      </c>
      <c r="N187" s="1">
        <f t="shared" si="48"/>
        <v>225</v>
      </c>
      <c r="O187" s="1">
        <f t="shared" si="49"/>
        <v>275</v>
      </c>
      <c r="P187" s="130">
        <f t="shared" si="50"/>
        <v>44652</v>
      </c>
      <c r="Q187" s="130" t="str">
        <f t="shared" si="51"/>
        <v>OK</v>
      </c>
      <c r="T187" s="131"/>
      <c r="U187" s="131"/>
      <c r="Y187" s="132"/>
    </row>
    <row r="188" spans="2:25">
      <c r="B188" s="24" t="str">
        <f>IF('Consolidação Preventiva'!D180="","",'Consolidação Preventiva'!D180)</f>
        <v>CA101</v>
      </c>
      <c r="C188" s="24">
        <f>'Consolidação Preventiva'!E180</f>
        <v>250</v>
      </c>
      <c r="D188" s="128">
        <f>IF(OR(B188="",C188="50F"),NA(),'Consolidação Preventiva'!N180)</f>
        <v>44687</v>
      </c>
      <c r="E188" s="4">
        <f>IF(B188="","",'Consolidação Preventiva'!F180)</f>
        <v>8586</v>
      </c>
      <c r="F188" s="4">
        <f>IF(B188="","",'Consolidação Preventiva'!H180)</f>
        <v>8861</v>
      </c>
      <c r="G188" s="4">
        <f>IF(B188="","",'Consolidação Preventiva'!Q180)</f>
        <v>8847</v>
      </c>
      <c r="H188" s="4">
        <f t="shared" si="43"/>
        <v>261</v>
      </c>
      <c r="I188" s="1">
        <f t="shared" si="44"/>
        <v>225</v>
      </c>
      <c r="J188" s="1">
        <f t="shared" si="45"/>
        <v>275</v>
      </c>
      <c r="L188" s="130">
        <f t="shared" si="46"/>
        <v>44687</v>
      </c>
      <c r="M188" s="1">
        <f t="shared" si="47"/>
        <v>261</v>
      </c>
      <c r="N188" s="1">
        <f t="shared" si="48"/>
        <v>225</v>
      </c>
      <c r="O188" s="1">
        <f t="shared" si="49"/>
        <v>275</v>
      </c>
      <c r="P188" s="130">
        <f t="shared" si="50"/>
        <v>44682</v>
      </c>
      <c r="Q188" s="130" t="str">
        <f t="shared" si="51"/>
        <v>OK</v>
      </c>
      <c r="T188" s="131"/>
      <c r="U188" s="131"/>
      <c r="Y188" s="132"/>
    </row>
    <row r="189" spans="2:25">
      <c r="B189" s="24" t="str">
        <f>IF('Consolidação Preventiva'!D181="","",'Consolidação Preventiva'!D181)</f>
        <v>CA102</v>
      </c>
      <c r="C189" s="24">
        <f>'Consolidação Preventiva'!E181</f>
        <v>500</v>
      </c>
      <c r="D189" s="128">
        <f>IF(OR(B189="",C189="50F"),NA(),'Consolidação Preventiva'!N181)</f>
        <v>44689</v>
      </c>
      <c r="E189" s="4">
        <f>IF(B189="","",'Consolidação Preventiva'!F181)</f>
        <v>7987</v>
      </c>
      <c r="F189" s="4">
        <f>IF(B189="","",'Consolidação Preventiva'!H181)</f>
        <v>8262</v>
      </c>
      <c r="G189" s="4">
        <f>IF(B189="","",'Consolidação Preventiva'!Q181)</f>
        <v>8123</v>
      </c>
      <c r="H189" s="4">
        <f t="shared" si="43"/>
        <v>136</v>
      </c>
      <c r="I189" s="1">
        <f t="shared" si="44"/>
        <v>225</v>
      </c>
      <c r="J189" s="1">
        <f t="shared" si="45"/>
        <v>275</v>
      </c>
      <c r="L189" s="130">
        <f t="shared" si="46"/>
        <v>44689</v>
      </c>
      <c r="M189" s="1">
        <f t="shared" si="47"/>
        <v>136</v>
      </c>
      <c r="N189" s="1">
        <f t="shared" si="48"/>
        <v>225</v>
      </c>
      <c r="O189" s="1">
        <f t="shared" si="49"/>
        <v>275</v>
      </c>
      <c r="P189" s="130">
        <f t="shared" si="50"/>
        <v>44682</v>
      </c>
      <c r="Q189" s="130" t="str">
        <f t="shared" si="51"/>
        <v>NOK</v>
      </c>
      <c r="T189" s="131"/>
      <c r="U189" s="131"/>
      <c r="Y189" s="132"/>
    </row>
    <row r="190" spans="2:25">
      <c r="B190" s="24" t="str">
        <f>IF('Consolidação Preventiva'!D182="","",'Consolidação Preventiva'!D182)</f>
        <v>CA104</v>
      </c>
      <c r="C190" s="24">
        <f>'Consolidação Preventiva'!E182</f>
        <v>250</v>
      </c>
      <c r="D190" s="128">
        <f>IF(OR(B190="",C190="50F"),NA(),'Consolidação Preventiva'!N182)</f>
        <v>44689</v>
      </c>
      <c r="E190" s="4">
        <f>IF(B190="","",'Consolidação Preventiva'!F182)</f>
        <v>8481</v>
      </c>
      <c r="F190" s="4">
        <f>IF(B190="","",'Consolidação Preventiva'!H182)</f>
        <v>8756</v>
      </c>
      <c r="G190" s="4">
        <f>IF(B190="","",'Consolidação Preventiva'!Q182)</f>
        <v>8757</v>
      </c>
      <c r="H190" s="4">
        <f t="shared" si="43"/>
        <v>276</v>
      </c>
      <c r="I190" s="1">
        <f t="shared" si="44"/>
        <v>225</v>
      </c>
      <c r="J190" s="1">
        <f t="shared" si="45"/>
        <v>275</v>
      </c>
      <c r="L190" s="130">
        <f t="shared" si="46"/>
        <v>44689</v>
      </c>
      <c r="M190" s="1">
        <f t="shared" si="47"/>
        <v>276</v>
      </c>
      <c r="N190" s="1">
        <f t="shared" si="48"/>
        <v>225</v>
      </c>
      <c r="O190" s="1">
        <f t="shared" si="49"/>
        <v>275</v>
      </c>
      <c r="P190" s="130">
        <f t="shared" si="50"/>
        <v>44682</v>
      </c>
      <c r="Q190" s="130" t="str">
        <f t="shared" si="51"/>
        <v>NOK</v>
      </c>
      <c r="T190" s="131"/>
      <c r="U190" s="131"/>
      <c r="Y190" s="132"/>
    </row>
    <row r="191" spans="2:25">
      <c r="B191" s="24" t="str">
        <f>IF('Consolidação Preventiva'!D183="","",'Consolidação Preventiva'!D183)</f>
        <v>CA103</v>
      </c>
      <c r="C191" s="24">
        <f>'Consolidação Preventiva'!E183</f>
        <v>1000</v>
      </c>
      <c r="D191" s="128">
        <f>IF(OR(B191="",C191="50F"),NA(),'Consolidação Preventiva'!N183)</f>
        <v>44695</v>
      </c>
      <c r="E191" s="4">
        <f>IF(B191="","",'Consolidação Preventiva'!F183)</f>
        <v>8794</v>
      </c>
      <c r="F191" s="4">
        <f>IF(B191="","",'Consolidação Preventiva'!H183)</f>
        <v>9069</v>
      </c>
      <c r="G191" s="4">
        <f>IF(B191="","",'Consolidação Preventiva'!Q183)</f>
        <v>9061</v>
      </c>
      <c r="H191" s="4">
        <f t="shared" si="43"/>
        <v>267</v>
      </c>
      <c r="I191" s="1">
        <f t="shared" si="44"/>
        <v>225</v>
      </c>
      <c r="J191" s="1">
        <f t="shared" si="45"/>
        <v>275</v>
      </c>
      <c r="L191" s="130">
        <f t="shared" si="46"/>
        <v>44695</v>
      </c>
      <c r="M191" s="1">
        <f t="shared" si="47"/>
        <v>267</v>
      </c>
      <c r="N191" s="1">
        <f t="shared" si="48"/>
        <v>225</v>
      </c>
      <c r="O191" s="1">
        <f t="shared" si="49"/>
        <v>275</v>
      </c>
      <c r="P191" s="130">
        <f t="shared" si="50"/>
        <v>44682</v>
      </c>
      <c r="Q191" s="130" t="str">
        <f t="shared" si="51"/>
        <v>OK</v>
      </c>
      <c r="T191" s="131"/>
      <c r="U191" s="131"/>
      <c r="Y191" s="132"/>
    </row>
    <row r="192" spans="2:25">
      <c r="B192" s="24" t="str">
        <f>IF('Consolidação Preventiva'!D184="","",'Consolidação Preventiva'!D184)</f>
        <v>CA100</v>
      </c>
      <c r="C192" s="24">
        <f>'Consolidação Preventiva'!E184</f>
        <v>500</v>
      </c>
      <c r="D192" s="128">
        <f>IF(OR(B192="",C192="50F"),NA(),'Consolidação Preventiva'!N184)</f>
        <v>44696</v>
      </c>
      <c r="E192" s="4">
        <f>IF(B192="","",'Consolidação Preventiva'!F184)</f>
        <v>9230</v>
      </c>
      <c r="F192" s="4">
        <f>IF(B192="","",'Consolidação Preventiva'!H184)</f>
        <v>9505</v>
      </c>
      <c r="G192" s="4">
        <f>IF(B192="","",'Consolidação Preventiva'!Q184)</f>
        <v>9461</v>
      </c>
      <c r="H192" s="4">
        <f t="shared" si="43"/>
        <v>231</v>
      </c>
      <c r="I192" s="1">
        <f t="shared" si="44"/>
        <v>225</v>
      </c>
      <c r="J192" s="1">
        <f t="shared" si="45"/>
        <v>275</v>
      </c>
      <c r="L192" s="130">
        <f t="shared" si="46"/>
        <v>44696</v>
      </c>
      <c r="M192" s="1">
        <f t="shared" si="47"/>
        <v>231</v>
      </c>
      <c r="N192" s="1">
        <f t="shared" si="48"/>
        <v>225</v>
      </c>
      <c r="O192" s="1">
        <f t="shared" si="49"/>
        <v>275</v>
      </c>
      <c r="P192" s="130">
        <f t="shared" si="50"/>
        <v>44682</v>
      </c>
      <c r="Q192" s="130" t="str">
        <f t="shared" si="51"/>
        <v>OK</v>
      </c>
      <c r="T192" s="131"/>
      <c r="U192" s="131"/>
      <c r="Y192" s="132"/>
    </row>
    <row r="193" spans="2:25">
      <c r="B193" s="24" t="str">
        <f>IF('Consolidação Preventiva'!D185="","",'Consolidação Preventiva'!D185)</f>
        <v>CA104</v>
      </c>
      <c r="C193" s="24">
        <f>'Consolidação Preventiva'!E185</f>
        <v>1000</v>
      </c>
      <c r="D193" s="128">
        <f>IF(OR(B193="",C193="50F"),NA(),'Consolidação Preventiva'!N185)</f>
        <v>44700</v>
      </c>
      <c r="E193" s="4">
        <f>IF(B193="","",'Consolidação Preventiva'!F185)</f>
        <v>8757</v>
      </c>
      <c r="F193" s="4">
        <f>IF(B193="","",'Consolidação Preventiva'!H185)</f>
        <v>9032</v>
      </c>
      <c r="G193" s="4">
        <f>IF(B193="","",'Consolidação Preventiva'!Q185)</f>
        <v>8944</v>
      </c>
      <c r="H193" s="4">
        <f t="shared" si="43"/>
        <v>187</v>
      </c>
      <c r="I193" s="1">
        <f t="shared" si="44"/>
        <v>225</v>
      </c>
      <c r="J193" s="1">
        <f t="shared" si="45"/>
        <v>275</v>
      </c>
      <c r="L193" s="130">
        <f t="shared" si="46"/>
        <v>44700</v>
      </c>
      <c r="M193" s="1">
        <f t="shared" si="47"/>
        <v>187</v>
      </c>
      <c r="N193" s="1">
        <f t="shared" si="48"/>
        <v>225</v>
      </c>
      <c r="O193" s="1">
        <f t="shared" si="49"/>
        <v>275</v>
      </c>
      <c r="P193" s="130">
        <f t="shared" si="50"/>
        <v>44682</v>
      </c>
      <c r="Q193" s="130" t="str">
        <f t="shared" si="51"/>
        <v>NOK</v>
      </c>
      <c r="T193" s="131"/>
      <c r="U193" s="131"/>
      <c r="Y193" s="132"/>
    </row>
    <row r="194" spans="2:25">
      <c r="B194" s="24" t="str">
        <f>IF('Consolidação Preventiva'!D186="","",'Consolidação Preventiva'!D186)</f>
        <v>CA101</v>
      </c>
      <c r="C194" s="24">
        <f>'Consolidação Preventiva'!E186</f>
        <v>500</v>
      </c>
      <c r="D194" s="128">
        <f>IF(OR(B194="",C194="50F"),NA(),'Consolidação Preventiva'!N186)</f>
        <v>44704</v>
      </c>
      <c r="E194" s="4">
        <f>IF(B194="","",'Consolidação Preventiva'!F186)</f>
        <v>8847</v>
      </c>
      <c r="F194" s="4">
        <f>IF(B194="","",'Consolidação Preventiva'!H186)</f>
        <v>9122</v>
      </c>
      <c r="G194" s="4">
        <f>IF(B194="","",'Consolidação Preventiva'!Q186)</f>
        <v>9137</v>
      </c>
      <c r="H194" s="4">
        <f t="shared" si="43"/>
        <v>290</v>
      </c>
      <c r="I194" s="1">
        <f t="shared" si="44"/>
        <v>225</v>
      </c>
      <c r="J194" s="1">
        <f t="shared" si="45"/>
        <v>275</v>
      </c>
      <c r="L194" s="130">
        <f t="shared" si="46"/>
        <v>44704</v>
      </c>
      <c r="M194" s="1">
        <f t="shared" si="47"/>
        <v>290</v>
      </c>
      <c r="N194" s="1">
        <f t="shared" si="48"/>
        <v>225</v>
      </c>
      <c r="O194" s="1">
        <f t="shared" si="49"/>
        <v>275</v>
      </c>
      <c r="P194" s="130">
        <f t="shared" si="50"/>
        <v>44682</v>
      </c>
      <c r="Q194" s="130" t="str">
        <f t="shared" si="51"/>
        <v>NOK</v>
      </c>
      <c r="T194" s="131"/>
      <c r="U194" s="131"/>
      <c r="Y194" s="132"/>
    </row>
    <row r="195" spans="2:25">
      <c r="B195" s="24" t="str">
        <f>IF('Consolidação Preventiva'!D187="","",'Consolidação Preventiva'!D187)</f>
        <v>CA100</v>
      </c>
      <c r="C195" s="24">
        <f>'Consolidação Preventiva'!E187</f>
        <v>250</v>
      </c>
      <c r="D195" s="128">
        <f>IF(OR(B195="",C195="50F"),NA(),'Consolidação Preventiva'!N187)</f>
        <v>44705</v>
      </c>
      <c r="E195" s="4">
        <f>IF(B195="","",'Consolidação Preventiva'!F187)</f>
        <v>9461</v>
      </c>
      <c r="F195" s="4">
        <f>IF(B195="","",'Consolidação Preventiva'!H187)</f>
        <v>9736</v>
      </c>
      <c r="G195" s="4">
        <f>IF(B195="","",'Consolidação Preventiva'!Q187)</f>
        <v>9638</v>
      </c>
      <c r="H195" s="4">
        <f t="shared" si="43"/>
        <v>177</v>
      </c>
      <c r="I195" s="1">
        <f t="shared" si="44"/>
        <v>225</v>
      </c>
      <c r="J195" s="1">
        <f t="shared" si="45"/>
        <v>275</v>
      </c>
      <c r="L195" s="130">
        <f t="shared" si="46"/>
        <v>44705</v>
      </c>
      <c r="M195" s="1">
        <f t="shared" si="47"/>
        <v>177</v>
      </c>
      <c r="N195" s="1">
        <f t="shared" si="48"/>
        <v>225</v>
      </c>
      <c r="O195" s="1">
        <f t="shared" si="49"/>
        <v>275</v>
      </c>
      <c r="P195" s="130">
        <f t="shared" si="50"/>
        <v>44682</v>
      </c>
      <c r="Q195" s="130" t="str">
        <f t="shared" si="51"/>
        <v>NOK</v>
      </c>
      <c r="T195" s="131"/>
      <c r="U195" s="131"/>
      <c r="Y195" s="132"/>
    </row>
    <row r="196" spans="2:25">
      <c r="B196" s="24" t="str">
        <f>IF('Consolidação Preventiva'!D188="","",'Consolidação Preventiva'!D188)</f>
        <v>CA103</v>
      </c>
      <c r="C196" s="24">
        <f>'Consolidação Preventiva'!E188</f>
        <v>250</v>
      </c>
      <c r="D196" s="128">
        <f>IF(OR(B196="",C196="50F"),NA(),'Consolidação Preventiva'!N188)</f>
        <v>44707</v>
      </c>
      <c r="E196" s="4">
        <f>IF(B196="","",'Consolidação Preventiva'!F188)</f>
        <v>9061</v>
      </c>
      <c r="F196" s="4">
        <f>IF(B196="","",'Consolidação Preventiva'!H188)</f>
        <v>9336</v>
      </c>
      <c r="G196" s="4">
        <f>IF(B196="","",'Consolidação Preventiva'!Q188)</f>
        <v>9313</v>
      </c>
      <c r="H196" s="4">
        <f t="shared" si="43"/>
        <v>252</v>
      </c>
      <c r="I196" s="1">
        <f t="shared" si="44"/>
        <v>225</v>
      </c>
      <c r="J196" s="1">
        <f t="shared" si="45"/>
        <v>275</v>
      </c>
      <c r="L196" s="130">
        <f t="shared" si="46"/>
        <v>44707</v>
      </c>
      <c r="M196" s="1">
        <f t="shared" si="47"/>
        <v>252</v>
      </c>
      <c r="N196" s="1">
        <f t="shared" si="48"/>
        <v>225</v>
      </c>
      <c r="O196" s="1">
        <f t="shared" si="49"/>
        <v>275</v>
      </c>
      <c r="P196" s="130">
        <f t="shared" si="50"/>
        <v>44682</v>
      </c>
      <c r="Q196" s="130" t="str">
        <f t="shared" si="51"/>
        <v>OK</v>
      </c>
      <c r="T196" s="131"/>
      <c r="U196" s="131"/>
      <c r="Y196" s="132"/>
    </row>
    <row r="197" spans="2:25">
      <c r="B197" s="24" t="str">
        <f>IF('Consolidação Preventiva'!D189="","",'Consolidação Preventiva'!D189)</f>
        <v>CA104</v>
      </c>
      <c r="C197" s="24">
        <f>'Consolidação Preventiva'!E189</f>
        <v>250</v>
      </c>
      <c r="D197" s="128">
        <f>IF(OR(B197="",C197="50F"),NA(),'Consolidação Preventiva'!N189)</f>
        <v>44713</v>
      </c>
      <c r="E197" s="4">
        <f>IF(B197="","",'Consolidação Preventiva'!F189)</f>
        <v>8944</v>
      </c>
      <c r="F197" s="4">
        <f>IF(B197="","",'Consolidação Preventiva'!H189)</f>
        <v>9219</v>
      </c>
      <c r="G197" s="4">
        <f>IF(B197="","",'Consolidação Preventiva'!Q189)</f>
        <v>9174</v>
      </c>
      <c r="H197" s="4">
        <f t="shared" si="43"/>
        <v>230</v>
      </c>
      <c r="I197" s="1">
        <f t="shared" si="44"/>
        <v>225</v>
      </c>
      <c r="J197" s="1">
        <f t="shared" si="45"/>
        <v>275</v>
      </c>
      <c r="L197" s="130">
        <f t="shared" si="46"/>
        <v>44713</v>
      </c>
      <c r="M197" s="1">
        <f t="shared" si="47"/>
        <v>230</v>
      </c>
      <c r="N197" s="1">
        <f t="shared" si="48"/>
        <v>225</v>
      </c>
      <c r="O197" s="1">
        <f t="shared" si="49"/>
        <v>275</v>
      </c>
      <c r="P197" s="130">
        <f t="shared" si="50"/>
        <v>44713</v>
      </c>
      <c r="Q197" s="130" t="str">
        <f t="shared" si="51"/>
        <v>OK</v>
      </c>
      <c r="T197" s="131"/>
      <c r="U197" s="131"/>
      <c r="Y197" s="132"/>
    </row>
    <row r="198" spans="2:25">
      <c r="B198" s="24" t="str">
        <f>IF('Consolidação Preventiva'!D190="","",'Consolidação Preventiva'!D190)</f>
        <v>CA102</v>
      </c>
      <c r="C198" s="24">
        <f>'Consolidação Preventiva'!E190</f>
        <v>250</v>
      </c>
      <c r="D198" s="128">
        <f>IF(OR(B198="",C198="50F"),NA(),'Consolidação Preventiva'!N190)</f>
        <v>44717</v>
      </c>
      <c r="E198" s="4">
        <f>IF(B198="","",'Consolidação Preventiva'!F190)</f>
        <v>8123</v>
      </c>
      <c r="F198" s="4">
        <f>IF(B198="","",'Consolidação Preventiva'!H190)</f>
        <v>8398</v>
      </c>
      <c r="G198" s="4">
        <f>IF(B198="","",'Consolidação Preventiva'!Q190)</f>
        <v>8504</v>
      </c>
      <c r="H198" s="4">
        <f t="shared" si="43"/>
        <v>381</v>
      </c>
      <c r="I198" s="1">
        <f t="shared" si="44"/>
        <v>225</v>
      </c>
      <c r="J198" s="1">
        <f t="shared" si="45"/>
        <v>275</v>
      </c>
      <c r="L198" s="130">
        <f t="shared" si="46"/>
        <v>44717</v>
      </c>
      <c r="M198" s="1">
        <f t="shared" si="47"/>
        <v>381</v>
      </c>
      <c r="N198" s="1">
        <f t="shared" si="48"/>
        <v>225</v>
      </c>
      <c r="O198" s="1">
        <f t="shared" si="49"/>
        <v>275</v>
      </c>
      <c r="P198" s="130">
        <f t="shared" si="50"/>
        <v>44713</v>
      </c>
      <c r="Q198" s="130" t="str">
        <f t="shared" si="51"/>
        <v>NOK</v>
      </c>
      <c r="T198" s="131"/>
      <c r="U198" s="131"/>
      <c r="Y198" s="132"/>
    </row>
    <row r="199" spans="2:25">
      <c r="B199" s="24" t="str">
        <f>IF('Consolidação Preventiva'!D191="","",'Consolidação Preventiva'!D191)</f>
        <v>CA101</v>
      </c>
      <c r="C199" s="24">
        <f>'Consolidação Preventiva'!E191</f>
        <v>250</v>
      </c>
      <c r="D199" s="128">
        <f>IF(OR(B199="",C199="50F"),NA(),'Consolidação Preventiva'!N191)</f>
        <v>44718</v>
      </c>
      <c r="E199" s="4">
        <f>IF(B199="","",'Consolidação Preventiva'!F191)</f>
        <v>9137</v>
      </c>
      <c r="F199" s="4">
        <f>IF(B199="","",'Consolidação Preventiva'!H191)</f>
        <v>9412</v>
      </c>
      <c r="G199" s="4">
        <f>IF(B199="","",'Consolidação Preventiva'!Q191)</f>
        <v>9312</v>
      </c>
      <c r="H199" s="4">
        <f t="shared" si="43"/>
        <v>175</v>
      </c>
      <c r="I199" s="1">
        <f t="shared" si="44"/>
        <v>225</v>
      </c>
      <c r="J199" s="1">
        <f t="shared" si="45"/>
        <v>275</v>
      </c>
      <c r="L199" s="130">
        <f t="shared" si="46"/>
        <v>44718</v>
      </c>
      <c r="M199" s="1">
        <f t="shared" si="47"/>
        <v>175</v>
      </c>
      <c r="N199" s="1">
        <f t="shared" si="48"/>
        <v>225</v>
      </c>
      <c r="O199" s="1">
        <f t="shared" si="49"/>
        <v>275</v>
      </c>
      <c r="P199" s="130">
        <f t="shared" si="50"/>
        <v>44713</v>
      </c>
      <c r="Q199" s="130" t="str">
        <f t="shared" si="51"/>
        <v>NOK</v>
      </c>
      <c r="T199" s="131"/>
      <c r="U199" s="131"/>
      <c r="Y199" s="132"/>
    </row>
    <row r="200" spans="2:25">
      <c r="B200" s="24" t="str">
        <f>IF('Consolidação Preventiva'!D192="","",'Consolidação Preventiva'!D192)</f>
        <v>CA103</v>
      </c>
      <c r="C200" s="24">
        <f>'Consolidação Preventiva'!E192</f>
        <v>500</v>
      </c>
      <c r="D200" s="128">
        <f>IF(OR(B200="",C200="50F"),NA(),'Consolidação Preventiva'!N192)</f>
        <v>44720</v>
      </c>
      <c r="E200" s="4">
        <f>IF(B200="","",'Consolidação Preventiva'!F192)</f>
        <v>9313</v>
      </c>
      <c r="F200" s="4">
        <f>IF(B200="","",'Consolidação Preventiva'!H192)</f>
        <v>9588</v>
      </c>
      <c r="G200" s="4">
        <f>IF(B200="","",'Consolidação Preventiva'!Q192)</f>
        <v>9545</v>
      </c>
      <c r="H200" s="4">
        <f t="shared" si="43"/>
        <v>232</v>
      </c>
      <c r="I200" s="1">
        <f t="shared" si="44"/>
        <v>225</v>
      </c>
      <c r="J200" s="1">
        <f t="shared" si="45"/>
        <v>275</v>
      </c>
      <c r="L200" s="130">
        <f t="shared" si="46"/>
        <v>44720</v>
      </c>
      <c r="M200" s="1">
        <f t="shared" si="47"/>
        <v>232</v>
      </c>
      <c r="N200" s="1">
        <f t="shared" si="48"/>
        <v>225</v>
      </c>
      <c r="O200" s="1">
        <f t="shared" si="49"/>
        <v>275</v>
      </c>
      <c r="P200" s="130">
        <f t="shared" si="50"/>
        <v>44713</v>
      </c>
      <c r="Q200" s="130" t="str">
        <f t="shared" si="51"/>
        <v>OK</v>
      </c>
      <c r="T200" s="131"/>
      <c r="U200" s="131"/>
      <c r="Y200" s="132"/>
    </row>
    <row r="201" spans="2:25">
      <c r="B201" s="24" t="str">
        <f>IF('Consolidação Preventiva'!D193="","",'Consolidação Preventiva'!D193)</f>
        <v>CA102</v>
      </c>
      <c r="C201" s="24">
        <f>'Consolidação Preventiva'!E193</f>
        <v>1000</v>
      </c>
      <c r="D201" s="128">
        <f>IF(OR(B201="",C201="50F"),NA(),'Consolidação Preventiva'!N193)</f>
        <v>44726</v>
      </c>
      <c r="E201" s="4">
        <f>IF(B201="","",'Consolidação Preventiva'!F193)</f>
        <v>8504</v>
      </c>
      <c r="F201" s="4">
        <f>IF(B201="","",'Consolidação Preventiva'!H193)</f>
        <v>8779</v>
      </c>
      <c r="G201" s="4">
        <f>IF(B201="","",'Consolidação Preventiva'!Q193)</f>
        <v>8667</v>
      </c>
      <c r="H201" s="4">
        <f t="shared" si="43"/>
        <v>163</v>
      </c>
      <c r="I201" s="1">
        <f t="shared" si="44"/>
        <v>225</v>
      </c>
      <c r="J201" s="1">
        <f t="shared" si="45"/>
        <v>275</v>
      </c>
      <c r="L201" s="130">
        <f t="shared" si="46"/>
        <v>44726</v>
      </c>
      <c r="M201" s="1">
        <f t="shared" si="47"/>
        <v>163</v>
      </c>
      <c r="N201" s="1">
        <f t="shared" si="48"/>
        <v>225</v>
      </c>
      <c r="O201" s="1">
        <f t="shared" si="49"/>
        <v>275</v>
      </c>
      <c r="P201" s="130">
        <f t="shared" si="50"/>
        <v>44713</v>
      </c>
      <c r="Q201" s="130" t="str">
        <f t="shared" si="51"/>
        <v>NOK</v>
      </c>
      <c r="T201" s="131"/>
      <c r="U201" s="131"/>
      <c r="Y201" s="132"/>
    </row>
    <row r="202" spans="2:25">
      <c r="B202" s="24" t="str">
        <f>IF('Consolidação Preventiva'!D194="","",'Consolidação Preventiva'!D194)</f>
        <v>CA104</v>
      </c>
      <c r="C202" s="24">
        <f>'Consolidação Preventiva'!E194</f>
        <v>500</v>
      </c>
      <c r="D202" s="128">
        <f>IF(OR(B202="",C202="50F"),NA(),'Consolidação Preventiva'!N194)</f>
        <v>44728</v>
      </c>
      <c r="E202" s="4">
        <f>IF(B202="","",'Consolidação Preventiva'!F194)</f>
        <v>9174</v>
      </c>
      <c r="F202" s="4">
        <f>IF(B202="","",'Consolidação Preventiva'!H194)</f>
        <v>9449</v>
      </c>
      <c r="G202" s="4">
        <f>IF(B202="","",'Consolidação Preventiva'!Q194)</f>
        <v>9431</v>
      </c>
      <c r="H202" s="4">
        <f t="shared" si="43"/>
        <v>257</v>
      </c>
      <c r="I202" s="1">
        <f t="shared" si="44"/>
        <v>225</v>
      </c>
      <c r="J202" s="1">
        <f t="shared" si="45"/>
        <v>275</v>
      </c>
      <c r="L202" s="130">
        <f t="shared" si="46"/>
        <v>44728</v>
      </c>
      <c r="M202" s="1">
        <f t="shared" si="47"/>
        <v>257</v>
      </c>
      <c r="N202" s="1">
        <f t="shared" si="48"/>
        <v>225</v>
      </c>
      <c r="O202" s="1">
        <f t="shared" si="49"/>
        <v>275</v>
      </c>
      <c r="P202" s="130">
        <f t="shared" si="50"/>
        <v>44713</v>
      </c>
      <c r="Q202" s="130" t="str">
        <f t="shared" si="51"/>
        <v>OK</v>
      </c>
      <c r="T202" s="131"/>
      <c r="U202" s="131"/>
      <c r="Y202" s="132"/>
    </row>
    <row r="203" spans="2:25">
      <c r="B203" s="24" t="str">
        <f>IF('Consolidação Preventiva'!D195="","",'Consolidação Preventiva'!D195)</f>
        <v>CA100</v>
      </c>
      <c r="C203" s="24">
        <f>'Consolidação Preventiva'!E195</f>
        <v>2000</v>
      </c>
      <c r="D203" s="128">
        <f>IF(OR(B203="",C203="50F"),NA(),'Consolidação Preventiva'!N195)</f>
        <v>44730</v>
      </c>
      <c r="E203" s="4">
        <f>IF(B203="","",'Consolidação Preventiva'!F195)</f>
        <v>9638</v>
      </c>
      <c r="F203" s="4">
        <f>IF(B203="","",'Consolidação Preventiva'!H195)</f>
        <v>9913</v>
      </c>
      <c r="G203" s="4">
        <f>IF(B203="","",'Consolidação Preventiva'!Q195)</f>
        <v>10029</v>
      </c>
      <c r="H203" s="4">
        <f t="shared" si="43"/>
        <v>391</v>
      </c>
      <c r="I203" s="1">
        <f t="shared" si="44"/>
        <v>225</v>
      </c>
      <c r="J203" s="1">
        <f t="shared" si="45"/>
        <v>275</v>
      </c>
      <c r="L203" s="130">
        <f t="shared" si="46"/>
        <v>44730</v>
      </c>
      <c r="M203" s="1">
        <f t="shared" si="47"/>
        <v>391</v>
      </c>
      <c r="N203" s="1">
        <f t="shared" si="48"/>
        <v>225</v>
      </c>
      <c r="O203" s="1">
        <f t="shared" si="49"/>
        <v>275</v>
      </c>
      <c r="P203" s="130">
        <f t="shared" si="50"/>
        <v>44713</v>
      </c>
      <c r="Q203" s="130" t="str">
        <f t="shared" si="51"/>
        <v>NOK</v>
      </c>
      <c r="T203" s="131"/>
      <c r="U203" s="131"/>
      <c r="Y203" s="132"/>
    </row>
    <row r="204" spans="2:25">
      <c r="B204" s="24" t="str">
        <f>IF('Consolidação Preventiva'!D196="","",'Consolidação Preventiva'!D196)</f>
        <v>CA103</v>
      </c>
      <c r="C204" s="24">
        <f>'Consolidação Preventiva'!E196</f>
        <v>250</v>
      </c>
      <c r="D204" s="128">
        <f>IF(OR(B204="",C204="50F"),NA(),'Consolidação Preventiva'!N196)</f>
        <v>44734</v>
      </c>
      <c r="E204" s="4">
        <f>IF(B204="","",'Consolidação Preventiva'!F196)</f>
        <v>9545</v>
      </c>
      <c r="F204" s="4">
        <f>IF(B204="","",'Consolidação Preventiva'!H196)</f>
        <v>9820</v>
      </c>
      <c r="G204" s="4">
        <f>IF(B204="","",'Consolidação Preventiva'!Q196)</f>
        <v>9686</v>
      </c>
      <c r="H204" s="4">
        <f t="shared" si="43"/>
        <v>141</v>
      </c>
      <c r="I204" s="1">
        <f t="shared" si="44"/>
        <v>225</v>
      </c>
      <c r="J204" s="1">
        <f t="shared" si="45"/>
        <v>275</v>
      </c>
      <c r="L204" s="130">
        <f t="shared" si="46"/>
        <v>44734</v>
      </c>
      <c r="M204" s="1">
        <f t="shared" si="47"/>
        <v>141</v>
      </c>
      <c r="N204" s="1">
        <f t="shared" si="48"/>
        <v>225</v>
      </c>
      <c r="O204" s="1">
        <f t="shared" si="49"/>
        <v>275</v>
      </c>
      <c r="P204" s="130">
        <f t="shared" si="50"/>
        <v>44713</v>
      </c>
      <c r="Q204" s="130" t="str">
        <f t="shared" si="51"/>
        <v>NOK</v>
      </c>
      <c r="T204" s="131"/>
      <c r="U204" s="131"/>
      <c r="Y204" s="132"/>
    </row>
    <row r="205" spans="2:25">
      <c r="B205" s="24" t="str">
        <f>IF('Consolidação Preventiva'!D197="","",'Consolidação Preventiva'!D197)</f>
        <v>CA101</v>
      </c>
      <c r="C205" s="24">
        <f>'Consolidação Preventiva'!E197</f>
        <v>2000</v>
      </c>
      <c r="D205" s="128">
        <f>IF(OR(B205="",C205="50F"),NA(),'Consolidação Preventiva'!N197)</f>
        <v>44738</v>
      </c>
      <c r="E205" s="4">
        <f>IF(B205="","",'Consolidação Preventiva'!F197)</f>
        <v>9312</v>
      </c>
      <c r="F205" s="4">
        <f>IF(B205="","",'Consolidação Preventiva'!H197)</f>
        <v>9587</v>
      </c>
      <c r="G205" s="4">
        <f>IF(B205="","",'Consolidação Preventiva'!Q197)</f>
        <v>9583</v>
      </c>
      <c r="H205" s="4">
        <f t="shared" si="43"/>
        <v>271</v>
      </c>
      <c r="I205" s="1">
        <f t="shared" si="44"/>
        <v>225</v>
      </c>
      <c r="J205" s="1">
        <f t="shared" si="45"/>
        <v>275</v>
      </c>
      <c r="L205" s="130">
        <f t="shared" si="46"/>
        <v>44738</v>
      </c>
      <c r="M205" s="1">
        <f t="shared" si="47"/>
        <v>271</v>
      </c>
      <c r="N205" s="1">
        <f t="shared" si="48"/>
        <v>225</v>
      </c>
      <c r="O205" s="1">
        <f t="shared" si="49"/>
        <v>275</v>
      </c>
      <c r="P205" s="130">
        <f t="shared" si="50"/>
        <v>44713</v>
      </c>
      <c r="Q205" s="130" t="str">
        <f t="shared" si="51"/>
        <v>OK</v>
      </c>
      <c r="T205" s="131"/>
      <c r="U205" s="131"/>
      <c r="Y205" s="132"/>
    </row>
    <row r="206" spans="2:25">
      <c r="B206" s="24" t="str">
        <f>IF('Consolidação Preventiva'!D198="","",'Consolidação Preventiva'!D198)</f>
        <v>CA100</v>
      </c>
      <c r="C206" s="24">
        <f>'Consolidação Preventiva'!E198</f>
        <v>250</v>
      </c>
      <c r="D206" s="128">
        <f>IF(OR(B206="",C206="50F"),NA(),'Consolidação Preventiva'!N198)</f>
        <v>44740</v>
      </c>
      <c r="E206" s="4">
        <f>IF(B206="","",'Consolidação Preventiva'!F198)</f>
        <v>10029</v>
      </c>
      <c r="F206" s="4">
        <f>IF(B206="","",'Consolidação Preventiva'!H198)</f>
        <v>10304</v>
      </c>
      <c r="G206" s="4">
        <f>IF(B206="","",'Consolidação Preventiva'!Q198)</f>
        <v>10204</v>
      </c>
      <c r="H206" s="4">
        <f t="shared" ref="H206:H269" si="52">IF(OR(B206="",C206="50F"),NA(),G206-E206)</f>
        <v>175</v>
      </c>
      <c r="I206" s="1">
        <f t="shared" ref="I206:I269" si="53">IF(OR(B206="",C206="50F"),NA(),225)</f>
        <v>225</v>
      </c>
      <c r="J206" s="1">
        <f t="shared" ref="J206:J269" si="54">IF(OR(B206="",C206="50F"),NA(),275)</f>
        <v>275</v>
      </c>
      <c r="L206" s="130">
        <f t="shared" ref="L206:L269" si="55">IF(AND(D206&gt;=$C$9,D206&lt;=$C$10),D206,NA())</f>
        <v>44740</v>
      </c>
      <c r="M206" s="1">
        <f t="shared" ref="M206:M269" si="56">IF(ISERR(L206),NA(),H206)</f>
        <v>175</v>
      </c>
      <c r="N206" s="1">
        <f t="shared" ref="N206:N269" si="57">IF(ISERR(L206),NA(),I206)</f>
        <v>225</v>
      </c>
      <c r="O206" s="1">
        <f t="shared" ref="O206:O269" si="58">IF(ISERR(L206),NA(),J206)</f>
        <v>275</v>
      </c>
      <c r="P206" s="130">
        <f t="shared" ref="P206:P269" si="59">IF(ISERROR(L206),"",DATE(YEAR(L206),MONTH(L206),1))</f>
        <v>44713</v>
      </c>
      <c r="Q206" s="130" t="str">
        <f t="shared" ref="Q206:Q269" si="60">IF(P206="","",IF(AND(M206&gt;=N206,M206&lt;=O206),"OK","NOK"))</f>
        <v>NOK</v>
      </c>
      <c r="T206" s="131"/>
      <c r="U206" s="131"/>
      <c r="Y206" s="132"/>
    </row>
    <row r="207" spans="2:25">
      <c r="B207" s="24" t="str">
        <f>IF('Consolidação Preventiva'!D199="","",'Consolidação Preventiva'!D199)</f>
        <v>CA102</v>
      </c>
      <c r="C207" s="24">
        <f>'Consolidação Preventiva'!E199</f>
        <v>250</v>
      </c>
      <c r="D207" s="128">
        <f>IF(OR(B207="",C207="50F"),NA(),'Consolidação Preventiva'!N199)</f>
        <v>44744</v>
      </c>
      <c r="E207" s="4">
        <f>IF(B207="","",'Consolidação Preventiva'!F199)</f>
        <v>8667</v>
      </c>
      <c r="F207" s="4">
        <f>IF(B207="","",'Consolidação Preventiva'!H199)</f>
        <v>8942</v>
      </c>
      <c r="G207" s="4">
        <f>IF(B207="","",'Consolidação Preventiva'!Q199)</f>
        <v>9010</v>
      </c>
      <c r="H207" s="4">
        <f t="shared" si="52"/>
        <v>343</v>
      </c>
      <c r="I207" s="1">
        <f t="shared" si="53"/>
        <v>225</v>
      </c>
      <c r="J207" s="1">
        <f t="shared" si="54"/>
        <v>275</v>
      </c>
      <c r="L207" s="130">
        <f t="shared" si="55"/>
        <v>44744</v>
      </c>
      <c r="M207" s="1">
        <f t="shared" si="56"/>
        <v>343</v>
      </c>
      <c r="N207" s="1">
        <f t="shared" si="57"/>
        <v>225</v>
      </c>
      <c r="O207" s="1">
        <f t="shared" si="58"/>
        <v>275</v>
      </c>
      <c r="P207" s="130">
        <f t="shared" si="59"/>
        <v>44743</v>
      </c>
      <c r="Q207" s="130" t="str">
        <f t="shared" si="60"/>
        <v>NOK</v>
      </c>
      <c r="T207" s="131"/>
      <c r="U207" s="131"/>
      <c r="Y207" s="132"/>
    </row>
    <row r="208" spans="2:25">
      <c r="B208" s="24" t="str">
        <f>IF('Consolidação Preventiva'!D200="","",'Consolidação Preventiva'!D200)</f>
        <v>CA101</v>
      </c>
      <c r="C208" s="24">
        <f>'Consolidação Preventiva'!E200</f>
        <v>250</v>
      </c>
      <c r="D208" s="128">
        <f>IF(OR(B208="",C208="50F"),NA(),'Consolidação Preventiva'!N200)</f>
        <v>44750</v>
      </c>
      <c r="E208" s="4">
        <f>IF(B208="","",'Consolidação Preventiva'!F200)</f>
        <v>9583</v>
      </c>
      <c r="F208" s="4">
        <f>IF(B208="","",'Consolidação Preventiva'!H200)</f>
        <v>9858</v>
      </c>
      <c r="G208" s="4">
        <f>IF(B208="","",'Consolidação Preventiva'!Q200)</f>
        <v>9800</v>
      </c>
      <c r="H208" s="4">
        <f t="shared" si="52"/>
        <v>217</v>
      </c>
      <c r="I208" s="1">
        <f t="shared" si="53"/>
        <v>225</v>
      </c>
      <c r="J208" s="1">
        <f t="shared" si="54"/>
        <v>275</v>
      </c>
      <c r="L208" s="130">
        <f t="shared" si="55"/>
        <v>44750</v>
      </c>
      <c r="M208" s="1">
        <f t="shared" si="56"/>
        <v>217</v>
      </c>
      <c r="N208" s="1">
        <f t="shared" si="57"/>
        <v>225</v>
      </c>
      <c r="O208" s="1">
        <f t="shared" si="58"/>
        <v>275</v>
      </c>
      <c r="P208" s="130">
        <f t="shared" si="59"/>
        <v>44743</v>
      </c>
      <c r="Q208" s="130" t="str">
        <f t="shared" si="60"/>
        <v>NOK</v>
      </c>
      <c r="T208" s="131"/>
      <c r="U208" s="131"/>
      <c r="Y208" s="132"/>
    </row>
    <row r="209" spans="2:25">
      <c r="B209" s="24" t="str">
        <f>IF('Consolidação Preventiva'!D201="","",'Consolidação Preventiva'!D201)</f>
        <v>CA103</v>
      </c>
      <c r="C209" s="24">
        <f>'Consolidação Preventiva'!E201</f>
        <v>2000</v>
      </c>
      <c r="D209" s="128">
        <f>IF(OR(B209="",C209="50F"),NA(),'Consolidação Preventiva'!N201)</f>
        <v>44751</v>
      </c>
      <c r="E209" s="4">
        <f>IF(B209="","",'Consolidação Preventiva'!F201)</f>
        <v>9686</v>
      </c>
      <c r="F209" s="4">
        <f>IF(B209="","",'Consolidação Preventiva'!H201)</f>
        <v>9961</v>
      </c>
      <c r="G209" s="4">
        <f>IF(B209="","",'Consolidação Preventiva'!Q201)</f>
        <v>9996</v>
      </c>
      <c r="H209" s="4">
        <f t="shared" si="52"/>
        <v>310</v>
      </c>
      <c r="I209" s="1">
        <f t="shared" si="53"/>
        <v>225</v>
      </c>
      <c r="J209" s="1">
        <f t="shared" si="54"/>
        <v>275</v>
      </c>
      <c r="L209" s="130">
        <f t="shared" si="55"/>
        <v>44751</v>
      </c>
      <c r="M209" s="1">
        <f t="shared" si="56"/>
        <v>310</v>
      </c>
      <c r="N209" s="1">
        <f t="shared" si="57"/>
        <v>225</v>
      </c>
      <c r="O209" s="1">
        <f t="shared" si="58"/>
        <v>275</v>
      </c>
      <c r="P209" s="130">
        <f t="shared" si="59"/>
        <v>44743</v>
      </c>
      <c r="Q209" s="130" t="str">
        <f t="shared" si="60"/>
        <v>NOK</v>
      </c>
      <c r="T209" s="131"/>
      <c r="U209" s="131"/>
      <c r="Y209" s="132"/>
    </row>
    <row r="210" spans="2:25">
      <c r="B210" s="24" t="str">
        <f>IF('Consolidação Preventiva'!D202="","",'Consolidação Preventiva'!D202)</f>
        <v>CA102</v>
      </c>
      <c r="C210" s="24">
        <f>'Consolidação Preventiva'!E202</f>
        <v>500</v>
      </c>
      <c r="D210" s="128">
        <f>IF(OR(B210="",C210="50F"),NA(),'Consolidação Preventiva'!N202)</f>
        <v>44753</v>
      </c>
      <c r="E210" s="4">
        <f>IF(B210="","",'Consolidação Preventiva'!F202)</f>
        <v>9010</v>
      </c>
      <c r="F210" s="4">
        <f>IF(B210="","",'Consolidação Preventiva'!H202)</f>
        <v>9285</v>
      </c>
      <c r="G210" s="4">
        <f>IF(B210="","",'Consolidação Preventiva'!Q202)</f>
        <v>9164</v>
      </c>
      <c r="H210" s="4">
        <f t="shared" si="52"/>
        <v>154</v>
      </c>
      <c r="I210" s="1">
        <f t="shared" si="53"/>
        <v>225</v>
      </c>
      <c r="J210" s="1">
        <f t="shared" si="54"/>
        <v>275</v>
      </c>
      <c r="L210" s="130">
        <f t="shared" si="55"/>
        <v>44753</v>
      </c>
      <c r="M210" s="1">
        <f t="shared" si="56"/>
        <v>154</v>
      </c>
      <c r="N210" s="1">
        <f t="shared" si="57"/>
        <v>225</v>
      </c>
      <c r="O210" s="1">
        <f t="shared" si="58"/>
        <v>275</v>
      </c>
      <c r="P210" s="130">
        <f t="shared" si="59"/>
        <v>44743</v>
      </c>
      <c r="Q210" s="130" t="str">
        <f t="shared" si="60"/>
        <v>NOK</v>
      </c>
      <c r="T210" s="131"/>
      <c r="U210" s="131"/>
      <c r="Y210" s="132"/>
    </row>
    <row r="211" spans="2:25">
      <c r="B211" s="24" t="str">
        <f>IF('Consolidação Preventiva'!D203="","",'Consolidação Preventiva'!D203)</f>
        <v>CA104</v>
      </c>
      <c r="C211" s="24">
        <f>'Consolidação Preventiva'!E203</f>
        <v>250</v>
      </c>
      <c r="D211" s="128">
        <f>IF(OR(B211="",C211="50F"),NA(),'Consolidação Preventiva'!N203)</f>
        <v>44757</v>
      </c>
      <c r="E211" s="4">
        <f>IF(B211="","",'Consolidação Preventiva'!F203)</f>
        <v>9431</v>
      </c>
      <c r="F211" s="4">
        <f>IF(B211="","",'Consolidação Preventiva'!H203)</f>
        <v>9706</v>
      </c>
      <c r="G211" s="4">
        <f>IF(B211="","",'Consolidação Preventiva'!Q203)</f>
        <v>9941</v>
      </c>
      <c r="H211" s="4">
        <f t="shared" si="52"/>
        <v>510</v>
      </c>
      <c r="I211" s="1">
        <f t="shared" si="53"/>
        <v>225</v>
      </c>
      <c r="J211" s="1">
        <f t="shared" si="54"/>
        <v>275</v>
      </c>
      <c r="L211" s="130">
        <f t="shared" si="55"/>
        <v>44757</v>
      </c>
      <c r="M211" s="1">
        <f t="shared" si="56"/>
        <v>510</v>
      </c>
      <c r="N211" s="1">
        <f t="shared" si="57"/>
        <v>225</v>
      </c>
      <c r="O211" s="1">
        <f t="shared" si="58"/>
        <v>275</v>
      </c>
      <c r="P211" s="130">
        <f t="shared" si="59"/>
        <v>44743</v>
      </c>
      <c r="Q211" s="130" t="str">
        <f t="shared" si="60"/>
        <v>NOK</v>
      </c>
      <c r="T211" s="131"/>
      <c r="U211" s="131"/>
      <c r="Y211" s="132"/>
    </row>
    <row r="212" spans="2:25">
      <c r="B212" s="24" t="str">
        <f>IF('Consolidação Preventiva'!D204="","",'Consolidação Preventiva'!D204)</f>
        <v>CA100</v>
      </c>
      <c r="C212" s="24">
        <f>'Consolidação Preventiva'!E204</f>
        <v>500</v>
      </c>
      <c r="D212" s="128">
        <f>IF(OR(B212="",C212="50F"),NA(),'Consolidação Preventiva'!N204)</f>
        <v>44760</v>
      </c>
      <c r="E212" s="4">
        <f>IF(B212="","",'Consolidação Preventiva'!F204)</f>
        <v>10204</v>
      </c>
      <c r="F212" s="4">
        <f>IF(B212="","",'Consolidação Preventiva'!H204)</f>
        <v>10479</v>
      </c>
      <c r="G212" s="4">
        <f>IF(B212="","",'Consolidação Preventiva'!Q204)</f>
        <v>10500</v>
      </c>
      <c r="H212" s="4">
        <f t="shared" si="52"/>
        <v>296</v>
      </c>
      <c r="I212" s="1">
        <f t="shared" si="53"/>
        <v>225</v>
      </c>
      <c r="J212" s="1">
        <f t="shared" si="54"/>
        <v>275</v>
      </c>
      <c r="L212" s="130">
        <f t="shared" si="55"/>
        <v>44760</v>
      </c>
      <c r="M212" s="1">
        <f t="shared" si="56"/>
        <v>296</v>
      </c>
      <c r="N212" s="1">
        <f t="shared" si="57"/>
        <v>225</v>
      </c>
      <c r="O212" s="1">
        <f t="shared" si="58"/>
        <v>275</v>
      </c>
      <c r="P212" s="130">
        <f t="shared" si="59"/>
        <v>44743</v>
      </c>
      <c r="Q212" s="130" t="str">
        <f t="shared" si="60"/>
        <v>NOK</v>
      </c>
      <c r="T212" s="131"/>
      <c r="U212" s="131"/>
      <c r="Y212" s="132"/>
    </row>
    <row r="213" spans="2:25">
      <c r="B213" s="24" t="str">
        <f>IF('Consolidação Preventiva'!D205="","",'Consolidação Preventiva'!D205)</f>
        <v>CA103</v>
      </c>
      <c r="C213" s="24">
        <f>'Consolidação Preventiva'!E205</f>
        <v>250</v>
      </c>
      <c r="D213" s="128">
        <f>IF(OR(B213="",C213="50F"),NA(),'Consolidação Preventiva'!N205)</f>
        <v>44767</v>
      </c>
      <c r="E213" s="4">
        <f>IF(B213="","",'Consolidação Preventiva'!F205)</f>
        <v>9996</v>
      </c>
      <c r="F213" s="4">
        <f>IF(B213="","",'Consolidação Preventiva'!H205)</f>
        <v>10271</v>
      </c>
      <c r="G213" s="4">
        <f>IF(B213="","",'Consolidação Preventiva'!Q205)</f>
        <v>10258</v>
      </c>
      <c r="H213" s="4">
        <f t="shared" si="52"/>
        <v>262</v>
      </c>
      <c r="I213" s="1">
        <f t="shared" si="53"/>
        <v>225</v>
      </c>
      <c r="J213" s="1">
        <f t="shared" si="54"/>
        <v>275</v>
      </c>
      <c r="L213" s="130">
        <f t="shared" si="55"/>
        <v>44767</v>
      </c>
      <c r="M213" s="1">
        <f t="shared" si="56"/>
        <v>262</v>
      </c>
      <c r="N213" s="1">
        <f t="shared" si="57"/>
        <v>225</v>
      </c>
      <c r="O213" s="1">
        <f t="shared" si="58"/>
        <v>275</v>
      </c>
      <c r="P213" s="130">
        <f t="shared" si="59"/>
        <v>44743</v>
      </c>
      <c r="Q213" s="130" t="str">
        <f t="shared" si="60"/>
        <v>OK</v>
      </c>
      <c r="T213" s="131"/>
      <c r="U213" s="131"/>
      <c r="Y213" s="132"/>
    </row>
    <row r="214" spans="2:25">
      <c r="B214" s="24" t="e">
        <f>IF('Consolidação Preventiva'!#REF!="","",'Consolidação Preventiva'!#REF!)</f>
        <v>#REF!</v>
      </c>
      <c r="C214" s="24" t="e">
        <f>'Consolidação Preventiva'!#REF!</f>
        <v>#REF!</v>
      </c>
      <c r="D214" s="128" t="e">
        <f>IF(OR(B214="",C214="50F"),NA(),'Consolidação Preventiva'!#REF!)</f>
        <v>#REF!</v>
      </c>
      <c r="E214" s="4" t="e">
        <f>IF(B214="","",'Consolidação Preventiva'!#REF!)</f>
        <v>#REF!</v>
      </c>
      <c r="F214" s="4" t="e">
        <f>IF(B214="","",'Consolidação Preventiva'!#REF!)</f>
        <v>#REF!</v>
      </c>
      <c r="G214" s="4" t="e">
        <f>IF(B214="","",'Consolidação Preventiva'!#REF!)</f>
        <v>#REF!</v>
      </c>
      <c r="H214" s="4" t="e">
        <f t="shared" si="52"/>
        <v>#REF!</v>
      </c>
      <c r="I214" s="1" t="e">
        <f t="shared" si="53"/>
        <v>#REF!</v>
      </c>
      <c r="J214" s="1" t="e">
        <f t="shared" si="54"/>
        <v>#REF!</v>
      </c>
      <c r="L214" s="130" t="e">
        <f t="shared" si="55"/>
        <v>#REF!</v>
      </c>
      <c r="M214" s="1" t="e">
        <f t="shared" si="56"/>
        <v>#N/A</v>
      </c>
      <c r="N214" s="1" t="e">
        <f t="shared" si="57"/>
        <v>#N/A</v>
      </c>
      <c r="O214" s="1" t="e">
        <f t="shared" si="58"/>
        <v>#N/A</v>
      </c>
      <c r="P214" s="130" t="str">
        <f t="shared" si="59"/>
        <v/>
      </c>
      <c r="Q214" s="130" t="str">
        <f t="shared" si="60"/>
        <v/>
      </c>
      <c r="T214" s="131"/>
      <c r="U214" s="131"/>
      <c r="Y214" s="132"/>
    </row>
    <row r="215" spans="2:25">
      <c r="B215" s="24" t="e">
        <f>IF('Consolidação Preventiva'!#REF!="","",'Consolidação Preventiva'!#REF!)</f>
        <v>#REF!</v>
      </c>
      <c r="C215" s="24" t="e">
        <f>'Consolidação Preventiva'!#REF!</f>
        <v>#REF!</v>
      </c>
      <c r="D215" s="128" t="e">
        <f>IF(OR(B215="",C215="50F"),NA(),'Consolidação Preventiva'!#REF!)</f>
        <v>#REF!</v>
      </c>
      <c r="E215" s="4" t="e">
        <f>IF(B215="","",'Consolidação Preventiva'!#REF!)</f>
        <v>#REF!</v>
      </c>
      <c r="F215" s="4" t="e">
        <f>IF(B215="","",'Consolidação Preventiva'!#REF!)</f>
        <v>#REF!</v>
      </c>
      <c r="G215" s="4" t="e">
        <f>IF(B215="","",'Consolidação Preventiva'!#REF!)</f>
        <v>#REF!</v>
      </c>
      <c r="H215" s="4" t="e">
        <f t="shared" si="52"/>
        <v>#REF!</v>
      </c>
      <c r="I215" s="1" t="e">
        <f t="shared" si="53"/>
        <v>#REF!</v>
      </c>
      <c r="J215" s="1" t="e">
        <f t="shared" si="54"/>
        <v>#REF!</v>
      </c>
      <c r="L215" s="130" t="e">
        <f t="shared" si="55"/>
        <v>#REF!</v>
      </c>
      <c r="M215" s="1" t="e">
        <f t="shared" si="56"/>
        <v>#N/A</v>
      </c>
      <c r="N215" s="1" t="e">
        <f t="shared" si="57"/>
        <v>#N/A</v>
      </c>
      <c r="O215" s="1" t="e">
        <f t="shared" si="58"/>
        <v>#N/A</v>
      </c>
      <c r="P215" s="130" t="str">
        <f t="shared" si="59"/>
        <v/>
      </c>
      <c r="Q215" s="130" t="str">
        <f t="shared" si="60"/>
        <v/>
      </c>
      <c r="T215" s="131"/>
      <c r="U215" s="131"/>
      <c r="Y215" s="132"/>
    </row>
    <row r="216" spans="2:25">
      <c r="B216" s="24" t="e">
        <f>IF('Consolidação Preventiva'!#REF!="","",'Consolidação Preventiva'!#REF!)</f>
        <v>#REF!</v>
      </c>
      <c r="C216" s="24" t="e">
        <f>'Consolidação Preventiva'!#REF!</f>
        <v>#REF!</v>
      </c>
      <c r="D216" s="128" t="e">
        <f>IF(OR(B216="",C216="50F"),NA(),'Consolidação Preventiva'!#REF!)</f>
        <v>#REF!</v>
      </c>
      <c r="E216" s="4" t="e">
        <f>IF(B216="","",'Consolidação Preventiva'!#REF!)</f>
        <v>#REF!</v>
      </c>
      <c r="F216" s="4" t="e">
        <f>IF(B216="","",'Consolidação Preventiva'!#REF!)</f>
        <v>#REF!</v>
      </c>
      <c r="G216" s="4" t="e">
        <f>IF(B216="","",'Consolidação Preventiva'!#REF!)</f>
        <v>#REF!</v>
      </c>
      <c r="H216" s="4" t="e">
        <f t="shared" si="52"/>
        <v>#REF!</v>
      </c>
      <c r="I216" s="1" t="e">
        <f t="shared" si="53"/>
        <v>#REF!</v>
      </c>
      <c r="J216" s="1" t="e">
        <f t="shared" si="54"/>
        <v>#REF!</v>
      </c>
      <c r="L216" s="130" t="e">
        <f t="shared" si="55"/>
        <v>#REF!</v>
      </c>
      <c r="M216" s="1" t="e">
        <f t="shared" si="56"/>
        <v>#N/A</v>
      </c>
      <c r="N216" s="1" t="e">
        <f t="shared" si="57"/>
        <v>#N/A</v>
      </c>
      <c r="O216" s="1" t="e">
        <f t="shared" si="58"/>
        <v>#N/A</v>
      </c>
      <c r="P216" s="130" t="str">
        <f t="shared" si="59"/>
        <v/>
      </c>
      <c r="Q216" s="130" t="str">
        <f t="shared" si="60"/>
        <v/>
      </c>
      <c r="T216" s="131"/>
      <c r="U216" s="131"/>
      <c r="Y216" s="132"/>
    </row>
    <row r="217" spans="2:25">
      <c r="B217" s="24" t="e">
        <f>IF('Consolidação Preventiva'!#REF!="","",'Consolidação Preventiva'!#REF!)</f>
        <v>#REF!</v>
      </c>
      <c r="C217" s="24" t="e">
        <f>'Consolidação Preventiva'!#REF!</f>
        <v>#REF!</v>
      </c>
      <c r="D217" s="128" t="e">
        <f>IF(OR(B217="",C217="50F"),NA(),'Consolidação Preventiva'!#REF!)</f>
        <v>#REF!</v>
      </c>
      <c r="E217" s="4" t="e">
        <f>IF(B217="","",'Consolidação Preventiva'!#REF!)</f>
        <v>#REF!</v>
      </c>
      <c r="F217" s="4" t="e">
        <f>IF(B217="","",'Consolidação Preventiva'!#REF!)</f>
        <v>#REF!</v>
      </c>
      <c r="G217" s="4" t="e">
        <f>IF(B217="","",'Consolidação Preventiva'!#REF!)</f>
        <v>#REF!</v>
      </c>
      <c r="H217" s="4" t="e">
        <f t="shared" si="52"/>
        <v>#REF!</v>
      </c>
      <c r="I217" s="1" t="e">
        <f t="shared" si="53"/>
        <v>#REF!</v>
      </c>
      <c r="J217" s="1" t="e">
        <f t="shared" si="54"/>
        <v>#REF!</v>
      </c>
      <c r="L217" s="130" t="e">
        <f t="shared" si="55"/>
        <v>#REF!</v>
      </c>
      <c r="M217" s="1" t="e">
        <f t="shared" si="56"/>
        <v>#N/A</v>
      </c>
      <c r="N217" s="1" t="e">
        <f t="shared" si="57"/>
        <v>#N/A</v>
      </c>
      <c r="O217" s="1" t="e">
        <f t="shared" si="58"/>
        <v>#N/A</v>
      </c>
      <c r="P217" s="130" t="str">
        <f t="shared" si="59"/>
        <v/>
      </c>
      <c r="Q217" s="130" t="str">
        <f t="shared" si="60"/>
        <v/>
      </c>
      <c r="T217" s="131"/>
      <c r="U217" s="131"/>
      <c r="Y217" s="132"/>
    </row>
    <row r="218" spans="2:25">
      <c r="B218" s="24" t="e">
        <f>IF('Consolidação Preventiva'!#REF!="","",'Consolidação Preventiva'!#REF!)</f>
        <v>#REF!</v>
      </c>
      <c r="C218" s="24" t="e">
        <f>'Consolidação Preventiva'!#REF!</f>
        <v>#REF!</v>
      </c>
      <c r="D218" s="128" t="e">
        <f>IF(OR(B218="",C218="50F"),NA(),'Consolidação Preventiva'!#REF!)</f>
        <v>#REF!</v>
      </c>
      <c r="E218" s="4" t="e">
        <f>IF(B218="","",'Consolidação Preventiva'!#REF!)</f>
        <v>#REF!</v>
      </c>
      <c r="F218" s="4" t="e">
        <f>IF(B218="","",'Consolidação Preventiva'!#REF!)</f>
        <v>#REF!</v>
      </c>
      <c r="G218" s="4" t="e">
        <f>IF(B218="","",'Consolidação Preventiva'!#REF!)</f>
        <v>#REF!</v>
      </c>
      <c r="H218" s="4" t="e">
        <f t="shared" si="52"/>
        <v>#REF!</v>
      </c>
      <c r="I218" s="1" t="e">
        <f t="shared" si="53"/>
        <v>#REF!</v>
      </c>
      <c r="J218" s="1" t="e">
        <f t="shared" si="54"/>
        <v>#REF!</v>
      </c>
      <c r="L218" s="130" t="e">
        <f t="shared" si="55"/>
        <v>#REF!</v>
      </c>
      <c r="M218" s="1" t="e">
        <f t="shared" si="56"/>
        <v>#N/A</v>
      </c>
      <c r="N218" s="1" t="e">
        <f t="shared" si="57"/>
        <v>#N/A</v>
      </c>
      <c r="O218" s="1" t="e">
        <f t="shared" si="58"/>
        <v>#N/A</v>
      </c>
      <c r="P218" s="130" t="str">
        <f t="shared" si="59"/>
        <v/>
      </c>
      <c r="Q218" s="130" t="str">
        <f t="shared" si="60"/>
        <v/>
      </c>
      <c r="T218" s="131"/>
      <c r="U218" s="131"/>
      <c r="Y218" s="132"/>
    </row>
    <row r="219" spans="2:25">
      <c r="B219" s="24" t="e">
        <f>IF('Consolidação Preventiva'!#REF!="","",'Consolidação Preventiva'!#REF!)</f>
        <v>#REF!</v>
      </c>
      <c r="C219" s="24" t="e">
        <f>'Consolidação Preventiva'!#REF!</f>
        <v>#REF!</v>
      </c>
      <c r="D219" s="128" t="e">
        <f>IF(OR(B219="",C219="50F"),NA(),'Consolidação Preventiva'!#REF!)</f>
        <v>#REF!</v>
      </c>
      <c r="E219" s="4" t="e">
        <f>IF(B219="","",'Consolidação Preventiva'!#REF!)</f>
        <v>#REF!</v>
      </c>
      <c r="F219" s="4" t="e">
        <f>IF(B219="","",'Consolidação Preventiva'!#REF!)</f>
        <v>#REF!</v>
      </c>
      <c r="G219" s="4" t="e">
        <f>IF(B219="","",'Consolidação Preventiva'!#REF!)</f>
        <v>#REF!</v>
      </c>
      <c r="H219" s="4" t="e">
        <f t="shared" si="52"/>
        <v>#REF!</v>
      </c>
      <c r="I219" s="1" t="e">
        <f t="shared" si="53"/>
        <v>#REF!</v>
      </c>
      <c r="J219" s="1" t="e">
        <f t="shared" si="54"/>
        <v>#REF!</v>
      </c>
      <c r="L219" s="130" t="e">
        <f t="shared" si="55"/>
        <v>#REF!</v>
      </c>
      <c r="M219" s="1" t="e">
        <f t="shared" si="56"/>
        <v>#N/A</v>
      </c>
      <c r="N219" s="1" t="e">
        <f t="shared" si="57"/>
        <v>#N/A</v>
      </c>
      <c r="O219" s="1" t="e">
        <f t="shared" si="58"/>
        <v>#N/A</v>
      </c>
      <c r="P219" s="130" t="str">
        <f t="shared" si="59"/>
        <v/>
      </c>
      <c r="Q219" s="130" t="str">
        <f t="shared" si="60"/>
        <v/>
      </c>
      <c r="T219" s="131"/>
      <c r="U219" s="131"/>
      <c r="Y219" s="132"/>
    </row>
    <row r="220" spans="2:25">
      <c r="B220" s="24" t="e">
        <f>IF('Consolidação Preventiva'!#REF!="","",'Consolidação Preventiva'!#REF!)</f>
        <v>#REF!</v>
      </c>
      <c r="C220" s="24" t="e">
        <f>'Consolidação Preventiva'!#REF!</f>
        <v>#REF!</v>
      </c>
      <c r="D220" s="128" t="e">
        <f>IF(OR(B220="",C220="50F"),NA(),'Consolidação Preventiva'!#REF!)</f>
        <v>#REF!</v>
      </c>
      <c r="E220" s="4" t="e">
        <f>IF(B220="","",'Consolidação Preventiva'!#REF!)</f>
        <v>#REF!</v>
      </c>
      <c r="F220" s="4" t="e">
        <f>IF(B220="","",'Consolidação Preventiva'!#REF!)</f>
        <v>#REF!</v>
      </c>
      <c r="G220" s="4" t="e">
        <f>IF(B220="","",'Consolidação Preventiva'!#REF!)</f>
        <v>#REF!</v>
      </c>
      <c r="H220" s="4" t="e">
        <f t="shared" si="52"/>
        <v>#REF!</v>
      </c>
      <c r="I220" s="1" t="e">
        <f t="shared" si="53"/>
        <v>#REF!</v>
      </c>
      <c r="J220" s="1" t="e">
        <f t="shared" si="54"/>
        <v>#REF!</v>
      </c>
      <c r="L220" s="130" t="e">
        <f t="shared" si="55"/>
        <v>#REF!</v>
      </c>
      <c r="M220" s="1" t="e">
        <f t="shared" si="56"/>
        <v>#N/A</v>
      </c>
      <c r="N220" s="1" t="e">
        <f t="shared" si="57"/>
        <v>#N/A</v>
      </c>
      <c r="O220" s="1" t="e">
        <f t="shared" si="58"/>
        <v>#N/A</v>
      </c>
      <c r="P220" s="130" t="str">
        <f t="shared" si="59"/>
        <v/>
      </c>
      <c r="Q220" s="130" t="str">
        <f t="shared" si="60"/>
        <v/>
      </c>
      <c r="T220" s="131"/>
      <c r="U220" s="131"/>
      <c r="Y220" s="132"/>
    </row>
    <row r="221" spans="2:25">
      <c r="B221" s="24" t="e">
        <f>IF('Consolidação Preventiva'!#REF!="","",'Consolidação Preventiva'!#REF!)</f>
        <v>#REF!</v>
      </c>
      <c r="C221" s="24" t="e">
        <f>'Consolidação Preventiva'!#REF!</f>
        <v>#REF!</v>
      </c>
      <c r="D221" s="128" t="e">
        <f>IF(OR(B221="",C221="50F"),NA(),'Consolidação Preventiva'!#REF!)</f>
        <v>#REF!</v>
      </c>
      <c r="E221" s="4" t="e">
        <f>IF(B221="","",'Consolidação Preventiva'!#REF!)</f>
        <v>#REF!</v>
      </c>
      <c r="F221" s="4" t="e">
        <f>IF(B221="","",'Consolidação Preventiva'!#REF!)</f>
        <v>#REF!</v>
      </c>
      <c r="G221" s="4" t="e">
        <f>IF(B221="","",'Consolidação Preventiva'!#REF!)</f>
        <v>#REF!</v>
      </c>
      <c r="H221" s="4" t="e">
        <f t="shared" si="52"/>
        <v>#REF!</v>
      </c>
      <c r="I221" s="1" t="e">
        <f t="shared" si="53"/>
        <v>#REF!</v>
      </c>
      <c r="J221" s="1" t="e">
        <f t="shared" si="54"/>
        <v>#REF!</v>
      </c>
      <c r="L221" s="130" t="e">
        <f t="shared" si="55"/>
        <v>#REF!</v>
      </c>
      <c r="M221" s="1" t="e">
        <f t="shared" si="56"/>
        <v>#N/A</v>
      </c>
      <c r="N221" s="1" t="e">
        <f t="shared" si="57"/>
        <v>#N/A</v>
      </c>
      <c r="O221" s="1" t="e">
        <f t="shared" si="58"/>
        <v>#N/A</v>
      </c>
      <c r="P221" s="130" t="str">
        <f t="shared" si="59"/>
        <v/>
      </c>
      <c r="Q221" s="130" t="str">
        <f t="shared" si="60"/>
        <v/>
      </c>
      <c r="T221" s="131"/>
      <c r="U221" s="131"/>
      <c r="Y221" s="132"/>
    </row>
    <row r="222" spans="2:25">
      <c r="B222" s="24" t="e">
        <f>IF('Consolidação Preventiva'!#REF!="","",'Consolidação Preventiva'!#REF!)</f>
        <v>#REF!</v>
      </c>
      <c r="C222" s="24" t="e">
        <f>'Consolidação Preventiva'!#REF!</f>
        <v>#REF!</v>
      </c>
      <c r="D222" s="128" t="e">
        <f>IF(OR(B222="",C222="50F"),NA(),'Consolidação Preventiva'!#REF!)</f>
        <v>#REF!</v>
      </c>
      <c r="E222" s="4" t="e">
        <f>IF(B222="","",'Consolidação Preventiva'!#REF!)</f>
        <v>#REF!</v>
      </c>
      <c r="F222" s="4" t="e">
        <f>IF(B222="","",'Consolidação Preventiva'!#REF!)</f>
        <v>#REF!</v>
      </c>
      <c r="G222" s="4" t="e">
        <f>IF(B222="","",'Consolidação Preventiva'!#REF!)</f>
        <v>#REF!</v>
      </c>
      <c r="H222" s="4" t="e">
        <f t="shared" si="52"/>
        <v>#REF!</v>
      </c>
      <c r="I222" s="1" t="e">
        <f t="shared" si="53"/>
        <v>#REF!</v>
      </c>
      <c r="J222" s="1" t="e">
        <f t="shared" si="54"/>
        <v>#REF!</v>
      </c>
      <c r="L222" s="130" t="e">
        <f t="shared" si="55"/>
        <v>#REF!</v>
      </c>
      <c r="M222" s="1" t="e">
        <f t="shared" si="56"/>
        <v>#N/A</v>
      </c>
      <c r="N222" s="1" t="e">
        <f t="shared" si="57"/>
        <v>#N/A</v>
      </c>
      <c r="O222" s="1" t="e">
        <f t="shared" si="58"/>
        <v>#N/A</v>
      </c>
      <c r="P222" s="130" t="str">
        <f t="shared" si="59"/>
        <v/>
      </c>
      <c r="Q222" s="130" t="str">
        <f t="shared" si="60"/>
        <v/>
      </c>
      <c r="T222" s="131"/>
      <c r="U222" s="131"/>
      <c r="Y222" s="132"/>
    </row>
    <row r="223" spans="2:25">
      <c r="B223" s="24" t="e">
        <f>IF('Consolidação Preventiva'!#REF!="","",'Consolidação Preventiva'!#REF!)</f>
        <v>#REF!</v>
      </c>
      <c r="C223" s="24" t="e">
        <f>'Consolidação Preventiva'!#REF!</f>
        <v>#REF!</v>
      </c>
      <c r="D223" s="128" t="e">
        <f>IF(OR(B223="",C223="50F"),NA(),'Consolidação Preventiva'!#REF!)</f>
        <v>#REF!</v>
      </c>
      <c r="E223" s="4" t="e">
        <f>IF(B223="","",'Consolidação Preventiva'!#REF!)</f>
        <v>#REF!</v>
      </c>
      <c r="F223" s="4" t="e">
        <f>IF(B223="","",'Consolidação Preventiva'!#REF!)</f>
        <v>#REF!</v>
      </c>
      <c r="G223" s="4" t="e">
        <f>IF(B223="","",'Consolidação Preventiva'!#REF!)</f>
        <v>#REF!</v>
      </c>
      <c r="H223" s="4" t="e">
        <f t="shared" si="52"/>
        <v>#REF!</v>
      </c>
      <c r="I223" s="1" t="e">
        <f t="shared" si="53"/>
        <v>#REF!</v>
      </c>
      <c r="J223" s="1" t="e">
        <f t="shared" si="54"/>
        <v>#REF!</v>
      </c>
      <c r="L223" s="130" t="e">
        <f t="shared" si="55"/>
        <v>#REF!</v>
      </c>
      <c r="M223" s="1" t="e">
        <f t="shared" si="56"/>
        <v>#N/A</v>
      </c>
      <c r="N223" s="1" t="e">
        <f t="shared" si="57"/>
        <v>#N/A</v>
      </c>
      <c r="O223" s="1" t="e">
        <f t="shared" si="58"/>
        <v>#N/A</v>
      </c>
      <c r="P223" s="130" t="str">
        <f t="shared" si="59"/>
        <v/>
      </c>
      <c r="Q223" s="130" t="str">
        <f t="shared" si="60"/>
        <v/>
      </c>
      <c r="T223" s="131"/>
      <c r="U223" s="131"/>
      <c r="Y223" s="132"/>
    </row>
    <row r="224" spans="2:25">
      <c r="B224" s="24" t="str">
        <f>IF('Consolidação Preventiva'!D206="","",'Consolidação Preventiva'!D206)</f>
        <v>CA102</v>
      </c>
      <c r="C224" s="24">
        <f>'Consolidação Preventiva'!E206</f>
        <v>250</v>
      </c>
      <c r="D224" s="128">
        <f>IF(OR(B224="",C224="50F"),NA(),'Consolidação Preventiva'!N206)</f>
        <v>44784</v>
      </c>
      <c r="E224" s="4">
        <f>IF(B224="","",'Consolidação Preventiva'!F206)</f>
        <v>9164</v>
      </c>
      <c r="F224" s="4">
        <f>IF(B224="","",'Consolidação Preventiva'!H206)</f>
        <v>9439</v>
      </c>
      <c r="G224" s="4">
        <f>IF(B224="","",'Consolidação Preventiva'!Q206)</f>
        <v>9398</v>
      </c>
      <c r="H224" s="4">
        <f t="shared" si="52"/>
        <v>234</v>
      </c>
      <c r="I224" s="1">
        <f t="shared" si="53"/>
        <v>225</v>
      </c>
      <c r="J224" s="1">
        <f t="shared" si="54"/>
        <v>275</v>
      </c>
      <c r="L224" s="130">
        <f t="shared" si="55"/>
        <v>44784</v>
      </c>
      <c r="M224" s="1">
        <f t="shared" si="56"/>
        <v>234</v>
      </c>
      <c r="N224" s="1">
        <f t="shared" si="57"/>
        <v>225</v>
      </c>
      <c r="O224" s="1">
        <f t="shared" si="58"/>
        <v>275</v>
      </c>
      <c r="P224" s="130">
        <f t="shared" si="59"/>
        <v>44774</v>
      </c>
      <c r="Q224" s="130" t="str">
        <f t="shared" si="60"/>
        <v>OK</v>
      </c>
      <c r="T224" s="131"/>
      <c r="U224" s="131"/>
      <c r="Y224" s="132"/>
    </row>
    <row r="225" spans="2:25">
      <c r="B225" s="24" t="str">
        <f>IF('Consolidação Preventiva'!D207="","",'Consolidação Preventiva'!D207)</f>
        <v>CA101</v>
      </c>
      <c r="C225" s="24">
        <f>'Consolidação Preventiva'!E207</f>
        <v>500</v>
      </c>
      <c r="D225" s="128">
        <f>IF(OR(B225="",C225="50F"),NA(),'Consolidação Preventiva'!N207)</f>
        <v>44768</v>
      </c>
      <c r="E225" s="4">
        <f>IF(B225="","",'Consolidação Preventiva'!F207)</f>
        <v>9800</v>
      </c>
      <c r="F225" s="4">
        <f>IF(B225="","",'Consolidação Preventiva'!H207)</f>
        <v>10075</v>
      </c>
      <c r="G225" s="4">
        <f>IF(B225="","",'Consolidação Preventiva'!Q207)</f>
        <v>10084</v>
      </c>
      <c r="H225" s="4">
        <f t="shared" si="52"/>
        <v>284</v>
      </c>
      <c r="I225" s="1">
        <f t="shared" si="53"/>
        <v>225</v>
      </c>
      <c r="J225" s="1">
        <f t="shared" si="54"/>
        <v>275</v>
      </c>
      <c r="L225" s="130">
        <f t="shared" si="55"/>
        <v>44768</v>
      </c>
      <c r="M225" s="1">
        <f t="shared" si="56"/>
        <v>284</v>
      </c>
      <c r="N225" s="1">
        <f t="shared" si="57"/>
        <v>225</v>
      </c>
      <c r="O225" s="1">
        <f t="shared" si="58"/>
        <v>275</v>
      </c>
      <c r="P225" s="130">
        <f t="shared" si="59"/>
        <v>44743</v>
      </c>
      <c r="Q225" s="130" t="str">
        <f t="shared" si="60"/>
        <v>NOK</v>
      </c>
      <c r="T225" s="131"/>
      <c r="U225" s="131"/>
      <c r="Y225" s="132"/>
    </row>
    <row r="226" spans="2:25">
      <c r="B226" s="24" t="str">
        <f>IF('Consolidação Preventiva'!D208="","",'Consolidação Preventiva'!D208)</f>
        <v>CA104</v>
      </c>
      <c r="C226" s="24">
        <f>'Consolidação Preventiva'!E208</f>
        <v>2000</v>
      </c>
      <c r="D226" s="128">
        <f>IF(OR(B226="",C226="50F"),NA(),'Consolidação Preventiva'!N208)</f>
        <v>44772</v>
      </c>
      <c r="E226" s="4">
        <f>IF(B226="","",'Consolidação Preventiva'!F208)</f>
        <v>9941</v>
      </c>
      <c r="F226" s="4">
        <f>IF(B226="","",'Consolidação Preventiva'!H208)</f>
        <v>10216</v>
      </c>
      <c r="G226" s="4">
        <f>IF(B226="","",'Consolidação Preventiva'!Q208)</f>
        <v>10188</v>
      </c>
      <c r="H226" s="4">
        <f t="shared" si="52"/>
        <v>247</v>
      </c>
      <c r="I226" s="1">
        <f t="shared" si="53"/>
        <v>225</v>
      </c>
      <c r="J226" s="1">
        <f t="shared" si="54"/>
        <v>275</v>
      </c>
      <c r="L226" s="130">
        <f t="shared" si="55"/>
        <v>44772</v>
      </c>
      <c r="M226" s="1">
        <f t="shared" si="56"/>
        <v>247</v>
      </c>
      <c r="N226" s="1">
        <f t="shared" si="57"/>
        <v>225</v>
      </c>
      <c r="O226" s="1">
        <f t="shared" si="58"/>
        <v>275</v>
      </c>
      <c r="P226" s="130">
        <f t="shared" si="59"/>
        <v>44743</v>
      </c>
      <c r="Q226" s="130" t="str">
        <f t="shared" si="60"/>
        <v>OK</v>
      </c>
      <c r="T226" s="131"/>
      <c r="U226" s="131"/>
      <c r="Y226" s="132"/>
    </row>
    <row r="227" spans="2:25">
      <c r="B227" s="24" t="str">
        <f>IF('Consolidação Preventiva'!D209="","",'Consolidação Preventiva'!D209)</f>
        <v>CA103</v>
      </c>
      <c r="C227" s="24">
        <f>'Consolidação Preventiva'!E209</f>
        <v>500</v>
      </c>
      <c r="D227" s="128">
        <f>IF(OR(B227="",C227="50F"),NA(),'Consolidação Preventiva'!N209)</f>
        <v>44776</v>
      </c>
      <c r="E227" s="4">
        <f>IF(B227="","",'Consolidação Preventiva'!F209)</f>
        <v>10258</v>
      </c>
      <c r="F227" s="4">
        <f>IF(B227="","",'Consolidação Preventiva'!H209)</f>
        <v>10533</v>
      </c>
      <c r="G227" s="4">
        <f>IF(B227="","",'Consolidação Preventiva'!Q209)</f>
        <v>10405</v>
      </c>
      <c r="H227" s="4">
        <f t="shared" si="52"/>
        <v>147</v>
      </c>
      <c r="I227" s="1">
        <f t="shared" si="53"/>
        <v>225</v>
      </c>
      <c r="J227" s="1">
        <f t="shared" si="54"/>
        <v>275</v>
      </c>
      <c r="L227" s="130">
        <f t="shared" si="55"/>
        <v>44776</v>
      </c>
      <c r="M227" s="1">
        <f t="shared" si="56"/>
        <v>147</v>
      </c>
      <c r="N227" s="1">
        <f t="shared" si="57"/>
        <v>225</v>
      </c>
      <c r="O227" s="1">
        <f t="shared" si="58"/>
        <v>275</v>
      </c>
      <c r="P227" s="130">
        <f t="shared" si="59"/>
        <v>44774</v>
      </c>
      <c r="Q227" s="130" t="str">
        <f t="shared" si="60"/>
        <v>NOK</v>
      </c>
      <c r="T227" s="131"/>
      <c r="U227" s="131"/>
      <c r="Y227" s="132"/>
    </row>
    <row r="228" spans="2:25">
      <c r="B228" s="24" t="str">
        <f>IF('Consolidação Preventiva'!D210="","",'Consolidação Preventiva'!D210)</f>
        <v>CA100</v>
      </c>
      <c r="C228" s="24">
        <f>'Consolidação Preventiva'!E210</f>
        <v>250</v>
      </c>
      <c r="D228" s="128">
        <f>IF(OR(B228="",C228="50F"),NA(),'Consolidação Preventiva'!N210)</f>
        <v>44777</v>
      </c>
      <c r="E228" s="4">
        <f>IF(B228="","",'Consolidação Preventiva'!F210)</f>
        <v>10500</v>
      </c>
      <c r="F228" s="4">
        <f>IF(B228="","",'Consolidação Preventiva'!H210)</f>
        <v>10775</v>
      </c>
      <c r="G228" s="4">
        <f>IF(B228="","",'Consolidação Preventiva'!Q210)</f>
        <v>10782</v>
      </c>
      <c r="H228" s="4">
        <f t="shared" si="52"/>
        <v>282</v>
      </c>
      <c r="I228" s="1">
        <f t="shared" si="53"/>
        <v>225</v>
      </c>
      <c r="J228" s="1">
        <f t="shared" si="54"/>
        <v>275</v>
      </c>
      <c r="L228" s="130">
        <f t="shared" si="55"/>
        <v>44777</v>
      </c>
      <c r="M228" s="1">
        <f t="shared" si="56"/>
        <v>282</v>
      </c>
      <c r="N228" s="1">
        <f t="shared" si="57"/>
        <v>225</v>
      </c>
      <c r="O228" s="1">
        <f t="shared" si="58"/>
        <v>275</v>
      </c>
      <c r="P228" s="130">
        <f t="shared" si="59"/>
        <v>44774</v>
      </c>
      <c r="Q228" s="130" t="str">
        <f t="shared" si="60"/>
        <v>NOK</v>
      </c>
      <c r="T228" s="131"/>
      <c r="U228" s="131"/>
      <c r="Y228" s="132"/>
    </row>
    <row r="229" spans="2:25">
      <c r="B229" s="24" t="str">
        <f>IF('Consolidação Preventiva'!D211="","",'Consolidação Preventiva'!D211)</f>
        <v>CA101</v>
      </c>
      <c r="C229" s="24">
        <f>'Consolidação Preventiva'!E211</f>
        <v>250</v>
      </c>
      <c r="D229" s="128">
        <f>IF(OR(B229="",C229="50F"),NA(),'Consolidação Preventiva'!N211)</f>
        <v>44781</v>
      </c>
      <c r="E229" s="4">
        <f>IF(B229="","",'Consolidação Preventiva'!F211)</f>
        <v>10084</v>
      </c>
      <c r="F229" s="4">
        <f>IF(B229="","",'Consolidação Preventiva'!H211)</f>
        <v>10359</v>
      </c>
      <c r="G229" s="4">
        <f>IF(B229="","",'Consolidação Preventiva'!Q211)</f>
        <v>10232</v>
      </c>
      <c r="H229" s="4">
        <f t="shared" si="52"/>
        <v>148</v>
      </c>
      <c r="I229" s="1">
        <f t="shared" si="53"/>
        <v>225</v>
      </c>
      <c r="J229" s="1">
        <f t="shared" si="54"/>
        <v>275</v>
      </c>
      <c r="L229" s="130">
        <f t="shared" si="55"/>
        <v>44781</v>
      </c>
      <c r="M229" s="1">
        <f t="shared" si="56"/>
        <v>148</v>
      </c>
      <c r="N229" s="1">
        <f t="shared" si="57"/>
        <v>225</v>
      </c>
      <c r="O229" s="1">
        <f t="shared" si="58"/>
        <v>275</v>
      </c>
      <c r="P229" s="130">
        <f t="shared" si="59"/>
        <v>44774</v>
      </c>
      <c r="Q229" s="130" t="str">
        <f t="shared" si="60"/>
        <v>NOK</v>
      </c>
      <c r="T229" s="131"/>
      <c r="U229" s="131"/>
      <c r="Y229" s="132"/>
    </row>
    <row r="230" spans="2:25">
      <c r="B230" s="24" t="str">
        <f>IF('Consolidação Preventiva'!D212="","",'Consolidação Preventiva'!D212)</f>
        <v>CA102</v>
      </c>
      <c r="C230" s="24">
        <f>'Consolidação Preventiva'!E212</f>
        <v>2000</v>
      </c>
      <c r="D230" s="128">
        <f>IF(OR(B230="",C230="50F"),NA(),'Consolidação Preventiva'!N212)</f>
        <v>44798</v>
      </c>
      <c r="E230" s="4">
        <f>IF(B230="","",'Consolidação Preventiva'!F212)</f>
        <v>9398</v>
      </c>
      <c r="F230" s="4">
        <f>IF(B230="","",'Consolidação Preventiva'!H212)</f>
        <v>9673</v>
      </c>
      <c r="G230" s="4">
        <f>IF(B230="","",'Consolidação Preventiva'!Q212)</f>
        <v>9707</v>
      </c>
      <c r="H230" s="4">
        <f t="shared" si="52"/>
        <v>309</v>
      </c>
      <c r="I230" s="1">
        <f t="shared" si="53"/>
        <v>225</v>
      </c>
      <c r="J230" s="1">
        <f t="shared" si="54"/>
        <v>275</v>
      </c>
      <c r="L230" s="130">
        <f t="shared" si="55"/>
        <v>44798</v>
      </c>
      <c r="M230" s="1">
        <f t="shared" si="56"/>
        <v>309</v>
      </c>
      <c r="N230" s="1">
        <f t="shared" si="57"/>
        <v>225</v>
      </c>
      <c r="O230" s="1">
        <f t="shared" si="58"/>
        <v>275</v>
      </c>
      <c r="P230" s="130">
        <f t="shared" si="59"/>
        <v>44774</v>
      </c>
      <c r="Q230" s="130" t="str">
        <f t="shared" si="60"/>
        <v>NOK</v>
      </c>
      <c r="T230" s="131"/>
      <c r="U230" s="131"/>
      <c r="Y230" s="132"/>
    </row>
    <row r="231" spans="2:25">
      <c r="B231" s="24" t="str">
        <f>IF('Consolidação Preventiva'!D213="","",'Consolidação Preventiva'!D213)</f>
        <v>CA103</v>
      </c>
      <c r="C231" s="24">
        <f>'Consolidação Preventiva'!E213</f>
        <v>250</v>
      </c>
      <c r="D231" s="128">
        <f>IF(OR(B231="",C231="50F"),NA(),'Consolidação Preventiva'!N213)</f>
        <v>44791</v>
      </c>
      <c r="E231" s="4">
        <f>IF(B231="","",'Consolidação Preventiva'!F213)</f>
        <v>10405</v>
      </c>
      <c r="F231" s="4">
        <f>IF(B231="","",'Consolidação Preventiva'!H213)</f>
        <v>10680</v>
      </c>
      <c r="G231" s="4">
        <f>IF(B231="","",'Consolidação Preventiva'!Q213)</f>
        <v>10673</v>
      </c>
      <c r="H231" s="4">
        <f t="shared" si="52"/>
        <v>268</v>
      </c>
      <c r="I231" s="1">
        <f t="shared" si="53"/>
        <v>225</v>
      </c>
      <c r="J231" s="1">
        <f t="shared" si="54"/>
        <v>275</v>
      </c>
      <c r="L231" s="130">
        <f t="shared" si="55"/>
        <v>44791</v>
      </c>
      <c r="M231" s="1">
        <f t="shared" si="56"/>
        <v>268</v>
      </c>
      <c r="N231" s="1">
        <f t="shared" si="57"/>
        <v>225</v>
      </c>
      <c r="O231" s="1">
        <f t="shared" si="58"/>
        <v>275</v>
      </c>
      <c r="P231" s="130">
        <f t="shared" si="59"/>
        <v>44774</v>
      </c>
      <c r="Q231" s="130" t="str">
        <f t="shared" si="60"/>
        <v>OK</v>
      </c>
      <c r="T231" s="131"/>
      <c r="U231" s="131"/>
      <c r="Y231" s="132"/>
    </row>
    <row r="232" spans="2:25">
      <c r="B232" s="24" t="str">
        <f>IF('Consolidação Preventiva'!D214="","",'Consolidação Preventiva'!D214)</f>
        <v>CA100</v>
      </c>
      <c r="C232" s="24">
        <f>'Consolidação Preventiva'!E214</f>
        <v>1000</v>
      </c>
      <c r="D232" s="128">
        <f>IF(OR(B232="",C232="50F"),NA(),'Consolidação Preventiva'!N214)</f>
        <v>44792</v>
      </c>
      <c r="E232" s="4">
        <f>IF(B232="","",'Consolidação Preventiva'!F214)</f>
        <v>10782</v>
      </c>
      <c r="F232" s="4">
        <f>IF(B232="","",'Consolidação Preventiva'!H214)</f>
        <v>11057</v>
      </c>
      <c r="G232" s="4">
        <f>IF(B232="","",'Consolidação Preventiva'!Q214)</f>
        <v>11003</v>
      </c>
      <c r="H232" s="4">
        <f t="shared" si="52"/>
        <v>221</v>
      </c>
      <c r="I232" s="1">
        <f t="shared" si="53"/>
        <v>225</v>
      </c>
      <c r="J232" s="1">
        <f t="shared" si="54"/>
        <v>275</v>
      </c>
      <c r="L232" s="130">
        <f t="shared" si="55"/>
        <v>44792</v>
      </c>
      <c r="M232" s="1">
        <f t="shared" si="56"/>
        <v>221</v>
      </c>
      <c r="N232" s="1">
        <f t="shared" si="57"/>
        <v>225</v>
      </c>
      <c r="O232" s="1">
        <f t="shared" si="58"/>
        <v>275</v>
      </c>
      <c r="P232" s="130">
        <f t="shared" si="59"/>
        <v>44774</v>
      </c>
      <c r="Q232" s="130" t="str">
        <f t="shared" si="60"/>
        <v>NOK</v>
      </c>
      <c r="T232" s="131"/>
      <c r="U232" s="131"/>
      <c r="Y232" s="132"/>
    </row>
    <row r="233" spans="2:25">
      <c r="B233" s="24" t="str">
        <f>IF('Consolidação Preventiva'!D215="","",'Consolidação Preventiva'!D215)</f>
        <v>CA104</v>
      </c>
      <c r="C233" s="24">
        <f>'Consolidação Preventiva'!E215</f>
        <v>250</v>
      </c>
      <c r="D233" s="128">
        <f>IF(OR(B233="",C233="50F"),NA(),'Consolidação Preventiva'!N215)</f>
        <v>44792</v>
      </c>
      <c r="E233" s="4">
        <f>IF(B233="","",'Consolidação Preventiva'!F215)</f>
        <v>10188</v>
      </c>
      <c r="F233" s="4">
        <f>IF(B233="","",'Consolidação Preventiva'!H215)</f>
        <v>10463</v>
      </c>
      <c r="G233" s="4">
        <f>IF(B233="","",'Consolidação Preventiva'!Q215)</f>
        <v>10254</v>
      </c>
      <c r="H233" s="4">
        <f t="shared" si="52"/>
        <v>66</v>
      </c>
      <c r="I233" s="1">
        <f t="shared" si="53"/>
        <v>225</v>
      </c>
      <c r="J233" s="1">
        <f t="shared" si="54"/>
        <v>275</v>
      </c>
      <c r="L233" s="130">
        <f t="shared" si="55"/>
        <v>44792</v>
      </c>
      <c r="M233" s="1">
        <f t="shared" si="56"/>
        <v>66</v>
      </c>
      <c r="N233" s="1">
        <f t="shared" si="57"/>
        <v>225</v>
      </c>
      <c r="O233" s="1">
        <f t="shared" si="58"/>
        <v>275</v>
      </c>
      <c r="P233" s="130">
        <f t="shared" si="59"/>
        <v>44774</v>
      </c>
      <c r="Q233" s="130" t="str">
        <f t="shared" si="60"/>
        <v>NOK</v>
      </c>
      <c r="T233" s="131"/>
      <c r="U233" s="131"/>
      <c r="Y233" s="132"/>
    </row>
    <row r="234" spans="2:25">
      <c r="B234" s="24" t="str">
        <f>IF('Consolidação Preventiva'!D216="","",'Consolidação Preventiva'!D216)</f>
        <v>CA102</v>
      </c>
      <c r="C234" s="24">
        <f>'Consolidação Preventiva'!E216</f>
        <v>250</v>
      </c>
      <c r="D234" s="128">
        <f>IF(OR(B234="",C234="50F"),NA(),'Consolidação Preventiva'!N216)</f>
        <v>44813</v>
      </c>
      <c r="E234" s="4">
        <f>IF(B234="","",'Consolidação Preventiva'!F216)</f>
        <v>9707</v>
      </c>
      <c r="F234" s="4">
        <f>IF(B234="","",'Consolidação Preventiva'!H216)</f>
        <v>9982</v>
      </c>
      <c r="G234" s="4">
        <f>IF(B234="","",'Consolidação Preventiva'!Q216)</f>
        <v>9900</v>
      </c>
      <c r="H234" s="4">
        <f t="shared" si="52"/>
        <v>193</v>
      </c>
      <c r="I234" s="1">
        <f t="shared" si="53"/>
        <v>225</v>
      </c>
      <c r="J234" s="1">
        <f t="shared" si="54"/>
        <v>275</v>
      </c>
      <c r="L234" s="130">
        <f t="shared" si="55"/>
        <v>44813</v>
      </c>
      <c r="M234" s="1">
        <f t="shared" si="56"/>
        <v>193</v>
      </c>
      <c r="N234" s="1">
        <f t="shared" si="57"/>
        <v>225</v>
      </c>
      <c r="O234" s="1">
        <f t="shared" si="58"/>
        <v>275</v>
      </c>
      <c r="P234" s="130">
        <f t="shared" si="59"/>
        <v>44805</v>
      </c>
      <c r="Q234" s="130" t="str">
        <f t="shared" si="60"/>
        <v>NOK</v>
      </c>
      <c r="T234" s="131"/>
      <c r="U234" s="131"/>
      <c r="Y234" s="132"/>
    </row>
    <row r="235" spans="2:25">
      <c r="B235" s="24" t="str">
        <f>IF('Consolidação Preventiva'!D217="","",'Consolidação Preventiva'!D217)</f>
        <v>CA100</v>
      </c>
      <c r="C235" s="24">
        <f>'Consolidação Preventiva'!E217</f>
        <v>250</v>
      </c>
      <c r="D235" s="128">
        <f>IF(OR(B235="",C235="50F"),NA(),'Consolidação Preventiva'!N217)</f>
        <v>44806</v>
      </c>
      <c r="E235" s="4">
        <f>IF(B235="","",'Consolidação Preventiva'!F217)</f>
        <v>11003</v>
      </c>
      <c r="F235" s="4">
        <f>IF(B235="","",'Consolidação Preventiva'!H217)</f>
        <v>11278</v>
      </c>
      <c r="G235" s="4">
        <f>IF(B235="","",'Consolidação Preventiva'!Q217)</f>
        <v>11248</v>
      </c>
      <c r="H235" s="4">
        <f t="shared" si="52"/>
        <v>245</v>
      </c>
      <c r="I235" s="1">
        <f t="shared" si="53"/>
        <v>225</v>
      </c>
      <c r="J235" s="1">
        <f t="shared" si="54"/>
        <v>275</v>
      </c>
      <c r="L235" s="130">
        <f t="shared" si="55"/>
        <v>44806</v>
      </c>
      <c r="M235" s="1">
        <f t="shared" si="56"/>
        <v>245</v>
      </c>
      <c r="N235" s="1">
        <f t="shared" si="57"/>
        <v>225</v>
      </c>
      <c r="O235" s="1">
        <f t="shared" si="58"/>
        <v>275</v>
      </c>
      <c r="P235" s="130">
        <f t="shared" si="59"/>
        <v>44805</v>
      </c>
      <c r="Q235" s="130" t="str">
        <f t="shared" si="60"/>
        <v>OK</v>
      </c>
      <c r="T235" s="131"/>
      <c r="U235" s="131"/>
      <c r="Y235" s="132"/>
    </row>
    <row r="236" spans="2:25">
      <c r="B236" s="24" t="str">
        <f>IF('Consolidação Preventiva'!D218="","",'Consolidação Preventiva'!D218)</f>
        <v>CA103</v>
      </c>
      <c r="C236" s="24">
        <f>'Consolidação Preventiva'!E218</f>
        <v>1000</v>
      </c>
      <c r="D236" s="128">
        <f>IF(OR(B236="",C236="50F"),NA(),'Consolidação Preventiva'!N218)</f>
        <v>44808</v>
      </c>
      <c r="E236" s="4">
        <f>IF(B236="","",'Consolidação Preventiva'!F218)</f>
        <v>10673</v>
      </c>
      <c r="F236" s="4">
        <f>IF(B236="","",'Consolidação Preventiva'!H218)</f>
        <v>10948</v>
      </c>
      <c r="G236" s="4">
        <f>IF(B236="","",'Consolidação Preventiva'!Q218)</f>
        <v>10982</v>
      </c>
      <c r="H236" s="4">
        <f t="shared" si="52"/>
        <v>309</v>
      </c>
      <c r="I236" s="1">
        <f t="shared" si="53"/>
        <v>225</v>
      </c>
      <c r="J236" s="1">
        <f t="shared" si="54"/>
        <v>275</v>
      </c>
      <c r="L236" s="130">
        <f t="shared" si="55"/>
        <v>44808</v>
      </c>
      <c r="M236" s="1">
        <f t="shared" si="56"/>
        <v>309</v>
      </c>
      <c r="N236" s="1">
        <f t="shared" si="57"/>
        <v>225</v>
      </c>
      <c r="O236" s="1">
        <f t="shared" si="58"/>
        <v>275</v>
      </c>
      <c r="P236" s="130">
        <f t="shared" si="59"/>
        <v>44805</v>
      </c>
      <c r="Q236" s="130" t="str">
        <f t="shared" si="60"/>
        <v>NOK</v>
      </c>
      <c r="T236" s="131"/>
      <c r="U236" s="131"/>
      <c r="Y236" s="132"/>
    </row>
    <row r="237" spans="2:25">
      <c r="B237" s="24" t="str">
        <f>IF('Consolidação Preventiva'!D219="","",'Consolidação Preventiva'!D219)</f>
        <v>CA101</v>
      </c>
      <c r="C237" s="24">
        <f>'Consolidação Preventiva'!E219</f>
        <v>1000</v>
      </c>
      <c r="D237" s="128">
        <f>IF(OR(B237="",C237="50F"),NA(),'Consolidação Preventiva'!N219)</f>
        <v>44811</v>
      </c>
      <c r="E237" s="4">
        <f>IF(B237="","",'Consolidação Preventiva'!F219)</f>
        <v>10232</v>
      </c>
      <c r="F237" s="4">
        <f>IF(B237="","",'Consolidação Preventiva'!H219)</f>
        <v>10507</v>
      </c>
      <c r="G237" s="4">
        <f>IF(B237="","",'Consolidação Preventiva'!Q219)</f>
        <v>10574</v>
      </c>
      <c r="H237" s="4">
        <f t="shared" si="52"/>
        <v>342</v>
      </c>
      <c r="I237" s="1">
        <f t="shared" si="53"/>
        <v>225</v>
      </c>
      <c r="J237" s="1">
        <f t="shared" si="54"/>
        <v>275</v>
      </c>
      <c r="L237" s="130">
        <f t="shared" si="55"/>
        <v>44811</v>
      </c>
      <c r="M237" s="1">
        <f t="shared" si="56"/>
        <v>342</v>
      </c>
      <c r="N237" s="1">
        <f t="shared" si="57"/>
        <v>225</v>
      </c>
      <c r="O237" s="1">
        <f t="shared" si="58"/>
        <v>275</v>
      </c>
      <c r="P237" s="130">
        <f t="shared" si="59"/>
        <v>44805</v>
      </c>
      <c r="Q237" s="130" t="str">
        <f t="shared" si="60"/>
        <v>NOK</v>
      </c>
      <c r="T237" s="131"/>
      <c r="U237" s="131"/>
      <c r="Y237" s="132"/>
    </row>
    <row r="238" spans="2:25">
      <c r="B238" s="24" t="str">
        <f>IF('Consolidação Preventiva'!D220="","",'Consolidação Preventiva'!D220)</f>
        <v>CA101</v>
      </c>
      <c r="C238" s="24">
        <f>'Consolidação Preventiva'!E220</f>
        <v>250</v>
      </c>
      <c r="D238" s="128">
        <f>IF(OR(B238="",C238="50F"),NA(),'Consolidação Preventiva'!N220)</f>
        <v>44813</v>
      </c>
      <c r="E238" s="4">
        <f>IF(B238="","",'Consolidação Preventiva'!F220)</f>
        <v>10574</v>
      </c>
      <c r="F238" s="4">
        <f>IF(B238="","",'Consolidação Preventiva'!H220)</f>
        <v>10849</v>
      </c>
      <c r="G238" s="4">
        <f>IF(B238="","",'Consolidação Preventiva'!Q220)</f>
        <v>10594</v>
      </c>
      <c r="H238" s="4">
        <f t="shared" si="52"/>
        <v>20</v>
      </c>
      <c r="I238" s="1">
        <f t="shared" si="53"/>
        <v>225</v>
      </c>
      <c r="J238" s="1">
        <f t="shared" si="54"/>
        <v>275</v>
      </c>
      <c r="L238" s="130">
        <f t="shared" si="55"/>
        <v>44813</v>
      </c>
      <c r="M238" s="1">
        <f t="shared" si="56"/>
        <v>20</v>
      </c>
      <c r="N238" s="1">
        <f t="shared" si="57"/>
        <v>225</v>
      </c>
      <c r="O238" s="1">
        <f t="shared" si="58"/>
        <v>275</v>
      </c>
      <c r="P238" s="130">
        <f t="shared" si="59"/>
        <v>44805</v>
      </c>
      <c r="Q238" s="130" t="str">
        <f t="shared" si="60"/>
        <v>NOK</v>
      </c>
      <c r="T238" s="131"/>
      <c r="U238" s="131"/>
      <c r="Y238" s="132"/>
    </row>
    <row r="239" spans="2:25">
      <c r="B239" s="24" t="str">
        <f>IF('Consolidação Preventiva'!D221="","",'Consolidação Preventiva'!D221)</f>
        <v>CA102</v>
      </c>
      <c r="C239" s="24">
        <f>'Consolidação Preventiva'!E221</f>
        <v>500</v>
      </c>
      <c r="D239" s="128">
        <f>IF(OR(B239="",C239="50F"),NA(),'Consolidação Preventiva'!N221)</f>
        <v>44830</v>
      </c>
      <c r="E239" s="4">
        <f>IF(B239="","",'Consolidação Preventiva'!F221)</f>
        <v>9900</v>
      </c>
      <c r="F239" s="4">
        <f>IF(B239="","",'Consolidação Preventiva'!H221)</f>
        <v>10175</v>
      </c>
      <c r="G239" s="4">
        <f>IF(B239="","",'Consolidação Preventiva'!Q221)</f>
        <v>10151</v>
      </c>
      <c r="H239" s="4">
        <f t="shared" si="52"/>
        <v>251</v>
      </c>
      <c r="I239" s="1">
        <f t="shared" si="53"/>
        <v>225</v>
      </c>
      <c r="J239" s="1">
        <f t="shared" si="54"/>
        <v>275</v>
      </c>
      <c r="L239" s="130">
        <f t="shared" si="55"/>
        <v>44830</v>
      </c>
      <c r="M239" s="1">
        <f t="shared" si="56"/>
        <v>251</v>
      </c>
      <c r="N239" s="1">
        <f t="shared" si="57"/>
        <v>225</v>
      </c>
      <c r="O239" s="1">
        <f t="shared" si="58"/>
        <v>275</v>
      </c>
      <c r="P239" s="130">
        <f t="shared" si="59"/>
        <v>44805</v>
      </c>
      <c r="Q239" s="130" t="str">
        <f t="shared" si="60"/>
        <v>OK</v>
      </c>
      <c r="T239" s="131"/>
      <c r="U239" s="131"/>
      <c r="Y239" s="132"/>
    </row>
    <row r="240" spans="2:25">
      <c r="B240" s="24" t="str">
        <f>IF('Consolidação Preventiva'!D222="","",'Consolidação Preventiva'!D222)</f>
        <v>CA104</v>
      </c>
      <c r="C240" s="24">
        <f>'Consolidação Preventiva'!E222</f>
        <v>500</v>
      </c>
      <c r="D240" s="128">
        <f>IF(OR(B240="",C240="50F"),NA(),'Consolidação Preventiva'!N222)</f>
        <v>44816</v>
      </c>
      <c r="E240" s="4">
        <f>IF(B240="","",'Consolidação Preventiva'!F222)</f>
        <v>10254</v>
      </c>
      <c r="F240" s="4">
        <f>IF(B240="","",'Consolidação Preventiva'!H222)</f>
        <v>10529</v>
      </c>
      <c r="G240" s="4">
        <f>IF(B240="","",'Consolidação Preventiva'!Q222)</f>
        <v>10664</v>
      </c>
      <c r="H240" s="4">
        <f t="shared" si="52"/>
        <v>410</v>
      </c>
      <c r="I240" s="1">
        <f t="shared" si="53"/>
        <v>225</v>
      </c>
      <c r="J240" s="1">
        <f t="shared" si="54"/>
        <v>275</v>
      </c>
      <c r="L240" s="130">
        <f t="shared" si="55"/>
        <v>44816</v>
      </c>
      <c r="M240" s="1">
        <f t="shared" si="56"/>
        <v>410</v>
      </c>
      <c r="N240" s="1">
        <f t="shared" si="57"/>
        <v>225</v>
      </c>
      <c r="O240" s="1">
        <f t="shared" si="58"/>
        <v>275</v>
      </c>
      <c r="P240" s="130">
        <f t="shared" si="59"/>
        <v>44805</v>
      </c>
      <c r="Q240" s="130" t="str">
        <f t="shared" si="60"/>
        <v>NOK</v>
      </c>
      <c r="T240" s="131"/>
      <c r="U240" s="131"/>
      <c r="Y240" s="132"/>
    </row>
    <row r="241" spans="2:25">
      <c r="B241" s="24" t="str">
        <f>IF('Consolidação Preventiva'!D223="","",'Consolidação Preventiva'!D223)</f>
        <v>CA100</v>
      </c>
      <c r="C241" s="24">
        <f>'Consolidação Preventiva'!E223</f>
        <v>500</v>
      </c>
      <c r="D241" s="128">
        <f>IF(OR(B241="",C241="50F"),NA(),'Consolidação Preventiva'!N223)</f>
        <v>44820</v>
      </c>
      <c r="E241" s="4">
        <f>IF(B241="","",'Consolidação Preventiva'!F223)</f>
        <v>11248</v>
      </c>
      <c r="F241" s="4">
        <f>IF(B241="","",'Consolidação Preventiva'!H223)</f>
        <v>11523</v>
      </c>
      <c r="G241" s="4">
        <f>IF(B241="","",'Consolidação Preventiva'!Q223)</f>
        <v>11490</v>
      </c>
      <c r="H241" s="4">
        <f t="shared" si="52"/>
        <v>242</v>
      </c>
      <c r="I241" s="1">
        <f t="shared" si="53"/>
        <v>225</v>
      </c>
      <c r="J241" s="1">
        <f t="shared" si="54"/>
        <v>275</v>
      </c>
      <c r="L241" s="130">
        <f t="shared" si="55"/>
        <v>44820</v>
      </c>
      <c r="M241" s="1">
        <f t="shared" si="56"/>
        <v>242</v>
      </c>
      <c r="N241" s="1">
        <f t="shared" si="57"/>
        <v>225</v>
      </c>
      <c r="O241" s="1">
        <f t="shared" si="58"/>
        <v>275</v>
      </c>
      <c r="P241" s="130">
        <f t="shared" si="59"/>
        <v>44805</v>
      </c>
      <c r="Q241" s="130" t="str">
        <f t="shared" si="60"/>
        <v>OK</v>
      </c>
      <c r="T241" s="131"/>
      <c r="U241" s="131"/>
      <c r="Y241" s="132"/>
    </row>
    <row r="242" spans="2:25">
      <c r="B242" s="24" t="str">
        <f>IF('Consolidação Preventiva'!D224="","",'Consolidação Preventiva'!D224)</f>
        <v>CA103</v>
      </c>
      <c r="C242" s="24">
        <f>'Consolidação Preventiva'!E224</f>
        <v>250</v>
      </c>
      <c r="D242" s="128">
        <f>IF(OR(B242="",C242="50F"),NA(),'Consolidação Preventiva'!N224)</f>
        <v>44821</v>
      </c>
      <c r="E242" s="4">
        <f>IF(B242="","",'Consolidação Preventiva'!F224)</f>
        <v>10982</v>
      </c>
      <c r="F242" s="4">
        <f>IF(B242="","",'Consolidação Preventiva'!H224)</f>
        <v>11257</v>
      </c>
      <c r="G242" s="4">
        <f>IF(B242="","",'Consolidação Preventiva'!Q224)</f>
        <v>11195</v>
      </c>
      <c r="H242" s="4">
        <f t="shared" si="52"/>
        <v>213</v>
      </c>
      <c r="I242" s="1">
        <f t="shared" si="53"/>
        <v>225</v>
      </c>
      <c r="J242" s="1">
        <f t="shared" si="54"/>
        <v>275</v>
      </c>
      <c r="L242" s="130">
        <f t="shared" si="55"/>
        <v>44821</v>
      </c>
      <c r="M242" s="1">
        <f t="shared" si="56"/>
        <v>213</v>
      </c>
      <c r="N242" s="1">
        <f t="shared" si="57"/>
        <v>225</v>
      </c>
      <c r="O242" s="1">
        <f t="shared" si="58"/>
        <v>275</v>
      </c>
      <c r="P242" s="130">
        <f t="shared" si="59"/>
        <v>44805</v>
      </c>
      <c r="Q242" s="130" t="str">
        <f t="shared" si="60"/>
        <v>NOK</v>
      </c>
      <c r="T242" s="131"/>
      <c r="U242" s="131"/>
      <c r="Y242" s="132"/>
    </row>
    <row r="243" spans="2:25">
      <c r="B243" s="24" t="str">
        <f>IF('Consolidação Preventiva'!D225="","",'Consolidação Preventiva'!D225)</f>
        <v>CA104</v>
      </c>
      <c r="C243" s="24">
        <f>'Consolidação Preventiva'!E225</f>
        <v>250</v>
      </c>
      <c r="D243" s="128">
        <f>IF(OR(B243="",C243="50F"),NA(),'Consolidação Preventiva'!N225)</f>
        <v>44829</v>
      </c>
      <c r="E243" s="4">
        <f>IF(B243="","",'Consolidação Preventiva'!F225)</f>
        <v>10664</v>
      </c>
      <c r="F243" s="4">
        <f>IF(B243="","",'Consolidação Preventiva'!H225)</f>
        <v>10939</v>
      </c>
      <c r="G243" s="4">
        <f>IF(B243="","",'Consolidação Preventiva'!Q225)</f>
        <v>10843</v>
      </c>
      <c r="H243" s="4">
        <f t="shared" si="52"/>
        <v>179</v>
      </c>
      <c r="I243" s="1">
        <f t="shared" si="53"/>
        <v>225</v>
      </c>
      <c r="J243" s="1">
        <f t="shared" si="54"/>
        <v>275</v>
      </c>
      <c r="L243" s="130">
        <f t="shared" si="55"/>
        <v>44829</v>
      </c>
      <c r="M243" s="1">
        <f t="shared" si="56"/>
        <v>179</v>
      </c>
      <c r="N243" s="1">
        <f t="shared" si="57"/>
        <v>225</v>
      </c>
      <c r="O243" s="1">
        <f t="shared" si="58"/>
        <v>275</v>
      </c>
      <c r="P243" s="130">
        <f t="shared" si="59"/>
        <v>44805</v>
      </c>
      <c r="Q243" s="130" t="str">
        <f t="shared" si="60"/>
        <v>NOK</v>
      </c>
      <c r="T243" s="131"/>
      <c r="U243" s="131"/>
      <c r="Y243" s="132"/>
    </row>
    <row r="244" spans="2:25">
      <c r="B244" s="24" t="str">
        <f>IF('Consolidação Preventiva'!D226="","",'Consolidação Preventiva'!D226)</f>
        <v>CA102</v>
      </c>
      <c r="C244" s="24">
        <f>'Consolidação Preventiva'!E226</f>
        <v>250</v>
      </c>
      <c r="D244" s="128">
        <f>IF(OR(B244="",C244="50F"),NA(),'Consolidação Preventiva'!N226)</f>
        <v>44845</v>
      </c>
      <c r="E244" s="4">
        <f>IF(B244="","",'Consolidação Preventiva'!F226)</f>
        <v>10151</v>
      </c>
      <c r="F244" s="4">
        <f>IF(B244="","",'Consolidação Preventiva'!H226)</f>
        <v>10426</v>
      </c>
      <c r="G244" s="4">
        <f>IF(B244="","",'Consolidação Preventiva'!Q226)</f>
        <v>10437</v>
      </c>
      <c r="H244" s="4">
        <f t="shared" si="52"/>
        <v>286</v>
      </c>
      <c r="I244" s="1">
        <f t="shared" si="53"/>
        <v>225</v>
      </c>
      <c r="J244" s="1">
        <f t="shared" si="54"/>
        <v>275</v>
      </c>
      <c r="L244" s="130">
        <f t="shared" si="55"/>
        <v>44845</v>
      </c>
      <c r="M244" s="1">
        <f t="shared" si="56"/>
        <v>286</v>
      </c>
      <c r="N244" s="1">
        <f t="shared" si="57"/>
        <v>225</v>
      </c>
      <c r="O244" s="1">
        <f t="shared" si="58"/>
        <v>275</v>
      </c>
      <c r="P244" s="130">
        <f t="shared" si="59"/>
        <v>44835</v>
      </c>
      <c r="Q244" s="130" t="str">
        <f t="shared" si="60"/>
        <v>NOK</v>
      </c>
      <c r="T244" s="131"/>
      <c r="U244" s="131"/>
      <c r="Y244" s="132"/>
    </row>
    <row r="245" spans="2:25">
      <c r="B245" s="24" t="str">
        <f>IF('Consolidação Preventiva'!D227="","",'Consolidação Preventiva'!D227)</f>
        <v>CA103</v>
      </c>
      <c r="C245" s="24">
        <f>'Consolidação Preventiva'!E227</f>
        <v>500</v>
      </c>
      <c r="D245" s="128">
        <f>IF(OR(B245="",C245="50F"),NA(),'Consolidação Preventiva'!N227)</f>
        <v>44831</v>
      </c>
      <c r="E245" s="4">
        <f>IF(B245="","",'Consolidação Preventiva'!F227)</f>
        <v>11195</v>
      </c>
      <c r="F245" s="4">
        <f>IF(B245="","",'Consolidação Preventiva'!H227)</f>
        <v>11470</v>
      </c>
      <c r="G245" s="4">
        <f>IF(B245="","",'Consolidação Preventiva'!Q227)</f>
        <v>11376</v>
      </c>
      <c r="H245" s="4">
        <f t="shared" si="52"/>
        <v>181</v>
      </c>
      <c r="I245" s="1">
        <f t="shared" si="53"/>
        <v>225</v>
      </c>
      <c r="J245" s="1">
        <f t="shared" si="54"/>
        <v>275</v>
      </c>
      <c r="L245" s="130">
        <f t="shared" si="55"/>
        <v>44831</v>
      </c>
      <c r="M245" s="1">
        <f t="shared" si="56"/>
        <v>181</v>
      </c>
      <c r="N245" s="1">
        <f t="shared" si="57"/>
        <v>225</v>
      </c>
      <c r="O245" s="1">
        <f t="shared" si="58"/>
        <v>275</v>
      </c>
      <c r="P245" s="130">
        <f t="shared" si="59"/>
        <v>44805</v>
      </c>
      <c r="Q245" s="130" t="str">
        <f t="shared" si="60"/>
        <v>NOK</v>
      </c>
      <c r="T245" s="131"/>
      <c r="U245" s="131"/>
      <c r="Y245" s="132"/>
    </row>
    <row r="246" spans="2:25">
      <c r="B246" s="24" t="str">
        <f>IF('Consolidação Preventiva'!D228="","",'Consolidação Preventiva'!D228)</f>
        <v>CA100</v>
      </c>
      <c r="C246" s="24">
        <f>'Consolidação Preventiva'!E228</f>
        <v>250</v>
      </c>
      <c r="D246" s="128">
        <f>IF(OR(B246="",C246="50F"),NA(),'Consolidação Preventiva'!N228)</f>
        <v>44832</v>
      </c>
      <c r="E246" s="4">
        <f>IF(B246="","",'Consolidação Preventiva'!F228)</f>
        <v>11490</v>
      </c>
      <c r="F246" s="4">
        <f>IF(B246="","",'Consolidação Preventiva'!H228)</f>
        <v>11765</v>
      </c>
      <c r="G246" s="4">
        <f>IF(B246="","",'Consolidação Preventiva'!Q228)</f>
        <v>11654</v>
      </c>
      <c r="H246" s="4">
        <f t="shared" si="52"/>
        <v>164</v>
      </c>
      <c r="I246" s="1">
        <f t="shared" si="53"/>
        <v>225</v>
      </c>
      <c r="J246" s="1">
        <f t="shared" si="54"/>
        <v>275</v>
      </c>
      <c r="L246" s="130">
        <f t="shared" si="55"/>
        <v>44832</v>
      </c>
      <c r="M246" s="1">
        <f t="shared" si="56"/>
        <v>164</v>
      </c>
      <c r="N246" s="1">
        <f t="shared" si="57"/>
        <v>225</v>
      </c>
      <c r="O246" s="1">
        <f t="shared" si="58"/>
        <v>275</v>
      </c>
      <c r="P246" s="130">
        <f t="shared" si="59"/>
        <v>44805</v>
      </c>
      <c r="Q246" s="130" t="str">
        <f t="shared" si="60"/>
        <v>NOK</v>
      </c>
      <c r="T246" s="131"/>
      <c r="U246" s="131"/>
      <c r="Y246" s="132"/>
    </row>
    <row r="247" spans="2:25">
      <c r="B247" s="24" t="str">
        <f>IF('Consolidação Preventiva'!D229="","",'Consolidação Preventiva'!D229)</f>
        <v>CA104</v>
      </c>
      <c r="C247" s="24">
        <f>'Consolidação Preventiva'!E229</f>
        <v>1000</v>
      </c>
      <c r="D247" s="128">
        <f>IF(OR(B247="",C247="50F"),NA(),'Consolidação Preventiva'!N229)</f>
        <v>44838</v>
      </c>
      <c r="E247" s="4">
        <f>IF(B247="","",'Consolidação Preventiva'!F229)</f>
        <v>10843</v>
      </c>
      <c r="F247" s="4">
        <f>IF(B247="","",'Consolidação Preventiva'!H229)</f>
        <v>11118</v>
      </c>
      <c r="G247" s="4">
        <f>IF(B247="","",'Consolidação Preventiva'!Q229)</f>
        <v>10983</v>
      </c>
      <c r="H247" s="4">
        <f t="shared" si="52"/>
        <v>140</v>
      </c>
      <c r="I247" s="1">
        <f t="shared" si="53"/>
        <v>225</v>
      </c>
      <c r="J247" s="1">
        <f t="shared" si="54"/>
        <v>275</v>
      </c>
      <c r="L247" s="130">
        <f t="shared" si="55"/>
        <v>44838</v>
      </c>
      <c r="M247" s="1">
        <f t="shared" si="56"/>
        <v>140</v>
      </c>
      <c r="N247" s="1">
        <f t="shared" si="57"/>
        <v>225</v>
      </c>
      <c r="O247" s="1">
        <f t="shared" si="58"/>
        <v>275</v>
      </c>
      <c r="P247" s="130">
        <f t="shared" si="59"/>
        <v>44835</v>
      </c>
      <c r="Q247" s="130" t="str">
        <f t="shared" si="60"/>
        <v>NOK</v>
      </c>
      <c r="T247" s="131"/>
      <c r="U247" s="131"/>
      <c r="Y247" s="132"/>
    </row>
    <row r="248" spans="2:25">
      <c r="B248" s="24" t="str">
        <f>IF('Consolidação Preventiva'!D230="","",'Consolidação Preventiva'!D230)</f>
        <v>CA101</v>
      </c>
      <c r="C248" s="24">
        <f>'Consolidação Preventiva'!E230</f>
        <v>500</v>
      </c>
      <c r="D248" s="128">
        <f>IF(OR(B248="",C248="50F"),NA(),'Consolidação Preventiva'!N230)</f>
        <v>44845</v>
      </c>
      <c r="E248" s="4">
        <f>IF(B248="","",'Consolidação Preventiva'!F230)</f>
        <v>10594</v>
      </c>
      <c r="F248" s="4">
        <f>IF(B248="","",'Consolidação Preventiva'!H230)</f>
        <v>10869</v>
      </c>
      <c r="G248" s="4">
        <f>IF(B248="","",'Consolidação Preventiva'!Q230)</f>
        <v>10852</v>
      </c>
      <c r="H248" s="4">
        <f t="shared" si="52"/>
        <v>258</v>
      </c>
      <c r="I248" s="1">
        <f t="shared" si="53"/>
        <v>225</v>
      </c>
      <c r="J248" s="1">
        <f t="shared" si="54"/>
        <v>275</v>
      </c>
      <c r="L248" s="130">
        <f t="shared" si="55"/>
        <v>44845</v>
      </c>
      <c r="M248" s="1">
        <f t="shared" si="56"/>
        <v>258</v>
      </c>
      <c r="N248" s="1">
        <f t="shared" si="57"/>
        <v>225</v>
      </c>
      <c r="O248" s="1">
        <f t="shared" si="58"/>
        <v>275</v>
      </c>
      <c r="P248" s="130">
        <f t="shared" si="59"/>
        <v>44835</v>
      </c>
      <c r="Q248" s="130" t="str">
        <f t="shared" si="60"/>
        <v>OK</v>
      </c>
      <c r="T248" s="131"/>
      <c r="U248" s="131"/>
      <c r="Y248" s="132"/>
    </row>
    <row r="249" spans="2:25">
      <c r="B249" s="24" t="str">
        <f>IF('Consolidação Preventiva'!D231="","",'Consolidação Preventiva'!D231)</f>
        <v>CA102</v>
      </c>
      <c r="C249" s="24">
        <f>'Consolidação Preventiva'!E231</f>
        <v>1000</v>
      </c>
      <c r="D249" s="128">
        <f>IF(OR(B249="",C249="50F"),NA(),'Consolidação Preventiva'!N231)</f>
        <v>44860</v>
      </c>
      <c r="E249" s="4">
        <f>IF(B249="","",'Consolidação Preventiva'!F231)</f>
        <v>10437</v>
      </c>
      <c r="F249" s="4">
        <f>IF(B249="","",'Consolidação Preventiva'!H231)</f>
        <v>10712</v>
      </c>
      <c r="G249" s="4">
        <f>IF(B249="","",'Consolidação Preventiva'!Q231)</f>
        <v>10695</v>
      </c>
      <c r="H249" s="4">
        <f t="shared" si="52"/>
        <v>258</v>
      </c>
      <c r="I249" s="1">
        <f t="shared" si="53"/>
        <v>225</v>
      </c>
      <c r="J249" s="1">
        <f t="shared" si="54"/>
        <v>275</v>
      </c>
      <c r="L249" s="130">
        <f t="shared" si="55"/>
        <v>44860</v>
      </c>
      <c r="M249" s="1">
        <f t="shared" si="56"/>
        <v>258</v>
      </c>
      <c r="N249" s="1">
        <f t="shared" si="57"/>
        <v>225</v>
      </c>
      <c r="O249" s="1">
        <f t="shared" si="58"/>
        <v>275</v>
      </c>
      <c r="P249" s="130">
        <f t="shared" si="59"/>
        <v>44835</v>
      </c>
      <c r="Q249" s="130" t="str">
        <f t="shared" si="60"/>
        <v>OK</v>
      </c>
      <c r="T249" s="131"/>
      <c r="U249" s="131"/>
      <c r="Y249" s="132"/>
    </row>
    <row r="250" spans="2:25">
      <c r="B250" s="24" t="str">
        <f>IF('Consolidação Preventiva'!D232="","",'Consolidação Preventiva'!D232)</f>
        <v>CA100</v>
      </c>
      <c r="C250" s="24">
        <f>'Consolidação Preventiva'!E232</f>
        <v>12000</v>
      </c>
      <c r="D250" s="128">
        <f>IF(OR(B250="",C250="50F"),NA(),'Consolidação Preventiva'!N232)</f>
        <v>44848</v>
      </c>
      <c r="E250" s="4">
        <f>IF(B250="","",'Consolidação Preventiva'!F232)</f>
        <v>11654</v>
      </c>
      <c r="F250" s="4">
        <f>IF(B250="","",'Consolidação Preventiva'!H232)</f>
        <v>11929</v>
      </c>
      <c r="G250" s="4">
        <f>IF(B250="","",'Consolidação Preventiva'!Q232)</f>
        <v>11893</v>
      </c>
      <c r="H250" s="4">
        <f t="shared" si="52"/>
        <v>239</v>
      </c>
      <c r="I250" s="1">
        <f t="shared" si="53"/>
        <v>225</v>
      </c>
      <c r="J250" s="1">
        <f t="shared" si="54"/>
        <v>275</v>
      </c>
      <c r="L250" s="130">
        <f t="shared" si="55"/>
        <v>44848</v>
      </c>
      <c r="M250" s="1">
        <f t="shared" si="56"/>
        <v>239</v>
      </c>
      <c r="N250" s="1">
        <f t="shared" si="57"/>
        <v>225</v>
      </c>
      <c r="O250" s="1">
        <f t="shared" si="58"/>
        <v>275</v>
      </c>
      <c r="P250" s="130">
        <f t="shared" si="59"/>
        <v>44835</v>
      </c>
      <c r="Q250" s="130" t="str">
        <f t="shared" si="60"/>
        <v>OK</v>
      </c>
      <c r="T250" s="131"/>
      <c r="U250" s="131"/>
      <c r="Y250" s="132"/>
    </row>
    <row r="251" spans="2:25">
      <c r="B251" s="24" t="str">
        <f>IF('Consolidação Preventiva'!D233="","",'Consolidação Preventiva'!D233)</f>
        <v>CA103</v>
      </c>
      <c r="C251" s="24">
        <f>'Consolidação Preventiva'!E233</f>
        <v>250</v>
      </c>
      <c r="D251" s="128">
        <f>IF(OR(B251="",C251="50F"),NA(),'Consolidação Preventiva'!N233)</f>
        <v>44855</v>
      </c>
      <c r="E251" s="4">
        <f>IF(B251="","",'Consolidação Preventiva'!F233)</f>
        <v>11376</v>
      </c>
      <c r="F251" s="4">
        <f>IF(B251="","",'Consolidação Preventiva'!H233)</f>
        <v>11651</v>
      </c>
      <c r="G251" s="4">
        <f>IF(B251="","",'Consolidação Preventiva'!Q233)</f>
        <v>11776</v>
      </c>
      <c r="H251" s="4">
        <f t="shared" si="52"/>
        <v>400</v>
      </c>
      <c r="I251" s="1">
        <f t="shared" si="53"/>
        <v>225</v>
      </c>
      <c r="J251" s="1">
        <f t="shared" si="54"/>
        <v>275</v>
      </c>
      <c r="L251" s="130">
        <f t="shared" si="55"/>
        <v>44855</v>
      </c>
      <c r="M251" s="1">
        <f t="shared" si="56"/>
        <v>400</v>
      </c>
      <c r="N251" s="1">
        <f t="shared" si="57"/>
        <v>225</v>
      </c>
      <c r="O251" s="1">
        <f t="shared" si="58"/>
        <v>275</v>
      </c>
      <c r="P251" s="130">
        <f t="shared" si="59"/>
        <v>44835</v>
      </c>
      <c r="Q251" s="130" t="str">
        <f t="shared" si="60"/>
        <v>NOK</v>
      </c>
      <c r="T251" s="131"/>
      <c r="U251" s="131"/>
      <c r="Y251" s="132"/>
    </row>
    <row r="252" spans="2:25">
      <c r="B252" s="24" t="str">
        <f>IF('Consolidação Preventiva'!D234="","",'Consolidação Preventiva'!D234)</f>
        <v>CA102</v>
      </c>
      <c r="C252" s="24">
        <f>'Consolidação Preventiva'!E234</f>
        <v>250</v>
      </c>
      <c r="D252" s="128">
        <f>IF(OR(B252="",C252="50F"),NA(),'Consolidação Preventiva'!N234)</f>
        <v>44874</v>
      </c>
      <c r="E252" s="4">
        <f>IF(B252="","",'Consolidação Preventiva'!F234)</f>
        <v>10695</v>
      </c>
      <c r="F252" s="4">
        <f>IF(B252="","",'Consolidação Preventiva'!H234)</f>
        <v>10970</v>
      </c>
      <c r="G252" s="4">
        <f>IF(B252="","",'Consolidação Preventiva'!Q234)</f>
        <v>10939</v>
      </c>
      <c r="H252" s="4">
        <f t="shared" si="52"/>
        <v>244</v>
      </c>
      <c r="I252" s="1">
        <f t="shared" si="53"/>
        <v>225</v>
      </c>
      <c r="J252" s="1">
        <f t="shared" si="54"/>
        <v>275</v>
      </c>
      <c r="L252" s="130">
        <f t="shared" si="55"/>
        <v>44874</v>
      </c>
      <c r="M252" s="1">
        <f t="shared" si="56"/>
        <v>244</v>
      </c>
      <c r="N252" s="1">
        <f t="shared" si="57"/>
        <v>225</v>
      </c>
      <c r="O252" s="1">
        <f t="shared" si="58"/>
        <v>275</v>
      </c>
      <c r="P252" s="130">
        <f t="shared" si="59"/>
        <v>44866</v>
      </c>
      <c r="Q252" s="130" t="str">
        <f t="shared" si="60"/>
        <v>OK</v>
      </c>
      <c r="T252" s="131"/>
      <c r="U252" s="131"/>
      <c r="Y252" s="132"/>
    </row>
    <row r="253" spans="2:25">
      <c r="B253" s="24" t="str">
        <f>IF('Consolidação Preventiva'!D235="","",'Consolidação Preventiva'!D235)</f>
        <v>CA103</v>
      </c>
      <c r="C253" s="24">
        <f>'Consolidação Preventiva'!E235</f>
        <v>12000</v>
      </c>
      <c r="D253" s="128">
        <f>IF(OR(B253="",C253="50F"),NA(),'Consolidação Preventiva'!N235)</f>
        <v>44861</v>
      </c>
      <c r="E253" s="4">
        <f>IF(B253="","",'Consolidação Preventiva'!F235)</f>
        <v>11776</v>
      </c>
      <c r="F253" s="4">
        <f>IF(B253="","",'Consolidação Preventiva'!H235)</f>
        <v>12051</v>
      </c>
      <c r="G253" s="4">
        <f>IF(B253="","",'Consolidação Preventiva'!Q235)</f>
        <v>11821</v>
      </c>
      <c r="H253" s="4">
        <f t="shared" si="52"/>
        <v>45</v>
      </c>
      <c r="I253" s="1">
        <f t="shared" si="53"/>
        <v>225</v>
      </c>
      <c r="J253" s="1">
        <f t="shared" si="54"/>
        <v>275</v>
      </c>
      <c r="L253" s="130">
        <f t="shared" si="55"/>
        <v>44861</v>
      </c>
      <c r="M253" s="1">
        <f t="shared" si="56"/>
        <v>45</v>
      </c>
      <c r="N253" s="1">
        <f t="shared" si="57"/>
        <v>225</v>
      </c>
      <c r="O253" s="1">
        <f t="shared" si="58"/>
        <v>275</v>
      </c>
      <c r="P253" s="130">
        <f t="shared" si="59"/>
        <v>44835</v>
      </c>
      <c r="Q253" s="130" t="str">
        <f t="shared" si="60"/>
        <v>NOK</v>
      </c>
      <c r="T253" s="131"/>
      <c r="U253" s="131"/>
      <c r="Y253" s="132"/>
    </row>
    <row r="254" spans="2:25">
      <c r="B254" s="24" t="str">
        <f>IF('Consolidação Preventiva'!D236="","",'Consolidação Preventiva'!D236)</f>
        <v>CA104</v>
      </c>
      <c r="C254" s="24">
        <f>'Consolidação Preventiva'!E236</f>
        <v>250</v>
      </c>
      <c r="D254" s="128">
        <f>IF(OR(B254="",C254="50F"),NA(),'Consolidação Preventiva'!N236)</f>
        <v>44861</v>
      </c>
      <c r="E254" s="4">
        <f>IF(B254="","",'Consolidação Preventiva'!F236)</f>
        <v>10983</v>
      </c>
      <c r="F254" s="4">
        <f>IF(B254="","",'Consolidação Preventiva'!H236)</f>
        <v>11258</v>
      </c>
      <c r="G254" s="4">
        <f>IF(B254="","",'Consolidação Preventiva'!Q236)</f>
        <v>11352</v>
      </c>
      <c r="H254" s="4">
        <f t="shared" si="52"/>
        <v>369</v>
      </c>
      <c r="I254" s="1">
        <f t="shared" si="53"/>
        <v>225</v>
      </c>
      <c r="J254" s="1">
        <f t="shared" si="54"/>
        <v>275</v>
      </c>
      <c r="L254" s="130">
        <f t="shared" si="55"/>
        <v>44861</v>
      </c>
      <c r="M254" s="1">
        <f t="shared" si="56"/>
        <v>369</v>
      </c>
      <c r="N254" s="1">
        <f t="shared" si="57"/>
        <v>225</v>
      </c>
      <c r="O254" s="1">
        <f t="shared" si="58"/>
        <v>275</v>
      </c>
      <c r="P254" s="130">
        <f t="shared" si="59"/>
        <v>44835</v>
      </c>
      <c r="Q254" s="130" t="str">
        <f t="shared" si="60"/>
        <v>NOK</v>
      </c>
      <c r="T254" s="131"/>
      <c r="U254" s="131"/>
      <c r="Y254" s="132"/>
    </row>
    <row r="255" spans="2:25">
      <c r="B255" s="24" t="str">
        <f>IF('Consolidação Preventiva'!D237="","",'Consolidação Preventiva'!D237)</f>
        <v>CA100</v>
      </c>
      <c r="C255" s="24">
        <f>'Consolidação Preventiva'!E237</f>
        <v>250</v>
      </c>
      <c r="D255" s="128">
        <f>IF(OR(B255="",C255="50F"),NA(),'Consolidação Preventiva'!N237)</f>
        <v>44868</v>
      </c>
      <c r="E255" s="4">
        <f>IF(B255="","",'Consolidação Preventiva'!F237)</f>
        <v>11893</v>
      </c>
      <c r="F255" s="4">
        <f>IF(B255="","",'Consolidação Preventiva'!H237)</f>
        <v>12168</v>
      </c>
      <c r="G255" s="4">
        <f>IF(B255="","",'Consolidação Preventiva'!Q237)</f>
        <v>12063</v>
      </c>
      <c r="H255" s="4">
        <f t="shared" si="52"/>
        <v>170</v>
      </c>
      <c r="I255" s="1">
        <f t="shared" si="53"/>
        <v>225</v>
      </c>
      <c r="J255" s="1">
        <f t="shared" si="54"/>
        <v>275</v>
      </c>
      <c r="L255" s="130">
        <f t="shared" si="55"/>
        <v>44868</v>
      </c>
      <c r="M255" s="1">
        <f t="shared" si="56"/>
        <v>170</v>
      </c>
      <c r="N255" s="1">
        <f t="shared" si="57"/>
        <v>225</v>
      </c>
      <c r="O255" s="1">
        <f t="shared" si="58"/>
        <v>275</v>
      </c>
      <c r="P255" s="130">
        <f t="shared" si="59"/>
        <v>44866</v>
      </c>
      <c r="Q255" s="130" t="str">
        <f t="shared" si="60"/>
        <v>NOK</v>
      </c>
      <c r="T255" s="131"/>
      <c r="U255" s="131"/>
      <c r="Y255" s="132"/>
    </row>
    <row r="256" spans="2:25">
      <c r="B256" s="24" t="str">
        <f>IF('Consolidação Preventiva'!D238="","",'Consolidação Preventiva'!D238)</f>
        <v>CA104</v>
      </c>
      <c r="C256" s="24">
        <f>'Consolidação Preventiva'!E238</f>
        <v>500</v>
      </c>
      <c r="D256" s="128">
        <f>IF(OR(B256="",C256="50F"),NA(),'Consolidação Preventiva'!N238)</f>
        <v>44869</v>
      </c>
      <c r="E256" s="4">
        <f>IF(B256="","",'Consolidação Preventiva'!F238)</f>
        <v>11352</v>
      </c>
      <c r="F256" s="4">
        <f>IF(B256="","",'Consolidação Preventiva'!H238)</f>
        <v>11627</v>
      </c>
      <c r="G256" s="4">
        <f>IF(B256="","",'Consolidação Preventiva'!Q238)</f>
        <v>11497</v>
      </c>
      <c r="H256" s="4">
        <f t="shared" si="52"/>
        <v>145</v>
      </c>
      <c r="I256" s="1">
        <f t="shared" si="53"/>
        <v>225</v>
      </c>
      <c r="J256" s="1">
        <f t="shared" si="54"/>
        <v>275</v>
      </c>
      <c r="L256" s="130">
        <f t="shared" si="55"/>
        <v>44869</v>
      </c>
      <c r="M256" s="1">
        <f t="shared" si="56"/>
        <v>145</v>
      </c>
      <c r="N256" s="1">
        <f t="shared" si="57"/>
        <v>225</v>
      </c>
      <c r="O256" s="1">
        <f t="shared" si="58"/>
        <v>275</v>
      </c>
      <c r="P256" s="130">
        <f t="shared" si="59"/>
        <v>44866</v>
      </c>
      <c r="Q256" s="130" t="str">
        <f t="shared" si="60"/>
        <v>NOK</v>
      </c>
      <c r="T256" s="131"/>
      <c r="U256" s="131"/>
      <c r="Y256" s="132"/>
    </row>
    <row r="257" spans="2:25">
      <c r="B257" s="24" t="str">
        <f>IF('Consolidação Preventiva'!D239="","",'Consolidação Preventiva'!D239)</f>
        <v>CA102</v>
      </c>
      <c r="C257" s="24">
        <f>'Consolidação Preventiva'!E239</f>
        <v>500</v>
      </c>
      <c r="D257" s="128">
        <f>IF(OR(B257="",C257="50F"),NA(),'Consolidação Preventiva'!N239)</f>
        <v>44889</v>
      </c>
      <c r="E257" s="4">
        <f>IF(B257="","",'Consolidação Preventiva'!F239)</f>
        <v>10939</v>
      </c>
      <c r="F257" s="4">
        <f>IF(B257="","",'Consolidação Preventiva'!H239)</f>
        <v>11214</v>
      </c>
      <c r="G257" s="4">
        <f>IF(B257="","",'Consolidação Preventiva'!Q239)</f>
        <v>11123</v>
      </c>
      <c r="H257" s="4">
        <f t="shared" si="52"/>
        <v>184</v>
      </c>
      <c r="I257" s="1">
        <f t="shared" si="53"/>
        <v>225</v>
      </c>
      <c r="J257" s="1">
        <f t="shared" si="54"/>
        <v>275</v>
      </c>
      <c r="L257" s="130">
        <f t="shared" si="55"/>
        <v>44889</v>
      </c>
      <c r="M257" s="1">
        <f t="shared" si="56"/>
        <v>184</v>
      </c>
      <c r="N257" s="1">
        <f t="shared" si="57"/>
        <v>225</v>
      </c>
      <c r="O257" s="1">
        <f t="shared" si="58"/>
        <v>275</v>
      </c>
      <c r="P257" s="130">
        <f t="shared" si="59"/>
        <v>44866</v>
      </c>
      <c r="Q257" s="130" t="str">
        <f t="shared" si="60"/>
        <v>NOK</v>
      </c>
      <c r="T257" s="131"/>
      <c r="U257" s="131"/>
      <c r="Y257" s="132"/>
    </row>
    <row r="258" spans="2:25">
      <c r="B258" s="24" t="str">
        <f>IF('Consolidação Preventiva'!D240="","",'Consolidação Preventiva'!D240)</f>
        <v>CA101</v>
      </c>
      <c r="C258" s="24">
        <f>'Consolidação Preventiva'!E240</f>
        <v>250</v>
      </c>
      <c r="D258" s="128">
        <f>IF(OR(B258="",C258="50F"),NA(),'Consolidação Preventiva'!N240)</f>
        <v>44877</v>
      </c>
      <c r="E258" s="4">
        <f>IF(B258="","",'Consolidação Preventiva'!F240)</f>
        <v>10852</v>
      </c>
      <c r="F258" s="4">
        <f>IF(B258="","",'Consolidação Preventiva'!H240)</f>
        <v>11127</v>
      </c>
      <c r="G258" s="4">
        <f>IF(B258="","",'Consolidação Preventiva'!Q240)</f>
        <v>11410</v>
      </c>
      <c r="H258" s="4">
        <f t="shared" si="52"/>
        <v>558</v>
      </c>
      <c r="I258" s="1">
        <f t="shared" si="53"/>
        <v>225</v>
      </c>
      <c r="J258" s="1">
        <f t="shared" si="54"/>
        <v>275</v>
      </c>
      <c r="L258" s="130">
        <f t="shared" si="55"/>
        <v>44877</v>
      </c>
      <c r="M258" s="1">
        <f t="shared" si="56"/>
        <v>558</v>
      </c>
      <c r="N258" s="1">
        <f t="shared" si="57"/>
        <v>225</v>
      </c>
      <c r="O258" s="1">
        <f t="shared" si="58"/>
        <v>275</v>
      </c>
      <c r="P258" s="130">
        <f t="shared" si="59"/>
        <v>44866</v>
      </c>
      <c r="Q258" s="130" t="str">
        <f t="shared" si="60"/>
        <v>NOK</v>
      </c>
      <c r="T258" s="131"/>
      <c r="U258" s="131"/>
      <c r="Y258" s="132"/>
    </row>
    <row r="259" spans="2:25">
      <c r="B259" s="24" t="str">
        <f>IF('Consolidação Preventiva'!D241="","",'Consolidação Preventiva'!D241)</f>
        <v>CA101</v>
      </c>
      <c r="C259" s="24">
        <f>'Consolidação Preventiva'!E241</f>
        <v>12000</v>
      </c>
      <c r="D259" s="128">
        <f>IF(OR(B259="",C259="50F"),NA(),'Consolidação Preventiva'!N241)</f>
        <v>44880</v>
      </c>
      <c r="E259" s="4">
        <f>IF(B259="","",'Consolidação Preventiva'!F241)</f>
        <v>11410</v>
      </c>
      <c r="F259" s="4">
        <f>IF(B259="","",'Consolidação Preventiva'!H241)</f>
        <v>11685</v>
      </c>
      <c r="G259" s="4">
        <f>IF(B259="","",'Consolidação Preventiva'!Q241)</f>
        <v>11437</v>
      </c>
      <c r="H259" s="4">
        <f t="shared" si="52"/>
        <v>27</v>
      </c>
      <c r="I259" s="1">
        <f t="shared" si="53"/>
        <v>225</v>
      </c>
      <c r="J259" s="1">
        <f t="shared" si="54"/>
        <v>275</v>
      </c>
      <c r="L259" s="130">
        <f t="shared" si="55"/>
        <v>44880</v>
      </c>
      <c r="M259" s="1">
        <f t="shared" si="56"/>
        <v>27</v>
      </c>
      <c r="N259" s="1">
        <f t="shared" si="57"/>
        <v>225</v>
      </c>
      <c r="O259" s="1">
        <f t="shared" si="58"/>
        <v>275</v>
      </c>
      <c r="P259" s="130">
        <f t="shared" si="59"/>
        <v>44866</v>
      </c>
      <c r="Q259" s="130" t="str">
        <f t="shared" si="60"/>
        <v>NOK</v>
      </c>
      <c r="T259" s="131"/>
      <c r="U259" s="131"/>
      <c r="Y259" s="132"/>
    </row>
    <row r="260" spans="2:25">
      <c r="B260" s="24" t="str">
        <f>IF('Consolidação Preventiva'!D242="","",'Consolidação Preventiva'!D242)</f>
        <v>CA104</v>
      </c>
      <c r="C260" s="24">
        <f>'Consolidação Preventiva'!E242</f>
        <v>250</v>
      </c>
      <c r="D260" s="128">
        <f>IF(OR(B260="",C260="50F"),NA(),'Consolidação Preventiva'!N242)</f>
        <v>44886</v>
      </c>
      <c r="E260" s="4">
        <f>IF(B260="","",'Consolidação Preventiva'!F242)</f>
        <v>11497</v>
      </c>
      <c r="F260" s="4">
        <f>IF(B260="","",'Consolidação Preventiva'!H242)</f>
        <v>11772</v>
      </c>
      <c r="G260" s="4">
        <f>IF(B260="","",'Consolidação Preventiva'!Q242)</f>
        <v>11780</v>
      </c>
      <c r="H260" s="4">
        <f t="shared" si="52"/>
        <v>283</v>
      </c>
      <c r="I260" s="1">
        <f t="shared" si="53"/>
        <v>225</v>
      </c>
      <c r="J260" s="1">
        <f t="shared" si="54"/>
        <v>275</v>
      </c>
      <c r="L260" s="130">
        <f t="shared" si="55"/>
        <v>44886</v>
      </c>
      <c r="M260" s="1">
        <f t="shared" si="56"/>
        <v>283</v>
      </c>
      <c r="N260" s="1">
        <f t="shared" si="57"/>
        <v>225</v>
      </c>
      <c r="O260" s="1">
        <f t="shared" si="58"/>
        <v>275</v>
      </c>
      <c r="P260" s="130">
        <f t="shared" si="59"/>
        <v>44866</v>
      </c>
      <c r="Q260" s="130" t="str">
        <f t="shared" si="60"/>
        <v>NOK</v>
      </c>
      <c r="T260" s="131"/>
      <c r="U260" s="131"/>
      <c r="Y260" s="132"/>
    </row>
    <row r="261" spans="2:25">
      <c r="B261" s="24" t="str">
        <f>IF('Consolidação Preventiva'!D243="","",'Consolidação Preventiva'!D243)</f>
        <v>CA102</v>
      </c>
      <c r="C261" s="24">
        <f>'Consolidação Preventiva'!E243</f>
        <v>250</v>
      </c>
      <c r="D261" s="128">
        <f>IF(OR(B261="",C261="50F"),NA(),'Consolidação Preventiva'!N243)</f>
        <v>44908</v>
      </c>
      <c r="E261" s="4">
        <f>IF(B261="","",'Consolidação Preventiva'!F243)</f>
        <v>11123</v>
      </c>
      <c r="F261" s="4">
        <f>IF(B261="","",'Consolidação Preventiva'!H243)</f>
        <v>11398</v>
      </c>
      <c r="G261" s="4">
        <f>IF(B261="","",'Consolidação Preventiva'!Q243)</f>
        <v>11339</v>
      </c>
      <c r="H261" s="4">
        <f t="shared" si="52"/>
        <v>216</v>
      </c>
      <c r="I261" s="1">
        <f t="shared" si="53"/>
        <v>225</v>
      </c>
      <c r="J261" s="1">
        <f t="shared" si="54"/>
        <v>275</v>
      </c>
      <c r="L261" s="130">
        <f t="shared" si="55"/>
        <v>44908</v>
      </c>
      <c r="M261" s="1">
        <f t="shared" si="56"/>
        <v>216</v>
      </c>
      <c r="N261" s="1">
        <f t="shared" si="57"/>
        <v>225</v>
      </c>
      <c r="O261" s="1">
        <f t="shared" si="58"/>
        <v>275</v>
      </c>
      <c r="P261" s="130">
        <f t="shared" si="59"/>
        <v>44896</v>
      </c>
      <c r="Q261" s="130" t="str">
        <f t="shared" si="60"/>
        <v>NOK</v>
      </c>
      <c r="T261" s="131"/>
      <c r="U261" s="131"/>
      <c r="Y261" s="132"/>
    </row>
    <row r="262" spans="2:25">
      <c r="B262" s="24" t="str">
        <f>IF('Consolidação Preventiva'!D244="","",'Consolidação Preventiva'!D244)</f>
        <v>CA101</v>
      </c>
      <c r="C262" s="24">
        <f>'Consolidação Preventiva'!E244</f>
        <v>250</v>
      </c>
      <c r="D262" s="128">
        <f>IF(OR(B262="",C262="50F"),NA(),'Consolidação Preventiva'!N244)</f>
        <v>44892</v>
      </c>
      <c r="E262" s="4">
        <f>IF(B262="","",'Consolidação Preventiva'!F244)</f>
        <v>11437</v>
      </c>
      <c r="F262" s="4">
        <f>IF(B262="","",'Consolidação Preventiva'!H244)</f>
        <v>11712</v>
      </c>
      <c r="G262" s="4">
        <f>IF(B262="","",'Consolidação Preventiva'!Q244)</f>
        <v>11640</v>
      </c>
      <c r="H262" s="4">
        <f t="shared" si="52"/>
        <v>203</v>
      </c>
      <c r="I262" s="1">
        <f t="shared" si="53"/>
        <v>225</v>
      </c>
      <c r="J262" s="1">
        <f t="shared" si="54"/>
        <v>275</v>
      </c>
      <c r="L262" s="130">
        <f t="shared" si="55"/>
        <v>44892</v>
      </c>
      <c r="M262" s="1">
        <f t="shared" si="56"/>
        <v>203</v>
      </c>
      <c r="N262" s="1">
        <f t="shared" si="57"/>
        <v>225</v>
      </c>
      <c r="O262" s="1">
        <f t="shared" si="58"/>
        <v>275</v>
      </c>
      <c r="P262" s="130">
        <f t="shared" si="59"/>
        <v>44866</v>
      </c>
      <c r="Q262" s="130" t="str">
        <f t="shared" si="60"/>
        <v>NOK</v>
      </c>
      <c r="T262" s="131"/>
      <c r="U262" s="131"/>
      <c r="Y262" s="132"/>
    </row>
    <row r="263" spans="2:25">
      <c r="B263" s="24" t="str">
        <f>IF('Consolidação Preventiva'!D245="","",'Consolidação Preventiva'!D245)</f>
        <v>CA101</v>
      </c>
      <c r="C263" s="24">
        <f>'Consolidação Preventiva'!E245</f>
        <v>500</v>
      </c>
      <c r="D263" s="128">
        <f>IF(OR(B263="",C263="50F"),NA(),'Consolidação Preventiva'!N245)</f>
        <v>44907</v>
      </c>
      <c r="E263" s="4">
        <f>IF(B263="","",'Consolidação Preventiva'!F245)</f>
        <v>11640</v>
      </c>
      <c r="F263" s="4">
        <f>IF(B263="","",'Consolidação Preventiva'!H245)</f>
        <v>11915</v>
      </c>
      <c r="G263" s="4">
        <f>IF(B263="","",'Consolidação Preventiva'!Q245)</f>
        <v>11861</v>
      </c>
      <c r="H263" s="4">
        <f t="shared" si="52"/>
        <v>221</v>
      </c>
      <c r="I263" s="1">
        <f t="shared" si="53"/>
        <v>225</v>
      </c>
      <c r="J263" s="1">
        <f t="shared" si="54"/>
        <v>275</v>
      </c>
      <c r="L263" s="130">
        <f t="shared" si="55"/>
        <v>44907</v>
      </c>
      <c r="M263" s="1">
        <f t="shared" si="56"/>
        <v>221</v>
      </c>
      <c r="N263" s="1">
        <f t="shared" si="57"/>
        <v>225</v>
      </c>
      <c r="O263" s="1">
        <f t="shared" si="58"/>
        <v>275</v>
      </c>
      <c r="P263" s="130">
        <f t="shared" si="59"/>
        <v>44896</v>
      </c>
      <c r="Q263" s="130" t="str">
        <f t="shared" si="60"/>
        <v>NOK</v>
      </c>
      <c r="T263" s="131"/>
      <c r="U263" s="131"/>
      <c r="Y263" s="132"/>
    </row>
    <row r="264" spans="2:25">
      <c r="B264" s="24" t="str">
        <f>IF('Consolidação Preventiva'!D246="","",'Consolidação Preventiva'!D246)</f>
        <v>CA104</v>
      </c>
      <c r="C264" s="24">
        <f>'Consolidação Preventiva'!E246</f>
        <v>12000</v>
      </c>
      <c r="D264" s="128">
        <f>IF(OR(B264="",C264="50F"),NA(),'Consolidação Preventiva'!N246)</f>
        <v>44907</v>
      </c>
      <c r="E264" s="4">
        <f>IF(B264="","",'Consolidação Preventiva'!F246)</f>
        <v>11780</v>
      </c>
      <c r="F264" s="4">
        <f>IF(B264="","",'Consolidação Preventiva'!H246)</f>
        <v>12055</v>
      </c>
      <c r="G264" s="4">
        <f>IF(B264="","",'Consolidação Preventiva'!Q246)</f>
        <v>12087</v>
      </c>
      <c r="H264" s="4">
        <f t="shared" si="52"/>
        <v>307</v>
      </c>
      <c r="I264" s="1">
        <f t="shared" si="53"/>
        <v>225</v>
      </c>
      <c r="J264" s="1">
        <f t="shared" si="54"/>
        <v>275</v>
      </c>
      <c r="L264" s="130">
        <f t="shared" si="55"/>
        <v>44907</v>
      </c>
      <c r="M264" s="1">
        <f t="shared" si="56"/>
        <v>307</v>
      </c>
      <c r="N264" s="1">
        <f t="shared" si="57"/>
        <v>225</v>
      </c>
      <c r="O264" s="1">
        <f t="shared" si="58"/>
        <v>275</v>
      </c>
      <c r="P264" s="130">
        <f t="shared" si="59"/>
        <v>44896</v>
      </c>
      <c r="Q264" s="130" t="str">
        <f t="shared" si="60"/>
        <v>NOK</v>
      </c>
      <c r="T264" s="131"/>
      <c r="U264" s="131"/>
      <c r="Y264" s="132"/>
    </row>
    <row r="265" spans="2:25">
      <c r="B265" s="24" t="str">
        <f>IF('Consolidação Preventiva'!D247="","",'Consolidação Preventiva'!D247)</f>
        <v>CA102</v>
      </c>
      <c r="C265" s="24">
        <f>'Consolidação Preventiva'!E247</f>
        <v>12000</v>
      </c>
      <c r="D265" s="128">
        <f>IF(OR(B265="",C265="50F"),NA(),'Consolidação Preventiva'!N247)</f>
        <v>44921</v>
      </c>
      <c r="E265" s="4">
        <f>IF(B265="","",'Consolidação Preventiva'!F247)</f>
        <v>11339</v>
      </c>
      <c r="F265" s="4">
        <f>IF(B265="","",'Consolidação Preventiva'!H247)</f>
        <v>11614</v>
      </c>
      <c r="G265" s="4">
        <f>IF(B265="","",'Consolidação Preventiva'!Q247)</f>
        <v>11591</v>
      </c>
      <c r="H265" s="4">
        <f t="shared" si="52"/>
        <v>252</v>
      </c>
      <c r="I265" s="1">
        <f t="shared" si="53"/>
        <v>225</v>
      </c>
      <c r="J265" s="1">
        <f t="shared" si="54"/>
        <v>275</v>
      </c>
      <c r="L265" s="130">
        <f t="shared" si="55"/>
        <v>44921</v>
      </c>
      <c r="M265" s="1">
        <f t="shared" si="56"/>
        <v>252</v>
      </c>
      <c r="N265" s="1">
        <f t="shared" si="57"/>
        <v>225</v>
      </c>
      <c r="O265" s="1">
        <f t="shared" si="58"/>
        <v>275</v>
      </c>
      <c r="P265" s="130">
        <f t="shared" si="59"/>
        <v>44896</v>
      </c>
      <c r="Q265" s="130" t="str">
        <f t="shared" si="60"/>
        <v>OK</v>
      </c>
      <c r="T265" s="131"/>
      <c r="U265" s="131"/>
      <c r="Y265" s="132"/>
    </row>
    <row r="266" spans="2:25">
      <c r="B266" s="24" t="str">
        <f>IF('Consolidação Preventiva'!D248="","",'Consolidação Preventiva'!D248)</f>
        <v>CA103</v>
      </c>
      <c r="C266" s="24">
        <f>'Consolidação Preventiva'!E248</f>
        <v>250</v>
      </c>
      <c r="D266" s="128">
        <f>IF(OR(B266="",C266="50F"),NA(),'Consolidação Preventiva'!N248)</f>
        <v>44915</v>
      </c>
      <c r="E266" s="4">
        <f>IF(B266="","",'Consolidação Preventiva'!F248)</f>
        <v>11821</v>
      </c>
      <c r="F266" s="4">
        <f>IF(B266="","",'Consolidação Preventiva'!H248)</f>
        <v>12096</v>
      </c>
      <c r="G266" s="4">
        <f>IF(B266="","",'Consolidação Preventiva'!Q248)</f>
        <v>12422</v>
      </c>
      <c r="H266" s="4">
        <f t="shared" si="52"/>
        <v>601</v>
      </c>
      <c r="I266" s="1">
        <f t="shared" si="53"/>
        <v>225</v>
      </c>
      <c r="J266" s="1">
        <f t="shared" si="54"/>
        <v>275</v>
      </c>
      <c r="L266" s="130">
        <f t="shared" si="55"/>
        <v>44915</v>
      </c>
      <c r="M266" s="1">
        <f t="shared" si="56"/>
        <v>601</v>
      </c>
      <c r="N266" s="1">
        <f t="shared" si="57"/>
        <v>225</v>
      </c>
      <c r="O266" s="1">
        <f t="shared" si="58"/>
        <v>275</v>
      </c>
      <c r="P266" s="130">
        <f t="shared" si="59"/>
        <v>44896</v>
      </c>
      <c r="Q266" s="130" t="str">
        <f t="shared" si="60"/>
        <v>NOK</v>
      </c>
      <c r="T266" s="131"/>
      <c r="U266" s="131"/>
      <c r="Y266" s="132"/>
    </row>
    <row r="267" spans="2:25">
      <c r="B267" s="24" t="str">
        <f>IF('Consolidação Preventiva'!D249="","",'Consolidação Preventiva'!D249)</f>
        <v>CA101</v>
      </c>
      <c r="C267" s="24">
        <f>'Consolidação Preventiva'!E249</f>
        <v>250</v>
      </c>
      <c r="D267" s="128">
        <f>IF(OR(B267="",C267="50F"),NA(),'Consolidação Preventiva'!N249)</f>
        <v>44921</v>
      </c>
      <c r="E267" s="4">
        <f>IF(B267="","",'Consolidação Preventiva'!F249)</f>
        <v>11861</v>
      </c>
      <c r="F267" s="4">
        <f>IF(B267="","",'Consolidação Preventiva'!H249)</f>
        <v>12136</v>
      </c>
      <c r="G267" s="4">
        <f>IF(B267="","",'Consolidação Preventiva'!Q249)</f>
        <v>12071</v>
      </c>
      <c r="H267" s="4">
        <f t="shared" si="52"/>
        <v>210</v>
      </c>
      <c r="I267" s="1">
        <f t="shared" si="53"/>
        <v>225</v>
      </c>
      <c r="J267" s="1">
        <f t="shared" si="54"/>
        <v>275</v>
      </c>
      <c r="L267" s="130">
        <f t="shared" si="55"/>
        <v>44921</v>
      </c>
      <c r="M267" s="1">
        <f t="shared" si="56"/>
        <v>210</v>
      </c>
      <c r="N267" s="1">
        <f t="shared" si="57"/>
        <v>225</v>
      </c>
      <c r="O267" s="1">
        <f t="shared" si="58"/>
        <v>275</v>
      </c>
      <c r="P267" s="130">
        <f t="shared" si="59"/>
        <v>44896</v>
      </c>
      <c r="Q267" s="130" t="str">
        <f t="shared" si="60"/>
        <v>NOK</v>
      </c>
      <c r="T267" s="131"/>
      <c r="U267" s="131"/>
      <c r="Y267" s="132"/>
    </row>
    <row r="268" spans="2:25">
      <c r="B268" s="24" t="str">
        <f>IF('Consolidação Preventiva'!D250="","",'Consolidação Preventiva'!D250)</f>
        <v>CA102</v>
      </c>
      <c r="C268" s="24">
        <f>'Consolidação Preventiva'!E250</f>
        <v>250</v>
      </c>
      <c r="D268" s="128">
        <f>IF(OR(B268="",C268="50F"),NA(),'Consolidação Preventiva'!N250)</f>
        <v>44939</v>
      </c>
      <c r="E268" s="4">
        <f>IF(B268="","",'Consolidação Preventiva'!F250)</f>
        <v>11591</v>
      </c>
      <c r="F268" s="4">
        <f>IF(B268="","",'Consolidação Preventiva'!H250)</f>
        <v>11866</v>
      </c>
      <c r="G268" s="4">
        <f>IF(B268="","",'Consolidação Preventiva'!Q250)</f>
        <v>11738</v>
      </c>
      <c r="H268" s="4">
        <f t="shared" si="52"/>
        <v>147</v>
      </c>
      <c r="I268" s="1">
        <f t="shared" si="53"/>
        <v>225</v>
      </c>
      <c r="J268" s="1">
        <f t="shared" si="54"/>
        <v>275</v>
      </c>
      <c r="L268" s="130">
        <f t="shared" si="55"/>
        <v>44939</v>
      </c>
      <c r="M268" s="1">
        <f t="shared" si="56"/>
        <v>147</v>
      </c>
      <c r="N268" s="1">
        <f t="shared" si="57"/>
        <v>225</v>
      </c>
      <c r="O268" s="1">
        <f t="shared" si="58"/>
        <v>275</v>
      </c>
      <c r="P268" s="130">
        <f t="shared" si="59"/>
        <v>44927</v>
      </c>
      <c r="Q268" s="130" t="str">
        <f t="shared" si="60"/>
        <v>NOK</v>
      </c>
      <c r="T268" s="131"/>
      <c r="U268" s="131"/>
      <c r="Y268" s="132"/>
    </row>
    <row r="269" spans="2:25">
      <c r="B269" s="24" t="str">
        <f>IF('Consolidação Preventiva'!D251="","",'Consolidação Preventiva'!D251)</f>
        <v>CA103</v>
      </c>
      <c r="C269" s="24">
        <f>'Consolidação Preventiva'!E251</f>
        <v>500</v>
      </c>
      <c r="D269" s="128">
        <f>IF(OR(B269="",C269="50F"),NA(),'Consolidação Preventiva'!N251)</f>
        <v>44922</v>
      </c>
      <c r="E269" s="4">
        <f>IF(B269="","",'Consolidação Preventiva'!F251)</f>
        <v>12422</v>
      </c>
      <c r="F269" s="4">
        <f>IF(B269="","",'Consolidação Preventiva'!H251)</f>
        <v>12697</v>
      </c>
      <c r="G269" s="4">
        <f>IF(B269="","",'Consolidação Preventiva'!Q251)</f>
        <v>12520</v>
      </c>
      <c r="H269" s="4">
        <f t="shared" si="52"/>
        <v>98</v>
      </c>
      <c r="I269" s="1">
        <f t="shared" si="53"/>
        <v>225</v>
      </c>
      <c r="J269" s="1">
        <f t="shared" si="54"/>
        <v>275</v>
      </c>
      <c r="L269" s="130">
        <f t="shared" si="55"/>
        <v>44922</v>
      </c>
      <c r="M269" s="1">
        <f t="shared" si="56"/>
        <v>98</v>
      </c>
      <c r="N269" s="1">
        <f t="shared" si="57"/>
        <v>225</v>
      </c>
      <c r="O269" s="1">
        <f t="shared" si="58"/>
        <v>275</v>
      </c>
      <c r="P269" s="130">
        <f t="shared" si="59"/>
        <v>44896</v>
      </c>
      <c r="Q269" s="130" t="str">
        <f t="shared" si="60"/>
        <v>NOK</v>
      </c>
      <c r="T269" s="131"/>
      <c r="U269" s="131"/>
      <c r="Y269" s="132"/>
    </row>
    <row r="270" spans="2:25">
      <c r="B270" s="24" t="str">
        <f>IF('Consolidação Preventiva'!D252="","",'Consolidação Preventiva'!D252)</f>
        <v>CA104</v>
      </c>
      <c r="C270" s="24">
        <f>'Consolidação Preventiva'!E252</f>
        <v>250</v>
      </c>
      <c r="D270" s="128">
        <f>IF(OR(B270="",C270="50F"),NA(),'Consolidação Preventiva'!N252)</f>
        <v>44927</v>
      </c>
      <c r="E270" s="4">
        <f>IF(B270="","",'Consolidação Preventiva'!F252)</f>
        <v>12087</v>
      </c>
      <c r="F270" s="4">
        <f>IF(B270="","",'Consolidação Preventiva'!H252)</f>
        <v>12362</v>
      </c>
      <c r="G270" s="4">
        <f>IF(B270="","",'Consolidação Preventiva'!Q252)</f>
        <v>12365</v>
      </c>
      <c r="H270" s="4">
        <f t="shared" ref="H270:H333" si="61">IF(OR(B270="",C270="50F"),NA(),G270-E270)</f>
        <v>278</v>
      </c>
      <c r="I270" s="1">
        <f t="shared" ref="I270:I333" si="62">IF(OR(B270="",C270="50F"),NA(),225)</f>
        <v>225</v>
      </c>
      <c r="J270" s="1">
        <f t="shared" ref="J270:J333" si="63">IF(OR(B270="",C270="50F"),NA(),275)</f>
        <v>275</v>
      </c>
      <c r="L270" s="130">
        <f t="shared" ref="L270:L333" si="64">IF(AND(D270&gt;=$C$9,D270&lt;=$C$10),D270,NA())</f>
        <v>44927</v>
      </c>
      <c r="M270" s="1">
        <f t="shared" ref="M270:M333" si="65">IF(ISERR(L270),NA(),H270)</f>
        <v>278</v>
      </c>
      <c r="N270" s="1">
        <f t="shared" ref="N270:N333" si="66">IF(ISERR(L270),NA(),I270)</f>
        <v>225</v>
      </c>
      <c r="O270" s="1">
        <f t="shared" ref="O270:O333" si="67">IF(ISERR(L270),NA(),J270)</f>
        <v>275</v>
      </c>
      <c r="P270" s="130">
        <f t="shared" ref="P270:P333" si="68">IF(ISERROR(L270),"",DATE(YEAR(L270),MONTH(L270),1))</f>
        <v>44927</v>
      </c>
      <c r="Q270" s="130" t="str">
        <f t="shared" ref="Q270:Q333" si="69">IF(P270="","",IF(AND(M270&gt;=N270,M270&lt;=O270),"OK","NOK"))</f>
        <v>NOK</v>
      </c>
      <c r="T270" s="131"/>
      <c r="U270" s="131"/>
      <c r="Y270" s="132"/>
    </row>
    <row r="271" spans="2:25">
      <c r="B271" s="24" t="str">
        <f>IF('Consolidação Preventiva'!D253="","",'Consolidação Preventiva'!D253)</f>
        <v>CA104</v>
      </c>
      <c r="C271" s="24">
        <f>'Consolidação Preventiva'!E253</f>
        <v>500</v>
      </c>
      <c r="D271" s="128">
        <f>IF(OR(B271="",C271="50F"),NA(),'Consolidação Preventiva'!N253)</f>
        <v>44928</v>
      </c>
      <c r="E271" s="4">
        <f>IF(B271="","",'Consolidação Preventiva'!F253)</f>
        <v>12365</v>
      </c>
      <c r="F271" s="4">
        <f>IF(B271="","",'Consolidação Preventiva'!H253)</f>
        <v>12640</v>
      </c>
      <c r="G271" s="4">
        <f>IF(B271="","",'Consolidação Preventiva'!Q253)</f>
        <v>12367</v>
      </c>
      <c r="H271" s="4">
        <f t="shared" si="61"/>
        <v>2</v>
      </c>
      <c r="I271" s="1">
        <f t="shared" si="62"/>
        <v>225</v>
      </c>
      <c r="J271" s="1">
        <f t="shared" si="63"/>
        <v>275</v>
      </c>
      <c r="L271" s="130">
        <f t="shared" si="64"/>
        <v>44928</v>
      </c>
      <c r="M271" s="1">
        <f t="shared" si="65"/>
        <v>2</v>
      </c>
      <c r="N271" s="1">
        <f t="shared" si="66"/>
        <v>225</v>
      </c>
      <c r="O271" s="1">
        <f t="shared" si="67"/>
        <v>275</v>
      </c>
      <c r="P271" s="130">
        <f t="shared" si="68"/>
        <v>44927</v>
      </c>
      <c r="Q271" s="130" t="str">
        <f t="shared" si="69"/>
        <v>NOK</v>
      </c>
      <c r="T271" s="131"/>
      <c r="U271" s="131"/>
      <c r="Y271" s="132"/>
    </row>
    <row r="272" spans="2:25">
      <c r="B272" s="24" t="str">
        <f>IF('Consolidação Preventiva'!D254="","",'Consolidação Preventiva'!D254)</f>
        <v>CA103</v>
      </c>
      <c r="C272" s="24">
        <f>'Consolidação Preventiva'!E254</f>
        <v>250</v>
      </c>
      <c r="D272" s="128">
        <f>IF(OR(B272="",C272="50F"),NA(),'Consolidação Preventiva'!N254)</f>
        <v>44937</v>
      </c>
      <c r="E272" s="4">
        <f>IF(B272="","",'Consolidação Preventiva'!F254)</f>
        <v>12520</v>
      </c>
      <c r="F272" s="4">
        <f>IF(B272="","",'Consolidação Preventiva'!H254)</f>
        <v>12795</v>
      </c>
      <c r="G272" s="4">
        <f>IF(B272="","",'Consolidação Preventiva'!Q254)</f>
        <v>12656</v>
      </c>
      <c r="H272" s="4">
        <f t="shared" si="61"/>
        <v>136</v>
      </c>
      <c r="I272" s="1">
        <f t="shared" si="62"/>
        <v>225</v>
      </c>
      <c r="J272" s="1">
        <f t="shared" si="63"/>
        <v>275</v>
      </c>
      <c r="L272" s="130">
        <f t="shared" si="64"/>
        <v>44937</v>
      </c>
      <c r="M272" s="1">
        <f t="shared" si="65"/>
        <v>136</v>
      </c>
      <c r="N272" s="1">
        <f t="shared" si="66"/>
        <v>225</v>
      </c>
      <c r="O272" s="1">
        <f t="shared" si="67"/>
        <v>275</v>
      </c>
      <c r="P272" s="130">
        <f t="shared" si="68"/>
        <v>44927</v>
      </c>
      <c r="Q272" s="130" t="str">
        <f t="shared" si="69"/>
        <v>NOK</v>
      </c>
      <c r="T272" s="131"/>
      <c r="U272" s="131"/>
      <c r="Y272" s="132"/>
    </row>
    <row r="273" spans="2:25">
      <c r="B273" s="24" t="str">
        <f>IF('Consolidação Preventiva'!D255="","",'Consolidação Preventiva'!D255)</f>
        <v>CA101</v>
      </c>
      <c r="C273" s="24">
        <f>'Consolidação Preventiva'!E255</f>
        <v>1000</v>
      </c>
      <c r="D273" s="128">
        <f>IF(OR(B273="",C273="50F"),NA(),'Consolidação Preventiva'!N255)</f>
        <v>44938</v>
      </c>
      <c r="E273" s="4">
        <f>IF(B273="","",'Consolidação Preventiva'!F255)</f>
        <v>12071</v>
      </c>
      <c r="F273" s="4">
        <f>IF(B273="","",'Consolidação Preventiva'!H255)</f>
        <v>12346</v>
      </c>
      <c r="G273" s="4">
        <f>IF(B273="","",'Consolidação Preventiva'!Q255)</f>
        <v>12307</v>
      </c>
      <c r="H273" s="4">
        <f t="shared" si="61"/>
        <v>236</v>
      </c>
      <c r="I273" s="1">
        <f t="shared" si="62"/>
        <v>225</v>
      </c>
      <c r="J273" s="1">
        <f t="shared" si="63"/>
        <v>275</v>
      </c>
      <c r="L273" s="130">
        <f t="shared" si="64"/>
        <v>44938</v>
      </c>
      <c r="M273" s="1">
        <f t="shared" si="65"/>
        <v>236</v>
      </c>
      <c r="N273" s="1">
        <f t="shared" si="66"/>
        <v>225</v>
      </c>
      <c r="O273" s="1">
        <f t="shared" si="67"/>
        <v>275</v>
      </c>
      <c r="P273" s="130">
        <f t="shared" si="68"/>
        <v>44927</v>
      </c>
      <c r="Q273" s="130" t="str">
        <f t="shared" si="69"/>
        <v>OK</v>
      </c>
      <c r="T273" s="131"/>
      <c r="U273" s="131"/>
      <c r="Y273" s="132"/>
    </row>
    <row r="274" spans="2:25">
      <c r="B274" s="24" t="str">
        <f>IF('Consolidação Preventiva'!D256="","",'Consolidação Preventiva'!D256)</f>
        <v>CA102</v>
      </c>
      <c r="C274" s="24">
        <f>'Consolidação Preventiva'!E256</f>
        <v>500</v>
      </c>
      <c r="D274" s="128">
        <f>IF(OR(B274="",C274="50F"),NA(),'Consolidação Preventiva'!N256)</f>
        <v>44954</v>
      </c>
      <c r="E274" s="4">
        <f>IF(B274="","",'Consolidação Preventiva'!F256)</f>
        <v>11738</v>
      </c>
      <c r="F274" s="4">
        <f>IF(B274="","",'Consolidação Preventiva'!H256)</f>
        <v>12013</v>
      </c>
      <c r="G274" s="4">
        <f>IF(B274="","",'Consolidação Preventiva'!Q256)</f>
        <v>12021</v>
      </c>
      <c r="H274" s="4">
        <f t="shared" si="61"/>
        <v>283</v>
      </c>
      <c r="I274" s="1">
        <f t="shared" si="62"/>
        <v>225</v>
      </c>
      <c r="J274" s="1">
        <f t="shared" si="63"/>
        <v>275</v>
      </c>
      <c r="L274" s="130">
        <f t="shared" si="64"/>
        <v>44954</v>
      </c>
      <c r="M274" s="1">
        <f t="shared" si="65"/>
        <v>283</v>
      </c>
      <c r="N274" s="1">
        <f t="shared" si="66"/>
        <v>225</v>
      </c>
      <c r="O274" s="1">
        <f t="shared" si="67"/>
        <v>275</v>
      </c>
      <c r="P274" s="130">
        <f t="shared" si="68"/>
        <v>44927</v>
      </c>
      <c r="Q274" s="130" t="str">
        <f t="shared" si="69"/>
        <v>NOK</v>
      </c>
    </row>
    <row r="275" spans="2:25">
      <c r="B275" s="24" t="str">
        <f>IF('Consolidação Preventiva'!D257="","",'Consolidação Preventiva'!D257)</f>
        <v>CA101</v>
      </c>
      <c r="C275" s="24">
        <f>'Consolidação Preventiva'!E257</f>
        <v>250</v>
      </c>
      <c r="D275" s="128">
        <f>IF(OR(B275="",C275="50F"),NA(),'Consolidação Preventiva'!N257)</f>
        <v>44952</v>
      </c>
      <c r="E275" s="4">
        <f>IF(B275="","",'Consolidação Preventiva'!F257)</f>
        <v>12307</v>
      </c>
      <c r="F275" s="4">
        <f>IF(B275="","",'Consolidação Preventiva'!H257)</f>
        <v>12582</v>
      </c>
      <c r="G275" s="4">
        <f>IF(B275="","",'Consolidação Preventiva'!Q257)</f>
        <v>12384</v>
      </c>
      <c r="H275" s="4">
        <f t="shared" si="61"/>
        <v>77</v>
      </c>
      <c r="I275" s="1">
        <f t="shared" si="62"/>
        <v>225</v>
      </c>
      <c r="J275" s="1">
        <f t="shared" si="63"/>
        <v>275</v>
      </c>
      <c r="L275" s="130">
        <f t="shared" si="64"/>
        <v>44952</v>
      </c>
      <c r="M275" s="1">
        <f t="shared" si="65"/>
        <v>77</v>
      </c>
      <c r="N275" s="1">
        <f t="shared" si="66"/>
        <v>225</v>
      </c>
      <c r="O275" s="1">
        <f t="shared" si="67"/>
        <v>275</v>
      </c>
      <c r="P275" s="130">
        <f t="shared" si="68"/>
        <v>44927</v>
      </c>
      <c r="Q275" s="130" t="str">
        <f t="shared" si="69"/>
        <v>NOK</v>
      </c>
    </row>
    <row r="276" spans="2:25">
      <c r="B276" s="24" t="str">
        <f>IF('Consolidação Preventiva'!D258="","",'Consolidação Preventiva'!D258)</f>
        <v>CA102</v>
      </c>
      <c r="C276" s="24">
        <f>'Consolidação Preventiva'!E258</f>
        <v>250</v>
      </c>
      <c r="D276" s="128">
        <f>IF(OR(B276="",C276="50F"),NA(),'Consolidação Preventiva'!N258)</f>
        <v>44973</v>
      </c>
      <c r="E276" s="4">
        <f>IF(B276="","",'Consolidação Preventiva'!F258)</f>
        <v>12021</v>
      </c>
      <c r="F276" s="4">
        <f>IF(B276="","",'Consolidação Preventiva'!H258)</f>
        <v>12296</v>
      </c>
      <c r="G276" s="4">
        <f>IF(B276="","",'Consolidação Preventiva'!Q258)</f>
        <v>12204</v>
      </c>
      <c r="H276" s="4">
        <f t="shared" si="61"/>
        <v>183</v>
      </c>
      <c r="I276" s="1">
        <f t="shared" si="62"/>
        <v>225</v>
      </c>
      <c r="J276" s="1">
        <f t="shared" si="63"/>
        <v>275</v>
      </c>
      <c r="L276" s="130">
        <f t="shared" si="64"/>
        <v>44973</v>
      </c>
      <c r="M276" s="1">
        <f t="shared" si="65"/>
        <v>183</v>
      </c>
      <c r="N276" s="1">
        <f t="shared" si="66"/>
        <v>225</v>
      </c>
      <c r="O276" s="1">
        <f t="shared" si="67"/>
        <v>275</v>
      </c>
      <c r="P276" s="130">
        <f t="shared" si="68"/>
        <v>44958</v>
      </c>
      <c r="Q276" s="130" t="str">
        <f t="shared" si="69"/>
        <v>NOK</v>
      </c>
    </row>
    <row r="277" spans="2:25">
      <c r="B277" s="24" t="str">
        <f>IF('Consolidação Preventiva'!D259="","",'Consolidação Preventiva'!D259)</f>
        <v>CA104</v>
      </c>
      <c r="C277" s="24">
        <f>'Consolidação Preventiva'!E259</f>
        <v>250</v>
      </c>
      <c r="D277" s="128">
        <f>IF(OR(B277="",C277="50F"),NA(),'Consolidação Preventiva'!N259)</f>
        <v>44955</v>
      </c>
      <c r="E277" s="4">
        <f>IF(B277="","",'Consolidação Preventiva'!F259)</f>
        <v>12367</v>
      </c>
      <c r="F277" s="4">
        <f>IF(B277="","",'Consolidação Preventiva'!H259)</f>
        <v>12642</v>
      </c>
      <c r="G277" s="4">
        <f>IF(B277="","",'Consolidação Preventiva'!Q259)</f>
        <v>12757</v>
      </c>
      <c r="H277" s="4">
        <f t="shared" si="61"/>
        <v>390</v>
      </c>
      <c r="I277" s="1">
        <f t="shared" si="62"/>
        <v>225</v>
      </c>
      <c r="J277" s="1">
        <f t="shared" si="63"/>
        <v>275</v>
      </c>
      <c r="L277" s="130">
        <f t="shared" si="64"/>
        <v>44955</v>
      </c>
      <c r="M277" s="1">
        <f t="shared" si="65"/>
        <v>390</v>
      </c>
      <c r="N277" s="1">
        <f t="shared" si="66"/>
        <v>225</v>
      </c>
      <c r="O277" s="1">
        <f t="shared" si="67"/>
        <v>275</v>
      </c>
      <c r="P277" s="130">
        <f t="shared" si="68"/>
        <v>44927</v>
      </c>
      <c r="Q277" s="130" t="str">
        <f t="shared" si="69"/>
        <v>NOK</v>
      </c>
    </row>
    <row r="278" spans="2:25">
      <c r="B278" s="24" t="str">
        <f>IF('Consolidação Preventiva'!D260="","",'Consolidação Preventiva'!D260)</f>
        <v>CA100</v>
      </c>
      <c r="C278" s="24">
        <f>'Consolidação Preventiva'!E260</f>
        <v>500</v>
      </c>
      <c r="D278" s="128">
        <f>IF(OR(B278="",C278="50F"),NA(),'Consolidação Preventiva'!N260)</f>
        <v>44966</v>
      </c>
      <c r="E278" s="4">
        <f>IF(B278="","",'Consolidação Preventiva'!F260)</f>
        <v>12063</v>
      </c>
      <c r="F278" s="4">
        <f>IF(B278="","",'Consolidação Preventiva'!H260)</f>
        <v>12338</v>
      </c>
      <c r="G278" s="4">
        <f>IF(B278="","",'Consolidação Preventiva'!Q260)</f>
        <v>12646</v>
      </c>
      <c r="H278" s="4">
        <f t="shared" si="61"/>
        <v>583</v>
      </c>
      <c r="I278" s="1">
        <f t="shared" si="62"/>
        <v>225</v>
      </c>
      <c r="J278" s="1">
        <f t="shared" si="63"/>
        <v>275</v>
      </c>
      <c r="L278" s="130">
        <f t="shared" si="64"/>
        <v>44966</v>
      </c>
      <c r="M278" s="1">
        <f t="shared" si="65"/>
        <v>583</v>
      </c>
      <c r="N278" s="1">
        <f t="shared" si="66"/>
        <v>225</v>
      </c>
      <c r="O278" s="1">
        <f t="shared" si="67"/>
        <v>275</v>
      </c>
      <c r="P278" s="130">
        <f t="shared" si="68"/>
        <v>44958</v>
      </c>
      <c r="Q278" s="130" t="str">
        <f t="shared" si="69"/>
        <v>NOK</v>
      </c>
    </row>
    <row r="279" spans="2:25">
      <c r="B279" s="24" t="str">
        <f>IF('Consolidação Preventiva'!D261="","",'Consolidação Preventiva'!D261)</f>
        <v>CA103</v>
      </c>
      <c r="C279" s="24">
        <f>'Consolidação Preventiva'!E261</f>
        <v>1000</v>
      </c>
      <c r="D279" s="128">
        <f>IF(OR(B279="",C279="50F"),NA(),'Consolidação Preventiva'!N261)</f>
        <v>44966</v>
      </c>
      <c r="E279" s="4">
        <f>IF(B279="","",'Consolidação Preventiva'!F261)</f>
        <v>12656</v>
      </c>
      <c r="F279" s="4">
        <f>IF(B279="","",'Consolidação Preventiva'!H261)</f>
        <v>12931</v>
      </c>
      <c r="G279" s="4">
        <f>IF(B279="","",'Consolidação Preventiva'!Q261)</f>
        <v>13089</v>
      </c>
      <c r="H279" s="4">
        <f t="shared" si="61"/>
        <v>433</v>
      </c>
      <c r="I279" s="1">
        <f t="shared" si="62"/>
        <v>225</v>
      </c>
      <c r="J279" s="1">
        <f t="shared" si="63"/>
        <v>275</v>
      </c>
      <c r="L279" s="130">
        <f t="shared" si="64"/>
        <v>44966</v>
      </c>
      <c r="M279" s="1">
        <f t="shared" si="65"/>
        <v>433</v>
      </c>
      <c r="N279" s="1">
        <f t="shared" si="66"/>
        <v>225</v>
      </c>
      <c r="O279" s="1">
        <f t="shared" si="67"/>
        <v>275</v>
      </c>
      <c r="P279" s="130">
        <f t="shared" si="68"/>
        <v>44958</v>
      </c>
      <c r="Q279" s="130" t="str">
        <f t="shared" si="69"/>
        <v>NOK</v>
      </c>
    </row>
    <row r="280" spans="2:25">
      <c r="B280" s="24" t="str">
        <f>IF('Consolidação Preventiva'!D262="","",'Consolidação Preventiva'!D262)</f>
        <v>CA103</v>
      </c>
      <c r="C280" s="24">
        <f>'Consolidação Preventiva'!E262</f>
        <v>250</v>
      </c>
      <c r="D280" s="128">
        <f>IF(OR(B280="",C280="50F"),NA(),'Consolidação Preventiva'!N262)</f>
        <v>44968</v>
      </c>
      <c r="E280" s="4">
        <f>IF(B280="","",'Consolidação Preventiva'!F262)</f>
        <v>13089</v>
      </c>
      <c r="F280" s="4">
        <f>IF(B280="","",'Consolidação Preventiva'!H262)</f>
        <v>13364</v>
      </c>
      <c r="G280" s="4">
        <f>IF(B280="","",'Consolidação Preventiva'!Q262)</f>
        <v>13120</v>
      </c>
      <c r="H280" s="4">
        <f t="shared" si="61"/>
        <v>31</v>
      </c>
      <c r="I280" s="1">
        <f t="shared" si="62"/>
        <v>225</v>
      </c>
      <c r="J280" s="1">
        <f t="shared" si="63"/>
        <v>275</v>
      </c>
      <c r="L280" s="130">
        <f t="shared" si="64"/>
        <v>44968</v>
      </c>
      <c r="M280" s="1">
        <f t="shared" si="65"/>
        <v>31</v>
      </c>
      <c r="N280" s="1">
        <f t="shared" si="66"/>
        <v>225</v>
      </c>
      <c r="O280" s="1">
        <f t="shared" si="67"/>
        <v>275</v>
      </c>
      <c r="P280" s="130">
        <f t="shared" si="68"/>
        <v>44958</v>
      </c>
      <c r="Q280" s="130" t="str">
        <f t="shared" si="69"/>
        <v>NOK</v>
      </c>
    </row>
    <row r="281" spans="2:25">
      <c r="B281" s="24" t="str">
        <f>IF('Consolidação Preventiva'!D263="","",'Consolidação Preventiva'!D263)</f>
        <v>CA104</v>
      </c>
      <c r="C281" s="24">
        <f>'Consolidação Preventiva'!E263</f>
        <v>1000</v>
      </c>
      <c r="D281" s="128">
        <f>IF(OR(B281="",C281="50F"),NA(),'Consolidação Preventiva'!N263)</f>
        <v>44972</v>
      </c>
      <c r="E281" s="4">
        <f>IF(B281="","",'Consolidação Preventiva'!F263)</f>
        <v>12757</v>
      </c>
      <c r="F281" s="4">
        <f>IF(B281="","",'Consolidação Preventiva'!H263)</f>
        <v>13032</v>
      </c>
      <c r="G281" s="4">
        <f>IF(B281="","",'Consolidação Preventiva'!Q263)</f>
        <v>13048</v>
      </c>
      <c r="H281" s="4">
        <f t="shared" si="61"/>
        <v>291</v>
      </c>
      <c r="I281" s="1">
        <f t="shared" si="62"/>
        <v>225</v>
      </c>
      <c r="J281" s="1">
        <f t="shared" si="63"/>
        <v>275</v>
      </c>
      <c r="L281" s="130">
        <f t="shared" si="64"/>
        <v>44972</v>
      </c>
      <c r="M281" s="1">
        <f t="shared" si="65"/>
        <v>291</v>
      </c>
      <c r="N281" s="1">
        <f t="shared" si="66"/>
        <v>225</v>
      </c>
      <c r="O281" s="1">
        <f t="shared" si="67"/>
        <v>275</v>
      </c>
      <c r="P281" s="130">
        <f t="shared" si="68"/>
        <v>44958</v>
      </c>
      <c r="Q281" s="130" t="str">
        <f t="shared" si="69"/>
        <v>NOK</v>
      </c>
    </row>
    <row r="282" spans="2:25">
      <c r="B282" s="24" t="str">
        <f>IF('Consolidação Preventiva'!D264="","",'Consolidação Preventiva'!D264)</f>
        <v>CA102</v>
      </c>
      <c r="C282" s="24">
        <f>'Consolidação Preventiva'!E264</f>
        <v>1000</v>
      </c>
      <c r="D282" s="128">
        <f>IF(OR(B282="",C282="50F"),NA(),'Consolidação Preventiva'!N264)</f>
        <v>44989</v>
      </c>
      <c r="E282" s="4">
        <f>IF(B282="","",'Consolidação Preventiva'!F264)</f>
        <v>12204</v>
      </c>
      <c r="F282" s="4">
        <f>IF(B282="","",'Consolidação Preventiva'!H264)</f>
        <v>12479</v>
      </c>
      <c r="G282" s="4">
        <f>IF(B282="","",'Consolidação Preventiva'!Q264)</f>
        <v>12464</v>
      </c>
      <c r="H282" s="4">
        <f t="shared" si="61"/>
        <v>260</v>
      </c>
      <c r="I282" s="1">
        <f t="shared" si="62"/>
        <v>225</v>
      </c>
      <c r="J282" s="1">
        <f t="shared" si="63"/>
        <v>275</v>
      </c>
      <c r="L282" s="130">
        <f t="shared" si="64"/>
        <v>44989</v>
      </c>
      <c r="M282" s="1">
        <f t="shared" si="65"/>
        <v>260</v>
      </c>
      <c r="N282" s="1">
        <f t="shared" si="66"/>
        <v>225</v>
      </c>
      <c r="O282" s="1">
        <f t="shared" si="67"/>
        <v>275</v>
      </c>
      <c r="P282" s="130">
        <f t="shared" si="68"/>
        <v>44986</v>
      </c>
      <c r="Q282" s="130" t="str">
        <f t="shared" si="69"/>
        <v>OK</v>
      </c>
    </row>
    <row r="283" spans="2:25">
      <c r="B283" s="24" t="str">
        <f>IF('Consolidação Preventiva'!D265="","",'Consolidação Preventiva'!D265)</f>
        <v>CA100</v>
      </c>
      <c r="C283" s="24">
        <f>'Consolidação Preventiva'!E265</f>
        <v>250</v>
      </c>
      <c r="D283" s="128">
        <f>IF(OR(B283="",C283="50F"),NA(),'Consolidação Preventiva'!N265)</f>
        <v>44980</v>
      </c>
      <c r="E283" s="4">
        <f>IF(B283="","",'Consolidação Preventiva'!F265)</f>
        <v>12646</v>
      </c>
      <c r="F283" s="4">
        <f>IF(B283="","",'Consolidação Preventiva'!H265)</f>
        <v>12921</v>
      </c>
      <c r="G283" s="4">
        <f>IF(B283="","",'Consolidação Preventiva'!Q265)</f>
        <v>12849</v>
      </c>
      <c r="H283" s="4">
        <f t="shared" si="61"/>
        <v>203</v>
      </c>
      <c r="I283" s="1">
        <f t="shared" si="62"/>
        <v>225</v>
      </c>
      <c r="J283" s="1">
        <f t="shared" si="63"/>
        <v>275</v>
      </c>
      <c r="L283" s="130">
        <f t="shared" si="64"/>
        <v>44980</v>
      </c>
      <c r="M283" s="1">
        <f t="shared" si="65"/>
        <v>203</v>
      </c>
      <c r="N283" s="1">
        <f t="shared" si="66"/>
        <v>225</v>
      </c>
      <c r="O283" s="1">
        <f t="shared" si="67"/>
        <v>275</v>
      </c>
      <c r="P283" s="130">
        <f t="shared" si="68"/>
        <v>44958</v>
      </c>
      <c r="Q283" s="130" t="str">
        <f t="shared" si="69"/>
        <v>NOK</v>
      </c>
    </row>
    <row r="284" spans="2:25">
      <c r="B284" s="24" t="str">
        <f>IF('Consolidação Preventiva'!D266="","",'Consolidação Preventiva'!D266)</f>
        <v>CA104</v>
      </c>
      <c r="C284" s="24">
        <f>'Consolidação Preventiva'!E266</f>
        <v>250</v>
      </c>
      <c r="D284" s="128">
        <f>IF(OR(B284="",C284="50F"),NA(),'Consolidação Preventiva'!N266)</f>
        <v>44985</v>
      </c>
      <c r="E284" s="4">
        <f>IF(B284="","",'Consolidação Preventiva'!F266)</f>
        <v>13048</v>
      </c>
      <c r="F284" s="4">
        <f>IF(B284="","",'Consolidação Preventiva'!H266)</f>
        <v>13323</v>
      </c>
      <c r="G284" s="4">
        <f>IF(B284="","",'Consolidação Preventiva'!Q266)</f>
        <v>13217</v>
      </c>
      <c r="H284" s="4">
        <f t="shared" si="61"/>
        <v>169</v>
      </c>
      <c r="I284" s="1">
        <f t="shared" si="62"/>
        <v>225</v>
      </c>
      <c r="J284" s="1">
        <f t="shared" si="63"/>
        <v>275</v>
      </c>
      <c r="L284" s="130">
        <f t="shared" si="64"/>
        <v>44985</v>
      </c>
      <c r="M284" s="1">
        <f t="shared" si="65"/>
        <v>169</v>
      </c>
      <c r="N284" s="1">
        <f t="shared" si="66"/>
        <v>225</v>
      </c>
      <c r="O284" s="1">
        <f t="shared" si="67"/>
        <v>275</v>
      </c>
      <c r="P284" s="130">
        <f t="shared" si="68"/>
        <v>44958</v>
      </c>
      <c r="Q284" s="130" t="str">
        <f t="shared" si="69"/>
        <v>NOK</v>
      </c>
    </row>
    <row r="285" spans="2:25">
      <c r="B285" s="24" t="str">
        <f>IF('Consolidação Preventiva'!D267="","",'Consolidação Preventiva'!D267)</f>
        <v>CA103</v>
      </c>
      <c r="C285" s="24">
        <f>'Consolidação Preventiva'!E267</f>
        <v>500</v>
      </c>
      <c r="D285" s="128">
        <f>IF(OR(B285="",C285="50F"),NA(),'Consolidação Preventiva'!N267)</f>
        <v>44987</v>
      </c>
      <c r="E285" s="4">
        <f>IF(B285="","",'Consolidação Preventiva'!F267)</f>
        <v>13120</v>
      </c>
      <c r="F285" s="4">
        <f>IF(B285="","",'Consolidação Preventiva'!H267)</f>
        <v>13395</v>
      </c>
      <c r="G285" s="4">
        <f>IF(B285="","",'Consolidação Preventiva'!Q267)</f>
        <v>13369</v>
      </c>
      <c r="H285" s="4">
        <f t="shared" si="61"/>
        <v>249</v>
      </c>
      <c r="I285" s="1">
        <f t="shared" si="62"/>
        <v>225</v>
      </c>
      <c r="J285" s="1">
        <f t="shared" si="63"/>
        <v>275</v>
      </c>
      <c r="L285" s="130">
        <f t="shared" si="64"/>
        <v>44987</v>
      </c>
      <c r="M285" s="1">
        <f t="shared" si="65"/>
        <v>249</v>
      </c>
      <c r="N285" s="1">
        <f t="shared" si="66"/>
        <v>225</v>
      </c>
      <c r="O285" s="1">
        <f t="shared" si="67"/>
        <v>275</v>
      </c>
      <c r="P285" s="130">
        <f t="shared" si="68"/>
        <v>44986</v>
      </c>
      <c r="Q285" s="130" t="str">
        <f t="shared" si="69"/>
        <v>OK</v>
      </c>
    </row>
    <row r="286" spans="2:25">
      <c r="B286" s="24" t="str">
        <f>IF('Consolidação Preventiva'!D268="","",'Consolidação Preventiva'!D268)</f>
        <v>CA102</v>
      </c>
      <c r="C286" s="24">
        <f>'Consolidação Preventiva'!E268</f>
        <v>250</v>
      </c>
      <c r="D286" s="128">
        <f>IF(OR(B286="",C286="50F"),NA(),'Consolidação Preventiva'!N268)</f>
        <v>45011</v>
      </c>
      <c r="E286" s="4">
        <f>IF(B286="","",'Consolidação Preventiva'!F268)</f>
        <v>12464</v>
      </c>
      <c r="F286" s="4">
        <f>IF(B286="","",'Consolidação Preventiva'!H268)</f>
        <v>12739</v>
      </c>
      <c r="G286" s="4">
        <f>IF(B286="","",'Consolidação Preventiva'!Q268)</f>
        <v>12677</v>
      </c>
      <c r="H286" s="4">
        <f t="shared" si="61"/>
        <v>213</v>
      </c>
      <c r="I286" s="1">
        <f t="shared" si="62"/>
        <v>225</v>
      </c>
      <c r="J286" s="1">
        <f t="shared" si="63"/>
        <v>275</v>
      </c>
      <c r="L286" s="130">
        <f t="shared" si="64"/>
        <v>45011</v>
      </c>
      <c r="M286" s="1">
        <f t="shared" si="65"/>
        <v>213</v>
      </c>
      <c r="N286" s="1">
        <f t="shared" si="66"/>
        <v>225</v>
      </c>
      <c r="O286" s="1">
        <f t="shared" si="67"/>
        <v>275</v>
      </c>
      <c r="P286" s="130">
        <f t="shared" si="68"/>
        <v>44986</v>
      </c>
      <c r="Q286" s="130" t="str">
        <f t="shared" si="69"/>
        <v>NOK</v>
      </c>
    </row>
    <row r="287" spans="2:25">
      <c r="B287" s="24" t="str">
        <f>IF('Consolidação Preventiva'!D269="","",'Consolidação Preventiva'!D269)</f>
        <v>CA100</v>
      </c>
      <c r="C287" s="24">
        <f>'Consolidação Preventiva'!E269</f>
        <v>1000</v>
      </c>
      <c r="D287" s="128">
        <f>IF(OR(B287="",C287="50F"),NA(),'Consolidação Preventiva'!N269)</f>
        <v>44992</v>
      </c>
      <c r="E287" s="4">
        <f>IF(B287="","",'Consolidação Preventiva'!F269)</f>
        <v>12849</v>
      </c>
      <c r="F287" s="4">
        <f>IF(B287="","",'Consolidação Preventiva'!H269)</f>
        <v>13124</v>
      </c>
      <c r="G287" s="4">
        <f>IF(B287="","",'Consolidação Preventiva'!Q269)</f>
        <v>13014</v>
      </c>
      <c r="H287" s="4">
        <f t="shared" si="61"/>
        <v>165</v>
      </c>
      <c r="I287" s="1">
        <f t="shared" si="62"/>
        <v>225</v>
      </c>
      <c r="J287" s="1">
        <f t="shared" si="63"/>
        <v>275</v>
      </c>
      <c r="L287" s="130">
        <f t="shared" si="64"/>
        <v>44992</v>
      </c>
      <c r="M287" s="1">
        <f t="shared" si="65"/>
        <v>165</v>
      </c>
      <c r="N287" s="1">
        <f t="shared" si="66"/>
        <v>225</v>
      </c>
      <c r="O287" s="1">
        <f t="shared" si="67"/>
        <v>275</v>
      </c>
      <c r="P287" s="130">
        <f t="shared" si="68"/>
        <v>44986</v>
      </c>
      <c r="Q287" s="130" t="str">
        <f t="shared" si="69"/>
        <v>NOK</v>
      </c>
    </row>
    <row r="288" spans="2:25">
      <c r="B288" s="24" t="str">
        <f>IF('Consolidação Preventiva'!D270="","",'Consolidação Preventiva'!D270)</f>
        <v>CA101</v>
      </c>
      <c r="C288" s="24">
        <f>'Consolidação Preventiva'!E270</f>
        <v>500</v>
      </c>
      <c r="D288" s="128">
        <f>IF(OR(B288="",C288="50F"),NA(),'Consolidação Preventiva'!N270)</f>
        <v>44996</v>
      </c>
      <c r="E288" s="4">
        <f>IF(B288="","",'Consolidação Preventiva'!F270)</f>
        <v>12384</v>
      </c>
      <c r="F288" s="4">
        <f>IF(B288="","",'Consolidação Preventiva'!H270)</f>
        <v>12659</v>
      </c>
      <c r="G288" s="4">
        <f>IF(B288="","",'Consolidação Preventiva'!Q270)</f>
        <v>12723</v>
      </c>
      <c r="H288" s="4">
        <f t="shared" si="61"/>
        <v>339</v>
      </c>
      <c r="I288" s="1">
        <f t="shared" si="62"/>
        <v>225</v>
      </c>
      <c r="J288" s="1">
        <f t="shared" si="63"/>
        <v>275</v>
      </c>
      <c r="L288" s="130">
        <f t="shared" si="64"/>
        <v>44996</v>
      </c>
      <c r="M288" s="1">
        <f t="shared" si="65"/>
        <v>339</v>
      </c>
      <c r="N288" s="1">
        <f t="shared" si="66"/>
        <v>225</v>
      </c>
      <c r="O288" s="1">
        <f t="shared" si="67"/>
        <v>275</v>
      </c>
      <c r="P288" s="130">
        <f t="shared" si="68"/>
        <v>44986</v>
      </c>
      <c r="Q288" s="130" t="str">
        <f t="shared" si="69"/>
        <v>NOK</v>
      </c>
    </row>
    <row r="289" spans="2:17">
      <c r="B289" s="24" t="str">
        <f>IF('Consolidação Preventiva'!D271="","",'Consolidação Preventiva'!D271)</f>
        <v>CA104</v>
      </c>
      <c r="C289" s="24">
        <f>'Consolidação Preventiva'!E271</f>
        <v>500</v>
      </c>
      <c r="D289" s="128">
        <f>IF(OR(B289="",C289="50F"),NA(),'Consolidação Preventiva'!N271)</f>
        <v>45003</v>
      </c>
      <c r="E289" s="4">
        <f>IF(B289="","",'Consolidação Preventiva'!F271)</f>
        <v>13217</v>
      </c>
      <c r="F289" s="4">
        <f>IF(B289="","",'Consolidação Preventiva'!H271)</f>
        <v>13492</v>
      </c>
      <c r="G289" s="4">
        <f>IF(B289="","",'Consolidação Preventiva'!Q271)</f>
        <v>13334</v>
      </c>
      <c r="H289" s="4">
        <f t="shared" si="61"/>
        <v>117</v>
      </c>
      <c r="I289" s="1">
        <f t="shared" si="62"/>
        <v>225</v>
      </c>
      <c r="J289" s="1">
        <f t="shared" si="63"/>
        <v>275</v>
      </c>
      <c r="L289" s="130">
        <f t="shared" si="64"/>
        <v>45003</v>
      </c>
      <c r="M289" s="1">
        <f t="shared" si="65"/>
        <v>117</v>
      </c>
      <c r="N289" s="1">
        <f t="shared" si="66"/>
        <v>225</v>
      </c>
      <c r="O289" s="1">
        <f t="shared" si="67"/>
        <v>275</v>
      </c>
      <c r="P289" s="130">
        <f t="shared" si="68"/>
        <v>44986</v>
      </c>
      <c r="Q289" s="130" t="str">
        <f t="shared" si="69"/>
        <v>NOK</v>
      </c>
    </row>
    <row r="290" spans="2:17">
      <c r="B290" s="24" t="str">
        <f>IF('Consolidação Preventiva'!D272="","",'Consolidação Preventiva'!D272)</f>
        <v>CA103</v>
      </c>
      <c r="C290" s="24">
        <f>'Consolidação Preventiva'!E272</f>
        <v>250</v>
      </c>
      <c r="D290" s="128">
        <f>IF(OR(B290="",C290="50F"),NA(),'Consolidação Preventiva'!N272)</f>
        <v>45004</v>
      </c>
      <c r="E290" s="4">
        <f>IF(B290="","",'Consolidação Preventiva'!F272)</f>
        <v>13369</v>
      </c>
      <c r="F290" s="4">
        <f>IF(B290="","",'Consolidação Preventiva'!H272)</f>
        <v>13644</v>
      </c>
      <c r="G290" s="4">
        <f>IF(B290="","",'Consolidação Preventiva'!Q272)</f>
        <v>13575</v>
      </c>
      <c r="H290" s="4">
        <f t="shared" si="61"/>
        <v>206</v>
      </c>
      <c r="I290" s="1">
        <f t="shared" si="62"/>
        <v>225</v>
      </c>
      <c r="J290" s="1">
        <f t="shared" si="63"/>
        <v>275</v>
      </c>
      <c r="L290" s="130">
        <f t="shared" si="64"/>
        <v>45004</v>
      </c>
      <c r="M290" s="1">
        <f t="shared" si="65"/>
        <v>206</v>
      </c>
      <c r="N290" s="1">
        <f t="shared" si="66"/>
        <v>225</v>
      </c>
      <c r="O290" s="1">
        <f t="shared" si="67"/>
        <v>275</v>
      </c>
      <c r="P290" s="130">
        <f t="shared" si="68"/>
        <v>44986</v>
      </c>
      <c r="Q290" s="130" t="str">
        <f t="shared" si="69"/>
        <v>NOK</v>
      </c>
    </row>
    <row r="291" spans="2:17">
      <c r="B291" s="24" t="str">
        <f>IF('Consolidação Preventiva'!D273="","",'Consolidação Preventiva'!D273)</f>
        <v>CA100</v>
      </c>
      <c r="C291" s="24">
        <f>'Consolidação Preventiva'!E273</f>
        <v>250</v>
      </c>
      <c r="D291" s="128">
        <f>IF(OR(B291="",C291="50F"),NA(),'Consolidação Preventiva'!N273)</f>
        <v>45007</v>
      </c>
      <c r="E291" s="4">
        <f>IF(B291="","",'Consolidação Preventiva'!F273)</f>
        <v>13014</v>
      </c>
      <c r="F291" s="4">
        <f>IF(B291="","",'Consolidação Preventiva'!H273)</f>
        <v>13289</v>
      </c>
      <c r="G291" s="4">
        <f>IF(B291="","",'Consolidação Preventiva'!Q273)</f>
        <v>13262</v>
      </c>
      <c r="H291" s="4">
        <f t="shared" si="61"/>
        <v>248</v>
      </c>
      <c r="I291" s="1">
        <f t="shared" si="62"/>
        <v>225</v>
      </c>
      <c r="J291" s="1">
        <f t="shared" si="63"/>
        <v>275</v>
      </c>
      <c r="L291" s="130">
        <f t="shared" si="64"/>
        <v>45007</v>
      </c>
      <c r="M291" s="1">
        <f t="shared" si="65"/>
        <v>248</v>
      </c>
      <c r="N291" s="1">
        <f t="shared" si="66"/>
        <v>225</v>
      </c>
      <c r="O291" s="1">
        <f t="shared" si="67"/>
        <v>275</v>
      </c>
      <c r="P291" s="130">
        <f t="shared" si="68"/>
        <v>44986</v>
      </c>
      <c r="Q291" s="130" t="str">
        <f t="shared" si="69"/>
        <v>OK</v>
      </c>
    </row>
    <row r="292" spans="2:17">
      <c r="B292" s="24" t="str">
        <f>IF('Consolidação Preventiva'!D274="","",'Consolidação Preventiva'!D274)</f>
        <v>CA101</v>
      </c>
      <c r="C292" s="24">
        <f>'Consolidação Preventiva'!E274</f>
        <v>250</v>
      </c>
      <c r="D292" s="128">
        <f>IF(OR(B292="",C292="50F"),NA(),'Consolidação Preventiva'!N274)</f>
        <v>45010</v>
      </c>
      <c r="E292" s="4">
        <f>IF(B292="","",'Consolidação Preventiva'!F274)</f>
        <v>12723</v>
      </c>
      <c r="F292" s="4">
        <f>IF(B292="","",'Consolidação Preventiva'!H274)</f>
        <v>12998</v>
      </c>
      <c r="G292" s="4">
        <f>IF(B292="","",'Consolidação Preventiva'!Q274)</f>
        <v>12890</v>
      </c>
      <c r="H292" s="4">
        <f t="shared" si="61"/>
        <v>167</v>
      </c>
      <c r="I292" s="1">
        <f t="shared" si="62"/>
        <v>225</v>
      </c>
      <c r="J292" s="1">
        <f t="shared" si="63"/>
        <v>275</v>
      </c>
      <c r="L292" s="130">
        <f t="shared" si="64"/>
        <v>45010</v>
      </c>
      <c r="M292" s="1">
        <f t="shared" si="65"/>
        <v>167</v>
      </c>
      <c r="N292" s="1">
        <f t="shared" si="66"/>
        <v>225</v>
      </c>
      <c r="O292" s="1">
        <f t="shared" si="67"/>
        <v>275</v>
      </c>
      <c r="P292" s="130">
        <f t="shared" si="68"/>
        <v>44986</v>
      </c>
      <c r="Q292" s="130" t="str">
        <f t="shared" si="69"/>
        <v>NOK</v>
      </c>
    </row>
    <row r="293" spans="2:17">
      <c r="B293" s="24" t="str">
        <f>IF('Consolidação Preventiva'!D275="","",'Consolidação Preventiva'!D275)</f>
        <v>CA102</v>
      </c>
      <c r="C293" s="24">
        <f>'Consolidação Preventiva'!E275</f>
        <v>500</v>
      </c>
      <c r="D293" s="128">
        <f>IF(OR(B293="",C293="50F"),NA(),'Consolidação Preventiva'!N275)</f>
        <v>45029</v>
      </c>
      <c r="E293" s="4">
        <f>IF(B293="","",'Consolidação Preventiva'!F275)</f>
        <v>12677</v>
      </c>
      <c r="F293" s="4">
        <f>IF(B293="","",'Consolidação Preventiva'!H275)</f>
        <v>12952</v>
      </c>
      <c r="G293" s="4">
        <f>IF(B293="","",'Consolidação Preventiva'!Q275)</f>
        <v>12969</v>
      </c>
      <c r="H293" s="4">
        <f t="shared" si="61"/>
        <v>292</v>
      </c>
      <c r="I293" s="1">
        <f t="shared" si="62"/>
        <v>225</v>
      </c>
      <c r="J293" s="1">
        <f t="shared" si="63"/>
        <v>275</v>
      </c>
      <c r="L293" s="130">
        <f t="shared" si="64"/>
        <v>45029</v>
      </c>
      <c r="M293" s="1">
        <f t="shared" si="65"/>
        <v>292</v>
      </c>
      <c r="N293" s="1">
        <f t="shared" si="66"/>
        <v>225</v>
      </c>
      <c r="O293" s="1">
        <f t="shared" si="67"/>
        <v>275</v>
      </c>
      <c r="P293" s="130">
        <f t="shared" si="68"/>
        <v>45017</v>
      </c>
      <c r="Q293" s="130" t="str">
        <f t="shared" si="69"/>
        <v>NOK</v>
      </c>
    </row>
    <row r="294" spans="2:17">
      <c r="B294" s="24" t="str">
        <f>IF('Consolidação Preventiva'!D276="","",'Consolidação Preventiva'!D276)</f>
        <v>CA100</v>
      </c>
      <c r="C294" s="24">
        <f>'Consolidação Preventiva'!E276</f>
        <v>500</v>
      </c>
      <c r="D294" s="128">
        <f>IF(OR(B294="",C294="50F"),NA(),'Consolidação Preventiva'!N276)</f>
        <v>45016</v>
      </c>
      <c r="E294" s="4">
        <f>IF(B294="","",'Consolidação Preventiva'!F276)</f>
        <v>13262</v>
      </c>
      <c r="F294" s="4">
        <f>IF(B294="","",'Consolidação Preventiva'!H276)</f>
        <v>13537</v>
      </c>
      <c r="G294" s="4">
        <f>IF(B294="","",'Consolidação Preventiva'!Q276)</f>
        <v>13386</v>
      </c>
      <c r="H294" s="4">
        <f t="shared" si="61"/>
        <v>124</v>
      </c>
      <c r="I294" s="1">
        <f t="shared" si="62"/>
        <v>225</v>
      </c>
      <c r="J294" s="1">
        <f t="shared" si="63"/>
        <v>275</v>
      </c>
      <c r="L294" s="130">
        <f t="shared" si="64"/>
        <v>45016</v>
      </c>
      <c r="M294" s="1">
        <f t="shared" si="65"/>
        <v>124</v>
      </c>
      <c r="N294" s="1">
        <f t="shared" si="66"/>
        <v>225</v>
      </c>
      <c r="O294" s="1">
        <f t="shared" si="67"/>
        <v>275</v>
      </c>
      <c r="P294" s="130">
        <f t="shared" si="68"/>
        <v>44986</v>
      </c>
      <c r="Q294" s="130" t="str">
        <f t="shared" si="69"/>
        <v>NOK</v>
      </c>
    </row>
    <row r="295" spans="2:17">
      <c r="B295" s="24" t="str">
        <f>IF('Consolidação Preventiva'!D277="","",'Consolidação Preventiva'!D277)</f>
        <v>CA102</v>
      </c>
      <c r="C295" s="24">
        <f>'Consolidação Preventiva'!E277</f>
        <v>250</v>
      </c>
      <c r="D295" s="128">
        <f>IF(OR(B295="",C295="50F"),NA(),'Consolidação Preventiva'!N277)</f>
        <v>45059</v>
      </c>
      <c r="E295" s="4">
        <f>IF(B295="","",'Consolidação Preventiva'!F277)</f>
        <v>12969</v>
      </c>
      <c r="F295" s="4">
        <f>IF(B295="","",'Consolidação Preventiva'!H277)</f>
        <v>13244</v>
      </c>
      <c r="G295" s="4">
        <f>IF(B295="","",'Consolidação Preventiva'!Q277)</f>
        <v>13198</v>
      </c>
      <c r="H295" s="4">
        <f t="shared" si="61"/>
        <v>229</v>
      </c>
      <c r="I295" s="1">
        <f t="shared" si="62"/>
        <v>225</v>
      </c>
      <c r="J295" s="1">
        <f t="shared" si="63"/>
        <v>275</v>
      </c>
      <c r="L295" s="130">
        <f t="shared" si="64"/>
        <v>45059</v>
      </c>
      <c r="M295" s="1">
        <f t="shared" si="65"/>
        <v>229</v>
      </c>
      <c r="N295" s="1">
        <f t="shared" si="66"/>
        <v>225</v>
      </c>
      <c r="O295" s="1">
        <f t="shared" si="67"/>
        <v>275</v>
      </c>
      <c r="P295" s="130">
        <f t="shared" si="68"/>
        <v>45047</v>
      </c>
      <c r="Q295" s="130" t="str">
        <f t="shared" si="69"/>
        <v>OK</v>
      </c>
    </row>
    <row r="296" spans="2:17">
      <c r="B296" s="24" t="str">
        <f>IF('Consolidação Preventiva'!D278="","",'Consolidação Preventiva'!D278)</f>
        <v>CA101</v>
      </c>
      <c r="C296" s="24">
        <f>'Consolidação Preventiva'!E278</f>
        <v>2000</v>
      </c>
      <c r="D296" s="128">
        <f>IF(OR(B296="",C296="50F"),NA(),'Consolidação Preventiva'!N278)</f>
        <v>45030</v>
      </c>
      <c r="E296" s="4">
        <f>IF(B296="","",'Consolidação Preventiva'!F278)</f>
        <v>12890</v>
      </c>
      <c r="F296" s="4">
        <f>IF(B296="","",'Consolidação Preventiva'!H278)</f>
        <v>13165</v>
      </c>
      <c r="G296" s="4">
        <f>IF(B296="","",'Consolidação Preventiva'!Q278)</f>
        <v>13196</v>
      </c>
      <c r="H296" s="4">
        <f t="shared" si="61"/>
        <v>306</v>
      </c>
      <c r="I296" s="1">
        <f t="shared" si="62"/>
        <v>225</v>
      </c>
      <c r="J296" s="1">
        <f t="shared" si="63"/>
        <v>275</v>
      </c>
      <c r="L296" s="130">
        <f t="shared" si="64"/>
        <v>45030</v>
      </c>
      <c r="M296" s="1">
        <f t="shared" si="65"/>
        <v>306</v>
      </c>
      <c r="N296" s="1">
        <f t="shared" si="66"/>
        <v>225</v>
      </c>
      <c r="O296" s="1">
        <f t="shared" si="67"/>
        <v>275</v>
      </c>
      <c r="P296" s="130">
        <f t="shared" si="68"/>
        <v>45017</v>
      </c>
      <c r="Q296" s="130" t="str">
        <f t="shared" si="69"/>
        <v>NOK</v>
      </c>
    </row>
    <row r="297" spans="2:17">
      <c r="B297" s="24" t="str">
        <f>IF('Consolidação Preventiva'!D279="","",'Consolidação Preventiva'!D279)</f>
        <v>CA103</v>
      </c>
      <c r="C297" s="24">
        <f>'Consolidação Preventiva'!E279</f>
        <v>2000</v>
      </c>
      <c r="D297" s="128">
        <f>IF(OR(B297="",C297="50F"),NA(),'Consolidação Preventiva'!N279)</f>
        <v>45030</v>
      </c>
      <c r="E297" s="4">
        <f>IF(B297="","",'Consolidação Preventiva'!F279)</f>
        <v>13575</v>
      </c>
      <c r="F297" s="4">
        <f>IF(B297="","",'Consolidação Preventiva'!H279)</f>
        <v>13850</v>
      </c>
      <c r="G297" s="4">
        <f>IF(B297="","",'Consolidação Preventiva'!Q279)</f>
        <v>13758</v>
      </c>
      <c r="H297" s="4">
        <f t="shared" si="61"/>
        <v>183</v>
      </c>
      <c r="I297" s="1">
        <f t="shared" si="62"/>
        <v>225</v>
      </c>
      <c r="J297" s="1">
        <f t="shared" si="63"/>
        <v>275</v>
      </c>
      <c r="L297" s="130">
        <f t="shared" si="64"/>
        <v>45030</v>
      </c>
      <c r="M297" s="1">
        <f t="shared" si="65"/>
        <v>183</v>
      </c>
      <c r="N297" s="1">
        <f t="shared" si="66"/>
        <v>225</v>
      </c>
      <c r="O297" s="1">
        <f t="shared" si="67"/>
        <v>275</v>
      </c>
      <c r="P297" s="130">
        <f t="shared" si="68"/>
        <v>45017</v>
      </c>
      <c r="Q297" s="130" t="str">
        <f t="shared" si="69"/>
        <v>NOK</v>
      </c>
    </row>
    <row r="298" spans="2:17">
      <c r="B298" s="24" t="str">
        <f>IF('Consolidação Preventiva'!D280="","",'Consolidação Preventiva'!D280)</f>
        <v>CA100</v>
      </c>
      <c r="C298" s="24">
        <f>'Consolidação Preventiva'!E280</f>
        <v>250</v>
      </c>
      <c r="D298" s="128">
        <f>IF(OR(B298="",C298="50F"),NA(),'Consolidação Preventiva'!N280)</f>
        <v>45034</v>
      </c>
      <c r="E298" s="4">
        <f>IF(B298="","",'Consolidação Preventiva'!F280)</f>
        <v>13386</v>
      </c>
      <c r="F298" s="4">
        <f>IF(B298="","",'Consolidação Preventiva'!H280)</f>
        <v>13661</v>
      </c>
      <c r="G298" s="4">
        <f>IF(B298="","",'Consolidação Preventiva'!Q280)</f>
        <v>13633</v>
      </c>
      <c r="H298" s="4">
        <f t="shared" si="61"/>
        <v>247</v>
      </c>
      <c r="I298" s="1">
        <f t="shared" si="62"/>
        <v>225</v>
      </c>
      <c r="J298" s="1">
        <f t="shared" si="63"/>
        <v>275</v>
      </c>
      <c r="L298" s="130">
        <f t="shared" si="64"/>
        <v>45034</v>
      </c>
      <c r="M298" s="1">
        <f t="shared" si="65"/>
        <v>247</v>
      </c>
      <c r="N298" s="1">
        <f t="shared" si="66"/>
        <v>225</v>
      </c>
      <c r="O298" s="1">
        <f t="shared" si="67"/>
        <v>275</v>
      </c>
      <c r="P298" s="130">
        <f t="shared" si="68"/>
        <v>45017</v>
      </c>
      <c r="Q298" s="130" t="str">
        <f t="shared" si="69"/>
        <v>OK</v>
      </c>
    </row>
    <row r="299" spans="2:17">
      <c r="B299" s="24" t="str">
        <f>IF('Consolidação Preventiva'!D281="","",'Consolidação Preventiva'!D281)</f>
        <v>CA104</v>
      </c>
      <c r="C299" s="24">
        <f>'Consolidação Preventiva'!E281</f>
        <v>250</v>
      </c>
      <c r="D299" s="128">
        <f>IF(OR(B299="",C299="50F"),NA(),'Consolidação Preventiva'!N281)</f>
        <v>45034</v>
      </c>
      <c r="E299" s="4">
        <f>IF(B299="","",'Consolidação Preventiva'!F281)</f>
        <v>13334</v>
      </c>
      <c r="F299" s="4">
        <f>IF(B299="","",'Consolidação Preventiva'!H281)</f>
        <v>13609</v>
      </c>
      <c r="G299" s="4">
        <f>IF(B299="","",'Consolidação Preventiva'!Q281)</f>
        <v>13757</v>
      </c>
      <c r="H299" s="4">
        <f t="shared" si="61"/>
        <v>423</v>
      </c>
      <c r="I299" s="1">
        <f t="shared" si="62"/>
        <v>225</v>
      </c>
      <c r="J299" s="1">
        <f t="shared" si="63"/>
        <v>275</v>
      </c>
      <c r="L299" s="130">
        <f t="shared" si="64"/>
        <v>45034</v>
      </c>
      <c r="M299" s="1">
        <f t="shared" si="65"/>
        <v>423</v>
      </c>
      <c r="N299" s="1">
        <f t="shared" si="66"/>
        <v>225</v>
      </c>
      <c r="O299" s="1">
        <f t="shared" si="67"/>
        <v>275</v>
      </c>
      <c r="P299" s="130">
        <f t="shared" si="68"/>
        <v>45017</v>
      </c>
      <c r="Q299" s="130" t="str">
        <f t="shared" si="69"/>
        <v>NOK</v>
      </c>
    </row>
    <row r="300" spans="2:17">
      <c r="B300" s="24" t="str">
        <f>IF('Consolidação Preventiva'!D282="","",'Consolidação Preventiva'!D282)</f>
        <v>CA101</v>
      </c>
      <c r="C300" s="24">
        <f>'Consolidação Preventiva'!E282</f>
        <v>250</v>
      </c>
      <c r="D300" s="128">
        <f>IF(OR(B300="",C300="50F"),NA(),'Consolidação Preventiva'!N282)</f>
        <v>45041</v>
      </c>
      <c r="E300" s="4">
        <f>IF(B300="","",'Consolidação Preventiva'!F282)</f>
        <v>13196</v>
      </c>
      <c r="F300" s="4">
        <f>IF(B300="","",'Consolidação Preventiva'!H282)</f>
        <v>13471</v>
      </c>
      <c r="G300" s="4">
        <f>IF(B300="","",'Consolidação Preventiva'!Q282)</f>
        <v>13350</v>
      </c>
      <c r="H300" s="4">
        <f t="shared" si="61"/>
        <v>154</v>
      </c>
      <c r="I300" s="1">
        <f t="shared" si="62"/>
        <v>225</v>
      </c>
      <c r="J300" s="1">
        <f t="shared" si="63"/>
        <v>275</v>
      </c>
      <c r="L300" s="130">
        <f t="shared" si="64"/>
        <v>45041</v>
      </c>
      <c r="M300" s="1">
        <f t="shared" si="65"/>
        <v>154</v>
      </c>
      <c r="N300" s="1">
        <f t="shared" si="66"/>
        <v>225</v>
      </c>
      <c r="O300" s="1">
        <f t="shared" si="67"/>
        <v>275</v>
      </c>
      <c r="P300" s="130">
        <f t="shared" si="68"/>
        <v>45017</v>
      </c>
      <c r="Q300" s="130" t="str">
        <f t="shared" si="69"/>
        <v>NOK</v>
      </c>
    </row>
    <row r="301" spans="2:17">
      <c r="B301" s="24" t="str">
        <f>IF('Consolidação Preventiva'!D283="","",'Consolidação Preventiva'!D283)</f>
        <v>CA100</v>
      </c>
      <c r="C301" s="24">
        <f>'Consolidação Preventiva'!E283</f>
        <v>2000</v>
      </c>
      <c r="D301" s="128">
        <f>IF(OR(B301="",C301="50F"),NA(),'Consolidação Preventiva'!N283)</f>
        <v>45042</v>
      </c>
      <c r="E301" s="4">
        <f>IF(B301="","",'Consolidação Preventiva'!F283)</f>
        <v>13633</v>
      </c>
      <c r="F301" s="4">
        <f>IF(B301="","",'Consolidação Preventiva'!H283)</f>
        <v>13908</v>
      </c>
      <c r="G301" s="4">
        <f>IF(B301="","",'Consolidação Preventiva'!Q283)</f>
        <v>13752</v>
      </c>
      <c r="H301" s="4">
        <f t="shared" si="61"/>
        <v>119</v>
      </c>
      <c r="I301" s="1">
        <f t="shared" si="62"/>
        <v>225</v>
      </c>
      <c r="J301" s="1">
        <f t="shared" si="63"/>
        <v>275</v>
      </c>
      <c r="L301" s="130">
        <f t="shared" si="64"/>
        <v>45042</v>
      </c>
      <c r="M301" s="1">
        <f t="shared" si="65"/>
        <v>119</v>
      </c>
      <c r="N301" s="1">
        <f t="shared" si="66"/>
        <v>225</v>
      </c>
      <c r="O301" s="1">
        <f t="shared" si="67"/>
        <v>275</v>
      </c>
      <c r="P301" s="130">
        <f t="shared" si="68"/>
        <v>45017</v>
      </c>
      <c r="Q301" s="130" t="str">
        <f t="shared" si="69"/>
        <v>NOK</v>
      </c>
    </row>
    <row r="302" spans="2:17">
      <c r="B302" s="24" t="str">
        <f>IF('Consolidação Preventiva'!D284="","",'Consolidação Preventiva'!D284)</f>
        <v>CA104</v>
      </c>
      <c r="C302" s="24">
        <f>'Consolidação Preventiva'!E284</f>
        <v>2000</v>
      </c>
      <c r="D302" s="128">
        <f>IF(OR(B302="",C302="50F"),NA(),'Consolidação Preventiva'!N284)</f>
        <v>45048</v>
      </c>
      <c r="E302" s="4">
        <f>IF(B302="","",'Consolidação Preventiva'!F284)</f>
        <v>13757</v>
      </c>
      <c r="F302" s="4">
        <f>IF(B302="","",'Consolidação Preventiva'!H284)</f>
        <v>14032</v>
      </c>
      <c r="G302" s="4">
        <f>IF(B302="","",'Consolidação Preventiva'!Q284)</f>
        <v>13925</v>
      </c>
      <c r="H302" s="4">
        <f t="shared" si="61"/>
        <v>168</v>
      </c>
      <c r="I302" s="1">
        <f t="shared" si="62"/>
        <v>225</v>
      </c>
      <c r="J302" s="1">
        <f t="shared" si="63"/>
        <v>275</v>
      </c>
      <c r="L302" s="130">
        <f t="shared" si="64"/>
        <v>45048</v>
      </c>
      <c r="M302" s="1">
        <f t="shared" si="65"/>
        <v>168</v>
      </c>
      <c r="N302" s="1">
        <f t="shared" si="66"/>
        <v>225</v>
      </c>
      <c r="O302" s="1">
        <f t="shared" si="67"/>
        <v>275</v>
      </c>
      <c r="P302" s="130">
        <f t="shared" si="68"/>
        <v>45047</v>
      </c>
      <c r="Q302" s="130" t="str">
        <f t="shared" si="69"/>
        <v>NOK</v>
      </c>
    </row>
    <row r="303" spans="2:17">
      <c r="B303" s="24" t="str">
        <f>IF('Consolidação Preventiva'!D285="","",'Consolidação Preventiva'!D285)</f>
        <v>CA103</v>
      </c>
      <c r="C303" s="24">
        <f>'Consolidação Preventiva'!E285</f>
        <v>250</v>
      </c>
      <c r="D303" s="128">
        <f>IF(OR(B303="",C303="50F"),NA(),'Consolidação Preventiva'!N285)</f>
        <v>45057</v>
      </c>
      <c r="E303" s="4">
        <f>IF(B303="","",'Consolidação Preventiva'!F285)</f>
        <v>13758</v>
      </c>
      <c r="F303" s="4">
        <f>IF(B303="","",'Consolidação Preventiva'!H285)</f>
        <v>14033</v>
      </c>
      <c r="G303" s="4">
        <f>IF(B303="","",'Consolidação Preventiva'!Q285)</f>
        <v>13760</v>
      </c>
      <c r="H303" s="4">
        <f t="shared" si="61"/>
        <v>2</v>
      </c>
      <c r="I303" s="1">
        <f t="shared" si="62"/>
        <v>225</v>
      </c>
      <c r="J303" s="1">
        <f t="shared" si="63"/>
        <v>275</v>
      </c>
      <c r="L303" s="130">
        <f t="shared" si="64"/>
        <v>45057</v>
      </c>
      <c r="M303" s="1">
        <f t="shared" si="65"/>
        <v>2</v>
      </c>
      <c r="N303" s="1">
        <f t="shared" si="66"/>
        <v>225</v>
      </c>
      <c r="O303" s="1">
        <f t="shared" si="67"/>
        <v>275</v>
      </c>
      <c r="P303" s="130">
        <f t="shared" si="68"/>
        <v>45047</v>
      </c>
      <c r="Q303" s="130" t="str">
        <f t="shared" si="69"/>
        <v>NOK</v>
      </c>
    </row>
    <row r="304" spans="2:17">
      <c r="B304" s="24" t="str">
        <f>IF('Consolidação Preventiva'!D286="","",'Consolidação Preventiva'!D286)</f>
        <v>CA101</v>
      </c>
      <c r="C304" s="24">
        <f>'Consolidação Preventiva'!E286</f>
        <v>500</v>
      </c>
      <c r="D304" s="128">
        <f>IF(OR(B304="",C304="50F"),NA(),'Consolidação Preventiva'!N286)</f>
        <v>45058</v>
      </c>
      <c r="E304" s="4">
        <f>IF(B304="","",'Consolidação Preventiva'!F286)</f>
        <v>13350</v>
      </c>
      <c r="F304" s="4">
        <f>IF(B304="","",'Consolidação Preventiva'!H286)</f>
        <v>13625</v>
      </c>
      <c r="G304" s="4">
        <f>IF(B304="","",'Consolidação Preventiva'!Q286)</f>
        <v>13632</v>
      </c>
      <c r="H304" s="4">
        <f t="shared" si="61"/>
        <v>282</v>
      </c>
      <c r="I304" s="1">
        <f t="shared" si="62"/>
        <v>225</v>
      </c>
      <c r="J304" s="1">
        <f t="shared" si="63"/>
        <v>275</v>
      </c>
      <c r="L304" s="130">
        <f t="shared" si="64"/>
        <v>45058</v>
      </c>
      <c r="M304" s="1">
        <f t="shared" si="65"/>
        <v>282</v>
      </c>
      <c r="N304" s="1">
        <f t="shared" si="66"/>
        <v>225</v>
      </c>
      <c r="O304" s="1">
        <f t="shared" si="67"/>
        <v>275</v>
      </c>
      <c r="P304" s="130">
        <f t="shared" si="68"/>
        <v>45047</v>
      </c>
      <c r="Q304" s="130" t="str">
        <f t="shared" si="69"/>
        <v>NOK</v>
      </c>
    </row>
    <row r="305" spans="2:17">
      <c r="B305" s="24" t="str">
        <f>IF('Consolidação Preventiva'!D287="","",'Consolidação Preventiva'!D287)</f>
        <v>CA102</v>
      </c>
      <c r="C305" s="24">
        <f>'Consolidação Preventiva'!E287</f>
        <v>2000</v>
      </c>
      <c r="D305" s="128">
        <f>IF(OR(B305="",C305="50F"),NA(),'Consolidação Preventiva'!N287)</f>
        <v>45061</v>
      </c>
      <c r="E305" s="4">
        <f>IF(B305="","",'Consolidação Preventiva'!F287)</f>
        <v>13198</v>
      </c>
      <c r="F305" s="4">
        <f>IF(B305="","",'Consolidação Preventiva'!H287)</f>
        <v>13473</v>
      </c>
      <c r="G305" s="4">
        <f>IF(B305="","",'Consolidação Preventiva'!Q287)</f>
        <v>13442</v>
      </c>
      <c r="H305" s="4">
        <f t="shared" si="61"/>
        <v>244</v>
      </c>
      <c r="I305" s="1">
        <f t="shared" si="62"/>
        <v>225</v>
      </c>
      <c r="J305" s="1">
        <f t="shared" si="63"/>
        <v>275</v>
      </c>
      <c r="L305" s="130">
        <f t="shared" si="64"/>
        <v>45061</v>
      </c>
      <c r="M305" s="1">
        <f t="shared" si="65"/>
        <v>244</v>
      </c>
      <c r="N305" s="1">
        <f t="shared" si="66"/>
        <v>225</v>
      </c>
      <c r="O305" s="1">
        <f t="shared" si="67"/>
        <v>275</v>
      </c>
      <c r="P305" s="130">
        <f t="shared" si="68"/>
        <v>45047</v>
      </c>
      <c r="Q305" s="130" t="str">
        <f t="shared" si="69"/>
        <v>OK</v>
      </c>
    </row>
    <row r="306" spans="2:17">
      <c r="B306" s="24" t="str">
        <f>IF('Consolidação Preventiva'!D288="","",'Consolidação Preventiva'!D288)</f>
        <v>CA102</v>
      </c>
      <c r="C306" s="24">
        <f>'Consolidação Preventiva'!E288</f>
        <v>250</v>
      </c>
      <c r="D306" s="128">
        <f>IF(OR(B306="",C306="50F"),NA(),'Consolidação Preventiva'!N288)</f>
        <v>45129</v>
      </c>
      <c r="E306" s="4">
        <f>IF(B306="","",'Consolidação Preventiva'!F288)</f>
        <v>13442</v>
      </c>
      <c r="F306" s="4">
        <f>IF(B306="","",'Consolidação Preventiva'!H288)</f>
        <v>13717</v>
      </c>
      <c r="G306" s="4">
        <f>IF(B306="","",'Consolidação Preventiva'!Q288)</f>
        <v>13442</v>
      </c>
      <c r="H306" s="4">
        <f t="shared" si="61"/>
        <v>0</v>
      </c>
      <c r="I306" s="1">
        <f t="shared" si="62"/>
        <v>225</v>
      </c>
      <c r="J306" s="1">
        <f t="shared" si="63"/>
        <v>275</v>
      </c>
      <c r="L306" s="130">
        <f t="shared" si="64"/>
        <v>45129</v>
      </c>
      <c r="M306" s="1">
        <f t="shared" si="65"/>
        <v>0</v>
      </c>
      <c r="N306" s="1">
        <f t="shared" si="66"/>
        <v>225</v>
      </c>
      <c r="O306" s="1">
        <f t="shared" si="67"/>
        <v>275</v>
      </c>
      <c r="P306" s="130">
        <f t="shared" si="68"/>
        <v>45108</v>
      </c>
      <c r="Q306" s="130" t="str">
        <f t="shared" si="69"/>
        <v>NOK</v>
      </c>
    </row>
    <row r="307" spans="2:17">
      <c r="B307" s="24" t="str">
        <f>IF('Consolidação Preventiva'!D289="","",'Consolidação Preventiva'!D289)</f>
        <v>CA100</v>
      </c>
      <c r="C307" s="24">
        <f>'Consolidação Preventiva'!E289</f>
        <v>250</v>
      </c>
      <c r="D307" s="128">
        <f>IF(OR(B307="",C307="50F"),NA(),'Consolidação Preventiva'!N289)</f>
        <v>45063</v>
      </c>
      <c r="E307" s="4">
        <f>IF(B307="","",'Consolidação Preventiva'!F289)</f>
        <v>13752</v>
      </c>
      <c r="F307" s="4">
        <f>IF(B307="","",'Consolidação Preventiva'!H289)</f>
        <v>14027</v>
      </c>
      <c r="G307" s="4">
        <f>IF(B307="","",'Consolidação Preventiva'!Q289)</f>
        <v>14080</v>
      </c>
      <c r="H307" s="4">
        <f t="shared" si="61"/>
        <v>328</v>
      </c>
      <c r="I307" s="1">
        <f t="shared" si="62"/>
        <v>225</v>
      </c>
      <c r="J307" s="1">
        <f t="shared" si="63"/>
        <v>275</v>
      </c>
      <c r="L307" s="130">
        <f t="shared" si="64"/>
        <v>45063</v>
      </c>
      <c r="M307" s="1">
        <f t="shared" si="65"/>
        <v>328</v>
      </c>
      <c r="N307" s="1">
        <f t="shared" si="66"/>
        <v>225</v>
      </c>
      <c r="O307" s="1">
        <f t="shared" si="67"/>
        <v>275</v>
      </c>
      <c r="P307" s="130">
        <f t="shared" si="68"/>
        <v>45047</v>
      </c>
      <c r="Q307" s="130" t="str">
        <f t="shared" si="69"/>
        <v>NOK</v>
      </c>
    </row>
    <row r="308" spans="2:17">
      <c r="B308" s="24" t="str">
        <f>IF('Consolidação Preventiva'!D290="","",'Consolidação Preventiva'!D290)</f>
        <v>CA101</v>
      </c>
      <c r="C308" s="24">
        <f>'Consolidação Preventiva'!E290</f>
        <v>250</v>
      </c>
      <c r="D308" s="128">
        <f>IF(OR(B308="",C308="50F"),NA(),'Consolidação Preventiva'!N290)</f>
        <v>45075</v>
      </c>
      <c r="E308" s="4">
        <f>IF(B308="","",'Consolidação Preventiva'!F290)</f>
        <v>13632</v>
      </c>
      <c r="F308" s="4">
        <f>IF(B308="","",'Consolidação Preventiva'!H290)</f>
        <v>13907</v>
      </c>
      <c r="G308" s="4">
        <f>IF(B308="","",'Consolidação Preventiva'!Q290)</f>
        <v>13882</v>
      </c>
      <c r="H308" s="4">
        <f t="shared" si="61"/>
        <v>250</v>
      </c>
      <c r="I308" s="1">
        <f t="shared" si="62"/>
        <v>225</v>
      </c>
      <c r="J308" s="1">
        <f t="shared" si="63"/>
        <v>275</v>
      </c>
      <c r="L308" s="130">
        <f t="shared" si="64"/>
        <v>45075</v>
      </c>
      <c r="M308" s="1">
        <f t="shared" si="65"/>
        <v>250</v>
      </c>
      <c r="N308" s="1">
        <f t="shared" si="66"/>
        <v>225</v>
      </c>
      <c r="O308" s="1">
        <f t="shared" si="67"/>
        <v>275</v>
      </c>
      <c r="P308" s="130">
        <f t="shared" si="68"/>
        <v>45047</v>
      </c>
      <c r="Q308" s="130" t="str">
        <f t="shared" si="69"/>
        <v>OK</v>
      </c>
    </row>
    <row r="309" spans="2:17">
      <c r="B309" s="24" t="str">
        <f>IF('Consolidação Preventiva'!D291="","",'Consolidação Preventiva'!D291)</f>
        <v>CA100</v>
      </c>
      <c r="C309" s="24">
        <f>'Consolidação Preventiva'!E291</f>
        <v>500</v>
      </c>
      <c r="D309" s="128">
        <f>IF(OR(B309="",C309="50F"),NA(),'Consolidação Preventiva'!N291)</f>
        <v>45079</v>
      </c>
      <c r="E309" s="4">
        <f>IF(B309="","",'Consolidação Preventiva'!F291)</f>
        <v>14080</v>
      </c>
      <c r="F309" s="4">
        <f>IF(B309="","",'Consolidação Preventiva'!H291)</f>
        <v>14355</v>
      </c>
      <c r="G309" s="4">
        <f>IF(B309="","",'Consolidação Preventiva'!Q291)</f>
        <v>14272</v>
      </c>
      <c r="H309" s="4">
        <f t="shared" si="61"/>
        <v>192</v>
      </c>
      <c r="I309" s="1">
        <f t="shared" si="62"/>
        <v>225</v>
      </c>
      <c r="J309" s="1">
        <f t="shared" si="63"/>
        <v>275</v>
      </c>
      <c r="L309" s="130">
        <f t="shared" si="64"/>
        <v>45079</v>
      </c>
      <c r="M309" s="1">
        <f t="shared" si="65"/>
        <v>192</v>
      </c>
      <c r="N309" s="1">
        <f t="shared" si="66"/>
        <v>225</v>
      </c>
      <c r="O309" s="1">
        <f t="shared" si="67"/>
        <v>275</v>
      </c>
      <c r="P309" s="130">
        <f t="shared" si="68"/>
        <v>45078</v>
      </c>
      <c r="Q309" s="130" t="str">
        <f t="shared" si="69"/>
        <v>NOK</v>
      </c>
    </row>
    <row r="310" spans="2:17">
      <c r="B310" s="24" t="str">
        <f>IF('Consolidação Preventiva'!D292="","",'Consolidação Preventiva'!D292)</f>
        <v>CA104</v>
      </c>
      <c r="C310" s="24">
        <f>'Consolidação Preventiva'!E292</f>
        <v>250</v>
      </c>
      <c r="D310" s="128">
        <f>IF(OR(B310="",C310="50F"),NA(),'Consolidação Preventiva'!N292)</f>
        <v>45086</v>
      </c>
      <c r="E310" s="4">
        <f>IF(B310="","",'Consolidação Preventiva'!F292)</f>
        <v>13925</v>
      </c>
      <c r="F310" s="4">
        <f>IF(B310="","",'Consolidação Preventiva'!H292)</f>
        <v>14200</v>
      </c>
      <c r="G310" s="4">
        <f>IF(B310="","",'Consolidação Preventiva'!Q292)</f>
        <v>14445</v>
      </c>
      <c r="H310" s="4">
        <f t="shared" si="61"/>
        <v>520</v>
      </c>
      <c r="I310" s="1">
        <f t="shared" si="62"/>
        <v>225</v>
      </c>
      <c r="J310" s="1">
        <f t="shared" si="63"/>
        <v>275</v>
      </c>
      <c r="L310" s="130">
        <f t="shared" si="64"/>
        <v>45086</v>
      </c>
      <c r="M310" s="1">
        <f t="shared" si="65"/>
        <v>520</v>
      </c>
      <c r="N310" s="1">
        <f t="shared" si="66"/>
        <v>225</v>
      </c>
      <c r="O310" s="1">
        <f t="shared" si="67"/>
        <v>275</v>
      </c>
      <c r="P310" s="130">
        <f t="shared" si="68"/>
        <v>45078</v>
      </c>
      <c r="Q310" s="130" t="str">
        <f t="shared" si="69"/>
        <v>NOK</v>
      </c>
    </row>
    <row r="311" spans="2:17">
      <c r="B311" s="24" t="str">
        <f>IF('Consolidação Preventiva'!D293="","",'Consolidação Preventiva'!D293)</f>
        <v>CA101</v>
      </c>
      <c r="C311" s="24">
        <f>'Consolidação Preventiva'!E293</f>
        <v>1000</v>
      </c>
      <c r="D311" s="128">
        <f>IF(OR(B311="",C311="50F"),NA(),'Consolidação Preventiva'!N293)</f>
        <v>45093</v>
      </c>
      <c r="E311" s="4">
        <f>IF(B311="","",'Consolidação Preventiva'!F293)</f>
        <v>13882</v>
      </c>
      <c r="F311" s="4">
        <f>IF(B311="","",'Consolidação Preventiva'!H293)</f>
        <v>14157</v>
      </c>
      <c r="G311" s="4">
        <f>IF(B311="","",'Consolidação Preventiva'!Q293)</f>
        <v>14168</v>
      </c>
      <c r="H311" s="4">
        <f t="shared" si="61"/>
        <v>286</v>
      </c>
      <c r="I311" s="1">
        <f t="shared" si="62"/>
        <v>225</v>
      </c>
      <c r="J311" s="1">
        <f t="shared" si="63"/>
        <v>275</v>
      </c>
      <c r="L311" s="130">
        <f t="shared" si="64"/>
        <v>45093</v>
      </c>
      <c r="M311" s="1">
        <f t="shared" si="65"/>
        <v>286</v>
      </c>
      <c r="N311" s="1">
        <f t="shared" si="66"/>
        <v>225</v>
      </c>
      <c r="O311" s="1">
        <f t="shared" si="67"/>
        <v>275</v>
      </c>
      <c r="P311" s="130">
        <f t="shared" si="68"/>
        <v>45078</v>
      </c>
      <c r="Q311" s="130" t="str">
        <f t="shared" si="69"/>
        <v>NOK</v>
      </c>
    </row>
    <row r="312" spans="2:17">
      <c r="B312" s="24" t="str">
        <f>IF('Consolidação Preventiva'!D294="","",'Consolidação Preventiva'!D294)</f>
        <v>CA100</v>
      </c>
      <c r="C312" s="24">
        <f>'Consolidação Preventiva'!E294</f>
        <v>250</v>
      </c>
      <c r="D312" s="128">
        <f>IF(OR(B312="",C312="50F"),NA(),'Consolidação Preventiva'!N294)</f>
        <v>45103</v>
      </c>
      <c r="E312" s="4">
        <f>IF(B312="","",'Consolidação Preventiva'!F294)</f>
        <v>14272</v>
      </c>
      <c r="F312" s="4">
        <f>IF(B312="","",'Consolidação Preventiva'!H294)</f>
        <v>14547</v>
      </c>
      <c r="G312" s="4">
        <f>IF(B312="","",'Consolidação Preventiva'!Q294)</f>
        <v>14579</v>
      </c>
      <c r="H312" s="4">
        <f t="shared" si="61"/>
        <v>307</v>
      </c>
      <c r="I312" s="1">
        <f t="shared" si="62"/>
        <v>225</v>
      </c>
      <c r="J312" s="1">
        <f t="shared" si="63"/>
        <v>275</v>
      </c>
      <c r="L312" s="130">
        <f t="shared" si="64"/>
        <v>45103</v>
      </c>
      <c r="M312" s="1">
        <f t="shared" si="65"/>
        <v>307</v>
      </c>
      <c r="N312" s="1">
        <f t="shared" si="66"/>
        <v>225</v>
      </c>
      <c r="O312" s="1">
        <f t="shared" si="67"/>
        <v>275</v>
      </c>
      <c r="P312" s="130">
        <f t="shared" si="68"/>
        <v>45078</v>
      </c>
      <c r="Q312" s="130" t="str">
        <f t="shared" si="69"/>
        <v>NOK</v>
      </c>
    </row>
    <row r="313" spans="2:17">
      <c r="B313" s="24" t="str">
        <f>IF('Consolidação Preventiva'!D295="","",'Consolidação Preventiva'!D295)</f>
        <v>CA101</v>
      </c>
      <c r="C313" s="24">
        <f>'Consolidação Preventiva'!E295</f>
        <v>250</v>
      </c>
      <c r="D313" s="128">
        <f>IF(OR(B313="",C313="50F"),NA(),'Consolidação Preventiva'!N295)</f>
        <v>45107</v>
      </c>
      <c r="E313" s="4">
        <f>IF(B313="","",'Consolidação Preventiva'!F295)</f>
        <v>14168</v>
      </c>
      <c r="F313" s="4">
        <f>IF(B313="","",'Consolidação Preventiva'!H295)</f>
        <v>14443</v>
      </c>
      <c r="G313" s="4">
        <f>IF(B313="","",'Consolidação Preventiva'!Q295)</f>
        <v>14348</v>
      </c>
      <c r="H313" s="4">
        <f t="shared" si="61"/>
        <v>180</v>
      </c>
      <c r="I313" s="1">
        <f t="shared" si="62"/>
        <v>225</v>
      </c>
      <c r="J313" s="1">
        <f t="shared" si="63"/>
        <v>275</v>
      </c>
      <c r="L313" s="130">
        <f t="shared" si="64"/>
        <v>45107</v>
      </c>
      <c r="M313" s="1">
        <f t="shared" si="65"/>
        <v>180</v>
      </c>
      <c r="N313" s="1">
        <f t="shared" si="66"/>
        <v>225</v>
      </c>
      <c r="O313" s="1">
        <f t="shared" si="67"/>
        <v>275</v>
      </c>
      <c r="P313" s="130">
        <f t="shared" si="68"/>
        <v>45078</v>
      </c>
      <c r="Q313" s="130" t="str">
        <f t="shared" si="69"/>
        <v>NOK</v>
      </c>
    </row>
    <row r="314" spans="2:17">
      <c r="B314" s="24" t="str">
        <f>IF('Consolidação Preventiva'!D296="","",'Consolidação Preventiva'!D296)</f>
        <v>CA104</v>
      </c>
      <c r="C314" s="24">
        <f>'Consolidação Preventiva'!E296</f>
        <v>500</v>
      </c>
      <c r="D314" s="128">
        <f>IF(OR(B314="",C314="50F"),NA(),'Consolidação Preventiva'!N296)</f>
        <v>45113</v>
      </c>
      <c r="E314" s="4">
        <f>IF(B314="","",'Consolidação Preventiva'!F296)</f>
        <v>14445</v>
      </c>
      <c r="F314" s="4">
        <f>IF(B314="","",'Consolidação Preventiva'!H296)</f>
        <v>14720</v>
      </c>
      <c r="G314" s="4">
        <f>IF(B314="","",'Consolidação Preventiva'!Q296)</f>
        <v>14832</v>
      </c>
      <c r="H314" s="4">
        <f t="shared" si="61"/>
        <v>387</v>
      </c>
      <c r="I314" s="1">
        <f t="shared" si="62"/>
        <v>225</v>
      </c>
      <c r="J314" s="1">
        <f t="shared" si="63"/>
        <v>275</v>
      </c>
      <c r="L314" s="130">
        <f t="shared" si="64"/>
        <v>45113</v>
      </c>
      <c r="M314" s="1">
        <f t="shared" si="65"/>
        <v>387</v>
      </c>
      <c r="N314" s="1">
        <f t="shared" si="66"/>
        <v>225</v>
      </c>
      <c r="O314" s="1">
        <f t="shared" si="67"/>
        <v>275</v>
      </c>
      <c r="P314" s="130">
        <f t="shared" si="68"/>
        <v>45108</v>
      </c>
      <c r="Q314" s="130" t="str">
        <f t="shared" si="69"/>
        <v>NOK</v>
      </c>
    </row>
    <row r="315" spans="2:17">
      <c r="B315" s="24" t="str">
        <f>IF('Consolidação Preventiva'!D297="","",'Consolidação Preventiva'!D297)</f>
        <v>CA104</v>
      </c>
      <c r="C315" s="24">
        <f>'Consolidação Preventiva'!E297</f>
        <v>250</v>
      </c>
      <c r="D315" s="128">
        <f>IF(OR(B315="",C315="50F"),NA(),'Consolidação Preventiva'!N297)</f>
        <v>45115</v>
      </c>
      <c r="E315" s="4">
        <f>IF(B315="","",'Consolidação Preventiva'!F297)</f>
        <v>14832</v>
      </c>
      <c r="F315" s="4">
        <f>IF(B315="","",'Consolidação Preventiva'!H297)</f>
        <v>15107</v>
      </c>
      <c r="G315" s="4">
        <f>IF(B315="","",'Consolidação Preventiva'!Q297)</f>
        <v>14833</v>
      </c>
      <c r="H315" s="4">
        <f t="shared" si="61"/>
        <v>1</v>
      </c>
      <c r="I315" s="1">
        <f t="shared" si="62"/>
        <v>225</v>
      </c>
      <c r="J315" s="1">
        <f t="shared" si="63"/>
        <v>275</v>
      </c>
      <c r="L315" s="130">
        <f t="shared" si="64"/>
        <v>45115</v>
      </c>
      <c r="M315" s="1">
        <f t="shared" si="65"/>
        <v>1</v>
      </c>
      <c r="N315" s="1">
        <f t="shared" si="66"/>
        <v>225</v>
      </c>
      <c r="O315" s="1">
        <f t="shared" si="67"/>
        <v>275</v>
      </c>
      <c r="P315" s="130">
        <f t="shared" si="68"/>
        <v>45108</v>
      </c>
      <c r="Q315" s="130" t="str">
        <f t="shared" si="69"/>
        <v>NOK</v>
      </c>
    </row>
    <row r="316" spans="2:17">
      <c r="B316" s="24" t="str">
        <f>IF('Consolidação Preventiva'!D298="","",'Consolidação Preventiva'!D298)</f>
        <v>CA100</v>
      </c>
      <c r="C316" s="24">
        <f>'Consolidação Preventiva'!E298</f>
        <v>1000</v>
      </c>
      <c r="D316" s="128">
        <f>IF(OR(B316="",C316="50F"),NA(),'Consolidação Preventiva'!N298)</f>
        <v>45127</v>
      </c>
      <c r="E316" s="4">
        <f>IF(B316="","",'Consolidação Preventiva'!F298)</f>
        <v>14579</v>
      </c>
      <c r="F316" s="4">
        <f>IF(B316="","",'Consolidação Preventiva'!H298)</f>
        <v>14854</v>
      </c>
      <c r="G316" s="4">
        <f>IF(B316="","",'Consolidação Preventiva'!Q298)</f>
        <v>14909</v>
      </c>
      <c r="H316" s="4">
        <f t="shared" si="61"/>
        <v>330</v>
      </c>
      <c r="I316" s="1">
        <f t="shared" si="62"/>
        <v>225</v>
      </c>
      <c r="J316" s="1">
        <f t="shared" si="63"/>
        <v>275</v>
      </c>
      <c r="L316" s="130">
        <f t="shared" si="64"/>
        <v>45127</v>
      </c>
      <c r="M316" s="1">
        <f t="shared" si="65"/>
        <v>330</v>
      </c>
      <c r="N316" s="1">
        <f t="shared" si="66"/>
        <v>225</v>
      </c>
      <c r="O316" s="1">
        <f t="shared" si="67"/>
        <v>275</v>
      </c>
      <c r="P316" s="130">
        <f t="shared" si="68"/>
        <v>45108</v>
      </c>
      <c r="Q316" s="130" t="str">
        <f t="shared" si="69"/>
        <v>NOK</v>
      </c>
    </row>
    <row r="317" spans="2:17">
      <c r="B317" s="24" t="str">
        <f>IF('Consolidação Preventiva'!D299="","",'Consolidação Preventiva'!D299)</f>
        <v>CA102</v>
      </c>
      <c r="C317" s="24">
        <f>'Consolidação Preventiva'!E299</f>
        <v>500</v>
      </c>
      <c r="D317" s="128">
        <f>IF(OR(B317="",C317="50F"),NA(),'Consolidação Preventiva'!N299)</f>
        <v>45130</v>
      </c>
      <c r="E317" s="4">
        <f>IF(B317="","",'Consolidação Preventiva'!F299)</f>
        <v>13442</v>
      </c>
      <c r="F317" s="4">
        <f>IF(B317="","",'Consolidação Preventiva'!H299)</f>
        <v>13717</v>
      </c>
      <c r="G317" s="4">
        <f>IF(B317="","",'Consolidação Preventiva'!Q299)</f>
        <v>13775</v>
      </c>
      <c r="H317" s="4">
        <f t="shared" si="61"/>
        <v>333</v>
      </c>
      <c r="I317" s="1">
        <f t="shared" si="62"/>
        <v>225</v>
      </c>
      <c r="J317" s="1">
        <f t="shared" si="63"/>
        <v>275</v>
      </c>
      <c r="L317" s="130">
        <f t="shared" si="64"/>
        <v>45130</v>
      </c>
      <c r="M317" s="1">
        <f t="shared" si="65"/>
        <v>333</v>
      </c>
      <c r="N317" s="1">
        <f t="shared" si="66"/>
        <v>225</v>
      </c>
      <c r="O317" s="1">
        <f t="shared" si="67"/>
        <v>275</v>
      </c>
      <c r="P317" s="130">
        <f t="shared" si="68"/>
        <v>45108</v>
      </c>
      <c r="Q317" s="130" t="str">
        <f t="shared" si="69"/>
        <v>NOK</v>
      </c>
    </row>
    <row r="318" spans="2:17">
      <c r="B318" s="24" t="str">
        <f>IF('Consolidação Preventiva'!D300="","",'Consolidação Preventiva'!D300)</f>
        <v>CA102</v>
      </c>
      <c r="C318" s="24">
        <f>'Consolidação Preventiva'!E300</f>
        <v>250</v>
      </c>
      <c r="D318" s="128">
        <f>IF(OR(B318="",C318="50F"),NA(),'Consolidação Preventiva'!N300)</f>
        <v>45155</v>
      </c>
      <c r="E318" s="4">
        <f>IF(B318="","",'Consolidação Preventiva'!F300)</f>
        <v>13775</v>
      </c>
      <c r="F318" s="4">
        <f>IF(B318="","",'Consolidação Preventiva'!H300)</f>
        <v>14050</v>
      </c>
      <c r="G318" s="4">
        <f>IF(B318="","",'Consolidação Preventiva'!Q300)</f>
        <v>14156</v>
      </c>
      <c r="H318" s="4">
        <f t="shared" si="61"/>
        <v>381</v>
      </c>
      <c r="I318" s="1">
        <f t="shared" si="62"/>
        <v>225</v>
      </c>
      <c r="J318" s="1">
        <f t="shared" si="63"/>
        <v>275</v>
      </c>
      <c r="L318" s="130">
        <f t="shared" si="64"/>
        <v>45155</v>
      </c>
      <c r="M318" s="1">
        <f t="shared" si="65"/>
        <v>381</v>
      </c>
      <c r="N318" s="1">
        <f t="shared" si="66"/>
        <v>225</v>
      </c>
      <c r="O318" s="1">
        <f t="shared" si="67"/>
        <v>275</v>
      </c>
      <c r="P318" s="130">
        <f t="shared" si="68"/>
        <v>45139</v>
      </c>
      <c r="Q318" s="130" t="str">
        <f t="shared" si="69"/>
        <v>NOK</v>
      </c>
    </row>
    <row r="319" spans="2:17">
      <c r="B319" s="24" t="str">
        <f>IF('Consolidação Preventiva'!D301="","",'Consolidação Preventiva'!D301)</f>
        <v>CA104</v>
      </c>
      <c r="C319" s="24">
        <f>'Consolidação Preventiva'!E301</f>
        <v>1000</v>
      </c>
      <c r="D319" s="128">
        <f>IF(OR(B319="",C319="50F"),NA(),'Consolidação Preventiva'!N301)</f>
        <v>45135</v>
      </c>
      <c r="E319" s="4">
        <f>IF(B319="","",'Consolidação Preventiva'!F301)</f>
        <v>14833</v>
      </c>
      <c r="F319" s="4">
        <f>IF(B319="","",'Consolidação Preventiva'!H301)</f>
        <v>15108</v>
      </c>
      <c r="G319" s="4">
        <f>IF(B319="","",'Consolidação Preventiva'!Q301)</f>
        <v>15112</v>
      </c>
      <c r="H319" s="4">
        <f t="shared" si="61"/>
        <v>279</v>
      </c>
      <c r="I319" s="1">
        <f t="shared" si="62"/>
        <v>225</v>
      </c>
      <c r="J319" s="1">
        <f t="shared" si="63"/>
        <v>275</v>
      </c>
      <c r="L319" s="130">
        <f t="shared" si="64"/>
        <v>45135</v>
      </c>
      <c r="M319" s="1">
        <f t="shared" si="65"/>
        <v>279</v>
      </c>
      <c r="N319" s="1">
        <f t="shared" si="66"/>
        <v>225</v>
      </c>
      <c r="O319" s="1">
        <f t="shared" si="67"/>
        <v>275</v>
      </c>
      <c r="P319" s="130">
        <f t="shared" si="68"/>
        <v>45108</v>
      </c>
      <c r="Q319" s="130" t="str">
        <f t="shared" si="69"/>
        <v>NOK</v>
      </c>
    </row>
    <row r="320" spans="2:17">
      <c r="B320" s="24" t="str">
        <f>IF('Consolidação Preventiva'!D302="","",'Consolidação Preventiva'!D302)</f>
        <v>CA100</v>
      </c>
      <c r="C320" s="24">
        <f>'Consolidação Preventiva'!E302</f>
        <v>250</v>
      </c>
      <c r="D320" s="128">
        <f>IF(OR(B320="",C320="50F"),NA(),'Consolidação Preventiva'!N302)</f>
        <v>45142</v>
      </c>
      <c r="E320" s="4">
        <f>IF(B320="","",'Consolidação Preventiva'!F302)</f>
        <v>14909</v>
      </c>
      <c r="F320" s="4">
        <f>IF(B320="","",'Consolidação Preventiva'!H302)</f>
        <v>15184</v>
      </c>
      <c r="G320" s="4">
        <f>IF(B320="","",'Consolidação Preventiva'!Q302)</f>
        <v>15170</v>
      </c>
      <c r="H320" s="4">
        <f t="shared" si="61"/>
        <v>261</v>
      </c>
      <c r="I320" s="1">
        <f t="shared" si="62"/>
        <v>225</v>
      </c>
      <c r="J320" s="1">
        <f t="shared" si="63"/>
        <v>275</v>
      </c>
      <c r="L320" s="130">
        <f t="shared" si="64"/>
        <v>45142</v>
      </c>
      <c r="M320" s="1">
        <f t="shared" si="65"/>
        <v>261</v>
      </c>
      <c r="N320" s="1">
        <f t="shared" si="66"/>
        <v>225</v>
      </c>
      <c r="O320" s="1">
        <f t="shared" si="67"/>
        <v>275</v>
      </c>
      <c r="P320" s="130">
        <f t="shared" si="68"/>
        <v>45139</v>
      </c>
      <c r="Q320" s="130" t="str">
        <f t="shared" si="69"/>
        <v>OK</v>
      </c>
    </row>
    <row r="321" spans="2:17">
      <c r="B321" s="24" t="str">
        <f>IF('Consolidação Preventiva'!D303="","",'Consolidação Preventiva'!D303)</f>
        <v>CA101</v>
      </c>
      <c r="C321" s="24">
        <f>'Consolidação Preventiva'!E303</f>
        <v>500</v>
      </c>
      <c r="D321" s="128">
        <f>IF(OR(B321="",C321="50F"),NA(),'Consolidação Preventiva'!N303)</f>
        <v>45144</v>
      </c>
      <c r="E321" s="4">
        <f>IF(B321="","",'Consolidação Preventiva'!F303)</f>
        <v>14348</v>
      </c>
      <c r="F321" s="4">
        <f>IF(B321="","",'Consolidação Preventiva'!H303)</f>
        <v>14623</v>
      </c>
      <c r="G321" s="4">
        <f>IF(B321="","",'Consolidação Preventiva'!Q303)</f>
        <v>14538</v>
      </c>
      <c r="H321" s="4">
        <f t="shared" si="61"/>
        <v>190</v>
      </c>
      <c r="I321" s="1">
        <f t="shared" si="62"/>
        <v>225</v>
      </c>
      <c r="J321" s="1">
        <f t="shared" si="63"/>
        <v>275</v>
      </c>
      <c r="L321" s="130">
        <f t="shared" si="64"/>
        <v>45144</v>
      </c>
      <c r="M321" s="1">
        <f t="shared" si="65"/>
        <v>190</v>
      </c>
      <c r="N321" s="1">
        <f t="shared" si="66"/>
        <v>225</v>
      </c>
      <c r="O321" s="1">
        <f t="shared" si="67"/>
        <v>275</v>
      </c>
      <c r="P321" s="130">
        <f t="shared" si="68"/>
        <v>45139</v>
      </c>
      <c r="Q321" s="130" t="str">
        <f t="shared" si="69"/>
        <v>NOK</v>
      </c>
    </row>
    <row r="322" spans="2:17">
      <c r="B322" s="24" t="str">
        <f>IF('Consolidação Preventiva'!D304="","",'Consolidação Preventiva'!D304)</f>
        <v>CA104</v>
      </c>
      <c r="C322" s="24">
        <f>'Consolidação Preventiva'!E304</f>
        <v>250</v>
      </c>
      <c r="D322" s="128">
        <f>IF(OR(B322="",C322="50F"),NA(),'Consolidação Preventiva'!N304)</f>
        <v>45146</v>
      </c>
      <c r="E322" s="4">
        <f>IF(B322="","",'Consolidação Preventiva'!F304)</f>
        <v>15112</v>
      </c>
      <c r="F322" s="4">
        <f>IF(B322="","",'Consolidação Preventiva'!H304)</f>
        <v>15387</v>
      </c>
      <c r="G322" s="4">
        <f>IF(B322="","",'Consolidação Preventiva'!Q304)</f>
        <v>15271</v>
      </c>
      <c r="H322" s="4">
        <f t="shared" si="61"/>
        <v>159</v>
      </c>
      <c r="I322" s="1">
        <f t="shared" si="62"/>
        <v>225</v>
      </c>
      <c r="J322" s="1">
        <f t="shared" si="63"/>
        <v>275</v>
      </c>
      <c r="L322" s="130">
        <f t="shared" si="64"/>
        <v>45146</v>
      </c>
      <c r="M322" s="1">
        <f t="shared" si="65"/>
        <v>159</v>
      </c>
      <c r="N322" s="1">
        <f t="shared" si="66"/>
        <v>225</v>
      </c>
      <c r="O322" s="1">
        <f t="shared" si="67"/>
        <v>275</v>
      </c>
      <c r="P322" s="130">
        <f t="shared" si="68"/>
        <v>45139</v>
      </c>
      <c r="Q322" s="130" t="str">
        <f t="shared" si="69"/>
        <v>NOK</v>
      </c>
    </row>
    <row r="323" spans="2:17">
      <c r="B323" s="24" t="str">
        <f>IF('Consolidação Preventiva'!D305="","",'Consolidação Preventiva'!D305)</f>
        <v>CA103</v>
      </c>
      <c r="C323" s="24">
        <f>'Consolidação Preventiva'!E305</f>
        <v>500</v>
      </c>
      <c r="D323" s="128">
        <f>IF(OR(B323="",C323="50F"),NA(),'Consolidação Preventiva'!N305)</f>
        <v>45147</v>
      </c>
      <c r="E323" s="4">
        <f>IF(B323="","",'Consolidação Preventiva'!F305)</f>
        <v>13760</v>
      </c>
      <c r="F323" s="4">
        <f>IF(B323="","",'Consolidação Preventiva'!H305)</f>
        <v>14035</v>
      </c>
      <c r="G323" s="4">
        <f>IF(B323="","",'Consolidação Preventiva'!Q305)</f>
        <v>14107</v>
      </c>
      <c r="H323" s="4">
        <f t="shared" si="61"/>
        <v>347</v>
      </c>
      <c r="I323" s="1">
        <f t="shared" si="62"/>
        <v>225</v>
      </c>
      <c r="J323" s="1">
        <f t="shared" si="63"/>
        <v>275</v>
      </c>
      <c r="L323" s="130">
        <f t="shared" si="64"/>
        <v>45147</v>
      </c>
      <c r="M323" s="1">
        <f t="shared" si="65"/>
        <v>347</v>
      </c>
      <c r="N323" s="1">
        <f t="shared" si="66"/>
        <v>225</v>
      </c>
      <c r="O323" s="1">
        <f t="shared" si="67"/>
        <v>275</v>
      </c>
      <c r="P323" s="130">
        <f t="shared" si="68"/>
        <v>45139</v>
      </c>
      <c r="Q323" s="130" t="str">
        <f t="shared" si="69"/>
        <v>NOK</v>
      </c>
    </row>
    <row r="324" spans="2:17">
      <c r="B324" s="24" t="str">
        <f>IF('Consolidação Preventiva'!D306="","",'Consolidação Preventiva'!D306)</f>
        <v>CA102</v>
      </c>
      <c r="C324" s="24">
        <f>'Consolidação Preventiva'!E306</f>
        <v>1000</v>
      </c>
      <c r="D324" s="128">
        <f>IF(OR(B324="",C324="50F"),NA(),'Consolidação Preventiva'!N306)</f>
        <v>45170</v>
      </c>
      <c r="E324" s="4">
        <f>IF(B324="","",'Consolidação Preventiva'!F306)</f>
        <v>14156</v>
      </c>
      <c r="F324" s="4">
        <f>IF(B324="","",'Consolidação Preventiva'!H306)</f>
        <v>14431</v>
      </c>
      <c r="G324" s="4">
        <f>IF(B324="","",'Consolidação Preventiva'!Q306)</f>
        <v>14403</v>
      </c>
      <c r="H324" s="4">
        <f t="shared" si="61"/>
        <v>247</v>
      </c>
      <c r="I324" s="1">
        <f t="shared" si="62"/>
        <v>225</v>
      </c>
      <c r="J324" s="1">
        <f t="shared" si="63"/>
        <v>275</v>
      </c>
      <c r="L324" s="130">
        <f t="shared" si="64"/>
        <v>45170</v>
      </c>
      <c r="M324" s="1">
        <f t="shared" si="65"/>
        <v>247</v>
      </c>
      <c r="N324" s="1">
        <f t="shared" si="66"/>
        <v>225</v>
      </c>
      <c r="O324" s="1">
        <f t="shared" si="67"/>
        <v>275</v>
      </c>
      <c r="P324" s="130">
        <f t="shared" si="68"/>
        <v>45170</v>
      </c>
      <c r="Q324" s="130" t="str">
        <f t="shared" si="69"/>
        <v>OK</v>
      </c>
    </row>
    <row r="325" spans="2:17">
      <c r="B325" s="24" t="str">
        <f>IF('Consolidação Preventiva'!D307="","",'Consolidação Preventiva'!D307)</f>
        <v>CA104</v>
      </c>
      <c r="C325" s="24">
        <f>'Consolidação Preventiva'!E307</f>
        <v>500</v>
      </c>
      <c r="D325" s="128">
        <f>IF(OR(B325="",C325="50F"),NA(),'Consolidação Preventiva'!N307)</f>
        <v>45161</v>
      </c>
      <c r="E325" s="4">
        <f>IF(B325="","",'Consolidação Preventiva'!F307)</f>
        <v>15271</v>
      </c>
      <c r="F325" s="4">
        <f>IF(B325="","",'Consolidação Preventiva'!H307)</f>
        <v>15546</v>
      </c>
      <c r="G325" s="4">
        <f>IF(B325="","",'Consolidação Preventiva'!Q307)</f>
        <v>15453</v>
      </c>
      <c r="H325" s="4">
        <f t="shared" si="61"/>
        <v>182</v>
      </c>
      <c r="I325" s="1">
        <f t="shared" si="62"/>
        <v>225</v>
      </c>
      <c r="J325" s="1">
        <f t="shared" si="63"/>
        <v>275</v>
      </c>
      <c r="L325" s="130">
        <f t="shared" si="64"/>
        <v>45161</v>
      </c>
      <c r="M325" s="1">
        <f t="shared" si="65"/>
        <v>182</v>
      </c>
      <c r="N325" s="1">
        <f t="shared" si="66"/>
        <v>225</v>
      </c>
      <c r="O325" s="1">
        <f t="shared" si="67"/>
        <v>275</v>
      </c>
      <c r="P325" s="130">
        <f t="shared" si="68"/>
        <v>45139</v>
      </c>
      <c r="Q325" s="130" t="str">
        <f t="shared" si="69"/>
        <v>NOK</v>
      </c>
    </row>
    <row r="326" spans="2:17">
      <c r="B326" s="24" t="str">
        <f>IF('Consolidação Preventiva'!D308="","",'Consolidação Preventiva'!D308)</f>
        <v>CA100</v>
      </c>
      <c r="C326" s="24">
        <f>'Consolidação Preventiva'!E308</f>
        <v>500</v>
      </c>
      <c r="D326" s="128">
        <f>IF(OR(B326="",C326="50F"),NA(),'Consolidação Preventiva'!N308)</f>
        <v>45162</v>
      </c>
      <c r="E326" s="4">
        <f>IF(B326="","",'Consolidação Preventiva'!F308)</f>
        <v>15170</v>
      </c>
      <c r="F326" s="4">
        <f>IF(B326="","",'Consolidação Preventiva'!H308)</f>
        <v>15445</v>
      </c>
      <c r="G326" s="4">
        <f>IF(B326="","",'Consolidação Preventiva'!Q308)</f>
        <v>15436</v>
      </c>
      <c r="H326" s="4">
        <f t="shared" si="61"/>
        <v>266</v>
      </c>
      <c r="I326" s="1">
        <f t="shared" si="62"/>
        <v>225</v>
      </c>
      <c r="J326" s="1">
        <f t="shared" si="63"/>
        <v>275</v>
      </c>
      <c r="L326" s="130">
        <f t="shared" si="64"/>
        <v>45162</v>
      </c>
      <c r="M326" s="1">
        <f t="shared" si="65"/>
        <v>266</v>
      </c>
      <c r="N326" s="1">
        <f t="shared" si="66"/>
        <v>225</v>
      </c>
      <c r="O326" s="1">
        <f t="shared" si="67"/>
        <v>275</v>
      </c>
      <c r="P326" s="130">
        <f t="shared" si="68"/>
        <v>45139</v>
      </c>
      <c r="Q326" s="130" t="str">
        <f t="shared" si="69"/>
        <v>OK</v>
      </c>
    </row>
    <row r="327" spans="2:17">
      <c r="B327" s="24" t="str">
        <f>IF('Consolidação Preventiva'!D309="","",'Consolidação Preventiva'!D309)</f>
        <v>CA103</v>
      </c>
      <c r="C327" s="24">
        <f>'Consolidação Preventiva'!E309</f>
        <v>250</v>
      </c>
      <c r="D327" s="128">
        <f>IF(OR(B327="",C327="50F"),NA(),'Consolidação Preventiva'!N309)</f>
        <v>45169</v>
      </c>
      <c r="E327" s="4">
        <f>IF(B327="","",'Consolidação Preventiva'!F309)</f>
        <v>14107</v>
      </c>
      <c r="F327" s="4">
        <f>IF(B327="","",'Consolidação Preventiva'!H309)</f>
        <v>14382</v>
      </c>
      <c r="G327" s="4">
        <f>IF(B327="","",'Consolidação Preventiva'!Q309)</f>
        <v>14340</v>
      </c>
      <c r="H327" s="4">
        <f t="shared" si="61"/>
        <v>233</v>
      </c>
      <c r="I327" s="1">
        <f t="shared" si="62"/>
        <v>225</v>
      </c>
      <c r="J327" s="1">
        <f t="shared" si="63"/>
        <v>275</v>
      </c>
      <c r="L327" s="130">
        <f t="shared" si="64"/>
        <v>45169</v>
      </c>
      <c r="M327" s="1">
        <f t="shared" si="65"/>
        <v>233</v>
      </c>
      <c r="N327" s="1">
        <f t="shared" si="66"/>
        <v>225</v>
      </c>
      <c r="O327" s="1">
        <f t="shared" si="67"/>
        <v>275</v>
      </c>
      <c r="P327" s="130">
        <f t="shared" si="68"/>
        <v>45139</v>
      </c>
      <c r="Q327" s="130" t="str">
        <f t="shared" si="69"/>
        <v>OK</v>
      </c>
    </row>
    <row r="328" spans="2:17">
      <c r="B328" s="24" t="str">
        <f>IF('Consolidação Preventiva'!D310="","",'Consolidação Preventiva'!D310)</f>
        <v>CA102</v>
      </c>
      <c r="C328" s="24">
        <f>'Consolidação Preventiva'!E310</f>
        <v>250</v>
      </c>
      <c r="D328" s="128">
        <f>IF(OR(B328="",C328="50F"),NA(),'Consolidação Preventiva'!N310)</f>
        <v>45170</v>
      </c>
      <c r="E328" s="4">
        <f>IF(B328="","",'Consolidação Preventiva'!F310)</f>
        <v>14403</v>
      </c>
      <c r="F328" s="4">
        <f>IF(B328="","",'Consolidação Preventiva'!H310)</f>
        <v>14678</v>
      </c>
      <c r="G328" s="4">
        <f>IF(B328="","",'Consolidação Preventiva'!Q310)</f>
        <v>14653</v>
      </c>
      <c r="H328" s="4">
        <f t="shared" si="61"/>
        <v>250</v>
      </c>
      <c r="I328" s="1">
        <f t="shared" si="62"/>
        <v>225</v>
      </c>
      <c r="J328" s="1">
        <f t="shared" si="63"/>
        <v>275</v>
      </c>
      <c r="L328" s="130">
        <f t="shared" si="64"/>
        <v>45170</v>
      </c>
      <c r="M328" s="1">
        <f t="shared" si="65"/>
        <v>250</v>
      </c>
      <c r="N328" s="1">
        <f t="shared" si="66"/>
        <v>225</v>
      </c>
      <c r="O328" s="1">
        <f t="shared" si="67"/>
        <v>275</v>
      </c>
      <c r="P328" s="130">
        <f t="shared" si="68"/>
        <v>45170</v>
      </c>
      <c r="Q328" s="130" t="str">
        <f t="shared" si="69"/>
        <v>OK</v>
      </c>
    </row>
    <row r="329" spans="2:17">
      <c r="B329" s="24" t="str">
        <f>IF('Consolidação Preventiva'!D311="","",'Consolidação Preventiva'!D311)</f>
        <v>CA102</v>
      </c>
      <c r="C329" s="24">
        <f>'Consolidação Preventiva'!E311</f>
        <v>500</v>
      </c>
      <c r="D329" s="128">
        <f>IF(OR(B329="",C329="50F"),NA(),'Consolidação Preventiva'!N311)</f>
        <v>45171</v>
      </c>
      <c r="E329" s="4">
        <f>IF(B329="","",'Consolidação Preventiva'!F311)</f>
        <v>14653</v>
      </c>
      <c r="F329" s="4">
        <f>IF(B329="","",'Consolidação Preventiva'!H311)</f>
        <v>14928</v>
      </c>
      <c r="G329" s="4">
        <f>IF(B329="","",'Consolidação Preventiva'!Q311)</f>
        <v>14653</v>
      </c>
      <c r="H329" s="4">
        <f t="shared" si="61"/>
        <v>0</v>
      </c>
      <c r="I329" s="1">
        <f t="shared" si="62"/>
        <v>225</v>
      </c>
      <c r="J329" s="1">
        <f t="shared" si="63"/>
        <v>275</v>
      </c>
      <c r="L329" s="130">
        <f t="shared" si="64"/>
        <v>45171</v>
      </c>
      <c r="M329" s="1">
        <f t="shared" si="65"/>
        <v>0</v>
      </c>
      <c r="N329" s="1">
        <f t="shared" si="66"/>
        <v>225</v>
      </c>
      <c r="O329" s="1">
        <f t="shared" si="67"/>
        <v>275</v>
      </c>
      <c r="P329" s="130">
        <f t="shared" si="68"/>
        <v>45170</v>
      </c>
      <c r="Q329" s="130" t="str">
        <f t="shared" si="69"/>
        <v>NOK</v>
      </c>
    </row>
    <row r="330" spans="2:17">
      <c r="B330" s="24" t="str">
        <f>IF('Consolidação Preventiva'!D312="","",'Consolidação Preventiva'!D312)</f>
        <v>CA101</v>
      </c>
      <c r="C330" s="24">
        <f>'Consolidação Preventiva'!E312</f>
        <v>250</v>
      </c>
      <c r="D330" s="128">
        <f>IF(OR(B330="",C330="50F"),NA(),'Consolidação Preventiva'!N312)</f>
        <v>45171</v>
      </c>
      <c r="E330" s="4">
        <f>IF(B330="","",'Consolidação Preventiva'!F312)</f>
        <v>14538</v>
      </c>
      <c r="F330" s="4">
        <f>IF(B330="","",'Consolidação Preventiva'!H312)</f>
        <v>14813</v>
      </c>
      <c r="G330" s="4">
        <f>IF(B330="","",'Consolidação Preventiva'!Q312)</f>
        <v>14883</v>
      </c>
      <c r="H330" s="4">
        <f t="shared" si="61"/>
        <v>345</v>
      </c>
      <c r="I330" s="1">
        <f t="shared" si="62"/>
        <v>225</v>
      </c>
      <c r="J330" s="1">
        <f t="shared" si="63"/>
        <v>275</v>
      </c>
      <c r="L330" s="130">
        <f t="shared" si="64"/>
        <v>45171</v>
      </c>
      <c r="M330" s="1">
        <f t="shared" si="65"/>
        <v>345</v>
      </c>
      <c r="N330" s="1">
        <f t="shared" si="66"/>
        <v>225</v>
      </c>
      <c r="O330" s="1">
        <f t="shared" si="67"/>
        <v>275</v>
      </c>
      <c r="P330" s="130">
        <f t="shared" si="68"/>
        <v>45170</v>
      </c>
      <c r="Q330" s="130" t="str">
        <f t="shared" si="69"/>
        <v>NOK</v>
      </c>
    </row>
    <row r="331" spans="2:17">
      <c r="B331" s="24" t="str">
        <f>IF('Consolidação Preventiva'!D313="","",'Consolidação Preventiva'!D313)</f>
        <v>CA102</v>
      </c>
      <c r="C331" s="24">
        <f>'Consolidação Preventiva'!E313</f>
        <v>250</v>
      </c>
      <c r="D331" s="128">
        <f>IF(OR(B331="",C331="50F"),NA(),'Consolidação Preventiva'!N313)</f>
        <v>45197</v>
      </c>
      <c r="E331" s="4">
        <f>IF(B331="","",'Consolidação Preventiva'!F313)</f>
        <v>14653</v>
      </c>
      <c r="F331" s="4">
        <f>IF(B331="","",'Consolidação Preventiva'!H313)</f>
        <v>14928</v>
      </c>
      <c r="G331" s="4">
        <f>IF(B331="","",'Consolidação Preventiva'!Q313)</f>
        <v>14666</v>
      </c>
      <c r="H331" s="4">
        <f t="shared" si="61"/>
        <v>13</v>
      </c>
      <c r="I331" s="1">
        <f t="shared" si="62"/>
        <v>225</v>
      </c>
      <c r="J331" s="1">
        <f t="shared" si="63"/>
        <v>275</v>
      </c>
      <c r="L331" s="130">
        <f t="shared" si="64"/>
        <v>45197</v>
      </c>
      <c r="M331" s="1">
        <f t="shared" si="65"/>
        <v>13</v>
      </c>
      <c r="N331" s="1">
        <f t="shared" si="66"/>
        <v>225</v>
      </c>
      <c r="O331" s="1">
        <f t="shared" si="67"/>
        <v>275</v>
      </c>
      <c r="P331" s="130">
        <f t="shared" si="68"/>
        <v>45170</v>
      </c>
      <c r="Q331" s="130" t="str">
        <f t="shared" si="69"/>
        <v>NOK</v>
      </c>
    </row>
    <row r="332" spans="2:17">
      <c r="B332" s="24" t="str">
        <f>IF('Consolidação Preventiva'!D314="","",'Consolidação Preventiva'!D314)</f>
        <v>CA100</v>
      </c>
      <c r="C332" s="24">
        <f>'Consolidação Preventiva'!E314</f>
        <v>250</v>
      </c>
      <c r="D332" s="128">
        <f>IF(OR(B332="",C332="50F"),NA(),'Consolidação Preventiva'!N314)</f>
        <v>45177</v>
      </c>
      <c r="E332" s="4">
        <f>IF(B332="","",'Consolidação Preventiva'!F314)</f>
        <v>15436</v>
      </c>
      <c r="F332" s="4">
        <f>IF(B332="","",'Consolidação Preventiva'!H314)</f>
        <v>15711</v>
      </c>
      <c r="G332" s="4">
        <f>IF(B332="","",'Consolidação Preventiva'!Q314)</f>
        <v>15655</v>
      </c>
      <c r="H332" s="4">
        <f t="shared" si="61"/>
        <v>219</v>
      </c>
      <c r="I332" s="1">
        <f t="shared" si="62"/>
        <v>225</v>
      </c>
      <c r="J332" s="1">
        <f t="shared" si="63"/>
        <v>275</v>
      </c>
      <c r="L332" s="130">
        <f t="shared" si="64"/>
        <v>45177</v>
      </c>
      <c r="M332" s="1">
        <f t="shared" si="65"/>
        <v>219</v>
      </c>
      <c r="N332" s="1">
        <f t="shared" si="66"/>
        <v>225</v>
      </c>
      <c r="O332" s="1">
        <f t="shared" si="67"/>
        <v>275</v>
      </c>
      <c r="P332" s="130">
        <f t="shared" si="68"/>
        <v>45170</v>
      </c>
      <c r="Q332" s="130" t="str">
        <f t="shared" si="69"/>
        <v>NOK</v>
      </c>
    </row>
    <row r="333" spans="2:17">
      <c r="B333" s="24" t="str">
        <f>IF('Consolidação Preventiva'!D315="","",'Consolidação Preventiva'!D315)</f>
        <v>CA103</v>
      </c>
      <c r="C333" s="24">
        <f>'Consolidação Preventiva'!E315</f>
        <v>1000</v>
      </c>
      <c r="D333" s="128">
        <f>IF(OR(B333="",C333="50F"),NA(),'Consolidação Preventiva'!N315)</f>
        <v>45188</v>
      </c>
      <c r="E333" s="4">
        <f>IF(B333="","",'Consolidação Preventiva'!F315)</f>
        <v>14340</v>
      </c>
      <c r="F333" s="4">
        <f>IF(B333="","",'Consolidação Preventiva'!H315)</f>
        <v>14615</v>
      </c>
      <c r="G333" s="4">
        <f>IF(B333="","",'Consolidação Preventiva'!Q315)</f>
        <v>14573</v>
      </c>
      <c r="H333" s="4">
        <f t="shared" si="61"/>
        <v>233</v>
      </c>
      <c r="I333" s="1">
        <f t="shared" si="62"/>
        <v>225</v>
      </c>
      <c r="J333" s="1">
        <f t="shared" si="63"/>
        <v>275</v>
      </c>
      <c r="L333" s="130">
        <f t="shared" si="64"/>
        <v>45188</v>
      </c>
      <c r="M333" s="1">
        <f t="shared" si="65"/>
        <v>233</v>
      </c>
      <c r="N333" s="1">
        <f t="shared" si="66"/>
        <v>225</v>
      </c>
      <c r="O333" s="1">
        <f t="shared" si="67"/>
        <v>275</v>
      </c>
      <c r="P333" s="130">
        <f t="shared" si="68"/>
        <v>45170</v>
      </c>
      <c r="Q333" s="130" t="str">
        <f t="shared" si="69"/>
        <v>OK</v>
      </c>
    </row>
    <row r="334" spans="2:17">
      <c r="B334" s="24" t="str">
        <f>IF('Consolidação Preventiva'!D316="","",'Consolidação Preventiva'!D316)</f>
        <v>CA104</v>
      </c>
      <c r="C334" s="24">
        <f>'Consolidação Preventiva'!E316</f>
        <v>250</v>
      </c>
      <c r="D334" s="128">
        <f>IF(OR(B334="",C334="50F"),NA(),'Consolidação Preventiva'!N316)</f>
        <v>45191</v>
      </c>
      <c r="E334" s="4">
        <f>IF(B334="","",'Consolidação Preventiva'!F316)</f>
        <v>15453</v>
      </c>
      <c r="F334" s="4">
        <f>IF(B334="","",'Consolidação Preventiva'!H316)</f>
        <v>15728</v>
      </c>
      <c r="G334" s="4">
        <f>IF(B334="","",'Consolidação Preventiva'!Q316)</f>
        <v>15883</v>
      </c>
      <c r="H334" s="4">
        <f t="shared" ref="H334:H397" si="70">IF(OR(B334="",C334="50F"),NA(),G334-E334)</f>
        <v>430</v>
      </c>
      <c r="I334" s="1">
        <f t="shared" ref="I334:I397" si="71">IF(OR(B334="",C334="50F"),NA(),225)</f>
        <v>225</v>
      </c>
      <c r="J334" s="1">
        <f t="shared" ref="J334:J397" si="72">IF(OR(B334="",C334="50F"),NA(),275)</f>
        <v>275</v>
      </c>
      <c r="L334" s="130">
        <f t="shared" ref="L334:L397" si="73">IF(AND(D334&gt;=$C$9,D334&lt;=$C$10),D334,NA())</f>
        <v>45191</v>
      </c>
      <c r="M334" s="1">
        <f t="shared" ref="M334:M397" si="74">IF(ISERR(L334),NA(),H334)</f>
        <v>430</v>
      </c>
      <c r="N334" s="1">
        <f t="shared" ref="N334:N397" si="75">IF(ISERR(L334),NA(),I334)</f>
        <v>225</v>
      </c>
      <c r="O334" s="1">
        <f t="shared" ref="O334:O397" si="76">IF(ISERR(L334),NA(),J334)</f>
        <v>275</v>
      </c>
      <c r="P334" s="130">
        <f t="shared" ref="P334:P397" si="77">IF(ISERROR(L334),"",DATE(YEAR(L334),MONTH(L334),1))</f>
        <v>45170</v>
      </c>
      <c r="Q334" s="130" t="str">
        <f t="shared" ref="Q334:Q397" si="78">IF(P334="","",IF(AND(M334&gt;=N334,M334&lt;=O334),"OK","NOK"))</f>
        <v>NOK</v>
      </c>
    </row>
    <row r="335" spans="2:17">
      <c r="B335" s="24" t="str">
        <f>IF('Consolidação Preventiva'!D317="","",'Consolidação Preventiva'!D317)</f>
        <v>CA102</v>
      </c>
      <c r="C335" s="24">
        <f>'Consolidação Preventiva'!E317</f>
        <v>4000</v>
      </c>
      <c r="D335" s="128">
        <f>IF(OR(B335="",C335="50F"),NA(),'Consolidação Preventiva'!N317)</f>
        <v>45226</v>
      </c>
      <c r="E335" s="4">
        <f>IF(B335="","",'Consolidação Preventiva'!F317)</f>
        <v>14666</v>
      </c>
      <c r="F335" s="4">
        <f>IF(B335="","",'Consolidação Preventiva'!H317)</f>
        <v>14941</v>
      </c>
      <c r="G335" s="4">
        <f>IF(B335="","",'Consolidação Preventiva'!Q317)</f>
        <v>14900</v>
      </c>
      <c r="H335" s="4">
        <f t="shared" si="70"/>
        <v>234</v>
      </c>
      <c r="I335" s="1">
        <f t="shared" si="71"/>
        <v>225</v>
      </c>
      <c r="J335" s="1">
        <f t="shared" si="72"/>
        <v>275</v>
      </c>
      <c r="L335" s="130">
        <f t="shared" si="73"/>
        <v>45226</v>
      </c>
      <c r="M335" s="1">
        <f t="shared" si="74"/>
        <v>234</v>
      </c>
      <c r="N335" s="1">
        <f t="shared" si="75"/>
        <v>225</v>
      </c>
      <c r="O335" s="1">
        <f t="shared" si="76"/>
        <v>275</v>
      </c>
      <c r="P335" s="130">
        <f t="shared" si="77"/>
        <v>45200</v>
      </c>
      <c r="Q335" s="130" t="str">
        <f t="shared" si="78"/>
        <v>OK</v>
      </c>
    </row>
    <row r="336" spans="2:17">
      <c r="B336" s="24" t="str">
        <f>IF('Consolidação Preventiva'!D318="","",'Consolidação Preventiva'!D318)</f>
        <v>CA100</v>
      </c>
      <c r="C336" s="24">
        <f>'Consolidação Preventiva'!E318</f>
        <v>4000</v>
      </c>
      <c r="D336" s="128">
        <f>IF(OR(B336="",C336="50F"),NA(),'Consolidação Preventiva'!N318)</f>
        <v>45202</v>
      </c>
      <c r="E336" s="4">
        <f>IF(B336="","",'Consolidação Preventiva'!F318)</f>
        <v>15655</v>
      </c>
      <c r="F336" s="4">
        <f>IF(B336="","",'Consolidação Preventiva'!H318)</f>
        <v>15930</v>
      </c>
      <c r="G336" s="4">
        <f>IF(B336="","",'Consolidação Preventiva'!Q318)</f>
        <v>15935</v>
      </c>
      <c r="H336" s="4">
        <f t="shared" si="70"/>
        <v>280</v>
      </c>
      <c r="I336" s="1">
        <f t="shared" si="71"/>
        <v>225</v>
      </c>
      <c r="J336" s="1">
        <f t="shared" si="72"/>
        <v>275</v>
      </c>
      <c r="L336" s="130">
        <f t="shared" si="73"/>
        <v>45202</v>
      </c>
      <c r="M336" s="1">
        <f t="shared" si="74"/>
        <v>280</v>
      </c>
      <c r="N336" s="1">
        <f t="shared" si="75"/>
        <v>225</v>
      </c>
      <c r="O336" s="1">
        <f t="shared" si="76"/>
        <v>275</v>
      </c>
      <c r="P336" s="130">
        <f t="shared" si="77"/>
        <v>45200</v>
      </c>
      <c r="Q336" s="130" t="str">
        <f t="shared" si="78"/>
        <v>NOK</v>
      </c>
    </row>
    <row r="337" spans="2:17">
      <c r="B337" s="24" t="str">
        <f>IF('Consolidação Preventiva'!D319="","",'Consolidação Preventiva'!D319)</f>
        <v>CA103</v>
      </c>
      <c r="C337" s="24">
        <f>'Consolidação Preventiva'!E319</f>
        <v>250</v>
      </c>
      <c r="D337" s="128">
        <f>IF(OR(B337="",C337="50F"),NA(),'Consolidação Preventiva'!N319)</f>
        <v>45213</v>
      </c>
      <c r="E337" s="4">
        <f>IF(B337="","",'Consolidação Preventiva'!F319)</f>
        <v>14573</v>
      </c>
      <c r="F337" s="4">
        <f>IF(B337="","",'Consolidação Preventiva'!H319)</f>
        <v>14848</v>
      </c>
      <c r="G337" s="4">
        <f>IF(B337="","",'Consolidação Preventiva'!Q319)</f>
        <v>14926</v>
      </c>
      <c r="H337" s="4">
        <f t="shared" si="70"/>
        <v>353</v>
      </c>
      <c r="I337" s="1">
        <f t="shared" si="71"/>
        <v>225</v>
      </c>
      <c r="J337" s="1">
        <f t="shared" si="72"/>
        <v>275</v>
      </c>
      <c r="L337" s="130">
        <f t="shared" si="73"/>
        <v>45213</v>
      </c>
      <c r="M337" s="1">
        <f t="shared" si="74"/>
        <v>353</v>
      </c>
      <c r="N337" s="1">
        <f t="shared" si="75"/>
        <v>225</v>
      </c>
      <c r="O337" s="1">
        <f t="shared" si="76"/>
        <v>275</v>
      </c>
      <c r="P337" s="130">
        <f t="shared" si="77"/>
        <v>45200</v>
      </c>
      <c r="Q337" s="130" t="str">
        <f t="shared" si="78"/>
        <v>NOK</v>
      </c>
    </row>
    <row r="338" spans="2:17">
      <c r="B338" s="24" t="str">
        <f>IF('Consolidação Preventiva'!D320="","",'Consolidação Preventiva'!D320)</f>
        <v>CA100</v>
      </c>
      <c r="C338" s="24">
        <f>'Consolidação Preventiva'!E320</f>
        <v>250</v>
      </c>
      <c r="D338" s="128">
        <f>IF(OR(B338="",C338="50F"),NA(),'Consolidação Preventiva'!N320)</f>
        <v>45218</v>
      </c>
      <c r="E338" s="4">
        <f>IF(B338="","",'Consolidação Preventiva'!F320)</f>
        <v>15935</v>
      </c>
      <c r="F338" s="4">
        <f>IF(B338="","",'Consolidação Preventiva'!H320)</f>
        <v>16210</v>
      </c>
      <c r="G338" s="4">
        <f>IF(B338="","",'Consolidação Preventiva'!Q320)</f>
        <v>16198</v>
      </c>
      <c r="H338" s="4">
        <f t="shared" si="70"/>
        <v>263</v>
      </c>
      <c r="I338" s="1">
        <f t="shared" si="71"/>
        <v>225</v>
      </c>
      <c r="J338" s="1">
        <f t="shared" si="72"/>
        <v>275</v>
      </c>
      <c r="L338" s="130">
        <f t="shared" si="73"/>
        <v>45218</v>
      </c>
      <c r="M338" s="1">
        <f t="shared" si="74"/>
        <v>263</v>
      </c>
      <c r="N338" s="1">
        <f t="shared" si="75"/>
        <v>225</v>
      </c>
      <c r="O338" s="1">
        <f t="shared" si="76"/>
        <v>275</v>
      </c>
      <c r="P338" s="130">
        <f t="shared" si="77"/>
        <v>45200</v>
      </c>
      <c r="Q338" s="130" t="str">
        <f t="shared" si="78"/>
        <v>OK</v>
      </c>
    </row>
    <row r="339" spans="2:17">
      <c r="B339" s="24" t="str">
        <f>IF('Consolidação Preventiva'!D321="","",'Consolidação Preventiva'!D321)</f>
        <v>CA104</v>
      </c>
      <c r="C339" s="24">
        <f>'Consolidação Preventiva'!E321</f>
        <v>4000</v>
      </c>
      <c r="D339" s="128">
        <f>IF(OR(B339="",C339="50F"),NA(),'Consolidação Preventiva'!N321)</f>
        <v>45218</v>
      </c>
      <c r="E339" s="4">
        <f>IF(B339="","",'Consolidação Preventiva'!F321)</f>
        <v>15883</v>
      </c>
      <c r="F339" s="4">
        <f>IF(B339="","",'Consolidação Preventiva'!H321)</f>
        <v>16158</v>
      </c>
      <c r="G339" s="4">
        <f>IF(B339="","",'Consolidação Preventiva'!Q321)</f>
        <v>16224</v>
      </c>
      <c r="H339" s="4">
        <f t="shared" si="70"/>
        <v>341</v>
      </c>
      <c r="I339" s="1">
        <f t="shared" si="71"/>
        <v>225</v>
      </c>
      <c r="J339" s="1">
        <f t="shared" si="72"/>
        <v>275</v>
      </c>
      <c r="L339" s="130">
        <f t="shared" si="73"/>
        <v>45218</v>
      </c>
      <c r="M339" s="1">
        <f t="shared" si="74"/>
        <v>341</v>
      </c>
      <c r="N339" s="1">
        <f t="shared" si="75"/>
        <v>225</v>
      </c>
      <c r="O339" s="1">
        <f t="shared" si="76"/>
        <v>275</v>
      </c>
      <c r="P339" s="130">
        <f t="shared" si="77"/>
        <v>45200</v>
      </c>
      <c r="Q339" s="130" t="str">
        <f t="shared" si="78"/>
        <v>NOK</v>
      </c>
    </row>
    <row r="340" spans="2:17">
      <c r="B340" s="24" t="str">
        <f>IF('Consolidação Preventiva'!D322="","",'Consolidação Preventiva'!D322)</f>
        <v>CA101</v>
      </c>
      <c r="C340" s="24">
        <f>'Consolidação Preventiva'!E322</f>
        <v>4000</v>
      </c>
      <c r="D340" s="128">
        <f>IF(OR(B340="",C340="50F"),NA(),'Consolidação Preventiva'!N322)</f>
        <v>45225</v>
      </c>
      <c r="E340" s="4">
        <f>IF(B340="","",'Consolidação Preventiva'!F322)</f>
        <v>14883</v>
      </c>
      <c r="F340" s="4">
        <f>IF(B340="","",'Consolidação Preventiva'!H322)</f>
        <v>15158</v>
      </c>
      <c r="G340" s="4">
        <f>IF(B340="","",'Consolidação Preventiva'!Q322)</f>
        <v>15202</v>
      </c>
      <c r="H340" s="4">
        <f t="shared" si="70"/>
        <v>319</v>
      </c>
      <c r="I340" s="1">
        <f t="shared" si="71"/>
        <v>225</v>
      </c>
      <c r="J340" s="1">
        <f t="shared" si="72"/>
        <v>275</v>
      </c>
      <c r="L340" s="130">
        <f t="shared" si="73"/>
        <v>45225</v>
      </c>
      <c r="M340" s="1">
        <f t="shared" si="74"/>
        <v>319</v>
      </c>
      <c r="N340" s="1">
        <f t="shared" si="75"/>
        <v>225</v>
      </c>
      <c r="O340" s="1">
        <f t="shared" si="76"/>
        <v>275</v>
      </c>
      <c r="P340" s="130">
        <f t="shared" si="77"/>
        <v>45200</v>
      </c>
      <c r="Q340" s="130" t="str">
        <f t="shared" si="78"/>
        <v>NOK</v>
      </c>
    </row>
    <row r="341" spans="2:17">
      <c r="B341" s="24" t="str">
        <f>IF('Consolidação Preventiva'!D323="","",'Consolidação Preventiva'!D323)</f>
        <v>CA103</v>
      </c>
      <c r="C341" s="24">
        <f>'Consolidação Preventiva'!E323</f>
        <v>500</v>
      </c>
      <c r="D341" s="128">
        <f>IF(OR(B341="",C341="50F"),NA(),'Consolidação Preventiva'!N323)</f>
        <v>45226</v>
      </c>
      <c r="E341" s="4">
        <f>IF(B341="","",'Consolidação Preventiva'!F323)</f>
        <v>14926</v>
      </c>
      <c r="F341" s="4">
        <f>IF(B341="","",'Consolidação Preventiva'!H323)</f>
        <v>15201</v>
      </c>
      <c r="G341" s="4">
        <f>IF(B341="","",'Consolidação Preventiva'!Q323)</f>
        <v>15167</v>
      </c>
      <c r="H341" s="4">
        <f t="shared" si="70"/>
        <v>241</v>
      </c>
      <c r="I341" s="1">
        <f t="shared" si="71"/>
        <v>225</v>
      </c>
      <c r="J341" s="1">
        <f t="shared" si="72"/>
        <v>275</v>
      </c>
      <c r="L341" s="130">
        <f t="shared" si="73"/>
        <v>45226</v>
      </c>
      <c r="M341" s="1">
        <f t="shared" si="74"/>
        <v>241</v>
      </c>
      <c r="N341" s="1">
        <f t="shared" si="75"/>
        <v>225</v>
      </c>
      <c r="O341" s="1">
        <f t="shared" si="76"/>
        <v>275</v>
      </c>
      <c r="P341" s="130">
        <f t="shared" si="77"/>
        <v>45200</v>
      </c>
      <c r="Q341" s="130" t="str">
        <f t="shared" si="78"/>
        <v>OK</v>
      </c>
    </row>
    <row r="342" spans="2:17">
      <c r="B342" s="24" t="str">
        <f>IF('Consolidação Preventiva'!D324="","",'Consolidação Preventiva'!D324)</f>
        <v>CA102</v>
      </c>
      <c r="C342" s="24">
        <f>'Consolidação Preventiva'!E324</f>
        <v>250</v>
      </c>
      <c r="D342" s="128">
        <f>IF(OR(B342="",C342="50F"),NA(),'Consolidação Preventiva'!N324)</f>
        <v>45239</v>
      </c>
      <c r="E342" s="4">
        <f>IF(B342="","",'Consolidação Preventiva'!F324)</f>
        <v>14900</v>
      </c>
      <c r="F342" s="4">
        <f>IF(B342="","",'Consolidação Preventiva'!H324)</f>
        <v>15175</v>
      </c>
      <c r="G342" s="4">
        <f>IF(B342="","",'Consolidação Preventiva'!Q324)</f>
        <v>15269</v>
      </c>
      <c r="H342" s="4">
        <f t="shared" si="70"/>
        <v>369</v>
      </c>
      <c r="I342" s="1">
        <f t="shared" si="71"/>
        <v>225</v>
      </c>
      <c r="J342" s="1">
        <f t="shared" si="72"/>
        <v>275</v>
      </c>
      <c r="L342" s="130">
        <f t="shared" si="73"/>
        <v>45239</v>
      </c>
      <c r="M342" s="1">
        <f t="shared" si="74"/>
        <v>369</v>
      </c>
      <c r="N342" s="1">
        <f t="shared" si="75"/>
        <v>225</v>
      </c>
      <c r="O342" s="1">
        <f t="shared" si="76"/>
        <v>275</v>
      </c>
      <c r="P342" s="130">
        <f t="shared" si="77"/>
        <v>45231</v>
      </c>
      <c r="Q342" s="130" t="str">
        <f t="shared" si="78"/>
        <v>NOK</v>
      </c>
    </row>
    <row r="343" spans="2:17">
      <c r="B343" s="24" t="str">
        <f>IF('Consolidação Preventiva'!D325="","",'Consolidação Preventiva'!D325)</f>
        <v>CA104</v>
      </c>
      <c r="C343" s="24">
        <f>'Consolidação Preventiva'!E325</f>
        <v>250</v>
      </c>
      <c r="D343" s="128">
        <f>IF(OR(B343="",C343="50F"),NA(),'Consolidação Preventiva'!N325)</f>
        <v>45229</v>
      </c>
      <c r="E343" s="4">
        <f>IF(B343="","",'Consolidação Preventiva'!F325)</f>
        <v>16224</v>
      </c>
      <c r="F343" s="4">
        <f>IF(B343="","",'Consolidação Preventiva'!H325)</f>
        <v>16499</v>
      </c>
      <c r="G343" s="4">
        <f>IF(B343="","",'Consolidação Preventiva'!Q325)</f>
        <v>16339</v>
      </c>
      <c r="H343" s="4">
        <f t="shared" si="70"/>
        <v>115</v>
      </c>
      <c r="I343" s="1">
        <f t="shared" si="71"/>
        <v>225</v>
      </c>
      <c r="J343" s="1">
        <f t="shared" si="72"/>
        <v>275</v>
      </c>
      <c r="L343" s="130">
        <f t="shared" si="73"/>
        <v>45229</v>
      </c>
      <c r="M343" s="1">
        <f t="shared" si="74"/>
        <v>115</v>
      </c>
      <c r="N343" s="1">
        <f t="shared" si="75"/>
        <v>225</v>
      </c>
      <c r="O343" s="1">
        <f t="shared" si="76"/>
        <v>275</v>
      </c>
      <c r="P343" s="130">
        <f t="shared" si="77"/>
        <v>45200</v>
      </c>
      <c r="Q343" s="130" t="str">
        <f t="shared" si="78"/>
        <v>NOK</v>
      </c>
    </row>
    <row r="344" spans="2:17">
      <c r="B344" s="24" t="str">
        <f>IF('Consolidação Preventiva'!D326="","",'Consolidação Preventiva'!D326)</f>
        <v>CA103</v>
      </c>
      <c r="C344" s="24">
        <f>'Consolidação Preventiva'!E326</f>
        <v>250</v>
      </c>
      <c r="D344" s="128">
        <f>IF(OR(B344="",C344="50F"),NA(),'Consolidação Preventiva'!N326)</f>
        <v>45238</v>
      </c>
      <c r="E344" s="4">
        <f>IF(B344="","",'Consolidação Preventiva'!F326)</f>
        <v>15167</v>
      </c>
      <c r="F344" s="4">
        <f>IF(B344="","",'Consolidação Preventiva'!H326)</f>
        <v>15442</v>
      </c>
      <c r="G344" s="4">
        <f>IF(B344="","",'Consolidação Preventiva'!Q326)</f>
        <v>15318</v>
      </c>
      <c r="H344" s="4">
        <f t="shared" si="70"/>
        <v>151</v>
      </c>
      <c r="I344" s="1">
        <f t="shared" si="71"/>
        <v>225</v>
      </c>
      <c r="J344" s="1">
        <f t="shared" si="72"/>
        <v>275</v>
      </c>
      <c r="L344" s="130">
        <f t="shared" si="73"/>
        <v>45238</v>
      </c>
      <c r="M344" s="1">
        <f t="shared" si="74"/>
        <v>151</v>
      </c>
      <c r="N344" s="1">
        <f t="shared" si="75"/>
        <v>225</v>
      </c>
      <c r="O344" s="1">
        <f t="shared" si="76"/>
        <v>275</v>
      </c>
      <c r="P344" s="130">
        <f t="shared" si="77"/>
        <v>45231</v>
      </c>
      <c r="Q344" s="130" t="str">
        <f t="shared" si="78"/>
        <v>NOK</v>
      </c>
    </row>
    <row r="345" spans="2:17">
      <c r="B345" s="24" t="str">
        <f>IF('Consolidação Preventiva'!D327="","",'Consolidação Preventiva'!D327)</f>
        <v>CA102</v>
      </c>
      <c r="C345" s="24">
        <f>'Consolidação Preventiva'!E327</f>
        <v>500</v>
      </c>
      <c r="D345" s="128">
        <f>IF(OR(B345="",C345="50F"),NA(),'Consolidação Preventiva'!N327)</f>
        <v>45258</v>
      </c>
      <c r="E345" s="4">
        <f>IF(B345="","",'Consolidação Preventiva'!F327)</f>
        <v>15269</v>
      </c>
      <c r="F345" s="4">
        <f>IF(B345="","",'Consolidação Preventiva'!H327)</f>
        <v>15544</v>
      </c>
      <c r="G345" s="4">
        <f>IF(B345="","",'Consolidação Preventiva'!Q327)</f>
        <v>15429</v>
      </c>
      <c r="H345" s="4">
        <f t="shared" si="70"/>
        <v>160</v>
      </c>
      <c r="I345" s="1">
        <f t="shared" si="71"/>
        <v>225</v>
      </c>
      <c r="J345" s="1">
        <f t="shared" si="72"/>
        <v>275</v>
      </c>
      <c r="L345" s="130">
        <f t="shared" si="73"/>
        <v>45258</v>
      </c>
      <c r="M345" s="1">
        <f t="shared" si="74"/>
        <v>160</v>
      </c>
      <c r="N345" s="1">
        <f t="shared" si="75"/>
        <v>225</v>
      </c>
      <c r="O345" s="1">
        <f t="shared" si="76"/>
        <v>275</v>
      </c>
      <c r="P345" s="130">
        <f t="shared" si="77"/>
        <v>45231</v>
      </c>
      <c r="Q345" s="130" t="str">
        <f t="shared" si="78"/>
        <v>NOK</v>
      </c>
    </row>
    <row r="346" spans="2:17">
      <c r="B346" s="24" t="str">
        <f>IF('Consolidação Preventiva'!D328="","",'Consolidação Preventiva'!D328)</f>
        <v>CA101</v>
      </c>
      <c r="C346" s="24">
        <f>'Consolidação Preventiva'!E328</f>
        <v>250</v>
      </c>
      <c r="D346" s="128">
        <f>IF(OR(B346="",C346="50F"),NA(),'Consolidação Preventiva'!N328)</f>
        <v>45244</v>
      </c>
      <c r="E346" s="4">
        <f>IF(B346="","",'Consolidação Preventiva'!F328)</f>
        <v>15202</v>
      </c>
      <c r="F346" s="4">
        <f>IF(B346="","",'Consolidação Preventiva'!H328)</f>
        <v>15477</v>
      </c>
      <c r="G346" s="4">
        <f>IF(B346="","",'Consolidação Preventiva'!Q328)</f>
        <v>15471</v>
      </c>
      <c r="H346" s="4">
        <f t="shared" si="70"/>
        <v>269</v>
      </c>
      <c r="I346" s="1">
        <f t="shared" si="71"/>
        <v>225</v>
      </c>
      <c r="J346" s="1">
        <f t="shared" si="72"/>
        <v>275</v>
      </c>
      <c r="L346" s="130">
        <f t="shared" si="73"/>
        <v>45244</v>
      </c>
      <c r="M346" s="1">
        <f t="shared" si="74"/>
        <v>269</v>
      </c>
      <c r="N346" s="1">
        <f t="shared" si="75"/>
        <v>225</v>
      </c>
      <c r="O346" s="1">
        <f t="shared" si="76"/>
        <v>275</v>
      </c>
      <c r="P346" s="130">
        <f t="shared" si="77"/>
        <v>45231</v>
      </c>
      <c r="Q346" s="130" t="str">
        <f t="shared" si="78"/>
        <v>OK</v>
      </c>
    </row>
    <row r="347" spans="2:17">
      <c r="B347" s="24" t="str">
        <f>IF('Consolidação Preventiva'!D329="","",'Consolidação Preventiva'!D329)</f>
        <v>CA100</v>
      </c>
      <c r="C347" s="24">
        <f>'Consolidação Preventiva'!E329</f>
        <v>500</v>
      </c>
      <c r="D347" s="128">
        <f>IF(OR(B347="",C347="50F"),NA(),'Consolidação Preventiva'!N329)</f>
        <v>45246</v>
      </c>
      <c r="E347" s="4">
        <f>IF(B347="","",'Consolidação Preventiva'!F329)</f>
        <v>16198</v>
      </c>
      <c r="F347" s="4">
        <f>IF(B347="","",'Consolidação Preventiva'!H329)</f>
        <v>16473</v>
      </c>
      <c r="G347" s="4">
        <f>IF(B347="","",'Consolidação Preventiva'!Q329)</f>
        <v>16437</v>
      </c>
      <c r="H347" s="4">
        <f t="shared" si="70"/>
        <v>239</v>
      </c>
      <c r="I347" s="1">
        <f t="shared" si="71"/>
        <v>225</v>
      </c>
      <c r="J347" s="1">
        <f t="shared" si="72"/>
        <v>275</v>
      </c>
      <c r="L347" s="130">
        <f t="shared" si="73"/>
        <v>45246</v>
      </c>
      <c r="M347" s="1">
        <f t="shared" si="74"/>
        <v>239</v>
      </c>
      <c r="N347" s="1">
        <f t="shared" si="75"/>
        <v>225</v>
      </c>
      <c r="O347" s="1">
        <f t="shared" si="76"/>
        <v>275</v>
      </c>
      <c r="P347" s="130">
        <f t="shared" si="77"/>
        <v>45231</v>
      </c>
      <c r="Q347" s="130" t="str">
        <f t="shared" si="78"/>
        <v>OK</v>
      </c>
    </row>
    <row r="348" spans="2:17">
      <c r="B348" s="24" t="str">
        <f>IF('Consolidação Preventiva'!D330="","",'Consolidação Preventiva'!D330)</f>
        <v>CA104</v>
      </c>
      <c r="C348" s="24">
        <f>'Consolidação Preventiva'!E330</f>
        <v>500</v>
      </c>
      <c r="D348" s="128">
        <f>IF(OR(B348="",C348="50F"),NA(),'Consolidação Preventiva'!N330)</f>
        <v>45253</v>
      </c>
      <c r="E348" s="4">
        <f>IF(B348="","",'Consolidação Preventiva'!F330)</f>
        <v>16339</v>
      </c>
      <c r="F348" s="4">
        <f>IF(B348="","",'Consolidação Preventiva'!H330)</f>
        <v>16614</v>
      </c>
      <c r="G348" s="4">
        <f>IF(B348="","",'Consolidação Preventiva'!Q330)</f>
        <v>16637</v>
      </c>
      <c r="H348" s="4">
        <f t="shared" si="70"/>
        <v>298</v>
      </c>
      <c r="I348" s="1">
        <f t="shared" si="71"/>
        <v>225</v>
      </c>
      <c r="J348" s="1">
        <f t="shared" si="72"/>
        <v>275</v>
      </c>
      <c r="L348" s="130">
        <f t="shared" si="73"/>
        <v>45253</v>
      </c>
      <c r="M348" s="1">
        <f t="shared" si="74"/>
        <v>298</v>
      </c>
      <c r="N348" s="1">
        <f t="shared" si="75"/>
        <v>225</v>
      </c>
      <c r="O348" s="1">
        <f t="shared" si="76"/>
        <v>275</v>
      </c>
      <c r="P348" s="130">
        <f t="shared" si="77"/>
        <v>45231</v>
      </c>
      <c r="Q348" s="130" t="str">
        <f t="shared" si="78"/>
        <v>NOK</v>
      </c>
    </row>
    <row r="349" spans="2:17">
      <c r="B349" s="24" t="str">
        <f>IF('Consolidação Preventiva'!D331="","",'Consolidação Preventiva'!D331)</f>
        <v>CA103</v>
      </c>
      <c r="C349" s="24">
        <f>'Consolidação Preventiva'!E331</f>
        <v>4000</v>
      </c>
      <c r="D349" s="128">
        <f>IF(OR(B349="",C349="50F"),NA(),'Consolidação Preventiva'!N331)</f>
        <v>45254</v>
      </c>
      <c r="E349" s="4">
        <f>IF(B349="","",'Consolidação Preventiva'!F331)</f>
        <v>15318</v>
      </c>
      <c r="F349" s="4">
        <f>IF(B349="","",'Consolidação Preventiva'!H331)</f>
        <v>15593</v>
      </c>
      <c r="G349" s="4">
        <f>IF(B349="","",'Consolidação Preventiva'!Q331)</f>
        <v>15587</v>
      </c>
      <c r="H349" s="4">
        <f t="shared" si="70"/>
        <v>269</v>
      </c>
      <c r="I349" s="1">
        <f t="shared" si="71"/>
        <v>225</v>
      </c>
      <c r="J349" s="1">
        <f t="shared" si="72"/>
        <v>275</v>
      </c>
      <c r="L349" s="130">
        <f t="shared" si="73"/>
        <v>45254</v>
      </c>
      <c r="M349" s="1">
        <f t="shared" si="74"/>
        <v>269</v>
      </c>
      <c r="N349" s="1">
        <f t="shared" si="75"/>
        <v>225</v>
      </c>
      <c r="O349" s="1">
        <f t="shared" si="76"/>
        <v>275</v>
      </c>
      <c r="P349" s="130">
        <f t="shared" si="77"/>
        <v>45231</v>
      </c>
      <c r="Q349" s="130" t="str">
        <f t="shared" si="78"/>
        <v>OK</v>
      </c>
    </row>
    <row r="350" spans="2:17">
      <c r="B350" s="24" t="str">
        <f>IF('Consolidação Preventiva'!D332="","",'Consolidação Preventiva'!D332)</f>
        <v>CA102</v>
      </c>
      <c r="C350" s="24">
        <f>'Consolidação Preventiva'!E332</f>
        <v>250</v>
      </c>
      <c r="D350" s="128">
        <f>IF(OR(B350="",C350="50F"),NA(),'Consolidação Preventiva'!N332)</f>
        <v>45280</v>
      </c>
      <c r="E350" s="4">
        <f>IF(B350="","",'Consolidação Preventiva'!F332)</f>
        <v>15429</v>
      </c>
      <c r="F350" s="4">
        <f>IF(B350="","",'Consolidação Preventiva'!H332)</f>
        <v>15704</v>
      </c>
      <c r="G350" s="4">
        <f>IF(B350="","",'Consolidação Preventiva'!Q332)</f>
        <v>15704</v>
      </c>
      <c r="H350" s="4">
        <f t="shared" si="70"/>
        <v>275</v>
      </c>
      <c r="I350" s="1">
        <f t="shared" si="71"/>
        <v>225</v>
      </c>
      <c r="J350" s="1">
        <f t="shared" si="72"/>
        <v>275</v>
      </c>
      <c r="L350" s="130">
        <f t="shared" si="73"/>
        <v>45280</v>
      </c>
      <c r="M350" s="1">
        <f t="shared" si="74"/>
        <v>275</v>
      </c>
      <c r="N350" s="1">
        <f t="shared" si="75"/>
        <v>225</v>
      </c>
      <c r="O350" s="1">
        <f t="shared" si="76"/>
        <v>275</v>
      </c>
      <c r="P350" s="130">
        <f t="shared" si="77"/>
        <v>45261</v>
      </c>
      <c r="Q350" s="130" t="str">
        <f t="shared" si="78"/>
        <v>OK</v>
      </c>
    </row>
    <row r="351" spans="2:17">
      <c r="B351" s="24" t="str">
        <f>IF('Consolidação Preventiva'!D333="","",'Consolidação Preventiva'!D333)</f>
        <v>CA100</v>
      </c>
      <c r="C351" s="24">
        <f>'Consolidação Preventiva'!E333</f>
        <v>250</v>
      </c>
      <c r="D351" s="128">
        <f>IF(OR(B351="",C351="50F"),NA(),'Consolidação Preventiva'!N333)</f>
        <v>45261</v>
      </c>
      <c r="E351" s="4">
        <f>IF(B351="","",'Consolidação Preventiva'!F333)</f>
        <v>16437</v>
      </c>
      <c r="F351" s="4">
        <f>IF(B351="","",'Consolidação Preventiva'!H333)</f>
        <v>16712</v>
      </c>
      <c r="G351" s="4">
        <f>IF(B351="","",'Consolidação Preventiva'!Q333)</f>
        <v>16681</v>
      </c>
      <c r="H351" s="4">
        <f t="shared" si="70"/>
        <v>244</v>
      </c>
      <c r="I351" s="1">
        <f t="shared" si="71"/>
        <v>225</v>
      </c>
      <c r="J351" s="1">
        <f t="shared" si="72"/>
        <v>275</v>
      </c>
      <c r="L351" s="130">
        <f t="shared" si="73"/>
        <v>45261</v>
      </c>
      <c r="M351" s="1">
        <f t="shared" si="74"/>
        <v>244</v>
      </c>
      <c r="N351" s="1">
        <f t="shared" si="75"/>
        <v>225</v>
      </c>
      <c r="O351" s="1">
        <f t="shared" si="76"/>
        <v>275</v>
      </c>
      <c r="P351" s="130">
        <f t="shared" si="77"/>
        <v>45261</v>
      </c>
      <c r="Q351" s="130" t="str">
        <f t="shared" si="78"/>
        <v>OK</v>
      </c>
    </row>
    <row r="352" spans="2:17">
      <c r="B352" s="24" t="str">
        <f>IF('Consolidação Preventiva'!D334="","",'Consolidação Preventiva'!D334)</f>
        <v>CA101</v>
      </c>
      <c r="C352" s="24">
        <f>'Consolidação Preventiva'!E334</f>
        <v>500</v>
      </c>
      <c r="D352" s="128">
        <f>IF(OR(B352="",C352="50F"),NA(),'Consolidação Preventiva'!N334)</f>
        <v>45264</v>
      </c>
      <c r="E352" s="4">
        <f>IF(B352="","",'Consolidação Preventiva'!F334)</f>
        <v>15471</v>
      </c>
      <c r="F352" s="4">
        <f>IF(B352="","",'Consolidação Preventiva'!H334)</f>
        <v>15746</v>
      </c>
      <c r="G352" s="4">
        <f>IF(B352="","",'Consolidação Preventiva'!Q334)</f>
        <v>15770</v>
      </c>
      <c r="H352" s="4">
        <f t="shared" si="70"/>
        <v>299</v>
      </c>
      <c r="I352" s="1">
        <f t="shared" si="71"/>
        <v>225</v>
      </c>
      <c r="J352" s="1">
        <f t="shared" si="72"/>
        <v>275</v>
      </c>
      <c r="L352" s="130">
        <f t="shared" si="73"/>
        <v>45264</v>
      </c>
      <c r="M352" s="1">
        <f t="shared" si="74"/>
        <v>299</v>
      </c>
      <c r="N352" s="1">
        <f t="shared" si="75"/>
        <v>225</v>
      </c>
      <c r="O352" s="1">
        <f t="shared" si="76"/>
        <v>275</v>
      </c>
      <c r="P352" s="130">
        <f t="shared" si="77"/>
        <v>45261</v>
      </c>
      <c r="Q352" s="130" t="str">
        <f t="shared" si="78"/>
        <v>NOK</v>
      </c>
    </row>
    <row r="353" spans="2:17">
      <c r="B353" s="24" t="str">
        <f>IF('Consolidação Preventiva'!D335="","",'Consolidação Preventiva'!D335)</f>
        <v>CA104</v>
      </c>
      <c r="C353" s="24">
        <f>'Consolidação Preventiva'!E335</f>
        <v>250</v>
      </c>
      <c r="D353" s="128">
        <f>IF(OR(B353="",C353="50F"),NA(),'Consolidação Preventiva'!N335)</f>
        <v>45273</v>
      </c>
      <c r="E353" s="4">
        <f>IF(B353="","",'Consolidação Preventiva'!F335)</f>
        <v>16637</v>
      </c>
      <c r="F353" s="4">
        <f>IF(B353="","",'Consolidação Preventiva'!H335)</f>
        <v>16912</v>
      </c>
      <c r="G353" s="4">
        <f>IF(B353="","",'Consolidação Preventiva'!Q335)</f>
        <v>16936</v>
      </c>
      <c r="H353" s="4">
        <f t="shared" si="70"/>
        <v>299</v>
      </c>
      <c r="I353" s="1">
        <f t="shared" si="71"/>
        <v>225</v>
      </c>
      <c r="J353" s="1">
        <f t="shared" si="72"/>
        <v>275</v>
      </c>
      <c r="L353" s="130">
        <f t="shared" si="73"/>
        <v>45273</v>
      </c>
      <c r="M353" s="1">
        <f t="shared" si="74"/>
        <v>299</v>
      </c>
      <c r="N353" s="1">
        <f t="shared" si="75"/>
        <v>225</v>
      </c>
      <c r="O353" s="1">
        <f t="shared" si="76"/>
        <v>275</v>
      </c>
      <c r="P353" s="130">
        <f t="shared" si="77"/>
        <v>45261</v>
      </c>
      <c r="Q353" s="130" t="str">
        <f t="shared" si="78"/>
        <v>NOK</v>
      </c>
    </row>
    <row r="354" spans="2:17">
      <c r="B354" s="24" t="str">
        <f>IF('Consolidação Preventiva'!D336="","",'Consolidação Preventiva'!D336)</f>
        <v>CA100</v>
      </c>
      <c r="C354" s="24">
        <f>'Consolidação Preventiva'!E336</f>
        <v>1000</v>
      </c>
      <c r="D354" s="128">
        <f>IF(OR(B354="",C354="50F"),NA(),'Consolidação Preventiva'!N336)</f>
        <v>45279</v>
      </c>
      <c r="E354" s="4">
        <f>IF(B354="","",'Consolidação Preventiva'!F336)</f>
        <v>16681</v>
      </c>
      <c r="F354" s="4">
        <f>IF(B354="","",'Consolidação Preventiva'!H336)</f>
        <v>16956</v>
      </c>
      <c r="G354" s="4">
        <f>IF(B354="","",'Consolidação Preventiva'!Q336)</f>
        <v>16942</v>
      </c>
      <c r="H354" s="4">
        <f t="shared" si="70"/>
        <v>261</v>
      </c>
      <c r="I354" s="1">
        <f t="shared" si="71"/>
        <v>225</v>
      </c>
      <c r="J354" s="1">
        <f t="shared" si="72"/>
        <v>275</v>
      </c>
      <c r="L354" s="130">
        <f t="shared" si="73"/>
        <v>45279</v>
      </c>
      <c r="M354" s="1">
        <f t="shared" si="74"/>
        <v>261</v>
      </c>
      <c r="N354" s="1">
        <f t="shared" si="75"/>
        <v>225</v>
      </c>
      <c r="O354" s="1">
        <f t="shared" si="76"/>
        <v>275</v>
      </c>
      <c r="P354" s="130">
        <f t="shared" si="77"/>
        <v>45261</v>
      </c>
      <c r="Q354" s="130" t="str">
        <f t="shared" si="78"/>
        <v>OK</v>
      </c>
    </row>
    <row r="355" spans="2:17">
      <c r="B355" s="24" t="str">
        <f>IF('Consolidação Preventiva'!D337="","",'Consolidação Preventiva'!D337)</f>
        <v>CA102</v>
      </c>
      <c r="C355" s="24">
        <f>'Consolidação Preventiva'!E337</f>
        <v>1000</v>
      </c>
      <c r="D355" s="128">
        <f>IF(OR(B355="",C355="50F"),NA(),'Consolidação Preventiva'!N337)</f>
        <v>45299</v>
      </c>
      <c r="E355" s="4">
        <f>IF(B355="","",'Consolidação Preventiva'!F337)</f>
        <v>15704</v>
      </c>
      <c r="F355" s="4">
        <f>IF(B355="","",'Consolidação Preventiva'!H337)</f>
        <v>15979</v>
      </c>
      <c r="G355" s="4">
        <f>IF(B355="","",'Consolidação Preventiva'!Q337)</f>
        <v>15908</v>
      </c>
      <c r="H355" s="4">
        <f t="shared" si="70"/>
        <v>204</v>
      </c>
      <c r="I355" s="1">
        <f t="shared" si="71"/>
        <v>225</v>
      </c>
      <c r="J355" s="1">
        <f t="shared" si="72"/>
        <v>275</v>
      </c>
      <c r="L355" s="130">
        <f t="shared" si="73"/>
        <v>45299</v>
      </c>
      <c r="M355" s="1">
        <f t="shared" si="74"/>
        <v>204</v>
      </c>
      <c r="N355" s="1">
        <f t="shared" si="75"/>
        <v>225</v>
      </c>
      <c r="O355" s="1">
        <f t="shared" si="76"/>
        <v>275</v>
      </c>
      <c r="P355" s="130">
        <f t="shared" si="77"/>
        <v>45292</v>
      </c>
      <c r="Q355" s="130" t="str">
        <f t="shared" si="78"/>
        <v>NOK</v>
      </c>
    </row>
    <row r="356" spans="2:17">
      <c r="B356" s="24" t="str">
        <f>IF('Consolidação Preventiva'!D338="","",'Consolidação Preventiva'!D338)</f>
        <v>CA101</v>
      </c>
      <c r="C356" s="24">
        <f>'Consolidação Preventiva'!E338</f>
        <v>250</v>
      </c>
      <c r="D356" s="128">
        <f>IF(OR(B356="",C356="50F"),NA(),'Consolidação Preventiva'!N338)</f>
        <v>45283</v>
      </c>
      <c r="E356" s="4">
        <f>IF(B356="","",'Consolidação Preventiva'!F338)</f>
        <v>15770</v>
      </c>
      <c r="F356" s="4">
        <f>IF(B356="","",'Consolidação Preventiva'!H338)</f>
        <v>16045</v>
      </c>
      <c r="G356" s="4">
        <f>IF(B356="","",'Consolidação Preventiva'!Q338)</f>
        <v>16046</v>
      </c>
      <c r="H356" s="4">
        <f t="shared" si="70"/>
        <v>276</v>
      </c>
      <c r="I356" s="1">
        <f t="shared" si="71"/>
        <v>225</v>
      </c>
      <c r="J356" s="1">
        <f t="shared" si="72"/>
        <v>275</v>
      </c>
      <c r="L356" s="130">
        <f t="shared" si="73"/>
        <v>45283</v>
      </c>
      <c r="M356" s="1">
        <f t="shared" si="74"/>
        <v>276</v>
      </c>
      <c r="N356" s="1">
        <f t="shared" si="75"/>
        <v>225</v>
      </c>
      <c r="O356" s="1">
        <f t="shared" si="76"/>
        <v>275</v>
      </c>
      <c r="P356" s="130">
        <f t="shared" si="77"/>
        <v>45261</v>
      </c>
      <c r="Q356" s="130" t="str">
        <f t="shared" si="78"/>
        <v>NOK</v>
      </c>
    </row>
    <row r="357" spans="2:17">
      <c r="B357" s="24" t="str">
        <f>IF('Consolidação Preventiva'!D339="","",'Consolidação Preventiva'!D339)</f>
        <v>CA103</v>
      </c>
      <c r="C357" s="24">
        <f>'Consolidação Preventiva'!E339</f>
        <v>250</v>
      </c>
      <c r="D357" s="128">
        <f>IF(OR(B357="",C357="50F"),NA(),'Consolidação Preventiva'!N339)</f>
        <v>45287</v>
      </c>
      <c r="E357" s="4">
        <f>IF(B357="","",'Consolidação Preventiva'!F339)</f>
        <v>15587</v>
      </c>
      <c r="F357" s="4">
        <f>IF(B357="","",'Consolidação Preventiva'!H339)</f>
        <v>15862</v>
      </c>
      <c r="G357" s="4">
        <f>IF(B357="","",'Consolidação Preventiva'!Q339)</f>
        <v>15826</v>
      </c>
      <c r="H357" s="4">
        <f t="shared" si="70"/>
        <v>239</v>
      </c>
      <c r="I357" s="1">
        <f t="shared" si="71"/>
        <v>225</v>
      </c>
      <c r="J357" s="1">
        <f t="shared" si="72"/>
        <v>275</v>
      </c>
      <c r="L357" s="130">
        <f t="shared" si="73"/>
        <v>45287</v>
      </c>
      <c r="M357" s="1">
        <f t="shared" si="74"/>
        <v>239</v>
      </c>
      <c r="N357" s="1">
        <f t="shared" si="75"/>
        <v>225</v>
      </c>
      <c r="O357" s="1">
        <f t="shared" si="76"/>
        <v>275</v>
      </c>
      <c r="P357" s="130">
        <f t="shared" si="77"/>
        <v>45261</v>
      </c>
      <c r="Q357" s="130" t="str">
        <f t="shared" si="78"/>
        <v>OK</v>
      </c>
    </row>
    <row r="358" spans="2:17">
      <c r="B358" s="24" t="str">
        <f>IF('Consolidação Preventiva'!D340="","",'Consolidação Preventiva'!D340)</f>
        <v>CA100</v>
      </c>
      <c r="C358" s="24">
        <f>'Consolidação Preventiva'!E340</f>
        <v>250</v>
      </c>
      <c r="D358" s="128">
        <f>IF(OR(B358="",C358="50F"),NA(),'Consolidação Preventiva'!N340)</f>
        <v>45296</v>
      </c>
      <c r="E358" s="4">
        <f>IF(B358="","",'Consolidação Preventiva'!F340)</f>
        <v>16942</v>
      </c>
      <c r="F358" s="4">
        <f>IF(B358="","",'Consolidação Preventiva'!H340)</f>
        <v>17217</v>
      </c>
      <c r="G358" s="4">
        <f>IF(B358="","",'Consolidação Preventiva'!Q340)</f>
        <v>17183</v>
      </c>
      <c r="H358" s="4">
        <f t="shared" si="70"/>
        <v>241</v>
      </c>
      <c r="I358" s="1">
        <f t="shared" si="71"/>
        <v>225</v>
      </c>
      <c r="J358" s="1">
        <f t="shared" si="72"/>
        <v>275</v>
      </c>
      <c r="L358" s="130">
        <f t="shared" si="73"/>
        <v>45296</v>
      </c>
      <c r="M358" s="1">
        <f t="shared" si="74"/>
        <v>241</v>
      </c>
      <c r="N358" s="1">
        <f t="shared" si="75"/>
        <v>225</v>
      </c>
      <c r="O358" s="1">
        <f t="shared" si="76"/>
        <v>275</v>
      </c>
      <c r="P358" s="130">
        <f t="shared" si="77"/>
        <v>45292</v>
      </c>
      <c r="Q358" s="130" t="str">
        <f t="shared" si="78"/>
        <v>OK</v>
      </c>
    </row>
    <row r="359" spans="2:17">
      <c r="B359" s="24" t="str">
        <f>IF('Consolidação Preventiva'!D341="","",'Consolidação Preventiva'!D341)</f>
        <v>CA104</v>
      </c>
      <c r="C359" s="24">
        <f>'Consolidação Preventiva'!E341</f>
        <v>1000</v>
      </c>
      <c r="D359" s="128">
        <f>IF(OR(B359="",C359="50F"),NA(),'Consolidação Preventiva'!N341)</f>
        <v>45297</v>
      </c>
      <c r="E359" s="4">
        <f>IF(B359="","",'Consolidação Preventiva'!F341)</f>
        <v>16936</v>
      </c>
      <c r="F359" s="4">
        <f>IF(B359="","",'Consolidação Preventiva'!H341)</f>
        <v>17211</v>
      </c>
      <c r="G359" s="4">
        <f>IF(B359="","",'Consolidação Preventiva'!Q341)</f>
        <v>17184</v>
      </c>
      <c r="H359" s="4">
        <f t="shared" si="70"/>
        <v>248</v>
      </c>
      <c r="I359" s="1">
        <f t="shared" si="71"/>
        <v>225</v>
      </c>
      <c r="J359" s="1">
        <f t="shared" si="72"/>
        <v>275</v>
      </c>
      <c r="L359" s="130">
        <f t="shared" si="73"/>
        <v>45297</v>
      </c>
      <c r="M359" s="1">
        <f t="shared" si="74"/>
        <v>248</v>
      </c>
      <c r="N359" s="1">
        <f t="shared" si="75"/>
        <v>225</v>
      </c>
      <c r="O359" s="1">
        <f t="shared" si="76"/>
        <v>275</v>
      </c>
      <c r="P359" s="130">
        <f t="shared" si="77"/>
        <v>45292</v>
      </c>
      <c r="Q359" s="130" t="str">
        <f t="shared" si="78"/>
        <v>OK</v>
      </c>
    </row>
    <row r="360" spans="2:17">
      <c r="B360" s="24" t="str">
        <f>IF('Consolidação Preventiva'!D342="","",'Consolidação Preventiva'!D342)</f>
        <v>CA102</v>
      </c>
      <c r="C360" s="24">
        <f>'Consolidação Preventiva'!E342</f>
        <v>250</v>
      </c>
      <c r="D360" s="128">
        <f>IF(OR(B360="",C360="50F"),NA(),'Consolidação Preventiva'!N342)</f>
        <v>45316</v>
      </c>
      <c r="E360" s="4">
        <f>IF(B360="","",'Consolidação Preventiva'!F342)</f>
        <v>15908</v>
      </c>
      <c r="F360" s="4">
        <f>IF(B360="","",'Consolidação Preventiva'!H342)</f>
        <v>16183</v>
      </c>
      <c r="G360" s="4">
        <f>IF(B360="","",'Consolidação Preventiva'!Q342)</f>
        <v>16167</v>
      </c>
      <c r="H360" s="4">
        <f t="shared" si="70"/>
        <v>259</v>
      </c>
      <c r="I360" s="1">
        <f t="shared" si="71"/>
        <v>225</v>
      </c>
      <c r="J360" s="1">
        <f t="shared" si="72"/>
        <v>275</v>
      </c>
      <c r="L360" s="130">
        <f t="shared" si="73"/>
        <v>45316</v>
      </c>
      <c r="M360" s="1">
        <f t="shared" si="74"/>
        <v>259</v>
      </c>
      <c r="N360" s="1">
        <f t="shared" si="75"/>
        <v>225</v>
      </c>
      <c r="O360" s="1">
        <f t="shared" si="76"/>
        <v>275</v>
      </c>
      <c r="P360" s="130">
        <f t="shared" si="77"/>
        <v>45292</v>
      </c>
      <c r="Q360" s="130" t="str">
        <f t="shared" si="78"/>
        <v>OK</v>
      </c>
    </row>
    <row r="361" spans="2:17">
      <c r="B361" s="24" t="str">
        <f>IF('Consolidação Preventiva'!D343="","",'Consolidação Preventiva'!D343)</f>
        <v>CA101</v>
      </c>
      <c r="C361" s="24">
        <f>'Consolidação Preventiva'!E343</f>
        <v>1000</v>
      </c>
      <c r="D361" s="128">
        <f>IF(OR(B361="",C361="50F"),NA(),'Consolidação Preventiva'!N343)</f>
        <v>45301</v>
      </c>
      <c r="E361" s="4">
        <f>IF(B361="","",'Consolidação Preventiva'!F343)</f>
        <v>16046</v>
      </c>
      <c r="F361" s="4">
        <f>IF(B361="","",'Consolidação Preventiva'!H343)</f>
        <v>16321</v>
      </c>
      <c r="G361" s="4">
        <f>IF(B361="","",'Consolidação Preventiva'!Q343)</f>
        <v>16302</v>
      </c>
      <c r="H361" s="4">
        <f t="shared" si="70"/>
        <v>256</v>
      </c>
      <c r="I361" s="1">
        <f t="shared" si="71"/>
        <v>225</v>
      </c>
      <c r="J361" s="1">
        <f t="shared" si="72"/>
        <v>275</v>
      </c>
      <c r="L361" s="130">
        <f t="shared" si="73"/>
        <v>45301</v>
      </c>
      <c r="M361" s="1">
        <f t="shared" si="74"/>
        <v>256</v>
      </c>
      <c r="N361" s="1">
        <f t="shared" si="75"/>
        <v>225</v>
      </c>
      <c r="O361" s="1">
        <f t="shared" si="76"/>
        <v>275</v>
      </c>
      <c r="P361" s="130">
        <f t="shared" si="77"/>
        <v>45292</v>
      </c>
      <c r="Q361" s="130" t="str">
        <f t="shared" si="78"/>
        <v>OK</v>
      </c>
    </row>
    <row r="362" spans="2:17">
      <c r="B362" s="24" t="str">
        <f>IF('Consolidação Preventiva'!D344="","",'Consolidação Preventiva'!D344)</f>
        <v>CA103</v>
      </c>
      <c r="C362" s="24">
        <f>'Consolidação Preventiva'!E344</f>
        <v>500</v>
      </c>
      <c r="D362" s="128">
        <f>IF(OR(B362="",C362="50F"),NA(),'Consolidação Preventiva'!N344)</f>
        <v>45313</v>
      </c>
      <c r="E362" s="4">
        <f>IF(B362="","",'Consolidação Preventiva'!F344)</f>
        <v>15826</v>
      </c>
      <c r="F362" s="4">
        <f>IF(B362="","",'Consolidação Preventiva'!H344)</f>
        <v>16101</v>
      </c>
      <c r="G362" s="4">
        <f>IF(B362="","",'Consolidação Preventiva'!Q344)</f>
        <v>16080</v>
      </c>
      <c r="H362" s="4">
        <f t="shared" si="70"/>
        <v>254</v>
      </c>
      <c r="I362" s="1">
        <f t="shared" si="71"/>
        <v>225</v>
      </c>
      <c r="J362" s="1">
        <f t="shared" si="72"/>
        <v>275</v>
      </c>
      <c r="L362" s="130">
        <f t="shared" si="73"/>
        <v>45313</v>
      </c>
      <c r="M362" s="1">
        <f t="shared" si="74"/>
        <v>254</v>
      </c>
      <c r="N362" s="1">
        <f t="shared" si="75"/>
        <v>225</v>
      </c>
      <c r="O362" s="1">
        <f t="shared" si="76"/>
        <v>275</v>
      </c>
      <c r="P362" s="130">
        <f t="shared" si="77"/>
        <v>45292</v>
      </c>
      <c r="Q362" s="130" t="str">
        <f t="shared" si="78"/>
        <v>OK</v>
      </c>
    </row>
    <row r="363" spans="2:17">
      <c r="B363" s="24" t="str">
        <f>IF('Consolidação Preventiva'!D345="","",'Consolidação Preventiva'!D345)</f>
        <v>CA104</v>
      </c>
      <c r="C363" s="24">
        <f>'Consolidação Preventiva'!E345</f>
        <v>250</v>
      </c>
      <c r="D363" s="128">
        <f>IF(OR(B363="",C363="50F"),NA(),'Consolidação Preventiva'!N345)</f>
        <v>45313</v>
      </c>
      <c r="E363" s="4">
        <f>IF(B363="","",'Consolidação Preventiva'!F345)</f>
        <v>17184</v>
      </c>
      <c r="F363" s="4">
        <f>IF(B363="","",'Consolidação Preventiva'!H345)</f>
        <v>17459</v>
      </c>
      <c r="G363" s="4">
        <f>IF(B363="","",'Consolidação Preventiva'!Q345)</f>
        <v>17453</v>
      </c>
      <c r="H363" s="4">
        <f t="shared" si="70"/>
        <v>269</v>
      </c>
      <c r="I363" s="1">
        <f t="shared" si="71"/>
        <v>225</v>
      </c>
      <c r="J363" s="1">
        <f t="shared" si="72"/>
        <v>275</v>
      </c>
      <c r="L363" s="130">
        <f t="shared" si="73"/>
        <v>45313</v>
      </c>
      <c r="M363" s="1">
        <f t="shared" si="74"/>
        <v>269</v>
      </c>
      <c r="N363" s="1">
        <f t="shared" si="75"/>
        <v>225</v>
      </c>
      <c r="O363" s="1">
        <f t="shared" si="76"/>
        <v>275</v>
      </c>
      <c r="P363" s="130">
        <f t="shared" si="77"/>
        <v>45292</v>
      </c>
      <c r="Q363" s="130" t="str">
        <f t="shared" si="78"/>
        <v>OK</v>
      </c>
    </row>
    <row r="364" spans="2:17">
      <c r="B364" s="24" t="str">
        <f>IF('Consolidação Preventiva'!D346="","",'Consolidação Preventiva'!D346)</f>
        <v>CA102</v>
      </c>
      <c r="C364" s="24">
        <f>'Consolidação Preventiva'!E346</f>
        <v>500</v>
      </c>
      <c r="D364" s="128">
        <f>IF(OR(B364="",C364="50F"),NA(),'Consolidação Preventiva'!N346)</f>
        <v>45338</v>
      </c>
      <c r="E364" s="4">
        <f>IF(B364="","",'Consolidação Preventiva'!F346)</f>
        <v>16167</v>
      </c>
      <c r="F364" s="4">
        <f>IF(B364="","",'Consolidação Preventiva'!H346)</f>
        <v>16442</v>
      </c>
      <c r="G364" s="4">
        <f>IF(B364="","",'Consolidação Preventiva'!Q346)</f>
        <v>16394</v>
      </c>
      <c r="H364" s="4">
        <f t="shared" si="70"/>
        <v>227</v>
      </c>
      <c r="I364" s="1">
        <f t="shared" si="71"/>
        <v>225</v>
      </c>
      <c r="J364" s="1">
        <f t="shared" si="72"/>
        <v>275</v>
      </c>
      <c r="L364" s="130">
        <f t="shared" si="73"/>
        <v>45338</v>
      </c>
      <c r="M364" s="1">
        <f t="shared" si="74"/>
        <v>227</v>
      </c>
      <c r="N364" s="1">
        <f t="shared" si="75"/>
        <v>225</v>
      </c>
      <c r="O364" s="1">
        <f t="shared" si="76"/>
        <v>275</v>
      </c>
      <c r="P364" s="130">
        <f t="shared" si="77"/>
        <v>45323</v>
      </c>
      <c r="Q364" s="130" t="str">
        <f t="shared" si="78"/>
        <v>OK</v>
      </c>
    </row>
    <row r="365" spans="2:17">
      <c r="B365" s="24" t="str">
        <f>IF('Consolidação Preventiva'!D347="","",'Consolidação Preventiva'!D347)</f>
        <v>CA101</v>
      </c>
      <c r="C365" s="24">
        <f>'Consolidação Preventiva'!E347</f>
        <v>250</v>
      </c>
      <c r="D365" s="128">
        <f>IF(OR(B365="",C365="50F"),NA(),'Consolidação Preventiva'!N347)</f>
        <v>45318</v>
      </c>
      <c r="E365" s="4">
        <f>IF(B365="","",'Consolidação Preventiva'!F347)</f>
        <v>16302</v>
      </c>
      <c r="F365" s="4">
        <f>IF(B365="","",'Consolidação Preventiva'!H347)</f>
        <v>16577</v>
      </c>
      <c r="G365" s="4">
        <f>IF(B365="","",'Consolidação Preventiva'!Q347)</f>
        <v>16548</v>
      </c>
      <c r="H365" s="4">
        <f t="shared" si="70"/>
        <v>246</v>
      </c>
      <c r="I365" s="1">
        <f t="shared" si="71"/>
        <v>225</v>
      </c>
      <c r="J365" s="1">
        <f t="shared" si="72"/>
        <v>275</v>
      </c>
      <c r="L365" s="130">
        <f t="shared" si="73"/>
        <v>45318</v>
      </c>
      <c r="M365" s="1">
        <f t="shared" si="74"/>
        <v>246</v>
      </c>
      <c r="N365" s="1">
        <f t="shared" si="75"/>
        <v>225</v>
      </c>
      <c r="O365" s="1">
        <f t="shared" si="76"/>
        <v>275</v>
      </c>
      <c r="P365" s="130">
        <f t="shared" si="77"/>
        <v>45292</v>
      </c>
      <c r="Q365" s="130" t="str">
        <f t="shared" si="78"/>
        <v>OK</v>
      </c>
    </row>
    <row r="366" spans="2:17">
      <c r="B366" s="24" t="str">
        <f>IF('Consolidação Preventiva'!D348="","",'Consolidação Preventiva'!D348)</f>
        <v>CA103</v>
      </c>
      <c r="C366" s="24">
        <f>'Consolidação Preventiva'!E348</f>
        <v>250</v>
      </c>
      <c r="D366" s="128">
        <f>IF(OR(B366="",C366="50F"),NA(),'Consolidação Preventiva'!N348)</f>
        <v>45331</v>
      </c>
      <c r="E366" s="4">
        <f>IF(B366="","",'Consolidação Preventiva'!F348)</f>
        <v>16080</v>
      </c>
      <c r="F366" s="4">
        <f>IF(B366="","",'Consolidação Preventiva'!H348)</f>
        <v>16355</v>
      </c>
      <c r="G366" s="4">
        <f>IF(B366="","",'Consolidação Preventiva'!Q348)</f>
        <v>16323</v>
      </c>
      <c r="H366" s="4">
        <f t="shared" si="70"/>
        <v>243</v>
      </c>
      <c r="I366" s="1">
        <f t="shared" si="71"/>
        <v>225</v>
      </c>
      <c r="J366" s="1">
        <f t="shared" si="72"/>
        <v>275</v>
      </c>
      <c r="L366" s="130">
        <f t="shared" si="73"/>
        <v>45331</v>
      </c>
      <c r="M366" s="1">
        <f t="shared" si="74"/>
        <v>243</v>
      </c>
      <c r="N366" s="1">
        <f t="shared" si="75"/>
        <v>225</v>
      </c>
      <c r="O366" s="1">
        <f t="shared" si="76"/>
        <v>275</v>
      </c>
      <c r="P366" s="130">
        <f t="shared" si="77"/>
        <v>45323</v>
      </c>
      <c r="Q366" s="130" t="str">
        <f t="shared" si="78"/>
        <v>OK</v>
      </c>
    </row>
    <row r="367" spans="2:17">
      <c r="B367" s="24" t="str">
        <f>IF('Consolidação Preventiva'!D349="","",'Consolidação Preventiva'!D349)</f>
        <v>CA100</v>
      </c>
      <c r="C367" s="24">
        <f>'Consolidação Preventiva'!E349</f>
        <v>500</v>
      </c>
      <c r="D367" s="128">
        <f>IF(OR(B367="",C367="50F"),NA(),'Consolidação Preventiva'!N349)</f>
        <v>45334</v>
      </c>
      <c r="E367" s="4">
        <f>IF(B367="","",'Consolidação Preventiva'!F349)</f>
        <v>17183</v>
      </c>
      <c r="F367" s="4">
        <f>IF(B367="","",'Consolidação Preventiva'!H349)</f>
        <v>17458</v>
      </c>
      <c r="G367" s="4">
        <f>IF(B367="","",'Consolidação Preventiva'!Q349)</f>
        <v>17420</v>
      </c>
      <c r="H367" s="4">
        <f t="shared" si="70"/>
        <v>237</v>
      </c>
      <c r="I367" s="1">
        <f t="shared" si="71"/>
        <v>225</v>
      </c>
      <c r="J367" s="1">
        <f t="shared" si="72"/>
        <v>275</v>
      </c>
      <c r="L367" s="130">
        <f t="shared" si="73"/>
        <v>45334</v>
      </c>
      <c r="M367" s="1">
        <f t="shared" si="74"/>
        <v>237</v>
      </c>
      <c r="N367" s="1">
        <f t="shared" si="75"/>
        <v>225</v>
      </c>
      <c r="O367" s="1">
        <f t="shared" si="76"/>
        <v>275</v>
      </c>
      <c r="P367" s="130">
        <f t="shared" si="77"/>
        <v>45323</v>
      </c>
      <c r="Q367" s="130" t="str">
        <f t="shared" si="78"/>
        <v>OK</v>
      </c>
    </row>
    <row r="368" spans="2:17">
      <c r="B368" s="24" t="str">
        <f>IF('Consolidação Preventiva'!D350="","",'Consolidação Preventiva'!D350)</f>
        <v>CA101</v>
      </c>
      <c r="C368" s="24">
        <f>'Consolidação Preventiva'!E350</f>
        <v>500</v>
      </c>
      <c r="D368" s="128">
        <f>IF(OR(B368="",C368="50F"),NA(),'Consolidação Preventiva'!N350)</f>
        <v>45338</v>
      </c>
      <c r="E368" s="4">
        <f>IF(B368="","",'Consolidação Preventiva'!F350)</f>
        <v>16548</v>
      </c>
      <c r="F368" s="4">
        <f>IF(B368="","",'Consolidação Preventiva'!H350)</f>
        <v>16823</v>
      </c>
      <c r="G368" s="4">
        <f>IF(B368="","",'Consolidação Preventiva'!Q350)</f>
        <v>16794</v>
      </c>
      <c r="H368" s="4">
        <f t="shared" si="70"/>
        <v>246</v>
      </c>
      <c r="I368" s="1">
        <f t="shared" si="71"/>
        <v>225</v>
      </c>
      <c r="J368" s="1">
        <f t="shared" si="72"/>
        <v>275</v>
      </c>
      <c r="L368" s="130">
        <f t="shared" si="73"/>
        <v>45338</v>
      </c>
      <c r="M368" s="1">
        <f t="shared" si="74"/>
        <v>246</v>
      </c>
      <c r="N368" s="1">
        <f t="shared" si="75"/>
        <v>225</v>
      </c>
      <c r="O368" s="1">
        <f t="shared" si="76"/>
        <v>275</v>
      </c>
      <c r="P368" s="130">
        <f t="shared" si="77"/>
        <v>45323</v>
      </c>
      <c r="Q368" s="130" t="str">
        <f t="shared" si="78"/>
        <v>OK</v>
      </c>
    </row>
    <row r="369" spans="2:17">
      <c r="B369" s="24" t="str">
        <f>IF('Consolidação Preventiva'!D351="","",'Consolidação Preventiva'!D351)</f>
        <v>CA102</v>
      </c>
      <c r="C369" s="24">
        <f>'Consolidação Preventiva'!E351</f>
        <v>250</v>
      </c>
      <c r="D369" s="128">
        <f>IF(OR(B369="",C369="50F"),NA(),'Consolidação Preventiva'!N351)</f>
        <v>45389</v>
      </c>
      <c r="E369" s="4">
        <f>IF(B369="","",'Consolidação Preventiva'!F351)</f>
        <v>16394</v>
      </c>
      <c r="F369" s="4">
        <f>IF(B369="","",'Consolidação Preventiva'!H351)</f>
        <v>16669</v>
      </c>
      <c r="G369" s="4">
        <f>IF(B369="","",'Consolidação Preventiva'!Q351)</f>
        <v>16671</v>
      </c>
      <c r="H369" s="4">
        <f t="shared" si="70"/>
        <v>277</v>
      </c>
      <c r="I369" s="1">
        <f t="shared" si="71"/>
        <v>225</v>
      </c>
      <c r="J369" s="1">
        <f t="shared" si="72"/>
        <v>275</v>
      </c>
      <c r="L369" s="130">
        <f t="shared" si="73"/>
        <v>45389</v>
      </c>
      <c r="M369" s="1">
        <f t="shared" si="74"/>
        <v>277</v>
      </c>
      <c r="N369" s="1">
        <f t="shared" si="75"/>
        <v>225</v>
      </c>
      <c r="O369" s="1">
        <f t="shared" si="76"/>
        <v>275</v>
      </c>
      <c r="P369" s="130">
        <f t="shared" si="77"/>
        <v>45383</v>
      </c>
      <c r="Q369" s="130" t="str">
        <f t="shared" si="78"/>
        <v>NOK</v>
      </c>
    </row>
    <row r="370" spans="2:17">
      <c r="B370" s="24" t="str">
        <f>IF('Consolidação Preventiva'!D352="","",'Consolidação Preventiva'!D352)</f>
        <v>CA104</v>
      </c>
      <c r="C370" s="24">
        <f>'Consolidação Preventiva'!E352</f>
        <v>500</v>
      </c>
      <c r="D370" s="128">
        <f>IF(OR(B370="",C370="50F"),NA(),'Consolidação Preventiva'!N352)</f>
        <v>45343</v>
      </c>
      <c r="E370" s="4">
        <f>IF(B370="","",'Consolidação Preventiva'!F352)</f>
        <v>17453</v>
      </c>
      <c r="F370" s="4">
        <f>IF(B370="","",'Consolidação Preventiva'!H352)</f>
        <v>17728</v>
      </c>
      <c r="G370" s="4">
        <f>IF(B370="","",'Consolidação Preventiva'!Q352)</f>
        <v>17759</v>
      </c>
      <c r="H370" s="4">
        <f t="shared" si="70"/>
        <v>306</v>
      </c>
      <c r="I370" s="1">
        <f t="shared" si="71"/>
        <v>225</v>
      </c>
      <c r="J370" s="1">
        <f t="shared" si="72"/>
        <v>275</v>
      </c>
      <c r="L370" s="130">
        <f t="shared" si="73"/>
        <v>45343</v>
      </c>
      <c r="M370" s="1">
        <f t="shared" si="74"/>
        <v>306</v>
      </c>
      <c r="N370" s="1">
        <f t="shared" si="75"/>
        <v>225</v>
      </c>
      <c r="O370" s="1">
        <f t="shared" si="76"/>
        <v>275</v>
      </c>
      <c r="P370" s="130">
        <f t="shared" si="77"/>
        <v>45323</v>
      </c>
      <c r="Q370" s="130" t="str">
        <f t="shared" si="78"/>
        <v>NOK</v>
      </c>
    </row>
    <row r="371" spans="2:17">
      <c r="B371" s="24" t="str">
        <f>IF('Consolidação Preventiva'!D353="","",'Consolidação Preventiva'!D353)</f>
        <v>CA103</v>
      </c>
      <c r="C371" s="24">
        <f>'Consolidação Preventiva'!E353</f>
        <v>1000</v>
      </c>
      <c r="D371" s="128">
        <f>IF(OR(B371="",C371="50F"),NA(),'Consolidação Preventiva'!N353)</f>
        <v>45347</v>
      </c>
      <c r="E371" s="4">
        <f>IF(B371="","",'Consolidação Preventiva'!F353)</f>
        <v>16323</v>
      </c>
      <c r="F371" s="4">
        <f>IF(B371="","",'Consolidação Preventiva'!H353)</f>
        <v>16598</v>
      </c>
      <c r="G371" s="4">
        <f>IF(B371="","",'Consolidação Preventiva'!Q353)</f>
        <v>16549</v>
      </c>
      <c r="H371" s="4">
        <f t="shared" si="70"/>
        <v>226</v>
      </c>
      <c r="I371" s="1">
        <f t="shared" si="71"/>
        <v>225</v>
      </c>
      <c r="J371" s="1">
        <f t="shared" si="72"/>
        <v>275</v>
      </c>
      <c r="L371" s="130">
        <f t="shared" si="73"/>
        <v>45347</v>
      </c>
      <c r="M371" s="1">
        <f t="shared" si="74"/>
        <v>226</v>
      </c>
      <c r="N371" s="1">
        <f t="shared" si="75"/>
        <v>225</v>
      </c>
      <c r="O371" s="1">
        <f t="shared" si="76"/>
        <v>275</v>
      </c>
      <c r="P371" s="130">
        <f t="shared" si="77"/>
        <v>45323</v>
      </c>
      <c r="Q371" s="130" t="str">
        <f t="shared" si="78"/>
        <v>OK</v>
      </c>
    </row>
    <row r="372" spans="2:17">
      <c r="B372" s="24" t="str">
        <f>IF('Consolidação Preventiva'!D354="","",'Consolidação Preventiva'!D354)</f>
        <v>CA101</v>
      </c>
      <c r="C372" s="24">
        <f>'Consolidação Preventiva'!E354</f>
        <v>250</v>
      </c>
      <c r="D372" s="128">
        <f>IF(OR(B372="",C372="50F"),NA(),'Consolidação Preventiva'!N354)</f>
        <v>45357</v>
      </c>
      <c r="E372" s="4">
        <f>IF(B372="","",'Consolidação Preventiva'!F354)</f>
        <v>16794</v>
      </c>
      <c r="F372" s="4">
        <f>IF(B372="","",'Consolidação Preventiva'!H354)</f>
        <v>17069</v>
      </c>
      <c r="G372" s="4">
        <f>IF(B372="","",'Consolidação Preventiva'!Q354)</f>
        <v>17021</v>
      </c>
      <c r="H372" s="4">
        <f t="shared" si="70"/>
        <v>227</v>
      </c>
      <c r="I372" s="1">
        <f t="shared" si="71"/>
        <v>225</v>
      </c>
      <c r="J372" s="1">
        <f t="shared" si="72"/>
        <v>275</v>
      </c>
      <c r="L372" s="130">
        <f t="shared" si="73"/>
        <v>45357</v>
      </c>
      <c r="M372" s="1">
        <f t="shared" si="74"/>
        <v>227</v>
      </c>
      <c r="N372" s="1">
        <f t="shared" si="75"/>
        <v>225</v>
      </c>
      <c r="O372" s="1">
        <f t="shared" si="76"/>
        <v>275</v>
      </c>
      <c r="P372" s="130">
        <f t="shared" si="77"/>
        <v>45352</v>
      </c>
      <c r="Q372" s="130" t="str">
        <f t="shared" si="78"/>
        <v>OK</v>
      </c>
    </row>
    <row r="373" spans="2:17">
      <c r="B373" s="24" t="str">
        <f>IF('Consolidação Preventiva'!D355="","",'Consolidação Preventiva'!D355)</f>
        <v>CA104</v>
      </c>
      <c r="C373" s="24">
        <f>'Consolidação Preventiva'!E355</f>
        <v>250</v>
      </c>
      <c r="D373" s="128">
        <f>IF(OR(B373="",C373="50F"),NA(),'Consolidação Preventiva'!N355)</f>
        <v>45361</v>
      </c>
      <c r="E373" s="4">
        <f>IF(B373="","",'Consolidação Preventiva'!F355)</f>
        <v>17759</v>
      </c>
      <c r="F373" s="4">
        <f>IF(B373="","",'Consolidação Preventiva'!H355)</f>
        <v>18034</v>
      </c>
      <c r="G373" s="4">
        <f>IF(B373="","",'Consolidação Preventiva'!Q355)</f>
        <v>18026</v>
      </c>
      <c r="H373" s="4">
        <f t="shared" si="70"/>
        <v>267</v>
      </c>
      <c r="I373" s="1">
        <f t="shared" si="71"/>
        <v>225</v>
      </c>
      <c r="J373" s="1">
        <f t="shared" si="72"/>
        <v>275</v>
      </c>
      <c r="L373" s="130">
        <f t="shared" si="73"/>
        <v>45361</v>
      </c>
      <c r="M373" s="1">
        <f t="shared" si="74"/>
        <v>267</v>
      </c>
      <c r="N373" s="1">
        <f t="shared" si="75"/>
        <v>225</v>
      </c>
      <c r="O373" s="1">
        <f t="shared" si="76"/>
        <v>275</v>
      </c>
      <c r="P373" s="130">
        <f t="shared" si="77"/>
        <v>45352</v>
      </c>
      <c r="Q373" s="130" t="str">
        <f t="shared" si="78"/>
        <v>OK</v>
      </c>
    </row>
    <row r="374" spans="2:17">
      <c r="B374" s="24" t="str">
        <f>IF('Consolidação Preventiva'!D356="","",'Consolidação Preventiva'!D356)</f>
        <v>CA103</v>
      </c>
      <c r="C374" s="24">
        <f>'Consolidação Preventiva'!E356</f>
        <v>250</v>
      </c>
      <c r="D374" s="128">
        <f>IF(OR(B374="",C374="50F"),NA(),'Consolidação Preventiva'!N356)</f>
        <v>45370</v>
      </c>
      <c r="E374" s="4">
        <f>IF(B374="","",'Consolidação Preventiva'!F356)</f>
        <v>16549</v>
      </c>
      <c r="F374" s="4">
        <f>IF(B374="","",'Consolidação Preventiva'!H356)</f>
        <v>16824</v>
      </c>
      <c r="G374" s="4">
        <f>IF(B374="","",'Consolidação Preventiva'!Q356)</f>
        <v>16768</v>
      </c>
      <c r="H374" s="4">
        <f t="shared" si="70"/>
        <v>219</v>
      </c>
      <c r="I374" s="1">
        <f t="shared" si="71"/>
        <v>225</v>
      </c>
      <c r="J374" s="1">
        <f t="shared" si="72"/>
        <v>275</v>
      </c>
      <c r="L374" s="130">
        <f t="shared" si="73"/>
        <v>45370</v>
      </c>
      <c r="M374" s="1">
        <f t="shared" si="74"/>
        <v>219</v>
      </c>
      <c r="N374" s="1">
        <f t="shared" si="75"/>
        <v>225</v>
      </c>
      <c r="O374" s="1">
        <f t="shared" si="76"/>
        <v>275</v>
      </c>
      <c r="P374" s="130">
        <f t="shared" si="77"/>
        <v>45352</v>
      </c>
      <c r="Q374" s="130" t="str">
        <f t="shared" si="78"/>
        <v>NOK</v>
      </c>
    </row>
    <row r="375" spans="2:17">
      <c r="B375" s="24" t="str">
        <f>IF('Consolidação Preventiva'!D357="","",'Consolidação Preventiva'!D357)</f>
        <v>CA101</v>
      </c>
      <c r="C375" s="24">
        <f>'Consolidação Preventiva'!E357</f>
        <v>2000</v>
      </c>
      <c r="D375" s="128">
        <f>IF(OR(B375="",C375="50F"),NA(),'Consolidação Preventiva'!N357)</f>
        <v>45374</v>
      </c>
      <c r="E375" s="4">
        <f>IF(B375="","",'Consolidação Preventiva'!F357)</f>
        <v>17021</v>
      </c>
      <c r="F375" s="4">
        <f>IF(B375="","",'Consolidação Preventiva'!H357)</f>
        <v>17296</v>
      </c>
      <c r="G375" s="4">
        <f>IF(B375="","",'Consolidação Preventiva'!Q357)</f>
        <v>17289</v>
      </c>
      <c r="H375" s="4">
        <f t="shared" si="70"/>
        <v>268</v>
      </c>
      <c r="I375" s="1">
        <f t="shared" si="71"/>
        <v>225</v>
      </c>
      <c r="J375" s="1">
        <f t="shared" si="72"/>
        <v>275</v>
      </c>
      <c r="L375" s="130">
        <f t="shared" si="73"/>
        <v>45374</v>
      </c>
      <c r="M375" s="1">
        <f t="shared" si="74"/>
        <v>268</v>
      </c>
      <c r="N375" s="1">
        <f t="shared" si="75"/>
        <v>225</v>
      </c>
      <c r="O375" s="1">
        <f t="shared" si="76"/>
        <v>275</v>
      </c>
      <c r="P375" s="130">
        <f t="shared" si="77"/>
        <v>45352</v>
      </c>
      <c r="Q375" s="130" t="str">
        <f t="shared" si="78"/>
        <v>OK</v>
      </c>
    </row>
    <row r="376" spans="2:17">
      <c r="B376" s="24" t="str">
        <f>IF('Consolidação Preventiva'!D358="","",'Consolidação Preventiva'!D358)</f>
        <v>CA104</v>
      </c>
      <c r="C376" s="24">
        <f>'Consolidação Preventiva'!E358</f>
        <v>2000</v>
      </c>
      <c r="D376" s="128">
        <f>IF(OR(B376="",C376="50F"),NA(),'Consolidação Preventiva'!N358)</f>
        <v>45379</v>
      </c>
      <c r="E376" s="4">
        <f>IF(B376="","",'Consolidação Preventiva'!F358)</f>
        <v>18026</v>
      </c>
      <c r="F376" s="4">
        <f>IF(B376="","",'Consolidação Preventiva'!H358)</f>
        <v>18301</v>
      </c>
      <c r="G376" s="4">
        <f>IF(B376="","",'Consolidação Preventiva'!Q358)</f>
        <v>18312</v>
      </c>
      <c r="H376" s="4">
        <f t="shared" si="70"/>
        <v>286</v>
      </c>
      <c r="I376" s="1">
        <f t="shared" si="71"/>
        <v>225</v>
      </c>
      <c r="J376" s="1">
        <f t="shared" si="72"/>
        <v>275</v>
      </c>
      <c r="L376" s="130">
        <f t="shared" si="73"/>
        <v>45379</v>
      </c>
      <c r="M376" s="1">
        <f t="shared" si="74"/>
        <v>286</v>
      </c>
      <c r="N376" s="1">
        <f t="shared" si="75"/>
        <v>225</v>
      </c>
      <c r="O376" s="1">
        <f t="shared" si="76"/>
        <v>275</v>
      </c>
      <c r="P376" s="130">
        <f t="shared" si="77"/>
        <v>45352</v>
      </c>
      <c r="Q376" s="130" t="str">
        <f t="shared" si="78"/>
        <v>NOK</v>
      </c>
    </row>
    <row r="377" spans="2:17">
      <c r="B377" s="24" t="str">
        <f>IF('Consolidação Preventiva'!D359="","",'Consolidação Preventiva'!D359)</f>
        <v>CA100</v>
      </c>
      <c r="C377" s="24">
        <f>'Consolidação Preventiva'!E359</f>
        <v>250</v>
      </c>
      <c r="D377" s="128">
        <f>IF(OR(B377="",C377="50F"),NA(),'Consolidação Preventiva'!N359)</f>
        <v>45380</v>
      </c>
      <c r="E377" s="4">
        <f>IF(B377="","",'Consolidação Preventiva'!F359)</f>
        <v>17420</v>
      </c>
      <c r="F377" s="4">
        <f>IF(B377="","",'Consolidação Preventiva'!H359)</f>
        <v>17695</v>
      </c>
      <c r="G377" s="4">
        <f>IF(B377="","",'Consolidação Preventiva'!Q359)</f>
        <v>17715</v>
      </c>
      <c r="H377" s="4">
        <f t="shared" si="70"/>
        <v>295</v>
      </c>
      <c r="I377" s="1">
        <f t="shared" si="71"/>
        <v>225</v>
      </c>
      <c r="J377" s="1">
        <f t="shared" si="72"/>
        <v>275</v>
      </c>
      <c r="L377" s="130">
        <f t="shared" si="73"/>
        <v>45380</v>
      </c>
      <c r="M377" s="1">
        <f t="shared" si="74"/>
        <v>295</v>
      </c>
      <c r="N377" s="1">
        <f t="shared" si="75"/>
        <v>225</v>
      </c>
      <c r="O377" s="1">
        <f t="shared" si="76"/>
        <v>275</v>
      </c>
      <c r="P377" s="130">
        <f t="shared" si="77"/>
        <v>45352</v>
      </c>
      <c r="Q377" s="130" t="str">
        <f t="shared" si="78"/>
        <v>NOK</v>
      </c>
    </row>
    <row r="378" spans="2:17">
      <c r="B378" s="24" t="str">
        <f>IF('Consolidação Preventiva'!D360="","",'Consolidação Preventiva'!D360)</f>
        <v>CA103</v>
      </c>
      <c r="C378" s="24">
        <f>'Consolidação Preventiva'!E360</f>
        <v>500</v>
      </c>
      <c r="D378" s="128">
        <f>IF(OR(B378="",C378="50F"),NA(),'Consolidação Preventiva'!N360)</f>
        <v>45388</v>
      </c>
      <c r="E378" s="4">
        <f>IF(B378="","",'Consolidação Preventiva'!F360)</f>
        <v>16768</v>
      </c>
      <c r="F378" s="4">
        <f>IF(B378="","",'Consolidação Preventiva'!H360)</f>
        <v>17043</v>
      </c>
      <c r="G378" s="4">
        <f>IF(B378="","",'Consolidação Preventiva'!Q360)</f>
        <v>17063</v>
      </c>
      <c r="H378" s="4">
        <f t="shared" si="70"/>
        <v>295</v>
      </c>
      <c r="I378" s="1">
        <f t="shared" si="71"/>
        <v>225</v>
      </c>
      <c r="J378" s="1">
        <f t="shared" si="72"/>
        <v>275</v>
      </c>
      <c r="L378" s="130">
        <f t="shared" si="73"/>
        <v>45388</v>
      </c>
      <c r="M378" s="1">
        <f t="shared" si="74"/>
        <v>295</v>
      </c>
      <c r="N378" s="1">
        <f t="shared" si="75"/>
        <v>225</v>
      </c>
      <c r="O378" s="1">
        <f t="shared" si="76"/>
        <v>275</v>
      </c>
      <c r="P378" s="130">
        <f t="shared" si="77"/>
        <v>45383</v>
      </c>
      <c r="Q378" s="130" t="str">
        <f t="shared" si="78"/>
        <v>NOK</v>
      </c>
    </row>
    <row r="379" spans="2:17">
      <c r="B379" s="24" t="str">
        <f>IF('Consolidação Preventiva'!D361="","",'Consolidação Preventiva'!D361)</f>
        <v>CA102</v>
      </c>
      <c r="C379" s="24">
        <f>'Consolidação Preventiva'!E361</f>
        <v>2000</v>
      </c>
      <c r="D379" s="128">
        <f>IF(OR(B379="",C379="50F"),NA(),'Consolidação Preventiva'!N361)</f>
        <v>45408</v>
      </c>
      <c r="E379" s="4">
        <f>IF(B379="","",'Consolidação Preventiva'!F361)</f>
        <v>16671</v>
      </c>
      <c r="F379" s="4">
        <f>IF(B379="","",'Consolidação Preventiva'!H361)</f>
        <v>16946</v>
      </c>
      <c r="G379" s="4">
        <f>IF(B379="","",'Consolidação Preventiva'!Q361)</f>
        <v>16923</v>
      </c>
      <c r="H379" s="4">
        <f t="shared" si="70"/>
        <v>252</v>
      </c>
      <c r="I379" s="1">
        <f t="shared" si="71"/>
        <v>225</v>
      </c>
      <c r="J379" s="1">
        <f t="shared" si="72"/>
        <v>275</v>
      </c>
      <c r="L379" s="130">
        <f t="shared" si="73"/>
        <v>45408</v>
      </c>
      <c r="M379" s="1">
        <f t="shared" si="74"/>
        <v>252</v>
      </c>
      <c r="N379" s="1">
        <f t="shared" si="75"/>
        <v>225</v>
      </c>
      <c r="O379" s="1">
        <f t="shared" si="76"/>
        <v>275</v>
      </c>
      <c r="P379" s="130">
        <f t="shared" si="77"/>
        <v>45383</v>
      </c>
      <c r="Q379" s="130" t="str">
        <f t="shared" si="78"/>
        <v>OK</v>
      </c>
    </row>
    <row r="380" spans="2:17">
      <c r="B380" s="24" t="str">
        <f>IF('Consolidação Preventiva'!D362="","",'Consolidação Preventiva'!D362)</f>
        <v>CA101</v>
      </c>
      <c r="C380" s="24">
        <f>'Consolidação Preventiva'!E362</f>
        <v>250</v>
      </c>
      <c r="D380" s="128">
        <f>IF(OR(B380="",C380="50F"),NA(),'Consolidação Preventiva'!N362)</f>
        <v>45393</v>
      </c>
      <c r="E380" s="4">
        <f>IF(B380="","",'Consolidação Preventiva'!F362)</f>
        <v>17289</v>
      </c>
      <c r="F380" s="4">
        <f>IF(B380="","",'Consolidação Preventiva'!H362)</f>
        <v>17564</v>
      </c>
      <c r="G380" s="4">
        <f>IF(B380="","",'Consolidação Preventiva'!Q362)</f>
        <v>17514</v>
      </c>
      <c r="H380" s="4">
        <f t="shared" si="70"/>
        <v>225</v>
      </c>
      <c r="I380" s="1">
        <f t="shared" si="71"/>
        <v>225</v>
      </c>
      <c r="J380" s="1">
        <f t="shared" si="72"/>
        <v>275</v>
      </c>
      <c r="L380" s="130">
        <f t="shared" si="73"/>
        <v>45393</v>
      </c>
      <c r="M380" s="1">
        <f t="shared" si="74"/>
        <v>225</v>
      </c>
      <c r="N380" s="1">
        <f t="shared" si="75"/>
        <v>225</v>
      </c>
      <c r="O380" s="1">
        <f t="shared" si="76"/>
        <v>275</v>
      </c>
      <c r="P380" s="130">
        <f t="shared" si="77"/>
        <v>45383</v>
      </c>
      <c r="Q380" s="130" t="str">
        <f t="shared" si="78"/>
        <v>OK</v>
      </c>
    </row>
    <row r="381" spans="2:17">
      <c r="B381" s="24" t="str">
        <f>IF('Consolidação Preventiva'!D363="","",'Consolidação Preventiva'!D363)</f>
        <v>CA104</v>
      </c>
      <c r="C381" s="24">
        <f>'Consolidação Preventiva'!E363</f>
        <v>250</v>
      </c>
      <c r="D381" s="128">
        <f>IF(OR(B381="",C381="50F"),NA(),'Consolidação Preventiva'!N363)</f>
        <v>45399</v>
      </c>
      <c r="E381" s="4">
        <f>IF(B381="","",'Consolidação Preventiva'!F363)</f>
        <v>18312</v>
      </c>
      <c r="F381" s="4">
        <f>IF(B381="","",'Consolidação Preventiva'!H363)</f>
        <v>18587</v>
      </c>
      <c r="G381" s="4">
        <f>IF(B381="","",'Consolidação Preventiva'!Q363)</f>
        <v>18532</v>
      </c>
      <c r="H381" s="4">
        <f t="shared" si="70"/>
        <v>220</v>
      </c>
      <c r="I381" s="1">
        <f t="shared" si="71"/>
        <v>225</v>
      </c>
      <c r="J381" s="1">
        <f t="shared" si="72"/>
        <v>275</v>
      </c>
      <c r="L381" s="130">
        <f t="shared" si="73"/>
        <v>45399</v>
      </c>
      <c r="M381" s="1">
        <f t="shared" si="74"/>
        <v>220</v>
      </c>
      <c r="N381" s="1">
        <f t="shared" si="75"/>
        <v>225</v>
      </c>
      <c r="O381" s="1">
        <f t="shared" si="76"/>
        <v>275</v>
      </c>
      <c r="P381" s="130">
        <f t="shared" si="77"/>
        <v>45383</v>
      </c>
      <c r="Q381" s="130" t="str">
        <f t="shared" si="78"/>
        <v>NOK</v>
      </c>
    </row>
    <row r="382" spans="2:17">
      <c r="B382" s="24" t="str">
        <f>IF('Consolidação Preventiva'!D364="","",'Consolidação Preventiva'!D364)</f>
        <v>CA100</v>
      </c>
      <c r="C382" s="24">
        <f>'Consolidação Preventiva'!E364</f>
        <v>2000</v>
      </c>
      <c r="D382" s="128">
        <f>IF(OR(B382="",C382="50F"),NA(),'Consolidação Preventiva'!N364)</f>
        <v>45406</v>
      </c>
      <c r="E382" s="4">
        <f>IF(B382="","",'Consolidação Preventiva'!F364)</f>
        <v>17715</v>
      </c>
      <c r="F382" s="4">
        <f>IF(B382="","",'Consolidação Preventiva'!H364)</f>
        <v>17990</v>
      </c>
      <c r="G382" s="4">
        <f>IF(B382="","",'Consolidação Preventiva'!Q364)</f>
        <v>17918</v>
      </c>
      <c r="H382" s="4">
        <f t="shared" si="70"/>
        <v>203</v>
      </c>
      <c r="I382" s="1">
        <f t="shared" si="71"/>
        <v>225</v>
      </c>
      <c r="J382" s="1">
        <f t="shared" si="72"/>
        <v>275</v>
      </c>
      <c r="L382" s="130">
        <f t="shared" si="73"/>
        <v>45406</v>
      </c>
      <c r="M382" s="1">
        <f t="shared" si="74"/>
        <v>203</v>
      </c>
      <c r="N382" s="1">
        <f t="shared" si="75"/>
        <v>225</v>
      </c>
      <c r="O382" s="1">
        <f t="shared" si="76"/>
        <v>275</v>
      </c>
      <c r="P382" s="130">
        <f t="shared" si="77"/>
        <v>45383</v>
      </c>
      <c r="Q382" s="130" t="str">
        <f t="shared" si="78"/>
        <v>NOK</v>
      </c>
    </row>
    <row r="383" spans="2:17">
      <c r="B383" s="24" t="str">
        <f>IF('Consolidação Preventiva'!D365="","",'Consolidação Preventiva'!D365)</f>
        <v>CA102</v>
      </c>
      <c r="C383" s="24">
        <f>'Consolidação Preventiva'!E365</f>
        <v>250</v>
      </c>
      <c r="D383" s="128">
        <f>IF(OR(B383="",C383="50F"),NA(),'Consolidação Preventiva'!N365)</f>
        <v>45430</v>
      </c>
      <c r="E383" s="4">
        <f>IF(B383="","",'Consolidação Preventiva'!F365)</f>
        <v>16923</v>
      </c>
      <c r="F383" s="4">
        <f>IF(B383="","",'Consolidação Preventiva'!H365)</f>
        <v>17198</v>
      </c>
      <c r="G383" s="4">
        <f>IF(B383="","",'Consolidação Preventiva'!Q365)</f>
        <v>17194</v>
      </c>
      <c r="H383" s="4">
        <f t="shared" si="70"/>
        <v>271</v>
      </c>
      <c r="I383" s="1">
        <f t="shared" si="71"/>
        <v>225</v>
      </c>
      <c r="J383" s="1">
        <f t="shared" si="72"/>
        <v>275</v>
      </c>
      <c r="L383" s="130">
        <f t="shared" si="73"/>
        <v>45430</v>
      </c>
      <c r="M383" s="1">
        <f t="shared" si="74"/>
        <v>271</v>
      </c>
      <c r="N383" s="1">
        <f t="shared" si="75"/>
        <v>225</v>
      </c>
      <c r="O383" s="1">
        <f t="shared" si="76"/>
        <v>275</v>
      </c>
      <c r="P383" s="130">
        <f t="shared" si="77"/>
        <v>45413</v>
      </c>
      <c r="Q383" s="130" t="str">
        <f t="shared" si="78"/>
        <v>OK</v>
      </c>
    </row>
    <row r="384" spans="2:17">
      <c r="B384" s="24" t="str">
        <f>IF('Consolidação Preventiva'!D366="","",'Consolidação Preventiva'!D366)</f>
        <v>CA103</v>
      </c>
      <c r="C384" s="24">
        <f>'Consolidação Preventiva'!E366</f>
        <v>250</v>
      </c>
      <c r="D384" s="128">
        <f>IF(OR(B384="",C384="50F"),NA(),'Consolidação Preventiva'!N366)</f>
        <v>45410</v>
      </c>
      <c r="E384" s="4">
        <f>IF(B384="","",'Consolidação Preventiva'!F366)</f>
        <v>17063</v>
      </c>
      <c r="F384" s="4">
        <f>IF(B384="","",'Consolidação Preventiva'!H366)</f>
        <v>17338</v>
      </c>
      <c r="G384" s="4">
        <f>IF(B384="","",'Consolidação Preventiva'!Q366)</f>
        <v>17290</v>
      </c>
      <c r="H384" s="4">
        <f t="shared" si="70"/>
        <v>227</v>
      </c>
      <c r="I384" s="1">
        <f t="shared" si="71"/>
        <v>225</v>
      </c>
      <c r="J384" s="1">
        <f t="shared" si="72"/>
        <v>275</v>
      </c>
      <c r="L384" s="130">
        <f t="shared" si="73"/>
        <v>45410</v>
      </c>
      <c r="M384" s="1">
        <f t="shared" si="74"/>
        <v>227</v>
      </c>
      <c r="N384" s="1">
        <f t="shared" si="75"/>
        <v>225</v>
      </c>
      <c r="O384" s="1">
        <f t="shared" si="76"/>
        <v>275</v>
      </c>
      <c r="P384" s="130">
        <f t="shared" si="77"/>
        <v>45383</v>
      </c>
      <c r="Q384" s="130" t="str">
        <f t="shared" si="78"/>
        <v>OK</v>
      </c>
    </row>
    <row r="385" spans="2:17">
      <c r="B385" s="24" t="str">
        <f>IF('Consolidação Preventiva'!D367="","",'Consolidação Preventiva'!D367)</f>
        <v>CA101</v>
      </c>
      <c r="C385" s="24">
        <f>'Consolidação Preventiva'!E367</f>
        <v>500</v>
      </c>
      <c r="D385" s="128">
        <f>IF(OR(B385="",C385="50F"),NA(),'Consolidação Preventiva'!N367)</f>
        <v>45412</v>
      </c>
      <c r="E385" s="4">
        <f>IF(B385="","",'Consolidação Preventiva'!F367)</f>
        <v>17514</v>
      </c>
      <c r="F385" s="4">
        <f>IF(B385="","",'Consolidação Preventiva'!H367)</f>
        <v>17789</v>
      </c>
      <c r="G385" s="4">
        <f>IF(B385="","",'Consolidação Preventiva'!Q367)</f>
        <v>17793</v>
      </c>
      <c r="H385" s="4">
        <f t="shared" si="70"/>
        <v>279</v>
      </c>
      <c r="I385" s="1">
        <f t="shared" si="71"/>
        <v>225</v>
      </c>
      <c r="J385" s="1">
        <f t="shared" si="72"/>
        <v>275</v>
      </c>
      <c r="L385" s="130">
        <f t="shared" si="73"/>
        <v>45412</v>
      </c>
      <c r="M385" s="1">
        <f t="shared" si="74"/>
        <v>279</v>
      </c>
      <c r="N385" s="1">
        <f t="shared" si="75"/>
        <v>225</v>
      </c>
      <c r="O385" s="1">
        <f t="shared" si="76"/>
        <v>275</v>
      </c>
      <c r="P385" s="130">
        <f t="shared" si="77"/>
        <v>45383</v>
      </c>
      <c r="Q385" s="130" t="str">
        <f t="shared" si="78"/>
        <v>NOK</v>
      </c>
    </row>
    <row r="386" spans="2:17">
      <c r="B386" s="24" t="str">
        <f>IF('Consolidação Preventiva'!D368="","",'Consolidação Preventiva'!D368)</f>
        <v>CA103</v>
      </c>
      <c r="C386" s="24">
        <f>'Consolidação Preventiva'!E368</f>
        <v>2000</v>
      </c>
      <c r="D386" s="128">
        <f>IF(OR(B386="",C386="50F"),NA(),'Consolidação Preventiva'!N368)</f>
        <v>45427</v>
      </c>
      <c r="E386" s="4">
        <f>IF(B386="","",'Consolidação Preventiva'!F368)</f>
        <v>17290</v>
      </c>
      <c r="F386" s="4">
        <f>IF(B386="","",'Consolidação Preventiva'!H368)</f>
        <v>17565</v>
      </c>
      <c r="G386" s="4">
        <f>IF(B386="","",'Consolidação Preventiva'!Q368)</f>
        <v>17528</v>
      </c>
      <c r="H386" s="4">
        <f t="shared" si="70"/>
        <v>238</v>
      </c>
      <c r="I386" s="1">
        <f t="shared" si="71"/>
        <v>225</v>
      </c>
      <c r="J386" s="1">
        <f t="shared" si="72"/>
        <v>275</v>
      </c>
      <c r="L386" s="130">
        <f t="shared" si="73"/>
        <v>45427</v>
      </c>
      <c r="M386" s="1">
        <f t="shared" si="74"/>
        <v>238</v>
      </c>
      <c r="N386" s="1">
        <f t="shared" si="75"/>
        <v>225</v>
      </c>
      <c r="O386" s="1">
        <f t="shared" si="76"/>
        <v>275</v>
      </c>
      <c r="P386" s="130">
        <f t="shared" si="77"/>
        <v>45413</v>
      </c>
      <c r="Q386" s="130" t="str">
        <f t="shared" si="78"/>
        <v>OK</v>
      </c>
    </row>
    <row r="387" spans="2:17">
      <c r="B387" s="24" t="str">
        <f>IF('Consolidação Preventiva'!D369="","",'Consolidação Preventiva'!D369)</f>
        <v>CA102</v>
      </c>
      <c r="C387" s="24">
        <f>'Consolidação Preventiva'!E369</f>
        <v>500</v>
      </c>
      <c r="D387" s="128">
        <f>IF(OR(B387="",C387="50F"),NA(),'Consolidação Preventiva'!N369)</f>
        <v>45451</v>
      </c>
      <c r="E387" s="4">
        <f>IF(B387="","",'Consolidação Preventiva'!F369)</f>
        <v>17194</v>
      </c>
      <c r="F387" s="4">
        <f>IF(B387="","",'Consolidação Preventiva'!H369)</f>
        <v>17469</v>
      </c>
      <c r="G387" s="4">
        <f>IF(B387="","",'Consolidação Preventiva'!Q369)</f>
        <v>17459</v>
      </c>
      <c r="H387" s="4">
        <f t="shared" si="70"/>
        <v>265</v>
      </c>
      <c r="I387" s="1">
        <f t="shared" si="71"/>
        <v>225</v>
      </c>
      <c r="J387" s="1">
        <f t="shared" si="72"/>
        <v>275</v>
      </c>
      <c r="L387" s="130">
        <f t="shared" si="73"/>
        <v>45451</v>
      </c>
      <c r="M387" s="1">
        <f t="shared" si="74"/>
        <v>265</v>
      </c>
      <c r="N387" s="1">
        <f t="shared" si="75"/>
        <v>225</v>
      </c>
      <c r="O387" s="1">
        <f t="shared" si="76"/>
        <v>275</v>
      </c>
      <c r="P387" s="130">
        <f t="shared" si="77"/>
        <v>45444</v>
      </c>
      <c r="Q387" s="130" t="str">
        <f t="shared" si="78"/>
        <v>OK</v>
      </c>
    </row>
    <row r="388" spans="2:17">
      <c r="B388" s="24" t="str">
        <f>IF('Consolidação Preventiva'!D370="","",'Consolidação Preventiva'!D370)</f>
        <v>CA101</v>
      </c>
      <c r="C388" s="24">
        <f>'Consolidação Preventiva'!E370</f>
        <v>250</v>
      </c>
      <c r="D388" s="128">
        <f>IF(OR(B388="",C388="50F"),NA(),'Consolidação Preventiva'!N370)</f>
        <v>45432</v>
      </c>
      <c r="E388" s="4">
        <f>IF(B388="","",'Consolidação Preventiva'!F370)</f>
        <v>17793</v>
      </c>
      <c r="F388" s="4">
        <f>IF(B388="","",'Consolidação Preventiva'!H370)</f>
        <v>18068</v>
      </c>
      <c r="G388" s="4">
        <f>IF(B388="","",'Consolidação Preventiva'!Q370)</f>
        <v>18038</v>
      </c>
      <c r="H388" s="4">
        <f t="shared" si="70"/>
        <v>245</v>
      </c>
      <c r="I388" s="1">
        <f t="shared" si="71"/>
        <v>225</v>
      </c>
      <c r="J388" s="1">
        <f t="shared" si="72"/>
        <v>275</v>
      </c>
      <c r="L388" s="130">
        <f t="shared" si="73"/>
        <v>45432</v>
      </c>
      <c r="M388" s="1">
        <f t="shared" si="74"/>
        <v>245</v>
      </c>
      <c r="N388" s="1">
        <f t="shared" si="75"/>
        <v>225</v>
      </c>
      <c r="O388" s="1">
        <f t="shared" si="76"/>
        <v>275</v>
      </c>
      <c r="P388" s="130">
        <f t="shared" si="77"/>
        <v>45413</v>
      </c>
      <c r="Q388" s="130" t="str">
        <f t="shared" si="78"/>
        <v>OK</v>
      </c>
    </row>
    <row r="389" spans="2:17">
      <c r="B389" s="24" t="str">
        <f>IF('Consolidação Preventiva'!D371="","",'Consolidação Preventiva'!D371)</f>
        <v>CA104</v>
      </c>
      <c r="C389" s="24">
        <f>'Consolidação Preventiva'!E371</f>
        <v>500</v>
      </c>
      <c r="D389" s="128">
        <f>IF(OR(B389="",C389="50F"),NA(),'Consolidação Preventiva'!N371)</f>
        <v>45434</v>
      </c>
      <c r="E389" s="4">
        <f>IF(B389="","",'Consolidação Preventiva'!F371)</f>
        <v>18532</v>
      </c>
      <c r="F389" s="4">
        <f>IF(B389="","",'Consolidação Preventiva'!H371)</f>
        <v>18807</v>
      </c>
      <c r="G389" s="4">
        <f>IF(B389="","",'Consolidação Preventiva'!Q371)</f>
        <v>19006</v>
      </c>
      <c r="H389" s="4">
        <f t="shared" si="70"/>
        <v>474</v>
      </c>
      <c r="I389" s="1">
        <f t="shared" si="71"/>
        <v>225</v>
      </c>
      <c r="J389" s="1">
        <f t="shared" si="72"/>
        <v>275</v>
      </c>
      <c r="L389" s="130">
        <f t="shared" si="73"/>
        <v>45434</v>
      </c>
      <c r="M389" s="1">
        <f t="shared" si="74"/>
        <v>474</v>
      </c>
      <c r="N389" s="1">
        <f t="shared" si="75"/>
        <v>225</v>
      </c>
      <c r="O389" s="1">
        <f t="shared" si="76"/>
        <v>275</v>
      </c>
      <c r="P389" s="130">
        <f t="shared" si="77"/>
        <v>45413</v>
      </c>
      <c r="Q389" s="130" t="str">
        <f t="shared" si="78"/>
        <v>NOK</v>
      </c>
    </row>
    <row r="390" spans="2:17">
      <c r="B390" s="24" t="str">
        <f>IF('Consolidação Preventiva'!D372="","",'Consolidação Preventiva'!D372)</f>
        <v>CA100</v>
      </c>
      <c r="C390" s="24">
        <f>'Consolidação Preventiva'!E372</f>
        <v>250</v>
      </c>
      <c r="D390" s="128">
        <f>IF(OR(B390="",C390="50F"),NA(),'Consolidação Preventiva'!N372)</f>
        <v>45440</v>
      </c>
      <c r="E390" s="4">
        <f>IF(B390="","",'Consolidação Preventiva'!F372)</f>
        <v>17918</v>
      </c>
      <c r="F390" s="4">
        <f>IF(B390="","",'Consolidação Preventiva'!H372)</f>
        <v>18193</v>
      </c>
      <c r="G390" s="4">
        <f>IF(B390="","",'Consolidação Preventiva'!Q372)</f>
        <v>18211</v>
      </c>
      <c r="H390" s="4">
        <f t="shared" si="70"/>
        <v>293</v>
      </c>
      <c r="I390" s="1">
        <f t="shared" si="71"/>
        <v>225</v>
      </c>
      <c r="J390" s="1">
        <f t="shared" si="72"/>
        <v>275</v>
      </c>
      <c r="L390" s="130">
        <f t="shared" si="73"/>
        <v>45440</v>
      </c>
      <c r="M390" s="1">
        <f t="shared" si="74"/>
        <v>293</v>
      </c>
      <c r="N390" s="1">
        <f t="shared" si="75"/>
        <v>225</v>
      </c>
      <c r="O390" s="1">
        <f t="shared" si="76"/>
        <v>275</v>
      </c>
      <c r="P390" s="130">
        <f t="shared" si="77"/>
        <v>45413</v>
      </c>
      <c r="Q390" s="130" t="str">
        <f t="shared" si="78"/>
        <v>NOK</v>
      </c>
    </row>
    <row r="391" spans="2:17">
      <c r="B391" s="24" t="str">
        <f>IF('Consolidação Preventiva'!D373="","",'Consolidação Preventiva'!D373)</f>
        <v>CA103</v>
      </c>
      <c r="C391" s="24">
        <f>'Consolidação Preventiva'!E373</f>
        <v>250</v>
      </c>
      <c r="D391" s="128">
        <f>IF(OR(B391="",C391="50F"),NA(),'Consolidação Preventiva'!N373)</f>
        <v>45448</v>
      </c>
      <c r="E391" s="4">
        <f>IF(B391="","",'Consolidação Preventiva'!F373)</f>
        <v>17528</v>
      </c>
      <c r="F391" s="4">
        <f>IF(B391="","",'Consolidação Preventiva'!H373)</f>
        <v>17803</v>
      </c>
      <c r="G391" s="4">
        <f>IF(B391="","",'Consolidação Preventiva'!Q373)</f>
        <v>17797</v>
      </c>
      <c r="H391" s="4">
        <f t="shared" si="70"/>
        <v>269</v>
      </c>
      <c r="I391" s="1">
        <f t="shared" si="71"/>
        <v>225</v>
      </c>
      <c r="J391" s="1">
        <f t="shared" si="72"/>
        <v>275</v>
      </c>
      <c r="L391" s="130">
        <f t="shared" si="73"/>
        <v>45448</v>
      </c>
      <c r="M391" s="1">
        <f t="shared" si="74"/>
        <v>269</v>
      </c>
      <c r="N391" s="1">
        <f t="shared" si="75"/>
        <v>225</v>
      </c>
      <c r="O391" s="1">
        <f t="shared" si="76"/>
        <v>275</v>
      </c>
      <c r="P391" s="130">
        <f t="shared" si="77"/>
        <v>45444</v>
      </c>
      <c r="Q391" s="130" t="str">
        <f t="shared" si="78"/>
        <v>OK</v>
      </c>
    </row>
    <row r="392" spans="2:17">
      <c r="B392" s="24" t="str">
        <f>IF('Consolidação Preventiva'!D374="","",'Consolidação Preventiva'!D374)</f>
        <v>CA102</v>
      </c>
      <c r="C392" s="24">
        <f>'Consolidação Preventiva'!E374</f>
        <v>250</v>
      </c>
      <c r="D392" s="128">
        <f>IF(OR(B392="",C392="50F"),NA(),'Consolidação Preventiva'!N374)</f>
        <v>45482</v>
      </c>
      <c r="E392" s="4">
        <f>IF(B392="","",'Consolidação Preventiva'!F374)</f>
        <v>17459</v>
      </c>
      <c r="F392" s="4">
        <f>IF(B392="","",'Consolidação Preventiva'!H374)</f>
        <v>17734</v>
      </c>
      <c r="G392" s="4">
        <f>IF(B392="","",'Consolidação Preventiva'!Q374)</f>
        <v>17758</v>
      </c>
      <c r="H392" s="4">
        <f t="shared" si="70"/>
        <v>299</v>
      </c>
      <c r="I392" s="1">
        <f t="shared" si="71"/>
        <v>225</v>
      </c>
      <c r="J392" s="1">
        <f t="shared" si="72"/>
        <v>275</v>
      </c>
      <c r="L392" s="130">
        <f t="shared" si="73"/>
        <v>45482</v>
      </c>
      <c r="M392" s="1">
        <f t="shared" si="74"/>
        <v>299</v>
      </c>
      <c r="N392" s="1">
        <f t="shared" si="75"/>
        <v>225</v>
      </c>
      <c r="O392" s="1">
        <f t="shared" si="76"/>
        <v>275</v>
      </c>
      <c r="P392" s="130">
        <f t="shared" si="77"/>
        <v>45474</v>
      </c>
      <c r="Q392" s="130" t="str">
        <f t="shared" si="78"/>
        <v>NOK</v>
      </c>
    </row>
    <row r="393" spans="2:17">
      <c r="B393" s="24" t="str">
        <f>IF('Consolidação Preventiva'!D375="","",'Consolidação Preventiva'!D375)</f>
        <v>CA101</v>
      </c>
      <c r="C393" s="24">
        <f>'Consolidação Preventiva'!E375</f>
        <v>1000</v>
      </c>
      <c r="D393" s="128">
        <f>IF(OR(B393="",C393="50F"),NA(),'Consolidação Preventiva'!N375)</f>
        <v>45453</v>
      </c>
      <c r="E393" s="4">
        <f>IF(B393="","",'Consolidação Preventiva'!F375)</f>
        <v>18038</v>
      </c>
      <c r="F393" s="4">
        <f>IF(B393="","",'Consolidação Preventiva'!H375)</f>
        <v>18313</v>
      </c>
      <c r="G393" s="4">
        <f>IF(B393="","",'Consolidação Preventiva'!Q375)</f>
        <v>18335</v>
      </c>
      <c r="H393" s="4">
        <f t="shared" si="70"/>
        <v>297</v>
      </c>
      <c r="I393" s="1">
        <f t="shared" si="71"/>
        <v>225</v>
      </c>
      <c r="J393" s="1">
        <f t="shared" si="72"/>
        <v>275</v>
      </c>
      <c r="L393" s="130">
        <f t="shared" si="73"/>
        <v>45453</v>
      </c>
      <c r="M393" s="1">
        <f t="shared" si="74"/>
        <v>297</v>
      </c>
      <c r="N393" s="1">
        <f t="shared" si="75"/>
        <v>225</v>
      </c>
      <c r="O393" s="1">
        <f t="shared" si="76"/>
        <v>275</v>
      </c>
      <c r="P393" s="130">
        <f t="shared" si="77"/>
        <v>45444</v>
      </c>
      <c r="Q393" s="130" t="str">
        <f t="shared" si="78"/>
        <v>NOK</v>
      </c>
    </row>
    <row r="394" spans="2:17">
      <c r="B394" s="24" t="str">
        <f>IF('Consolidação Preventiva'!D376="","",'Consolidação Preventiva'!D376)</f>
        <v>CA104</v>
      </c>
      <c r="C394" s="24">
        <f>'Consolidação Preventiva'!E376</f>
        <v>250</v>
      </c>
      <c r="D394" s="128">
        <f>IF(OR(B394="",C394="50F"),NA(),'Consolidação Preventiva'!N376)</f>
        <v>45456</v>
      </c>
      <c r="E394" s="4">
        <f>IF(B394="","",'Consolidação Preventiva'!F376)</f>
        <v>19006</v>
      </c>
      <c r="F394" s="4">
        <f>IF(B394="","",'Consolidação Preventiva'!H376)</f>
        <v>19281</v>
      </c>
      <c r="G394" s="4">
        <f>IF(B394="","",'Consolidação Preventiva'!Q376)</f>
        <v>19302</v>
      </c>
      <c r="H394" s="4">
        <f t="shared" si="70"/>
        <v>296</v>
      </c>
      <c r="I394" s="1">
        <f t="shared" si="71"/>
        <v>225</v>
      </c>
      <c r="J394" s="1">
        <f t="shared" si="72"/>
        <v>275</v>
      </c>
      <c r="L394" s="130">
        <f t="shared" si="73"/>
        <v>45456</v>
      </c>
      <c r="M394" s="1">
        <f t="shared" si="74"/>
        <v>296</v>
      </c>
      <c r="N394" s="1">
        <f t="shared" si="75"/>
        <v>225</v>
      </c>
      <c r="O394" s="1">
        <f t="shared" si="76"/>
        <v>275</v>
      </c>
      <c r="P394" s="130">
        <f t="shared" si="77"/>
        <v>45444</v>
      </c>
      <c r="Q394" s="130" t="str">
        <f t="shared" si="78"/>
        <v>NOK</v>
      </c>
    </row>
    <row r="395" spans="2:17">
      <c r="B395" s="24" t="str">
        <f>IF('Consolidação Preventiva'!D377="","",'Consolidação Preventiva'!D377)</f>
        <v>CA104</v>
      </c>
      <c r="C395" s="24">
        <f>'Consolidação Preventiva'!E377</f>
        <v>1000</v>
      </c>
      <c r="D395" s="128">
        <f>IF(OR(B395="",C395="50F"),NA(),'Consolidação Preventiva'!N377)</f>
        <v>45464</v>
      </c>
      <c r="E395" s="4">
        <f>IF(B395="","",'Consolidação Preventiva'!F377)</f>
        <v>19302</v>
      </c>
      <c r="F395" s="4">
        <f>IF(B395="","",'Consolidação Preventiva'!H377)</f>
        <v>19577</v>
      </c>
      <c r="G395" s="4">
        <f>IF(B395="","",'Consolidação Preventiva'!Q377)</f>
        <v>19505</v>
      </c>
      <c r="H395" s="4">
        <f t="shared" si="70"/>
        <v>203</v>
      </c>
      <c r="I395" s="1">
        <f t="shared" si="71"/>
        <v>225</v>
      </c>
      <c r="J395" s="1">
        <f t="shared" si="72"/>
        <v>275</v>
      </c>
      <c r="L395" s="130">
        <f t="shared" si="73"/>
        <v>45464</v>
      </c>
      <c r="M395" s="1">
        <f t="shared" si="74"/>
        <v>203</v>
      </c>
      <c r="N395" s="1">
        <f t="shared" si="75"/>
        <v>225</v>
      </c>
      <c r="O395" s="1">
        <f t="shared" si="76"/>
        <v>275</v>
      </c>
      <c r="P395" s="130">
        <f t="shared" si="77"/>
        <v>45444</v>
      </c>
      <c r="Q395" s="130" t="str">
        <f t="shared" si="78"/>
        <v>NOK</v>
      </c>
    </row>
    <row r="396" spans="2:17">
      <c r="B396" s="24" t="str">
        <f>IF('Consolidação Preventiva'!D378="","",'Consolidação Preventiva'!D378)</f>
        <v>CA104</v>
      </c>
      <c r="C396" s="24">
        <f>'Consolidação Preventiva'!E378</f>
        <v>250</v>
      </c>
      <c r="D396" s="128">
        <f>IF(OR(B396="",C396="50F"),NA(),'Consolidação Preventiva'!N378)</f>
        <v>45467</v>
      </c>
      <c r="E396" s="4">
        <f>IF(B396="","",'Consolidação Preventiva'!F378)</f>
        <v>19505</v>
      </c>
      <c r="F396" s="4">
        <f>IF(B396="","",'Consolidação Preventiva'!H378)</f>
        <v>19780</v>
      </c>
      <c r="G396" s="4">
        <f>IF(B396="","",'Consolidação Preventiva'!Q378)</f>
        <v>19550</v>
      </c>
      <c r="H396" s="4">
        <f t="shared" si="70"/>
        <v>45</v>
      </c>
      <c r="I396" s="1">
        <f t="shared" si="71"/>
        <v>225</v>
      </c>
      <c r="J396" s="1">
        <f t="shared" si="72"/>
        <v>275</v>
      </c>
      <c r="L396" s="130">
        <f t="shared" si="73"/>
        <v>45467</v>
      </c>
      <c r="M396" s="1">
        <f t="shared" si="74"/>
        <v>45</v>
      </c>
      <c r="N396" s="1">
        <f t="shared" si="75"/>
        <v>225</v>
      </c>
      <c r="O396" s="1">
        <f t="shared" si="76"/>
        <v>275</v>
      </c>
      <c r="P396" s="130">
        <f t="shared" si="77"/>
        <v>45444</v>
      </c>
      <c r="Q396" s="130" t="str">
        <f t="shared" si="78"/>
        <v>NOK</v>
      </c>
    </row>
    <row r="397" spans="2:17">
      <c r="B397" s="24" t="str">
        <f>IF('Consolidação Preventiva'!D379="","",'Consolidação Preventiva'!D379)</f>
        <v>CA101</v>
      </c>
      <c r="C397" s="24">
        <f>'Consolidação Preventiva'!E379</f>
        <v>250</v>
      </c>
      <c r="D397" s="128">
        <f>IF(OR(B397="",C397="50F"),NA(),'Consolidação Preventiva'!N379)</f>
        <v>45468</v>
      </c>
      <c r="E397" s="4">
        <f>IF(B397="","",'Consolidação Preventiva'!F379)</f>
        <v>18335</v>
      </c>
      <c r="F397" s="4">
        <f>IF(B397="","",'Consolidação Preventiva'!H379)</f>
        <v>18610</v>
      </c>
      <c r="G397" s="4">
        <f>IF(B397="","",'Consolidação Preventiva'!Q379)</f>
        <v>18585</v>
      </c>
      <c r="H397" s="4">
        <f t="shared" si="70"/>
        <v>250</v>
      </c>
      <c r="I397" s="1">
        <f t="shared" si="71"/>
        <v>225</v>
      </c>
      <c r="J397" s="1">
        <f t="shared" si="72"/>
        <v>275</v>
      </c>
      <c r="L397" s="130">
        <f t="shared" si="73"/>
        <v>45468</v>
      </c>
      <c r="M397" s="1">
        <f t="shared" si="74"/>
        <v>250</v>
      </c>
      <c r="N397" s="1">
        <f t="shared" si="75"/>
        <v>225</v>
      </c>
      <c r="O397" s="1">
        <f t="shared" si="76"/>
        <v>275</v>
      </c>
      <c r="P397" s="130">
        <f t="shared" si="77"/>
        <v>45444</v>
      </c>
      <c r="Q397" s="130" t="str">
        <f t="shared" si="78"/>
        <v>OK</v>
      </c>
    </row>
    <row r="398" spans="2:17">
      <c r="B398" s="24" t="str">
        <f>IF('Consolidação Preventiva'!D380="","",'Consolidação Preventiva'!D380)</f>
        <v>CA103</v>
      </c>
      <c r="C398" s="24">
        <f>'Consolidação Preventiva'!E380</f>
        <v>500</v>
      </c>
      <c r="D398" s="128">
        <f>IF(OR(B398="",C398="50F"),NA(),'Consolidação Preventiva'!N380)</f>
        <v>45470</v>
      </c>
      <c r="E398" s="4">
        <f>IF(B398="","",'Consolidação Preventiva'!F380)</f>
        <v>17797</v>
      </c>
      <c r="F398" s="4">
        <f>IF(B398="","",'Consolidação Preventiva'!H380)</f>
        <v>18072</v>
      </c>
      <c r="G398" s="4">
        <f>IF(B398="","",'Consolidação Preventiva'!Q380)</f>
        <v>18039</v>
      </c>
      <c r="H398" s="4">
        <f t="shared" ref="H398:H461" si="79">IF(OR(B398="",C398="50F"),NA(),G398-E398)</f>
        <v>242</v>
      </c>
      <c r="I398" s="1">
        <f t="shared" ref="I398:I461" si="80">IF(OR(B398="",C398="50F"),NA(),225)</f>
        <v>225</v>
      </c>
      <c r="J398" s="1">
        <f t="shared" ref="J398:J461" si="81">IF(OR(B398="",C398="50F"),NA(),275)</f>
        <v>275</v>
      </c>
      <c r="L398" s="130">
        <f t="shared" ref="L398:L461" si="82">IF(AND(D398&gt;=$C$9,D398&lt;=$C$10),D398,NA())</f>
        <v>45470</v>
      </c>
      <c r="M398" s="1">
        <f t="shared" ref="M398:M461" si="83">IF(ISERR(L398),NA(),H398)</f>
        <v>242</v>
      </c>
      <c r="N398" s="1">
        <f t="shared" ref="N398:N461" si="84">IF(ISERR(L398),NA(),I398)</f>
        <v>225</v>
      </c>
      <c r="O398" s="1">
        <f t="shared" ref="O398:O461" si="85">IF(ISERR(L398),NA(),J398)</f>
        <v>275</v>
      </c>
      <c r="P398" s="130">
        <f t="shared" ref="P398:P461" si="86">IF(ISERROR(L398),"",DATE(YEAR(L398),MONTH(L398),1))</f>
        <v>45444</v>
      </c>
      <c r="Q398" s="130" t="str">
        <f t="shared" ref="Q398:Q461" si="87">IF(P398="","",IF(AND(M398&gt;=N398,M398&lt;=O398),"OK","NOK"))</f>
        <v>OK</v>
      </c>
    </row>
    <row r="399" spans="2:17">
      <c r="B399" s="24" t="str">
        <f>IF('Consolidação Preventiva'!D381="","",'Consolidação Preventiva'!D381)</f>
        <v>CA102</v>
      </c>
      <c r="C399" s="24">
        <f>'Consolidação Preventiva'!E381</f>
        <v>1000</v>
      </c>
      <c r="D399" s="128">
        <f>IF(OR(B399="",C399="50F"),NA(),'Consolidação Preventiva'!N381)</f>
        <v>45499</v>
      </c>
      <c r="E399" s="4">
        <f>IF(B399="","",'Consolidação Preventiva'!F381)</f>
        <v>17758</v>
      </c>
      <c r="F399" s="4">
        <f>IF(B399="","",'Consolidação Preventiva'!H381)</f>
        <v>18033</v>
      </c>
      <c r="G399" s="4">
        <f>IF(B399="","",'Consolidação Preventiva'!Q381)</f>
        <v>18055</v>
      </c>
      <c r="H399" s="4">
        <f t="shared" si="79"/>
        <v>297</v>
      </c>
      <c r="I399" s="1">
        <f t="shared" si="80"/>
        <v>225</v>
      </c>
      <c r="J399" s="1">
        <f t="shared" si="81"/>
        <v>275</v>
      </c>
      <c r="L399" s="130">
        <f t="shared" si="82"/>
        <v>45499</v>
      </c>
      <c r="M399" s="1">
        <f t="shared" si="83"/>
        <v>297</v>
      </c>
      <c r="N399" s="1">
        <f t="shared" si="84"/>
        <v>225</v>
      </c>
      <c r="O399" s="1">
        <f t="shared" si="85"/>
        <v>275</v>
      </c>
      <c r="P399" s="130">
        <f t="shared" si="86"/>
        <v>45474</v>
      </c>
      <c r="Q399" s="130" t="str">
        <f t="shared" si="87"/>
        <v>NOK</v>
      </c>
    </row>
    <row r="400" spans="2:17">
      <c r="B400" s="24" t="str">
        <f>IF('Consolidação Preventiva'!D382="","",'Consolidação Preventiva'!D382)</f>
        <v>CA104</v>
      </c>
      <c r="C400" s="24">
        <f>'Consolidação Preventiva'!E382</f>
        <v>500</v>
      </c>
      <c r="D400" s="128">
        <f>IF(OR(B400="",C400="50F"),NA(),'Consolidação Preventiva'!N382)</f>
        <v>45487</v>
      </c>
      <c r="E400" s="4">
        <f>IF(B400="","",'Consolidação Preventiva'!F382)</f>
        <v>19550</v>
      </c>
      <c r="F400" s="4">
        <f>IF(B400="","",'Consolidação Preventiva'!H382)</f>
        <v>19825</v>
      </c>
      <c r="G400" s="4">
        <f>IF(B400="","",'Consolidação Preventiva'!Q382)</f>
        <v>19850</v>
      </c>
      <c r="H400" s="4">
        <f t="shared" si="79"/>
        <v>300</v>
      </c>
      <c r="I400" s="1">
        <f t="shared" si="80"/>
        <v>225</v>
      </c>
      <c r="J400" s="1">
        <f t="shared" si="81"/>
        <v>275</v>
      </c>
      <c r="L400" s="130">
        <f t="shared" si="82"/>
        <v>45487</v>
      </c>
      <c r="M400" s="1">
        <f t="shared" si="83"/>
        <v>300</v>
      </c>
      <c r="N400" s="1">
        <f t="shared" si="84"/>
        <v>225</v>
      </c>
      <c r="O400" s="1">
        <f t="shared" si="85"/>
        <v>275</v>
      </c>
      <c r="P400" s="130">
        <f t="shared" si="86"/>
        <v>45474</v>
      </c>
      <c r="Q400" s="130" t="str">
        <f t="shared" si="87"/>
        <v>NOK</v>
      </c>
    </row>
    <row r="401" spans="2:17">
      <c r="B401" s="24" t="str">
        <f>IF('Consolidação Preventiva'!D383="","",'Consolidação Preventiva'!D383)</f>
        <v>CA101</v>
      </c>
      <c r="C401" s="24">
        <f>'Consolidação Preventiva'!E383</f>
        <v>500</v>
      </c>
      <c r="D401" s="128">
        <f>IF(OR(B401="",C401="50F"),NA(),'Consolidação Preventiva'!N383)</f>
        <v>45491</v>
      </c>
      <c r="E401" s="4">
        <f>IF(B401="","",'Consolidação Preventiva'!F383)</f>
        <v>18585</v>
      </c>
      <c r="F401" s="4">
        <f>IF(B401="","",'Consolidação Preventiva'!H383)</f>
        <v>18860</v>
      </c>
      <c r="G401" s="4">
        <f>IF(B401="","",'Consolidação Preventiva'!Q383)</f>
        <v>18833</v>
      </c>
      <c r="H401" s="4">
        <f t="shared" si="79"/>
        <v>248</v>
      </c>
      <c r="I401" s="1">
        <f t="shared" si="80"/>
        <v>225</v>
      </c>
      <c r="J401" s="1">
        <f t="shared" si="81"/>
        <v>275</v>
      </c>
      <c r="L401" s="130">
        <f t="shared" si="82"/>
        <v>45491</v>
      </c>
      <c r="M401" s="1">
        <f t="shared" si="83"/>
        <v>248</v>
      </c>
      <c r="N401" s="1">
        <f t="shared" si="84"/>
        <v>225</v>
      </c>
      <c r="O401" s="1">
        <f t="shared" si="85"/>
        <v>275</v>
      </c>
      <c r="P401" s="130">
        <f t="shared" si="86"/>
        <v>45474</v>
      </c>
      <c r="Q401" s="130" t="str">
        <f t="shared" si="87"/>
        <v>OK</v>
      </c>
    </row>
    <row r="402" spans="2:17">
      <c r="B402" s="24" t="str">
        <f>IF('Consolidação Preventiva'!D384="","",'Consolidação Preventiva'!D384)</f>
        <v>CA102</v>
      </c>
      <c r="C402" s="24">
        <f>'Consolidação Preventiva'!E384</f>
        <v>250</v>
      </c>
      <c r="D402" s="128">
        <f>IF(OR(B402="",C402="50F"),NA(),'Consolidação Preventiva'!N384)</f>
        <v>45516</v>
      </c>
      <c r="E402" s="4">
        <f>IF(B402="","",'Consolidação Preventiva'!F384)</f>
        <v>18055</v>
      </c>
      <c r="F402" s="4">
        <f>IF(B402="","",'Consolidação Preventiva'!H384)</f>
        <v>18330</v>
      </c>
      <c r="G402" s="4">
        <f>IF(B402="","",'Consolidação Preventiva'!Q384)</f>
        <v>18343</v>
      </c>
      <c r="H402" s="4">
        <f t="shared" si="79"/>
        <v>288</v>
      </c>
      <c r="I402" s="1">
        <f t="shared" si="80"/>
        <v>225</v>
      </c>
      <c r="J402" s="1">
        <f t="shared" si="81"/>
        <v>275</v>
      </c>
      <c r="L402" s="130">
        <f t="shared" si="82"/>
        <v>45516</v>
      </c>
      <c r="M402" s="1">
        <f t="shared" si="83"/>
        <v>288</v>
      </c>
      <c r="N402" s="1">
        <f t="shared" si="84"/>
        <v>225</v>
      </c>
      <c r="O402" s="1">
        <f t="shared" si="85"/>
        <v>275</v>
      </c>
      <c r="P402" s="130">
        <f t="shared" si="86"/>
        <v>45505</v>
      </c>
      <c r="Q402" s="130" t="str">
        <f t="shared" si="87"/>
        <v>NOK</v>
      </c>
    </row>
    <row r="403" spans="2:17">
      <c r="B403" s="24" t="str">
        <f>IF('Consolidação Preventiva'!D385="","",'Consolidação Preventiva'!D385)</f>
        <v>CA103</v>
      </c>
      <c r="C403" s="24">
        <f>'Consolidação Preventiva'!E385</f>
        <v>250</v>
      </c>
      <c r="D403" s="128">
        <f>IF(OR(B403="",C403="50F"),NA(),'Consolidação Preventiva'!N385)</f>
        <v>45504</v>
      </c>
      <c r="E403" s="4">
        <f>IF(B403="","",'Consolidação Preventiva'!F385)</f>
        <v>18039</v>
      </c>
      <c r="F403" s="4">
        <f>IF(B403="","",'Consolidação Preventiva'!H385)</f>
        <v>18314</v>
      </c>
      <c r="G403" s="4">
        <f>IF(B403="","",'Consolidação Preventiva'!Q385)</f>
        <v>18427</v>
      </c>
      <c r="H403" s="4">
        <f t="shared" si="79"/>
        <v>388</v>
      </c>
      <c r="I403" s="1">
        <f t="shared" si="80"/>
        <v>225</v>
      </c>
      <c r="J403" s="1">
        <f t="shared" si="81"/>
        <v>275</v>
      </c>
      <c r="L403" s="130">
        <f t="shared" si="82"/>
        <v>45504</v>
      </c>
      <c r="M403" s="1">
        <f t="shared" si="83"/>
        <v>388</v>
      </c>
      <c r="N403" s="1">
        <f t="shared" si="84"/>
        <v>225</v>
      </c>
      <c r="O403" s="1">
        <f t="shared" si="85"/>
        <v>275</v>
      </c>
      <c r="P403" s="130">
        <f t="shared" si="86"/>
        <v>45474</v>
      </c>
      <c r="Q403" s="130" t="str">
        <f t="shared" si="87"/>
        <v>NOK</v>
      </c>
    </row>
    <row r="404" spans="2:17">
      <c r="B404" s="24" t="str">
        <f>IF('Consolidação Preventiva'!D386="","",'Consolidação Preventiva'!D386)</f>
        <v>CA103</v>
      </c>
      <c r="C404" s="24">
        <f>'Consolidação Preventiva'!E386</f>
        <v>1000</v>
      </c>
      <c r="D404" s="128">
        <f>IF(OR(B404="",C404="50F"),NA(),'Consolidação Preventiva'!N386)</f>
        <v>45504</v>
      </c>
      <c r="E404" s="4">
        <f>IF(B404="","",'Consolidação Preventiva'!F386)</f>
        <v>18427</v>
      </c>
      <c r="F404" s="4">
        <f>IF(B404="","",'Consolidação Preventiva'!H386)</f>
        <v>18702</v>
      </c>
      <c r="G404" s="4">
        <f>IF(B404="","",'Consolidação Preventiva'!Q386)</f>
        <v>18434</v>
      </c>
      <c r="H404" s="4">
        <f t="shared" si="79"/>
        <v>7</v>
      </c>
      <c r="I404" s="1">
        <f t="shared" si="80"/>
        <v>225</v>
      </c>
      <c r="J404" s="1">
        <f t="shared" si="81"/>
        <v>275</v>
      </c>
      <c r="L404" s="130">
        <f t="shared" si="82"/>
        <v>45504</v>
      </c>
      <c r="M404" s="1">
        <f t="shared" si="83"/>
        <v>7</v>
      </c>
      <c r="N404" s="1">
        <f t="shared" si="84"/>
        <v>225</v>
      </c>
      <c r="O404" s="1">
        <f t="shared" si="85"/>
        <v>275</v>
      </c>
      <c r="P404" s="130">
        <f t="shared" si="86"/>
        <v>45474</v>
      </c>
      <c r="Q404" s="130" t="str">
        <f t="shared" si="87"/>
        <v>NOK</v>
      </c>
    </row>
    <row r="405" spans="2:17">
      <c r="B405" s="24" t="str">
        <f>IF('Consolidação Preventiva'!D387="","",'Consolidação Preventiva'!D387)</f>
        <v>CA104</v>
      </c>
      <c r="C405" s="24">
        <f>'Consolidação Preventiva'!E387</f>
        <v>250</v>
      </c>
      <c r="D405" s="128">
        <f>IF(OR(B405="",C405="50F"),NA(),'Consolidação Preventiva'!N387)</f>
        <v>45506</v>
      </c>
      <c r="E405" s="4">
        <f>IF(B405="","",'Consolidação Preventiva'!F387)</f>
        <v>19850</v>
      </c>
      <c r="F405" s="4">
        <f>IF(B405="","",'Consolidação Preventiva'!H387)</f>
        <v>20125</v>
      </c>
      <c r="G405" s="4">
        <f>IF(B405="","",'Consolidação Preventiva'!Q387)</f>
        <v>20011</v>
      </c>
      <c r="H405" s="4">
        <f t="shared" si="79"/>
        <v>161</v>
      </c>
      <c r="I405" s="1">
        <f t="shared" si="80"/>
        <v>225</v>
      </c>
      <c r="J405" s="1">
        <f t="shared" si="81"/>
        <v>275</v>
      </c>
      <c r="L405" s="130">
        <f t="shared" si="82"/>
        <v>45506</v>
      </c>
      <c r="M405" s="1">
        <f t="shared" si="83"/>
        <v>161</v>
      </c>
      <c r="N405" s="1">
        <f t="shared" si="84"/>
        <v>225</v>
      </c>
      <c r="O405" s="1">
        <f t="shared" si="85"/>
        <v>275</v>
      </c>
      <c r="P405" s="130">
        <f t="shared" si="86"/>
        <v>45505</v>
      </c>
      <c r="Q405" s="130" t="str">
        <f t="shared" si="87"/>
        <v>NOK</v>
      </c>
    </row>
    <row r="406" spans="2:17">
      <c r="B406" s="24" t="str">
        <f>IF('Consolidação Preventiva'!D388="","",'Consolidação Preventiva'!D388)</f>
        <v>CA101</v>
      </c>
      <c r="C406" s="24">
        <f>'Consolidação Preventiva'!E388</f>
        <v>250</v>
      </c>
      <c r="D406" s="128">
        <f>IF(OR(B406="",C406="50F"),NA(),'Consolidação Preventiva'!N388)</f>
        <v>45511</v>
      </c>
      <c r="E406" s="4">
        <f>IF(B406="","",'Consolidação Preventiva'!F388)</f>
        <v>18833</v>
      </c>
      <c r="F406" s="4">
        <f>IF(B406="","",'Consolidação Preventiva'!H388)</f>
        <v>19108</v>
      </c>
      <c r="G406" s="4">
        <f>IF(B406="","",'Consolidação Preventiva'!Q388)</f>
        <v>19091</v>
      </c>
      <c r="H406" s="4">
        <f t="shared" si="79"/>
        <v>258</v>
      </c>
      <c r="I406" s="1">
        <f t="shared" si="80"/>
        <v>225</v>
      </c>
      <c r="J406" s="1">
        <f t="shared" si="81"/>
        <v>275</v>
      </c>
      <c r="L406" s="130">
        <f t="shared" si="82"/>
        <v>45511</v>
      </c>
      <c r="M406" s="1">
        <f t="shared" si="83"/>
        <v>258</v>
      </c>
      <c r="N406" s="1">
        <f t="shared" si="84"/>
        <v>225</v>
      </c>
      <c r="O406" s="1">
        <f t="shared" si="85"/>
        <v>275</v>
      </c>
      <c r="P406" s="130">
        <f t="shared" si="86"/>
        <v>45505</v>
      </c>
      <c r="Q406" s="130" t="str">
        <f t="shared" si="87"/>
        <v>OK</v>
      </c>
    </row>
    <row r="407" spans="2:17">
      <c r="B407" s="24" t="str">
        <f>IF('Consolidação Preventiva'!D389="","",'Consolidação Preventiva'!D389)</f>
        <v>CA104</v>
      </c>
      <c r="C407" s="24">
        <f>'Consolidação Preventiva'!E389</f>
        <v>8000</v>
      </c>
      <c r="D407" s="128">
        <f>IF(OR(B407="",C407="50F"),NA(),'Consolidação Preventiva'!N389)</f>
        <v>45516</v>
      </c>
      <c r="E407" s="4">
        <f>IF(B407="","",'Consolidação Preventiva'!F389)</f>
        <v>20011</v>
      </c>
      <c r="F407" s="4">
        <f>IF(B407="","",'Consolidação Preventiva'!H389)</f>
        <v>20286</v>
      </c>
      <c r="G407" s="4">
        <f>IF(B407="","",'Consolidação Preventiva'!Q389)</f>
        <v>20088</v>
      </c>
      <c r="H407" s="4">
        <f t="shared" si="79"/>
        <v>77</v>
      </c>
      <c r="I407" s="1">
        <f t="shared" si="80"/>
        <v>225</v>
      </c>
      <c r="J407" s="1">
        <f t="shared" si="81"/>
        <v>275</v>
      </c>
      <c r="L407" s="130">
        <f t="shared" si="82"/>
        <v>45516</v>
      </c>
      <c r="M407" s="1">
        <f t="shared" si="83"/>
        <v>77</v>
      </c>
      <c r="N407" s="1">
        <f t="shared" si="84"/>
        <v>225</v>
      </c>
      <c r="O407" s="1">
        <f t="shared" si="85"/>
        <v>275</v>
      </c>
      <c r="P407" s="130">
        <f t="shared" si="86"/>
        <v>45505</v>
      </c>
      <c r="Q407" s="130" t="str">
        <f t="shared" si="87"/>
        <v>NOK</v>
      </c>
    </row>
    <row r="408" spans="2:17">
      <c r="B408" s="24" t="str">
        <f>IF('Consolidação Preventiva'!D390="","",'Consolidação Preventiva'!D390)</f>
        <v>CA102</v>
      </c>
      <c r="C408" s="24">
        <f>'Consolidação Preventiva'!E390</f>
        <v>500</v>
      </c>
      <c r="D408" s="128">
        <f>IF(OR(B408="",C408="50F"),NA(),'Consolidação Preventiva'!N390)</f>
        <v>45537</v>
      </c>
      <c r="E408" s="4">
        <f>IF(B408="","",'Consolidação Preventiva'!F390)</f>
        <v>18343</v>
      </c>
      <c r="F408" s="4">
        <f>IF(B408="","",'Consolidação Preventiva'!H390)</f>
        <v>18618</v>
      </c>
      <c r="G408" s="4">
        <f>IF(B408="","",'Consolidação Preventiva'!Q390)</f>
        <v>18574</v>
      </c>
      <c r="H408" s="4">
        <f t="shared" si="79"/>
        <v>231</v>
      </c>
      <c r="I408" s="1">
        <f t="shared" si="80"/>
        <v>225</v>
      </c>
      <c r="J408" s="1">
        <f t="shared" si="81"/>
        <v>275</v>
      </c>
      <c r="L408" s="130">
        <f t="shared" si="82"/>
        <v>45537</v>
      </c>
      <c r="M408" s="1">
        <f t="shared" si="83"/>
        <v>231</v>
      </c>
      <c r="N408" s="1">
        <f t="shared" si="84"/>
        <v>225</v>
      </c>
      <c r="O408" s="1">
        <f t="shared" si="85"/>
        <v>275</v>
      </c>
      <c r="P408" s="130">
        <f t="shared" si="86"/>
        <v>45536</v>
      </c>
      <c r="Q408" s="130" t="str">
        <f t="shared" si="87"/>
        <v>OK</v>
      </c>
    </row>
    <row r="409" spans="2:17">
      <c r="B409" s="24" t="str">
        <f>IF('Consolidação Preventiva'!D391="","",'Consolidação Preventiva'!D391)</f>
        <v>CA103</v>
      </c>
      <c r="C409" s="24">
        <f>'Consolidação Preventiva'!E391</f>
        <v>250</v>
      </c>
      <c r="D409" s="128">
        <f>IF(OR(B409="",C409="50F"),NA(),'Consolidação Preventiva'!N391)</f>
        <v>45524</v>
      </c>
      <c r="E409" s="4">
        <f>IF(B409="","",'Consolidação Preventiva'!F391)</f>
        <v>18434</v>
      </c>
      <c r="F409" s="4">
        <f>IF(B409="","",'Consolidação Preventiva'!H391)</f>
        <v>18709</v>
      </c>
      <c r="G409" s="4">
        <f>IF(B409="","",'Consolidação Preventiva'!Q391)</f>
        <v>18644</v>
      </c>
      <c r="H409" s="4">
        <f t="shared" si="79"/>
        <v>210</v>
      </c>
      <c r="I409" s="1">
        <f t="shared" si="80"/>
        <v>225</v>
      </c>
      <c r="J409" s="1">
        <f t="shared" si="81"/>
        <v>275</v>
      </c>
      <c r="L409" s="130">
        <f t="shared" si="82"/>
        <v>45524</v>
      </c>
      <c r="M409" s="1">
        <f t="shared" si="83"/>
        <v>210</v>
      </c>
      <c r="N409" s="1">
        <f t="shared" si="84"/>
        <v>225</v>
      </c>
      <c r="O409" s="1">
        <f t="shared" si="85"/>
        <v>275</v>
      </c>
      <c r="P409" s="130">
        <f t="shared" si="86"/>
        <v>45505</v>
      </c>
      <c r="Q409" s="130" t="str">
        <f t="shared" si="87"/>
        <v>NOK</v>
      </c>
    </row>
    <row r="410" spans="2:17">
      <c r="B410" s="24" t="str">
        <f>IF('Consolidação Preventiva'!D392="","",'Consolidação Preventiva'!D392)</f>
        <v>CA102</v>
      </c>
      <c r="C410" s="24">
        <f>'Consolidação Preventiva'!E392</f>
        <v>250</v>
      </c>
      <c r="D410" s="128">
        <f>IF(OR(B410="",C410="50F"),NA(),'Consolidação Preventiva'!N392)</f>
        <v>45553</v>
      </c>
      <c r="E410" s="4">
        <f>IF(B410="","",'Consolidação Preventiva'!F392)</f>
        <v>18574</v>
      </c>
      <c r="F410" s="4">
        <f>IF(B410="","",'Consolidação Preventiva'!H392)</f>
        <v>18849</v>
      </c>
      <c r="G410" s="4">
        <f>IF(B410="","",'Consolidação Preventiva'!Q392)</f>
        <v>18854</v>
      </c>
      <c r="H410" s="4">
        <f t="shared" si="79"/>
        <v>280</v>
      </c>
      <c r="I410" s="1">
        <f t="shared" si="80"/>
        <v>225</v>
      </c>
      <c r="J410" s="1">
        <f t="shared" si="81"/>
        <v>275</v>
      </c>
      <c r="L410" s="130">
        <f t="shared" si="82"/>
        <v>45553</v>
      </c>
      <c r="M410" s="1">
        <f t="shared" si="83"/>
        <v>280</v>
      </c>
      <c r="N410" s="1">
        <f t="shared" si="84"/>
        <v>225</v>
      </c>
      <c r="O410" s="1">
        <f t="shared" si="85"/>
        <v>275</v>
      </c>
      <c r="P410" s="130">
        <f t="shared" si="86"/>
        <v>45536</v>
      </c>
      <c r="Q410" s="130" t="str">
        <f t="shared" si="87"/>
        <v>NOK</v>
      </c>
    </row>
    <row r="411" spans="2:17">
      <c r="B411" s="24" t="str">
        <f>IF('Consolidação Preventiva'!D393="","",'Consolidação Preventiva'!D393)</f>
        <v>CA103</v>
      </c>
      <c r="C411" s="24">
        <f>'Consolidação Preventiva'!E393</f>
        <v>500</v>
      </c>
      <c r="D411" s="128">
        <f>IF(OR(B411="",C411="50F"),NA(),'Consolidação Preventiva'!N393)</f>
        <v>45541</v>
      </c>
      <c r="E411" s="4">
        <f>IF(B411="","",'Consolidação Preventiva'!F393)</f>
        <v>18644</v>
      </c>
      <c r="F411" s="4">
        <f>IF(B411="","",'Consolidação Preventiva'!H393)</f>
        <v>18919</v>
      </c>
      <c r="G411" s="4">
        <f>IF(B411="","",'Consolidação Preventiva'!Q393)</f>
        <v>18908</v>
      </c>
      <c r="H411" s="4">
        <f t="shared" si="79"/>
        <v>264</v>
      </c>
      <c r="I411" s="1">
        <f t="shared" si="80"/>
        <v>225</v>
      </c>
      <c r="J411" s="1">
        <f t="shared" si="81"/>
        <v>275</v>
      </c>
      <c r="L411" s="130">
        <f t="shared" si="82"/>
        <v>45541</v>
      </c>
      <c r="M411" s="1">
        <f t="shared" si="83"/>
        <v>264</v>
      </c>
      <c r="N411" s="1">
        <f t="shared" si="84"/>
        <v>225</v>
      </c>
      <c r="O411" s="1">
        <f t="shared" si="85"/>
        <v>275</v>
      </c>
      <c r="P411" s="130">
        <f t="shared" si="86"/>
        <v>45536</v>
      </c>
      <c r="Q411" s="130" t="str">
        <f t="shared" si="87"/>
        <v>OK</v>
      </c>
    </row>
    <row r="412" spans="2:17">
      <c r="B412" s="24" t="str">
        <f>IF('Consolidação Preventiva'!D394="","",'Consolidação Preventiva'!D394)</f>
        <v>CA101</v>
      </c>
      <c r="C412" s="24">
        <f>'Consolidação Preventiva'!E394</f>
        <v>8000</v>
      </c>
      <c r="D412" s="128">
        <f>IF(OR(B412="",C412="50F"),NA(),'Consolidação Preventiva'!N394)</f>
        <v>45545</v>
      </c>
      <c r="E412" s="4">
        <f>IF(B412="","",'Consolidação Preventiva'!F394)</f>
        <v>19091</v>
      </c>
      <c r="F412" s="4">
        <f>IF(B412="","",'Consolidação Preventiva'!H394)</f>
        <v>19366</v>
      </c>
      <c r="G412" s="4">
        <f>IF(B412="","",'Consolidação Preventiva'!Q394)</f>
        <v>19435</v>
      </c>
      <c r="H412" s="4">
        <f t="shared" si="79"/>
        <v>344</v>
      </c>
      <c r="I412" s="1">
        <f t="shared" si="80"/>
        <v>225</v>
      </c>
      <c r="J412" s="1">
        <f t="shared" si="81"/>
        <v>275</v>
      </c>
      <c r="L412" s="130">
        <f t="shared" si="82"/>
        <v>45545</v>
      </c>
      <c r="M412" s="1">
        <f t="shared" si="83"/>
        <v>344</v>
      </c>
      <c r="N412" s="1">
        <f t="shared" si="84"/>
        <v>225</v>
      </c>
      <c r="O412" s="1">
        <f t="shared" si="85"/>
        <v>275</v>
      </c>
      <c r="P412" s="130">
        <f t="shared" si="86"/>
        <v>45536</v>
      </c>
      <c r="Q412" s="130" t="str">
        <f t="shared" si="87"/>
        <v>NOK</v>
      </c>
    </row>
    <row r="413" spans="2:17">
      <c r="B413" s="24" t="str">
        <f>IF('Consolidação Preventiva'!D395="","",'Consolidação Preventiva'!D395)</f>
        <v>CA101</v>
      </c>
      <c r="C413" s="24">
        <f>'Consolidação Preventiva'!E395</f>
        <v>250</v>
      </c>
      <c r="D413" s="128">
        <f>IF(OR(B413="",C413="50F"),NA(),'Consolidação Preventiva'!N395)</f>
        <v>45545</v>
      </c>
      <c r="E413" s="4">
        <f>IF(B413="","",'Consolidação Preventiva'!F395)</f>
        <v>19435</v>
      </c>
      <c r="F413" s="4">
        <f>IF(B413="","",'Consolidação Preventiva'!H395)</f>
        <v>19710</v>
      </c>
      <c r="G413" s="4">
        <f>IF(B413="","",'Consolidação Preventiva'!Q395)</f>
        <v>19435</v>
      </c>
      <c r="H413" s="4">
        <f t="shared" si="79"/>
        <v>0</v>
      </c>
      <c r="I413" s="1">
        <f t="shared" si="80"/>
        <v>225</v>
      </c>
      <c r="J413" s="1">
        <f t="shared" si="81"/>
        <v>275</v>
      </c>
      <c r="L413" s="130">
        <f t="shared" si="82"/>
        <v>45545</v>
      </c>
      <c r="M413" s="1">
        <f t="shared" si="83"/>
        <v>0</v>
      </c>
      <c r="N413" s="1">
        <f t="shared" si="84"/>
        <v>225</v>
      </c>
      <c r="O413" s="1">
        <f t="shared" si="85"/>
        <v>275</v>
      </c>
      <c r="P413" s="130">
        <f t="shared" si="86"/>
        <v>45536</v>
      </c>
      <c r="Q413" s="130" t="str">
        <f t="shared" si="87"/>
        <v>NOK</v>
      </c>
    </row>
    <row r="414" spans="2:17">
      <c r="B414" s="24" t="str">
        <f>IF('Consolidação Preventiva'!D396="","",'Consolidação Preventiva'!D396)</f>
        <v>CA102</v>
      </c>
      <c r="C414" s="24">
        <f>'Consolidação Preventiva'!E396</f>
        <v>8000</v>
      </c>
      <c r="D414" s="128">
        <f>IF(OR(B414="",C414="50F"),NA(),'Consolidação Preventiva'!N396)</f>
        <v>45565</v>
      </c>
      <c r="E414" s="4">
        <f>IF(B414="","",'Consolidação Preventiva'!F396)</f>
        <v>18854</v>
      </c>
      <c r="F414" s="4">
        <f>IF(B414="","",'Consolidação Preventiva'!H396)</f>
        <v>19129</v>
      </c>
      <c r="G414" s="4">
        <f>IF(B414="","",'Consolidação Preventiva'!Q396)</f>
        <v>19066</v>
      </c>
      <c r="H414" s="4">
        <f t="shared" si="79"/>
        <v>212</v>
      </c>
      <c r="I414" s="1">
        <f t="shared" si="80"/>
        <v>225</v>
      </c>
      <c r="J414" s="1">
        <f t="shared" si="81"/>
        <v>275</v>
      </c>
      <c r="L414" s="130">
        <f t="shared" si="82"/>
        <v>45565</v>
      </c>
      <c r="M414" s="1">
        <f t="shared" si="83"/>
        <v>212</v>
      </c>
      <c r="N414" s="1">
        <f t="shared" si="84"/>
        <v>225</v>
      </c>
      <c r="O414" s="1">
        <f t="shared" si="85"/>
        <v>275</v>
      </c>
      <c r="P414" s="130">
        <f t="shared" si="86"/>
        <v>45536</v>
      </c>
      <c r="Q414" s="130" t="str">
        <f t="shared" si="87"/>
        <v>NOK</v>
      </c>
    </row>
    <row r="415" spans="2:17">
      <c r="B415" s="24" t="str">
        <f>IF('Consolidação Preventiva'!D397="","",'Consolidação Preventiva'!D397)</f>
        <v>CA104</v>
      </c>
      <c r="C415" s="24">
        <f>'Consolidação Preventiva'!E397</f>
        <v>250</v>
      </c>
      <c r="D415" s="128">
        <f>IF(OR(B415="",C415="50F"),NA(),'Consolidação Preventiva'!N397)</f>
        <v>45556</v>
      </c>
      <c r="E415" s="4">
        <f>IF(B415="","",'Consolidação Preventiva'!F397)</f>
        <v>20088</v>
      </c>
      <c r="F415" s="4">
        <f>IF(B415="","",'Consolidação Preventiva'!H397)</f>
        <v>20363</v>
      </c>
      <c r="G415" s="4">
        <f>IF(B415="","",'Consolidação Preventiva'!Q397)</f>
        <v>20559</v>
      </c>
      <c r="H415" s="4">
        <f t="shared" si="79"/>
        <v>471</v>
      </c>
      <c r="I415" s="1">
        <f t="shared" si="80"/>
        <v>225</v>
      </c>
      <c r="J415" s="1">
        <f t="shared" si="81"/>
        <v>275</v>
      </c>
      <c r="L415" s="130">
        <f t="shared" si="82"/>
        <v>45556</v>
      </c>
      <c r="M415" s="1">
        <f t="shared" si="83"/>
        <v>471</v>
      </c>
      <c r="N415" s="1">
        <f t="shared" si="84"/>
        <v>225</v>
      </c>
      <c r="O415" s="1">
        <f t="shared" si="85"/>
        <v>275</v>
      </c>
      <c r="P415" s="130">
        <f t="shared" si="86"/>
        <v>45536</v>
      </c>
      <c r="Q415" s="130" t="str">
        <f t="shared" si="87"/>
        <v>NOK</v>
      </c>
    </row>
    <row r="416" spans="2:17">
      <c r="B416" s="24" t="str">
        <f>IF('Consolidação Preventiva'!D398="","",'Consolidação Preventiva'!D398)</f>
        <v>CA104</v>
      </c>
      <c r="C416" s="24">
        <f>'Consolidação Preventiva'!E398</f>
        <v>500</v>
      </c>
      <c r="D416" s="128">
        <f>IF(OR(B416="",C416="50F"),NA(),'Consolidação Preventiva'!N398)</f>
        <v>45559</v>
      </c>
      <c r="E416" s="4">
        <f>IF(B416="","",'Consolidação Preventiva'!F398)</f>
        <v>20559</v>
      </c>
      <c r="F416" s="4">
        <f>IF(B416="","",'Consolidação Preventiva'!H398)</f>
        <v>20834</v>
      </c>
      <c r="G416" s="4">
        <f>IF(B416="","",'Consolidação Preventiva'!Q398)</f>
        <v>20619</v>
      </c>
      <c r="H416" s="4">
        <f t="shared" si="79"/>
        <v>60</v>
      </c>
      <c r="I416" s="1">
        <f t="shared" si="80"/>
        <v>225</v>
      </c>
      <c r="J416" s="1">
        <f t="shared" si="81"/>
        <v>275</v>
      </c>
      <c r="L416" s="130">
        <f t="shared" si="82"/>
        <v>45559</v>
      </c>
      <c r="M416" s="1">
        <f t="shared" si="83"/>
        <v>60</v>
      </c>
      <c r="N416" s="1">
        <f t="shared" si="84"/>
        <v>225</v>
      </c>
      <c r="O416" s="1">
        <f t="shared" si="85"/>
        <v>275</v>
      </c>
      <c r="P416" s="130">
        <f t="shared" si="86"/>
        <v>45536</v>
      </c>
      <c r="Q416" s="130" t="str">
        <f t="shared" si="87"/>
        <v>NOK</v>
      </c>
    </row>
    <row r="417" spans="2:17">
      <c r="B417" s="24" t="str">
        <f>IF('Consolidação Preventiva'!D399="","",'Consolidação Preventiva'!D399)</f>
        <v>CA103</v>
      </c>
      <c r="C417" s="24">
        <f>'Consolidação Preventiva'!E399</f>
        <v>250</v>
      </c>
      <c r="D417" s="128">
        <f>IF(OR(B417="",C417="50F"),NA(),'Consolidação Preventiva'!N399)</f>
        <v>45562</v>
      </c>
      <c r="E417" s="4">
        <f>IF(B417="","",'Consolidação Preventiva'!F399)</f>
        <v>18908</v>
      </c>
      <c r="F417" s="4">
        <f>IF(B417="","",'Consolidação Preventiva'!H399)</f>
        <v>19183</v>
      </c>
      <c r="G417" s="4">
        <f>IF(B417="","",'Consolidação Preventiva'!Q399)</f>
        <v>19228</v>
      </c>
      <c r="H417" s="4">
        <f t="shared" si="79"/>
        <v>320</v>
      </c>
      <c r="I417" s="1">
        <f t="shared" si="80"/>
        <v>225</v>
      </c>
      <c r="J417" s="1">
        <f t="shared" si="81"/>
        <v>275</v>
      </c>
      <c r="L417" s="130">
        <f t="shared" si="82"/>
        <v>45562</v>
      </c>
      <c r="M417" s="1">
        <f t="shared" si="83"/>
        <v>320</v>
      </c>
      <c r="N417" s="1">
        <f t="shared" si="84"/>
        <v>225</v>
      </c>
      <c r="O417" s="1">
        <f t="shared" si="85"/>
        <v>275</v>
      </c>
      <c r="P417" s="130">
        <f t="shared" si="86"/>
        <v>45536</v>
      </c>
      <c r="Q417" s="130" t="str">
        <f t="shared" si="87"/>
        <v>NOK</v>
      </c>
    </row>
    <row r="418" spans="2:17">
      <c r="B418" s="24" t="str">
        <f>IF('Consolidação Preventiva'!D400="","",'Consolidação Preventiva'!D400)</f>
        <v>CA102</v>
      </c>
      <c r="C418" s="24">
        <f>'Consolidação Preventiva'!E400</f>
        <v>250</v>
      </c>
      <c r="D418" s="128">
        <f>IF(OR(B418="",C418="50F"),NA(),'Consolidação Preventiva'!N400)</f>
        <v>45581</v>
      </c>
      <c r="E418" s="4">
        <f>IF(B418="","",'Consolidação Preventiva'!F400)</f>
        <v>19066</v>
      </c>
      <c r="F418" s="4">
        <f>IF(B418="","",'Consolidação Preventiva'!H400)</f>
        <v>19341</v>
      </c>
      <c r="G418" s="4">
        <f>IF(B418="","",'Consolidação Preventiva'!Q400)</f>
        <v>19285</v>
      </c>
      <c r="H418" s="4">
        <f t="shared" si="79"/>
        <v>219</v>
      </c>
      <c r="I418" s="1">
        <f t="shared" si="80"/>
        <v>225</v>
      </c>
      <c r="J418" s="1">
        <f t="shared" si="81"/>
        <v>275</v>
      </c>
      <c r="L418" s="130">
        <f t="shared" si="82"/>
        <v>45581</v>
      </c>
      <c r="M418" s="1">
        <f t="shared" si="83"/>
        <v>219</v>
      </c>
      <c r="N418" s="1">
        <f t="shared" si="84"/>
        <v>225</v>
      </c>
      <c r="O418" s="1">
        <f t="shared" si="85"/>
        <v>275</v>
      </c>
      <c r="P418" s="130">
        <f t="shared" si="86"/>
        <v>45566</v>
      </c>
      <c r="Q418" s="130" t="str">
        <f t="shared" si="87"/>
        <v>NOK</v>
      </c>
    </row>
    <row r="419" spans="2:17">
      <c r="B419" s="24" t="str">
        <f>IF('Consolidação Preventiva'!D401="","",'Consolidação Preventiva'!D401)</f>
        <v>CA101</v>
      </c>
      <c r="C419" s="24">
        <f>'Consolidação Preventiva'!E401</f>
        <v>500</v>
      </c>
      <c r="D419" s="128">
        <f>IF(OR(B419="",C419="50F"),NA(),'Consolidação Preventiva'!N401)</f>
        <v>45575</v>
      </c>
      <c r="E419" s="4">
        <f>IF(B419="","",'Consolidação Preventiva'!F401)</f>
        <v>19435</v>
      </c>
      <c r="F419" s="4">
        <f>IF(B419="","",'Consolidação Preventiva'!H401)</f>
        <v>19710</v>
      </c>
      <c r="G419" s="4">
        <f>IF(B419="","",'Consolidação Preventiva'!Q401)</f>
        <v>19639</v>
      </c>
      <c r="H419" s="4">
        <f t="shared" si="79"/>
        <v>204</v>
      </c>
      <c r="I419" s="1">
        <f t="shared" si="80"/>
        <v>225</v>
      </c>
      <c r="J419" s="1">
        <f t="shared" si="81"/>
        <v>275</v>
      </c>
      <c r="L419" s="130">
        <f t="shared" si="82"/>
        <v>45575</v>
      </c>
      <c r="M419" s="1">
        <f t="shared" si="83"/>
        <v>204</v>
      </c>
      <c r="N419" s="1">
        <f t="shared" si="84"/>
        <v>225</v>
      </c>
      <c r="O419" s="1">
        <f t="shared" si="85"/>
        <v>275</v>
      </c>
      <c r="P419" s="130">
        <f t="shared" si="86"/>
        <v>45566</v>
      </c>
      <c r="Q419" s="130" t="str">
        <f t="shared" si="87"/>
        <v>NOK</v>
      </c>
    </row>
    <row r="420" spans="2:17">
      <c r="B420" s="24" t="str">
        <f>IF('Consolidação Preventiva'!D402="","",'Consolidação Preventiva'!D402)</f>
        <v>CA102</v>
      </c>
      <c r="C420" s="24">
        <f>'Consolidação Preventiva'!E402</f>
        <v>500</v>
      </c>
      <c r="D420" s="128">
        <f>IF(OR(B420="",C420="50F"),NA(),'Consolidação Preventiva'!N402)</f>
        <v>45601</v>
      </c>
      <c r="E420" s="4">
        <f>IF(B420="","",'Consolidação Preventiva'!F402)</f>
        <v>19285</v>
      </c>
      <c r="F420" s="4">
        <f>IF(B420="","",'Consolidação Preventiva'!H402)</f>
        <v>19560</v>
      </c>
      <c r="G420" s="4">
        <f>IF(B420="","",'Consolidação Preventiva'!Q402)</f>
        <v>19523</v>
      </c>
      <c r="H420" s="4">
        <f t="shared" si="79"/>
        <v>238</v>
      </c>
      <c r="I420" s="1">
        <f t="shared" si="80"/>
        <v>225</v>
      </c>
      <c r="J420" s="1">
        <f t="shared" si="81"/>
        <v>275</v>
      </c>
      <c r="L420" s="130">
        <f t="shared" si="82"/>
        <v>45601</v>
      </c>
      <c r="M420" s="1">
        <f t="shared" si="83"/>
        <v>238</v>
      </c>
      <c r="N420" s="1">
        <f t="shared" si="84"/>
        <v>225</v>
      </c>
      <c r="O420" s="1">
        <f t="shared" si="85"/>
        <v>275</v>
      </c>
      <c r="P420" s="130">
        <f t="shared" si="86"/>
        <v>45597</v>
      </c>
      <c r="Q420" s="130" t="str">
        <f t="shared" si="87"/>
        <v>OK</v>
      </c>
    </row>
    <row r="421" spans="2:17">
      <c r="B421" s="24" t="str">
        <f>IF('Consolidação Preventiva'!D403="","",'Consolidação Preventiva'!D403)</f>
        <v>CA104</v>
      </c>
      <c r="C421" s="24">
        <f>'Consolidação Preventiva'!E403</f>
        <v>250</v>
      </c>
      <c r="D421" s="128">
        <f>IF(OR(B421="",C421="50F"),NA(),'Consolidação Preventiva'!N403)</f>
        <v>45590</v>
      </c>
      <c r="E421" s="4">
        <f>IF(B421="","",'Consolidação Preventiva'!F403)</f>
        <v>20619</v>
      </c>
      <c r="F421" s="4">
        <f>IF(B421="","",'Consolidação Preventiva'!H403)</f>
        <v>20894</v>
      </c>
      <c r="G421" s="4">
        <f>IF(B421="","",'Consolidação Preventiva'!Q403)</f>
        <v>21054</v>
      </c>
      <c r="H421" s="4">
        <f t="shared" si="79"/>
        <v>435</v>
      </c>
      <c r="I421" s="1">
        <f t="shared" si="80"/>
        <v>225</v>
      </c>
      <c r="J421" s="1">
        <f t="shared" si="81"/>
        <v>275</v>
      </c>
      <c r="L421" s="130">
        <f t="shared" si="82"/>
        <v>45590</v>
      </c>
      <c r="M421" s="1">
        <f t="shared" si="83"/>
        <v>435</v>
      </c>
      <c r="N421" s="1">
        <f t="shared" si="84"/>
        <v>225</v>
      </c>
      <c r="O421" s="1">
        <f t="shared" si="85"/>
        <v>275</v>
      </c>
      <c r="P421" s="130">
        <f t="shared" si="86"/>
        <v>45566</v>
      </c>
      <c r="Q421" s="130" t="str">
        <f t="shared" si="87"/>
        <v>NOK</v>
      </c>
    </row>
    <row r="422" spans="2:17">
      <c r="B422" s="24" t="str">
        <f>IF('Consolidação Preventiva'!D404="","",'Consolidação Preventiva'!D404)</f>
        <v>CA101</v>
      </c>
      <c r="C422" s="24">
        <f>'Consolidação Preventiva'!E404</f>
        <v>250</v>
      </c>
      <c r="D422" s="128">
        <f>IF(OR(B422="",C422="50F"),NA(),'Consolidação Preventiva'!N404)</f>
        <v>45594</v>
      </c>
      <c r="E422" s="4">
        <f>IF(B422="","",'Consolidação Preventiva'!F404)</f>
        <v>19639</v>
      </c>
      <c r="F422" s="4">
        <f>IF(B422="","",'Consolidação Preventiva'!H404)</f>
        <v>19914</v>
      </c>
      <c r="G422" s="4">
        <f>IF(B422="","",'Consolidação Preventiva'!Q404)</f>
        <v>19941</v>
      </c>
      <c r="H422" s="4">
        <f t="shared" si="79"/>
        <v>302</v>
      </c>
      <c r="I422" s="1">
        <f t="shared" si="80"/>
        <v>225</v>
      </c>
      <c r="J422" s="1">
        <f t="shared" si="81"/>
        <v>275</v>
      </c>
      <c r="L422" s="130">
        <f t="shared" si="82"/>
        <v>45594</v>
      </c>
      <c r="M422" s="1">
        <f t="shared" si="83"/>
        <v>302</v>
      </c>
      <c r="N422" s="1">
        <f t="shared" si="84"/>
        <v>225</v>
      </c>
      <c r="O422" s="1">
        <f t="shared" si="85"/>
        <v>275</v>
      </c>
      <c r="P422" s="130">
        <f t="shared" si="86"/>
        <v>45566</v>
      </c>
      <c r="Q422" s="130" t="str">
        <f t="shared" si="87"/>
        <v>NOK</v>
      </c>
    </row>
    <row r="423" spans="2:17">
      <c r="B423" s="24" t="str">
        <f>IF('Consolidação Preventiva'!D405="","",'Consolidação Preventiva'!D405)</f>
        <v>CA102</v>
      </c>
      <c r="C423" s="24">
        <f>'Consolidação Preventiva'!E405</f>
        <v>250</v>
      </c>
      <c r="D423" s="128">
        <f>IF(OR(B423="",C423="50F"),NA(),'Consolidação Preventiva'!N405)</f>
        <v>45618</v>
      </c>
      <c r="E423" s="4">
        <f>IF(B423="","",'Consolidação Preventiva'!F405)</f>
        <v>19523</v>
      </c>
      <c r="F423" s="4">
        <f>IF(B423="","",'Consolidação Preventiva'!H405)</f>
        <v>19798</v>
      </c>
      <c r="G423" s="4">
        <f>IF(B423="","",'Consolidação Preventiva'!Q405)</f>
        <v>19838</v>
      </c>
      <c r="H423" s="4">
        <f t="shared" si="79"/>
        <v>315</v>
      </c>
      <c r="I423" s="1">
        <f t="shared" si="80"/>
        <v>225</v>
      </c>
      <c r="J423" s="1">
        <f t="shared" si="81"/>
        <v>275</v>
      </c>
      <c r="L423" s="130">
        <f t="shared" si="82"/>
        <v>45618</v>
      </c>
      <c r="M423" s="1">
        <f t="shared" si="83"/>
        <v>315</v>
      </c>
      <c r="N423" s="1">
        <f t="shared" si="84"/>
        <v>225</v>
      </c>
      <c r="O423" s="1">
        <f t="shared" si="85"/>
        <v>275</v>
      </c>
      <c r="P423" s="130">
        <f t="shared" si="86"/>
        <v>45597</v>
      </c>
      <c r="Q423" s="130" t="str">
        <f t="shared" si="87"/>
        <v>NOK</v>
      </c>
    </row>
    <row r="424" spans="2:17">
      <c r="B424" s="24" t="str">
        <f>IF('Consolidação Preventiva'!D406="","",'Consolidação Preventiva'!D406)</f>
        <v>CA103</v>
      </c>
      <c r="C424" s="24">
        <f>'Consolidação Preventiva'!E406</f>
        <v>8000</v>
      </c>
      <c r="D424" s="128">
        <f>IF(OR(B424="",C424="50F"),NA(),'Consolidação Preventiva'!N406)</f>
        <v>45609</v>
      </c>
      <c r="E424" s="4">
        <f>IF(B424="","",'Consolidação Preventiva'!F406)</f>
        <v>19228</v>
      </c>
      <c r="F424" s="4">
        <f>IF(B424="","",'Consolidação Preventiva'!H406)</f>
        <v>19503</v>
      </c>
      <c r="G424" s="4">
        <f>IF(B424="","",'Consolidação Preventiva'!Q406)</f>
        <v>19498</v>
      </c>
      <c r="H424" s="4">
        <f t="shared" si="79"/>
        <v>270</v>
      </c>
      <c r="I424" s="1">
        <f t="shared" si="80"/>
        <v>225</v>
      </c>
      <c r="J424" s="1">
        <f t="shared" si="81"/>
        <v>275</v>
      </c>
      <c r="L424" s="130">
        <f t="shared" si="82"/>
        <v>45609</v>
      </c>
      <c r="M424" s="1">
        <f t="shared" si="83"/>
        <v>270</v>
      </c>
      <c r="N424" s="1">
        <f t="shared" si="84"/>
        <v>225</v>
      </c>
      <c r="O424" s="1">
        <f t="shared" si="85"/>
        <v>275</v>
      </c>
      <c r="P424" s="130">
        <f t="shared" si="86"/>
        <v>45597</v>
      </c>
      <c r="Q424" s="130" t="str">
        <f t="shared" si="87"/>
        <v>OK</v>
      </c>
    </row>
    <row r="425" spans="2:17">
      <c r="B425" s="24" t="str">
        <f>IF('Consolidação Preventiva'!D407="","",'Consolidação Preventiva'!D407)</f>
        <v>CA104</v>
      </c>
      <c r="C425" s="24">
        <f>'Consolidação Preventiva'!E407</f>
        <v>1000</v>
      </c>
      <c r="D425" s="128">
        <f>IF(OR(B425="",C425="50F"),NA(),'Consolidação Preventiva'!N407)</f>
        <v>45611</v>
      </c>
      <c r="E425" s="4">
        <f>IF(B425="","",'Consolidação Preventiva'!F407)</f>
        <v>21054</v>
      </c>
      <c r="F425" s="4">
        <f>IF(B425="","",'Consolidação Preventiva'!H407)</f>
        <v>21329</v>
      </c>
      <c r="G425" s="4">
        <f>IF(B425="","",'Consolidação Preventiva'!Q407)</f>
        <v>21300</v>
      </c>
      <c r="H425" s="4">
        <f t="shared" si="79"/>
        <v>246</v>
      </c>
      <c r="I425" s="1">
        <f t="shared" si="80"/>
        <v>225</v>
      </c>
      <c r="J425" s="1">
        <f t="shared" si="81"/>
        <v>275</v>
      </c>
      <c r="L425" s="130">
        <f t="shared" si="82"/>
        <v>45611</v>
      </c>
      <c r="M425" s="1">
        <f t="shared" si="83"/>
        <v>246</v>
      </c>
      <c r="N425" s="1">
        <f t="shared" si="84"/>
        <v>225</v>
      </c>
      <c r="O425" s="1">
        <f t="shared" si="85"/>
        <v>275</v>
      </c>
      <c r="P425" s="130">
        <f t="shared" si="86"/>
        <v>45597</v>
      </c>
      <c r="Q425" s="130" t="str">
        <f t="shared" si="87"/>
        <v>OK</v>
      </c>
    </row>
    <row r="426" spans="2:17">
      <c r="B426" s="24" t="str">
        <f>IF('Consolidação Preventiva'!D408="","",'Consolidação Preventiva'!D408)</f>
        <v>CA101</v>
      </c>
      <c r="C426" s="24">
        <f>'Consolidação Preventiva'!E408</f>
        <v>1000</v>
      </c>
      <c r="D426" s="128">
        <f>IF(OR(B426="",C426="50F"),NA(),'Consolidação Preventiva'!N408)</f>
        <v>45616</v>
      </c>
      <c r="E426" s="4">
        <f>IF(B426="","",'Consolidação Preventiva'!F408)</f>
        <v>19941</v>
      </c>
      <c r="F426" s="4">
        <f>IF(B426="","",'Consolidação Preventiva'!H408)</f>
        <v>20216</v>
      </c>
      <c r="G426" s="4">
        <f>IF(B426="","",'Consolidação Preventiva'!Q408)</f>
        <v>20216</v>
      </c>
      <c r="H426" s="4">
        <f t="shared" si="79"/>
        <v>275</v>
      </c>
      <c r="I426" s="1">
        <f t="shared" si="80"/>
        <v>225</v>
      </c>
      <c r="J426" s="1">
        <f t="shared" si="81"/>
        <v>275</v>
      </c>
      <c r="L426" s="130">
        <f t="shared" si="82"/>
        <v>45616</v>
      </c>
      <c r="M426" s="1">
        <f t="shared" si="83"/>
        <v>275</v>
      </c>
      <c r="N426" s="1">
        <f t="shared" si="84"/>
        <v>225</v>
      </c>
      <c r="O426" s="1">
        <f t="shared" si="85"/>
        <v>275</v>
      </c>
      <c r="P426" s="130">
        <f t="shared" si="86"/>
        <v>45597</v>
      </c>
      <c r="Q426" s="130" t="str">
        <f t="shared" si="87"/>
        <v>OK</v>
      </c>
    </row>
    <row r="427" spans="2:17">
      <c r="B427" s="24" t="str">
        <f>IF('Consolidação Preventiva'!D409="","",'Consolidação Preventiva'!D409)</f>
        <v>CA102</v>
      </c>
      <c r="C427" s="24">
        <f>'Consolidação Preventiva'!E409</f>
        <v>1000</v>
      </c>
      <c r="D427" s="128">
        <f>IF(OR(B427="",C427="50F"),NA(),'Consolidação Preventiva'!N409)</f>
        <v>45635</v>
      </c>
      <c r="E427" s="4">
        <f>IF(B427="","",'Consolidação Preventiva'!F409)</f>
        <v>19838</v>
      </c>
      <c r="F427" s="4">
        <f>IF(B427="","",'Consolidação Preventiva'!H409)</f>
        <v>20113</v>
      </c>
      <c r="G427" s="4">
        <f>IF(B427="","",'Consolidação Preventiva'!Q409)</f>
        <v>20043</v>
      </c>
      <c r="H427" s="4">
        <f t="shared" si="79"/>
        <v>205</v>
      </c>
      <c r="I427" s="1">
        <f t="shared" si="80"/>
        <v>225</v>
      </c>
      <c r="J427" s="1">
        <f t="shared" si="81"/>
        <v>275</v>
      </c>
      <c r="L427" s="130">
        <f t="shared" si="82"/>
        <v>45635</v>
      </c>
      <c r="M427" s="1">
        <f t="shared" si="83"/>
        <v>205</v>
      </c>
      <c r="N427" s="1">
        <f t="shared" si="84"/>
        <v>225</v>
      </c>
      <c r="O427" s="1">
        <f t="shared" si="85"/>
        <v>275</v>
      </c>
      <c r="P427" s="130">
        <f t="shared" si="86"/>
        <v>45627</v>
      </c>
      <c r="Q427" s="130" t="str">
        <f t="shared" si="87"/>
        <v>NOK</v>
      </c>
    </row>
    <row r="428" spans="2:17">
      <c r="B428" s="24" t="str">
        <f>IF('Consolidação Preventiva'!D410="","",'Consolidação Preventiva'!D410)</f>
        <v>CA103</v>
      </c>
      <c r="C428" s="24">
        <f>'Consolidação Preventiva'!E410</f>
        <v>250</v>
      </c>
      <c r="D428" s="128">
        <f>IF(OR(B428="",C428="50F"),NA(),'Consolidação Preventiva'!N410)</f>
        <v>45630</v>
      </c>
      <c r="E428" s="4">
        <f>IF(B428="","",'Consolidação Preventiva'!F410)</f>
        <v>19498</v>
      </c>
      <c r="F428" s="4">
        <f>IF(B428="","",'Consolidação Preventiva'!H410)</f>
        <v>19773</v>
      </c>
      <c r="G428" s="4">
        <f>IF(B428="","",'Consolidação Preventiva'!Q410)</f>
        <v>19756</v>
      </c>
      <c r="H428" s="4">
        <f t="shared" si="79"/>
        <v>258</v>
      </c>
      <c r="I428" s="1">
        <f t="shared" si="80"/>
        <v>225</v>
      </c>
      <c r="J428" s="1">
        <f t="shared" si="81"/>
        <v>275</v>
      </c>
      <c r="L428" s="130">
        <f t="shared" si="82"/>
        <v>45630</v>
      </c>
      <c r="M428" s="1">
        <f t="shared" si="83"/>
        <v>258</v>
      </c>
      <c r="N428" s="1">
        <f t="shared" si="84"/>
        <v>225</v>
      </c>
      <c r="O428" s="1">
        <f t="shared" si="85"/>
        <v>275</v>
      </c>
      <c r="P428" s="130">
        <f t="shared" si="86"/>
        <v>45627</v>
      </c>
      <c r="Q428" s="130" t="str">
        <f t="shared" si="87"/>
        <v>OK</v>
      </c>
    </row>
    <row r="429" spans="2:17">
      <c r="B429" s="24" t="str">
        <f>IF('Consolidação Preventiva'!D411="","",'Consolidação Preventiva'!D411)</f>
        <v>CA104</v>
      </c>
      <c r="C429" s="24">
        <f>'Consolidação Preventiva'!E411</f>
        <v>250</v>
      </c>
      <c r="D429" s="128">
        <f>IF(OR(B429="",C429="50F"),NA(),'Consolidação Preventiva'!N411)</f>
        <v>45632</v>
      </c>
      <c r="E429" s="4">
        <f>IF(B429="","",'Consolidação Preventiva'!F411)</f>
        <v>21300</v>
      </c>
      <c r="F429" s="4">
        <f>IF(B429="","",'Consolidação Preventiva'!H411)</f>
        <v>21575</v>
      </c>
      <c r="G429" s="4">
        <f>IF(B429="","",'Consolidação Preventiva'!Q411)</f>
        <v>21567</v>
      </c>
      <c r="H429" s="4">
        <f t="shared" si="79"/>
        <v>267</v>
      </c>
      <c r="I429" s="1">
        <f t="shared" si="80"/>
        <v>225</v>
      </c>
      <c r="J429" s="1">
        <f t="shared" si="81"/>
        <v>275</v>
      </c>
      <c r="L429" s="130">
        <f t="shared" si="82"/>
        <v>45632</v>
      </c>
      <c r="M429" s="1">
        <f t="shared" si="83"/>
        <v>267</v>
      </c>
      <c r="N429" s="1">
        <f t="shared" si="84"/>
        <v>225</v>
      </c>
      <c r="O429" s="1">
        <f t="shared" si="85"/>
        <v>275</v>
      </c>
      <c r="P429" s="130">
        <f t="shared" si="86"/>
        <v>45627</v>
      </c>
      <c r="Q429" s="130" t="str">
        <f t="shared" si="87"/>
        <v>OK</v>
      </c>
    </row>
    <row r="430" spans="2:17">
      <c r="B430" s="24" t="str">
        <f>IF('Consolidação Preventiva'!D412="","",'Consolidação Preventiva'!D412)</f>
        <v>CA102</v>
      </c>
      <c r="C430" s="24">
        <f>'Consolidação Preventiva'!E412</f>
        <v>250</v>
      </c>
      <c r="D430" s="128">
        <f>IF(OR(B430="",C430="50F"),NA(),'Consolidação Preventiva'!N412)</f>
        <v>45664</v>
      </c>
      <c r="E430" s="4">
        <f>IF(B430="","",'Consolidação Preventiva'!F412)</f>
        <v>20043</v>
      </c>
      <c r="F430" s="4">
        <f>IF(B430="","",'Consolidação Preventiva'!H412)</f>
        <v>20318</v>
      </c>
      <c r="G430" s="4">
        <f>IF(B430="","",'Consolidação Preventiva'!Q412)</f>
        <v>20292</v>
      </c>
      <c r="H430" s="4">
        <f t="shared" si="79"/>
        <v>249</v>
      </c>
      <c r="I430" s="1">
        <f t="shared" si="80"/>
        <v>225</v>
      </c>
      <c r="J430" s="1">
        <f t="shared" si="81"/>
        <v>275</v>
      </c>
      <c r="L430" s="130" t="e">
        <f t="shared" si="82"/>
        <v>#N/A</v>
      </c>
      <c r="M430" s="1">
        <f t="shared" si="83"/>
        <v>249</v>
      </c>
      <c r="N430" s="1">
        <f t="shared" si="84"/>
        <v>225</v>
      </c>
      <c r="O430" s="1">
        <f t="shared" si="85"/>
        <v>275</v>
      </c>
      <c r="P430" s="130" t="str">
        <f t="shared" si="86"/>
        <v/>
      </c>
      <c r="Q430" s="130" t="str">
        <f t="shared" si="87"/>
        <v/>
      </c>
    </row>
    <row r="431" spans="2:17">
      <c r="B431" s="24" t="str">
        <f>IF('Consolidação Preventiva'!D413="","",'Consolidação Preventiva'!D413)</f>
        <v>CA101</v>
      </c>
      <c r="C431" s="24">
        <f>'Consolidação Preventiva'!E413</f>
        <v>250</v>
      </c>
      <c r="D431" s="128">
        <f>IF(OR(B431="",C431="50F"),NA(),'Consolidação Preventiva'!N413)</f>
        <v>45638</v>
      </c>
      <c r="E431" s="4">
        <f>IF(B431="","",'Consolidação Preventiva'!F413)</f>
        <v>20216</v>
      </c>
      <c r="F431" s="4">
        <f>IF(B431="","",'Consolidação Preventiva'!H413)</f>
        <v>20491</v>
      </c>
      <c r="G431" s="4">
        <f>IF(B431="","",'Consolidação Preventiva'!Q413)</f>
        <v>20539</v>
      </c>
      <c r="H431" s="4">
        <f t="shared" si="79"/>
        <v>323</v>
      </c>
      <c r="I431" s="1">
        <f t="shared" si="80"/>
        <v>225</v>
      </c>
      <c r="J431" s="1">
        <f t="shared" si="81"/>
        <v>275</v>
      </c>
      <c r="L431" s="130">
        <f t="shared" si="82"/>
        <v>45638</v>
      </c>
      <c r="M431" s="1">
        <f t="shared" si="83"/>
        <v>323</v>
      </c>
      <c r="N431" s="1">
        <f t="shared" si="84"/>
        <v>225</v>
      </c>
      <c r="O431" s="1">
        <f t="shared" si="85"/>
        <v>275</v>
      </c>
      <c r="P431" s="130">
        <f t="shared" si="86"/>
        <v>45627</v>
      </c>
      <c r="Q431" s="130" t="str">
        <f t="shared" si="87"/>
        <v>NOK</v>
      </c>
    </row>
    <row r="432" spans="2:17">
      <c r="B432" s="24" t="str">
        <f>IF('Consolidação Preventiva'!D414="","",'Consolidação Preventiva'!D414)</f>
        <v>CA103</v>
      </c>
      <c r="C432" s="24">
        <f>'Consolidação Preventiva'!E414</f>
        <v>500</v>
      </c>
      <c r="D432" s="128">
        <f>IF(OR(B432="",C432="50F"),NA(),'Consolidação Preventiva'!N414)</f>
        <v>45651</v>
      </c>
      <c r="E432" s="4">
        <f>IF(B432="","",'Consolidação Preventiva'!F414)</f>
        <v>19756</v>
      </c>
      <c r="F432" s="4">
        <f>IF(B432="","",'Consolidação Preventiva'!H414)</f>
        <v>20031</v>
      </c>
      <c r="G432" s="4">
        <f>IF(B432="","",'Consolidação Preventiva'!Q414)</f>
        <v>20051</v>
      </c>
      <c r="H432" s="4">
        <f t="shared" si="79"/>
        <v>295</v>
      </c>
      <c r="I432" s="1">
        <f t="shared" si="80"/>
        <v>225</v>
      </c>
      <c r="J432" s="1">
        <f t="shared" si="81"/>
        <v>275</v>
      </c>
      <c r="L432" s="130">
        <f t="shared" si="82"/>
        <v>45651</v>
      </c>
      <c r="M432" s="1">
        <f t="shared" si="83"/>
        <v>295</v>
      </c>
      <c r="N432" s="1">
        <f t="shared" si="84"/>
        <v>225</v>
      </c>
      <c r="O432" s="1">
        <f t="shared" si="85"/>
        <v>275</v>
      </c>
      <c r="P432" s="130">
        <f t="shared" si="86"/>
        <v>45627</v>
      </c>
      <c r="Q432" s="130" t="str">
        <f t="shared" si="87"/>
        <v>NOK</v>
      </c>
    </row>
    <row r="433" spans="2:17">
      <c r="B433" s="24" t="str">
        <f>IF('Consolidação Preventiva'!D415="","",'Consolidação Preventiva'!D415)</f>
        <v>CA101</v>
      </c>
      <c r="C433" s="24">
        <f>'Consolidação Preventiva'!E415</f>
        <v>500</v>
      </c>
      <c r="D433" s="128">
        <f>IF(OR(B433="",C433="50F"),NA(),'Consolidação Preventiva'!N415)</f>
        <v>45657</v>
      </c>
      <c r="E433" s="4">
        <f>IF(B433="","",'Consolidação Preventiva'!F415)</f>
        <v>20539</v>
      </c>
      <c r="F433" s="4">
        <f>IF(B433="","",'Consolidação Preventiva'!H415)</f>
        <v>20814</v>
      </c>
      <c r="G433" s="4">
        <f>IF(B433="","",'Consolidação Preventiva'!Q415)</f>
        <v>20744</v>
      </c>
      <c r="H433" s="4">
        <f t="shared" si="79"/>
        <v>205</v>
      </c>
      <c r="I433" s="1">
        <f t="shared" si="80"/>
        <v>225</v>
      </c>
      <c r="J433" s="1">
        <f t="shared" si="81"/>
        <v>275</v>
      </c>
      <c r="L433" s="130">
        <f t="shared" si="82"/>
        <v>45657</v>
      </c>
      <c r="M433" s="1">
        <f t="shared" si="83"/>
        <v>205</v>
      </c>
      <c r="N433" s="1">
        <f t="shared" si="84"/>
        <v>225</v>
      </c>
      <c r="O433" s="1">
        <f t="shared" si="85"/>
        <v>275</v>
      </c>
      <c r="P433" s="130">
        <f t="shared" si="86"/>
        <v>45627</v>
      </c>
      <c r="Q433" s="130" t="str">
        <f t="shared" si="87"/>
        <v>NOK</v>
      </c>
    </row>
    <row r="434" spans="2:17">
      <c r="B434" s="24" t="str">
        <f>IF('Consolidação Preventiva'!D416="","",'Consolidação Preventiva'!D416)</f>
        <v>CA104</v>
      </c>
      <c r="C434" s="24">
        <f>'Consolidação Preventiva'!E416</f>
        <v>500</v>
      </c>
      <c r="D434" s="128">
        <f>IF(OR(B434="",C434="50F"),NA(),'Consolidação Preventiva'!N416)</f>
        <v>45660</v>
      </c>
      <c r="E434" s="4">
        <f>IF(B434="","",'Consolidação Preventiva'!F416)</f>
        <v>21567</v>
      </c>
      <c r="F434" s="4">
        <f>IF(B434="","",'Consolidação Preventiva'!H416)</f>
        <v>21842</v>
      </c>
      <c r="G434" s="4">
        <f>IF(B434="","",'Consolidação Preventiva'!Q416)</f>
        <v>21928</v>
      </c>
      <c r="H434" s="4">
        <f t="shared" si="79"/>
        <v>361</v>
      </c>
      <c r="I434" s="1">
        <f t="shared" si="80"/>
        <v>225</v>
      </c>
      <c r="J434" s="1">
        <f t="shared" si="81"/>
        <v>275</v>
      </c>
      <c r="L434" s="130" t="e">
        <f t="shared" si="82"/>
        <v>#N/A</v>
      </c>
      <c r="M434" s="1">
        <f t="shared" si="83"/>
        <v>361</v>
      </c>
      <c r="N434" s="1">
        <f t="shared" si="84"/>
        <v>225</v>
      </c>
      <c r="O434" s="1">
        <f t="shared" si="85"/>
        <v>275</v>
      </c>
      <c r="P434" s="130" t="str">
        <f t="shared" si="86"/>
        <v/>
      </c>
      <c r="Q434" s="130" t="str">
        <f t="shared" si="87"/>
        <v/>
      </c>
    </row>
    <row r="435" spans="2:17">
      <c r="B435" s="24" t="str">
        <f>IF('Consolidação Preventiva'!D417="","",'Consolidação Preventiva'!D417)</f>
        <v>CA104</v>
      </c>
      <c r="C435" s="24">
        <f>'Consolidação Preventiva'!E417</f>
        <v>250</v>
      </c>
      <c r="D435" s="128">
        <f>IF(OR(B435="",C435="50F"),NA(),'Consolidação Preventiva'!N417)</f>
        <v>45660</v>
      </c>
      <c r="E435" s="4">
        <f>IF(B435="","",'Consolidação Preventiva'!F417)</f>
        <v>21928</v>
      </c>
      <c r="F435" s="4">
        <f>IF(B435="","",'Consolidação Preventiva'!H417)</f>
        <v>22203</v>
      </c>
      <c r="G435" s="4">
        <f>IF(B435="","",'Consolidação Preventiva'!Q417)</f>
        <v>20994</v>
      </c>
      <c r="H435" s="4">
        <f t="shared" si="79"/>
        <v>-934</v>
      </c>
      <c r="I435" s="1">
        <f t="shared" si="80"/>
        <v>225</v>
      </c>
      <c r="J435" s="1">
        <f t="shared" si="81"/>
        <v>275</v>
      </c>
      <c r="L435" s="130" t="e">
        <f t="shared" si="82"/>
        <v>#N/A</v>
      </c>
      <c r="M435" s="1">
        <f t="shared" si="83"/>
        <v>-934</v>
      </c>
      <c r="N435" s="1">
        <f t="shared" si="84"/>
        <v>225</v>
      </c>
      <c r="O435" s="1">
        <f t="shared" si="85"/>
        <v>275</v>
      </c>
      <c r="P435" s="130" t="str">
        <f t="shared" si="86"/>
        <v/>
      </c>
      <c r="Q435" s="130" t="str">
        <f t="shared" si="87"/>
        <v/>
      </c>
    </row>
    <row r="436" spans="2:17">
      <c r="B436" s="24" t="str">
        <f>IF('Consolidação Preventiva'!D418="","",'Consolidação Preventiva'!D418)</f>
        <v>CA104</v>
      </c>
      <c r="C436" s="24">
        <f>'Consolidação Preventiva'!E418</f>
        <v>2000</v>
      </c>
      <c r="D436" s="128">
        <f>IF(OR(B436="",C436="50F"),NA(),'Consolidação Preventiva'!N418)</f>
        <v>45660</v>
      </c>
      <c r="E436" s="4">
        <f>IF(B436="","",'Consolidação Preventiva'!F418)</f>
        <v>20994</v>
      </c>
      <c r="F436" s="4">
        <f>IF(B436="","",'Consolidação Preventiva'!H418)</f>
        <v>21269</v>
      </c>
      <c r="G436" s="4">
        <f>IF(B436="","",'Consolidação Preventiva'!Q418)</f>
        <v>21244</v>
      </c>
      <c r="H436" s="4">
        <f t="shared" si="79"/>
        <v>250</v>
      </c>
      <c r="I436" s="1">
        <f t="shared" si="80"/>
        <v>225</v>
      </c>
      <c r="J436" s="1">
        <f t="shared" si="81"/>
        <v>275</v>
      </c>
      <c r="L436" s="130" t="e">
        <f t="shared" si="82"/>
        <v>#N/A</v>
      </c>
      <c r="M436" s="1">
        <f t="shared" si="83"/>
        <v>250</v>
      </c>
      <c r="N436" s="1">
        <f t="shared" si="84"/>
        <v>225</v>
      </c>
      <c r="O436" s="1">
        <f t="shared" si="85"/>
        <v>275</v>
      </c>
      <c r="P436" s="130" t="str">
        <f t="shared" si="86"/>
        <v/>
      </c>
      <c r="Q436" s="130" t="str">
        <f t="shared" si="87"/>
        <v/>
      </c>
    </row>
    <row r="437" spans="2:17">
      <c r="B437" s="24" t="str">
        <f>IF('Consolidação Preventiva'!D419="","",'Consolidação Preventiva'!D419)</f>
        <v>CA104</v>
      </c>
      <c r="C437" s="24">
        <f>'Consolidação Preventiva'!E419</f>
        <v>250</v>
      </c>
      <c r="D437" s="128">
        <f>IF(OR(B437="",C437="50F"),NA(),'Consolidação Preventiva'!N419)</f>
        <v>45660</v>
      </c>
      <c r="E437" s="4">
        <f>IF(B437="","",'Consolidação Preventiva'!F419)</f>
        <v>21244</v>
      </c>
      <c r="F437" s="4">
        <f>IF(B437="","",'Consolidação Preventiva'!H419)</f>
        <v>21519</v>
      </c>
      <c r="G437" s="4">
        <f>IF(B437="","",'Consolidação Preventiva'!Q419)</f>
        <v>22067</v>
      </c>
      <c r="H437" s="4">
        <f t="shared" si="79"/>
        <v>823</v>
      </c>
      <c r="I437" s="1">
        <f t="shared" si="80"/>
        <v>225</v>
      </c>
      <c r="J437" s="1">
        <f t="shared" si="81"/>
        <v>275</v>
      </c>
      <c r="L437" s="130" t="e">
        <f t="shared" si="82"/>
        <v>#N/A</v>
      </c>
      <c r="M437" s="1">
        <f t="shared" si="83"/>
        <v>823</v>
      </c>
      <c r="N437" s="1">
        <f t="shared" si="84"/>
        <v>225</v>
      </c>
      <c r="O437" s="1">
        <f t="shared" si="85"/>
        <v>275</v>
      </c>
      <c r="P437" s="130" t="str">
        <f t="shared" si="86"/>
        <v/>
      </c>
      <c r="Q437" s="130" t="str">
        <f t="shared" si="87"/>
        <v/>
      </c>
    </row>
    <row r="438" spans="2:17">
      <c r="B438" s="24" t="str">
        <f>IF('Consolidação Preventiva'!D420="","",'Consolidação Preventiva'!D420)</f>
        <v>CA104</v>
      </c>
      <c r="C438" s="24">
        <f>'Consolidação Preventiva'!E420</f>
        <v>500</v>
      </c>
      <c r="D438" s="128">
        <f>IF(OR(B438="",C438="50F"),NA(),'Consolidação Preventiva'!N420)</f>
        <v>45660</v>
      </c>
      <c r="E438" s="4">
        <f>IF(B438="","",'Consolidação Preventiva'!F420)</f>
        <v>22067</v>
      </c>
      <c r="F438" s="4">
        <f>IF(B438="","",'Consolidação Preventiva'!H420)</f>
        <v>22342</v>
      </c>
      <c r="G438" s="4">
        <f>IF(B438="","",'Consolidação Preventiva'!Q420)</f>
        <v>22329</v>
      </c>
      <c r="H438" s="4">
        <f t="shared" si="79"/>
        <v>262</v>
      </c>
      <c r="I438" s="1">
        <f t="shared" si="80"/>
        <v>225</v>
      </c>
      <c r="J438" s="1">
        <f t="shared" si="81"/>
        <v>275</v>
      </c>
      <c r="L438" s="130" t="e">
        <f t="shared" si="82"/>
        <v>#N/A</v>
      </c>
      <c r="M438" s="1">
        <f t="shared" si="83"/>
        <v>262</v>
      </c>
      <c r="N438" s="1">
        <f t="shared" si="84"/>
        <v>225</v>
      </c>
      <c r="O438" s="1">
        <f t="shared" si="85"/>
        <v>275</v>
      </c>
      <c r="P438" s="130" t="str">
        <f t="shared" si="86"/>
        <v/>
      </c>
      <c r="Q438" s="130" t="str">
        <f t="shared" si="87"/>
        <v/>
      </c>
    </row>
    <row r="439" spans="2:17">
      <c r="B439" s="24" t="str">
        <f>IF('Consolidação Preventiva'!D421="","",'Consolidação Preventiva'!D421)</f>
        <v>CA103</v>
      </c>
      <c r="C439" s="24">
        <f>'Consolidação Preventiva'!E421</f>
        <v>250</v>
      </c>
      <c r="D439" s="128">
        <f>IF(OR(B439="",C439="50F"),NA(),'Consolidação Preventiva'!N421)</f>
        <v>44139</v>
      </c>
      <c r="E439" s="4">
        <f>IF(B439="","",'Consolidação Preventiva'!F421)</f>
        <v>20051</v>
      </c>
      <c r="F439" s="4">
        <f>IF(B439="","",'Consolidação Preventiva'!H421)</f>
        <v>20326</v>
      </c>
      <c r="G439" s="4">
        <f>IF(B439="","",'Consolidação Preventiva'!Q421)</f>
        <v>230</v>
      </c>
      <c r="H439" s="4">
        <f t="shared" si="79"/>
        <v>-19821</v>
      </c>
      <c r="I439" s="1">
        <f t="shared" si="80"/>
        <v>225</v>
      </c>
      <c r="J439" s="1">
        <f t="shared" si="81"/>
        <v>275</v>
      </c>
      <c r="L439" s="130" t="e">
        <f t="shared" si="82"/>
        <v>#N/A</v>
      </c>
      <c r="M439" s="1">
        <f t="shared" si="83"/>
        <v>-19821</v>
      </c>
      <c r="N439" s="1">
        <f t="shared" si="84"/>
        <v>225</v>
      </c>
      <c r="O439" s="1">
        <f t="shared" si="85"/>
        <v>275</v>
      </c>
      <c r="P439" s="130" t="str">
        <f t="shared" si="86"/>
        <v/>
      </c>
      <c r="Q439" s="130" t="str">
        <f t="shared" si="87"/>
        <v/>
      </c>
    </row>
    <row r="440" spans="2:17">
      <c r="B440" s="24" t="str">
        <f>IF('Consolidação Preventiva'!D422="","",'Consolidação Preventiva'!D422)</f>
        <v>CA102</v>
      </c>
      <c r="C440" s="24">
        <f>'Consolidação Preventiva'!E422</f>
        <v>500</v>
      </c>
      <c r="D440" s="128">
        <f>IF(OR(B440="",C440="50F"),NA(),'Consolidação Preventiva'!N422)</f>
        <v>45664</v>
      </c>
      <c r="E440" s="4">
        <f>IF(B440="","",'Consolidação Preventiva'!F422)</f>
        <v>20292</v>
      </c>
      <c r="F440" s="4">
        <f>IF(B440="","",'Consolidação Preventiva'!H422)</f>
        <v>20567</v>
      </c>
      <c r="G440" s="4">
        <f>IF(B440="","",'Consolidação Preventiva'!Q422)</f>
        <v>20566</v>
      </c>
      <c r="H440" s="4">
        <f t="shared" si="79"/>
        <v>274</v>
      </c>
      <c r="I440" s="1">
        <f t="shared" si="80"/>
        <v>225</v>
      </c>
      <c r="J440" s="1">
        <f t="shared" si="81"/>
        <v>275</v>
      </c>
      <c r="L440" s="130" t="e">
        <f t="shared" si="82"/>
        <v>#N/A</v>
      </c>
      <c r="M440" s="1">
        <f t="shared" si="83"/>
        <v>274</v>
      </c>
      <c r="N440" s="1">
        <f t="shared" si="84"/>
        <v>225</v>
      </c>
      <c r="O440" s="1">
        <f t="shared" si="85"/>
        <v>275</v>
      </c>
      <c r="P440" s="130" t="str">
        <f t="shared" si="86"/>
        <v/>
      </c>
      <c r="Q440" s="130" t="str">
        <f t="shared" si="87"/>
        <v/>
      </c>
    </row>
    <row r="441" spans="2:17">
      <c r="B441" s="24" t="str">
        <f>IF('Consolidação Preventiva'!D423="","",'Consolidação Preventiva'!D423)</f>
        <v>CA103</v>
      </c>
      <c r="C441" s="24">
        <f>'Consolidação Preventiva'!E423</f>
        <v>1000</v>
      </c>
      <c r="D441" s="128">
        <f>IF(OR(B441="",C441="50F"),NA(),'Consolidação Preventiva'!N423)</f>
        <v>45673</v>
      </c>
      <c r="E441" s="4">
        <f>IF(B441="","",'Consolidação Preventiva'!F423)</f>
        <v>230</v>
      </c>
      <c r="F441" s="4">
        <f>IF(B441="","",'Consolidação Preventiva'!H423)</f>
        <v>505</v>
      </c>
      <c r="G441" s="4">
        <f>IF(B441="","",'Consolidação Preventiva'!Q423)</f>
        <v>20337</v>
      </c>
      <c r="H441" s="4">
        <f t="shared" si="79"/>
        <v>20107</v>
      </c>
      <c r="I441" s="1">
        <f t="shared" si="80"/>
        <v>225</v>
      </c>
      <c r="J441" s="1">
        <f t="shared" si="81"/>
        <v>275</v>
      </c>
      <c r="L441" s="130" t="e">
        <f t="shared" si="82"/>
        <v>#N/A</v>
      </c>
      <c r="M441" s="1">
        <f t="shared" si="83"/>
        <v>20107</v>
      </c>
      <c r="N441" s="1">
        <f t="shared" si="84"/>
        <v>225</v>
      </c>
      <c r="O441" s="1">
        <f t="shared" si="85"/>
        <v>275</v>
      </c>
      <c r="P441" s="130" t="str">
        <f t="shared" si="86"/>
        <v/>
      </c>
      <c r="Q441" s="130" t="str">
        <f t="shared" si="87"/>
        <v/>
      </c>
    </row>
    <row r="442" spans="2:17">
      <c r="B442" s="24" t="str">
        <f>IF('Consolidação Preventiva'!D424="","",'Consolidação Preventiva'!D424)</f>
        <v>CA101</v>
      </c>
      <c r="C442" s="24">
        <f>'Consolidação Preventiva'!E424</f>
        <v>250</v>
      </c>
      <c r="D442" s="128">
        <f>IF(OR(B442="",C442="50F"),NA(),'Consolidação Preventiva'!N424)</f>
        <v>45674</v>
      </c>
      <c r="E442" s="4">
        <f>IF(B442="","",'Consolidação Preventiva'!F424)</f>
        <v>20744</v>
      </c>
      <c r="F442" s="4">
        <f>IF(B442="","",'Consolidação Preventiva'!H424)</f>
        <v>21019</v>
      </c>
      <c r="G442" s="4">
        <f>IF(B442="","",'Consolidação Preventiva'!Q424)</f>
        <v>21065</v>
      </c>
      <c r="H442" s="4">
        <f t="shared" si="79"/>
        <v>321</v>
      </c>
      <c r="I442" s="1">
        <f t="shared" si="80"/>
        <v>225</v>
      </c>
      <c r="J442" s="1">
        <f t="shared" si="81"/>
        <v>275</v>
      </c>
      <c r="L442" s="130" t="e">
        <f t="shared" si="82"/>
        <v>#N/A</v>
      </c>
      <c r="M442" s="1">
        <f t="shared" si="83"/>
        <v>321</v>
      </c>
      <c r="N442" s="1">
        <f t="shared" si="84"/>
        <v>225</v>
      </c>
      <c r="O442" s="1">
        <f t="shared" si="85"/>
        <v>275</v>
      </c>
      <c r="P442" s="130" t="str">
        <f t="shared" si="86"/>
        <v/>
      </c>
      <c r="Q442" s="130" t="str">
        <f t="shared" si="87"/>
        <v/>
      </c>
    </row>
    <row r="443" spans="2:17">
      <c r="B443" s="24" t="e">
        <f>IF('Consolidação Preventiva'!#REF!="","",'Consolidação Preventiva'!#REF!)</f>
        <v>#REF!</v>
      </c>
      <c r="C443" s="24" t="e">
        <f>'Consolidação Preventiva'!#REF!</f>
        <v>#REF!</v>
      </c>
      <c r="D443" s="128" t="e">
        <f>IF(OR(B443="",C443="50F"),NA(),'Consolidação Preventiva'!#REF!)</f>
        <v>#REF!</v>
      </c>
      <c r="E443" s="4" t="e">
        <f>IF(B443="","",'Consolidação Preventiva'!#REF!)</f>
        <v>#REF!</v>
      </c>
      <c r="F443" s="4" t="e">
        <f>IF(B443="","",'Consolidação Preventiva'!#REF!)</f>
        <v>#REF!</v>
      </c>
      <c r="G443" s="4" t="e">
        <f>IF(B443="","",'Consolidação Preventiva'!#REF!)</f>
        <v>#REF!</v>
      </c>
      <c r="H443" s="4" t="e">
        <f t="shared" si="79"/>
        <v>#REF!</v>
      </c>
      <c r="I443" s="1" t="e">
        <f t="shared" si="80"/>
        <v>#REF!</v>
      </c>
      <c r="J443" s="1" t="e">
        <f t="shared" si="81"/>
        <v>#REF!</v>
      </c>
      <c r="L443" s="130" t="e">
        <f t="shared" si="82"/>
        <v>#REF!</v>
      </c>
      <c r="M443" s="1" t="e">
        <f t="shared" si="83"/>
        <v>#N/A</v>
      </c>
      <c r="N443" s="1" t="e">
        <f t="shared" si="84"/>
        <v>#N/A</v>
      </c>
      <c r="O443" s="1" t="e">
        <f t="shared" si="85"/>
        <v>#N/A</v>
      </c>
      <c r="P443" s="130" t="str">
        <f t="shared" si="86"/>
        <v/>
      </c>
      <c r="Q443" s="130" t="str">
        <f t="shared" si="87"/>
        <v/>
      </c>
    </row>
    <row r="444" spans="2:17">
      <c r="B444" s="24" t="str">
        <f>IF('Consolidação Preventiva'!D425="","",'Consolidação Preventiva'!D425)</f>
        <v>CA103</v>
      </c>
      <c r="C444" s="24">
        <f>'Consolidação Preventiva'!E425</f>
        <v>250</v>
      </c>
      <c r="D444" s="128">
        <f>IF(OR(B444="",C444="50F"),NA(),'Consolidação Preventiva'!N425)</f>
        <v>45692</v>
      </c>
      <c r="E444" s="4">
        <f>IF(B444="","",'Consolidação Preventiva'!F425)</f>
        <v>20337</v>
      </c>
      <c r="F444" s="4">
        <f>IF(B444="","",'Consolidação Preventiva'!H425)</f>
        <v>20612</v>
      </c>
      <c r="G444" s="4">
        <f>IF(B444="","",'Consolidação Preventiva'!Q425)</f>
        <v>20570</v>
      </c>
      <c r="H444" s="4">
        <f t="shared" si="79"/>
        <v>233</v>
      </c>
      <c r="I444" s="1">
        <f t="shared" si="80"/>
        <v>225</v>
      </c>
      <c r="J444" s="1">
        <f t="shared" si="81"/>
        <v>275</v>
      </c>
      <c r="L444" s="130" t="e">
        <f t="shared" si="82"/>
        <v>#N/A</v>
      </c>
      <c r="M444" s="1">
        <f t="shared" si="83"/>
        <v>233</v>
      </c>
      <c r="N444" s="1">
        <f t="shared" si="84"/>
        <v>225</v>
      </c>
      <c r="O444" s="1">
        <f t="shared" si="85"/>
        <v>275</v>
      </c>
      <c r="P444" s="130" t="str">
        <f t="shared" si="86"/>
        <v/>
      </c>
      <c r="Q444" s="130" t="str">
        <f t="shared" si="87"/>
        <v/>
      </c>
    </row>
    <row r="445" spans="2:17">
      <c r="B445" s="24" t="str">
        <f>IF('Consolidação Preventiva'!D426="","",'Consolidação Preventiva'!D426)</f>
        <v>CA101</v>
      </c>
      <c r="C445" s="24">
        <f>'Consolidação Preventiva'!E426</f>
        <v>2000</v>
      </c>
      <c r="D445" s="128">
        <f>IF(OR(B445="",C445="50F"),NA(),'Consolidação Preventiva'!N426)</f>
        <v>45701</v>
      </c>
      <c r="E445" s="4">
        <f>IF(B445="","",'Consolidação Preventiva'!F426)</f>
        <v>21065</v>
      </c>
      <c r="F445" s="4">
        <f>IF(B445="","",'Consolidação Preventiva'!H426)</f>
        <v>21340</v>
      </c>
      <c r="G445" s="4">
        <f>IF(B445="","",'Consolidação Preventiva'!Q426)</f>
        <v>21371</v>
      </c>
      <c r="H445" s="4">
        <f t="shared" si="79"/>
        <v>306</v>
      </c>
      <c r="I445" s="1">
        <f t="shared" si="80"/>
        <v>225</v>
      </c>
      <c r="J445" s="1">
        <f t="shared" si="81"/>
        <v>275</v>
      </c>
      <c r="L445" s="130" t="e">
        <f t="shared" si="82"/>
        <v>#N/A</v>
      </c>
      <c r="M445" s="1">
        <f t="shared" si="83"/>
        <v>306</v>
      </c>
      <c r="N445" s="1">
        <f t="shared" si="84"/>
        <v>225</v>
      </c>
      <c r="O445" s="1">
        <f t="shared" si="85"/>
        <v>275</v>
      </c>
      <c r="P445" s="130" t="str">
        <f t="shared" si="86"/>
        <v/>
      </c>
      <c r="Q445" s="130" t="str">
        <f t="shared" si="87"/>
        <v/>
      </c>
    </row>
    <row r="446" spans="2:17">
      <c r="B446" s="24" t="str">
        <f>IF('Consolidação Preventiva'!D427="","",'Consolidação Preventiva'!D427)</f>
        <v>CA103</v>
      </c>
      <c r="C446" s="24">
        <f>'Consolidação Preventiva'!E427</f>
        <v>500</v>
      </c>
      <c r="D446" s="128">
        <f>IF(OR(B446="",C446="50F"),NA(),'Consolidação Preventiva'!N427)</f>
        <v>45721</v>
      </c>
      <c r="E446" s="4">
        <f>IF(B446="","",'Consolidação Preventiva'!F427)</f>
        <v>20570</v>
      </c>
      <c r="F446" s="4">
        <f>IF(B446="","",'Consolidação Preventiva'!H427)</f>
        <v>20845</v>
      </c>
      <c r="G446" s="4">
        <f>IF(B446="","",'Consolidação Preventiva'!Q427)</f>
        <v>20902</v>
      </c>
      <c r="H446" s="4">
        <f t="shared" si="79"/>
        <v>332</v>
      </c>
      <c r="I446" s="1">
        <f t="shared" si="80"/>
        <v>225</v>
      </c>
      <c r="J446" s="1">
        <f t="shared" si="81"/>
        <v>275</v>
      </c>
      <c r="L446" s="130" t="e">
        <f t="shared" si="82"/>
        <v>#N/A</v>
      </c>
      <c r="M446" s="1">
        <f t="shared" si="83"/>
        <v>332</v>
      </c>
      <c r="N446" s="1">
        <f t="shared" si="84"/>
        <v>225</v>
      </c>
      <c r="O446" s="1">
        <f t="shared" si="85"/>
        <v>275</v>
      </c>
      <c r="P446" s="130" t="str">
        <f t="shared" si="86"/>
        <v/>
      </c>
      <c r="Q446" s="130" t="str">
        <f t="shared" si="87"/>
        <v/>
      </c>
    </row>
    <row r="447" spans="2:17">
      <c r="B447" s="24" t="str">
        <f>IF('Consolidação Preventiva'!D428="","",'Consolidação Preventiva'!D428)</f>
        <v>CA101</v>
      </c>
      <c r="C447" s="24">
        <f>'Consolidação Preventiva'!E428</f>
        <v>250</v>
      </c>
      <c r="D447" s="128">
        <f>IF(OR(B447="",C447="50F"),NA(),'Consolidação Preventiva'!N428)</f>
        <v>45723</v>
      </c>
      <c r="E447" s="4">
        <f>IF(B447="","",'Consolidação Preventiva'!F428)</f>
        <v>21371</v>
      </c>
      <c r="F447" s="4">
        <f>IF(B447="","",'Consolidação Preventiva'!H428)</f>
        <v>21646</v>
      </c>
      <c r="G447" s="4">
        <f>IF(B447="","",'Consolidação Preventiva'!Q428)</f>
        <v>21725</v>
      </c>
      <c r="H447" s="4">
        <f t="shared" si="79"/>
        <v>354</v>
      </c>
      <c r="I447" s="1">
        <f t="shared" si="80"/>
        <v>225</v>
      </c>
      <c r="J447" s="1">
        <f t="shared" si="81"/>
        <v>275</v>
      </c>
      <c r="L447" s="130" t="e">
        <f t="shared" si="82"/>
        <v>#N/A</v>
      </c>
      <c r="M447" s="1">
        <f t="shared" si="83"/>
        <v>354</v>
      </c>
      <c r="N447" s="1">
        <f t="shared" si="84"/>
        <v>225</v>
      </c>
      <c r="O447" s="1">
        <f t="shared" si="85"/>
        <v>275</v>
      </c>
      <c r="P447" s="130" t="str">
        <f t="shared" si="86"/>
        <v/>
      </c>
      <c r="Q447" s="130" t="str">
        <f t="shared" si="87"/>
        <v/>
      </c>
    </row>
    <row r="448" spans="2:17">
      <c r="B448" s="24" t="str">
        <f>IF('Consolidação Preventiva'!D429="","",'Consolidação Preventiva'!D429)</f>
        <v>CA101</v>
      </c>
      <c r="C448" s="24">
        <f>'Consolidação Preventiva'!E429</f>
        <v>500</v>
      </c>
      <c r="D448" s="128">
        <f>IF(OR(B448="",C448="50F"),NA(),'Consolidação Preventiva'!N429)</f>
        <v>45724</v>
      </c>
      <c r="E448" s="4">
        <f>IF(B448="","",'Consolidação Preventiva'!F429)</f>
        <v>21725</v>
      </c>
      <c r="F448" s="4">
        <f>IF(B448="","",'Consolidação Preventiva'!H429)</f>
        <v>22000</v>
      </c>
      <c r="G448" s="4">
        <f>IF(B448="","",'Consolidação Preventiva'!Q429)</f>
        <v>21963</v>
      </c>
      <c r="H448" s="4">
        <f t="shared" si="79"/>
        <v>238</v>
      </c>
      <c r="I448" s="1">
        <f t="shared" si="80"/>
        <v>225</v>
      </c>
      <c r="J448" s="1">
        <f t="shared" si="81"/>
        <v>275</v>
      </c>
      <c r="L448" s="130" t="e">
        <f t="shared" si="82"/>
        <v>#N/A</v>
      </c>
      <c r="M448" s="1">
        <f t="shared" si="83"/>
        <v>238</v>
      </c>
      <c r="N448" s="1">
        <f t="shared" si="84"/>
        <v>225</v>
      </c>
      <c r="O448" s="1">
        <f t="shared" si="85"/>
        <v>275</v>
      </c>
      <c r="P448" s="130" t="str">
        <f t="shared" si="86"/>
        <v/>
      </c>
      <c r="Q448" s="130" t="str">
        <f t="shared" si="87"/>
        <v/>
      </c>
    </row>
    <row r="449" spans="2:17">
      <c r="B449" s="24" t="str">
        <f>IF('Consolidação Preventiva'!D430="","",'Consolidação Preventiva'!D430)</f>
        <v>CA103</v>
      </c>
      <c r="C449" s="24">
        <f>'Consolidação Preventiva'!E430</f>
        <v>250</v>
      </c>
      <c r="D449" s="128">
        <f>IF(OR(B449="",C449="50F"),NA(),'Consolidação Preventiva'!N430)</f>
        <v>45735</v>
      </c>
      <c r="E449" s="4">
        <f>IF(B449="","",'Consolidação Preventiva'!F430)</f>
        <v>20902</v>
      </c>
      <c r="F449" s="4">
        <f>IF(B449="","",'Consolidação Preventiva'!H430)</f>
        <v>21177</v>
      </c>
      <c r="G449" s="4">
        <f>IF(B449="","",'Consolidação Preventiva'!Q430)</f>
        <v>21268</v>
      </c>
      <c r="H449" s="4">
        <f t="shared" si="79"/>
        <v>366</v>
      </c>
      <c r="I449" s="1">
        <f t="shared" si="80"/>
        <v>225</v>
      </c>
      <c r="J449" s="1">
        <f t="shared" si="81"/>
        <v>275</v>
      </c>
      <c r="L449" s="130" t="e">
        <f t="shared" si="82"/>
        <v>#N/A</v>
      </c>
      <c r="M449" s="1">
        <f t="shared" si="83"/>
        <v>366</v>
      </c>
      <c r="N449" s="1">
        <f t="shared" si="84"/>
        <v>225</v>
      </c>
      <c r="O449" s="1">
        <f t="shared" si="85"/>
        <v>275</v>
      </c>
      <c r="P449" s="130" t="str">
        <f t="shared" si="86"/>
        <v/>
      </c>
      <c r="Q449" s="130" t="str">
        <f t="shared" si="87"/>
        <v/>
      </c>
    </row>
    <row r="450" spans="2:17">
      <c r="B450" s="24" t="str">
        <f>IF('Consolidação Preventiva'!D431="","",'Consolidação Preventiva'!D431)</f>
        <v>CA101</v>
      </c>
      <c r="C450" s="24">
        <f>'Consolidação Preventiva'!E431</f>
        <v>250</v>
      </c>
      <c r="D450" s="128" t="e">
        <f>IF(OR(B450="",C450="50F"),NA(),'Consolidação Preventiva'!#REF!)</f>
        <v>#REF!</v>
      </c>
      <c r="E450" s="4">
        <f>IF(B450="","",'Consolidação Preventiva'!F431)</f>
        <v>21963</v>
      </c>
      <c r="F450" s="4">
        <f>IF(B450="","",'Consolidação Preventiva'!H431)</f>
        <v>22238</v>
      </c>
      <c r="G450" s="4">
        <f>IF(B450="","",'Consolidação Preventiva'!Q431)</f>
        <v>22222</v>
      </c>
      <c r="H450" s="4">
        <f t="shared" si="79"/>
        <v>259</v>
      </c>
      <c r="I450" s="1">
        <f t="shared" si="80"/>
        <v>225</v>
      </c>
      <c r="J450" s="1">
        <f t="shared" si="81"/>
        <v>275</v>
      </c>
      <c r="L450" s="130" t="e">
        <f t="shared" si="82"/>
        <v>#REF!</v>
      </c>
      <c r="M450" s="1" t="e">
        <f t="shared" si="83"/>
        <v>#N/A</v>
      </c>
      <c r="N450" s="1" t="e">
        <f t="shared" si="84"/>
        <v>#N/A</v>
      </c>
      <c r="O450" s="1" t="e">
        <f t="shared" si="85"/>
        <v>#N/A</v>
      </c>
      <c r="P450" s="130" t="str">
        <f t="shared" si="86"/>
        <v/>
      </c>
      <c r="Q450" s="130" t="str">
        <f t="shared" si="87"/>
        <v/>
      </c>
    </row>
    <row r="451" spans="2:17">
      <c r="B451" s="24" t="str">
        <f>IF('Consolidação Preventiva'!D432="","",'Consolidação Preventiva'!D432)</f>
        <v>CA103</v>
      </c>
      <c r="C451" s="24">
        <f>'Consolidação Preventiva'!E432</f>
        <v>2000</v>
      </c>
      <c r="D451" s="128">
        <f>IF(OR(B451="",C451="50F"),NA(),'Consolidação Preventiva'!N432)</f>
        <v>45765.5</v>
      </c>
      <c r="E451" s="4">
        <f>IF(B451="","",'Consolidação Preventiva'!F432)</f>
        <v>21268</v>
      </c>
      <c r="F451" s="4">
        <f>IF(B451="","",'Consolidação Preventiva'!H432)</f>
        <v>21543</v>
      </c>
      <c r="G451" s="4">
        <f>IF(B451="","",'Consolidação Preventiva'!Q432)</f>
        <v>21620</v>
      </c>
      <c r="H451" s="4">
        <f t="shared" si="79"/>
        <v>352</v>
      </c>
      <c r="I451" s="1">
        <f t="shared" si="80"/>
        <v>225</v>
      </c>
      <c r="J451" s="1">
        <f t="shared" si="81"/>
        <v>275</v>
      </c>
      <c r="L451" s="130" t="e">
        <f t="shared" si="82"/>
        <v>#N/A</v>
      </c>
      <c r="M451" s="1">
        <f t="shared" si="83"/>
        <v>352</v>
      </c>
      <c r="N451" s="1">
        <f t="shared" si="84"/>
        <v>225</v>
      </c>
      <c r="O451" s="1">
        <f t="shared" si="85"/>
        <v>275</v>
      </c>
      <c r="P451" s="130" t="str">
        <f t="shared" si="86"/>
        <v/>
      </c>
      <c r="Q451" s="130" t="str">
        <f t="shared" si="87"/>
        <v/>
      </c>
    </row>
    <row r="452" spans="2:17">
      <c r="B452" s="24" t="str">
        <f>IF('Consolidação Preventiva'!D433="","",'Consolidação Preventiva'!D433)</f>
        <v>CA101</v>
      </c>
      <c r="C452" s="24">
        <f>'Consolidação Preventiva'!E433</f>
        <v>1000</v>
      </c>
      <c r="D452" s="128">
        <f>IF(OR(B452="",C452="50F"),NA(),'Consolidação Preventiva'!N433)</f>
        <v>45782.701388888891</v>
      </c>
      <c r="E452" s="4">
        <f>IF(B452="","",'Consolidação Preventiva'!F433)</f>
        <v>22222</v>
      </c>
      <c r="F452" s="4">
        <f>IF(B452="","",'Consolidação Preventiva'!H433)</f>
        <v>22497</v>
      </c>
      <c r="G452" s="4">
        <f>IF(B452="","",'Consolidação Preventiva'!Q433)</f>
        <v>22638</v>
      </c>
      <c r="H452" s="4">
        <f t="shared" si="79"/>
        <v>416</v>
      </c>
      <c r="I452" s="1">
        <f t="shared" si="80"/>
        <v>225</v>
      </c>
      <c r="J452" s="1">
        <f t="shared" si="81"/>
        <v>275</v>
      </c>
      <c r="L452" s="130" t="e">
        <f t="shared" si="82"/>
        <v>#N/A</v>
      </c>
      <c r="M452" s="1">
        <f t="shared" si="83"/>
        <v>416</v>
      </c>
      <c r="N452" s="1">
        <f t="shared" si="84"/>
        <v>225</v>
      </c>
      <c r="O452" s="1">
        <f t="shared" si="85"/>
        <v>275</v>
      </c>
      <c r="P452" s="130" t="str">
        <f t="shared" si="86"/>
        <v/>
      </c>
      <c r="Q452" s="130" t="str">
        <f t="shared" si="87"/>
        <v/>
      </c>
    </row>
    <row r="453" spans="2:17">
      <c r="B453" s="24" t="str">
        <f>IF('Consolidação Preventiva'!D434="","",'Consolidação Preventiva'!D434)</f>
        <v>CA104</v>
      </c>
      <c r="C453" s="24">
        <f>'Consolidação Preventiva'!E434</f>
        <v>250</v>
      </c>
      <c r="D453" s="128">
        <f>IF(OR(B453="",C453="50F"),NA(),'Consolidação Preventiva'!N434)</f>
        <v>45788.897916666669</v>
      </c>
      <c r="E453" s="4">
        <f>IF(B453="","",'Consolidação Preventiva'!F434)</f>
        <v>22329</v>
      </c>
      <c r="F453" s="4">
        <f>IF(B453="","",'Consolidação Preventiva'!H434)</f>
        <v>22604</v>
      </c>
      <c r="G453" s="4">
        <f>IF(B453="","",'Consolidação Preventiva'!Q434)</f>
        <v>22604</v>
      </c>
      <c r="H453" s="4">
        <f t="shared" si="79"/>
        <v>275</v>
      </c>
      <c r="I453" s="1">
        <f t="shared" si="80"/>
        <v>225</v>
      </c>
      <c r="J453" s="1">
        <f t="shared" si="81"/>
        <v>275</v>
      </c>
      <c r="L453" s="130" t="e">
        <f t="shared" si="82"/>
        <v>#N/A</v>
      </c>
      <c r="M453" s="1">
        <f t="shared" si="83"/>
        <v>275</v>
      </c>
      <c r="N453" s="1">
        <f t="shared" si="84"/>
        <v>225</v>
      </c>
      <c r="O453" s="1">
        <f t="shared" si="85"/>
        <v>275</v>
      </c>
      <c r="P453" s="130" t="str">
        <f t="shared" si="86"/>
        <v/>
      </c>
      <c r="Q453" s="130" t="str">
        <f t="shared" si="87"/>
        <v/>
      </c>
    </row>
    <row r="454" spans="2:17">
      <c r="B454" s="24" t="str">
        <f>IF('Consolidação Preventiva'!D435="","",'Consolidação Preventiva'!D435)</f>
        <v>CA102</v>
      </c>
      <c r="C454" s="24">
        <f>'Consolidação Preventiva'!E435</f>
        <v>250</v>
      </c>
      <c r="D454" s="128">
        <f>IF(OR(B454="",C454="50F"),NA(),'Consolidação Preventiva'!N435)</f>
        <v>45791.395833333336</v>
      </c>
      <c r="E454" s="4">
        <f>IF(B454="","",'Consolidação Preventiva'!F435)</f>
        <v>20566</v>
      </c>
      <c r="F454" s="4">
        <f>IF(B454="","",'Consolidação Preventiva'!H435)</f>
        <v>20841</v>
      </c>
      <c r="G454" s="4">
        <f>IF(B454="","",'Consolidação Preventiva'!Q435)</f>
        <v>20942</v>
      </c>
      <c r="H454" s="4">
        <f t="shared" si="79"/>
        <v>376</v>
      </c>
      <c r="I454" s="1">
        <f t="shared" si="80"/>
        <v>225</v>
      </c>
      <c r="J454" s="1">
        <f t="shared" si="81"/>
        <v>275</v>
      </c>
      <c r="L454" s="130" t="e">
        <f t="shared" si="82"/>
        <v>#N/A</v>
      </c>
      <c r="M454" s="1">
        <f t="shared" si="83"/>
        <v>376</v>
      </c>
      <c r="N454" s="1">
        <f t="shared" si="84"/>
        <v>225</v>
      </c>
      <c r="O454" s="1">
        <f t="shared" si="85"/>
        <v>275</v>
      </c>
      <c r="P454" s="130" t="str">
        <f t="shared" si="86"/>
        <v/>
      </c>
      <c r="Q454" s="130" t="str">
        <f t="shared" si="87"/>
        <v/>
      </c>
    </row>
    <row r="455" spans="2:17">
      <c r="B455" s="24" t="str">
        <f>IF('Consolidação Preventiva'!D436="","",'Consolidação Preventiva'!D436)</f>
        <v>CA103</v>
      </c>
      <c r="C455" s="24">
        <f>'Consolidação Preventiva'!E436</f>
        <v>250</v>
      </c>
      <c r="D455" s="128">
        <f>IF(OR(B455="",C455="50F"),NA(),'Consolidação Preventiva'!N436)</f>
        <v>45797.333333333336</v>
      </c>
      <c r="E455" s="4">
        <f>IF(B455="","",'Consolidação Preventiva'!F436)</f>
        <v>21620</v>
      </c>
      <c r="F455" s="4">
        <f>IF(B455="","",'Consolidação Preventiva'!H436)</f>
        <v>21895</v>
      </c>
      <c r="G455" s="4">
        <f>IF(B455="","",'Consolidação Preventiva'!Q436)</f>
        <v>21918</v>
      </c>
      <c r="H455" s="4">
        <f t="shared" si="79"/>
        <v>298</v>
      </c>
      <c r="I455" s="1">
        <f t="shared" si="80"/>
        <v>225</v>
      </c>
      <c r="J455" s="1">
        <f t="shared" si="81"/>
        <v>275</v>
      </c>
      <c r="L455" s="130" t="e">
        <f t="shared" si="82"/>
        <v>#N/A</v>
      </c>
      <c r="M455" s="1">
        <f t="shared" si="83"/>
        <v>298</v>
      </c>
      <c r="N455" s="1">
        <f t="shared" si="84"/>
        <v>225</v>
      </c>
      <c r="O455" s="1">
        <f t="shared" si="85"/>
        <v>275</v>
      </c>
      <c r="P455" s="130" t="str">
        <f t="shared" si="86"/>
        <v/>
      </c>
      <c r="Q455" s="130" t="str">
        <f t="shared" si="87"/>
        <v/>
      </c>
    </row>
    <row r="456" spans="2:17">
      <c r="B456" s="24" t="str">
        <f>IF('Consolidação Preventiva'!D437="","",'Consolidação Preventiva'!D437)</f>
        <v>CA102</v>
      </c>
      <c r="C456" s="24">
        <f>'Consolidação Preventiva'!E437</f>
        <v>2000</v>
      </c>
      <c r="D456" s="128">
        <f>IF(OR(B456="",C456="50F"),NA(),'Consolidação Preventiva'!N437)</f>
        <v>45822.868055555555</v>
      </c>
      <c r="E456" s="4">
        <f>IF(B456="","",'Consolidação Preventiva'!F437)</f>
        <v>20942</v>
      </c>
      <c r="F456" s="4">
        <f>IF(B456="","",'Consolidação Preventiva'!H437)</f>
        <v>21217</v>
      </c>
      <c r="G456" s="4">
        <f>IF(B456="","",'Consolidação Preventiva'!Q437)</f>
        <v>21455</v>
      </c>
      <c r="H456" s="4">
        <f t="shared" si="79"/>
        <v>513</v>
      </c>
      <c r="I456" s="1">
        <f t="shared" si="80"/>
        <v>225</v>
      </c>
      <c r="J456" s="1">
        <f t="shared" si="81"/>
        <v>275</v>
      </c>
      <c r="L456" s="130" t="e">
        <f t="shared" si="82"/>
        <v>#N/A</v>
      </c>
      <c r="M456" s="1">
        <f t="shared" si="83"/>
        <v>513</v>
      </c>
      <c r="N456" s="1">
        <f t="shared" si="84"/>
        <v>225</v>
      </c>
      <c r="O456" s="1">
        <f t="shared" si="85"/>
        <v>275</v>
      </c>
      <c r="P456" s="130" t="str">
        <f t="shared" si="86"/>
        <v/>
      </c>
      <c r="Q456" s="130" t="str">
        <f t="shared" si="87"/>
        <v/>
      </c>
    </row>
    <row r="457" spans="2:17">
      <c r="B457" s="24" t="str">
        <f>IF('Consolidação Preventiva'!D438="","",'Consolidação Preventiva'!D438)</f>
        <v>CA104</v>
      </c>
      <c r="C457" s="24">
        <f>'Consolidação Preventiva'!E438</f>
        <v>1000</v>
      </c>
      <c r="D457" s="128">
        <f>IF(OR(B457="",C457="50F"),NA(),'Consolidação Preventiva'!N438)</f>
        <v>45828.611111111109</v>
      </c>
      <c r="E457" s="4">
        <f>IF(B457="","",'Consolidação Preventiva'!F438)</f>
        <v>22604</v>
      </c>
      <c r="F457" s="4">
        <f>IF(B457="","",'Consolidação Preventiva'!H438)</f>
        <v>22879</v>
      </c>
      <c r="G457" s="4">
        <f>IF(B457="","",'Consolidação Preventiva'!Q438)</f>
        <v>22781</v>
      </c>
      <c r="H457" s="4">
        <f t="shared" si="79"/>
        <v>177</v>
      </c>
      <c r="I457" s="1">
        <f t="shared" si="80"/>
        <v>225</v>
      </c>
      <c r="J457" s="1">
        <f t="shared" si="81"/>
        <v>275</v>
      </c>
      <c r="L457" s="130" t="e">
        <f t="shared" si="82"/>
        <v>#N/A</v>
      </c>
      <c r="M457" s="1">
        <f t="shared" si="83"/>
        <v>177</v>
      </c>
      <c r="N457" s="1">
        <f t="shared" si="84"/>
        <v>225</v>
      </c>
      <c r="O457" s="1">
        <f t="shared" si="85"/>
        <v>275</v>
      </c>
      <c r="P457" s="130" t="str">
        <f t="shared" si="86"/>
        <v/>
      </c>
      <c r="Q457" s="130" t="str">
        <f t="shared" si="87"/>
        <v/>
      </c>
    </row>
    <row r="458" spans="2:17">
      <c r="B458" s="24" t="str">
        <f>IF('Consolidação Preventiva'!D439="","",'Consolidação Preventiva'!D439)</f>
        <v>CA101</v>
      </c>
      <c r="C458" s="24">
        <f>'Consolidação Preventiva'!E439</f>
        <v>250</v>
      </c>
      <c r="D458" s="128">
        <f>IF(OR(B458="",C458="50F"),NA(),'Consolidação Preventiva'!N439)</f>
        <v>45802.958333333336</v>
      </c>
      <c r="E458" s="4">
        <f>IF(B458="","",'Consolidação Preventiva'!F439)</f>
        <v>22638</v>
      </c>
      <c r="F458" s="4">
        <f>IF(B458="","",'Consolidação Preventiva'!H439)</f>
        <v>22913</v>
      </c>
      <c r="G458" s="4">
        <f>IF(B458="","",'Consolidação Preventiva'!Q439)</f>
        <v>22898</v>
      </c>
      <c r="H458" s="4">
        <f t="shared" si="79"/>
        <v>260</v>
      </c>
      <c r="I458" s="1">
        <f t="shared" si="80"/>
        <v>225</v>
      </c>
      <c r="J458" s="1">
        <f t="shared" si="81"/>
        <v>275</v>
      </c>
      <c r="L458" s="130" t="e">
        <f t="shared" si="82"/>
        <v>#N/A</v>
      </c>
      <c r="M458" s="1">
        <f t="shared" si="83"/>
        <v>260</v>
      </c>
      <c r="N458" s="1">
        <f t="shared" si="84"/>
        <v>225</v>
      </c>
      <c r="O458" s="1">
        <f t="shared" si="85"/>
        <v>275</v>
      </c>
      <c r="P458" s="130" t="str">
        <f t="shared" si="86"/>
        <v/>
      </c>
      <c r="Q458" s="130" t="str">
        <f t="shared" si="87"/>
        <v/>
      </c>
    </row>
    <row r="459" spans="2:17">
      <c r="B459" s="24" t="str">
        <f>IF('Consolidação Preventiva'!D440="","",'Consolidação Preventiva'!D440)</f>
        <v>CA102</v>
      </c>
      <c r="C459" s="24">
        <f>'Consolidação Preventiva'!E440</f>
        <v>250</v>
      </c>
      <c r="D459" s="128">
        <f>IF(OR(B459="",C459="50F"),NA(),'Consolidação Preventiva'!N440)</f>
        <v>45804.152777777781</v>
      </c>
      <c r="E459" s="4">
        <f>IF(B459="","",'Consolidação Preventiva'!F440)</f>
        <v>21455</v>
      </c>
      <c r="F459" s="4">
        <f>IF(B459="","",'Consolidação Preventiva'!H440)</f>
        <v>21730</v>
      </c>
      <c r="G459" s="4">
        <f>IF(B459="","",'Consolidação Preventiva'!Q440)</f>
        <v>21166</v>
      </c>
      <c r="H459" s="4">
        <f t="shared" si="79"/>
        <v>-289</v>
      </c>
      <c r="I459" s="1">
        <f t="shared" si="80"/>
        <v>225</v>
      </c>
      <c r="J459" s="1">
        <f t="shared" si="81"/>
        <v>275</v>
      </c>
      <c r="L459" s="130" t="e">
        <f t="shared" si="82"/>
        <v>#N/A</v>
      </c>
      <c r="M459" s="1">
        <f t="shared" si="83"/>
        <v>-289</v>
      </c>
      <c r="N459" s="1">
        <f t="shared" si="84"/>
        <v>225</v>
      </c>
      <c r="O459" s="1">
        <f t="shared" si="85"/>
        <v>275</v>
      </c>
      <c r="P459" s="130" t="str">
        <f t="shared" si="86"/>
        <v/>
      </c>
      <c r="Q459" s="130" t="str">
        <f t="shared" si="87"/>
        <v/>
      </c>
    </row>
    <row r="460" spans="2:17">
      <c r="B460" s="24" t="str">
        <f>IF('Consolidação Preventiva'!D441="","",'Consolidação Preventiva'!D441)</f>
        <v>CA101</v>
      </c>
      <c r="C460" s="24">
        <f>'Consolidação Preventiva'!E441</f>
        <v>500</v>
      </c>
      <c r="D460" s="128">
        <f>IF(OR(B460="",C460="50F"),NA(),'Consolidação Preventiva'!N441)</f>
        <v>45823.208333333336</v>
      </c>
      <c r="E460" s="4">
        <f>IF(B460="","",'Consolidação Preventiva'!F441)</f>
        <v>22898</v>
      </c>
      <c r="F460" s="4">
        <f>IF(B460="","",'Consolidação Preventiva'!H441)</f>
        <v>23173</v>
      </c>
      <c r="G460" s="4">
        <f>IF(B460="","",'Consolidação Preventiva'!Q441)</f>
        <v>23225</v>
      </c>
      <c r="H460" s="4">
        <f t="shared" si="79"/>
        <v>327</v>
      </c>
      <c r="I460" s="1">
        <f t="shared" si="80"/>
        <v>225</v>
      </c>
      <c r="J460" s="1">
        <f t="shared" si="81"/>
        <v>275</v>
      </c>
      <c r="L460" s="130" t="e">
        <f t="shared" si="82"/>
        <v>#N/A</v>
      </c>
      <c r="M460" s="1">
        <f t="shared" si="83"/>
        <v>327</v>
      </c>
      <c r="N460" s="1">
        <f t="shared" si="84"/>
        <v>225</v>
      </c>
      <c r="O460" s="1">
        <f t="shared" si="85"/>
        <v>275</v>
      </c>
      <c r="P460" s="130" t="str">
        <f t="shared" si="86"/>
        <v/>
      </c>
      <c r="Q460" s="130" t="str">
        <f t="shared" si="87"/>
        <v/>
      </c>
    </row>
    <row r="461" spans="2:17">
      <c r="B461" s="24" t="str">
        <f>IF('Consolidação Preventiva'!D442="","",'Consolidação Preventiva'!D442)</f>
        <v>CA103</v>
      </c>
      <c r="C461" s="24">
        <f>'Consolidação Preventiva'!E442</f>
        <v>500</v>
      </c>
      <c r="D461" s="128">
        <f>IF(OR(B461="",C461="50F"),NA(),'Consolidação Preventiva'!N442)</f>
        <v>45829.727083333331</v>
      </c>
      <c r="E461" s="4">
        <f>IF(B461="","",'Consolidação Preventiva'!F442)</f>
        <v>21918</v>
      </c>
      <c r="F461" s="4">
        <f>IF(B461="","",'Consolidação Preventiva'!H442)</f>
        <v>22193</v>
      </c>
      <c r="G461" s="4">
        <f>IF(B461="","",'Consolidação Preventiva'!Q442)</f>
        <v>22199</v>
      </c>
      <c r="H461" s="4">
        <f t="shared" si="79"/>
        <v>281</v>
      </c>
      <c r="I461" s="1">
        <f t="shared" si="80"/>
        <v>225</v>
      </c>
      <c r="J461" s="1">
        <f t="shared" si="81"/>
        <v>275</v>
      </c>
      <c r="L461" s="130" t="e">
        <f t="shared" si="82"/>
        <v>#N/A</v>
      </c>
      <c r="M461" s="1">
        <f t="shared" si="83"/>
        <v>281</v>
      </c>
      <c r="N461" s="1">
        <f t="shared" si="84"/>
        <v>225</v>
      </c>
      <c r="O461" s="1">
        <f t="shared" si="85"/>
        <v>275</v>
      </c>
      <c r="P461" s="130" t="str">
        <f t="shared" si="86"/>
        <v/>
      </c>
      <c r="Q461" s="130" t="str">
        <f t="shared" si="87"/>
        <v/>
      </c>
    </row>
    <row r="462" spans="2:17">
      <c r="B462" s="24" t="str">
        <f>IF('Consolidação Preventiva'!D443="","",'Consolidação Preventiva'!D443)</f>
        <v>CA102</v>
      </c>
      <c r="C462" s="24">
        <f>'Consolidação Preventiva'!E443</f>
        <v>500</v>
      </c>
      <c r="D462" s="128">
        <f>IF(OR(B462="",C462="50F"),NA(),'Consolidação Preventiva'!N443)</f>
        <v>45837.972222222219</v>
      </c>
      <c r="E462" s="4">
        <f>IF(B462="","",'Consolidação Preventiva'!F443)</f>
        <v>21166</v>
      </c>
      <c r="F462" s="4">
        <f>IF(B462="","",'Consolidação Preventiva'!H443)</f>
        <v>21441</v>
      </c>
      <c r="G462" s="4">
        <f>IF(B462="","",'Consolidação Preventiva'!Q443)</f>
        <v>21697</v>
      </c>
      <c r="H462" s="4">
        <f t="shared" ref="H462:H525" si="88">IF(OR(B462="",C462="50F"),NA(),G462-E462)</f>
        <v>531</v>
      </c>
      <c r="I462" s="1">
        <f t="shared" ref="I462:I525" si="89">IF(OR(B462="",C462="50F"),NA(),225)</f>
        <v>225</v>
      </c>
      <c r="J462" s="1">
        <f t="shared" ref="J462:J525" si="90">IF(OR(B462="",C462="50F"),NA(),275)</f>
        <v>275</v>
      </c>
      <c r="L462" s="130" t="e">
        <f t="shared" ref="L462:L525" si="91">IF(AND(D462&gt;=$C$9,D462&lt;=$C$10),D462,NA())</f>
        <v>#N/A</v>
      </c>
      <c r="M462" s="1">
        <f t="shared" ref="M462:M525" si="92">IF(ISERR(L462),NA(),H462)</f>
        <v>531</v>
      </c>
      <c r="N462" s="1">
        <f t="shared" ref="N462:N525" si="93">IF(ISERR(L462),NA(),I462)</f>
        <v>225</v>
      </c>
      <c r="O462" s="1">
        <f t="shared" ref="O462:O525" si="94">IF(ISERR(L462),NA(),J462)</f>
        <v>275</v>
      </c>
      <c r="P462" s="130" t="str">
        <f t="shared" ref="P462:P525" si="95">IF(ISERROR(L462),"",DATE(YEAR(L462),MONTH(L462),1))</f>
        <v/>
      </c>
      <c r="Q462" s="130" t="str">
        <f t="shared" ref="Q462:Q525" si="96">IF(P462="","",IF(AND(M462&gt;=N462,M462&lt;=O462),"OK","NOK"))</f>
        <v/>
      </c>
    </row>
    <row r="463" spans="2:17">
      <c r="B463" s="24" t="str">
        <f>IF('Consolidação Preventiva'!D444="","",'Consolidação Preventiva'!D444)</f>
        <v>CA101</v>
      </c>
      <c r="C463" s="24">
        <f>'Consolidação Preventiva'!E444</f>
        <v>250</v>
      </c>
      <c r="D463" s="128">
        <f>IF(OR(B463="",C463="50F"),NA(),'Consolidação Preventiva'!N444)</f>
        <v>45840.34375</v>
      </c>
      <c r="E463" s="4">
        <f>IF(B463="","",'Consolidação Preventiva'!F444)</f>
        <v>23225</v>
      </c>
      <c r="F463" s="4">
        <f>IF(B463="","",'Consolidação Preventiva'!H444)</f>
        <v>23500</v>
      </c>
      <c r="G463" s="4">
        <f>IF(B463="","",'Consolidação Preventiva'!Q444)</f>
        <v>23492</v>
      </c>
      <c r="H463" s="4">
        <f t="shared" si="88"/>
        <v>267</v>
      </c>
      <c r="I463" s="1">
        <f t="shared" si="89"/>
        <v>225</v>
      </c>
      <c r="J463" s="1">
        <f t="shared" si="90"/>
        <v>275</v>
      </c>
      <c r="L463" s="130" t="e">
        <f t="shared" si="91"/>
        <v>#N/A</v>
      </c>
      <c r="M463" s="1">
        <f t="shared" si="92"/>
        <v>267</v>
      </c>
      <c r="N463" s="1">
        <f t="shared" si="93"/>
        <v>225</v>
      </c>
      <c r="O463" s="1">
        <f t="shared" si="94"/>
        <v>275</v>
      </c>
      <c r="P463" s="130" t="str">
        <f t="shared" si="95"/>
        <v/>
      </c>
      <c r="Q463" s="130" t="str">
        <f t="shared" si="96"/>
        <v/>
      </c>
    </row>
    <row r="464" spans="2:17">
      <c r="B464" s="24" t="str">
        <f>IF('Consolidação Preventiva'!D445="","",'Consolidação Preventiva'!D445)</f>
        <v>CA103</v>
      </c>
      <c r="C464" s="24">
        <f>'Consolidação Preventiva'!E445</f>
        <v>250</v>
      </c>
      <c r="D464" s="128">
        <f>IF(OR(B464="",C464="50F"),NA(),'Consolidação Preventiva'!N445)</f>
        <v>45863.333333333336</v>
      </c>
      <c r="E464" s="4">
        <f>IF(B464="","",'Consolidação Preventiva'!F445)</f>
        <v>22199</v>
      </c>
      <c r="F464" s="4">
        <f>IF(B464="","",'Consolidação Preventiva'!H445)</f>
        <v>22474</v>
      </c>
      <c r="G464" s="4">
        <f>IF(B464="","",'Consolidação Preventiva'!Q445)</f>
        <v>22482</v>
      </c>
      <c r="H464" s="4">
        <f t="shared" si="88"/>
        <v>283</v>
      </c>
      <c r="I464" s="1">
        <f t="shared" si="89"/>
        <v>225</v>
      </c>
      <c r="J464" s="1">
        <f t="shared" si="90"/>
        <v>275</v>
      </c>
      <c r="L464" s="130" t="e">
        <f t="shared" si="91"/>
        <v>#N/A</v>
      </c>
      <c r="M464" s="1">
        <f t="shared" si="92"/>
        <v>283</v>
      </c>
      <c r="N464" s="1">
        <f t="shared" si="93"/>
        <v>225</v>
      </c>
      <c r="O464" s="1">
        <f t="shared" si="94"/>
        <v>275</v>
      </c>
      <c r="P464" s="130" t="str">
        <f t="shared" si="95"/>
        <v/>
      </c>
      <c r="Q464" s="130" t="str">
        <f t="shared" si="96"/>
        <v/>
      </c>
    </row>
    <row r="465" spans="2:17">
      <c r="B465" s="24" t="str">
        <f>IF('Consolidação Preventiva'!D446="","",'Consolidação Preventiva'!D446)</f>
        <v>CA102</v>
      </c>
      <c r="C465" s="24">
        <f>'Consolidação Preventiva'!E446</f>
        <v>250</v>
      </c>
      <c r="D465" s="128">
        <f>IF(OR(B465="",C465="50F"),NA(),'Consolidação Preventiva'!N446)</f>
        <v>45855.688888888886</v>
      </c>
      <c r="E465" s="4">
        <f>IF(B465="","",'Consolidação Preventiva'!F446)</f>
        <v>21697</v>
      </c>
      <c r="F465" s="4">
        <f>IF(B465="","",'Consolidação Preventiva'!H446)</f>
        <v>21972</v>
      </c>
      <c r="G465" s="4">
        <f>IF(B465="","",'Consolidação Preventiva'!Q446)</f>
        <v>21958</v>
      </c>
      <c r="H465" s="4">
        <f t="shared" si="88"/>
        <v>261</v>
      </c>
      <c r="I465" s="1">
        <f t="shared" si="89"/>
        <v>225</v>
      </c>
      <c r="J465" s="1">
        <f t="shared" si="90"/>
        <v>275</v>
      </c>
      <c r="L465" s="130" t="e">
        <f t="shared" si="91"/>
        <v>#N/A</v>
      </c>
      <c r="M465" s="1">
        <f t="shared" si="92"/>
        <v>261</v>
      </c>
      <c r="N465" s="1">
        <f t="shared" si="93"/>
        <v>225</v>
      </c>
      <c r="O465" s="1">
        <f t="shared" si="94"/>
        <v>275</v>
      </c>
      <c r="P465" s="130" t="str">
        <f t="shared" si="95"/>
        <v/>
      </c>
      <c r="Q465" s="130" t="str">
        <f t="shared" si="96"/>
        <v/>
      </c>
    </row>
    <row r="466" spans="2:17">
      <c r="B466" s="24" t="str">
        <f>IF('Consolidação Preventiva'!D447="","",'Consolidação Preventiva'!D447)</f>
        <v>CA101</v>
      </c>
      <c r="C466" s="24">
        <f>'Consolidação Preventiva'!E447</f>
        <v>12000</v>
      </c>
      <c r="D466" s="128">
        <f>IF(OR(B466="",C466="50F"),NA(),'Consolidação Preventiva'!N447)</f>
        <v>45859.885416666664</v>
      </c>
      <c r="E466" s="4">
        <f>IF(B466="","",'Consolidação Preventiva'!F447)</f>
        <v>23492</v>
      </c>
      <c r="F466" s="4">
        <f>IF(B466="","",'Consolidação Preventiva'!H447)</f>
        <v>23767</v>
      </c>
      <c r="G466" s="4">
        <f>IF(B466="","",'Consolidação Preventiva'!Q447)</f>
        <v>23775</v>
      </c>
      <c r="H466" s="4">
        <f t="shared" si="88"/>
        <v>283</v>
      </c>
      <c r="I466" s="1">
        <f t="shared" si="89"/>
        <v>225</v>
      </c>
      <c r="J466" s="1">
        <f t="shared" si="90"/>
        <v>275</v>
      </c>
      <c r="L466" s="130" t="e">
        <f t="shared" si="91"/>
        <v>#N/A</v>
      </c>
      <c r="M466" s="1">
        <f t="shared" si="92"/>
        <v>283</v>
      </c>
      <c r="N466" s="1">
        <f t="shared" si="93"/>
        <v>225</v>
      </c>
      <c r="O466" s="1">
        <f t="shared" si="94"/>
        <v>275</v>
      </c>
      <c r="P466" s="130" t="str">
        <f t="shared" si="95"/>
        <v/>
      </c>
      <c r="Q466" s="130" t="str">
        <f t="shared" si="96"/>
        <v/>
      </c>
    </row>
    <row r="467" spans="2:17">
      <c r="B467" s="24" t="str">
        <f>IF('Consolidação Preventiva'!D448="","",'Consolidação Preventiva'!D448)</f>
        <v>CA104</v>
      </c>
      <c r="C467" s="24">
        <f>'Consolidação Preventiva'!E448</f>
        <v>250</v>
      </c>
      <c r="D467" s="128">
        <f>IF(OR(B467="",C467="50F"),NA(),'Consolidação Preventiva'!N448)</f>
        <v>45867.993055555555</v>
      </c>
      <c r="E467" s="4">
        <f>IF(B467="","",'Consolidação Preventiva'!F448)</f>
        <v>22781</v>
      </c>
      <c r="F467" s="4">
        <f>IF(B467="","",'Consolidação Preventiva'!H448)</f>
        <v>23056</v>
      </c>
      <c r="G467" s="4">
        <f>IF(B467="","",'Consolidação Preventiva'!Q448)</f>
        <v>23064</v>
      </c>
      <c r="H467" s="4">
        <f t="shared" si="88"/>
        <v>283</v>
      </c>
      <c r="I467" s="1">
        <f t="shared" si="89"/>
        <v>225</v>
      </c>
      <c r="J467" s="1">
        <f t="shared" si="90"/>
        <v>275</v>
      </c>
      <c r="L467" s="130" t="e">
        <f t="shared" si="91"/>
        <v>#N/A</v>
      </c>
      <c r="M467" s="1">
        <f t="shared" si="92"/>
        <v>283</v>
      </c>
      <c r="N467" s="1">
        <f t="shared" si="93"/>
        <v>225</v>
      </c>
      <c r="O467" s="1">
        <f t="shared" si="94"/>
        <v>275</v>
      </c>
      <c r="P467" s="130" t="str">
        <f t="shared" si="95"/>
        <v/>
      </c>
      <c r="Q467" s="130" t="str">
        <f t="shared" si="96"/>
        <v/>
      </c>
    </row>
    <row r="468" spans="2:17">
      <c r="B468" s="24" t="str">
        <f>IF('Consolidação Preventiva'!D449="","",'Consolidação Preventiva'!D449)</f>
        <v>CA102</v>
      </c>
      <c r="C468" s="24">
        <f>'Consolidação Preventiva'!E449</f>
        <v>1000</v>
      </c>
      <c r="D468" s="128">
        <f>IF(OR(B468="",C468="50F"),NA(),'Consolidação Preventiva'!N449)</f>
        <v>45876.165277777778</v>
      </c>
      <c r="E468" s="4">
        <f>IF(B468="","",'Consolidação Preventiva'!F449)</f>
        <v>21958</v>
      </c>
      <c r="F468" s="4">
        <f>IF(B468="","",'Consolidação Preventiva'!H449)</f>
        <v>22233</v>
      </c>
      <c r="G468" s="4">
        <f>IF(B468="","",'Consolidação Preventiva'!Q449)</f>
        <v>22206</v>
      </c>
      <c r="H468" s="4">
        <f t="shared" si="88"/>
        <v>248</v>
      </c>
      <c r="I468" s="1">
        <f t="shared" si="89"/>
        <v>225</v>
      </c>
      <c r="J468" s="1">
        <f t="shared" si="90"/>
        <v>275</v>
      </c>
      <c r="L468" s="130" t="e">
        <f t="shared" si="91"/>
        <v>#N/A</v>
      </c>
      <c r="M468" s="1">
        <f t="shared" si="92"/>
        <v>248</v>
      </c>
      <c r="N468" s="1">
        <f t="shared" si="93"/>
        <v>225</v>
      </c>
      <c r="O468" s="1">
        <f t="shared" si="94"/>
        <v>275</v>
      </c>
      <c r="P468" s="130" t="str">
        <f t="shared" si="95"/>
        <v/>
      </c>
      <c r="Q468" s="130" t="str">
        <f t="shared" si="96"/>
        <v/>
      </c>
    </row>
    <row r="469" spans="2:17">
      <c r="B469" s="24" t="str">
        <f>IF('Consolidação Preventiva'!D450="","",'Consolidação Preventiva'!D450)</f>
        <v>CA101</v>
      </c>
      <c r="C469" s="24">
        <f>'Consolidação Preventiva'!E450</f>
        <v>250</v>
      </c>
      <c r="D469" s="128">
        <f>IF(OR(B469="",C469="50F"),NA(),'Consolidação Preventiva'!N450)</f>
        <v>45878.326388888891</v>
      </c>
      <c r="E469" s="4">
        <f>IF(B469="","",'Consolidação Preventiva'!F450)</f>
        <v>23775</v>
      </c>
      <c r="F469" s="4">
        <f>IF(B469="","",'Consolidação Preventiva'!H450)</f>
        <v>24050</v>
      </c>
      <c r="G469" s="4">
        <f>IF(B469="","",'Consolidação Preventiva'!Q450)</f>
        <v>24010</v>
      </c>
      <c r="H469" s="4">
        <f t="shared" si="88"/>
        <v>235</v>
      </c>
      <c r="I469" s="1">
        <f t="shared" si="89"/>
        <v>225</v>
      </c>
      <c r="J469" s="1">
        <f t="shared" si="90"/>
        <v>275</v>
      </c>
      <c r="L469" s="130" t="e">
        <f t="shared" si="91"/>
        <v>#N/A</v>
      </c>
      <c r="M469" s="1">
        <f t="shared" si="92"/>
        <v>235</v>
      </c>
      <c r="N469" s="1">
        <f t="shared" si="93"/>
        <v>225</v>
      </c>
      <c r="O469" s="1">
        <f t="shared" si="94"/>
        <v>275</v>
      </c>
      <c r="P469" s="130" t="str">
        <f t="shared" si="95"/>
        <v/>
      </c>
      <c r="Q469" s="130" t="str">
        <f t="shared" si="96"/>
        <v/>
      </c>
    </row>
    <row r="470" spans="2:17">
      <c r="B470" s="24" t="str">
        <f>IF('Consolidação Preventiva'!D451="","",'Consolidação Preventiva'!D451)</f>
        <v>CA103</v>
      </c>
      <c r="C470" s="24">
        <f>'Consolidação Preventiva'!E451</f>
        <v>1000</v>
      </c>
      <c r="D470" s="128">
        <f>IF(OR(B470="",C470="50F"),NA(),'Consolidação Preventiva'!N451)</f>
        <v>45881.947916666664</v>
      </c>
      <c r="E470" s="4">
        <f>IF(B470="","",'Consolidação Preventiva'!F451)</f>
        <v>22482</v>
      </c>
      <c r="F470" s="4">
        <f>IF(B470="","",'Consolidação Preventiva'!H451)</f>
        <v>22757</v>
      </c>
      <c r="G470" s="4">
        <f>IF(B470="","",'Consolidação Preventiva'!Q451)</f>
        <v>22746</v>
      </c>
      <c r="H470" s="4">
        <f t="shared" si="88"/>
        <v>264</v>
      </c>
      <c r="I470" s="1">
        <f t="shared" si="89"/>
        <v>225</v>
      </c>
      <c r="J470" s="1">
        <f t="shared" si="90"/>
        <v>275</v>
      </c>
      <c r="L470" s="130" t="e">
        <f t="shared" si="91"/>
        <v>#N/A</v>
      </c>
      <c r="M470" s="1">
        <f t="shared" si="92"/>
        <v>264</v>
      </c>
      <c r="N470" s="1">
        <f t="shared" si="93"/>
        <v>225</v>
      </c>
      <c r="O470" s="1">
        <f t="shared" si="94"/>
        <v>275</v>
      </c>
      <c r="P470" s="130" t="str">
        <f t="shared" si="95"/>
        <v/>
      </c>
      <c r="Q470" s="130" t="str">
        <f t="shared" si="96"/>
        <v/>
      </c>
    </row>
    <row r="471" spans="2:17">
      <c r="B471" s="24" t="str">
        <f>IF('Consolidação Preventiva'!D452="","",'Consolidação Preventiva'!D452)</f>
        <v>CA104</v>
      </c>
      <c r="C471" s="24">
        <f>'Consolidação Preventiva'!E452</f>
        <v>500</v>
      </c>
      <c r="D471" s="128">
        <f>IF(OR(B471="",C471="50F"),NA(),'Consolidação Preventiva'!N452)</f>
        <v>45883.319444444445</v>
      </c>
      <c r="E471" s="4">
        <f>IF(B471="","",'Consolidação Preventiva'!F452)</f>
        <v>23064</v>
      </c>
      <c r="F471" s="4">
        <f>IF(B471="","",'Consolidação Preventiva'!H452)</f>
        <v>23339</v>
      </c>
      <c r="G471" s="4">
        <f>IF(B471="","",'Consolidação Preventiva'!Q452)</f>
        <v>23281</v>
      </c>
      <c r="H471" s="4">
        <f t="shared" si="88"/>
        <v>217</v>
      </c>
      <c r="I471" s="1">
        <f t="shared" si="89"/>
        <v>225</v>
      </c>
      <c r="J471" s="1">
        <f t="shared" si="90"/>
        <v>275</v>
      </c>
      <c r="L471" s="130" t="e">
        <f t="shared" si="91"/>
        <v>#N/A</v>
      </c>
      <c r="M471" s="1">
        <f t="shared" si="92"/>
        <v>217</v>
      </c>
      <c r="N471" s="1">
        <f t="shared" si="93"/>
        <v>225</v>
      </c>
      <c r="O471" s="1">
        <f t="shared" si="94"/>
        <v>275</v>
      </c>
      <c r="P471" s="130" t="str">
        <f t="shared" si="95"/>
        <v/>
      </c>
      <c r="Q471" s="130" t="str">
        <f t="shared" si="96"/>
        <v/>
      </c>
    </row>
    <row r="472" spans="2:17">
      <c r="B472" s="24" t="str">
        <f>IF('Consolidação Preventiva'!D453="","",'Consolidação Preventiva'!D453)</f>
        <v>CA101</v>
      </c>
      <c r="C472" s="24">
        <f>'Consolidação Preventiva'!E453</f>
        <v>500</v>
      </c>
      <c r="D472" s="128">
        <f>IF(OR(B472="",C472="50F"),NA(),'Consolidação Preventiva'!N453)</f>
        <v>45889.059027777781</v>
      </c>
      <c r="E472" s="4">
        <f>IF(B472="","",'Consolidação Preventiva'!F453)</f>
        <v>24010</v>
      </c>
      <c r="F472" s="4">
        <f>IF(B472="","",'Consolidação Preventiva'!H453)</f>
        <v>24285</v>
      </c>
      <c r="G472" s="4">
        <f>IF(B472="","",'Consolidação Preventiva'!Q453)</f>
        <v>24179</v>
      </c>
      <c r="H472" s="4">
        <f t="shared" si="88"/>
        <v>169</v>
      </c>
      <c r="I472" s="1">
        <f t="shared" si="89"/>
        <v>225</v>
      </c>
      <c r="J472" s="1">
        <f t="shared" si="90"/>
        <v>275</v>
      </c>
      <c r="L472" s="130" t="e">
        <f t="shared" si="91"/>
        <v>#N/A</v>
      </c>
      <c r="M472" s="1">
        <f t="shared" si="92"/>
        <v>169</v>
      </c>
      <c r="N472" s="1">
        <f t="shared" si="93"/>
        <v>225</v>
      </c>
      <c r="O472" s="1">
        <f t="shared" si="94"/>
        <v>275</v>
      </c>
      <c r="P472" s="130" t="str">
        <f t="shared" si="95"/>
        <v/>
      </c>
      <c r="Q472" s="130" t="str">
        <f t="shared" si="96"/>
        <v/>
      </c>
    </row>
    <row r="473" spans="2:17">
      <c r="B473" s="24" t="str">
        <f>IF('Consolidação Preventiva'!D454="","",'Consolidação Preventiva'!D454)</f>
        <v>CA102</v>
      </c>
      <c r="C473" s="24">
        <f>'Consolidação Preventiva'!E454</f>
        <v>250</v>
      </c>
      <c r="D473" s="128">
        <f>IF(OR(B473="",C473="50F"),NA(),'Consolidação Preventiva'!N454)</f>
        <v>45894.666666666664</v>
      </c>
      <c r="E473" s="4">
        <f>IF(B473="","",'Consolidação Preventiva'!F454)</f>
        <v>22206</v>
      </c>
      <c r="F473" s="4">
        <f>IF(B473="","",'Consolidação Preventiva'!H454)</f>
        <v>22481</v>
      </c>
      <c r="G473" s="4">
        <f>IF(B473="","",'Consolidação Preventiva'!Q454)</f>
        <v>22462</v>
      </c>
      <c r="H473" s="4">
        <f t="shared" si="88"/>
        <v>256</v>
      </c>
      <c r="I473" s="1">
        <f t="shared" si="89"/>
        <v>225</v>
      </c>
      <c r="J473" s="1">
        <f t="shared" si="90"/>
        <v>275</v>
      </c>
      <c r="L473" s="130" t="e">
        <f t="shared" si="91"/>
        <v>#N/A</v>
      </c>
      <c r="M473" s="1">
        <f t="shared" si="92"/>
        <v>256</v>
      </c>
      <c r="N473" s="1">
        <f t="shared" si="93"/>
        <v>225</v>
      </c>
      <c r="O473" s="1">
        <f t="shared" si="94"/>
        <v>275</v>
      </c>
      <c r="P473" s="130" t="str">
        <f t="shared" si="95"/>
        <v/>
      </c>
      <c r="Q473" s="130" t="str">
        <f t="shared" si="96"/>
        <v/>
      </c>
    </row>
    <row r="474" spans="2:17">
      <c r="B474" s="24" t="str">
        <f>IF('Consolidação Preventiva'!D455="","",'Consolidação Preventiva'!D455)</f>
        <v>CA103</v>
      </c>
      <c r="C474" s="24">
        <f>'Consolidação Preventiva'!E455</f>
        <v>250</v>
      </c>
      <c r="D474" s="128">
        <f>IF(OR(B474="",C474="50F"),NA(),'Consolidação Preventiva'!N455)</f>
        <v>45902.520833333336</v>
      </c>
      <c r="E474" s="4">
        <f>IF(B474="","",'Consolidação Preventiva'!F455)</f>
        <v>22746</v>
      </c>
      <c r="F474" s="4">
        <f>IF(B474="","",'Consolidação Preventiva'!H455)</f>
        <v>23021</v>
      </c>
      <c r="G474" s="4">
        <f>IF(B474="","",'Consolidação Preventiva'!Q455)</f>
        <v>22976</v>
      </c>
      <c r="H474" s="4">
        <f t="shared" si="88"/>
        <v>230</v>
      </c>
      <c r="I474" s="1">
        <f t="shared" si="89"/>
        <v>225</v>
      </c>
      <c r="J474" s="1">
        <f t="shared" si="90"/>
        <v>275</v>
      </c>
      <c r="L474" s="130" t="e">
        <f t="shared" si="91"/>
        <v>#N/A</v>
      </c>
      <c r="M474" s="1">
        <f t="shared" si="92"/>
        <v>230</v>
      </c>
      <c r="N474" s="1">
        <f t="shared" si="93"/>
        <v>225</v>
      </c>
      <c r="O474" s="1">
        <f t="shared" si="94"/>
        <v>275</v>
      </c>
      <c r="P474" s="130" t="str">
        <f t="shared" si="95"/>
        <v/>
      </c>
      <c r="Q474" s="130" t="str">
        <f t="shared" si="96"/>
        <v/>
      </c>
    </row>
    <row r="475" spans="2:17">
      <c r="B475" s="24" t="str">
        <f>IF('Consolidação Preventiva'!D456="","",'Consolidação Preventiva'!D456)</f>
        <v>CA103</v>
      </c>
      <c r="C475" s="24">
        <f>'Consolidação Preventiva'!E456</f>
        <v>500</v>
      </c>
      <c r="D475" s="128">
        <f>IF(OR(B475="",C475="50F"),NA(),'Consolidação Preventiva'!N456)</f>
        <v>45916.340277777781</v>
      </c>
      <c r="E475" s="4">
        <f>IF(B475="","",'Consolidação Preventiva'!F456)</f>
        <v>22976</v>
      </c>
      <c r="F475" s="4">
        <f>IF(B475="","",'Consolidação Preventiva'!H456)</f>
        <v>23251</v>
      </c>
      <c r="G475" s="4">
        <f>IF(B475="","",'Consolidação Preventiva'!Q456)</f>
        <v>23208</v>
      </c>
      <c r="H475" s="4">
        <f t="shared" si="88"/>
        <v>232</v>
      </c>
      <c r="I475" s="1">
        <f t="shared" si="89"/>
        <v>225</v>
      </c>
      <c r="J475" s="1">
        <f t="shared" si="90"/>
        <v>275</v>
      </c>
      <c r="L475" s="130" t="e">
        <f t="shared" si="91"/>
        <v>#N/A</v>
      </c>
      <c r="M475" s="1">
        <f t="shared" si="92"/>
        <v>232</v>
      </c>
      <c r="N475" s="1">
        <f t="shared" si="93"/>
        <v>225</v>
      </c>
      <c r="O475" s="1">
        <f t="shared" si="94"/>
        <v>275</v>
      </c>
      <c r="P475" s="130" t="str">
        <f t="shared" si="95"/>
        <v/>
      </c>
      <c r="Q475" s="130" t="str">
        <f t="shared" si="96"/>
        <v/>
      </c>
    </row>
    <row r="476" spans="2:17">
      <c r="B476" s="24" t="e">
        <f>IF('Consolidação Preventiva'!#REF!="","",'Consolidação Preventiva'!#REF!)</f>
        <v>#REF!</v>
      </c>
      <c r="C476" s="24" t="e">
        <f>'Consolidação Preventiva'!#REF!</f>
        <v>#REF!</v>
      </c>
      <c r="D476" s="128" t="e">
        <f>IF(OR(B476="",C476="50F"),NA(),'Consolidação Preventiva'!#REF!)</f>
        <v>#REF!</v>
      </c>
      <c r="E476" s="4" t="e">
        <f>IF(B476="","",'Consolidação Preventiva'!#REF!)</f>
        <v>#REF!</v>
      </c>
      <c r="F476" s="4" t="e">
        <f>IF(B476="","",'Consolidação Preventiva'!#REF!)</f>
        <v>#REF!</v>
      </c>
      <c r="G476" s="4" t="e">
        <f>IF(B476="","",'Consolidação Preventiva'!#REF!)</f>
        <v>#REF!</v>
      </c>
      <c r="H476" s="4" t="e">
        <f t="shared" si="88"/>
        <v>#REF!</v>
      </c>
      <c r="I476" s="1" t="e">
        <f t="shared" si="89"/>
        <v>#REF!</v>
      </c>
      <c r="J476" s="1" t="e">
        <f t="shared" si="90"/>
        <v>#REF!</v>
      </c>
      <c r="L476" s="130" t="e">
        <f t="shared" si="91"/>
        <v>#REF!</v>
      </c>
      <c r="M476" s="1" t="e">
        <f t="shared" si="92"/>
        <v>#N/A</v>
      </c>
      <c r="N476" s="1" t="e">
        <f t="shared" si="93"/>
        <v>#N/A</v>
      </c>
      <c r="O476" s="1" t="e">
        <f t="shared" si="94"/>
        <v>#N/A</v>
      </c>
      <c r="P476" s="130" t="str">
        <f t="shared" si="95"/>
        <v/>
      </c>
      <c r="Q476" s="130" t="str">
        <f t="shared" si="96"/>
        <v/>
      </c>
    </row>
    <row r="477" spans="2:17">
      <c r="B477" s="24" t="str">
        <f>IF('Consolidação Preventiva'!D457="","",'Consolidação Preventiva'!D457)</f>
        <v>CA103</v>
      </c>
      <c r="C477" s="24">
        <f>'Consolidação Preventiva'!E457</f>
        <v>250</v>
      </c>
      <c r="D477" s="128">
        <f>IF(OR(B477="",C477="50F"),NA(),'Consolidação Preventiva'!N457)</f>
        <v>45935.397222222222</v>
      </c>
      <c r="E477" s="4">
        <f>IF(B477="","",'Consolidação Preventiva'!F457)</f>
        <v>23208</v>
      </c>
      <c r="F477" s="4">
        <f>IF(B477="","",'Consolidação Preventiva'!H457)</f>
        <v>23483</v>
      </c>
      <c r="G477" s="4">
        <f>IF(B477="","",'Consolidação Preventiva'!Q457)</f>
        <v>23505</v>
      </c>
      <c r="H477" s="4">
        <f t="shared" si="88"/>
        <v>297</v>
      </c>
      <c r="I477" s="1">
        <f t="shared" si="89"/>
        <v>225</v>
      </c>
      <c r="J477" s="1">
        <f t="shared" si="90"/>
        <v>275</v>
      </c>
      <c r="L477" s="130" t="e">
        <f t="shared" si="91"/>
        <v>#N/A</v>
      </c>
      <c r="M477" s="1">
        <f t="shared" si="92"/>
        <v>297</v>
      </c>
      <c r="N477" s="1">
        <f t="shared" si="93"/>
        <v>225</v>
      </c>
      <c r="O477" s="1">
        <f t="shared" si="94"/>
        <v>275</v>
      </c>
      <c r="P477" s="130" t="str">
        <f t="shared" si="95"/>
        <v/>
      </c>
      <c r="Q477" s="130" t="str">
        <f t="shared" si="96"/>
        <v/>
      </c>
    </row>
    <row r="478" spans="2:17">
      <c r="B478" s="24" t="e">
        <f>IF('Consolidação Preventiva'!#REF!="","",'Consolidação Preventiva'!#REF!)</f>
        <v>#REF!</v>
      </c>
      <c r="C478" s="24" t="e">
        <f>'Consolidação Preventiva'!#REF!</f>
        <v>#REF!</v>
      </c>
      <c r="D478" s="128" t="e">
        <f>IF(OR(B478="",C478="50F"),NA(),'Consolidação Preventiva'!#REF!)</f>
        <v>#REF!</v>
      </c>
      <c r="E478" s="4" t="e">
        <f>IF(B478="","",'Consolidação Preventiva'!#REF!)</f>
        <v>#REF!</v>
      </c>
      <c r="F478" s="4" t="e">
        <f>IF(B478="","",'Consolidação Preventiva'!#REF!)</f>
        <v>#REF!</v>
      </c>
      <c r="G478" s="4" t="e">
        <f>IF(B478="","",'Consolidação Preventiva'!#REF!)</f>
        <v>#REF!</v>
      </c>
      <c r="H478" s="4" t="e">
        <f t="shared" si="88"/>
        <v>#REF!</v>
      </c>
      <c r="I478" s="1" t="e">
        <f t="shared" si="89"/>
        <v>#REF!</v>
      </c>
      <c r="J478" s="1" t="e">
        <f t="shared" si="90"/>
        <v>#REF!</v>
      </c>
      <c r="L478" s="130" t="e">
        <f t="shared" si="91"/>
        <v>#REF!</v>
      </c>
      <c r="M478" s="1" t="e">
        <f t="shared" si="92"/>
        <v>#N/A</v>
      </c>
      <c r="N478" s="1" t="e">
        <f t="shared" si="93"/>
        <v>#N/A</v>
      </c>
      <c r="O478" s="1" t="e">
        <f t="shared" si="94"/>
        <v>#N/A</v>
      </c>
      <c r="P478" s="130" t="str">
        <f t="shared" si="95"/>
        <v/>
      </c>
      <c r="Q478" s="130" t="str">
        <f t="shared" si="96"/>
        <v/>
      </c>
    </row>
    <row r="479" spans="2:17">
      <c r="B479" s="24" t="str">
        <f>IF('Consolidação Preventiva'!D458="","",'Consolidação Preventiva'!D458)</f>
        <v>CA103</v>
      </c>
      <c r="C479" s="24">
        <f>'Consolidação Preventiva'!E458</f>
        <v>12000</v>
      </c>
      <c r="D479" s="128">
        <f>IF(OR(B479="",C479="50F"),NA(),'Consolidação Preventiva'!N458)</f>
        <v>45951.049305555556</v>
      </c>
      <c r="E479" s="4">
        <f>IF(B479="","",'Consolidação Preventiva'!F458)</f>
        <v>23505</v>
      </c>
      <c r="F479" s="4">
        <f>IF(B479="","",'Consolidação Preventiva'!H458)</f>
        <v>23780</v>
      </c>
      <c r="G479" s="4">
        <f>IF(B479="","",'Consolidação Preventiva'!Q458)</f>
        <v>23773</v>
      </c>
      <c r="H479" s="4">
        <f t="shared" si="88"/>
        <v>268</v>
      </c>
      <c r="I479" s="1">
        <f t="shared" si="89"/>
        <v>225</v>
      </c>
      <c r="J479" s="1">
        <f t="shared" si="90"/>
        <v>275</v>
      </c>
      <c r="L479" s="130" t="e">
        <f t="shared" si="91"/>
        <v>#N/A</v>
      </c>
      <c r="M479" s="1">
        <f t="shared" si="92"/>
        <v>268</v>
      </c>
      <c r="N479" s="1">
        <f t="shared" si="93"/>
        <v>225</v>
      </c>
      <c r="O479" s="1">
        <f t="shared" si="94"/>
        <v>275</v>
      </c>
      <c r="P479" s="130" t="str">
        <f t="shared" si="95"/>
        <v/>
      </c>
      <c r="Q479" s="130" t="str">
        <f t="shared" si="96"/>
        <v/>
      </c>
    </row>
    <row r="480" spans="2:17">
      <c r="B480" s="24" t="str">
        <f>IF('Consolidação Preventiva'!D459="","",'Consolidação Preventiva'!D459)</f>
        <v>CA103</v>
      </c>
      <c r="C480" s="24">
        <f>'Consolidação Preventiva'!E459</f>
        <v>250</v>
      </c>
      <c r="D480" s="128">
        <f>IF(OR(B480="",C480="50F"),NA(),'Consolidação Preventiva'!N459)</f>
        <v>45970.100694444445</v>
      </c>
      <c r="E480" s="4">
        <f>IF(B480="","",'Consolidação Preventiva'!F459)</f>
        <v>23773</v>
      </c>
      <c r="F480" s="4">
        <f>IF(B480="","",'Consolidação Preventiva'!H459)</f>
        <v>24048</v>
      </c>
      <c r="G480" s="4">
        <f>IF(B480="","",'Consolidação Preventiva'!Q459)</f>
        <v>24010</v>
      </c>
      <c r="H480" s="4">
        <f t="shared" si="88"/>
        <v>237</v>
      </c>
      <c r="I480" s="1">
        <f t="shared" si="89"/>
        <v>225</v>
      </c>
      <c r="J480" s="1">
        <f t="shared" si="90"/>
        <v>275</v>
      </c>
      <c r="L480" s="130" t="e">
        <f t="shared" si="91"/>
        <v>#N/A</v>
      </c>
      <c r="M480" s="1">
        <f t="shared" si="92"/>
        <v>237</v>
      </c>
      <c r="N480" s="1">
        <f t="shared" si="93"/>
        <v>225</v>
      </c>
      <c r="O480" s="1">
        <f t="shared" si="94"/>
        <v>275</v>
      </c>
      <c r="P480" s="130" t="str">
        <f t="shared" si="95"/>
        <v/>
      </c>
      <c r="Q480" s="130" t="str">
        <f t="shared" si="96"/>
        <v/>
      </c>
    </row>
    <row r="481" spans="2:17">
      <c r="B481" s="24" t="str">
        <f>IF('Consolidação Preventiva'!D460="","",'Consolidação Preventiva'!D460)</f>
        <v>CA101</v>
      </c>
      <c r="C481" s="24">
        <f>'Consolidação Preventiva'!E460</f>
        <v>250</v>
      </c>
      <c r="D481" s="128">
        <f>IF(OR(B481="",C481="50F"),NA(),'Consolidação Preventiva'!N460)</f>
        <v>45976.305555555555</v>
      </c>
      <c r="E481" s="4">
        <f>IF(B481="","",'Consolidação Preventiva'!F460)</f>
        <v>24179</v>
      </c>
      <c r="F481" s="4">
        <f>IF(B481="","",'Consolidação Preventiva'!H460)</f>
        <v>24454</v>
      </c>
      <c r="G481" s="4">
        <f>IF(B481="","",'Consolidação Preventiva'!Q460)</f>
        <v>24434</v>
      </c>
      <c r="H481" s="4">
        <f t="shared" si="88"/>
        <v>255</v>
      </c>
      <c r="I481" s="1">
        <f t="shared" si="89"/>
        <v>225</v>
      </c>
      <c r="J481" s="1">
        <f t="shared" si="90"/>
        <v>275</v>
      </c>
      <c r="L481" s="130" t="e">
        <f t="shared" si="91"/>
        <v>#N/A</v>
      </c>
      <c r="M481" s="1">
        <f t="shared" si="92"/>
        <v>255</v>
      </c>
      <c r="N481" s="1">
        <f t="shared" si="93"/>
        <v>225</v>
      </c>
      <c r="O481" s="1">
        <f t="shared" si="94"/>
        <v>275</v>
      </c>
      <c r="P481" s="130" t="str">
        <f t="shared" si="95"/>
        <v/>
      </c>
      <c r="Q481" s="130" t="str">
        <f t="shared" si="96"/>
        <v/>
      </c>
    </row>
    <row r="482" spans="2:17">
      <c r="B482" s="24" t="str">
        <f>IF('Consolidação Preventiva'!D461="","",'Consolidação Preventiva'!D461)</f>
        <v>CA103</v>
      </c>
      <c r="C482" s="24">
        <f>'Consolidação Preventiva'!E461</f>
        <v>500</v>
      </c>
      <c r="D482" s="128">
        <f>IF(OR(B482="",C482="50F"),NA(),'Consolidação Preventiva'!N461)</f>
        <v>45988.220879629633</v>
      </c>
      <c r="E482" s="4">
        <f>IF(B482="","",'Consolidação Preventiva'!F461)</f>
        <v>24010</v>
      </c>
      <c r="F482" s="4">
        <f>IF(B482="","",'Consolidação Preventiva'!H461)</f>
        <v>24285</v>
      </c>
      <c r="G482" s="4">
        <f>IF(B482="","",'Consolidação Preventiva'!Q461)</f>
        <v>24308</v>
      </c>
      <c r="H482" s="4">
        <f t="shared" si="88"/>
        <v>298</v>
      </c>
      <c r="I482" s="1">
        <f t="shared" si="89"/>
        <v>225</v>
      </c>
      <c r="J482" s="1">
        <f t="shared" si="90"/>
        <v>275</v>
      </c>
      <c r="L482" s="130" t="e">
        <f t="shared" si="91"/>
        <v>#N/A</v>
      </c>
      <c r="M482" s="1">
        <f t="shared" si="92"/>
        <v>298</v>
      </c>
      <c r="N482" s="1">
        <f t="shared" si="93"/>
        <v>225</v>
      </c>
      <c r="O482" s="1">
        <f t="shared" si="94"/>
        <v>275</v>
      </c>
      <c r="P482" s="130" t="str">
        <f t="shared" si="95"/>
        <v/>
      </c>
      <c r="Q482" s="130" t="str">
        <f t="shared" si="96"/>
        <v/>
      </c>
    </row>
    <row r="483" spans="2:17">
      <c r="B483" s="24" t="str">
        <f>IF('Consolidação Preventiva'!D462="","",'Consolidação Preventiva'!D462)</f>
        <v>CA104</v>
      </c>
      <c r="C483" s="24">
        <f>'Consolidação Preventiva'!E462</f>
        <v>250</v>
      </c>
      <c r="D483" s="128">
        <f>IF(OR(B483="",C483="50F"),NA(),'Consolidação Preventiva'!N462)</f>
        <v>45983.645833333336</v>
      </c>
      <c r="E483" s="4">
        <f>IF(B483="","",'Consolidação Preventiva'!F462)</f>
        <v>23281</v>
      </c>
      <c r="F483" s="4">
        <f>IF(B483="","",'Consolidação Preventiva'!H462)</f>
        <v>23556</v>
      </c>
      <c r="G483" s="4">
        <f>IF(B483="","",'Consolidação Preventiva'!Q462)</f>
        <v>23430</v>
      </c>
      <c r="H483" s="4">
        <f t="shared" si="88"/>
        <v>149</v>
      </c>
      <c r="I483" s="1">
        <f t="shared" si="89"/>
        <v>225</v>
      </c>
      <c r="J483" s="1">
        <f t="shared" si="90"/>
        <v>275</v>
      </c>
      <c r="L483" s="130" t="e">
        <f t="shared" si="91"/>
        <v>#N/A</v>
      </c>
      <c r="M483" s="1">
        <f t="shared" si="92"/>
        <v>149</v>
      </c>
      <c r="N483" s="1">
        <f t="shared" si="93"/>
        <v>225</v>
      </c>
      <c r="O483" s="1">
        <f t="shared" si="94"/>
        <v>275</v>
      </c>
      <c r="P483" s="130" t="str">
        <f t="shared" si="95"/>
        <v/>
      </c>
      <c r="Q483" s="130" t="str">
        <f t="shared" si="96"/>
        <v/>
      </c>
    </row>
    <row r="484" spans="2:17">
      <c r="B484" s="24" t="str">
        <f>IF('Consolidação Preventiva'!D463="","",'Consolidação Preventiva'!D463)</f>
        <v>CA101</v>
      </c>
      <c r="C484" s="24">
        <f>'Consolidação Preventiva'!E463</f>
        <v>1000</v>
      </c>
      <c r="D484" s="128">
        <f>IF(OR(B484="",C484="50F"),NA(),'Consolidação Preventiva'!N463)</f>
        <v>45998.899305555555</v>
      </c>
      <c r="E484" s="4">
        <f>IF(B484="","",'Consolidação Preventiva'!F463)</f>
        <v>24434</v>
      </c>
      <c r="F484" s="4">
        <f>IF(B484="","",'Consolidação Preventiva'!H463)</f>
        <v>24709</v>
      </c>
      <c r="G484" s="4">
        <f>IF(B484="","",'Consolidação Preventiva'!Q463)</f>
        <v>24843</v>
      </c>
      <c r="H484" s="4">
        <f t="shared" si="88"/>
        <v>409</v>
      </c>
      <c r="I484" s="1">
        <f t="shared" si="89"/>
        <v>225</v>
      </c>
      <c r="J484" s="1">
        <f t="shared" si="90"/>
        <v>275</v>
      </c>
      <c r="L484" s="130" t="e">
        <f t="shared" si="91"/>
        <v>#N/A</v>
      </c>
      <c r="M484" s="1">
        <f t="shared" si="92"/>
        <v>409</v>
      </c>
      <c r="N484" s="1">
        <f t="shared" si="93"/>
        <v>225</v>
      </c>
      <c r="O484" s="1">
        <f t="shared" si="94"/>
        <v>275</v>
      </c>
      <c r="P484" s="130" t="str">
        <f t="shared" si="95"/>
        <v/>
      </c>
      <c r="Q484" s="130" t="str">
        <f t="shared" si="96"/>
        <v/>
      </c>
    </row>
    <row r="485" spans="2:17">
      <c r="B485" s="24" t="str">
        <f>IF('Consolidação Preventiva'!D464="","",'Consolidação Preventiva'!D464)</f>
        <v>CA103</v>
      </c>
      <c r="C485" s="24">
        <f>'Consolidação Preventiva'!E464</f>
        <v>250</v>
      </c>
      <c r="D485" s="128">
        <f>IF(OR(B485="",C485="50F"),NA(),'Consolidação Preventiva'!N464)</f>
        <v>46003.996527777781</v>
      </c>
      <c r="E485" s="4">
        <f>IF(B485="","",'Consolidação Preventiva'!F464)</f>
        <v>24308</v>
      </c>
      <c r="F485" s="4">
        <f>IF(B485="","",'Consolidação Preventiva'!H464)</f>
        <v>24583</v>
      </c>
      <c r="G485" s="4">
        <f>IF(B485="","",'Consolidação Preventiva'!Q464)</f>
        <v>24560</v>
      </c>
      <c r="H485" s="4">
        <f t="shared" si="88"/>
        <v>252</v>
      </c>
      <c r="I485" s="1">
        <f t="shared" si="89"/>
        <v>225</v>
      </c>
      <c r="J485" s="1">
        <f t="shared" si="90"/>
        <v>275</v>
      </c>
      <c r="L485" s="130" t="e">
        <f t="shared" si="91"/>
        <v>#N/A</v>
      </c>
      <c r="M485" s="1">
        <f t="shared" si="92"/>
        <v>252</v>
      </c>
      <c r="N485" s="1">
        <f t="shared" si="93"/>
        <v>225</v>
      </c>
      <c r="O485" s="1">
        <f t="shared" si="94"/>
        <v>275</v>
      </c>
      <c r="P485" s="130" t="str">
        <f t="shared" si="95"/>
        <v/>
      </c>
      <c r="Q485" s="130" t="str">
        <f t="shared" si="96"/>
        <v/>
      </c>
    </row>
    <row r="486" spans="2:17">
      <c r="B486" s="24" t="str">
        <f>IF('Consolidação Preventiva'!D465="","",'Consolidação Preventiva'!D465)</f>
        <v>CA104</v>
      </c>
      <c r="C486" s="24">
        <f>'Consolidação Preventiva'!E465</f>
        <v>12000</v>
      </c>
      <c r="D486" s="128">
        <f>IF(OR(B486="",C486="50F"),NA(),'Consolidação Preventiva'!N465)</f>
        <v>46016.739583333336</v>
      </c>
      <c r="E486" s="4">
        <f>IF(B486="","",'Consolidação Preventiva'!F465)</f>
        <v>23430</v>
      </c>
      <c r="F486" s="4">
        <f>IF(B486="","",'Consolidação Preventiva'!H465)</f>
        <v>23705</v>
      </c>
      <c r="G486" s="4">
        <f>IF(B486="","",'Consolidação Preventiva'!Q465)</f>
        <v>23736</v>
      </c>
      <c r="H486" s="4">
        <f t="shared" si="88"/>
        <v>306</v>
      </c>
      <c r="I486" s="1">
        <f t="shared" si="89"/>
        <v>225</v>
      </c>
      <c r="J486" s="1">
        <f t="shared" si="90"/>
        <v>275</v>
      </c>
      <c r="L486" s="130" t="e">
        <f t="shared" si="91"/>
        <v>#N/A</v>
      </c>
      <c r="M486" s="1">
        <f t="shared" si="92"/>
        <v>306</v>
      </c>
      <c r="N486" s="1">
        <f t="shared" si="93"/>
        <v>225</v>
      </c>
      <c r="O486" s="1">
        <f t="shared" si="94"/>
        <v>275</v>
      </c>
      <c r="P486" s="130" t="str">
        <f t="shared" si="95"/>
        <v/>
      </c>
      <c r="Q486" s="130" t="str">
        <f t="shared" si="96"/>
        <v/>
      </c>
    </row>
    <row r="487" spans="2:17">
      <c r="B487" s="24" t="str">
        <f>IF('Consolidação Preventiva'!D466="","",'Consolidação Preventiva'!D466)</f>
        <v>CA101</v>
      </c>
      <c r="C487" s="24">
        <f>'Consolidação Preventiva'!E466</f>
        <v>250</v>
      </c>
      <c r="D487" s="128">
        <f>IF(OR(B487="",C487="50F"),NA(),'Consolidação Preventiva'!N466)</f>
        <v>46021.535416666666</v>
      </c>
      <c r="E487" s="4">
        <f>IF(B487="","",'Consolidação Preventiva'!F466)</f>
        <v>24843</v>
      </c>
      <c r="F487" s="4">
        <f>IF(B487="","",'Consolidação Preventiva'!H466)</f>
        <v>25118</v>
      </c>
      <c r="G487" s="4">
        <f>IF(B487="","",'Consolidação Preventiva'!Q466)</f>
        <v>25219</v>
      </c>
      <c r="H487" s="4">
        <f t="shared" si="88"/>
        <v>376</v>
      </c>
      <c r="I487" s="1">
        <f t="shared" si="89"/>
        <v>225</v>
      </c>
      <c r="J487" s="1">
        <f t="shared" si="90"/>
        <v>275</v>
      </c>
      <c r="L487" s="130" t="e">
        <f t="shared" si="91"/>
        <v>#N/A</v>
      </c>
      <c r="M487" s="1">
        <f t="shared" si="92"/>
        <v>376</v>
      </c>
      <c r="N487" s="1">
        <f t="shared" si="93"/>
        <v>225</v>
      </c>
      <c r="O487" s="1">
        <f t="shared" si="94"/>
        <v>275</v>
      </c>
      <c r="P487" s="130" t="str">
        <f t="shared" si="95"/>
        <v/>
      </c>
      <c r="Q487" s="130" t="str">
        <f t="shared" si="96"/>
        <v/>
      </c>
    </row>
    <row r="488" spans="2:17">
      <c r="B488" s="24" t="e">
        <f>IF('Consolidação Preventiva'!#REF!="","",'Consolidação Preventiva'!#REF!)</f>
        <v>#REF!</v>
      </c>
      <c r="C488" s="24" t="e">
        <f>'Consolidação Preventiva'!#REF!</f>
        <v>#REF!</v>
      </c>
      <c r="D488" s="128" t="e">
        <f>IF(OR(B488="",C488="50F"),NA(),'Consolidação Preventiva'!#REF!)</f>
        <v>#REF!</v>
      </c>
      <c r="E488" s="4" t="e">
        <f>IF(B488="","",'Consolidação Preventiva'!#REF!)</f>
        <v>#REF!</v>
      </c>
      <c r="F488" s="4" t="e">
        <f>IF(B488="","",'Consolidação Preventiva'!#REF!)</f>
        <v>#REF!</v>
      </c>
      <c r="G488" s="4" t="e">
        <f>IF(B488="","",'Consolidação Preventiva'!#REF!)</f>
        <v>#REF!</v>
      </c>
      <c r="H488" s="4" t="e">
        <f t="shared" si="88"/>
        <v>#REF!</v>
      </c>
      <c r="I488" s="1" t="e">
        <f t="shared" si="89"/>
        <v>#REF!</v>
      </c>
      <c r="J488" s="1" t="e">
        <f t="shared" si="90"/>
        <v>#REF!</v>
      </c>
      <c r="L488" s="130" t="e">
        <f t="shared" si="91"/>
        <v>#REF!</v>
      </c>
      <c r="M488" s="1" t="e">
        <f t="shared" si="92"/>
        <v>#N/A</v>
      </c>
      <c r="N488" s="1" t="e">
        <f t="shared" si="93"/>
        <v>#N/A</v>
      </c>
      <c r="O488" s="1" t="e">
        <f t="shared" si="94"/>
        <v>#N/A</v>
      </c>
      <c r="P488" s="130" t="str">
        <f t="shared" si="95"/>
        <v/>
      </c>
      <c r="Q488" s="130" t="str">
        <f t="shared" si="96"/>
        <v/>
      </c>
    </row>
    <row r="489" spans="2:17">
      <c r="B489" s="24" t="e">
        <f>IF('Consolidação Preventiva'!#REF!="","",'Consolidação Preventiva'!#REF!)</f>
        <v>#REF!</v>
      </c>
      <c r="C489" s="24" t="e">
        <f>'Consolidação Preventiva'!#REF!</f>
        <v>#REF!</v>
      </c>
      <c r="D489" s="128" t="e">
        <f>IF(OR(B489="",C489="50F"),NA(),'Consolidação Preventiva'!#REF!)</f>
        <v>#REF!</v>
      </c>
      <c r="E489" s="4" t="e">
        <f>IF(B489="","",'Consolidação Preventiva'!#REF!)</f>
        <v>#REF!</v>
      </c>
      <c r="F489" s="4" t="e">
        <f>IF(B489="","",'Consolidação Preventiva'!#REF!)</f>
        <v>#REF!</v>
      </c>
      <c r="G489" s="4" t="e">
        <f>IF(B489="","",'Consolidação Preventiva'!#REF!)</f>
        <v>#REF!</v>
      </c>
      <c r="H489" s="4" t="e">
        <f t="shared" si="88"/>
        <v>#REF!</v>
      </c>
      <c r="I489" s="1" t="e">
        <f t="shared" si="89"/>
        <v>#REF!</v>
      </c>
      <c r="J489" s="1" t="e">
        <f t="shared" si="90"/>
        <v>#REF!</v>
      </c>
      <c r="L489" s="130" t="e">
        <f t="shared" si="91"/>
        <v>#REF!</v>
      </c>
      <c r="M489" s="1" t="e">
        <f t="shared" si="92"/>
        <v>#N/A</v>
      </c>
      <c r="N489" s="1" t="e">
        <f t="shared" si="93"/>
        <v>#N/A</v>
      </c>
      <c r="O489" s="1" t="e">
        <f t="shared" si="94"/>
        <v>#N/A</v>
      </c>
      <c r="P489" s="130" t="str">
        <f t="shared" si="95"/>
        <v/>
      </c>
      <c r="Q489" s="130" t="str">
        <f t="shared" si="96"/>
        <v/>
      </c>
    </row>
    <row r="490" spans="2:17">
      <c r="B490" s="24" t="str">
        <f>IF('Consolidação Preventiva'!D467="","",'Consolidação Preventiva'!D467)</f>
        <v>CA103</v>
      </c>
      <c r="C490" s="24">
        <f>'Consolidação Preventiva'!E467</f>
        <v>1000</v>
      </c>
      <c r="D490" s="128">
        <f>IF(OR(B490="",C490="50F"),NA(),'Consolidação Preventiva'!N467)</f>
        <v>46033.116643518515</v>
      </c>
      <c r="E490" s="4">
        <f>IF(B490="","",'Consolidação Preventiva'!F467)</f>
        <v>24560</v>
      </c>
      <c r="F490" s="4">
        <f>IF(B490="","",'Consolidação Preventiva'!H467)</f>
        <v>24835</v>
      </c>
      <c r="G490" s="4">
        <f>IF(B490="","",'Consolidação Preventiva'!Q467)</f>
        <v>24992</v>
      </c>
      <c r="H490" s="4">
        <f t="shared" si="88"/>
        <v>432</v>
      </c>
      <c r="I490" s="1">
        <f t="shared" si="89"/>
        <v>225</v>
      </c>
      <c r="J490" s="1">
        <f t="shared" si="90"/>
        <v>275</v>
      </c>
      <c r="L490" s="130" t="e">
        <f t="shared" si="91"/>
        <v>#N/A</v>
      </c>
      <c r="M490" s="1">
        <f t="shared" si="92"/>
        <v>432</v>
      </c>
      <c r="N490" s="1">
        <f t="shared" si="93"/>
        <v>225</v>
      </c>
      <c r="O490" s="1">
        <f t="shared" si="94"/>
        <v>275</v>
      </c>
      <c r="P490" s="130" t="str">
        <f t="shared" si="95"/>
        <v/>
      </c>
      <c r="Q490" s="130" t="str">
        <f t="shared" si="96"/>
        <v/>
      </c>
    </row>
    <row r="491" spans="2:17">
      <c r="B491" s="24" t="e">
        <f>IF('Consolidação Preventiva'!#REF!="","",'Consolidação Preventiva'!#REF!)</f>
        <v>#REF!</v>
      </c>
      <c r="C491" s="24" t="e">
        <f>'Consolidação Preventiva'!#REF!</f>
        <v>#REF!</v>
      </c>
      <c r="D491" s="128" t="e">
        <f>IF(OR(B491="",C491="50F"),NA(),'Consolidação Preventiva'!#REF!)</f>
        <v>#REF!</v>
      </c>
      <c r="E491" s="4" t="e">
        <f>IF(B491="","",'Consolidação Preventiva'!#REF!)</f>
        <v>#REF!</v>
      </c>
      <c r="F491" s="4" t="e">
        <f>IF(B491="","",'Consolidação Preventiva'!#REF!)</f>
        <v>#REF!</v>
      </c>
      <c r="G491" s="4" t="e">
        <f>IF(B491="","",'Consolidação Preventiva'!#REF!)</f>
        <v>#REF!</v>
      </c>
      <c r="H491" s="4" t="e">
        <f t="shared" si="88"/>
        <v>#REF!</v>
      </c>
      <c r="I491" s="1" t="e">
        <f t="shared" si="89"/>
        <v>#REF!</v>
      </c>
      <c r="J491" s="1" t="e">
        <f t="shared" si="90"/>
        <v>#REF!</v>
      </c>
      <c r="L491" s="130" t="e">
        <f t="shared" si="91"/>
        <v>#REF!</v>
      </c>
      <c r="M491" s="1" t="e">
        <f t="shared" si="92"/>
        <v>#N/A</v>
      </c>
      <c r="N491" s="1" t="e">
        <f t="shared" si="93"/>
        <v>#N/A</v>
      </c>
      <c r="O491" s="1" t="e">
        <f t="shared" si="94"/>
        <v>#N/A</v>
      </c>
      <c r="P491" s="130" t="str">
        <f t="shared" si="95"/>
        <v/>
      </c>
      <c r="Q491" s="130" t="str">
        <f t="shared" si="96"/>
        <v/>
      </c>
    </row>
    <row r="492" spans="2:17">
      <c r="B492" s="24" t="str">
        <f>IF('Consolidação Preventiva'!D468="","",'Consolidação Preventiva'!D468)</f>
        <v>CA104</v>
      </c>
      <c r="C492" s="24">
        <f>'Consolidação Preventiva'!E468</f>
        <v>250</v>
      </c>
      <c r="D492" s="128">
        <f>IF(OR(B492="",C492="50F"),NA(),'Consolidação Preventiva'!N468)</f>
        <v>46041.147222222222</v>
      </c>
      <c r="E492" s="4">
        <f>IF(B492="","",'Consolidação Preventiva'!F468)</f>
        <v>23736</v>
      </c>
      <c r="F492" s="4">
        <f>IF(B492="","",'Consolidação Preventiva'!H468)</f>
        <v>24011</v>
      </c>
      <c r="G492" s="4">
        <f>IF(B492="","",'Consolidação Preventiva'!Q468)</f>
        <v>24015</v>
      </c>
      <c r="H492" s="4">
        <f t="shared" si="88"/>
        <v>279</v>
      </c>
      <c r="I492" s="1">
        <f t="shared" si="89"/>
        <v>225</v>
      </c>
      <c r="J492" s="1">
        <f t="shared" si="90"/>
        <v>275</v>
      </c>
      <c r="L492" s="130" t="e">
        <f t="shared" si="91"/>
        <v>#N/A</v>
      </c>
      <c r="M492" s="1">
        <f t="shared" si="92"/>
        <v>279</v>
      </c>
      <c r="N492" s="1">
        <f t="shared" si="93"/>
        <v>225</v>
      </c>
      <c r="O492" s="1">
        <f t="shared" si="94"/>
        <v>275</v>
      </c>
      <c r="P492" s="130" t="str">
        <f t="shared" si="95"/>
        <v/>
      </c>
      <c r="Q492" s="130" t="str">
        <f t="shared" si="96"/>
        <v/>
      </c>
    </row>
    <row r="493" spans="2:17">
      <c r="B493" s="24" t="str">
        <f>IF('Consolidação Preventiva'!D469="","",'Consolidação Preventiva'!D469)</f>
        <v>CA102</v>
      </c>
      <c r="C493" s="24">
        <f>'Consolidação Preventiva'!E469</f>
        <v>500</v>
      </c>
      <c r="D493" s="128">
        <f>IF(OR(B493="",C493="50F"),NA(),'Consolidação Preventiva'!N469)</f>
        <v>46046.425000000003</v>
      </c>
      <c r="E493" s="4">
        <f>IF(B493="","",'Consolidação Preventiva'!F469)</f>
        <v>22462</v>
      </c>
      <c r="F493" s="4">
        <f>IF(B493="","",'Consolidação Preventiva'!H469)</f>
        <v>22737</v>
      </c>
      <c r="G493" s="4">
        <f>IF(B493="","",'Consolidação Preventiva'!Q469)</f>
        <v>22741</v>
      </c>
      <c r="H493" s="4">
        <f t="shared" si="88"/>
        <v>279</v>
      </c>
      <c r="I493" s="1">
        <f t="shared" si="89"/>
        <v>225</v>
      </c>
      <c r="J493" s="1">
        <f t="shared" si="90"/>
        <v>275</v>
      </c>
      <c r="L493" s="130" t="e">
        <f t="shared" si="91"/>
        <v>#N/A</v>
      </c>
      <c r="M493" s="1">
        <f t="shared" si="92"/>
        <v>279</v>
      </c>
      <c r="N493" s="1">
        <f t="shared" si="93"/>
        <v>225</v>
      </c>
      <c r="O493" s="1">
        <f t="shared" si="94"/>
        <v>275</v>
      </c>
      <c r="P493" s="130" t="str">
        <f t="shared" si="95"/>
        <v/>
      </c>
      <c r="Q493" s="130" t="str">
        <f t="shared" si="96"/>
        <v/>
      </c>
    </row>
    <row r="494" spans="2:17">
      <c r="B494" s="24" t="str">
        <f>IF('Consolidação Preventiva'!D470="","",'Consolidação Preventiva'!D470)</f>
        <v>CA101</v>
      </c>
      <c r="C494" s="24">
        <f>'Consolidação Preventiva'!E470</f>
        <v>500</v>
      </c>
      <c r="D494" s="128">
        <f>IF(OR(B494="",C494="50F"),NA(),'Consolidação Preventiva'!N470)</f>
        <v>46040.163194444445</v>
      </c>
      <c r="E494" s="4">
        <f>IF(B494="","",'Consolidação Preventiva'!F470)</f>
        <v>25219</v>
      </c>
      <c r="F494" s="4">
        <f>IF(B494="","",'Consolidação Preventiva'!H470)</f>
        <v>25494</v>
      </c>
      <c r="G494" s="4">
        <f>IF(B494="","",'Consolidação Preventiva'!Q470)</f>
        <v>25440</v>
      </c>
      <c r="H494" s="4">
        <f t="shared" si="88"/>
        <v>221</v>
      </c>
      <c r="I494" s="1">
        <f t="shared" si="89"/>
        <v>225</v>
      </c>
      <c r="J494" s="1">
        <f t="shared" si="90"/>
        <v>275</v>
      </c>
      <c r="L494" s="130" t="e">
        <f t="shared" si="91"/>
        <v>#N/A</v>
      </c>
      <c r="M494" s="1">
        <f t="shared" si="92"/>
        <v>221</v>
      </c>
      <c r="N494" s="1">
        <f t="shared" si="93"/>
        <v>225</v>
      </c>
      <c r="O494" s="1">
        <f t="shared" si="94"/>
        <v>275</v>
      </c>
      <c r="P494" s="130" t="str">
        <f t="shared" si="95"/>
        <v/>
      </c>
      <c r="Q494" s="130" t="str">
        <f t="shared" si="96"/>
        <v/>
      </c>
    </row>
    <row r="495" spans="2:17">
      <c r="B495" s="24" t="str">
        <f>IF('Consolidação Preventiva'!D471="","",'Consolidação Preventiva'!D471)</f>
        <v>CA103</v>
      </c>
      <c r="C495" s="24">
        <f>'Consolidação Preventiva'!E471</f>
        <v>250</v>
      </c>
      <c r="D495" s="128">
        <f>IF(OR(B495="",C495="50F"),NA(),'Consolidação Preventiva'!N471)</f>
        <v>46048.695833333331</v>
      </c>
      <c r="E495" s="4">
        <f>IF(B495="","",'Consolidação Preventiva'!F471)</f>
        <v>24992</v>
      </c>
      <c r="F495" s="4">
        <f>IF(B495="","",'Consolidação Preventiva'!H471)</f>
        <v>25267</v>
      </c>
      <c r="G495" s="4">
        <f>IF(B495="","",'Consolidação Preventiva'!Q471)</f>
        <v>25186</v>
      </c>
      <c r="H495" s="4">
        <f t="shared" si="88"/>
        <v>194</v>
      </c>
      <c r="I495" s="1">
        <f t="shared" si="89"/>
        <v>225</v>
      </c>
      <c r="J495" s="1">
        <f t="shared" si="90"/>
        <v>275</v>
      </c>
      <c r="L495" s="130" t="e">
        <f t="shared" si="91"/>
        <v>#N/A</v>
      </c>
      <c r="M495" s="1">
        <f t="shared" si="92"/>
        <v>194</v>
      </c>
      <c r="N495" s="1">
        <f t="shared" si="93"/>
        <v>225</v>
      </c>
      <c r="O495" s="1">
        <f t="shared" si="94"/>
        <v>275</v>
      </c>
      <c r="P495" s="130" t="str">
        <f t="shared" si="95"/>
        <v/>
      </c>
      <c r="Q495" s="130" t="str">
        <f t="shared" si="96"/>
        <v/>
      </c>
    </row>
    <row r="496" spans="2:17">
      <c r="B496" s="24" t="str">
        <f>IF('Consolidação Preventiva'!D472="","",'Consolidação Preventiva'!D472)</f>
        <v>CA101</v>
      </c>
      <c r="C496" s="24">
        <f>'Consolidação Preventiva'!E472</f>
        <v>250</v>
      </c>
      <c r="D496" s="128">
        <f>IF(OR(B496="",C496="50F"),NA(),'Consolidação Preventiva'!N472)</f>
        <v>46055.600694444445</v>
      </c>
      <c r="E496" s="4">
        <f>IF(B496="","",'Consolidação Preventiva'!F472)</f>
        <v>25440</v>
      </c>
      <c r="F496" s="4">
        <f>IF(B496="","",'Consolidação Preventiva'!H472)</f>
        <v>25715</v>
      </c>
      <c r="G496" s="4">
        <f>IF(B496="","",'Consolidação Preventiva'!Q472)</f>
        <v>25694</v>
      </c>
      <c r="H496" s="4">
        <f t="shared" si="88"/>
        <v>254</v>
      </c>
      <c r="I496" s="1">
        <f t="shared" si="89"/>
        <v>225</v>
      </c>
      <c r="J496" s="1">
        <f t="shared" si="90"/>
        <v>275</v>
      </c>
      <c r="L496" s="130" t="e">
        <f t="shared" si="91"/>
        <v>#N/A</v>
      </c>
      <c r="M496" s="1">
        <f t="shared" si="92"/>
        <v>254</v>
      </c>
      <c r="N496" s="1">
        <f t="shared" si="93"/>
        <v>225</v>
      </c>
      <c r="O496" s="1">
        <f t="shared" si="94"/>
        <v>275</v>
      </c>
      <c r="P496" s="130" t="str">
        <f t="shared" si="95"/>
        <v/>
      </c>
      <c r="Q496" s="130" t="str">
        <f t="shared" si="96"/>
        <v/>
      </c>
    </row>
    <row r="497" spans="2:17">
      <c r="B497" s="24" t="str">
        <f>IF('Consolidação Preventiva'!D473="","",'Consolidação Preventiva'!D473)</f>
        <v>CA104</v>
      </c>
      <c r="C497" s="24">
        <f>'Consolidação Preventiva'!E473</f>
        <v>500</v>
      </c>
      <c r="D497" s="128">
        <f>IF(OR(B497="",C497="50F"),NA(),'Consolidação Preventiva'!N473)</f>
        <v>46058.338518518518</v>
      </c>
      <c r="E497" s="4">
        <f>IF(B497="","",'Consolidação Preventiva'!F473)</f>
        <v>24015</v>
      </c>
      <c r="F497" s="4">
        <f>IF(B497="","",'Consolidação Preventiva'!H473)</f>
        <v>24290</v>
      </c>
      <c r="G497" s="4">
        <f>IF(B497="","",'Consolidação Preventiva'!Q473)</f>
        <v>24273</v>
      </c>
      <c r="H497" s="4">
        <f t="shared" si="88"/>
        <v>258</v>
      </c>
      <c r="I497" s="1">
        <f t="shared" si="89"/>
        <v>225</v>
      </c>
      <c r="J497" s="1">
        <f t="shared" si="90"/>
        <v>275</v>
      </c>
      <c r="L497" s="130" t="e">
        <f t="shared" si="91"/>
        <v>#N/A</v>
      </c>
      <c r="M497" s="1">
        <f t="shared" si="92"/>
        <v>258</v>
      </c>
      <c r="N497" s="1">
        <f t="shared" si="93"/>
        <v>225</v>
      </c>
      <c r="O497" s="1">
        <f t="shared" si="94"/>
        <v>275</v>
      </c>
      <c r="P497" s="130" t="str">
        <f t="shared" si="95"/>
        <v/>
      </c>
      <c r="Q497" s="130" t="str">
        <f t="shared" si="96"/>
        <v/>
      </c>
    </row>
    <row r="498" spans="2:17">
      <c r="B498" s="24" t="str">
        <f>IF('Consolidação Preventiva'!D474="","",'Consolidação Preventiva'!D474)</f>
        <v>CA102</v>
      </c>
      <c r="C498" s="24">
        <f>'Consolidação Preventiva'!E474</f>
        <v>250</v>
      </c>
      <c r="D498" s="128">
        <f>IF(OR(B498="",C498="50F"),NA(),'Consolidação Preventiva'!N474)</f>
        <v>46063.472222222219</v>
      </c>
      <c r="E498" s="4">
        <f>IF(B498="","",'Consolidação Preventiva'!F474)</f>
        <v>22741</v>
      </c>
      <c r="F498" s="4">
        <f>IF(B498="","",'Consolidação Preventiva'!H474)</f>
        <v>23016</v>
      </c>
      <c r="G498" s="4">
        <f>IF(B498="","",'Consolidação Preventiva'!Q474)</f>
        <v>22994</v>
      </c>
      <c r="H498" s="4">
        <f t="shared" si="88"/>
        <v>253</v>
      </c>
      <c r="I498" s="1">
        <f t="shared" si="89"/>
        <v>225</v>
      </c>
      <c r="J498" s="1">
        <f t="shared" si="90"/>
        <v>275</v>
      </c>
      <c r="L498" s="130" t="e">
        <f t="shared" si="91"/>
        <v>#N/A</v>
      </c>
      <c r="M498" s="1">
        <f t="shared" si="92"/>
        <v>253</v>
      </c>
      <c r="N498" s="1">
        <f t="shared" si="93"/>
        <v>225</v>
      </c>
      <c r="O498" s="1">
        <f t="shared" si="94"/>
        <v>275</v>
      </c>
      <c r="P498" s="130" t="str">
        <f t="shared" si="95"/>
        <v/>
      </c>
      <c r="Q498" s="130" t="str">
        <f t="shared" si="96"/>
        <v/>
      </c>
    </row>
    <row r="499" spans="2:17">
      <c r="B499" s="24" t="str">
        <f>IF('Consolidação Preventiva'!D475="","",'Consolidação Preventiva'!D475)</f>
        <v>CA103</v>
      </c>
      <c r="C499" s="24">
        <f>'Consolidação Preventiva'!E475</f>
        <v>500</v>
      </c>
      <c r="D499" s="128">
        <f>IF(OR(B499="",C499="50F"),NA(),'Consolidação Preventiva'!N475)</f>
        <v>46068.053472222222</v>
      </c>
      <c r="E499" s="4">
        <f>IF(B499="","",'Consolidação Preventiva'!F475)</f>
        <v>25186</v>
      </c>
      <c r="F499" s="4">
        <f>IF(B499="","",'Consolidação Preventiva'!H475)</f>
        <v>25461</v>
      </c>
      <c r="G499" s="4">
        <f>IF(B499="","",'Consolidação Preventiva'!Q475)</f>
        <v>25541</v>
      </c>
      <c r="H499" s="4">
        <f t="shared" si="88"/>
        <v>355</v>
      </c>
      <c r="I499" s="1">
        <f t="shared" si="89"/>
        <v>225</v>
      </c>
      <c r="J499" s="1">
        <f t="shared" si="90"/>
        <v>275</v>
      </c>
      <c r="L499" s="130" t="e">
        <f t="shared" si="91"/>
        <v>#N/A</v>
      </c>
      <c r="M499" s="1">
        <f t="shared" si="92"/>
        <v>355</v>
      </c>
      <c r="N499" s="1">
        <f t="shared" si="93"/>
        <v>225</v>
      </c>
      <c r="O499" s="1">
        <f t="shared" si="94"/>
        <v>275</v>
      </c>
      <c r="P499" s="130" t="str">
        <f t="shared" si="95"/>
        <v/>
      </c>
      <c r="Q499" s="130" t="str">
        <f t="shared" si="96"/>
        <v/>
      </c>
    </row>
    <row r="500" spans="2:17">
      <c r="B500" s="24" t="str">
        <f>IF('Consolidação Preventiva'!D476="","",'Consolidação Preventiva'!D476)</f>
        <v>CA101</v>
      </c>
      <c r="C500" s="24">
        <f>'Consolidação Preventiva'!E476</f>
        <v>2000</v>
      </c>
      <c r="D500" s="128">
        <f>IF(OR(B500="",C500="50F"),NA(),'Consolidação Preventiva'!N476)</f>
        <v>46070.878472222219</v>
      </c>
      <c r="E500" s="4">
        <f>IF(B500="","",'Consolidação Preventiva'!F476)</f>
        <v>25694</v>
      </c>
      <c r="F500" s="4">
        <f>IF(B500="","",'Consolidação Preventiva'!H476)</f>
        <v>25969</v>
      </c>
      <c r="G500" s="4">
        <f>IF(B500="","",'Consolidação Preventiva'!Q476)</f>
        <v>25969</v>
      </c>
      <c r="H500" s="4">
        <f t="shared" si="88"/>
        <v>275</v>
      </c>
      <c r="I500" s="1">
        <f t="shared" si="89"/>
        <v>225</v>
      </c>
      <c r="J500" s="1">
        <f t="shared" si="90"/>
        <v>275</v>
      </c>
      <c r="L500" s="130" t="e">
        <f t="shared" si="91"/>
        <v>#N/A</v>
      </c>
      <c r="M500" s="1">
        <f t="shared" si="92"/>
        <v>275</v>
      </c>
      <c r="N500" s="1">
        <f t="shared" si="93"/>
        <v>225</v>
      </c>
      <c r="O500" s="1">
        <f t="shared" si="94"/>
        <v>275</v>
      </c>
      <c r="P500" s="130" t="str">
        <f t="shared" si="95"/>
        <v/>
      </c>
      <c r="Q500" s="130" t="str">
        <f t="shared" si="96"/>
        <v/>
      </c>
    </row>
    <row r="501" spans="2:17">
      <c r="B501" s="24" t="str">
        <f>IF('Consolidação Preventiva'!D477="","",'Consolidação Preventiva'!D477)</f>
        <v>CA104</v>
      </c>
      <c r="C501" s="24">
        <f>'Consolidação Preventiva'!E477</f>
        <v>250</v>
      </c>
      <c r="D501" s="128">
        <f>IF(OR(B501="",C501="50F"),NA(),'Consolidação Preventiva'!N477)</f>
        <v>46080.059027777781</v>
      </c>
      <c r="E501" s="4">
        <f>IF(B501="","",'Consolidação Preventiva'!F477)</f>
        <v>24273</v>
      </c>
      <c r="F501" s="4">
        <f>IF(B501="","",'Consolidação Preventiva'!H477)</f>
        <v>24548</v>
      </c>
      <c r="G501" s="4">
        <f>IF(B501="","",'Consolidação Preventiva'!Q477)</f>
        <v>24547</v>
      </c>
      <c r="H501" s="4">
        <f t="shared" si="88"/>
        <v>274</v>
      </c>
      <c r="I501" s="1">
        <f t="shared" si="89"/>
        <v>225</v>
      </c>
      <c r="J501" s="1">
        <f t="shared" si="90"/>
        <v>275</v>
      </c>
      <c r="L501" s="130" t="e">
        <f t="shared" si="91"/>
        <v>#N/A</v>
      </c>
      <c r="M501" s="1">
        <f t="shared" si="92"/>
        <v>274</v>
      </c>
      <c r="N501" s="1">
        <f t="shared" si="93"/>
        <v>225</v>
      </c>
      <c r="O501" s="1">
        <f t="shared" si="94"/>
        <v>275</v>
      </c>
      <c r="P501" s="130" t="str">
        <f t="shared" si="95"/>
        <v/>
      </c>
      <c r="Q501" s="130" t="str">
        <f t="shared" si="96"/>
        <v/>
      </c>
    </row>
    <row r="502" spans="2:17">
      <c r="B502" s="24" t="str">
        <f>IF('Consolidação Preventiva'!D478="","",'Consolidação Preventiva'!D478)</f>
        <v>CA102</v>
      </c>
      <c r="C502" s="24">
        <f>'Consolidação Preventiva'!E478</f>
        <v>12000</v>
      </c>
      <c r="D502" s="128">
        <f>IF(OR(B502="",C502="50F"),NA(),'Consolidação Preventiva'!N478)</f>
        <v>46088.357638888891</v>
      </c>
      <c r="E502" s="4">
        <f>IF(B502="","",'Consolidação Preventiva'!F478)</f>
        <v>22994</v>
      </c>
      <c r="F502" s="4">
        <f>IF(B502="","",'Consolidação Preventiva'!H478)</f>
        <v>23269</v>
      </c>
      <c r="G502" s="4">
        <f>IF(B502="","",'Consolidação Preventiva'!Q478)</f>
        <v>23351</v>
      </c>
      <c r="H502" s="4">
        <f t="shared" si="88"/>
        <v>357</v>
      </c>
      <c r="I502" s="1">
        <f t="shared" si="89"/>
        <v>225</v>
      </c>
      <c r="J502" s="1">
        <f t="shared" si="90"/>
        <v>275</v>
      </c>
      <c r="L502" s="130" t="e">
        <f t="shared" si="91"/>
        <v>#N/A</v>
      </c>
      <c r="M502" s="1">
        <f t="shared" si="92"/>
        <v>357</v>
      </c>
      <c r="N502" s="1">
        <f t="shared" si="93"/>
        <v>225</v>
      </c>
      <c r="O502" s="1">
        <f t="shared" si="94"/>
        <v>275</v>
      </c>
      <c r="P502" s="130" t="str">
        <f t="shared" si="95"/>
        <v/>
      </c>
      <c r="Q502" s="130" t="str">
        <f t="shared" si="96"/>
        <v/>
      </c>
    </row>
    <row r="503" spans="2:17">
      <c r="B503" s="24" t="str">
        <f>IF('Consolidação Preventiva'!D479="","",'Consolidação Preventiva'!D479)</f>
        <v>CA103</v>
      </c>
      <c r="C503" s="24">
        <f>'Consolidação Preventiva'!E479</f>
        <v>250</v>
      </c>
      <c r="D503" s="128">
        <f>IF(OR(B503="",C503="50F"),NA(),'Consolidação Preventiva'!N479)</f>
        <v>46091.409722222219</v>
      </c>
      <c r="E503" s="4">
        <f>IF(B503="","",'Consolidação Preventiva'!F479)</f>
        <v>25541</v>
      </c>
      <c r="F503" s="4">
        <f>IF(B503="","",'Consolidação Preventiva'!H479)</f>
        <v>25816</v>
      </c>
      <c r="G503" s="4">
        <f>IF(B503="","",'Consolidação Preventiva'!Q479)</f>
        <v>25906</v>
      </c>
      <c r="H503" s="4">
        <f t="shared" si="88"/>
        <v>365</v>
      </c>
      <c r="I503" s="1">
        <f t="shared" si="89"/>
        <v>225</v>
      </c>
      <c r="J503" s="1">
        <f t="shared" si="90"/>
        <v>275</v>
      </c>
      <c r="L503" s="130" t="e">
        <f t="shared" si="91"/>
        <v>#N/A</v>
      </c>
      <c r="M503" s="1">
        <f t="shared" si="92"/>
        <v>365</v>
      </c>
      <c r="N503" s="1">
        <f t="shared" si="93"/>
        <v>225</v>
      </c>
      <c r="O503" s="1">
        <f t="shared" si="94"/>
        <v>275</v>
      </c>
      <c r="P503" s="130" t="str">
        <f t="shared" si="95"/>
        <v/>
      </c>
      <c r="Q503" s="130" t="str">
        <f t="shared" si="96"/>
        <v/>
      </c>
    </row>
    <row r="504" spans="2:17">
      <c r="B504" s="24" t="str">
        <f>IF('Consolidação Preventiva'!D480="","",'Consolidação Preventiva'!D480)</f>
        <v>CA101</v>
      </c>
      <c r="C504" s="24">
        <f>'Consolidação Preventiva'!E480</f>
        <v>250</v>
      </c>
      <c r="D504" s="128">
        <f>IF(OR(B504="",C504="50F"),NA(),'Consolidação Preventiva'!N480)</f>
        <v>46087.645138888889</v>
      </c>
      <c r="E504" s="4">
        <f>IF(B504="","",'Consolidação Preventiva'!F480)</f>
        <v>25969</v>
      </c>
      <c r="F504" s="4">
        <f>IF(B504="","",'Consolidação Preventiva'!H480)</f>
        <v>26244</v>
      </c>
      <c r="G504" s="4">
        <f>IF(B504="","",'Consolidação Preventiva'!Q480)</f>
        <v>26222</v>
      </c>
      <c r="H504" s="4">
        <f t="shared" si="88"/>
        <v>253</v>
      </c>
      <c r="I504" s="1">
        <f t="shared" si="89"/>
        <v>225</v>
      </c>
      <c r="J504" s="1">
        <f t="shared" si="90"/>
        <v>275</v>
      </c>
      <c r="L504" s="130" t="e">
        <f t="shared" si="91"/>
        <v>#N/A</v>
      </c>
      <c r="M504" s="1">
        <f t="shared" si="92"/>
        <v>253</v>
      </c>
      <c r="N504" s="1">
        <f t="shared" si="93"/>
        <v>225</v>
      </c>
      <c r="O504" s="1">
        <f t="shared" si="94"/>
        <v>275</v>
      </c>
      <c r="P504" s="130" t="str">
        <f t="shared" si="95"/>
        <v/>
      </c>
      <c r="Q504" s="130" t="str">
        <f t="shared" si="96"/>
        <v/>
      </c>
    </row>
    <row r="505" spans="2:17">
      <c r="B505" s="24" t="str">
        <f>IF('Consolidação Preventiva'!D481="","",'Consolidação Preventiva'!D481)</f>
        <v>CA102</v>
      </c>
      <c r="C505" s="24">
        <f>'Consolidação Preventiva'!E481</f>
        <v>250</v>
      </c>
      <c r="D505" s="128">
        <f>IF(OR(B505="",C505="50F"),NA(),'Consolidação Preventiva'!N481)</f>
        <v>46104.875</v>
      </c>
      <c r="E505" s="4">
        <f>IF(B505="","",'Consolidação Preventiva'!F481)</f>
        <v>23351</v>
      </c>
      <c r="F505" s="4">
        <f>IF(B505="","",'Consolidação Preventiva'!H481)</f>
        <v>23626</v>
      </c>
      <c r="G505" s="4">
        <f>IF(B505="","",'Consolidação Preventiva'!Q481)</f>
        <v>23611</v>
      </c>
      <c r="H505" s="4">
        <f t="shared" si="88"/>
        <v>260</v>
      </c>
      <c r="I505" s="1">
        <f t="shared" si="89"/>
        <v>225</v>
      </c>
      <c r="J505" s="1">
        <f t="shared" si="90"/>
        <v>275</v>
      </c>
      <c r="L505" s="130" t="e">
        <f t="shared" si="91"/>
        <v>#N/A</v>
      </c>
      <c r="M505" s="1">
        <f t="shared" si="92"/>
        <v>260</v>
      </c>
      <c r="N505" s="1">
        <f t="shared" si="93"/>
        <v>225</v>
      </c>
      <c r="O505" s="1">
        <f t="shared" si="94"/>
        <v>275</v>
      </c>
      <c r="P505" s="130" t="str">
        <f t="shared" si="95"/>
        <v/>
      </c>
      <c r="Q505" s="130" t="str">
        <f t="shared" si="96"/>
        <v/>
      </c>
    </row>
    <row r="506" spans="2:17">
      <c r="B506" s="24" t="str">
        <f>IF('Consolidação Preventiva'!D482="","",'Consolidação Preventiva'!D482)</f>
        <v>CA101</v>
      </c>
      <c r="C506" s="24">
        <f>'Consolidação Preventiva'!E482</f>
        <v>500</v>
      </c>
      <c r="D506" s="128">
        <f>IF(OR(B506="",C506="50F"),NA(),'Consolidação Preventiva'!N482)</f>
        <v>46112.117361111108</v>
      </c>
      <c r="E506" s="4">
        <f>IF(B506="","",'Consolidação Preventiva'!F482)</f>
        <v>26222</v>
      </c>
      <c r="F506" s="4">
        <f>IF(B506="","",'Consolidação Preventiva'!H482)</f>
        <v>26497</v>
      </c>
      <c r="G506" s="4">
        <f>IF(B506="","",'Consolidação Preventiva'!Q482)</f>
        <v>26709</v>
      </c>
      <c r="H506" s="4">
        <f t="shared" si="88"/>
        <v>487</v>
      </c>
      <c r="I506" s="1">
        <f t="shared" si="89"/>
        <v>225</v>
      </c>
      <c r="J506" s="1">
        <f t="shared" si="90"/>
        <v>275</v>
      </c>
      <c r="L506" s="130" t="e">
        <f t="shared" si="91"/>
        <v>#N/A</v>
      </c>
      <c r="M506" s="1">
        <f t="shared" si="92"/>
        <v>487</v>
      </c>
      <c r="N506" s="1">
        <f t="shared" si="93"/>
        <v>225</v>
      </c>
      <c r="O506" s="1">
        <f t="shared" si="94"/>
        <v>275</v>
      </c>
      <c r="P506" s="130" t="str">
        <f t="shared" si="95"/>
        <v/>
      </c>
      <c r="Q506" s="130" t="str">
        <f t="shared" si="96"/>
        <v/>
      </c>
    </row>
    <row r="507" spans="2:17">
      <c r="B507" s="24" t="str">
        <f>IF('Consolidação Preventiva'!D483="","",'Consolidação Preventiva'!D483)</f>
        <v>CA103</v>
      </c>
      <c r="C507" s="24">
        <f>'Consolidação Preventiva'!E483</f>
        <v>2000</v>
      </c>
      <c r="D507" s="128">
        <f>IF(OR(B507="",C507="50F"),NA(),'Consolidação Preventiva'!N483)</f>
        <v>46116.371527777781</v>
      </c>
      <c r="E507" s="4">
        <f>IF(B507="","",'Consolidação Preventiva'!F483)</f>
        <v>25906</v>
      </c>
      <c r="F507" s="4">
        <f>IF(B507="","",'Consolidação Preventiva'!H483)</f>
        <v>26181</v>
      </c>
      <c r="G507" s="4">
        <f>IF(B507="","",'Consolidação Preventiva'!Q483)</f>
        <v>26367</v>
      </c>
      <c r="H507" s="4">
        <f t="shared" si="88"/>
        <v>461</v>
      </c>
      <c r="I507" s="1">
        <f t="shared" si="89"/>
        <v>225</v>
      </c>
      <c r="J507" s="1">
        <f t="shared" si="90"/>
        <v>275</v>
      </c>
      <c r="L507" s="130" t="e">
        <f t="shared" si="91"/>
        <v>#N/A</v>
      </c>
      <c r="M507" s="1">
        <f t="shared" si="92"/>
        <v>461</v>
      </c>
      <c r="N507" s="1">
        <f t="shared" si="93"/>
        <v>225</v>
      </c>
      <c r="O507" s="1">
        <f t="shared" si="94"/>
        <v>275</v>
      </c>
      <c r="P507" s="130" t="str">
        <f t="shared" si="95"/>
        <v/>
      </c>
      <c r="Q507" s="130" t="str">
        <f t="shared" si="96"/>
        <v/>
      </c>
    </row>
    <row r="508" spans="2:17">
      <c r="B508" s="24" t="str">
        <f>IF('Consolidação Preventiva'!D484="","",'Consolidação Preventiva'!D484)</f>
        <v>CA104</v>
      </c>
      <c r="C508" s="24">
        <f>'Consolidação Preventiva'!E484</f>
        <v>1000</v>
      </c>
      <c r="D508" s="128">
        <f>IF(OR(B508="",C508="50F"),NA(),'Consolidação Preventiva'!N484)</f>
        <v>46119.126157407409</v>
      </c>
      <c r="E508" s="4">
        <f>IF(B508="","",'Consolidação Preventiva'!F484)</f>
        <v>24547</v>
      </c>
      <c r="F508" s="4">
        <f>IF(B508="","",'Consolidação Preventiva'!H484)</f>
        <v>24822</v>
      </c>
      <c r="G508" s="4">
        <f>IF(B508="","",'Consolidação Preventiva'!Q484)</f>
        <v>24776</v>
      </c>
      <c r="H508" s="4">
        <f t="shared" si="88"/>
        <v>229</v>
      </c>
      <c r="I508" s="1">
        <f t="shared" si="89"/>
        <v>225</v>
      </c>
      <c r="J508" s="1">
        <f t="shared" si="90"/>
        <v>275</v>
      </c>
      <c r="L508" s="130" t="e">
        <f t="shared" si="91"/>
        <v>#N/A</v>
      </c>
      <c r="M508" s="1">
        <f t="shared" si="92"/>
        <v>229</v>
      </c>
      <c r="N508" s="1">
        <f t="shared" si="93"/>
        <v>225</v>
      </c>
      <c r="O508" s="1">
        <f t="shared" si="94"/>
        <v>275</v>
      </c>
      <c r="P508" s="130" t="str">
        <f t="shared" si="95"/>
        <v/>
      </c>
      <c r="Q508" s="130" t="str">
        <f t="shared" si="96"/>
        <v/>
      </c>
    </row>
    <row r="509" spans="2:17">
      <c r="B509" s="24" t="str">
        <f>IF('Consolidação Preventiva'!D485="","",'Consolidação Preventiva'!D485)</f>
        <v>CA102</v>
      </c>
      <c r="C509" s="24">
        <f>'Consolidação Preventiva'!E485</f>
        <v>500</v>
      </c>
      <c r="D509" s="128">
        <f>IF(OR(B509="",C509="50F"),NA(),'Consolidação Preventiva'!N485)</f>
        <v>46189.590798611112</v>
      </c>
      <c r="E509" s="4">
        <f>IF(B509="","",'Consolidação Preventiva'!F485)</f>
        <v>23611</v>
      </c>
      <c r="F509" s="4">
        <f>IF(B509="","",'Consolidação Preventiva'!H485)</f>
        <v>23886</v>
      </c>
      <c r="G509" s="4">
        <f>IF(B509="","",'Consolidação Preventiva'!Q485)</f>
        <v>23885</v>
      </c>
      <c r="H509" s="4">
        <f t="shared" si="88"/>
        <v>274</v>
      </c>
      <c r="I509" s="1">
        <f t="shared" si="89"/>
        <v>225</v>
      </c>
      <c r="J509" s="1">
        <f t="shared" si="90"/>
        <v>275</v>
      </c>
      <c r="L509" s="130" t="e">
        <f t="shared" si="91"/>
        <v>#N/A</v>
      </c>
      <c r="M509" s="1">
        <f t="shared" si="92"/>
        <v>274</v>
      </c>
      <c r="N509" s="1">
        <f t="shared" si="93"/>
        <v>225</v>
      </c>
      <c r="O509" s="1">
        <f t="shared" si="94"/>
        <v>275</v>
      </c>
      <c r="P509" s="130" t="str">
        <f t="shared" si="95"/>
        <v/>
      </c>
      <c r="Q509" s="130" t="str">
        <f t="shared" si="96"/>
        <v/>
      </c>
    </row>
    <row r="510" spans="2:17">
      <c r="B510" s="24" t="str">
        <f>IF('Consolidação Preventiva'!D486="","",'Consolidação Preventiva'!D486)</f>
        <v>CA101</v>
      </c>
      <c r="C510" s="24">
        <f>'Consolidação Preventiva'!E486</f>
        <v>250</v>
      </c>
      <c r="D510" s="128">
        <f>IF(OR(B510="",C510="50F"),NA(),'Consolidação Preventiva'!N486)</f>
        <v>46126.854027777779</v>
      </c>
      <c r="E510" s="4">
        <f>IF(B510="","",'Consolidação Preventiva'!F486)</f>
        <v>26709</v>
      </c>
      <c r="F510" s="4">
        <f>IF(B510="","",'Consolidação Preventiva'!H486)</f>
        <v>26984</v>
      </c>
      <c r="G510" s="4">
        <f>IF(B510="","",'Consolidação Preventiva'!Q486)</f>
        <v>26958</v>
      </c>
      <c r="H510" s="4">
        <f t="shared" si="88"/>
        <v>249</v>
      </c>
      <c r="I510" s="1">
        <f t="shared" si="89"/>
        <v>225</v>
      </c>
      <c r="J510" s="1">
        <f t="shared" si="90"/>
        <v>275</v>
      </c>
      <c r="L510" s="130" t="e">
        <f t="shared" si="91"/>
        <v>#N/A</v>
      </c>
      <c r="M510" s="1">
        <f t="shared" si="92"/>
        <v>249</v>
      </c>
      <c r="N510" s="1">
        <f t="shared" si="93"/>
        <v>225</v>
      </c>
      <c r="O510" s="1">
        <f t="shared" si="94"/>
        <v>275</v>
      </c>
      <c r="P510" s="130" t="str">
        <f t="shared" si="95"/>
        <v/>
      </c>
      <c r="Q510" s="130" t="str">
        <f t="shared" si="96"/>
        <v/>
      </c>
    </row>
    <row r="511" spans="2:17">
      <c r="B511" s="24" t="str">
        <f>IF('Consolidação Preventiva'!D487="","",'Consolidação Preventiva'!D487)</f>
        <v>CA103</v>
      </c>
      <c r="C511" s="24">
        <f>'Consolidação Preventiva'!E487</f>
        <v>250</v>
      </c>
      <c r="D511" s="128">
        <f>IF(OR(B511="",C511="50F"),NA(),'Consolidação Preventiva'!N487)</f>
        <v>46130.655555555553</v>
      </c>
      <c r="E511" s="4">
        <f>IF(B511="","",'Consolidação Preventiva'!F487)</f>
        <v>26367</v>
      </c>
      <c r="F511" s="4">
        <f>IF(B511="","",'Consolidação Preventiva'!H487)</f>
        <v>26642</v>
      </c>
      <c r="G511" s="4">
        <f>IF(B511="","",'Consolidação Preventiva'!Q487)</f>
        <v>26567</v>
      </c>
      <c r="H511" s="4">
        <f t="shared" si="88"/>
        <v>200</v>
      </c>
      <c r="I511" s="1">
        <f t="shared" si="89"/>
        <v>225</v>
      </c>
      <c r="J511" s="1">
        <f t="shared" si="90"/>
        <v>275</v>
      </c>
      <c r="L511" s="130" t="e">
        <f t="shared" si="91"/>
        <v>#N/A</v>
      </c>
      <c r="M511" s="1">
        <f t="shared" si="92"/>
        <v>200</v>
      </c>
      <c r="N511" s="1">
        <f t="shared" si="93"/>
        <v>225</v>
      </c>
      <c r="O511" s="1">
        <f t="shared" si="94"/>
        <v>275</v>
      </c>
      <c r="P511" s="130" t="str">
        <f t="shared" si="95"/>
        <v/>
      </c>
      <c r="Q511" s="130" t="str">
        <f t="shared" si="96"/>
        <v/>
      </c>
    </row>
    <row r="512" spans="2:17">
      <c r="B512" s="24" t="str">
        <f>IF('Consolidação Preventiva'!D488="","",'Consolidação Preventiva'!D488)</f>
        <v>CA104</v>
      </c>
      <c r="C512" s="24">
        <f>'Consolidação Preventiva'!E488</f>
        <v>250</v>
      </c>
      <c r="D512" s="128">
        <f>IF(OR(B512="",C512="50F"),NA(),'Consolidação Preventiva'!N488)</f>
        <v>46119.126157407409</v>
      </c>
      <c r="E512" s="4">
        <f>IF(B512="","",'Consolidação Preventiva'!F488)</f>
        <v>24776</v>
      </c>
      <c r="F512" s="4">
        <f>IF(B512="","",'Consolidação Preventiva'!H488)</f>
        <v>25051</v>
      </c>
      <c r="G512" s="4">
        <f>IF(B512="","",'Consolidação Preventiva'!Q488)</f>
        <v>24776</v>
      </c>
      <c r="H512" s="4">
        <f t="shared" si="88"/>
        <v>0</v>
      </c>
      <c r="I512" s="1">
        <f t="shared" si="89"/>
        <v>225</v>
      </c>
      <c r="J512" s="1">
        <f t="shared" si="90"/>
        <v>275</v>
      </c>
      <c r="L512" s="130" t="e">
        <f t="shared" si="91"/>
        <v>#N/A</v>
      </c>
      <c r="M512" s="1">
        <f t="shared" si="92"/>
        <v>0</v>
      </c>
      <c r="N512" s="1">
        <f t="shared" si="93"/>
        <v>225</v>
      </c>
      <c r="O512" s="1">
        <f t="shared" si="94"/>
        <v>275</v>
      </c>
      <c r="P512" s="130" t="str">
        <f t="shared" si="95"/>
        <v/>
      </c>
      <c r="Q512" s="130" t="str">
        <f t="shared" si="96"/>
        <v/>
      </c>
    </row>
    <row r="513" spans="2:17">
      <c r="B513" s="24" t="str">
        <f>IF('Consolidação Preventiva'!D489="","",'Consolidação Preventiva'!D489)</f>
        <v>CA104</v>
      </c>
      <c r="C513" s="24">
        <f>'Consolidação Preventiva'!E489</f>
        <v>500</v>
      </c>
      <c r="D513" s="128">
        <f>IF(OR(B513="",C513="50F"),NA(),'Consolidação Preventiva'!N489)</f>
        <v>46137.147083333337</v>
      </c>
      <c r="E513" s="4">
        <f>IF(B513="","",'Consolidação Preventiva'!F489)</f>
        <v>24776</v>
      </c>
      <c r="F513" s="4">
        <f>IF(B513="","",'Consolidação Preventiva'!H489)</f>
        <v>25051</v>
      </c>
      <c r="G513" s="4">
        <f>IF(B513="","",'Consolidação Preventiva'!Q489)</f>
        <v>25035</v>
      </c>
      <c r="H513" s="4">
        <f t="shared" si="88"/>
        <v>259</v>
      </c>
      <c r="I513" s="1">
        <f t="shared" si="89"/>
        <v>225</v>
      </c>
      <c r="J513" s="1">
        <f t="shared" si="90"/>
        <v>275</v>
      </c>
      <c r="L513" s="130" t="e">
        <f t="shared" si="91"/>
        <v>#N/A</v>
      </c>
      <c r="M513" s="1">
        <f t="shared" si="92"/>
        <v>259</v>
      </c>
      <c r="N513" s="1">
        <f t="shared" si="93"/>
        <v>225</v>
      </c>
      <c r="O513" s="1">
        <f t="shared" si="94"/>
        <v>275</v>
      </c>
      <c r="P513" s="130" t="str">
        <f t="shared" si="95"/>
        <v/>
      </c>
      <c r="Q513" s="130" t="str">
        <f t="shared" si="96"/>
        <v/>
      </c>
    </row>
    <row r="514" spans="2:17">
      <c r="B514" s="24" t="str">
        <f>IF('Consolidação Preventiva'!D490="","",'Consolidação Preventiva'!D490)</f>
        <v>CA103</v>
      </c>
      <c r="C514" s="24">
        <f>'Consolidação Preventiva'!E490</f>
        <v>500</v>
      </c>
      <c r="D514" s="128">
        <f>IF(OR(B514="",C514="50F"),NA(),'Consolidação Preventiva'!N490)</f>
        <v>46142.75</v>
      </c>
      <c r="E514" s="4">
        <f>IF(B514="","",'Consolidação Preventiva'!F490)</f>
        <v>26567</v>
      </c>
      <c r="F514" s="4">
        <f>IF(B514="","",'Consolidação Preventiva'!H490)</f>
        <v>26842</v>
      </c>
      <c r="G514" s="4">
        <f>IF(B514="","",'Consolidação Preventiva'!Q490)</f>
        <v>26813</v>
      </c>
      <c r="H514" s="4">
        <f t="shared" si="88"/>
        <v>246</v>
      </c>
      <c r="I514" s="1">
        <f t="shared" si="89"/>
        <v>225</v>
      </c>
      <c r="J514" s="1">
        <f t="shared" si="90"/>
        <v>275</v>
      </c>
      <c r="L514" s="130" t="e">
        <f t="shared" si="91"/>
        <v>#N/A</v>
      </c>
      <c r="M514" s="1">
        <f t="shared" si="92"/>
        <v>246</v>
      </c>
      <c r="N514" s="1">
        <f t="shared" si="93"/>
        <v>225</v>
      </c>
      <c r="O514" s="1">
        <f t="shared" si="94"/>
        <v>275</v>
      </c>
      <c r="P514" s="130" t="str">
        <f t="shared" si="95"/>
        <v/>
      </c>
      <c r="Q514" s="130" t="str">
        <f t="shared" si="96"/>
        <v/>
      </c>
    </row>
    <row r="515" spans="2:17">
      <c r="B515" s="24" t="str">
        <f>IF('Consolidação Preventiva'!D491="","",'Consolidação Preventiva'!D491)</f>
        <v>CA101</v>
      </c>
      <c r="C515" s="24">
        <f>'Consolidação Preventiva'!E491</f>
        <v>1000</v>
      </c>
      <c r="D515" s="128">
        <f>IF(OR(B515="",C515="50F"),NA(),'Consolidação Preventiva'!N491)</f>
        <v>46144.197164351855</v>
      </c>
      <c r="E515" s="4">
        <f>IF(B515="","",'Consolidação Preventiva'!F491)</f>
        <v>26958</v>
      </c>
      <c r="F515" s="4">
        <f>IF(B515="","",'Consolidação Preventiva'!H491)</f>
        <v>27233</v>
      </c>
      <c r="G515" s="4">
        <f>IF(B515="","",'Consolidação Preventiva'!Q491)</f>
        <v>27148</v>
      </c>
      <c r="H515" s="4">
        <f t="shared" si="88"/>
        <v>190</v>
      </c>
      <c r="I515" s="1">
        <f t="shared" si="89"/>
        <v>225</v>
      </c>
      <c r="J515" s="1">
        <f t="shared" si="90"/>
        <v>275</v>
      </c>
      <c r="L515" s="130" t="e">
        <f t="shared" si="91"/>
        <v>#N/A</v>
      </c>
      <c r="M515" s="1">
        <f t="shared" si="92"/>
        <v>190</v>
      </c>
      <c r="N515" s="1">
        <f t="shared" si="93"/>
        <v>225</v>
      </c>
      <c r="O515" s="1">
        <f t="shared" si="94"/>
        <v>275</v>
      </c>
      <c r="P515" s="130" t="str">
        <f t="shared" si="95"/>
        <v/>
      </c>
      <c r="Q515" s="130" t="str">
        <f t="shared" si="96"/>
        <v/>
      </c>
    </row>
    <row r="516" spans="2:17">
      <c r="B516" s="24" t="str">
        <f>IF('Consolidação Preventiva'!D492="","",'Consolidação Preventiva'!D492)</f>
        <v>CA104</v>
      </c>
      <c r="C516" s="24">
        <f>'Consolidação Preventiva'!E492</f>
        <v>250</v>
      </c>
      <c r="D516" s="128">
        <f>IF(OR(B516="",C516="50F"),NA(),'Consolidação Preventiva'!N492)</f>
        <v>46154.828472222223</v>
      </c>
      <c r="E516" s="4">
        <f>IF(B516="","",'Consolidação Preventiva'!F492)</f>
        <v>25035</v>
      </c>
      <c r="F516" s="4">
        <f>IF(B516="","",'Consolidação Preventiva'!H492)</f>
        <v>25310</v>
      </c>
      <c r="G516" s="4">
        <f>IF(B516="","",'Consolidação Preventiva'!Q492)</f>
        <v>25330</v>
      </c>
      <c r="H516" s="4">
        <f t="shared" si="88"/>
        <v>295</v>
      </c>
      <c r="I516" s="1">
        <f t="shared" si="89"/>
        <v>225</v>
      </c>
      <c r="J516" s="1">
        <f t="shared" si="90"/>
        <v>275</v>
      </c>
      <c r="L516" s="130" t="e">
        <f t="shared" si="91"/>
        <v>#N/A</v>
      </c>
      <c r="M516" s="1">
        <f t="shared" si="92"/>
        <v>295</v>
      </c>
      <c r="N516" s="1">
        <f t="shared" si="93"/>
        <v>225</v>
      </c>
      <c r="O516" s="1">
        <f t="shared" si="94"/>
        <v>275</v>
      </c>
      <c r="P516" s="130" t="str">
        <f t="shared" si="95"/>
        <v/>
      </c>
      <c r="Q516" s="130" t="str">
        <f t="shared" si="96"/>
        <v/>
      </c>
    </row>
    <row r="517" spans="2:17">
      <c r="B517" s="24" t="str">
        <f>IF('Consolidação Preventiva'!D493="","",'Consolidação Preventiva'!D493)</f>
        <v>CA103</v>
      </c>
      <c r="C517" s="24">
        <f>'Consolidação Preventiva'!E493</f>
        <v>250</v>
      </c>
      <c r="D517" s="128">
        <f>IF(OR(B517="",C517="50F"),NA(),'Consolidação Preventiva'!N493)</f>
        <v>46158.417361111111</v>
      </c>
      <c r="E517" s="4">
        <f>IF(B517="","",'Consolidação Preventiva'!F493)</f>
        <v>26813</v>
      </c>
      <c r="F517" s="4">
        <f>IF(B517="","",'Consolidação Preventiva'!H493)</f>
        <v>27088</v>
      </c>
      <c r="G517" s="4">
        <f>IF(B517="","",'Consolidação Preventiva'!Q493)</f>
        <v>27094</v>
      </c>
      <c r="H517" s="4">
        <f t="shared" si="88"/>
        <v>281</v>
      </c>
      <c r="I517" s="1">
        <f t="shared" si="89"/>
        <v>225</v>
      </c>
      <c r="J517" s="1">
        <f t="shared" si="90"/>
        <v>275</v>
      </c>
      <c r="L517" s="130" t="e">
        <f t="shared" si="91"/>
        <v>#N/A</v>
      </c>
      <c r="M517" s="1">
        <f t="shared" si="92"/>
        <v>281</v>
      </c>
      <c r="N517" s="1">
        <f t="shared" si="93"/>
        <v>225</v>
      </c>
      <c r="O517" s="1">
        <f t="shared" si="94"/>
        <v>275</v>
      </c>
      <c r="P517" s="130" t="str">
        <f t="shared" si="95"/>
        <v/>
      </c>
      <c r="Q517" s="130" t="str">
        <f t="shared" si="96"/>
        <v/>
      </c>
    </row>
    <row r="518" spans="2:17">
      <c r="B518" s="24" t="str">
        <f>IF('Consolidação Preventiva'!D494="","",'Consolidação Preventiva'!D494)</f>
        <v>CA101</v>
      </c>
      <c r="C518" s="24">
        <f>'Consolidação Preventiva'!E494</f>
        <v>250</v>
      </c>
      <c r="D518" s="128">
        <f>IF(OR(B518="",C518="50F"),NA(),'Consolidação Preventiva'!N494)</f>
        <v>46159.593055555553</v>
      </c>
      <c r="E518" s="4">
        <f>IF(B518="","",'Consolidação Preventiva'!F494)</f>
        <v>27148</v>
      </c>
      <c r="F518" s="4">
        <f>IF(B518="","",'Consolidação Preventiva'!H494)</f>
        <v>27423</v>
      </c>
      <c r="G518" s="4">
        <f>IF(B518="","",'Consolidação Preventiva'!Q494)</f>
        <v>27416</v>
      </c>
      <c r="H518" s="4">
        <f t="shared" si="88"/>
        <v>268</v>
      </c>
      <c r="I518" s="1">
        <f t="shared" si="89"/>
        <v>225</v>
      </c>
      <c r="J518" s="1">
        <f t="shared" si="90"/>
        <v>275</v>
      </c>
      <c r="L518" s="130" t="e">
        <f t="shared" si="91"/>
        <v>#N/A</v>
      </c>
      <c r="M518" s="1">
        <f t="shared" si="92"/>
        <v>268</v>
      </c>
      <c r="N518" s="1">
        <f t="shared" si="93"/>
        <v>225</v>
      </c>
      <c r="O518" s="1">
        <f t="shared" si="94"/>
        <v>275</v>
      </c>
      <c r="P518" s="130" t="str">
        <f t="shared" si="95"/>
        <v/>
      </c>
      <c r="Q518" s="130" t="str">
        <f t="shared" si="96"/>
        <v/>
      </c>
    </row>
    <row r="519" spans="2:17">
      <c r="B519" s="24" t="str">
        <f>IF('Consolidação Preventiva'!D495="","",'Consolidação Preventiva'!D495)</f>
        <v>CA104</v>
      </c>
      <c r="C519" s="24">
        <f>'Consolidação Preventiva'!E495</f>
        <v>2000</v>
      </c>
      <c r="D519" s="128">
        <f>IF(OR(B519="",C519="50F"),NA(),'Consolidação Preventiva'!N495)</f>
        <v>46175.15</v>
      </c>
      <c r="E519" s="4">
        <f>IF(B519="","",'Consolidação Preventiva'!F495)</f>
        <v>25330</v>
      </c>
      <c r="F519" s="4">
        <f>IF(B519="","",'Consolidação Preventiva'!H495)</f>
        <v>25605</v>
      </c>
      <c r="G519" s="4">
        <f>IF(B519="","",'Consolidação Preventiva'!Q495)</f>
        <v>25637</v>
      </c>
      <c r="H519" s="4">
        <f t="shared" si="88"/>
        <v>307</v>
      </c>
      <c r="I519" s="1">
        <f t="shared" si="89"/>
        <v>225</v>
      </c>
      <c r="J519" s="1">
        <f t="shared" si="90"/>
        <v>275</v>
      </c>
      <c r="L519" s="130" t="e">
        <f t="shared" si="91"/>
        <v>#N/A</v>
      </c>
      <c r="M519" s="1">
        <f t="shared" si="92"/>
        <v>307</v>
      </c>
      <c r="N519" s="1">
        <f t="shared" si="93"/>
        <v>225</v>
      </c>
      <c r="O519" s="1">
        <f t="shared" si="94"/>
        <v>275</v>
      </c>
      <c r="P519" s="130" t="str">
        <f t="shared" si="95"/>
        <v/>
      </c>
      <c r="Q519" s="130" t="str">
        <f t="shared" si="96"/>
        <v/>
      </c>
    </row>
    <row r="520" spans="2:17">
      <c r="B520" s="24" t="str">
        <f>IF('Consolidação Preventiva'!D496="","",'Consolidação Preventiva'!D496)</f>
        <v>CA101</v>
      </c>
      <c r="C520" s="24">
        <f>'Consolidação Preventiva'!E496</f>
        <v>500</v>
      </c>
      <c r="D520" s="128">
        <f>IF(OR(B520="",C520="50F"),NA(),'Consolidação Preventiva'!N496)</f>
        <v>46175.675694444442</v>
      </c>
      <c r="E520" s="4">
        <f>IF(B520="","",'Consolidação Preventiva'!F496)</f>
        <v>27416</v>
      </c>
      <c r="F520" s="4">
        <f>IF(B520="","",'Consolidação Preventiva'!H496)</f>
        <v>27691</v>
      </c>
      <c r="G520" s="4">
        <f>IF(B520="","",'Consolidação Preventiva'!Q496)</f>
        <v>27702</v>
      </c>
      <c r="H520" s="4">
        <f t="shared" si="88"/>
        <v>286</v>
      </c>
      <c r="I520" s="1">
        <f t="shared" si="89"/>
        <v>225</v>
      </c>
      <c r="J520" s="1">
        <f t="shared" si="90"/>
        <v>275</v>
      </c>
      <c r="L520" s="130" t="e">
        <f t="shared" si="91"/>
        <v>#N/A</v>
      </c>
      <c r="M520" s="1">
        <f t="shared" si="92"/>
        <v>286</v>
      </c>
      <c r="N520" s="1">
        <f t="shared" si="93"/>
        <v>225</v>
      </c>
      <c r="O520" s="1">
        <f t="shared" si="94"/>
        <v>275</v>
      </c>
      <c r="P520" s="130" t="str">
        <f t="shared" si="95"/>
        <v/>
      </c>
      <c r="Q520" s="130" t="str">
        <f t="shared" si="96"/>
        <v/>
      </c>
    </row>
    <row r="521" spans="2:17">
      <c r="B521" s="24" t="str">
        <f>IF('Consolidação Preventiva'!D497="","",'Consolidação Preventiva'!D497)</f>
        <v>CA103</v>
      </c>
      <c r="C521" s="24">
        <f>'Consolidação Preventiva'!E497</f>
        <v>1000</v>
      </c>
      <c r="D521" s="128">
        <f>IF(OR(B521="",C521="50F"),NA(),'Consolidação Preventiva'!N497)</f>
        <v>46173.068055555559</v>
      </c>
      <c r="E521" s="4">
        <f>IF(B521="","",'Consolidação Preventiva'!F497)</f>
        <v>27094</v>
      </c>
      <c r="F521" s="4">
        <f>IF(B521="","",'Consolidação Preventiva'!H497)</f>
        <v>27369</v>
      </c>
      <c r="G521" s="4">
        <f>IF(B521="","",'Consolidação Preventiva'!Q497)</f>
        <v>27369</v>
      </c>
      <c r="H521" s="4">
        <f t="shared" si="88"/>
        <v>275</v>
      </c>
      <c r="I521" s="1">
        <f t="shared" si="89"/>
        <v>225</v>
      </c>
      <c r="J521" s="1">
        <f t="shared" si="90"/>
        <v>275</v>
      </c>
      <c r="L521" s="130" t="e">
        <f t="shared" si="91"/>
        <v>#N/A</v>
      </c>
      <c r="M521" s="1">
        <f t="shared" si="92"/>
        <v>275</v>
      </c>
      <c r="N521" s="1">
        <f t="shared" si="93"/>
        <v>225</v>
      </c>
      <c r="O521" s="1">
        <f t="shared" si="94"/>
        <v>275</v>
      </c>
      <c r="P521" s="130" t="str">
        <f t="shared" si="95"/>
        <v/>
      </c>
      <c r="Q521" s="130" t="str">
        <f t="shared" si="96"/>
        <v/>
      </c>
    </row>
    <row r="522" spans="2:17">
      <c r="B522" s="24" t="str">
        <f>IF('Consolidação Preventiva'!D498="","",'Consolidação Preventiva'!D498)</f>
        <v>CA103</v>
      </c>
      <c r="C522" s="24">
        <f>'Consolidação Preventiva'!E498</f>
        <v>250</v>
      </c>
      <c r="D522" s="128">
        <f>IF(OR(B522="",C522="50F"),NA(),'Consolidação Preventiva'!N498)</f>
        <v>46195.359722222223</v>
      </c>
      <c r="E522" s="4">
        <f>IF(B522="","",'Consolidação Preventiva'!F498)</f>
        <v>27369</v>
      </c>
      <c r="F522" s="4">
        <f>IF(B522="","",'Consolidação Preventiva'!H498)</f>
        <v>27644</v>
      </c>
      <c r="G522" s="4">
        <f>IF(B522="","",'Consolidação Preventiva'!Q498)</f>
        <v>27651</v>
      </c>
      <c r="H522" s="4">
        <f t="shared" si="88"/>
        <v>282</v>
      </c>
      <c r="I522" s="1">
        <f t="shared" si="89"/>
        <v>225</v>
      </c>
      <c r="J522" s="1">
        <f t="shared" si="90"/>
        <v>275</v>
      </c>
      <c r="L522" s="130" t="e">
        <f t="shared" si="91"/>
        <v>#N/A</v>
      </c>
      <c r="M522" s="1">
        <f t="shared" si="92"/>
        <v>282</v>
      </c>
      <c r="N522" s="1">
        <f t="shared" si="93"/>
        <v>225</v>
      </c>
      <c r="O522" s="1">
        <f t="shared" si="94"/>
        <v>275</v>
      </c>
      <c r="P522" s="130" t="str">
        <f t="shared" si="95"/>
        <v/>
      </c>
      <c r="Q522" s="130" t="str">
        <f t="shared" si="96"/>
        <v/>
      </c>
    </row>
    <row r="523" spans="2:17">
      <c r="B523" s="24" t="str">
        <f>IF('Consolidação Preventiva'!D499="","",'Consolidação Preventiva'!D499)</f>
        <v>CA104</v>
      </c>
      <c r="C523" s="24">
        <f>'Consolidação Preventiva'!E499</f>
        <v>250</v>
      </c>
      <c r="D523" s="128">
        <f>IF(OR(B523="",C523="50F"),NA(),'Consolidação Preventiva'!N499)</f>
        <v>46193.361805555556</v>
      </c>
      <c r="E523" s="4">
        <f>IF(B523="","",'Consolidação Preventiva'!F499)</f>
        <v>25637</v>
      </c>
      <c r="F523" s="4">
        <f>IF(B523="","",'Consolidação Preventiva'!H499)</f>
        <v>25912</v>
      </c>
      <c r="G523" s="4">
        <f>IF(B523="","",'Consolidação Preventiva'!Q499)</f>
        <v>25909</v>
      </c>
      <c r="H523" s="4">
        <f t="shared" si="88"/>
        <v>272</v>
      </c>
      <c r="I523" s="1">
        <f t="shared" si="89"/>
        <v>225</v>
      </c>
      <c r="J523" s="1">
        <f t="shared" si="90"/>
        <v>275</v>
      </c>
      <c r="L523" s="130" t="e">
        <f t="shared" si="91"/>
        <v>#N/A</v>
      </c>
      <c r="M523" s="1">
        <f t="shared" si="92"/>
        <v>272</v>
      </c>
      <c r="N523" s="1">
        <f t="shared" si="93"/>
        <v>225</v>
      </c>
      <c r="O523" s="1">
        <f t="shared" si="94"/>
        <v>275</v>
      </c>
      <c r="P523" s="130" t="str">
        <f t="shared" si="95"/>
        <v/>
      </c>
      <c r="Q523" s="130" t="str">
        <f t="shared" si="96"/>
        <v/>
      </c>
    </row>
    <row r="524" spans="2:17">
      <c r="B524" s="24" t="str">
        <f>IF('Consolidação Preventiva'!D500="","",'Consolidação Preventiva'!D500)</f>
        <v>CA101</v>
      </c>
      <c r="C524" s="24">
        <f>'Consolidação Preventiva'!E500</f>
        <v>250</v>
      </c>
      <c r="D524" s="128">
        <f>IF(OR(B524="",C524="50F"),NA(),'Consolidação Preventiva'!N500)</f>
        <v>46190.512499999997</v>
      </c>
      <c r="E524" s="4">
        <f>IF(B524="","",'Consolidação Preventiva'!F500)</f>
        <v>27702</v>
      </c>
      <c r="F524" s="4">
        <f>IF(B524="","",'Consolidação Preventiva'!H500)</f>
        <v>27977</v>
      </c>
      <c r="G524" s="4">
        <f>IF(B524="","",'Consolidação Preventiva'!Q500)</f>
        <v>27916</v>
      </c>
      <c r="H524" s="4">
        <f t="shared" si="88"/>
        <v>214</v>
      </c>
      <c r="I524" s="1">
        <f t="shared" si="89"/>
        <v>225</v>
      </c>
      <c r="J524" s="1">
        <f t="shared" si="90"/>
        <v>275</v>
      </c>
      <c r="L524" s="130" t="e">
        <f t="shared" si="91"/>
        <v>#N/A</v>
      </c>
      <c r="M524" s="1">
        <f t="shared" si="92"/>
        <v>214</v>
      </c>
      <c r="N524" s="1">
        <f t="shared" si="93"/>
        <v>225</v>
      </c>
      <c r="O524" s="1">
        <f t="shared" si="94"/>
        <v>275</v>
      </c>
      <c r="P524" s="130" t="str">
        <f t="shared" si="95"/>
        <v/>
      </c>
      <c r="Q524" s="130" t="str">
        <f t="shared" si="96"/>
        <v/>
      </c>
    </row>
    <row r="525" spans="2:17">
      <c r="B525" s="24" t="str">
        <f>IF('Consolidação Preventiva'!D501="","",'Consolidação Preventiva'!D501)</f>
        <v>CA102</v>
      </c>
      <c r="C525" s="24">
        <f>'Consolidação Preventiva'!E501</f>
        <v>250</v>
      </c>
      <c r="D525" s="128">
        <f>IF(OR(B525="",C525="50F"),NA(),'Consolidação Preventiva'!N501)</f>
        <v>46205.352083333331</v>
      </c>
      <c r="E525" s="4">
        <f>IF(B525="","",'Consolidação Preventiva'!F501)</f>
        <v>23885</v>
      </c>
      <c r="F525" s="4">
        <f>IF(B525="","",'Consolidação Preventiva'!H501)</f>
        <v>24160</v>
      </c>
      <c r="G525" s="4">
        <f>IF(B525="","",'Consolidação Preventiva'!Q501)</f>
        <v>24126</v>
      </c>
      <c r="H525" s="4">
        <f t="shared" si="88"/>
        <v>241</v>
      </c>
      <c r="I525" s="1">
        <f t="shared" si="89"/>
        <v>225</v>
      </c>
      <c r="J525" s="1">
        <f t="shared" si="90"/>
        <v>275</v>
      </c>
      <c r="L525" s="130" t="e">
        <f t="shared" si="91"/>
        <v>#N/A</v>
      </c>
      <c r="M525" s="1">
        <f t="shared" si="92"/>
        <v>241</v>
      </c>
      <c r="N525" s="1">
        <f t="shared" si="93"/>
        <v>225</v>
      </c>
      <c r="O525" s="1">
        <f t="shared" si="94"/>
        <v>275</v>
      </c>
      <c r="P525" s="130" t="str">
        <f t="shared" si="95"/>
        <v/>
      </c>
      <c r="Q525" s="130" t="str">
        <f t="shared" si="96"/>
        <v/>
      </c>
    </row>
    <row r="526" spans="2:17">
      <c r="B526" s="24" t="str">
        <f>IF('Consolidação Preventiva'!D502="","",'Consolidação Preventiva'!D502)</f>
        <v>CA101</v>
      </c>
      <c r="C526" s="24">
        <f>'Consolidação Preventiva'!E502</f>
        <v>4000</v>
      </c>
      <c r="D526" s="128">
        <f>IF(OR(B526="",C526="50F"),NA(),'Consolidação Preventiva'!N502)</f>
        <v>46211.476388888892</v>
      </c>
      <c r="E526" s="4">
        <f>IF(B526="","",'Consolidação Preventiva'!F502)</f>
        <v>27916</v>
      </c>
      <c r="F526" s="4">
        <f>IF(B526="","",'Consolidação Preventiva'!H502)</f>
        <v>28191</v>
      </c>
      <c r="G526" s="4">
        <f>IF(B526="","",'Consolidação Preventiva'!Q502)</f>
        <v>28282</v>
      </c>
      <c r="H526" s="4">
        <f t="shared" ref="H526:H589" si="97">IF(OR(B526="",C526="50F"),NA(),G526-E526)</f>
        <v>366</v>
      </c>
      <c r="I526" s="1">
        <f t="shared" ref="I526:I589" si="98">IF(OR(B526="",C526="50F"),NA(),225)</f>
        <v>225</v>
      </c>
      <c r="J526" s="1">
        <f t="shared" ref="J526:J589" si="99">IF(OR(B526="",C526="50F"),NA(),275)</f>
        <v>275</v>
      </c>
      <c r="L526" s="130" t="e">
        <f t="shared" ref="L526:L589" si="100">IF(AND(D526&gt;=$C$9,D526&lt;=$C$10),D526,NA())</f>
        <v>#N/A</v>
      </c>
      <c r="M526" s="1">
        <f t="shared" ref="M526:M589" si="101">IF(ISERR(L526),NA(),H526)</f>
        <v>366</v>
      </c>
      <c r="N526" s="1">
        <f t="shared" ref="N526:N589" si="102">IF(ISERR(L526),NA(),I526)</f>
        <v>225</v>
      </c>
      <c r="O526" s="1">
        <f t="shared" ref="O526:O589" si="103">IF(ISERR(L526),NA(),J526)</f>
        <v>275</v>
      </c>
      <c r="P526" s="130" t="str">
        <f t="shared" ref="P526:P589" si="104">IF(ISERROR(L526),"",DATE(YEAR(L526),MONTH(L526),1))</f>
        <v/>
      </c>
      <c r="Q526" s="130" t="str">
        <f t="shared" ref="Q526:Q589" si="105">IF(P526="","",IF(AND(M526&gt;=N526,M526&lt;=O526),"OK","NOK"))</f>
        <v/>
      </c>
    </row>
    <row r="527" spans="2:17">
      <c r="B527" s="24" t="str">
        <f>IF('Consolidação Preventiva'!D503="","",'Consolidação Preventiva'!D503)</f>
        <v>CA104</v>
      </c>
      <c r="C527" s="24">
        <f>'Consolidação Preventiva'!E503</f>
        <v>500</v>
      </c>
      <c r="D527" s="128">
        <f>IF(OR(B527="",C527="50F"),NA(),'Consolidação Preventiva'!N503)</f>
        <v>46217.399305555555</v>
      </c>
      <c r="E527" s="4">
        <f>IF(B527="","",'Consolidação Preventiva'!F503)</f>
        <v>25909</v>
      </c>
      <c r="F527" s="4">
        <f>IF(B527="","",'Consolidação Preventiva'!H503)</f>
        <v>26184</v>
      </c>
      <c r="G527" s="4">
        <f>IF(B527="","",'Consolidação Preventiva'!Q503)</f>
        <v>26300</v>
      </c>
      <c r="H527" s="4">
        <f t="shared" si="97"/>
        <v>391</v>
      </c>
      <c r="I527" s="1">
        <f t="shared" si="98"/>
        <v>225</v>
      </c>
      <c r="J527" s="1">
        <f t="shared" si="99"/>
        <v>275</v>
      </c>
      <c r="L527" s="130" t="e">
        <f t="shared" si="100"/>
        <v>#N/A</v>
      </c>
      <c r="M527" s="1">
        <f t="shared" si="101"/>
        <v>391</v>
      </c>
      <c r="N527" s="1">
        <f t="shared" si="102"/>
        <v>225</v>
      </c>
      <c r="O527" s="1">
        <f t="shared" si="103"/>
        <v>275</v>
      </c>
      <c r="P527" s="130" t="str">
        <f t="shared" si="104"/>
        <v/>
      </c>
      <c r="Q527" s="130" t="str">
        <f t="shared" si="105"/>
        <v/>
      </c>
    </row>
    <row r="528" spans="2:17">
      <c r="B528" s="24" t="str">
        <f>IF('Consolidação Preventiva'!D504="","",'Consolidação Preventiva'!D504)</f>
        <v>CA103</v>
      </c>
      <c r="C528" s="24">
        <f>'Consolidação Preventiva'!E504</f>
        <v>500</v>
      </c>
      <c r="D528" s="128">
        <f>IF(OR(B528="",C528="50F"),NA(),'Consolidação Preventiva'!N504)</f>
        <v>46214.801631944443</v>
      </c>
      <c r="E528" s="4">
        <f>IF(B528="","",'Consolidação Preventiva'!F504)</f>
        <v>27651</v>
      </c>
      <c r="F528" s="4">
        <f>IF(B528="","",'Consolidação Preventiva'!H504)</f>
        <v>27926</v>
      </c>
      <c r="G528" s="4">
        <f>IF(B528="","",'Consolidação Preventiva'!Q504)</f>
        <v>27996</v>
      </c>
      <c r="H528" s="4">
        <f t="shared" si="97"/>
        <v>345</v>
      </c>
      <c r="I528" s="1">
        <f t="shared" si="98"/>
        <v>225</v>
      </c>
      <c r="J528" s="1">
        <f t="shared" si="99"/>
        <v>275</v>
      </c>
      <c r="L528" s="130" t="e">
        <f t="shared" si="100"/>
        <v>#N/A</v>
      </c>
      <c r="M528" s="1">
        <f t="shared" si="101"/>
        <v>345</v>
      </c>
      <c r="N528" s="1">
        <f t="shared" si="102"/>
        <v>225</v>
      </c>
      <c r="O528" s="1">
        <f t="shared" si="103"/>
        <v>275</v>
      </c>
      <c r="P528" s="130" t="str">
        <f t="shared" si="104"/>
        <v/>
      </c>
      <c r="Q528" s="130" t="str">
        <f t="shared" si="105"/>
        <v/>
      </c>
    </row>
    <row r="529" spans="2:17">
      <c r="B529" s="24" t="str">
        <f>IF('Consolidação Preventiva'!D505="","",'Consolidação Preventiva'!D505)</f>
        <v>CA101</v>
      </c>
      <c r="C529" s="24">
        <f>'Consolidação Preventiva'!E505</f>
        <v>250</v>
      </c>
      <c r="D529" s="128">
        <f>IF(OR(B529="",C529="50F"),NA(),'Consolidação Preventiva'!N505)</f>
        <v>46232.129861111112</v>
      </c>
      <c r="E529" s="4">
        <f>IF(B529="","",'Consolidação Preventiva'!F505)</f>
        <v>28282</v>
      </c>
      <c r="F529" s="4">
        <f>IF(B529="","",'Consolidação Preventiva'!H505)</f>
        <v>28557</v>
      </c>
      <c r="G529" s="4">
        <f>IF(B529="","",'Consolidação Preventiva'!Q505)</f>
        <v>28593</v>
      </c>
      <c r="H529" s="4">
        <f t="shared" si="97"/>
        <v>311</v>
      </c>
      <c r="I529" s="1">
        <f t="shared" si="98"/>
        <v>225</v>
      </c>
      <c r="J529" s="1">
        <f t="shared" si="99"/>
        <v>275</v>
      </c>
      <c r="L529" s="130" t="e">
        <f t="shared" si="100"/>
        <v>#N/A</v>
      </c>
      <c r="M529" s="1">
        <f t="shared" si="101"/>
        <v>311</v>
      </c>
      <c r="N529" s="1">
        <f t="shared" si="102"/>
        <v>225</v>
      </c>
      <c r="O529" s="1">
        <f t="shared" si="103"/>
        <v>275</v>
      </c>
      <c r="P529" s="130" t="str">
        <f t="shared" si="104"/>
        <v/>
      </c>
      <c r="Q529" s="130" t="str">
        <f t="shared" si="105"/>
        <v/>
      </c>
    </row>
    <row r="530" spans="2:17">
      <c r="B530" s="24" t="str">
        <f>IF('Consolidação Preventiva'!D506="","",'Consolidação Preventiva'!D506)</f>
        <v>CA103</v>
      </c>
      <c r="C530" s="24">
        <f>'Consolidação Preventiva'!E506</f>
        <v>250</v>
      </c>
      <c r="D530" s="128">
        <f>IF(OR(B530="",C530="50F"),NA(),'Consolidação Preventiva'!N506)</f>
        <v>46235.521527777775</v>
      </c>
      <c r="E530" s="4">
        <f>IF(B530="","",'Consolidação Preventiva'!F506)</f>
        <v>27996</v>
      </c>
      <c r="F530" s="4">
        <f>IF(B530="","",'Consolidação Preventiva'!H506)</f>
        <v>28271</v>
      </c>
      <c r="G530" s="4">
        <f>IF(B530="","",'Consolidação Preventiva'!Q506)</f>
        <v>28260</v>
      </c>
      <c r="H530" s="4">
        <f t="shared" si="97"/>
        <v>264</v>
      </c>
      <c r="I530" s="1">
        <f t="shared" si="98"/>
        <v>225</v>
      </c>
      <c r="J530" s="1">
        <f t="shared" si="99"/>
        <v>275</v>
      </c>
      <c r="L530" s="130" t="e">
        <f t="shared" si="100"/>
        <v>#N/A</v>
      </c>
      <c r="M530" s="1">
        <f t="shared" si="101"/>
        <v>264</v>
      </c>
      <c r="N530" s="1">
        <f t="shared" si="102"/>
        <v>225</v>
      </c>
      <c r="O530" s="1">
        <f t="shared" si="103"/>
        <v>275</v>
      </c>
      <c r="P530" s="130" t="str">
        <f t="shared" si="104"/>
        <v/>
      </c>
      <c r="Q530" s="130" t="str">
        <f t="shared" si="105"/>
        <v/>
      </c>
    </row>
    <row r="531" spans="2:17">
      <c r="B531" s="24" t="str">
        <f>IF('Consolidação Preventiva'!D507="","",'Consolidação Preventiva'!D507)</f>
        <v>CA104</v>
      </c>
      <c r="C531" s="24">
        <f>'Consolidação Preventiva'!E507</f>
        <v>250</v>
      </c>
      <c r="D531" s="128">
        <f>IF(OR(B531="",C531="50F"),NA(),'Consolidação Preventiva'!N507)</f>
        <v>46238.815972222219</v>
      </c>
      <c r="E531" s="4">
        <f>IF(B531="","",'Consolidação Preventiva'!F507)</f>
        <v>26300</v>
      </c>
      <c r="F531" s="4">
        <f>IF(B531="","",'Consolidação Preventiva'!H507)</f>
        <v>26575</v>
      </c>
      <c r="G531" s="4">
        <f>IF(B531="","",'Consolidação Preventiva'!Q507)</f>
        <v>26627</v>
      </c>
      <c r="H531" s="4">
        <f t="shared" si="97"/>
        <v>327</v>
      </c>
      <c r="I531" s="1">
        <f t="shared" si="98"/>
        <v>225</v>
      </c>
      <c r="J531" s="1">
        <f t="shared" si="99"/>
        <v>275</v>
      </c>
      <c r="L531" s="130" t="e">
        <f t="shared" si="100"/>
        <v>#N/A</v>
      </c>
      <c r="M531" s="1">
        <f t="shared" si="101"/>
        <v>327</v>
      </c>
      <c r="N531" s="1">
        <f t="shared" si="102"/>
        <v>225</v>
      </c>
      <c r="O531" s="1">
        <f t="shared" si="103"/>
        <v>275</v>
      </c>
      <c r="P531" s="130" t="str">
        <f t="shared" si="104"/>
        <v/>
      </c>
      <c r="Q531" s="130" t="str">
        <f t="shared" si="105"/>
        <v/>
      </c>
    </row>
    <row r="532" spans="2:17">
      <c r="B532" s="24" t="str">
        <f>IF('Consolidação Preventiva'!D508="","",'Consolidação Preventiva'!D508)</f>
        <v>CA101</v>
      </c>
      <c r="C532" s="24">
        <f>'Consolidação Preventiva'!E508</f>
        <v>500</v>
      </c>
      <c r="D532" s="128">
        <f>IF(OR(B532="",C532="50F"),NA(),'Consolidação Preventiva'!N508)</f>
        <v>46257.393055555556</v>
      </c>
      <c r="E532" s="4">
        <f>IF(B532="","",'Consolidação Preventiva'!F508)</f>
        <v>28593</v>
      </c>
      <c r="F532" s="4">
        <f>IF(B532="","",'Consolidação Preventiva'!H508)</f>
        <v>28868</v>
      </c>
      <c r="G532" s="4">
        <f>IF(B532="","",'Consolidação Preventiva'!Q508)</f>
        <v>28934</v>
      </c>
      <c r="H532" s="4">
        <f t="shared" si="97"/>
        <v>341</v>
      </c>
      <c r="I532" s="1">
        <f t="shared" si="98"/>
        <v>225</v>
      </c>
      <c r="J532" s="1">
        <f t="shared" si="99"/>
        <v>275</v>
      </c>
      <c r="L532" s="130" t="e">
        <f t="shared" si="100"/>
        <v>#N/A</v>
      </c>
      <c r="M532" s="1">
        <f t="shared" si="101"/>
        <v>341</v>
      </c>
      <c r="N532" s="1">
        <f t="shared" si="102"/>
        <v>225</v>
      </c>
      <c r="O532" s="1">
        <f t="shared" si="103"/>
        <v>275</v>
      </c>
      <c r="P532" s="130" t="str">
        <f t="shared" si="104"/>
        <v/>
      </c>
      <c r="Q532" s="130" t="str">
        <f t="shared" si="105"/>
        <v/>
      </c>
    </row>
    <row r="533" spans="2:17">
      <c r="B533" s="24" t="str">
        <f>IF('Consolidação Preventiva'!D509="","",'Consolidação Preventiva'!D509)</f>
        <v>CA103</v>
      </c>
      <c r="C533" s="24">
        <f>'Consolidação Preventiva'!E509</f>
        <v>4000</v>
      </c>
      <c r="D533" s="128">
        <f>IF(OR(B533="",C533="50F"),NA(),'Consolidação Preventiva'!N509)</f>
        <v>46267.822916666664</v>
      </c>
      <c r="E533" s="4">
        <f>IF(B533="","",'Consolidação Preventiva'!F509)</f>
        <v>28260</v>
      </c>
      <c r="F533" s="4">
        <f>IF(B533="","",'Consolidação Preventiva'!H509)</f>
        <v>28535</v>
      </c>
      <c r="G533" s="4">
        <f>IF(B533="","",'Consolidação Preventiva'!Q509)</f>
        <v>28645</v>
      </c>
      <c r="H533" s="4">
        <f t="shared" si="97"/>
        <v>385</v>
      </c>
      <c r="I533" s="1">
        <f t="shared" si="98"/>
        <v>225</v>
      </c>
      <c r="J533" s="1">
        <f t="shared" si="99"/>
        <v>275</v>
      </c>
      <c r="L533" s="130" t="e">
        <f t="shared" si="100"/>
        <v>#N/A</v>
      </c>
      <c r="M533" s="1">
        <f t="shared" si="101"/>
        <v>385</v>
      </c>
      <c r="N533" s="1">
        <f t="shared" si="102"/>
        <v>225</v>
      </c>
      <c r="O533" s="1">
        <f t="shared" si="103"/>
        <v>275</v>
      </c>
      <c r="P533" s="130" t="str">
        <f t="shared" si="104"/>
        <v/>
      </c>
      <c r="Q533" s="130" t="str">
        <f t="shared" si="105"/>
        <v/>
      </c>
    </row>
    <row r="534" spans="2:17">
      <c r="B534" s="24" t="str">
        <f>IF('Consolidação Preventiva'!D510="","",'Consolidação Preventiva'!D510)</f>
        <v>CA104</v>
      </c>
      <c r="C534" s="24">
        <f>'Consolidação Preventiva'!E510</f>
        <v>1000</v>
      </c>
      <c r="D534" s="128">
        <f>IF(OR(B534="",C534="50F"),NA(),'Consolidação Preventiva'!N510)</f>
        <v>46269.536805555559</v>
      </c>
      <c r="E534" s="4">
        <f>IF(B534="","",'Consolidação Preventiva'!F510)</f>
        <v>26627</v>
      </c>
      <c r="F534" s="4">
        <f>IF(B534="","",'Consolidação Preventiva'!H510)</f>
        <v>26902</v>
      </c>
      <c r="G534" s="4">
        <f>IF(B534="","",'Consolidação Preventiva'!Q510)</f>
        <v>27073</v>
      </c>
      <c r="H534" s="4">
        <f t="shared" si="97"/>
        <v>446</v>
      </c>
      <c r="I534" s="1">
        <f t="shared" si="98"/>
        <v>225</v>
      </c>
      <c r="J534" s="1">
        <f t="shared" si="99"/>
        <v>275</v>
      </c>
      <c r="L534" s="130" t="e">
        <f t="shared" si="100"/>
        <v>#N/A</v>
      </c>
      <c r="M534" s="1">
        <f t="shared" si="101"/>
        <v>446</v>
      </c>
      <c r="N534" s="1">
        <f t="shared" si="102"/>
        <v>225</v>
      </c>
      <c r="O534" s="1">
        <f t="shared" si="103"/>
        <v>275</v>
      </c>
      <c r="P534" s="130" t="str">
        <f t="shared" si="104"/>
        <v/>
      </c>
      <c r="Q534" s="130" t="str">
        <f t="shared" si="105"/>
        <v/>
      </c>
    </row>
    <row r="535" spans="2:17">
      <c r="B535" s="24" t="str">
        <f>IF('Consolidação Preventiva'!D511="","",'Consolidação Preventiva'!D511)</f>
        <v>CA101</v>
      </c>
      <c r="C535" s="24">
        <f>'Consolidação Preventiva'!E511</f>
        <v>250</v>
      </c>
      <c r="D535" s="128">
        <f>IF(OR(B535="",C535="50F"),NA(),'Consolidação Preventiva'!N511)</f>
        <v>46278.803472222222</v>
      </c>
      <c r="E535" s="4">
        <f>IF(B535="","",'Consolidação Preventiva'!F511)</f>
        <v>28934</v>
      </c>
      <c r="F535" s="4">
        <f>IF(B535="","",'Consolidação Preventiva'!H511)</f>
        <v>29209</v>
      </c>
      <c r="G535" s="4">
        <f>IF(B535="","",'Consolidação Preventiva'!Q511)</f>
        <v>29255</v>
      </c>
      <c r="H535" s="4">
        <f t="shared" si="97"/>
        <v>321</v>
      </c>
      <c r="I535" s="1">
        <f t="shared" si="98"/>
        <v>225</v>
      </c>
      <c r="J535" s="1">
        <f t="shared" si="99"/>
        <v>275</v>
      </c>
      <c r="L535" s="130" t="e">
        <f t="shared" si="100"/>
        <v>#N/A</v>
      </c>
      <c r="M535" s="1">
        <f t="shared" si="101"/>
        <v>321</v>
      </c>
      <c r="N535" s="1">
        <f t="shared" si="102"/>
        <v>225</v>
      </c>
      <c r="O535" s="1">
        <f t="shared" si="103"/>
        <v>275</v>
      </c>
      <c r="P535" s="130" t="str">
        <f t="shared" si="104"/>
        <v/>
      </c>
      <c r="Q535" s="130" t="str">
        <f t="shared" si="105"/>
        <v/>
      </c>
    </row>
    <row r="536" spans="2:17">
      <c r="B536" s="24" t="str">
        <f>IF('Consolidação Preventiva'!D512="","",'Consolidação Preventiva'!D512)</f>
        <v>CA102</v>
      </c>
      <c r="C536" s="24">
        <f>'Consolidação Preventiva'!E512</f>
        <v>1000</v>
      </c>
      <c r="D536" s="128">
        <f>IF(OR(B536="",C536="50F"),NA(),'Consolidação Preventiva'!N512)</f>
        <v>46293.367106481484</v>
      </c>
      <c r="E536" s="4">
        <f>IF(B536="","",'Consolidação Preventiva'!F512)</f>
        <v>24126</v>
      </c>
      <c r="F536" s="4">
        <f>IF(B536="","",'Consolidação Preventiva'!H512)</f>
        <v>24401</v>
      </c>
      <c r="G536" s="4">
        <f>IF(B536="","",'Consolidação Preventiva'!Q512)</f>
        <v>24521</v>
      </c>
      <c r="H536" s="4">
        <f t="shared" si="97"/>
        <v>395</v>
      </c>
      <c r="I536" s="1">
        <f t="shared" si="98"/>
        <v>225</v>
      </c>
      <c r="J536" s="1">
        <f t="shared" si="99"/>
        <v>275</v>
      </c>
      <c r="L536" s="130" t="e">
        <f t="shared" si="100"/>
        <v>#N/A</v>
      </c>
      <c r="M536" s="1">
        <f t="shared" si="101"/>
        <v>395</v>
      </c>
      <c r="N536" s="1">
        <f t="shared" si="102"/>
        <v>225</v>
      </c>
      <c r="O536" s="1">
        <f t="shared" si="103"/>
        <v>275</v>
      </c>
      <c r="P536" s="130" t="str">
        <f t="shared" si="104"/>
        <v/>
      </c>
      <c r="Q536" s="130" t="str">
        <f t="shared" si="105"/>
        <v/>
      </c>
    </row>
    <row r="537" spans="2:17">
      <c r="B537" s="24" t="str">
        <f>IF('Consolidação Preventiva'!D513="","",'Consolidação Preventiva'!D513)</f>
        <v>CA103</v>
      </c>
      <c r="C537" s="24">
        <f>'Consolidação Preventiva'!E513</f>
        <v>250</v>
      </c>
      <c r="D537" s="128">
        <f>IF(OR(B537="",C537="50F"),NA(),'Consolidação Preventiva'!N513)</f>
        <v>46301.965277777781</v>
      </c>
      <c r="E537" s="4">
        <f>IF(B537="","",'Consolidação Preventiva'!F513)</f>
        <v>28645</v>
      </c>
      <c r="F537" s="4">
        <f>IF(B537="","",'Consolidação Preventiva'!H513)</f>
        <v>28920</v>
      </c>
      <c r="G537" s="4">
        <f>IF(B537="","",'Consolidação Preventiva'!Q513)</f>
        <v>29022</v>
      </c>
      <c r="H537" s="4">
        <f t="shared" si="97"/>
        <v>377</v>
      </c>
      <c r="I537" s="1">
        <f t="shared" si="98"/>
        <v>225</v>
      </c>
      <c r="J537" s="1">
        <f t="shared" si="99"/>
        <v>275</v>
      </c>
      <c r="L537" s="130" t="e">
        <f t="shared" si="100"/>
        <v>#N/A</v>
      </c>
      <c r="M537" s="1">
        <f t="shared" si="101"/>
        <v>377</v>
      </c>
      <c r="N537" s="1">
        <f t="shared" si="102"/>
        <v>225</v>
      </c>
      <c r="O537" s="1">
        <f t="shared" si="103"/>
        <v>275</v>
      </c>
      <c r="P537" s="130" t="str">
        <f t="shared" si="104"/>
        <v/>
      </c>
      <c r="Q537" s="130" t="str">
        <f t="shared" si="105"/>
        <v/>
      </c>
    </row>
    <row r="538" spans="2:17">
      <c r="B538" s="24" t="str">
        <f>IF('Consolidação Preventiva'!D514="","",'Consolidação Preventiva'!D514)</f>
        <v>CA104</v>
      </c>
      <c r="C538" s="24">
        <f>'Consolidação Preventiva'!E514</f>
        <v>250</v>
      </c>
      <c r="D538" s="128">
        <f>IF(OR(B538="",C538="50F"),NA(),'Consolidação Preventiva'!N514)</f>
        <v>46293.477766203701</v>
      </c>
      <c r="E538" s="4">
        <f>IF(B538="","",'Consolidação Preventiva'!F514)</f>
        <v>27073</v>
      </c>
      <c r="F538" s="4">
        <f>IF(B538="","",'Consolidação Preventiva'!H514)</f>
        <v>27348</v>
      </c>
      <c r="G538" s="4">
        <f>IF(B538="","",'Consolidação Preventiva'!Q514)</f>
        <v>27406</v>
      </c>
      <c r="H538" s="4">
        <f t="shared" si="97"/>
        <v>333</v>
      </c>
      <c r="I538" s="1">
        <f t="shared" si="98"/>
        <v>225</v>
      </c>
      <c r="J538" s="1">
        <f t="shared" si="99"/>
        <v>275</v>
      </c>
      <c r="L538" s="130" t="e">
        <f t="shared" si="100"/>
        <v>#N/A</v>
      </c>
      <c r="M538" s="1">
        <f t="shared" si="101"/>
        <v>333</v>
      </c>
      <c r="N538" s="1">
        <f t="shared" si="102"/>
        <v>225</v>
      </c>
      <c r="O538" s="1">
        <f t="shared" si="103"/>
        <v>275</v>
      </c>
      <c r="P538" s="130" t="str">
        <f t="shared" si="104"/>
        <v/>
      </c>
      <c r="Q538" s="130" t="str">
        <f t="shared" si="105"/>
        <v/>
      </c>
    </row>
    <row r="539" spans="2:17">
      <c r="B539" s="24" t="str">
        <f>IF('Consolidação Preventiva'!D515="","",'Consolidação Preventiva'!D515)</f>
        <v>CA101</v>
      </c>
      <c r="C539" s="24">
        <f>'Consolidação Preventiva'!E515</f>
        <v>1000</v>
      </c>
      <c r="D539" s="128">
        <f>IF(OR(B539="",C539="50F"),NA(),'Consolidação Preventiva'!N515)</f>
        <v>46300.429166666669</v>
      </c>
      <c r="E539" s="4">
        <f>IF(B539="","",'Consolidação Preventiva'!F515)</f>
        <v>29255</v>
      </c>
      <c r="F539" s="4">
        <f>IF(B539="","",'Consolidação Preventiva'!H515)</f>
        <v>29530</v>
      </c>
      <c r="G539" s="4">
        <f>IF(B539="","",'Consolidação Preventiva'!Q515)</f>
        <v>29620</v>
      </c>
      <c r="H539" s="4">
        <f t="shared" si="97"/>
        <v>365</v>
      </c>
      <c r="I539" s="1">
        <f t="shared" si="98"/>
        <v>225</v>
      </c>
      <c r="J539" s="1">
        <f t="shared" si="99"/>
        <v>275</v>
      </c>
      <c r="L539" s="130" t="e">
        <f t="shared" si="100"/>
        <v>#N/A</v>
      </c>
      <c r="M539" s="1">
        <f t="shared" si="101"/>
        <v>365</v>
      </c>
      <c r="N539" s="1">
        <f t="shared" si="102"/>
        <v>225</v>
      </c>
      <c r="O539" s="1">
        <f t="shared" si="103"/>
        <v>275</v>
      </c>
      <c r="P539" s="130" t="str">
        <f t="shared" si="104"/>
        <v/>
      </c>
      <c r="Q539" s="130" t="str">
        <f t="shared" si="105"/>
        <v/>
      </c>
    </row>
    <row r="540" spans="2:17">
      <c r="B540" s="24" t="str">
        <f>IF('Consolidação Preventiva'!D516="","",'Consolidação Preventiva'!D516)</f>
        <v>CA104</v>
      </c>
      <c r="C540" s="24">
        <f>'Consolidação Preventiva'!E516</f>
        <v>500</v>
      </c>
      <c r="D540" s="128">
        <f>IF(OR(B540="",C540="50F"),NA(),'Consolidação Preventiva'!N516)</f>
        <v>0</v>
      </c>
      <c r="E540" s="4">
        <f>IF(B540="","",'Consolidação Preventiva'!F516)</f>
        <v>27406</v>
      </c>
      <c r="F540" s="4">
        <f>IF(B540="","",'Consolidação Preventiva'!H516)</f>
        <v>27681</v>
      </c>
      <c r="G540" s="4">
        <f>IF(B540="","",'Consolidação Preventiva'!Q516)</f>
        <v>0</v>
      </c>
      <c r="H540" s="4">
        <f t="shared" si="97"/>
        <v>-27406</v>
      </c>
      <c r="I540" s="1">
        <f t="shared" si="98"/>
        <v>225</v>
      </c>
      <c r="J540" s="1">
        <f t="shared" si="99"/>
        <v>275</v>
      </c>
      <c r="L540" s="130" t="e">
        <f t="shared" si="100"/>
        <v>#N/A</v>
      </c>
      <c r="M540" s="1">
        <f t="shared" si="101"/>
        <v>-27406</v>
      </c>
      <c r="N540" s="1">
        <f t="shared" si="102"/>
        <v>225</v>
      </c>
      <c r="O540" s="1">
        <f t="shared" si="103"/>
        <v>275</v>
      </c>
      <c r="P540" s="130" t="str">
        <f t="shared" si="104"/>
        <v/>
      </c>
      <c r="Q540" s="130" t="str">
        <f t="shared" si="105"/>
        <v/>
      </c>
    </row>
    <row r="541" spans="2:17">
      <c r="B541" s="24" t="str">
        <f>IF('Consolidação Preventiva'!D517="","",'Consolidação Preventiva'!D517)</f>
        <v>CA102</v>
      </c>
      <c r="C541" s="24">
        <f>'Consolidação Preventiva'!E517</f>
        <v>250</v>
      </c>
      <c r="D541" s="128">
        <f>IF(OR(B541="",C541="50F"),NA(),'Consolidação Preventiva'!N517)</f>
        <v>0</v>
      </c>
      <c r="E541" s="4">
        <f>IF(B541="","",'Consolidação Preventiva'!F517)</f>
        <v>24521</v>
      </c>
      <c r="F541" s="4">
        <f>IF(B541="","",'Consolidação Preventiva'!H517)</f>
        <v>24796</v>
      </c>
      <c r="G541" s="4">
        <f>IF(B541="","",'Consolidação Preventiva'!Q517)</f>
        <v>0</v>
      </c>
      <c r="H541" s="4">
        <f t="shared" si="97"/>
        <v>-24521</v>
      </c>
      <c r="I541" s="1">
        <f t="shared" si="98"/>
        <v>225</v>
      </c>
      <c r="J541" s="1">
        <f t="shared" si="99"/>
        <v>275</v>
      </c>
      <c r="L541" s="130" t="e">
        <f t="shared" si="100"/>
        <v>#N/A</v>
      </c>
      <c r="M541" s="1">
        <f t="shared" si="101"/>
        <v>-24521</v>
      </c>
      <c r="N541" s="1">
        <f t="shared" si="102"/>
        <v>225</v>
      </c>
      <c r="O541" s="1">
        <f t="shared" si="103"/>
        <v>275</v>
      </c>
      <c r="P541" s="130" t="str">
        <f t="shared" si="104"/>
        <v/>
      </c>
      <c r="Q541" s="130" t="str">
        <f t="shared" si="105"/>
        <v/>
      </c>
    </row>
    <row r="542" spans="2:17">
      <c r="B542" s="24" t="str">
        <f>IF('Consolidação Preventiva'!D518="","",'Consolidação Preventiva'!D518)</f>
        <v/>
      </c>
      <c r="C542" s="24" t="str">
        <f>'Consolidação Preventiva'!E518</f>
        <v/>
      </c>
      <c r="D542" s="128" t="e">
        <f>IF(OR(B542="",C542="50F"),NA(),'Consolidação Preventiva'!N518)</f>
        <v>#N/A</v>
      </c>
      <c r="E542" s="4" t="str">
        <f>IF(B542="","",'Consolidação Preventiva'!F518)</f>
        <v/>
      </c>
      <c r="F542" s="4" t="str">
        <f>IF(B542="","",'Consolidação Preventiva'!H518)</f>
        <v/>
      </c>
      <c r="G542" s="4" t="str">
        <f>IF(B542="","",'Consolidação Preventiva'!Q518)</f>
        <v/>
      </c>
      <c r="H542" s="4" t="e">
        <f t="shared" si="97"/>
        <v>#N/A</v>
      </c>
      <c r="I542" s="1" t="e">
        <f t="shared" si="98"/>
        <v>#N/A</v>
      </c>
      <c r="J542" s="1" t="e">
        <f t="shared" si="99"/>
        <v>#N/A</v>
      </c>
      <c r="L542" s="130" t="e">
        <f t="shared" si="100"/>
        <v>#N/A</v>
      </c>
      <c r="M542" s="1" t="e">
        <f t="shared" si="101"/>
        <v>#N/A</v>
      </c>
      <c r="N542" s="1" t="e">
        <f t="shared" si="102"/>
        <v>#N/A</v>
      </c>
      <c r="O542" s="1" t="e">
        <f t="shared" si="103"/>
        <v>#N/A</v>
      </c>
      <c r="P542" s="130" t="str">
        <f t="shared" si="104"/>
        <v/>
      </c>
      <c r="Q542" s="130" t="str">
        <f t="shared" si="105"/>
        <v/>
      </c>
    </row>
    <row r="543" spans="2:17">
      <c r="B543" s="24" t="str">
        <f>IF('Consolidação Preventiva'!D519="","",'Consolidação Preventiva'!D519)</f>
        <v/>
      </c>
      <c r="C543" s="24" t="str">
        <f>'Consolidação Preventiva'!E519</f>
        <v/>
      </c>
      <c r="D543" s="128" t="e">
        <f>IF(OR(B543="",C543="50F"),NA(),'Consolidação Preventiva'!N519)</f>
        <v>#N/A</v>
      </c>
      <c r="E543" s="4" t="str">
        <f>IF(B543="","",'Consolidação Preventiva'!F519)</f>
        <v/>
      </c>
      <c r="F543" s="4" t="str">
        <f>IF(B543="","",'Consolidação Preventiva'!H519)</f>
        <v/>
      </c>
      <c r="G543" s="4" t="str">
        <f>IF(B543="","",'Consolidação Preventiva'!Q519)</f>
        <v/>
      </c>
      <c r="H543" s="4" t="e">
        <f t="shared" si="97"/>
        <v>#N/A</v>
      </c>
      <c r="I543" s="1" t="e">
        <f t="shared" si="98"/>
        <v>#N/A</v>
      </c>
      <c r="J543" s="1" t="e">
        <f t="shared" si="99"/>
        <v>#N/A</v>
      </c>
      <c r="L543" s="130" t="e">
        <f t="shared" si="100"/>
        <v>#N/A</v>
      </c>
      <c r="M543" s="1" t="e">
        <f t="shared" si="101"/>
        <v>#N/A</v>
      </c>
      <c r="N543" s="1" t="e">
        <f t="shared" si="102"/>
        <v>#N/A</v>
      </c>
      <c r="O543" s="1" t="e">
        <f t="shared" si="103"/>
        <v>#N/A</v>
      </c>
      <c r="P543" s="130" t="str">
        <f t="shared" si="104"/>
        <v/>
      </c>
      <c r="Q543" s="130" t="str">
        <f t="shared" si="105"/>
        <v/>
      </c>
    </row>
    <row r="544" spans="2:17">
      <c r="B544" s="24" t="str">
        <f>IF('Consolidação Preventiva'!D520="","",'Consolidação Preventiva'!D520)</f>
        <v/>
      </c>
      <c r="C544" s="24" t="str">
        <f>'Consolidação Preventiva'!E520</f>
        <v/>
      </c>
      <c r="D544" s="128" t="e">
        <f>IF(OR(B544="",C544="50F"),NA(),'Consolidação Preventiva'!N520)</f>
        <v>#N/A</v>
      </c>
      <c r="E544" s="4" t="str">
        <f>IF(B544="","",'Consolidação Preventiva'!F520)</f>
        <v/>
      </c>
      <c r="F544" s="4" t="str">
        <f>IF(B544="","",'Consolidação Preventiva'!H520)</f>
        <v/>
      </c>
      <c r="G544" s="4" t="str">
        <f>IF(B544="","",'Consolidação Preventiva'!Q520)</f>
        <v/>
      </c>
      <c r="H544" s="4" t="e">
        <f t="shared" si="97"/>
        <v>#N/A</v>
      </c>
      <c r="I544" s="1" t="e">
        <f t="shared" si="98"/>
        <v>#N/A</v>
      </c>
      <c r="J544" s="1" t="e">
        <f t="shared" si="99"/>
        <v>#N/A</v>
      </c>
      <c r="L544" s="130" t="e">
        <f t="shared" si="100"/>
        <v>#N/A</v>
      </c>
      <c r="M544" s="1" t="e">
        <f t="shared" si="101"/>
        <v>#N/A</v>
      </c>
      <c r="N544" s="1" t="e">
        <f t="shared" si="102"/>
        <v>#N/A</v>
      </c>
      <c r="O544" s="1" t="e">
        <f t="shared" si="103"/>
        <v>#N/A</v>
      </c>
      <c r="P544" s="130" t="str">
        <f t="shared" si="104"/>
        <v/>
      </c>
      <c r="Q544" s="130" t="str">
        <f t="shared" si="105"/>
        <v/>
      </c>
    </row>
    <row r="545" spans="2:17">
      <c r="B545" s="24" t="str">
        <f>IF('Consolidação Preventiva'!D521="","",'Consolidação Preventiva'!D521)</f>
        <v/>
      </c>
      <c r="C545" s="24" t="str">
        <f>'Consolidação Preventiva'!E521</f>
        <v/>
      </c>
      <c r="D545" s="128" t="e">
        <f>IF(OR(B545="",C545="50F"),NA(),'Consolidação Preventiva'!N521)</f>
        <v>#N/A</v>
      </c>
      <c r="E545" s="4" t="str">
        <f>IF(B545="","",'Consolidação Preventiva'!F521)</f>
        <v/>
      </c>
      <c r="F545" s="4" t="str">
        <f>IF(B545="","",'Consolidação Preventiva'!H521)</f>
        <v/>
      </c>
      <c r="G545" s="4" t="str">
        <f>IF(B545="","",'Consolidação Preventiva'!Q521)</f>
        <v/>
      </c>
      <c r="H545" s="4" t="e">
        <f t="shared" si="97"/>
        <v>#N/A</v>
      </c>
      <c r="I545" s="1" t="e">
        <f t="shared" si="98"/>
        <v>#N/A</v>
      </c>
      <c r="J545" s="1" t="e">
        <f t="shared" si="99"/>
        <v>#N/A</v>
      </c>
      <c r="L545" s="130" t="e">
        <f t="shared" si="100"/>
        <v>#N/A</v>
      </c>
      <c r="M545" s="1" t="e">
        <f t="shared" si="101"/>
        <v>#N/A</v>
      </c>
      <c r="N545" s="1" t="e">
        <f t="shared" si="102"/>
        <v>#N/A</v>
      </c>
      <c r="O545" s="1" t="e">
        <f t="shared" si="103"/>
        <v>#N/A</v>
      </c>
      <c r="P545" s="130" t="str">
        <f t="shared" si="104"/>
        <v/>
      </c>
      <c r="Q545" s="130" t="str">
        <f t="shared" si="105"/>
        <v/>
      </c>
    </row>
    <row r="546" spans="2:17">
      <c r="B546" s="24" t="str">
        <f>IF('Consolidação Preventiva'!D522="","",'Consolidação Preventiva'!D522)</f>
        <v/>
      </c>
      <c r="C546" s="24" t="str">
        <f>'Consolidação Preventiva'!E522</f>
        <v/>
      </c>
      <c r="D546" s="128" t="e">
        <f>IF(OR(B546="",C546="50F"),NA(),'Consolidação Preventiva'!N522)</f>
        <v>#N/A</v>
      </c>
      <c r="E546" s="4" t="str">
        <f>IF(B546="","",'Consolidação Preventiva'!F522)</f>
        <v/>
      </c>
      <c r="F546" s="4" t="str">
        <f>IF(B546="","",'Consolidação Preventiva'!H522)</f>
        <v/>
      </c>
      <c r="G546" s="4" t="str">
        <f>IF(B546="","",'Consolidação Preventiva'!Q522)</f>
        <v/>
      </c>
      <c r="H546" s="4" t="e">
        <f t="shared" si="97"/>
        <v>#N/A</v>
      </c>
      <c r="I546" s="1" t="e">
        <f t="shared" si="98"/>
        <v>#N/A</v>
      </c>
      <c r="J546" s="1" t="e">
        <f t="shared" si="99"/>
        <v>#N/A</v>
      </c>
      <c r="L546" s="130" t="e">
        <f t="shared" si="100"/>
        <v>#N/A</v>
      </c>
      <c r="M546" s="1" t="e">
        <f t="shared" si="101"/>
        <v>#N/A</v>
      </c>
      <c r="N546" s="1" t="e">
        <f t="shared" si="102"/>
        <v>#N/A</v>
      </c>
      <c r="O546" s="1" t="e">
        <f t="shared" si="103"/>
        <v>#N/A</v>
      </c>
      <c r="P546" s="130" t="str">
        <f t="shared" si="104"/>
        <v/>
      </c>
      <c r="Q546" s="130" t="str">
        <f t="shared" si="105"/>
        <v/>
      </c>
    </row>
    <row r="547" spans="2:17">
      <c r="B547" s="24" t="str">
        <f>IF('Consolidação Preventiva'!D523="","",'Consolidação Preventiva'!D523)</f>
        <v/>
      </c>
      <c r="C547" s="24" t="str">
        <f>'Consolidação Preventiva'!E523</f>
        <v/>
      </c>
      <c r="D547" s="128" t="e">
        <f>IF(OR(B547="",C547="50F"),NA(),'Consolidação Preventiva'!N523)</f>
        <v>#N/A</v>
      </c>
      <c r="E547" s="4" t="str">
        <f>IF(B547="","",'Consolidação Preventiva'!F523)</f>
        <v/>
      </c>
      <c r="F547" s="4" t="str">
        <f>IF(B547="","",'Consolidação Preventiva'!H523)</f>
        <v/>
      </c>
      <c r="G547" s="4" t="str">
        <f>IF(B547="","",'Consolidação Preventiva'!Q523)</f>
        <v/>
      </c>
      <c r="H547" s="4" t="e">
        <f t="shared" si="97"/>
        <v>#N/A</v>
      </c>
      <c r="I547" s="1" t="e">
        <f t="shared" si="98"/>
        <v>#N/A</v>
      </c>
      <c r="J547" s="1" t="e">
        <f t="shared" si="99"/>
        <v>#N/A</v>
      </c>
      <c r="L547" s="130" t="e">
        <f t="shared" si="100"/>
        <v>#N/A</v>
      </c>
      <c r="M547" s="1" t="e">
        <f t="shared" si="101"/>
        <v>#N/A</v>
      </c>
      <c r="N547" s="1" t="e">
        <f t="shared" si="102"/>
        <v>#N/A</v>
      </c>
      <c r="O547" s="1" t="e">
        <f t="shared" si="103"/>
        <v>#N/A</v>
      </c>
      <c r="P547" s="130" t="str">
        <f t="shared" si="104"/>
        <v/>
      </c>
      <c r="Q547" s="130" t="str">
        <f t="shared" si="105"/>
        <v/>
      </c>
    </row>
    <row r="548" spans="2:17">
      <c r="B548" s="24" t="str">
        <f>IF('Consolidação Preventiva'!D524="","",'Consolidação Preventiva'!D524)</f>
        <v/>
      </c>
      <c r="C548" s="24" t="str">
        <f>'Consolidação Preventiva'!E524</f>
        <v/>
      </c>
      <c r="D548" s="128" t="e">
        <f>IF(OR(B548="",C548="50F"),NA(),'Consolidação Preventiva'!N524)</f>
        <v>#N/A</v>
      </c>
      <c r="E548" s="4" t="str">
        <f>IF(B548="","",'Consolidação Preventiva'!F524)</f>
        <v/>
      </c>
      <c r="F548" s="4" t="str">
        <f>IF(B548="","",'Consolidação Preventiva'!H524)</f>
        <v/>
      </c>
      <c r="G548" s="4" t="str">
        <f>IF(B548="","",'Consolidação Preventiva'!Q524)</f>
        <v/>
      </c>
      <c r="H548" s="4" t="e">
        <f t="shared" si="97"/>
        <v>#N/A</v>
      </c>
      <c r="I548" s="1" t="e">
        <f t="shared" si="98"/>
        <v>#N/A</v>
      </c>
      <c r="J548" s="1" t="e">
        <f t="shared" si="99"/>
        <v>#N/A</v>
      </c>
      <c r="L548" s="130" t="e">
        <f t="shared" si="100"/>
        <v>#N/A</v>
      </c>
      <c r="M548" s="1" t="e">
        <f t="shared" si="101"/>
        <v>#N/A</v>
      </c>
      <c r="N548" s="1" t="e">
        <f t="shared" si="102"/>
        <v>#N/A</v>
      </c>
      <c r="O548" s="1" t="e">
        <f t="shared" si="103"/>
        <v>#N/A</v>
      </c>
      <c r="P548" s="130" t="str">
        <f t="shared" si="104"/>
        <v/>
      </c>
      <c r="Q548" s="130" t="str">
        <f t="shared" si="105"/>
        <v/>
      </c>
    </row>
    <row r="549" spans="2:17">
      <c r="B549" s="24" t="str">
        <f>IF('Consolidação Preventiva'!D525="","",'Consolidação Preventiva'!D525)</f>
        <v/>
      </c>
      <c r="C549" s="24" t="str">
        <f>'Consolidação Preventiva'!E525</f>
        <v/>
      </c>
      <c r="D549" s="128" t="e">
        <f>IF(OR(B549="",C549="50F"),NA(),'Consolidação Preventiva'!N525)</f>
        <v>#N/A</v>
      </c>
      <c r="E549" s="4" t="str">
        <f>IF(B549="","",'Consolidação Preventiva'!F525)</f>
        <v/>
      </c>
      <c r="F549" s="4" t="str">
        <f>IF(B549="","",'Consolidação Preventiva'!H525)</f>
        <v/>
      </c>
      <c r="G549" s="4" t="str">
        <f>IF(B549="","",'Consolidação Preventiva'!Q525)</f>
        <v/>
      </c>
      <c r="H549" s="4" t="e">
        <f t="shared" si="97"/>
        <v>#N/A</v>
      </c>
      <c r="I549" s="1" t="e">
        <f t="shared" si="98"/>
        <v>#N/A</v>
      </c>
      <c r="J549" s="1" t="e">
        <f t="shared" si="99"/>
        <v>#N/A</v>
      </c>
      <c r="L549" s="130" t="e">
        <f t="shared" si="100"/>
        <v>#N/A</v>
      </c>
      <c r="M549" s="1" t="e">
        <f t="shared" si="101"/>
        <v>#N/A</v>
      </c>
      <c r="N549" s="1" t="e">
        <f t="shared" si="102"/>
        <v>#N/A</v>
      </c>
      <c r="O549" s="1" t="e">
        <f t="shared" si="103"/>
        <v>#N/A</v>
      </c>
      <c r="P549" s="130" t="str">
        <f t="shared" si="104"/>
        <v/>
      </c>
      <c r="Q549" s="130" t="str">
        <f t="shared" si="105"/>
        <v/>
      </c>
    </row>
    <row r="550" spans="2:17">
      <c r="B550" s="24" t="str">
        <f>IF('Consolidação Preventiva'!D526="","",'Consolidação Preventiva'!D526)</f>
        <v/>
      </c>
      <c r="C550" s="24" t="str">
        <f>'Consolidação Preventiva'!E526</f>
        <v/>
      </c>
      <c r="D550" s="128" t="e">
        <f>IF(OR(B550="",C550="50F"),NA(),'Consolidação Preventiva'!N526)</f>
        <v>#N/A</v>
      </c>
      <c r="E550" s="4" t="str">
        <f>IF(B550="","",'Consolidação Preventiva'!F526)</f>
        <v/>
      </c>
      <c r="F550" s="4" t="str">
        <f>IF(B550="","",'Consolidação Preventiva'!H526)</f>
        <v/>
      </c>
      <c r="G550" s="4" t="str">
        <f>IF(B550="","",'Consolidação Preventiva'!Q526)</f>
        <v/>
      </c>
      <c r="H550" s="4" t="e">
        <f t="shared" si="97"/>
        <v>#N/A</v>
      </c>
      <c r="I550" s="1" t="e">
        <f t="shared" si="98"/>
        <v>#N/A</v>
      </c>
      <c r="J550" s="1" t="e">
        <f t="shared" si="99"/>
        <v>#N/A</v>
      </c>
      <c r="L550" s="130" t="e">
        <f t="shared" si="100"/>
        <v>#N/A</v>
      </c>
      <c r="M550" s="1" t="e">
        <f t="shared" si="101"/>
        <v>#N/A</v>
      </c>
      <c r="N550" s="1" t="e">
        <f t="shared" si="102"/>
        <v>#N/A</v>
      </c>
      <c r="O550" s="1" t="e">
        <f t="shared" si="103"/>
        <v>#N/A</v>
      </c>
      <c r="P550" s="130" t="str">
        <f t="shared" si="104"/>
        <v/>
      </c>
      <c r="Q550" s="130" t="str">
        <f t="shared" si="105"/>
        <v/>
      </c>
    </row>
    <row r="551" spans="2:17">
      <c r="B551" s="24" t="str">
        <f>IF('Consolidação Preventiva'!D527="","",'Consolidação Preventiva'!D527)</f>
        <v/>
      </c>
      <c r="C551" s="24" t="str">
        <f>'Consolidação Preventiva'!E527</f>
        <v/>
      </c>
      <c r="D551" s="128" t="e">
        <f>IF(OR(B551="",C551="50F"),NA(),'Consolidação Preventiva'!N527)</f>
        <v>#N/A</v>
      </c>
      <c r="E551" s="4" t="str">
        <f>IF(B551="","",'Consolidação Preventiva'!F527)</f>
        <v/>
      </c>
      <c r="F551" s="4" t="str">
        <f>IF(B551="","",'Consolidação Preventiva'!H527)</f>
        <v/>
      </c>
      <c r="G551" s="4" t="str">
        <f>IF(B551="","",'Consolidação Preventiva'!Q527)</f>
        <v/>
      </c>
      <c r="H551" s="4" t="e">
        <f t="shared" si="97"/>
        <v>#N/A</v>
      </c>
      <c r="I551" s="1" t="e">
        <f t="shared" si="98"/>
        <v>#N/A</v>
      </c>
      <c r="J551" s="1" t="e">
        <f t="shared" si="99"/>
        <v>#N/A</v>
      </c>
      <c r="L551" s="130" t="e">
        <f t="shared" si="100"/>
        <v>#N/A</v>
      </c>
      <c r="M551" s="1" t="e">
        <f t="shared" si="101"/>
        <v>#N/A</v>
      </c>
      <c r="N551" s="1" t="e">
        <f t="shared" si="102"/>
        <v>#N/A</v>
      </c>
      <c r="O551" s="1" t="e">
        <f t="shared" si="103"/>
        <v>#N/A</v>
      </c>
      <c r="P551" s="130" t="str">
        <f t="shared" si="104"/>
        <v/>
      </c>
      <c r="Q551" s="130" t="str">
        <f t="shared" si="105"/>
        <v/>
      </c>
    </row>
    <row r="552" spans="2:17">
      <c r="B552" s="24" t="str">
        <f>IF('Consolidação Preventiva'!D528="","",'Consolidação Preventiva'!D528)</f>
        <v/>
      </c>
      <c r="C552" s="24" t="str">
        <f>'Consolidação Preventiva'!E528</f>
        <v/>
      </c>
      <c r="D552" s="128" t="e">
        <f>IF(OR(B552="",C552="50F"),NA(),'Consolidação Preventiva'!N528)</f>
        <v>#N/A</v>
      </c>
      <c r="E552" s="4" t="str">
        <f>IF(B552="","",'Consolidação Preventiva'!F528)</f>
        <v/>
      </c>
      <c r="F552" s="4" t="str">
        <f>IF(B552="","",'Consolidação Preventiva'!H528)</f>
        <v/>
      </c>
      <c r="G552" s="4" t="str">
        <f>IF(B552="","",'Consolidação Preventiva'!Q528)</f>
        <v/>
      </c>
      <c r="H552" s="4" t="e">
        <f t="shared" si="97"/>
        <v>#N/A</v>
      </c>
      <c r="I552" s="1" t="e">
        <f t="shared" si="98"/>
        <v>#N/A</v>
      </c>
      <c r="J552" s="1" t="e">
        <f t="shared" si="99"/>
        <v>#N/A</v>
      </c>
      <c r="L552" s="130" t="e">
        <f t="shared" si="100"/>
        <v>#N/A</v>
      </c>
      <c r="M552" s="1" t="e">
        <f t="shared" si="101"/>
        <v>#N/A</v>
      </c>
      <c r="N552" s="1" t="e">
        <f t="shared" si="102"/>
        <v>#N/A</v>
      </c>
      <c r="O552" s="1" t="e">
        <f t="shared" si="103"/>
        <v>#N/A</v>
      </c>
      <c r="P552" s="130" t="str">
        <f t="shared" si="104"/>
        <v/>
      </c>
      <c r="Q552" s="130" t="str">
        <f t="shared" si="105"/>
        <v/>
      </c>
    </row>
    <row r="553" spans="2:17">
      <c r="B553" s="24" t="str">
        <f>IF('Consolidação Preventiva'!D529="","",'Consolidação Preventiva'!D529)</f>
        <v/>
      </c>
      <c r="C553" s="24" t="str">
        <f>'Consolidação Preventiva'!E529</f>
        <v/>
      </c>
      <c r="D553" s="128" t="e">
        <f>IF(OR(B553="",C553="50F"),NA(),'Consolidação Preventiva'!N529)</f>
        <v>#N/A</v>
      </c>
      <c r="E553" s="4" t="str">
        <f>IF(B553="","",'Consolidação Preventiva'!F529)</f>
        <v/>
      </c>
      <c r="F553" s="4" t="str">
        <f>IF(B553="","",'Consolidação Preventiva'!H529)</f>
        <v/>
      </c>
      <c r="G553" s="4" t="str">
        <f>IF(B553="","",'Consolidação Preventiva'!Q529)</f>
        <v/>
      </c>
      <c r="H553" s="4" t="e">
        <f t="shared" si="97"/>
        <v>#N/A</v>
      </c>
      <c r="I553" s="1" t="e">
        <f t="shared" si="98"/>
        <v>#N/A</v>
      </c>
      <c r="J553" s="1" t="e">
        <f t="shared" si="99"/>
        <v>#N/A</v>
      </c>
      <c r="L553" s="130" t="e">
        <f t="shared" si="100"/>
        <v>#N/A</v>
      </c>
      <c r="M553" s="1" t="e">
        <f t="shared" si="101"/>
        <v>#N/A</v>
      </c>
      <c r="N553" s="1" t="e">
        <f t="shared" si="102"/>
        <v>#N/A</v>
      </c>
      <c r="O553" s="1" t="e">
        <f t="shared" si="103"/>
        <v>#N/A</v>
      </c>
      <c r="P553" s="130" t="str">
        <f t="shared" si="104"/>
        <v/>
      </c>
      <c r="Q553" s="130" t="str">
        <f t="shared" si="105"/>
        <v/>
      </c>
    </row>
    <row r="554" spans="2:17">
      <c r="B554" s="24" t="str">
        <f>IF('Consolidação Preventiva'!D530="","",'Consolidação Preventiva'!D530)</f>
        <v/>
      </c>
      <c r="C554" s="24" t="str">
        <f>'Consolidação Preventiva'!E530</f>
        <v/>
      </c>
      <c r="D554" s="128" t="e">
        <f>IF(OR(B554="",C554="50F"),NA(),'Consolidação Preventiva'!N530)</f>
        <v>#N/A</v>
      </c>
      <c r="E554" s="4" t="str">
        <f>IF(B554="","",'Consolidação Preventiva'!F530)</f>
        <v/>
      </c>
      <c r="F554" s="4" t="str">
        <f>IF(B554="","",'Consolidação Preventiva'!H530)</f>
        <v/>
      </c>
      <c r="G554" s="4" t="str">
        <f>IF(B554="","",'Consolidação Preventiva'!Q530)</f>
        <v/>
      </c>
      <c r="H554" s="4" t="e">
        <f t="shared" si="97"/>
        <v>#N/A</v>
      </c>
      <c r="I554" s="1" t="e">
        <f t="shared" si="98"/>
        <v>#N/A</v>
      </c>
      <c r="J554" s="1" t="e">
        <f t="shared" si="99"/>
        <v>#N/A</v>
      </c>
      <c r="L554" s="130" t="e">
        <f t="shared" si="100"/>
        <v>#N/A</v>
      </c>
      <c r="M554" s="1" t="e">
        <f t="shared" si="101"/>
        <v>#N/A</v>
      </c>
      <c r="N554" s="1" t="e">
        <f t="shared" si="102"/>
        <v>#N/A</v>
      </c>
      <c r="O554" s="1" t="e">
        <f t="shared" si="103"/>
        <v>#N/A</v>
      </c>
      <c r="P554" s="130" t="str">
        <f t="shared" si="104"/>
        <v/>
      </c>
      <c r="Q554" s="130" t="str">
        <f t="shared" si="105"/>
        <v/>
      </c>
    </row>
    <row r="555" spans="2:17">
      <c r="B555" s="24" t="str">
        <f>IF('Consolidação Preventiva'!D531="","",'Consolidação Preventiva'!D531)</f>
        <v/>
      </c>
      <c r="C555" s="24" t="str">
        <f>'Consolidação Preventiva'!E531</f>
        <v/>
      </c>
      <c r="D555" s="128" t="e">
        <f>IF(OR(B555="",C555="50F"),NA(),'Consolidação Preventiva'!N531)</f>
        <v>#N/A</v>
      </c>
      <c r="E555" s="4" t="str">
        <f>IF(B555="","",'Consolidação Preventiva'!F531)</f>
        <v/>
      </c>
      <c r="F555" s="4" t="str">
        <f>IF(B555="","",'Consolidação Preventiva'!H531)</f>
        <v/>
      </c>
      <c r="G555" s="4" t="str">
        <f>IF(B555="","",'Consolidação Preventiva'!Q531)</f>
        <v/>
      </c>
      <c r="H555" s="4" t="e">
        <f t="shared" si="97"/>
        <v>#N/A</v>
      </c>
      <c r="I555" s="1" t="e">
        <f t="shared" si="98"/>
        <v>#N/A</v>
      </c>
      <c r="J555" s="1" t="e">
        <f t="shared" si="99"/>
        <v>#N/A</v>
      </c>
      <c r="L555" s="130" t="e">
        <f t="shared" si="100"/>
        <v>#N/A</v>
      </c>
      <c r="M555" s="1" t="e">
        <f t="shared" si="101"/>
        <v>#N/A</v>
      </c>
      <c r="N555" s="1" t="e">
        <f t="shared" si="102"/>
        <v>#N/A</v>
      </c>
      <c r="O555" s="1" t="e">
        <f t="shared" si="103"/>
        <v>#N/A</v>
      </c>
      <c r="P555" s="130" t="str">
        <f t="shared" si="104"/>
        <v/>
      </c>
      <c r="Q555" s="130" t="str">
        <f t="shared" si="105"/>
        <v/>
      </c>
    </row>
    <row r="556" spans="2:17">
      <c r="B556" s="24" t="str">
        <f>IF('Consolidação Preventiva'!D532="","",'Consolidação Preventiva'!D532)</f>
        <v/>
      </c>
      <c r="C556" s="24" t="str">
        <f>'Consolidação Preventiva'!E532</f>
        <v/>
      </c>
      <c r="D556" s="128" t="e">
        <f>IF(OR(B556="",C556="50F"),NA(),'Consolidação Preventiva'!N532)</f>
        <v>#N/A</v>
      </c>
      <c r="E556" s="4" t="str">
        <f>IF(B556="","",'Consolidação Preventiva'!F532)</f>
        <v/>
      </c>
      <c r="F556" s="4" t="str">
        <f>IF(B556="","",'Consolidação Preventiva'!H532)</f>
        <v/>
      </c>
      <c r="G556" s="4" t="str">
        <f>IF(B556="","",'Consolidação Preventiva'!Q532)</f>
        <v/>
      </c>
      <c r="H556" s="4" t="e">
        <f t="shared" si="97"/>
        <v>#N/A</v>
      </c>
      <c r="I556" s="1" t="e">
        <f t="shared" si="98"/>
        <v>#N/A</v>
      </c>
      <c r="J556" s="1" t="e">
        <f t="shared" si="99"/>
        <v>#N/A</v>
      </c>
      <c r="L556" s="130" t="e">
        <f t="shared" si="100"/>
        <v>#N/A</v>
      </c>
      <c r="M556" s="1" t="e">
        <f t="shared" si="101"/>
        <v>#N/A</v>
      </c>
      <c r="N556" s="1" t="e">
        <f t="shared" si="102"/>
        <v>#N/A</v>
      </c>
      <c r="O556" s="1" t="e">
        <f t="shared" si="103"/>
        <v>#N/A</v>
      </c>
      <c r="P556" s="130" t="str">
        <f t="shared" si="104"/>
        <v/>
      </c>
      <c r="Q556" s="130" t="str">
        <f t="shared" si="105"/>
        <v/>
      </c>
    </row>
    <row r="557" spans="2:17">
      <c r="B557" s="24" t="str">
        <f>IF('Consolidação Preventiva'!D533="","",'Consolidação Preventiva'!D533)</f>
        <v/>
      </c>
      <c r="C557" s="24" t="str">
        <f>'Consolidação Preventiva'!E533</f>
        <v/>
      </c>
      <c r="D557" s="128" t="e">
        <f>IF(OR(B557="",C557="50F"),NA(),'Consolidação Preventiva'!N533)</f>
        <v>#N/A</v>
      </c>
      <c r="E557" s="4" t="str">
        <f>IF(B557="","",'Consolidação Preventiva'!F533)</f>
        <v/>
      </c>
      <c r="F557" s="4" t="str">
        <f>IF(B557="","",'Consolidação Preventiva'!H533)</f>
        <v/>
      </c>
      <c r="G557" s="4" t="str">
        <f>IF(B557="","",'Consolidação Preventiva'!Q533)</f>
        <v/>
      </c>
      <c r="H557" s="4" t="e">
        <f t="shared" si="97"/>
        <v>#N/A</v>
      </c>
      <c r="I557" s="1" t="e">
        <f t="shared" si="98"/>
        <v>#N/A</v>
      </c>
      <c r="J557" s="1" t="e">
        <f t="shared" si="99"/>
        <v>#N/A</v>
      </c>
      <c r="L557" s="130" t="e">
        <f t="shared" si="100"/>
        <v>#N/A</v>
      </c>
      <c r="M557" s="1" t="e">
        <f t="shared" si="101"/>
        <v>#N/A</v>
      </c>
      <c r="N557" s="1" t="e">
        <f t="shared" si="102"/>
        <v>#N/A</v>
      </c>
      <c r="O557" s="1" t="e">
        <f t="shared" si="103"/>
        <v>#N/A</v>
      </c>
      <c r="P557" s="130" t="str">
        <f t="shared" si="104"/>
        <v/>
      </c>
      <c r="Q557" s="130" t="str">
        <f t="shared" si="105"/>
        <v/>
      </c>
    </row>
    <row r="558" spans="2:17">
      <c r="B558" s="24" t="str">
        <f>IF('Consolidação Preventiva'!D534="","",'Consolidação Preventiva'!D534)</f>
        <v/>
      </c>
      <c r="C558" s="24" t="str">
        <f>'Consolidação Preventiva'!E534</f>
        <v/>
      </c>
      <c r="D558" s="128" t="e">
        <f>IF(OR(B558="",C558="50F"),NA(),'Consolidação Preventiva'!N534)</f>
        <v>#N/A</v>
      </c>
      <c r="E558" s="4" t="str">
        <f>IF(B558="","",'Consolidação Preventiva'!F534)</f>
        <v/>
      </c>
      <c r="F558" s="4" t="str">
        <f>IF(B558="","",'Consolidação Preventiva'!H534)</f>
        <v/>
      </c>
      <c r="G558" s="4" t="str">
        <f>IF(B558="","",'Consolidação Preventiva'!Q534)</f>
        <v/>
      </c>
      <c r="H558" s="4" t="e">
        <f t="shared" si="97"/>
        <v>#N/A</v>
      </c>
      <c r="I558" s="1" t="e">
        <f t="shared" si="98"/>
        <v>#N/A</v>
      </c>
      <c r="J558" s="1" t="e">
        <f t="shared" si="99"/>
        <v>#N/A</v>
      </c>
      <c r="L558" s="130" t="e">
        <f t="shared" si="100"/>
        <v>#N/A</v>
      </c>
      <c r="M558" s="1" t="e">
        <f t="shared" si="101"/>
        <v>#N/A</v>
      </c>
      <c r="N558" s="1" t="e">
        <f t="shared" si="102"/>
        <v>#N/A</v>
      </c>
      <c r="O558" s="1" t="e">
        <f t="shared" si="103"/>
        <v>#N/A</v>
      </c>
      <c r="P558" s="130" t="str">
        <f t="shared" si="104"/>
        <v/>
      </c>
      <c r="Q558" s="130" t="str">
        <f t="shared" si="105"/>
        <v/>
      </c>
    </row>
    <row r="559" spans="2:17">
      <c r="B559" s="24" t="str">
        <f>IF('Consolidação Preventiva'!D535="","",'Consolidação Preventiva'!D535)</f>
        <v/>
      </c>
      <c r="C559" s="24" t="str">
        <f>'Consolidação Preventiva'!E535</f>
        <v/>
      </c>
      <c r="D559" s="128" t="e">
        <f>IF(OR(B559="",C559="50F"),NA(),'Consolidação Preventiva'!N535)</f>
        <v>#N/A</v>
      </c>
      <c r="E559" s="4" t="str">
        <f>IF(B559="","",'Consolidação Preventiva'!F535)</f>
        <v/>
      </c>
      <c r="F559" s="4" t="str">
        <f>IF(B559="","",'Consolidação Preventiva'!H535)</f>
        <v/>
      </c>
      <c r="G559" s="4" t="str">
        <f>IF(B559="","",'Consolidação Preventiva'!Q535)</f>
        <v/>
      </c>
      <c r="H559" s="4" t="e">
        <f t="shared" si="97"/>
        <v>#N/A</v>
      </c>
      <c r="I559" s="1" t="e">
        <f t="shared" si="98"/>
        <v>#N/A</v>
      </c>
      <c r="J559" s="1" t="e">
        <f t="shared" si="99"/>
        <v>#N/A</v>
      </c>
      <c r="L559" s="130" t="e">
        <f t="shared" si="100"/>
        <v>#N/A</v>
      </c>
      <c r="M559" s="1" t="e">
        <f t="shared" si="101"/>
        <v>#N/A</v>
      </c>
      <c r="N559" s="1" t="e">
        <f t="shared" si="102"/>
        <v>#N/A</v>
      </c>
      <c r="O559" s="1" t="e">
        <f t="shared" si="103"/>
        <v>#N/A</v>
      </c>
      <c r="P559" s="130" t="str">
        <f t="shared" si="104"/>
        <v/>
      </c>
      <c r="Q559" s="130" t="str">
        <f t="shared" si="105"/>
        <v/>
      </c>
    </row>
    <row r="560" spans="2:17">
      <c r="B560" s="24" t="str">
        <f>IF('Consolidação Preventiva'!D536="","",'Consolidação Preventiva'!D536)</f>
        <v/>
      </c>
      <c r="C560" s="24" t="str">
        <f>'Consolidação Preventiva'!E536</f>
        <v/>
      </c>
      <c r="D560" s="128" t="e">
        <f>IF(OR(B560="",C560="50F"),NA(),'Consolidação Preventiva'!N536)</f>
        <v>#N/A</v>
      </c>
      <c r="E560" s="4" t="str">
        <f>IF(B560="","",'Consolidação Preventiva'!F536)</f>
        <v/>
      </c>
      <c r="F560" s="4" t="str">
        <f>IF(B560="","",'Consolidação Preventiva'!H536)</f>
        <v/>
      </c>
      <c r="G560" s="4" t="str">
        <f>IF(B560="","",'Consolidação Preventiva'!Q536)</f>
        <v/>
      </c>
      <c r="H560" s="4" t="e">
        <f t="shared" si="97"/>
        <v>#N/A</v>
      </c>
      <c r="I560" s="1" t="e">
        <f t="shared" si="98"/>
        <v>#N/A</v>
      </c>
      <c r="J560" s="1" t="e">
        <f t="shared" si="99"/>
        <v>#N/A</v>
      </c>
      <c r="L560" s="130" t="e">
        <f t="shared" si="100"/>
        <v>#N/A</v>
      </c>
      <c r="M560" s="1" t="e">
        <f t="shared" si="101"/>
        <v>#N/A</v>
      </c>
      <c r="N560" s="1" t="e">
        <f t="shared" si="102"/>
        <v>#N/A</v>
      </c>
      <c r="O560" s="1" t="e">
        <f t="shared" si="103"/>
        <v>#N/A</v>
      </c>
      <c r="P560" s="130" t="str">
        <f t="shared" si="104"/>
        <v/>
      </c>
      <c r="Q560" s="130" t="str">
        <f t="shared" si="105"/>
        <v/>
      </c>
    </row>
    <row r="561" spans="2:17">
      <c r="B561" s="24" t="str">
        <f>IF('Consolidação Preventiva'!D537="","",'Consolidação Preventiva'!D537)</f>
        <v/>
      </c>
      <c r="C561" s="24" t="str">
        <f>'Consolidação Preventiva'!E537</f>
        <v/>
      </c>
      <c r="D561" s="128" t="e">
        <f>IF(OR(B561="",C561="50F"),NA(),'Consolidação Preventiva'!N537)</f>
        <v>#N/A</v>
      </c>
      <c r="E561" s="4" t="str">
        <f>IF(B561="","",'Consolidação Preventiva'!F537)</f>
        <v/>
      </c>
      <c r="F561" s="4" t="str">
        <f>IF(B561="","",'Consolidação Preventiva'!H537)</f>
        <v/>
      </c>
      <c r="G561" s="4" t="str">
        <f>IF(B561="","",'Consolidação Preventiva'!Q537)</f>
        <v/>
      </c>
      <c r="H561" s="4" t="e">
        <f t="shared" si="97"/>
        <v>#N/A</v>
      </c>
      <c r="I561" s="1" t="e">
        <f t="shared" si="98"/>
        <v>#N/A</v>
      </c>
      <c r="J561" s="1" t="e">
        <f t="shared" si="99"/>
        <v>#N/A</v>
      </c>
      <c r="L561" s="130" t="e">
        <f t="shared" si="100"/>
        <v>#N/A</v>
      </c>
      <c r="M561" s="1" t="e">
        <f t="shared" si="101"/>
        <v>#N/A</v>
      </c>
      <c r="N561" s="1" t="e">
        <f t="shared" si="102"/>
        <v>#N/A</v>
      </c>
      <c r="O561" s="1" t="e">
        <f t="shared" si="103"/>
        <v>#N/A</v>
      </c>
      <c r="P561" s="130" t="str">
        <f t="shared" si="104"/>
        <v/>
      </c>
      <c r="Q561" s="130" t="str">
        <f t="shared" si="105"/>
        <v/>
      </c>
    </row>
    <row r="562" spans="2:17">
      <c r="B562" s="24" t="str">
        <f>IF('Consolidação Preventiva'!D538="","",'Consolidação Preventiva'!D538)</f>
        <v/>
      </c>
      <c r="C562" s="24" t="str">
        <f>'Consolidação Preventiva'!E538</f>
        <v/>
      </c>
      <c r="D562" s="128" t="e">
        <f>IF(OR(B562="",C562="50F"),NA(),'Consolidação Preventiva'!N538)</f>
        <v>#N/A</v>
      </c>
      <c r="E562" s="4" t="str">
        <f>IF(B562="","",'Consolidação Preventiva'!F538)</f>
        <v/>
      </c>
      <c r="F562" s="4" t="str">
        <f>IF(B562="","",'Consolidação Preventiva'!H538)</f>
        <v/>
      </c>
      <c r="G562" s="4" t="str">
        <f>IF(B562="","",'Consolidação Preventiva'!Q538)</f>
        <v/>
      </c>
      <c r="H562" s="4" t="e">
        <f t="shared" si="97"/>
        <v>#N/A</v>
      </c>
      <c r="I562" s="1" t="e">
        <f t="shared" si="98"/>
        <v>#N/A</v>
      </c>
      <c r="J562" s="1" t="e">
        <f t="shared" si="99"/>
        <v>#N/A</v>
      </c>
      <c r="L562" s="130" t="e">
        <f t="shared" si="100"/>
        <v>#N/A</v>
      </c>
      <c r="M562" s="1" t="e">
        <f t="shared" si="101"/>
        <v>#N/A</v>
      </c>
      <c r="N562" s="1" t="e">
        <f t="shared" si="102"/>
        <v>#N/A</v>
      </c>
      <c r="O562" s="1" t="e">
        <f t="shared" si="103"/>
        <v>#N/A</v>
      </c>
      <c r="P562" s="130" t="str">
        <f t="shared" si="104"/>
        <v/>
      </c>
      <c r="Q562" s="130" t="str">
        <f t="shared" si="105"/>
        <v/>
      </c>
    </row>
    <row r="563" spans="2:17">
      <c r="B563" s="24" t="str">
        <f>IF('Consolidação Preventiva'!D539="","",'Consolidação Preventiva'!D539)</f>
        <v/>
      </c>
      <c r="C563" s="24" t="str">
        <f>'Consolidação Preventiva'!E539</f>
        <v/>
      </c>
      <c r="D563" s="128" t="e">
        <f>IF(OR(B563="",C563="50F"),NA(),'Consolidação Preventiva'!N539)</f>
        <v>#N/A</v>
      </c>
      <c r="E563" s="4" t="str">
        <f>IF(B563="","",'Consolidação Preventiva'!F539)</f>
        <v/>
      </c>
      <c r="F563" s="4" t="str">
        <f>IF(B563="","",'Consolidação Preventiva'!H539)</f>
        <v/>
      </c>
      <c r="G563" s="4" t="str">
        <f>IF(B563="","",'Consolidação Preventiva'!Q539)</f>
        <v/>
      </c>
      <c r="H563" s="4" t="e">
        <f t="shared" si="97"/>
        <v>#N/A</v>
      </c>
      <c r="I563" s="1" t="e">
        <f t="shared" si="98"/>
        <v>#N/A</v>
      </c>
      <c r="J563" s="1" t="e">
        <f t="shared" si="99"/>
        <v>#N/A</v>
      </c>
      <c r="L563" s="130" t="e">
        <f t="shared" si="100"/>
        <v>#N/A</v>
      </c>
      <c r="M563" s="1" t="e">
        <f t="shared" si="101"/>
        <v>#N/A</v>
      </c>
      <c r="N563" s="1" t="e">
        <f t="shared" si="102"/>
        <v>#N/A</v>
      </c>
      <c r="O563" s="1" t="e">
        <f t="shared" si="103"/>
        <v>#N/A</v>
      </c>
      <c r="P563" s="130" t="str">
        <f t="shared" si="104"/>
        <v/>
      </c>
      <c r="Q563" s="130" t="str">
        <f t="shared" si="105"/>
        <v/>
      </c>
    </row>
    <row r="564" spans="2:17">
      <c r="B564" s="24" t="str">
        <f>IF('Consolidação Preventiva'!D540="","",'Consolidação Preventiva'!D540)</f>
        <v/>
      </c>
      <c r="C564" s="24" t="str">
        <f>'Consolidação Preventiva'!E540</f>
        <v/>
      </c>
      <c r="D564" s="128" t="e">
        <f>IF(OR(B564="",C564="50F"),NA(),'Consolidação Preventiva'!N540)</f>
        <v>#N/A</v>
      </c>
      <c r="E564" s="4" t="str">
        <f>IF(B564="","",'Consolidação Preventiva'!F540)</f>
        <v/>
      </c>
      <c r="F564" s="4" t="str">
        <f>IF(B564="","",'Consolidação Preventiva'!H540)</f>
        <v/>
      </c>
      <c r="G564" s="4" t="str">
        <f>IF(B564="","",'Consolidação Preventiva'!Q540)</f>
        <v/>
      </c>
      <c r="H564" s="4" t="e">
        <f t="shared" si="97"/>
        <v>#N/A</v>
      </c>
      <c r="I564" s="1" t="e">
        <f t="shared" si="98"/>
        <v>#N/A</v>
      </c>
      <c r="J564" s="1" t="e">
        <f t="shared" si="99"/>
        <v>#N/A</v>
      </c>
      <c r="L564" s="130" t="e">
        <f t="shared" si="100"/>
        <v>#N/A</v>
      </c>
      <c r="M564" s="1" t="e">
        <f t="shared" si="101"/>
        <v>#N/A</v>
      </c>
      <c r="N564" s="1" t="e">
        <f t="shared" si="102"/>
        <v>#N/A</v>
      </c>
      <c r="O564" s="1" t="e">
        <f t="shared" si="103"/>
        <v>#N/A</v>
      </c>
      <c r="P564" s="130" t="str">
        <f t="shared" si="104"/>
        <v/>
      </c>
      <c r="Q564" s="130" t="str">
        <f t="shared" si="105"/>
        <v/>
      </c>
    </row>
    <row r="565" spans="2:17">
      <c r="B565" s="24" t="str">
        <f>IF('Consolidação Preventiva'!D541="","",'Consolidação Preventiva'!D541)</f>
        <v/>
      </c>
      <c r="C565" s="24" t="str">
        <f>'Consolidação Preventiva'!E541</f>
        <v/>
      </c>
      <c r="D565" s="128" t="e">
        <f>IF(OR(B565="",C565="50F"),NA(),'Consolidação Preventiva'!N541)</f>
        <v>#N/A</v>
      </c>
      <c r="E565" s="4" t="str">
        <f>IF(B565="","",'Consolidação Preventiva'!F541)</f>
        <v/>
      </c>
      <c r="F565" s="4" t="str">
        <f>IF(B565="","",'Consolidação Preventiva'!H541)</f>
        <v/>
      </c>
      <c r="G565" s="4" t="str">
        <f>IF(B565="","",'Consolidação Preventiva'!Q541)</f>
        <v/>
      </c>
      <c r="H565" s="4" t="e">
        <f t="shared" si="97"/>
        <v>#N/A</v>
      </c>
      <c r="I565" s="1" t="e">
        <f t="shared" si="98"/>
        <v>#N/A</v>
      </c>
      <c r="J565" s="1" t="e">
        <f t="shared" si="99"/>
        <v>#N/A</v>
      </c>
      <c r="L565" s="130" t="e">
        <f t="shared" si="100"/>
        <v>#N/A</v>
      </c>
      <c r="M565" s="1" t="e">
        <f t="shared" si="101"/>
        <v>#N/A</v>
      </c>
      <c r="N565" s="1" t="e">
        <f t="shared" si="102"/>
        <v>#N/A</v>
      </c>
      <c r="O565" s="1" t="e">
        <f t="shared" si="103"/>
        <v>#N/A</v>
      </c>
      <c r="P565" s="130" t="str">
        <f t="shared" si="104"/>
        <v/>
      </c>
      <c r="Q565" s="130" t="str">
        <f t="shared" si="105"/>
        <v/>
      </c>
    </row>
    <row r="566" spans="2:17">
      <c r="B566" s="24" t="str">
        <f>IF('Consolidação Preventiva'!D542="","",'Consolidação Preventiva'!D542)</f>
        <v/>
      </c>
      <c r="C566" s="24" t="str">
        <f>'Consolidação Preventiva'!E542</f>
        <v/>
      </c>
      <c r="D566" s="128" t="e">
        <f>IF(OR(B566="",C566="50F"),NA(),'Consolidação Preventiva'!N542)</f>
        <v>#N/A</v>
      </c>
      <c r="E566" s="4" t="str">
        <f>IF(B566="","",'Consolidação Preventiva'!F542)</f>
        <v/>
      </c>
      <c r="F566" s="4" t="str">
        <f>IF(B566="","",'Consolidação Preventiva'!H542)</f>
        <v/>
      </c>
      <c r="G566" s="4" t="str">
        <f>IF(B566="","",'Consolidação Preventiva'!Q542)</f>
        <v/>
      </c>
      <c r="H566" s="4" t="e">
        <f t="shared" si="97"/>
        <v>#N/A</v>
      </c>
      <c r="I566" s="1" t="e">
        <f t="shared" si="98"/>
        <v>#N/A</v>
      </c>
      <c r="J566" s="1" t="e">
        <f t="shared" si="99"/>
        <v>#N/A</v>
      </c>
      <c r="L566" s="130" t="e">
        <f t="shared" si="100"/>
        <v>#N/A</v>
      </c>
      <c r="M566" s="1" t="e">
        <f t="shared" si="101"/>
        <v>#N/A</v>
      </c>
      <c r="N566" s="1" t="e">
        <f t="shared" si="102"/>
        <v>#N/A</v>
      </c>
      <c r="O566" s="1" t="e">
        <f t="shared" si="103"/>
        <v>#N/A</v>
      </c>
      <c r="P566" s="130" t="str">
        <f t="shared" si="104"/>
        <v/>
      </c>
      <c r="Q566" s="130" t="str">
        <f t="shared" si="105"/>
        <v/>
      </c>
    </row>
    <row r="567" spans="2:17">
      <c r="B567" s="24" t="str">
        <f>IF('Consolidação Preventiva'!D543="","",'Consolidação Preventiva'!D543)</f>
        <v/>
      </c>
      <c r="C567" s="24" t="str">
        <f>'Consolidação Preventiva'!E543</f>
        <v/>
      </c>
      <c r="D567" s="128" t="e">
        <f>IF(OR(B567="",C567="50F"),NA(),'Consolidação Preventiva'!N543)</f>
        <v>#N/A</v>
      </c>
      <c r="E567" s="4" t="str">
        <f>IF(B567="","",'Consolidação Preventiva'!F543)</f>
        <v/>
      </c>
      <c r="F567" s="4" t="str">
        <f>IF(B567="","",'Consolidação Preventiva'!H543)</f>
        <v/>
      </c>
      <c r="G567" s="4" t="str">
        <f>IF(B567="","",'Consolidação Preventiva'!Q543)</f>
        <v/>
      </c>
      <c r="H567" s="4" t="e">
        <f t="shared" si="97"/>
        <v>#N/A</v>
      </c>
      <c r="I567" s="1" t="e">
        <f t="shared" si="98"/>
        <v>#N/A</v>
      </c>
      <c r="J567" s="1" t="e">
        <f t="shared" si="99"/>
        <v>#N/A</v>
      </c>
      <c r="L567" s="130" t="e">
        <f t="shared" si="100"/>
        <v>#N/A</v>
      </c>
      <c r="M567" s="1" t="e">
        <f t="shared" si="101"/>
        <v>#N/A</v>
      </c>
      <c r="N567" s="1" t="e">
        <f t="shared" si="102"/>
        <v>#N/A</v>
      </c>
      <c r="O567" s="1" t="e">
        <f t="shared" si="103"/>
        <v>#N/A</v>
      </c>
      <c r="P567" s="130" t="str">
        <f t="shared" si="104"/>
        <v/>
      </c>
      <c r="Q567" s="130" t="str">
        <f t="shared" si="105"/>
        <v/>
      </c>
    </row>
    <row r="568" spans="2:17">
      <c r="B568" s="24" t="str">
        <f>IF('Consolidação Preventiva'!D544="","",'Consolidação Preventiva'!D544)</f>
        <v/>
      </c>
      <c r="C568" s="24" t="str">
        <f>'Consolidação Preventiva'!E544</f>
        <v/>
      </c>
      <c r="D568" s="128" t="e">
        <f>IF(OR(B568="",C568="50F"),NA(),'Consolidação Preventiva'!N544)</f>
        <v>#N/A</v>
      </c>
      <c r="E568" s="4" t="str">
        <f>IF(B568="","",'Consolidação Preventiva'!F544)</f>
        <v/>
      </c>
      <c r="F568" s="4" t="str">
        <f>IF(B568="","",'Consolidação Preventiva'!H544)</f>
        <v/>
      </c>
      <c r="G568" s="4" t="str">
        <f>IF(B568="","",'Consolidação Preventiva'!Q544)</f>
        <v/>
      </c>
      <c r="H568" s="4" t="e">
        <f t="shared" si="97"/>
        <v>#N/A</v>
      </c>
      <c r="I568" s="1" t="e">
        <f t="shared" si="98"/>
        <v>#N/A</v>
      </c>
      <c r="J568" s="1" t="e">
        <f t="shared" si="99"/>
        <v>#N/A</v>
      </c>
      <c r="L568" s="130" t="e">
        <f t="shared" si="100"/>
        <v>#N/A</v>
      </c>
      <c r="M568" s="1" t="e">
        <f t="shared" si="101"/>
        <v>#N/A</v>
      </c>
      <c r="N568" s="1" t="e">
        <f t="shared" si="102"/>
        <v>#N/A</v>
      </c>
      <c r="O568" s="1" t="e">
        <f t="shared" si="103"/>
        <v>#N/A</v>
      </c>
      <c r="P568" s="130" t="str">
        <f t="shared" si="104"/>
        <v/>
      </c>
      <c r="Q568" s="130" t="str">
        <f t="shared" si="105"/>
        <v/>
      </c>
    </row>
    <row r="569" spans="2:17">
      <c r="B569" s="24" t="str">
        <f>IF('Consolidação Preventiva'!D545="","",'Consolidação Preventiva'!D545)</f>
        <v/>
      </c>
      <c r="C569" s="24" t="str">
        <f>'Consolidação Preventiva'!E545</f>
        <v/>
      </c>
      <c r="D569" s="128" t="e">
        <f>IF(OR(B569="",C569="50F"),NA(),'Consolidação Preventiva'!N545)</f>
        <v>#N/A</v>
      </c>
      <c r="E569" s="4" t="str">
        <f>IF(B569="","",'Consolidação Preventiva'!F545)</f>
        <v/>
      </c>
      <c r="F569" s="4" t="str">
        <f>IF(B569="","",'Consolidação Preventiva'!H545)</f>
        <v/>
      </c>
      <c r="G569" s="4" t="str">
        <f>IF(B569="","",'Consolidação Preventiva'!Q545)</f>
        <v/>
      </c>
      <c r="H569" s="4" t="e">
        <f t="shared" si="97"/>
        <v>#N/A</v>
      </c>
      <c r="I569" s="1" t="e">
        <f t="shared" si="98"/>
        <v>#N/A</v>
      </c>
      <c r="J569" s="1" t="e">
        <f t="shared" si="99"/>
        <v>#N/A</v>
      </c>
      <c r="L569" s="130" t="e">
        <f t="shared" si="100"/>
        <v>#N/A</v>
      </c>
      <c r="M569" s="1" t="e">
        <f t="shared" si="101"/>
        <v>#N/A</v>
      </c>
      <c r="N569" s="1" t="e">
        <f t="shared" si="102"/>
        <v>#N/A</v>
      </c>
      <c r="O569" s="1" t="e">
        <f t="shared" si="103"/>
        <v>#N/A</v>
      </c>
      <c r="P569" s="130" t="str">
        <f t="shared" si="104"/>
        <v/>
      </c>
      <c r="Q569" s="130" t="str">
        <f t="shared" si="105"/>
        <v/>
      </c>
    </row>
    <row r="570" spans="2:17">
      <c r="B570" s="24" t="str">
        <f>IF('Consolidação Preventiva'!D546="","",'Consolidação Preventiva'!D546)</f>
        <v/>
      </c>
      <c r="C570" s="24" t="str">
        <f>'Consolidação Preventiva'!E546</f>
        <v/>
      </c>
      <c r="D570" s="128" t="e">
        <f>IF(OR(B570="",C570="50F"),NA(),'Consolidação Preventiva'!N546)</f>
        <v>#N/A</v>
      </c>
      <c r="E570" s="4" t="str">
        <f>IF(B570="","",'Consolidação Preventiva'!F546)</f>
        <v/>
      </c>
      <c r="F570" s="4" t="str">
        <f>IF(B570="","",'Consolidação Preventiva'!H546)</f>
        <v/>
      </c>
      <c r="G570" s="4" t="str">
        <f>IF(B570="","",'Consolidação Preventiva'!Q546)</f>
        <v/>
      </c>
      <c r="H570" s="4" t="e">
        <f t="shared" si="97"/>
        <v>#N/A</v>
      </c>
      <c r="I570" s="1" t="e">
        <f t="shared" si="98"/>
        <v>#N/A</v>
      </c>
      <c r="J570" s="1" t="e">
        <f t="shared" si="99"/>
        <v>#N/A</v>
      </c>
      <c r="L570" s="130" t="e">
        <f t="shared" si="100"/>
        <v>#N/A</v>
      </c>
      <c r="M570" s="1" t="e">
        <f t="shared" si="101"/>
        <v>#N/A</v>
      </c>
      <c r="N570" s="1" t="e">
        <f t="shared" si="102"/>
        <v>#N/A</v>
      </c>
      <c r="O570" s="1" t="e">
        <f t="shared" si="103"/>
        <v>#N/A</v>
      </c>
      <c r="P570" s="130" t="str">
        <f t="shared" si="104"/>
        <v/>
      </c>
      <c r="Q570" s="130" t="str">
        <f t="shared" si="105"/>
        <v/>
      </c>
    </row>
    <row r="571" spans="2:17">
      <c r="B571" s="24" t="str">
        <f>IF('Consolidação Preventiva'!D547="","",'Consolidação Preventiva'!D547)</f>
        <v/>
      </c>
      <c r="C571" s="24" t="str">
        <f>'Consolidação Preventiva'!E547</f>
        <v/>
      </c>
      <c r="D571" s="128" t="e">
        <f>IF(OR(B571="",C571="50F"),NA(),'Consolidação Preventiva'!N547)</f>
        <v>#N/A</v>
      </c>
      <c r="E571" s="4" t="str">
        <f>IF(B571="","",'Consolidação Preventiva'!F547)</f>
        <v/>
      </c>
      <c r="F571" s="4" t="str">
        <f>IF(B571="","",'Consolidação Preventiva'!H547)</f>
        <v/>
      </c>
      <c r="G571" s="4" t="str">
        <f>IF(B571="","",'Consolidação Preventiva'!Q547)</f>
        <v/>
      </c>
      <c r="H571" s="4" t="e">
        <f t="shared" si="97"/>
        <v>#N/A</v>
      </c>
      <c r="I571" s="1" t="e">
        <f t="shared" si="98"/>
        <v>#N/A</v>
      </c>
      <c r="J571" s="1" t="e">
        <f t="shared" si="99"/>
        <v>#N/A</v>
      </c>
      <c r="L571" s="130" t="e">
        <f t="shared" si="100"/>
        <v>#N/A</v>
      </c>
      <c r="M571" s="1" t="e">
        <f t="shared" si="101"/>
        <v>#N/A</v>
      </c>
      <c r="N571" s="1" t="e">
        <f t="shared" si="102"/>
        <v>#N/A</v>
      </c>
      <c r="O571" s="1" t="e">
        <f t="shared" si="103"/>
        <v>#N/A</v>
      </c>
      <c r="P571" s="130" t="str">
        <f t="shared" si="104"/>
        <v/>
      </c>
      <c r="Q571" s="130" t="str">
        <f t="shared" si="105"/>
        <v/>
      </c>
    </row>
    <row r="572" spans="2:17">
      <c r="B572" s="24" t="str">
        <f>IF('Consolidação Preventiva'!D548="","",'Consolidação Preventiva'!D548)</f>
        <v/>
      </c>
      <c r="C572" s="24" t="str">
        <f>'Consolidação Preventiva'!E548</f>
        <v/>
      </c>
      <c r="D572" s="128" t="e">
        <f>IF(OR(B572="",C572="50F"),NA(),'Consolidação Preventiva'!N548)</f>
        <v>#N/A</v>
      </c>
      <c r="E572" s="4" t="str">
        <f>IF(B572="","",'Consolidação Preventiva'!F548)</f>
        <v/>
      </c>
      <c r="F572" s="4" t="str">
        <f>IF(B572="","",'Consolidação Preventiva'!H548)</f>
        <v/>
      </c>
      <c r="G572" s="4" t="str">
        <f>IF(B572="","",'Consolidação Preventiva'!Q548)</f>
        <v/>
      </c>
      <c r="H572" s="4" t="e">
        <f t="shared" si="97"/>
        <v>#N/A</v>
      </c>
      <c r="I572" s="1" t="e">
        <f t="shared" si="98"/>
        <v>#N/A</v>
      </c>
      <c r="J572" s="1" t="e">
        <f t="shared" si="99"/>
        <v>#N/A</v>
      </c>
      <c r="L572" s="130" t="e">
        <f t="shared" si="100"/>
        <v>#N/A</v>
      </c>
      <c r="M572" s="1" t="e">
        <f t="shared" si="101"/>
        <v>#N/A</v>
      </c>
      <c r="N572" s="1" t="e">
        <f t="shared" si="102"/>
        <v>#N/A</v>
      </c>
      <c r="O572" s="1" t="e">
        <f t="shared" si="103"/>
        <v>#N/A</v>
      </c>
      <c r="P572" s="130" t="str">
        <f t="shared" si="104"/>
        <v/>
      </c>
      <c r="Q572" s="130" t="str">
        <f t="shared" si="105"/>
        <v/>
      </c>
    </row>
    <row r="573" spans="2:17">
      <c r="B573" s="24" t="str">
        <f>IF('Consolidação Preventiva'!D549="","",'Consolidação Preventiva'!D549)</f>
        <v/>
      </c>
      <c r="C573" s="24" t="str">
        <f>'Consolidação Preventiva'!E549</f>
        <v/>
      </c>
      <c r="D573" s="128" t="e">
        <f>IF(OR(B573="",C573="50F"),NA(),'Consolidação Preventiva'!N549)</f>
        <v>#N/A</v>
      </c>
      <c r="E573" s="4" t="str">
        <f>IF(B573="","",'Consolidação Preventiva'!F549)</f>
        <v/>
      </c>
      <c r="F573" s="4" t="str">
        <f>IF(B573="","",'Consolidação Preventiva'!H549)</f>
        <v/>
      </c>
      <c r="G573" s="4" t="str">
        <f>IF(B573="","",'Consolidação Preventiva'!Q549)</f>
        <v/>
      </c>
      <c r="H573" s="4" t="e">
        <f t="shared" si="97"/>
        <v>#N/A</v>
      </c>
      <c r="I573" s="1" t="e">
        <f t="shared" si="98"/>
        <v>#N/A</v>
      </c>
      <c r="J573" s="1" t="e">
        <f t="shared" si="99"/>
        <v>#N/A</v>
      </c>
      <c r="L573" s="130" t="e">
        <f t="shared" si="100"/>
        <v>#N/A</v>
      </c>
      <c r="M573" s="1" t="e">
        <f t="shared" si="101"/>
        <v>#N/A</v>
      </c>
      <c r="N573" s="1" t="e">
        <f t="shared" si="102"/>
        <v>#N/A</v>
      </c>
      <c r="O573" s="1" t="e">
        <f t="shared" si="103"/>
        <v>#N/A</v>
      </c>
      <c r="P573" s="130" t="str">
        <f t="shared" si="104"/>
        <v/>
      </c>
      <c r="Q573" s="130" t="str">
        <f t="shared" si="105"/>
        <v/>
      </c>
    </row>
    <row r="574" spans="2:17">
      <c r="B574" s="24" t="str">
        <f>IF('Consolidação Preventiva'!D550="","",'Consolidação Preventiva'!D550)</f>
        <v/>
      </c>
      <c r="C574" s="24" t="str">
        <f>'Consolidação Preventiva'!E550</f>
        <v/>
      </c>
      <c r="D574" s="128" t="e">
        <f>IF(OR(B574="",C574="50F"),NA(),'Consolidação Preventiva'!N550)</f>
        <v>#N/A</v>
      </c>
      <c r="E574" s="4" t="str">
        <f>IF(B574="","",'Consolidação Preventiva'!F550)</f>
        <v/>
      </c>
      <c r="F574" s="4" t="str">
        <f>IF(B574="","",'Consolidação Preventiva'!H550)</f>
        <v/>
      </c>
      <c r="G574" s="4" t="str">
        <f>IF(B574="","",'Consolidação Preventiva'!Q550)</f>
        <v/>
      </c>
      <c r="H574" s="4" t="e">
        <f t="shared" si="97"/>
        <v>#N/A</v>
      </c>
      <c r="I574" s="1" t="e">
        <f t="shared" si="98"/>
        <v>#N/A</v>
      </c>
      <c r="J574" s="1" t="e">
        <f t="shared" si="99"/>
        <v>#N/A</v>
      </c>
      <c r="L574" s="130" t="e">
        <f t="shared" si="100"/>
        <v>#N/A</v>
      </c>
      <c r="M574" s="1" t="e">
        <f t="shared" si="101"/>
        <v>#N/A</v>
      </c>
      <c r="N574" s="1" t="e">
        <f t="shared" si="102"/>
        <v>#N/A</v>
      </c>
      <c r="O574" s="1" t="e">
        <f t="shared" si="103"/>
        <v>#N/A</v>
      </c>
      <c r="P574" s="130" t="str">
        <f t="shared" si="104"/>
        <v/>
      </c>
      <c r="Q574" s="130" t="str">
        <f t="shared" si="105"/>
        <v/>
      </c>
    </row>
    <row r="575" spans="2:17">
      <c r="B575" s="24" t="str">
        <f>IF('Consolidação Preventiva'!D551="","",'Consolidação Preventiva'!D551)</f>
        <v/>
      </c>
      <c r="C575" s="24" t="str">
        <f>'Consolidação Preventiva'!E551</f>
        <v/>
      </c>
      <c r="D575" s="128" t="e">
        <f>IF(OR(B575="",C575="50F"),NA(),'Consolidação Preventiva'!N551)</f>
        <v>#N/A</v>
      </c>
      <c r="E575" s="4" t="str">
        <f>IF(B575="","",'Consolidação Preventiva'!F551)</f>
        <v/>
      </c>
      <c r="F575" s="4" t="str">
        <f>IF(B575="","",'Consolidação Preventiva'!H551)</f>
        <v/>
      </c>
      <c r="G575" s="4" t="str">
        <f>IF(B575="","",'Consolidação Preventiva'!Q551)</f>
        <v/>
      </c>
      <c r="H575" s="4" t="e">
        <f t="shared" si="97"/>
        <v>#N/A</v>
      </c>
      <c r="I575" s="1" t="e">
        <f t="shared" si="98"/>
        <v>#N/A</v>
      </c>
      <c r="J575" s="1" t="e">
        <f t="shared" si="99"/>
        <v>#N/A</v>
      </c>
      <c r="L575" s="130" t="e">
        <f t="shared" si="100"/>
        <v>#N/A</v>
      </c>
      <c r="M575" s="1" t="e">
        <f t="shared" si="101"/>
        <v>#N/A</v>
      </c>
      <c r="N575" s="1" t="e">
        <f t="shared" si="102"/>
        <v>#N/A</v>
      </c>
      <c r="O575" s="1" t="e">
        <f t="shared" si="103"/>
        <v>#N/A</v>
      </c>
      <c r="P575" s="130" t="str">
        <f t="shared" si="104"/>
        <v/>
      </c>
      <c r="Q575" s="130" t="str">
        <f t="shared" si="105"/>
        <v/>
      </c>
    </row>
    <row r="576" spans="2:17">
      <c r="B576" s="24" t="str">
        <f>IF('Consolidação Preventiva'!D552="","",'Consolidação Preventiva'!D552)</f>
        <v/>
      </c>
      <c r="C576" s="24" t="str">
        <f>'Consolidação Preventiva'!E552</f>
        <v/>
      </c>
      <c r="D576" s="128" t="e">
        <f>IF(OR(B576="",C576="50F"),NA(),'Consolidação Preventiva'!N552)</f>
        <v>#N/A</v>
      </c>
      <c r="E576" s="4" t="str">
        <f>IF(B576="","",'Consolidação Preventiva'!F552)</f>
        <v/>
      </c>
      <c r="F576" s="4" t="str">
        <f>IF(B576="","",'Consolidação Preventiva'!H552)</f>
        <v/>
      </c>
      <c r="G576" s="4" t="str">
        <f>IF(B576="","",'Consolidação Preventiva'!Q552)</f>
        <v/>
      </c>
      <c r="H576" s="4" t="e">
        <f t="shared" si="97"/>
        <v>#N/A</v>
      </c>
      <c r="I576" s="1" t="e">
        <f t="shared" si="98"/>
        <v>#N/A</v>
      </c>
      <c r="J576" s="1" t="e">
        <f t="shared" si="99"/>
        <v>#N/A</v>
      </c>
      <c r="L576" s="130" t="e">
        <f t="shared" si="100"/>
        <v>#N/A</v>
      </c>
      <c r="M576" s="1" t="e">
        <f t="shared" si="101"/>
        <v>#N/A</v>
      </c>
      <c r="N576" s="1" t="e">
        <f t="shared" si="102"/>
        <v>#N/A</v>
      </c>
      <c r="O576" s="1" t="e">
        <f t="shared" si="103"/>
        <v>#N/A</v>
      </c>
      <c r="P576" s="130" t="str">
        <f t="shared" si="104"/>
        <v/>
      </c>
      <c r="Q576" s="130" t="str">
        <f t="shared" si="105"/>
        <v/>
      </c>
    </row>
    <row r="577" spans="2:17">
      <c r="B577" s="24" t="str">
        <f>IF('Consolidação Preventiva'!D553="","",'Consolidação Preventiva'!D553)</f>
        <v/>
      </c>
      <c r="C577" s="24" t="str">
        <f>'Consolidação Preventiva'!E553</f>
        <v/>
      </c>
      <c r="D577" s="128" t="e">
        <f>IF(OR(B577="",C577="50F"),NA(),'Consolidação Preventiva'!N553)</f>
        <v>#N/A</v>
      </c>
      <c r="E577" s="4" t="str">
        <f>IF(B577="","",'Consolidação Preventiva'!F553)</f>
        <v/>
      </c>
      <c r="F577" s="4" t="str">
        <f>IF(B577="","",'Consolidação Preventiva'!H553)</f>
        <v/>
      </c>
      <c r="G577" s="4" t="str">
        <f>IF(B577="","",'Consolidação Preventiva'!Q553)</f>
        <v/>
      </c>
      <c r="H577" s="4" t="e">
        <f t="shared" si="97"/>
        <v>#N/A</v>
      </c>
      <c r="I577" s="1" t="e">
        <f t="shared" si="98"/>
        <v>#N/A</v>
      </c>
      <c r="J577" s="1" t="e">
        <f t="shared" si="99"/>
        <v>#N/A</v>
      </c>
      <c r="L577" s="130" t="e">
        <f t="shared" si="100"/>
        <v>#N/A</v>
      </c>
      <c r="M577" s="1" t="e">
        <f t="shared" si="101"/>
        <v>#N/A</v>
      </c>
      <c r="N577" s="1" t="e">
        <f t="shared" si="102"/>
        <v>#N/A</v>
      </c>
      <c r="O577" s="1" t="e">
        <f t="shared" si="103"/>
        <v>#N/A</v>
      </c>
      <c r="P577" s="130" t="str">
        <f t="shared" si="104"/>
        <v/>
      </c>
      <c r="Q577" s="130" t="str">
        <f t="shared" si="105"/>
        <v/>
      </c>
    </row>
    <row r="578" spans="2:17">
      <c r="B578" s="24" t="str">
        <f>IF('Consolidação Preventiva'!D554="","",'Consolidação Preventiva'!D554)</f>
        <v/>
      </c>
      <c r="C578" s="24" t="str">
        <f>'Consolidação Preventiva'!E554</f>
        <v/>
      </c>
      <c r="D578" s="128" t="e">
        <f>IF(OR(B578="",C578="50F"),NA(),'Consolidação Preventiva'!N554)</f>
        <v>#N/A</v>
      </c>
      <c r="E578" s="4" t="str">
        <f>IF(B578="","",'Consolidação Preventiva'!F554)</f>
        <v/>
      </c>
      <c r="F578" s="4" t="str">
        <f>IF(B578="","",'Consolidação Preventiva'!H554)</f>
        <v/>
      </c>
      <c r="G578" s="4" t="str">
        <f>IF(B578="","",'Consolidação Preventiva'!Q554)</f>
        <v/>
      </c>
      <c r="H578" s="4" t="e">
        <f t="shared" si="97"/>
        <v>#N/A</v>
      </c>
      <c r="I578" s="1" t="e">
        <f t="shared" si="98"/>
        <v>#N/A</v>
      </c>
      <c r="J578" s="1" t="e">
        <f t="shared" si="99"/>
        <v>#N/A</v>
      </c>
      <c r="L578" s="130" t="e">
        <f t="shared" si="100"/>
        <v>#N/A</v>
      </c>
      <c r="M578" s="1" t="e">
        <f t="shared" si="101"/>
        <v>#N/A</v>
      </c>
      <c r="N578" s="1" t="e">
        <f t="shared" si="102"/>
        <v>#N/A</v>
      </c>
      <c r="O578" s="1" t="e">
        <f t="shared" si="103"/>
        <v>#N/A</v>
      </c>
      <c r="P578" s="130" t="str">
        <f t="shared" si="104"/>
        <v/>
      </c>
      <c r="Q578" s="130" t="str">
        <f t="shared" si="105"/>
        <v/>
      </c>
    </row>
    <row r="579" spans="2:17">
      <c r="B579" s="24" t="str">
        <f>IF('Consolidação Preventiva'!D555="","",'Consolidação Preventiva'!D555)</f>
        <v/>
      </c>
      <c r="C579" s="24" t="str">
        <f>'Consolidação Preventiva'!E555</f>
        <v/>
      </c>
      <c r="D579" s="128" t="e">
        <f>IF(OR(B579="",C579="50F"),NA(),'Consolidação Preventiva'!N555)</f>
        <v>#N/A</v>
      </c>
      <c r="E579" s="4" t="str">
        <f>IF(B579="","",'Consolidação Preventiva'!F555)</f>
        <v/>
      </c>
      <c r="F579" s="4" t="str">
        <f>IF(B579="","",'Consolidação Preventiva'!H555)</f>
        <v/>
      </c>
      <c r="G579" s="4" t="str">
        <f>IF(B579="","",'Consolidação Preventiva'!Q555)</f>
        <v/>
      </c>
      <c r="H579" s="4" t="e">
        <f t="shared" si="97"/>
        <v>#N/A</v>
      </c>
      <c r="I579" s="1" t="e">
        <f t="shared" si="98"/>
        <v>#N/A</v>
      </c>
      <c r="J579" s="1" t="e">
        <f t="shared" si="99"/>
        <v>#N/A</v>
      </c>
      <c r="L579" s="130" t="e">
        <f t="shared" si="100"/>
        <v>#N/A</v>
      </c>
      <c r="M579" s="1" t="e">
        <f t="shared" si="101"/>
        <v>#N/A</v>
      </c>
      <c r="N579" s="1" t="e">
        <f t="shared" si="102"/>
        <v>#N/A</v>
      </c>
      <c r="O579" s="1" t="e">
        <f t="shared" si="103"/>
        <v>#N/A</v>
      </c>
      <c r="P579" s="130" t="str">
        <f t="shared" si="104"/>
        <v/>
      </c>
      <c r="Q579" s="130" t="str">
        <f t="shared" si="105"/>
        <v/>
      </c>
    </row>
    <row r="580" spans="2:17">
      <c r="B580" s="24" t="str">
        <f>IF('Consolidação Preventiva'!D556="","",'Consolidação Preventiva'!D556)</f>
        <v/>
      </c>
      <c r="C580" s="24" t="str">
        <f>'Consolidação Preventiva'!E556</f>
        <v/>
      </c>
      <c r="D580" s="128" t="e">
        <f>IF(OR(B580="",C580="50F"),NA(),'Consolidação Preventiva'!N556)</f>
        <v>#N/A</v>
      </c>
      <c r="E580" s="4" t="str">
        <f>IF(B580="","",'Consolidação Preventiva'!F556)</f>
        <v/>
      </c>
      <c r="F580" s="4" t="str">
        <f>IF(B580="","",'Consolidação Preventiva'!H556)</f>
        <v/>
      </c>
      <c r="G580" s="4" t="str">
        <f>IF(B580="","",'Consolidação Preventiva'!Q556)</f>
        <v/>
      </c>
      <c r="H580" s="4" t="e">
        <f t="shared" si="97"/>
        <v>#N/A</v>
      </c>
      <c r="I580" s="1" t="e">
        <f t="shared" si="98"/>
        <v>#N/A</v>
      </c>
      <c r="J580" s="1" t="e">
        <f t="shared" si="99"/>
        <v>#N/A</v>
      </c>
      <c r="L580" s="130" t="e">
        <f t="shared" si="100"/>
        <v>#N/A</v>
      </c>
      <c r="M580" s="1" t="e">
        <f t="shared" si="101"/>
        <v>#N/A</v>
      </c>
      <c r="N580" s="1" t="e">
        <f t="shared" si="102"/>
        <v>#N/A</v>
      </c>
      <c r="O580" s="1" t="e">
        <f t="shared" si="103"/>
        <v>#N/A</v>
      </c>
      <c r="P580" s="130" t="str">
        <f t="shared" si="104"/>
        <v/>
      </c>
      <c r="Q580" s="130" t="str">
        <f t="shared" si="105"/>
        <v/>
      </c>
    </row>
    <row r="581" spans="2:17">
      <c r="B581" s="24" t="str">
        <f>IF('Consolidação Preventiva'!D557="","",'Consolidação Preventiva'!D557)</f>
        <v/>
      </c>
      <c r="C581" s="24" t="str">
        <f>'Consolidação Preventiva'!E557</f>
        <v/>
      </c>
      <c r="D581" s="128" t="e">
        <f>IF(OR(B581="",C581="50F"),NA(),'Consolidação Preventiva'!N557)</f>
        <v>#N/A</v>
      </c>
      <c r="E581" s="4" t="str">
        <f>IF(B581="","",'Consolidação Preventiva'!F557)</f>
        <v/>
      </c>
      <c r="F581" s="4" t="str">
        <f>IF(B581="","",'Consolidação Preventiva'!H557)</f>
        <v/>
      </c>
      <c r="G581" s="4" t="str">
        <f>IF(B581="","",'Consolidação Preventiva'!Q557)</f>
        <v/>
      </c>
      <c r="H581" s="4" t="e">
        <f t="shared" si="97"/>
        <v>#N/A</v>
      </c>
      <c r="I581" s="1" t="e">
        <f t="shared" si="98"/>
        <v>#N/A</v>
      </c>
      <c r="J581" s="1" t="e">
        <f t="shared" si="99"/>
        <v>#N/A</v>
      </c>
      <c r="L581" s="130" t="e">
        <f t="shared" si="100"/>
        <v>#N/A</v>
      </c>
      <c r="M581" s="1" t="e">
        <f t="shared" si="101"/>
        <v>#N/A</v>
      </c>
      <c r="N581" s="1" t="e">
        <f t="shared" si="102"/>
        <v>#N/A</v>
      </c>
      <c r="O581" s="1" t="e">
        <f t="shared" si="103"/>
        <v>#N/A</v>
      </c>
      <c r="P581" s="130" t="str">
        <f t="shared" si="104"/>
        <v/>
      </c>
      <c r="Q581" s="130" t="str">
        <f t="shared" si="105"/>
        <v/>
      </c>
    </row>
    <row r="582" spans="2:17">
      <c r="B582" s="24" t="str">
        <f>IF('Consolidação Preventiva'!D558="","",'Consolidação Preventiva'!D558)</f>
        <v/>
      </c>
      <c r="C582" s="24" t="str">
        <f>'Consolidação Preventiva'!E558</f>
        <v/>
      </c>
      <c r="D582" s="128" t="e">
        <f>IF(OR(B582="",C582="50F"),NA(),'Consolidação Preventiva'!N558)</f>
        <v>#N/A</v>
      </c>
      <c r="E582" s="4" t="str">
        <f>IF(B582="","",'Consolidação Preventiva'!F558)</f>
        <v/>
      </c>
      <c r="F582" s="4" t="str">
        <f>IF(B582="","",'Consolidação Preventiva'!H558)</f>
        <v/>
      </c>
      <c r="G582" s="4" t="str">
        <f>IF(B582="","",'Consolidação Preventiva'!Q558)</f>
        <v/>
      </c>
      <c r="H582" s="4" t="e">
        <f t="shared" si="97"/>
        <v>#N/A</v>
      </c>
      <c r="I582" s="1" t="e">
        <f t="shared" si="98"/>
        <v>#N/A</v>
      </c>
      <c r="J582" s="1" t="e">
        <f t="shared" si="99"/>
        <v>#N/A</v>
      </c>
      <c r="L582" s="130" t="e">
        <f t="shared" si="100"/>
        <v>#N/A</v>
      </c>
      <c r="M582" s="1" t="e">
        <f t="shared" si="101"/>
        <v>#N/A</v>
      </c>
      <c r="N582" s="1" t="e">
        <f t="shared" si="102"/>
        <v>#N/A</v>
      </c>
      <c r="O582" s="1" t="e">
        <f t="shared" si="103"/>
        <v>#N/A</v>
      </c>
      <c r="P582" s="130" t="str">
        <f t="shared" si="104"/>
        <v/>
      </c>
      <c r="Q582" s="130" t="str">
        <f t="shared" si="105"/>
        <v/>
      </c>
    </row>
    <row r="583" spans="2:17">
      <c r="B583" s="24" t="str">
        <f>IF('Consolidação Preventiva'!D559="","",'Consolidação Preventiva'!D559)</f>
        <v/>
      </c>
      <c r="C583" s="24" t="str">
        <f>'Consolidação Preventiva'!E559</f>
        <v/>
      </c>
      <c r="D583" s="128" t="e">
        <f>IF(OR(B583="",C583="50F"),NA(),'Consolidação Preventiva'!N559)</f>
        <v>#N/A</v>
      </c>
      <c r="E583" s="4" t="str">
        <f>IF(B583="","",'Consolidação Preventiva'!F559)</f>
        <v/>
      </c>
      <c r="F583" s="4" t="str">
        <f>IF(B583="","",'Consolidação Preventiva'!H559)</f>
        <v/>
      </c>
      <c r="G583" s="4" t="str">
        <f>IF(B583="","",'Consolidação Preventiva'!Q559)</f>
        <v/>
      </c>
      <c r="H583" s="4" t="e">
        <f t="shared" si="97"/>
        <v>#N/A</v>
      </c>
      <c r="I583" s="1" t="e">
        <f t="shared" si="98"/>
        <v>#N/A</v>
      </c>
      <c r="J583" s="1" t="e">
        <f t="shared" si="99"/>
        <v>#N/A</v>
      </c>
      <c r="L583" s="130" t="e">
        <f t="shared" si="100"/>
        <v>#N/A</v>
      </c>
      <c r="M583" s="1" t="e">
        <f t="shared" si="101"/>
        <v>#N/A</v>
      </c>
      <c r="N583" s="1" t="e">
        <f t="shared" si="102"/>
        <v>#N/A</v>
      </c>
      <c r="O583" s="1" t="e">
        <f t="shared" si="103"/>
        <v>#N/A</v>
      </c>
      <c r="P583" s="130" t="str">
        <f t="shared" si="104"/>
        <v/>
      </c>
      <c r="Q583" s="130" t="str">
        <f t="shared" si="105"/>
        <v/>
      </c>
    </row>
    <row r="584" spans="2:17">
      <c r="B584" s="24" t="str">
        <f>IF('Consolidação Preventiva'!D560="","",'Consolidação Preventiva'!D560)</f>
        <v/>
      </c>
      <c r="C584" s="24" t="str">
        <f>'Consolidação Preventiva'!E560</f>
        <v/>
      </c>
      <c r="D584" s="128" t="e">
        <f>IF(OR(B584="",C584="50F"),NA(),'Consolidação Preventiva'!N560)</f>
        <v>#N/A</v>
      </c>
      <c r="E584" s="4" t="str">
        <f>IF(B584="","",'Consolidação Preventiva'!F560)</f>
        <v/>
      </c>
      <c r="F584" s="4" t="str">
        <f>IF(B584="","",'Consolidação Preventiva'!H560)</f>
        <v/>
      </c>
      <c r="G584" s="4" t="str">
        <f>IF(B584="","",'Consolidação Preventiva'!Q560)</f>
        <v/>
      </c>
      <c r="H584" s="4" t="e">
        <f t="shared" si="97"/>
        <v>#N/A</v>
      </c>
      <c r="I584" s="1" t="e">
        <f t="shared" si="98"/>
        <v>#N/A</v>
      </c>
      <c r="J584" s="1" t="e">
        <f t="shared" si="99"/>
        <v>#N/A</v>
      </c>
      <c r="L584" s="130" t="e">
        <f t="shared" si="100"/>
        <v>#N/A</v>
      </c>
      <c r="M584" s="1" t="e">
        <f t="shared" si="101"/>
        <v>#N/A</v>
      </c>
      <c r="N584" s="1" t="e">
        <f t="shared" si="102"/>
        <v>#N/A</v>
      </c>
      <c r="O584" s="1" t="e">
        <f t="shared" si="103"/>
        <v>#N/A</v>
      </c>
      <c r="P584" s="130" t="str">
        <f t="shared" si="104"/>
        <v/>
      </c>
      <c r="Q584" s="130" t="str">
        <f t="shared" si="105"/>
        <v/>
      </c>
    </row>
    <row r="585" spans="2:17">
      <c r="B585" s="24" t="str">
        <f>IF('Consolidação Preventiva'!D561="","",'Consolidação Preventiva'!D561)</f>
        <v/>
      </c>
      <c r="C585" s="24" t="str">
        <f>'Consolidação Preventiva'!E561</f>
        <v/>
      </c>
      <c r="D585" s="128" t="e">
        <f>IF(OR(B585="",C585="50F"),NA(),'Consolidação Preventiva'!N561)</f>
        <v>#N/A</v>
      </c>
      <c r="E585" s="4" t="str">
        <f>IF(B585="","",'Consolidação Preventiva'!F561)</f>
        <v/>
      </c>
      <c r="F585" s="4" t="str">
        <f>IF(B585="","",'Consolidação Preventiva'!H561)</f>
        <v/>
      </c>
      <c r="G585" s="4" t="str">
        <f>IF(B585="","",'Consolidação Preventiva'!Q561)</f>
        <v/>
      </c>
      <c r="H585" s="4" t="e">
        <f t="shared" si="97"/>
        <v>#N/A</v>
      </c>
      <c r="I585" s="1" t="e">
        <f t="shared" si="98"/>
        <v>#N/A</v>
      </c>
      <c r="J585" s="1" t="e">
        <f t="shared" si="99"/>
        <v>#N/A</v>
      </c>
      <c r="L585" s="130" t="e">
        <f t="shared" si="100"/>
        <v>#N/A</v>
      </c>
      <c r="M585" s="1" t="e">
        <f t="shared" si="101"/>
        <v>#N/A</v>
      </c>
      <c r="N585" s="1" t="e">
        <f t="shared" si="102"/>
        <v>#N/A</v>
      </c>
      <c r="O585" s="1" t="e">
        <f t="shared" si="103"/>
        <v>#N/A</v>
      </c>
      <c r="P585" s="130" t="str">
        <f t="shared" si="104"/>
        <v/>
      </c>
      <c r="Q585" s="130" t="str">
        <f t="shared" si="105"/>
        <v/>
      </c>
    </row>
    <row r="586" spans="2:17">
      <c r="B586" s="24" t="str">
        <f>IF('Consolidação Preventiva'!D562="","",'Consolidação Preventiva'!D562)</f>
        <v/>
      </c>
      <c r="C586" s="24" t="str">
        <f>'Consolidação Preventiva'!E562</f>
        <v/>
      </c>
      <c r="D586" s="128" t="e">
        <f>IF(OR(B586="",C586="50F"),NA(),'Consolidação Preventiva'!N562)</f>
        <v>#N/A</v>
      </c>
      <c r="E586" s="4" t="str">
        <f>IF(B586="","",'Consolidação Preventiva'!F562)</f>
        <v/>
      </c>
      <c r="F586" s="4" t="str">
        <f>IF(B586="","",'Consolidação Preventiva'!H562)</f>
        <v/>
      </c>
      <c r="G586" s="4" t="str">
        <f>IF(B586="","",'Consolidação Preventiva'!Q562)</f>
        <v/>
      </c>
      <c r="H586" s="4" t="e">
        <f t="shared" si="97"/>
        <v>#N/A</v>
      </c>
      <c r="I586" s="1" t="e">
        <f t="shared" si="98"/>
        <v>#N/A</v>
      </c>
      <c r="J586" s="1" t="e">
        <f t="shared" si="99"/>
        <v>#N/A</v>
      </c>
      <c r="L586" s="130" t="e">
        <f t="shared" si="100"/>
        <v>#N/A</v>
      </c>
      <c r="M586" s="1" t="e">
        <f t="shared" si="101"/>
        <v>#N/A</v>
      </c>
      <c r="N586" s="1" t="e">
        <f t="shared" si="102"/>
        <v>#N/A</v>
      </c>
      <c r="O586" s="1" t="e">
        <f t="shared" si="103"/>
        <v>#N/A</v>
      </c>
      <c r="P586" s="130" t="str">
        <f t="shared" si="104"/>
        <v/>
      </c>
      <c r="Q586" s="130" t="str">
        <f t="shared" si="105"/>
        <v/>
      </c>
    </row>
    <row r="587" spans="2:17">
      <c r="B587" s="24" t="str">
        <f>IF('Consolidação Preventiva'!D563="","",'Consolidação Preventiva'!D563)</f>
        <v/>
      </c>
      <c r="C587" s="24" t="str">
        <f>'Consolidação Preventiva'!E563</f>
        <v/>
      </c>
      <c r="D587" s="128" t="e">
        <f>IF(OR(B587="",C587="50F"),NA(),'Consolidação Preventiva'!N563)</f>
        <v>#N/A</v>
      </c>
      <c r="E587" s="4" t="str">
        <f>IF(B587="","",'Consolidação Preventiva'!F563)</f>
        <v/>
      </c>
      <c r="F587" s="4" t="str">
        <f>IF(B587="","",'Consolidação Preventiva'!H563)</f>
        <v/>
      </c>
      <c r="G587" s="4" t="str">
        <f>IF(B587="","",'Consolidação Preventiva'!Q563)</f>
        <v/>
      </c>
      <c r="H587" s="4" t="e">
        <f t="shared" si="97"/>
        <v>#N/A</v>
      </c>
      <c r="I587" s="1" t="e">
        <f t="shared" si="98"/>
        <v>#N/A</v>
      </c>
      <c r="J587" s="1" t="e">
        <f t="shared" si="99"/>
        <v>#N/A</v>
      </c>
      <c r="L587" s="130" t="e">
        <f t="shared" si="100"/>
        <v>#N/A</v>
      </c>
      <c r="M587" s="1" t="e">
        <f t="shared" si="101"/>
        <v>#N/A</v>
      </c>
      <c r="N587" s="1" t="e">
        <f t="shared" si="102"/>
        <v>#N/A</v>
      </c>
      <c r="O587" s="1" t="e">
        <f t="shared" si="103"/>
        <v>#N/A</v>
      </c>
      <c r="P587" s="130" t="str">
        <f t="shared" si="104"/>
        <v/>
      </c>
      <c r="Q587" s="130" t="str">
        <f t="shared" si="105"/>
        <v/>
      </c>
    </row>
    <row r="588" spans="2:17">
      <c r="B588" s="24" t="str">
        <f>IF('Consolidação Preventiva'!D564="","",'Consolidação Preventiva'!D564)</f>
        <v/>
      </c>
      <c r="C588" s="24" t="str">
        <f>'Consolidação Preventiva'!E564</f>
        <v/>
      </c>
      <c r="D588" s="128" t="e">
        <f>IF(OR(B588="",C588="50F"),NA(),'Consolidação Preventiva'!N564)</f>
        <v>#N/A</v>
      </c>
      <c r="E588" s="4" t="str">
        <f>IF(B588="","",'Consolidação Preventiva'!F564)</f>
        <v/>
      </c>
      <c r="F588" s="4" t="str">
        <f>IF(B588="","",'Consolidação Preventiva'!H564)</f>
        <v/>
      </c>
      <c r="G588" s="4" t="str">
        <f>IF(B588="","",'Consolidação Preventiva'!Q564)</f>
        <v/>
      </c>
      <c r="H588" s="4" t="e">
        <f t="shared" si="97"/>
        <v>#N/A</v>
      </c>
      <c r="I588" s="1" t="e">
        <f t="shared" si="98"/>
        <v>#N/A</v>
      </c>
      <c r="J588" s="1" t="e">
        <f t="shared" si="99"/>
        <v>#N/A</v>
      </c>
      <c r="L588" s="130" t="e">
        <f t="shared" si="100"/>
        <v>#N/A</v>
      </c>
      <c r="M588" s="1" t="e">
        <f t="shared" si="101"/>
        <v>#N/A</v>
      </c>
      <c r="N588" s="1" t="e">
        <f t="shared" si="102"/>
        <v>#N/A</v>
      </c>
      <c r="O588" s="1" t="e">
        <f t="shared" si="103"/>
        <v>#N/A</v>
      </c>
      <c r="P588" s="130" t="str">
        <f t="shared" si="104"/>
        <v/>
      </c>
      <c r="Q588" s="130" t="str">
        <f t="shared" si="105"/>
        <v/>
      </c>
    </row>
    <row r="589" spans="2:17">
      <c r="B589" s="24" t="str">
        <f>IF('Consolidação Preventiva'!D565="","",'Consolidação Preventiva'!D565)</f>
        <v/>
      </c>
      <c r="C589" s="24" t="str">
        <f>'Consolidação Preventiva'!E565</f>
        <v/>
      </c>
      <c r="D589" s="128" t="e">
        <f>IF(OR(B589="",C589="50F"),NA(),'Consolidação Preventiva'!N565)</f>
        <v>#N/A</v>
      </c>
      <c r="E589" s="4" t="str">
        <f>IF(B589="","",'Consolidação Preventiva'!F565)</f>
        <v/>
      </c>
      <c r="F589" s="4" t="str">
        <f>IF(B589="","",'Consolidação Preventiva'!H565)</f>
        <v/>
      </c>
      <c r="G589" s="4" t="str">
        <f>IF(B589="","",'Consolidação Preventiva'!Q565)</f>
        <v/>
      </c>
      <c r="H589" s="4" t="e">
        <f t="shared" si="97"/>
        <v>#N/A</v>
      </c>
      <c r="I589" s="1" t="e">
        <f t="shared" si="98"/>
        <v>#N/A</v>
      </c>
      <c r="J589" s="1" t="e">
        <f t="shared" si="99"/>
        <v>#N/A</v>
      </c>
      <c r="L589" s="130" t="e">
        <f t="shared" si="100"/>
        <v>#N/A</v>
      </c>
      <c r="M589" s="1" t="e">
        <f t="shared" si="101"/>
        <v>#N/A</v>
      </c>
      <c r="N589" s="1" t="e">
        <f t="shared" si="102"/>
        <v>#N/A</v>
      </c>
      <c r="O589" s="1" t="e">
        <f t="shared" si="103"/>
        <v>#N/A</v>
      </c>
      <c r="P589" s="130" t="str">
        <f t="shared" si="104"/>
        <v/>
      </c>
      <c r="Q589" s="130" t="str">
        <f t="shared" si="105"/>
        <v/>
      </c>
    </row>
    <row r="590" spans="2:17">
      <c r="B590" s="24" t="str">
        <f>IF('Consolidação Preventiva'!D566="","",'Consolidação Preventiva'!D566)</f>
        <v/>
      </c>
      <c r="C590" s="24" t="str">
        <f>'Consolidação Preventiva'!E566</f>
        <v/>
      </c>
      <c r="D590" s="128" t="e">
        <f>IF(OR(B590="",C590="50F"),NA(),'Consolidação Preventiva'!N566)</f>
        <v>#N/A</v>
      </c>
      <c r="E590" s="4" t="str">
        <f>IF(B590="","",'Consolidação Preventiva'!F566)</f>
        <v/>
      </c>
      <c r="F590" s="4" t="str">
        <f>IF(B590="","",'Consolidação Preventiva'!H566)</f>
        <v/>
      </c>
      <c r="G590" s="4" t="str">
        <f>IF(B590="","",'Consolidação Preventiva'!Q566)</f>
        <v/>
      </c>
      <c r="H590" s="4" t="e">
        <f t="shared" ref="H590:H653" si="106">IF(OR(B590="",C590="50F"),NA(),G590-E590)</f>
        <v>#N/A</v>
      </c>
      <c r="I590" s="1" t="e">
        <f t="shared" ref="I590:I653" si="107">IF(OR(B590="",C590="50F"),NA(),225)</f>
        <v>#N/A</v>
      </c>
      <c r="J590" s="1" t="e">
        <f t="shared" ref="J590:J653" si="108">IF(OR(B590="",C590="50F"),NA(),275)</f>
        <v>#N/A</v>
      </c>
      <c r="L590" s="130" t="e">
        <f t="shared" ref="L590:L653" si="109">IF(AND(D590&gt;=$C$9,D590&lt;=$C$10),D590,NA())</f>
        <v>#N/A</v>
      </c>
      <c r="M590" s="1" t="e">
        <f t="shared" ref="M590:M653" si="110">IF(ISERR(L590),NA(),H590)</f>
        <v>#N/A</v>
      </c>
      <c r="N590" s="1" t="e">
        <f t="shared" ref="N590:N653" si="111">IF(ISERR(L590),NA(),I590)</f>
        <v>#N/A</v>
      </c>
      <c r="O590" s="1" t="e">
        <f t="shared" ref="O590:O653" si="112">IF(ISERR(L590),NA(),J590)</f>
        <v>#N/A</v>
      </c>
      <c r="P590" s="130" t="str">
        <f t="shared" ref="P590:P653" si="113">IF(ISERROR(L590),"",DATE(YEAR(L590),MONTH(L590),1))</f>
        <v/>
      </c>
      <c r="Q590" s="130" t="str">
        <f t="shared" ref="Q590:Q653" si="114">IF(P590="","",IF(AND(M590&gt;=N590,M590&lt;=O590),"OK","NOK"))</f>
        <v/>
      </c>
    </row>
    <row r="591" spans="2:17">
      <c r="B591" s="24" t="str">
        <f>IF('Consolidação Preventiva'!D567="","",'Consolidação Preventiva'!D567)</f>
        <v/>
      </c>
      <c r="C591" s="24" t="str">
        <f>'Consolidação Preventiva'!E567</f>
        <v/>
      </c>
      <c r="D591" s="128" t="e">
        <f>IF(OR(B591="",C591="50F"),NA(),'Consolidação Preventiva'!N567)</f>
        <v>#N/A</v>
      </c>
      <c r="E591" s="4" t="str">
        <f>IF(B591="","",'Consolidação Preventiva'!F567)</f>
        <v/>
      </c>
      <c r="F591" s="4" t="str">
        <f>IF(B591="","",'Consolidação Preventiva'!H567)</f>
        <v/>
      </c>
      <c r="G591" s="4" t="str">
        <f>IF(B591="","",'Consolidação Preventiva'!Q567)</f>
        <v/>
      </c>
      <c r="H591" s="4" t="e">
        <f t="shared" si="106"/>
        <v>#N/A</v>
      </c>
      <c r="I591" s="1" t="e">
        <f t="shared" si="107"/>
        <v>#N/A</v>
      </c>
      <c r="J591" s="1" t="e">
        <f t="shared" si="108"/>
        <v>#N/A</v>
      </c>
      <c r="L591" s="130" t="e">
        <f t="shared" si="109"/>
        <v>#N/A</v>
      </c>
      <c r="M591" s="1" t="e">
        <f t="shared" si="110"/>
        <v>#N/A</v>
      </c>
      <c r="N591" s="1" t="e">
        <f t="shared" si="111"/>
        <v>#N/A</v>
      </c>
      <c r="O591" s="1" t="e">
        <f t="shared" si="112"/>
        <v>#N/A</v>
      </c>
      <c r="P591" s="130" t="str">
        <f t="shared" si="113"/>
        <v/>
      </c>
      <c r="Q591" s="130" t="str">
        <f t="shared" si="114"/>
        <v/>
      </c>
    </row>
    <row r="592" spans="2:17">
      <c r="B592" s="24" t="str">
        <f>IF('Consolidação Preventiva'!D568="","",'Consolidação Preventiva'!D568)</f>
        <v/>
      </c>
      <c r="C592" s="24" t="str">
        <f>'Consolidação Preventiva'!E568</f>
        <v/>
      </c>
      <c r="D592" s="128" t="e">
        <f>IF(OR(B592="",C592="50F"),NA(),'Consolidação Preventiva'!N568)</f>
        <v>#N/A</v>
      </c>
      <c r="E592" s="4" t="str">
        <f>IF(B592="","",'Consolidação Preventiva'!F568)</f>
        <v/>
      </c>
      <c r="F592" s="4" t="str">
        <f>IF(B592="","",'Consolidação Preventiva'!H568)</f>
        <v/>
      </c>
      <c r="G592" s="4" t="str">
        <f>IF(B592="","",'Consolidação Preventiva'!Q568)</f>
        <v/>
      </c>
      <c r="H592" s="4" t="e">
        <f t="shared" si="106"/>
        <v>#N/A</v>
      </c>
      <c r="I592" s="1" t="e">
        <f t="shared" si="107"/>
        <v>#N/A</v>
      </c>
      <c r="J592" s="1" t="e">
        <f t="shared" si="108"/>
        <v>#N/A</v>
      </c>
      <c r="L592" s="130" t="e">
        <f t="shared" si="109"/>
        <v>#N/A</v>
      </c>
      <c r="M592" s="1" t="e">
        <f t="shared" si="110"/>
        <v>#N/A</v>
      </c>
      <c r="N592" s="1" t="e">
        <f t="shared" si="111"/>
        <v>#N/A</v>
      </c>
      <c r="O592" s="1" t="e">
        <f t="shared" si="112"/>
        <v>#N/A</v>
      </c>
      <c r="P592" s="130" t="str">
        <f t="shared" si="113"/>
        <v/>
      </c>
      <c r="Q592" s="130" t="str">
        <f t="shared" si="114"/>
        <v/>
      </c>
    </row>
    <row r="593" spans="2:17">
      <c r="B593" s="24" t="str">
        <f>IF('Consolidação Preventiva'!D569="","",'Consolidação Preventiva'!D569)</f>
        <v/>
      </c>
      <c r="C593" s="24" t="str">
        <f>'Consolidação Preventiva'!E569</f>
        <v/>
      </c>
      <c r="D593" s="128" t="e">
        <f>IF(OR(B593="",C593="50F"),NA(),'Consolidação Preventiva'!N569)</f>
        <v>#N/A</v>
      </c>
      <c r="E593" s="4" t="str">
        <f>IF(B593="","",'Consolidação Preventiva'!F569)</f>
        <v/>
      </c>
      <c r="F593" s="4" t="str">
        <f>IF(B593="","",'Consolidação Preventiva'!H569)</f>
        <v/>
      </c>
      <c r="G593" s="4" t="str">
        <f>IF(B593="","",'Consolidação Preventiva'!Q569)</f>
        <v/>
      </c>
      <c r="H593" s="4" t="e">
        <f t="shared" si="106"/>
        <v>#N/A</v>
      </c>
      <c r="I593" s="1" t="e">
        <f t="shared" si="107"/>
        <v>#N/A</v>
      </c>
      <c r="J593" s="1" t="e">
        <f t="shared" si="108"/>
        <v>#N/A</v>
      </c>
      <c r="L593" s="130" t="e">
        <f t="shared" si="109"/>
        <v>#N/A</v>
      </c>
      <c r="M593" s="1" t="e">
        <f t="shared" si="110"/>
        <v>#N/A</v>
      </c>
      <c r="N593" s="1" t="e">
        <f t="shared" si="111"/>
        <v>#N/A</v>
      </c>
      <c r="O593" s="1" t="e">
        <f t="shared" si="112"/>
        <v>#N/A</v>
      </c>
      <c r="P593" s="130" t="str">
        <f t="shared" si="113"/>
        <v/>
      </c>
      <c r="Q593" s="130" t="str">
        <f t="shared" si="114"/>
        <v/>
      </c>
    </row>
    <row r="594" spans="2:17">
      <c r="B594" s="24" t="str">
        <f>IF('Consolidação Preventiva'!D570="","",'Consolidação Preventiva'!D570)</f>
        <v/>
      </c>
      <c r="C594" s="24" t="str">
        <f>'Consolidação Preventiva'!E570</f>
        <v/>
      </c>
      <c r="D594" s="128" t="e">
        <f>IF(OR(B594="",C594="50F"),NA(),'Consolidação Preventiva'!N570)</f>
        <v>#N/A</v>
      </c>
      <c r="E594" s="4" t="str">
        <f>IF(B594="","",'Consolidação Preventiva'!F570)</f>
        <v/>
      </c>
      <c r="F594" s="4" t="str">
        <f>IF(B594="","",'Consolidação Preventiva'!H570)</f>
        <v/>
      </c>
      <c r="G594" s="4" t="str">
        <f>IF(B594="","",'Consolidação Preventiva'!Q570)</f>
        <v/>
      </c>
      <c r="H594" s="4" t="e">
        <f t="shared" si="106"/>
        <v>#N/A</v>
      </c>
      <c r="I594" s="1" t="e">
        <f t="shared" si="107"/>
        <v>#N/A</v>
      </c>
      <c r="J594" s="1" t="e">
        <f t="shared" si="108"/>
        <v>#N/A</v>
      </c>
      <c r="L594" s="130" t="e">
        <f t="shared" si="109"/>
        <v>#N/A</v>
      </c>
      <c r="M594" s="1" t="e">
        <f t="shared" si="110"/>
        <v>#N/A</v>
      </c>
      <c r="N594" s="1" t="e">
        <f t="shared" si="111"/>
        <v>#N/A</v>
      </c>
      <c r="O594" s="1" t="e">
        <f t="shared" si="112"/>
        <v>#N/A</v>
      </c>
      <c r="P594" s="130" t="str">
        <f t="shared" si="113"/>
        <v/>
      </c>
      <c r="Q594" s="130" t="str">
        <f t="shared" si="114"/>
        <v/>
      </c>
    </row>
    <row r="595" spans="2:17">
      <c r="B595" s="24" t="str">
        <f>IF('Consolidação Preventiva'!D571="","",'Consolidação Preventiva'!D571)</f>
        <v/>
      </c>
      <c r="C595" s="24" t="str">
        <f>'Consolidação Preventiva'!E571</f>
        <v/>
      </c>
      <c r="D595" s="128" t="e">
        <f>IF(OR(B595="",C595="50F"),NA(),'Consolidação Preventiva'!N571)</f>
        <v>#N/A</v>
      </c>
      <c r="E595" s="4" t="str">
        <f>IF(B595="","",'Consolidação Preventiva'!F571)</f>
        <v/>
      </c>
      <c r="F595" s="4" t="str">
        <f>IF(B595="","",'Consolidação Preventiva'!H571)</f>
        <v/>
      </c>
      <c r="G595" s="4" t="str">
        <f>IF(B595="","",'Consolidação Preventiva'!Q571)</f>
        <v/>
      </c>
      <c r="H595" s="4" t="e">
        <f t="shared" si="106"/>
        <v>#N/A</v>
      </c>
      <c r="I595" s="1" t="e">
        <f t="shared" si="107"/>
        <v>#N/A</v>
      </c>
      <c r="J595" s="1" t="e">
        <f t="shared" si="108"/>
        <v>#N/A</v>
      </c>
      <c r="L595" s="130" t="e">
        <f t="shared" si="109"/>
        <v>#N/A</v>
      </c>
      <c r="M595" s="1" t="e">
        <f t="shared" si="110"/>
        <v>#N/A</v>
      </c>
      <c r="N595" s="1" t="e">
        <f t="shared" si="111"/>
        <v>#N/A</v>
      </c>
      <c r="O595" s="1" t="e">
        <f t="shared" si="112"/>
        <v>#N/A</v>
      </c>
      <c r="P595" s="130" t="str">
        <f t="shared" si="113"/>
        <v/>
      </c>
      <c r="Q595" s="130" t="str">
        <f t="shared" si="114"/>
        <v/>
      </c>
    </row>
    <row r="596" spans="2:17">
      <c r="B596" s="24" t="str">
        <f>IF('Consolidação Preventiva'!D572="","",'Consolidação Preventiva'!D572)</f>
        <v/>
      </c>
      <c r="C596" s="24" t="str">
        <f>'Consolidação Preventiva'!E572</f>
        <v/>
      </c>
      <c r="D596" s="128" t="e">
        <f>IF(OR(B596="",C596="50F"),NA(),'Consolidação Preventiva'!N572)</f>
        <v>#N/A</v>
      </c>
      <c r="E596" s="4" t="str">
        <f>IF(B596="","",'Consolidação Preventiva'!F572)</f>
        <v/>
      </c>
      <c r="F596" s="4" t="str">
        <f>IF(B596="","",'Consolidação Preventiva'!H572)</f>
        <v/>
      </c>
      <c r="G596" s="4" t="str">
        <f>IF(B596="","",'Consolidação Preventiva'!Q572)</f>
        <v/>
      </c>
      <c r="H596" s="4" t="e">
        <f t="shared" si="106"/>
        <v>#N/A</v>
      </c>
      <c r="I596" s="1" t="e">
        <f t="shared" si="107"/>
        <v>#N/A</v>
      </c>
      <c r="J596" s="1" t="e">
        <f t="shared" si="108"/>
        <v>#N/A</v>
      </c>
      <c r="L596" s="130" t="e">
        <f t="shared" si="109"/>
        <v>#N/A</v>
      </c>
      <c r="M596" s="1" t="e">
        <f t="shared" si="110"/>
        <v>#N/A</v>
      </c>
      <c r="N596" s="1" t="e">
        <f t="shared" si="111"/>
        <v>#N/A</v>
      </c>
      <c r="O596" s="1" t="e">
        <f t="shared" si="112"/>
        <v>#N/A</v>
      </c>
      <c r="P596" s="130" t="str">
        <f t="shared" si="113"/>
        <v/>
      </c>
      <c r="Q596" s="130" t="str">
        <f t="shared" si="114"/>
        <v/>
      </c>
    </row>
    <row r="597" spans="2:17">
      <c r="B597" s="24" t="str">
        <f>IF('Consolidação Preventiva'!D573="","",'Consolidação Preventiva'!D573)</f>
        <v/>
      </c>
      <c r="C597" s="24" t="str">
        <f>'Consolidação Preventiva'!E573</f>
        <v/>
      </c>
      <c r="D597" s="128" t="e">
        <f>IF(OR(B597="",C597="50F"),NA(),'Consolidação Preventiva'!N573)</f>
        <v>#N/A</v>
      </c>
      <c r="E597" s="4" t="str">
        <f>IF(B597="","",'Consolidação Preventiva'!F573)</f>
        <v/>
      </c>
      <c r="F597" s="4" t="str">
        <f>IF(B597="","",'Consolidação Preventiva'!H573)</f>
        <v/>
      </c>
      <c r="G597" s="4" t="str">
        <f>IF(B597="","",'Consolidação Preventiva'!Q573)</f>
        <v/>
      </c>
      <c r="H597" s="4" t="e">
        <f t="shared" si="106"/>
        <v>#N/A</v>
      </c>
      <c r="I597" s="1" t="e">
        <f t="shared" si="107"/>
        <v>#N/A</v>
      </c>
      <c r="J597" s="1" t="e">
        <f t="shared" si="108"/>
        <v>#N/A</v>
      </c>
      <c r="L597" s="130" t="e">
        <f t="shared" si="109"/>
        <v>#N/A</v>
      </c>
      <c r="M597" s="1" t="e">
        <f t="shared" si="110"/>
        <v>#N/A</v>
      </c>
      <c r="N597" s="1" t="e">
        <f t="shared" si="111"/>
        <v>#N/A</v>
      </c>
      <c r="O597" s="1" t="e">
        <f t="shared" si="112"/>
        <v>#N/A</v>
      </c>
      <c r="P597" s="130" t="str">
        <f t="shared" si="113"/>
        <v/>
      </c>
      <c r="Q597" s="130" t="str">
        <f t="shared" si="114"/>
        <v/>
      </c>
    </row>
    <row r="598" spans="2:17">
      <c r="B598" s="24" t="str">
        <f>IF('Consolidação Preventiva'!D574="","",'Consolidação Preventiva'!D574)</f>
        <v/>
      </c>
      <c r="C598" s="24" t="str">
        <f>'Consolidação Preventiva'!E574</f>
        <v/>
      </c>
      <c r="D598" s="128" t="e">
        <f>IF(OR(B598="",C598="50F"),NA(),'Consolidação Preventiva'!N574)</f>
        <v>#N/A</v>
      </c>
      <c r="E598" s="4" t="str">
        <f>IF(B598="","",'Consolidação Preventiva'!F574)</f>
        <v/>
      </c>
      <c r="F598" s="4" t="str">
        <f>IF(B598="","",'Consolidação Preventiva'!H574)</f>
        <v/>
      </c>
      <c r="G598" s="4" t="str">
        <f>IF(B598="","",'Consolidação Preventiva'!Q574)</f>
        <v/>
      </c>
      <c r="H598" s="4" t="e">
        <f t="shared" si="106"/>
        <v>#N/A</v>
      </c>
      <c r="I598" s="1" t="e">
        <f t="shared" si="107"/>
        <v>#N/A</v>
      </c>
      <c r="J598" s="1" t="e">
        <f t="shared" si="108"/>
        <v>#N/A</v>
      </c>
      <c r="L598" s="130" t="e">
        <f t="shared" si="109"/>
        <v>#N/A</v>
      </c>
      <c r="M598" s="1" t="e">
        <f t="shared" si="110"/>
        <v>#N/A</v>
      </c>
      <c r="N598" s="1" t="e">
        <f t="shared" si="111"/>
        <v>#N/A</v>
      </c>
      <c r="O598" s="1" t="e">
        <f t="shared" si="112"/>
        <v>#N/A</v>
      </c>
      <c r="P598" s="130" t="str">
        <f t="shared" si="113"/>
        <v/>
      </c>
      <c r="Q598" s="130" t="str">
        <f t="shared" si="114"/>
        <v/>
      </c>
    </row>
    <row r="599" spans="2:17">
      <c r="B599" s="24" t="str">
        <f>IF('Consolidação Preventiva'!D575="","",'Consolidação Preventiva'!D575)</f>
        <v/>
      </c>
      <c r="C599" s="24" t="str">
        <f>'Consolidação Preventiva'!E575</f>
        <v/>
      </c>
      <c r="D599" s="128" t="e">
        <f>IF(OR(B599="",C599="50F"),NA(),'Consolidação Preventiva'!N575)</f>
        <v>#N/A</v>
      </c>
      <c r="E599" s="4" t="str">
        <f>IF(B599="","",'Consolidação Preventiva'!F575)</f>
        <v/>
      </c>
      <c r="F599" s="4" t="str">
        <f>IF(B599="","",'Consolidação Preventiva'!H575)</f>
        <v/>
      </c>
      <c r="G599" s="4" t="str">
        <f>IF(B599="","",'Consolidação Preventiva'!Q575)</f>
        <v/>
      </c>
      <c r="H599" s="4" t="e">
        <f t="shared" si="106"/>
        <v>#N/A</v>
      </c>
      <c r="I599" s="1" t="e">
        <f t="shared" si="107"/>
        <v>#N/A</v>
      </c>
      <c r="J599" s="1" t="e">
        <f t="shared" si="108"/>
        <v>#N/A</v>
      </c>
      <c r="L599" s="130" t="e">
        <f t="shared" si="109"/>
        <v>#N/A</v>
      </c>
      <c r="M599" s="1" t="e">
        <f t="shared" si="110"/>
        <v>#N/A</v>
      </c>
      <c r="N599" s="1" t="e">
        <f t="shared" si="111"/>
        <v>#N/A</v>
      </c>
      <c r="O599" s="1" t="e">
        <f t="shared" si="112"/>
        <v>#N/A</v>
      </c>
      <c r="P599" s="130" t="str">
        <f t="shared" si="113"/>
        <v/>
      </c>
      <c r="Q599" s="130" t="str">
        <f t="shared" si="114"/>
        <v/>
      </c>
    </row>
    <row r="600" spans="2:17">
      <c r="B600" s="24" t="str">
        <f>IF('Consolidação Preventiva'!D576="","",'Consolidação Preventiva'!D576)</f>
        <v/>
      </c>
      <c r="C600" s="24" t="str">
        <f>'Consolidação Preventiva'!E576</f>
        <v/>
      </c>
      <c r="D600" s="128" t="e">
        <f>IF(OR(B600="",C600="50F"),NA(),'Consolidação Preventiva'!N576)</f>
        <v>#N/A</v>
      </c>
      <c r="E600" s="4" t="str">
        <f>IF(B600="","",'Consolidação Preventiva'!F576)</f>
        <v/>
      </c>
      <c r="F600" s="4" t="str">
        <f>IF(B600="","",'Consolidação Preventiva'!H576)</f>
        <v/>
      </c>
      <c r="G600" s="4" t="str">
        <f>IF(B600="","",'Consolidação Preventiva'!Q576)</f>
        <v/>
      </c>
      <c r="H600" s="4" t="e">
        <f t="shared" si="106"/>
        <v>#N/A</v>
      </c>
      <c r="I600" s="1" t="e">
        <f t="shared" si="107"/>
        <v>#N/A</v>
      </c>
      <c r="J600" s="1" t="e">
        <f t="shared" si="108"/>
        <v>#N/A</v>
      </c>
      <c r="L600" s="130" t="e">
        <f t="shared" si="109"/>
        <v>#N/A</v>
      </c>
      <c r="M600" s="1" t="e">
        <f t="shared" si="110"/>
        <v>#N/A</v>
      </c>
      <c r="N600" s="1" t="e">
        <f t="shared" si="111"/>
        <v>#N/A</v>
      </c>
      <c r="O600" s="1" t="e">
        <f t="shared" si="112"/>
        <v>#N/A</v>
      </c>
      <c r="P600" s="130" t="str">
        <f t="shared" si="113"/>
        <v/>
      </c>
      <c r="Q600" s="130" t="str">
        <f t="shared" si="114"/>
        <v/>
      </c>
    </row>
    <row r="601" spans="2:17">
      <c r="B601" s="24" t="str">
        <f>IF('Consolidação Preventiva'!D577="","",'Consolidação Preventiva'!D577)</f>
        <v/>
      </c>
      <c r="C601" s="24" t="str">
        <f>'Consolidação Preventiva'!E577</f>
        <v/>
      </c>
      <c r="D601" s="128" t="e">
        <f>IF(OR(B601="",C601="50F"),NA(),'Consolidação Preventiva'!N577)</f>
        <v>#N/A</v>
      </c>
      <c r="E601" s="4" t="str">
        <f>IF(B601="","",'Consolidação Preventiva'!F577)</f>
        <v/>
      </c>
      <c r="F601" s="4" t="str">
        <f>IF(B601="","",'Consolidação Preventiva'!H577)</f>
        <v/>
      </c>
      <c r="G601" s="4" t="str">
        <f>IF(B601="","",'Consolidação Preventiva'!Q577)</f>
        <v/>
      </c>
      <c r="H601" s="4" t="e">
        <f t="shared" si="106"/>
        <v>#N/A</v>
      </c>
      <c r="I601" s="1" t="e">
        <f t="shared" si="107"/>
        <v>#N/A</v>
      </c>
      <c r="J601" s="1" t="e">
        <f t="shared" si="108"/>
        <v>#N/A</v>
      </c>
      <c r="L601" s="130" t="e">
        <f t="shared" si="109"/>
        <v>#N/A</v>
      </c>
      <c r="M601" s="1" t="e">
        <f t="shared" si="110"/>
        <v>#N/A</v>
      </c>
      <c r="N601" s="1" t="e">
        <f t="shared" si="111"/>
        <v>#N/A</v>
      </c>
      <c r="O601" s="1" t="e">
        <f t="shared" si="112"/>
        <v>#N/A</v>
      </c>
      <c r="P601" s="130" t="str">
        <f t="shared" si="113"/>
        <v/>
      </c>
      <c r="Q601" s="130" t="str">
        <f t="shared" si="114"/>
        <v/>
      </c>
    </row>
    <row r="602" spans="2:17">
      <c r="B602" s="24" t="str">
        <f>IF('Consolidação Preventiva'!D578="","",'Consolidação Preventiva'!D578)</f>
        <v/>
      </c>
      <c r="C602" s="24" t="str">
        <f>'Consolidação Preventiva'!E578</f>
        <v/>
      </c>
      <c r="D602" s="128" t="e">
        <f>IF(OR(B602="",C602="50F"),NA(),'Consolidação Preventiva'!N578)</f>
        <v>#N/A</v>
      </c>
      <c r="E602" s="4" t="str">
        <f>IF(B602="","",'Consolidação Preventiva'!F578)</f>
        <v/>
      </c>
      <c r="F602" s="4" t="str">
        <f>IF(B602="","",'Consolidação Preventiva'!H578)</f>
        <v/>
      </c>
      <c r="G602" s="4" t="str">
        <f>IF(B602="","",'Consolidação Preventiva'!Q578)</f>
        <v/>
      </c>
      <c r="H602" s="4" t="e">
        <f t="shared" si="106"/>
        <v>#N/A</v>
      </c>
      <c r="I602" s="1" t="e">
        <f t="shared" si="107"/>
        <v>#N/A</v>
      </c>
      <c r="J602" s="1" t="e">
        <f t="shared" si="108"/>
        <v>#N/A</v>
      </c>
      <c r="L602" s="130" t="e">
        <f t="shared" si="109"/>
        <v>#N/A</v>
      </c>
      <c r="M602" s="1" t="e">
        <f t="shared" si="110"/>
        <v>#N/A</v>
      </c>
      <c r="N602" s="1" t="e">
        <f t="shared" si="111"/>
        <v>#N/A</v>
      </c>
      <c r="O602" s="1" t="e">
        <f t="shared" si="112"/>
        <v>#N/A</v>
      </c>
      <c r="P602" s="130" t="str">
        <f t="shared" si="113"/>
        <v/>
      </c>
      <c r="Q602" s="130" t="str">
        <f t="shared" si="114"/>
        <v/>
      </c>
    </row>
    <row r="603" spans="2:17">
      <c r="B603" s="24" t="str">
        <f>IF('Consolidação Preventiva'!D579="","",'Consolidação Preventiva'!D579)</f>
        <v/>
      </c>
      <c r="C603" s="24" t="str">
        <f>'Consolidação Preventiva'!E579</f>
        <v/>
      </c>
      <c r="D603" s="128" t="e">
        <f>IF(OR(B603="",C603="50F"),NA(),'Consolidação Preventiva'!N579)</f>
        <v>#N/A</v>
      </c>
      <c r="E603" s="4" t="str">
        <f>IF(B603="","",'Consolidação Preventiva'!F579)</f>
        <v/>
      </c>
      <c r="F603" s="4" t="str">
        <f>IF(B603="","",'Consolidação Preventiva'!H579)</f>
        <v/>
      </c>
      <c r="G603" s="4" t="str">
        <f>IF(B603="","",'Consolidação Preventiva'!Q579)</f>
        <v/>
      </c>
      <c r="H603" s="4" t="e">
        <f t="shared" si="106"/>
        <v>#N/A</v>
      </c>
      <c r="I603" s="1" t="e">
        <f t="shared" si="107"/>
        <v>#N/A</v>
      </c>
      <c r="J603" s="1" t="e">
        <f t="shared" si="108"/>
        <v>#N/A</v>
      </c>
      <c r="L603" s="130" t="e">
        <f t="shared" si="109"/>
        <v>#N/A</v>
      </c>
      <c r="M603" s="1" t="e">
        <f t="shared" si="110"/>
        <v>#N/A</v>
      </c>
      <c r="N603" s="1" t="e">
        <f t="shared" si="111"/>
        <v>#N/A</v>
      </c>
      <c r="O603" s="1" t="e">
        <f t="shared" si="112"/>
        <v>#N/A</v>
      </c>
      <c r="P603" s="130" t="str">
        <f t="shared" si="113"/>
        <v/>
      </c>
      <c r="Q603" s="130" t="str">
        <f t="shared" si="114"/>
        <v/>
      </c>
    </row>
    <row r="604" spans="2:17">
      <c r="B604" s="24" t="str">
        <f>IF('Consolidação Preventiva'!D580="","",'Consolidação Preventiva'!D580)</f>
        <v/>
      </c>
      <c r="C604" s="24" t="str">
        <f>'Consolidação Preventiva'!E580</f>
        <v/>
      </c>
      <c r="D604" s="128" t="e">
        <f>IF(OR(B604="",C604="50F"),NA(),'Consolidação Preventiva'!N580)</f>
        <v>#N/A</v>
      </c>
      <c r="E604" s="4" t="str">
        <f>IF(B604="","",'Consolidação Preventiva'!F580)</f>
        <v/>
      </c>
      <c r="F604" s="4" t="str">
        <f>IF(B604="","",'Consolidação Preventiva'!H580)</f>
        <v/>
      </c>
      <c r="G604" s="4" t="str">
        <f>IF(B604="","",'Consolidação Preventiva'!Q580)</f>
        <v/>
      </c>
      <c r="H604" s="4" t="e">
        <f t="shared" si="106"/>
        <v>#N/A</v>
      </c>
      <c r="I604" s="1" t="e">
        <f t="shared" si="107"/>
        <v>#N/A</v>
      </c>
      <c r="J604" s="1" t="e">
        <f t="shared" si="108"/>
        <v>#N/A</v>
      </c>
      <c r="L604" s="130" t="e">
        <f t="shared" si="109"/>
        <v>#N/A</v>
      </c>
      <c r="M604" s="1" t="e">
        <f t="shared" si="110"/>
        <v>#N/A</v>
      </c>
      <c r="N604" s="1" t="e">
        <f t="shared" si="111"/>
        <v>#N/A</v>
      </c>
      <c r="O604" s="1" t="e">
        <f t="shared" si="112"/>
        <v>#N/A</v>
      </c>
      <c r="P604" s="130" t="str">
        <f t="shared" si="113"/>
        <v/>
      </c>
      <c r="Q604" s="130" t="str">
        <f t="shared" si="114"/>
        <v/>
      </c>
    </row>
    <row r="605" spans="2:17">
      <c r="B605" s="24" t="str">
        <f>IF('Consolidação Preventiva'!D581="","",'Consolidação Preventiva'!D581)</f>
        <v/>
      </c>
      <c r="C605" s="24" t="str">
        <f>'Consolidação Preventiva'!E581</f>
        <v/>
      </c>
      <c r="D605" s="128" t="e">
        <f>IF(OR(B605="",C605="50F"),NA(),'Consolidação Preventiva'!N581)</f>
        <v>#N/A</v>
      </c>
      <c r="E605" s="4" t="str">
        <f>IF(B605="","",'Consolidação Preventiva'!F581)</f>
        <v/>
      </c>
      <c r="F605" s="4" t="str">
        <f>IF(B605="","",'Consolidação Preventiva'!H581)</f>
        <v/>
      </c>
      <c r="G605" s="4" t="str">
        <f>IF(B605="","",'Consolidação Preventiva'!Q581)</f>
        <v/>
      </c>
      <c r="H605" s="4" t="e">
        <f t="shared" si="106"/>
        <v>#N/A</v>
      </c>
      <c r="I605" s="1" t="e">
        <f t="shared" si="107"/>
        <v>#N/A</v>
      </c>
      <c r="J605" s="1" t="e">
        <f t="shared" si="108"/>
        <v>#N/A</v>
      </c>
      <c r="L605" s="130" t="e">
        <f t="shared" si="109"/>
        <v>#N/A</v>
      </c>
      <c r="M605" s="1" t="e">
        <f t="shared" si="110"/>
        <v>#N/A</v>
      </c>
      <c r="N605" s="1" t="e">
        <f t="shared" si="111"/>
        <v>#N/A</v>
      </c>
      <c r="O605" s="1" t="e">
        <f t="shared" si="112"/>
        <v>#N/A</v>
      </c>
      <c r="P605" s="130" t="str">
        <f t="shared" si="113"/>
        <v/>
      </c>
      <c r="Q605" s="130" t="str">
        <f t="shared" si="114"/>
        <v/>
      </c>
    </row>
    <row r="606" spans="2:17">
      <c r="B606" s="24" t="str">
        <f>IF('Consolidação Preventiva'!D582="","",'Consolidação Preventiva'!D582)</f>
        <v/>
      </c>
      <c r="C606" s="24" t="str">
        <f>'Consolidação Preventiva'!E582</f>
        <v/>
      </c>
      <c r="D606" s="128" t="e">
        <f>IF(OR(B606="",C606="50F"),NA(),'Consolidação Preventiva'!N582)</f>
        <v>#N/A</v>
      </c>
      <c r="E606" s="4" t="str">
        <f>IF(B606="","",'Consolidação Preventiva'!F582)</f>
        <v/>
      </c>
      <c r="F606" s="4" t="str">
        <f>IF(B606="","",'Consolidação Preventiva'!H582)</f>
        <v/>
      </c>
      <c r="G606" s="4" t="str">
        <f>IF(B606="","",'Consolidação Preventiva'!Q582)</f>
        <v/>
      </c>
      <c r="H606" s="4" t="e">
        <f t="shared" si="106"/>
        <v>#N/A</v>
      </c>
      <c r="I606" s="1" t="e">
        <f t="shared" si="107"/>
        <v>#N/A</v>
      </c>
      <c r="J606" s="1" t="e">
        <f t="shared" si="108"/>
        <v>#N/A</v>
      </c>
      <c r="L606" s="130" t="e">
        <f t="shared" si="109"/>
        <v>#N/A</v>
      </c>
      <c r="M606" s="1" t="e">
        <f t="shared" si="110"/>
        <v>#N/A</v>
      </c>
      <c r="N606" s="1" t="e">
        <f t="shared" si="111"/>
        <v>#N/A</v>
      </c>
      <c r="O606" s="1" t="e">
        <f t="shared" si="112"/>
        <v>#N/A</v>
      </c>
      <c r="P606" s="130" t="str">
        <f t="shared" si="113"/>
        <v/>
      </c>
      <c r="Q606" s="130" t="str">
        <f t="shared" si="114"/>
        <v/>
      </c>
    </row>
    <row r="607" spans="2:17">
      <c r="B607" s="24" t="str">
        <f>IF('Consolidação Preventiva'!D583="","",'Consolidação Preventiva'!D583)</f>
        <v/>
      </c>
      <c r="C607" s="24" t="str">
        <f>'Consolidação Preventiva'!E583</f>
        <v/>
      </c>
      <c r="D607" s="128" t="e">
        <f>IF(OR(B607="",C607="50F"),NA(),'Consolidação Preventiva'!N583)</f>
        <v>#N/A</v>
      </c>
      <c r="E607" s="4" t="str">
        <f>IF(B607="","",'Consolidação Preventiva'!F583)</f>
        <v/>
      </c>
      <c r="F607" s="4" t="str">
        <f>IF(B607="","",'Consolidação Preventiva'!H583)</f>
        <v/>
      </c>
      <c r="G607" s="4" t="str">
        <f>IF(B607="","",'Consolidação Preventiva'!Q583)</f>
        <v/>
      </c>
      <c r="H607" s="4" t="e">
        <f t="shared" si="106"/>
        <v>#N/A</v>
      </c>
      <c r="I607" s="1" t="e">
        <f t="shared" si="107"/>
        <v>#N/A</v>
      </c>
      <c r="J607" s="1" t="e">
        <f t="shared" si="108"/>
        <v>#N/A</v>
      </c>
      <c r="L607" s="130" t="e">
        <f t="shared" si="109"/>
        <v>#N/A</v>
      </c>
      <c r="M607" s="1" t="e">
        <f t="shared" si="110"/>
        <v>#N/A</v>
      </c>
      <c r="N607" s="1" t="e">
        <f t="shared" si="111"/>
        <v>#N/A</v>
      </c>
      <c r="O607" s="1" t="e">
        <f t="shared" si="112"/>
        <v>#N/A</v>
      </c>
      <c r="P607" s="130" t="str">
        <f t="shared" si="113"/>
        <v/>
      </c>
      <c r="Q607" s="130" t="str">
        <f t="shared" si="114"/>
        <v/>
      </c>
    </row>
    <row r="608" spans="2:17">
      <c r="B608" s="24" t="str">
        <f>IF('Consolidação Preventiva'!D584="","",'Consolidação Preventiva'!D584)</f>
        <v/>
      </c>
      <c r="C608" s="24" t="str">
        <f>'Consolidação Preventiva'!E584</f>
        <v/>
      </c>
      <c r="D608" s="128" t="e">
        <f>IF(OR(B608="",C608="50F"),NA(),'Consolidação Preventiva'!N584)</f>
        <v>#N/A</v>
      </c>
      <c r="E608" s="4" t="str">
        <f>IF(B608="","",'Consolidação Preventiva'!F584)</f>
        <v/>
      </c>
      <c r="F608" s="4" t="str">
        <f>IF(B608="","",'Consolidação Preventiva'!H584)</f>
        <v/>
      </c>
      <c r="G608" s="4" t="str">
        <f>IF(B608="","",'Consolidação Preventiva'!Q584)</f>
        <v/>
      </c>
      <c r="H608" s="4" t="e">
        <f t="shared" si="106"/>
        <v>#N/A</v>
      </c>
      <c r="I608" s="1" t="e">
        <f t="shared" si="107"/>
        <v>#N/A</v>
      </c>
      <c r="J608" s="1" t="e">
        <f t="shared" si="108"/>
        <v>#N/A</v>
      </c>
      <c r="L608" s="130" t="e">
        <f t="shared" si="109"/>
        <v>#N/A</v>
      </c>
      <c r="M608" s="1" t="e">
        <f t="shared" si="110"/>
        <v>#N/A</v>
      </c>
      <c r="N608" s="1" t="e">
        <f t="shared" si="111"/>
        <v>#N/A</v>
      </c>
      <c r="O608" s="1" t="e">
        <f t="shared" si="112"/>
        <v>#N/A</v>
      </c>
      <c r="P608" s="130" t="str">
        <f t="shared" si="113"/>
        <v/>
      </c>
      <c r="Q608" s="130" t="str">
        <f t="shared" si="114"/>
        <v/>
      </c>
    </row>
    <row r="609" spans="2:17">
      <c r="B609" s="24" t="str">
        <f>IF('Consolidação Preventiva'!D585="","",'Consolidação Preventiva'!D585)</f>
        <v/>
      </c>
      <c r="C609" s="24" t="str">
        <f>'Consolidação Preventiva'!E585</f>
        <v/>
      </c>
      <c r="D609" s="128" t="e">
        <f>IF(OR(B609="",C609="50F"),NA(),'Consolidação Preventiva'!N585)</f>
        <v>#N/A</v>
      </c>
      <c r="E609" s="4" t="str">
        <f>IF(B609="","",'Consolidação Preventiva'!F585)</f>
        <v/>
      </c>
      <c r="F609" s="4" t="str">
        <f>IF(B609="","",'Consolidação Preventiva'!H585)</f>
        <v/>
      </c>
      <c r="G609" s="4" t="str">
        <f>IF(B609="","",'Consolidação Preventiva'!Q585)</f>
        <v/>
      </c>
      <c r="H609" s="4" t="e">
        <f t="shared" si="106"/>
        <v>#N/A</v>
      </c>
      <c r="I609" s="1" t="e">
        <f t="shared" si="107"/>
        <v>#N/A</v>
      </c>
      <c r="J609" s="1" t="e">
        <f t="shared" si="108"/>
        <v>#N/A</v>
      </c>
      <c r="L609" s="130" t="e">
        <f t="shared" si="109"/>
        <v>#N/A</v>
      </c>
      <c r="M609" s="1" t="e">
        <f t="shared" si="110"/>
        <v>#N/A</v>
      </c>
      <c r="N609" s="1" t="e">
        <f t="shared" si="111"/>
        <v>#N/A</v>
      </c>
      <c r="O609" s="1" t="e">
        <f t="shared" si="112"/>
        <v>#N/A</v>
      </c>
      <c r="P609" s="130" t="str">
        <f t="shared" si="113"/>
        <v/>
      </c>
      <c r="Q609" s="130" t="str">
        <f t="shared" si="114"/>
        <v/>
      </c>
    </row>
    <row r="610" spans="2:17">
      <c r="B610" s="24" t="str">
        <f>IF('Consolidação Preventiva'!D586="","",'Consolidação Preventiva'!D586)</f>
        <v/>
      </c>
      <c r="C610" s="24" t="str">
        <f>'Consolidação Preventiva'!E586</f>
        <v/>
      </c>
      <c r="D610" s="128" t="e">
        <f>IF(OR(B610="",C610="50F"),NA(),'Consolidação Preventiva'!N586)</f>
        <v>#N/A</v>
      </c>
      <c r="E610" s="4" t="str">
        <f>IF(B610="","",'Consolidação Preventiva'!F586)</f>
        <v/>
      </c>
      <c r="F610" s="4" t="str">
        <f>IF(B610="","",'Consolidação Preventiva'!H586)</f>
        <v/>
      </c>
      <c r="G610" s="4" t="str">
        <f>IF(B610="","",'Consolidação Preventiva'!Q586)</f>
        <v/>
      </c>
      <c r="H610" s="4" t="e">
        <f t="shared" si="106"/>
        <v>#N/A</v>
      </c>
      <c r="I610" s="1" t="e">
        <f t="shared" si="107"/>
        <v>#N/A</v>
      </c>
      <c r="J610" s="1" t="e">
        <f t="shared" si="108"/>
        <v>#N/A</v>
      </c>
      <c r="L610" s="130" t="e">
        <f t="shared" si="109"/>
        <v>#N/A</v>
      </c>
      <c r="M610" s="1" t="e">
        <f t="shared" si="110"/>
        <v>#N/A</v>
      </c>
      <c r="N610" s="1" t="e">
        <f t="shared" si="111"/>
        <v>#N/A</v>
      </c>
      <c r="O610" s="1" t="e">
        <f t="shared" si="112"/>
        <v>#N/A</v>
      </c>
      <c r="P610" s="130" t="str">
        <f t="shared" si="113"/>
        <v/>
      </c>
      <c r="Q610" s="130" t="str">
        <f t="shared" si="114"/>
        <v/>
      </c>
    </row>
    <row r="611" spans="2:17">
      <c r="B611" s="24" t="str">
        <f>IF('Consolidação Preventiva'!D587="","",'Consolidação Preventiva'!D587)</f>
        <v/>
      </c>
      <c r="C611" s="24" t="str">
        <f>'Consolidação Preventiva'!E587</f>
        <v/>
      </c>
      <c r="D611" s="128" t="e">
        <f>IF(OR(B611="",C611="50F"),NA(),'Consolidação Preventiva'!N587)</f>
        <v>#N/A</v>
      </c>
      <c r="E611" s="4" t="str">
        <f>IF(B611="","",'Consolidação Preventiva'!F587)</f>
        <v/>
      </c>
      <c r="F611" s="4" t="str">
        <f>IF(B611="","",'Consolidação Preventiva'!H587)</f>
        <v/>
      </c>
      <c r="G611" s="4" t="str">
        <f>IF(B611="","",'Consolidação Preventiva'!Q587)</f>
        <v/>
      </c>
      <c r="H611" s="4" t="e">
        <f t="shared" si="106"/>
        <v>#N/A</v>
      </c>
      <c r="I611" s="1" t="e">
        <f t="shared" si="107"/>
        <v>#N/A</v>
      </c>
      <c r="J611" s="1" t="e">
        <f t="shared" si="108"/>
        <v>#N/A</v>
      </c>
      <c r="L611" s="130" t="e">
        <f t="shared" si="109"/>
        <v>#N/A</v>
      </c>
      <c r="M611" s="1" t="e">
        <f t="shared" si="110"/>
        <v>#N/A</v>
      </c>
      <c r="N611" s="1" t="e">
        <f t="shared" si="111"/>
        <v>#N/A</v>
      </c>
      <c r="O611" s="1" t="e">
        <f t="shared" si="112"/>
        <v>#N/A</v>
      </c>
      <c r="P611" s="130" t="str">
        <f t="shared" si="113"/>
        <v/>
      </c>
      <c r="Q611" s="130" t="str">
        <f t="shared" si="114"/>
        <v/>
      </c>
    </row>
    <row r="612" spans="2:17">
      <c r="B612" s="24" t="str">
        <f>IF('Consolidação Preventiva'!D588="","",'Consolidação Preventiva'!D588)</f>
        <v/>
      </c>
      <c r="C612" s="24" t="str">
        <f>'Consolidação Preventiva'!E588</f>
        <v/>
      </c>
      <c r="D612" s="128" t="e">
        <f>IF(OR(B612="",C612="50F"),NA(),'Consolidação Preventiva'!N588)</f>
        <v>#N/A</v>
      </c>
      <c r="E612" s="4" t="str">
        <f>IF(B612="","",'Consolidação Preventiva'!F588)</f>
        <v/>
      </c>
      <c r="F612" s="4" t="str">
        <f>IF(B612="","",'Consolidação Preventiva'!H588)</f>
        <v/>
      </c>
      <c r="G612" s="4" t="str">
        <f>IF(B612="","",'Consolidação Preventiva'!Q588)</f>
        <v/>
      </c>
      <c r="H612" s="4" t="e">
        <f t="shared" si="106"/>
        <v>#N/A</v>
      </c>
      <c r="I612" s="1" t="e">
        <f t="shared" si="107"/>
        <v>#N/A</v>
      </c>
      <c r="J612" s="1" t="e">
        <f t="shared" si="108"/>
        <v>#N/A</v>
      </c>
      <c r="L612" s="130" t="e">
        <f t="shared" si="109"/>
        <v>#N/A</v>
      </c>
      <c r="M612" s="1" t="e">
        <f t="shared" si="110"/>
        <v>#N/A</v>
      </c>
      <c r="N612" s="1" t="e">
        <f t="shared" si="111"/>
        <v>#N/A</v>
      </c>
      <c r="O612" s="1" t="e">
        <f t="shared" si="112"/>
        <v>#N/A</v>
      </c>
      <c r="P612" s="130" t="str">
        <f t="shared" si="113"/>
        <v/>
      </c>
      <c r="Q612" s="130" t="str">
        <f t="shared" si="114"/>
        <v/>
      </c>
    </row>
    <row r="613" spans="2:17">
      <c r="B613" s="24" t="str">
        <f>IF('Consolidação Preventiva'!D589="","",'Consolidação Preventiva'!D589)</f>
        <v/>
      </c>
      <c r="C613" s="24" t="str">
        <f>'Consolidação Preventiva'!E589</f>
        <v/>
      </c>
      <c r="D613" s="128" t="e">
        <f>IF(OR(B613="",C613="50F"),NA(),'Consolidação Preventiva'!N589)</f>
        <v>#N/A</v>
      </c>
      <c r="E613" s="4" t="str">
        <f>IF(B613="","",'Consolidação Preventiva'!F589)</f>
        <v/>
      </c>
      <c r="F613" s="4" t="str">
        <f>IF(B613="","",'Consolidação Preventiva'!H589)</f>
        <v/>
      </c>
      <c r="G613" s="4" t="str">
        <f>IF(B613="","",'Consolidação Preventiva'!Q589)</f>
        <v/>
      </c>
      <c r="H613" s="4" t="e">
        <f t="shared" si="106"/>
        <v>#N/A</v>
      </c>
      <c r="I613" s="1" t="e">
        <f t="shared" si="107"/>
        <v>#N/A</v>
      </c>
      <c r="J613" s="1" t="e">
        <f t="shared" si="108"/>
        <v>#N/A</v>
      </c>
      <c r="L613" s="130" t="e">
        <f t="shared" si="109"/>
        <v>#N/A</v>
      </c>
      <c r="M613" s="1" t="e">
        <f t="shared" si="110"/>
        <v>#N/A</v>
      </c>
      <c r="N613" s="1" t="e">
        <f t="shared" si="111"/>
        <v>#N/A</v>
      </c>
      <c r="O613" s="1" t="e">
        <f t="shared" si="112"/>
        <v>#N/A</v>
      </c>
      <c r="P613" s="130" t="str">
        <f t="shared" si="113"/>
        <v/>
      </c>
      <c r="Q613" s="130" t="str">
        <f t="shared" si="114"/>
        <v/>
      </c>
    </row>
    <row r="614" spans="2:17">
      <c r="B614" s="24" t="str">
        <f>IF('Consolidação Preventiva'!D590="","",'Consolidação Preventiva'!D590)</f>
        <v/>
      </c>
      <c r="C614" s="24" t="str">
        <f>'Consolidação Preventiva'!E590</f>
        <v/>
      </c>
      <c r="D614" s="128" t="e">
        <f>IF(OR(B614="",C614="50F"),NA(),'Consolidação Preventiva'!N590)</f>
        <v>#N/A</v>
      </c>
      <c r="E614" s="4" t="str">
        <f>IF(B614="","",'Consolidação Preventiva'!F590)</f>
        <v/>
      </c>
      <c r="F614" s="4" t="str">
        <f>IF(B614="","",'Consolidação Preventiva'!H590)</f>
        <v/>
      </c>
      <c r="G614" s="4" t="str">
        <f>IF(B614="","",'Consolidação Preventiva'!Q590)</f>
        <v/>
      </c>
      <c r="H614" s="4" t="e">
        <f t="shared" si="106"/>
        <v>#N/A</v>
      </c>
      <c r="I614" s="1" t="e">
        <f t="shared" si="107"/>
        <v>#N/A</v>
      </c>
      <c r="J614" s="1" t="e">
        <f t="shared" si="108"/>
        <v>#N/A</v>
      </c>
      <c r="L614" s="130" t="e">
        <f t="shared" si="109"/>
        <v>#N/A</v>
      </c>
      <c r="M614" s="1" t="e">
        <f t="shared" si="110"/>
        <v>#N/A</v>
      </c>
      <c r="N614" s="1" t="e">
        <f t="shared" si="111"/>
        <v>#N/A</v>
      </c>
      <c r="O614" s="1" t="e">
        <f t="shared" si="112"/>
        <v>#N/A</v>
      </c>
      <c r="P614" s="130" t="str">
        <f t="shared" si="113"/>
        <v/>
      </c>
      <c r="Q614" s="130" t="str">
        <f t="shared" si="114"/>
        <v/>
      </c>
    </row>
    <row r="615" spans="2:17">
      <c r="B615" s="24" t="str">
        <f>IF('Consolidação Preventiva'!D591="","",'Consolidação Preventiva'!D591)</f>
        <v/>
      </c>
      <c r="C615" s="24" t="str">
        <f>'Consolidação Preventiva'!E591</f>
        <v/>
      </c>
      <c r="D615" s="128" t="e">
        <f>IF(OR(B615="",C615="50F"),NA(),'Consolidação Preventiva'!N591)</f>
        <v>#N/A</v>
      </c>
      <c r="E615" s="4" t="str">
        <f>IF(B615="","",'Consolidação Preventiva'!F591)</f>
        <v/>
      </c>
      <c r="F615" s="4" t="str">
        <f>IF(B615="","",'Consolidação Preventiva'!H591)</f>
        <v/>
      </c>
      <c r="G615" s="4" t="str">
        <f>IF(B615="","",'Consolidação Preventiva'!Q591)</f>
        <v/>
      </c>
      <c r="H615" s="4" t="e">
        <f t="shared" si="106"/>
        <v>#N/A</v>
      </c>
      <c r="I615" s="1" t="e">
        <f t="shared" si="107"/>
        <v>#N/A</v>
      </c>
      <c r="J615" s="1" t="e">
        <f t="shared" si="108"/>
        <v>#N/A</v>
      </c>
      <c r="L615" s="130" t="e">
        <f t="shared" si="109"/>
        <v>#N/A</v>
      </c>
      <c r="M615" s="1" t="e">
        <f t="shared" si="110"/>
        <v>#N/A</v>
      </c>
      <c r="N615" s="1" t="e">
        <f t="shared" si="111"/>
        <v>#N/A</v>
      </c>
      <c r="O615" s="1" t="e">
        <f t="shared" si="112"/>
        <v>#N/A</v>
      </c>
      <c r="P615" s="130" t="str">
        <f t="shared" si="113"/>
        <v/>
      </c>
      <c r="Q615" s="130" t="str">
        <f t="shared" si="114"/>
        <v/>
      </c>
    </row>
    <row r="616" spans="2:17">
      <c r="B616" s="24" t="str">
        <f>IF('Consolidação Preventiva'!D592="","",'Consolidação Preventiva'!D592)</f>
        <v/>
      </c>
      <c r="C616" s="24" t="str">
        <f>'Consolidação Preventiva'!E592</f>
        <v/>
      </c>
      <c r="D616" s="128" t="e">
        <f>IF(OR(B616="",C616="50F"),NA(),'Consolidação Preventiva'!N592)</f>
        <v>#N/A</v>
      </c>
      <c r="E616" s="4" t="str">
        <f>IF(B616="","",'Consolidação Preventiva'!F592)</f>
        <v/>
      </c>
      <c r="F616" s="4" t="str">
        <f>IF(B616="","",'Consolidação Preventiva'!H592)</f>
        <v/>
      </c>
      <c r="G616" s="4" t="str">
        <f>IF(B616="","",'Consolidação Preventiva'!Q592)</f>
        <v/>
      </c>
      <c r="H616" s="4" t="e">
        <f t="shared" si="106"/>
        <v>#N/A</v>
      </c>
      <c r="I616" s="1" t="e">
        <f t="shared" si="107"/>
        <v>#N/A</v>
      </c>
      <c r="J616" s="1" t="e">
        <f t="shared" si="108"/>
        <v>#N/A</v>
      </c>
      <c r="L616" s="130" t="e">
        <f t="shared" si="109"/>
        <v>#N/A</v>
      </c>
      <c r="M616" s="1" t="e">
        <f t="shared" si="110"/>
        <v>#N/A</v>
      </c>
      <c r="N616" s="1" t="e">
        <f t="shared" si="111"/>
        <v>#N/A</v>
      </c>
      <c r="O616" s="1" t="e">
        <f t="shared" si="112"/>
        <v>#N/A</v>
      </c>
      <c r="P616" s="130" t="str">
        <f t="shared" si="113"/>
        <v/>
      </c>
      <c r="Q616" s="130" t="str">
        <f t="shared" si="114"/>
        <v/>
      </c>
    </row>
    <row r="617" spans="2:17">
      <c r="B617" s="24" t="str">
        <f>IF('Consolidação Preventiva'!D593="","",'Consolidação Preventiva'!D593)</f>
        <v/>
      </c>
      <c r="C617" s="24" t="str">
        <f>'Consolidação Preventiva'!E593</f>
        <v/>
      </c>
      <c r="D617" s="128" t="e">
        <f>IF(OR(B617="",C617="50F"),NA(),'Consolidação Preventiva'!N593)</f>
        <v>#N/A</v>
      </c>
      <c r="E617" s="4" t="str">
        <f>IF(B617="","",'Consolidação Preventiva'!F593)</f>
        <v/>
      </c>
      <c r="F617" s="4" t="str">
        <f>IF(B617="","",'Consolidação Preventiva'!H593)</f>
        <v/>
      </c>
      <c r="G617" s="4" t="str">
        <f>IF(B617="","",'Consolidação Preventiva'!Q593)</f>
        <v/>
      </c>
      <c r="H617" s="4" t="e">
        <f t="shared" si="106"/>
        <v>#N/A</v>
      </c>
      <c r="I617" s="1" t="e">
        <f t="shared" si="107"/>
        <v>#N/A</v>
      </c>
      <c r="J617" s="1" t="e">
        <f t="shared" si="108"/>
        <v>#N/A</v>
      </c>
      <c r="L617" s="130" t="e">
        <f t="shared" si="109"/>
        <v>#N/A</v>
      </c>
      <c r="M617" s="1" t="e">
        <f t="shared" si="110"/>
        <v>#N/A</v>
      </c>
      <c r="N617" s="1" t="e">
        <f t="shared" si="111"/>
        <v>#N/A</v>
      </c>
      <c r="O617" s="1" t="e">
        <f t="shared" si="112"/>
        <v>#N/A</v>
      </c>
      <c r="P617" s="130" t="str">
        <f t="shared" si="113"/>
        <v/>
      </c>
      <c r="Q617" s="130" t="str">
        <f t="shared" si="114"/>
        <v/>
      </c>
    </row>
    <row r="618" spans="2:17">
      <c r="B618" s="24" t="str">
        <f>IF('Consolidação Preventiva'!D594="","",'Consolidação Preventiva'!D594)</f>
        <v/>
      </c>
      <c r="C618" s="24" t="str">
        <f>'Consolidação Preventiva'!E594</f>
        <v/>
      </c>
      <c r="D618" s="128" t="e">
        <f>IF(OR(B618="",C618="50F"),NA(),'Consolidação Preventiva'!N594)</f>
        <v>#N/A</v>
      </c>
      <c r="E618" s="4" t="str">
        <f>IF(B618="","",'Consolidação Preventiva'!F594)</f>
        <v/>
      </c>
      <c r="F618" s="4" t="str">
        <f>IF(B618="","",'Consolidação Preventiva'!H594)</f>
        <v/>
      </c>
      <c r="G618" s="4" t="str">
        <f>IF(B618="","",'Consolidação Preventiva'!Q594)</f>
        <v/>
      </c>
      <c r="H618" s="4" t="e">
        <f t="shared" si="106"/>
        <v>#N/A</v>
      </c>
      <c r="I618" s="1" t="e">
        <f t="shared" si="107"/>
        <v>#N/A</v>
      </c>
      <c r="J618" s="1" t="e">
        <f t="shared" si="108"/>
        <v>#N/A</v>
      </c>
      <c r="L618" s="130" t="e">
        <f t="shared" si="109"/>
        <v>#N/A</v>
      </c>
      <c r="M618" s="1" t="e">
        <f t="shared" si="110"/>
        <v>#N/A</v>
      </c>
      <c r="N618" s="1" t="e">
        <f t="shared" si="111"/>
        <v>#N/A</v>
      </c>
      <c r="O618" s="1" t="e">
        <f t="shared" si="112"/>
        <v>#N/A</v>
      </c>
      <c r="P618" s="130" t="str">
        <f t="shared" si="113"/>
        <v/>
      </c>
      <c r="Q618" s="130" t="str">
        <f t="shared" si="114"/>
        <v/>
      </c>
    </row>
    <row r="619" spans="2:17">
      <c r="B619" s="24" t="str">
        <f>IF('Consolidação Preventiva'!D595="","",'Consolidação Preventiva'!D595)</f>
        <v/>
      </c>
      <c r="C619" s="24" t="str">
        <f>'Consolidação Preventiva'!E595</f>
        <v/>
      </c>
      <c r="D619" s="128" t="e">
        <f>IF(OR(B619="",C619="50F"),NA(),'Consolidação Preventiva'!N595)</f>
        <v>#N/A</v>
      </c>
      <c r="E619" s="4" t="str">
        <f>IF(B619="","",'Consolidação Preventiva'!F595)</f>
        <v/>
      </c>
      <c r="F619" s="4" t="str">
        <f>IF(B619="","",'Consolidação Preventiva'!H595)</f>
        <v/>
      </c>
      <c r="G619" s="4" t="str">
        <f>IF(B619="","",'Consolidação Preventiva'!Q595)</f>
        <v/>
      </c>
      <c r="H619" s="4" t="e">
        <f t="shared" si="106"/>
        <v>#N/A</v>
      </c>
      <c r="I619" s="1" t="e">
        <f t="shared" si="107"/>
        <v>#N/A</v>
      </c>
      <c r="J619" s="1" t="e">
        <f t="shared" si="108"/>
        <v>#N/A</v>
      </c>
      <c r="L619" s="130" t="e">
        <f t="shared" si="109"/>
        <v>#N/A</v>
      </c>
      <c r="M619" s="1" t="e">
        <f t="shared" si="110"/>
        <v>#N/A</v>
      </c>
      <c r="N619" s="1" t="e">
        <f t="shared" si="111"/>
        <v>#N/A</v>
      </c>
      <c r="O619" s="1" t="e">
        <f t="shared" si="112"/>
        <v>#N/A</v>
      </c>
      <c r="P619" s="130" t="str">
        <f t="shared" si="113"/>
        <v/>
      </c>
      <c r="Q619" s="130" t="str">
        <f t="shared" si="114"/>
        <v/>
      </c>
    </row>
    <row r="620" spans="2:17">
      <c r="B620" s="24" t="str">
        <f>IF('Consolidação Preventiva'!D596="","",'Consolidação Preventiva'!D596)</f>
        <v/>
      </c>
      <c r="C620" s="24" t="str">
        <f>'Consolidação Preventiva'!E596</f>
        <v/>
      </c>
      <c r="D620" s="128" t="e">
        <f>IF(OR(B620="",C620="50F"),NA(),'Consolidação Preventiva'!N596)</f>
        <v>#N/A</v>
      </c>
      <c r="E620" s="4" t="str">
        <f>IF(B620="","",'Consolidação Preventiva'!F596)</f>
        <v/>
      </c>
      <c r="F620" s="4" t="str">
        <f>IF(B620="","",'Consolidação Preventiva'!H596)</f>
        <v/>
      </c>
      <c r="G620" s="4" t="str">
        <f>IF(B620="","",'Consolidação Preventiva'!Q596)</f>
        <v/>
      </c>
      <c r="H620" s="4" t="e">
        <f t="shared" si="106"/>
        <v>#N/A</v>
      </c>
      <c r="I620" s="1" t="e">
        <f t="shared" si="107"/>
        <v>#N/A</v>
      </c>
      <c r="J620" s="1" t="e">
        <f t="shared" si="108"/>
        <v>#N/A</v>
      </c>
      <c r="L620" s="130" t="e">
        <f t="shared" si="109"/>
        <v>#N/A</v>
      </c>
      <c r="M620" s="1" t="e">
        <f t="shared" si="110"/>
        <v>#N/A</v>
      </c>
      <c r="N620" s="1" t="e">
        <f t="shared" si="111"/>
        <v>#N/A</v>
      </c>
      <c r="O620" s="1" t="e">
        <f t="shared" si="112"/>
        <v>#N/A</v>
      </c>
      <c r="P620" s="130" t="str">
        <f t="shared" si="113"/>
        <v/>
      </c>
      <c r="Q620" s="130" t="str">
        <f t="shared" si="114"/>
        <v/>
      </c>
    </row>
    <row r="621" spans="2:17">
      <c r="B621" s="24" t="str">
        <f>IF('Consolidação Preventiva'!D597="","",'Consolidação Preventiva'!D597)</f>
        <v/>
      </c>
      <c r="C621" s="24" t="str">
        <f>'Consolidação Preventiva'!E597</f>
        <v/>
      </c>
      <c r="D621" s="128" t="e">
        <f>IF(OR(B621="",C621="50F"),NA(),'Consolidação Preventiva'!N597)</f>
        <v>#N/A</v>
      </c>
      <c r="E621" s="4" t="str">
        <f>IF(B621="","",'Consolidação Preventiva'!F597)</f>
        <v/>
      </c>
      <c r="F621" s="4" t="str">
        <f>IF(B621="","",'Consolidação Preventiva'!H597)</f>
        <v/>
      </c>
      <c r="G621" s="4" t="str">
        <f>IF(B621="","",'Consolidação Preventiva'!Q597)</f>
        <v/>
      </c>
      <c r="H621" s="4" t="e">
        <f t="shared" si="106"/>
        <v>#N/A</v>
      </c>
      <c r="I621" s="1" t="e">
        <f t="shared" si="107"/>
        <v>#N/A</v>
      </c>
      <c r="J621" s="1" t="e">
        <f t="shared" si="108"/>
        <v>#N/A</v>
      </c>
      <c r="L621" s="130" t="e">
        <f t="shared" si="109"/>
        <v>#N/A</v>
      </c>
      <c r="M621" s="1" t="e">
        <f t="shared" si="110"/>
        <v>#N/A</v>
      </c>
      <c r="N621" s="1" t="e">
        <f t="shared" si="111"/>
        <v>#N/A</v>
      </c>
      <c r="O621" s="1" t="e">
        <f t="shared" si="112"/>
        <v>#N/A</v>
      </c>
      <c r="P621" s="130" t="str">
        <f t="shared" si="113"/>
        <v/>
      </c>
      <c r="Q621" s="130" t="str">
        <f t="shared" si="114"/>
        <v/>
      </c>
    </row>
    <row r="622" spans="2:17">
      <c r="B622" s="24" t="str">
        <f>IF('Consolidação Preventiva'!D598="","",'Consolidação Preventiva'!D598)</f>
        <v/>
      </c>
      <c r="C622" s="24" t="str">
        <f>'Consolidação Preventiva'!E598</f>
        <v/>
      </c>
      <c r="D622" s="128" t="e">
        <f>IF(OR(B622="",C622="50F"),NA(),'Consolidação Preventiva'!N598)</f>
        <v>#N/A</v>
      </c>
      <c r="E622" s="4" t="str">
        <f>IF(B622="","",'Consolidação Preventiva'!F598)</f>
        <v/>
      </c>
      <c r="F622" s="4" t="str">
        <f>IF(B622="","",'Consolidação Preventiva'!H598)</f>
        <v/>
      </c>
      <c r="G622" s="4" t="str">
        <f>IF(B622="","",'Consolidação Preventiva'!Q598)</f>
        <v/>
      </c>
      <c r="H622" s="4" t="e">
        <f t="shared" si="106"/>
        <v>#N/A</v>
      </c>
      <c r="I622" s="1" t="e">
        <f t="shared" si="107"/>
        <v>#N/A</v>
      </c>
      <c r="J622" s="1" t="e">
        <f t="shared" si="108"/>
        <v>#N/A</v>
      </c>
      <c r="L622" s="130" t="e">
        <f t="shared" si="109"/>
        <v>#N/A</v>
      </c>
      <c r="M622" s="1" t="e">
        <f t="shared" si="110"/>
        <v>#N/A</v>
      </c>
      <c r="N622" s="1" t="e">
        <f t="shared" si="111"/>
        <v>#N/A</v>
      </c>
      <c r="O622" s="1" t="e">
        <f t="shared" si="112"/>
        <v>#N/A</v>
      </c>
      <c r="P622" s="130" t="str">
        <f t="shared" si="113"/>
        <v/>
      </c>
      <c r="Q622" s="130" t="str">
        <f t="shared" si="114"/>
        <v/>
      </c>
    </row>
    <row r="623" spans="2:17">
      <c r="B623" s="24" t="str">
        <f>IF('Consolidação Preventiva'!D599="","",'Consolidação Preventiva'!D599)</f>
        <v/>
      </c>
      <c r="C623" s="24" t="str">
        <f>'Consolidação Preventiva'!E599</f>
        <v/>
      </c>
      <c r="D623" s="128" t="e">
        <f>IF(OR(B623="",C623="50F"),NA(),'Consolidação Preventiva'!N599)</f>
        <v>#N/A</v>
      </c>
      <c r="E623" s="4" t="str">
        <f>IF(B623="","",'Consolidação Preventiva'!F599)</f>
        <v/>
      </c>
      <c r="F623" s="4" t="str">
        <f>IF(B623="","",'Consolidação Preventiva'!H599)</f>
        <v/>
      </c>
      <c r="G623" s="4" t="str">
        <f>IF(B623="","",'Consolidação Preventiva'!Q599)</f>
        <v/>
      </c>
      <c r="H623" s="4" t="e">
        <f t="shared" si="106"/>
        <v>#N/A</v>
      </c>
      <c r="I623" s="1" t="e">
        <f t="shared" si="107"/>
        <v>#N/A</v>
      </c>
      <c r="J623" s="1" t="e">
        <f t="shared" si="108"/>
        <v>#N/A</v>
      </c>
      <c r="L623" s="130" t="e">
        <f t="shared" si="109"/>
        <v>#N/A</v>
      </c>
      <c r="M623" s="1" t="e">
        <f t="shared" si="110"/>
        <v>#N/A</v>
      </c>
      <c r="N623" s="1" t="e">
        <f t="shared" si="111"/>
        <v>#N/A</v>
      </c>
      <c r="O623" s="1" t="e">
        <f t="shared" si="112"/>
        <v>#N/A</v>
      </c>
      <c r="P623" s="130" t="str">
        <f t="shared" si="113"/>
        <v/>
      </c>
      <c r="Q623" s="130" t="str">
        <f t="shared" si="114"/>
        <v/>
      </c>
    </row>
    <row r="624" spans="2:17">
      <c r="B624" s="24" t="str">
        <f>IF('Consolidação Preventiva'!D600="","",'Consolidação Preventiva'!D600)</f>
        <v/>
      </c>
      <c r="C624" s="24" t="str">
        <f>'Consolidação Preventiva'!E600</f>
        <v/>
      </c>
      <c r="D624" s="128" t="e">
        <f>IF(OR(B624="",C624="50F"),NA(),'Consolidação Preventiva'!N600)</f>
        <v>#N/A</v>
      </c>
      <c r="E624" s="4" t="str">
        <f>IF(B624="","",'Consolidação Preventiva'!F600)</f>
        <v/>
      </c>
      <c r="F624" s="4" t="str">
        <f>IF(B624="","",'Consolidação Preventiva'!H600)</f>
        <v/>
      </c>
      <c r="G624" s="4" t="str">
        <f>IF(B624="","",'Consolidação Preventiva'!Q600)</f>
        <v/>
      </c>
      <c r="H624" s="4" t="e">
        <f t="shared" si="106"/>
        <v>#N/A</v>
      </c>
      <c r="I624" s="1" t="e">
        <f t="shared" si="107"/>
        <v>#N/A</v>
      </c>
      <c r="J624" s="1" t="e">
        <f t="shared" si="108"/>
        <v>#N/A</v>
      </c>
      <c r="L624" s="130" t="e">
        <f t="shared" si="109"/>
        <v>#N/A</v>
      </c>
      <c r="M624" s="1" t="e">
        <f t="shared" si="110"/>
        <v>#N/A</v>
      </c>
      <c r="N624" s="1" t="e">
        <f t="shared" si="111"/>
        <v>#N/A</v>
      </c>
      <c r="O624" s="1" t="e">
        <f t="shared" si="112"/>
        <v>#N/A</v>
      </c>
      <c r="P624" s="130" t="str">
        <f t="shared" si="113"/>
        <v/>
      </c>
      <c r="Q624" s="130" t="str">
        <f t="shared" si="114"/>
        <v/>
      </c>
    </row>
    <row r="625" spans="2:17">
      <c r="B625" s="24" t="str">
        <f>IF('Consolidação Preventiva'!D601="","",'Consolidação Preventiva'!D601)</f>
        <v/>
      </c>
      <c r="C625" s="24" t="str">
        <f>'Consolidação Preventiva'!E601</f>
        <v/>
      </c>
      <c r="D625" s="128" t="e">
        <f>IF(OR(B625="",C625="50F"),NA(),'Consolidação Preventiva'!N601)</f>
        <v>#N/A</v>
      </c>
      <c r="E625" s="4" t="str">
        <f>IF(B625="","",'Consolidação Preventiva'!F601)</f>
        <v/>
      </c>
      <c r="F625" s="4" t="str">
        <f>IF(B625="","",'Consolidação Preventiva'!H601)</f>
        <v/>
      </c>
      <c r="G625" s="4" t="str">
        <f>IF(B625="","",'Consolidação Preventiva'!Q601)</f>
        <v/>
      </c>
      <c r="H625" s="4" t="e">
        <f t="shared" si="106"/>
        <v>#N/A</v>
      </c>
      <c r="I625" s="1" t="e">
        <f t="shared" si="107"/>
        <v>#N/A</v>
      </c>
      <c r="J625" s="1" t="e">
        <f t="shared" si="108"/>
        <v>#N/A</v>
      </c>
      <c r="L625" s="130" t="e">
        <f t="shared" si="109"/>
        <v>#N/A</v>
      </c>
      <c r="M625" s="1" t="e">
        <f t="shared" si="110"/>
        <v>#N/A</v>
      </c>
      <c r="N625" s="1" t="e">
        <f t="shared" si="111"/>
        <v>#N/A</v>
      </c>
      <c r="O625" s="1" t="e">
        <f t="shared" si="112"/>
        <v>#N/A</v>
      </c>
      <c r="P625" s="130" t="str">
        <f t="shared" si="113"/>
        <v/>
      </c>
      <c r="Q625" s="130" t="str">
        <f t="shared" si="114"/>
        <v/>
      </c>
    </row>
    <row r="626" spans="2:17">
      <c r="B626" s="24" t="str">
        <f>IF('Consolidação Preventiva'!D602="","",'Consolidação Preventiva'!D602)</f>
        <v/>
      </c>
      <c r="C626" s="24" t="str">
        <f>'Consolidação Preventiva'!E602</f>
        <v/>
      </c>
      <c r="D626" s="128" t="e">
        <f>IF(OR(B626="",C626="50F"),NA(),'Consolidação Preventiva'!N602)</f>
        <v>#N/A</v>
      </c>
      <c r="E626" s="4" t="str">
        <f>IF(B626="","",'Consolidação Preventiva'!F602)</f>
        <v/>
      </c>
      <c r="F626" s="4" t="str">
        <f>IF(B626="","",'Consolidação Preventiva'!H602)</f>
        <v/>
      </c>
      <c r="G626" s="4" t="str">
        <f>IF(B626="","",'Consolidação Preventiva'!Q602)</f>
        <v/>
      </c>
      <c r="H626" s="4" t="e">
        <f t="shared" si="106"/>
        <v>#N/A</v>
      </c>
      <c r="I626" s="1" t="e">
        <f t="shared" si="107"/>
        <v>#N/A</v>
      </c>
      <c r="J626" s="1" t="e">
        <f t="shared" si="108"/>
        <v>#N/A</v>
      </c>
      <c r="L626" s="130" t="e">
        <f t="shared" si="109"/>
        <v>#N/A</v>
      </c>
      <c r="M626" s="1" t="e">
        <f t="shared" si="110"/>
        <v>#N/A</v>
      </c>
      <c r="N626" s="1" t="e">
        <f t="shared" si="111"/>
        <v>#N/A</v>
      </c>
      <c r="O626" s="1" t="e">
        <f t="shared" si="112"/>
        <v>#N/A</v>
      </c>
      <c r="P626" s="130" t="str">
        <f t="shared" si="113"/>
        <v/>
      </c>
      <c r="Q626" s="130" t="str">
        <f t="shared" si="114"/>
        <v/>
      </c>
    </row>
    <row r="627" spans="2:17">
      <c r="B627" s="24" t="str">
        <f>IF('Consolidação Preventiva'!D603="","",'Consolidação Preventiva'!D603)</f>
        <v/>
      </c>
      <c r="C627" s="24" t="str">
        <f>'Consolidação Preventiva'!E603</f>
        <v/>
      </c>
      <c r="D627" s="128" t="e">
        <f>IF(OR(B627="",C627="50F"),NA(),'Consolidação Preventiva'!N603)</f>
        <v>#N/A</v>
      </c>
      <c r="E627" s="4" t="str">
        <f>IF(B627="","",'Consolidação Preventiva'!F603)</f>
        <v/>
      </c>
      <c r="F627" s="4" t="str">
        <f>IF(B627="","",'Consolidação Preventiva'!H603)</f>
        <v/>
      </c>
      <c r="G627" s="4" t="str">
        <f>IF(B627="","",'Consolidação Preventiva'!Q603)</f>
        <v/>
      </c>
      <c r="H627" s="4" t="e">
        <f t="shared" si="106"/>
        <v>#N/A</v>
      </c>
      <c r="I627" s="1" t="e">
        <f t="shared" si="107"/>
        <v>#N/A</v>
      </c>
      <c r="J627" s="1" t="e">
        <f t="shared" si="108"/>
        <v>#N/A</v>
      </c>
      <c r="L627" s="130" t="e">
        <f t="shared" si="109"/>
        <v>#N/A</v>
      </c>
      <c r="M627" s="1" t="e">
        <f t="shared" si="110"/>
        <v>#N/A</v>
      </c>
      <c r="N627" s="1" t="e">
        <f t="shared" si="111"/>
        <v>#N/A</v>
      </c>
      <c r="O627" s="1" t="e">
        <f t="shared" si="112"/>
        <v>#N/A</v>
      </c>
      <c r="P627" s="130" t="str">
        <f t="shared" si="113"/>
        <v/>
      </c>
      <c r="Q627" s="130" t="str">
        <f t="shared" si="114"/>
        <v/>
      </c>
    </row>
    <row r="628" spans="2:17">
      <c r="B628" s="24" t="str">
        <f>IF('Consolidação Preventiva'!D604="","",'Consolidação Preventiva'!D604)</f>
        <v/>
      </c>
      <c r="C628" s="24" t="str">
        <f>'Consolidação Preventiva'!E604</f>
        <v/>
      </c>
      <c r="D628" s="128" t="e">
        <f>IF(OR(B628="",C628="50F"),NA(),'Consolidação Preventiva'!N604)</f>
        <v>#N/A</v>
      </c>
      <c r="E628" s="4" t="str">
        <f>IF(B628="","",'Consolidação Preventiva'!F604)</f>
        <v/>
      </c>
      <c r="F628" s="4" t="str">
        <f>IF(B628="","",'Consolidação Preventiva'!H604)</f>
        <v/>
      </c>
      <c r="G628" s="4" t="str">
        <f>IF(B628="","",'Consolidação Preventiva'!Q604)</f>
        <v/>
      </c>
      <c r="H628" s="4" t="e">
        <f t="shared" si="106"/>
        <v>#N/A</v>
      </c>
      <c r="I628" s="1" t="e">
        <f t="shared" si="107"/>
        <v>#N/A</v>
      </c>
      <c r="J628" s="1" t="e">
        <f t="shared" si="108"/>
        <v>#N/A</v>
      </c>
      <c r="L628" s="130" t="e">
        <f t="shared" si="109"/>
        <v>#N/A</v>
      </c>
      <c r="M628" s="1" t="e">
        <f t="shared" si="110"/>
        <v>#N/A</v>
      </c>
      <c r="N628" s="1" t="e">
        <f t="shared" si="111"/>
        <v>#N/A</v>
      </c>
      <c r="O628" s="1" t="e">
        <f t="shared" si="112"/>
        <v>#N/A</v>
      </c>
      <c r="P628" s="130" t="str">
        <f t="shared" si="113"/>
        <v/>
      </c>
      <c r="Q628" s="130" t="str">
        <f t="shared" si="114"/>
        <v/>
      </c>
    </row>
    <row r="629" spans="2:17">
      <c r="B629" s="24" t="str">
        <f>IF('Consolidação Preventiva'!D605="","",'Consolidação Preventiva'!D605)</f>
        <v/>
      </c>
      <c r="C629" s="24" t="str">
        <f>'Consolidação Preventiva'!E605</f>
        <v/>
      </c>
      <c r="D629" s="128" t="e">
        <f>IF(OR(B629="",C629="50F"),NA(),'Consolidação Preventiva'!N605)</f>
        <v>#N/A</v>
      </c>
      <c r="E629" s="4" t="str">
        <f>IF(B629="","",'Consolidação Preventiva'!F605)</f>
        <v/>
      </c>
      <c r="F629" s="4" t="str">
        <f>IF(B629="","",'Consolidação Preventiva'!H605)</f>
        <v/>
      </c>
      <c r="G629" s="4" t="str">
        <f>IF(B629="","",'Consolidação Preventiva'!Q605)</f>
        <v/>
      </c>
      <c r="H629" s="4" t="e">
        <f t="shared" si="106"/>
        <v>#N/A</v>
      </c>
      <c r="I629" s="1" t="e">
        <f t="shared" si="107"/>
        <v>#N/A</v>
      </c>
      <c r="J629" s="1" t="e">
        <f t="shared" si="108"/>
        <v>#N/A</v>
      </c>
      <c r="L629" s="130" t="e">
        <f t="shared" si="109"/>
        <v>#N/A</v>
      </c>
      <c r="M629" s="1" t="e">
        <f t="shared" si="110"/>
        <v>#N/A</v>
      </c>
      <c r="N629" s="1" t="e">
        <f t="shared" si="111"/>
        <v>#N/A</v>
      </c>
      <c r="O629" s="1" t="e">
        <f t="shared" si="112"/>
        <v>#N/A</v>
      </c>
      <c r="P629" s="130" t="str">
        <f t="shared" si="113"/>
        <v/>
      </c>
      <c r="Q629" s="130" t="str">
        <f t="shared" si="114"/>
        <v/>
      </c>
    </row>
    <row r="630" spans="2:17">
      <c r="B630" s="24" t="str">
        <f>IF('Consolidação Preventiva'!D606="","",'Consolidação Preventiva'!D606)</f>
        <v/>
      </c>
      <c r="C630" s="24" t="str">
        <f>'Consolidação Preventiva'!E606</f>
        <v/>
      </c>
      <c r="D630" s="128" t="e">
        <f>IF(OR(B630="",C630="50F"),NA(),'Consolidação Preventiva'!N606)</f>
        <v>#N/A</v>
      </c>
      <c r="E630" s="4" t="str">
        <f>IF(B630="","",'Consolidação Preventiva'!F606)</f>
        <v/>
      </c>
      <c r="F630" s="4" t="str">
        <f>IF(B630="","",'Consolidação Preventiva'!H606)</f>
        <v/>
      </c>
      <c r="G630" s="4" t="str">
        <f>IF(B630="","",'Consolidação Preventiva'!Q606)</f>
        <v/>
      </c>
      <c r="H630" s="4" t="e">
        <f t="shared" si="106"/>
        <v>#N/A</v>
      </c>
      <c r="I630" s="1" t="e">
        <f t="shared" si="107"/>
        <v>#N/A</v>
      </c>
      <c r="J630" s="1" t="e">
        <f t="shared" si="108"/>
        <v>#N/A</v>
      </c>
      <c r="L630" s="130" t="e">
        <f t="shared" si="109"/>
        <v>#N/A</v>
      </c>
      <c r="M630" s="1" t="e">
        <f t="shared" si="110"/>
        <v>#N/A</v>
      </c>
      <c r="N630" s="1" t="e">
        <f t="shared" si="111"/>
        <v>#N/A</v>
      </c>
      <c r="O630" s="1" t="e">
        <f t="shared" si="112"/>
        <v>#N/A</v>
      </c>
      <c r="P630" s="130" t="str">
        <f t="shared" si="113"/>
        <v/>
      </c>
      <c r="Q630" s="130" t="str">
        <f t="shared" si="114"/>
        <v/>
      </c>
    </row>
    <row r="631" spans="2:17">
      <c r="B631" s="24" t="str">
        <f>IF('Consolidação Preventiva'!D607="","",'Consolidação Preventiva'!D607)</f>
        <v/>
      </c>
      <c r="C631" s="24" t="str">
        <f>'Consolidação Preventiva'!E607</f>
        <v/>
      </c>
      <c r="D631" s="128" t="e">
        <f>IF(OR(B631="",C631="50F"),NA(),'Consolidação Preventiva'!N607)</f>
        <v>#N/A</v>
      </c>
      <c r="E631" s="4" t="str">
        <f>IF(B631="","",'Consolidação Preventiva'!F607)</f>
        <v/>
      </c>
      <c r="F631" s="4" t="str">
        <f>IF(B631="","",'Consolidação Preventiva'!H607)</f>
        <v/>
      </c>
      <c r="G631" s="4" t="str">
        <f>IF(B631="","",'Consolidação Preventiva'!Q607)</f>
        <v/>
      </c>
      <c r="H631" s="4" t="e">
        <f t="shared" si="106"/>
        <v>#N/A</v>
      </c>
      <c r="I631" s="1" t="e">
        <f t="shared" si="107"/>
        <v>#N/A</v>
      </c>
      <c r="J631" s="1" t="e">
        <f t="shared" si="108"/>
        <v>#N/A</v>
      </c>
      <c r="L631" s="130" t="e">
        <f t="shared" si="109"/>
        <v>#N/A</v>
      </c>
      <c r="M631" s="1" t="e">
        <f t="shared" si="110"/>
        <v>#N/A</v>
      </c>
      <c r="N631" s="1" t="e">
        <f t="shared" si="111"/>
        <v>#N/A</v>
      </c>
      <c r="O631" s="1" t="e">
        <f t="shared" si="112"/>
        <v>#N/A</v>
      </c>
      <c r="P631" s="130" t="str">
        <f t="shared" si="113"/>
        <v/>
      </c>
      <c r="Q631" s="130" t="str">
        <f t="shared" si="114"/>
        <v/>
      </c>
    </row>
    <row r="632" spans="2:17">
      <c r="B632" s="24" t="str">
        <f>IF('Consolidação Preventiva'!D608="","",'Consolidação Preventiva'!D608)</f>
        <v/>
      </c>
      <c r="C632" s="24" t="str">
        <f>'Consolidação Preventiva'!E608</f>
        <v/>
      </c>
      <c r="D632" s="128" t="e">
        <f>IF(OR(B632="",C632="50F"),NA(),'Consolidação Preventiva'!N608)</f>
        <v>#N/A</v>
      </c>
      <c r="E632" s="4" t="str">
        <f>IF(B632="","",'Consolidação Preventiva'!F608)</f>
        <v/>
      </c>
      <c r="F632" s="4" t="str">
        <f>IF(B632="","",'Consolidação Preventiva'!H608)</f>
        <v/>
      </c>
      <c r="G632" s="4" t="str">
        <f>IF(B632="","",'Consolidação Preventiva'!Q608)</f>
        <v/>
      </c>
      <c r="H632" s="4" t="e">
        <f t="shared" si="106"/>
        <v>#N/A</v>
      </c>
      <c r="I632" s="1" t="e">
        <f t="shared" si="107"/>
        <v>#N/A</v>
      </c>
      <c r="J632" s="1" t="e">
        <f t="shared" si="108"/>
        <v>#N/A</v>
      </c>
      <c r="L632" s="130" t="e">
        <f t="shared" si="109"/>
        <v>#N/A</v>
      </c>
      <c r="M632" s="1" t="e">
        <f t="shared" si="110"/>
        <v>#N/A</v>
      </c>
      <c r="N632" s="1" t="e">
        <f t="shared" si="111"/>
        <v>#N/A</v>
      </c>
      <c r="O632" s="1" t="e">
        <f t="shared" si="112"/>
        <v>#N/A</v>
      </c>
      <c r="P632" s="130" t="str">
        <f t="shared" si="113"/>
        <v/>
      </c>
      <c r="Q632" s="130" t="str">
        <f t="shared" si="114"/>
        <v/>
      </c>
    </row>
    <row r="633" spans="2:17">
      <c r="B633" s="24" t="str">
        <f>IF('Consolidação Preventiva'!D609="","",'Consolidação Preventiva'!D609)</f>
        <v/>
      </c>
      <c r="C633" s="24" t="str">
        <f>'Consolidação Preventiva'!E609</f>
        <v/>
      </c>
      <c r="D633" s="128" t="e">
        <f>IF(OR(B633="",C633="50F"),NA(),'Consolidação Preventiva'!N609)</f>
        <v>#N/A</v>
      </c>
      <c r="E633" s="4" t="str">
        <f>IF(B633="","",'Consolidação Preventiva'!F609)</f>
        <v/>
      </c>
      <c r="F633" s="4" t="str">
        <f>IF(B633="","",'Consolidação Preventiva'!H609)</f>
        <v/>
      </c>
      <c r="G633" s="4" t="str">
        <f>IF(B633="","",'Consolidação Preventiva'!Q609)</f>
        <v/>
      </c>
      <c r="H633" s="4" t="e">
        <f t="shared" si="106"/>
        <v>#N/A</v>
      </c>
      <c r="I633" s="1" t="e">
        <f t="shared" si="107"/>
        <v>#N/A</v>
      </c>
      <c r="J633" s="1" t="e">
        <f t="shared" si="108"/>
        <v>#N/A</v>
      </c>
      <c r="L633" s="130" t="e">
        <f t="shared" si="109"/>
        <v>#N/A</v>
      </c>
      <c r="M633" s="1" t="e">
        <f t="shared" si="110"/>
        <v>#N/A</v>
      </c>
      <c r="N633" s="1" t="e">
        <f t="shared" si="111"/>
        <v>#N/A</v>
      </c>
      <c r="O633" s="1" t="e">
        <f t="shared" si="112"/>
        <v>#N/A</v>
      </c>
      <c r="P633" s="130" t="str">
        <f t="shared" si="113"/>
        <v/>
      </c>
      <c r="Q633" s="130" t="str">
        <f t="shared" si="114"/>
        <v/>
      </c>
    </row>
    <row r="634" spans="2:17">
      <c r="B634" s="24" t="str">
        <f>IF('Consolidação Preventiva'!D610="","",'Consolidação Preventiva'!D610)</f>
        <v/>
      </c>
      <c r="C634" s="24" t="str">
        <f>'Consolidação Preventiva'!E610</f>
        <v/>
      </c>
      <c r="D634" s="128" t="e">
        <f>IF(OR(B634="",C634="50F"),NA(),'Consolidação Preventiva'!N610)</f>
        <v>#N/A</v>
      </c>
      <c r="E634" s="4" t="str">
        <f>IF(B634="","",'Consolidação Preventiva'!F610)</f>
        <v/>
      </c>
      <c r="F634" s="4" t="str">
        <f>IF(B634="","",'Consolidação Preventiva'!H610)</f>
        <v/>
      </c>
      <c r="G634" s="4" t="str">
        <f>IF(B634="","",'Consolidação Preventiva'!Q610)</f>
        <v/>
      </c>
      <c r="H634" s="4" t="e">
        <f t="shared" si="106"/>
        <v>#N/A</v>
      </c>
      <c r="I634" s="1" t="e">
        <f t="shared" si="107"/>
        <v>#N/A</v>
      </c>
      <c r="J634" s="1" t="e">
        <f t="shared" si="108"/>
        <v>#N/A</v>
      </c>
      <c r="L634" s="130" t="e">
        <f t="shared" si="109"/>
        <v>#N/A</v>
      </c>
      <c r="M634" s="1" t="e">
        <f t="shared" si="110"/>
        <v>#N/A</v>
      </c>
      <c r="N634" s="1" t="e">
        <f t="shared" si="111"/>
        <v>#N/A</v>
      </c>
      <c r="O634" s="1" t="e">
        <f t="shared" si="112"/>
        <v>#N/A</v>
      </c>
      <c r="P634" s="130" t="str">
        <f t="shared" si="113"/>
        <v/>
      </c>
      <c r="Q634" s="130" t="str">
        <f t="shared" si="114"/>
        <v/>
      </c>
    </row>
    <row r="635" spans="2:17">
      <c r="B635" s="24" t="str">
        <f>IF('Consolidação Preventiva'!D611="","",'Consolidação Preventiva'!D611)</f>
        <v/>
      </c>
      <c r="C635" s="24" t="str">
        <f>'Consolidação Preventiva'!E611</f>
        <v/>
      </c>
      <c r="D635" s="128" t="e">
        <f>IF(OR(B635="",C635="50F"),NA(),'Consolidação Preventiva'!N611)</f>
        <v>#N/A</v>
      </c>
      <c r="E635" s="4" t="str">
        <f>IF(B635="","",'Consolidação Preventiva'!F611)</f>
        <v/>
      </c>
      <c r="F635" s="4" t="str">
        <f>IF(B635="","",'Consolidação Preventiva'!H611)</f>
        <v/>
      </c>
      <c r="G635" s="4" t="str">
        <f>IF(B635="","",'Consolidação Preventiva'!Q611)</f>
        <v/>
      </c>
      <c r="H635" s="4" t="e">
        <f t="shared" si="106"/>
        <v>#N/A</v>
      </c>
      <c r="I635" s="1" t="e">
        <f t="shared" si="107"/>
        <v>#N/A</v>
      </c>
      <c r="J635" s="1" t="e">
        <f t="shared" si="108"/>
        <v>#N/A</v>
      </c>
      <c r="L635" s="130" t="e">
        <f t="shared" si="109"/>
        <v>#N/A</v>
      </c>
      <c r="M635" s="1" t="e">
        <f t="shared" si="110"/>
        <v>#N/A</v>
      </c>
      <c r="N635" s="1" t="e">
        <f t="shared" si="111"/>
        <v>#N/A</v>
      </c>
      <c r="O635" s="1" t="e">
        <f t="shared" si="112"/>
        <v>#N/A</v>
      </c>
      <c r="P635" s="130" t="str">
        <f t="shared" si="113"/>
        <v/>
      </c>
      <c r="Q635" s="130" t="str">
        <f t="shared" si="114"/>
        <v/>
      </c>
    </row>
    <row r="636" spans="2:17">
      <c r="B636" s="24" t="str">
        <f>IF('Consolidação Preventiva'!D612="","",'Consolidação Preventiva'!D612)</f>
        <v/>
      </c>
      <c r="C636" s="24" t="str">
        <f>'Consolidação Preventiva'!E612</f>
        <v/>
      </c>
      <c r="D636" s="128" t="e">
        <f>IF(OR(B636="",C636="50F"),NA(),'Consolidação Preventiva'!N612)</f>
        <v>#N/A</v>
      </c>
      <c r="E636" s="4" t="str">
        <f>IF(B636="","",'Consolidação Preventiva'!F612)</f>
        <v/>
      </c>
      <c r="F636" s="4" t="str">
        <f>IF(B636="","",'Consolidação Preventiva'!H612)</f>
        <v/>
      </c>
      <c r="G636" s="4" t="str">
        <f>IF(B636="","",'Consolidação Preventiva'!Q612)</f>
        <v/>
      </c>
      <c r="H636" s="4" t="e">
        <f t="shared" si="106"/>
        <v>#N/A</v>
      </c>
      <c r="I636" s="1" t="e">
        <f t="shared" si="107"/>
        <v>#N/A</v>
      </c>
      <c r="J636" s="1" t="e">
        <f t="shared" si="108"/>
        <v>#N/A</v>
      </c>
      <c r="L636" s="130" t="e">
        <f t="shared" si="109"/>
        <v>#N/A</v>
      </c>
      <c r="M636" s="1" t="e">
        <f t="shared" si="110"/>
        <v>#N/A</v>
      </c>
      <c r="N636" s="1" t="e">
        <f t="shared" si="111"/>
        <v>#N/A</v>
      </c>
      <c r="O636" s="1" t="e">
        <f t="shared" si="112"/>
        <v>#N/A</v>
      </c>
      <c r="P636" s="130" t="str">
        <f t="shared" si="113"/>
        <v/>
      </c>
      <c r="Q636" s="130" t="str">
        <f t="shared" si="114"/>
        <v/>
      </c>
    </row>
    <row r="637" spans="2:17">
      <c r="B637" s="24" t="str">
        <f>IF('Consolidação Preventiva'!D613="","",'Consolidação Preventiva'!D613)</f>
        <v/>
      </c>
      <c r="C637" s="24" t="str">
        <f>'Consolidação Preventiva'!E613</f>
        <v/>
      </c>
      <c r="D637" s="128" t="e">
        <f>IF(OR(B637="",C637="50F"),NA(),'Consolidação Preventiva'!N613)</f>
        <v>#N/A</v>
      </c>
      <c r="E637" s="4" t="str">
        <f>IF(B637="","",'Consolidação Preventiva'!F613)</f>
        <v/>
      </c>
      <c r="F637" s="4" t="str">
        <f>IF(B637="","",'Consolidação Preventiva'!H613)</f>
        <v/>
      </c>
      <c r="G637" s="4" t="str">
        <f>IF(B637="","",'Consolidação Preventiva'!Q613)</f>
        <v/>
      </c>
      <c r="H637" s="4" t="e">
        <f t="shared" si="106"/>
        <v>#N/A</v>
      </c>
      <c r="I637" s="1" t="e">
        <f t="shared" si="107"/>
        <v>#N/A</v>
      </c>
      <c r="J637" s="1" t="e">
        <f t="shared" si="108"/>
        <v>#N/A</v>
      </c>
      <c r="L637" s="130" t="e">
        <f t="shared" si="109"/>
        <v>#N/A</v>
      </c>
      <c r="M637" s="1" t="e">
        <f t="shared" si="110"/>
        <v>#N/A</v>
      </c>
      <c r="N637" s="1" t="e">
        <f t="shared" si="111"/>
        <v>#N/A</v>
      </c>
      <c r="O637" s="1" t="e">
        <f t="shared" si="112"/>
        <v>#N/A</v>
      </c>
      <c r="P637" s="130" t="str">
        <f t="shared" si="113"/>
        <v/>
      </c>
      <c r="Q637" s="130" t="str">
        <f t="shared" si="114"/>
        <v/>
      </c>
    </row>
    <row r="638" spans="2:17">
      <c r="B638" s="24" t="str">
        <f>IF('Consolidação Preventiva'!D614="","",'Consolidação Preventiva'!D614)</f>
        <v/>
      </c>
      <c r="C638" s="24" t="str">
        <f>'Consolidação Preventiva'!E614</f>
        <v/>
      </c>
      <c r="D638" s="128" t="e">
        <f>IF(OR(B638="",C638="50F"),NA(),'Consolidação Preventiva'!N614)</f>
        <v>#N/A</v>
      </c>
      <c r="E638" s="4" t="str">
        <f>IF(B638="","",'Consolidação Preventiva'!F614)</f>
        <v/>
      </c>
      <c r="F638" s="4" t="str">
        <f>IF(B638="","",'Consolidação Preventiva'!H614)</f>
        <v/>
      </c>
      <c r="G638" s="4" t="str">
        <f>IF(B638="","",'Consolidação Preventiva'!Q614)</f>
        <v/>
      </c>
      <c r="H638" s="4" t="e">
        <f t="shared" si="106"/>
        <v>#N/A</v>
      </c>
      <c r="I638" s="1" t="e">
        <f t="shared" si="107"/>
        <v>#N/A</v>
      </c>
      <c r="J638" s="1" t="e">
        <f t="shared" si="108"/>
        <v>#N/A</v>
      </c>
      <c r="L638" s="130" t="e">
        <f t="shared" si="109"/>
        <v>#N/A</v>
      </c>
      <c r="M638" s="1" t="e">
        <f t="shared" si="110"/>
        <v>#N/A</v>
      </c>
      <c r="N638" s="1" t="e">
        <f t="shared" si="111"/>
        <v>#N/A</v>
      </c>
      <c r="O638" s="1" t="e">
        <f t="shared" si="112"/>
        <v>#N/A</v>
      </c>
      <c r="P638" s="130" t="str">
        <f t="shared" si="113"/>
        <v/>
      </c>
      <c r="Q638" s="130" t="str">
        <f t="shared" si="114"/>
        <v/>
      </c>
    </row>
    <row r="639" spans="2:17">
      <c r="B639" s="24" t="str">
        <f>IF('Consolidação Preventiva'!D615="","",'Consolidação Preventiva'!D615)</f>
        <v/>
      </c>
      <c r="C639" s="24" t="str">
        <f>'Consolidação Preventiva'!E615</f>
        <v/>
      </c>
      <c r="D639" s="128" t="e">
        <f>IF(OR(B639="",C639="50F"),NA(),'Consolidação Preventiva'!N615)</f>
        <v>#N/A</v>
      </c>
      <c r="E639" s="4" t="str">
        <f>IF(B639="","",'Consolidação Preventiva'!F615)</f>
        <v/>
      </c>
      <c r="F639" s="4" t="str">
        <f>IF(B639="","",'Consolidação Preventiva'!H615)</f>
        <v/>
      </c>
      <c r="G639" s="4" t="str">
        <f>IF(B639="","",'Consolidação Preventiva'!Q615)</f>
        <v/>
      </c>
      <c r="H639" s="4" t="e">
        <f t="shared" si="106"/>
        <v>#N/A</v>
      </c>
      <c r="I639" s="1" t="e">
        <f t="shared" si="107"/>
        <v>#N/A</v>
      </c>
      <c r="J639" s="1" t="e">
        <f t="shared" si="108"/>
        <v>#N/A</v>
      </c>
      <c r="L639" s="130" t="e">
        <f t="shared" si="109"/>
        <v>#N/A</v>
      </c>
      <c r="M639" s="1" t="e">
        <f t="shared" si="110"/>
        <v>#N/A</v>
      </c>
      <c r="N639" s="1" t="e">
        <f t="shared" si="111"/>
        <v>#N/A</v>
      </c>
      <c r="O639" s="1" t="e">
        <f t="shared" si="112"/>
        <v>#N/A</v>
      </c>
      <c r="P639" s="130" t="str">
        <f t="shared" si="113"/>
        <v/>
      </c>
      <c r="Q639" s="130" t="str">
        <f t="shared" si="114"/>
        <v/>
      </c>
    </row>
    <row r="640" spans="2:17">
      <c r="B640" s="24" t="str">
        <f>IF('Consolidação Preventiva'!D616="","",'Consolidação Preventiva'!D616)</f>
        <v/>
      </c>
      <c r="C640" s="24" t="str">
        <f>'Consolidação Preventiva'!E616</f>
        <v/>
      </c>
      <c r="D640" s="128" t="e">
        <f>IF(OR(B640="",C640="50F"),NA(),'Consolidação Preventiva'!N616)</f>
        <v>#N/A</v>
      </c>
      <c r="E640" s="4" t="str">
        <f>IF(B640="","",'Consolidação Preventiva'!F616)</f>
        <v/>
      </c>
      <c r="F640" s="4" t="str">
        <f>IF(B640="","",'Consolidação Preventiva'!H616)</f>
        <v/>
      </c>
      <c r="G640" s="4" t="str">
        <f>IF(B640="","",'Consolidação Preventiva'!Q616)</f>
        <v/>
      </c>
      <c r="H640" s="4" t="e">
        <f t="shared" si="106"/>
        <v>#N/A</v>
      </c>
      <c r="I640" s="1" t="e">
        <f t="shared" si="107"/>
        <v>#N/A</v>
      </c>
      <c r="J640" s="1" t="e">
        <f t="shared" si="108"/>
        <v>#N/A</v>
      </c>
      <c r="L640" s="130" t="e">
        <f t="shared" si="109"/>
        <v>#N/A</v>
      </c>
      <c r="M640" s="1" t="e">
        <f t="shared" si="110"/>
        <v>#N/A</v>
      </c>
      <c r="N640" s="1" t="e">
        <f t="shared" si="111"/>
        <v>#N/A</v>
      </c>
      <c r="O640" s="1" t="e">
        <f t="shared" si="112"/>
        <v>#N/A</v>
      </c>
      <c r="P640" s="130" t="str">
        <f t="shared" si="113"/>
        <v/>
      </c>
      <c r="Q640" s="130" t="str">
        <f t="shared" si="114"/>
        <v/>
      </c>
    </row>
    <row r="641" spans="2:17">
      <c r="B641" s="24" t="str">
        <f>IF('Consolidação Preventiva'!D617="","",'Consolidação Preventiva'!D617)</f>
        <v/>
      </c>
      <c r="C641" s="24" t="str">
        <f>'Consolidação Preventiva'!E617</f>
        <v/>
      </c>
      <c r="D641" s="128" t="e">
        <f>IF(OR(B641="",C641="50F"),NA(),'Consolidação Preventiva'!N617)</f>
        <v>#N/A</v>
      </c>
      <c r="E641" s="4" t="str">
        <f>IF(B641="","",'Consolidação Preventiva'!F617)</f>
        <v/>
      </c>
      <c r="F641" s="4" t="str">
        <f>IF(B641="","",'Consolidação Preventiva'!H617)</f>
        <v/>
      </c>
      <c r="G641" s="4" t="str">
        <f>IF(B641="","",'Consolidação Preventiva'!Q617)</f>
        <v/>
      </c>
      <c r="H641" s="4" t="e">
        <f t="shared" si="106"/>
        <v>#N/A</v>
      </c>
      <c r="I641" s="1" t="e">
        <f t="shared" si="107"/>
        <v>#N/A</v>
      </c>
      <c r="J641" s="1" t="e">
        <f t="shared" si="108"/>
        <v>#N/A</v>
      </c>
      <c r="L641" s="130" t="e">
        <f t="shared" si="109"/>
        <v>#N/A</v>
      </c>
      <c r="M641" s="1" t="e">
        <f t="shared" si="110"/>
        <v>#N/A</v>
      </c>
      <c r="N641" s="1" t="e">
        <f t="shared" si="111"/>
        <v>#N/A</v>
      </c>
      <c r="O641" s="1" t="e">
        <f t="shared" si="112"/>
        <v>#N/A</v>
      </c>
      <c r="P641" s="130" t="str">
        <f t="shared" si="113"/>
        <v/>
      </c>
      <c r="Q641" s="130" t="str">
        <f t="shared" si="114"/>
        <v/>
      </c>
    </row>
    <row r="642" spans="2:17">
      <c r="B642" s="24" t="str">
        <f>IF('Consolidação Preventiva'!D618="","",'Consolidação Preventiva'!D618)</f>
        <v/>
      </c>
      <c r="C642" s="24" t="str">
        <f>'Consolidação Preventiva'!E618</f>
        <v/>
      </c>
      <c r="D642" s="128" t="e">
        <f>IF(OR(B642="",C642="50F"),NA(),'Consolidação Preventiva'!N618)</f>
        <v>#N/A</v>
      </c>
      <c r="E642" s="4" t="str">
        <f>IF(B642="","",'Consolidação Preventiva'!F618)</f>
        <v/>
      </c>
      <c r="F642" s="4" t="str">
        <f>IF(B642="","",'Consolidação Preventiva'!H618)</f>
        <v/>
      </c>
      <c r="G642" s="4" t="str">
        <f>IF(B642="","",'Consolidação Preventiva'!Q618)</f>
        <v/>
      </c>
      <c r="H642" s="4" t="e">
        <f t="shared" si="106"/>
        <v>#N/A</v>
      </c>
      <c r="I642" s="1" t="e">
        <f t="shared" si="107"/>
        <v>#N/A</v>
      </c>
      <c r="J642" s="1" t="e">
        <f t="shared" si="108"/>
        <v>#N/A</v>
      </c>
      <c r="L642" s="130" t="e">
        <f t="shared" si="109"/>
        <v>#N/A</v>
      </c>
      <c r="M642" s="1" t="e">
        <f t="shared" si="110"/>
        <v>#N/A</v>
      </c>
      <c r="N642" s="1" t="e">
        <f t="shared" si="111"/>
        <v>#N/A</v>
      </c>
      <c r="O642" s="1" t="e">
        <f t="shared" si="112"/>
        <v>#N/A</v>
      </c>
      <c r="P642" s="130" t="str">
        <f t="shared" si="113"/>
        <v/>
      </c>
      <c r="Q642" s="130" t="str">
        <f t="shared" si="114"/>
        <v/>
      </c>
    </row>
    <row r="643" spans="2:17">
      <c r="B643" s="24" t="str">
        <f>IF('Consolidação Preventiva'!D619="","",'Consolidação Preventiva'!D619)</f>
        <v/>
      </c>
      <c r="C643" s="24" t="str">
        <f>'Consolidação Preventiva'!E619</f>
        <v/>
      </c>
      <c r="D643" s="128" t="e">
        <f>IF(OR(B643="",C643="50F"),NA(),'Consolidação Preventiva'!N619)</f>
        <v>#N/A</v>
      </c>
      <c r="E643" s="4" t="str">
        <f>IF(B643="","",'Consolidação Preventiva'!F619)</f>
        <v/>
      </c>
      <c r="F643" s="4" t="str">
        <f>IF(B643="","",'Consolidação Preventiva'!H619)</f>
        <v/>
      </c>
      <c r="G643" s="4" t="str">
        <f>IF(B643="","",'Consolidação Preventiva'!Q619)</f>
        <v/>
      </c>
      <c r="H643" s="4" t="e">
        <f t="shared" si="106"/>
        <v>#N/A</v>
      </c>
      <c r="I643" s="1" t="e">
        <f t="shared" si="107"/>
        <v>#N/A</v>
      </c>
      <c r="J643" s="1" t="e">
        <f t="shared" si="108"/>
        <v>#N/A</v>
      </c>
      <c r="L643" s="130" t="e">
        <f t="shared" si="109"/>
        <v>#N/A</v>
      </c>
      <c r="M643" s="1" t="e">
        <f t="shared" si="110"/>
        <v>#N/A</v>
      </c>
      <c r="N643" s="1" t="e">
        <f t="shared" si="111"/>
        <v>#N/A</v>
      </c>
      <c r="O643" s="1" t="e">
        <f t="shared" si="112"/>
        <v>#N/A</v>
      </c>
      <c r="P643" s="130" t="str">
        <f t="shared" si="113"/>
        <v/>
      </c>
      <c r="Q643" s="130" t="str">
        <f t="shared" si="114"/>
        <v/>
      </c>
    </row>
    <row r="644" spans="2:17">
      <c r="B644" s="24" t="str">
        <f>IF('Consolidação Preventiva'!D620="","",'Consolidação Preventiva'!D620)</f>
        <v/>
      </c>
      <c r="C644" s="24" t="str">
        <f>'Consolidação Preventiva'!E620</f>
        <v/>
      </c>
      <c r="D644" s="128" t="e">
        <f>IF(OR(B644="",C644="50F"),NA(),'Consolidação Preventiva'!N620)</f>
        <v>#N/A</v>
      </c>
      <c r="E644" s="4" t="str">
        <f>IF(B644="","",'Consolidação Preventiva'!F620)</f>
        <v/>
      </c>
      <c r="F644" s="4" t="str">
        <f>IF(B644="","",'Consolidação Preventiva'!H620)</f>
        <v/>
      </c>
      <c r="G644" s="4" t="str">
        <f>IF(B644="","",'Consolidação Preventiva'!Q620)</f>
        <v/>
      </c>
      <c r="H644" s="4" t="e">
        <f t="shared" si="106"/>
        <v>#N/A</v>
      </c>
      <c r="I644" s="1" t="e">
        <f t="shared" si="107"/>
        <v>#N/A</v>
      </c>
      <c r="J644" s="1" t="e">
        <f t="shared" si="108"/>
        <v>#N/A</v>
      </c>
      <c r="L644" s="130" t="e">
        <f t="shared" si="109"/>
        <v>#N/A</v>
      </c>
      <c r="M644" s="1" t="e">
        <f t="shared" si="110"/>
        <v>#N/A</v>
      </c>
      <c r="N644" s="1" t="e">
        <f t="shared" si="111"/>
        <v>#N/A</v>
      </c>
      <c r="O644" s="1" t="e">
        <f t="shared" si="112"/>
        <v>#N/A</v>
      </c>
      <c r="P644" s="130" t="str">
        <f t="shared" si="113"/>
        <v/>
      </c>
      <c r="Q644" s="130" t="str">
        <f t="shared" si="114"/>
        <v/>
      </c>
    </row>
    <row r="645" spans="2:17">
      <c r="B645" s="24" t="str">
        <f>IF('Consolidação Preventiva'!D621="","",'Consolidação Preventiva'!D621)</f>
        <v/>
      </c>
      <c r="C645" s="24" t="str">
        <f>'Consolidação Preventiva'!E621</f>
        <v/>
      </c>
      <c r="D645" s="128" t="e">
        <f>IF(OR(B645="",C645="50F"),NA(),'Consolidação Preventiva'!N621)</f>
        <v>#N/A</v>
      </c>
      <c r="E645" s="4" t="str">
        <f>IF(B645="","",'Consolidação Preventiva'!F621)</f>
        <v/>
      </c>
      <c r="F645" s="4" t="str">
        <f>IF(B645="","",'Consolidação Preventiva'!H621)</f>
        <v/>
      </c>
      <c r="G645" s="4" t="str">
        <f>IF(B645="","",'Consolidação Preventiva'!Q621)</f>
        <v/>
      </c>
      <c r="H645" s="4" t="e">
        <f t="shared" si="106"/>
        <v>#N/A</v>
      </c>
      <c r="I645" s="1" t="e">
        <f t="shared" si="107"/>
        <v>#N/A</v>
      </c>
      <c r="J645" s="1" t="e">
        <f t="shared" si="108"/>
        <v>#N/A</v>
      </c>
      <c r="L645" s="130" t="e">
        <f t="shared" si="109"/>
        <v>#N/A</v>
      </c>
      <c r="M645" s="1" t="e">
        <f t="shared" si="110"/>
        <v>#N/A</v>
      </c>
      <c r="N645" s="1" t="e">
        <f t="shared" si="111"/>
        <v>#N/A</v>
      </c>
      <c r="O645" s="1" t="e">
        <f t="shared" si="112"/>
        <v>#N/A</v>
      </c>
      <c r="P645" s="130" t="str">
        <f t="shared" si="113"/>
        <v/>
      </c>
      <c r="Q645" s="130" t="str">
        <f t="shared" si="114"/>
        <v/>
      </c>
    </row>
    <row r="646" spans="2:17">
      <c r="B646" s="24" t="str">
        <f>IF('Consolidação Preventiva'!D622="","",'Consolidação Preventiva'!D622)</f>
        <v/>
      </c>
      <c r="C646" s="24" t="str">
        <f>'Consolidação Preventiva'!E622</f>
        <v/>
      </c>
      <c r="D646" s="128" t="e">
        <f>IF(OR(B646="",C646="50F"),NA(),'Consolidação Preventiva'!N622)</f>
        <v>#N/A</v>
      </c>
      <c r="E646" s="4" t="str">
        <f>IF(B646="","",'Consolidação Preventiva'!F622)</f>
        <v/>
      </c>
      <c r="F646" s="4" t="str">
        <f>IF(B646="","",'Consolidação Preventiva'!H622)</f>
        <v/>
      </c>
      <c r="G646" s="4" t="str">
        <f>IF(B646="","",'Consolidação Preventiva'!Q622)</f>
        <v/>
      </c>
      <c r="H646" s="4" t="e">
        <f t="shared" si="106"/>
        <v>#N/A</v>
      </c>
      <c r="I646" s="1" t="e">
        <f t="shared" si="107"/>
        <v>#N/A</v>
      </c>
      <c r="J646" s="1" t="e">
        <f t="shared" si="108"/>
        <v>#N/A</v>
      </c>
      <c r="L646" s="130" t="e">
        <f t="shared" si="109"/>
        <v>#N/A</v>
      </c>
      <c r="M646" s="1" t="e">
        <f t="shared" si="110"/>
        <v>#N/A</v>
      </c>
      <c r="N646" s="1" t="e">
        <f t="shared" si="111"/>
        <v>#N/A</v>
      </c>
      <c r="O646" s="1" t="e">
        <f t="shared" si="112"/>
        <v>#N/A</v>
      </c>
      <c r="P646" s="130" t="str">
        <f t="shared" si="113"/>
        <v/>
      </c>
      <c r="Q646" s="130" t="str">
        <f t="shared" si="114"/>
        <v/>
      </c>
    </row>
    <row r="647" spans="2:17">
      <c r="B647" s="24" t="str">
        <f>IF('Consolidação Preventiva'!D623="","",'Consolidação Preventiva'!D623)</f>
        <v/>
      </c>
      <c r="C647" s="24" t="str">
        <f>'Consolidação Preventiva'!E623</f>
        <v/>
      </c>
      <c r="D647" s="128" t="e">
        <f>IF(OR(B647="",C647="50F"),NA(),'Consolidação Preventiva'!N623)</f>
        <v>#N/A</v>
      </c>
      <c r="E647" s="4" t="str">
        <f>IF(B647="","",'Consolidação Preventiva'!F623)</f>
        <v/>
      </c>
      <c r="F647" s="4" t="str">
        <f>IF(B647="","",'Consolidação Preventiva'!H623)</f>
        <v/>
      </c>
      <c r="G647" s="4" t="str">
        <f>IF(B647="","",'Consolidação Preventiva'!Q623)</f>
        <v/>
      </c>
      <c r="H647" s="4" t="e">
        <f t="shared" si="106"/>
        <v>#N/A</v>
      </c>
      <c r="I647" s="1" t="e">
        <f t="shared" si="107"/>
        <v>#N/A</v>
      </c>
      <c r="J647" s="1" t="e">
        <f t="shared" si="108"/>
        <v>#N/A</v>
      </c>
      <c r="L647" s="130" t="e">
        <f t="shared" si="109"/>
        <v>#N/A</v>
      </c>
      <c r="M647" s="1" t="e">
        <f t="shared" si="110"/>
        <v>#N/A</v>
      </c>
      <c r="N647" s="1" t="e">
        <f t="shared" si="111"/>
        <v>#N/A</v>
      </c>
      <c r="O647" s="1" t="e">
        <f t="shared" si="112"/>
        <v>#N/A</v>
      </c>
      <c r="P647" s="130" t="str">
        <f t="shared" si="113"/>
        <v/>
      </c>
      <c r="Q647" s="130" t="str">
        <f t="shared" si="114"/>
        <v/>
      </c>
    </row>
    <row r="648" spans="2:17">
      <c r="B648" s="24" t="str">
        <f>IF('Consolidação Preventiva'!D624="","",'Consolidação Preventiva'!D624)</f>
        <v/>
      </c>
      <c r="C648" s="24" t="str">
        <f>'Consolidação Preventiva'!E624</f>
        <v/>
      </c>
      <c r="D648" s="128" t="e">
        <f>IF(OR(B648="",C648="50F"),NA(),'Consolidação Preventiva'!N624)</f>
        <v>#N/A</v>
      </c>
      <c r="E648" s="4" t="str">
        <f>IF(B648="","",'Consolidação Preventiva'!F624)</f>
        <v/>
      </c>
      <c r="F648" s="4" t="str">
        <f>IF(B648="","",'Consolidação Preventiva'!H624)</f>
        <v/>
      </c>
      <c r="G648" s="4" t="str">
        <f>IF(B648="","",'Consolidação Preventiva'!Q624)</f>
        <v/>
      </c>
      <c r="H648" s="4" t="e">
        <f t="shared" si="106"/>
        <v>#N/A</v>
      </c>
      <c r="I648" s="1" t="e">
        <f t="shared" si="107"/>
        <v>#N/A</v>
      </c>
      <c r="J648" s="1" t="e">
        <f t="shared" si="108"/>
        <v>#N/A</v>
      </c>
      <c r="L648" s="130" t="e">
        <f t="shared" si="109"/>
        <v>#N/A</v>
      </c>
      <c r="M648" s="1" t="e">
        <f t="shared" si="110"/>
        <v>#N/A</v>
      </c>
      <c r="N648" s="1" t="e">
        <f t="shared" si="111"/>
        <v>#N/A</v>
      </c>
      <c r="O648" s="1" t="e">
        <f t="shared" si="112"/>
        <v>#N/A</v>
      </c>
      <c r="P648" s="130" t="str">
        <f t="shared" si="113"/>
        <v/>
      </c>
      <c r="Q648" s="130" t="str">
        <f t="shared" si="114"/>
        <v/>
      </c>
    </row>
    <row r="649" spans="2:17">
      <c r="B649" s="24" t="str">
        <f>IF('Consolidação Preventiva'!D625="","",'Consolidação Preventiva'!D625)</f>
        <v/>
      </c>
      <c r="C649" s="24" t="str">
        <f>'Consolidação Preventiva'!E625</f>
        <v/>
      </c>
      <c r="D649" s="128" t="e">
        <f>IF(OR(B649="",C649="50F"),NA(),'Consolidação Preventiva'!N625)</f>
        <v>#N/A</v>
      </c>
      <c r="E649" s="4" t="str">
        <f>IF(B649="","",'Consolidação Preventiva'!F625)</f>
        <v/>
      </c>
      <c r="F649" s="4" t="str">
        <f>IF(B649="","",'Consolidação Preventiva'!H625)</f>
        <v/>
      </c>
      <c r="G649" s="4" t="str">
        <f>IF(B649="","",'Consolidação Preventiva'!Q625)</f>
        <v/>
      </c>
      <c r="H649" s="4" t="e">
        <f t="shared" si="106"/>
        <v>#N/A</v>
      </c>
      <c r="I649" s="1" t="e">
        <f t="shared" si="107"/>
        <v>#N/A</v>
      </c>
      <c r="J649" s="1" t="e">
        <f t="shared" si="108"/>
        <v>#N/A</v>
      </c>
      <c r="L649" s="130" t="e">
        <f t="shared" si="109"/>
        <v>#N/A</v>
      </c>
      <c r="M649" s="1" t="e">
        <f t="shared" si="110"/>
        <v>#N/A</v>
      </c>
      <c r="N649" s="1" t="e">
        <f t="shared" si="111"/>
        <v>#N/A</v>
      </c>
      <c r="O649" s="1" t="e">
        <f t="shared" si="112"/>
        <v>#N/A</v>
      </c>
      <c r="P649" s="130" t="str">
        <f t="shared" si="113"/>
        <v/>
      </c>
      <c r="Q649" s="130" t="str">
        <f t="shared" si="114"/>
        <v/>
      </c>
    </row>
    <row r="650" spans="2:17">
      <c r="B650" s="24" t="str">
        <f>IF('Consolidação Preventiva'!D626="","",'Consolidação Preventiva'!D626)</f>
        <v/>
      </c>
      <c r="C650" s="24" t="str">
        <f>'Consolidação Preventiva'!E626</f>
        <v/>
      </c>
      <c r="D650" s="128" t="e">
        <f>IF(OR(B650="",C650="50F"),NA(),'Consolidação Preventiva'!N626)</f>
        <v>#N/A</v>
      </c>
      <c r="E650" s="4" t="str">
        <f>IF(B650="","",'Consolidação Preventiva'!F626)</f>
        <v/>
      </c>
      <c r="F650" s="4" t="str">
        <f>IF(B650="","",'Consolidação Preventiva'!H626)</f>
        <v/>
      </c>
      <c r="G650" s="4" t="str">
        <f>IF(B650="","",'Consolidação Preventiva'!Q626)</f>
        <v/>
      </c>
      <c r="H650" s="4" t="e">
        <f t="shared" si="106"/>
        <v>#N/A</v>
      </c>
      <c r="I650" s="1" t="e">
        <f t="shared" si="107"/>
        <v>#N/A</v>
      </c>
      <c r="J650" s="1" t="e">
        <f t="shared" si="108"/>
        <v>#N/A</v>
      </c>
      <c r="L650" s="130" t="e">
        <f t="shared" si="109"/>
        <v>#N/A</v>
      </c>
      <c r="M650" s="1" t="e">
        <f t="shared" si="110"/>
        <v>#N/A</v>
      </c>
      <c r="N650" s="1" t="e">
        <f t="shared" si="111"/>
        <v>#N/A</v>
      </c>
      <c r="O650" s="1" t="e">
        <f t="shared" si="112"/>
        <v>#N/A</v>
      </c>
      <c r="P650" s="130" t="str">
        <f t="shared" si="113"/>
        <v/>
      </c>
      <c r="Q650" s="130" t="str">
        <f t="shared" si="114"/>
        <v/>
      </c>
    </row>
    <row r="651" spans="2:17">
      <c r="B651" s="24" t="str">
        <f>IF('Consolidação Preventiva'!D627="","",'Consolidação Preventiva'!D627)</f>
        <v/>
      </c>
      <c r="C651" s="24" t="str">
        <f>'Consolidação Preventiva'!E627</f>
        <v/>
      </c>
      <c r="D651" s="128" t="e">
        <f>IF(OR(B651="",C651="50F"),NA(),'Consolidação Preventiva'!N627)</f>
        <v>#N/A</v>
      </c>
      <c r="E651" s="4" t="str">
        <f>IF(B651="","",'Consolidação Preventiva'!F627)</f>
        <v/>
      </c>
      <c r="F651" s="4" t="str">
        <f>IF(B651="","",'Consolidação Preventiva'!H627)</f>
        <v/>
      </c>
      <c r="G651" s="4" t="str">
        <f>IF(B651="","",'Consolidação Preventiva'!Q627)</f>
        <v/>
      </c>
      <c r="H651" s="4" t="e">
        <f t="shared" si="106"/>
        <v>#N/A</v>
      </c>
      <c r="I651" s="1" t="e">
        <f t="shared" si="107"/>
        <v>#N/A</v>
      </c>
      <c r="J651" s="1" t="e">
        <f t="shared" si="108"/>
        <v>#N/A</v>
      </c>
      <c r="L651" s="130" t="e">
        <f t="shared" si="109"/>
        <v>#N/A</v>
      </c>
      <c r="M651" s="1" t="e">
        <f t="shared" si="110"/>
        <v>#N/A</v>
      </c>
      <c r="N651" s="1" t="e">
        <f t="shared" si="111"/>
        <v>#N/A</v>
      </c>
      <c r="O651" s="1" t="e">
        <f t="shared" si="112"/>
        <v>#N/A</v>
      </c>
      <c r="P651" s="130" t="str">
        <f t="shared" si="113"/>
        <v/>
      </c>
      <c r="Q651" s="130" t="str">
        <f t="shared" si="114"/>
        <v/>
      </c>
    </row>
    <row r="652" spans="2:17">
      <c r="B652" s="24" t="str">
        <f>IF('Consolidação Preventiva'!D628="","",'Consolidação Preventiva'!D628)</f>
        <v/>
      </c>
      <c r="C652" s="24" t="str">
        <f>'Consolidação Preventiva'!E628</f>
        <v/>
      </c>
      <c r="D652" s="128" t="e">
        <f>IF(OR(B652="",C652="50F"),NA(),'Consolidação Preventiva'!N628)</f>
        <v>#N/A</v>
      </c>
      <c r="E652" s="4" t="str">
        <f>IF(B652="","",'Consolidação Preventiva'!F628)</f>
        <v/>
      </c>
      <c r="F652" s="4" t="str">
        <f>IF(B652="","",'Consolidação Preventiva'!H628)</f>
        <v/>
      </c>
      <c r="G652" s="4" t="str">
        <f>IF(B652="","",'Consolidação Preventiva'!Q628)</f>
        <v/>
      </c>
      <c r="H652" s="4" t="e">
        <f t="shared" si="106"/>
        <v>#N/A</v>
      </c>
      <c r="I652" s="1" t="e">
        <f t="shared" si="107"/>
        <v>#N/A</v>
      </c>
      <c r="J652" s="1" t="e">
        <f t="shared" si="108"/>
        <v>#N/A</v>
      </c>
      <c r="L652" s="130" t="e">
        <f t="shared" si="109"/>
        <v>#N/A</v>
      </c>
      <c r="M652" s="1" t="e">
        <f t="shared" si="110"/>
        <v>#N/A</v>
      </c>
      <c r="N652" s="1" t="e">
        <f t="shared" si="111"/>
        <v>#N/A</v>
      </c>
      <c r="O652" s="1" t="e">
        <f t="shared" si="112"/>
        <v>#N/A</v>
      </c>
      <c r="P652" s="130" t="str">
        <f t="shared" si="113"/>
        <v/>
      </c>
      <c r="Q652" s="130" t="str">
        <f t="shared" si="114"/>
        <v/>
      </c>
    </row>
    <row r="653" spans="2:17">
      <c r="B653" s="24" t="str">
        <f>IF('Consolidação Preventiva'!D629="","",'Consolidação Preventiva'!D629)</f>
        <v/>
      </c>
      <c r="C653" s="24" t="str">
        <f>'Consolidação Preventiva'!E629</f>
        <v/>
      </c>
      <c r="D653" s="128" t="e">
        <f>IF(OR(B653="",C653="50F"),NA(),'Consolidação Preventiva'!N629)</f>
        <v>#N/A</v>
      </c>
      <c r="E653" s="4" t="str">
        <f>IF(B653="","",'Consolidação Preventiva'!F629)</f>
        <v/>
      </c>
      <c r="F653" s="4" t="str">
        <f>IF(B653="","",'Consolidação Preventiva'!H629)</f>
        <v/>
      </c>
      <c r="G653" s="4" t="str">
        <f>IF(B653="","",'Consolidação Preventiva'!Q629)</f>
        <v/>
      </c>
      <c r="H653" s="4" t="e">
        <f t="shared" si="106"/>
        <v>#N/A</v>
      </c>
      <c r="I653" s="1" t="e">
        <f t="shared" si="107"/>
        <v>#N/A</v>
      </c>
      <c r="J653" s="1" t="e">
        <f t="shared" si="108"/>
        <v>#N/A</v>
      </c>
      <c r="L653" s="130" t="e">
        <f t="shared" si="109"/>
        <v>#N/A</v>
      </c>
      <c r="M653" s="1" t="e">
        <f t="shared" si="110"/>
        <v>#N/A</v>
      </c>
      <c r="N653" s="1" t="e">
        <f t="shared" si="111"/>
        <v>#N/A</v>
      </c>
      <c r="O653" s="1" t="e">
        <f t="shared" si="112"/>
        <v>#N/A</v>
      </c>
      <c r="P653" s="130" t="str">
        <f t="shared" si="113"/>
        <v/>
      </c>
      <c r="Q653" s="130" t="str">
        <f t="shared" si="114"/>
        <v/>
      </c>
    </row>
    <row r="654" spans="2:17">
      <c r="B654" s="24" t="str">
        <f>IF('Consolidação Preventiva'!D630="","",'Consolidação Preventiva'!D630)</f>
        <v/>
      </c>
      <c r="C654" s="24" t="str">
        <f>'Consolidação Preventiva'!E630</f>
        <v/>
      </c>
      <c r="D654" s="128" t="e">
        <f>IF(OR(B654="",C654="50F"),NA(),'Consolidação Preventiva'!N630)</f>
        <v>#N/A</v>
      </c>
      <c r="E654" s="4" t="str">
        <f>IF(B654="","",'Consolidação Preventiva'!F630)</f>
        <v/>
      </c>
      <c r="F654" s="4" t="str">
        <f>IF(B654="","",'Consolidação Preventiva'!H630)</f>
        <v/>
      </c>
      <c r="G654" s="4" t="str">
        <f>IF(B654="","",'Consolidação Preventiva'!Q630)</f>
        <v/>
      </c>
      <c r="H654" s="4" t="e">
        <f t="shared" ref="H654:H717" si="115">IF(OR(B654="",C654="50F"),NA(),G654-E654)</f>
        <v>#N/A</v>
      </c>
      <c r="I654" s="1" t="e">
        <f t="shared" ref="I654:I717" si="116">IF(OR(B654="",C654="50F"),NA(),225)</f>
        <v>#N/A</v>
      </c>
      <c r="J654" s="1" t="e">
        <f t="shared" ref="J654:J717" si="117">IF(OR(B654="",C654="50F"),NA(),275)</f>
        <v>#N/A</v>
      </c>
      <c r="L654" s="130" t="e">
        <f t="shared" ref="L654:L717" si="118">IF(AND(D654&gt;=$C$9,D654&lt;=$C$10),D654,NA())</f>
        <v>#N/A</v>
      </c>
      <c r="M654" s="1" t="e">
        <f t="shared" ref="M654:M717" si="119">IF(ISERR(L654),NA(),H654)</f>
        <v>#N/A</v>
      </c>
      <c r="N654" s="1" t="e">
        <f t="shared" ref="N654:N717" si="120">IF(ISERR(L654),NA(),I654)</f>
        <v>#N/A</v>
      </c>
      <c r="O654" s="1" t="e">
        <f t="shared" ref="O654:O717" si="121">IF(ISERR(L654),NA(),J654)</f>
        <v>#N/A</v>
      </c>
      <c r="P654" s="130" t="str">
        <f t="shared" ref="P654:P717" si="122">IF(ISERROR(L654),"",DATE(YEAR(L654),MONTH(L654),1))</f>
        <v/>
      </c>
      <c r="Q654" s="130" t="str">
        <f t="shared" ref="Q654:Q717" si="123">IF(P654="","",IF(AND(M654&gt;=N654,M654&lt;=O654),"OK","NOK"))</f>
        <v/>
      </c>
    </row>
    <row r="655" spans="2:17">
      <c r="B655" s="24" t="str">
        <f>IF('Consolidação Preventiva'!D631="","",'Consolidação Preventiva'!D631)</f>
        <v/>
      </c>
      <c r="C655" s="24" t="str">
        <f>'Consolidação Preventiva'!E631</f>
        <v/>
      </c>
      <c r="D655" s="128" t="e">
        <f>IF(OR(B655="",C655="50F"),NA(),'Consolidação Preventiva'!N631)</f>
        <v>#N/A</v>
      </c>
      <c r="E655" s="4" t="str">
        <f>IF(B655="","",'Consolidação Preventiva'!F631)</f>
        <v/>
      </c>
      <c r="F655" s="4" t="str">
        <f>IF(B655="","",'Consolidação Preventiva'!H631)</f>
        <v/>
      </c>
      <c r="G655" s="4" t="str">
        <f>IF(B655="","",'Consolidação Preventiva'!Q631)</f>
        <v/>
      </c>
      <c r="H655" s="4" t="e">
        <f t="shared" si="115"/>
        <v>#N/A</v>
      </c>
      <c r="I655" s="1" t="e">
        <f t="shared" si="116"/>
        <v>#N/A</v>
      </c>
      <c r="J655" s="1" t="e">
        <f t="shared" si="117"/>
        <v>#N/A</v>
      </c>
      <c r="L655" s="130" t="e">
        <f t="shared" si="118"/>
        <v>#N/A</v>
      </c>
      <c r="M655" s="1" t="e">
        <f t="shared" si="119"/>
        <v>#N/A</v>
      </c>
      <c r="N655" s="1" t="e">
        <f t="shared" si="120"/>
        <v>#N/A</v>
      </c>
      <c r="O655" s="1" t="e">
        <f t="shared" si="121"/>
        <v>#N/A</v>
      </c>
      <c r="P655" s="130" t="str">
        <f t="shared" si="122"/>
        <v/>
      </c>
      <c r="Q655" s="130" t="str">
        <f t="shared" si="123"/>
        <v/>
      </c>
    </row>
    <row r="656" spans="2:17">
      <c r="B656" s="24" t="str">
        <f>IF('Consolidação Preventiva'!D632="","",'Consolidação Preventiva'!D632)</f>
        <v/>
      </c>
      <c r="C656" s="24" t="str">
        <f>'Consolidação Preventiva'!E632</f>
        <v/>
      </c>
      <c r="D656" s="128" t="e">
        <f>IF(OR(B656="",C656="50F"),NA(),'Consolidação Preventiva'!N632)</f>
        <v>#N/A</v>
      </c>
      <c r="E656" s="4" t="str">
        <f>IF(B656="","",'Consolidação Preventiva'!F632)</f>
        <v/>
      </c>
      <c r="F656" s="4" t="str">
        <f>IF(B656="","",'Consolidação Preventiva'!H632)</f>
        <v/>
      </c>
      <c r="G656" s="4" t="str">
        <f>IF(B656="","",'Consolidação Preventiva'!Q632)</f>
        <v/>
      </c>
      <c r="H656" s="4" t="e">
        <f t="shared" si="115"/>
        <v>#N/A</v>
      </c>
      <c r="I656" s="1" t="e">
        <f t="shared" si="116"/>
        <v>#N/A</v>
      </c>
      <c r="J656" s="1" t="e">
        <f t="shared" si="117"/>
        <v>#N/A</v>
      </c>
      <c r="L656" s="130" t="e">
        <f t="shared" si="118"/>
        <v>#N/A</v>
      </c>
      <c r="M656" s="1" t="e">
        <f t="shared" si="119"/>
        <v>#N/A</v>
      </c>
      <c r="N656" s="1" t="e">
        <f t="shared" si="120"/>
        <v>#N/A</v>
      </c>
      <c r="O656" s="1" t="e">
        <f t="shared" si="121"/>
        <v>#N/A</v>
      </c>
      <c r="P656" s="130" t="str">
        <f t="shared" si="122"/>
        <v/>
      </c>
      <c r="Q656" s="130" t="str">
        <f t="shared" si="123"/>
        <v/>
      </c>
    </row>
    <row r="657" spans="2:17">
      <c r="B657" s="24" t="str">
        <f>IF('Consolidação Preventiva'!D633="","",'Consolidação Preventiva'!D633)</f>
        <v/>
      </c>
      <c r="C657" s="24" t="str">
        <f>'Consolidação Preventiva'!E633</f>
        <v/>
      </c>
      <c r="D657" s="128" t="e">
        <f>IF(OR(B657="",C657="50F"),NA(),'Consolidação Preventiva'!N633)</f>
        <v>#N/A</v>
      </c>
      <c r="E657" s="4" t="str">
        <f>IF(B657="","",'Consolidação Preventiva'!F633)</f>
        <v/>
      </c>
      <c r="F657" s="4" t="str">
        <f>IF(B657="","",'Consolidação Preventiva'!H633)</f>
        <v/>
      </c>
      <c r="G657" s="4" t="str">
        <f>IF(B657="","",'Consolidação Preventiva'!Q633)</f>
        <v/>
      </c>
      <c r="H657" s="4" t="e">
        <f t="shared" si="115"/>
        <v>#N/A</v>
      </c>
      <c r="I657" s="1" t="e">
        <f t="shared" si="116"/>
        <v>#N/A</v>
      </c>
      <c r="J657" s="1" t="e">
        <f t="shared" si="117"/>
        <v>#N/A</v>
      </c>
      <c r="L657" s="130" t="e">
        <f t="shared" si="118"/>
        <v>#N/A</v>
      </c>
      <c r="M657" s="1" t="e">
        <f t="shared" si="119"/>
        <v>#N/A</v>
      </c>
      <c r="N657" s="1" t="e">
        <f t="shared" si="120"/>
        <v>#N/A</v>
      </c>
      <c r="O657" s="1" t="e">
        <f t="shared" si="121"/>
        <v>#N/A</v>
      </c>
      <c r="P657" s="130" t="str">
        <f t="shared" si="122"/>
        <v/>
      </c>
      <c r="Q657" s="130" t="str">
        <f t="shared" si="123"/>
        <v/>
      </c>
    </row>
    <row r="658" spans="2:17">
      <c r="B658" s="24" t="str">
        <f>IF('Consolidação Preventiva'!D634="","",'Consolidação Preventiva'!D634)</f>
        <v/>
      </c>
      <c r="C658" s="24" t="str">
        <f>'Consolidação Preventiva'!E634</f>
        <v/>
      </c>
      <c r="D658" s="128" t="e">
        <f>IF(OR(B658="",C658="50F"),NA(),'Consolidação Preventiva'!N634)</f>
        <v>#N/A</v>
      </c>
      <c r="E658" s="4" t="str">
        <f>IF(B658="","",'Consolidação Preventiva'!F634)</f>
        <v/>
      </c>
      <c r="F658" s="4" t="str">
        <f>IF(B658="","",'Consolidação Preventiva'!H634)</f>
        <v/>
      </c>
      <c r="G658" s="4" t="str">
        <f>IF(B658="","",'Consolidação Preventiva'!Q634)</f>
        <v/>
      </c>
      <c r="H658" s="4" t="e">
        <f t="shared" si="115"/>
        <v>#N/A</v>
      </c>
      <c r="I658" s="1" t="e">
        <f t="shared" si="116"/>
        <v>#N/A</v>
      </c>
      <c r="J658" s="1" t="e">
        <f t="shared" si="117"/>
        <v>#N/A</v>
      </c>
      <c r="L658" s="130" t="e">
        <f t="shared" si="118"/>
        <v>#N/A</v>
      </c>
      <c r="M658" s="1" t="e">
        <f t="shared" si="119"/>
        <v>#N/A</v>
      </c>
      <c r="N658" s="1" t="e">
        <f t="shared" si="120"/>
        <v>#N/A</v>
      </c>
      <c r="O658" s="1" t="e">
        <f t="shared" si="121"/>
        <v>#N/A</v>
      </c>
      <c r="P658" s="130" t="str">
        <f t="shared" si="122"/>
        <v/>
      </c>
      <c r="Q658" s="130" t="str">
        <f t="shared" si="123"/>
        <v/>
      </c>
    </row>
    <row r="659" spans="2:17">
      <c r="B659" s="24" t="str">
        <f>IF('Consolidação Preventiva'!D635="","",'Consolidação Preventiva'!D635)</f>
        <v/>
      </c>
      <c r="C659" s="24" t="str">
        <f>'Consolidação Preventiva'!E635</f>
        <v/>
      </c>
      <c r="D659" s="128" t="e">
        <f>IF(OR(B659="",C659="50F"),NA(),'Consolidação Preventiva'!N635)</f>
        <v>#N/A</v>
      </c>
      <c r="E659" s="4" t="str">
        <f>IF(B659="","",'Consolidação Preventiva'!F635)</f>
        <v/>
      </c>
      <c r="F659" s="4" t="str">
        <f>IF(B659="","",'Consolidação Preventiva'!H635)</f>
        <v/>
      </c>
      <c r="G659" s="4" t="str">
        <f>IF(B659="","",'Consolidação Preventiva'!Q635)</f>
        <v/>
      </c>
      <c r="H659" s="4" t="e">
        <f t="shared" si="115"/>
        <v>#N/A</v>
      </c>
      <c r="I659" s="1" t="e">
        <f t="shared" si="116"/>
        <v>#N/A</v>
      </c>
      <c r="J659" s="1" t="e">
        <f t="shared" si="117"/>
        <v>#N/A</v>
      </c>
      <c r="L659" s="130" t="e">
        <f t="shared" si="118"/>
        <v>#N/A</v>
      </c>
      <c r="M659" s="1" t="e">
        <f t="shared" si="119"/>
        <v>#N/A</v>
      </c>
      <c r="N659" s="1" t="e">
        <f t="shared" si="120"/>
        <v>#N/A</v>
      </c>
      <c r="O659" s="1" t="e">
        <f t="shared" si="121"/>
        <v>#N/A</v>
      </c>
      <c r="P659" s="130" t="str">
        <f t="shared" si="122"/>
        <v/>
      </c>
      <c r="Q659" s="130" t="str">
        <f t="shared" si="123"/>
        <v/>
      </c>
    </row>
    <row r="660" spans="2:17">
      <c r="B660" s="24" t="str">
        <f>IF('Consolidação Preventiva'!D636="","",'Consolidação Preventiva'!D636)</f>
        <v/>
      </c>
      <c r="C660" s="24" t="str">
        <f>'Consolidação Preventiva'!E636</f>
        <v/>
      </c>
      <c r="D660" s="128" t="e">
        <f>IF(OR(B660="",C660="50F"),NA(),'Consolidação Preventiva'!N636)</f>
        <v>#N/A</v>
      </c>
      <c r="E660" s="4" t="str">
        <f>IF(B660="","",'Consolidação Preventiva'!F636)</f>
        <v/>
      </c>
      <c r="F660" s="4" t="str">
        <f>IF(B660="","",'Consolidação Preventiva'!H636)</f>
        <v/>
      </c>
      <c r="G660" s="4" t="str">
        <f>IF(B660="","",'Consolidação Preventiva'!Q636)</f>
        <v/>
      </c>
      <c r="H660" s="4" t="e">
        <f t="shared" si="115"/>
        <v>#N/A</v>
      </c>
      <c r="I660" s="1" t="e">
        <f t="shared" si="116"/>
        <v>#N/A</v>
      </c>
      <c r="J660" s="1" t="e">
        <f t="shared" si="117"/>
        <v>#N/A</v>
      </c>
      <c r="L660" s="130" t="e">
        <f t="shared" si="118"/>
        <v>#N/A</v>
      </c>
      <c r="M660" s="1" t="e">
        <f t="shared" si="119"/>
        <v>#N/A</v>
      </c>
      <c r="N660" s="1" t="e">
        <f t="shared" si="120"/>
        <v>#N/A</v>
      </c>
      <c r="O660" s="1" t="e">
        <f t="shared" si="121"/>
        <v>#N/A</v>
      </c>
      <c r="P660" s="130" t="str">
        <f t="shared" si="122"/>
        <v/>
      </c>
      <c r="Q660" s="130" t="str">
        <f t="shared" si="123"/>
        <v/>
      </c>
    </row>
    <row r="661" spans="2:17">
      <c r="B661" s="24" t="str">
        <f>IF('Consolidação Preventiva'!D637="","",'Consolidação Preventiva'!D637)</f>
        <v/>
      </c>
      <c r="C661" s="24" t="str">
        <f>'Consolidação Preventiva'!E637</f>
        <v/>
      </c>
      <c r="D661" s="128" t="e">
        <f>IF(OR(B661="",C661="50F"),NA(),'Consolidação Preventiva'!N637)</f>
        <v>#N/A</v>
      </c>
      <c r="E661" s="4" t="str">
        <f>IF(B661="","",'Consolidação Preventiva'!F637)</f>
        <v/>
      </c>
      <c r="F661" s="4" t="str">
        <f>IF(B661="","",'Consolidação Preventiva'!H637)</f>
        <v/>
      </c>
      <c r="G661" s="4" t="str">
        <f>IF(B661="","",'Consolidação Preventiva'!Q637)</f>
        <v/>
      </c>
      <c r="H661" s="4" t="e">
        <f t="shared" si="115"/>
        <v>#N/A</v>
      </c>
      <c r="I661" s="1" t="e">
        <f t="shared" si="116"/>
        <v>#N/A</v>
      </c>
      <c r="J661" s="1" t="e">
        <f t="shared" si="117"/>
        <v>#N/A</v>
      </c>
      <c r="L661" s="130" t="e">
        <f t="shared" si="118"/>
        <v>#N/A</v>
      </c>
      <c r="M661" s="1" t="e">
        <f t="shared" si="119"/>
        <v>#N/A</v>
      </c>
      <c r="N661" s="1" t="e">
        <f t="shared" si="120"/>
        <v>#N/A</v>
      </c>
      <c r="O661" s="1" t="e">
        <f t="shared" si="121"/>
        <v>#N/A</v>
      </c>
      <c r="P661" s="130" t="str">
        <f t="shared" si="122"/>
        <v/>
      </c>
      <c r="Q661" s="130" t="str">
        <f t="shared" si="123"/>
        <v/>
      </c>
    </row>
    <row r="662" spans="2:17">
      <c r="B662" s="24" t="str">
        <f>IF('Consolidação Preventiva'!D638="","",'Consolidação Preventiva'!D638)</f>
        <v/>
      </c>
      <c r="C662" s="24" t="str">
        <f>'Consolidação Preventiva'!E638</f>
        <v/>
      </c>
      <c r="D662" s="128" t="e">
        <f>IF(OR(B662="",C662="50F"),NA(),'Consolidação Preventiva'!N638)</f>
        <v>#N/A</v>
      </c>
      <c r="E662" s="4" t="str">
        <f>IF(B662="","",'Consolidação Preventiva'!F638)</f>
        <v/>
      </c>
      <c r="F662" s="4" t="str">
        <f>IF(B662="","",'Consolidação Preventiva'!H638)</f>
        <v/>
      </c>
      <c r="G662" s="4" t="str">
        <f>IF(B662="","",'Consolidação Preventiva'!Q638)</f>
        <v/>
      </c>
      <c r="H662" s="4" t="e">
        <f t="shared" si="115"/>
        <v>#N/A</v>
      </c>
      <c r="I662" s="1" t="e">
        <f t="shared" si="116"/>
        <v>#N/A</v>
      </c>
      <c r="J662" s="1" t="e">
        <f t="shared" si="117"/>
        <v>#N/A</v>
      </c>
      <c r="L662" s="130" t="e">
        <f t="shared" si="118"/>
        <v>#N/A</v>
      </c>
      <c r="M662" s="1" t="e">
        <f t="shared" si="119"/>
        <v>#N/A</v>
      </c>
      <c r="N662" s="1" t="e">
        <f t="shared" si="120"/>
        <v>#N/A</v>
      </c>
      <c r="O662" s="1" t="e">
        <f t="shared" si="121"/>
        <v>#N/A</v>
      </c>
      <c r="P662" s="130" t="str">
        <f t="shared" si="122"/>
        <v/>
      </c>
      <c r="Q662" s="130" t="str">
        <f t="shared" si="123"/>
        <v/>
      </c>
    </row>
    <row r="663" spans="2:17">
      <c r="B663" s="24" t="str">
        <f>IF('Consolidação Preventiva'!D639="","",'Consolidação Preventiva'!D639)</f>
        <v/>
      </c>
      <c r="C663" s="24" t="str">
        <f>'Consolidação Preventiva'!E639</f>
        <v/>
      </c>
      <c r="D663" s="128" t="e">
        <f>IF(OR(B663="",C663="50F"),NA(),'Consolidação Preventiva'!N639)</f>
        <v>#N/A</v>
      </c>
      <c r="E663" s="4" t="str">
        <f>IF(B663="","",'Consolidação Preventiva'!F639)</f>
        <v/>
      </c>
      <c r="F663" s="4" t="str">
        <f>IF(B663="","",'Consolidação Preventiva'!H639)</f>
        <v/>
      </c>
      <c r="G663" s="4" t="str">
        <f>IF(B663="","",'Consolidação Preventiva'!Q639)</f>
        <v/>
      </c>
      <c r="H663" s="4" t="e">
        <f t="shared" si="115"/>
        <v>#N/A</v>
      </c>
      <c r="I663" s="1" t="e">
        <f t="shared" si="116"/>
        <v>#N/A</v>
      </c>
      <c r="J663" s="1" t="e">
        <f t="shared" si="117"/>
        <v>#N/A</v>
      </c>
      <c r="L663" s="130" t="e">
        <f t="shared" si="118"/>
        <v>#N/A</v>
      </c>
      <c r="M663" s="1" t="e">
        <f t="shared" si="119"/>
        <v>#N/A</v>
      </c>
      <c r="N663" s="1" t="e">
        <f t="shared" si="120"/>
        <v>#N/A</v>
      </c>
      <c r="O663" s="1" t="e">
        <f t="shared" si="121"/>
        <v>#N/A</v>
      </c>
      <c r="P663" s="130" t="str">
        <f t="shared" si="122"/>
        <v/>
      </c>
      <c r="Q663" s="130" t="str">
        <f t="shared" si="123"/>
        <v/>
      </c>
    </row>
    <row r="664" spans="2:17">
      <c r="B664" s="24" t="str">
        <f>IF('Consolidação Preventiva'!D640="","",'Consolidação Preventiva'!D640)</f>
        <v/>
      </c>
      <c r="C664" s="24" t="str">
        <f>'Consolidação Preventiva'!E640</f>
        <v/>
      </c>
      <c r="D664" s="128" t="e">
        <f>IF(OR(B664="",C664="50F"),NA(),'Consolidação Preventiva'!N640)</f>
        <v>#N/A</v>
      </c>
      <c r="E664" s="4" t="str">
        <f>IF(B664="","",'Consolidação Preventiva'!F640)</f>
        <v/>
      </c>
      <c r="F664" s="4" t="str">
        <f>IF(B664="","",'Consolidação Preventiva'!H640)</f>
        <v/>
      </c>
      <c r="G664" s="4" t="str">
        <f>IF(B664="","",'Consolidação Preventiva'!Q640)</f>
        <v/>
      </c>
      <c r="H664" s="4" t="e">
        <f t="shared" si="115"/>
        <v>#N/A</v>
      </c>
      <c r="I664" s="1" t="e">
        <f t="shared" si="116"/>
        <v>#N/A</v>
      </c>
      <c r="J664" s="1" t="e">
        <f t="shared" si="117"/>
        <v>#N/A</v>
      </c>
      <c r="L664" s="130" t="e">
        <f t="shared" si="118"/>
        <v>#N/A</v>
      </c>
      <c r="M664" s="1" t="e">
        <f t="shared" si="119"/>
        <v>#N/A</v>
      </c>
      <c r="N664" s="1" t="e">
        <f t="shared" si="120"/>
        <v>#N/A</v>
      </c>
      <c r="O664" s="1" t="e">
        <f t="shared" si="121"/>
        <v>#N/A</v>
      </c>
      <c r="P664" s="130" t="str">
        <f t="shared" si="122"/>
        <v/>
      </c>
      <c r="Q664" s="130" t="str">
        <f t="shared" si="123"/>
        <v/>
      </c>
    </row>
    <row r="665" spans="2:17">
      <c r="B665" s="24" t="str">
        <f>IF('Consolidação Preventiva'!D641="","",'Consolidação Preventiva'!D641)</f>
        <v/>
      </c>
      <c r="C665" s="24" t="str">
        <f>'Consolidação Preventiva'!E641</f>
        <v/>
      </c>
      <c r="D665" s="128" t="e">
        <f>IF(OR(B665="",C665="50F"),NA(),'Consolidação Preventiva'!N641)</f>
        <v>#N/A</v>
      </c>
      <c r="E665" s="4" t="str">
        <f>IF(B665="","",'Consolidação Preventiva'!F641)</f>
        <v/>
      </c>
      <c r="F665" s="4" t="str">
        <f>IF(B665="","",'Consolidação Preventiva'!H641)</f>
        <v/>
      </c>
      <c r="G665" s="4" t="str">
        <f>IF(B665="","",'Consolidação Preventiva'!Q641)</f>
        <v/>
      </c>
      <c r="H665" s="4" t="e">
        <f t="shared" si="115"/>
        <v>#N/A</v>
      </c>
      <c r="I665" s="1" t="e">
        <f t="shared" si="116"/>
        <v>#N/A</v>
      </c>
      <c r="J665" s="1" t="e">
        <f t="shared" si="117"/>
        <v>#N/A</v>
      </c>
      <c r="L665" s="130" t="e">
        <f t="shared" si="118"/>
        <v>#N/A</v>
      </c>
      <c r="M665" s="1" t="e">
        <f t="shared" si="119"/>
        <v>#N/A</v>
      </c>
      <c r="N665" s="1" t="e">
        <f t="shared" si="120"/>
        <v>#N/A</v>
      </c>
      <c r="O665" s="1" t="e">
        <f t="shared" si="121"/>
        <v>#N/A</v>
      </c>
      <c r="P665" s="130" t="str">
        <f t="shared" si="122"/>
        <v/>
      </c>
      <c r="Q665" s="130" t="str">
        <f t="shared" si="123"/>
        <v/>
      </c>
    </row>
    <row r="666" spans="2:17">
      <c r="B666" s="24" t="str">
        <f>IF('Consolidação Preventiva'!D642="","",'Consolidação Preventiva'!D642)</f>
        <v/>
      </c>
      <c r="C666" s="24" t="str">
        <f>'Consolidação Preventiva'!E642</f>
        <v/>
      </c>
      <c r="D666" s="128" t="e">
        <f>IF(OR(B666="",C666="50F"),NA(),'Consolidação Preventiva'!N642)</f>
        <v>#N/A</v>
      </c>
      <c r="E666" s="4" t="str">
        <f>IF(B666="","",'Consolidação Preventiva'!F642)</f>
        <v/>
      </c>
      <c r="F666" s="4" t="str">
        <f>IF(B666="","",'Consolidação Preventiva'!H642)</f>
        <v/>
      </c>
      <c r="G666" s="4" t="str">
        <f>IF(B666="","",'Consolidação Preventiva'!Q642)</f>
        <v/>
      </c>
      <c r="H666" s="4" t="e">
        <f t="shared" si="115"/>
        <v>#N/A</v>
      </c>
      <c r="I666" s="1" t="e">
        <f t="shared" si="116"/>
        <v>#N/A</v>
      </c>
      <c r="J666" s="1" t="e">
        <f t="shared" si="117"/>
        <v>#N/A</v>
      </c>
      <c r="L666" s="130" t="e">
        <f t="shared" si="118"/>
        <v>#N/A</v>
      </c>
      <c r="M666" s="1" t="e">
        <f t="shared" si="119"/>
        <v>#N/A</v>
      </c>
      <c r="N666" s="1" t="e">
        <f t="shared" si="120"/>
        <v>#N/A</v>
      </c>
      <c r="O666" s="1" t="e">
        <f t="shared" si="121"/>
        <v>#N/A</v>
      </c>
      <c r="P666" s="130" t="str">
        <f t="shared" si="122"/>
        <v/>
      </c>
      <c r="Q666" s="130" t="str">
        <f t="shared" si="123"/>
        <v/>
      </c>
    </row>
    <row r="667" spans="2:17">
      <c r="B667" s="24" t="str">
        <f>IF('Consolidação Preventiva'!D643="","",'Consolidação Preventiva'!D643)</f>
        <v/>
      </c>
      <c r="C667" s="24" t="str">
        <f>'Consolidação Preventiva'!E643</f>
        <v/>
      </c>
      <c r="D667" s="128" t="e">
        <f>IF(OR(B667="",C667="50F"),NA(),'Consolidação Preventiva'!N643)</f>
        <v>#N/A</v>
      </c>
      <c r="E667" s="4" t="str">
        <f>IF(B667="","",'Consolidação Preventiva'!F643)</f>
        <v/>
      </c>
      <c r="F667" s="4" t="str">
        <f>IF(B667="","",'Consolidação Preventiva'!H643)</f>
        <v/>
      </c>
      <c r="G667" s="4" t="str">
        <f>IF(B667="","",'Consolidação Preventiva'!Q643)</f>
        <v/>
      </c>
      <c r="H667" s="4" t="e">
        <f t="shared" si="115"/>
        <v>#N/A</v>
      </c>
      <c r="I667" s="1" t="e">
        <f t="shared" si="116"/>
        <v>#N/A</v>
      </c>
      <c r="J667" s="1" t="e">
        <f t="shared" si="117"/>
        <v>#N/A</v>
      </c>
      <c r="L667" s="130" t="e">
        <f t="shared" si="118"/>
        <v>#N/A</v>
      </c>
      <c r="M667" s="1" t="e">
        <f t="shared" si="119"/>
        <v>#N/A</v>
      </c>
      <c r="N667" s="1" t="e">
        <f t="shared" si="120"/>
        <v>#N/A</v>
      </c>
      <c r="O667" s="1" t="e">
        <f t="shared" si="121"/>
        <v>#N/A</v>
      </c>
      <c r="P667" s="130" t="str">
        <f t="shared" si="122"/>
        <v/>
      </c>
      <c r="Q667" s="130" t="str">
        <f t="shared" si="123"/>
        <v/>
      </c>
    </row>
    <row r="668" spans="2:17">
      <c r="B668" s="24" t="str">
        <f>IF('Consolidação Preventiva'!D644="","",'Consolidação Preventiva'!D644)</f>
        <v/>
      </c>
      <c r="C668" s="24" t="str">
        <f>'Consolidação Preventiva'!E644</f>
        <v/>
      </c>
      <c r="D668" s="128" t="e">
        <f>IF(OR(B668="",C668="50F"),NA(),'Consolidação Preventiva'!N644)</f>
        <v>#N/A</v>
      </c>
      <c r="E668" s="4" t="str">
        <f>IF(B668="","",'Consolidação Preventiva'!F644)</f>
        <v/>
      </c>
      <c r="F668" s="4" t="str">
        <f>IF(B668="","",'Consolidação Preventiva'!H644)</f>
        <v/>
      </c>
      <c r="G668" s="4" t="str">
        <f>IF(B668="","",'Consolidação Preventiva'!Q644)</f>
        <v/>
      </c>
      <c r="H668" s="4" t="e">
        <f t="shared" si="115"/>
        <v>#N/A</v>
      </c>
      <c r="I668" s="1" t="e">
        <f t="shared" si="116"/>
        <v>#N/A</v>
      </c>
      <c r="J668" s="1" t="e">
        <f t="shared" si="117"/>
        <v>#N/A</v>
      </c>
      <c r="L668" s="130" t="e">
        <f t="shared" si="118"/>
        <v>#N/A</v>
      </c>
      <c r="M668" s="1" t="e">
        <f t="shared" si="119"/>
        <v>#N/A</v>
      </c>
      <c r="N668" s="1" t="e">
        <f t="shared" si="120"/>
        <v>#N/A</v>
      </c>
      <c r="O668" s="1" t="e">
        <f t="shared" si="121"/>
        <v>#N/A</v>
      </c>
      <c r="P668" s="130" t="str">
        <f t="shared" si="122"/>
        <v/>
      </c>
      <c r="Q668" s="130" t="str">
        <f t="shared" si="123"/>
        <v/>
      </c>
    </row>
    <row r="669" spans="2:17">
      <c r="B669" s="24" t="str">
        <f>IF('Consolidação Preventiva'!D645="","",'Consolidação Preventiva'!D645)</f>
        <v/>
      </c>
      <c r="C669" s="24" t="str">
        <f>'Consolidação Preventiva'!E645</f>
        <v/>
      </c>
      <c r="D669" s="128" t="e">
        <f>IF(OR(B669="",C669="50F"),NA(),'Consolidação Preventiva'!N645)</f>
        <v>#N/A</v>
      </c>
      <c r="E669" s="4" t="str">
        <f>IF(B669="","",'Consolidação Preventiva'!F645)</f>
        <v/>
      </c>
      <c r="F669" s="4" t="str">
        <f>IF(B669="","",'Consolidação Preventiva'!H645)</f>
        <v/>
      </c>
      <c r="G669" s="4" t="str">
        <f>IF(B669="","",'Consolidação Preventiva'!Q645)</f>
        <v/>
      </c>
      <c r="H669" s="4" t="e">
        <f t="shared" si="115"/>
        <v>#N/A</v>
      </c>
      <c r="I669" s="1" t="e">
        <f t="shared" si="116"/>
        <v>#N/A</v>
      </c>
      <c r="J669" s="1" t="e">
        <f t="shared" si="117"/>
        <v>#N/A</v>
      </c>
      <c r="L669" s="130" t="e">
        <f t="shared" si="118"/>
        <v>#N/A</v>
      </c>
      <c r="M669" s="1" t="e">
        <f t="shared" si="119"/>
        <v>#N/A</v>
      </c>
      <c r="N669" s="1" t="e">
        <f t="shared" si="120"/>
        <v>#N/A</v>
      </c>
      <c r="O669" s="1" t="e">
        <f t="shared" si="121"/>
        <v>#N/A</v>
      </c>
      <c r="P669" s="130" t="str">
        <f t="shared" si="122"/>
        <v/>
      </c>
      <c r="Q669" s="130" t="str">
        <f t="shared" si="123"/>
        <v/>
      </c>
    </row>
    <row r="670" spans="2:17">
      <c r="B670" s="24" t="str">
        <f>IF('Consolidação Preventiva'!D646="","",'Consolidação Preventiva'!D646)</f>
        <v/>
      </c>
      <c r="C670" s="24" t="str">
        <f>'Consolidação Preventiva'!E646</f>
        <v/>
      </c>
      <c r="D670" s="128" t="e">
        <f>IF(OR(B670="",C670="50F"),NA(),'Consolidação Preventiva'!N646)</f>
        <v>#N/A</v>
      </c>
      <c r="E670" s="4" t="str">
        <f>IF(B670="","",'Consolidação Preventiva'!F646)</f>
        <v/>
      </c>
      <c r="F670" s="4" t="str">
        <f>IF(B670="","",'Consolidação Preventiva'!H646)</f>
        <v/>
      </c>
      <c r="G670" s="4" t="str">
        <f>IF(B670="","",'Consolidação Preventiva'!Q646)</f>
        <v/>
      </c>
      <c r="H670" s="4" t="e">
        <f t="shared" si="115"/>
        <v>#N/A</v>
      </c>
      <c r="I670" s="1" t="e">
        <f t="shared" si="116"/>
        <v>#N/A</v>
      </c>
      <c r="J670" s="1" t="e">
        <f t="shared" si="117"/>
        <v>#N/A</v>
      </c>
      <c r="L670" s="130" t="e">
        <f t="shared" si="118"/>
        <v>#N/A</v>
      </c>
      <c r="M670" s="1" t="e">
        <f t="shared" si="119"/>
        <v>#N/A</v>
      </c>
      <c r="N670" s="1" t="e">
        <f t="shared" si="120"/>
        <v>#N/A</v>
      </c>
      <c r="O670" s="1" t="e">
        <f t="shared" si="121"/>
        <v>#N/A</v>
      </c>
      <c r="P670" s="130" t="str">
        <f t="shared" si="122"/>
        <v/>
      </c>
      <c r="Q670" s="130" t="str">
        <f t="shared" si="123"/>
        <v/>
      </c>
    </row>
    <row r="671" spans="2:17">
      <c r="B671" s="24" t="str">
        <f>IF('Consolidação Preventiva'!D647="","",'Consolidação Preventiva'!D647)</f>
        <v/>
      </c>
      <c r="C671" s="24" t="str">
        <f>'Consolidação Preventiva'!E647</f>
        <v/>
      </c>
      <c r="D671" s="128" t="e">
        <f>IF(OR(B671="",C671="50F"),NA(),'Consolidação Preventiva'!N647)</f>
        <v>#N/A</v>
      </c>
      <c r="E671" s="4" t="str">
        <f>IF(B671="","",'Consolidação Preventiva'!F647)</f>
        <v/>
      </c>
      <c r="F671" s="4" t="str">
        <f>IF(B671="","",'Consolidação Preventiva'!H647)</f>
        <v/>
      </c>
      <c r="G671" s="4" t="str">
        <f>IF(B671="","",'Consolidação Preventiva'!Q647)</f>
        <v/>
      </c>
      <c r="H671" s="4" t="e">
        <f t="shared" si="115"/>
        <v>#N/A</v>
      </c>
      <c r="I671" s="1" t="e">
        <f t="shared" si="116"/>
        <v>#N/A</v>
      </c>
      <c r="J671" s="1" t="e">
        <f t="shared" si="117"/>
        <v>#N/A</v>
      </c>
      <c r="L671" s="130" t="e">
        <f t="shared" si="118"/>
        <v>#N/A</v>
      </c>
      <c r="M671" s="1" t="e">
        <f t="shared" si="119"/>
        <v>#N/A</v>
      </c>
      <c r="N671" s="1" t="e">
        <f t="shared" si="120"/>
        <v>#N/A</v>
      </c>
      <c r="O671" s="1" t="e">
        <f t="shared" si="121"/>
        <v>#N/A</v>
      </c>
      <c r="P671" s="130" t="str">
        <f t="shared" si="122"/>
        <v/>
      </c>
      <c r="Q671" s="130" t="str">
        <f t="shared" si="123"/>
        <v/>
      </c>
    </row>
    <row r="672" spans="2:17">
      <c r="B672" s="24" t="str">
        <f>IF('Consolidação Preventiva'!D648="","",'Consolidação Preventiva'!D648)</f>
        <v/>
      </c>
      <c r="C672" s="24" t="str">
        <f>'Consolidação Preventiva'!E648</f>
        <v/>
      </c>
      <c r="D672" s="128" t="e">
        <f>IF(OR(B672="",C672="50F"),NA(),'Consolidação Preventiva'!N648)</f>
        <v>#N/A</v>
      </c>
      <c r="E672" s="4" t="str">
        <f>IF(B672="","",'Consolidação Preventiva'!F648)</f>
        <v/>
      </c>
      <c r="F672" s="4" t="str">
        <f>IF(B672="","",'Consolidação Preventiva'!H648)</f>
        <v/>
      </c>
      <c r="G672" s="4" t="str">
        <f>IF(B672="","",'Consolidação Preventiva'!Q648)</f>
        <v/>
      </c>
      <c r="H672" s="4" t="e">
        <f t="shared" si="115"/>
        <v>#N/A</v>
      </c>
      <c r="I672" s="1" t="e">
        <f t="shared" si="116"/>
        <v>#N/A</v>
      </c>
      <c r="J672" s="1" t="e">
        <f t="shared" si="117"/>
        <v>#N/A</v>
      </c>
      <c r="L672" s="130" t="e">
        <f t="shared" si="118"/>
        <v>#N/A</v>
      </c>
      <c r="M672" s="1" t="e">
        <f t="shared" si="119"/>
        <v>#N/A</v>
      </c>
      <c r="N672" s="1" t="e">
        <f t="shared" si="120"/>
        <v>#N/A</v>
      </c>
      <c r="O672" s="1" t="e">
        <f t="shared" si="121"/>
        <v>#N/A</v>
      </c>
      <c r="P672" s="130" t="str">
        <f t="shared" si="122"/>
        <v/>
      </c>
      <c r="Q672" s="130" t="str">
        <f t="shared" si="123"/>
        <v/>
      </c>
    </row>
    <row r="673" spans="2:17">
      <c r="B673" s="24" t="str">
        <f>IF('Consolidação Preventiva'!D649="","",'Consolidação Preventiva'!D649)</f>
        <v/>
      </c>
      <c r="C673" s="24" t="str">
        <f>'Consolidação Preventiva'!E649</f>
        <v/>
      </c>
      <c r="D673" s="128" t="e">
        <f>IF(OR(B673="",C673="50F"),NA(),'Consolidação Preventiva'!N649)</f>
        <v>#N/A</v>
      </c>
      <c r="E673" s="4" t="str">
        <f>IF(B673="","",'Consolidação Preventiva'!F649)</f>
        <v/>
      </c>
      <c r="F673" s="4" t="str">
        <f>IF(B673="","",'Consolidação Preventiva'!H649)</f>
        <v/>
      </c>
      <c r="G673" s="4" t="str">
        <f>IF(B673="","",'Consolidação Preventiva'!Q649)</f>
        <v/>
      </c>
      <c r="H673" s="4" t="e">
        <f t="shared" si="115"/>
        <v>#N/A</v>
      </c>
      <c r="I673" s="1" t="e">
        <f t="shared" si="116"/>
        <v>#N/A</v>
      </c>
      <c r="J673" s="1" t="e">
        <f t="shared" si="117"/>
        <v>#N/A</v>
      </c>
      <c r="L673" s="130" t="e">
        <f t="shared" si="118"/>
        <v>#N/A</v>
      </c>
      <c r="M673" s="1" t="e">
        <f t="shared" si="119"/>
        <v>#N/A</v>
      </c>
      <c r="N673" s="1" t="e">
        <f t="shared" si="120"/>
        <v>#N/A</v>
      </c>
      <c r="O673" s="1" t="e">
        <f t="shared" si="121"/>
        <v>#N/A</v>
      </c>
      <c r="P673" s="130" t="str">
        <f t="shared" si="122"/>
        <v/>
      </c>
      <c r="Q673" s="130" t="str">
        <f t="shared" si="123"/>
        <v/>
      </c>
    </row>
    <row r="674" spans="2:17">
      <c r="B674" s="24" t="str">
        <f>IF('Consolidação Preventiva'!D650="","",'Consolidação Preventiva'!D650)</f>
        <v/>
      </c>
      <c r="C674" s="24" t="str">
        <f>'Consolidação Preventiva'!E650</f>
        <v/>
      </c>
      <c r="D674" s="128" t="e">
        <f>IF(OR(B674="",C674="50F"),NA(),'Consolidação Preventiva'!N650)</f>
        <v>#N/A</v>
      </c>
      <c r="E674" s="4" t="str">
        <f>IF(B674="","",'Consolidação Preventiva'!F650)</f>
        <v/>
      </c>
      <c r="F674" s="4" t="str">
        <f>IF(B674="","",'Consolidação Preventiva'!H650)</f>
        <v/>
      </c>
      <c r="G674" s="4" t="str">
        <f>IF(B674="","",'Consolidação Preventiva'!Q650)</f>
        <v/>
      </c>
      <c r="H674" s="4" t="e">
        <f t="shared" si="115"/>
        <v>#N/A</v>
      </c>
      <c r="I674" s="1" t="e">
        <f t="shared" si="116"/>
        <v>#N/A</v>
      </c>
      <c r="J674" s="1" t="e">
        <f t="shared" si="117"/>
        <v>#N/A</v>
      </c>
      <c r="L674" s="130" t="e">
        <f t="shared" si="118"/>
        <v>#N/A</v>
      </c>
      <c r="M674" s="1" t="e">
        <f t="shared" si="119"/>
        <v>#N/A</v>
      </c>
      <c r="N674" s="1" t="e">
        <f t="shared" si="120"/>
        <v>#N/A</v>
      </c>
      <c r="O674" s="1" t="e">
        <f t="shared" si="121"/>
        <v>#N/A</v>
      </c>
      <c r="P674" s="130" t="str">
        <f t="shared" si="122"/>
        <v/>
      </c>
      <c r="Q674" s="130" t="str">
        <f t="shared" si="123"/>
        <v/>
      </c>
    </row>
    <row r="675" spans="2:17">
      <c r="B675" s="24" t="str">
        <f>IF('Consolidação Preventiva'!D651="","",'Consolidação Preventiva'!D651)</f>
        <v/>
      </c>
      <c r="C675" s="24" t="str">
        <f>'Consolidação Preventiva'!E651</f>
        <v/>
      </c>
      <c r="D675" s="128" t="e">
        <f>IF(OR(B675="",C675="50F"),NA(),'Consolidação Preventiva'!N651)</f>
        <v>#N/A</v>
      </c>
      <c r="E675" s="4" t="str">
        <f>IF(B675="","",'Consolidação Preventiva'!F651)</f>
        <v/>
      </c>
      <c r="F675" s="4" t="str">
        <f>IF(B675="","",'Consolidação Preventiva'!H651)</f>
        <v/>
      </c>
      <c r="G675" s="4" t="str">
        <f>IF(B675="","",'Consolidação Preventiva'!Q651)</f>
        <v/>
      </c>
      <c r="H675" s="4" t="e">
        <f t="shared" si="115"/>
        <v>#N/A</v>
      </c>
      <c r="I675" s="1" t="e">
        <f t="shared" si="116"/>
        <v>#N/A</v>
      </c>
      <c r="J675" s="1" t="e">
        <f t="shared" si="117"/>
        <v>#N/A</v>
      </c>
      <c r="L675" s="130" t="e">
        <f t="shared" si="118"/>
        <v>#N/A</v>
      </c>
      <c r="M675" s="1" t="e">
        <f t="shared" si="119"/>
        <v>#N/A</v>
      </c>
      <c r="N675" s="1" t="e">
        <f t="shared" si="120"/>
        <v>#N/A</v>
      </c>
      <c r="O675" s="1" t="e">
        <f t="shared" si="121"/>
        <v>#N/A</v>
      </c>
      <c r="P675" s="130" t="str">
        <f t="shared" si="122"/>
        <v/>
      </c>
      <c r="Q675" s="130" t="str">
        <f t="shared" si="123"/>
        <v/>
      </c>
    </row>
    <row r="676" spans="2:17">
      <c r="B676" s="24" t="str">
        <f>IF('Consolidação Preventiva'!D652="","",'Consolidação Preventiva'!D652)</f>
        <v/>
      </c>
      <c r="C676" s="24" t="str">
        <f>'Consolidação Preventiva'!E652</f>
        <v/>
      </c>
      <c r="D676" s="128" t="e">
        <f>IF(OR(B676="",C676="50F"),NA(),'Consolidação Preventiva'!N652)</f>
        <v>#N/A</v>
      </c>
      <c r="E676" s="4" t="str">
        <f>IF(B676="","",'Consolidação Preventiva'!F652)</f>
        <v/>
      </c>
      <c r="F676" s="4" t="str">
        <f>IF(B676="","",'Consolidação Preventiva'!H652)</f>
        <v/>
      </c>
      <c r="G676" s="4" t="str">
        <f>IF(B676="","",'Consolidação Preventiva'!Q652)</f>
        <v/>
      </c>
      <c r="H676" s="4" t="e">
        <f t="shared" si="115"/>
        <v>#N/A</v>
      </c>
      <c r="I676" s="1" t="e">
        <f t="shared" si="116"/>
        <v>#N/A</v>
      </c>
      <c r="J676" s="1" t="e">
        <f t="shared" si="117"/>
        <v>#N/A</v>
      </c>
      <c r="L676" s="130" t="e">
        <f t="shared" si="118"/>
        <v>#N/A</v>
      </c>
      <c r="M676" s="1" t="e">
        <f t="shared" si="119"/>
        <v>#N/A</v>
      </c>
      <c r="N676" s="1" t="e">
        <f t="shared" si="120"/>
        <v>#N/A</v>
      </c>
      <c r="O676" s="1" t="e">
        <f t="shared" si="121"/>
        <v>#N/A</v>
      </c>
      <c r="P676" s="130" t="str">
        <f t="shared" si="122"/>
        <v/>
      </c>
      <c r="Q676" s="130" t="str">
        <f t="shared" si="123"/>
        <v/>
      </c>
    </row>
    <row r="677" spans="2:17">
      <c r="B677" s="24" t="str">
        <f>IF('Consolidação Preventiva'!D653="","",'Consolidação Preventiva'!D653)</f>
        <v/>
      </c>
      <c r="C677" s="24" t="str">
        <f>'Consolidação Preventiva'!E653</f>
        <v/>
      </c>
      <c r="D677" s="128" t="e">
        <f>IF(OR(B677="",C677="50F"),NA(),'Consolidação Preventiva'!N653)</f>
        <v>#N/A</v>
      </c>
      <c r="E677" s="4" t="str">
        <f>IF(B677="","",'Consolidação Preventiva'!F653)</f>
        <v/>
      </c>
      <c r="F677" s="4" t="str">
        <f>IF(B677="","",'Consolidação Preventiva'!H653)</f>
        <v/>
      </c>
      <c r="G677" s="4" t="str">
        <f>IF(B677="","",'Consolidação Preventiva'!Q653)</f>
        <v/>
      </c>
      <c r="H677" s="4" t="e">
        <f t="shared" si="115"/>
        <v>#N/A</v>
      </c>
      <c r="I677" s="1" t="e">
        <f t="shared" si="116"/>
        <v>#N/A</v>
      </c>
      <c r="J677" s="1" t="e">
        <f t="shared" si="117"/>
        <v>#N/A</v>
      </c>
      <c r="L677" s="130" t="e">
        <f t="shared" si="118"/>
        <v>#N/A</v>
      </c>
      <c r="M677" s="1" t="e">
        <f t="shared" si="119"/>
        <v>#N/A</v>
      </c>
      <c r="N677" s="1" t="e">
        <f t="shared" si="120"/>
        <v>#N/A</v>
      </c>
      <c r="O677" s="1" t="e">
        <f t="shared" si="121"/>
        <v>#N/A</v>
      </c>
      <c r="P677" s="130" t="str">
        <f t="shared" si="122"/>
        <v/>
      </c>
      <c r="Q677" s="130" t="str">
        <f t="shared" si="123"/>
        <v/>
      </c>
    </row>
    <row r="678" spans="2:17">
      <c r="B678" s="24" t="str">
        <f>IF('Consolidação Preventiva'!D654="","",'Consolidação Preventiva'!D654)</f>
        <v/>
      </c>
      <c r="C678" s="24" t="str">
        <f>'Consolidação Preventiva'!E654</f>
        <v/>
      </c>
      <c r="D678" s="128" t="e">
        <f>IF(OR(B678="",C678="50F"),NA(),'Consolidação Preventiva'!N654)</f>
        <v>#N/A</v>
      </c>
      <c r="E678" s="4" t="str">
        <f>IF(B678="","",'Consolidação Preventiva'!F654)</f>
        <v/>
      </c>
      <c r="F678" s="4" t="str">
        <f>IF(B678="","",'Consolidação Preventiva'!H654)</f>
        <v/>
      </c>
      <c r="G678" s="4" t="str">
        <f>IF(B678="","",'Consolidação Preventiva'!Q654)</f>
        <v/>
      </c>
      <c r="H678" s="4" t="e">
        <f t="shared" si="115"/>
        <v>#N/A</v>
      </c>
      <c r="I678" s="1" t="e">
        <f t="shared" si="116"/>
        <v>#N/A</v>
      </c>
      <c r="J678" s="1" t="e">
        <f t="shared" si="117"/>
        <v>#N/A</v>
      </c>
      <c r="L678" s="130" t="e">
        <f t="shared" si="118"/>
        <v>#N/A</v>
      </c>
      <c r="M678" s="1" t="e">
        <f t="shared" si="119"/>
        <v>#N/A</v>
      </c>
      <c r="N678" s="1" t="e">
        <f t="shared" si="120"/>
        <v>#N/A</v>
      </c>
      <c r="O678" s="1" t="e">
        <f t="shared" si="121"/>
        <v>#N/A</v>
      </c>
      <c r="P678" s="130" t="str">
        <f t="shared" si="122"/>
        <v/>
      </c>
      <c r="Q678" s="130" t="str">
        <f t="shared" si="123"/>
        <v/>
      </c>
    </row>
    <row r="679" spans="2:17">
      <c r="B679" s="24" t="str">
        <f>IF('Consolidação Preventiva'!D655="","",'Consolidação Preventiva'!D655)</f>
        <v/>
      </c>
      <c r="C679" s="24" t="str">
        <f>'Consolidação Preventiva'!E655</f>
        <v/>
      </c>
      <c r="D679" s="128" t="e">
        <f>IF(OR(B679="",C679="50F"),NA(),'Consolidação Preventiva'!N655)</f>
        <v>#N/A</v>
      </c>
      <c r="E679" s="4" t="str">
        <f>IF(B679="","",'Consolidação Preventiva'!F655)</f>
        <v/>
      </c>
      <c r="F679" s="4" t="str">
        <f>IF(B679="","",'Consolidação Preventiva'!H655)</f>
        <v/>
      </c>
      <c r="G679" s="4" t="str">
        <f>IF(B679="","",'Consolidação Preventiva'!Q655)</f>
        <v/>
      </c>
      <c r="H679" s="4" t="e">
        <f t="shared" si="115"/>
        <v>#N/A</v>
      </c>
      <c r="I679" s="1" t="e">
        <f t="shared" si="116"/>
        <v>#N/A</v>
      </c>
      <c r="J679" s="1" t="e">
        <f t="shared" si="117"/>
        <v>#N/A</v>
      </c>
      <c r="L679" s="130" t="e">
        <f t="shared" si="118"/>
        <v>#N/A</v>
      </c>
      <c r="M679" s="1" t="e">
        <f t="shared" si="119"/>
        <v>#N/A</v>
      </c>
      <c r="N679" s="1" t="e">
        <f t="shared" si="120"/>
        <v>#N/A</v>
      </c>
      <c r="O679" s="1" t="e">
        <f t="shared" si="121"/>
        <v>#N/A</v>
      </c>
      <c r="P679" s="130" t="str">
        <f t="shared" si="122"/>
        <v/>
      </c>
      <c r="Q679" s="130" t="str">
        <f t="shared" si="123"/>
        <v/>
      </c>
    </row>
    <row r="680" spans="2:17">
      <c r="B680" s="24" t="str">
        <f>IF('Consolidação Preventiva'!D656="","",'Consolidação Preventiva'!D656)</f>
        <v/>
      </c>
      <c r="C680" s="24" t="str">
        <f>'Consolidação Preventiva'!E656</f>
        <v/>
      </c>
      <c r="D680" s="128" t="e">
        <f>IF(OR(B680="",C680="50F"),NA(),'Consolidação Preventiva'!N656)</f>
        <v>#N/A</v>
      </c>
      <c r="E680" s="4" t="str">
        <f>IF(B680="","",'Consolidação Preventiva'!F656)</f>
        <v/>
      </c>
      <c r="F680" s="4" t="str">
        <f>IF(B680="","",'Consolidação Preventiva'!H656)</f>
        <v/>
      </c>
      <c r="G680" s="4" t="str">
        <f>IF(B680="","",'Consolidação Preventiva'!Q656)</f>
        <v/>
      </c>
      <c r="H680" s="4" t="e">
        <f t="shared" si="115"/>
        <v>#N/A</v>
      </c>
      <c r="I680" s="1" t="e">
        <f t="shared" si="116"/>
        <v>#N/A</v>
      </c>
      <c r="J680" s="1" t="e">
        <f t="shared" si="117"/>
        <v>#N/A</v>
      </c>
      <c r="L680" s="130" t="e">
        <f t="shared" si="118"/>
        <v>#N/A</v>
      </c>
      <c r="M680" s="1" t="e">
        <f t="shared" si="119"/>
        <v>#N/A</v>
      </c>
      <c r="N680" s="1" t="e">
        <f t="shared" si="120"/>
        <v>#N/A</v>
      </c>
      <c r="O680" s="1" t="e">
        <f t="shared" si="121"/>
        <v>#N/A</v>
      </c>
      <c r="P680" s="130" t="str">
        <f t="shared" si="122"/>
        <v/>
      </c>
      <c r="Q680" s="130" t="str">
        <f t="shared" si="123"/>
        <v/>
      </c>
    </row>
    <row r="681" spans="2:17">
      <c r="B681" s="24" t="str">
        <f>IF('Consolidação Preventiva'!D657="","",'Consolidação Preventiva'!D657)</f>
        <v/>
      </c>
      <c r="C681" s="24" t="str">
        <f>'Consolidação Preventiva'!E657</f>
        <v/>
      </c>
      <c r="D681" s="128" t="e">
        <f>IF(OR(B681="",C681="50F"),NA(),'Consolidação Preventiva'!N657)</f>
        <v>#N/A</v>
      </c>
      <c r="E681" s="4" t="str">
        <f>IF(B681="","",'Consolidação Preventiva'!F657)</f>
        <v/>
      </c>
      <c r="F681" s="4" t="str">
        <f>IF(B681="","",'Consolidação Preventiva'!H657)</f>
        <v/>
      </c>
      <c r="G681" s="4" t="str">
        <f>IF(B681="","",'Consolidação Preventiva'!Q657)</f>
        <v/>
      </c>
      <c r="H681" s="4" t="e">
        <f t="shared" si="115"/>
        <v>#N/A</v>
      </c>
      <c r="I681" s="1" t="e">
        <f t="shared" si="116"/>
        <v>#N/A</v>
      </c>
      <c r="J681" s="1" t="e">
        <f t="shared" si="117"/>
        <v>#N/A</v>
      </c>
      <c r="L681" s="130" t="e">
        <f t="shared" si="118"/>
        <v>#N/A</v>
      </c>
      <c r="M681" s="1" t="e">
        <f t="shared" si="119"/>
        <v>#N/A</v>
      </c>
      <c r="N681" s="1" t="e">
        <f t="shared" si="120"/>
        <v>#N/A</v>
      </c>
      <c r="O681" s="1" t="e">
        <f t="shared" si="121"/>
        <v>#N/A</v>
      </c>
      <c r="P681" s="130" t="str">
        <f t="shared" si="122"/>
        <v/>
      </c>
      <c r="Q681" s="130" t="str">
        <f t="shared" si="123"/>
        <v/>
      </c>
    </row>
    <row r="682" spans="2:17">
      <c r="B682" s="24" t="str">
        <f>IF('Consolidação Preventiva'!D658="","",'Consolidação Preventiva'!D658)</f>
        <v/>
      </c>
      <c r="C682" s="24" t="str">
        <f>'Consolidação Preventiva'!E658</f>
        <v/>
      </c>
      <c r="D682" s="128" t="e">
        <f>IF(OR(B682="",C682="50F"),NA(),'Consolidação Preventiva'!N658)</f>
        <v>#N/A</v>
      </c>
      <c r="E682" s="4" t="str">
        <f>IF(B682="","",'Consolidação Preventiva'!F658)</f>
        <v/>
      </c>
      <c r="F682" s="4" t="str">
        <f>IF(B682="","",'Consolidação Preventiva'!H658)</f>
        <v/>
      </c>
      <c r="G682" s="4" t="str">
        <f>IF(B682="","",'Consolidação Preventiva'!Q658)</f>
        <v/>
      </c>
      <c r="H682" s="4" t="e">
        <f t="shared" si="115"/>
        <v>#N/A</v>
      </c>
      <c r="I682" s="1" t="e">
        <f t="shared" si="116"/>
        <v>#N/A</v>
      </c>
      <c r="J682" s="1" t="e">
        <f t="shared" si="117"/>
        <v>#N/A</v>
      </c>
      <c r="L682" s="130" t="e">
        <f t="shared" si="118"/>
        <v>#N/A</v>
      </c>
      <c r="M682" s="1" t="e">
        <f t="shared" si="119"/>
        <v>#N/A</v>
      </c>
      <c r="N682" s="1" t="e">
        <f t="shared" si="120"/>
        <v>#N/A</v>
      </c>
      <c r="O682" s="1" t="e">
        <f t="shared" si="121"/>
        <v>#N/A</v>
      </c>
      <c r="P682" s="130" t="str">
        <f t="shared" si="122"/>
        <v/>
      </c>
      <c r="Q682" s="130" t="str">
        <f t="shared" si="123"/>
        <v/>
      </c>
    </row>
    <row r="683" spans="2:17">
      <c r="B683" s="24" t="str">
        <f>IF('Consolidação Preventiva'!D659="","",'Consolidação Preventiva'!D659)</f>
        <v/>
      </c>
      <c r="C683" s="24" t="str">
        <f>'Consolidação Preventiva'!E659</f>
        <v/>
      </c>
      <c r="D683" s="128" t="e">
        <f>IF(OR(B683="",C683="50F"),NA(),'Consolidação Preventiva'!N659)</f>
        <v>#N/A</v>
      </c>
      <c r="E683" s="4" t="str">
        <f>IF(B683="","",'Consolidação Preventiva'!F659)</f>
        <v/>
      </c>
      <c r="F683" s="4" t="str">
        <f>IF(B683="","",'Consolidação Preventiva'!H659)</f>
        <v/>
      </c>
      <c r="G683" s="4" t="str">
        <f>IF(B683="","",'Consolidação Preventiva'!Q659)</f>
        <v/>
      </c>
      <c r="H683" s="4" t="e">
        <f t="shared" si="115"/>
        <v>#N/A</v>
      </c>
      <c r="I683" s="1" t="e">
        <f t="shared" si="116"/>
        <v>#N/A</v>
      </c>
      <c r="J683" s="1" t="e">
        <f t="shared" si="117"/>
        <v>#N/A</v>
      </c>
      <c r="L683" s="130" t="e">
        <f t="shared" si="118"/>
        <v>#N/A</v>
      </c>
      <c r="M683" s="1" t="e">
        <f t="shared" si="119"/>
        <v>#N/A</v>
      </c>
      <c r="N683" s="1" t="e">
        <f t="shared" si="120"/>
        <v>#N/A</v>
      </c>
      <c r="O683" s="1" t="e">
        <f t="shared" si="121"/>
        <v>#N/A</v>
      </c>
      <c r="P683" s="130" t="str">
        <f t="shared" si="122"/>
        <v/>
      </c>
      <c r="Q683" s="130" t="str">
        <f t="shared" si="123"/>
        <v/>
      </c>
    </row>
    <row r="684" spans="2:17">
      <c r="B684" s="24" t="str">
        <f>IF('Consolidação Preventiva'!D660="","",'Consolidação Preventiva'!D660)</f>
        <v/>
      </c>
      <c r="C684" s="24" t="str">
        <f>'Consolidação Preventiva'!E660</f>
        <v/>
      </c>
      <c r="D684" s="128" t="e">
        <f>IF(OR(B684="",C684="50F"),NA(),'Consolidação Preventiva'!N660)</f>
        <v>#N/A</v>
      </c>
      <c r="E684" s="4" t="str">
        <f>IF(B684="","",'Consolidação Preventiva'!F660)</f>
        <v/>
      </c>
      <c r="F684" s="4" t="str">
        <f>IF(B684="","",'Consolidação Preventiva'!H660)</f>
        <v/>
      </c>
      <c r="G684" s="4" t="str">
        <f>IF(B684="","",'Consolidação Preventiva'!Q660)</f>
        <v/>
      </c>
      <c r="H684" s="4" t="e">
        <f t="shared" si="115"/>
        <v>#N/A</v>
      </c>
      <c r="I684" s="1" t="e">
        <f t="shared" si="116"/>
        <v>#N/A</v>
      </c>
      <c r="J684" s="1" t="e">
        <f t="shared" si="117"/>
        <v>#N/A</v>
      </c>
      <c r="L684" s="130" t="e">
        <f t="shared" si="118"/>
        <v>#N/A</v>
      </c>
      <c r="M684" s="1" t="e">
        <f t="shared" si="119"/>
        <v>#N/A</v>
      </c>
      <c r="N684" s="1" t="e">
        <f t="shared" si="120"/>
        <v>#N/A</v>
      </c>
      <c r="O684" s="1" t="e">
        <f t="shared" si="121"/>
        <v>#N/A</v>
      </c>
      <c r="P684" s="130" t="str">
        <f t="shared" si="122"/>
        <v/>
      </c>
      <c r="Q684" s="130" t="str">
        <f t="shared" si="123"/>
        <v/>
      </c>
    </row>
    <row r="685" spans="2:17">
      <c r="B685" s="24" t="str">
        <f>IF('Consolidação Preventiva'!D661="","",'Consolidação Preventiva'!D661)</f>
        <v/>
      </c>
      <c r="C685" s="24" t="str">
        <f>'Consolidação Preventiva'!E661</f>
        <v/>
      </c>
      <c r="D685" s="128" t="e">
        <f>IF(OR(B685="",C685="50F"),NA(),'Consolidação Preventiva'!N661)</f>
        <v>#N/A</v>
      </c>
      <c r="E685" s="4" t="str">
        <f>IF(B685="","",'Consolidação Preventiva'!F661)</f>
        <v/>
      </c>
      <c r="F685" s="4" t="str">
        <f>IF(B685="","",'Consolidação Preventiva'!H661)</f>
        <v/>
      </c>
      <c r="G685" s="4" t="str">
        <f>IF(B685="","",'Consolidação Preventiva'!Q661)</f>
        <v/>
      </c>
      <c r="H685" s="4" t="e">
        <f t="shared" si="115"/>
        <v>#N/A</v>
      </c>
      <c r="I685" s="1" t="e">
        <f t="shared" si="116"/>
        <v>#N/A</v>
      </c>
      <c r="J685" s="1" t="e">
        <f t="shared" si="117"/>
        <v>#N/A</v>
      </c>
      <c r="L685" s="130" t="e">
        <f t="shared" si="118"/>
        <v>#N/A</v>
      </c>
      <c r="M685" s="1" t="e">
        <f t="shared" si="119"/>
        <v>#N/A</v>
      </c>
      <c r="N685" s="1" t="e">
        <f t="shared" si="120"/>
        <v>#N/A</v>
      </c>
      <c r="O685" s="1" t="e">
        <f t="shared" si="121"/>
        <v>#N/A</v>
      </c>
      <c r="P685" s="130" t="str">
        <f t="shared" si="122"/>
        <v/>
      </c>
      <c r="Q685" s="130" t="str">
        <f t="shared" si="123"/>
        <v/>
      </c>
    </row>
    <row r="686" spans="2:17">
      <c r="B686" s="24" t="str">
        <f>IF('Consolidação Preventiva'!D662="","",'Consolidação Preventiva'!D662)</f>
        <v/>
      </c>
      <c r="C686" s="24" t="str">
        <f>'Consolidação Preventiva'!E662</f>
        <v/>
      </c>
      <c r="D686" s="128" t="e">
        <f>IF(OR(B686="",C686="50F"),NA(),'Consolidação Preventiva'!N662)</f>
        <v>#N/A</v>
      </c>
      <c r="E686" s="4" t="str">
        <f>IF(B686="","",'Consolidação Preventiva'!F662)</f>
        <v/>
      </c>
      <c r="F686" s="4" t="str">
        <f>IF(B686="","",'Consolidação Preventiva'!H662)</f>
        <v/>
      </c>
      <c r="G686" s="4" t="str">
        <f>IF(B686="","",'Consolidação Preventiva'!Q662)</f>
        <v/>
      </c>
      <c r="H686" s="4" t="e">
        <f t="shared" si="115"/>
        <v>#N/A</v>
      </c>
      <c r="I686" s="1" t="e">
        <f t="shared" si="116"/>
        <v>#N/A</v>
      </c>
      <c r="J686" s="1" t="e">
        <f t="shared" si="117"/>
        <v>#N/A</v>
      </c>
      <c r="L686" s="130" t="e">
        <f t="shared" si="118"/>
        <v>#N/A</v>
      </c>
      <c r="M686" s="1" t="e">
        <f t="shared" si="119"/>
        <v>#N/A</v>
      </c>
      <c r="N686" s="1" t="e">
        <f t="shared" si="120"/>
        <v>#N/A</v>
      </c>
      <c r="O686" s="1" t="e">
        <f t="shared" si="121"/>
        <v>#N/A</v>
      </c>
      <c r="P686" s="130" t="str">
        <f t="shared" si="122"/>
        <v/>
      </c>
      <c r="Q686" s="130" t="str">
        <f t="shared" si="123"/>
        <v/>
      </c>
    </row>
    <row r="687" spans="2:17">
      <c r="B687" s="24" t="str">
        <f>IF('Consolidação Preventiva'!D663="","",'Consolidação Preventiva'!D663)</f>
        <v/>
      </c>
      <c r="C687" s="24" t="str">
        <f>'Consolidação Preventiva'!E663</f>
        <v/>
      </c>
      <c r="D687" s="128" t="e">
        <f>IF(OR(B687="",C687="50F"),NA(),'Consolidação Preventiva'!N663)</f>
        <v>#N/A</v>
      </c>
      <c r="E687" s="4" t="str">
        <f>IF(B687="","",'Consolidação Preventiva'!F663)</f>
        <v/>
      </c>
      <c r="F687" s="4" t="str">
        <f>IF(B687="","",'Consolidação Preventiva'!H663)</f>
        <v/>
      </c>
      <c r="G687" s="4" t="str">
        <f>IF(B687="","",'Consolidação Preventiva'!Q663)</f>
        <v/>
      </c>
      <c r="H687" s="4" t="e">
        <f t="shared" si="115"/>
        <v>#N/A</v>
      </c>
      <c r="I687" s="1" t="e">
        <f t="shared" si="116"/>
        <v>#N/A</v>
      </c>
      <c r="J687" s="1" t="e">
        <f t="shared" si="117"/>
        <v>#N/A</v>
      </c>
      <c r="L687" s="130" t="e">
        <f t="shared" si="118"/>
        <v>#N/A</v>
      </c>
      <c r="M687" s="1" t="e">
        <f t="shared" si="119"/>
        <v>#N/A</v>
      </c>
      <c r="N687" s="1" t="e">
        <f t="shared" si="120"/>
        <v>#N/A</v>
      </c>
      <c r="O687" s="1" t="e">
        <f t="shared" si="121"/>
        <v>#N/A</v>
      </c>
      <c r="P687" s="130" t="str">
        <f t="shared" si="122"/>
        <v/>
      </c>
      <c r="Q687" s="130" t="str">
        <f t="shared" si="123"/>
        <v/>
      </c>
    </row>
    <row r="688" spans="2:17">
      <c r="B688" s="24" t="str">
        <f>IF('Consolidação Preventiva'!D664="","",'Consolidação Preventiva'!D664)</f>
        <v/>
      </c>
      <c r="C688" s="24" t="str">
        <f>'Consolidação Preventiva'!E664</f>
        <v/>
      </c>
      <c r="D688" s="128" t="e">
        <f>IF(OR(B688="",C688="50F"),NA(),'Consolidação Preventiva'!N664)</f>
        <v>#N/A</v>
      </c>
      <c r="E688" s="4" t="str">
        <f>IF(B688="","",'Consolidação Preventiva'!F664)</f>
        <v/>
      </c>
      <c r="F688" s="4" t="str">
        <f>IF(B688="","",'Consolidação Preventiva'!H664)</f>
        <v/>
      </c>
      <c r="G688" s="4" t="str">
        <f>IF(B688="","",'Consolidação Preventiva'!Q664)</f>
        <v/>
      </c>
      <c r="H688" s="4" t="e">
        <f t="shared" si="115"/>
        <v>#N/A</v>
      </c>
      <c r="I688" s="1" t="e">
        <f t="shared" si="116"/>
        <v>#N/A</v>
      </c>
      <c r="J688" s="1" t="e">
        <f t="shared" si="117"/>
        <v>#N/A</v>
      </c>
      <c r="L688" s="130" t="e">
        <f t="shared" si="118"/>
        <v>#N/A</v>
      </c>
      <c r="M688" s="1" t="e">
        <f t="shared" si="119"/>
        <v>#N/A</v>
      </c>
      <c r="N688" s="1" t="e">
        <f t="shared" si="120"/>
        <v>#N/A</v>
      </c>
      <c r="O688" s="1" t="e">
        <f t="shared" si="121"/>
        <v>#N/A</v>
      </c>
      <c r="P688" s="130" t="str">
        <f t="shared" si="122"/>
        <v/>
      </c>
      <c r="Q688" s="130" t="str">
        <f t="shared" si="123"/>
        <v/>
      </c>
    </row>
    <row r="689" spans="2:17">
      <c r="B689" s="24" t="str">
        <f>IF('Consolidação Preventiva'!D665="","",'Consolidação Preventiva'!D665)</f>
        <v/>
      </c>
      <c r="C689" s="24" t="str">
        <f>'Consolidação Preventiva'!E665</f>
        <v/>
      </c>
      <c r="D689" s="128" t="e">
        <f>IF(OR(B689="",C689="50F"),NA(),'Consolidação Preventiva'!N665)</f>
        <v>#N/A</v>
      </c>
      <c r="E689" s="4" t="str">
        <f>IF(B689="","",'Consolidação Preventiva'!F665)</f>
        <v/>
      </c>
      <c r="F689" s="4" t="str">
        <f>IF(B689="","",'Consolidação Preventiva'!H665)</f>
        <v/>
      </c>
      <c r="G689" s="4" t="str">
        <f>IF(B689="","",'Consolidação Preventiva'!Q665)</f>
        <v/>
      </c>
      <c r="H689" s="4" t="e">
        <f t="shared" si="115"/>
        <v>#N/A</v>
      </c>
      <c r="I689" s="1" t="e">
        <f t="shared" si="116"/>
        <v>#N/A</v>
      </c>
      <c r="J689" s="1" t="e">
        <f t="shared" si="117"/>
        <v>#N/A</v>
      </c>
      <c r="L689" s="130" t="e">
        <f t="shared" si="118"/>
        <v>#N/A</v>
      </c>
      <c r="M689" s="1" t="e">
        <f t="shared" si="119"/>
        <v>#N/A</v>
      </c>
      <c r="N689" s="1" t="e">
        <f t="shared" si="120"/>
        <v>#N/A</v>
      </c>
      <c r="O689" s="1" t="e">
        <f t="shared" si="121"/>
        <v>#N/A</v>
      </c>
      <c r="P689" s="130" t="str">
        <f t="shared" si="122"/>
        <v/>
      </c>
      <c r="Q689" s="130" t="str">
        <f t="shared" si="123"/>
        <v/>
      </c>
    </row>
    <row r="690" spans="2:17">
      <c r="B690" s="24" t="str">
        <f>IF('Consolidação Preventiva'!D666="","",'Consolidação Preventiva'!D666)</f>
        <v/>
      </c>
      <c r="C690" s="24" t="str">
        <f>'Consolidação Preventiva'!E666</f>
        <v/>
      </c>
      <c r="D690" s="128" t="e">
        <f>IF(OR(B690="",C690="50F"),NA(),'Consolidação Preventiva'!N666)</f>
        <v>#N/A</v>
      </c>
      <c r="E690" s="4" t="str">
        <f>IF(B690="","",'Consolidação Preventiva'!F666)</f>
        <v/>
      </c>
      <c r="F690" s="4" t="str">
        <f>IF(B690="","",'Consolidação Preventiva'!H666)</f>
        <v/>
      </c>
      <c r="G690" s="4" t="str">
        <f>IF(B690="","",'Consolidação Preventiva'!Q666)</f>
        <v/>
      </c>
      <c r="H690" s="4" t="e">
        <f t="shared" si="115"/>
        <v>#N/A</v>
      </c>
      <c r="I690" s="1" t="e">
        <f t="shared" si="116"/>
        <v>#N/A</v>
      </c>
      <c r="J690" s="1" t="e">
        <f t="shared" si="117"/>
        <v>#N/A</v>
      </c>
      <c r="L690" s="130" t="e">
        <f t="shared" si="118"/>
        <v>#N/A</v>
      </c>
      <c r="M690" s="1" t="e">
        <f t="shared" si="119"/>
        <v>#N/A</v>
      </c>
      <c r="N690" s="1" t="e">
        <f t="shared" si="120"/>
        <v>#N/A</v>
      </c>
      <c r="O690" s="1" t="e">
        <f t="shared" si="121"/>
        <v>#N/A</v>
      </c>
      <c r="P690" s="130" t="str">
        <f t="shared" si="122"/>
        <v/>
      </c>
      <c r="Q690" s="130" t="str">
        <f t="shared" si="123"/>
        <v/>
      </c>
    </row>
    <row r="691" spans="2:17">
      <c r="B691" s="24" t="str">
        <f>IF('Consolidação Preventiva'!D667="","",'Consolidação Preventiva'!D667)</f>
        <v/>
      </c>
      <c r="C691" s="24" t="str">
        <f>'Consolidação Preventiva'!E667</f>
        <v/>
      </c>
      <c r="D691" s="128" t="e">
        <f>IF(OR(B691="",C691="50F"),NA(),'Consolidação Preventiva'!N667)</f>
        <v>#N/A</v>
      </c>
      <c r="E691" s="4" t="str">
        <f>IF(B691="","",'Consolidação Preventiva'!F667)</f>
        <v/>
      </c>
      <c r="F691" s="4" t="str">
        <f>IF(B691="","",'Consolidação Preventiva'!H667)</f>
        <v/>
      </c>
      <c r="G691" s="4" t="str">
        <f>IF(B691="","",'Consolidação Preventiva'!Q667)</f>
        <v/>
      </c>
      <c r="H691" s="4" t="e">
        <f t="shared" si="115"/>
        <v>#N/A</v>
      </c>
      <c r="I691" s="1" t="e">
        <f t="shared" si="116"/>
        <v>#N/A</v>
      </c>
      <c r="J691" s="1" t="e">
        <f t="shared" si="117"/>
        <v>#N/A</v>
      </c>
      <c r="L691" s="130" t="e">
        <f t="shared" si="118"/>
        <v>#N/A</v>
      </c>
      <c r="M691" s="1" t="e">
        <f t="shared" si="119"/>
        <v>#N/A</v>
      </c>
      <c r="N691" s="1" t="e">
        <f t="shared" si="120"/>
        <v>#N/A</v>
      </c>
      <c r="O691" s="1" t="e">
        <f t="shared" si="121"/>
        <v>#N/A</v>
      </c>
      <c r="P691" s="130" t="str">
        <f t="shared" si="122"/>
        <v/>
      </c>
      <c r="Q691" s="130" t="str">
        <f t="shared" si="123"/>
        <v/>
      </c>
    </row>
    <row r="692" spans="2:17">
      <c r="B692" s="24" t="str">
        <f>IF('Consolidação Preventiva'!D668="","",'Consolidação Preventiva'!D668)</f>
        <v/>
      </c>
      <c r="C692" s="24" t="str">
        <f>'Consolidação Preventiva'!E668</f>
        <v/>
      </c>
      <c r="D692" s="128" t="e">
        <f>IF(OR(B692="",C692="50F"),NA(),'Consolidação Preventiva'!N668)</f>
        <v>#N/A</v>
      </c>
      <c r="E692" s="4" t="str">
        <f>IF(B692="","",'Consolidação Preventiva'!F668)</f>
        <v/>
      </c>
      <c r="F692" s="4" t="str">
        <f>IF(B692="","",'Consolidação Preventiva'!H668)</f>
        <v/>
      </c>
      <c r="G692" s="4" t="str">
        <f>IF(B692="","",'Consolidação Preventiva'!Q668)</f>
        <v/>
      </c>
      <c r="H692" s="4" t="e">
        <f t="shared" si="115"/>
        <v>#N/A</v>
      </c>
      <c r="I692" s="1" t="e">
        <f t="shared" si="116"/>
        <v>#N/A</v>
      </c>
      <c r="J692" s="1" t="e">
        <f t="shared" si="117"/>
        <v>#N/A</v>
      </c>
      <c r="L692" s="130" t="e">
        <f t="shared" si="118"/>
        <v>#N/A</v>
      </c>
      <c r="M692" s="1" t="e">
        <f t="shared" si="119"/>
        <v>#N/A</v>
      </c>
      <c r="N692" s="1" t="e">
        <f t="shared" si="120"/>
        <v>#N/A</v>
      </c>
      <c r="O692" s="1" t="e">
        <f t="shared" si="121"/>
        <v>#N/A</v>
      </c>
      <c r="P692" s="130" t="str">
        <f t="shared" si="122"/>
        <v/>
      </c>
      <c r="Q692" s="130" t="str">
        <f t="shared" si="123"/>
        <v/>
      </c>
    </row>
    <row r="693" spans="2:17">
      <c r="B693" s="24" t="str">
        <f>IF('Consolidação Preventiva'!D669="","",'Consolidação Preventiva'!D669)</f>
        <v/>
      </c>
      <c r="C693" s="24" t="str">
        <f>'Consolidação Preventiva'!E669</f>
        <v/>
      </c>
      <c r="D693" s="128" t="e">
        <f>IF(OR(B693="",C693="50F"),NA(),'Consolidação Preventiva'!N669)</f>
        <v>#N/A</v>
      </c>
      <c r="E693" s="4" t="str">
        <f>IF(B693="","",'Consolidação Preventiva'!F669)</f>
        <v/>
      </c>
      <c r="F693" s="4" t="str">
        <f>IF(B693="","",'Consolidação Preventiva'!H669)</f>
        <v/>
      </c>
      <c r="G693" s="4" t="str">
        <f>IF(B693="","",'Consolidação Preventiva'!Q669)</f>
        <v/>
      </c>
      <c r="H693" s="4" t="e">
        <f t="shared" si="115"/>
        <v>#N/A</v>
      </c>
      <c r="I693" s="1" t="e">
        <f t="shared" si="116"/>
        <v>#N/A</v>
      </c>
      <c r="J693" s="1" t="e">
        <f t="shared" si="117"/>
        <v>#N/A</v>
      </c>
      <c r="L693" s="130" t="e">
        <f t="shared" si="118"/>
        <v>#N/A</v>
      </c>
      <c r="M693" s="1" t="e">
        <f t="shared" si="119"/>
        <v>#N/A</v>
      </c>
      <c r="N693" s="1" t="e">
        <f t="shared" si="120"/>
        <v>#N/A</v>
      </c>
      <c r="O693" s="1" t="e">
        <f t="shared" si="121"/>
        <v>#N/A</v>
      </c>
      <c r="P693" s="130" t="str">
        <f t="shared" si="122"/>
        <v/>
      </c>
      <c r="Q693" s="130" t="str">
        <f t="shared" si="123"/>
        <v/>
      </c>
    </row>
    <row r="694" spans="2:17">
      <c r="B694" s="24" t="str">
        <f>IF('Consolidação Preventiva'!D670="","",'Consolidação Preventiva'!D670)</f>
        <v/>
      </c>
      <c r="C694" s="24" t="str">
        <f>'Consolidação Preventiva'!E670</f>
        <v/>
      </c>
      <c r="D694" s="128" t="e">
        <f>IF(OR(B694="",C694="50F"),NA(),'Consolidação Preventiva'!N670)</f>
        <v>#N/A</v>
      </c>
      <c r="E694" s="4" t="str">
        <f>IF(B694="","",'Consolidação Preventiva'!F670)</f>
        <v/>
      </c>
      <c r="F694" s="4" t="str">
        <f>IF(B694="","",'Consolidação Preventiva'!H670)</f>
        <v/>
      </c>
      <c r="G694" s="4" t="str">
        <f>IF(B694="","",'Consolidação Preventiva'!Q670)</f>
        <v/>
      </c>
      <c r="H694" s="4" t="e">
        <f t="shared" si="115"/>
        <v>#N/A</v>
      </c>
      <c r="I694" s="1" t="e">
        <f t="shared" si="116"/>
        <v>#N/A</v>
      </c>
      <c r="J694" s="1" t="e">
        <f t="shared" si="117"/>
        <v>#N/A</v>
      </c>
      <c r="L694" s="130" t="e">
        <f t="shared" si="118"/>
        <v>#N/A</v>
      </c>
      <c r="M694" s="1" t="e">
        <f t="shared" si="119"/>
        <v>#N/A</v>
      </c>
      <c r="N694" s="1" t="e">
        <f t="shared" si="120"/>
        <v>#N/A</v>
      </c>
      <c r="O694" s="1" t="e">
        <f t="shared" si="121"/>
        <v>#N/A</v>
      </c>
      <c r="P694" s="130" t="str">
        <f t="shared" si="122"/>
        <v/>
      </c>
      <c r="Q694" s="130" t="str">
        <f t="shared" si="123"/>
        <v/>
      </c>
    </row>
    <row r="695" spans="2:17">
      <c r="B695" s="24" t="str">
        <f>IF('Consolidação Preventiva'!D671="","",'Consolidação Preventiva'!D671)</f>
        <v/>
      </c>
      <c r="C695" s="24" t="str">
        <f>'Consolidação Preventiva'!E671</f>
        <v/>
      </c>
      <c r="D695" s="128" t="e">
        <f>IF(OR(B695="",C695="50F"),NA(),'Consolidação Preventiva'!N671)</f>
        <v>#N/A</v>
      </c>
      <c r="E695" s="4" t="str">
        <f>IF(B695="","",'Consolidação Preventiva'!F671)</f>
        <v/>
      </c>
      <c r="F695" s="4" t="str">
        <f>IF(B695="","",'Consolidação Preventiva'!H671)</f>
        <v/>
      </c>
      <c r="G695" s="4" t="str">
        <f>IF(B695="","",'Consolidação Preventiva'!Q671)</f>
        <v/>
      </c>
      <c r="H695" s="4" t="e">
        <f t="shared" si="115"/>
        <v>#N/A</v>
      </c>
      <c r="I695" s="1" t="e">
        <f t="shared" si="116"/>
        <v>#N/A</v>
      </c>
      <c r="J695" s="1" t="e">
        <f t="shared" si="117"/>
        <v>#N/A</v>
      </c>
      <c r="L695" s="130" t="e">
        <f t="shared" si="118"/>
        <v>#N/A</v>
      </c>
      <c r="M695" s="1" t="e">
        <f t="shared" si="119"/>
        <v>#N/A</v>
      </c>
      <c r="N695" s="1" t="e">
        <f t="shared" si="120"/>
        <v>#N/A</v>
      </c>
      <c r="O695" s="1" t="e">
        <f t="shared" si="121"/>
        <v>#N/A</v>
      </c>
      <c r="P695" s="130" t="str">
        <f t="shared" si="122"/>
        <v/>
      </c>
      <c r="Q695" s="130" t="str">
        <f t="shared" si="123"/>
        <v/>
      </c>
    </row>
    <row r="696" spans="2:17">
      <c r="B696" s="24" t="str">
        <f>IF('Consolidação Preventiva'!D672="","",'Consolidação Preventiva'!D672)</f>
        <v/>
      </c>
      <c r="C696" s="24" t="str">
        <f>'Consolidação Preventiva'!E672</f>
        <v/>
      </c>
      <c r="D696" s="128" t="e">
        <f>IF(OR(B696="",C696="50F"),NA(),'Consolidação Preventiva'!N672)</f>
        <v>#N/A</v>
      </c>
      <c r="E696" s="4" t="str">
        <f>IF(B696="","",'Consolidação Preventiva'!F672)</f>
        <v/>
      </c>
      <c r="F696" s="4" t="str">
        <f>IF(B696="","",'Consolidação Preventiva'!H672)</f>
        <v/>
      </c>
      <c r="G696" s="4" t="str">
        <f>IF(B696="","",'Consolidação Preventiva'!Q672)</f>
        <v/>
      </c>
      <c r="H696" s="4" t="e">
        <f t="shared" si="115"/>
        <v>#N/A</v>
      </c>
      <c r="I696" s="1" t="e">
        <f t="shared" si="116"/>
        <v>#N/A</v>
      </c>
      <c r="J696" s="1" t="e">
        <f t="shared" si="117"/>
        <v>#N/A</v>
      </c>
      <c r="L696" s="130" t="e">
        <f t="shared" si="118"/>
        <v>#N/A</v>
      </c>
      <c r="M696" s="1" t="e">
        <f t="shared" si="119"/>
        <v>#N/A</v>
      </c>
      <c r="N696" s="1" t="e">
        <f t="shared" si="120"/>
        <v>#N/A</v>
      </c>
      <c r="O696" s="1" t="e">
        <f t="shared" si="121"/>
        <v>#N/A</v>
      </c>
      <c r="P696" s="130" t="str">
        <f t="shared" si="122"/>
        <v/>
      </c>
      <c r="Q696" s="130" t="str">
        <f t="shared" si="123"/>
        <v/>
      </c>
    </row>
    <row r="697" spans="2:17">
      <c r="B697" s="24" t="str">
        <f>IF('Consolidação Preventiva'!D673="","",'Consolidação Preventiva'!D673)</f>
        <v/>
      </c>
      <c r="C697" s="24" t="str">
        <f>'Consolidação Preventiva'!E673</f>
        <v/>
      </c>
      <c r="D697" s="128" t="e">
        <f>IF(OR(B697="",C697="50F"),NA(),'Consolidação Preventiva'!N673)</f>
        <v>#N/A</v>
      </c>
      <c r="E697" s="4" t="str">
        <f>IF(B697="","",'Consolidação Preventiva'!F673)</f>
        <v/>
      </c>
      <c r="F697" s="4" t="str">
        <f>IF(B697="","",'Consolidação Preventiva'!H673)</f>
        <v/>
      </c>
      <c r="G697" s="4" t="str">
        <f>IF(B697="","",'Consolidação Preventiva'!Q673)</f>
        <v/>
      </c>
      <c r="H697" s="4" t="e">
        <f t="shared" si="115"/>
        <v>#N/A</v>
      </c>
      <c r="I697" s="1" t="e">
        <f t="shared" si="116"/>
        <v>#N/A</v>
      </c>
      <c r="J697" s="1" t="e">
        <f t="shared" si="117"/>
        <v>#N/A</v>
      </c>
      <c r="L697" s="130" t="e">
        <f t="shared" si="118"/>
        <v>#N/A</v>
      </c>
      <c r="M697" s="1" t="e">
        <f t="shared" si="119"/>
        <v>#N/A</v>
      </c>
      <c r="N697" s="1" t="e">
        <f t="shared" si="120"/>
        <v>#N/A</v>
      </c>
      <c r="O697" s="1" t="e">
        <f t="shared" si="121"/>
        <v>#N/A</v>
      </c>
      <c r="P697" s="130" t="str">
        <f t="shared" si="122"/>
        <v/>
      </c>
      <c r="Q697" s="130" t="str">
        <f t="shared" si="123"/>
        <v/>
      </c>
    </row>
    <row r="698" spans="2:17">
      <c r="B698" s="24" t="str">
        <f>IF('Consolidação Preventiva'!D674="","",'Consolidação Preventiva'!D674)</f>
        <v/>
      </c>
      <c r="C698" s="24" t="str">
        <f>'Consolidação Preventiva'!E674</f>
        <v/>
      </c>
      <c r="D698" s="128" t="e">
        <f>IF(OR(B698="",C698="50F"),NA(),'Consolidação Preventiva'!N674)</f>
        <v>#N/A</v>
      </c>
      <c r="E698" s="4" t="str">
        <f>IF(B698="","",'Consolidação Preventiva'!F674)</f>
        <v/>
      </c>
      <c r="F698" s="4" t="str">
        <f>IF(B698="","",'Consolidação Preventiva'!H674)</f>
        <v/>
      </c>
      <c r="G698" s="4" t="str">
        <f>IF(B698="","",'Consolidação Preventiva'!Q674)</f>
        <v/>
      </c>
      <c r="H698" s="4" t="e">
        <f t="shared" si="115"/>
        <v>#N/A</v>
      </c>
      <c r="I698" s="1" t="e">
        <f t="shared" si="116"/>
        <v>#N/A</v>
      </c>
      <c r="J698" s="1" t="e">
        <f t="shared" si="117"/>
        <v>#N/A</v>
      </c>
      <c r="L698" s="130" t="e">
        <f t="shared" si="118"/>
        <v>#N/A</v>
      </c>
      <c r="M698" s="1" t="e">
        <f t="shared" si="119"/>
        <v>#N/A</v>
      </c>
      <c r="N698" s="1" t="e">
        <f t="shared" si="120"/>
        <v>#N/A</v>
      </c>
      <c r="O698" s="1" t="e">
        <f t="shared" si="121"/>
        <v>#N/A</v>
      </c>
      <c r="P698" s="130" t="str">
        <f t="shared" si="122"/>
        <v/>
      </c>
      <c r="Q698" s="130" t="str">
        <f t="shared" si="123"/>
        <v/>
      </c>
    </row>
    <row r="699" spans="2:17">
      <c r="B699" s="24" t="str">
        <f>IF('Consolidação Preventiva'!D675="","",'Consolidação Preventiva'!D675)</f>
        <v/>
      </c>
      <c r="C699" s="24" t="str">
        <f>'Consolidação Preventiva'!E675</f>
        <v/>
      </c>
      <c r="D699" s="128" t="e">
        <f>IF(OR(B699="",C699="50F"),NA(),'Consolidação Preventiva'!N675)</f>
        <v>#N/A</v>
      </c>
      <c r="E699" s="4" t="str">
        <f>IF(B699="","",'Consolidação Preventiva'!F675)</f>
        <v/>
      </c>
      <c r="F699" s="4" t="str">
        <f>IF(B699="","",'Consolidação Preventiva'!H675)</f>
        <v/>
      </c>
      <c r="G699" s="4" t="str">
        <f>IF(B699="","",'Consolidação Preventiva'!Q675)</f>
        <v/>
      </c>
      <c r="H699" s="4" t="e">
        <f t="shared" si="115"/>
        <v>#N/A</v>
      </c>
      <c r="I699" s="1" t="e">
        <f t="shared" si="116"/>
        <v>#N/A</v>
      </c>
      <c r="J699" s="1" t="e">
        <f t="shared" si="117"/>
        <v>#N/A</v>
      </c>
      <c r="L699" s="130" t="e">
        <f t="shared" si="118"/>
        <v>#N/A</v>
      </c>
      <c r="M699" s="1" t="e">
        <f t="shared" si="119"/>
        <v>#N/A</v>
      </c>
      <c r="N699" s="1" t="e">
        <f t="shared" si="120"/>
        <v>#N/A</v>
      </c>
      <c r="O699" s="1" t="e">
        <f t="shared" si="121"/>
        <v>#N/A</v>
      </c>
      <c r="P699" s="130" t="str">
        <f t="shared" si="122"/>
        <v/>
      </c>
      <c r="Q699" s="130" t="str">
        <f t="shared" si="123"/>
        <v/>
      </c>
    </row>
    <row r="700" spans="2:17">
      <c r="B700" s="24" t="str">
        <f>IF('Consolidação Preventiva'!D676="","",'Consolidação Preventiva'!D676)</f>
        <v/>
      </c>
      <c r="C700" s="24" t="str">
        <f>'Consolidação Preventiva'!E676</f>
        <v/>
      </c>
      <c r="D700" s="128" t="e">
        <f>IF(OR(B700="",C700="50F"),NA(),'Consolidação Preventiva'!N676)</f>
        <v>#N/A</v>
      </c>
      <c r="E700" s="4" t="str">
        <f>IF(B700="","",'Consolidação Preventiva'!F676)</f>
        <v/>
      </c>
      <c r="F700" s="4" t="str">
        <f>IF(B700="","",'Consolidação Preventiva'!H676)</f>
        <v/>
      </c>
      <c r="G700" s="4" t="str">
        <f>IF(B700="","",'Consolidação Preventiva'!Q676)</f>
        <v/>
      </c>
      <c r="H700" s="4" t="e">
        <f t="shared" si="115"/>
        <v>#N/A</v>
      </c>
      <c r="I700" s="1" t="e">
        <f t="shared" si="116"/>
        <v>#N/A</v>
      </c>
      <c r="J700" s="1" t="e">
        <f t="shared" si="117"/>
        <v>#N/A</v>
      </c>
      <c r="L700" s="130" t="e">
        <f t="shared" si="118"/>
        <v>#N/A</v>
      </c>
      <c r="M700" s="1" t="e">
        <f t="shared" si="119"/>
        <v>#N/A</v>
      </c>
      <c r="N700" s="1" t="e">
        <f t="shared" si="120"/>
        <v>#N/A</v>
      </c>
      <c r="O700" s="1" t="e">
        <f t="shared" si="121"/>
        <v>#N/A</v>
      </c>
      <c r="P700" s="130" t="str">
        <f t="shared" si="122"/>
        <v/>
      </c>
      <c r="Q700" s="130" t="str">
        <f t="shared" si="123"/>
        <v/>
      </c>
    </row>
    <row r="701" spans="2:17">
      <c r="B701" s="24" t="str">
        <f>IF('Consolidação Preventiva'!D677="","",'Consolidação Preventiva'!D677)</f>
        <v/>
      </c>
      <c r="C701" s="24" t="str">
        <f>'Consolidação Preventiva'!E677</f>
        <v/>
      </c>
      <c r="D701" s="128" t="e">
        <f>IF(OR(B701="",C701="50F"),NA(),'Consolidação Preventiva'!N677)</f>
        <v>#N/A</v>
      </c>
      <c r="E701" s="4" t="str">
        <f>IF(B701="","",'Consolidação Preventiva'!F677)</f>
        <v/>
      </c>
      <c r="F701" s="4" t="str">
        <f>IF(B701="","",'Consolidação Preventiva'!H677)</f>
        <v/>
      </c>
      <c r="G701" s="4" t="str">
        <f>IF(B701="","",'Consolidação Preventiva'!Q677)</f>
        <v/>
      </c>
      <c r="H701" s="4" t="e">
        <f t="shared" si="115"/>
        <v>#N/A</v>
      </c>
      <c r="I701" s="1" t="e">
        <f t="shared" si="116"/>
        <v>#N/A</v>
      </c>
      <c r="J701" s="1" t="e">
        <f t="shared" si="117"/>
        <v>#N/A</v>
      </c>
      <c r="L701" s="130" t="e">
        <f t="shared" si="118"/>
        <v>#N/A</v>
      </c>
      <c r="M701" s="1" t="e">
        <f t="shared" si="119"/>
        <v>#N/A</v>
      </c>
      <c r="N701" s="1" t="e">
        <f t="shared" si="120"/>
        <v>#N/A</v>
      </c>
      <c r="O701" s="1" t="e">
        <f t="shared" si="121"/>
        <v>#N/A</v>
      </c>
      <c r="P701" s="130" t="str">
        <f t="shared" si="122"/>
        <v/>
      </c>
      <c r="Q701" s="130" t="str">
        <f t="shared" si="123"/>
        <v/>
      </c>
    </row>
    <row r="702" spans="2:17">
      <c r="B702" s="24" t="str">
        <f>IF('Consolidação Preventiva'!D678="","",'Consolidação Preventiva'!D678)</f>
        <v/>
      </c>
      <c r="C702" s="24" t="str">
        <f>'Consolidação Preventiva'!E678</f>
        <v/>
      </c>
      <c r="D702" s="128" t="e">
        <f>IF(OR(B702="",C702="50F"),NA(),'Consolidação Preventiva'!N678)</f>
        <v>#N/A</v>
      </c>
      <c r="E702" s="4" t="str">
        <f>IF(B702="","",'Consolidação Preventiva'!F678)</f>
        <v/>
      </c>
      <c r="F702" s="4" t="str">
        <f>IF(B702="","",'Consolidação Preventiva'!H678)</f>
        <v/>
      </c>
      <c r="G702" s="4" t="str">
        <f>IF(B702="","",'Consolidação Preventiva'!Q678)</f>
        <v/>
      </c>
      <c r="H702" s="4" t="e">
        <f t="shared" si="115"/>
        <v>#N/A</v>
      </c>
      <c r="I702" s="1" t="e">
        <f t="shared" si="116"/>
        <v>#N/A</v>
      </c>
      <c r="J702" s="1" t="e">
        <f t="shared" si="117"/>
        <v>#N/A</v>
      </c>
      <c r="L702" s="130" t="e">
        <f t="shared" si="118"/>
        <v>#N/A</v>
      </c>
      <c r="M702" s="1" t="e">
        <f t="shared" si="119"/>
        <v>#N/A</v>
      </c>
      <c r="N702" s="1" t="e">
        <f t="shared" si="120"/>
        <v>#N/A</v>
      </c>
      <c r="O702" s="1" t="e">
        <f t="shared" si="121"/>
        <v>#N/A</v>
      </c>
      <c r="P702" s="130" t="str">
        <f t="shared" si="122"/>
        <v/>
      </c>
      <c r="Q702" s="130" t="str">
        <f t="shared" si="123"/>
        <v/>
      </c>
    </row>
    <row r="703" spans="2:17">
      <c r="B703" s="24" t="str">
        <f>IF('Consolidação Preventiva'!D679="","",'Consolidação Preventiva'!D679)</f>
        <v/>
      </c>
      <c r="C703" s="24" t="str">
        <f>'Consolidação Preventiva'!E679</f>
        <v/>
      </c>
      <c r="D703" s="128" t="e">
        <f>IF(OR(B703="",C703="50F"),NA(),'Consolidação Preventiva'!N679)</f>
        <v>#N/A</v>
      </c>
      <c r="E703" s="4" t="str">
        <f>IF(B703="","",'Consolidação Preventiva'!F679)</f>
        <v/>
      </c>
      <c r="F703" s="4" t="str">
        <f>IF(B703="","",'Consolidação Preventiva'!H679)</f>
        <v/>
      </c>
      <c r="G703" s="4" t="str">
        <f>IF(B703="","",'Consolidação Preventiva'!Q679)</f>
        <v/>
      </c>
      <c r="H703" s="4" t="e">
        <f t="shared" si="115"/>
        <v>#N/A</v>
      </c>
      <c r="I703" s="1" t="e">
        <f t="shared" si="116"/>
        <v>#N/A</v>
      </c>
      <c r="J703" s="1" t="e">
        <f t="shared" si="117"/>
        <v>#N/A</v>
      </c>
      <c r="L703" s="130" t="e">
        <f t="shared" si="118"/>
        <v>#N/A</v>
      </c>
      <c r="M703" s="1" t="e">
        <f t="shared" si="119"/>
        <v>#N/A</v>
      </c>
      <c r="N703" s="1" t="e">
        <f t="shared" si="120"/>
        <v>#N/A</v>
      </c>
      <c r="O703" s="1" t="e">
        <f t="shared" si="121"/>
        <v>#N/A</v>
      </c>
      <c r="P703" s="130" t="str">
        <f t="shared" si="122"/>
        <v/>
      </c>
      <c r="Q703" s="130" t="str">
        <f t="shared" si="123"/>
        <v/>
      </c>
    </row>
    <row r="704" spans="2:17">
      <c r="B704" s="24" t="str">
        <f>IF('Consolidação Preventiva'!D680="","",'Consolidação Preventiva'!D680)</f>
        <v/>
      </c>
      <c r="C704" s="24" t="str">
        <f>'Consolidação Preventiva'!E680</f>
        <v/>
      </c>
      <c r="D704" s="128" t="e">
        <f>IF(OR(B704="",C704="50F"),NA(),'Consolidação Preventiva'!N680)</f>
        <v>#N/A</v>
      </c>
      <c r="E704" s="4" t="str">
        <f>IF(B704="","",'Consolidação Preventiva'!F680)</f>
        <v/>
      </c>
      <c r="F704" s="4" t="str">
        <f>IF(B704="","",'Consolidação Preventiva'!H680)</f>
        <v/>
      </c>
      <c r="G704" s="4" t="str">
        <f>IF(B704="","",'Consolidação Preventiva'!Q680)</f>
        <v/>
      </c>
      <c r="H704" s="4" t="e">
        <f t="shared" si="115"/>
        <v>#N/A</v>
      </c>
      <c r="I704" s="1" t="e">
        <f t="shared" si="116"/>
        <v>#N/A</v>
      </c>
      <c r="J704" s="1" t="e">
        <f t="shared" si="117"/>
        <v>#N/A</v>
      </c>
      <c r="L704" s="130" t="e">
        <f t="shared" si="118"/>
        <v>#N/A</v>
      </c>
      <c r="M704" s="1" t="e">
        <f t="shared" si="119"/>
        <v>#N/A</v>
      </c>
      <c r="N704" s="1" t="e">
        <f t="shared" si="120"/>
        <v>#N/A</v>
      </c>
      <c r="O704" s="1" t="e">
        <f t="shared" si="121"/>
        <v>#N/A</v>
      </c>
      <c r="P704" s="130" t="str">
        <f t="shared" si="122"/>
        <v/>
      </c>
      <c r="Q704" s="130" t="str">
        <f t="shared" si="123"/>
        <v/>
      </c>
    </row>
    <row r="705" spans="2:17">
      <c r="B705" s="24" t="str">
        <f>IF('Consolidação Preventiva'!D681="","",'Consolidação Preventiva'!D681)</f>
        <v/>
      </c>
      <c r="C705" s="24" t="str">
        <f>'Consolidação Preventiva'!E681</f>
        <v/>
      </c>
      <c r="D705" s="128" t="e">
        <f>IF(OR(B705="",C705="50F"),NA(),'Consolidação Preventiva'!N681)</f>
        <v>#N/A</v>
      </c>
      <c r="E705" s="4" t="str">
        <f>IF(B705="","",'Consolidação Preventiva'!F681)</f>
        <v/>
      </c>
      <c r="F705" s="4" t="str">
        <f>IF(B705="","",'Consolidação Preventiva'!H681)</f>
        <v/>
      </c>
      <c r="G705" s="4" t="str">
        <f>IF(B705="","",'Consolidação Preventiva'!Q681)</f>
        <v/>
      </c>
      <c r="H705" s="4" t="e">
        <f t="shared" si="115"/>
        <v>#N/A</v>
      </c>
      <c r="I705" s="1" t="e">
        <f t="shared" si="116"/>
        <v>#N/A</v>
      </c>
      <c r="J705" s="1" t="e">
        <f t="shared" si="117"/>
        <v>#N/A</v>
      </c>
      <c r="L705" s="130" t="e">
        <f t="shared" si="118"/>
        <v>#N/A</v>
      </c>
      <c r="M705" s="1" t="e">
        <f t="shared" si="119"/>
        <v>#N/A</v>
      </c>
      <c r="N705" s="1" t="e">
        <f t="shared" si="120"/>
        <v>#N/A</v>
      </c>
      <c r="O705" s="1" t="e">
        <f t="shared" si="121"/>
        <v>#N/A</v>
      </c>
      <c r="P705" s="130" t="str">
        <f t="shared" si="122"/>
        <v/>
      </c>
      <c r="Q705" s="130" t="str">
        <f t="shared" si="123"/>
        <v/>
      </c>
    </row>
    <row r="706" spans="2:17">
      <c r="B706" s="24" t="str">
        <f>IF('Consolidação Preventiva'!D682="","",'Consolidação Preventiva'!D682)</f>
        <v/>
      </c>
      <c r="C706" s="24" t="str">
        <f>'Consolidação Preventiva'!E682</f>
        <v/>
      </c>
      <c r="D706" s="128" t="e">
        <f>IF(OR(B706="",C706="50F"),NA(),'Consolidação Preventiva'!N682)</f>
        <v>#N/A</v>
      </c>
      <c r="E706" s="4" t="str">
        <f>IF(B706="","",'Consolidação Preventiva'!F682)</f>
        <v/>
      </c>
      <c r="F706" s="4" t="str">
        <f>IF(B706="","",'Consolidação Preventiva'!H682)</f>
        <v/>
      </c>
      <c r="G706" s="4" t="str">
        <f>IF(B706="","",'Consolidação Preventiva'!Q682)</f>
        <v/>
      </c>
      <c r="H706" s="4" t="e">
        <f t="shared" si="115"/>
        <v>#N/A</v>
      </c>
      <c r="I706" s="1" t="e">
        <f t="shared" si="116"/>
        <v>#N/A</v>
      </c>
      <c r="J706" s="1" t="e">
        <f t="shared" si="117"/>
        <v>#N/A</v>
      </c>
      <c r="L706" s="130" t="e">
        <f t="shared" si="118"/>
        <v>#N/A</v>
      </c>
      <c r="M706" s="1" t="e">
        <f t="shared" si="119"/>
        <v>#N/A</v>
      </c>
      <c r="N706" s="1" t="e">
        <f t="shared" si="120"/>
        <v>#N/A</v>
      </c>
      <c r="O706" s="1" t="e">
        <f t="shared" si="121"/>
        <v>#N/A</v>
      </c>
      <c r="P706" s="130" t="str">
        <f t="shared" si="122"/>
        <v/>
      </c>
      <c r="Q706" s="130" t="str">
        <f t="shared" si="123"/>
        <v/>
      </c>
    </row>
    <row r="707" spans="2:17">
      <c r="B707" s="24" t="str">
        <f>IF('Consolidação Preventiva'!D683="","",'Consolidação Preventiva'!D683)</f>
        <v/>
      </c>
      <c r="C707" s="24" t="str">
        <f>'Consolidação Preventiva'!E683</f>
        <v/>
      </c>
      <c r="D707" s="128" t="e">
        <f>IF(OR(B707="",C707="50F"),NA(),'Consolidação Preventiva'!N683)</f>
        <v>#N/A</v>
      </c>
      <c r="E707" s="4" t="str">
        <f>IF(B707="","",'Consolidação Preventiva'!F683)</f>
        <v/>
      </c>
      <c r="F707" s="4" t="str">
        <f>IF(B707="","",'Consolidação Preventiva'!H683)</f>
        <v/>
      </c>
      <c r="G707" s="4" t="str">
        <f>IF(B707="","",'Consolidação Preventiva'!Q683)</f>
        <v/>
      </c>
      <c r="H707" s="4" t="e">
        <f t="shared" si="115"/>
        <v>#N/A</v>
      </c>
      <c r="I707" s="1" t="e">
        <f t="shared" si="116"/>
        <v>#N/A</v>
      </c>
      <c r="J707" s="1" t="e">
        <f t="shared" si="117"/>
        <v>#N/A</v>
      </c>
      <c r="L707" s="130" t="e">
        <f t="shared" si="118"/>
        <v>#N/A</v>
      </c>
      <c r="M707" s="1" t="e">
        <f t="shared" si="119"/>
        <v>#N/A</v>
      </c>
      <c r="N707" s="1" t="e">
        <f t="shared" si="120"/>
        <v>#N/A</v>
      </c>
      <c r="O707" s="1" t="e">
        <f t="shared" si="121"/>
        <v>#N/A</v>
      </c>
      <c r="P707" s="130" t="str">
        <f t="shared" si="122"/>
        <v/>
      </c>
      <c r="Q707" s="130" t="str">
        <f t="shared" si="123"/>
        <v/>
      </c>
    </row>
    <row r="708" spans="2:17">
      <c r="B708" s="24" t="str">
        <f>IF('Consolidação Preventiva'!D684="","",'Consolidação Preventiva'!D684)</f>
        <v/>
      </c>
      <c r="C708" s="24" t="str">
        <f>'Consolidação Preventiva'!E684</f>
        <v/>
      </c>
      <c r="D708" s="128" t="e">
        <f>IF(OR(B708="",C708="50F"),NA(),'Consolidação Preventiva'!N684)</f>
        <v>#N/A</v>
      </c>
      <c r="E708" s="4" t="str">
        <f>IF(B708="","",'Consolidação Preventiva'!F684)</f>
        <v/>
      </c>
      <c r="F708" s="4" t="str">
        <f>IF(B708="","",'Consolidação Preventiva'!H684)</f>
        <v/>
      </c>
      <c r="G708" s="4" t="str">
        <f>IF(B708="","",'Consolidação Preventiva'!Q684)</f>
        <v/>
      </c>
      <c r="H708" s="4" t="e">
        <f t="shared" si="115"/>
        <v>#N/A</v>
      </c>
      <c r="I708" s="1" t="e">
        <f t="shared" si="116"/>
        <v>#N/A</v>
      </c>
      <c r="J708" s="1" t="e">
        <f t="shared" si="117"/>
        <v>#N/A</v>
      </c>
      <c r="L708" s="130" t="e">
        <f t="shared" si="118"/>
        <v>#N/A</v>
      </c>
      <c r="M708" s="1" t="e">
        <f t="shared" si="119"/>
        <v>#N/A</v>
      </c>
      <c r="N708" s="1" t="e">
        <f t="shared" si="120"/>
        <v>#N/A</v>
      </c>
      <c r="O708" s="1" t="e">
        <f t="shared" si="121"/>
        <v>#N/A</v>
      </c>
      <c r="P708" s="130" t="str">
        <f t="shared" si="122"/>
        <v/>
      </c>
      <c r="Q708" s="130" t="str">
        <f t="shared" si="123"/>
        <v/>
      </c>
    </row>
    <row r="709" spans="2:17">
      <c r="B709" s="24" t="str">
        <f>IF('Consolidação Preventiva'!D685="","",'Consolidação Preventiva'!D685)</f>
        <v/>
      </c>
      <c r="C709" s="24" t="str">
        <f>'Consolidação Preventiva'!E685</f>
        <v/>
      </c>
      <c r="D709" s="128" t="e">
        <f>IF(OR(B709="",C709="50F"),NA(),'Consolidação Preventiva'!N685)</f>
        <v>#N/A</v>
      </c>
      <c r="E709" s="4" t="str">
        <f>IF(B709="","",'Consolidação Preventiva'!F685)</f>
        <v/>
      </c>
      <c r="F709" s="4" t="str">
        <f>IF(B709="","",'Consolidação Preventiva'!H685)</f>
        <v/>
      </c>
      <c r="G709" s="4" t="str">
        <f>IF(B709="","",'Consolidação Preventiva'!Q685)</f>
        <v/>
      </c>
      <c r="H709" s="4" t="e">
        <f t="shared" si="115"/>
        <v>#N/A</v>
      </c>
      <c r="I709" s="1" t="e">
        <f t="shared" si="116"/>
        <v>#N/A</v>
      </c>
      <c r="J709" s="1" t="e">
        <f t="shared" si="117"/>
        <v>#N/A</v>
      </c>
      <c r="L709" s="130" t="e">
        <f t="shared" si="118"/>
        <v>#N/A</v>
      </c>
      <c r="M709" s="1" t="e">
        <f t="shared" si="119"/>
        <v>#N/A</v>
      </c>
      <c r="N709" s="1" t="e">
        <f t="shared" si="120"/>
        <v>#N/A</v>
      </c>
      <c r="O709" s="1" t="e">
        <f t="shared" si="121"/>
        <v>#N/A</v>
      </c>
      <c r="P709" s="130" t="str">
        <f t="shared" si="122"/>
        <v/>
      </c>
      <c r="Q709" s="130" t="str">
        <f t="shared" si="123"/>
        <v/>
      </c>
    </row>
    <row r="710" spans="2:17">
      <c r="B710" s="24" t="str">
        <f>IF('Consolidação Preventiva'!D686="","",'Consolidação Preventiva'!D686)</f>
        <v/>
      </c>
      <c r="C710" s="24" t="str">
        <f>'Consolidação Preventiva'!E686</f>
        <v/>
      </c>
      <c r="D710" s="128" t="e">
        <f>IF(OR(B710="",C710="50F"),NA(),'Consolidação Preventiva'!N686)</f>
        <v>#N/A</v>
      </c>
      <c r="E710" s="4" t="str">
        <f>IF(B710="","",'Consolidação Preventiva'!F686)</f>
        <v/>
      </c>
      <c r="F710" s="4" t="str">
        <f>IF(B710="","",'Consolidação Preventiva'!H686)</f>
        <v/>
      </c>
      <c r="G710" s="4" t="str">
        <f>IF(B710="","",'Consolidação Preventiva'!Q686)</f>
        <v/>
      </c>
      <c r="H710" s="4" t="e">
        <f t="shared" si="115"/>
        <v>#N/A</v>
      </c>
      <c r="I710" s="1" t="e">
        <f t="shared" si="116"/>
        <v>#N/A</v>
      </c>
      <c r="J710" s="1" t="e">
        <f t="shared" si="117"/>
        <v>#N/A</v>
      </c>
      <c r="L710" s="130" t="e">
        <f t="shared" si="118"/>
        <v>#N/A</v>
      </c>
      <c r="M710" s="1" t="e">
        <f t="shared" si="119"/>
        <v>#N/A</v>
      </c>
      <c r="N710" s="1" t="e">
        <f t="shared" si="120"/>
        <v>#N/A</v>
      </c>
      <c r="O710" s="1" t="e">
        <f t="shared" si="121"/>
        <v>#N/A</v>
      </c>
      <c r="P710" s="130" t="str">
        <f t="shared" si="122"/>
        <v/>
      </c>
      <c r="Q710" s="130" t="str">
        <f t="shared" si="123"/>
        <v/>
      </c>
    </row>
    <row r="711" spans="2:17">
      <c r="B711" s="24" t="str">
        <f>IF('Consolidação Preventiva'!D687="","",'Consolidação Preventiva'!D687)</f>
        <v/>
      </c>
      <c r="C711" s="24" t="str">
        <f>'Consolidação Preventiva'!E687</f>
        <v/>
      </c>
      <c r="D711" s="128" t="e">
        <f>IF(OR(B711="",C711="50F"),NA(),'Consolidação Preventiva'!N687)</f>
        <v>#N/A</v>
      </c>
      <c r="E711" s="4" t="str">
        <f>IF(B711="","",'Consolidação Preventiva'!F687)</f>
        <v/>
      </c>
      <c r="F711" s="4" t="str">
        <f>IF(B711="","",'Consolidação Preventiva'!H687)</f>
        <v/>
      </c>
      <c r="G711" s="4" t="str">
        <f>IF(B711="","",'Consolidação Preventiva'!Q687)</f>
        <v/>
      </c>
      <c r="H711" s="4" t="e">
        <f t="shared" si="115"/>
        <v>#N/A</v>
      </c>
      <c r="I711" s="1" t="e">
        <f t="shared" si="116"/>
        <v>#N/A</v>
      </c>
      <c r="J711" s="1" t="e">
        <f t="shared" si="117"/>
        <v>#N/A</v>
      </c>
      <c r="L711" s="130" t="e">
        <f t="shared" si="118"/>
        <v>#N/A</v>
      </c>
      <c r="M711" s="1" t="e">
        <f t="shared" si="119"/>
        <v>#N/A</v>
      </c>
      <c r="N711" s="1" t="e">
        <f t="shared" si="120"/>
        <v>#N/A</v>
      </c>
      <c r="O711" s="1" t="e">
        <f t="shared" si="121"/>
        <v>#N/A</v>
      </c>
      <c r="P711" s="130" t="str">
        <f t="shared" si="122"/>
        <v/>
      </c>
      <c r="Q711" s="130" t="str">
        <f t="shared" si="123"/>
        <v/>
      </c>
    </row>
    <row r="712" spans="2:17">
      <c r="B712" s="24" t="str">
        <f>IF('Consolidação Preventiva'!D688="","",'Consolidação Preventiva'!D688)</f>
        <v/>
      </c>
      <c r="C712" s="24" t="str">
        <f>'Consolidação Preventiva'!E688</f>
        <v/>
      </c>
      <c r="D712" s="128" t="e">
        <f>IF(OR(B712="",C712="50F"),NA(),'Consolidação Preventiva'!N688)</f>
        <v>#N/A</v>
      </c>
      <c r="E712" s="4" t="str">
        <f>IF(B712="","",'Consolidação Preventiva'!F688)</f>
        <v/>
      </c>
      <c r="F712" s="4" t="str">
        <f>IF(B712="","",'Consolidação Preventiva'!H688)</f>
        <v/>
      </c>
      <c r="G712" s="4" t="str">
        <f>IF(B712="","",'Consolidação Preventiva'!Q688)</f>
        <v/>
      </c>
      <c r="H712" s="4" t="e">
        <f t="shared" si="115"/>
        <v>#N/A</v>
      </c>
      <c r="I712" s="1" t="e">
        <f t="shared" si="116"/>
        <v>#N/A</v>
      </c>
      <c r="J712" s="1" t="e">
        <f t="shared" si="117"/>
        <v>#N/A</v>
      </c>
      <c r="L712" s="130" t="e">
        <f t="shared" si="118"/>
        <v>#N/A</v>
      </c>
      <c r="M712" s="1" t="e">
        <f t="shared" si="119"/>
        <v>#N/A</v>
      </c>
      <c r="N712" s="1" t="e">
        <f t="shared" si="120"/>
        <v>#N/A</v>
      </c>
      <c r="O712" s="1" t="e">
        <f t="shared" si="121"/>
        <v>#N/A</v>
      </c>
      <c r="P712" s="130" t="str">
        <f t="shared" si="122"/>
        <v/>
      </c>
      <c r="Q712" s="130" t="str">
        <f t="shared" si="123"/>
        <v/>
      </c>
    </row>
    <row r="713" spans="2:17">
      <c r="B713" s="24" t="str">
        <f>IF('Consolidação Preventiva'!D689="","",'Consolidação Preventiva'!D689)</f>
        <v/>
      </c>
      <c r="C713" s="24" t="str">
        <f>'Consolidação Preventiva'!E689</f>
        <v/>
      </c>
      <c r="D713" s="128" t="e">
        <f>IF(OR(B713="",C713="50F"),NA(),'Consolidação Preventiva'!N689)</f>
        <v>#N/A</v>
      </c>
      <c r="E713" s="4" t="str">
        <f>IF(B713="","",'Consolidação Preventiva'!F689)</f>
        <v/>
      </c>
      <c r="F713" s="4" t="str">
        <f>IF(B713="","",'Consolidação Preventiva'!H689)</f>
        <v/>
      </c>
      <c r="G713" s="4" t="str">
        <f>IF(B713="","",'Consolidação Preventiva'!Q689)</f>
        <v/>
      </c>
      <c r="H713" s="4" t="e">
        <f t="shared" si="115"/>
        <v>#N/A</v>
      </c>
      <c r="I713" s="1" t="e">
        <f t="shared" si="116"/>
        <v>#N/A</v>
      </c>
      <c r="J713" s="1" t="e">
        <f t="shared" si="117"/>
        <v>#N/A</v>
      </c>
      <c r="L713" s="130" t="e">
        <f t="shared" si="118"/>
        <v>#N/A</v>
      </c>
      <c r="M713" s="1" t="e">
        <f t="shared" si="119"/>
        <v>#N/A</v>
      </c>
      <c r="N713" s="1" t="e">
        <f t="shared" si="120"/>
        <v>#N/A</v>
      </c>
      <c r="O713" s="1" t="e">
        <f t="shared" si="121"/>
        <v>#N/A</v>
      </c>
      <c r="P713" s="130" t="str">
        <f t="shared" si="122"/>
        <v/>
      </c>
      <c r="Q713" s="130" t="str">
        <f t="shared" si="123"/>
        <v/>
      </c>
    </row>
    <row r="714" spans="2:17">
      <c r="B714" s="24" t="str">
        <f>IF('Consolidação Preventiva'!D690="","",'Consolidação Preventiva'!D690)</f>
        <v/>
      </c>
      <c r="C714" s="24" t="str">
        <f>'Consolidação Preventiva'!E690</f>
        <v/>
      </c>
      <c r="D714" s="128" t="e">
        <f>IF(OR(B714="",C714="50F"),NA(),'Consolidação Preventiva'!N690)</f>
        <v>#N/A</v>
      </c>
      <c r="E714" s="4" t="str">
        <f>IF(B714="","",'Consolidação Preventiva'!F690)</f>
        <v/>
      </c>
      <c r="F714" s="4" t="str">
        <f>IF(B714="","",'Consolidação Preventiva'!H690)</f>
        <v/>
      </c>
      <c r="G714" s="4" t="str">
        <f>IF(B714="","",'Consolidação Preventiva'!Q690)</f>
        <v/>
      </c>
      <c r="H714" s="4" t="e">
        <f t="shared" si="115"/>
        <v>#N/A</v>
      </c>
      <c r="I714" s="1" t="e">
        <f t="shared" si="116"/>
        <v>#N/A</v>
      </c>
      <c r="J714" s="1" t="e">
        <f t="shared" si="117"/>
        <v>#N/A</v>
      </c>
      <c r="L714" s="130" t="e">
        <f t="shared" si="118"/>
        <v>#N/A</v>
      </c>
      <c r="M714" s="1" t="e">
        <f t="shared" si="119"/>
        <v>#N/A</v>
      </c>
      <c r="N714" s="1" t="e">
        <f t="shared" si="120"/>
        <v>#N/A</v>
      </c>
      <c r="O714" s="1" t="e">
        <f t="shared" si="121"/>
        <v>#N/A</v>
      </c>
      <c r="P714" s="130" t="str">
        <f t="shared" si="122"/>
        <v/>
      </c>
      <c r="Q714" s="130" t="str">
        <f t="shared" si="123"/>
        <v/>
      </c>
    </row>
    <row r="715" spans="2:17">
      <c r="B715" s="24" t="str">
        <f>IF('Consolidação Preventiva'!D691="","",'Consolidação Preventiva'!D691)</f>
        <v/>
      </c>
      <c r="C715" s="24" t="str">
        <f>'Consolidação Preventiva'!E691</f>
        <v/>
      </c>
      <c r="D715" s="128" t="e">
        <f>IF(OR(B715="",C715="50F"),NA(),'Consolidação Preventiva'!N691)</f>
        <v>#N/A</v>
      </c>
      <c r="E715" s="4" t="str">
        <f>IF(B715="","",'Consolidação Preventiva'!F691)</f>
        <v/>
      </c>
      <c r="F715" s="4" t="str">
        <f>IF(B715="","",'Consolidação Preventiva'!H691)</f>
        <v/>
      </c>
      <c r="G715" s="4" t="str">
        <f>IF(B715="","",'Consolidação Preventiva'!Q691)</f>
        <v/>
      </c>
      <c r="H715" s="4" t="e">
        <f t="shared" si="115"/>
        <v>#N/A</v>
      </c>
      <c r="I715" s="1" t="e">
        <f t="shared" si="116"/>
        <v>#N/A</v>
      </c>
      <c r="J715" s="1" t="e">
        <f t="shared" si="117"/>
        <v>#N/A</v>
      </c>
      <c r="L715" s="130" t="e">
        <f t="shared" si="118"/>
        <v>#N/A</v>
      </c>
      <c r="M715" s="1" t="e">
        <f t="shared" si="119"/>
        <v>#N/A</v>
      </c>
      <c r="N715" s="1" t="e">
        <f t="shared" si="120"/>
        <v>#N/A</v>
      </c>
      <c r="O715" s="1" t="e">
        <f t="shared" si="121"/>
        <v>#N/A</v>
      </c>
      <c r="P715" s="130" t="str">
        <f t="shared" si="122"/>
        <v/>
      </c>
      <c r="Q715" s="130" t="str">
        <f t="shared" si="123"/>
        <v/>
      </c>
    </row>
    <row r="716" spans="2:17">
      <c r="B716" s="24" t="str">
        <f>IF('Consolidação Preventiva'!D692="","",'Consolidação Preventiva'!D692)</f>
        <v/>
      </c>
      <c r="C716" s="24" t="str">
        <f>'Consolidação Preventiva'!E692</f>
        <v/>
      </c>
      <c r="D716" s="128" t="e">
        <f>IF(OR(B716="",C716="50F"),NA(),'Consolidação Preventiva'!N692)</f>
        <v>#N/A</v>
      </c>
      <c r="E716" s="4" t="str">
        <f>IF(B716="","",'Consolidação Preventiva'!F692)</f>
        <v/>
      </c>
      <c r="F716" s="4" t="str">
        <f>IF(B716="","",'Consolidação Preventiva'!H692)</f>
        <v/>
      </c>
      <c r="G716" s="4" t="str">
        <f>IF(B716="","",'Consolidação Preventiva'!Q692)</f>
        <v/>
      </c>
      <c r="H716" s="4" t="e">
        <f t="shared" si="115"/>
        <v>#N/A</v>
      </c>
      <c r="I716" s="1" t="e">
        <f t="shared" si="116"/>
        <v>#N/A</v>
      </c>
      <c r="J716" s="1" t="e">
        <f t="shared" si="117"/>
        <v>#N/A</v>
      </c>
      <c r="L716" s="130" t="e">
        <f t="shared" si="118"/>
        <v>#N/A</v>
      </c>
      <c r="M716" s="1" t="e">
        <f t="shared" si="119"/>
        <v>#N/A</v>
      </c>
      <c r="N716" s="1" t="e">
        <f t="shared" si="120"/>
        <v>#N/A</v>
      </c>
      <c r="O716" s="1" t="e">
        <f t="shared" si="121"/>
        <v>#N/A</v>
      </c>
      <c r="P716" s="130" t="str">
        <f t="shared" si="122"/>
        <v/>
      </c>
      <c r="Q716" s="130" t="str">
        <f t="shared" si="123"/>
        <v/>
      </c>
    </row>
    <row r="717" spans="2:17">
      <c r="B717" s="24" t="str">
        <f>IF('Consolidação Preventiva'!D693="","",'Consolidação Preventiva'!D693)</f>
        <v/>
      </c>
      <c r="C717" s="24" t="str">
        <f>'Consolidação Preventiva'!E693</f>
        <v/>
      </c>
      <c r="D717" s="128" t="e">
        <f>IF(OR(B717="",C717="50F"),NA(),'Consolidação Preventiva'!N693)</f>
        <v>#N/A</v>
      </c>
      <c r="E717" s="4" t="str">
        <f>IF(B717="","",'Consolidação Preventiva'!F693)</f>
        <v/>
      </c>
      <c r="F717" s="4" t="str">
        <f>IF(B717="","",'Consolidação Preventiva'!H693)</f>
        <v/>
      </c>
      <c r="G717" s="4" t="str">
        <f>IF(B717="","",'Consolidação Preventiva'!Q693)</f>
        <v/>
      </c>
      <c r="H717" s="4" t="e">
        <f t="shared" si="115"/>
        <v>#N/A</v>
      </c>
      <c r="I717" s="1" t="e">
        <f t="shared" si="116"/>
        <v>#N/A</v>
      </c>
      <c r="J717" s="1" t="e">
        <f t="shared" si="117"/>
        <v>#N/A</v>
      </c>
      <c r="L717" s="130" t="e">
        <f t="shared" si="118"/>
        <v>#N/A</v>
      </c>
      <c r="M717" s="1" t="e">
        <f t="shared" si="119"/>
        <v>#N/A</v>
      </c>
      <c r="N717" s="1" t="e">
        <f t="shared" si="120"/>
        <v>#N/A</v>
      </c>
      <c r="O717" s="1" t="e">
        <f t="shared" si="121"/>
        <v>#N/A</v>
      </c>
      <c r="P717" s="130" t="str">
        <f t="shared" si="122"/>
        <v/>
      </c>
      <c r="Q717" s="130" t="str">
        <f t="shared" si="123"/>
        <v/>
      </c>
    </row>
    <row r="718" spans="2:17">
      <c r="B718" s="24" t="str">
        <f>IF('Consolidação Preventiva'!D694="","",'Consolidação Preventiva'!D694)</f>
        <v/>
      </c>
      <c r="C718" s="24" t="str">
        <f>'Consolidação Preventiva'!E694</f>
        <v/>
      </c>
      <c r="D718" s="128" t="e">
        <f>IF(OR(B718="",C718="50F"),NA(),'Consolidação Preventiva'!N694)</f>
        <v>#N/A</v>
      </c>
      <c r="E718" s="4" t="str">
        <f>IF(B718="","",'Consolidação Preventiva'!F694)</f>
        <v/>
      </c>
      <c r="F718" s="4" t="str">
        <f>IF(B718="","",'Consolidação Preventiva'!H694)</f>
        <v/>
      </c>
      <c r="G718" s="4" t="str">
        <f>IF(B718="","",'Consolidação Preventiva'!Q694)</f>
        <v/>
      </c>
      <c r="H718" s="4" t="e">
        <f t="shared" ref="H718:H738" si="124">IF(OR(B718="",C718="50F"),NA(),G718-E718)</f>
        <v>#N/A</v>
      </c>
      <c r="I718" s="1" t="e">
        <f t="shared" ref="I718:I738" si="125">IF(OR(B718="",C718="50F"),NA(),225)</f>
        <v>#N/A</v>
      </c>
      <c r="J718" s="1" t="e">
        <f t="shared" ref="J718:J738" si="126">IF(OR(B718="",C718="50F"),NA(),275)</f>
        <v>#N/A</v>
      </c>
      <c r="L718" s="130" t="e">
        <f t="shared" ref="L718:L738" si="127">IF(AND(D718&gt;=$C$9,D718&lt;=$C$10),D718,NA())</f>
        <v>#N/A</v>
      </c>
      <c r="M718" s="1" t="e">
        <f t="shared" ref="M718:M738" si="128">IF(ISERR(L718),NA(),H718)</f>
        <v>#N/A</v>
      </c>
      <c r="N718" s="1" t="e">
        <f t="shared" ref="N718:N738" si="129">IF(ISERR(L718),NA(),I718)</f>
        <v>#N/A</v>
      </c>
      <c r="O718" s="1" t="e">
        <f t="shared" ref="O718:O738" si="130">IF(ISERR(L718),NA(),J718)</f>
        <v>#N/A</v>
      </c>
      <c r="P718" s="130" t="str">
        <f t="shared" ref="P718:P738" si="131">IF(ISERROR(L718),"",DATE(YEAR(L718),MONTH(L718),1))</f>
        <v/>
      </c>
      <c r="Q718" s="130" t="str">
        <f t="shared" ref="Q718:Q738" si="132">IF(P718="","",IF(AND(M718&gt;=N718,M718&lt;=O718),"OK","NOK"))</f>
        <v/>
      </c>
    </row>
    <row r="719" spans="2:17">
      <c r="B719" s="24" t="str">
        <f>IF('Consolidação Preventiva'!D695="","",'Consolidação Preventiva'!D695)</f>
        <v/>
      </c>
      <c r="C719" s="24" t="str">
        <f>'Consolidação Preventiva'!E695</f>
        <v/>
      </c>
      <c r="D719" s="128" t="e">
        <f>IF(OR(B719="",C719="50F"),NA(),'Consolidação Preventiva'!N695)</f>
        <v>#N/A</v>
      </c>
      <c r="E719" s="4" t="str">
        <f>IF(B719="","",'Consolidação Preventiva'!F695)</f>
        <v/>
      </c>
      <c r="F719" s="4" t="str">
        <f>IF(B719="","",'Consolidação Preventiva'!H695)</f>
        <v/>
      </c>
      <c r="G719" s="4" t="str">
        <f>IF(B719="","",'Consolidação Preventiva'!Q695)</f>
        <v/>
      </c>
      <c r="H719" s="4" t="e">
        <f t="shared" si="124"/>
        <v>#N/A</v>
      </c>
      <c r="I719" s="1" t="e">
        <f t="shared" si="125"/>
        <v>#N/A</v>
      </c>
      <c r="J719" s="1" t="e">
        <f t="shared" si="126"/>
        <v>#N/A</v>
      </c>
      <c r="L719" s="130" t="e">
        <f t="shared" si="127"/>
        <v>#N/A</v>
      </c>
      <c r="M719" s="1" t="e">
        <f t="shared" si="128"/>
        <v>#N/A</v>
      </c>
      <c r="N719" s="1" t="e">
        <f t="shared" si="129"/>
        <v>#N/A</v>
      </c>
      <c r="O719" s="1" t="e">
        <f t="shared" si="130"/>
        <v>#N/A</v>
      </c>
      <c r="P719" s="130" t="str">
        <f t="shared" si="131"/>
        <v/>
      </c>
      <c r="Q719" s="130" t="str">
        <f t="shared" si="132"/>
        <v/>
      </c>
    </row>
    <row r="720" spans="2:17">
      <c r="B720" s="24" t="str">
        <f>IF('Consolidação Preventiva'!D696="","",'Consolidação Preventiva'!D696)</f>
        <v/>
      </c>
      <c r="C720" s="24" t="str">
        <f>'Consolidação Preventiva'!E696</f>
        <v/>
      </c>
      <c r="D720" s="128" t="e">
        <f>IF(OR(B720="",C720="50F"),NA(),'Consolidação Preventiva'!N696)</f>
        <v>#N/A</v>
      </c>
      <c r="E720" s="4" t="str">
        <f>IF(B720="","",'Consolidação Preventiva'!F696)</f>
        <v/>
      </c>
      <c r="F720" s="4" t="str">
        <f>IF(B720="","",'Consolidação Preventiva'!H696)</f>
        <v/>
      </c>
      <c r="G720" s="4" t="str">
        <f>IF(B720="","",'Consolidação Preventiva'!Q696)</f>
        <v/>
      </c>
      <c r="H720" s="4" t="e">
        <f t="shared" si="124"/>
        <v>#N/A</v>
      </c>
      <c r="I720" s="1" t="e">
        <f t="shared" si="125"/>
        <v>#N/A</v>
      </c>
      <c r="J720" s="1" t="e">
        <f t="shared" si="126"/>
        <v>#N/A</v>
      </c>
      <c r="L720" s="130" t="e">
        <f t="shared" si="127"/>
        <v>#N/A</v>
      </c>
      <c r="M720" s="1" t="e">
        <f t="shared" si="128"/>
        <v>#N/A</v>
      </c>
      <c r="N720" s="1" t="e">
        <f t="shared" si="129"/>
        <v>#N/A</v>
      </c>
      <c r="O720" s="1" t="e">
        <f t="shared" si="130"/>
        <v>#N/A</v>
      </c>
      <c r="P720" s="130" t="str">
        <f t="shared" si="131"/>
        <v/>
      </c>
      <c r="Q720" s="130" t="str">
        <f t="shared" si="132"/>
        <v/>
      </c>
    </row>
    <row r="721" spans="2:17">
      <c r="B721" s="24" t="str">
        <f>IF('Consolidação Preventiva'!D697="","",'Consolidação Preventiva'!D697)</f>
        <v/>
      </c>
      <c r="C721" s="24" t="str">
        <f>'Consolidação Preventiva'!E697</f>
        <v/>
      </c>
      <c r="D721" s="128" t="e">
        <f>IF(OR(B721="",C721="50F"),NA(),'Consolidação Preventiva'!N697)</f>
        <v>#N/A</v>
      </c>
      <c r="E721" s="4" t="str">
        <f>IF(B721="","",'Consolidação Preventiva'!F697)</f>
        <v/>
      </c>
      <c r="F721" s="4" t="str">
        <f>IF(B721="","",'Consolidação Preventiva'!H697)</f>
        <v/>
      </c>
      <c r="G721" s="4" t="str">
        <f>IF(B721="","",'Consolidação Preventiva'!Q697)</f>
        <v/>
      </c>
      <c r="H721" s="4" t="e">
        <f t="shared" si="124"/>
        <v>#N/A</v>
      </c>
      <c r="I721" s="1" t="e">
        <f t="shared" si="125"/>
        <v>#N/A</v>
      </c>
      <c r="J721" s="1" t="e">
        <f t="shared" si="126"/>
        <v>#N/A</v>
      </c>
      <c r="L721" s="130" t="e">
        <f t="shared" si="127"/>
        <v>#N/A</v>
      </c>
      <c r="M721" s="1" t="e">
        <f t="shared" si="128"/>
        <v>#N/A</v>
      </c>
      <c r="N721" s="1" t="e">
        <f t="shared" si="129"/>
        <v>#N/A</v>
      </c>
      <c r="O721" s="1" t="e">
        <f t="shared" si="130"/>
        <v>#N/A</v>
      </c>
      <c r="P721" s="130" t="str">
        <f t="shared" si="131"/>
        <v/>
      </c>
      <c r="Q721" s="130" t="str">
        <f t="shared" si="132"/>
        <v/>
      </c>
    </row>
    <row r="722" spans="2:17">
      <c r="B722" s="24" t="str">
        <f>IF('Consolidação Preventiva'!D698="","",'Consolidação Preventiva'!D698)</f>
        <v/>
      </c>
      <c r="C722" s="24" t="str">
        <f>'Consolidação Preventiva'!E698</f>
        <v/>
      </c>
      <c r="D722" s="128" t="e">
        <f>IF(OR(B722="",C722="50F"),NA(),'Consolidação Preventiva'!N698)</f>
        <v>#N/A</v>
      </c>
      <c r="E722" s="4" t="str">
        <f>IF(B722="","",'Consolidação Preventiva'!F698)</f>
        <v/>
      </c>
      <c r="F722" s="4" t="str">
        <f>IF(B722="","",'Consolidação Preventiva'!H698)</f>
        <v/>
      </c>
      <c r="G722" s="4" t="str">
        <f>IF(B722="","",'Consolidação Preventiva'!Q698)</f>
        <v/>
      </c>
      <c r="H722" s="4" t="e">
        <f t="shared" si="124"/>
        <v>#N/A</v>
      </c>
      <c r="I722" s="1" t="e">
        <f t="shared" si="125"/>
        <v>#N/A</v>
      </c>
      <c r="J722" s="1" t="e">
        <f t="shared" si="126"/>
        <v>#N/A</v>
      </c>
      <c r="L722" s="130" t="e">
        <f t="shared" si="127"/>
        <v>#N/A</v>
      </c>
      <c r="M722" s="1" t="e">
        <f t="shared" si="128"/>
        <v>#N/A</v>
      </c>
      <c r="N722" s="1" t="e">
        <f t="shared" si="129"/>
        <v>#N/A</v>
      </c>
      <c r="O722" s="1" t="e">
        <f t="shared" si="130"/>
        <v>#N/A</v>
      </c>
      <c r="P722" s="130" t="str">
        <f t="shared" si="131"/>
        <v/>
      </c>
      <c r="Q722" s="130" t="str">
        <f t="shared" si="132"/>
        <v/>
      </c>
    </row>
    <row r="723" spans="2:17">
      <c r="B723" s="24" t="str">
        <f>IF('Consolidação Preventiva'!D699="","",'Consolidação Preventiva'!D699)</f>
        <v/>
      </c>
      <c r="C723" s="24" t="str">
        <f>'Consolidação Preventiva'!E699</f>
        <v/>
      </c>
      <c r="D723" s="128" t="e">
        <f>IF(OR(B723="",C723="50F"),NA(),'Consolidação Preventiva'!N699)</f>
        <v>#N/A</v>
      </c>
      <c r="E723" s="4" t="str">
        <f>IF(B723="","",'Consolidação Preventiva'!F699)</f>
        <v/>
      </c>
      <c r="F723" s="4" t="str">
        <f>IF(B723="","",'Consolidação Preventiva'!H699)</f>
        <v/>
      </c>
      <c r="G723" s="4" t="str">
        <f>IF(B723="","",'Consolidação Preventiva'!Q699)</f>
        <v/>
      </c>
      <c r="H723" s="4" t="e">
        <f t="shared" si="124"/>
        <v>#N/A</v>
      </c>
      <c r="I723" s="1" t="e">
        <f t="shared" si="125"/>
        <v>#N/A</v>
      </c>
      <c r="J723" s="1" t="e">
        <f t="shared" si="126"/>
        <v>#N/A</v>
      </c>
      <c r="L723" s="130" t="e">
        <f t="shared" si="127"/>
        <v>#N/A</v>
      </c>
      <c r="M723" s="1" t="e">
        <f t="shared" si="128"/>
        <v>#N/A</v>
      </c>
      <c r="N723" s="1" t="e">
        <f t="shared" si="129"/>
        <v>#N/A</v>
      </c>
      <c r="O723" s="1" t="e">
        <f t="shared" si="130"/>
        <v>#N/A</v>
      </c>
      <c r="P723" s="130" t="str">
        <f t="shared" si="131"/>
        <v/>
      </c>
      <c r="Q723" s="130" t="str">
        <f t="shared" si="132"/>
        <v/>
      </c>
    </row>
    <row r="724" spans="2:17">
      <c r="B724" s="24" t="str">
        <f>IF('Consolidação Preventiva'!D700="","",'Consolidação Preventiva'!D700)</f>
        <v/>
      </c>
      <c r="C724" s="24" t="str">
        <f>'Consolidação Preventiva'!E700</f>
        <v/>
      </c>
      <c r="D724" s="128" t="e">
        <f>IF(OR(B724="",C724="50F"),NA(),'Consolidação Preventiva'!N700)</f>
        <v>#N/A</v>
      </c>
      <c r="E724" s="4" t="str">
        <f>IF(B724="","",'Consolidação Preventiva'!F700)</f>
        <v/>
      </c>
      <c r="F724" s="4" t="str">
        <f>IF(B724="","",'Consolidação Preventiva'!H700)</f>
        <v/>
      </c>
      <c r="G724" s="4" t="str">
        <f>IF(B724="","",'Consolidação Preventiva'!Q700)</f>
        <v/>
      </c>
      <c r="H724" s="4" t="e">
        <f t="shared" si="124"/>
        <v>#N/A</v>
      </c>
      <c r="I724" s="1" t="e">
        <f t="shared" si="125"/>
        <v>#N/A</v>
      </c>
      <c r="J724" s="1" t="e">
        <f t="shared" si="126"/>
        <v>#N/A</v>
      </c>
      <c r="L724" s="130" t="e">
        <f t="shared" si="127"/>
        <v>#N/A</v>
      </c>
      <c r="M724" s="1" t="e">
        <f t="shared" si="128"/>
        <v>#N/A</v>
      </c>
      <c r="N724" s="1" t="e">
        <f t="shared" si="129"/>
        <v>#N/A</v>
      </c>
      <c r="O724" s="1" t="e">
        <f t="shared" si="130"/>
        <v>#N/A</v>
      </c>
      <c r="P724" s="130" t="str">
        <f t="shared" si="131"/>
        <v/>
      </c>
      <c r="Q724" s="130" t="str">
        <f t="shared" si="132"/>
        <v/>
      </c>
    </row>
    <row r="725" spans="2:17">
      <c r="B725" s="24" t="str">
        <f>IF('Consolidação Preventiva'!D701="","",'Consolidação Preventiva'!D701)</f>
        <v/>
      </c>
      <c r="C725" s="24" t="str">
        <f>'Consolidação Preventiva'!E701</f>
        <v/>
      </c>
      <c r="D725" s="128" t="e">
        <f>IF(OR(B725="",C725="50F"),NA(),'Consolidação Preventiva'!N701)</f>
        <v>#N/A</v>
      </c>
      <c r="E725" s="4" t="str">
        <f>IF(B725="","",'Consolidação Preventiva'!F701)</f>
        <v/>
      </c>
      <c r="F725" s="4" t="str">
        <f>IF(B725="","",'Consolidação Preventiva'!H701)</f>
        <v/>
      </c>
      <c r="G725" s="4" t="str">
        <f>IF(B725="","",'Consolidação Preventiva'!Q701)</f>
        <v/>
      </c>
      <c r="H725" s="4" t="e">
        <f t="shared" si="124"/>
        <v>#N/A</v>
      </c>
      <c r="I725" s="1" t="e">
        <f t="shared" si="125"/>
        <v>#N/A</v>
      </c>
      <c r="J725" s="1" t="e">
        <f t="shared" si="126"/>
        <v>#N/A</v>
      </c>
      <c r="L725" s="130" t="e">
        <f t="shared" si="127"/>
        <v>#N/A</v>
      </c>
      <c r="M725" s="1" t="e">
        <f t="shared" si="128"/>
        <v>#N/A</v>
      </c>
      <c r="N725" s="1" t="e">
        <f t="shared" si="129"/>
        <v>#N/A</v>
      </c>
      <c r="O725" s="1" t="e">
        <f t="shared" si="130"/>
        <v>#N/A</v>
      </c>
      <c r="P725" s="130" t="str">
        <f t="shared" si="131"/>
        <v/>
      </c>
      <c r="Q725" s="130" t="str">
        <f t="shared" si="132"/>
        <v/>
      </c>
    </row>
    <row r="726" spans="2:17">
      <c r="B726" s="24" t="str">
        <f>IF('Consolidação Preventiva'!D702="","",'Consolidação Preventiva'!D702)</f>
        <v/>
      </c>
      <c r="C726" s="24" t="str">
        <f>'Consolidação Preventiva'!E702</f>
        <v/>
      </c>
      <c r="D726" s="128" t="e">
        <f>IF(OR(B726="",C726="50F"),NA(),'Consolidação Preventiva'!N702)</f>
        <v>#N/A</v>
      </c>
      <c r="E726" s="4" t="str">
        <f>IF(B726="","",'Consolidação Preventiva'!F702)</f>
        <v/>
      </c>
      <c r="F726" s="4" t="str">
        <f>IF(B726="","",'Consolidação Preventiva'!H702)</f>
        <v/>
      </c>
      <c r="G726" s="4" t="str">
        <f>IF(B726="","",'Consolidação Preventiva'!Q702)</f>
        <v/>
      </c>
      <c r="H726" s="4" t="e">
        <f t="shared" si="124"/>
        <v>#N/A</v>
      </c>
      <c r="I726" s="1" t="e">
        <f t="shared" si="125"/>
        <v>#N/A</v>
      </c>
      <c r="J726" s="1" t="e">
        <f t="shared" si="126"/>
        <v>#N/A</v>
      </c>
      <c r="L726" s="130" t="e">
        <f t="shared" si="127"/>
        <v>#N/A</v>
      </c>
      <c r="M726" s="1" t="e">
        <f t="shared" si="128"/>
        <v>#N/A</v>
      </c>
      <c r="N726" s="1" t="e">
        <f t="shared" si="129"/>
        <v>#N/A</v>
      </c>
      <c r="O726" s="1" t="e">
        <f t="shared" si="130"/>
        <v>#N/A</v>
      </c>
      <c r="P726" s="130" t="str">
        <f t="shared" si="131"/>
        <v/>
      </c>
      <c r="Q726" s="130" t="str">
        <f t="shared" si="132"/>
        <v/>
      </c>
    </row>
    <row r="727" spans="2:17">
      <c r="B727" s="24" t="str">
        <f>IF('Consolidação Preventiva'!D703="","",'Consolidação Preventiva'!D703)</f>
        <v/>
      </c>
      <c r="C727" s="24" t="str">
        <f>'Consolidação Preventiva'!E703</f>
        <v/>
      </c>
      <c r="D727" s="128" t="e">
        <f>IF(OR(B727="",C727="50F"),NA(),'Consolidação Preventiva'!N703)</f>
        <v>#N/A</v>
      </c>
      <c r="E727" s="4" t="str">
        <f>IF(B727="","",'Consolidação Preventiva'!F703)</f>
        <v/>
      </c>
      <c r="F727" s="4" t="str">
        <f>IF(B727="","",'Consolidação Preventiva'!H703)</f>
        <v/>
      </c>
      <c r="G727" s="4" t="str">
        <f>IF(B727="","",'Consolidação Preventiva'!Q703)</f>
        <v/>
      </c>
      <c r="H727" s="4" t="e">
        <f t="shared" si="124"/>
        <v>#N/A</v>
      </c>
      <c r="I727" s="1" t="e">
        <f t="shared" si="125"/>
        <v>#N/A</v>
      </c>
      <c r="J727" s="1" t="e">
        <f t="shared" si="126"/>
        <v>#N/A</v>
      </c>
      <c r="L727" s="130" t="e">
        <f t="shared" si="127"/>
        <v>#N/A</v>
      </c>
      <c r="M727" s="1" t="e">
        <f t="shared" si="128"/>
        <v>#N/A</v>
      </c>
      <c r="N727" s="1" t="e">
        <f t="shared" si="129"/>
        <v>#N/A</v>
      </c>
      <c r="O727" s="1" t="e">
        <f t="shared" si="130"/>
        <v>#N/A</v>
      </c>
      <c r="P727" s="130" t="str">
        <f t="shared" si="131"/>
        <v/>
      </c>
      <c r="Q727" s="130" t="str">
        <f t="shared" si="132"/>
        <v/>
      </c>
    </row>
    <row r="728" spans="2:17">
      <c r="B728" s="24" t="str">
        <f>IF('Consolidação Preventiva'!D704="","",'Consolidação Preventiva'!D704)</f>
        <v/>
      </c>
      <c r="C728" s="24" t="str">
        <f>'Consolidação Preventiva'!E704</f>
        <v/>
      </c>
      <c r="D728" s="128" t="e">
        <f>IF(OR(B728="",C728="50F"),NA(),'Consolidação Preventiva'!N704)</f>
        <v>#N/A</v>
      </c>
      <c r="E728" s="4" t="str">
        <f>IF(B728="","",'Consolidação Preventiva'!F704)</f>
        <v/>
      </c>
      <c r="F728" s="4" t="str">
        <f>IF(B728="","",'Consolidação Preventiva'!H704)</f>
        <v/>
      </c>
      <c r="G728" s="4" t="str">
        <f>IF(B728="","",'Consolidação Preventiva'!Q704)</f>
        <v/>
      </c>
      <c r="H728" s="4" t="e">
        <f t="shared" si="124"/>
        <v>#N/A</v>
      </c>
      <c r="I728" s="1" t="e">
        <f t="shared" si="125"/>
        <v>#N/A</v>
      </c>
      <c r="J728" s="1" t="e">
        <f t="shared" si="126"/>
        <v>#N/A</v>
      </c>
      <c r="L728" s="130" t="e">
        <f t="shared" si="127"/>
        <v>#N/A</v>
      </c>
      <c r="M728" s="1" t="e">
        <f t="shared" si="128"/>
        <v>#N/A</v>
      </c>
      <c r="N728" s="1" t="e">
        <f t="shared" si="129"/>
        <v>#N/A</v>
      </c>
      <c r="O728" s="1" t="e">
        <f t="shared" si="130"/>
        <v>#N/A</v>
      </c>
      <c r="P728" s="130" t="str">
        <f t="shared" si="131"/>
        <v/>
      </c>
      <c r="Q728" s="130" t="str">
        <f t="shared" si="132"/>
        <v/>
      </c>
    </row>
    <row r="729" spans="2:17">
      <c r="B729" s="24" t="str">
        <f>IF('Consolidação Preventiva'!D705="","",'Consolidação Preventiva'!D705)</f>
        <v/>
      </c>
      <c r="C729" s="24" t="str">
        <f>'Consolidação Preventiva'!E705</f>
        <v/>
      </c>
      <c r="D729" s="128" t="e">
        <f>IF(OR(B729="",C729="50F"),NA(),'Consolidação Preventiva'!N705)</f>
        <v>#N/A</v>
      </c>
      <c r="E729" s="4" t="str">
        <f>IF(B729="","",'Consolidação Preventiva'!F705)</f>
        <v/>
      </c>
      <c r="F729" s="4" t="str">
        <f>IF(B729="","",'Consolidação Preventiva'!H705)</f>
        <v/>
      </c>
      <c r="G729" s="4" t="str">
        <f>IF(B729="","",'Consolidação Preventiva'!Q705)</f>
        <v/>
      </c>
      <c r="H729" s="4" t="e">
        <f t="shared" si="124"/>
        <v>#N/A</v>
      </c>
      <c r="I729" s="1" t="e">
        <f t="shared" si="125"/>
        <v>#N/A</v>
      </c>
      <c r="J729" s="1" t="e">
        <f t="shared" si="126"/>
        <v>#N/A</v>
      </c>
      <c r="L729" s="130" t="e">
        <f t="shared" si="127"/>
        <v>#N/A</v>
      </c>
      <c r="M729" s="1" t="e">
        <f t="shared" si="128"/>
        <v>#N/A</v>
      </c>
      <c r="N729" s="1" t="e">
        <f t="shared" si="129"/>
        <v>#N/A</v>
      </c>
      <c r="O729" s="1" t="e">
        <f t="shared" si="130"/>
        <v>#N/A</v>
      </c>
      <c r="P729" s="130" t="str">
        <f t="shared" si="131"/>
        <v/>
      </c>
      <c r="Q729" s="130" t="str">
        <f t="shared" si="132"/>
        <v/>
      </c>
    </row>
    <row r="730" spans="2:17">
      <c r="B730" s="24" t="str">
        <f>IF('Consolidação Preventiva'!D706="","",'Consolidação Preventiva'!D706)</f>
        <v/>
      </c>
      <c r="C730" s="24" t="str">
        <f>'Consolidação Preventiva'!E706</f>
        <v/>
      </c>
      <c r="D730" s="128" t="e">
        <f>IF(OR(B730="",C730="50F"),NA(),'Consolidação Preventiva'!N706)</f>
        <v>#N/A</v>
      </c>
      <c r="E730" s="4" t="str">
        <f>IF(B730="","",'Consolidação Preventiva'!F706)</f>
        <v/>
      </c>
      <c r="F730" s="4" t="str">
        <f>IF(B730="","",'Consolidação Preventiva'!H706)</f>
        <v/>
      </c>
      <c r="G730" s="4" t="str">
        <f>IF(B730="","",'Consolidação Preventiva'!Q706)</f>
        <v/>
      </c>
      <c r="H730" s="4" t="e">
        <f t="shared" si="124"/>
        <v>#N/A</v>
      </c>
      <c r="I730" s="1" t="e">
        <f t="shared" si="125"/>
        <v>#N/A</v>
      </c>
      <c r="J730" s="1" t="e">
        <f t="shared" si="126"/>
        <v>#N/A</v>
      </c>
      <c r="L730" s="130" t="e">
        <f t="shared" si="127"/>
        <v>#N/A</v>
      </c>
      <c r="M730" s="1" t="e">
        <f t="shared" si="128"/>
        <v>#N/A</v>
      </c>
      <c r="N730" s="1" t="e">
        <f t="shared" si="129"/>
        <v>#N/A</v>
      </c>
      <c r="O730" s="1" t="e">
        <f t="shared" si="130"/>
        <v>#N/A</v>
      </c>
      <c r="P730" s="130" t="str">
        <f t="shared" si="131"/>
        <v/>
      </c>
      <c r="Q730" s="130" t="str">
        <f t="shared" si="132"/>
        <v/>
      </c>
    </row>
    <row r="731" spans="2:17">
      <c r="B731" s="24" t="str">
        <f>IF('Consolidação Preventiva'!D707="","",'Consolidação Preventiva'!D707)</f>
        <v/>
      </c>
      <c r="C731" s="24" t="str">
        <f>'Consolidação Preventiva'!E707</f>
        <v/>
      </c>
      <c r="D731" s="128" t="e">
        <f>IF(OR(B731="",C731="50F"),NA(),'Consolidação Preventiva'!N707)</f>
        <v>#N/A</v>
      </c>
      <c r="E731" s="4" t="str">
        <f>IF(B731="","",'Consolidação Preventiva'!F707)</f>
        <v/>
      </c>
      <c r="F731" s="4" t="str">
        <f>IF(B731="","",'Consolidação Preventiva'!H707)</f>
        <v/>
      </c>
      <c r="G731" s="4" t="str">
        <f>IF(B731="","",'Consolidação Preventiva'!Q707)</f>
        <v/>
      </c>
      <c r="H731" s="4" t="e">
        <f t="shared" si="124"/>
        <v>#N/A</v>
      </c>
      <c r="I731" s="1" t="e">
        <f t="shared" si="125"/>
        <v>#N/A</v>
      </c>
      <c r="J731" s="1" t="e">
        <f t="shared" si="126"/>
        <v>#N/A</v>
      </c>
      <c r="L731" s="130" t="e">
        <f t="shared" si="127"/>
        <v>#N/A</v>
      </c>
      <c r="M731" s="1" t="e">
        <f t="shared" si="128"/>
        <v>#N/A</v>
      </c>
      <c r="N731" s="1" t="e">
        <f t="shared" si="129"/>
        <v>#N/A</v>
      </c>
      <c r="O731" s="1" t="e">
        <f t="shared" si="130"/>
        <v>#N/A</v>
      </c>
      <c r="P731" s="130" t="str">
        <f t="shared" si="131"/>
        <v/>
      </c>
      <c r="Q731" s="130" t="str">
        <f t="shared" si="132"/>
        <v/>
      </c>
    </row>
    <row r="732" spans="2:17">
      <c r="B732" s="24" t="str">
        <f>IF('Consolidação Preventiva'!D708="","",'Consolidação Preventiva'!D708)</f>
        <v/>
      </c>
      <c r="C732" s="24" t="str">
        <f>'Consolidação Preventiva'!E708</f>
        <v/>
      </c>
      <c r="D732" s="128" t="e">
        <f>IF(OR(B732="",C732="50F"),NA(),'Consolidação Preventiva'!N708)</f>
        <v>#N/A</v>
      </c>
      <c r="E732" s="4" t="str">
        <f>IF(B732="","",'Consolidação Preventiva'!F708)</f>
        <v/>
      </c>
      <c r="F732" s="4" t="str">
        <f>IF(B732="","",'Consolidação Preventiva'!H708)</f>
        <v/>
      </c>
      <c r="G732" s="4" t="str">
        <f>IF(B732="","",'Consolidação Preventiva'!Q708)</f>
        <v/>
      </c>
      <c r="H732" s="4" t="e">
        <f t="shared" si="124"/>
        <v>#N/A</v>
      </c>
      <c r="I732" s="1" t="e">
        <f t="shared" si="125"/>
        <v>#N/A</v>
      </c>
      <c r="J732" s="1" t="e">
        <f t="shared" si="126"/>
        <v>#N/A</v>
      </c>
      <c r="L732" s="130" t="e">
        <f t="shared" si="127"/>
        <v>#N/A</v>
      </c>
      <c r="M732" s="1" t="e">
        <f t="shared" si="128"/>
        <v>#N/A</v>
      </c>
      <c r="N732" s="1" t="e">
        <f t="shared" si="129"/>
        <v>#N/A</v>
      </c>
      <c r="O732" s="1" t="e">
        <f t="shared" si="130"/>
        <v>#N/A</v>
      </c>
      <c r="P732" s="130" t="str">
        <f t="shared" si="131"/>
        <v/>
      </c>
      <c r="Q732" s="130" t="str">
        <f t="shared" si="132"/>
        <v/>
      </c>
    </row>
    <row r="733" spans="2:17">
      <c r="B733" s="24" t="str">
        <f>IF('Consolidação Preventiva'!D709="","",'Consolidação Preventiva'!D709)</f>
        <v/>
      </c>
      <c r="C733" s="24" t="str">
        <f>'Consolidação Preventiva'!E709</f>
        <v/>
      </c>
      <c r="D733" s="128" t="e">
        <f>IF(OR(B733="",C733="50F"),NA(),'Consolidação Preventiva'!N709)</f>
        <v>#N/A</v>
      </c>
      <c r="E733" s="4" t="str">
        <f>IF(B733="","",'Consolidação Preventiva'!F709)</f>
        <v/>
      </c>
      <c r="F733" s="4" t="str">
        <f>IF(B733="","",'Consolidação Preventiva'!H709)</f>
        <v/>
      </c>
      <c r="G733" s="4" t="str">
        <f>IF(B733="","",'Consolidação Preventiva'!Q709)</f>
        <v/>
      </c>
      <c r="H733" s="4" t="e">
        <f t="shared" si="124"/>
        <v>#N/A</v>
      </c>
      <c r="I733" s="1" t="e">
        <f t="shared" si="125"/>
        <v>#N/A</v>
      </c>
      <c r="J733" s="1" t="e">
        <f t="shared" si="126"/>
        <v>#N/A</v>
      </c>
      <c r="L733" s="130" t="e">
        <f t="shared" si="127"/>
        <v>#N/A</v>
      </c>
      <c r="M733" s="1" t="e">
        <f t="shared" si="128"/>
        <v>#N/A</v>
      </c>
      <c r="N733" s="1" t="e">
        <f t="shared" si="129"/>
        <v>#N/A</v>
      </c>
      <c r="O733" s="1" t="e">
        <f t="shared" si="130"/>
        <v>#N/A</v>
      </c>
      <c r="P733" s="130" t="str">
        <f t="shared" si="131"/>
        <v/>
      </c>
      <c r="Q733" s="130" t="str">
        <f t="shared" si="132"/>
        <v/>
      </c>
    </row>
    <row r="734" spans="2:17">
      <c r="B734" s="24" t="str">
        <f>IF('Consolidação Preventiva'!D710="","",'Consolidação Preventiva'!D710)</f>
        <v/>
      </c>
      <c r="C734" s="24" t="str">
        <f>'Consolidação Preventiva'!E710</f>
        <v/>
      </c>
      <c r="D734" s="128" t="e">
        <f>IF(OR(B734="",C734="50F"),NA(),'Consolidação Preventiva'!N710)</f>
        <v>#N/A</v>
      </c>
      <c r="E734" s="4" t="str">
        <f>IF(B734="","",'Consolidação Preventiva'!F710)</f>
        <v/>
      </c>
      <c r="F734" s="4" t="str">
        <f>IF(B734="","",'Consolidação Preventiva'!H710)</f>
        <v/>
      </c>
      <c r="G734" s="4" t="str">
        <f>IF(B734="","",'Consolidação Preventiva'!Q710)</f>
        <v/>
      </c>
      <c r="H734" s="4" t="e">
        <f t="shared" si="124"/>
        <v>#N/A</v>
      </c>
      <c r="I734" s="1" t="e">
        <f t="shared" si="125"/>
        <v>#N/A</v>
      </c>
      <c r="J734" s="1" t="e">
        <f t="shared" si="126"/>
        <v>#N/A</v>
      </c>
      <c r="L734" s="130" t="e">
        <f t="shared" si="127"/>
        <v>#N/A</v>
      </c>
      <c r="M734" s="1" t="e">
        <f t="shared" si="128"/>
        <v>#N/A</v>
      </c>
      <c r="N734" s="1" t="e">
        <f t="shared" si="129"/>
        <v>#N/A</v>
      </c>
      <c r="O734" s="1" t="e">
        <f t="shared" si="130"/>
        <v>#N/A</v>
      </c>
      <c r="P734" s="130" t="str">
        <f t="shared" si="131"/>
        <v/>
      </c>
      <c r="Q734" s="130" t="str">
        <f t="shared" si="132"/>
        <v/>
      </c>
    </row>
    <row r="735" spans="2:17">
      <c r="B735" s="24" t="str">
        <f>IF('Consolidação Preventiva'!D711="","",'Consolidação Preventiva'!D711)</f>
        <v/>
      </c>
      <c r="C735" s="24" t="str">
        <f>'Consolidação Preventiva'!E711</f>
        <v/>
      </c>
      <c r="D735" s="128" t="e">
        <f>IF(OR(B735="",C735="50F"),NA(),'Consolidação Preventiva'!N711)</f>
        <v>#N/A</v>
      </c>
      <c r="E735" s="4" t="str">
        <f>IF(B735="","",'Consolidação Preventiva'!F711)</f>
        <v/>
      </c>
      <c r="F735" s="4" t="str">
        <f>IF(B735="","",'Consolidação Preventiva'!H711)</f>
        <v/>
      </c>
      <c r="G735" s="4" t="str">
        <f>IF(B735="","",'Consolidação Preventiva'!Q711)</f>
        <v/>
      </c>
      <c r="H735" s="4" t="e">
        <f t="shared" si="124"/>
        <v>#N/A</v>
      </c>
      <c r="I735" s="1" t="e">
        <f t="shared" si="125"/>
        <v>#N/A</v>
      </c>
      <c r="J735" s="1" t="e">
        <f t="shared" si="126"/>
        <v>#N/A</v>
      </c>
      <c r="L735" s="130" t="e">
        <f t="shared" si="127"/>
        <v>#N/A</v>
      </c>
      <c r="M735" s="1" t="e">
        <f t="shared" si="128"/>
        <v>#N/A</v>
      </c>
      <c r="N735" s="1" t="e">
        <f t="shared" si="129"/>
        <v>#N/A</v>
      </c>
      <c r="O735" s="1" t="e">
        <f t="shared" si="130"/>
        <v>#N/A</v>
      </c>
      <c r="P735" s="130" t="str">
        <f t="shared" si="131"/>
        <v/>
      </c>
      <c r="Q735" s="130" t="str">
        <f t="shared" si="132"/>
        <v/>
      </c>
    </row>
    <row r="736" spans="2:17">
      <c r="B736" s="24" t="str">
        <f>IF('Consolidação Preventiva'!D712="","",'Consolidação Preventiva'!D712)</f>
        <v/>
      </c>
      <c r="C736" s="24" t="str">
        <f>'Consolidação Preventiva'!E712</f>
        <v/>
      </c>
      <c r="D736" s="128" t="e">
        <f>IF(OR(B736="",C736="50F"),NA(),'Consolidação Preventiva'!N712)</f>
        <v>#N/A</v>
      </c>
      <c r="E736" s="4" t="str">
        <f>IF(B736="","",'Consolidação Preventiva'!F712)</f>
        <v/>
      </c>
      <c r="F736" s="4" t="str">
        <f>IF(B736="","",'Consolidação Preventiva'!H712)</f>
        <v/>
      </c>
      <c r="G736" s="4" t="str">
        <f>IF(B736="","",'Consolidação Preventiva'!Q712)</f>
        <v/>
      </c>
      <c r="H736" s="4" t="e">
        <f t="shared" si="124"/>
        <v>#N/A</v>
      </c>
      <c r="I736" s="1" t="e">
        <f t="shared" si="125"/>
        <v>#N/A</v>
      </c>
      <c r="J736" s="1" t="e">
        <f t="shared" si="126"/>
        <v>#N/A</v>
      </c>
      <c r="L736" s="130" t="e">
        <f t="shared" si="127"/>
        <v>#N/A</v>
      </c>
      <c r="M736" s="1" t="e">
        <f t="shared" si="128"/>
        <v>#N/A</v>
      </c>
      <c r="N736" s="1" t="e">
        <f t="shared" si="129"/>
        <v>#N/A</v>
      </c>
      <c r="O736" s="1" t="e">
        <f t="shared" si="130"/>
        <v>#N/A</v>
      </c>
      <c r="P736" s="130" t="str">
        <f t="shared" si="131"/>
        <v/>
      </c>
      <c r="Q736" s="130" t="str">
        <f t="shared" si="132"/>
        <v/>
      </c>
    </row>
    <row r="737" spans="2:17">
      <c r="B737" s="24" t="str">
        <f>IF('Consolidação Preventiva'!D713="","",'Consolidação Preventiva'!D713)</f>
        <v/>
      </c>
      <c r="C737" s="24" t="str">
        <f>'Consolidação Preventiva'!E713</f>
        <v/>
      </c>
      <c r="D737" s="128" t="e">
        <f>IF(OR(B737="",C737="50F"),NA(),'Consolidação Preventiva'!N713)</f>
        <v>#N/A</v>
      </c>
      <c r="E737" s="4" t="str">
        <f>IF(B737="","",'Consolidação Preventiva'!F713)</f>
        <v/>
      </c>
      <c r="F737" s="4" t="str">
        <f>IF(B737="","",'Consolidação Preventiva'!H713)</f>
        <v/>
      </c>
      <c r="G737" s="4" t="str">
        <f>IF(B737="","",'Consolidação Preventiva'!Q713)</f>
        <v/>
      </c>
      <c r="H737" s="4" t="e">
        <f t="shared" si="124"/>
        <v>#N/A</v>
      </c>
      <c r="I737" s="1" t="e">
        <f t="shared" si="125"/>
        <v>#N/A</v>
      </c>
      <c r="J737" s="1" t="e">
        <f t="shared" si="126"/>
        <v>#N/A</v>
      </c>
      <c r="L737" s="130" t="e">
        <f t="shared" si="127"/>
        <v>#N/A</v>
      </c>
      <c r="M737" s="1" t="e">
        <f t="shared" si="128"/>
        <v>#N/A</v>
      </c>
      <c r="N737" s="1" t="e">
        <f t="shared" si="129"/>
        <v>#N/A</v>
      </c>
      <c r="O737" s="1" t="e">
        <f t="shared" si="130"/>
        <v>#N/A</v>
      </c>
      <c r="P737" s="130" t="str">
        <f t="shared" si="131"/>
        <v/>
      </c>
      <c r="Q737" s="130" t="str">
        <f t="shared" si="132"/>
        <v/>
      </c>
    </row>
    <row r="738" spans="2:17">
      <c r="B738" s="24" t="str">
        <f>IF('Consolidação Preventiva'!D715="","",'Consolidação Preventiva'!D715)</f>
        <v/>
      </c>
      <c r="C738" s="24" t="str">
        <f>'Consolidação Preventiva'!E715</f>
        <v/>
      </c>
      <c r="D738" s="128" t="e">
        <f>IF(OR(B738="",C738="50F"),NA(),'Consolidação Preventiva'!N715)</f>
        <v>#N/A</v>
      </c>
      <c r="E738" s="4" t="str">
        <f>IF(B738="","",'Consolidação Preventiva'!F715)</f>
        <v/>
      </c>
      <c r="F738" s="4" t="str">
        <f>IF(B738="","",'Consolidação Preventiva'!H715)</f>
        <v/>
      </c>
      <c r="G738" s="4" t="str">
        <f>IF(B738="","",'Consolidação Preventiva'!Q715)</f>
        <v/>
      </c>
      <c r="H738" s="4" t="e">
        <f t="shared" si="124"/>
        <v>#N/A</v>
      </c>
      <c r="I738" s="1" t="e">
        <f t="shared" si="125"/>
        <v>#N/A</v>
      </c>
      <c r="J738" s="1" t="e">
        <f t="shared" si="126"/>
        <v>#N/A</v>
      </c>
      <c r="L738" s="130" t="e">
        <f t="shared" si="127"/>
        <v>#N/A</v>
      </c>
      <c r="M738" s="1" t="e">
        <f t="shared" si="128"/>
        <v>#N/A</v>
      </c>
      <c r="N738" s="1" t="e">
        <f t="shared" si="129"/>
        <v>#N/A</v>
      </c>
      <c r="O738" s="1" t="e">
        <f t="shared" si="130"/>
        <v>#N/A</v>
      </c>
      <c r="P738" s="130" t="str">
        <f t="shared" si="131"/>
        <v/>
      </c>
      <c r="Q738" s="130" t="str">
        <f t="shared" si="132"/>
        <v/>
      </c>
    </row>
    <row r="739" spans="2:17">
      <c r="B739" s="24" t="str">
        <f>IF('Consolidação Preventiva'!D716="","",'Consolidação Preventiva'!D716)</f>
        <v/>
      </c>
      <c r="C739" s="24" t="str">
        <f>'Consolidação Preventiva'!E716</f>
        <v/>
      </c>
      <c r="D739" s="128" t="e">
        <f>IF(OR(B739="",C739="50F"),NA(),'Consolidação Preventiva'!N716)</f>
        <v>#N/A</v>
      </c>
      <c r="E739" s="4" t="str">
        <f>IF(B739="","",'Consolidação Preventiva'!F716)</f>
        <v/>
      </c>
      <c r="F739" s="4" t="str">
        <f>IF(B739="","",'Consolidação Preventiva'!H716)</f>
        <v/>
      </c>
      <c r="G739" s="4" t="str">
        <f>IF(B739="","",'Consolidação Preventiva'!Q716)</f>
        <v/>
      </c>
      <c r="H739" s="4" t="e">
        <f t="shared" ref="H739:H778" si="133">IF(OR(B739="",C739="50F"),NA(),G739-E739)</f>
        <v>#N/A</v>
      </c>
      <c r="I739" s="1" t="e">
        <f t="shared" ref="I739:I778" si="134">IF(OR(B739="",C739="50F"),NA(),225)</f>
        <v>#N/A</v>
      </c>
      <c r="J739" s="1" t="e">
        <f t="shared" ref="J739:J778" si="135">IF(OR(B739="",C739="50F"),NA(),275)</f>
        <v>#N/A</v>
      </c>
      <c r="L739" s="130" t="e">
        <f t="shared" ref="L739:L778" si="136">IF(AND(D739&gt;=$C$9,D739&lt;=$C$10),D739,NA())</f>
        <v>#N/A</v>
      </c>
      <c r="M739" s="1" t="e">
        <f t="shared" ref="M739:M778" si="137">IF(ISERR(L739),NA(),H739)</f>
        <v>#N/A</v>
      </c>
      <c r="N739" s="1" t="e">
        <f t="shared" ref="N739:N778" si="138">IF(ISERR(L739),NA(),I739)</f>
        <v>#N/A</v>
      </c>
      <c r="O739" s="1" t="e">
        <f t="shared" ref="O739:O778" si="139">IF(ISERR(L739),NA(),J739)</f>
        <v>#N/A</v>
      </c>
      <c r="P739" s="130" t="str">
        <f t="shared" ref="P739:P778" si="140">IF(ISERROR(L739),"",DATE(YEAR(L739),MONTH(L739),1))</f>
        <v/>
      </c>
      <c r="Q739" s="130" t="str">
        <f t="shared" ref="Q739:Q778" si="141">IF(P739="","",IF(AND(M739&gt;=N739,M739&lt;=O739),"OK","NOK"))</f>
        <v/>
      </c>
    </row>
    <row r="740" spans="2:17">
      <c r="B740" s="24" t="str">
        <f>IF('Consolidação Preventiva'!D717="","",'Consolidação Preventiva'!D717)</f>
        <v/>
      </c>
      <c r="C740" s="24" t="str">
        <f>'Consolidação Preventiva'!E717</f>
        <v/>
      </c>
      <c r="D740" s="128" t="e">
        <f>IF(OR(B740="",C740="50F"),NA(),'Consolidação Preventiva'!N717)</f>
        <v>#N/A</v>
      </c>
      <c r="E740" s="4" t="str">
        <f>IF(B740="","",'Consolidação Preventiva'!F717)</f>
        <v/>
      </c>
      <c r="F740" s="4" t="str">
        <f>IF(B740="","",'Consolidação Preventiva'!H717)</f>
        <v/>
      </c>
      <c r="G740" s="4" t="str">
        <f>IF(B740="","",'Consolidação Preventiva'!Q717)</f>
        <v/>
      </c>
      <c r="H740" s="4" t="e">
        <f t="shared" si="133"/>
        <v>#N/A</v>
      </c>
      <c r="I740" s="1" t="e">
        <f t="shared" si="134"/>
        <v>#N/A</v>
      </c>
      <c r="J740" s="1" t="e">
        <f t="shared" si="135"/>
        <v>#N/A</v>
      </c>
      <c r="L740" s="130" t="e">
        <f t="shared" si="136"/>
        <v>#N/A</v>
      </c>
      <c r="M740" s="1" t="e">
        <f t="shared" si="137"/>
        <v>#N/A</v>
      </c>
      <c r="N740" s="1" t="e">
        <f t="shared" si="138"/>
        <v>#N/A</v>
      </c>
      <c r="O740" s="1" t="e">
        <f t="shared" si="139"/>
        <v>#N/A</v>
      </c>
      <c r="P740" s="130" t="str">
        <f t="shared" si="140"/>
        <v/>
      </c>
      <c r="Q740" s="130" t="str">
        <f t="shared" si="141"/>
        <v/>
      </c>
    </row>
    <row r="741" spans="2:17">
      <c r="B741" s="24" t="str">
        <f>IF('Consolidação Preventiva'!D718="","",'Consolidação Preventiva'!D718)</f>
        <v/>
      </c>
      <c r="C741" s="24" t="str">
        <f>'Consolidação Preventiva'!E718</f>
        <v/>
      </c>
      <c r="D741" s="128" t="e">
        <f>IF(OR(B741="",C741="50F"),NA(),'Consolidação Preventiva'!N718)</f>
        <v>#N/A</v>
      </c>
      <c r="E741" s="4" t="str">
        <f>IF(B741="","",'Consolidação Preventiva'!F718)</f>
        <v/>
      </c>
      <c r="F741" s="4" t="str">
        <f>IF(B741="","",'Consolidação Preventiva'!H718)</f>
        <v/>
      </c>
      <c r="G741" s="4" t="str">
        <f>IF(B741="","",'Consolidação Preventiva'!Q718)</f>
        <v/>
      </c>
      <c r="H741" s="4" t="e">
        <f t="shared" si="133"/>
        <v>#N/A</v>
      </c>
      <c r="I741" s="1" t="e">
        <f t="shared" si="134"/>
        <v>#N/A</v>
      </c>
      <c r="J741" s="1" t="e">
        <f t="shared" si="135"/>
        <v>#N/A</v>
      </c>
      <c r="L741" s="130" t="e">
        <f t="shared" si="136"/>
        <v>#N/A</v>
      </c>
      <c r="M741" s="1" t="e">
        <f t="shared" si="137"/>
        <v>#N/A</v>
      </c>
      <c r="N741" s="1" t="e">
        <f t="shared" si="138"/>
        <v>#N/A</v>
      </c>
      <c r="O741" s="1" t="e">
        <f t="shared" si="139"/>
        <v>#N/A</v>
      </c>
      <c r="P741" s="130" t="str">
        <f t="shared" si="140"/>
        <v/>
      </c>
      <c r="Q741" s="130" t="str">
        <f t="shared" si="141"/>
        <v/>
      </c>
    </row>
    <row r="742" spans="2:17">
      <c r="B742" s="24" t="str">
        <f>IF('Consolidação Preventiva'!D719="","",'Consolidação Preventiva'!D719)</f>
        <v/>
      </c>
      <c r="C742" s="24" t="str">
        <f>'Consolidação Preventiva'!E719</f>
        <v/>
      </c>
      <c r="D742" s="128" t="e">
        <f>IF(OR(B742="",C742="50F"),NA(),'Consolidação Preventiva'!N719)</f>
        <v>#N/A</v>
      </c>
      <c r="E742" s="4" t="str">
        <f>IF(B742="","",'Consolidação Preventiva'!F719)</f>
        <v/>
      </c>
      <c r="F742" s="4" t="str">
        <f>IF(B742="","",'Consolidação Preventiva'!H719)</f>
        <v/>
      </c>
      <c r="G742" s="4" t="str">
        <f>IF(B742="","",'Consolidação Preventiva'!Q719)</f>
        <v/>
      </c>
      <c r="H742" s="4" t="e">
        <f t="shared" si="133"/>
        <v>#N/A</v>
      </c>
      <c r="I742" s="1" t="e">
        <f t="shared" si="134"/>
        <v>#N/A</v>
      </c>
      <c r="J742" s="1" t="e">
        <f t="shared" si="135"/>
        <v>#N/A</v>
      </c>
      <c r="L742" s="130" t="e">
        <f t="shared" si="136"/>
        <v>#N/A</v>
      </c>
      <c r="M742" s="1" t="e">
        <f t="shared" si="137"/>
        <v>#N/A</v>
      </c>
      <c r="N742" s="1" t="e">
        <f t="shared" si="138"/>
        <v>#N/A</v>
      </c>
      <c r="O742" s="1" t="e">
        <f t="shared" si="139"/>
        <v>#N/A</v>
      </c>
      <c r="P742" s="130" t="str">
        <f t="shared" si="140"/>
        <v/>
      </c>
      <c r="Q742" s="130" t="str">
        <f t="shared" si="141"/>
        <v/>
      </c>
    </row>
    <row r="743" spans="2:17">
      <c r="B743" s="24" t="str">
        <f>IF('Consolidação Preventiva'!D720="","",'Consolidação Preventiva'!D720)</f>
        <v/>
      </c>
      <c r="C743" s="24" t="str">
        <f>'Consolidação Preventiva'!E720</f>
        <v/>
      </c>
      <c r="D743" s="128" t="e">
        <f>IF(OR(B743="",C743="50F"),NA(),'Consolidação Preventiva'!N720)</f>
        <v>#N/A</v>
      </c>
      <c r="E743" s="4" t="str">
        <f>IF(B743="","",'Consolidação Preventiva'!F720)</f>
        <v/>
      </c>
      <c r="F743" s="4" t="str">
        <f>IF(B743="","",'Consolidação Preventiva'!H720)</f>
        <v/>
      </c>
      <c r="G743" s="4" t="str">
        <f>IF(B743="","",'Consolidação Preventiva'!Q720)</f>
        <v/>
      </c>
      <c r="H743" s="4" t="e">
        <f t="shared" si="133"/>
        <v>#N/A</v>
      </c>
      <c r="I743" s="1" t="e">
        <f t="shared" si="134"/>
        <v>#N/A</v>
      </c>
      <c r="J743" s="1" t="e">
        <f t="shared" si="135"/>
        <v>#N/A</v>
      </c>
      <c r="L743" s="130" t="e">
        <f t="shared" si="136"/>
        <v>#N/A</v>
      </c>
      <c r="M743" s="1" t="e">
        <f t="shared" si="137"/>
        <v>#N/A</v>
      </c>
      <c r="N743" s="1" t="e">
        <f t="shared" si="138"/>
        <v>#N/A</v>
      </c>
      <c r="O743" s="1" t="e">
        <f t="shared" si="139"/>
        <v>#N/A</v>
      </c>
      <c r="P743" s="130" t="str">
        <f t="shared" si="140"/>
        <v/>
      </c>
      <c r="Q743" s="130" t="str">
        <f t="shared" si="141"/>
        <v/>
      </c>
    </row>
    <row r="744" spans="2:17">
      <c r="B744" s="24" t="str">
        <f>IF('Consolidação Preventiva'!D721="","",'Consolidação Preventiva'!D721)</f>
        <v/>
      </c>
      <c r="C744" s="24" t="str">
        <f>'Consolidação Preventiva'!E721</f>
        <v/>
      </c>
      <c r="D744" s="128" t="e">
        <f>IF(OR(B744="",C744="50F"),NA(),'Consolidação Preventiva'!N721)</f>
        <v>#N/A</v>
      </c>
      <c r="E744" s="4" t="str">
        <f>IF(B744="","",'Consolidação Preventiva'!F721)</f>
        <v/>
      </c>
      <c r="F744" s="4" t="str">
        <f>IF(B744="","",'Consolidação Preventiva'!H721)</f>
        <v/>
      </c>
      <c r="G744" s="4" t="str">
        <f>IF(B744="","",'Consolidação Preventiva'!Q721)</f>
        <v/>
      </c>
      <c r="H744" s="4" t="e">
        <f t="shared" si="133"/>
        <v>#N/A</v>
      </c>
      <c r="I744" s="1" t="e">
        <f t="shared" si="134"/>
        <v>#N/A</v>
      </c>
      <c r="J744" s="1" t="e">
        <f t="shared" si="135"/>
        <v>#N/A</v>
      </c>
      <c r="L744" s="130" t="e">
        <f t="shared" si="136"/>
        <v>#N/A</v>
      </c>
      <c r="M744" s="1" t="e">
        <f t="shared" si="137"/>
        <v>#N/A</v>
      </c>
      <c r="N744" s="1" t="e">
        <f t="shared" si="138"/>
        <v>#N/A</v>
      </c>
      <c r="O744" s="1" t="e">
        <f t="shared" si="139"/>
        <v>#N/A</v>
      </c>
      <c r="P744" s="130" t="str">
        <f t="shared" si="140"/>
        <v/>
      </c>
      <c r="Q744" s="130" t="str">
        <f t="shared" si="141"/>
        <v/>
      </c>
    </row>
    <row r="745" spans="2:17">
      <c r="B745" s="24" t="str">
        <f>IF('Consolidação Preventiva'!D722="","",'Consolidação Preventiva'!D722)</f>
        <v/>
      </c>
      <c r="C745" s="24" t="str">
        <f>'Consolidação Preventiva'!E722</f>
        <v/>
      </c>
      <c r="D745" s="128" t="e">
        <f>IF(OR(B745="",C745="50F"),NA(),'Consolidação Preventiva'!N722)</f>
        <v>#N/A</v>
      </c>
      <c r="E745" s="4" t="str">
        <f>IF(B745="","",'Consolidação Preventiva'!F722)</f>
        <v/>
      </c>
      <c r="F745" s="4" t="str">
        <f>IF(B745="","",'Consolidação Preventiva'!H722)</f>
        <v/>
      </c>
      <c r="G745" s="4" t="str">
        <f>IF(B745="","",'Consolidação Preventiva'!Q722)</f>
        <v/>
      </c>
      <c r="H745" s="4" t="e">
        <f t="shared" si="133"/>
        <v>#N/A</v>
      </c>
      <c r="I745" s="1" t="e">
        <f t="shared" si="134"/>
        <v>#N/A</v>
      </c>
      <c r="J745" s="1" t="e">
        <f t="shared" si="135"/>
        <v>#N/A</v>
      </c>
      <c r="L745" s="130" t="e">
        <f t="shared" si="136"/>
        <v>#N/A</v>
      </c>
      <c r="M745" s="1" t="e">
        <f t="shared" si="137"/>
        <v>#N/A</v>
      </c>
      <c r="N745" s="1" t="e">
        <f t="shared" si="138"/>
        <v>#N/A</v>
      </c>
      <c r="O745" s="1" t="e">
        <f t="shared" si="139"/>
        <v>#N/A</v>
      </c>
      <c r="P745" s="130" t="str">
        <f t="shared" si="140"/>
        <v/>
      </c>
      <c r="Q745" s="130" t="str">
        <f t="shared" si="141"/>
        <v/>
      </c>
    </row>
    <row r="746" spans="2:17">
      <c r="B746" s="24" t="str">
        <f>IF('Consolidação Preventiva'!D723="","",'Consolidação Preventiva'!D723)</f>
        <v/>
      </c>
      <c r="C746" s="24" t="str">
        <f>'Consolidação Preventiva'!E723</f>
        <v/>
      </c>
      <c r="D746" s="128" t="e">
        <f>IF(OR(B746="",C746="50F"),NA(),'Consolidação Preventiva'!N723)</f>
        <v>#N/A</v>
      </c>
      <c r="E746" s="4" t="str">
        <f>IF(B746="","",'Consolidação Preventiva'!F723)</f>
        <v/>
      </c>
      <c r="F746" s="4" t="str">
        <f>IF(B746="","",'Consolidação Preventiva'!H723)</f>
        <v/>
      </c>
      <c r="G746" s="4" t="str">
        <f>IF(B746="","",'Consolidação Preventiva'!Q723)</f>
        <v/>
      </c>
      <c r="H746" s="4" t="e">
        <f t="shared" si="133"/>
        <v>#N/A</v>
      </c>
      <c r="I746" s="1" t="e">
        <f t="shared" si="134"/>
        <v>#N/A</v>
      </c>
      <c r="J746" s="1" t="e">
        <f t="shared" si="135"/>
        <v>#N/A</v>
      </c>
      <c r="L746" s="130" t="e">
        <f t="shared" si="136"/>
        <v>#N/A</v>
      </c>
      <c r="M746" s="1" t="e">
        <f t="shared" si="137"/>
        <v>#N/A</v>
      </c>
      <c r="N746" s="1" t="e">
        <f t="shared" si="138"/>
        <v>#N/A</v>
      </c>
      <c r="O746" s="1" t="e">
        <f t="shared" si="139"/>
        <v>#N/A</v>
      </c>
      <c r="P746" s="130" t="str">
        <f t="shared" si="140"/>
        <v/>
      </c>
      <c r="Q746" s="130" t="str">
        <f t="shared" si="141"/>
        <v/>
      </c>
    </row>
    <row r="747" spans="2:17">
      <c r="B747" s="24" t="str">
        <f>IF('Consolidação Preventiva'!D724="","",'Consolidação Preventiva'!D724)</f>
        <v/>
      </c>
      <c r="C747" s="24" t="str">
        <f>'Consolidação Preventiva'!E724</f>
        <v/>
      </c>
      <c r="D747" s="128" t="e">
        <f>IF(OR(B747="",C747="50F"),NA(),'Consolidação Preventiva'!N724)</f>
        <v>#N/A</v>
      </c>
      <c r="E747" s="4" t="str">
        <f>IF(B747="","",'Consolidação Preventiva'!F724)</f>
        <v/>
      </c>
      <c r="F747" s="4" t="str">
        <f>IF(B747="","",'Consolidação Preventiva'!H724)</f>
        <v/>
      </c>
      <c r="G747" s="4" t="str">
        <f>IF(B747="","",'Consolidação Preventiva'!Q724)</f>
        <v/>
      </c>
      <c r="H747" s="4" t="e">
        <f t="shared" si="133"/>
        <v>#N/A</v>
      </c>
      <c r="I747" s="1" t="e">
        <f t="shared" si="134"/>
        <v>#N/A</v>
      </c>
      <c r="J747" s="1" t="e">
        <f t="shared" si="135"/>
        <v>#N/A</v>
      </c>
      <c r="L747" s="130" t="e">
        <f t="shared" si="136"/>
        <v>#N/A</v>
      </c>
      <c r="M747" s="1" t="e">
        <f t="shared" si="137"/>
        <v>#N/A</v>
      </c>
      <c r="N747" s="1" t="e">
        <f t="shared" si="138"/>
        <v>#N/A</v>
      </c>
      <c r="O747" s="1" t="e">
        <f t="shared" si="139"/>
        <v>#N/A</v>
      </c>
      <c r="P747" s="130" t="str">
        <f t="shared" si="140"/>
        <v/>
      </c>
      <c r="Q747" s="130" t="str">
        <f t="shared" si="141"/>
        <v/>
      </c>
    </row>
    <row r="748" spans="2:17">
      <c r="B748" s="24" t="str">
        <f>IF('Consolidação Preventiva'!D725="","",'Consolidação Preventiva'!D725)</f>
        <v/>
      </c>
      <c r="C748" s="24" t="str">
        <f>'Consolidação Preventiva'!E725</f>
        <v/>
      </c>
      <c r="D748" s="128" t="e">
        <f>IF(OR(B748="",C748="50F"),NA(),'Consolidação Preventiva'!N725)</f>
        <v>#N/A</v>
      </c>
      <c r="E748" s="4" t="str">
        <f>IF(B748="","",'Consolidação Preventiva'!F725)</f>
        <v/>
      </c>
      <c r="F748" s="4" t="str">
        <f>IF(B748="","",'Consolidação Preventiva'!H725)</f>
        <v/>
      </c>
      <c r="G748" s="4" t="str">
        <f>IF(B748="","",'Consolidação Preventiva'!Q725)</f>
        <v/>
      </c>
      <c r="H748" s="4" t="e">
        <f t="shared" si="133"/>
        <v>#N/A</v>
      </c>
      <c r="I748" s="1" t="e">
        <f t="shared" si="134"/>
        <v>#N/A</v>
      </c>
      <c r="J748" s="1" t="e">
        <f t="shared" si="135"/>
        <v>#N/A</v>
      </c>
      <c r="L748" s="130" t="e">
        <f t="shared" si="136"/>
        <v>#N/A</v>
      </c>
      <c r="M748" s="1" t="e">
        <f t="shared" si="137"/>
        <v>#N/A</v>
      </c>
      <c r="N748" s="1" t="e">
        <f t="shared" si="138"/>
        <v>#N/A</v>
      </c>
      <c r="O748" s="1" t="e">
        <f t="shared" si="139"/>
        <v>#N/A</v>
      </c>
      <c r="P748" s="130" t="str">
        <f t="shared" si="140"/>
        <v/>
      </c>
      <c r="Q748" s="130" t="str">
        <f t="shared" si="141"/>
        <v/>
      </c>
    </row>
    <row r="749" spans="2:17">
      <c r="B749" s="24" t="str">
        <f>IF('Consolidação Preventiva'!D726="","",'Consolidação Preventiva'!D726)</f>
        <v/>
      </c>
      <c r="C749" s="24" t="str">
        <f>'Consolidação Preventiva'!E726</f>
        <v/>
      </c>
      <c r="D749" s="128" t="e">
        <f>IF(OR(B749="",C749="50F"),NA(),'Consolidação Preventiva'!N726)</f>
        <v>#N/A</v>
      </c>
      <c r="E749" s="4" t="str">
        <f>IF(B749="","",'Consolidação Preventiva'!F726)</f>
        <v/>
      </c>
      <c r="F749" s="4" t="str">
        <f>IF(B749="","",'Consolidação Preventiva'!H726)</f>
        <v/>
      </c>
      <c r="G749" s="4" t="str">
        <f>IF(B749="","",'Consolidação Preventiva'!Q726)</f>
        <v/>
      </c>
      <c r="H749" s="4" t="e">
        <f t="shared" si="133"/>
        <v>#N/A</v>
      </c>
      <c r="I749" s="1" t="e">
        <f t="shared" si="134"/>
        <v>#N/A</v>
      </c>
      <c r="J749" s="1" t="e">
        <f t="shared" si="135"/>
        <v>#N/A</v>
      </c>
      <c r="L749" s="130" t="e">
        <f t="shared" si="136"/>
        <v>#N/A</v>
      </c>
      <c r="M749" s="1" t="e">
        <f t="shared" si="137"/>
        <v>#N/A</v>
      </c>
      <c r="N749" s="1" t="e">
        <f t="shared" si="138"/>
        <v>#N/A</v>
      </c>
      <c r="O749" s="1" t="e">
        <f t="shared" si="139"/>
        <v>#N/A</v>
      </c>
      <c r="P749" s="130" t="str">
        <f t="shared" si="140"/>
        <v/>
      </c>
      <c r="Q749" s="130" t="str">
        <f t="shared" si="141"/>
        <v/>
      </c>
    </row>
    <row r="750" spans="2:17">
      <c r="B750" s="24" t="str">
        <f>IF('Consolidação Preventiva'!D727="","",'Consolidação Preventiva'!D727)</f>
        <v/>
      </c>
      <c r="C750" s="24" t="str">
        <f>'Consolidação Preventiva'!E727</f>
        <v/>
      </c>
      <c r="D750" s="128" t="e">
        <f>IF(OR(B750="",C750="50F"),NA(),'Consolidação Preventiva'!N727)</f>
        <v>#N/A</v>
      </c>
      <c r="E750" s="4" t="str">
        <f>IF(B750="","",'Consolidação Preventiva'!F727)</f>
        <v/>
      </c>
      <c r="F750" s="4" t="str">
        <f>IF(B750="","",'Consolidação Preventiva'!H727)</f>
        <v/>
      </c>
      <c r="G750" s="4" t="str">
        <f>IF(B750="","",'Consolidação Preventiva'!Q727)</f>
        <v/>
      </c>
      <c r="H750" s="4" t="e">
        <f t="shared" si="133"/>
        <v>#N/A</v>
      </c>
      <c r="I750" s="1" t="e">
        <f t="shared" si="134"/>
        <v>#N/A</v>
      </c>
      <c r="J750" s="1" t="e">
        <f t="shared" si="135"/>
        <v>#N/A</v>
      </c>
      <c r="L750" s="130" t="e">
        <f t="shared" si="136"/>
        <v>#N/A</v>
      </c>
      <c r="M750" s="1" t="e">
        <f t="shared" si="137"/>
        <v>#N/A</v>
      </c>
      <c r="N750" s="1" t="e">
        <f t="shared" si="138"/>
        <v>#N/A</v>
      </c>
      <c r="O750" s="1" t="e">
        <f t="shared" si="139"/>
        <v>#N/A</v>
      </c>
      <c r="P750" s="130" t="str">
        <f t="shared" si="140"/>
        <v/>
      </c>
      <c r="Q750" s="130" t="str">
        <f t="shared" si="141"/>
        <v/>
      </c>
    </row>
    <row r="751" spans="2:17">
      <c r="B751" s="24" t="str">
        <f>IF('Consolidação Preventiva'!D728="","",'Consolidação Preventiva'!D728)</f>
        <v/>
      </c>
      <c r="C751" s="24" t="str">
        <f>'Consolidação Preventiva'!E728</f>
        <v/>
      </c>
      <c r="D751" s="128" t="e">
        <f>IF(OR(B751="",C751="50F"),NA(),'Consolidação Preventiva'!N728)</f>
        <v>#N/A</v>
      </c>
      <c r="E751" s="4" t="str">
        <f>IF(B751="","",'Consolidação Preventiva'!F728)</f>
        <v/>
      </c>
      <c r="F751" s="4" t="str">
        <f>IF(B751="","",'Consolidação Preventiva'!H728)</f>
        <v/>
      </c>
      <c r="G751" s="4" t="str">
        <f>IF(B751="","",'Consolidação Preventiva'!Q728)</f>
        <v/>
      </c>
      <c r="H751" s="4" t="e">
        <f t="shared" si="133"/>
        <v>#N/A</v>
      </c>
      <c r="I751" s="1" t="e">
        <f t="shared" si="134"/>
        <v>#N/A</v>
      </c>
      <c r="J751" s="1" t="e">
        <f t="shared" si="135"/>
        <v>#N/A</v>
      </c>
      <c r="L751" s="130" t="e">
        <f t="shared" si="136"/>
        <v>#N/A</v>
      </c>
      <c r="M751" s="1" t="e">
        <f t="shared" si="137"/>
        <v>#N/A</v>
      </c>
      <c r="N751" s="1" t="e">
        <f t="shared" si="138"/>
        <v>#N/A</v>
      </c>
      <c r="O751" s="1" t="e">
        <f t="shared" si="139"/>
        <v>#N/A</v>
      </c>
      <c r="P751" s="130" t="str">
        <f t="shared" si="140"/>
        <v/>
      </c>
      <c r="Q751" s="130" t="str">
        <f t="shared" si="141"/>
        <v/>
      </c>
    </row>
    <row r="752" spans="2:17">
      <c r="B752" s="24" t="str">
        <f>IF('Consolidação Preventiva'!D729="","",'Consolidação Preventiva'!D729)</f>
        <v/>
      </c>
      <c r="C752" s="24" t="str">
        <f>'Consolidação Preventiva'!E729</f>
        <v/>
      </c>
      <c r="D752" s="128" t="e">
        <f>IF(OR(B752="",C752="50F"),NA(),'Consolidação Preventiva'!N729)</f>
        <v>#N/A</v>
      </c>
      <c r="E752" s="4" t="str">
        <f>IF(B752="","",'Consolidação Preventiva'!F729)</f>
        <v/>
      </c>
      <c r="F752" s="4" t="str">
        <f>IF(B752="","",'Consolidação Preventiva'!H729)</f>
        <v/>
      </c>
      <c r="G752" s="4" t="str">
        <f>IF(B752="","",'Consolidação Preventiva'!Q729)</f>
        <v/>
      </c>
      <c r="H752" s="4" t="e">
        <f t="shared" si="133"/>
        <v>#N/A</v>
      </c>
      <c r="I752" s="1" t="e">
        <f t="shared" si="134"/>
        <v>#N/A</v>
      </c>
      <c r="J752" s="1" t="e">
        <f t="shared" si="135"/>
        <v>#N/A</v>
      </c>
      <c r="L752" s="130" t="e">
        <f t="shared" si="136"/>
        <v>#N/A</v>
      </c>
      <c r="M752" s="1" t="e">
        <f t="shared" si="137"/>
        <v>#N/A</v>
      </c>
      <c r="N752" s="1" t="e">
        <f t="shared" si="138"/>
        <v>#N/A</v>
      </c>
      <c r="O752" s="1" t="e">
        <f t="shared" si="139"/>
        <v>#N/A</v>
      </c>
      <c r="P752" s="130" t="str">
        <f t="shared" si="140"/>
        <v/>
      </c>
      <c r="Q752" s="130" t="str">
        <f t="shared" si="141"/>
        <v/>
      </c>
    </row>
    <row r="753" spans="2:17">
      <c r="B753" s="24" t="str">
        <f>IF('Consolidação Preventiva'!D730="","",'Consolidação Preventiva'!D730)</f>
        <v/>
      </c>
      <c r="C753" s="24" t="str">
        <f>'Consolidação Preventiva'!E730</f>
        <v/>
      </c>
      <c r="D753" s="128" t="e">
        <f>IF(OR(B753="",C753="50F"),NA(),'Consolidação Preventiva'!N730)</f>
        <v>#N/A</v>
      </c>
      <c r="E753" s="4" t="str">
        <f>IF(B753="","",'Consolidação Preventiva'!F730)</f>
        <v/>
      </c>
      <c r="F753" s="4" t="str">
        <f>IF(B753="","",'Consolidação Preventiva'!H730)</f>
        <v/>
      </c>
      <c r="G753" s="4" t="str">
        <f>IF(B753="","",'Consolidação Preventiva'!Q730)</f>
        <v/>
      </c>
      <c r="H753" s="4" t="e">
        <f t="shared" si="133"/>
        <v>#N/A</v>
      </c>
      <c r="I753" s="1" t="e">
        <f t="shared" si="134"/>
        <v>#N/A</v>
      </c>
      <c r="J753" s="1" t="e">
        <f t="shared" si="135"/>
        <v>#N/A</v>
      </c>
      <c r="L753" s="130" t="e">
        <f t="shared" si="136"/>
        <v>#N/A</v>
      </c>
      <c r="M753" s="1" t="e">
        <f t="shared" si="137"/>
        <v>#N/A</v>
      </c>
      <c r="N753" s="1" t="e">
        <f t="shared" si="138"/>
        <v>#N/A</v>
      </c>
      <c r="O753" s="1" t="e">
        <f t="shared" si="139"/>
        <v>#N/A</v>
      </c>
      <c r="P753" s="130" t="str">
        <f t="shared" si="140"/>
        <v/>
      </c>
      <c r="Q753" s="130" t="str">
        <f t="shared" si="141"/>
        <v/>
      </c>
    </row>
    <row r="754" spans="2:17">
      <c r="B754" s="24" t="str">
        <f>IF('Consolidação Preventiva'!D731="","",'Consolidação Preventiva'!D731)</f>
        <v/>
      </c>
      <c r="C754" s="24" t="str">
        <f>'Consolidação Preventiva'!E731</f>
        <v/>
      </c>
      <c r="D754" s="128" t="e">
        <f>IF(OR(B754="",C754="50F"),NA(),'Consolidação Preventiva'!N731)</f>
        <v>#N/A</v>
      </c>
      <c r="E754" s="4" t="str">
        <f>IF(B754="","",'Consolidação Preventiva'!F731)</f>
        <v/>
      </c>
      <c r="F754" s="4" t="str">
        <f>IF(B754="","",'Consolidação Preventiva'!H731)</f>
        <v/>
      </c>
      <c r="G754" s="4" t="str">
        <f>IF(B754="","",'Consolidação Preventiva'!Q731)</f>
        <v/>
      </c>
      <c r="H754" s="4" t="e">
        <f t="shared" si="133"/>
        <v>#N/A</v>
      </c>
      <c r="I754" s="1" t="e">
        <f t="shared" si="134"/>
        <v>#N/A</v>
      </c>
      <c r="J754" s="1" t="e">
        <f t="shared" si="135"/>
        <v>#N/A</v>
      </c>
      <c r="L754" s="130" t="e">
        <f t="shared" si="136"/>
        <v>#N/A</v>
      </c>
      <c r="M754" s="1" t="e">
        <f t="shared" si="137"/>
        <v>#N/A</v>
      </c>
      <c r="N754" s="1" t="e">
        <f t="shared" si="138"/>
        <v>#N/A</v>
      </c>
      <c r="O754" s="1" t="e">
        <f t="shared" si="139"/>
        <v>#N/A</v>
      </c>
      <c r="P754" s="130" t="str">
        <f t="shared" si="140"/>
        <v/>
      </c>
      <c r="Q754" s="130" t="str">
        <f t="shared" si="141"/>
        <v/>
      </c>
    </row>
    <row r="755" spans="2:17">
      <c r="B755" s="24" t="str">
        <f>IF('Consolidação Preventiva'!D732="","",'Consolidação Preventiva'!D732)</f>
        <v/>
      </c>
      <c r="C755" s="24" t="str">
        <f>'Consolidação Preventiva'!E732</f>
        <v/>
      </c>
      <c r="D755" s="128" t="e">
        <f>IF(OR(B755="",C755="50F"),NA(),'Consolidação Preventiva'!N732)</f>
        <v>#N/A</v>
      </c>
      <c r="E755" s="4" t="str">
        <f>IF(B755="","",'Consolidação Preventiva'!F732)</f>
        <v/>
      </c>
      <c r="F755" s="4" t="str">
        <f>IF(B755="","",'Consolidação Preventiva'!H732)</f>
        <v/>
      </c>
      <c r="G755" s="4" t="str">
        <f>IF(B755="","",'Consolidação Preventiva'!Q732)</f>
        <v/>
      </c>
      <c r="H755" s="4" t="e">
        <f t="shared" si="133"/>
        <v>#N/A</v>
      </c>
      <c r="I755" s="1" t="e">
        <f t="shared" si="134"/>
        <v>#N/A</v>
      </c>
      <c r="J755" s="1" t="e">
        <f t="shared" si="135"/>
        <v>#N/A</v>
      </c>
      <c r="L755" s="130" t="e">
        <f t="shared" si="136"/>
        <v>#N/A</v>
      </c>
      <c r="M755" s="1" t="e">
        <f t="shared" si="137"/>
        <v>#N/A</v>
      </c>
      <c r="N755" s="1" t="e">
        <f t="shared" si="138"/>
        <v>#N/A</v>
      </c>
      <c r="O755" s="1" t="e">
        <f t="shared" si="139"/>
        <v>#N/A</v>
      </c>
      <c r="P755" s="130" t="str">
        <f t="shared" si="140"/>
        <v/>
      </c>
      <c r="Q755" s="130" t="str">
        <f t="shared" si="141"/>
        <v/>
      </c>
    </row>
    <row r="756" spans="2:17">
      <c r="B756" s="24" t="str">
        <f>IF('Consolidação Preventiva'!D733="","",'Consolidação Preventiva'!D733)</f>
        <v/>
      </c>
      <c r="C756" s="24" t="str">
        <f>'Consolidação Preventiva'!E733</f>
        <v/>
      </c>
      <c r="D756" s="128" t="e">
        <f>IF(OR(B756="",C756="50F"),NA(),'Consolidação Preventiva'!N733)</f>
        <v>#N/A</v>
      </c>
      <c r="E756" s="4" t="str">
        <f>IF(B756="","",'Consolidação Preventiva'!F733)</f>
        <v/>
      </c>
      <c r="F756" s="4" t="str">
        <f>IF(B756="","",'Consolidação Preventiva'!H733)</f>
        <v/>
      </c>
      <c r="G756" s="4" t="str">
        <f>IF(B756="","",'Consolidação Preventiva'!Q733)</f>
        <v/>
      </c>
      <c r="H756" s="4" t="e">
        <f t="shared" si="133"/>
        <v>#N/A</v>
      </c>
      <c r="I756" s="1" t="e">
        <f t="shared" si="134"/>
        <v>#N/A</v>
      </c>
      <c r="J756" s="1" t="e">
        <f t="shared" si="135"/>
        <v>#N/A</v>
      </c>
      <c r="L756" s="130" t="e">
        <f t="shared" si="136"/>
        <v>#N/A</v>
      </c>
      <c r="M756" s="1" t="e">
        <f t="shared" si="137"/>
        <v>#N/A</v>
      </c>
      <c r="N756" s="1" t="e">
        <f t="shared" si="138"/>
        <v>#N/A</v>
      </c>
      <c r="O756" s="1" t="e">
        <f t="shared" si="139"/>
        <v>#N/A</v>
      </c>
      <c r="P756" s="130" t="str">
        <f t="shared" si="140"/>
        <v/>
      </c>
      <c r="Q756" s="130" t="str">
        <f t="shared" si="141"/>
        <v/>
      </c>
    </row>
    <row r="757" spans="2:17">
      <c r="B757" s="24" t="str">
        <f>IF('Consolidação Preventiva'!D734="","",'Consolidação Preventiva'!D734)</f>
        <v/>
      </c>
      <c r="C757" s="24" t="str">
        <f>'Consolidação Preventiva'!E734</f>
        <v/>
      </c>
      <c r="D757" s="128" t="e">
        <f>IF(OR(B757="",C757="50F"),NA(),'Consolidação Preventiva'!N734)</f>
        <v>#N/A</v>
      </c>
      <c r="E757" s="4" t="str">
        <f>IF(B757="","",'Consolidação Preventiva'!F734)</f>
        <v/>
      </c>
      <c r="F757" s="4" t="str">
        <f>IF(B757="","",'Consolidação Preventiva'!H734)</f>
        <v/>
      </c>
      <c r="G757" s="4" t="str">
        <f>IF(B757="","",'Consolidação Preventiva'!Q734)</f>
        <v/>
      </c>
      <c r="H757" s="4" t="e">
        <f t="shared" si="133"/>
        <v>#N/A</v>
      </c>
      <c r="I757" s="1" t="e">
        <f t="shared" si="134"/>
        <v>#N/A</v>
      </c>
      <c r="J757" s="1" t="e">
        <f t="shared" si="135"/>
        <v>#N/A</v>
      </c>
      <c r="L757" s="130" t="e">
        <f t="shared" si="136"/>
        <v>#N/A</v>
      </c>
      <c r="M757" s="1" t="e">
        <f t="shared" si="137"/>
        <v>#N/A</v>
      </c>
      <c r="N757" s="1" t="e">
        <f t="shared" si="138"/>
        <v>#N/A</v>
      </c>
      <c r="O757" s="1" t="e">
        <f t="shared" si="139"/>
        <v>#N/A</v>
      </c>
      <c r="P757" s="130" t="str">
        <f t="shared" si="140"/>
        <v/>
      </c>
      <c r="Q757" s="130" t="str">
        <f t="shared" si="141"/>
        <v/>
      </c>
    </row>
    <row r="758" spans="2:17">
      <c r="B758" s="24" t="str">
        <f>IF('Consolidação Preventiva'!D735="","",'Consolidação Preventiva'!D735)</f>
        <v/>
      </c>
      <c r="C758" s="24" t="str">
        <f>'Consolidação Preventiva'!E735</f>
        <v/>
      </c>
      <c r="D758" s="128" t="e">
        <f>IF(OR(B758="",C758="50F"),NA(),'Consolidação Preventiva'!N735)</f>
        <v>#N/A</v>
      </c>
      <c r="E758" s="4" t="str">
        <f>IF(B758="","",'Consolidação Preventiva'!F735)</f>
        <v/>
      </c>
      <c r="F758" s="4" t="str">
        <f>IF(B758="","",'Consolidação Preventiva'!H735)</f>
        <v/>
      </c>
      <c r="G758" s="4" t="str">
        <f>IF(B758="","",'Consolidação Preventiva'!Q735)</f>
        <v/>
      </c>
      <c r="H758" s="4" t="e">
        <f t="shared" si="133"/>
        <v>#N/A</v>
      </c>
      <c r="I758" s="1" t="e">
        <f t="shared" si="134"/>
        <v>#N/A</v>
      </c>
      <c r="J758" s="1" t="e">
        <f t="shared" si="135"/>
        <v>#N/A</v>
      </c>
      <c r="L758" s="130" t="e">
        <f t="shared" si="136"/>
        <v>#N/A</v>
      </c>
      <c r="M758" s="1" t="e">
        <f t="shared" si="137"/>
        <v>#N/A</v>
      </c>
      <c r="N758" s="1" t="e">
        <f t="shared" si="138"/>
        <v>#N/A</v>
      </c>
      <c r="O758" s="1" t="e">
        <f t="shared" si="139"/>
        <v>#N/A</v>
      </c>
      <c r="P758" s="130" t="str">
        <f t="shared" si="140"/>
        <v/>
      </c>
      <c r="Q758" s="130" t="str">
        <f t="shared" si="141"/>
        <v/>
      </c>
    </row>
    <row r="759" spans="2:17">
      <c r="B759" s="24" t="str">
        <f>IF('Consolidação Preventiva'!D744="","",'Consolidação Preventiva'!D744)</f>
        <v/>
      </c>
      <c r="C759" s="24" t="str">
        <f>'Consolidação Preventiva'!E744</f>
        <v/>
      </c>
      <c r="D759" s="128" t="e">
        <f>IF(OR(B759="",C759="50F"),NA(),'Consolidação Preventiva'!N744)</f>
        <v>#N/A</v>
      </c>
      <c r="E759" s="4" t="str">
        <f>IF(B759="","",'Consolidação Preventiva'!F744)</f>
        <v/>
      </c>
      <c r="F759" s="4" t="str">
        <f>IF(B759="","",'Consolidação Preventiva'!H744)</f>
        <v/>
      </c>
      <c r="G759" s="4" t="str">
        <f>IF(B759="","",'Consolidação Preventiva'!Q744)</f>
        <v/>
      </c>
      <c r="H759" s="4" t="e">
        <f t="shared" si="133"/>
        <v>#N/A</v>
      </c>
      <c r="I759" s="1" t="e">
        <f t="shared" si="134"/>
        <v>#N/A</v>
      </c>
      <c r="J759" s="1" t="e">
        <f t="shared" si="135"/>
        <v>#N/A</v>
      </c>
      <c r="L759" s="130" t="e">
        <f t="shared" si="136"/>
        <v>#N/A</v>
      </c>
      <c r="M759" s="1" t="e">
        <f t="shared" si="137"/>
        <v>#N/A</v>
      </c>
      <c r="N759" s="1" t="e">
        <f t="shared" si="138"/>
        <v>#N/A</v>
      </c>
      <c r="O759" s="1" t="e">
        <f t="shared" si="139"/>
        <v>#N/A</v>
      </c>
      <c r="P759" s="130" t="str">
        <f t="shared" si="140"/>
        <v/>
      </c>
      <c r="Q759" s="130" t="str">
        <f t="shared" si="141"/>
        <v/>
      </c>
    </row>
    <row r="760" spans="2:17">
      <c r="B760" s="24" t="str">
        <f>IF('Consolidação Preventiva'!D736="","",'Consolidação Preventiva'!D736)</f>
        <v/>
      </c>
      <c r="C760" s="24" t="str">
        <f>'Consolidação Preventiva'!E736</f>
        <v/>
      </c>
      <c r="D760" s="128" t="e">
        <f>IF(OR(B760="",C760="50F"),NA(),'Consolidação Preventiva'!N736)</f>
        <v>#N/A</v>
      </c>
      <c r="E760" s="4" t="str">
        <f>IF(B760="","",'Consolidação Preventiva'!F736)</f>
        <v/>
      </c>
      <c r="F760" s="4" t="str">
        <f>IF(B760="","",'Consolidação Preventiva'!H736)</f>
        <v/>
      </c>
      <c r="G760" s="4" t="str">
        <f>IF(B760="","",'Consolidação Preventiva'!Q736)</f>
        <v/>
      </c>
      <c r="H760" s="4" t="e">
        <f t="shared" si="133"/>
        <v>#N/A</v>
      </c>
      <c r="I760" s="1" t="e">
        <f t="shared" si="134"/>
        <v>#N/A</v>
      </c>
      <c r="J760" s="1" t="e">
        <f t="shared" si="135"/>
        <v>#N/A</v>
      </c>
      <c r="L760" s="130" t="e">
        <f t="shared" si="136"/>
        <v>#N/A</v>
      </c>
      <c r="M760" s="1" t="e">
        <f t="shared" si="137"/>
        <v>#N/A</v>
      </c>
      <c r="N760" s="1" t="e">
        <f t="shared" si="138"/>
        <v>#N/A</v>
      </c>
      <c r="O760" s="1" t="e">
        <f t="shared" si="139"/>
        <v>#N/A</v>
      </c>
      <c r="P760" s="130" t="str">
        <f t="shared" si="140"/>
        <v/>
      </c>
      <c r="Q760" s="130" t="str">
        <f t="shared" si="141"/>
        <v/>
      </c>
    </row>
    <row r="761" spans="2:17">
      <c r="B761" s="24" t="str">
        <f>IF('Consolidação Preventiva'!D737="","",'Consolidação Preventiva'!D737)</f>
        <v/>
      </c>
      <c r="C761" s="24" t="str">
        <f>'Consolidação Preventiva'!E737</f>
        <v/>
      </c>
      <c r="D761" s="128" t="e">
        <f>IF(OR(B761="",C761="50F"),NA(),'Consolidação Preventiva'!N737)</f>
        <v>#N/A</v>
      </c>
      <c r="E761" s="4" t="str">
        <f>IF(B761="","",'Consolidação Preventiva'!F737)</f>
        <v/>
      </c>
      <c r="F761" s="4" t="str">
        <f>IF(B761="","",'Consolidação Preventiva'!H737)</f>
        <v/>
      </c>
      <c r="G761" s="4" t="str">
        <f>IF(B761="","",'Consolidação Preventiva'!Q737)</f>
        <v/>
      </c>
      <c r="H761" s="4" t="e">
        <f t="shared" si="133"/>
        <v>#N/A</v>
      </c>
      <c r="I761" s="1" t="e">
        <f t="shared" si="134"/>
        <v>#N/A</v>
      </c>
      <c r="J761" s="1" t="e">
        <f t="shared" si="135"/>
        <v>#N/A</v>
      </c>
      <c r="L761" s="130" t="e">
        <f t="shared" si="136"/>
        <v>#N/A</v>
      </c>
      <c r="M761" s="1" t="e">
        <f t="shared" si="137"/>
        <v>#N/A</v>
      </c>
      <c r="N761" s="1" t="e">
        <f t="shared" si="138"/>
        <v>#N/A</v>
      </c>
      <c r="O761" s="1" t="e">
        <f t="shared" si="139"/>
        <v>#N/A</v>
      </c>
      <c r="P761" s="130" t="str">
        <f t="shared" si="140"/>
        <v/>
      </c>
      <c r="Q761" s="130" t="str">
        <f t="shared" si="141"/>
        <v/>
      </c>
    </row>
    <row r="762" spans="2:17">
      <c r="B762" s="24" t="str">
        <f>IF('Consolidação Preventiva'!D738="","",'Consolidação Preventiva'!D738)</f>
        <v/>
      </c>
      <c r="C762" s="24" t="str">
        <f>'Consolidação Preventiva'!E738</f>
        <v/>
      </c>
      <c r="D762" s="128" t="e">
        <f>IF(OR(B762="",C762="50F"),NA(),'Consolidação Preventiva'!N738)</f>
        <v>#N/A</v>
      </c>
      <c r="E762" s="4" t="str">
        <f>IF(B762="","",'Consolidação Preventiva'!F738)</f>
        <v/>
      </c>
      <c r="F762" s="4" t="str">
        <f>IF(B762="","",'Consolidação Preventiva'!H738)</f>
        <v/>
      </c>
      <c r="G762" s="4" t="str">
        <f>IF(B762="","",'Consolidação Preventiva'!Q738)</f>
        <v/>
      </c>
      <c r="H762" s="4" t="e">
        <f t="shared" si="133"/>
        <v>#N/A</v>
      </c>
      <c r="I762" s="1" t="e">
        <f t="shared" si="134"/>
        <v>#N/A</v>
      </c>
      <c r="J762" s="1" t="e">
        <f t="shared" si="135"/>
        <v>#N/A</v>
      </c>
      <c r="L762" s="130" t="e">
        <f t="shared" si="136"/>
        <v>#N/A</v>
      </c>
      <c r="M762" s="1" t="e">
        <f t="shared" si="137"/>
        <v>#N/A</v>
      </c>
      <c r="N762" s="1" t="e">
        <f t="shared" si="138"/>
        <v>#N/A</v>
      </c>
      <c r="O762" s="1" t="e">
        <f t="shared" si="139"/>
        <v>#N/A</v>
      </c>
      <c r="P762" s="130" t="str">
        <f t="shared" si="140"/>
        <v/>
      </c>
      <c r="Q762" s="130" t="str">
        <f t="shared" si="141"/>
        <v/>
      </c>
    </row>
    <row r="763" spans="2:17">
      <c r="B763" s="24" t="str">
        <f>IF('Consolidação Preventiva'!D739="","",'Consolidação Preventiva'!D739)</f>
        <v/>
      </c>
      <c r="C763" s="24" t="str">
        <f>'Consolidação Preventiva'!E739</f>
        <v/>
      </c>
      <c r="D763" s="128" t="e">
        <f>IF(OR(B763="",C763="50F"),NA(),'Consolidação Preventiva'!N739)</f>
        <v>#N/A</v>
      </c>
      <c r="E763" s="4" t="str">
        <f>IF(B763="","",'Consolidação Preventiva'!F739)</f>
        <v/>
      </c>
      <c r="F763" s="4" t="str">
        <f>IF(B763="","",'Consolidação Preventiva'!H739)</f>
        <v/>
      </c>
      <c r="G763" s="4" t="str">
        <f>IF(B763="","",'Consolidação Preventiva'!Q739)</f>
        <v/>
      </c>
      <c r="H763" s="4" t="e">
        <f t="shared" si="133"/>
        <v>#N/A</v>
      </c>
      <c r="I763" s="1" t="e">
        <f t="shared" si="134"/>
        <v>#N/A</v>
      </c>
      <c r="J763" s="1" t="e">
        <f t="shared" si="135"/>
        <v>#N/A</v>
      </c>
      <c r="L763" s="130" t="e">
        <f t="shared" si="136"/>
        <v>#N/A</v>
      </c>
      <c r="M763" s="1" t="e">
        <f t="shared" si="137"/>
        <v>#N/A</v>
      </c>
      <c r="N763" s="1" t="e">
        <f t="shared" si="138"/>
        <v>#N/A</v>
      </c>
      <c r="O763" s="1" t="e">
        <f t="shared" si="139"/>
        <v>#N/A</v>
      </c>
      <c r="P763" s="130" t="str">
        <f t="shared" si="140"/>
        <v/>
      </c>
      <c r="Q763" s="130" t="str">
        <f t="shared" si="141"/>
        <v/>
      </c>
    </row>
    <row r="764" spans="2:17">
      <c r="B764" s="24" t="e">
        <f>IF('Consolidação Preventiva'!#REF!="","",'Consolidação Preventiva'!#REF!)</f>
        <v>#REF!</v>
      </c>
      <c r="C764" s="24" t="e">
        <f>'Consolidação Preventiva'!#REF!</f>
        <v>#REF!</v>
      </c>
      <c r="D764" s="128" t="e">
        <f>IF(OR(B764="",C764="50F"),NA(),'Consolidação Preventiva'!#REF!)</f>
        <v>#REF!</v>
      </c>
      <c r="E764" s="4" t="e">
        <f>IF(B764="","",'Consolidação Preventiva'!#REF!)</f>
        <v>#REF!</v>
      </c>
      <c r="F764" s="4" t="e">
        <f>IF(B764="","",'Consolidação Preventiva'!#REF!)</f>
        <v>#REF!</v>
      </c>
      <c r="G764" s="4" t="e">
        <f>IF(B764="","",'Consolidação Preventiva'!#REF!)</f>
        <v>#REF!</v>
      </c>
      <c r="H764" s="4" t="e">
        <f t="shared" si="133"/>
        <v>#REF!</v>
      </c>
      <c r="I764" s="1" t="e">
        <f t="shared" si="134"/>
        <v>#REF!</v>
      </c>
      <c r="J764" s="1" t="e">
        <f t="shared" si="135"/>
        <v>#REF!</v>
      </c>
      <c r="L764" s="130" t="e">
        <f t="shared" si="136"/>
        <v>#REF!</v>
      </c>
      <c r="M764" s="1" t="e">
        <f t="shared" si="137"/>
        <v>#N/A</v>
      </c>
      <c r="N764" s="1" t="e">
        <f t="shared" si="138"/>
        <v>#N/A</v>
      </c>
      <c r="O764" s="1" t="e">
        <f t="shared" si="139"/>
        <v>#N/A</v>
      </c>
      <c r="P764" s="130" t="str">
        <f t="shared" si="140"/>
        <v/>
      </c>
      <c r="Q764" s="130" t="str">
        <f t="shared" si="141"/>
        <v/>
      </c>
    </row>
    <row r="765" spans="2:17">
      <c r="B765" s="24" t="e">
        <f>IF('Consolidação Preventiva'!#REF!="","",'Consolidação Preventiva'!#REF!)</f>
        <v>#REF!</v>
      </c>
      <c r="C765" s="24" t="e">
        <f>'Consolidação Preventiva'!#REF!</f>
        <v>#REF!</v>
      </c>
      <c r="D765" s="128" t="e">
        <f>IF(OR(B765="",C765="50F"),NA(),'Consolidação Preventiva'!#REF!)</f>
        <v>#REF!</v>
      </c>
      <c r="E765" s="4" t="e">
        <f>IF(B765="","",'Consolidação Preventiva'!#REF!)</f>
        <v>#REF!</v>
      </c>
      <c r="F765" s="4" t="e">
        <f>IF(B765="","",'Consolidação Preventiva'!#REF!)</f>
        <v>#REF!</v>
      </c>
      <c r="G765" s="4" t="e">
        <f>IF(B765="","",'Consolidação Preventiva'!#REF!)</f>
        <v>#REF!</v>
      </c>
      <c r="H765" s="4" t="e">
        <f t="shared" si="133"/>
        <v>#REF!</v>
      </c>
      <c r="I765" s="1" t="e">
        <f t="shared" si="134"/>
        <v>#REF!</v>
      </c>
      <c r="J765" s="1" t="e">
        <f t="shared" si="135"/>
        <v>#REF!</v>
      </c>
      <c r="L765" s="130" t="e">
        <f t="shared" si="136"/>
        <v>#REF!</v>
      </c>
      <c r="M765" s="1" t="e">
        <f t="shared" si="137"/>
        <v>#N/A</v>
      </c>
      <c r="N765" s="1" t="e">
        <f t="shared" si="138"/>
        <v>#N/A</v>
      </c>
      <c r="O765" s="1" t="e">
        <f t="shared" si="139"/>
        <v>#N/A</v>
      </c>
      <c r="P765" s="130" t="str">
        <f t="shared" si="140"/>
        <v/>
      </c>
      <c r="Q765" s="130" t="str">
        <f t="shared" si="141"/>
        <v/>
      </c>
    </row>
    <row r="766" spans="2:17">
      <c r="B766" s="24" t="str">
        <f>IF('Consolidação Preventiva'!D740="","",'Consolidação Preventiva'!D740)</f>
        <v/>
      </c>
      <c r="C766" s="24" t="str">
        <f>'Consolidação Preventiva'!E740</f>
        <v/>
      </c>
      <c r="D766" s="128" t="e">
        <f>IF(OR(B766="",C766="50F"),NA(),'Consolidação Preventiva'!N740)</f>
        <v>#N/A</v>
      </c>
      <c r="E766" s="4" t="str">
        <f>IF(B766="","",'Consolidação Preventiva'!F740)</f>
        <v/>
      </c>
      <c r="F766" s="4" t="str">
        <f>IF(B766="","",'Consolidação Preventiva'!H740)</f>
        <v/>
      </c>
      <c r="G766" s="4" t="str">
        <f>IF(B766="","",'Consolidação Preventiva'!Q740)</f>
        <v/>
      </c>
      <c r="H766" s="4" t="e">
        <f t="shared" si="133"/>
        <v>#N/A</v>
      </c>
      <c r="I766" s="1" t="e">
        <f t="shared" si="134"/>
        <v>#N/A</v>
      </c>
      <c r="J766" s="1" t="e">
        <f t="shared" si="135"/>
        <v>#N/A</v>
      </c>
      <c r="L766" s="130" t="e">
        <f t="shared" si="136"/>
        <v>#N/A</v>
      </c>
      <c r="M766" s="1" t="e">
        <f t="shared" si="137"/>
        <v>#N/A</v>
      </c>
      <c r="N766" s="1" t="e">
        <f t="shared" si="138"/>
        <v>#N/A</v>
      </c>
      <c r="O766" s="1" t="e">
        <f t="shared" si="139"/>
        <v>#N/A</v>
      </c>
      <c r="P766" s="130" t="str">
        <f t="shared" si="140"/>
        <v/>
      </c>
      <c r="Q766" s="130" t="str">
        <f t="shared" si="141"/>
        <v/>
      </c>
    </row>
    <row r="767" spans="2:17">
      <c r="B767" s="24" t="str">
        <f>IF('Consolidação Preventiva'!D741="","",'Consolidação Preventiva'!D741)</f>
        <v/>
      </c>
      <c r="C767" s="24" t="str">
        <f>'Consolidação Preventiva'!E741</f>
        <v/>
      </c>
      <c r="D767" s="128" t="e">
        <f>IF(OR(B767="",C767="50F"),NA(),'Consolidação Preventiva'!N741)</f>
        <v>#N/A</v>
      </c>
      <c r="E767" s="4" t="str">
        <f>IF(B767="","",'Consolidação Preventiva'!F741)</f>
        <v/>
      </c>
      <c r="F767" s="4" t="str">
        <f>IF(B767="","",'Consolidação Preventiva'!H741)</f>
        <v/>
      </c>
      <c r="G767" s="4" t="str">
        <f>IF(B767="","",'Consolidação Preventiva'!Q741)</f>
        <v/>
      </c>
      <c r="H767" s="4" t="e">
        <f t="shared" si="133"/>
        <v>#N/A</v>
      </c>
      <c r="I767" s="1" t="e">
        <f t="shared" si="134"/>
        <v>#N/A</v>
      </c>
      <c r="J767" s="1" t="e">
        <f t="shared" si="135"/>
        <v>#N/A</v>
      </c>
      <c r="L767" s="130" t="e">
        <f t="shared" si="136"/>
        <v>#N/A</v>
      </c>
      <c r="M767" s="1" t="e">
        <f t="shared" si="137"/>
        <v>#N/A</v>
      </c>
      <c r="N767" s="1" t="e">
        <f t="shared" si="138"/>
        <v>#N/A</v>
      </c>
      <c r="O767" s="1" t="e">
        <f t="shared" si="139"/>
        <v>#N/A</v>
      </c>
      <c r="P767" s="130" t="str">
        <f t="shared" si="140"/>
        <v/>
      </c>
      <c r="Q767" s="130" t="str">
        <f t="shared" si="141"/>
        <v/>
      </c>
    </row>
    <row r="768" spans="2:17">
      <c r="B768" s="24" t="str">
        <f>IF('Consolidação Preventiva'!D742="","",'Consolidação Preventiva'!D742)</f>
        <v/>
      </c>
      <c r="C768" s="24" t="str">
        <f>'Consolidação Preventiva'!E742</f>
        <v/>
      </c>
      <c r="D768" s="128" t="e">
        <f>IF(OR(B768="",C768="50F"),NA(),'Consolidação Preventiva'!N742)</f>
        <v>#N/A</v>
      </c>
      <c r="E768" s="4" t="str">
        <f>IF(B768="","",'Consolidação Preventiva'!F742)</f>
        <v/>
      </c>
      <c r="F768" s="4" t="str">
        <f>IF(B768="","",'Consolidação Preventiva'!H742)</f>
        <v/>
      </c>
      <c r="G768" s="4" t="str">
        <f>IF(B768="","",'Consolidação Preventiva'!Q742)</f>
        <v/>
      </c>
      <c r="H768" s="4" t="e">
        <f t="shared" si="133"/>
        <v>#N/A</v>
      </c>
      <c r="I768" s="1" t="e">
        <f t="shared" si="134"/>
        <v>#N/A</v>
      </c>
      <c r="J768" s="1" t="e">
        <f t="shared" si="135"/>
        <v>#N/A</v>
      </c>
      <c r="L768" s="130" t="e">
        <f t="shared" si="136"/>
        <v>#N/A</v>
      </c>
      <c r="M768" s="1" t="e">
        <f t="shared" si="137"/>
        <v>#N/A</v>
      </c>
      <c r="N768" s="1" t="e">
        <f t="shared" si="138"/>
        <v>#N/A</v>
      </c>
      <c r="O768" s="1" t="e">
        <f t="shared" si="139"/>
        <v>#N/A</v>
      </c>
      <c r="P768" s="130" t="str">
        <f t="shared" si="140"/>
        <v/>
      </c>
      <c r="Q768" s="130" t="str">
        <f t="shared" si="141"/>
        <v/>
      </c>
    </row>
    <row r="769" spans="2:17">
      <c r="B769" s="24" t="str">
        <f>IF('Consolidação Preventiva'!D743="","",'Consolidação Preventiva'!D743)</f>
        <v/>
      </c>
      <c r="C769" s="24" t="str">
        <f>'Consolidação Preventiva'!E743</f>
        <v/>
      </c>
      <c r="D769" s="128" t="e">
        <f>IF(OR(B769="",C769="50F"),NA(),'Consolidação Preventiva'!N743)</f>
        <v>#N/A</v>
      </c>
      <c r="E769" s="4" t="str">
        <f>IF(B769="","",'Consolidação Preventiva'!F743)</f>
        <v/>
      </c>
      <c r="F769" s="4" t="str">
        <f>IF(B769="","",'Consolidação Preventiva'!H743)</f>
        <v/>
      </c>
      <c r="G769" s="4" t="str">
        <f>IF(B769="","",'Consolidação Preventiva'!Q743)</f>
        <v/>
      </c>
      <c r="H769" s="4" t="e">
        <f t="shared" si="133"/>
        <v>#N/A</v>
      </c>
      <c r="I769" s="1" t="e">
        <f t="shared" si="134"/>
        <v>#N/A</v>
      </c>
      <c r="J769" s="1" t="e">
        <f t="shared" si="135"/>
        <v>#N/A</v>
      </c>
      <c r="L769" s="130" t="e">
        <f t="shared" si="136"/>
        <v>#N/A</v>
      </c>
      <c r="M769" s="1" t="e">
        <f t="shared" si="137"/>
        <v>#N/A</v>
      </c>
      <c r="N769" s="1" t="e">
        <f t="shared" si="138"/>
        <v>#N/A</v>
      </c>
      <c r="O769" s="1" t="e">
        <f t="shared" si="139"/>
        <v>#N/A</v>
      </c>
      <c r="P769" s="130" t="str">
        <f t="shared" si="140"/>
        <v/>
      </c>
      <c r="Q769" s="130" t="str">
        <f t="shared" si="141"/>
        <v/>
      </c>
    </row>
    <row r="770" spans="2:17">
      <c r="B770" s="24" t="str">
        <f>IF('Consolidação Preventiva'!D745="","",'Consolidação Preventiva'!D745)</f>
        <v/>
      </c>
      <c r="C770" s="24" t="str">
        <f>'Consolidação Preventiva'!E745</f>
        <v/>
      </c>
      <c r="D770" s="128" t="e">
        <f>IF(OR(B770="",C770="50F"),NA(),'Consolidação Preventiva'!N745)</f>
        <v>#N/A</v>
      </c>
      <c r="E770" s="4" t="str">
        <f>IF(B770="","",'Consolidação Preventiva'!F745)</f>
        <v/>
      </c>
      <c r="F770" s="4" t="str">
        <f>IF(B770="","",'Consolidação Preventiva'!H745)</f>
        <v/>
      </c>
      <c r="G770" s="4" t="str">
        <f>IF(B770="","",'Consolidação Preventiva'!Q745)</f>
        <v/>
      </c>
      <c r="H770" s="4" t="e">
        <f t="shared" si="133"/>
        <v>#N/A</v>
      </c>
      <c r="I770" s="1" t="e">
        <f t="shared" si="134"/>
        <v>#N/A</v>
      </c>
      <c r="J770" s="1" t="e">
        <f t="shared" si="135"/>
        <v>#N/A</v>
      </c>
      <c r="L770" s="130" t="e">
        <f t="shared" si="136"/>
        <v>#N/A</v>
      </c>
      <c r="M770" s="1" t="e">
        <f t="shared" si="137"/>
        <v>#N/A</v>
      </c>
      <c r="N770" s="1" t="e">
        <f t="shared" si="138"/>
        <v>#N/A</v>
      </c>
      <c r="O770" s="1" t="e">
        <f t="shared" si="139"/>
        <v>#N/A</v>
      </c>
      <c r="P770" s="130" t="str">
        <f t="shared" si="140"/>
        <v/>
      </c>
      <c r="Q770" s="130" t="str">
        <f t="shared" si="141"/>
        <v/>
      </c>
    </row>
    <row r="771" spans="2:17">
      <c r="B771" s="24" t="str">
        <f>IF('Consolidação Preventiva'!D746="","",'Consolidação Preventiva'!D746)</f>
        <v/>
      </c>
      <c r="C771" s="24" t="str">
        <f>'Consolidação Preventiva'!E746</f>
        <v/>
      </c>
      <c r="D771" s="128" t="e">
        <f>IF(OR(B771="",C771="50F"),NA(),'Consolidação Preventiva'!N746)</f>
        <v>#N/A</v>
      </c>
      <c r="E771" s="4" t="str">
        <f>IF(B771="","",'Consolidação Preventiva'!F746)</f>
        <v/>
      </c>
      <c r="F771" s="4" t="str">
        <f>IF(B771="","",'Consolidação Preventiva'!H746)</f>
        <v/>
      </c>
      <c r="G771" s="4" t="str">
        <f>IF(B771="","",'Consolidação Preventiva'!Q746)</f>
        <v/>
      </c>
      <c r="H771" s="4" t="e">
        <f t="shared" si="133"/>
        <v>#N/A</v>
      </c>
      <c r="I771" s="1" t="e">
        <f t="shared" si="134"/>
        <v>#N/A</v>
      </c>
      <c r="J771" s="1" t="e">
        <f t="shared" si="135"/>
        <v>#N/A</v>
      </c>
      <c r="L771" s="130" t="e">
        <f t="shared" si="136"/>
        <v>#N/A</v>
      </c>
      <c r="M771" s="1" t="e">
        <f t="shared" si="137"/>
        <v>#N/A</v>
      </c>
      <c r="N771" s="1" t="e">
        <f t="shared" si="138"/>
        <v>#N/A</v>
      </c>
      <c r="O771" s="1" t="e">
        <f t="shared" si="139"/>
        <v>#N/A</v>
      </c>
      <c r="P771" s="130" t="str">
        <f t="shared" si="140"/>
        <v/>
      </c>
      <c r="Q771" s="130" t="str">
        <f t="shared" si="141"/>
        <v/>
      </c>
    </row>
    <row r="772" spans="2:17">
      <c r="B772" s="24" t="e">
        <f>IF('Consolidação Preventiva'!#REF!="","",'Consolidação Preventiva'!#REF!)</f>
        <v>#REF!</v>
      </c>
      <c r="C772" s="24" t="e">
        <f>'Consolidação Preventiva'!#REF!</f>
        <v>#REF!</v>
      </c>
      <c r="D772" s="128" t="e">
        <f>IF(OR(B772="",C772="50F"),NA(),'Consolidação Preventiva'!#REF!)</f>
        <v>#REF!</v>
      </c>
      <c r="E772" s="4" t="e">
        <f>IF(B772="","",'Consolidação Preventiva'!#REF!)</f>
        <v>#REF!</v>
      </c>
      <c r="F772" s="4" t="e">
        <f>IF(B772="","",'Consolidação Preventiva'!#REF!)</f>
        <v>#REF!</v>
      </c>
      <c r="G772" s="4" t="e">
        <f>IF(B772="","",'Consolidação Preventiva'!#REF!)</f>
        <v>#REF!</v>
      </c>
      <c r="H772" s="4" t="e">
        <f t="shared" si="133"/>
        <v>#REF!</v>
      </c>
      <c r="I772" s="1" t="e">
        <f t="shared" si="134"/>
        <v>#REF!</v>
      </c>
      <c r="J772" s="1" t="e">
        <f t="shared" si="135"/>
        <v>#REF!</v>
      </c>
      <c r="L772" s="130" t="e">
        <f t="shared" si="136"/>
        <v>#REF!</v>
      </c>
      <c r="M772" s="1" t="e">
        <f t="shared" si="137"/>
        <v>#N/A</v>
      </c>
      <c r="N772" s="1" t="e">
        <f t="shared" si="138"/>
        <v>#N/A</v>
      </c>
      <c r="O772" s="1" t="e">
        <f t="shared" si="139"/>
        <v>#N/A</v>
      </c>
      <c r="P772" s="130" t="str">
        <f t="shared" si="140"/>
        <v/>
      </c>
      <c r="Q772" s="130" t="str">
        <f t="shared" si="141"/>
        <v/>
      </c>
    </row>
    <row r="773" spans="2:17">
      <c r="B773" s="24" t="str">
        <f>IF('Consolidação Preventiva'!D747="","",'Consolidação Preventiva'!D747)</f>
        <v/>
      </c>
      <c r="C773" s="24" t="str">
        <f>'Consolidação Preventiva'!E747</f>
        <v/>
      </c>
      <c r="D773" s="128" t="e">
        <f>IF(OR(B773="",C773="50F"),NA(),'Consolidação Preventiva'!N747)</f>
        <v>#N/A</v>
      </c>
      <c r="E773" s="4" t="str">
        <f>IF(B773="","",'Consolidação Preventiva'!F747)</f>
        <v/>
      </c>
      <c r="F773" s="4" t="str">
        <f>IF(B773="","",'Consolidação Preventiva'!H747)</f>
        <v/>
      </c>
      <c r="G773" s="4" t="str">
        <f>IF(B773="","",'Consolidação Preventiva'!Q747)</f>
        <v/>
      </c>
      <c r="H773" s="4" t="e">
        <f t="shared" si="133"/>
        <v>#N/A</v>
      </c>
      <c r="I773" s="1" t="e">
        <f t="shared" si="134"/>
        <v>#N/A</v>
      </c>
      <c r="J773" s="1" t="e">
        <f t="shared" si="135"/>
        <v>#N/A</v>
      </c>
      <c r="L773" s="130" t="e">
        <f t="shared" si="136"/>
        <v>#N/A</v>
      </c>
      <c r="M773" s="1" t="e">
        <f t="shared" si="137"/>
        <v>#N/A</v>
      </c>
      <c r="N773" s="1" t="e">
        <f t="shared" si="138"/>
        <v>#N/A</v>
      </c>
      <c r="O773" s="1" t="e">
        <f t="shared" si="139"/>
        <v>#N/A</v>
      </c>
      <c r="P773" s="130" t="str">
        <f t="shared" si="140"/>
        <v/>
      </c>
      <c r="Q773" s="130" t="str">
        <f t="shared" si="141"/>
        <v/>
      </c>
    </row>
    <row r="774" spans="2:17">
      <c r="B774" s="24" t="str">
        <f>IF('Consolidação Preventiva'!D748="","",'Consolidação Preventiva'!D748)</f>
        <v/>
      </c>
      <c r="C774" s="24" t="str">
        <f>'Consolidação Preventiva'!E748</f>
        <v/>
      </c>
      <c r="D774" s="128" t="e">
        <f>IF(OR(B774="",C774="50F"),NA(),'Consolidação Preventiva'!N748)</f>
        <v>#N/A</v>
      </c>
      <c r="E774" s="4" t="str">
        <f>IF(B774="","",'Consolidação Preventiva'!F748)</f>
        <v/>
      </c>
      <c r="F774" s="4" t="str">
        <f>IF(B774="","",'Consolidação Preventiva'!H748)</f>
        <v/>
      </c>
      <c r="G774" s="4" t="str">
        <f>IF(B774="","",'Consolidação Preventiva'!Q748)</f>
        <v/>
      </c>
      <c r="H774" s="4" t="e">
        <f t="shared" si="133"/>
        <v>#N/A</v>
      </c>
      <c r="I774" s="1" t="e">
        <f t="shared" si="134"/>
        <v>#N/A</v>
      </c>
      <c r="J774" s="1" t="e">
        <f t="shared" si="135"/>
        <v>#N/A</v>
      </c>
      <c r="L774" s="130" t="e">
        <f t="shared" si="136"/>
        <v>#N/A</v>
      </c>
      <c r="M774" s="1" t="e">
        <f t="shared" si="137"/>
        <v>#N/A</v>
      </c>
      <c r="N774" s="1" t="e">
        <f t="shared" si="138"/>
        <v>#N/A</v>
      </c>
      <c r="O774" s="1" t="e">
        <f t="shared" si="139"/>
        <v>#N/A</v>
      </c>
      <c r="P774" s="130" t="str">
        <f t="shared" si="140"/>
        <v/>
      </c>
      <c r="Q774" s="130" t="str">
        <f t="shared" si="141"/>
        <v/>
      </c>
    </row>
    <row r="775" spans="2:17">
      <c r="B775" s="24" t="str">
        <f>IF('Consolidação Preventiva'!D749="","",'Consolidação Preventiva'!D749)</f>
        <v/>
      </c>
      <c r="C775" s="24" t="str">
        <f>'Consolidação Preventiva'!E749</f>
        <v/>
      </c>
      <c r="D775" s="128" t="e">
        <f>IF(OR(B775="",C775="50F"),NA(),'Consolidação Preventiva'!N749)</f>
        <v>#N/A</v>
      </c>
      <c r="E775" s="4" t="str">
        <f>IF(B775="","",'Consolidação Preventiva'!F749)</f>
        <v/>
      </c>
      <c r="F775" s="4" t="str">
        <f>IF(B775="","",'Consolidação Preventiva'!H749)</f>
        <v/>
      </c>
      <c r="G775" s="4" t="str">
        <f>IF(B775="","",'Consolidação Preventiva'!Q749)</f>
        <v/>
      </c>
      <c r="H775" s="4" t="e">
        <f t="shared" si="133"/>
        <v>#N/A</v>
      </c>
      <c r="I775" s="1" t="e">
        <f t="shared" si="134"/>
        <v>#N/A</v>
      </c>
      <c r="J775" s="1" t="e">
        <f t="shared" si="135"/>
        <v>#N/A</v>
      </c>
      <c r="L775" s="130" t="e">
        <f t="shared" si="136"/>
        <v>#N/A</v>
      </c>
      <c r="M775" s="1" t="e">
        <f t="shared" si="137"/>
        <v>#N/A</v>
      </c>
      <c r="N775" s="1" t="e">
        <f t="shared" si="138"/>
        <v>#N/A</v>
      </c>
      <c r="O775" s="1" t="e">
        <f t="shared" si="139"/>
        <v>#N/A</v>
      </c>
      <c r="P775" s="130" t="str">
        <f t="shared" si="140"/>
        <v/>
      </c>
      <c r="Q775" s="130" t="str">
        <f t="shared" si="141"/>
        <v/>
      </c>
    </row>
    <row r="776" spans="2:17">
      <c r="B776" s="24" t="str">
        <f>IF('Consolidação Preventiva'!D750="","",'Consolidação Preventiva'!D750)</f>
        <v/>
      </c>
      <c r="C776" s="24" t="str">
        <f>'Consolidação Preventiva'!E750</f>
        <v/>
      </c>
      <c r="D776" s="128" t="e">
        <f>IF(OR(B776="",C776="50F"),NA(),'Consolidação Preventiva'!N750)</f>
        <v>#N/A</v>
      </c>
      <c r="E776" s="4" t="str">
        <f>IF(B776="","",'Consolidação Preventiva'!F750)</f>
        <v/>
      </c>
      <c r="F776" s="4" t="str">
        <f>IF(B776="","",'Consolidação Preventiva'!H750)</f>
        <v/>
      </c>
      <c r="G776" s="4" t="str">
        <f>IF(B776="","",'Consolidação Preventiva'!Q750)</f>
        <v/>
      </c>
      <c r="H776" s="4" t="e">
        <f t="shared" si="133"/>
        <v>#N/A</v>
      </c>
      <c r="I776" s="1" t="e">
        <f t="shared" si="134"/>
        <v>#N/A</v>
      </c>
      <c r="J776" s="1" t="e">
        <f t="shared" si="135"/>
        <v>#N/A</v>
      </c>
      <c r="L776" s="130" t="e">
        <f t="shared" si="136"/>
        <v>#N/A</v>
      </c>
      <c r="M776" s="1" t="e">
        <f t="shared" si="137"/>
        <v>#N/A</v>
      </c>
      <c r="N776" s="1" t="e">
        <f t="shared" si="138"/>
        <v>#N/A</v>
      </c>
      <c r="O776" s="1" t="e">
        <f t="shared" si="139"/>
        <v>#N/A</v>
      </c>
      <c r="P776" s="130" t="str">
        <f t="shared" si="140"/>
        <v/>
      </c>
      <c r="Q776" s="130" t="str">
        <f t="shared" si="141"/>
        <v/>
      </c>
    </row>
    <row r="777" spans="2:17">
      <c r="B777" s="24" t="str">
        <f>IF('Consolidação Preventiva'!D751="","",'Consolidação Preventiva'!D751)</f>
        <v/>
      </c>
      <c r="C777" s="24" t="str">
        <f>'Consolidação Preventiva'!E751</f>
        <v/>
      </c>
      <c r="D777" s="128" t="e">
        <f>IF(OR(B777="",C777="50F"),NA(),'Consolidação Preventiva'!N751)</f>
        <v>#N/A</v>
      </c>
      <c r="E777" s="4" t="str">
        <f>IF(B777="","",'Consolidação Preventiva'!F751)</f>
        <v/>
      </c>
      <c r="F777" s="4" t="str">
        <f>IF(B777="","",'Consolidação Preventiva'!H751)</f>
        <v/>
      </c>
      <c r="G777" s="4" t="str">
        <f>IF(B777="","",'Consolidação Preventiva'!Q751)</f>
        <v/>
      </c>
      <c r="H777" s="4" t="e">
        <f t="shared" si="133"/>
        <v>#N/A</v>
      </c>
      <c r="I777" s="1" t="e">
        <f t="shared" si="134"/>
        <v>#N/A</v>
      </c>
      <c r="J777" s="1" t="e">
        <f t="shared" si="135"/>
        <v>#N/A</v>
      </c>
      <c r="L777" s="130" t="e">
        <f t="shared" si="136"/>
        <v>#N/A</v>
      </c>
      <c r="M777" s="1" t="e">
        <f t="shared" si="137"/>
        <v>#N/A</v>
      </c>
      <c r="N777" s="1" t="e">
        <f t="shared" si="138"/>
        <v>#N/A</v>
      </c>
      <c r="O777" s="1" t="e">
        <f t="shared" si="139"/>
        <v>#N/A</v>
      </c>
      <c r="P777" s="130" t="str">
        <f t="shared" si="140"/>
        <v/>
      </c>
      <c r="Q777" s="130" t="str">
        <f t="shared" si="141"/>
        <v/>
      </c>
    </row>
    <row r="778" spans="2:17">
      <c r="B778" s="24" t="str">
        <f>IF('Consolidação Preventiva'!D752="","",'Consolidação Preventiva'!D752)</f>
        <v/>
      </c>
      <c r="C778" s="24" t="str">
        <f>'Consolidação Preventiva'!E752</f>
        <v/>
      </c>
      <c r="D778" s="128" t="e">
        <f>IF(OR(B778="",C778="50F"),NA(),'Consolidação Preventiva'!N752)</f>
        <v>#N/A</v>
      </c>
      <c r="E778" s="4" t="str">
        <f>IF(B778="","",'Consolidação Preventiva'!F752)</f>
        <v/>
      </c>
      <c r="F778" s="4" t="str">
        <f>IF(B778="","",'Consolidação Preventiva'!H752)</f>
        <v/>
      </c>
      <c r="G778" s="4" t="str">
        <f>IF(B778="","",'Consolidação Preventiva'!Q752)</f>
        <v/>
      </c>
      <c r="H778" s="4" t="e">
        <f t="shared" si="133"/>
        <v>#N/A</v>
      </c>
      <c r="I778" s="1" t="e">
        <f t="shared" si="134"/>
        <v>#N/A</v>
      </c>
      <c r="J778" s="1" t="e">
        <f t="shared" si="135"/>
        <v>#N/A</v>
      </c>
      <c r="L778" s="130" t="e">
        <f t="shared" si="136"/>
        <v>#N/A</v>
      </c>
      <c r="M778" s="1" t="e">
        <f t="shared" si="137"/>
        <v>#N/A</v>
      </c>
      <c r="N778" s="1" t="e">
        <f t="shared" si="138"/>
        <v>#N/A</v>
      </c>
      <c r="O778" s="1" t="e">
        <f t="shared" si="139"/>
        <v>#N/A</v>
      </c>
      <c r="P778" s="130" t="str">
        <f t="shared" si="140"/>
        <v/>
      </c>
      <c r="Q778" s="130" t="str">
        <f t="shared" si="141"/>
        <v/>
      </c>
    </row>
  </sheetData>
  <autoFilter ref="B12:Y778" xr:uid="{1840EB8A-6619-4593-A418-CA535E72506D}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E077C-0F0A-4790-A909-CADE1A59B1BA}">
  <sheetPr codeName="Planilha30"/>
  <dimension ref="B2:C8"/>
  <sheetViews>
    <sheetView workbookViewId="0">
      <selection activeCell="R14" sqref="R14"/>
    </sheetView>
  </sheetViews>
  <sheetFormatPr defaultRowHeight="14.45"/>
  <cols>
    <col min="2" max="3" width="10.42578125" customWidth="1"/>
  </cols>
  <sheetData>
    <row r="2" spans="2:3">
      <c r="B2" t="s">
        <v>208</v>
      </c>
      <c r="C2" t="s">
        <v>209</v>
      </c>
    </row>
    <row r="3" spans="2:3">
      <c r="B3" s="237">
        <v>0.8911</v>
      </c>
      <c r="C3" s="237">
        <v>1.3140000000000001</v>
      </c>
    </row>
    <row r="4" spans="2:3">
      <c r="B4" s="237"/>
      <c r="C4" s="237"/>
    </row>
    <row r="5" spans="2:3">
      <c r="B5" s="237"/>
      <c r="C5" s="237"/>
    </row>
    <row r="6" spans="2:3">
      <c r="B6" s="237"/>
      <c r="C6" s="237"/>
    </row>
    <row r="7" spans="2:3">
      <c r="B7" s="237"/>
      <c r="C7" s="237"/>
    </row>
    <row r="8" spans="2:3">
      <c r="B8" s="237"/>
      <c r="C8" s="237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CD68E-4187-42F6-B271-856D505779C3}">
  <sheetPr codeName="Planilha7">
    <pageSetUpPr fitToPage="1"/>
  </sheetPr>
  <dimension ref="A2:R29"/>
  <sheetViews>
    <sheetView showGridLines="0" zoomScale="90" zoomScaleNormal="90" workbookViewId="0">
      <selection activeCell="A9" sqref="A9:XFD9"/>
    </sheetView>
  </sheetViews>
  <sheetFormatPr defaultRowHeight="14.45"/>
  <cols>
    <col min="1" max="1" width="20.42578125" style="1" customWidth="1"/>
    <col min="2" max="2" width="17.42578125" style="5" customWidth="1"/>
    <col min="3" max="3" width="18.42578125" style="5" customWidth="1"/>
    <col min="4" max="4" width="18" style="3" customWidth="1"/>
    <col min="5" max="5" width="18" style="5" customWidth="1"/>
    <col min="6" max="6" width="12.42578125" style="5" customWidth="1"/>
    <col min="7" max="7" width="14.5703125" style="5" customWidth="1"/>
    <col min="8" max="8" width="17.42578125" style="5" customWidth="1"/>
    <col min="9" max="9" width="14.42578125" style="5" customWidth="1"/>
    <col min="10" max="11" width="4.5703125" style="2" customWidth="1"/>
    <col min="12" max="12" width="17.5703125" customWidth="1"/>
  </cols>
  <sheetData>
    <row r="2" spans="1:18" ht="55.5" customHeight="1">
      <c r="A2" s="392" t="s">
        <v>134</v>
      </c>
      <c r="B2" s="392"/>
      <c r="C2" s="392"/>
      <c r="D2" s="392"/>
      <c r="E2" s="392"/>
      <c r="F2" s="392"/>
      <c r="G2" s="392"/>
      <c r="H2" s="392"/>
      <c r="I2" s="392"/>
      <c r="J2" s="392"/>
      <c r="K2" s="141"/>
    </row>
    <row r="3" spans="1:18">
      <c r="A3" s="393" t="s">
        <v>135</v>
      </c>
      <c r="B3" s="393"/>
      <c r="C3" s="23">
        <f ca="1">TODAY()</f>
        <v>46303</v>
      </c>
    </row>
    <row r="4" spans="1:18" ht="7.5" customHeight="1">
      <c r="B4" s="22"/>
      <c r="C4" s="22"/>
    </row>
    <row r="5" spans="1:18" s="4" customFormat="1" ht="37.5" thickBot="1">
      <c r="A5" s="145" t="s">
        <v>104</v>
      </c>
      <c r="B5" s="191" t="s">
        <v>137</v>
      </c>
      <c r="C5" s="191" t="s">
        <v>138</v>
      </c>
      <c r="D5" s="191" t="s">
        <v>139</v>
      </c>
      <c r="E5" s="191" t="s">
        <v>140</v>
      </c>
      <c r="F5" s="191" t="s">
        <v>141</v>
      </c>
      <c r="G5" s="191" t="s">
        <v>142</v>
      </c>
      <c r="H5" s="191" t="s">
        <v>143</v>
      </c>
      <c r="I5" s="191" t="s">
        <v>145</v>
      </c>
      <c r="J5" s="192" t="s">
        <v>210</v>
      </c>
      <c r="K5" s="142"/>
      <c r="O5" s="3"/>
      <c r="P5" s="3"/>
      <c r="Q5" s="3"/>
      <c r="R5" s="3"/>
    </row>
    <row r="6" spans="1:18" ht="18.600000000000001">
      <c r="A6" s="186" t="str">
        <f>LISTA!A4</f>
        <v>CA100</v>
      </c>
      <c r="B6" s="178">
        <f>IF(ISERROR(VLOOKUP(A6,Dinâmica!$A:$B,2,0)),0,VLOOKUP(A6,Dinâmica!$A:$B,2,0))</f>
        <v>18211</v>
      </c>
      <c r="C6" s="179">
        <f>IF(ISERROR(B6),D6,D6-B6)</f>
        <v>57</v>
      </c>
      <c r="D6" s="179">
        <f>LARGE(Horimetros!4:4,1)</f>
        <v>18268</v>
      </c>
      <c r="E6" s="179">
        <f>IF(F6="50f",50,VLOOKUP(F6,'Preventiva - Sequencia'!$C:$F,4,0)+B6)</f>
        <v>18461</v>
      </c>
      <c r="F6" s="179">
        <f>VLOOKUP(COUNTIFS('Consolidação Preventiva'!$D:$D,'Projeção Horimetro'!A6,'Consolidação Preventiva'!$O:$O,"&gt;1")+1,'Preventiva - Sequencia'!$B:$C,2,0)</f>
        <v>500</v>
      </c>
      <c r="G6" s="179">
        <f t="shared" ref="G6:G10" si="0">E6-D6</f>
        <v>193</v>
      </c>
      <c r="H6" s="180">
        <f ca="1">IF(G6&lt;0,TODAY(),TODAY()+G6/'Projeção de Preventiva'!$J$3)</f>
        <v>46317.410453178469</v>
      </c>
      <c r="I6" s="181" t="str">
        <f>IF(F6="50F",IF(C6&lt;45,"ABAIXO",IF(C6&gt;55,"ACIMA","DENTRO SA")),IF(C6&lt;225,"ABAIXO",IF(C6&gt;275,"ACIMA","DENTRO SA")))</f>
        <v>ABAIXO</v>
      </c>
      <c r="J6" s="182">
        <f>IF(I6="DENTRO SA",1,IF(I6="ABAIXO",0,-1))</f>
        <v>0</v>
      </c>
      <c r="K6" s="143"/>
    </row>
    <row r="7" spans="1:18" ht="18.600000000000001">
      <c r="A7" s="187" t="str">
        <f>LISTA!A5</f>
        <v>CA101</v>
      </c>
      <c r="B7" s="183">
        <f>IF(ISERROR(VLOOKUP(A7,Dinâmica!$A:$B,2,0)),0,VLOOKUP(A7,Dinâmica!$A:$B,2,0))</f>
        <v>29620</v>
      </c>
      <c r="C7" s="27">
        <f t="shared" ref="C7:C10" ca="1" si="1">IF(ISERROR(B7),D7,D7-B7)</f>
        <v>11</v>
      </c>
      <c r="D7" s="27">
        <f ca="1">LARGE(Horimetros!5:5,1)</f>
        <v>29631</v>
      </c>
      <c r="E7" s="27">
        <f>IF(F7="50f",50,VLOOKUP(F7,'Preventiva - Sequencia'!$C:$F,4,0)+B7)</f>
        <v>29870</v>
      </c>
      <c r="F7" s="27">
        <f>VLOOKUP(COUNTIFS('Consolidação Preventiva'!$D:$D,'Projeção Horimetro'!A7,'Consolidação Preventiva'!$O:$O,"&gt;1")+1,'Preventiva - Sequencia'!$B:$C,2,0)</f>
        <v>250</v>
      </c>
      <c r="G7" s="27">
        <f ca="1">E7-D7</f>
        <v>239</v>
      </c>
      <c r="H7" s="157">
        <f ca="1">IF(G7&lt;0,TODAY(),TODAY()+G7/'Projeção de Preventiva'!$J$3)</f>
        <v>46320.845068961942</v>
      </c>
      <c r="I7" s="188" t="str">
        <f ca="1">IF(F7="50F",IF(C7&lt;45,"ABAIXO",IF(C7&gt;55,"ACIMA","DENTRO SA")),IF(C7&lt;225,"ABAIXO",IF(C7&gt;275,"ACIMA","DENTRO SA")))</f>
        <v>ABAIXO</v>
      </c>
      <c r="J7" s="184">
        <f t="shared" ref="J7:J10" ca="1" si="2">IF(I7="DENTRO SA",1,IF(I7="ABAIXO",0,-1))</f>
        <v>0</v>
      </c>
      <c r="K7" s="143"/>
    </row>
    <row r="8" spans="1:18" ht="18.600000000000001">
      <c r="A8" s="187" t="str">
        <f>LISTA!A6</f>
        <v>CA102</v>
      </c>
      <c r="B8" s="183">
        <f>IF(ISERROR(VLOOKUP(A8,Dinâmica!$A:$B,2,0)),0,VLOOKUP(A8,Dinâmica!$A:$B,2,0))</f>
        <v>24521</v>
      </c>
      <c r="C8" s="27">
        <f ca="1">IF(ISERROR(B8),D8,D8-B8)</f>
        <v>90</v>
      </c>
      <c r="D8" s="27">
        <f ca="1">LARGE(Horimetros!6:6,1)</f>
        <v>24611</v>
      </c>
      <c r="E8" s="27">
        <f>IF(F8="50f",50,VLOOKUP(F8,'Preventiva - Sequencia'!$C:$F,4,0)+B8)</f>
        <v>24771</v>
      </c>
      <c r="F8" s="27">
        <f>VLOOKUP(COUNTIFS('Consolidação Preventiva'!$D:$D,'Projeção Horimetro'!A8,'Consolidação Preventiva'!$O:$O,"&gt;1")+1,'Preventiva - Sequencia'!$B:$C,2,0)</f>
        <v>250</v>
      </c>
      <c r="G8" s="27">
        <f ca="1">E8-D8</f>
        <v>160</v>
      </c>
      <c r="H8" s="157">
        <f ca="1">IF(G8&lt;0,TODAY(),TODAY()+G8/'Projeção de Preventiva'!$J$3)</f>
        <v>46314.946489681635</v>
      </c>
      <c r="I8" s="177" t="str">
        <f ca="1">IF(F8="50F",IF(C8&lt;45,"ABAIXO",IF(C8&gt;55,"ACIMA","DENTRO SA")),IF(C8&lt;225,"ABAIXO",IF(C8&gt;275,"ACIMA","DENTRO SA")))</f>
        <v>ABAIXO</v>
      </c>
      <c r="J8" s="184">
        <f t="shared" ca="1" si="2"/>
        <v>0</v>
      </c>
      <c r="K8" s="143"/>
    </row>
    <row r="9" spans="1:18" ht="18.600000000000001">
      <c r="A9" s="187" t="str">
        <f>LISTA!A7</f>
        <v>CA103</v>
      </c>
      <c r="B9" s="183">
        <f>IF(ISERROR(VLOOKUP(A9,Dinâmica!$A:$B,2,0)),0,VLOOKUP(A9,Dinâmica!$A:$B,2,0))</f>
        <v>29022</v>
      </c>
      <c r="C9" s="27">
        <f ca="1">IF(ISERROR(B9),D9,D9-B9)</f>
        <v>4</v>
      </c>
      <c r="D9" s="27">
        <f ca="1">LARGE(Horimetros!7:7,1)</f>
        <v>29026</v>
      </c>
      <c r="E9" s="27">
        <f>IF(F9="50f",50,VLOOKUP(F9,'Preventiva - Sequencia'!$C:$F,4,0)+B9)</f>
        <v>29272</v>
      </c>
      <c r="F9" s="27">
        <f>VLOOKUP(COUNTIFS('Consolidação Preventiva'!$D:$D,'Projeção Horimetro'!A9,'Consolidação Preventiva'!$O:$O,"&gt;1")+1,'Preventiva - Sequencia'!$B:$C,2,0)</f>
        <v>500</v>
      </c>
      <c r="G9" s="27">
        <f ca="1">E9-D9</f>
        <v>246</v>
      </c>
      <c r="H9" s="157">
        <f ca="1">IF(G9&lt;0,TODAY(),TODAY()+G9/'Projeção de Preventiva'!$J$3)</f>
        <v>46321.36772788551</v>
      </c>
      <c r="I9" s="188" t="str">
        <f ca="1">IF(F9="50F",IF(C9&lt;45,"ABAIXO",IF(C9&gt;55,"ACIMA","DENTRO SA")),IF(C9&lt;225,"ABAIXO",IF(C9&gt;275,"ACIMA","DENTRO SA")))</f>
        <v>ABAIXO</v>
      </c>
      <c r="J9" s="184">
        <f t="shared" ca="1" si="2"/>
        <v>0</v>
      </c>
      <c r="K9" s="143"/>
    </row>
    <row r="10" spans="1:18" ht="18.600000000000001">
      <c r="A10" s="187" t="str">
        <f>LISTA!A8</f>
        <v>CA104</v>
      </c>
      <c r="B10" s="183">
        <f>IF(ISERROR(VLOOKUP(A10,Dinâmica!$A:$B,2,0)),0,VLOOKUP(A10,Dinâmica!$A:$B,2,0))</f>
        <v>27406</v>
      </c>
      <c r="C10" s="27">
        <f t="shared" ca="1" si="1"/>
        <v>132</v>
      </c>
      <c r="D10" s="27">
        <f ca="1">LARGE(Horimetros!8:8,1)</f>
        <v>27538</v>
      </c>
      <c r="E10" s="27">
        <f>IF(F10="50f",50,VLOOKUP(F10,'Preventiva - Sequencia'!$C:$F,4,0)+B10)</f>
        <v>27656</v>
      </c>
      <c r="F10" s="27">
        <f>VLOOKUP(COUNTIFS('Consolidação Preventiva'!$D:$D,'Projeção Horimetro'!A10,'Consolidação Preventiva'!$O:$O,"&gt;1")+1,'Preventiva - Sequencia'!$B:$C,2,0)</f>
        <v>500</v>
      </c>
      <c r="G10" s="27">
        <f t="shared" ca="1" si="0"/>
        <v>118</v>
      </c>
      <c r="H10" s="157">
        <f ca="1">IF(G10&lt;0,TODAY(),TODAY()+G10/'Projeção de Preventiva'!$J$3)</f>
        <v>46311.810536140205</v>
      </c>
      <c r="I10" s="188" t="str">
        <f ca="1">IF(F10="50F",IF(C10&lt;45,"ABAIXO",IF(C10&gt;55,"ACIMA","DENTRO SA")),IF(C10&lt;225,"ABAIXO",IF(C10&gt;275,"ACIMA","DENTRO SA")))</f>
        <v>ABAIXO</v>
      </c>
      <c r="J10" s="184">
        <f t="shared" ca="1" si="2"/>
        <v>0</v>
      </c>
      <c r="K10" s="143"/>
      <c r="O10" s="158"/>
      <c r="P10" s="158"/>
      <c r="R10" s="158"/>
    </row>
    <row r="11" spans="1:18" ht="18.600000000000001" hidden="1">
      <c r="A11" s="187">
        <f>LISTA!A9</f>
        <v>0</v>
      </c>
      <c r="B11" s="183">
        <f>IF(ISERROR(VLOOKUP(A11,Dinâmica!$A:$B,2,0)),0,VLOOKUP(A11,Dinâmica!$A:$B,2,0))</f>
        <v>0</v>
      </c>
      <c r="C11" s="27" t="e">
        <f t="shared" ref="C11:C14" si="3">IF(ISERROR(B11),D11,D11-B11)</f>
        <v>#REF!</v>
      </c>
      <c r="D11" s="27" t="e">
        <f>LARGE(Horimetros!#REF!,1)</f>
        <v>#REF!</v>
      </c>
      <c r="E11" s="27">
        <f>IF(F11="50f",50,VLOOKUP(F11,'Preventiva - Sequencia'!$C:$F,4,0)+B11)</f>
        <v>250</v>
      </c>
      <c r="F11" s="27">
        <f>VLOOKUP(COUNTIFS('Consolidação Preventiva'!$D:$D,'Projeção Horimetro'!A11,'Consolidação Preventiva'!$O:$O,"&gt;1")+1,'Preventiva - Sequencia'!$B:$C,2,0)</f>
        <v>250</v>
      </c>
      <c r="G11" s="27" t="e">
        <f t="shared" ref="G11:G14" si="4">E11-D11</f>
        <v>#REF!</v>
      </c>
      <c r="H11" s="157" t="e">
        <f ca="1">IF(G11&lt;0,TODAY(),TODAY()+G11/'Projeção de Preventiva'!$J$3)</f>
        <v>#REF!</v>
      </c>
      <c r="I11" s="188" t="e">
        <f t="shared" ref="I11:I13" si="5">IF(F11="50F",IF(C11&lt;45,"ABAIXO",IF(C11&gt;55,"ACIMA","DENTRO SA")),IF(C11&lt;225,"ABAIXO",IF(C11&gt;275,"ACIMA","DENTRO SA")))</f>
        <v>#REF!</v>
      </c>
      <c r="J11" s="184" t="e">
        <f t="shared" ref="J11:J14" si="6">IF(I11="DENTRO SA",1,IF(I11="ABAIXO",0,-1))</f>
        <v>#REF!</v>
      </c>
      <c r="K11" s="143"/>
    </row>
    <row r="12" spans="1:18" ht="18.600000000000001" hidden="1">
      <c r="A12" s="187">
        <f>LISTA!A10</f>
        <v>0</v>
      </c>
      <c r="B12" s="183">
        <f>IF(ISERROR(VLOOKUP(A12,Dinâmica!$A:$B,2,0)),0,VLOOKUP(A12,Dinâmica!$A:$B,2,0))</f>
        <v>0</v>
      </c>
      <c r="C12" s="27" t="e">
        <f>IF(ISERROR(B12),D12,D12-B12)</f>
        <v>#REF!</v>
      </c>
      <c r="D12" s="27" t="e">
        <f>LARGE(Horimetros!#REF!,1)</f>
        <v>#REF!</v>
      </c>
      <c r="E12" s="27">
        <f>IF(F12="50f",50,VLOOKUP(F12,'Preventiva - Sequencia'!$C:$F,4,0)+B12)</f>
        <v>250</v>
      </c>
      <c r="F12" s="27">
        <f>VLOOKUP(COUNTIFS('Consolidação Preventiva'!$D:$D,'Projeção Horimetro'!A12,'Consolidação Preventiva'!$O:$O,"&gt;1")+1,'Preventiva - Sequencia'!$B:$C,2,0)</f>
        <v>250</v>
      </c>
      <c r="G12" s="27" t="e">
        <f t="shared" si="4"/>
        <v>#REF!</v>
      </c>
      <c r="H12" s="157" t="e">
        <f ca="1">IF(G12&lt;0,TODAY(),TODAY()+G12/'Projeção de Preventiva'!$J$3)</f>
        <v>#REF!</v>
      </c>
      <c r="I12" s="177" t="e">
        <f t="shared" si="5"/>
        <v>#REF!</v>
      </c>
      <c r="J12" s="184" t="e">
        <f t="shared" si="6"/>
        <v>#REF!</v>
      </c>
    </row>
    <row r="13" spans="1:18" ht="18.600000000000001" hidden="1">
      <c r="A13" s="187">
        <f>LISTA!A11</f>
        <v>0</v>
      </c>
      <c r="B13" s="183">
        <f>IF(ISERROR(VLOOKUP(A13,Dinâmica!$A:$B,2,0)),0,VLOOKUP(A13,Dinâmica!$A:$B,2,0))</f>
        <v>0</v>
      </c>
      <c r="C13" s="27" t="e">
        <f t="shared" si="3"/>
        <v>#REF!</v>
      </c>
      <c r="D13" s="27" t="e">
        <f>LARGE(Horimetros!#REF!,1)</f>
        <v>#REF!</v>
      </c>
      <c r="E13" s="27">
        <f>IF(F13="50f",50,VLOOKUP(F13,'Preventiva - Sequencia'!$C:$F,4,0)+B13)</f>
        <v>250</v>
      </c>
      <c r="F13" s="27">
        <f>VLOOKUP(COUNTIFS('Consolidação Preventiva'!$D:$D,'Projeção Horimetro'!A13,'Consolidação Preventiva'!$O:$O,"&gt;1")+1,'Preventiva - Sequencia'!$B:$C,2,0)</f>
        <v>250</v>
      </c>
      <c r="G13" s="27" t="e">
        <f t="shared" si="4"/>
        <v>#REF!</v>
      </c>
      <c r="H13" s="157" t="e">
        <f ca="1">IF(G13&lt;0,TODAY(),TODAY()+G13/'Projeção de Preventiva'!$J$3)</f>
        <v>#REF!</v>
      </c>
      <c r="I13" s="188" t="e">
        <f t="shared" si="5"/>
        <v>#REF!</v>
      </c>
      <c r="J13" s="184" t="e">
        <f t="shared" si="6"/>
        <v>#REF!</v>
      </c>
      <c r="K13" s="144"/>
    </row>
    <row r="14" spans="1:18" ht="18.600000000000001" hidden="1">
      <c r="A14" s="189">
        <f>LISTA!A12</f>
        <v>0</v>
      </c>
      <c r="B14" s="183">
        <f>IF(ISERROR(VLOOKUP(A14,Dinâmica!$A:$B,2,0)),0,VLOOKUP(A14,Dinâmica!$A:$B,2,0))</f>
        <v>0</v>
      </c>
      <c r="C14" s="27" t="e">
        <f t="shared" si="3"/>
        <v>#REF!</v>
      </c>
      <c r="D14" s="27" t="e">
        <f>LARGE(Horimetros!#REF!,1)</f>
        <v>#REF!</v>
      </c>
      <c r="E14" s="27">
        <f>IF(F14="50f",50,VLOOKUP(F14,'Preventiva - Sequencia'!$C:$F,4,0)+B14)</f>
        <v>250</v>
      </c>
      <c r="F14" s="27">
        <f>VLOOKUP(COUNTIFS('Consolidação Preventiva'!$D:$D,'Projeção Horimetro'!A14,'Consolidação Preventiva'!$O:$O,"&gt;1")+1,'Preventiva - Sequencia'!$B:$C,2,0)</f>
        <v>250</v>
      </c>
      <c r="G14" s="27" t="e">
        <f t="shared" si="4"/>
        <v>#REF!</v>
      </c>
      <c r="H14" s="157" t="e">
        <f ca="1">IF(G14&lt;0,TODAY(),TODAY()+G14/'Projeção de Preventiva'!$J$3)</f>
        <v>#REF!</v>
      </c>
      <c r="I14" s="188" t="e">
        <f>IF(F14="50F",IF(C14&lt;45,"ABAIXO",IF(C14&gt;55,"ACIMA","DENTRO SA")),IF(C14&lt;225,"ABAIXO",IF(C14&gt;275,"ACIMA","DENTRO SA")))</f>
        <v>#REF!</v>
      </c>
      <c r="J14" s="184" t="e">
        <f t="shared" si="6"/>
        <v>#REF!</v>
      </c>
    </row>
    <row r="15" spans="1:18" ht="18.600000000000001" hidden="1">
      <c r="A15" s="189">
        <f>LISTA!A13</f>
        <v>0</v>
      </c>
      <c r="B15" s="183">
        <f>IF(ISERROR(VLOOKUP(A15,Dinâmica!$A:$B,2,0)),0,VLOOKUP(A15,Dinâmica!$A:$B,2,0))</f>
        <v>0</v>
      </c>
      <c r="C15" s="27" t="e">
        <f>IF(ISERROR(B15),D15,D15-B15)</f>
        <v>#REF!</v>
      </c>
      <c r="D15" s="27" t="e">
        <f>LARGE(Horimetros!#REF!,1)</f>
        <v>#REF!</v>
      </c>
      <c r="E15" s="27">
        <f>IF(F15="50f",50,VLOOKUP(F15,'Preventiva - Sequencia'!$C:$F,4,0)+B15)</f>
        <v>250</v>
      </c>
      <c r="F15" s="27">
        <f>VLOOKUP(COUNTIFS('Consolidação Preventiva'!$D:$D,'Projeção Horimetro'!A15,'Consolidação Preventiva'!$O:$O,"&gt;1")+1,'Preventiva - Sequencia'!$B:$C,2,0)</f>
        <v>250</v>
      </c>
      <c r="G15" s="27" t="e">
        <f t="shared" ref="G15:G18" si="7">E15-D15</f>
        <v>#REF!</v>
      </c>
      <c r="H15" s="157" t="e">
        <f ca="1">IF(G15&lt;0,TODAY(),TODAY()+G15/'Projeção de Preventiva'!$J$3)</f>
        <v>#REF!</v>
      </c>
      <c r="I15" s="188" t="e">
        <f t="shared" ref="I15:I18" si="8">IF(F15="50F",IF(C15&lt;45,"ABAIXO",IF(C15&gt;55,"ACIMA","DENTRO SA")),IF(C15&lt;225,"ABAIXO",IF(C15&gt;275,"ACIMA","DENTRO SA")))</f>
        <v>#REF!</v>
      </c>
      <c r="J15" s="184" t="e">
        <f t="shared" ref="J15:J18" si="9">IF(I15="DENTRO SA",1,IF(I15="ABAIXO",0,-1))</f>
        <v>#REF!</v>
      </c>
    </row>
    <row r="16" spans="1:18" ht="18.600000000000001" hidden="1">
      <c r="A16" s="189">
        <f>LISTA!A14</f>
        <v>0</v>
      </c>
      <c r="B16" s="183">
        <f>IF(ISERROR(VLOOKUP(A16,Dinâmica!$A:$B,2,0)),0,VLOOKUP(A16,Dinâmica!$A:$B,2,0))</f>
        <v>0</v>
      </c>
      <c r="C16" s="27" t="e">
        <f t="shared" ref="C16:C18" si="10">IF(ISERROR(B16),D16,D16-B16)</f>
        <v>#REF!</v>
      </c>
      <c r="D16" s="27" t="e">
        <f>LARGE(Horimetros!#REF!,1)</f>
        <v>#REF!</v>
      </c>
      <c r="E16" s="27">
        <f>IF(F16="50f",50,VLOOKUP(F16,'Preventiva - Sequencia'!$C:$F,4,0)+B16)</f>
        <v>250</v>
      </c>
      <c r="F16" s="27">
        <f>VLOOKUP(COUNTIFS('Consolidação Preventiva'!$D:$D,'Projeção Horimetro'!A16,'Consolidação Preventiva'!$O:$O,"&gt;1")+1,'Preventiva - Sequencia'!$B:$C,2,0)</f>
        <v>250</v>
      </c>
      <c r="G16" s="27" t="e">
        <f t="shared" si="7"/>
        <v>#REF!</v>
      </c>
      <c r="H16" s="157" t="e">
        <f ca="1">IF(G16&lt;0,TODAY(),TODAY()+G16/'Projeção de Preventiva'!$J$3)</f>
        <v>#REF!</v>
      </c>
      <c r="I16" s="188" t="e">
        <f t="shared" si="8"/>
        <v>#REF!</v>
      </c>
      <c r="J16" s="184" t="e">
        <f t="shared" si="9"/>
        <v>#REF!</v>
      </c>
    </row>
    <row r="17" spans="1:10" ht="18.600000000000001" hidden="1">
      <c r="A17" s="189">
        <f>LISTA!A15</f>
        <v>0</v>
      </c>
      <c r="B17" s="183">
        <f>IF(ISERROR(VLOOKUP(A17,Dinâmica!$A:$B,2,0)),0,VLOOKUP(A17,Dinâmica!$A:$B,2,0))</f>
        <v>0</v>
      </c>
      <c r="C17" s="27" t="e">
        <f t="shared" si="10"/>
        <v>#REF!</v>
      </c>
      <c r="D17" s="27" t="e">
        <f>LARGE(Horimetros!#REF!,1)</f>
        <v>#REF!</v>
      </c>
      <c r="E17" s="27">
        <f>IF(F17="50f",50,VLOOKUP(F17,'Preventiva - Sequencia'!$C:$F,4,0)+B17)</f>
        <v>250</v>
      </c>
      <c r="F17" s="27">
        <f>VLOOKUP(COUNTIFS('Consolidação Preventiva'!$D:$D,'Projeção Horimetro'!A17,'Consolidação Preventiva'!$O:$O,"&gt;1")+1,'Preventiva - Sequencia'!$B:$C,2,0)</f>
        <v>250</v>
      </c>
      <c r="G17" s="27" t="e">
        <f>E17-D17</f>
        <v>#REF!</v>
      </c>
      <c r="H17" s="157" t="e">
        <f ca="1">IF(G17&lt;0,TODAY(),TODAY()+G17/'Projeção de Preventiva'!$J$3)</f>
        <v>#REF!</v>
      </c>
      <c r="I17" s="188" t="e">
        <f t="shared" si="8"/>
        <v>#REF!</v>
      </c>
      <c r="J17" s="184" t="e">
        <f t="shared" si="9"/>
        <v>#REF!</v>
      </c>
    </row>
    <row r="18" spans="1:10" ht="18.600000000000001" hidden="1">
      <c r="A18" s="189">
        <f>LISTA!A16</f>
        <v>0</v>
      </c>
      <c r="B18" s="183">
        <f>IF(ISERROR(VLOOKUP(A18,Dinâmica!$A:$B,2,0)),0,VLOOKUP(A18,Dinâmica!$A:$B,2,0))</f>
        <v>0</v>
      </c>
      <c r="C18" s="27" t="e">
        <f t="shared" si="10"/>
        <v>#REF!</v>
      </c>
      <c r="D18" s="27" t="e">
        <f>LARGE(Horimetros!#REF!,1)</f>
        <v>#REF!</v>
      </c>
      <c r="E18" s="27">
        <f>IF(F18="50f",50,VLOOKUP(F18,'Preventiva - Sequencia'!$C:$F,4,0)+B18)</f>
        <v>250</v>
      </c>
      <c r="F18" s="27">
        <f>VLOOKUP(COUNTIFS('Consolidação Preventiva'!$D:$D,'Projeção Horimetro'!A18,'Consolidação Preventiva'!$O:$O,"&gt;1")+1,'Preventiva - Sequencia'!$B:$C,2,0)</f>
        <v>250</v>
      </c>
      <c r="G18" s="27" t="e">
        <f t="shared" si="7"/>
        <v>#REF!</v>
      </c>
      <c r="H18" s="157" t="e">
        <f ca="1">IF(G18&lt;0,TODAY(),TODAY()+G18/'Projeção de Preventiva'!$J$3)</f>
        <v>#REF!</v>
      </c>
      <c r="I18" s="188" t="e">
        <f t="shared" si="8"/>
        <v>#REF!</v>
      </c>
      <c r="J18" s="184" t="e">
        <f t="shared" si="9"/>
        <v>#REF!</v>
      </c>
    </row>
    <row r="19" spans="1:10" ht="18.600000000000001" hidden="1">
      <c r="A19" s="189">
        <f>LISTA!A17</f>
        <v>0</v>
      </c>
      <c r="B19" s="183">
        <f>IF(ISERROR(VLOOKUP(A19,Dinâmica!$A:$B,2,0)),0,VLOOKUP(A19,Dinâmica!$A:$B,2,0))</f>
        <v>0</v>
      </c>
      <c r="C19" s="27" t="e">
        <f t="shared" ref="C19:C28" si="11">IF(ISERROR(B19),D19,D19-B19)</f>
        <v>#REF!</v>
      </c>
      <c r="D19" s="27" t="e">
        <f>LARGE(Horimetros!#REF!,1)</f>
        <v>#REF!</v>
      </c>
      <c r="E19" s="27">
        <f>IF(F19="50f",50,VLOOKUP(F19,'Preventiva - Sequencia'!$C:$F,4,0)+B19)</f>
        <v>250</v>
      </c>
      <c r="F19" s="27">
        <f>VLOOKUP(COUNTIFS('Consolidação Preventiva'!$D:$D,'Projeção Horimetro'!A19,'Consolidação Preventiva'!$O:$O,"&gt;1")+1,'Preventiva - Sequencia'!$B:$C,2,0)</f>
        <v>250</v>
      </c>
      <c r="G19" s="27" t="e">
        <f t="shared" ref="G19:G28" si="12">E19-D19</f>
        <v>#REF!</v>
      </c>
      <c r="H19" s="157" t="e">
        <f ca="1">IF(G19&lt;0,TODAY(),TODAY()+G19/'Projeção de Preventiva'!$J$3)</f>
        <v>#REF!</v>
      </c>
      <c r="I19" s="188" t="e">
        <f t="shared" ref="I19:I28" si="13">IF(F19="50F",IF(C19&lt;45,"ABAIXO",IF(C19&gt;55,"ACIMA","DENTRO SA")),IF(C19&lt;225,"ABAIXO",IF(C19&gt;275,"ACIMA","DENTRO SA")))</f>
        <v>#REF!</v>
      </c>
      <c r="J19" s="184" t="e">
        <f t="shared" ref="J19:J28" si="14">IF(I19="DENTRO SA",1,IF(I19="ABAIXO",0,-1))</f>
        <v>#REF!</v>
      </c>
    </row>
    <row r="20" spans="1:10" ht="18.600000000000001" hidden="1">
      <c r="A20" s="189">
        <f>LISTA!A18</f>
        <v>0</v>
      </c>
      <c r="B20" s="183">
        <f>IF(ISERROR(VLOOKUP(A20,Dinâmica!$A:$B,2,0)),0,VLOOKUP(A20,Dinâmica!$A:$B,2,0))</f>
        <v>0</v>
      </c>
      <c r="C20" s="27" t="e">
        <f t="shared" si="11"/>
        <v>#REF!</v>
      </c>
      <c r="D20" s="27" t="e">
        <f>LARGE(Horimetros!#REF!,1)</f>
        <v>#REF!</v>
      </c>
      <c r="E20" s="27">
        <f>IF(F20="50f",50,VLOOKUP(F20,'Preventiva - Sequencia'!$C:$F,4,0)+B20)</f>
        <v>250</v>
      </c>
      <c r="F20" s="27">
        <f>VLOOKUP(COUNTIFS('Consolidação Preventiva'!$D:$D,'Projeção Horimetro'!A20,'Consolidação Preventiva'!$O:$O,"&gt;1")+1,'Preventiva - Sequencia'!$B:$C,2,0)</f>
        <v>250</v>
      </c>
      <c r="G20" s="27" t="e">
        <f t="shared" si="12"/>
        <v>#REF!</v>
      </c>
      <c r="H20" s="157" t="e">
        <f ca="1">IF(G20&lt;0,TODAY(),TODAY()+G20/'Projeção de Preventiva'!$J$3)</f>
        <v>#REF!</v>
      </c>
      <c r="I20" s="188" t="e">
        <f t="shared" si="13"/>
        <v>#REF!</v>
      </c>
      <c r="J20" s="184" t="e">
        <f t="shared" si="14"/>
        <v>#REF!</v>
      </c>
    </row>
    <row r="21" spans="1:10" ht="18.600000000000001" hidden="1">
      <c r="A21" s="189">
        <f>LISTA!A19</f>
        <v>0</v>
      </c>
      <c r="B21" s="183">
        <f>IF(ISERROR(VLOOKUP(A21,Dinâmica!$A:$B,2,0)),0,VLOOKUP(A21,Dinâmica!$A:$B,2,0))</f>
        <v>0</v>
      </c>
      <c r="C21" s="27" t="e">
        <f t="shared" si="11"/>
        <v>#REF!</v>
      </c>
      <c r="D21" s="27" t="e">
        <f>LARGE(Horimetros!#REF!,1)</f>
        <v>#REF!</v>
      </c>
      <c r="E21" s="27">
        <f>IF(F21="50f",50,VLOOKUP(F21,'Preventiva - Sequencia'!$C:$F,4,0)+B21)</f>
        <v>250</v>
      </c>
      <c r="F21" s="27">
        <f>VLOOKUP(COUNTIFS('Consolidação Preventiva'!$D:$D,'Projeção Horimetro'!A21,'Consolidação Preventiva'!$O:$O,"&gt;1")+1,'Preventiva - Sequencia'!$B:$C,2,0)</f>
        <v>250</v>
      </c>
      <c r="G21" s="27" t="e">
        <f t="shared" si="12"/>
        <v>#REF!</v>
      </c>
      <c r="H21" s="157" t="e">
        <f ca="1">IF(G21&lt;0,TODAY(),TODAY()+G21/'Projeção de Preventiva'!$J$3)</f>
        <v>#REF!</v>
      </c>
      <c r="I21" s="188" t="e">
        <f t="shared" si="13"/>
        <v>#REF!</v>
      </c>
      <c r="J21" s="184" t="e">
        <f t="shared" si="14"/>
        <v>#REF!</v>
      </c>
    </row>
    <row r="22" spans="1:10" ht="18.600000000000001" hidden="1">
      <c r="A22" s="189">
        <f>LISTA!A20</f>
        <v>0</v>
      </c>
      <c r="B22" s="183">
        <f>IF(ISERROR(VLOOKUP(A22,Dinâmica!$A:$B,2,0)),0,VLOOKUP(A22,Dinâmica!$A:$B,2,0))</f>
        <v>0</v>
      </c>
      <c r="C22" s="27" t="e">
        <f t="shared" si="11"/>
        <v>#REF!</v>
      </c>
      <c r="D22" s="27" t="e">
        <f>LARGE(Horimetros!#REF!,1)</f>
        <v>#REF!</v>
      </c>
      <c r="E22" s="27">
        <f>IF(F22="50f",50,VLOOKUP(F22,'Preventiva - Sequencia'!$C:$F,4,0)+B22)</f>
        <v>250</v>
      </c>
      <c r="F22" s="27">
        <f>VLOOKUP(COUNTIFS('Consolidação Preventiva'!$D:$D,'Projeção Horimetro'!A22,'Consolidação Preventiva'!$O:$O,"&gt;1")+1,'Preventiva - Sequencia'!$B:$C,2,0)</f>
        <v>250</v>
      </c>
      <c r="G22" s="27" t="e">
        <f t="shared" si="12"/>
        <v>#REF!</v>
      </c>
      <c r="H22" s="157" t="e">
        <f ca="1">IF(G22&lt;0,TODAY(),TODAY()+G22/'Projeção de Preventiva'!$J$3)</f>
        <v>#REF!</v>
      </c>
      <c r="I22" s="188" t="e">
        <f t="shared" si="13"/>
        <v>#REF!</v>
      </c>
      <c r="J22" s="184" t="e">
        <f t="shared" si="14"/>
        <v>#REF!</v>
      </c>
    </row>
    <row r="23" spans="1:10" ht="18.600000000000001" hidden="1">
      <c r="A23" s="189">
        <f>LISTA!A21</f>
        <v>0</v>
      </c>
      <c r="B23" s="183">
        <f>IF(ISERROR(VLOOKUP(A23,Dinâmica!$A:$B,2,0)),0,VLOOKUP(A23,Dinâmica!$A:$B,2,0))</f>
        <v>0</v>
      </c>
      <c r="C23" s="27" t="e">
        <f t="shared" si="11"/>
        <v>#REF!</v>
      </c>
      <c r="D23" s="27" t="e">
        <f>LARGE(Horimetros!#REF!,1)</f>
        <v>#REF!</v>
      </c>
      <c r="E23" s="27">
        <f>IF(F23="50f",50,VLOOKUP(F23,'Preventiva - Sequencia'!$C:$F,4,0)+B23)</f>
        <v>250</v>
      </c>
      <c r="F23" s="27">
        <f>VLOOKUP(COUNTIFS('Consolidação Preventiva'!$D:$D,'Projeção Horimetro'!A23,'Consolidação Preventiva'!$O:$O,"&gt;1")+1,'Preventiva - Sequencia'!$B:$C,2,0)</f>
        <v>250</v>
      </c>
      <c r="G23" s="27" t="e">
        <f t="shared" si="12"/>
        <v>#REF!</v>
      </c>
      <c r="H23" s="157" t="e">
        <f ca="1">IF(G23&lt;0,TODAY(),TODAY()+G23/'Projeção de Preventiva'!$J$3)</f>
        <v>#REF!</v>
      </c>
      <c r="I23" s="188" t="e">
        <f t="shared" si="13"/>
        <v>#REF!</v>
      </c>
      <c r="J23" s="184" t="e">
        <f t="shared" si="14"/>
        <v>#REF!</v>
      </c>
    </row>
    <row r="24" spans="1:10" ht="18.600000000000001" hidden="1">
      <c r="A24" s="189">
        <f>LISTA!A22</f>
        <v>0</v>
      </c>
      <c r="B24" s="183">
        <f>IF(ISERROR(VLOOKUP(A24,Dinâmica!$A:$B,2,0)),0,VLOOKUP(A24,Dinâmica!$A:$B,2,0))</f>
        <v>0</v>
      </c>
      <c r="C24" s="27" t="e">
        <f t="shared" si="11"/>
        <v>#REF!</v>
      </c>
      <c r="D24" s="27" t="e">
        <f>LARGE(Horimetros!#REF!,1)</f>
        <v>#REF!</v>
      </c>
      <c r="E24" s="27">
        <f>IF(F24="50f",50,VLOOKUP(F24,'Preventiva - Sequencia'!$C:$F,4,0)+B24)</f>
        <v>250</v>
      </c>
      <c r="F24" s="27">
        <f>VLOOKUP(COUNTIFS('Consolidação Preventiva'!$D:$D,'Projeção Horimetro'!A24,'Consolidação Preventiva'!$O:$O,"&gt;1")+1,'Preventiva - Sequencia'!$B:$C,2,0)</f>
        <v>250</v>
      </c>
      <c r="G24" s="27" t="e">
        <f t="shared" si="12"/>
        <v>#REF!</v>
      </c>
      <c r="H24" s="157" t="e">
        <f ca="1">IF(G24&lt;0,TODAY(),TODAY()+G24/'Projeção de Preventiva'!$J$3)</f>
        <v>#REF!</v>
      </c>
      <c r="I24" s="188" t="e">
        <f t="shared" si="13"/>
        <v>#REF!</v>
      </c>
      <c r="J24" s="184" t="e">
        <f t="shared" si="14"/>
        <v>#REF!</v>
      </c>
    </row>
    <row r="25" spans="1:10" ht="18.600000000000001" hidden="1">
      <c r="A25" s="189">
        <f>LISTA!A23</f>
        <v>0</v>
      </c>
      <c r="B25" s="183">
        <f>IF(ISERROR(VLOOKUP(A25,Dinâmica!$A:$B,2,0)),0,VLOOKUP(A25,Dinâmica!$A:$B,2,0))</f>
        <v>0</v>
      </c>
      <c r="C25" s="27" t="e">
        <f t="shared" si="11"/>
        <v>#REF!</v>
      </c>
      <c r="D25" s="27" t="e">
        <f>LARGE(Horimetros!#REF!,1)</f>
        <v>#REF!</v>
      </c>
      <c r="E25" s="27">
        <f>IF(F25="50f",50,VLOOKUP(F25,'Preventiva - Sequencia'!$C:$F,4,0)+B25)</f>
        <v>250</v>
      </c>
      <c r="F25" s="27">
        <f>VLOOKUP(COUNTIFS('Consolidação Preventiva'!$D:$D,'Projeção Horimetro'!A25,'Consolidação Preventiva'!$O:$O,"&gt;1")+1,'Preventiva - Sequencia'!$B:$C,2,0)</f>
        <v>250</v>
      </c>
      <c r="G25" s="27" t="e">
        <f t="shared" si="12"/>
        <v>#REF!</v>
      </c>
      <c r="H25" s="157" t="e">
        <f ca="1">IF(G25&lt;0,TODAY(),TODAY()+G25/'Projeção de Preventiva'!$J$3)</f>
        <v>#REF!</v>
      </c>
      <c r="I25" s="188" t="e">
        <f t="shared" si="13"/>
        <v>#REF!</v>
      </c>
      <c r="J25" s="184" t="e">
        <f t="shared" si="14"/>
        <v>#REF!</v>
      </c>
    </row>
    <row r="26" spans="1:10" ht="18.600000000000001" hidden="1">
      <c r="A26" s="189">
        <f>LISTA!A24</f>
        <v>0</v>
      </c>
      <c r="B26" s="183">
        <f>IF(ISERROR(VLOOKUP(A26,Dinâmica!$A:$B,2,0)),0,VLOOKUP(A26,Dinâmica!$A:$B,2,0))</f>
        <v>0</v>
      </c>
      <c r="C26" s="27" t="e">
        <f t="shared" si="11"/>
        <v>#REF!</v>
      </c>
      <c r="D26" s="27" t="e">
        <f>LARGE(Horimetros!#REF!,1)</f>
        <v>#REF!</v>
      </c>
      <c r="E26" s="27">
        <f>IF(F26="50f",50,VLOOKUP(F26,'Preventiva - Sequencia'!$C:$F,4,0)+B26)</f>
        <v>250</v>
      </c>
      <c r="F26" s="27">
        <f>VLOOKUP(COUNTIFS('Consolidação Preventiva'!$D:$D,'Projeção Horimetro'!A26,'Consolidação Preventiva'!$O:$O,"&gt;1")+1,'Preventiva - Sequencia'!$B:$C,2,0)</f>
        <v>250</v>
      </c>
      <c r="G26" s="27" t="e">
        <f t="shared" si="12"/>
        <v>#REF!</v>
      </c>
      <c r="H26" s="157" t="e">
        <f ca="1">IF(G26&lt;0,TODAY(),TODAY()+G26/'Projeção de Preventiva'!$J$3)</f>
        <v>#REF!</v>
      </c>
      <c r="I26" s="188" t="e">
        <f t="shared" si="13"/>
        <v>#REF!</v>
      </c>
      <c r="J26" s="184" t="e">
        <f t="shared" si="14"/>
        <v>#REF!</v>
      </c>
    </row>
    <row r="27" spans="1:10" ht="18.600000000000001" hidden="1">
      <c r="A27" s="189">
        <f>LISTA!A25</f>
        <v>0</v>
      </c>
      <c r="B27" s="183">
        <f>IF(ISERROR(VLOOKUP(A27,Dinâmica!$A:$B,2,0)),0,VLOOKUP(A27,Dinâmica!$A:$B,2,0))</f>
        <v>0</v>
      </c>
      <c r="C27" s="27">
        <f t="shared" ca="1" si="11"/>
        <v>13.393055555555556</v>
      </c>
      <c r="D27" s="27">
        <f ca="1">LARGE(Horimetros!9:9,1)</f>
        <v>13.393055555555556</v>
      </c>
      <c r="E27" s="27">
        <f>IF(F27="50f",50,VLOOKUP(F27,'Preventiva - Sequencia'!$C:$F,4,0)+B27)</f>
        <v>250</v>
      </c>
      <c r="F27" s="27">
        <f>VLOOKUP(COUNTIFS('Consolidação Preventiva'!$D:$D,'Projeção Horimetro'!A27,'Consolidação Preventiva'!$O:$O,"&gt;1")+1,'Preventiva - Sequencia'!$B:$C,2,0)</f>
        <v>250</v>
      </c>
      <c r="G27" s="27">
        <f t="shared" ca="1" si="12"/>
        <v>236.60694444444445</v>
      </c>
      <c r="H27" s="157">
        <f ca="1">IF(G27&lt;0,TODAY(),TODAY()+G27/'Projeção de Preventiva'!$J$3)</f>
        <v>46320.666390127553</v>
      </c>
      <c r="I27" s="188" t="str">
        <f t="shared" ca="1" si="13"/>
        <v>ABAIXO</v>
      </c>
      <c r="J27" s="184">
        <f t="shared" ca="1" si="14"/>
        <v>0</v>
      </c>
    </row>
    <row r="28" spans="1:10" ht="18.600000000000001" hidden="1">
      <c r="A28" s="189">
        <f>LISTA!A26</f>
        <v>0</v>
      </c>
      <c r="B28" s="183">
        <f>IF(ISERROR(VLOOKUP(A28,Dinâmica!$A:$B,2,0)),0,VLOOKUP(A28,Dinâmica!$A:$B,2,0))</f>
        <v>0</v>
      </c>
      <c r="C28" s="27" t="e">
        <f t="shared" si="11"/>
        <v>#NUM!</v>
      </c>
      <c r="D28" s="27" t="e">
        <f>LARGE(Horimetros!10:10,1)</f>
        <v>#NUM!</v>
      </c>
      <c r="E28" s="27">
        <f>IF(F28="50f",50,VLOOKUP(F28,'Preventiva - Sequencia'!$C:$F,4,0)+B28)</f>
        <v>250</v>
      </c>
      <c r="F28" s="27">
        <f>VLOOKUP(COUNTIFS('Consolidação Preventiva'!$D:$D,'Projeção Horimetro'!A28,'Consolidação Preventiva'!$O:$O,"&gt;1")+1,'Preventiva - Sequencia'!$B:$C,2,0)</f>
        <v>250</v>
      </c>
      <c r="G28" s="27" t="e">
        <f t="shared" si="12"/>
        <v>#NUM!</v>
      </c>
      <c r="H28" s="157" t="e">
        <f ca="1">IF(G28&lt;0,TODAY(),TODAY()+G28/'Projeção de Preventiva'!$J$3)</f>
        <v>#NUM!</v>
      </c>
      <c r="I28" s="188" t="e">
        <f t="shared" si="13"/>
        <v>#NUM!</v>
      </c>
      <c r="J28" s="184" t="e">
        <f t="shared" si="14"/>
        <v>#NUM!</v>
      </c>
    </row>
    <row r="29" spans="1:10" ht="50.25" customHeight="1" thickBot="1">
      <c r="A29" s="394" t="s">
        <v>211</v>
      </c>
      <c r="B29" s="400"/>
      <c r="C29" s="400"/>
      <c r="D29" s="400"/>
      <c r="E29" s="400"/>
      <c r="F29" s="400"/>
      <c r="G29" s="400"/>
      <c r="H29" s="400"/>
      <c r="I29" s="400"/>
      <c r="J29" s="401"/>
    </row>
  </sheetData>
  <mergeCells count="3">
    <mergeCell ref="A3:B3"/>
    <mergeCell ref="A2:J2"/>
    <mergeCell ref="A29:J29"/>
  </mergeCells>
  <pageMargins left="0.511811024" right="0.511811024" top="0.78740157499999996" bottom="0.78740157499999996" header="0.31496062000000002" footer="0.31496062000000002"/>
  <pageSetup paperSize="9" scale="69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73F7A261-EF14-4889-9EB4-A3ACAE1E830E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J6:K10 K11 J11:J28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E9E8-D614-4054-9E1C-CD4071D39241}">
  <sheetPr codeName="Planilha1"/>
  <dimension ref="A2:AB183"/>
  <sheetViews>
    <sheetView zoomScale="85" zoomScaleNormal="85" workbookViewId="0">
      <selection activeCell="B4" sqref="B4:B8"/>
    </sheetView>
  </sheetViews>
  <sheetFormatPr defaultRowHeight="14.45"/>
  <cols>
    <col min="1" max="1" width="12.5703125" bestFit="1" customWidth="1"/>
    <col min="2" max="2" width="14.5703125" style="1" customWidth="1"/>
    <col min="3" max="3" width="4.42578125" customWidth="1"/>
    <col min="4" max="4" width="14.5703125" style="4" customWidth="1"/>
    <col min="5" max="5" width="4.42578125" customWidth="1"/>
    <col min="6" max="6" width="19.42578125" style="1" bestFit="1" customWidth="1"/>
    <col min="7" max="7" width="4.42578125" customWidth="1"/>
    <col min="8" max="8" width="16" style="1" customWidth="1"/>
    <col min="9" max="9" width="2.5703125" customWidth="1"/>
    <col min="10" max="12" width="16" style="1" customWidth="1"/>
    <col min="13" max="20" width="10.42578125" style="24" customWidth="1"/>
    <col min="24" max="26" width="12" style="4" customWidth="1"/>
    <col min="27" max="27" width="13.42578125" style="4" customWidth="1"/>
  </cols>
  <sheetData>
    <row r="2" spans="1:28" ht="15" thickBot="1">
      <c r="M2" s="24">
        <f>10*3</f>
        <v>30</v>
      </c>
      <c r="N2" s="24">
        <v>20</v>
      </c>
    </row>
    <row r="3" spans="1:28" ht="26.45" thickBot="1">
      <c r="A3" s="60" t="s">
        <v>104</v>
      </c>
      <c r="B3" s="61" t="s">
        <v>103</v>
      </c>
      <c r="C3" s="48"/>
      <c r="D3" s="24" t="s">
        <v>212</v>
      </c>
      <c r="E3" s="48"/>
      <c r="F3" s="24" t="s">
        <v>213</v>
      </c>
      <c r="H3" s="9" t="s">
        <v>105</v>
      </c>
      <c r="J3" s="9" t="s">
        <v>105</v>
      </c>
      <c r="K3" s="9" t="s">
        <v>214</v>
      </c>
      <c r="L3" s="90" t="s">
        <v>215</v>
      </c>
      <c r="M3" s="40" t="s">
        <v>216</v>
      </c>
      <c r="N3" s="40" t="s">
        <v>217</v>
      </c>
      <c r="O3" s="40" t="s">
        <v>218</v>
      </c>
      <c r="P3" s="40" t="s">
        <v>219</v>
      </c>
      <c r="Q3" s="40" t="s">
        <v>220</v>
      </c>
      <c r="R3" s="40" t="s">
        <v>221</v>
      </c>
      <c r="S3" s="40" t="s">
        <v>222</v>
      </c>
      <c r="T3" s="41" t="s">
        <v>223</v>
      </c>
      <c r="V3" s="28" t="s">
        <v>224</v>
      </c>
      <c r="W3" s="28" t="s">
        <v>225</v>
      </c>
      <c r="X3" s="28" t="s">
        <v>226</v>
      </c>
      <c r="Y3" s="29" t="s">
        <v>214</v>
      </c>
      <c r="Z3" s="29" t="s">
        <v>227</v>
      </c>
      <c r="AA3" s="30" t="s">
        <v>228</v>
      </c>
      <c r="AB3" s="32" t="s">
        <v>229</v>
      </c>
    </row>
    <row r="4" spans="1:28">
      <c r="A4" s="62" t="s">
        <v>124</v>
      </c>
      <c r="B4" s="63" t="s">
        <v>153</v>
      </c>
      <c r="D4" s="4" t="s">
        <v>230</v>
      </c>
      <c r="F4" s="1" t="s">
        <v>105</v>
      </c>
      <c r="H4" s="44" t="s">
        <v>231</v>
      </c>
      <c r="J4" s="42" t="s">
        <v>231</v>
      </c>
      <c r="K4" s="91">
        <v>0.25</v>
      </c>
      <c r="L4" s="91">
        <v>0.55208333333333337</v>
      </c>
      <c r="M4" s="34">
        <f>SUMIFS($AB:$AB,$W:$W,M$3,$V:$V,J4)-P4</f>
        <v>13.34</v>
      </c>
      <c r="N4" s="35">
        <f>SUMIFS($AB:$AB,$W:$W,N$3,$V:$V,$J4)-Q4</f>
        <v>1.1599999999999999</v>
      </c>
      <c r="O4" s="35">
        <f t="shared" ref="O4:O14" si="0">SUMIFS($AB:$AB,$W:$W,O$3,$V:$V,$J4)</f>
        <v>5</v>
      </c>
      <c r="P4" s="35">
        <f>SUMIFS($AB:$AB,$X:$X,P$3,$V:$V,J4)</f>
        <v>0</v>
      </c>
      <c r="Q4" s="35">
        <f>SUMIFS($AB:$AB,$X:$X,Q$3,$V:$V,J4)</f>
        <v>0</v>
      </c>
      <c r="R4" s="35">
        <f t="shared" ref="R4:R11" si="1">T4/60-S4</f>
        <v>7.2500000000000009</v>
      </c>
      <c r="S4" s="35">
        <v>0</v>
      </c>
      <c r="T4" s="92">
        <f>(L4-K4)*24*60</f>
        <v>435.00000000000006</v>
      </c>
      <c r="U4" s="149">
        <f>(L4-K4)*24</f>
        <v>7.2500000000000009</v>
      </c>
      <c r="V4" s="31">
        <v>500</v>
      </c>
      <c r="W4" s="31" t="str">
        <f>LEFT(X4,SEARCH(" ",X4)-1)</f>
        <v>ELET</v>
      </c>
      <c r="X4" s="87" t="s">
        <v>232</v>
      </c>
      <c r="Y4" s="88">
        <v>0.27083333333333331</v>
      </c>
      <c r="Z4" s="88">
        <v>0.61458333333333337</v>
      </c>
      <c r="AA4" s="89" t="s">
        <v>233</v>
      </c>
      <c r="AB4" s="33">
        <f>LEFT(AA4,SEARCH(" ",AA4)-1)*1</f>
        <v>5.75</v>
      </c>
    </row>
    <row r="5" spans="1:28">
      <c r="A5" s="62" t="s">
        <v>126</v>
      </c>
      <c r="B5" s="63" t="s">
        <v>154</v>
      </c>
      <c r="D5" s="4" t="s">
        <v>234</v>
      </c>
      <c r="F5" s="1" t="s">
        <v>235</v>
      </c>
      <c r="H5" s="44" t="s">
        <v>236</v>
      </c>
      <c r="J5" s="42" t="s">
        <v>236</v>
      </c>
      <c r="K5" s="91">
        <v>0.125</v>
      </c>
      <c r="L5" s="91">
        <v>0.47222222222222227</v>
      </c>
      <c r="M5" s="36">
        <f>SUMIFS($AB:$AB,$W:$W,M$3,$V:$V,J5)-P5</f>
        <v>14.58</v>
      </c>
      <c r="N5" s="37">
        <f t="shared" ref="N5:N14" si="2">SUMIFS($AB:$AB,$W:$W,N$3,$V:$V,$J5)-Q5</f>
        <v>2.33</v>
      </c>
      <c r="O5" s="37">
        <f t="shared" si="0"/>
        <v>7.17</v>
      </c>
      <c r="P5" s="37">
        <f t="shared" ref="P5:P14" si="3">SUMIFS($AB:$AB,$X:$X,P$3,$V:$V,J5)</f>
        <v>0</v>
      </c>
      <c r="Q5" s="37">
        <f t="shared" ref="Q5:Q14" si="4">SUMIFS($AB:$AB,$X:$X,Q$3,$V:$V,J5)</f>
        <v>0</v>
      </c>
      <c r="R5" s="37">
        <f t="shared" si="1"/>
        <v>6.3333333333333339</v>
      </c>
      <c r="S5" s="37">
        <v>2</v>
      </c>
      <c r="T5" s="93">
        <f t="shared" ref="T5:T14" si="5">(L5-K5)*24*60</f>
        <v>500.00000000000006</v>
      </c>
      <c r="U5" s="149">
        <f t="shared" ref="U5:U14" si="6">(L5-K5)*24</f>
        <v>8.3333333333333339</v>
      </c>
      <c r="V5" s="31">
        <v>500</v>
      </c>
      <c r="W5" s="31" t="str">
        <f>LEFT(X5,SEARCH(" ",X5)-1)</f>
        <v>ELET</v>
      </c>
      <c r="X5" s="87" t="s">
        <v>237</v>
      </c>
      <c r="Y5" s="88">
        <v>0.27083333333333331</v>
      </c>
      <c r="Z5" s="88">
        <v>0.61458333333333337</v>
      </c>
      <c r="AA5" s="89" t="s">
        <v>238</v>
      </c>
      <c r="AB5" s="33">
        <f t="shared" ref="AB5:AB67" si="7">LEFT(AA5,SEARCH(" ",AA5)-1)*1</f>
        <v>7.17</v>
      </c>
    </row>
    <row r="6" spans="1:28">
      <c r="A6" s="62" t="s">
        <v>127</v>
      </c>
      <c r="B6" s="63" t="s">
        <v>156</v>
      </c>
      <c r="F6" s="1" t="s">
        <v>239</v>
      </c>
      <c r="H6" s="44">
        <v>250</v>
      </c>
      <c r="J6" s="42">
        <v>250</v>
      </c>
      <c r="K6" s="91">
        <v>0</v>
      </c>
      <c r="L6" s="91">
        <v>8.3333333333333329E-2</v>
      </c>
      <c r="M6" s="36">
        <f>SUMIFS($AB:$AB,$W:$W,M$3,$V:$V,J6)-P6</f>
        <v>0</v>
      </c>
      <c r="N6" s="37">
        <f t="shared" si="2"/>
        <v>0</v>
      </c>
      <c r="O6" s="37">
        <f t="shared" si="0"/>
        <v>0</v>
      </c>
      <c r="P6" s="37">
        <f t="shared" si="3"/>
        <v>0</v>
      </c>
      <c r="Q6" s="37">
        <f t="shared" si="4"/>
        <v>0</v>
      </c>
      <c r="R6" s="37">
        <f t="shared" si="1"/>
        <v>2</v>
      </c>
      <c r="S6" s="37">
        <v>0</v>
      </c>
      <c r="T6" s="93">
        <f t="shared" si="5"/>
        <v>120</v>
      </c>
      <c r="U6" s="149">
        <f t="shared" si="6"/>
        <v>2</v>
      </c>
      <c r="V6" s="31">
        <v>500</v>
      </c>
      <c r="W6" s="31" t="str">
        <f>LEFT(X6,SEARCH(" ",X6)-1)</f>
        <v>MEC</v>
      </c>
      <c r="X6" s="87" t="s">
        <v>240</v>
      </c>
      <c r="Y6" s="88">
        <v>0.27083333333333331</v>
      </c>
      <c r="Z6" s="88">
        <v>0.61458333333333337</v>
      </c>
      <c r="AA6" s="89" t="s">
        <v>241</v>
      </c>
      <c r="AB6" s="33">
        <f t="shared" si="7"/>
        <v>7.92</v>
      </c>
    </row>
    <row r="7" spans="1:28">
      <c r="A7" s="62" t="s">
        <v>129</v>
      </c>
      <c r="B7" s="63" t="s">
        <v>158</v>
      </c>
      <c r="F7" s="1" t="s">
        <v>242</v>
      </c>
      <c r="H7" s="44">
        <v>500</v>
      </c>
      <c r="J7" s="42">
        <v>500</v>
      </c>
      <c r="K7" s="91">
        <v>8.3333333333333329E-2</v>
      </c>
      <c r="L7" s="91">
        <v>0.61458333333333337</v>
      </c>
      <c r="M7" s="36">
        <f>SUMIFS($AB:$AB,$W:$W,M$3,$V:$V,J7)-P7</f>
        <v>18.340000000000003</v>
      </c>
      <c r="N7" s="37">
        <f t="shared" si="2"/>
        <v>12.92</v>
      </c>
      <c r="O7" s="37">
        <f t="shared" si="0"/>
        <v>7.5</v>
      </c>
      <c r="P7" s="37">
        <f t="shared" si="3"/>
        <v>1.08</v>
      </c>
      <c r="Q7" s="37">
        <f t="shared" si="4"/>
        <v>0.5</v>
      </c>
      <c r="R7" s="37">
        <f t="shared" si="1"/>
        <v>10.75</v>
      </c>
      <c r="S7" s="37">
        <v>2</v>
      </c>
      <c r="T7" s="93">
        <f t="shared" si="5"/>
        <v>765</v>
      </c>
      <c r="U7" s="149">
        <f t="shared" si="6"/>
        <v>12.75</v>
      </c>
      <c r="V7" s="31">
        <v>500</v>
      </c>
      <c r="W7" s="31" t="str">
        <f t="shared" ref="W7:W69" si="8">LEFT(X7,SEARCH(" ",X7)-1)</f>
        <v>MEC</v>
      </c>
      <c r="X7" s="87" t="s">
        <v>243</v>
      </c>
      <c r="Y7" s="88">
        <v>0.27083333333333331</v>
      </c>
      <c r="Z7" s="88">
        <v>0.61458333333333337</v>
      </c>
      <c r="AA7" s="89" t="s">
        <v>244</v>
      </c>
      <c r="AB7" s="33">
        <f t="shared" si="7"/>
        <v>6.25</v>
      </c>
    </row>
    <row r="8" spans="1:28">
      <c r="A8" s="62" t="s">
        <v>128</v>
      </c>
      <c r="B8" s="63" t="s">
        <v>160</v>
      </c>
      <c r="H8" s="44">
        <v>1000</v>
      </c>
      <c r="J8" s="42">
        <v>1000</v>
      </c>
      <c r="K8" s="91">
        <v>8.3333333333333329E-2</v>
      </c>
      <c r="L8" s="91">
        <v>0.60416666666666663</v>
      </c>
      <c r="M8" s="36">
        <f t="shared" ref="M8:M14" si="9">SUMIFS($AB:$AB,$W:$W,M$3,$V:$V,J8)-P8</f>
        <v>17.009999999999998</v>
      </c>
      <c r="N8" s="37">
        <f t="shared" si="2"/>
        <v>10.58</v>
      </c>
      <c r="O8" s="37">
        <f t="shared" si="0"/>
        <v>7.5</v>
      </c>
      <c r="P8" s="37">
        <f t="shared" si="3"/>
        <v>1.08</v>
      </c>
      <c r="Q8" s="37">
        <f t="shared" si="4"/>
        <v>0.5</v>
      </c>
      <c r="R8" s="37">
        <f t="shared" si="1"/>
        <v>10.499999999999998</v>
      </c>
      <c r="S8" s="37">
        <v>2</v>
      </c>
      <c r="T8" s="93">
        <f t="shared" si="5"/>
        <v>749.99999999999989</v>
      </c>
      <c r="U8" s="149">
        <f t="shared" si="6"/>
        <v>12.499999999999998</v>
      </c>
      <c r="V8" s="31">
        <v>500</v>
      </c>
      <c r="W8" s="31" t="str">
        <f t="shared" si="8"/>
        <v>MEC</v>
      </c>
      <c r="X8" s="87" t="s">
        <v>245</v>
      </c>
      <c r="Y8" s="88">
        <v>0.27083333333333331</v>
      </c>
      <c r="Z8" s="88">
        <v>0.61458333333333337</v>
      </c>
      <c r="AA8" s="89" t="s">
        <v>246</v>
      </c>
      <c r="AB8" s="33">
        <f t="shared" si="7"/>
        <v>4.17</v>
      </c>
    </row>
    <row r="9" spans="1:28">
      <c r="H9" s="44">
        <v>1500</v>
      </c>
      <c r="J9" s="42">
        <v>1500</v>
      </c>
      <c r="K9" s="91">
        <v>8.3333333333333329E-2</v>
      </c>
      <c r="L9" s="91">
        <v>0.54861111111111105</v>
      </c>
      <c r="M9" s="36">
        <f t="shared" si="9"/>
        <v>12.92</v>
      </c>
      <c r="N9" s="37">
        <f t="shared" si="2"/>
        <v>10.75</v>
      </c>
      <c r="O9" s="37">
        <f t="shared" si="0"/>
        <v>7.5</v>
      </c>
      <c r="P9" s="37">
        <f t="shared" si="3"/>
        <v>1.08</v>
      </c>
      <c r="Q9" s="37">
        <f t="shared" si="4"/>
        <v>0.5</v>
      </c>
      <c r="R9" s="37">
        <f t="shared" si="1"/>
        <v>9.1666666666666661</v>
      </c>
      <c r="S9" s="37">
        <v>2</v>
      </c>
      <c r="T9" s="93">
        <f t="shared" si="5"/>
        <v>670</v>
      </c>
      <c r="U9" s="149">
        <f t="shared" si="6"/>
        <v>11.166666666666666</v>
      </c>
      <c r="V9" s="31">
        <v>500</v>
      </c>
      <c r="W9" s="31" t="str">
        <f t="shared" si="8"/>
        <v>INSP</v>
      </c>
      <c r="X9" s="87" t="s">
        <v>247</v>
      </c>
      <c r="Y9" s="88">
        <v>0.30208333333333331</v>
      </c>
      <c r="Z9" s="88">
        <v>0.44791666666666669</v>
      </c>
      <c r="AA9" s="89" t="s">
        <v>248</v>
      </c>
      <c r="AB9" s="33">
        <f t="shared" si="7"/>
        <v>3.5</v>
      </c>
    </row>
    <row r="10" spans="1:28">
      <c r="H10" s="44">
        <v>2000</v>
      </c>
      <c r="J10" s="42">
        <v>2000</v>
      </c>
      <c r="K10" s="91">
        <v>8.3333333333333329E-2</v>
      </c>
      <c r="L10" s="91">
        <v>0.64583333333333337</v>
      </c>
      <c r="M10" s="36">
        <f t="shared" si="9"/>
        <v>20.910000000000004</v>
      </c>
      <c r="N10" s="37">
        <f t="shared" si="2"/>
        <v>12.83</v>
      </c>
      <c r="O10" s="37">
        <f t="shared" si="0"/>
        <v>8.5</v>
      </c>
      <c r="P10" s="37">
        <f t="shared" si="3"/>
        <v>1.08</v>
      </c>
      <c r="Q10" s="37">
        <f t="shared" si="4"/>
        <v>0.5</v>
      </c>
      <c r="R10" s="37">
        <f t="shared" si="1"/>
        <v>11.5</v>
      </c>
      <c r="S10" s="37">
        <v>2</v>
      </c>
      <c r="T10" s="93">
        <f t="shared" si="5"/>
        <v>810</v>
      </c>
      <c r="U10" s="149">
        <f t="shared" si="6"/>
        <v>13.5</v>
      </c>
      <c r="V10" s="31">
        <v>500</v>
      </c>
      <c r="W10" s="31" t="str">
        <f t="shared" si="8"/>
        <v>INSP</v>
      </c>
      <c r="X10" s="87" t="s">
        <v>249</v>
      </c>
      <c r="Y10" s="88">
        <v>0.30208333333333331</v>
      </c>
      <c r="Z10" s="88">
        <v>0.46875</v>
      </c>
      <c r="AA10" s="89" t="s">
        <v>250</v>
      </c>
      <c r="AB10" s="33">
        <f t="shared" si="7"/>
        <v>4</v>
      </c>
    </row>
    <row r="11" spans="1:28">
      <c r="H11" s="44">
        <v>2500</v>
      </c>
      <c r="J11" s="42">
        <v>2500</v>
      </c>
      <c r="K11" s="91">
        <v>8.3333333333333329E-2</v>
      </c>
      <c r="L11" s="91">
        <v>0.69791666666666663</v>
      </c>
      <c r="M11" s="36">
        <f t="shared" si="9"/>
        <v>19.590000000000003</v>
      </c>
      <c r="N11" s="37">
        <f t="shared" si="2"/>
        <v>12.67</v>
      </c>
      <c r="O11" s="37">
        <f t="shared" si="0"/>
        <v>7.5</v>
      </c>
      <c r="P11" s="37">
        <f t="shared" si="3"/>
        <v>1.08</v>
      </c>
      <c r="Q11" s="37">
        <f t="shared" si="4"/>
        <v>0.5</v>
      </c>
      <c r="R11" s="37">
        <f t="shared" si="1"/>
        <v>12.749999999999998</v>
      </c>
      <c r="S11" s="37">
        <v>2</v>
      </c>
      <c r="T11" s="93">
        <f t="shared" si="5"/>
        <v>884.99999999999989</v>
      </c>
      <c r="U11" s="149">
        <f t="shared" si="6"/>
        <v>14.749999999999998</v>
      </c>
      <c r="V11" s="31">
        <v>500</v>
      </c>
      <c r="W11" s="31" t="str">
        <f t="shared" si="8"/>
        <v>MEC</v>
      </c>
      <c r="X11" s="87" t="s">
        <v>219</v>
      </c>
      <c r="Y11" s="88">
        <v>8.6805555555555566E-2</v>
      </c>
      <c r="Z11" s="88">
        <v>0.13194444444444445</v>
      </c>
      <c r="AA11" s="89" t="s">
        <v>251</v>
      </c>
      <c r="AB11" s="33">
        <f t="shared" si="7"/>
        <v>1.08</v>
      </c>
    </row>
    <row r="12" spans="1:28">
      <c r="H12" s="44">
        <v>3000</v>
      </c>
      <c r="J12" s="42">
        <v>3000</v>
      </c>
      <c r="K12" s="91">
        <v>8.3333333333333329E-2</v>
      </c>
      <c r="L12" s="91">
        <v>0.61111111111111105</v>
      </c>
      <c r="M12" s="36">
        <f t="shared" si="9"/>
        <v>17</v>
      </c>
      <c r="N12" s="37">
        <f t="shared" si="2"/>
        <v>10.42</v>
      </c>
      <c r="O12" s="37">
        <f t="shared" si="0"/>
        <v>7.5</v>
      </c>
      <c r="P12" s="37">
        <f t="shared" si="3"/>
        <v>1.08</v>
      </c>
      <c r="Q12" s="37">
        <f t="shared" si="4"/>
        <v>0.5</v>
      </c>
      <c r="R12" s="37">
        <f>T12/60-S12</f>
        <v>10.666666666666664</v>
      </c>
      <c r="S12" s="37">
        <v>2</v>
      </c>
      <c r="T12" s="93">
        <f t="shared" si="5"/>
        <v>759.99999999999989</v>
      </c>
      <c r="U12" s="149">
        <f t="shared" si="6"/>
        <v>12.666666666666664</v>
      </c>
      <c r="V12" s="31">
        <v>500</v>
      </c>
      <c r="W12" s="31" t="str">
        <f t="shared" si="8"/>
        <v>ELET</v>
      </c>
      <c r="X12" s="87" t="s">
        <v>220</v>
      </c>
      <c r="Y12" s="88">
        <v>0.13194444444444445</v>
      </c>
      <c r="Z12" s="88">
        <v>0.23611111111111113</v>
      </c>
      <c r="AA12" s="89" t="s">
        <v>252</v>
      </c>
      <c r="AB12" s="33">
        <f t="shared" si="7"/>
        <v>0.5</v>
      </c>
    </row>
    <row r="13" spans="1:28">
      <c r="H13" s="44">
        <v>3500</v>
      </c>
      <c r="J13" s="42">
        <v>3500</v>
      </c>
      <c r="K13" s="91">
        <v>8.3333333333333329E-2</v>
      </c>
      <c r="L13" s="91">
        <v>0.57638888888888895</v>
      </c>
      <c r="M13" s="36">
        <f t="shared" si="9"/>
        <v>14.67</v>
      </c>
      <c r="N13" s="37">
        <f t="shared" si="2"/>
        <v>10.75</v>
      </c>
      <c r="O13" s="37">
        <f t="shared" si="0"/>
        <v>7.5</v>
      </c>
      <c r="P13" s="37">
        <f t="shared" si="3"/>
        <v>1.08</v>
      </c>
      <c r="Q13" s="37">
        <f t="shared" si="4"/>
        <v>0.5</v>
      </c>
      <c r="R13" s="37">
        <f t="shared" ref="R13:R14" si="10">T13/60-S13</f>
        <v>9.8333333333333357</v>
      </c>
      <c r="S13" s="37">
        <v>2</v>
      </c>
      <c r="T13" s="93">
        <f t="shared" si="5"/>
        <v>710.00000000000011</v>
      </c>
      <c r="U13" s="149">
        <f t="shared" si="6"/>
        <v>11.833333333333336</v>
      </c>
      <c r="V13" s="31">
        <v>1000</v>
      </c>
      <c r="W13" s="31" t="str">
        <f>LEFT(X13,SEARCH(" ",X13)-1)</f>
        <v>ELET</v>
      </c>
      <c r="X13" s="87" t="s">
        <v>232</v>
      </c>
      <c r="Y13" s="88">
        <v>0.29166666666666669</v>
      </c>
      <c r="Z13" s="88">
        <v>0.60416666666666663</v>
      </c>
      <c r="AA13" s="89" t="s">
        <v>253</v>
      </c>
      <c r="AB13" s="33">
        <f>LEFT(AA13,SEARCH(" ",AA13)-1)*1</f>
        <v>4.5</v>
      </c>
    </row>
    <row r="14" spans="1:28">
      <c r="H14" s="45">
        <v>4000</v>
      </c>
      <c r="J14" s="43">
        <v>4000</v>
      </c>
      <c r="K14" s="95">
        <v>8.3333333333333329E-2</v>
      </c>
      <c r="L14" s="95">
        <v>0.65277777777777779</v>
      </c>
      <c r="M14" s="38">
        <f t="shared" si="9"/>
        <v>20.5</v>
      </c>
      <c r="N14" s="39">
        <f t="shared" si="2"/>
        <v>12.83</v>
      </c>
      <c r="O14" s="39">
        <f t="shared" si="0"/>
        <v>7.5</v>
      </c>
      <c r="P14" s="39">
        <f t="shared" si="3"/>
        <v>1.08</v>
      </c>
      <c r="Q14" s="39">
        <f t="shared" si="4"/>
        <v>0.5</v>
      </c>
      <c r="R14" s="39">
        <f t="shared" si="10"/>
        <v>11.666666666666666</v>
      </c>
      <c r="S14" s="39">
        <v>2</v>
      </c>
      <c r="T14" s="94">
        <f t="shared" si="5"/>
        <v>820</v>
      </c>
      <c r="U14" s="149">
        <f t="shared" si="6"/>
        <v>13.666666666666666</v>
      </c>
      <c r="V14" s="31">
        <v>1000</v>
      </c>
      <c r="W14" s="31" t="str">
        <f>LEFT(X14,SEARCH(" ",X14)-1)</f>
        <v>ELET</v>
      </c>
      <c r="X14" s="87" t="s">
        <v>237</v>
      </c>
      <c r="Y14" s="88">
        <v>0.29166666666666669</v>
      </c>
      <c r="Z14" s="88">
        <v>0.60416666666666663</v>
      </c>
      <c r="AA14" s="89" t="s">
        <v>254</v>
      </c>
      <c r="AB14" s="33">
        <f t="shared" ref="AB14:AB21" si="11">LEFT(AA14,SEARCH(" ",AA14)-1)*1</f>
        <v>6.08</v>
      </c>
    </row>
    <row r="15" spans="1:28">
      <c r="H15" s="46" t="s">
        <v>255</v>
      </c>
      <c r="V15" s="31">
        <v>1000</v>
      </c>
      <c r="W15" s="31" t="str">
        <f>LEFT(X15,SEARCH(" ",X15)-1)</f>
        <v>MEC</v>
      </c>
      <c r="X15" s="87" t="s">
        <v>240</v>
      </c>
      <c r="Y15" s="88">
        <v>0.24305555555555555</v>
      </c>
      <c r="Z15" s="88">
        <v>0.60416666666666663</v>
      </c>
      <c r="AA15" s="89" t="s">
        <v>256</v>
      </c>
      <c r="AB15" s="33">
        <f t="shared" si="11"/>
        <v>5.92</v>
      </c>
    </row>
    <row r="16" spans="1:28">
      <c r="H16" s="1" t="s">
        <v>257</v>
      </c>
      <c r="V16" s="31">
        <v>1000</v>
      </c>
      <c r="W16" s="31" t="str">
        <f t="shared" ref="W16:W21" si="12">LEFT(X16,SEARCH(" ",X16)-1)</f>
        <v>MEC</v>
      </c>
      <c r="X16" s="87" t="s">
        <v>243</v>
      </c>
      <c r="Y16" s="88">
        <v>0.24305555555555555</v>
      </c>
      <c r="Z16" s="88">
        <v>0.60416666666666663</v>
      </c>
      <c r="AA16" s="89" t="s">
        <v>258</v>
      </c>
      <c r="AB16" s="33">
        <f t="shared" si="11"/>
        <v>4.92</v>
      </c>
    </row>
    <row r="17" spans="22:28">
      <c r="V17" s="31">
        <v>1000</v>
      </c>
      <c r="W17" s="31" t="str">
        <f t="shared" si="12"/>
        <v>MEC</v>
      </c>
      <c r="X17" s="87" t="s">
        <v>245</v>
      </c>
      <c r="Y17" s="88">
        <v>0.29166666666666669</v>
      </c>
      <c r="Z17" s="88">
        <v>0.60416666666666663</v>
      </c>
      <c r="AA17" s="89" t="s">
        <v>259</v>
      </c>
      <c r="AB17" s="33">
        <f t="shared" si="11"/>
        <v>6.17</v>
      </c>
    </row>
    <row r="18" spans="22:28">
      <c r="V18" s="31">
        <v>1000</v>
      </c>
      <c r="W18" s="31" t="str">
        <f t="shared" si="12"/>
        <v>INSP</v>
      </c>
      <c r="X18" s="87" t="s">
        <v>247</v>
      </c>
      <c r="Y18" s="88">
        <v>0.32291666666666669</v>
      </c>
      <c r="Z18" s="88">
        <v>0.46875</v>
      </c>
      <c r="AA18" s="89" t="s">
        <v>248</v>
      </c>
      <c r="AB18" s="33">
        <f t="shared" si="11"/>
        <v>3.5</v>
      </c>
    </row>
    <row r="19" spans="22:28">
      <c r="V19" s="31">
        <v>1000</v>
      </c>
      <c r="W19" s="31" t="str">
        <f t="shared" si="12"/>
        <v>INSP</v>
      </c>
      <c r="X19" s="87" t="s">
        <v>249</v>
      </c>
      <c r="Y19" s="88">
        <v>0.32291666666666669</v>
      </c>
      <c r="Z19" s="88">
        <v>0.48958333333333331</v>
      </c>
      <c r="AA19" s="89" t="s">
        <v>250</v>
      </c>
      <c r="AB19" s="33">
        <f t="shared" si="11"/>
        <v>4</v>
      </c>
    </row>
    <row r="20" spans="22:28">
      <c r="V20" s="31">
        <v>1000</v>
      </c>
      <c r="W20" s="31" t="str">
        <f t="shared" si="12"/>
        <v>MEC</v>
      </c>
      <c r="X20" s="87" t="s">
        <v>219</v>
      </c>
      <c r="Y20" s="88">
        <v>8.6805555555555566E-2</v>
      </c>
      <c r="Z20" s="88">
        <v>0.13194444444444445</v>
      </c>
      <c r="AA20" s="89" t="s">
        <v>251</v>
      </c>
      <c r="AB20" s="33">
        <f t="shared" si="11"/>
        <v>1.08</v>
      </c>
    </row>
    <row r="21" spans="22:28">
      <c r="V21" s="31">
        <v>1000</v>
      </c>
      <c r="W21" s="31" t="str">
        <f t="shared" si="12"/>
        <v>ELET</v>
      </c>
      <c r="X21" s="87" t="s">
        <v>220</v>
      </c>
      <c r="Y21" s="88">
        <v>0.13194444444444445</v>
      </c>
      <c r="Z21" s="88">
        <v>0.23611111111111113</v>
      </c>
      <c r="AA21" s="89" t="s">
        <v>252</v>
      </c>
      <c r="AB21" s="33">
        <f t="shared" si="11"/>
        <v>0.5</v>
      </c>
    </row>
    <row r="22" spans="22:28">
      <c r="V22" s="31">
        <v>1500</v>
      </c>
      <c r="W22" s="31" t="str">
        <f t="shared" si="8"/>
        <v>ELET</v>
      </c>
      <c r="X22" s="87" t="s">
        <v>232</v>
      </c>
      <c r="Y22" s="88">
        <v>0.27083333333333331</v>
      </c>
      <c r="Z22" s="88">
        <v>0.55208333333333337</v>
      </c>
      <c r="AA22" s="89" t="s">
        <v>260</v>
      </c>
      <c r="AB22" s="33">
        <f t="shared" si="7"/>
        <v>5.08</v>
      </c>
    </row>
    <row r="23" spans="22:28">
      <c r="V23" s="31">
        <v>1500</v>
      </c>
      <c r="W23" s="31" t="str">
        <f t="shared" si="8"/>
        <v>ELET</v>
      </c>
      <c r="X23" s="87" t="s">
        <v>237</v>
      </c>
      <c r="Y23" s="88">
        <v>0.27083333333333331</v>
      </c>
      <c r="Z23" s="88">
        <v>0.55208333333333337</v>
      </c>
      <c r="AA23" s="89" t="s">
        <v>261</v>
      </c>
      <c r="AB23" s="33">
        <f t="shared" si="7"/>
        <v>5.67</v>
      </c>
    </row>
    <row r="24" spans="22:28">
      <c r="V24" s="31">
        <v>1500</v>
      </c>
      <c r="W24" s="31" t="str">
        <f t="shared" si="8"/>
        <v>MEC</v>
      </c>
      <c r="X24" s="87" t="s">
        <v>240</v>
      </c>
      <c r="Y24" s="88">
        <v>0.27083333333333331</v>
      </c>
      <c r="Z24" s="88">
        <v>0.55208333333333337</v>
      </c>
      <c r="AA24" s="89" t="s">
        <v>262</v>
      </c>
      <c r="AB24" s="33">
        <f t="shared" si="7"/>
        <v>5</v>
      </c>
    </row>
    <row r="25" spans="22:28">
      <c r="V25" s="31">
        <v>1500</v>
      </c>
      <c r="W25" s="31" t="str">
        <f t="shared" si="8"/>
        <v>MEC</v>
      </c>
      <c r="X25" s="87" t="s">
        <v>243</v>
      </c>
      <c r="Y25" s="88">
        <v>0.27083333333333331</v>
      </c>
      <c r="Z25" s="88">
        <v>0.55208333333333337</v>
      </c>
      <c r="AA25" s="89" t="s">
        <v>263</v>
      </c>
      <c r="AB25" s="33">
        <f t="shared" si="7"/>
        <v>2.5</v>
      </c>
    </row>
    <row r="26" spans="22:28">
      <c r="V26" s="31">
        <v>1500</v>
      </c>
      <c r="W26" s="31" t="str">
        <f t="shared" si="8"/>
        <v>MEC</v>
      </c>
      <c r="X26" s="87" t="s">
        <v>245</v>
      </c>
      <c r="Y26" s="88">
        <v>0.27083333333333331</v>
      </c>
      <c r="Z26" s="88">
        <v>0.54861111111111105</v>
      </c>
      <c r="AA26" s="89" t="s">
        <v>264</v>
      </c>
      <c r="AB26" s="33">
        <f t="shared" si="7"/>
        <v>5.42</v>
      </c>
    </row>
    <row r="27" spans="22:28">
      <c r="V27" s="31">
        <v>1500</v>
      </c>
      <c r="W27" s="31" t="str">
        <f t="shared" si="8"/>
        <v>INSP</v>
      </c>
      <c r="X27" s="87" t="s">
        <v>247</v>
      </c>
      <c r="Y27" s="88">
        <v>0.30208333333333331</v>
      </c>
      <c r="Z27" s="88">
        <v>0.44791666666666669</v>
      </c>
      <c r="AA27" s="89" t="s">
        <v>248</v>
      </c>
      <c r="AB27" s="33">
        <f t="shared" si="7"/>
        <v>3.5</v>
      </c>
    </row>
    <row r="28" spans="22:28">
      <c r="V28" s="31">
        <v>1500</v>
      </c>
      <c r="W28" s="31" t="str">
        <f t="shared" si="8"/>
        <v>INSP</v>
      </c>
      <c r="X28" s="87" t="s">
        <v>249</v>
      </c>
      <c r="Y28" s="88">
        <v>0.30208333333333331</v>
      </c>
      <c r="Z28" s="88">
        <v>0.46875</v>
      </c>
      <c r="AA28" s="89" t="s">
        <v>250</v>
      </c>
      <c r="AB28" s="33">
        <f t="shared" si="7"/>
        <v>4</v>
      </c>
    </row>
    <row r="29" spans="22:28">
      <c r="V29" s="31">
        <v>1500</v>
      </c>
      <c r="W29" s="31" t="str">
        <f t="shared" si="8"/>
        <v>MEC</v>
      </c>
      <c r="X29" s="87" t="s">
        <v>219</v>
      </c>
      <c r="Y29" s="88">
        <v>8.6805555555555566E-2</v>
      </c>
      <c r="Z29" s="88">
        <v>0.13194444444444445</v>
      </c>
      <c r="AA29" s="89" t="s">
        <v>251</v>
      </c>
      <c r="AB29" s="33">
        <f t="shared" si="7"/>
        <v>1.08</v>
      </c>
    </row>
    <row r="30" spans="22:28">
      <c r="V30" s="31">
        <v>1500</v>
      </c>
      <c r="W30" s="31" t="str">
        <f t="shared" si="8"/>
        <v>ELET</v>
      </c>
      <c r="X30" s="87" t="s">
        <v>220</v>
      </c>
      <c r="Y30" s="88">
        <v>0.13194444444444445</v>
      </c>
      <c r="Z30" s="88">
        <v>0.23611111111111113</v>
      </c>
      <c r="AA30" s="89" t="s">
        <v>252</v>
      </c>
      <c r="AB30" s="33">
        <f t="shared" si="7"/>
        <v>0.5</v>
      </c>
    </row>
    <row r="31" spans="22:28">
      <c r="V31" s="31">
        <v>2000</v>
      </c>
      <c r="W31" s="31" t="str">
        <f t="shared" si="8"/>
        <v>ELET</v>
      </c>
      <c r="X31" s="87" t="s">
        <v>232</v>
      </c>
      <c r="Y31" s="88">
        <v>0.29166666666666669</v>
      </c>
      <c r="Z31" s="88">
        <v>0.64583333333333337</v>
      </c>
      <c r="AA31" s="89" t="s">
        <v>265</v>
      </c>
      <c r="AB31" s="33">
        <f t="shared" si="7"/>
        <v>5.33</v>
      </c>
    </row>
    <row r="32" spans="22:28">
      <c r="V32" s="31">
        <v>2000</v>
      </c>
      <c r="W32" s="31" t="str">
        <f t="shared" si="8"/>
        <v>ELET</v>
      </c>
      <c r="X32" s="87" t="s">
        <v>237</v>
      </c>
      <c r="Y32" s="88">
        <v>0.29166666666666669</v>
      </c>
      <c r="Z32" s="88">
        <v>0.64583333333333337</v>
      </c>
      <c r="AA32" s="89" t="s">
        <v>266</v>
      </c>
      <c r="AB32" s="33">
        <f t="shared" si="7"/>
        <v>7.5</v>
      </c>
    </row>
    <row r="33" spans="1:28">
      <c r="V33" s="31">
        <v>2000</v>
      </c>
      <c r="W33" s="31" t="str">
        <f t="shared" si="8"/>
        <v>MEC</v>
      </c>
      <c r="X33" s="87" t="s">
        <v>240</v>
      </c>
      <c r="Y33" s="88">
        <v>0.24305555555555555</v>
      </c>
      <c r="Z33" s="88">
        <v>0.64583333333333337</v>
      </c>
      <c r="AA33" s="89" t="s">
        <v>267</v>
      </c>
      <c r="AB33" s="33">
        <f t="shared" si="7"/>
        <v>7.08</v>
      </c>
    </row>
    <row r="34" spans="1:28">
      <c r="V34" s="31">
        <v>2000</v>
      </c>
      <c r="W34" s="31" t="str">
        <f t="shared" si="8"/>
        <v>MEC</v>
      </c>
      <c r="X34" s="87" t="s">
        <v>243</v>
      </c>
      <c r="Y34" s="88">
        <v>0.24305555555555555</v>
      </c>
      <c r="Z34" s="88">
        <v>0.64583333333333337</v>
      </c>
      <c r="AA34" s="89" t="s">
        <v>268</v>
      </c>
      <c r="AB34" s="33">
        <f t="shared" si="7"/>
        <v>6.83</v>
      </c>
    </row>
    <row r="35" spans="1:28">
      <c r="A35" s="62" t="s">
        <v>269</v>
      </c>
      <c r="B35" s="63" t="s">
        <v>270</v>
      </c>
      <c r="V35" s="31">
        <v>2000</v>
      </c>
      <c r="W35" s="31" t="str">
        <f t="shared" si="8"/>
        <v>MEC</v>
      </c>
      <c r="X35" s="87" t="s">
        <v>245</v>
      </c>
      <c r="Y35" s="88">
        <v>0.29166666666666669</v>
      </c>
      <c r="Z35" s="88">
        <v>0.64583333333333337</v>
      </c>
      <c r="AA35" s="89" t="s">
        <v>271</v>
      </c>
      <c r="AB35" s="33">
        <f t="shared" si="7"/>
        <v>7</v>
      </c>
    </row>
    <row r="36" spans="1:28">
      <c r="A36" s="62">
        <v>1</v>
      </c>
      <c r="B36" s="63" t="s">
        <v>34</v>
      </c>
      <c r="M36" s="24">
        <f>3*12</f>
        <v>36</v>
      </c>
      <c r="V36" s="31">
        <v>2000</v>
      </c>
      <c r="W36" s="31" t="str">
        <f t="shared" si="8"/>
        <v>INSP</v>
      </c>
      <c r="X36" s="87" t="s">
        <v>247</v>
      </c>
      <c r="Y36" s="88">
        <v>0.32291666666666669</v>
      </c>
      <c r="Z36" s="88">
        <v>0.46875</v>
      </c>
      <c r="AA36" s="89" t="s">
        <v>248</v>
      </c>
      <c r="AB36" s="33">
        <f t="shared" si="7"/>
        <v>3.5</v>
      </c>
    </row>
    <row r="37" spans="1:28">
      <c r="A37" s="62">
        <v>2</v>
      </c>
      <c r="B37" s="63" t="s">
        <v>43</v>
      </c>
      <c r="V37" s="31">
        <v>2000</v>
      </c>
      <c r="W37" s="31" t="str">
        <f t="shared" si="8"/>
        <v>INSP</v>
      </c>
      <c r="X37" s="87" t="s">
        <v>249</v>
      </c>
      <c r="Y37" s="88">
        <v>0.32291666666666669</v>
      </c>
      <c r="Z37" s="88">
        <v>0.53125</v>
      </c>
      <c r="AA37" s="89" t="s">
        <v>262</v>
      </c>
      <c r="AB37" s="33">
        <f t="shared" si="7"/>
        <v>5</v>
      </c>
    </row>
    <row r="38" spans="1:28">
      <c r="A38" s="62">
        <v>3</v>
      </c>
      <c r="B38" s="63" t="s">
        <v>32</v>
      </c>
      <c r="M38" s="24">
        <v>13.34</v>
      </c>
      <c r="N38" s="47">
        <f t="shared" ref="N38:N48" si="13">M38/$M$36</f>
        <v>0.37055555555555553</v>
      </c>
      <c r="V38" s="31">
        <v>2000</v>
      </c>
      <c r="W38" s="31" t="str">
        <f t="shared" si="8"/>
        <v>MEC</v>
      </c>
      <c r="X38" s="87" t="s">
        <v>219</v>
      </c>
      <c r="Y38" s="88">
        <v>8.6805555555555566E-2</v>
      </c>
      <c r="Z38" s="88">
        <v>0.13194444444444445</v>
      </c>
      <c r="AA38" s="89" t="s">
        <v>251</v>
      </c>
      <c r="AB38" s="33">
        <f t="shared" si="7"/>
        <v>1.08</v>
      </c>
    </row>
    <row r="39" spans="1:28">
      <c r="A39" s="62">
        <v>4</v>
      </c>
      <c r="B39" s="63" t="s">
        <v>272</v>
      </c>
      <c r="M39" s="24">
        <v>11.75</v>
      </c>
      <c r="N39" s="47">
        <f t="shared" si="13"/>
        <v>0.3263888888888889</v>
      </c>
      <c r="V39" s="31">
        <v>2000</v>
      </c>
      <c r="W39" s="31" t="str">
        <f t="shared" si="8"/>
        <v>ELET</v>
      </c>
      <c r="X39" s="87" t="s">
        <v>220</v>
      </c>
      <c r="Y39" s="88">
        <v>0.13194444444444445</v>
      </c>
      <c r="Z39" s="88">
        <v>0.23611111111111113</v>
      </c>
      <c r="AA39" s="89" t="s">
        <v>252</v>
      </c>
      <c r="AB39" s="33">
        <f t="shared" si="7"/>
        <v>0.5</v>
      </c>
    </row>
    <row r="40" spans="1:28">
      <c r="A40" s="62">
        <v>5</v>
      </c>
      <c r="B40" s="63" t="s">
        <v>39</v>
      </c>
      <c r="M40" s="24">
        <v>3</v>
      </c>
      <c r="N40" s="47">
        <f t="shared" si="13"/>
        <v>8.3333333333333329E-2</v>
      </c>
      <c r="V40" s="31">
        <v>2500</v>
      </c>
      <c r="W40" s="31" t="str">
        <f t="shared" si="8"/>
        <v>ELET</v>
      </c>
      <c r="X40" s="87" t="s">
        <v>232</v>
      </c>
      <c r="Y40" s="88">
        <v>0.27083333333333331</v>
      </c>
      <c r="Z40" s="88">
        <v>0.69791666666666663</v>
      </c>
      <c r="AA40" s="89" t="s">
        <v>273</v>
      </c>
      <c r="AB40" s="33">
        <f t="shared" si="7"/>
        <v>5.25</v>
      </c>
    </row>
    <row r="41" spans="1:28">
      <c r="A41" s="62">
        <v>6</v>
      </c>
      <c r="B41" s="63" t="s">
        <v>274</v>
      </c>
      <c r="M41" s="24">
        <v>19.420000000000002</v>
      </c>
      <c r="N41" s="47">
        <f t="shared" si="13"/>
        <v>0.5394444444444445</v>
      </c>
      <c r="V41" s="31">
        <v>2500</v>
      </c>
      <c r="W41" s="31" t="str">
        <f t="shared" si="8"/>
        <v>ELET</v>
      </c>
      <c r="X41" s="87" t="s">
        <v>237</v>
      </c>
      <c r="Y41" s="88">
        <v>0.27083333333333331</v>
      </c>
      <c r="Z41" s="88">
        <v>0.69791666666666663</v>
      </c>
      <c r="AA41" s="89" t="s">
        <v>275</v>
      </c>
      <c r="AB41" s="33">
        <f t="shared" si="7"/>
        <v>7.42</v>
      </c>
    </row>
    <row r="42" spans="1:28">
      <c r="M42" s="24">
        <v>18.34</v>
      </c>
      <c r="N42" s="47">
        <f t="shared" si="13"/>
        <v>0.50944444444444448</v>
      </c>
      <c r="V42" s="31">
        <v>2500</v>
      </c>
      <c r="W42" s="31" t="str">
        <f t="shared" si="8"/>
        <v>MEC</v>
      </c>
      <c r="X42" s="87" t="s">
        <v>240</v>
      </c>
      <c r="Y42" s="88">
        <v>0.27083333333333331</v>
      </c>
      <c r="Z42" s="88">
        <v>0.69791666666666663</v>
      </c>
      <c r="AA42" s="89" t="s">
        <v>276</v>
      </c>
      <c r="AB42" s="33">
        <f t="shared" si="7"/>
        <v>6.5</v>
      </c>
    </row>
    <row r="43" spans="1:28">
      <c r="M43" s="24">
        <v>16.829999999999998</v>
      </c>
      <c r="N43" s="47">
        <f t="shared" si="13"/>
        <v>0.46749999999999997</v>
      </c>
      <c r="V43" s="31">
        <v>2500</v>
      </c>
      <c r="W43" s="31" t="str">
        <f t="shared" si="8"/>
        <v>MEC</v>
      </c>
      <c r="X43" s="87" t="s">
        <v>243</v>
      </c>
      <c r="Y43" s="88">
        <v>0.27083333333333331</v>
      </c>
      <c r="Z43" s="88">
        <v>0.69791666666666663</v>
      </c>
      <c r="AA43" s="89" t="s">
        <v>277</v>
      </c>
      <c r="AB43" s="33">
        <f t="shared" si="7"/>
        <v>8.92</v>
      </c>
    </row>
    <row r="44" spans="1:28">
      <c r="M44" s="24">
        <v>25.67</v>
      </c>
      <c r="N44" s="47">
        <f t="shared" si="13"/>
        <v>0.71305555555555555</v>
      </c>
      <c r="V44" s="31">
        <v>2500</v>
      </c>
      <c r="W44" s="31" t="str">
        <f t="shared" si="8"/>
        <v>MEC</v>
      </c>
      <c r="X44" s="87" t="s">
        <v>245</v>
      </c>
      <c r="Y44" s="88">
        <v>0.27083333333333331</v>
      </c>
      <c r="Z44" s="88">
        <v>0.69791666666666663</v>
      </c>
      <c r="AA44" s="89" t="s">
        <v>246</v>
      </c>
      <c r="AB44" s="33">
        <f t="shared" si="7"/>
        <v>4.17</v>
      </c>
    </row>
    <row r="45" spans="1:28">
      <c r="M45" s="24">
        <v>24.42</v>
      </c>
      <c r="N45" s="47">
        <f t="shared" si="13"/>
        <v>0.67833333333333334</v>
      </c>
      <c r="V45" s="31">
        <v>2500</v>
      </c>
      <c r="W45" s="31" t="str">
        <f t="shared" si="8"/>
        <v>INSP</v>
      </c>
      <c r="X45" s="87" t="s">
        <v>247</v>
      </c>
      <c r="Y45" s="88">
        <v>0.30208333333333331</v>
      </c>
      <c r="Z45" s="88">
        <v>0.44791666666666669</v>
      </c>
      <c r="AA45" s="89" t="s">
        <v>248</v>
      </c>
      <c r="AB45" s="33">
        <f t="shared" si="7"/>
        <v>3.5</v>
      </c>
    </row>
    <row r="46" spans="1:28">
      <c r="M46" s="24">
        <v>18.34</v>
      </c>
      <c r="N46" s="47">
        <f t="shared" si="13"/>
        <v>0.50944444444444448</v>
      </c>
      <c r="V46" s="31">
        <v>2500</v>
      </c>
      <c r="W46" s="31" t="str">
        <f t="shared" si="8"/>
        <v>INSP</v>
      </c>
      <c r="X46" s="87" t="s">
        <v>249</v>
      </c>
      <c r="Y46" s="88">
        <v>0.30208333333333331</v>
      </c>
      <c r="Z46" s="88">
        <v>0.46875</v>
      </c>
      <c r="AA46" s="89" t="s">
        <v>250</v>
      </c>
      <c r="AB46" s="33">
        <f t="shared" si="7"/>
        <v>4</v>
      </c>
    </row>
    <row r="47" spans="1:28">
      <c r="M47" s="24">
        <v>16.75</v>
      </c>
      <c r="N47" s="47">
        <f t="shared" si="13"/>
        <v>0.46527777777777779</v>
      </c>
      <c r="V47" s="31">
        <v>2500</v>
      </c>
      <c r="W47" s="31" t="str">
        <f t="shared" si="8"/>
        <v>MEC</v>
      </c>
      <c r="X47" s="87" t="s">
        <v>219</v>
      </c>
      <c r="Y47" s="88">
        <v>8.6805555555555566E-2</v>
      </c>
      <c r="Z47" s="88">
        <v>0.13194444444444445</v>
      </c>
      <c r="AA47" s="89" t="s">
        <v>251</v>
      </c>
      <c r="AB47" s="33">
        <f t="shared" si="7"/>
        <v>1.08</v>
      </c>
    </row>
    <row r="48" spans="1:28">
      <c r="M48" s="24">
        <v>25.67</v>
      </c>
      <c r="N48" s="47">
        <f t="shared" si="13"/>
        <v>0.71305555555555555</v>
      </c>
      <c r="V48" s="31">
        <v>2500</v>
      </c>
      <c r="W48" s="31" t="str">
        <f t="shared" si="8"/>
        <v>ELET</v>
      </c>
      <c r="X48" s="87" t="s">
        <v>220</v>
      </c>
      <c r="Y48" s="88">
        <v>0.13194444444444445</v>
      </c>
      <c r="Z48" s="88">
        <v>0.23611111111111113</v>
      </c>
      <c r="AA48" s="89" t="s">
        <v>252</v>
      </c>
      <c r="AB48" s="33">
        <f t="shared" si="7"/>
        <v>0.5</v>
      </c>
    </row>
    <row r="49" spans="22:28">
      <c r="V49" s="31">
        <v>3000</v>
      </c>
      <c r="W49" s="31" t="str">
        <f t="shared" si="8"/>
        <v>ELET</v>
      </c>
      <c r="X49" s="87" t="s">
        <v>232</v>
      </c>
      <c r="Y49" s="88">
        <v>0.2986111111111111</v>
      </c>
      <c r="Z49" s="88">
        <v>0.61111111111111105</v>
      </c>
      <c r="AA49" s="89" t="s">
        <v>253</v>
      </c>
      <c r="AB49" s="33">
        <f t="shared" si="7"/>
        <v>4.5</v>
      </c>
    </row>
    <row r="50" spans="22:28">
      <c r="V50" s="31">
        <v>3000</v>
      </c>
      <c r="W50" s="31" t="str">
        <f t="shared" si="8"/>
        <v>ELET</v>
      </c>
      <c r="X50" s="87" t="s">
        <v>237</v>
      </c>
      <c r="Y50" s="88">
        <v>0.2986111111111111</v>
      </c>
      <c r="Z50" s="88">
        <v>0.61111111111111105</v>
      </c>
      <c r="AA50" s="89" t="s">
        <v>256</v>
      </c>
      <c r="AB50" s="33">
        <f t="shared" si="7"/>
        <v>5.92</v>
      </c>
    </row>
    <row r="51" spans="22:28">
      <c r="V51" s="31">
        <v>3000</v>
      </c>
      <c r="W51" s="31" t="str">
        <f t="shared" si="8"/>
        <v>MEC</v>
      </c>
      <c r="X51" s="87" t="s">
        <v>240</v>
      </c>
      <c r="Y51" s="88">
        <v>0.27083333333333331</v>
      </c>
      <c r="Z51" s="88">
        <v>0.61111111111111105</v>
      </c>
      <c r="AA51" s="89" t="s">
        <v>233</v>
      </c>
      <c r="AB51" s="33">
        <f t="shared" si="7"/>
        <v>5.75</v>
      </c>
    </row>
    <row r="52" spans="22:28">
      <c r="V52" s="31">
        <v>3000</v>
      </c>
      <c r="W52" s="31" t="str">
        <f t="shared" si="8"/>
        <v>MEC</v>
      </c>
      <c r="X52" s="87" t="s">
        <v>243</v>
      </c>
      <c r="Y52" s="88">
        <v>0.27083333333333331</v>
      </c>
      <c r="Z52" s="88">
        <v>0.61111111111111105</v>
      </c>
      <c r="AA52" s="89" t="s">
        <v>260</v>
      </c>
      <c r="AB52" s="33">
        <f t="shared" si="7"/>
        <v>5.08</v>
      </c>
    </row>
    <row r="53" spans="22:28">
      <c r="V53" s="31">
        <v>3000</v>
      </c>
      <c r="W53" s="31" t="str">
        <f t="shared" si="8"/>
        <v>MEC</v>
      </c>
      <c r="X53" s="87" t="s">
        <v>245</v>
      </c>
      <c r="Y53" s="88">
        <v>0.2986111111111111</v>
      </c>
      <c r="Z53" s="88">
        <v>0.61111111111111105</v>
      </c>
      <c r="AA53" s="89" t="s">
        <v>259</v>
      </c>
      <c r="AB53" s="33">
        <f t="shared" si="7"/>
        <v>6.17</v>
      </c>
    </row>
    <row r="54" spans="22:28">
      <c r="V54" s="31">
        <v>3000</v>
      </c>
      <c r="W54" s="31" t="str">
        <f t="shared" si="8"/>
        <v>INSP</v>
      </c>
      <c r="X54" s="87" t="s">
        <v>247</v>
      </c>
      <c r="Y54" s="88">
        <v>0.3298611111111111</v>
      </c>
      <c r="Z54" s="88">
        <v>0.47569444444444442</v>
      </c>
      <c r="AA54" s="89" t="s">
        <v>248</v>
      </c>
      <c r="AB54" s="33">
        <f t="shared" si="7"/>
        <v>3.5</v>
      </c>
    </row>
    <row r="55" spans="22:28">
      <c r="V55" s="31">
        <v>3000</v>
      </c>
      <c r="W55" s="31" t="str">
        <f t="shared" si="8"/>
        <v>INSP</v>
      </c>
      <c r="X55" s="87" t="s">
        <v>249</v>
      </c>
      <c r="Y55" s="88">
        <v>0.3298611111111111</v>
      </c>
      <c r="Z55" s="88">
        <v>0.49652777777777773</v>
      </c>
      <c r="AA55" s="89" t="s">
        <v>250</v>
      </c>
      <c r="AB55" s="33">
        <f t="shared" si="7"/>
        <v>4</v>
      </c>
    </row>
    <row r="56" spans="22:28">
      <c r="V56" s="31">
        <v>3000</v>
      </c>
      <c r="W56" s="31" t="str">
        <f t="shared" si="8"/>
        <v>MEC</v>
      </c>
      <c r="X56" s="87" t="s">
        <v>219</v>
      </c>
      <c r="Y56" s="88">
        <v>8.6805555555555566E-2</v>
      </c>
      <c r="Z56" s="88">
        <v>0.13194444444444445</v>
      </c>
      <c r="AA56" s="89" t="s">
        <v>251</v>
      </c>
      <c r="AB56" s="33">
        <f t="shared" si="7"/>
        <v>1.08</v>
      </c>
    </row>
    <row r="57" spans="22:28">
      <c r="V57" s="31">
        <v>3000</v>
      </c>
      <c r="W57" s="31" t="str">
        <f t="shared" si="8"/>
        <v>ELET</v>
      </c>
      <c r="X57" s="87" t="s">
        <v>220</v>
      </c>
      <c r="Y57" s="88">
        <v>0.13194444444444445</v>
      </c>
      <c r="Z57" s="88">
        <v>0.23611111111111113</v>
      </c>
      <c r="AA57" s="89" t="s">
        <v>252</v>
      </c>
      <c r="AB57" s="33">
        <f t="shared" si="7"/>
        <v>0.5</v>
      </c>
    </row>
    <row r="58" spans="22:28">
      <c r="V58" s="31">
        <v>3500</v>
      </c>
      <c r="W58" s="31" t="str">
        <f t="shared" si="8"/>
        <v>ELET</v>
      </c>
      <c r="X58" s="87" t="s">
        <v>232</v>
      </c>
      <c r="Y58" s="88">
        <v>0.27083333333333331</v>
      </c>
      <c r="Z58" s="88">
        <v>0.57638888888888895</v>
      </c>
      <c r="AA58" s="89" t="s">
        <v>260</v>
      </c>
      <c r="AB58" s="33">
        <f t="shared" si="7"/>
        <v>5.08</v>
      </c>
    </row>
    <row r="59" spans="22:28">
      <c r="V59" s="31">
        <v>3500</v>
      </c>
      <c r="W59" s="31" t="str">
        <f t="shared" si="8"/>
        <v>ELET</v>
      </c>
      <c r="X59" s="87" t="s">
        <v>237</v>
      </c>
      <c r="Y59" s="88">
        <v>0.27083333333333331</v>
      </c>
      <c r="Z59" s="88">
        <v>0.57638888888888895</v>
      </c>
      <c r="AA59" s="89" t="s">
        <v>261</v>
      </c>
      <c r="AB59" s="33">
        <f t="shared" si="7"/>
        <v>5.67</v>
      </c>
    </row>
    <row r="60" spans="22:28">
      <c r="V60" s="31">
        <v>3500</v>
      </c>
      <c r="W60" s="31" t="str">
        <f t="shared" si="8"/>
        <v>MEC</v>
      </c>
      <c r="X60" s="87" t="s">
        <v>240</v>
      </c>
      <c r="Y60" s="88">
        <v>0.27083333333333331</v>
      </c>
      <c r="Z60" s="88">
        <v>0.57638888888888895</v>
      </c>
      <c r="AA60" s="89" t="s">
        <v>273</v>
      </c>
      <c r="AB60" s="33">
        <f t="shared" si="7"/>
        <v>5.25</v>
      </c>
    </row>
    <row r="61" spans="22:28">
      <c r="V61" s="31">
        <v>3500</v>
      </c>
      <c r="W61" s="31" t="str">
        <f t="shared" si="8"/>
        <v>MEC</v>
      </c>
      <c r="X61" s="87" t="s">
        <v>243</v>
      </c>
      <c r="Y61" s="88">
        <v>0.27083333333333331</v>
      </c>
      <c r="Z61" s="88">
        <v>0.57638888888888895</v>
      </c>
      <c r="AA61" s="89" t="s">
        <v>250</v>
      </c>
      <c r="AB61" s="33">
        <f t="shared" si="7"/>
        <v>4</v>
      </c>
    </row>
    <row r="62" spans="22:28">
      <c r="V62" s="31">
        <v>3500</v>
      </c>
      <c r="W62" s="31" t="str">
        <f t="shared" si="8"/>
        <v>MEC</v>
      </c>
      <c r="X62" s="87" t="s">
        <v>245</v>
      </c>
      <c r="Y62" s="88">
        <v>0.27083333333333331</v>
      </c>
      <c r="Z62" s="88">
        <v>0.57638888888888895</v>
      </c>
      <c r="AA62" s="89" t="s">
        <v>264</v>
      </c>
      <c r="AB62" s="33">
        <f t="shared" si="7"/>
        <v>5.42</v>
      </c>
    </row>
    <row r="63" spans="22:28">
      <c r="V63" s="31">
        <v>3500</v>
      </c>
      <c r="W63" s="31" t="str">
        <f t="shared" si="8"/>
        <v>INSP</v>
      </c>
      <c r="X63" s="87" t="s">
        <v>247</v>
      </c>
      <c r="Y63" s="88">
        <v>0.30208333333333331</v>
      </c>
      <c r="Z63" s="88">
        <v>0.44791666666666669</v>
      </c>
      <c r="AA63" s="89" t="s">
        <v>248</v>
      </c>
      <c r="AB63" s="33">
        <f t="shared" si="7"/>
        <v>3.5</v>
      </c>
    </row>
    <row r="64" spans="22:28">
      <c r="V64" s="31">
        <v>3500</v>
      </c>
      <c r="W64" s="31" t="str">
        <f t="shared" si="8"/>
        <v>INSP</v>
      </c>
      <c r="X64" s="87" t="s">
        <v>249</v>
      </c>
      <c r="Y64" s="88">
        <v>0.30208333333333331</v>
      </c>
      <c r="Z64" s="88">
        <v>0.46875</v>
      </c>
      <c r="AA64" s="89" t="s">
        <v>250</v>
      </c>
      <c r="AB64" s="33">
        <f t="shared" si="7"/>
        <v>4</v>
      </c>
    </row>
    <row r="65" spans="22:28">
      <c r="V65" s="31">
        <v>3500</v>
      </c>
      <c r="W65" s="31" t="str">
        <f t="shared" si="8"/>
        <v>MEC</v>
      </c>
      <c r="X65" s="87" t="s">
        <v>219</v>
      </c>
      <c r="Y65" s="88">
        <v>8.6805555555555566E-2</v>
      </c>
      <c r="Z65" s="88">
        <v>0.13194444444444445</v>
      </c>
      <c r="AA65" s="89" t="s">
        <v>251</v>
      </c>
      <c r="AB65" s="33">
        <f t="shared" si="7"/>
        <v>1.08</v>
      </c>
    </row>
    <row r="66" spans="22:28">
      <c r="V66" s="31">
        <v>3500</v>
      </c>
      <c r="W66" s="31" t="str">
        <f t="shared" si="8"/>
        <v>ELET</v>
      </c>
      <c r="X66" s="87" t="s">
        <v>220</v>
      </c>
      <c r="Y66" s="88">
        <v>0.13194444444444445</v>
      </c>
      <c r="Z66" s="88">
        <v>0.23611111111111113</v>
      </c>
      <c r="AA66" s="89" t="s">
        <v>252</v>
      </c>
      <c r="AB66" s="33">
        <f t="shared" si="7"/>
        <v>0.5</v>
      </c>
    </row>
    <row r="67" spans="22:28">
      <c r="V67" s="31">
        <v>4000</v>
      </c>
      <c r="W67" s="31" t="str">
        <f t="shared" si="8"/>
        <v>ELET</v>
      </c>
      <c r="X67" s="87" t="s">
        <v>232</v>
      </c>
      <c r="Y67" s="88">
        <v>0.2986111111111111</v>
      </c>
      <c r="Z67" s="88">
        <v>0.65277777777777779</v>
      </c>
      <c r="AA67" s="89" t="s">
        <v>265</v>
      </c>
      <c r="AB67" s="33">
        <f t="shared" si="7"/>
        <v>5.33</v>
      </c>
    </row>
    <row r="68" spans="22:28">
      <c r="V68" s="31">
        <v>4000</v>
      </c>
      <c r="W68" s="31" t="str">
        <f t="shared" si="8"/>
        <v>ELET</v>
      </c>
      <c r="X68" s="87" t="s">
        <v>237</v>
      </c>
      <c r="Y68" s="88">
        <v>0.2986111111111111</v>
      </c>
      <c r="Z68" s="88">
        <v>0.65277777777777779</v>
      </c>
      <c r="AA68" s="89" t="s">
        <v>266</v>
      </c>
      <c r="AB68" s="33">
        <f t="shared" ref="AB68:AB96" si="14">LEFT(AA68,SEARCH(" ",AA68)-1)*1</f>
        <v>7.5</v>
      </c>
    </row>
    <row r="69" spans="22:28">
      <c r="V69" s="31">
        <v>4000</v>
      </c>
      <c r="W69" s="31" t="str">
        <f t="shared" si="8"/>
        <v>MEC</v>
      </c>
      <c r="X69" s="87" t="s">
        <v>240</v>
      </c>
      <c r="Y69" s="88">
        <v>0.27083333333333331</v>
      </c>
      <c r="Z69" s="88">
        <v>0.65277777777777779</v>
      </c>
      <c r="AA69" s="89" t="s">
        <v>267</v>
      </c>
      <c r="AB69" s="33">
        <f t="shared" si="14"/>
        <v>7.08</v>
      </c>
    </row>
    <row r="70" spans="22:28">
      <c r="V70" s="31">
        <v>4000</v>
      </c>
      <c r="W70" s="31" t="str">
        <f t="shared" ref="W70:W89" si="15">LEFT(X70,SEARCH(" ",X70)-1)</f>
        <v>MEC</v>
      </c>
      <c r="X70" s="87" t="s">
        <v>243</v>
      </c>
      <c r="Y70" s="88">
        <v>0.27083333333333331</v>
      </c>
      <c r="Z70" s="88">
        <v>0.65277777777777779</v>
      </c>
      <c r="AA70" s="89" t="s">
        <v>278</v>
      </c>
      <c r="AB70" s="33">
        <f t="shared" si="14"/>
        <v>6.75</v>
      </c>
    </row>
    <row r="71" spans="22:28">
      <c r="V71" s="31">
        <v>4000</v>
      </c>
      <c r="W71" s="31" t="str">
        <f t="shared" si="15"/>
        <v>MEC</v>
      </c>
      <c r="X71" s="87" t="s">
        <v>245</v>
      </c>
      <c r="Y71" s="88">
        <v>0.2986111111111111</v>
      </c>
      <c r="Z71" s="88">
        <v>0.65277777777777779</v>
      </c>
      <c r="AA71" s="89" t="s">
        <v>279</v>
      </c>
      <c r="AB71" s="33">
        <f t="shared" si="14"/>
        <v>6.67</v>
      </c>
    </row>
    <row r="72" spans="22:28">
      <c r="V72" s="31">
        <v>4000</v>
      </c>
      <c r="W72" s="31" t="str">
        <f t="shared" si="15"/>
        <v>INSP</v>
      </c>
      <c r="X72" s="87" t="s">
        <v>247</v>
      </c>
      <c r="Y72" s="88">
        <v>0.3298611111111111</v>
      </c>
      <c r="Z72" s="88">
        <v>0.47569444444444442</v>
      </c>
      <c r="AA72" s="89" t="s">
        <v>248</v>
      </c>
      <c r="AB72" s="33">
        <f t="shared" si="14"/>
        <v>3.5</v>
      </c>
    </row>
    <row r="73" spans="22:28">
      <c r="V73" s="31">
        <v>4000</v>
      </c>
      <c r="W73" s="31" t="str">
        <f t="shared" si="15"/>
        <v>INSP</v>
      </c>
      <c r="X73" s="87" t="s">
        <v>249</v>
      </c>
      <c r="Y73" s="88">
        <v>0.3298611111111111</v>
      </c>
      <c r="Z73" s="88">
        <v>0.49652777777777773</v>
      </c>
      <c r="AA73" s="89" t="s">
        <v>250</v>
      </c>
      <c r="AB73" s="33">
        <f t="shared" si="14"/>
        <v>4</v>
      </c>
    </row>
    <row r="74" spans="22:28">
      <c r="V74" s="31">
        <v>4000</v>
      </c>
      <c r="W74" s="31" t="str">
        <f t="shared" si="15"/>
        <v>MEC</v>
      </c>
      <c r="X74" s="87" t="s">
        <v>219</v>
      </c>
      <c r="Y74" s="88">
        <v>8.6805555555555566E-2</v>
      </c>
      <c r="Z74" s="88">
        <v>0.13194444444444445</v>
      </c>
      <c r="AA74" s="89" t="s">
        <v>251</v>
      </c>
      <c r="AB74" s="33">
        <f t="shared" si="14"/>
        <v>1.08</v>
      </c>
    </row>
    <row r="75" spans="22:28">
      <c r="V75" s="31">
        <v>4000</v>
      </c>
      <c r="W75" s="31" t="str">
        <f t="shared" si="15"/>
        <v>ELET</v>
      </c>
      <c r="X75" s="87" t="s">
        <v>220</v>
      </c>
      <c r="Y75" s="88">
        <v>0.13194444444444445</v>
      </c>
      <c r="Z75" s="88">
        <v>0.23611111111111113</v>
      </c>
      <c r="AA75" s="89" t="s">
        <v>252</v>
      </c>
      <c r="AB75" s="33">
        <f t="shared" si="14"/>
        <v>0.5</v>
      </c>
    </row>
    <row r="76" spans="22:28">
      <c r="V76" s="31" t="s">
        <v>231</v>
      </c>
      <c r="W76" s="31" t="str">
        <f t="shared" si="15"/>
        <v>ELET</v>
      </c>
      <c r="X76" s="87" t="s">
        <v>232</v>
      </c>
      <c r="Y76" s="88">
        <v>0.2638888888888889</v>
      </c>
      <c r="Z76" s="88">
        <v>0.55208333333333337</v>
      </c>
      <c r="AA76" s="89" t="s">
        <v>280</v>
      </c>
      <c r="AB76" s="33">
        <f t="shared" si="14"/>
        <v>0.57999999999999996</v>
      </c>
    </row>
    <row r="77" spans="22:28">
      <c r="V77" s="31" t="s">
        <v>231</v>
      </c>
      <c r="W77" s="31" t="str">
        <f t="shared" si="15"/>
        <v>ELET</v>
      </c>
      <c r="X77" s="87" t="s">
        <v>237</v>
      </c>
      <c r="Y77" s="88">
        <v>0.2638888888888889</v>
      </c>
      <c r="Z77" s="88">
        <v>0.55208333333333337</v>
      </c>
      <c r="AA77" s="89" t="s">
        <v>280</v>
      </c>
      <c r="AB77" s="33">
        <f t="shared" si="14"/>
        <v>0.57999999999999996</v>
      </c>
    </row>
    <row r="78" spans="22:28">
      <c r="V78" s="31" t="s">
        <v>231</v>
      </c>
      <c r="W78" s="31" t="str">
        <f t="shared" si="15"/>
        <v>MEC</v>
      </c>
      <c r="X78" s="87" t="s">
        <v>240</v>
      </c>
      <c r="Y78" s="88">
        <v>0.2638888888888889</v>
      </c>
      <c r="Z78" s="88">
        <v>0.55208333333333337</v>
      </c>
      <c r="AA78" s="89" t="s">
        <v>258</v>
      </c>
      <c r="AB78" s="33">
        <f t="shared" si="14"/>
        <v>4.92</v>
      </c>
    </row>
    <row r="79" spans="22:28">
      <c r="V79" s="31" t="s">
        <v>231</v>
      </c>
      <c r="W79" s="31" t="str">
        <f t="shared" si="15"/>
        <v>MEC</v>
      </c>
      <c r="X79" s="87" t="s">
        <v>243</v>
      </c>
      <c r="Y79" s="88">
        <v>0.25</v>
      </c>
      <c r="Z79" s="88">
        <v>0.55208333333333337</v>
      </c>
      <c r="AA79" s="89" t="s">
        <v>281</v>
      </c>
      <c r="AB79" s="33">
        <f t="shared" si="14"/>
        <v>4.42</v>
      </c>
    </row>
    <row r="80" spans="22:28">
      <c r="V80" s="31" t="s">
        <v>231</v>
      </c>
      <c r="W80" s="31" t="str">
        <f t="shared" si="15"/>
        <v>MEC</v>
      </c>
      <c r="X80" s="87" t="s">
        <v>245</v>
      </c>
      <c r="Y80" s="88">
        <v>0.2638888888888889</v>
      </c>
      <c r="Z80" s="88">
        <v>0.55208333333333337</v>
      </c>
      <c r="AA80" s="89" t="s">
        <v>250</v>
      </c>
      <c r="AB80" s="33">
        <f t="shared" si="14"/>
        <v>4</v>
      </c>
    </row>
    <row r="81" spans="22:28">
      <c r="V81" s="31" t="s">
        <v>231</v>
      </c>
      <c r="W81" s="31" t="str">
        <f t="shared" si="15"/>
        <v>INSP</v>
      </c>
      <c r="X81" s="87" t="s">
        <v>247</v>
      </c>
      <c r="Y81" s="88">
        <v>0.3576388888888889</v>
      </c>
      <c r="Z81" s="88">
        <v>0.44097222222222227</v>
      </c>
      <c r="AA81" s="89" t="s">
        <v>282</v>
      </c>
      <c r="AB81" s="33">
        <f t="shared" si="14"/>
        <v>2</v>
      </c>
    </row>
    <row r="82" spans="22:28">
      <c r="V82" s="31" t="s">
        <v>231</v>
      </c>
      <c r="W82" s="31" t="str">
        <f t="shared" si="15"/>
        <v>INSP</v>
      </c>
      <c r="X82" s="87" t="s">
        <v>249</v>
      </c>
      <c r="Y82" s="88">
        <v>0.3576388888888889</v>
      </c>
      <c r="Z82" s="88">
        <v>0.4826388888888889</v>
      </c>
      <c r="AA82" s="89" t="s">
        <v>283</v>
      </c>
      <c r="AB82" s="33">
        <f t="shared" si="14"/>
        <v>3</v>
      </c>
    </row>
    <row r="83" spans="22:28">
      <c r="V83" s="31" t="s">
        <v>236</v>
      </c>
      <c r="W83" s="31" t="str">
        <f t="shared" si="15"/>
        <v>ELET</v>
      </c>
      <c r="X83" s="87" t="s">
        <v>232</v>
      </c>
      <c r="Y83" s="88">
        <v>2.0833333333333332E-2</v>
      </c>
      <c r="Z83" s="88">
        <v>0.34722222222222227</v>
      </c>
      <c r="AA83" s="89" t="s">
        <v>280</v>
      </c>
      <c r="AB83" s="33">
        <f t="shared" si="14"/>
        <v>0.57999999999999996</v>
      </c>
    </row>
    <row r="84" spans="22:28">
      <c r="V84" s="31" t="s">
        <v>236</v>
      </c>
      <c r="W84" s="31" t="str">
        <f t="shared" si="15"/>
        <v>ELET</v>
      </c>
      <c r="X84" s="87" t="s">
        <v>237</v>
      </c>
      <c r="Y84" s="88">
        <v>2.0833333333333332E-2</v>
      </c>
      <c r="Z84" s="88">
        <v>0.34722222222222227</v>
      </c>
      <c r="AA84" s="89" t="s">
        <v>284</v>
      </c>
      <c r="AB84" s="33">
        <f t="shared" si="14"/>
        <v>1</v>
      </c>
    </row>
    <row r="85" spans="22:28">
      <c r="V85" s="31" t="s">
        <v>236</v>
      </c>
      <c r="W85" s="31" t="str">
        <f t="shared" si="15"/>
        <v>MEC</v>
      </c>
      <c r="X85" s="87" t="s">
        <v>240</v>
      </c>
      <c r="Y85" s="88">
        <v>6.9444444444444441E-3</v>
      </c>
      <c r="Z85" s="88">
        <v>0.34722222222222227</v>
      </c>
      <c r="AA85" s="89" t="s">
        <v>258</v>
      </c>
      <c r="AB85" s="33">
        <f t="shared" si="14"/>
        <v>4.92</v>
      </c>
    </row>
    <row r="86" spans="22:28">
      <c r="V86" s="31" t="s">
        <v>236</v>
      </c>
      <c r="W86" s="31" t="str">
        <f t="shared" si="15"/>
        <v>MEC</v>
      </c>
      <c r="X86" s="87" t="s">
        <v>243</v>
      </c>
      <c r="Y86" s="88">
        <v>0</v>
      </c>
      <c r="Z86" s="88">
        <v>0.34722222222222227</v>
      </c>
      <c r="AA86" s="89" t="s">
        <v>254</v>
      </c>
      <c r="AB86" s="33">
        <f t="shared" si="14"/>
        <v>6.08</v>
      </c>
    </row>
    <row r="87" spans="22:28">
      <c r="V87" s="31" t="s">
        <v>236</v>
      </c>
      <c r="W87" s="31" t="str">
        <f t="shared" si="15"/>
        <v>MEC</v>
      </c>
      <c r="X87" s="87" t="s">
        <v>245</v>
      </c>
      <c r="Y87" s="88">
        <v>0</v>
      </c>
      <c r="Z87" s="88">
        <v>0.34722222222222227</v>
      </c>
      <c r="AA87" s="89" t="s">
        <v>285</v>
      </c>
      <c r="AB87" s="33">
        <f t="shared" si="14"/>
        <v>0.75</v>
      </c>
    </row>
    <row r="88" spans="22:28">
      <c r="V88" s="31" t="s">
        <v>236</v>
      </c>
      <c r="W88" s="31" t="str">
        <f t="shared" si="15"/>
        <v>INSP</v>
      </c>
      <c r="X88" s="87" t="s">
        <v>247</v>
      </c>
      <c r="Y88" s="88">
        <v>0.11458333333333333</v>
      </c>
      <c r="Z88" s="88">
        <v>0.19791666666666666</v>
      </c>
      <c r="AA88" s="89" t="s">
        <v>282</v>
      </c>
      <c r="AB88" s="33">
        <f t="shared" si="14"/>
        <v>2</v>
      </c>
    </row>
    <row r="89" spans="22:28">
      <c r="V89" s="31" t="s">
        <v>236</v>
      </c>
      <c r="W89" s="31" t="str">
        <f t="shared" si="15"/>
        <v>INSP</v>
      </c>
      <c r="X89" s="87" t="s">
        <v>249</v>
      </c>
      <c r="Y89" s="88">
        <v>0.19791666666666666</v>
      </c>
      <c r="Z89" s="88">
        <v>0.28125</v>
      </c>
      <c r="AA89" s="89" t="s">
        <v>282</v>
      </c>
      <c r="AB89" s="33">
        <f t="shared" si="14"/>
        <v>2</v>
      </c>
    </row>
    <row r="90" spans="22:28">
      <c r="V90" s="31" t="s">
        <v>236</v>
      </c>
      <c r="W90" s="31" t="str">
        <f t="shared" ref="W90:W96" si="16">LEFT(X90,SEARCH(" ",X90)-1)</f>
        <v>ELET</v>
      </c>
      <c r="X90" s="87" t="s">
        <v>232</v>
      </c>
      <c r="Y90" s="88" t="s">
        <v>286</v>
      </c>
      <c r="Z90" s="88" t="s">
        <v>286</v>
      </c>
      <c r="AA90" s="89" t="s">
        <v>287</v>
      </c>
      <c r="AB90" s="33">
        <f t="shared" si="14"/>
        <v>0</v>
      </c>
    </row>
    <row r="91" spans="22:28">
      <c r="V91" s="31" t="s">
        <v>236</v>
      </c>
      <c r="W91" s="31" t="str">
        <f t="shared" si="16"/>
        <v>ELET</v>
      </c>
      <c r="X91" s="87" t="s">
        <v>237</v>
      </c>
      <c r="Y91" s="88">
        <v>0</v>
      </c>
      <c r="Z91" s="88">
        <v>8.3333333333333329E-2</v>
      </c>
      <c r="AA91" s="89" t="s">
        <v>285</v>
      </c>
      <c r="AB91" s="33">
        <f t="shared" si="14"/>
        <v>0.75</v>
      </c>
    </row>
    <row r="92" spans="22:28">
      <c r="V92" s="31" t="s">
        <v>236</v>
      </c>
      <c r="W92" s="31" t="str">
        <f t="shared" si="16"/>
        <v>MEC</v>
      </c>
      <c r="X92" s="87" t="s">
        <v>240</v>
      </c>
      <c r="Y92" s="88">
        <v>6.9444444444444441E-3</v>
      </c>
      <c r="Z92" s="88">
        <v>8.3333333333333329E-2</v>
      </c>
      <c r="AA92" s="89" t="s">
        <v>288</v>
      </c>
      <c r="AB92" s="33">
        <f t="shared" si="14"/>
        <v>1.25</v>
      </c>
    </row>
    <row r="93" spans="22:28">
      <c r="V93" s="31" t="s">
        <v>236</v>
      </c>
      <c r="W93" s="31" t="str">
        <f t="shared" si="16"/>
        <v>MEC</v>
      </c>
      <c r="X93" s="87" t="s">
        <v>243</v>
      </c>
      <c r="Y93" s="88">
        <v>0</v>
      </c>
      <c r="Z93" s="88">
        <v>8.3333333333333329E-2</v>
      </c>
      <c r="AA93" s="89" t="s">
        <v>289</v>
      </c>
      <c r="AB93" s="33">
        <f t="shared" si="14"/>
        <v>1.58</v>
      </c>
    </row>
    <row r="94" spans="22:28">
      <c r="V94" s="31" t="s">
        <v>236</v>
      </c>
      <c r="W94" s="31" t="str">
        <f t="shared" si="16"/>
        <v>MEC</v>
      </c>
      <c r="X94" s="87" t="s">
        <v>245</v>
      </c>
      <c r="Y94" s="102" t="s">
        <v>286</v>
      </c>
      <c r="Z94" s="102" t="s">
        <v>286</v>
      </c>
      <c r="AA94" s="89" t="s">
        <v>287</v>
      </c>
      <c r="AB94" s="33">
        <f t="shared" si="14"/>
        <v>0</v>
      </c>
    </row>
    <row r="95" spans="22:28">
      <c r="V95" s="31" t="s">
        <v>236</v>
      </c>
      <c r="W95" s="31" t="str">
        <f t="shared" si="16"/>
        <v>INSP</v>
      </c>
      <c r="X95" s="87" t="s">
        <v>247</v>
      </c>
      <c r="Y95" s="88">
        <v>0</v>
      </c>
      <c r="Z95" s="88">
        <v>6.25E-2</v>
      </c>
      <c r="AA95" s="89" t="s">
        <v>290</v>
      </c>
      <c r="AB95" s="33">
        <f t="shared" si="14"/>
        <v>1.5</v>
      </c>
    </row>
    <row r="96" spans="22:28">
      <c r="V96" s="31" t="s">
        <v>236</v>
      </c>
      <c r="W96" s="31" t="str">
        <f t="shared" si="16"/>
        <v>INSP</v>
      </c>
      <c r="X96" s="87" t="s">
        <v>249</v>
      </c>
      <c r="Y96" s="88">
        <v>0</v>
      </c>
      <c r="Z96" s="88">
        <v>6.9444444444444434E-2</v>
      </c>
      <c r="AA96" s="89" t="s">
        <v>291</v>
      </c>
      <c r="AB96" s="33">
        <f t="shared" si="14"/>
        <v>1.67</v>
      </c>
    </row>
    <row r="97" spans="22:28">
      <c r="V97" s="31"/>
      <c r="W97" s="31"/>
      <c r="X97" s="87"/>
      <c r="Y97" s="88"/>
      <c r="Z97" s="88"/>
      <c r="AA97" s="89"/>
      <c r="AB97" s="33"/>
    </row>
    <row r="98" spans="22:28">
      <c r="V98" s="31"/>
      <c r="W98" s="31"/>
      <c r="X98" s="87"/>
      <c r="Y98" s="88"/>
      <c r="Z98" s="88"/>
      <c r="AA98" s="89"/>
      <c r="AB98" s="33"/>
    </row>
    <row r="99" spans="22:28">
      <c r="V99" s="31"/>
      <c r="W99" s="31"/>
      <c r="X99" s="87"/>
      <c r="Y99" s="88"/>
      <c r="Z99" s="88"/>
      <c r="AA99" s="89"/>
      <c r="AB99" s="33"/>
    </row>
    <row r="100" spans="22:28">
      <c r="V100" s="31"/>
      <c r="W100" s="31"/>
      <c r="X100" s="87"/>
      <c r="Y100" s="88"/>
      <c r="Z100" s="88"/>
      <c r="AA100" s="89"/>
      <c r="AB100" s="33"/>
    </row>
    <row r="101" spans="22:28">
      <c r="V101" s="31"/>
      <c r="W101" s="31"/>
      <c r="X101" s="87"/>
      <c r="Y101" s="88"/>
      <c r="Z101" s="88"/>
      <c r="AA101" s="89"/>
      <c r="AB101" s="33"/>
    </row>
    <row r="102" spans="22:28">
      <c r="V102" s="31"/>
      <c r="W102" s="31"/>
      <c r="X102" s="87"/>
      <c r="Y102" s="88"/>
      <c r="Z102" s="88"/>
      <c r="AA102" s="89"/>
      <c r="AB102" s="33"/>
    </row>
    <row r="103" spans="22:28">
      <c r="V103" s="31"/>
      <c r="W103" s="31"/>
      <c r="X103" s="87"/>
      <c r="Y103" s="88"/>
      <c r="Z103" s="88"/>
      <c r="AA103" s="89"/>
      <c r="AB103" s="33"/>
    </row>
    <row r="104" spans="22:28">
      <c r="V104" s="31"/>
      <c r="W104" s="31"/>
      <c r="X104" s="87"/>
      <c r="Y104" s="88"/>
      <c r="Z104" s="88"/>
      <c r="AA104" s="89"/>
      <c r="AB104" s="33"/>
    </row>
    <row r="105" spans="22:28">
      <c r="V105" s="31"/>
      <c r="W105" s="31"/>
      <c r="X105" s="87"/>
      <c r="Y105" s="88"/>
      <c r="Z105" s="88"/>
      <c r="AA105" s="89"/>
      <c r="AB105" s="33"/>
    </row>
    <row r="106" spans="22:28">
      <c r="V106" s="31"/>
      <c r="W106" s="31"/>
      <c r="X106" s="87"/>
      <c r="Y106" s="88"/>
      <c r="Z106" s="88"/>
      <c r="AA106" s="89"/>
      <c r="AB106" s="33"/>
    </row>
    <row r="107" spans="22:28">
      <c r="V107" s="31"/>
      <c r="W107" s="31"/>
      <c r="X107" s="87"/>
      <c r="Y107" s="88"/>
      <c r="Z107" s="88"/>
      <c r="AA107" s="89"/>
      <c r="AB107" s="33"/>
    </row>
    <row r="108" spans="22:28">
      <c r="V108" s="31"/>
      <c r="W108" s="31"/>
      <c r="X108" s="87"/>
      <c r="Y108" s="88"/>
      <c r="Z108" s="88"/>
      <c r="AA108" s="89"/>
      <c r="AB108" s="33"/>
    </row>
    <row r="109" spans="22:28">
      <c r="V109" s="31"/>
      <c r="W109" s="31"/>
      <c r="X109" s="87"/>
      <c r="Y109" s="88"/>
      <c r="Z109" s="88"/>
      <c r="AA109" s="89"/>
      <c r="AB109" s="33"/>
    </row>
    <row r="110" spans="22:28">
      <c r="V110" s="31"/>
      <c r="W110" s="31"/>
      <c r="X110" s="87"/>
      <c r="Y110" s="88"/>
      <c r="Z110" s="88"/>
      <c r="AA110" s="89"/>
      <c r="AB110" s="33"/>
    </row>
    <row r="111" spans="22:28">
      <c r="V111" s="31"/>
      <c r="W111" s="31"/>
      <c r="X111" s="87"/>
      <c r="Y111" s="88"/>
      <c r="Z111" s="88"/>
      <c r="AA111" s="89"/>
      <c r="AB111" s="33"/>
    </row>
    <row r="112" spans="22:28">
      <c r="V112" s="31"/>
      <c r="W112" s="31"/>
      <c r="X112" s="87"/>
      <c r="Y112" s="88"/>
      <c r="Z112" s="88"/>
      <c r="AA112" s="89"/>
      <c r="AB112" s="33"/>
    </row>
    <row r="113" spans="22:28">
      <c r="V113" s="31"/>
      <c r="W113" s="31"/>
      <c r="X113" s="87"/>
      <c r="Y113" s="88"/>
      <c r="Z113" s="88"/>
      <c r="AA113" s="89"/>
      <c r="AB113" s="33"/>
    </row>
    <row r="114" spans="22:28">
      <c r="V114" s="31"/>
      <c r="W114" s="31"/>
      <c r="X114" s="87"/>
      <c r="Y114" s="88"/>
      <c r="Z114" s="88"/>
      <c r="AA114" s="89"/>
      <c r="AB114" s="33"/>
    </row>
    <row r="115" spans="22:28">
      <c r="V115" s="31"/>
      <c r="W115" s="31"/>
      <c r="X115" s="87"/>
      <c r="Y115" s="88"/>
      <c r="Z115" s="88"/>
      <c r="AA115" s="89"/>
      <c r="AB115" s="33"/>
    </row>
    <row r="116" spans="22:28">
      <c r="V116" s="31"/>
      <c r="W116" s="31"/>
      <c r="X116" s="87"/>
      <c r="Y116" s="88"/>
      <c r="Z116" s="88"/>
      <c r="AA116" s="89"/>
      <c r="AB116" s="33"/>
    </row>
    <row r="117" spans="22:28">
      <c r="V117" s="31"/>
      <c r="W117" s="31"/>
      <c r="X117" s="87"/>
      <c r="Y117" s="88"/>
      <c r="Z117" s="88"/>
      <c r="AA117" s="89"/>
      <c r="AB117" s="33"/>
    </row>
    <row r="118" spans="22:28">
      <c r="V118" s="31"/>
      <c r="W118" s="31"/>
      <c r="X118" s="87"/>
      <c r="Y118" s="88"/>
      <c r="Z118" s="88"/>
      <c r="AA118" s="89"/>
      <c r="AB118" s="33"/>
    </row>
    <row r="119" spans="22:28">
      <c r="V119" s="31"/>
      <c r="W119" s="31"/>
      <c r="X119" s="87"/>
      <c r="Y119" s="88"/>
      <c r="Z119" s="88"/>
      <c r="AA119" s="89"/>
      <c r="AB119" s="33"/>
    </row>
    <row r="120" spans="22:28">
      <c r="V120" s="31"/>
      <c r="W120" s="31"/>
      <c r="X120" s="87"/>
      <c r="Y120" s="88"/>
      <c r="Z120" s="88"/>
      <c r="AA120" s="89"/>
      <c r="AB120" s="33"/>
    </row>
    <row r="121" spans="22:28">
      <c r="V121" s="31"/>
      <c r="W121" s="31"/>
      <c r="X121" s="87"/>
      <c r="Y121" s="88"/>
      <c r="Z121" s="88"/>
      <c r="AA121" s="89"/>
      <c r="AB121" s="33"/>
    </row>
    <row r="122" spans="22:28">
      <c r="V122" s="31"/>
      <c r="W122" s="31"/>
      <c r="X122" s="87"/>
      <c r="Y122" s="88"/>
      <c r="Z122" s="88"/>
      <c r="AA122" s="89"/>
      <c r="AB122" s="33"/>
    </row>
    <row r="123" spans="22:28">
      <c r="V123" s="31"/>
      <c r="W123" s="31"/>
      <c r="X123" s="87"/>
      <c r="Y123" s="88"/>
      <c r="Z123" s="88"/>
      <c r="AA123" s="89"/>
      <c r="AB123" s="33"/>
    </row>
    <row r="124" spans="22:28">
      <c r="V124" s="31"/>
      <c r="W124" s="31"/>
      <c r="X124" s="87"/>
      <c r="Y124" s="88"/>
      <c r="Z124" s="88"/>
      <c r="AA124" s="89"/>
      <c r="AB124" s="33"/>
    </row>
    <row r="125" spans="22:28">
      <c r="V125" s="31"/>
      <c r="W125" s="31"/>
      <c r="X125" s="87"/>
      <c r="Y125" s="88"/>
      <c r="Z125" s="88"/>
      <c r="AA125" s="89"/>
      <c r="AB125" s="33"/>
    </row>
    <row r="126" spans="22:28">
      <c r="V126" s="31"/>
      <c r="W126" s="31"/>
      <c r="X126" s="87"/>
      <c r="Y126" s="88"/>
      <c r="Z126" s="88"/>
      <c r="AA126" s="89"/>
      <c r="AB126" s="33"/>
    </row>
    <row r="127" spans="22:28">
      <c r="V127" s="31"/>
      <c r="W127" s="31"/>
      <c r="X127" s="87"/>
      <c r="Y127" s="88"/>
      <c r="Z127" s="88"/>
      <c r="AA127" s="89"/>
      <c r="AB127" s="33"/>
    </row>
    <row r="128" spans="22:28">
      <c r="V128" s="31"/>
      <c r="W128" s="31"/>
      <c r="X128" s="87"/>
      <c r="Y128" s="88"/>
      <c r="Z128" s="88"/>
      <c r="AA128" s="89"/>
      <c r="AB128" s="33"/>
    </row>
    <row r="129" spans="22:28">
      <c r="V129" s="31"/>
      <c r="W129" s="31"/>
      <c r="X129" s="87"/>
      <c r="Y129" s="88"/>
      <c r="Z129" s="88"/>
      <c r="AA129" s="89"/>
      <c r="AB129" s="33"/>
    </row>
    <row r="130" spans="22:28">
      <c r="V130" s="31"/>
      <c r="W130" s="31"/>
      <c r="X130" s="87"/>
      <c r="Y130" s="88"/>
      <c r="Z130" s="88"/>
      <c r="AA130" s="89"/>
      <c r="AB130" s="33"/>
    </row>
    <row r="131" spans="22:28">
      <c r="V131" s="31"/>
      <c r="W131" s="31"/>
      <c r="X131" s="87"/>
      <c r="Y131" s="88"/>
      <c r="Z131" s="88"/>
      <c r="AA131" s="89"/>
      <c r="AB131" s="33"/>
    </row>
    <row r="132" spans="22:28">
      <c r="V132" s="31"/>
      <c r="W132" s="31"/>
      <c r="X132" s="87"/>
      <c r="Y132" s="88"/>
      <c r="Z132" s="88"/>
      <c r="AA132" s="89"/>
      <c r="AB132" s="33"/>
    </row>
    <row r="133" spans="22:28">
      <c r="V133" s="31"/>
      <c r="W133" s="31"/>
      <c r="X133" s="87"/>
      <c r="Y133" s="88"/>
      <c r="Z133" s="88"/>
      <c r="AA133" s="89"/>
      <c r="AB133" s="33"/>
    </row>
    <row r="134" spans="22:28">
      <c r="V134" s="31"/>
      <c r="W134" s="31"/>
      <c r="X134" s="87"/>
      <c r="Y134" s="88"/>
      <c r="Z134" s="88"/>
      <c r="AA134" s="89"/>
      <c r="AB134" s="33"/>
    </row>
    <row r="135" spans="22:28">
      <c r="V135" s="31"/>
      <c r="W135" s="31"/>
      <c r="X135" s="87"/>
      <c r="Y135" s="88"/>
      <c r="Z135" s="88"/>
      <c r="AA135" s="89"/>
      <c r="AB135" s="33"/>
    </row>
    <row r="136" spans="22:28">
      <c r="V136" s="31"/>
      <c r="W136" s="31"/>
      <c r="X136" s="87"/>
      <c r="Y136" s="88"/>
      <c r="Z136" s="88"/>
      <c r="AA136" s="89"/>
      <c r="AB136" s="33"/>
    </row>
    <row r="137" spans="22:28">
      <c r="V137" s="31"/>
      <c r="W137" s="31"/>
      <c r="X137" s="87"/>
      <c r="Y137" s="88"/>
      <c r="Z137" s="88"/>
      <c r="AA137" s="89"/>
      <c r="AB137" s="33"/>
    </row>
    <row r="138" spans="22:28">
      <c r="V138" s="31"/>
      <c r="W138" s="31"/>
      <c r="X138" s="87"/>
      <c r="Y138" s="88"/>
      <c r="Z138" s="88"/>
      <c r="AA138" s="89"/>
      <c r="AB138" s="33"/>
    </row>
    <row r="139" spans="22:28">
      <c r="V139" s="31"/>
      <c r="W139" s="31"/>
      <c r="X139" s="87"/>
      <c r="Y139" s="88"/>
      <c r="Z139" s="88"/>
      <c r="AA139" s="89"/>
      <c r="AB139" s="33"/>
    </row>
    <row r="140" spans="22:28">
      <c r="V140" s="31"/>
      <c r="W140" s="31"/>
      <c r="X140" s="87"/>
      <c r="Y140" s="88"/>
      <c r="Z140" s="88"/>
      <c r="AA140" s="89"/>
      <c r="AB140" s="33"/>
    </row>
    <row r="141" spans="22:28">
      <c r="V141" s="31"/>
      <c r="W141" s="31"/>
      <c r="X141" s="87"/>
      <c r="Y141" s="88"/>
      <c r="Z141" s="88"/>
      <c r="AA141" s="89"/>
      <c r="AB141" s="33"/>
    </row>
    <row r="142" spans="22:28">
      <c r="V142" s="31"/>
      <c r="W142" s="31"/>
      <c r="X142" s="87"/>
      <c r="Y142" s="88"/>
      <c r="Z142" s="88"/>
      <c r="AA142" s="89"/>
      <c r="AB142" s="33"/>
    </row>
    <row r="143" spans="22:28">
      <c r="V143" s="31"/>
      <c r="W143" s="31"/>
      <c r="X143" s="87"/>
      <c r="Y143" s="88"/>
      <c r="Z143" s="88"/>
      <c r="AA143" s="89"/>
      <c r="AB143" s="33"/>
    </row>
    <row r="144" spans="22:28">
      <c r="V144" s="31"/>
      <c r="W144" s="31"/>
      <c r="X144" s="87"/>
      <c r="Y144" s="88"/>
      <c r="Z144" s="88"/>
      <c r="AA144" s="89"/>
      <c r="AB144" s="33"/>
    </row>
    <row r="145" spans="22:28">
      <c r="V145" s="31"/>
      <c r="W145" s="31"/>
      <c r="X145" s="87"/>
      <c r="Y145" s="88"/>
      <c r="Z145" s="88"/>
      <c r="AA145" s="89"/>
      <c r="AB145" s="33"/>
    </row>
    <row r="146" spans="22:28">
      <c r="V146" s="31"/>
      <c r="W146" s="31"/>
      <c r="X146" s="87"/>
      <c r="Y146" s="88"/>
      <c r="Z146" s="88"/>
      <c r="AA146" s="89"/>
      <c r="AB146" s="33"/>
    </row>
    <row r="147" spans="22:28">
      <c r="V147" s="31"/>
      <c r="W147" s="31"/>
      <c r="X147" s="87"/>
      <c r="Y147" s="88"/>
      <c r="Z147" s="88"/>
      <c r="AA147" s="89"/>
      <c r="AB147" s="33"/>
    </row>
    <row r="148" spans="22:28">
      <c r="V148" s="31"/>
      <c r="W148" s="31"/>
      <c r="X148" s="87"/>
      <c r="Y148" s="88"/>
      <c r="Z148" s="88"/>
      <c r="AA148" s="89"/>
      <c r="AB148" s="33"/>
    </row>
    <row r="149" spans="22:28">
      <c r="V149" s="31"/>
      <c r="W149" s="31"/>
      <c r="X149" s="87"/>
      <c r="Y149" s="88"/>
      <c r="Z149" s="88"/>
      <c r="AA149" s="89"/>
      <c r="AB149" s="33"/>
    </row>
    <row r="150" spans="22:28">
      <c r="V150" s="31"/>
      <c r="W150" s="31"/>
      <c r="X150" s="87"/>
      <c r="Y150" s="88"/>
      <c r="Z150" s="88"/>
      <c r="AA150" s="89"/>
      <c r="AB150" s="33"/>
    </row>
    <row r="151" spans="22:28">
      <c r="V151" s="31"/>
      <c r="W151" s="31"/>
      <c r="X151" s="87"/>
      <c r="Y151" s="88"/>
      <c r="Z151" s="88"/>
      <c r="AA151" s="89"/>
      <c r="AB151" s="33"/>
    </row>
    <row r="152" spans="22:28">
      <c r="V152" s="31"/>
      <c r="W152" s="31"/>
      <c r="X152" s="87"/>
      <c r="Y152" s="88"/>
      <c r="Z152" s="88"/>
      <c r="AA152" s="89"/>
      <c r="AB152" s="33"/>
    </row>
    <row r="153" spans="22:28">
      <c r="V153" s="31"/>
      <c r="W153" s="31"/>
      <c r="X153" s="87"/>
      <c r="Y153" s="88"/>
      <c r="Z153" s="88"/>
      <c r="AA153" s="89"/>
      <c r="AB153" s="33"/>
    </row>
    <row r="154" spans="22:28">
      <c r="V154" s="31"/>
      <c r="W154" s="31"/>
      <c r="X154" s="87"/>
      <c r="Y154" s="88"/>
      <c r="Z154" s="88"/>
      <c r="AA154" s="89"/>
      <c r="AB154" s="33"/>
    </row>
    <row r="155" spans="22:28">
      <c r="V155" s="31"/>
      <c r="W155" s="31"/>
      <c r="X155" s="87"/>
      <c r="Y155" s="88"/>
      <c r="Z155" s="88"/>
      <c r="AA155" s="89"/>
      <c r="AB155" s="33"/>
    </row>
    <row r="156" spans="22:28">
      <c r="V156" s="31"/>
      <c r="W156" s="31"/>
      <c r="X156" s="87"/>
      <c r="Y156" s="88"/>
      <c r="Z156" s="88"/>
      <c r="AA156" s="89"/>
      <c r="AB156" s="33"/>
    </row>
    <row r="157" spans="22:28">
      <c r="V157" s="31"/>
      <c r="W157" s="31"/>
      <c r="X157" s="87"/>
      <c r="Y157" s="88"/>
      <c r="Z157" s="88"/>
      <c r="AA157" s="89"/>
      <c r="AB157" s="33"/>
    </row>
    <row r="158" spans="22:28">
      <c r="V158" s="31"/>
      <c r="W158" s="31"/>
      <c r="X158" s="87"/>
      <c r="Y158" s="88"/>
      <c r="Z158" s="88"/>
      <c r="AA158" s="89"/>
      <c r="AB158" s="33"/>
    </row>
    <row r="159" spans="22:28">
      <c r="V159" s="31"/>
      <c r="W159" s="31"/>
      <c r="X159" s="87"/>
      <c r="Y159" s="88"/>
      <c r="Z159" s="88"/>
      <c r="AA159" s="89"/>
      <c r="AB159" s="33"/>
    </row>
    <row r="160" spans="22:28">
      <c r="V160" s="31"/>
      <c r="W160" s="31"/>
      <c r="X160" s="87"/>
      <c r="Y160" s="88"/>
      <c r="Z160" s="88"/>
      <c r="AA160" s="89"/>
      <c r="AB160" s="33"/>
    </row>
    <row r="161" spans="22:28">
      <c r="V161" s="31"/>
      <c r="W161" s="31"/>
      <c r="X161" s="87"/>
      <c r="Y161" s="88"/>
      <c r="Z161" s="88"/>
      <c r="AA161" s="89"/>
      <c r="AB161" s="33"/>
    </row>
    <row r="162" spans="22:28">
      <c r="V162" s="31"/>
      <c r="W162" s="31"/>
      <c r="X162" s="87"/>
      <c r="Y162" s="88"/>
      <c r="Z162" s="88"/>
      <c r="AA162" s="89"/>
      <c r="AB162" s="33"/>
    </row>
    <row r="163" spans="22:28">
      <c r="V163" s="31"/>
      <c r="W163" s="31"/>
      <c r="X163" s="87"/>
      <c r="Y163" s="88"/>
      <c r="Z163" s="88"/>
      <c r="AA163" s="89"/>
      <c r="AB163" s="33"/>
    </row>
    <row r="164" spans="22:28">
      <c r="V164" s="31"/>
      <c r="W164" s="31"/>
      <c r="X164" s="87"/>
      <c r="Y164" s="88"/>
      <c r="Z164" s="88"/>
      <c r="AA164" s="89"/>
      <c r="AB164" s="33"/>
    </row>
    <row r="165" spans="22:28">
      <c r="V165" s="31"/>
      <c r="W165" s="31"/>
      <c r="X165" s="87"/>
      <c r="Y165" s="88"/>
      <c r="Z165" s="88"/>
      <c r="AA165" s="89"/>
      <c r="AB165" s="33"/>
    </row>
    <row r="166" spans="22:28">
      <c r="V166" s="31"/>
      <c r="W166" s="31"/>
      <c r="X166" s="87"/>
      <c r="Y166" s="88"/>
      <c r="Z166" s="88"/>
      <c r="AA166" s="89"/>
      <c r="AB166" s="33"/>
    </row>
    <row r="167" spans="22:28">
      <c r="V167" s="31"/>
      <c r="W167" s="31"/>
      <c r="X167" s="87"/>
      <c r="Y167" s="88"/>
      <c r="Z167" s="88"/>
      <c r="AA167" s="89"/>
      <c r="AB167" s="33"/>
    </row>
    <row r="168" spans="22:28">
      <c r="V168" s="31"/>
      <c r="W168" s="31"/>
      <c r="X168" s="87"/>
      <c r="Y168" s="88"/>
      <c r="Z168" s="88"/>
      <c r="AA168" s="89"/>
      <c r="AB168" s="33"/>
    </row>
    <row r="169" spans="22:28">
      <c r="V169" s="31"/>
      <c r="W169" s="31"/>
      <c r="X169" s="87"/>
      <c r="Y169" s="88"/>
      <c r="Z169" s="88"/>
      <c r="AA169" s="89"/>
      <c r="AB169" s="33"/>
    </row>
    <row r="170" spans="22:28">
      <c r="V170" s="31"/>
      <c r="W170" s="31"/>
      <c r="X170" s="87"/>
      <c r="Y170" s="88"/>
      <c r="Z170" s="88"/>
      <c r="AA170" s="89"/>
      <c r="AB170" s="33"/>
    </row>
    <row r="171" spans="22:28">
      <c r="V171" s="31"/>
      <c r="W171" s="31"/>
      <c r="X171" s="87"/>
      <c r="Y171" s="88"/>
      <c r="Z171" s="88"/>
      <c r="AA171" s="89"/>
      <c r="AB171" s="33"/>
    </row>
    <row r="172" spans="22:28">
      <c r="V172" s="31"/>
      <c r="W172" s="31"/>
      <c r="X172" s="87"/>
      <c r="Y172" s="88"/>
      <c r="Z172" s="88"/>
      <c r="AA172" s="89"/>
      <c r="AB172" s="33"/>
    </row>
    <row r="173" spans="22:28">
      <c r="V173" s="31"/>
      <c r="W173" s="31"/>
      <c r="X173" s="87"/>
      <c r="Y173" s="88"/>
      <c r="Z173" s="88"/>
      <c r="AA173" s="89"/>
      <c r="AB173" s="33"/>
    </row>
    <row r="174" spans="22:28">
      <c r="V174" s="31"/>
      <c r="W174" s="31"/>
      <c r="X174" s="87"/>
      <c r="Y174" s="88"/>
      <c r="Z174" s="88"/>
      <c r="AA174" s="89"/>
      <c r="AB174" s="33"/>
    </row>
    <row r="175" spans="22:28">
      <c r="V175" s="31"/>
      <c r="W175" s="31"/>
      <c r="X175" s="87"/>
      <c r="Y175" s="88"/>
      <c r="Z175" s="88"/>
      <c r="AA175" s="89"/>
      <c r="AB175" s="33"/>
    </row>
    <row r="176" spans="22:28">
      <c r="V176" s="31"/>
      <c r="W176" s="31"/>
      <c r="X176" s="87"/>
      <c r="Y176" s="88"/>
      <c r="Z176" s="88"/>
      <c r="AA176" s="89"/>
      <c r="AB176" s="33"/>
    </row>
    <row r="177" spans="22:28">
      <c r="V177" s="31"/>
      <c r="W177" s="31"/>
      <c r="X177" s="87"/>
      <c r="Y177" s="88"/>
      <c r="Z177" s="88"/>
      <c r="AA177" s="89"/>
      <c r="AB177" s="33"/>
    </row>
    <row r="178" spans="22:28">
      <c r="V178" s="31"/>
      <c r="W178" s="31"/>
      <c r="X178" s="87"/>
      <c r="Y178" s="88"/>
      <c r="Z178" s="88"/>
      <c r="AA178" s="89"/>
      <c r="AB178" s="33"/>
    </row>
    <row r="179" spans="22:28">
      <c r="V179" s="31"/>
      <c r="W179" s="31"/>
      <c r="X179" s="87"/>
      <c r="Y179" s="88"/>
      <c r="Z179" s="88"/>
      <c r="AA179" s="89"/>
      <c r="AB179" s="33"/>
    </row>
    <row r="180" spans="22:28">
      <c r="V180" s="31"/>
      <c r="W180" s="31"/>
      <c r="X180" s="87"/>
      <c r="Y180" s="88"/>
      <c r="Z180" s="88"/>
      <c r="AA180" s="89"/>
      <c r="AB180" s="33"/>
    </row>
    <row r="181" spans="22:28">
      <c r="V181" s="31"/>
      <c r="W181" s="31"/>
      <c r="X181" s="87"/>
      <c r="Y181" s="88"/>
      <c r="Z181" s="88"/>
      <c r="AA181" s="89"/>
      <c r="AB181" s="33"/>
    </row>
    <row r="182" spans="22:28">
      <c r="V182" s="31"/>
      <c r="W182" s="31"/>
      <c r="X182" s="87"/>
      <c r="Y182" s="88"/>
      <c r="Z182" s="88"/>
      <c r="AA182" s="89"/>
      <c r="AB182" s="33"/>
    </row>
    <row r="183" spans="22:28">
      <c r="V183" s="31"/>
      <c r="W183" s="31"/>
      <c r="X183" s="87"/>
      <c r="Y183" s="88"/>
      <c r="Z183" s="88"/>
      <c r="AA183" s="89"/>
      <c r="AB183" s="33"/>
    </row>
  </sheetData>
  <phoneticPr fontId="2" type="noConversion"/>
  <printOptions gridLine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22133-D7D4-4BED-ABDA-531858D17E57}">
  <sheetPr codeName="Planilha15"/>
  <dimension ref="A1:L149"/>
  <sheetViews>
    <sheetView showGridLines="0" zoomScale="85" zoomScaleNormal="85" workbookViewId="0">
      <pane ySplit="4" topLeftCell="A5" activePane="bottomLeft" state="frozen"/>
      <selection pane="bottomLeft"/>
    </sheetView>
  </sheetViews>
  <sheetFormatPr defaultRowHeight="14.45"/>
  <cols>
    <col min="1" max="1" width="2.42578125" customWidth="1"/>
    <col min="2" max="2" width="10.42578125" style="24" bestFit="1" customWidth="1"/>
    <col min="3" max="3" width="10.42578125" style="24" customWidth="1"/>
    <col min="4" max="9" width="18.42578125" style="4" customWidth="1"/>
    <col min="10" max="10" width="18.5703125" customWidth="1"/>
    <col min="11" max="146" width="18.42578125" customWidth="1"/>
  </cols>
  <sheetData>
    <row r="1" spans="1:12">
      <c r="A1" s="59"/>
      <c r="D1" s="402" t="s">
        <v>292</v>
      </c>
      <c r="E1" s="403"/>
      <c r="F1" s="403"/>
      <c r="G1" s="403"/>
      <c r="H1" s="403"/>
      <c r="I1" s="404"/>
      <c r="J1" s="408" t="s">
        <v>293</v>
      </c>
      <c r="K1" s="409"/>
      <c r="L1" s="409"/>
    </row>
    <row r="2" spans="1:12" s="48" customFormat="1" ht="24" customHeight="1" thickBot="1">
      <c r="B2" s="24"/>
      <c r="C2" s="24"/>
      <c r="D2" s="405"/>
      <c r="E2" s="406"/>
      <c r="F2" s="406"/>
      <c r="G2" s="406"/>
      <c r="H2" s="406"/>
      <c r="I2" s="407"/>
      <c r="J2" s="409"/>
      <c r="K2" s="409"/>
      <c r="L2" s="409"/>
    </row>
    <row r="3" spans="1:12" s="48" customFormat="1" ht="15" thickBot="1">
      <c r="B3" s="24"/>
      <c r="C3" s="24"/>
      <c r="D3" s="71" t="e">
        <f>VLOOKUP(D4,LISTA!$A$4:$B$9,2,0)</f>
        <v>#N/A</v>
      </c>
      <c r="E3" s="76" t="e">
        <f>VLOOKUP(E4,LISTA!$A$4:$B$9,2,0)</f>
        <v>#N/A</v>
      </c>
      <c r="F3" s="76" t="e">
        <f>VLOOKUP(F4,LISTA!$A$4:$B$9,2,0)</f>
        <v>#N/A</v>
      </c>
      <c r="G3" s="76" t="e">
        <f>VLOOKUP(G4,LISTA!$A$4:$B$9,2,0)</f>
        <v>#N/A</v>
      </c>
      <c r="H3" s="76" t="e">
        <f>VLOOKUP(H4,LISTA!$A$4:$B$9,2,0)</f>
        <v>#N/A</v>
      </c>
      <c r="I3" s="76" t="e">
        <f>VLOOKUP(I4,LISTA!$A$4:$B$12,2,0)</f>
        <v>#N/A</v>
      </c>
      <c r="J3" s="76" t="e">
        <f>VLOOKUP(J4,LISTA!$A$4:$B$12,2,0)</f>
        <v>#N/A</v>
      </c>
      <c r="K3" s="76" t="e">
        <f>VLOOKUP(K4,LISTA!$A$4:$B$12,2,0)</f>
        <v>#N/A</v>
      </c>
      <c r="L3" s="76" t="e">
        <f>VLOOKUP(L4,LISTA!$A$4:$B$12,2,0)</f>
        <v>#N/A</v>
      </c>
    </row>
    <row r="4" spans="1:12" ht="15" thickBot="1">
      <c r="B4" s="75" t="s">
        <v>165</v>
      </c>
      <c r="C4" s="75" t="s">
        <v>166</v>
      </c>
      <c r="D4" s="66" t="s">
        <v>58</v>
      </c>
      <c r="E4" s="66" t="s">
        <v>60</v>
      </c>
      <c r="F4" s="66" t="s">
        <v>62</v>
      </c>
      <c r="G4" s="66" t="s">
        <v>67</v>
      </c>
      <c r="H4" s="66" t="s">
        <v>71</v>
      </c>
      <c r="I4" s="66" t="s">
        <v>75</v>
      </c>
      <c r="J4" s="66" t="s">
        <v>79</v>
      </c>
      <c r="K4" s="66" t="s">
        <v>83</v>
      </c>
      <c r="L4" s="66" t="s">
        <v>85</v>
      </c>
    </row>
    <row r="5" spans="1:12">
      <c r="B5" s="68">
        <v>1</v>
      </c>
      <c r="C5" s="74" t="s">
        <v>231</v>
      </c>
      <c r="D5" s="106" t="e">
        <f>TEXT('Projeção de Preventiva'!#REF!,"DD/MM/AA")</f>
        <v>#REF!</v>
      </c>
      <c r="E5" s="96" t="s">
        <v>294</v>
      </c>
      <c r="F5" s="96" t="e">
        <f>TEXT('Projeção de Preventiva'!#REF!,"DD/MM/AA")</f>
        <v>#REF!</v>
      </c>
      <c r="G5" s="96" t="s">
        <v>295</v>
      </c>
      <c r="H5" s="96" t="s">
        <v>296</v>
      </c>
      <c r="I5" s="96" t="s">
        <v>297</v>
      </c>
      <c r="J5" s="96" t="e">
        <f>TEXT('Projeção de Preventiva'!#REF!,"DD/MM/AA")</f>
        <v>#REF!</v>
      </c>
      <c r="K5" s="96" t="e">
        <f>TEXT('Projeção de Preventiva'!#REF!,"DD/MM/AA")</f>
        <v>#REF!</v>
      </c>
      <c r="L5" s="96" t="e">
        <f>TEXT('Projeção de Preventiva'!#REF!,"DD/MM/AA")</f>
        <v>#REF!</v>
      </c>
    </row>
    <row r="6" spans="1:12">
      <c r="B6" s="68">
        <f>B5+1</f>
        <v>2</v>
      </c>
      <c r="C6" s="64" t="s">
        <v>236</v>
      </c>
      <c r="D6" s="106" t="e">
        <f>TEXT('Projeção de Preventiva'!#REF!,"DD/MM/AA")</f>
        <v>#REF!</v>
      </c>
      <c r="E6" s="96" t="s">
        <v>298</v>
      </c>
      <c r="F6" s="96" t="e">
        <f>TEXT('Projeção de Preventiva'!#REF!,"DD/MM/AA")</f>
        <v>#REF!</v>
      </c>
      <c r="G6" s="96" t="s">
        <v>299</v>
      </c>
      <c r="H6" s="96" t="s">
        <v>300</v>
      </c>
      <c r="I6" s="96" t="e">
        <f>TEXT('Projeção de Preventiva'!#REF!,"DD/MM/AA")</f>
        <v>#REF!</v>
      </c>
      <c r="J6" s="96" t="e">
        <f>TEXT('Projeção de Preventiva'!#REF!,"DD/MM/AA")</f>
        <v>#REF!</v>
      </c>
      <c r="K6" s="96" t="e">
        <f>TEXT('Projeção de Preventiva'!#REF!,"DD/MM/AA")</f>
        <v>#REF!</v>
      </c>
      <c r="L6" s="96" t="e">
        <f>TEXT('Projeção de Preventiva'!#REF!,"DD/MM/AA")</f>
        <v>#REF!</v>
      </c>
    </row>
    <row r="7" spans="1:12">
      <c r="B7" s="68">
        <f t="shared" ref="B7:B70" si="0">B6+1</f>
        <v>3</v>
      </c>
      <c r="C7" s="64">
        <v>500</v>
      </c>
      <c r="D7" s="106" t="e">
        <f>TEXT('Projeção de Preventiva'!#REF!,"DD/MM/AA")</f>
        <v>#REF!</v>
      </c>
      <c r="E7" s="96" t="str">
        <f>TEXT('Projeção de Preventiva'!E7,"DD/MM/AA")</f>
        <v>EXECUTADA</v>
      </c>
      <c r="F7" s="96" t="e">
        <f>TEXT('Projeção de Preventiva'!#REF!,"DD/MM/AA")</f>
        <v>#REF!</v>
      </c>
      <c r="G7" s="96" t="s">
        <v>301</v>
      </c>
      <c r="H7" s="96" t="str">
        <f>TEXT('Projeção de Preventiva'!H7,"DD/MM/AA")</f>
        <v>EXECUTADA</v>
      </c>
      <c r="I7" s="96" t="e">
        <f>TEXT('Projeção de Preventiva'!#REF!,"DD/MM/AA")</f>
        <v>#REF!</v>
      </c>
      <c r="J7" s="96" t="e">
        <f>TEXT('Projeção de Preventiva'!#REF!,"DD/MM/AA")</f>
        <v>#REF!</v>
      </c>
      <c r="K7" s="96" t="e">
        <f>TEXT('Projeção de Preventiva'!#REF!,"DD/MM/AA")</f>
        <v>#REF!</v>
      </c>
      <c r="L7" s="96" t="e">
        <f>TEXT('Projeção de Preventiva'!#REF!,"DD/MM/AA")</f>
        <v>#REF!</v>
      </c>
    </row>
    <row r="8" spans="1:12">
      <c r="B8" s="68">
        <f t="shared" si="0"/>
        <v>4</v>
      </c>
      <c r="C8" s="64">
        <v>250</v>
      </c>
      <c r="D8" s="106" t="e">
        <f>TEXT('Projeção de Preventiva'!#REF!,"DD/MM/AA")</f>
        <v>#REF!</v>
      </c>
      <c r="E8" s="96" t="str">
        <f>TEXT('Projeção de Preventiva'!E8,"DD/MM/AA")</f>
        <v>EXECUTADA</v>
      </c>
      <c r="F8" s="96" t="e">
        <f>TEXT('Projeção de Preventiva'!#REF!,"DD/MM/AA")</f>
        <v>#REF!</v>
      </c>
      <c r="G8" s="96" t="str">
        <f>TEXT('Projeção de Preventiva'!G8,"DD/MM/AA")</f>
        <v>EXECUTADA</v>
      </c>
      <c r="H8" s="96" t="str">
        <f>TEXT('Projeção de Preventiva'!H8,"DD/MM/AA")</f>
        <v>EXECUTADA</v>
      </c>
      <c r="I8" s="96" t="e">
        <f>TEXT('Projeção de Preventiva'!#REF!,"DD/MM/AA")</f>
        <v>#REF!</v>
      </c>
      <c r="J8" s="96" t="e">
        <f>TEXT('Projeção de Preventiva'!#REF!,"DD/MM/AA")</f>
        <v>#REF!</v>
      </c>
      <c r="K8" s="96" t="e">
        <f>TEXT('Projeção de Preventiva'!#REF!,"DD/MM/AA")</f>
        <v>#REF!</v>
      </c>
      <c r="L8" s="96" t="e">
        <f>TEXT('Projeção de Preventiva'!#REF!,"DD/MM/AA")</f>
        <v>#REF!</v>
      </c>
    </row>
    <row r="9" spans="1:12">
      <c r="B9" s="68">
        <f t="shared" si="0"/>
        <v>5</v>
      </c>
      <c r="C9" s="64">
        <v>1000</v>
      </c>
      <c r="D9" s="106" t="e">
        <f>TEXT('Projeção de Preventiva'!#REF!,"DD/MM/AA")</f>
        <v>#REF!</v>
      </c>
      <c r="E9" s="96" t="str">
        <f>TEXT('Projeção de Preventiva'!E9,"DD/MM/AA")</f>
        <v>EXECUTADA</v>
      </c>
      <c r="F9" s="96" t="e">
        <f>TEXT('Projeção de Preventiva'!#REF!,"DD/MM/AA")</f>
        <v>#REF!</v>
      </c>
      <c r="G9" s="96" t="str">
        <f>TEXT('Projeção de Preventiva'!G9,"DD/MM/AA")</f>
        <v>EXECUTADA</v>
      </c>
      <c r="H9" s="96" t="str">
        <f>TEXT('Projeção de Preventiva'!H9,"DD/MM/AA")</f>
        <v>EXECUTADA</v>
      </c>
      <c r="I9" s="96" t="e">
        <f>TEXT('Projeção de Preventiva'!#REF!,"DD/MM/AA")</f>
        <v>#REF!</v>
      </c>
      <c r="J9" s="96" t="e">
        <f>TEXT('Projeção de Preventiva'!#REF!,"DD/MM/AA")</f>
        <v>#REF!</v>
      </c>
      <c r="K9" s="96" t="e">
        <f>TEXT('Projeção de Preventiva'!#REF!,"DD/MM/AA")</f>
        <v>#REF!</v>
      </c>
      <c r="L9" s="96" t="e">
        <f>TEXT('Projeção de Preventiva'!#REF!,"DD/MM/AA")</f>
        <v>#REF!</v>
      </c>
    </row>
    <row r="10" spans="1:12">
      <c r="B10" s="68">
        <f t="shared" si="0"/>
        <v>6</v>
      </c>
      <c r="C10" s="64">
        <v>250</v>
      </c>
      <c r="D10" s="106" t="e">
        <f>TEXT('Projeção de Preventiva'!#REF!,"DD/MM/AA")</f>
        <v>#REF!</v>
      </c>
      <c r="E10" s="96" t="str">
        <f>TEXT('Projeção de Preventiva'!E10,"DD/MM/AA")</f>
        <v>EXECUTADA</v>
      </c>
      <c r="F10" s="96" t="e">
        <f>TEXT('Projeção de Preventiva'!#REF!,"DD/MM/AA")</f>
        <v>#REF!</v>
      </c>
      <c r="G10" s="96" t="str">
        <f>TEXT('Projeção de Preventiva'!G10,"DD/MM/AA")</f>
        <v>EXECUTADA</v>
      </c>
      <c r="H10" s="96" t="str">
        <f>TEXT('Projeção de Preventiva'!H10,"DD/MM/AA")</f>
        <v>EXECUTADA</v>
      </c>
      <c r="I10" s="96" t="e">
        <f>TEXT('Projeção de Preventiva'!#REF!,"DD/MM/AA")</f>
        <v>#REF!</v>
      </c>
      <c r="J10" s="96" t="e">
        <f>TEXT('Projeção de Preventiva'!#REF!,"DD/MM/AA")</f>
        <v>#REF!</v>
      </c>
      <c r="K10" s="96" t="e">
        <f>TEXT('Projeção de Preventiva'!#REF!,"DD/MM/AA")</f>
        <v>#REF!</v>
      </c>
      <c r="L10" s="96" t="e">
        <f>TEXT('Projeção de Preventiva'!#REF!,"DD/MM/AA")</f>
        <v>#REF!</v>
      </c>
    </row>
    <row r="11" spans="1:12">
      <c r="B11" s="68">
        <f t="shared" si="0"/>
        <v>7</v>
      </c>
      <c r="C11" s="64">
        <v>1500</v>
      </c>
      <c r="D11" s="106" t="e">
        <f>TEXT('Projeção de Preventiva'!#REF!,"DD/MM/AA")</f>
        <v>#REF!</v>
      </c>
      <c r="E11" s="96" t="str">
        <f>TEXT('Projeção de Preventiva'!E11,"DD/MM/AA")</f>
        <v>EXECUTADA</v>
      </c>
      <c r="F11" s="96" t="e">
        <f>TEXT('Projeção de Preventiva'!#REF!,"DD/MM/AA")</f>
        <v>#REF!</v>
      </c>
      <c r="G11" s="96" t="str">
        <f>TEXT('Projeção de Preventiva'!G11,"DD/MM/AA")</f>
        <v>EXECUTADA</v>
      </c>
      <c r="H11" s="96" t="str">
        <f>TEXT('Projeção de Preventiva'!H11,"DD/MM/AA")</f>
        <v>EXECUTADA</v>
      </c>
      <c r="I11" s="96" t="e">
        <f>TEXT('Projeção de Preventiva'!#REF!,"DD/MM/AA")</f>
        <v>#REF!</v>
      </c>
      <c r="J11" s="96" t="e">
        <f>TEXT('Projeção de Preventiva'!#REF!,"DD/MM/AA")</f>
        <v>#REF!</v>
      </c>
      <c r="K11" s="96" t="e">
        <f>TEXT('Projeção de Preventiva'!#REF!,"DD/MM/AA")</f>
        <v>#REF!</v>
      </c>
      <c r="L11" s="96" t="e">
        <f>TEXT('Projeção de Preventiva'!#REF!,"DD/MM/AA")</f>
        <v>#REF!</v>
      </c>
    </row>
    <row r="12" spans="1:12">
      <c r="B12" s="68">
        <f t="shared" si="0"/>
        <v>8</v>
      </c>
      <c r="C12" s="64">
        <v>250</v>
      </c>
      <c r="D12" s="106" t="e">
        <f>TEXT('Projeção de Preventiva'!#REF!,"DD/MM/AA")</f>
        <v>#REF!</v>
      </c>
      <c r="E12" s="96" t="str">
        <f>TEXT('Projeção de Preventiva'!E12,"DD/MM/AA")</f>
        <v>EXECUTADA</v>
      </c>
      <c r="F12" s="96" t="e">
        <f>TEXT('Projeção de Preventiva'!#REF!,"DD/MM/AA")</f>
        <v>#REF!</v>
      </c>
      <c r="G12" s="96" t="str">
        <f>TEXT('Projeção de Preventiva'!G12,"DD/MM/AA")</f>
        <v>EXECUTADA</v>
      </c>
      <c r="H12" s="96" t="str">
        <f>TEXT('Projeção de Preventiva'!H12,"DD/MM/AA")</f>
        <v>EXECUTADA</v>
      </c>
      <c r="I12" s="96" t="e">
        <f>TEXT('Projeção de Preventiva'!#REF!,"DD/MM/AA")</f>
        <v>#REF!</v>
      </c>
      <c r="J12" s="96" t="e">
        <f>TEXT('Projeção de Preventiva'!#REF!,"DD/MM/AA")</f>
        <v>#REF!</v>
      </c>
      <c r="K12" s="96" t="e">
        <f>TEXT('Projeção de Preventiva'!#REF!,"DD/MM/AA")</f>
        <v>#REF!</v>
      </c>
      <c r="L12" s="96" t="e">
        <f>TEXT('Projeção de Preventiva'!#REF!,"DD/MM/AA")</f>
        <v>#REF!</v>
      </c>
    </row>
    <row r="13" spans="1:12">
      <c r="B13" s="68">
        <f t="shared" si="0"/>
        <v>9</v>
      </c>
      <c r="C13" s="64">
        <v>2000</v>
      </c>
      <c r="D13" s="106" t="e">
        <f>TEXT('Projeção de Preventiva'!#REF!,"DD/MM/AA")</f>
        <v>#REF!</v>
      </c>
      <c r="E13" s="96" t="str">
        <f>TEXT('Projeção de Preventiva'!E13,"DD/MM/AA")</f>
        <v>EXECUTADA</v>
      </c>
      <c r="F13" s="96" t="e">
        <f>TEXT('Projeção de Preventiva'!#REF!,"DD/MM/AA")</f>
        <v>#REF!</v>
      </c>
      <c r="G13" s="96" t="str">
        <f>TEXT('Projeção de Preventiva'!G13,"DD/MM/AA")</f>
        <v>EXECUTADA</v>
      </c>
      <c r="H13" s="96" t="str">
        <f>TEXT('Projeção de Preventiva'!H13,"DD/MM/AA")</f>
        <v>EXECUTADA</v>
      </c>
      <c r="I13" s="96" t="e">
        <f>TEXT('Projeção de Preventiva'!#REF!,"DD/MM/AA")</f>
        <v>#REF!</v>
      </c>
      <c r="J13" s="96" t="e">
        <f>TEXT('Projeção de Preventiva'!#REF!,"DD/MM/AA")</f>
        <v>#REF!</v>
      </c>
      <c r="K13" s="96" t="e">
        <f>TEXT('Projeção de Preventiva'!#REF!,"DD/MM/AA")</f>
        <v>#REF!</v>
      </c>
      <c r="L13" s="96" t="e">
        <f>TEXT('Projeção de Preventiva'!#REF!,"DD/MM/AA")</f>
        <v>#REF!</v>
      </c>
    </row>
    <row r="14" spans="1:12">
      <c r="B14" s="68">
        <f t="shared" si="0"/>
        <v>10</v>
      </c>
      <c r="C14" s="64">
        <v>250</v>
      </c>
      <c r="D14" s="106" t="e">
        <f>TEXT('Projeção de Preventiva'!#REF!,"DD/MM/AA")</f>
        <v>#REF!</v>
      </c>
      <c r="E14" s="96" t="str">
        <f>TEXT('Projeção de Preventiva'!E14,"DD/MM/AA")</f>
        <v>EXECUTADA</v>
      </c>
      <c r="F14" s="96" t="e">
        <f>TEXT('Projeção de Preventiva'!#REF!,"DD/MM/AA")</f>
        <v>#REF!</v>
      </c>
      <c r="G14" s="96" t="str">
        <f>TEXT('Projeção de Preventiva'!G14,"DD/MM/AA")</f>
        <v>EXECUTADA</v>
      </c>
      <c r="H14" s="96" t="str">
        <f>TEXT('Projeção de Preventiva'!H14,"DD/MM/AA")</f>
        <v>EXECUTADA</v>
      </c>
      <c r="I14" s="96" t="e">
        <f>TEXT('Projeção de Preventiva'!#REF!,"DD/MM/AA")</f>
        <v>#REF!</v>
      </c>
      <c r="J14" s="96" t="e">
        <f>TEXT('Projeção de Preventiva'!#REF!,"DD/MM/AA")</f>
        <v>#REF!</v>
      </c>
      <c r="K14" s="96" t="e">
        <f>TEXT('Projeção de Preventiva'!#REF!,"DD/MM/AA")</f>
        <v>#REF!</v>
      </c>
      <c r="L14" s="96" t="e">
        <f>TEXT('Projeção de Preventiva'!#REF!,"DD/MM/AA")</f>
        <v>#REF!</v>
      </c>
    </row>
    <row r="15" spans="1:12">
      <c r="A15">
        <v>2202302601</v>
      </c>
      <c r="B15" s="68">
        <f t="shared" si="0"/>
        <v>11</v>
      </c>
      <c r="C15" s="64">
        <v>2500</v>
      </c>
      <c r="D15" s="106" t="e">
        <f>TEXT('Projeção de Preventiva'!#REF!,"DD/MM/AA")</f>
        <v>#REF!</v>
      </c>
      <c r="E15" s="96" t="str">
        <f>TEXT('Projeção de Preventiva'!E15,"DD/MM/AA")</f>
        <v>EXECUTADA</v>
      </c>
      <c r="F15" s="96" t="e">
        <f>TEXT('Projeção de Preventiva'!#REF!,"DD/MM/AA")</f>
        <v>#REF!</v>
      </c>
      <c r="G15" s="96" t="str">
        <f>TEXT('Projeção de Preventiva'!G15,"DD/MM/AA")</f>
        <v>EXECUTADA</v>
      </c>
      <c r="H15" s="96" t="str">
        <f>TEXT('Projeção de Preventiva'!H15,"DD/MM/AA")</f>
        <v>EXECUTADA</v>
      </c>
      <c r="I15" s="96" t="e">
        <f>TEXT('Projeção de Preventiva'!#REF!,"DD/MM/AA")</f>
        <v>#REF!</v>
      </c>
      <c r="J15" s="96" t="e">
        <f>TEXT('Projeção de Preventiva'!#REF!,"DD/MM/AA")</f>
        <v>#REF!</v>
      </c>
      <c r="K15" s="96" t="e">
        <f>TEXT('Projeção de Preventiva'!#REF!,"DD/MM/AA")</f>
        <v>#REF!</v>
      </c>
      <c r="L15" s="96" t="e">
        <f>TEXT('Projeção de Preventiva'!#REF!,"DD/MM/AA")</f>
        <v>#REF!</v>
      </c>
    </row>
    <row r="16" spans="1:12">
      <c r="A16">
        <v>2202302701</v>
      </c>
      <c r="B16" s="68">
        <f t="shared" si="0"/>
        <v>12</v>
      </c>
      <c r="C16" s="64">
        <v>250</v>
      </c>
      <c r="D16" s="106" t="e">
        <f>TEXT('Projeção de Preventiva'!#REF!,"DD/MM/AA")</f>
        <v>#REF!</v>
      </c>
      <c r="E16" s="96" t="str">
        <f>TEXT('Projeção de Preventiva'!E16,"DD/MM/AA")</f>
        <v>EXECUTADA</v>
      </c>
      <c r="F16" s="96" t="e">
        <f>TEXT('Projeção de Preventiva'!#REF!,"DD/MM/AA")</f>
        <v>#REF!</v>
      </c>
      <c r="G16" s="96" t="str">
        <f>TEXT('Projeção de Preventiva'!G16,"DD/MM/AA")</f>
        <v>EXECUTADA</v>
      </c>
      <c r="H16" s="96" t="str">
        <f>TEXT('Projeção de Preventiva'!H16,"DD/MM/AA")</f>
        <v>EXECUTADA</v>
      </c>
      <c r="I16" s="96" t="e">
        <f>TEXT('Projeção de Preventiva'!#REF!,"DD/MM/AA")</f>
        <v>#REF!</v>
      </c>
      <c r="J16" s="96" t="e">
        <f>TEXT('Projeção de Preventiva'!#REF!,"DD/MM/AA")</f>
        <v>#REF!</v>
      </c>
      <c r="K16" s="96" t="e">
        <f>TEXT('Projeção de Preventiva'!#REF!,"DD/MM/AA")</f>
        <v>#REF!</v>
      </c>
      <c r="L16" s="96" t="e">
        <f>TEXT('Projeção de Preventiva'!#REF!,"DD/MM/AA")</f>
        <v>#REF!</v>
      </c>
    </row>
    <row r="17" spans="2:12">
      <c r="B17" s="68">
        <f t="shared" si="0"/>
        <v>13</v>
      </c>
      <c r="C17" s="64">
        <v>3000</v>
      </c>
      <c r="D17" s="106" t="e">
        <f>TEXT('Projeção de Preventiva'!#REF!,"DD/MM/AA")</f>
        <v>#REF!</v>
      </c>
      <c r="E17" s="96" t="str">
        <f>TEXT('Projeção de Preventiva'!E17,"DD/MM/AA")</f>
        <v>EXECUTADA</v>
      </c>
      <c r="F17" s="96" t="e">
        <f>TEXT('Projeção de Preventiva'!#REF!,"DD/MM/AA")</f>
        <v>#REF!</v>
      </c>
      <c r="G17" s="96" t="str">
        <f>TEXT('Projeção de Preventiva'!G17,"DD/MM/AA")</f>
        <v>EXECUTADA</v>
      </c>
      <c r="H17" s="96" t="str">
        <f>TEXT('Projeção de Preventiva'!H17,"DD/MM/AA")</f>
        <v>EXECUTADA</v>
      </c>
      <c r="I17" s="96" t="e">
        <f>TEXT('Projeção de Preventiva'!#REF!,"DD/MM/AA")</f>
        <v>#REF!</v>
      </c>
      <c r="J17" s="96" t="e">
        <f>TEXT('Projeção de Preventiva'!#REF!,"DD/MM/AA")</f>
        <v>#REF!</v>
      </c>
      <c r="K17" s="96" t="e">
        <f>TEXT('Projeção de Preventiva'!#REF!,"DD/MM/AA")</f>
        <v>#REF!</v>
      </c>
      <c r="L17" s="96" t="e">
        <f>TEXT('Projeção de Preventiva'!#REF!,"DD/MM/AA")</f>
        <v>#REF!</v>
      </c>
    </row>
    <row r="18" spans="2:12" ht="19.5" customHeight="1">
      <c r="B18" s="68">
        <f t="shared" si="0"/>
        <v>14</v>
      </c>
      <c r="C18" s="64">
        <v>250</v>
      </c>
      <c r="D18" s="106" t="e">
        <f>TEXT('Projeção de Preventiva'!#REF!,"DD/MM/AA")</f>
        <v>#REF!</v>
      </c>
      <c r="E18" s="96" t="str">
        <f>TEXT('Projeção de Preventiva'!E18,"DD/MM/AA")</f>
        <v>EXECUTADA</v>
      </c>
      <c r="F18" s="96" t="e">
        <f>TEXT('Projeção de Preventiva'!#REF!,"DD/MM/AA")</f>
        <v>#REF!</v>
      </c>
      <c r="G18" s="96" t="str">
        <f>TEXT('Projeção de Preventiva'!G18,"DD/MM/AA")</f>
        <v>EXECUTADA</v>
      </c>
      <c r="H18" s="96" t="str">
        <f>TEXT('Projeção de Preventiva'!H18,"DD/MM/AA")</f>
        <v>EXECUTADA</v>
      </c>
      <c r="I18" s="96" t="e">
        <f>TEXT('Projeção de Preventiva'!#REF!,"DD/MM/AA")</f>
        <v>#REF!</v>
      </c>
      <c r="J18" s="96" t="e">
        <f>TEXT('Projeção de Preventiva'!#REF!,"DD/MM/AA")</f>
        <v>#REF!</v>
      </c>
      <c r="K18" s="96" t="e">
        <f>TEXT('Projeção de Preventiva'!#REF!,"DD/MM/AA")</f>
        <v>#REF!</v>
      </c>
      <c r="L18" s="96" t="e">
        <f>TEXT('Projeção de Preventiva'!#REF!,"DD/MM/AA")</f>
        <v>#REF!</v>
      </c>
    </row>
    <row r="19" spans="2:12">
      <c r="B19" s="68">
        <f t="shared" si="0"/>
        <v>15</v>
      </c>
      <c r="C19" s="64">
        <v>3500</v>
      </c>
      <c r="D19" s="106" t="e">
        <f>TEXT('Projeção de Preventiva'!#REF!,"DD/MM/AA")</f>
        <v>#REF!</v>
      </c>
      <c r="E19" s="96" t="str">
        <f>TEXT('Projeção de Preventiva'!E19,"DD/MM/AA")</f>
        <v>EXECUTADA</v>
      </c>
      <c r="F19" s="96" t="e">
        <f>TEXT('Projeção de Preventiva'!#REF!,"DD/MM/AA")</f>
        <v>#REF!</v>
      </c>
      <c r="G19" s="96" t="str">
        <f>TEXT('Projeção de Preventiva'!G19,"DD/MM/AA")</f>
        <v>EXECUTADA</v>
      </c>
      <c r="H19" s="96" t="str">
        <f>TEXT('Projeção de Preventiva'!H19,"DD/MM/AA")</f>
        <v>EXECUTADA</v>
      </c>
      <c r="I19" s="96" t="e">
        <f>TEXT('Projeção de Preventiva'!#REF!,"DD/MM/AA")</f>
        <v>#REF!</v>
      </c>
      <c r="J19" s="96" t="e">
        <f>TEXT('Projeção de Preventiva'!#REF!,"DD/MM/AA")</f>
        <v>#REF!</v>
      </c>
      <c r="K19" s="96" t="e">
        <f>TEXT('Projeção de Preventiva'!#REF!,"DD/MM/AA")</f>
        <v>#REF!</v>
      </c>
      <c r="L19" s="96" t="e">
        <f>TEXT('Projeção de Preventiva'!#REF!,"DD/MM/AA")</f>
        <v>#REF!</v>
      </c>
    </row>
    <row r="20" spans="2:12">
      <c r="B20" s="68">
        <f t="shared" si="0"/>
        <v>16</v>
      </c>
      <c r="C20" s="64">
        <v>250</v>
      </c>
      <c r="D20" s="106" t="e">
        <f>TEXT('Projeção de Preventiva'!#REF!,"DD/MM/AA")</f>
        <v>#REF!</v>
      </c>
      <c r="E20" s="96" t="str">
        <f>TEXT('Projeção de Preventiva'!E20,"DD/MM/AA")</f>
        <v>EXECUTADA</v>
      </c>
      <c r="F20" s="96" t="e">
        <f>TEXT('Projeção de Preventiva'!#REF!,"DD/MM/AA")</f>
        <v>#REF!</v>
      </c>
      <c r="G20" s="96" t="str">
        <f>TEXT('Projeção de Preventiva'!G20,"DD/MM/AA")</f>
        <v>EXECUTADA</v>
      </c>
      <c r="H20" s="96" t="str">
        <f>TEXT('Projeção de Preventiva'!H20,"DD/MM/AA")</f>
        <v>EXECUTADA</v>
      </c>
      <c r="I20" s="96" t="e">
        <f>TEXT('Projeção de Preventiva'!#REF!,"DD/MM/AA")</f>
        <v>#REF!</v>
      </c>
      <c r="J20" s="96" t="e">
        <f>TEXT('Projeção de Preventiva'!#REF!,"DD/MM/AA")</f>
        <v>#REF!</v>
      </c>
      <c r="K20" s="96" t="e">
        <f>TEXT('Projeção de Preventiva'!#REF!,"DD/MM/AA")</f>
        <v>#REF!</v>
      </c>
      <c r="L20" s="96" t="e">
        <f>TEXT('Projeção de Preventiva'!#REF!,"DD/MM/AA")</f>
        <v>#REF!</v>
      </c>
    </row>
    <row r="21" spans="2:12">
      <c r="B21" s="68">
        <f t="shared" si="0"/>
        <v>17</v>
      </c>
      <c r="C21" s="68">
        <v>4000</v>
      </c>
      <c r="D21" s="106" t="e">
        <f>TEXT('Projeção de Preventiva'!#REF!,"DD/MM/AA")</f>
        <v>#REF!</v>
      </c>
      <c r="E21" s="96" t="str">
        <f>TEXT('Projeção de Preventiva'!E21,"DD/MM/AA")</f>
        <v>EXECUTADA</v>
      </c>
      <c r="F21" s="96" t="e">
        <f>TEXT('Projeção de Preventiva'!#REF!,"DD/MM/AA")</f>
        <v>#REF!</v>
      </c>
      <c r="G21" s="96" t="str">
        <f>TEXT('Projeção de Preventiva'!G21,"DD/MM/AA")</f>
        <v>EXECUTADA</v>
      </c>
      <c r="H21" s="96" t="str">
        <f>TEXT('Projeção de Preventiva'!H21,"DD/MM/AA")</f>
        <v>EXECUTADA</v>
      </c>
      <c r="I21" s="96" t="e">
        <f>TEXT('Projeção de Preventiva'!#REF!,"DD/MM/AA")</f>
        <v>#REF!</v>
      </c>
      <c r="J21" s="96" t="e">
        <f>TEXT('Projeção de Preventiva'!#REF!,"DD/MM/AA")</f>
        <v>#REF!</v>
      </c>
      <c r="K21" s="96" t="e">
        <f>TEXT('Projeção de Preventiva'!#REF!,"DD/MM/AA")</f>
        <v>#REF!</v>
      </c>
      <c r="L21" s="96" t="e">
        <f>TEXT('Projeção de Preventiva'!#REF!,"DD/MM/AA")</f>
        <v>#REF!</v>
      </c>
    </row>
    <row r="22" spans="2:12">
      <c r="B22" s="68">
        <f t="shared" si="0"/>
        <v>18</v>
      </c>
      <c r="C22" s="64">
        <v>250</v>
      </c>
      <c r="D22" s="106" t="e">
        <f>TEXT('Projeção de Preventiva'!#REF!,"DD/MM/AA")</f>
        <v>#REF!</v>
      </c>
      <c r="E22" s="96" t="str">
        <f>TEXT('Projeção de Preventiva'!E22,"DD/MM/AA")</f>
        <v>EXECUTADA</v>
      </c>
      <c r="F22" s="96" t="e">
        <f>TEXT('Projeção de Preventiva'!#REF!,"DD/MM/AA")</f>
        <v>#REF!</v>
      </c>
      <c r="G22" s="96" t="str">
        <f>TEXT('Projeção de Preventiva'!G22,"DD/MM/AA")</f>
        <v>EXECUTADA</v>
      </c>
      <c r="H22" s="96" t="str">
        <f>TEXT('Projeção de Preventiva'!H22,"DD/MM/AA")</f>
        <v>EXECUTADA</v>
      </c>
      <c r="I22" s="96" t="e">
        <f>TEXT('Projeção de Preventiva'!#REF!,"DD/MM/AA")</f>
        <v>#REF!</v>
      </c>
      <c r="J22" s="96" t="e">
        <f>TEXT('Projeção de Preventiva'!#REF!,"DD/MM/AA")</f>
        <v>#REF!</v>
      </c>
      <c r="K22" s="96" t="s">
        <v>302</v>
      </c>
      <c r="L22" s="96" t="e">
        <f>TEXT('Projeção de Preventiva'!#REF!,"DD/MM/AA")</f>
        <v>#REF!</v>
      </c>
    </row>
    <row r="23" spans="2:12">
      <c r="B23" s="68">
        <f t="shared" si="0"/>
        <v>19</v>
      </c>
      <c r="C23" s="64">
        <v>500</v>
      </c>
      <c r="D23" s="106" t="e">
        <f>TEXT('Projeção de Preventiva'!#REF!,"DD/MM/AA")</f>
        <v>#REF!</v>
      </c>
      <c r="E23" s="96" t="str">
        <f>TEXT('Projeção de Preventiva'!E23,"DD/MM/AA")</f>
        <v>EXECUTADA</v>
      </c>
      <c r="F23" s="96" t="e">
        <f>TEXT('Projeção de Preventiva'!#REF!,"DD/MM/AA")</f>
        <v>#REF!</v>
      </c>
      <c r="G23" s="96" t="str">
        <f>TEXT('Projeção de Preventiva'!G23,"DD/MM/AA")</f>
        <v>EXECUTADA</v>
      </c>
      <c r="H23" s="96" t="str">
        <f>TEXT('Projeção de Preventiva'!H23,"DD/MM/AA")</f>
        <v>EXECUTADA</v>
      </c>
      <c r="I23" s="96" t="e">
        <f>TEXT('Projeção de Preventiva'!#REF!,"DD/MM/AA")</f>
        <v>#REF!</v>
      </c>
      <c r="J23" s="96" t="s">
        <v>303</v>
      </c>
      <c r="K23" s="96" t="s">
        <v>304</v>
      </c>
      <c r="L23" s="96" t="s">
        <v>305</v>
      </c>
    </row>
    <row r="24" spans="2:12">
      <c r="B24" s="68">
        <f t="shared" si="0"/>
        <v>20</v>
      </c>
      <c r="C24" s="64">
        <v>250</v>
      </c>
      <c r="D24" s="106" t="e">
        <f>TEXT('Projeção de Preventiva'!#REF!,"DD/MM/AA")</f>
        <v>#REF!</v>
      </c>
      <c r="E24" s="96" t="str">
        <f>TEXT('Projeção de Preventiva'!E24,"DD/MM/AA")</f>
        <v>EXECUTADA</v>
      </c>
      <c r="F24" s="96" t="s">
        <v>306</v>
      </c>
      <c r="G24" s="96" t="str">
        <f>TEXT('Projeção de Preventiva'!G24,"DD/MM/AA")</f>
        <v>EXECUTADA</v>
      </c>
      <c r="H24" s="96" t="str">
        <f>TEXT('Projeção de Preventiva'!H24,"DD/MM/AA")</f>
        <v>EXECUTADA</v>
      </c>
      <c r="I24" s="96" t="e">
        <f>TEXT('Projeção de Preventiva'!#REF!,"DD/MM/AA")</f>
        <v>#REF!</v>
      </c>
      <c r="J24" s="96" t="s">
        <v>307</v>
      </c>
      <c r="K24" s="96" t="e">
        <f>TEXT('Projeção de Preventiva'!#REF!,"DD/MM/AA")</f>
        <v>#REF!</v>
      </c>
      <c r="L24" s="96" t="s">
        <v>308</v>
      </c>
    </row>
    <row r="25" spans="2:12">
      <c r="B25" s="68">
        <f t="shared" si="0"/>
        <v>21</v>
      </c>
      <c r="C25" s="64">
        <v>1000</v>
      </c>
      <c r="D25" s="106" t="s">
        <v>309</v>
      </c>
      <c r="E25" s="96" t="s">
        <v>310</v>
      </c>
      <c r="F25" s="96" t="s">
        <v>311</v>
      </c>
      <c r="G25" s="96" t="str">
        <f>TEXT('Projeção de Preventiva'!G25,"DD/MM/AA")</f>
        <v>EXECUTADA</v>
      </c>
      <c r="H25" s="96" t="str">
        <f>TEXT('Projeção de Preventiva'!H25,"DD/MM/AA")</f>
        <v>EXECUTADA</v>
      </c>
      <c r="I25" s="96" t="s">
        <v>312</v>
      </c>
      <c r="J25" s="96" t="e">
        <f>TEXT('Projeção de Preventiva'!#REF!,"DD/MM/AA")</f>
        <v>#REF!</v>
      </c>
      <c r="K25" s="96" t="e">
        <f>TEXT('Projeção de Preventiva'!#REF!,"DD/MM/AA")</f>
        <v>#REF!</v>
      </c>
      <c r="L25" s="96" t="e">
        <f>TEXT('Projeção de Preventiva'!#REF!,"DD/MM/AA")</f>
        <v>#REF!</v>
      </c>
    </row>
    <row r="26" spans="2:12">
      <c r="B26" s="68">
        <f t="shared" si="0"/>
        <v>22</v>
      </c>
      <c r="C26" s="64">
        <v>250</v>
      </c>
      <c r="D26" s="106" t="s">
        <v>313</v>
      </c>
      <c r="E26" s="96" t="s">
        <v>314</v>
      </c>
      <c r="F26" s="96" t="e">
        <f>TEXT('Projeção de Preventiva'!#REF!,"DD/MM/AA")</f>
        <v>#REF!</v>
      </c>
      <c r="G26" s="96" t="str">
        <f>TEXT('Projeção de Preventiva'!G26,"DD/MM/AA")</f>
        <v>EXECUTADA</v>
      </c>
      <c r="H26" s="96" t="str">
        <f>TEXT('Projeção de Preventiva'!H26,"DD/MM/AA")</f>
        <v>EXECUTADA</v>
      </c>
      <c r="I26" s="96" t="s">
        <v>315</v>
      </c>
      <c r="J26" s="96" t="e">
        <f>TEXT('Projeção de Preventiva'!#REF!,"DD/MM/AA")</f>
        <v>#REF!</v>
      </c>
      <c r="K26" s="96" t="e">
        <f>TEXT('Projeção de Preventiva'!#REF!,"DD/MM/AA")</f>
        <v>#REF!</v>
      </c>
      <c r="L26" s="96" t="e">
        <f>TEXT('Projeção de Preventiva'!#REF!,"DD/MM/AA")</f>
        <v>#REF!</v>
      </c>
    </row>
    <row r="27" spans="2:12">
      <c r="B27" s="68">
        <f t="shared" si="0"/>
        <v>23</v>
      </c>
      <c r="C27" s="64">
        <v>1500</v>
      </c>
      <c r="D27" s="106" t="e">
        <f>TEXT('Projeção de Preventiva'!#REF!,"DD/MM/AA")</f>
        <v>#REF!</v>
      </c>
      <c r="E27" s="96" t="str">
        <f>TEXT('Projeção de Preventiva'!E27,"DD/MM/AA")</f>
        <v>EXECUTADA</v>
      </c>
      <c r="F27" s="96" t="e">
        <f>TEXT('Projeção de Preventiva'!#REF!,"DD/MM/AA")</f>
        <v>#REF!</v>
      </c>
      <c r="G27" s="96" t="s">
        <v>316</v>
      </c>
      <c r="H27" s="96" t="str">
        <f>TEXT('Projeção de Preventiva'!H27,"DD/MM/AA")</f>
        <v>EXECUTADA</v>
      </c>
      <c r="I27" s="96" t="s">
        <v>317</v>
      </c>
      <c r="J27" s="96" t="e">
        <f>TEXT('Projeção de Preventiva'!#REF!,"DD/MM/AA")</f>
        <v>#REF!</v>
      </c>
      <c r="K27" s="96" t="e">
        <f>TEXT('Projeção de Preventiva'!#REF!,"DD/MM/AA")</f>
        <v>#REF!</v>
      </c>
      <c r="L27" s="96" t="e">
        <f>TEXT('Projeção de Preventiva'!#REF!,"DD/MM/AA")</f>
        <v>#REF!</v>
      </c>
    </row>
    <row r="28" spans="2:12">
      <c r="B28" s="68">
        <f t="shared" si="0"/>
        <v>24</v>
      </c>
      <c r="C28" s="64">
        <v>250</v>
      </c>
      <c r="D28" s="106" t="e">
        <f>TEXT('Projeção de Preventiva'!#REF!,"DD/MM/AA")</f>
        <v>#REF!</v>
      </c>
      <c r="E28" s="96" t="str">
        <f>TEXT('Projeção de Preventiva'!E28,"DD/MM/AA")</f>
        <v>EXECUTADA</v>
      </c>
      <c r="F28" s="96" t="e">
        <f>TEXT('Projeção de Preventiva'!#REF!,"DD/MM/AA")</f>
        <v>#REF!</v>
      </c>
      <c r="G28" s="96" t="s">
        <v>318</v>
      </c>
      <c r="H28" s="96" t="s">
        <v>319</v>
      </c>
      <c r="I28" s="96" t="e">
        <f>TEXT('Projeção de Preventiva'!#REF!,"DD/MM/AA")</f>
        <v>#REF!</v>
      </c>
      <c r="J28" s="96" t="e">
        <f>TEXT('Projeção de Preventiva'!#REF!,"DD/MM/AA")</f>
        <v>#REF!</v>
      </c>
      <c r="K28" s="96" t="e">
        <f>TEXT('Projeção de Preventiva'!#REF!,"DD/MM/AA")</f>
        <v>#REF!</v>
      </c>
      <c r="L28" s="96" t="e">
        <f>TEXT('Projeção de Preventiva'!#REF!,"DD/MM/AA")</f>
        <v>#REF!</v>
      </c>
    </row>
    <row r="29" spans="2:12">
      <c r="B29" s="68">
        <f t="shared" si="0"/>
        <v>25</v>
      </c>
      <c r="C29" s="64">
        <v>2000</v>
      </c>
      <c r="D29" s="106" t="e">
        <f>TEXT('Projeção de Preventiva'!#REF!,"DD/MM/AA")</f>
        <v>#REF!</v>
      </c>
      <c r="E29" s="96" t="str">
        <f>TEXT('Projeção de Preventiva'!E29,"DD/MM/AA")</f>
        <v>EXECUTADA</v>
      </c>
      <c r="F29" s="96" t="e">
        <f>TEXT('Projeção de Preventiva'!#REF!,"DD/MM/AA")</f>
        <v>#REF!</v>
      </c>
      <c r="G29" s="96" t="s">
        <v>320</v>
      </c>
      <c r="H29" s="96" t="s">
        <v>321</v>
      </c>
      <c r="I29" s="96" t="e">
        <f>TEXT('Projeção de Preventiva'!#REF!,"DD/MM/AA")</f>
        <v>#REF!</v>
      </c>
      <c r="J29" s="96" t="e">
        <f>TEXT('Projeção de Preventiva'!#REF!,"DD/MM/AA")</f>
        <v>#REF!</v>
      </c>
      <c r="K29" s="96" t="e">
        <f>TEXT('Projeção de Preventiva'!#REF!,"DD/MM/AA")</f>
        <v>#REF!</v>
      </c>
      <c r="L29" s="96" t="e">
        <f>TEXT('Projeção de Preventiva'!#REF!,"DD/MM/AA")</f>
        <v>#REF!</v>
      </c>
    </row>
    <row r="30" spans="2:12">
      <c r="B30" s="68">
        <f t="shared" si="0"/>
        <v>26</v>
      </c>
      <c r="C30" s="64">
        <v>250</v>
      </c>
      <c r="D30" s="106" t="e">
        <f>TEXT('Projeção de Preventiva'!#REF!,"DD/MM/AA")</f>
        <v>#REF!</v>
      </c>
      <c r="E30" s="96" t="str">
        <f>TEXT('Projeção de Preventiva'!E30,"DD/MM/AA")</f>
        <v>EXECUTADA</v>
      </c>
      <c r="F30" s="96" t="e">
        <f>TEXT('Projeção de Preventiva'!#REF!,"DD/MM/AA")</f>
        <v>#REF!</v>
      </c>
      <c r="G30" s="96" t="str">
        <f>TEXT('Projeção de Preventiva'!G30,"DD/MM/AA")</f>
        <v>EXECUTADA</v>
      </c>
      <c r="H30" s="96" t="str">
        <f>TEXT('Projeção de Preventiva'!H30,"DD/MM/AA")</f>
        <v>EXECUTADA</v>
      </c>
      <c r="I30" s="96" t="e">
        <f>TEXT('Projeção de Preventiva'!#REF!,"DD/MM/AA")</f>
        <v>#REF!</v>
      </c>
      <c r="J30" s="96" t="e">
        <f>TEXT('Projeção de Preventiva'!#REF!,"DD/MM/AA")</f>
        <v>#REF!</v>
      </c>
      <c r="K30" s="96" t="e">
        <f>TEXT('Projeção de Preventiva'!#REF!,"DD/MM/AA")</f>
        <v>#REF!</v>
      </c>
      <c r="L30" s="96" t="e">
        <f>TEXT('Projeção de Preventiva'!#REF!,"DD/MM/AA")</f>
        <v>#REF!</v>
      </c>
    </row>
    <row r="31" spans="2:12">
      <c r="B31" s="68">
        <f t="shared" si="0"/>
        <v>27</v>
      </c>
      <c r="C31" s="64">
        <v>2500</v>
      </c>
      <c r="D31" s="106" t="e">
        <f>TEXT('Projeção de Preventiva'!#REF!,"DD/MM/AA")</f>
        <v>#REF!</v>
      </c>
      <c r="E31" s="96" t="str">
        <f>TEXT('Projeção de Preventiva'!E31,"DD/MM/AA")</f>
        <v>EXECUTADA</v>
      </c>
      <c r="F31" s="96" t="e">
        <f>TEXT('Projeção de Preventiva'!#REF!,"DD/MM/AA")</f>
        <v>#REF!</v>
      </c>
      <c r="G31" s="96" t="str">
        <f>TEXT('Projeção de Preventiva'!G31,"DD/MM/AA")</f>
        <v>EXECUTADA</v>
      </c>
      <c r="H31" s="96" t="str">
        <f>TEXT('Projeção de Preventiva'!H31,"DD/MM/AA")</f>
        <v>EXECUTADA</v>
      </c>
      <c r="I31" s="96" t="e">
        <f>TEXT('Projeção de Preventiva'!#REF!,"DD/MM/AA")</f>
        <v>#REF!</v>
      </c>
      <c r="J31" s="96" t="e">
        <f>TEXT('Projeção de Preventiva'!#REF!,"DD/MM/AA")</f>
        <v>#REF!</v>
      </c>
      <c r="K31" s="96" t="e">
        <f>TEXT('Projeção de Preventiva'!#REF!,"DD/MM/AA")</f>
        <v>#REF!</v>
      </c>
      <c r="L31" s="96" t="e">
        <f>TEXT('Projeção de Preventiva'!#REF!,"DD/MM/AA")</f>
        <v>#REF!</v>
      </c>
    </row>
    <row r="32" spans="2:12">
      <c r="B32" s="68">
        <f t="shared" si="0"/>
        <v>28</v>
      </c>
      <c r="C32" s="64">
        <v>250</v>
      </c>
      <c r="D32" s="106" t="e">
        <f>TEXT('Projeção de Preventiva'!#REF!,"DD/MM/AA")</f>
        <v>#REF!</v>
      </c>
      <c r="E32" s="96" t="str">
        <f>TEXT('Projeção de Preventiva'!E32,"DD/MM/AA")</f>
        <v>EXECUTADA</v>
      </c>
      <c r="F32" s="96" t="e">
        <f>TEXT('Projeção de Preventiva'!#REF!,"DD/MM/AA")</f>
        <v>#REF!</v>
      </c>
      <c r="G32" s="96" t="str">
        <f>TEXT('Projeção de Preventiva'!G32,"DD/MM/AA")</f>
        <v>EXECUTADA</v>
      </c>
      <c r="H32" s="96" t="str">
        <f>TEXT('Projeção de Preventiva'!H32,"DD/MM/AA")</f>
        <v>EXECUTADA</v>
      </c>
      <c r="I32" s="96" t="e">
        <f>TEXT('Projeção de Preventiva'!#REF!,"DD/MM/AA")</f>
        <v>#REF!</v>
      </c>
      <c r="J32" s="96" t="e">
        <f>TEXT('Projeção de Preventiva'!#REF!,"DD/MM/AA")</f>
        <v>#REF!</v>
      </c>
      <c r="K32" s="96" t="e">
        <f>TEXT('Projeção de Preventiva'!#REF!,"DD/MM/AA")</f>
        <v>#REF!</v>
      </c>
      <c r="L32" s="96" t="e">
        <f>TEXT('Projeção de Preventiva'!#REF!,"DD/MM/AA")</f>
        <v>#REF!</v>
      </c>
    </row>
    <row r="33" spans="2:12">
      <c r="B33" s="68">
        <f t="shared" si="0"/>
        <v>29</v>
      </c>
      <c r="C33" s="64">
        <v>3000</v>
      </c>
      <c r="D33" s="106" t="e">
        <f>TEXT('Projeção de Preventiva'!#REF!,"DD/MM/AA")</f>
        <v>#REF!</v>
      </c>
      <c r="E33" s="96" t="str">
        <f>TEXT('Projeção de Preventiva'!E33,"DD/MM/AA")</f>
        <v>EXECUTADA</v>
      </c>
      <c r="F33" s="96" t="e">
        <f>TEXT('Projeção de Preventiva'!#REF!,"DD/MM/AA")</f>
        <v>#REF!</v>
      </c>
      <c r="G33" s="96" t="str">
        <f>TEXT('Projeção de Preventiva'!G33,"DD/MM/AA")</f>
        <v>EXECUTADA</v>
      </c>
      <c r="H33" s="96" t="str">
        <f>TEXT('Projeção de Preventiva'!H33,"DD/MM/AA")</f>
        <v>EXECUTADA</v>
      </c>
      <c r="I33" s="96" t="e">
        <f>TEXT('Projeção de Preventiva'!#REF!,"DD/MM/AA")</f>
        <v>#REF!</v>
      </c>
      <c r="J33" s="96" t="e">
        <f>TEXT('Projeção de Preventiva'!#REF!,"DD/MM/AA")</f>
        <v>#REF!</v>
      </c>
      <c r="K33" s="96" t="e">
        <f>TEXT('Projeção de Preventiva'!#REF!,"DD/MM/AA")</f>
        <v>#REF!</v>
      </c>
      <c r="L33" s="96" t="e">
        <f>TEXT('Projeção de Preventiva'!#REF!,"DD/MM/AA")</f>
        <v>#REF!</v>
      </c>
    </row>
    <row r="34" spans="2:12">
      <c r="B34" s="68">
        <f t="shared" si="0"/>
        <v>30</v>
      </c>
      <c r="C34" s="64">
        <v>250</v>
      </c>
      <c r="D34" s="106" t="e">
        <f>TEXT('Projeção de Preventiva'!#REF!,"DD/MM/AA")</f>
        <v>#REF!</v>
      </c>
      <c r="E34" s="96" t="str">
        <f>TEXT('Projeção de Preventiva'!E34,"DD/MM/AA")</f>
        <v>EXECUTADA</v>
      </c>
      <c r="F34" s="96" t="e">
        <f>TEXT('Projeção de Preventiva'!#REF!,"DD/MM/AA")</f>
        <v>#REF!</v>
      </c>
      <c r="G34" s="96" t="str">
        <f>TEXT('Projeção de Preventiva'!G34,"DD/MM/AA")</f>
        <v>EXECUTADA</v>
      </c>
      <c r="H34" s="96" t="str">
        <f>TEXT('Projeção de Preventiva'!H34,"DD/MM/AA")</f>
        <v>EXECUTADA</v>
      </c>
      <c r="I34" s="96" t="e">
        <f>TEXT('Projeção de Preventiva'!#REF!,"DD/MM/AA")</f>
        <v>#REF!</v>
      </c>
      <c r="J34" s="96" t="e">
        <f>TEXT('Projeção de Preventiva'!#REF!,"DD/MM/AA")</f>
        <v>#REF!</v>
      </c>
      <c r="K34" s="96" t="e">
        <f>TEXT('Projeção de Preventiva'!#REF!,"DD/MM/AA")</f>
        <v>#REF!</v>
      </c>
      <c r="L34" s="96" t="e">
        <f>TEXT('Projeção de Preventiva'!#REF!,"DD/MM/AA")</f>
        <v>#REF!</v>
      </c>
    </row>
    <row r="35" spans="2:12">
      <c r="B35" s="68">
        <f t="shared" si="0"/>
        <v>31</v>
      </c>
      <c r="C35" s="64">
        <v>3500</v>
      </c>
      <c r="D35" s="106" t="e">
        <f>TEXT('Projeção de Preventiva'!#REF!,"DD/MM/AA")</f>
        <v>#REF!</v>
      </c>
      <c r="E35" s="96" t="str">
        <f>TEXT('Projeção de Preventiva'!E35,"DD/MM/AA")</f>
        <v>EXECUTADA</v>
      </c>
      <c r="F35" s="96" t="e">
        <f>TEXT('Projeção de Preventiva'!#REF!,"DD/MM/AA")</f>
        <v>#REF!</v>
      </c>
      <c r="G35" s="96" t="str">
        <f>TEXT('Projeção de Preventiva'!G35,"DD/MM/AA")</f>
        <v>EXECUTADA</v>
      </c>
      <c r="H35" s="96" t="str">
        <f>TEXT('Projeção de Preventiva'!H35,"DD/MM/AA")</f>
        <v>EXECUTADA</v>
      </c>
      <c r="I35" s="96" t="e">
        <f>TEXT('Projeção de Preventiva'!#REF!,"DD/MM/AA")</f>
        <v>#REF!</v>
      </c>
      <c r="J35" s="96" t="e">
        <f>TEXT('Projeção de Preventiva'!#REF!,"DD/MM/AA")</f>
        <v>#REF!</v>
      </c>
      <c r="K35" s="96" t="e">
        <f>TEXT('Projeção de Preventiva'!#REF!,"DD/MM/AA")</f>
        <v>#REF!</v>
      </c>
      <c r="L35" s="96" t="e">
        <f>TEXT('Projeção de Preventiva'!#REF!,"DD/MM/AA")</f>
        <v>#REF!</v>
      </c>
    </row>
    <row r="36" spans="2:12">
      <c r="B36" s="68">
        <f t="shared" si="0"/>
        <v>32</v>
      </c>
      <c r="C36" s="64">
        <v>250</v>
      </c>
      <c r="D36" s="106" t="e">
        <f>TEXT('Projeção de Preventiva'!#REF!,"DD/MM/AA")</f>
        <v>#REF!</v>
      </c>
      <c r="E36" s="96" t="str">
        <f>TEXT('Projeção de Preventiva'!E36,"DD/MM/AA")</f>
        <v>EXECUTADA</v>
      </c>
      <c r="F36" s="96" t="e">
        <f>TEXT('Projeção de Preventiva'!#REF!,"DD/MM/AA")</f>
        <v>#REF!</v>
      </c>
      <c r="G36" s="96" t="str">
        <f>TEXT('Projeção de Preventiva'!G36,"DD/MM/AA")</f>
        <v>EXECUTADA</v>
      </c>
      <c r="H36" s="96" t="str">
        <f>TEXT('Projeção de Preventiva'!H36,"DD/MM/AA")</f>
        <v>EXECUTADA</v>
      </c>
      <c r="I36" s="96" t="e">
        <f>TEXT('Projeção de Preventiva'!#REF!,"DD/MM/AA")</f>
        <v>#REF!</v>
      </c>
      <c r="J36" s="96" t="e">
        <f>TEXT('Projeção de Preventiva'!#REF!,"DD/MM/AA")</f>
        <v>#REF!</v>
      </c>
      <c r="K36" s="96" t="e">
        <f>TEXT('Projeção de Preventiva'!#REF!,"DD/MM/AA")</f>
        <v>#REF!</v>
      </c>
      <c r="L36" s="96" t="e">
        <f>TEXT('Projeção de Preventiva'!#REF!,"DD/MM/AA")</f>
        <v>#REF!</v>
      </c>
    </row>
    <row r="37" spans="2:12">
      <c r="B37" s="68">
        <f t="shared" si="0"/>
        <v>33</v>
      </c>
      <c r="C37" s="64">
        <v>4000</v>
      </c>
      <c r="D37" s="106" t="e">
        <f>TEXT('Projeção de Preventiva'!#REF!,"DD/MM/AA")</f>
        <v>#REF!</v>
      </c>
      <c r="E37" s="96" t="str">
        <f>TEXT('Projeção de Preventiva'!E37,"DD/MM/AA")</f>
        <v>EXECUTADA</v>
      </c>
      <c r="F37" s="96" t="e">
        <f>TEXT('Projeção de Preventiva'!#REF!,"DD/MM/AA")</f>
        <v>#REF!</v>
      </c>
      <c r="G37" s="96" t="str">
        <f>TEXT('Projeção de Preventiva'!G37,"DD/MM/AA")</f>
        <v>EXECUTADA</v>
      </c>
      <c r="H37" s="96" t="str">
        <f>TEXT('Projeção de Preventiva'!H37,"DD/MM/AA")</f>
        <v>EXECUTADA</v>
      </c>
      <c r="I37" s="96" t="e">
        <f>TEXT('Projeção de Preventiva'!#REF!,"DD/MM/AA")</f>
        <v>#REF!</v>
      </c>
      <c r="J37" s="96" t="e">
        <f>TEXT('Projeção de Preventiva'!#REF!,"DD/MM/AA")</f>
        <v>#REF!</v>
      </c>
      <c r="K37" s="96" t="e">
        <f>TEXT('Projeção de Preventiva'!#REF!,"DD/MM/AA")</f>
        <v>#REF!</v>
      </c>
      <c r="L37" s="96" t="e">
        <f>TEXT('Projeção de Preventiva'!#REF!,"DD/MM/AA")</f>
        <v>#REF!</v>
      </c>
    </row>
    <row r="38" spans="2:12">
      <c r="B38" s="68">
        <f t="shared" si="0"/>
        <v>34</v>
      </c>
      <c r="C38" s="64">
        <v>250</v>
      </c>
      <c r="D38" s="106" t="e">
        <f>TEXT('Projeção de Preventiva'!#REF!,"DD/MM/AA")</f>
        <v>#REF!</v>
      </c>
      <c r="E38" s="96" t="str">
        <f>TEXT('Projeção de Preventiva'!E38,"DD/MM/AA")</f>
        <v>EXECUTADA</v>
      </c>
      <c r="F38" s="96" t="e">
        <f>TEXT('Projeção de Preventiva'!#REF!,"DD/MM/AA")</f>
        <v>#REF!</v>
      </c>
      <c r="G38" s="96" t="str">
        <f>TEXT('Projeção de Preventiva'!G38,"DD/MM/AA")</f>
        <v>EXECUTADA</v>
      </c>
      <c r="H38" s="96" t="str">
        <f>TEXT('Projeção de Preventiva'!H38,"DD/MM/AA")</f>
        <v>EXECUTADA</v>
      </c>
      <c r="I38" s="96" t="e">
        <f>TEXT('Projeção de Preventiva'!#REF!,"DD/MM/AA")</f>
        <v>#REF!</v>
      </c>
      <c r="J38" s="96" t="e">
        <f>TEXT('Projeção de Preventiva'!#REF!,"DD/MM/AA")</f>
        <v>#REF!</v>
      </c>
      <c r="K38" s="96" t="e">
        <f>TEXT('Projeção de Preventiva'!#REF!,"DD/MM/AA")</f>
        <v>#REF!</v>
      </c>
      <c r="L38" s="96" t="e">
        <f>TEXT('Projeção de Preventiva'!#REF!,"DD/MM/AA")</f>
        <v>#REF!</v>
      </c>
    </row>
    <row r="39" spans="2:12">
      <c r="B39" s="68">
        <f t="shared" si="0"/>
        <v>35</v>
      </c>
      <c r="C39" s="64">
        <v>500</v>
      </c>
      <c r="D39" s="106" t="e">
        <f>TEXT('Projeção de Preventiva'!#REF!,"DD/MM/AA")</f>
        <v>#REF!</v>
      </c>
      <c r="E39" s="96" t="str">
        <f>TEXT('Projeção de Preventiva'!E39,"DD/MM/AA")</f>
        <v>EXECUTADA</v>
      </c>
      <c r="F39" s="96" t="e">
        <f>TEXT('Projeção de Preventiva'!#REF!,"DD/MM/AA")</f>
        <v>#REF!</v>
      </c>
      <c r="G39" s="96" t="str">
        <f>TEXT('Projeção de Preventiva'!G39,"DD/MM/AA")</f>
        <v>EXECUTADA</v>
      </c>
      <c r="H39" s="96" t="str">
        <f>TEXT('Projeção de Preventiva'!H39,"DD/MM/AA")</f>
        <v>EXECUTADA</v>
      </c>
      <c r="I39" s="96" t="e">
        <f>TEXT('Projeção de Preventiva'!#REF!,"DD/MM/AA")</f>
        <v>#REF!</v>
      </c>
      <c r="J39" s="96" t="e">
        <f>TEXT('Projeção de Preventiva'!#REF!,"DD/MM/AA")</f>
        <v>#REF!</v>
      </c>
      <c r="K39" s="96" t="e">
        <f>TEXT('Projeção de Preventiva'!#REF!,"DD/MM/AA")</f>
        <v>#REF!</v>
      </c>
      <c r="L39" s="96" t="e">
        <f>TEXT('Projeção de Preventiva'!#REF!,"DD/MM/AA")</f>
        <v>#REF!</v>
      </c>
    </row>
    <row r="40" spans="2:12">
      <c r="B40" s="68">
        <f t="shared" si="0"/>
        <v>36</v>
      </c>
      <c r="C40" s="64">
        <v>250</v>
      </c>
      <c r="D40" s="106" t="e">
        <f>TEXT('Projeção de Preventiva'!#REF!,"DD/MM/AA")</f>
        <v>#REF!</v>
      </c>
      <c r="E40" s="96" t="str">
        <f>TEXT('Projeção de Preventiva'!E40,"DD/MM/AA")</f>
        <v>EXECUTADA</v>
      </c>
      <c r="F40" s="96" t="e">
        <f>TEXT('Projeção de Preventiva'!#REF!,"DD/MM/AA")</f>
        <v>#REF!</v>
      </c>
      <c r="G40" s="96" t="str">
        <f>TEXT('Projeção de Preventiva'!G40,"DD/MM/AA")</f>
        <v>EXECUTADA</v>
      </c>
      <c r="H40" s="96" t="str">
        <f>TEXT('Projeção de Preventiva'!H40,"DD/MM/AA")</f>
        <v>EXECUTADA</v>
      </c>
      <c r="I40" s="96" t="e">
        <f>TEXT('Projeção de Preventiva'!#REF!,"DD/MM/AA")</f>
        <v>#REF!</v>
      </c>
      <c r="J40" s="96" t="e">
        <f>TEXT('Projeção de Preventiva'!#REF!,"DD/MM/AA")</f>
        <v>#REF!</v>
      </c>
      <c r="K40" s="96" t="e">
        <f>TEXT('Projeção de Preventiva'!#REF!,"DD/MM/AA")</f>
        <v>#REF!</v>
      </c>
      <c r="L40" s="96" t="e">
        <f>TEXT('Projeção de Preventiva'!#REF!,"DD/MM/AA")</f>
        <v>#REF!</v>
      </c>
    </row>
    <row r="41" spans="2:12">
      <c r="B41" s="68">
        <f t="shared" si="0"/>
        <v>37</v>
      </c>
      <c r="C41" s="64">
        <v>1000</v>
      </c>
      <c r="D41" s="106" t="e">
        <f>TEXT('Projeção de Preventiva'!#REF!,"DD/MM/AA")</f>
        <v>#REF!</v>
      </c>
      <c r="E41" s="96" t="str">
        <f>TEXT('Projeção de Preventiva'!E41,"DD/MM/AA")</f>
        <v>EXECUTADA</v>
      </c>
      <c r="F41" s="96" t="e">
        <f>TEXT('Projeção de Preventiva'!#REF!,"DD/MM/AA")</f>
        <v>#REF!</v>
      </c>
      <c r="G41" s="96" t="str">
        <f>TEXT('Projeção de Preventiva'!G41,"DD/MM/AA")</f>
        <v>EXECUTADA</v>
      </c>
      <c r="H41" s="96" t="str">
        <f>TEXT('Projeção de Preventiva'!H41,"DD/MM/AA")</f>
        <v>EXECUTADA</v>
      </c>
      <c r="I41" s="96" t="e">
        <f>TEXT('Projeção de Preventiva'!#REF!,"DD/MM/AA")</f>
        <v>#REF!</v>
      </c>
      <c r="J41" s="96" t="e">
        <f>TEXT('Projeção de Preventiva'!#REF!,"DD/MM/AA")</f>
        <v>#REF!</v>
      </c>
      <c r="K41" s="96" t="e">
        <f>TEXT('Projeção de Preventiva'!#REF!,"DD/MM/AA")</f>
        <v>#REF!</v>
      </c>
      <c r="L41" s="96" t="e">
        <f>TEXT('Projeção de Preventiva'!#REF!,"DD/MM/AA")</f>
        <v>#REF!</v>
      </c>
    </row>
    <row r="42" spans="2:12">
      <c r="B42" s="68">
        <f t="shared" si="0"/>
        <v>38</v>
      </c>
      <c r="C42" s="64">
        <v>250</v>
      </c>
      <c r="D42" s="106" t="e">
        <f>TEXT('Projeção de Preventiva'!#REF!,"DD/MM/AA")</f>
        <v>#REF!</v>
      </c>
      <c r="E42" s="96" t="str">
        <f>TEXT('Projeção de Preventiva'!E42,"DD/MM/AA")</f>
        <v>EXECUTADA</v>
      </c>
      <c r="F42" s="96" t="e">
        <f>TEXT('Projeção de Preventiva'!#REF!,"DD/MM/AA")</f>
        <v>#REF!</v>
      </c>
      <c r="G42" s="96" t="str">
        <f>TEXT('Projeção de Preventiva'!G42,"DD/MM/AA")</f>
        <v>EXECUTADA</v>
      </c>
      <c r="H42" s="96" t="str">
        <f>TEXT('Projeção de Preventiva'!H42,"DD/MM/AA")</f>
        <v>EXECUTADA</v>
      </c>
      <c r="I42" s="96" t="e">
        <f>TEXT('Projeção de Preventiva'!#REF!,"DD/MM/AA")</f>
        <v>#REF!</v>
      </c>
      <c r="J42" s="96" t="e">
        <f>TEXT('Projeção de Preventiva'!#REF!,"DD/MM/AA")</f>
        <v>#REF!</v>
      </c>
      <c r="K42" s="96" t="e">
        <f>TEXT('Projeção de Preventiva'!#REF!,"DD/MM/AA")</f>
        <v>#REF!</v>
      </c>
      <c r="L42" s="96" t="e">
        <f>TEXT('Projeção de Preventiva'!#REF!,"DD/MM/AA")</f>
        <v>#REF!</v>
      </c>
    </row>
    <row r="43" spans="2:12">
      <c r="B43" s="68">
        <f t="shared" si="0"/>
        <v>39</v>
      </c>
      <c r="C43" s="64">
        <v>1500</v>
      </c>
      <c r="D43" s="106" t="e">
        <f>TEXT('Projeção de Preventiva'!#REF!,"DD/MM/AA")</f>
        <v>#REF!</v>
      </c>
      <c r="E43" s="96" t="str">
        <f>TEXT('Projeção de Preventiva'!E43,"DD/MM/AA")</f>
        <v>EXECUTADA</v>
      </c>
      <c r="F43" s="96" t="e">
        <f>TEXT('Projeção de Preventiva'!#REF!,"DD/MM/AA")</f>
        <v>#REF!</v>
      </c>
      <c r="G43" s="96" t="str">
        <f>TEXT('Projeção de Preventiva'!G43,"DD/MM/AA")</f>
        <v>EXECUTADA</v>
      </c>
      <c r="H43" s="96" t="str">
        <f>TEXT('Projeção de Preventiva'!H43,"DD/MM/AA")</f>
        <v>EXECUTADA</v>
      </c>
      <c r="I43" s="96" t="e">
        <f>TEXT('Projeção de Preventiva'!#REF!,"DD/MM/AA")</f>
        <v>#REF!</v>
      </c>
      <c r="J43" s="96" t="e">
        <f>TEXT('Projeção de Preventiva'!#REF!,"DD/MM/AA")</f>
        <v>#REF!</v>
      </c>
      <c r="K43" s="96" t="e">
        <f>TEXT('Projeção de Preventiva'!#REF!,"DD/MM/AA")</f>
        <v>#REF!</v>
      </c>
      <c r="L43" s="96" t="e">
        <f>TEXT('Projeção de Preventiva'!#REF!,"DD/MM/AA")</f>
        <v>#REF!</v>
      </c>
    </row>
    <row r="44" spans="2:12">
      <c r="B44" s="68">
        <f t="shared" si="0"/>
        <v>40</v>
      </c>
      <c r="C44" s="64">
        <v>250</v>
      </c>
      <c r="D44" s="106" t="e">
        <f>TEXT('Projeção de Preventiva'!#REF!,"DD/MM/AA")</f>
        <v>#REF!</v>
      </c>
      <c r="E44" s="96" t="str">
        <f>TEXT('Projeção de Preventiva'!E44,"DD/MM/AA")</f>
        <v>EXECUTADA</v>
      </c>
      <c r="F44" s="96" t="e">
        <f>TEXT('Projeção de Preventiva'!#REF!,"DD/MM/AA")</f>
        <v>#REF!</v>
      </c>
      <c r="G44" s="96" t="str">
        <f>TEXT('Projeção de Preventiva'!G44,"DD/MM/AA")</f>
        <v>EXECUTADA</v>
      </c>
      <c r="H44" s="96" t="str">
        <f>TEXT('Projeção de Preventiva'!H44,"DD/MM/AA")</f>
        <v>EXECUTADA</v>
      </c>
      <c r="I44" s="96" t="e">
        <f>TEXT('Projeção de Preventiva'!#REF!,"DD/MM/AA")</f>
        <v>#REF!</v>
      </c>
      <c r="J44" s="96" t="e">
        <f>TEXT('Projeção de Preventiva'!#REF!,"DD/MM/AA")</f>
        <v>#REF!</v>
      </c>
      <c r="K44" s="96" t="e">
        <f>TEXT('Projeção de Preventiva'!#REF!,"DD/MM/AA")</f>
        <v>#REF!</v>
      </c>
      <c r="L44" s="96" t="e">
        <f>TEXT('Projeção de Preventiva'!#REF!,"DD/MM/AA")</f>
        <v>#REF!</v>
      </c>
    </row>
    <row r="45" spans="2:12">
      <c r="B45" s="68">
        <f t="shared" si="0"/>
        <v>41</v>
      </c>
      <c r="C45" s="64">
        <v>2000</v>
      </c>
      <c r="D45" s="106" t="e">
        <f>TEXT('Projeção de Preventiva'!#REF!,"DD/MM/AA")</f>
        <v>#REF!</v>
      </c>
      <c r="E45" s="96" t="str">
        <f>TEXT('Projeção de Preventiva'!E45,"DD/MM/AA")</f>
        <v>EXECUTADA</v>
      </c>
      <c r="F45" s="96" t="e">
        <f>TEXT('Projeção de Preventiva'!#REF!,"DD/MM/AA")</f>
        <v>#REF!</v>
      </c>
      <c r="G45" s="96" t="str">
        <f>TEXT('Projeção de Preventiva'!G45,"DD/MM/AA")</f>
        <v>EXECUTADA</v>
      </c>
      <c r="H45" s="96" t="str">
        <f>TEXT('Projeção de Preventiva'!H45,"DD/MM/AA")</f>
        <v>EXECUTADA</v>
      </c>
      <c r="I45" s="96" t="e">
        <f>TEXT('Projeção de Preventiva'!#REF!,"DD/MM/AA")</f>
        <v>#REF!</v>
      </c>
      <c r="J45" s="96" t="e">
        <f>TEXT('Projeção de Preventiva'!#REF!,"DD/MM/AA")</f>
        <v>#REF!</v>
      </c>
      <c r="K45" s="96" t="e">
        <f>TEXT('Projeção de Preventiva'!#REF!,"DD/MM/AA")</f>
        <v>#REF!</v>
      </c>
      <c r="L45" s="96" t="e">
        <f>TEXT('Projeção de Preventiva'!#REF!,"DD/MM/AA")</f>
        <v>#REF!</v>
      </c>
    </row>
    <row r="46" spans="2:12">
      <c r="B46" s="68">
        <f t="shared" si="0"/>
        <v>42</v>
      </c>
      <c r="C46" s="64">
        <v>250</v>
      </c>
      <c r="D46" s="106" t="e">
        <f>TEXT('Projeção de Preventiva'!#REF!,"DD/MM/AA")</f>
        <v>#REF!</v>
      </c>
      <c r="E46" s="96" t="str">
        <f>TEXT('Projeção de Preventiva'!E46,"DD/MM/AA")</f>
        <v>EXECUTADA</v>
      </c>
      <c r="F46" s="96" t="e">
        <f>TEXT('Projeção de Preventiva'!#REF!,"DD/MM/AA")</f>
        <v>#REF!</v>
      </c>
      <c r="G46" s="96" t="str">
        <f>TEXT('Projeção de Preventiva'!G46,"DD/MM/AA")</f>
        <v>EXECUTADA</v>
      </c>
      <c r="H46" s="96" t="str">
        <f>TEXT('Projeção de Preventiva'!H46,"DD/MM/AA")</f>
        <v>EXECUTADA</v>
      </c>
      <c r="I46" s="96" t="e">
        <f>TEXT('Projeção de Preventiva'!#REF!,"DD/MM/AA")</f>
        <v>#REF!</v>
      </c>
      <c r="J46" s="96" t="e">
        <f>TEXT('Projeção de Preventiva'!#REF!,"DD/MM/AA")</f>
        <v>#REF!</v>
      </c>
      <c r="K46" s="96" t="e">
        <f>TEXT('Projeção de Preventiva'!#REF!,"DD/MM/AA")</f>
        <v>#REF!</v>
      </c>
      <c r="L46" s="96" t="e">
        <f>TEXT('Projeção de Preventiva'!#REF!,"DD/MM/AA")</f>
        <v>#REF!</v>
      </c>
    </row>
    <row r="47" spans="2:12">
      <c r="B47" s="68">
        <f t="shared" si="0"/>
        <v>43</v>
      </c>
      <c r="C47" s="64">
        <v>2500</v>
      </c>
      <c r="D47" s="106" t="e">
        <f>TEXT('Projeção de Preventiva'!#REF!,"DD/MM/AA")</f>
        <v>#REF!</v>
      </c>
      <c r="E47" s="96" t="str">
        <f>TEXT('Projeção de Preventiva'!E47,"DD/MM/AA")</f>
        <v>EXECUTADA</v>
      </c>
      <c r="F47" s="96" t="e">
        <f>TEXT('Projeção de Preventiva'!#REF!,"DD/MM/AA")</f>
        <v>#REF!</v>
      </c>
      <c r="G47" s="96" t="str">
        <f>TEXT('Projeção de Preventiva'!G47,"DD/MM/AA")</f>
        <v>EXECUTADA</v>
      </c>
      <c r="H47" s="96" t="str">
        <f>TEXT('Projeção de Preventiva'!H47,"DD/MM/AA")</f>
        <v>EXECUTADA</v>
      </c>
      <c r="I47" s="96" t="e">
        <f>TEXT('Projeção de Preventiva'!#REF!,"DD/MM/AA")</f>
        <v>#REF!</v>
      </c>
      <c r="J47" s="96" t="e">
        <f>TEXT('Projeção de Preventiva'!#REF!,"DD/MM/AA")</f>
        <v>#REF!</v>
      </c>
      <c r="K47" s="96" t="e">
        <f>TEXT('Projeção de Preventiva'!#REF!,"DD/MM/AA")</f>
        <v>#REF!</v>
      </c>
      <c r="L47" s="96" t="e">
        <f>TEXT('Projeção de Preventiva'!#REF!,"DD/MM/AA")</f>
        <v>#REF!</v>
      </c>
    </row>
    <row r="48" spans="2:12">
      <c r="B48" s="68">
        <f t="shared" si="0"/>
        <v>44</v>
      </c>
      <c r="C48" s="64">
        <v>250</v>
      </c>
      <c r="D48" s="106" t="e">
        <f>TEXT('Projeção de Preventiva'!#REF!,"DD/MM/AA")</f>
        <v>#REF!</v>
      </c>
      <c r="E48" s="96" t="str">
        <f>TEXT('Projeção de Preventiva'!E48,"DD/MM/AA")</f>
        <v>EXECUTADA</v>
      </c>
      <c r="F48" s="96" t="e">
        <f>TEXT('Projeção de Preventiva'!#REF!,"DD/MM/AA")</f>
        <v>#REF!</v>
      </c>
      <c r="G48" s="96" t="str">
        <f>TEXT('Projeção de Preventiva'!G48,"DD/MM/AA")</f>
        <v>EXECUTADA</v>
      </c>
      <c r="H48" s="96" t="str">
        <f>TEXT('Projeção de Preventiva'!H48,"DD/MM/AA")</f>
        <v>EXECUTADA</v>
      </c>
      <c r="I48" s="96" t="e">
        <f>TEXT('Projeção de Preventiva'!#REF!,"DD/MM/AA")</f>
        <v>#REF!</v>
      </c>
      <c r="J48" s="96" t="e">
        <f>TEXT('Projeção de Preventiva'!#REF!,"DD/MM/AA")</f>
        <v>#REF!</v>
      </c>
      <c r="K48" s="96" t="e">
        <f>TEXT('Projeção de Preventiva'!#REF!,"DD/MM/AA")</f>
        <v>#REF!</v>
      </c>
      <c r="L48" s="96" t="e">
        <f>TEXT('Projeção de Preventiva'!#REF!,"DD/MM/AA")</f>
        <v>#REF!</v>
      </c>
    </row>
    <row r="49" spans="2:12">
      <c r="B49" s="68">
        <f t="shared" si="0"/>
        <v>45</v>
      </c>
      <c r="C49" s="64">
        <v>3000</v>
      </c>
      <c r="D49" s="106" t="e">
        <f>TEXT('Projeção de Preventiva'!#REF!,"DD/MM/AA")</f>
        <v>#REF!</v>
      </c>
      <c r="E49" s="96" t="str">
        <f>TEXT('Projeção de Preventiva'!E49,"DD/MM/AA")</f>
        <v>EXECUTADA</v>
      </c>
      <c r="F49" s="96" t="e">
        <f>TEXT('Projeção de Preventiva'!#REF!,"DD/MM/AA")</f>
        <v>#REF!</v>
      </c>
      <c r="G49" s="96" t="str">
        <f>TEXT('Projeção de Preventiva'!G49,"DD/MM/AA")</f>
        <v>EXECUTADA</v>
      </c>
      <c r="H49" s="96" t="str">
        <f>TEXT('Projeção de Preventiva'!H49,"DD/MM/AA")</f>
        <v>EXECUTADA</v>
      </c>
      <c r="I49" s="96" t="e">
        <f>TEXT('Projeção de Preventiva'!#REF!,"DD/MM/AA")</f>
        <v>#REF!</v>
      </c>
      <c r="J49" s="96" t="e">
        <f>TEXT('Projeção de Preventiva'!#REF!,"DD/MM/AA")</f>
        <v>#REF!</v>
      </c>
      <c r="K49" s="96" t="e">
        <f>TEXT('Projeção de Preventiva'!#REF!,"DD/MM/AA")</f>
        <v>#REF!</v>
      </c>
      <c r="L49" s="96" t="e">
        <f>TEXT('Projeção de Preventiva'!#REF!,"DD/MM/AA")</f>
        <v>#REF!</v>
      </c>
    </row>
    <row r="50" spans="2:12">
      <c r="B50" s="68">
        <f t="shared" si="0"/>
        <v>46</v>
      </c>
      <c r="C50" s="64">
        <v>250</v>
      </c>
      <c r="D50" s="106" t="e">
        <f>TEXT('Projeção de Preventiva'!#REF!,"DD/MM/AA")</f>
        <v>#REF!</v>
      </c>
      <c r="E50" s="96" t="str">
        <f>TEXT('Projeção de Preventiva'!E50,"DD/MM/AA")</f>
        <v>EXECUTADA</v>
      </c>
      <c r="F50" s="96" t="e">
        <f>TEXT('Projeção de Preventiva'!#REF!,"DD/MM/AA")</f>
        <v>#REF!</v>
      </c>
      <c r="G50" s="96" t="str">
        <f>TEXT('Projeção de Preventiva'!G50,"DD/MM/AA")</f>
        <v>EXECUTADA</v>
      </c>
      <c r="H50" s="96" t="str">
        <f>TEXT('Projeção de Preventiva'!H50,"DD/MM/AA")</f>
        <v>EXECUTADA</v>
      </c>
      <c r="I50" s="96" t="e">
        <f>TEXT('Projeção de Preventiva'!#REF!,"DD/MM/AA")</f>
        <v>#REF!</v>
      </c>
      <c r="J50" s="96" t="e">
        <f>TEXT('Projeção de Preventiva'!#REF!,"DD/MM/AA")</f>
        <v>#REF!</v>
      </c>
      <c r="K50" s="96" t="e">
        <f>TEXT('Projeção de Preventiva'!#REF!,"DD/MM/AA")</f>
        <v>#REF!</v>
      </c>
      <c r="L50" s="96" t="e">
        <f>TEXT('Projeção de Preventiva'!#REF!,"DD/MM/AA")</f>
        <v>#REF!</v>
      </c>
    </row>
    <row r="51" spans="2:12">
      <c r="B51" s="68">
        <f t="shared" si="0"/>
        <v>47</v>
      </c>
      <c r="C51" s="64">
        <v>3500</v>
      </c>
      <c r="D51" s="106" t="e">
        <f>TEXT('Projeção de Preventiva'!#REF!,"DD/MM/AA")</f>
        <v>#REF!</v>
      </c>
      <c r="E51" s="96" t="str">
        <f>TEXT('Projeção de Preventiva'!E51,"DD/MM/AA")</f>
        <v>EXECUTADA</v>
      </c>
      <c r="F51" s="96" t="e">
        <f>TEXT('Projeção de Preventiva'!#REF!,"DD/MM/AA")</f>
        <v>#REF!</v>
      </c>
      <c r="G51" s="96" t="str">
        <f>TEXT('Projeção de Preventiva'!G51,"DD/MM/AA")</f>
        <v>EXECUTADA</v>
      </c>
      <c r="H51" s="96" t="str">
        <f>TEXT('Projeção de Preventiva'!H51,"DD/MM/AA")</f>
        <v>EXECUTADA</v>
      </c>
      <c r="I51" s="96" t="e">
        <f>TEXT('Projeção de Preventiva'!#REF!,"DD/MM/AA")</f>
        <v>#REF!</v>
      </c>
      <c r="J51" s="96" t="e">
        <f>TEXT('Projeção de Preventiva'!#REF!,"DD/MM/AA")</f>
        <v>#REF!</v>
      </c>
      <c r="K51" s="96" t="e">
        <f>TEXT('Projeção de Preventiva'!#REF!,"DD/MM/AA")</f>
        <v>#REF!</v>
      </c>
      <c r="L51" s="96" t="e">
        <f>TEXT('Projeção de Preventiva'!#REF!,"DD/MM/AA")</f>
        <v>#REF!</v>
      </c>
    </row>
    <row r="52" spans="2:12">
      <c r="B52" s="68">
        <f t="shared" si="0"/>
        <v>48</v>
      </c>
      <c r="C52" s="64">
        <v>250</v>
      </c>
      <c r="D52" s="106" t="e">
        <f>TEXT('Projeção de Preventiva'!#REF!,"DD/MM/AA")</f>
        <v>#REF!</v>
      </c>
      <c r="E52" s="96" t="str">
        <f>TEXT('Projeção de Preventiva'!E52,"DD/MM/AA")</f>
        <v>EXECUTADA</v>
      </c>
      <c r="F52" s="96" t="e">
        <f>TEXT('Projeção de Preventiva'!#REF!,"DD/MM/AA")</f>
        <v>#REF!</v>
      </c>
      <c r="G52" s="96" t="str">
        <f>TEXT('Projeção de Preventiva'!G52,"DD/MM/AA")</f>
        <v>EXECUTADA</v>
      </c>
      <c r="H52" s="96" t="str">
        <f>TEXT('Projeção de Preventiva'!H52,"DD/MM/AA")</f>
        <v>EXECUTADA</v>
      </c>
      <c r="I52" s="96" t="e">
        <f>TEXT('Projeção de Preventiva'!#REF!,"DD/MM/AA")</f>
        <v>#REF!</v>
      </c>
      <c r="J52" s="96" t="e">
        <f>TEXT('Projeção de Preventiva'!#REF!,"DD/MM/AA")</f>
        <v>#REF!</v>
      </c>
      <c r="K52" s="96" t="e">
        <f>TEXT('Projeção de Preventiva'!#REF!,"DD/MM/AA")</f>
        <v>#REF!</v>
      </c>
      <c r="L52" s="96" t="e">
        <f>TEXT('Projeção de Preventiva'!#REF!,"DD/MM/AA")</f>
        <v>#REF!</v>
      </c>
    </row>
    <row r="53" spans="2:12">
      <c r="B53" s="68">
        <f t="shared" si="0"/>
        <v>49</v>
      </c>
      <c r="C53" s="64">
        <v>4000</v>
      </c>
      <c r="D53" s="106" t="e">
        <f>TEXT('Projeção de Preventiva'!#REF!,"DD/MM/AA")</f>
        <v>#REF!</v>
      </c>
      <c r="E53" s="96" t="str">
        <f>TEXT('Projeção de Preventiva'!E53,"DD/MM/AA")</f>
        <v>EXECUTADA</v>
      </c>
      <c r="F53" s="96" t="e">
        <f>TEXT('Projeção de Preventiva'!#REF!,"DD/MM/AA")</f>
        <v>#REF!</v>
      </c>
      <c r="G53" s="96" t="str">
        <f>TEXT('Projeção de Preventiva'!G53,"DD/MM/AA")</f>
        <v>EXECUTADA</v>
      </c>
      <c r="H53" s="96" t="str">
        <f>TEXT('Projeção de Preventiva'!H53,"DD/MM/AA")</f>
        <v>EXECUTADA</v>
      </c>
      <c r="I53" s="96" t="e">
        <f>TEXT('Projeção de Preventiva'!#REF!,"DD/MM/AA")</f>
        <v>#REF!</v>
      </c>
      <c r="J53" s="96" t="e">
        <f>TEXT('Projeção de Preventiva'!#REF!,"DD/MM/AA")</f>
        <v>#REF!</v>
      </c>
      <c r="K53" s="96" t="e">
        <f>TEXT('Projeção de Preventiva'!#REF!,"DD/MM/AA")</f>
        <v>#REF!</v>
      </c>
      <c r="L53" s="96" t="e">
        <f>TEXT('Projeção de Preventiva'!#REF!,"DD/MM/AA")</f>
        <v>#REF!</v>
      </c>
    </row>
    <row r="54" spans="2:12">
      <c r="B54" s="68">
        <f t="shared" si="0"/>
        <v>50</v>
      </c>
      <c r="C54" s="64">
        <v>250</v>
      </c>
      <c r="D54" s="106" t="e">
        <f>TEXT('Projeção de Preventiva'!#REF!,"DD/MM/AA")</f>
        <v>#REF!</v>
      </c>
      <c r="E54" s="96" t="str">
        <f>TEXT('Projeção de Preventiva'!E54,"DD/MM/AA")</f>
        <v>EXECUTADA</v>
      </c>
      <c r="F54" s="96" t="e">
        <f>TEXT('Projeção de Preventiva'!#REF!,"DD/MM/AA")</f>
        <v>#REF!</v>
      </c>
      <c r="G54" s="96" t="str">
        <f>TEXT('Projeção de Preventiva'!G54,"DD/MM/AA")</f>
        <v>EXECUTADA</v>
      </c>
      <c r="H54" s="96" t="str">
        <f>TEXT('Projeção de Preventiva'!H54,"DD/MM/AA")</f>
        <v>EXECUTADA</v>
      </c>
      <c r="I54" s="96" t="e">
        <f>TEXT('Projeção de Preventiva'!#REF!,"DD/MM/AA")</f>
        <v>#REF!</v>
      </c>
      <c r="J54" s="96" t="e">
        <f>TEXT('Projeção de Preventiva'!#REF!,"DD/MM/AA")</f>
        <v>#REF!</v>
      </c>
      <c r="K54" s="96" t="e">
        <f>TEXT('Projeção de Preventiva'!#REF!,"DD/MM/AA")</f>
        <v>#REF!</v>
      </c>
      <c r="L54" s="96" t="e">
        <f>TEXT('Projeção de Preventiva'!#REF!,"DD/MM/AA")</f>
        <v>#REF!</v>
      </c>
    </row>
    <row r="55" spans="2:12">
      <c r="B55" s="68">
        <f t="shared" si="0"/>
        <v>51</v>
      </c>
      <c r="C55" s="64">
        <v>500</v>
      </c>
      <c r="D55" s="106" t="e">
        <f>TEXT('Projeção de Preventiva'!#REF!,"DD/MM/AA")</f>
        <v>#REF!</v>
      </c>
      <c r="E55" s="96" t="str">
        <f>TEXT('Projeção de Preventiva'!E55,"DD/MM/AA")</f>
        <v>EXECUTADA</v>
      </c>
      <c r="F55" s="96" t="e">
        <f>TEXT('Projeção de Preventiva'!#REF!,"DD/MM/AA")</f>
        <v>#REF!</v>
      </c>
      <c r="G55" s="96" t="str">
        <f>TEXT('Projeção de Preventiva'!G55,"DD/MM/AA")</f>
        <v>EXECUTADA</v>
      </c>
      <c r="H55" s="96" t="str">
        <f>TEXT('Projeção de Preventiva'!H55,"DD/MM/AA")</f>
        <v>EXECUTADA</v>
      </c>
      <c r="I55" s="96" t="e">
        <f>TEXT('Projeção de Preventiva'!#REF!,"DD/MM/AA")</f>
        <v>#REF!</v>
      </c>
      <c r="J55" s="96" t="e">
        <f>TEXT('Projeção de Preventiva'!#REF!,"DD/MM/AA")</f>
        <v>#REF!</v>
      </c>
      <c r="K55" s="96" t="e">
        <f>TEXT('Projeção de Preventiva'!#REF!,"DD/MM/AA")</f>
        <v>#REF!</v>
      </c>
      <c r="L55" s="96" t="e">
        <f>TEXT('Projeção de Preventiva'!#REF!,"DD/MM/AA")</f>
        <v>#REF!</v>
      </c>
    </row>
    <row r="56" spans="2:12">
      <c r="B56" s="68">
        <f t="shared" si="0"/>
        <v>52</v>
      </c>
      <c r="C56" s="64">
        <v>250</v>
      </c>
      <c r="D56" s="106" t="e">
        <f>TEXT('Projeção de Preventiva'!#REF!,"DD/MM/AA")</f>
        <v>#REF!</v>
      </c>
      <c r="E56" s="96" t="str">
        <f>TEXT('Projeção de Preventiva'!E56,"DD/MM/AA")</f>
        <v>EXECUTADA</v>
      </c>
      <c r="F56" s="96" t="e">
        <f>TEXT('Projeção de Preventiva'!#REF!,"DD/MM/AA")</f>
        <v>#REF!</v>
      </c>
      <c r="G56" s="96" t="str">
        <f>TEXT('Projeção de Preventiva'!G56,"DD/MM/AA")</f>
        <v>EXECUTADA</v>
      </c>
      <c r="H56" s="96" t="str">
        <f>TEXT('Projeção de Preventiva'!H56,"DD/MM/AA")</f>
        <v>EXECUTADA</v>
      </c>
      <c r="I56" s="96" t="e">
        <f>TEXT('Projeção de Preventiva'!#REF!,"DD/MM/AA")</f>
        <v>#REF!</v>
      </c>
      <c r="J56" s="96" t="e">
        <f>TEXT('Projeção de Preventiva'!#REF!,"DD/MM/AA")</f>
        <v>#REF!</v>
      </c>
      <c r="K56" s="96" t="e">
        <f>TEXT('Projeção de Preventiva'!#REF!,"DD/MM/AA")</f>
        <v>#REF!</v>
      </c>
      <c r="L56" s="96" t="e">
        <f>TEXT('Projeção de Preventiva'!#REF!,"DD/MM/AA")</f>
        <v>#REF!</v>
      </c>
    </row>
    <row r="57" spans="2:12">
      <c r="B57" s="68">
        <f t="shared" si="0"/>
        <v>53</v>
      </c>
      <c r="C57" s="64">
        <v>1000</v>
      </c>
      <c r="D57" s="106" t="e">
        <f>TEXT('Projeção de Preventiva'!#REF!,"DD/MM/AA")</f>
        <v>#REF!</v>
      </c>
      <c r="E57" s="96" t="str">
        <f>TEXT('Projeção de Preventiva'!E57,"DD/MM/AA")</f>
        <v>EXECUTADA</v>
      </c>
      <c r="F57" s="96" t="e">
        <f>TEXT('Projeção de Preventiva'!#REF!,"DD/MM/AA")</f>
        <v>#REF!</v>
      </c>
      <c r="G57" s="96" t="str">
        <f>TEXT('Projeção de Preventiva'!G57,"DD/MM/AA")</f>
        <v>EXECUTADA</v>
      </c>
      <c r="H57" s="96" t="str">
        <f>TEXT('Projeção de Preventiva'!H57,"DD/MM/AA")</f>
        <v>EXECUTADA</v>
      </c>
      <c r="I57" s="96" t="e">
        <f>TEXT('Projeção de Preventiva'!#REF!,"DD/MM/AA")</f>
        <v>#REF!</v>
      </c>
      <c r="J57" s="96" t="e">
        <f>TEXT('Projeção de Preventiva'!#REF!,"DD/MM/AA")</f>
        <v>#REF!</v>
      </c>
      <c r="K57" s="96" t="e">
        <f>TEXT('Projeção de Preventiva'!#REF!,"DD/MM/AA")</f>
        <v>#REF!</v>
      </c>
      <c r="L57" s="96" t="e">
        <f>TEXT('Projeção de Preventiva'!#REF!,"DD/MM/AA")</f>
        <v>#REF!</v>
      </c>
    </row>
    <row r="58" spans="2:12">
      <c r="B58" s="68">
        <f t="shared" si="0"/>
        <v>54</v>
      </c>
      <c r="C58" s="64">
        <v>250</v>
      </c>
      <c r="D58" s="106" t="e">
        <f>TEXT('Projeção de Preventiva'!#REF!,"DD/MM/AA")</f>
        <v>#REF!</v>
      </c>
      <c r="E58" s="96" t="str">
        <f>TEXT('Projeção de Preventiva'!E58,"DD/MM/AA")</f>
        <v>EXECUTADA</v>
      </c>
      <c r="F58" s="96" t="e">
        <f>TEXT('Projeção de Preventiva'!#REF!,"DD/MM/AA")</f>
        <v>#REF!</v>
      </c>
      <c r="G58" s="96" t="str">
        <f>TEXT('Projeção de Preventiva'!G58,"DD/MM/AA")</f>
        <v>EXECUTADA</v>
      </c>
      <c r="H58" s="96" t="str">
        <f>TEXT('Projeção de Preventiva'!H58,"DD/MM/AA")</f>
        <v>EXECUTADA</v>
      </c>
      <c r="I58" s="96" t="e">
        <f>TEXT('Projeção de Preventiva'!#REF!,"DD/MM/AA")</f>
        <v>#REF!</v>
      </c>
      <c r="J58" s="96" t="e">
        <f>TEXT('Projeção de Preventiva'!#REF!,"DD/MM/AA")</f>
        <v>#REF!</v>
      </c>
      <c r="K58" s="96" t="e">
        <f>TEXT('Projeção de Preventiva'!#REF!,"DD/MM/AA")</f>
        <v>#REF!</v>
      </c>
      <c r="L58" s="96" t="e">
        <f>TEXT('Projeção de Preventiva'!#REF!,"DD/MM/AA")</f>
        <v>#REF!</v>
      </c>
    </row>
    <row r="59" spans="2:12">
      <c r="B59" s="68">
        <f t="shared" si="0"/>
        <v>55</v>
      </c>
      <c r="C59" s="64">
        <v>1500</v>
      </c>
      <c r="D59" s="106" t="e">
        <f>TEXT('Projeção de Preventiva'!#REF!,"DD/MM/AA")</f>
        <v>#REF!</v>
      </c>
      <c r="E59" s="96" t="str">
        <f>TEXT('Projeção de Preventiva'!E59,"DD/MM/AA")</f>
        <v>EXECUTADA</v>
      </c>
      <c r="F59" s="96" t="e">
        <f>TEXT('Projeção de Preventiva'!#REF!,"DD/MM/AA")</f>
        <v>#REF!</v>
      </c>
      <c r="G59" s="96" t="str">
        <f>TEXT('Projeção de Preventiva'!G59,"DD/MM/AA")</f>
        <v>EXECUTADA</v>
      </c>
      <c r="H59" s="96" t="str">
        <f>TEXT('Projeção de Preventiva'!H59,"DD/MM/AA")</f>
        <v>EXECUTADA</v>
      </c>
      <c r="I59" s="96" t="e">
        <f>TEXT('Projeção de Preventiva'!#REF!,"DD/MM/AA")</f>
        <v>#REF!</v>
      </c>
      <c r="J59" s="96" t="e">
        <f>TEXT('Projeção de Preventiva'!#REF!,"DD/MM/AA")</f>
        <v>#REF!</v>
      </c>
      <c r="K59" s="96" t="e">
        <f>TEXT('Projeção de Preventiva'!#REF!,"DD/MM/AA")</f>
        <v>#REF!</v>
      </c>
      <c r="L59" s="96" t="e">
        <f>TEXT('Projeção de Preventiva'!#REF!,"DD/MM/AA")</f>
        <v>#REF!</v>
      </c>
    </row>
    <row r="60" spans="2:12">
      <c r="B60" s="68">
        <f t="shared" si="0"/>
        <v>56</v>
      </c>
      <c r="C60" s="64">
        <v>250</v>
      </c>
      <c r="D60" s="106" t="e">
        <f>TEXT('Projeção de Preventiva'!#REF!,"DD/MM/AA")</f>
        <v>#REF!</v>
      </c>
      <c r="E60" s="96" t="str">
        <f>TEXT('Projeção de Preventiva'!E60,"DD/MM/AA")</f>
        <v>EXECUTADA</v>
      </c>
      <c r="F60" s="96" t="e">
        <f>TEXT('Projeção de Preventiva'!#REF!,"DD/MM/AA")</f>
        <v>#REF!</v>
      </c>
      <c r="G60" s="96" t="str">
        <f>TEXT('Projeção de Preventiva'!G60,"DD/MM/AA")</f>
        <v>EXECUTADA</v>
      </c>
      <c r="H60" s="96" t="str">
        <f>TEXT('Projeção de Preventiva'!H60,"DD/MM/AA")</f>
        <v>EXECUTADA</v>
      </c>
      <c r="I60" s="96" t="e">
        <f>TEXT('Projeção de Preventiva'!#REF!,"DD/MM/AA")</f>
        <v>#REF!</v>
      </c>
      <c r="J60" s="96" t="e">
        <f>TEXT('Projeção de Preventiva'!#REF!,"DD/MM/AA")</f>
        <v>#REF!</v>
      </c>
      <c r="K60" s="96" t="e">
        <f>TEXT('Projeção de Preventiva'!#REF!,"DD/MM/AA")</f>
        <v>#REF!</v>
      </c>
      <c r="L60" s="96" t="e">
        <f>TEXT('Projeção de Preventiva'!#REF!,"DD/MM/AA")</f>
        <v>#REF!</v>
      </c>
    </row>
    <row r="61" spans="2:12">
      <c r="B61" s="68">
        <f t="shared" si="0"/>
        <v>57</v>
      </c>
      <c r="C61" s="64">
        <v>2000</v>
      </c>
      <c r="D61" s="106" t="e">
        <f>TEXT('Projeção de Preventiva'!#REF!,"DD/MM/AA")</f>
        <v>#REF!</v>
      </c>
      <c r="E61" s="96" t="str">
        <f>TEXT('Projeção de Preventiva'!E61,"DD/MM/AA")</f>
        <v>EXECUTADA</v>
      </c>
      <c r="F61" s="96" t="e">
        <f>TEXT('Projeção de Preventiva'!#REF!,"DD/MM/AA")</f>
        <v>#REF!</v>
      </c>
      <c r="G61" s="96" t="str">
        <f>TEXT('Projeção de Preventiva'!G61,"DD/MM/AA")</f>
        <v>EXECUTADA</v>
      </c>
      <c r="H61" s="96" t="str">
        <f>TEXT('Projeção de Preventiva'!H61,"DD/MM/AA")</f>
        <v>EXECUTADA</v>
      </c>
      <c r="I61" s="96" t="e">
        <f>TEXT('Projeção de Preventiva'!#REF!,"DD/MM/AA")</f>
        <v>#REF!</v>
      </c>
      <c r="J61" s="96" t="e">
        <f>TEXT('Projeção de Preventiva'!#REF!,"DD/MM/AA")</f>
        <v>#REF!</v>
      </c>
      <c r="K61" s="96" t="e">
        <f>TEXT('Projeção de Preventiva'!#REF!,"DD/MM/AA")</f>
        <v>#REF!</v>
      </c>
      <c r="L61" s="96" t="e">
        <f>TEXT('Projeção de Preventiva'!#REF!,"DD/MM/AA")</f>
        <v>#REF!</v>
      </c>
    </row>
    <row r="62" spans="2:12">
      <c r="B62" s="68">
        <f t="shared" si="0"/>
        <v>58</v>
      </c>
      <c r="C62" s="64">
        <v>250</v>
      </c>
      <c r="D62" s="106" t="e">
        <f>TEXT('Projeção de Preventiva'!#REF!,"DD/MM/AA")</f>
        <v>#REF!</v>
      </c>
      <c r="E62" s="96" t="str">
        <f>TEXT('Projeção de Preventiva'!E62,"DD/MM/AA")</f>
        <v>EXECUTADA</v>
      </c>
      <c r="F62" s="96" t="e">
        <f>TEXT('Projeção de Preventiva'!#REF!,"DD/MM/AA")</f>
        <v>#REF!</v>
      </c>
      <c r="G62" s="96" t="str">
        <f>TEXT('Projeção de Preventiva'!G62,"DD/MM/AA")</f>
        <v>EXECUTADA</v>
      </c>
      <c r="H62" s="96" t="str">
        <f>TEXT('Projeção de Preventiva'!H62,"DD/MM/AA")</f>
        <v>EXECUTADA</v>
      </c>
      <c r="I62" s="96" t="e">
        <f>TEXT('Projeção de Preventiva'!#REF!,"DD/MM/AA")</f>
        <v>#REF!</v>
      </c>
      <c r="J62" s="96" t="e">
        <f>TEXT('Projeção de Preventiva'!#REF!,"DD/MM/AA")</f>
        <v>#REF!</v>
      </c>
      <c r="K62" s="96" t="e">
        <f>TEXT('Projeção de Preventiva'!#REF!,"DD/MM/AA")</f>
        <v>#REF!</v>
      </c>
      <c r="L62" s="96" t="e">
        <f>TEXT('Projeção de Preventiva'!#REF!,"DD/MM/AA")</f>
        <v>#REF!</v>
      </c>
    </row>
    <row r="63" spans="2:12">
      <c r="B63" s="68">
        <f t="shared" si="0"/>
        <v>59</v>
      </c>
      <c r="C63" s="64">
        <v>2500</v>
      </c>
      <c r="D63" s="106" t="e">
        <f>TEXT('Projeção de Preventiva'!#REF!,"DD/MM/AA")</f>
        <v>#REF!</v>
      </c>
      <c r="E63" s="96" t="str">
        <f>TEXT('Projeção de Preventiva'!E63,"DD/MM/AA")</f>
        <v>EXECUTADA</v>
      </c>
      <c r="F63" s="96" t="e">
        <f>TEXT('Projeção de Preventiva'!#REF!,"DD/MM/AA")</f>
        <v>#REF!</v>
      </c>
      <c r="G63" s="96" t="str">
        <f>TEXT('Projeção de Preventiva'!G63,"DD/MM/AA")</f>
        <v>EXECUTADA</v>
      </c>
      <c r="H63" s="96" t="str">
        <f>TEXT('Projeção de Preventiva'!H63,"DD/MM/AA")</f>
        <v>EXECUTADA</v>
      </c>
      <c r="I63" s="96" t="e">
        <f>TEXT('Projeção de Preventiva'!#REF!,"DD/MM/AA")</f>
        <v>#REF!</v>
      </c>
      <c r="J63" s="96" t="e">
        <f>TEXT('Projeção de Preventiva'!#REF!,"DD/MM/AA")</f>
        <v>#REF!</v>
      </c>
      <c r="K63" s="96" t="e">
        <f>TEXT('Projeção de Preventiva'!#REF!,"DD/MM/AA")</f>
        <v>#REF!</v>
      </c>
      <c r="L63" s="96" t="e">
        <f>TEXT('Projeção de Preventiva'!#REF!,"DD/MM/AA")</f>
        <v>#REF!</v>
      </c>
    </row>
    <row r="64" spans="2:12">
      <c r="B64" s="68">
        <f t="shared" si="0"/>
        <v>60</v>
      </c>
      <c r="C64" s="64">
        <v>250</v>
      </c>
      <c r="D64" s="106" t="e">
        <f>TEXT('Projeção de Preventiva'!#REF!,"DD/MM/AA")</f>
        <v>#REF!</v>
      </c>
      <c r="E64" s="96" t="str">
        <f>TEXT('Projeção de Preventiva'!E64,"DD/MM/AA")</f>
        <v>EXECUTADA</v>
      </c>
      <c r="F64" s="96" t="e">
        <f>TEXT('Projeção de Preventiva'!#REF!,"DD/MM/AA")</f>
        <v>#REF!</v>
      </c>
      <c r="G64" s="96" t="str">
        <f>TEXT('Projeção de Preventiva'!G64,"DD/MM/AA")</f>
        <v>EXECUTADA</v>
      </c>
      <c r="H64" s="96" t="str">
        <f>TEXT('Projeção de Preventiva'!H64,"DD/MM/AA")</f>
        <v>EXECUTADA</v>
      </c>
      <c r="I64" s="96" t="e">
        <f>TEXT('Projeção de Preventiva'!#REF!,"DD/MM/AA")</f>
        <v>#REF!</v>
      </c>
      <c r="J64" s="96" t="e">
        <f>TEXT('Projeção de Preventiva'!#REF!,"DD/MM/AA")</f>
        <v>#REF!</v>
      </c>
      <c r="K64" s="96" t="e">
        <f>TEXT('Projeção de Preventiva'!#REF!,"DD/MM/AA")</f>
        <v>#REF!</v>
      </c>
      <c r="L64" s="96" t="e">
        <f>TEXT('Projeção de Preventiva'!#REF!,"DD/MM/AA")</f>
        <v>#REF!</v>
      </c>
    </row>
    <row r="65" spans="2:12">
      <c r="B65" s="68">
        <f t="shared" si="0"/>
        <v>61</v>
      </c>
      <c r="C65" s="64">
        <v>3000</v>
      </c>
      <c r="D65" s="106" t="e">
        <f>TEXT('Projeção de Preventiva'!#REF!,"DD/MM/AA")</f>
        <v>#REF!</v>
      </c>
      <c r="E65" s="96" t="str">
        <f>TEXT('Projeção de Preventiva'!E65,"DD/MM/AA")</f>
        <v>EXECUTADA</v>
      </c>
      <c r="F65" s="96" t="e">
        <f>TEXT('Projeção de Preventiva'!#REF!,"DD/MM/AA")</f>
        <v>#REF!</v>
      </c>
      <c r="G65" s="96" t="str">
        <f>TEXT('Projeção de Preventiva'!G65,"DD/MM/AA")</f>
        <v>EXECUTADA</v>
      </c>
      <c r="H65" s="96" t="str">
        <f>TEXT('Projeção de Preventiva'!H65,"DD/MM/AA")</f>
        <v>EXECUTADA</v>
      </c>
      <c r="I65" s="96" t="e">
        <f>TEXT('Projeção de Preventiva'!#REF!,"DD/MM/AA")</f>
        <v>#REF!</v>
      </c>
      <c r="J65" s="96" t="e">
        <f>TEXT('Projeção de Preventiva'!#REF!,"DD/MM/AA")</f>
        <v>#REF!</v>
      </c>
      <c r="K65" s="96" t="e">
        <f>TEXT('Projeção de Preventiva'!#REF!,"DD/MM/AA")</f>
        <v>#REF!</v>
      </c>
      <c r="L65" s="96" t="e">
        <f>TEXT('Projeção de Preventiva'!#REF!,"DD/MM/AA")</f>
        <v>#REF!</v>
      </c>
    </row>
    <row r="66" spans="2:12">
      <c r="B66" s="68">
        <f t="shared" si="0"/>
        <v>62</v>
      </c>
      <c r="C66" s="64">
        <v>250</v>
      </c>
      <c r="D66" s="106" t="e">
        <f>TEXT('Projeção de Preventiva'!#REF!,"DD/MM/AA")</f>
        <v>#REF!</v>
      </c>
      <c r="E66" s="96" t="str">
        <f>TEXT('Projeção de Preventiva'!E66,"DD/MM/AA")</f>
        <v>EXECUTADA</v>
      </c>
      <c r="F66" s="96" t="e">
        <f>TEXT('Projeção de Preventiva'!#REF!,"DD/MM/AA")</f>
        <v>#REF!</v>
      </c>
      <c r="G66" s="96" t="str">
        <f>TEXT('Projeção de Preventiva'!G66,"DD/MM/AA")</f>
        <v>EXECUTADA</v>
      </c>
      <c r="H66" s="96" t="str">
        <f>TEXT('Projeção de Preventiva'!H66,"DD/MM/AA")</f>
        <v>EXECUTADA</v>
      </c>
      <c r="I66" s="96" t="e">
        <f>TEXT('Projeção de Preventiva'!#REF!,"DD/MM/AA")</f>
        <v>#REF!</v>
      </c>
      <c r="J66" s="96" t="e">
        <f>TEXT('Projeção de Preventiva'!#REF!,"DD/MM/AA")</f>
        <v>#REF!</v>
      </c>
      <c r="K66" s="96" t="e">
        <f>TEXT('Projeção de Preventiva'!#REF!,"DD/MM/AA")</f>
        <v>#REF!</v>
      </c>
      <c r="L66" s="96" t="e">
        <f>TEXT('Projeção de Preventiva'!#REF!,"DD/MM/AA")</f>
        <v>#REF!</v>
      </c>
    </row>
    <row r="67" spans="2:12">
      <c r="B67" s="68">
        <f t="shared" si="0"/>
        <v>63</v>
      </c>
      <c r="C67" s="64">
        <v>3500</v>
      </c>
      <c r="D67" s="106" t="e">
        <f>TEXT('Projeção de Preventiva'!#REF!,"DD/MM/AA")</f>
        <v>#REF!</v>
      </c>
      <c r="E67" s="96" t="str">
        <f>TEXT('Projeção de Preventiva'!E67,"DD/MM/AA")</f>
        <v>EXECUTADA</v>
      </c>
      <c r="F67" s="96" t="e">
        <f>TEXT('Projeção de Preventiva'!#REF!,"DD/MM/AA")</f>
        <v>#REF!</v>
      </c>
      <c r="G67" s="96" t="str">
        <f>TEXT('Projeção de Preventiva'!G67,"DD/MM/AA")</f>
        <v>EXECUTADA</v>
      </c>
      <c r="H67" s="96" t="str">
        <f>TEXT('Projeção de Preventiva'!H67,"DD/MM/AA")</f>
        <v>EXECUTADA</v>
      </c>
      <c r="I67" s="96" t="e">
        <f>TEXT('Projeção de Preventiva'!#REF!,"DD/MM/AA")</f>
        <v>#REF!</v>
      </c>
      <c r="J67" s="96" t="e">
        <f>TEXT('Projeção de Preventiva'!#REF!,"DD/MM/AA")</f>
        <v>#REF!</v>
      </c>
      <c r="K67" s="96" t="e">
        <f>TEXT('Projeção de Preventiva'!#REF!,"DD/MM/AA")</f>
        <v>#REF!</v>
      </c>
      <c r="L67" s="96" t="e">
        <f>TEXT('Projeção de Preventiva'!#REF!,"DD/MM/AA")</f>
        <v>#REF!</v>
      </c>
    </row>
    <row r="68" spans="2:12">
      <c r="B68" s="68">
        <f t="shared" si="0"/>
        <v>64</v>
      </c>
      <c r="C68" s="64">
        <v>250</v>
      </c>
      <c r="D68" s="106" t="e">
        <f>TEXT('Projeção de Preventiva'!#REF!,"DD/MM/AA")</f>
        <v>#REF!</v>
      </c>
      <c r="E68" s="96" t="str">
        <f>TEXT('Projeção de Preventiva'!E68,"DD/MM/AA")</f>
        <v>EXECUTADA</v>
      </c>
      <c r="F68" s="96" t="e">
        <f>TEXT('Projeção de Preventiva'!#REF!,"DD/MM/AA")</f>
        <v>#REF!</v>
      </c>
      <c r="G68" s="96" t="str">
        <f>TEXT('Projeção de Preventiva'!G68,"DD/MM/AA")</f>
        <v>EXECUTADA</v>
      </c>
      <c r="H68" s="96" t="str">
        <f>TEXT('Projeção de Preventiva'!H68,"DD/MM/AA")</f>
        <v>EXECUTADA</v>
      </c>
      <c r="I68" s="96" t="e">
        <f>TEXT('Projeção de Preventiva'!#REF!,"DD/MM/AA")</f>
        <v>#REF!</v>
      </c>
      <c r="J68" s="96" t="e">
        <f>TEXT('Projeção de Preventiva'!#REF!,"DD/MM/AA")</f>
        <v>#REF!</v>
      </c>
      <c r="K68" s="96" t="e">
        <f>TEXT('Projeção de Preventiva'!#REF!,"DD/MM/AA")</f>
        <v>#REF!</v>
      </c>
      <c r="L68" s="96" t="e">
        <f>TEXT('Projeção de Preventiva'!#REF!,"DD/MM/AA")</f>
        <v>#REF!</v>
      </c>
    </row>
    <row r="69" spans="2:12">
      <c r="B69" s="68">
        <f t="shared" si="0"/>
        <v>65</v>
      </c>
      <c r="C69" s="64">
        <v>4000</v>
      </c>
      <c r="D69" s="106" t="e">
        <f>TEXT('Projeção de Preventiva'!#REF!,"DD/MM/AA")</f>
        <v>#REF!</v>
      </c>
      <c r="E69" s="96" t="str">
        <f>TEXT('Projeção de Preventiva'!E69,"DD/MM/AA")</f>
        <v>EXECUTADA</v>
      </c>
      <c r="F69" s="96" t="e">
        <f>TEXT('Projeção de Preventiva'!#REF!,"DD/MM/AA")</f>
        <v>#REF!</v>
      </c>
      <c r="G69" s="96" t="str">
        <f>TEXT('Projeção de Preventiva'!G69,"DD/MM/AA")</f>
        <v>EXECUTADA</v>
      </c>
      <c r="H69" s="96" t="str">
        <f>TEXT('Projeção de Preventiva'!H69,"DD/MM/AA")</f>
        <v>EXECUTADA</v>
      </c>
      <c r="I69" s="96" t="e">
        <f>TEXT('Projeção de Preventiva'!#REF!,"DD/MM/AA")</f>
        <v>#REF!</v>
      </c>
      <c r="J69" s="96" t="e">
        <f>TEXT('Projeção de Preventiva'!#REF!,"DD/MM/AA")</f>
        <v>#REF!</v>
      </c>
      <c r="K69" s="96" t="e">
        <f>TEXT('Projeção de Preventiva'!#REF!,"DD/MM/AA")</f>
        <v>#REF!</v>
      </c>
      <c r="L69" s="96" t="e">
        <f>TEXT('Projeção de Preventiva'!#REF!,"DD/MM/AA")</f>
        <v>#REF!</v>
      </c>
    </row>
    <row r="70" spans="2:12">
      <c r="B70" s="68">
        <f t="shared" si="0"/>
        <v>66</v>
      </c>
      <c r="C70" s="64">
        <v>250</v>
      </c>
      <c r="D70" s="106" t="e">
        <f>TEXT('Projeção de Preventiva'!#REF!,"DD/MM/AA")</f>
        <v>#REF!</v>
      </c>
      <c r="E70" s="96" t="str">
        <f>TEXT('Projeção de Preventiva'!E70,"DD/MM/AA")</f>
        <v>EXECUTADA</v>
      </c>
      <c r="F70" s="96" t="e">
        <f>TEXT('Projeção de Preventiva'!#REF!,"DD/MM/AA")</f>
        <v>#REF!</v>
      </c>
      <c r="G70" s="96" t="str">
        <f>TEXT('Projeção de Preventiva'!G70,"DD/MM/AA")</f>
        <v>EXECUTADA</v>
      </c>
      <c r="H70" s="96" t="str">
        <f>TEXT('Projeção de Preventiva'!H70,"DD/MM/AA")</f>
        <v>EXECUTADA</v>
      </c>
      <c r="I70" s="96" t="e">
        <f>TEXT('Projeção de Preventiva'!#REF!,"DD/MM/AA")</f>
        <v>#REF!</v>
      </c>
      <c r="J70" s="96" t="e">
        <f>TEXT('Projeção de Preventiva'!#REF!,"DD/MM/AA")</f>
        <v>#REF!</v>
      </c>
      <c r="K70" s="96" t="e">
        <f>TEXT('Projeção de Preventiva'!#REF!,"DD/MM/AA")</f>
        <v>#REF!</v>
      </c>
      <c r="L70" s="96" t="e">
        <f>TEXT('Projeção de Preventiva'!#REF!,"DD/MM/AA")</f>
        <v>#REF!</v>
      </c>
    </row>
    <row r="71" spans="2:12">
      <c r="B71" s="68">
        <f t="shared" ref="B71:B134" si="1">B70+1</f>
        <v>67</v>
      </c>
      <c r="C71" s="64">
        <v>500</v>
      </c>
      <c r="D71" s="106" t="e">
        <f>TEXT('Projeção de Preventiva'!#REF!,"DD/MM/AA")</f>
        <v>#REF!</v>
      </c>
      <c r="E71" s="96" t="str">
        <f>TEXT('Projeção de Preventiva'!E71,"DD/MM/AA")</f>
        <v>EXECUTADA</v>
      </c>
      <c r="F71" s="96" t="e">
        <f>TEXT('Projeção de Preventiva'!#REF!,"DD/MM/AA")</f>
        <v>#REF!</v>
      </c>
      <c r="G71" s="96" t="str">
        <f>TEXT('Projeção de Preventiva'!G71,"DD/MM/AA")</f>
        <v>EXECUTADA</v>
      </c>
      <c r="H71" s="96" t="str">
        <f>TEXT('Projeção de Preventiva'!H71,"DD/MM/AA")</f>
        <v>EXECUTADA</v>
      </c>
      <c r="I71" s="96" t="e">
        <f>TEXT('Projeção de Preventiva'!#REF!,"DD/MM/AA")</f>
        <v>#REF!</v>
      </c>
      <c r="J71" s="96" t="e">
        <f>TEXT('Projeção de Preventiva'!#REF!,"DD/MM/AA")</f>
        <v>#REF!</v>
      </c>
      <c r="K71" s="96" t="e">
        <f>TEXT('Projeção de Preventiva'!#REF!,"DD/MM/AA")</f>
        <v>#REF!</v>
      </c>
      <c r="L71" s="96" t="e">
        <f>TEXT('Projeção de Preventiva'!#REF!,"DD/MM/AA")</f>
        <v>#REF!</v>
      </c>
    </row>
    <row r="72" spans="2:12">
      <c r="B72" s="68">
        <f t="shared" si="1"/>
        <v>68</v>
      </c>
      <c r="C72" s="64">
        <v>250</v>
      </c>
      <c r="D72" s="106" t="e">
        <f>TEXT('Projeção de Preventiva'!#REF!,"DD/MM/AA")</f>
        <v>#REF!</v>
      </c>
      <c r="E72" s="96" t="str">
        <f>TEXT('Projeção de Preventiva'!E72,"DD/MM/AA")</f>
        <v>EXECUTADA</v>
      </c>
      <c r="F72" s="96" t="e">
        <f>TEXT('Projeção de Preventiva'!#REF!,"DD/MM/AA")</f>
        <v>#REF!</v>
      </c>
      <c r="G72" s="96" t="str">
        <f>TEXT('Projeção de Preventiva'!G72,"DD/MM/AA")</f>
        <v>EXECUTADA</v>
      </c>
      <c r="H72" s="96" t="str">
        <f>TEXT('Projeção de Preventiva'!H72,"DD/MM/AA")</f>
        <v>EXECUTADA</v>
      </c>
      <c r="I72" s="96" t="e">
        <f>TEXT('Projeção de Preventiva'!#REF!,"DD/MM/AA")</f>
        <v>#REF!</v>
      </c>
      <c r="J72" s="96" t="e">
        <f>TEXT('Projeção de Preventiva'!#REF!,"DD/MM/AA")</f>
        <v>#REF!</v>
      </c>
      <c r="K72" s="96" t="e">
        <f>TEXT('Projeção de Preventiva'!#REF!,"DD/MM/AA")</f>
        <v>#REF!</v>
      </c>
      <c r="L72" s="96" t="e">
        <f>TEXT('Projeção de Preventiva'!#REF!,"DD/MM/AA")</f>
        <v>#REF!</v>
      </c>
    </row>
    <row r="73" spans="2:12">
      <c r="B73" s="68">
        <f t="shared" si="1"/>
        <v>69</v>
      </c>
      <c r="C73" s="64">
        <v>1000</v>
      </c>
      <c r="D73" s="106" t="e">
        <f>TEXT('Projeção de Preventiva'!#REF!,"DD/MM/AA")</f>
        <v>#REF!</v>
      </c>
      <c r="E73" s="96" t="str">
        <f>TEXT('Projeção de Preventiva'!E73,"DD/MM/AA")</f>
        <v>EXECUTADA</v>
      </c>
      <c r="F73" s="96" t="e">
        <f>TEXT('Projeção de Preventiva'!#REF!,"DD/MM/AA")</f>
        <v>#REF!</v>
      </c>
      <c r="G73" s="96" t="str">
        <f>TEXT('Projeção de Preventiva'!G73,"DD/MM/AA")</f>
        <v>EXECUTADA</v>
      </c>
      <c r="H73" s="96" t="str">
        <f>TEXT('Projeção de Preventiva'!H73,"DD/MM/AA")</f>
        <v>EXECUTADA</v>
      </c>
      <c r="I73" s="96" t="e">
        <f>TEXT('Projeção de Preventiva'!#REF!,"DD/MM/AA")</f>
        <v>#REF!</v>
      </c>
      <c r="J73" s="96" t="e">
        <f>TEXT('Projeção de Preventiva'!#REF!,"DD/MM/AA")</f>
        <v>#REF!</v>
      </c>
      <c r="K73" s="96" t="e">
        <f>TEXT('Projeção de Preventiva'!#REF!,"DD/MM/AA")</f>
        <v>#REF!</v>
      </c>
      <c r="L73" s="96" t="e">
        <f>TEXT('Projeção de Preventiva'!#REF!,"DD/MM/AA")</f>
        <v>#REF!</v>
      </c>
    </row>
    <row r="74" spans="2:12">
      <c r="B74" s="68">
        <f t="shared" si="1"/>
        <v>70</v>
      </c>
      <c r="C74" s="64">
        <v>250</v>
      </c>
      <c r="D74" s="106" t="e">
        <f>TEXT('Projeção de Preventiva'!#REF!,"DD/MM/AA")</f>
        <v>#REF!</v>
      </c>
      <c r="E74" s="96" t="str">
        <f>TEXT('Projeção de Preventiva'!E74,"DD/MM/AA")</f>
        <v>EXECUTADA</v>
      </c>
      <c r="F74" s="96" t="e">
        <f>TEXT('Projeção de Preventiva'!#REF!,"DD/MM/AA")</f>
        <v>#REF!</v>
      </c>
      <c r="G74" s="96" t="str">
        <f>TEXT('Projeção de Preventiva'!G74,"DD/MM/AA")</f>
        <v>EXECUTADA</v>
      </c>
      <c r="H74" s="96" t="str">
        <f>TEXT('Projeção de Preventiva'!H74,"DD/MM/AA")</f>
        <v>EXECUTADA</v>
      </c>
      <c r="I74" s="96" t="e">
        <f>TEXT('Projeção de Preventiva'!#REF!,"DD/MM/AA")</f>
        <v>#REF!</v>
      </c>
      <c r="J74" s="96" t="e">
        <f>TEXT('Projeção de Preventiva'!#REF!,"DD/MM/AA")</f>
        <v>#REF!</v>
      </c>
      <c r="K74" s="96" t="e">
        <f>TEXT('Projeção de Preventiva'!#REF!,"DD/MM/AA")</f>
        <v>#REF!</v>
      </c>
      <c r="L74" s="96" t="e">
        <f>TEXT('Projeção de Preventiva'!#REF!,"DD/MM/AA")</f>
        <v>#REF!</v>
      </c>
    </row>
    <row r="75" spans="2:12">
      <c r="B75" s="68">
        <f t="shared" si="1"/>
        <v>71</v>
      </c>
      <c r="C75" s="64">
        <v>1500</v>
      </c>
      <c r="D75" s="106" t="e">
        <f>TEXT('Projeção de Preventiva'!#REF!,"DD/MM/AA")</f>
        <v>#REF!</v>
      </c>
      <c r="E75" s="96" t="str">
        <f>TEXT('Projeção de Preventiva'!E75,"DD/MM/AA")</f>
        <v>EXECUTADA</v>
      </c>
      <c r="F75" s="96" t="e">
        <f>TEXT('Projeção de Preventiva'!#REF!,"DD/MM/AA")</f>
        <v>#REF!</v>
      </c>
      <c r="G75" s="96" t="str">
        <f>TEXT('Projeção de Preventiva'!G75,"DD/MM/AA")</f>
        <v>EXECUTADA</v>
      </c>
      <c r="H75" s="96" t="str">
        <f>TEXT('Projeção de Preventiva'!H75,"DD/MM/AA")</f>
        <v>EXECUTADA</v>
      </c>
      <c r="I75" s="96" t="e">
        <f>TEXT('Projeção de Preventiva'!#REF!,"DD/MM/AA")</f>
        <v>#REF!</v>
      </c>
      <c r="J75" s="96" t="e">
        <f>TEXT('Projeção de Preventiva'!#REF!,"DD/MM/AA")</f>
        <v>#REF!</v>
      </c>
      <c r="K75" s="96" t="e">
        <f>TEXT('Projeção de Preventiva'!#REF!,"DD/MM/AA")</f>
        <v>#REF!</v>
      </c>
      <c r="L75" s="96" t="e">
        <f>TEXT('Projeção de Preventiva'!#REF!,"DD/MM/AA")</f>
        <v>#REF!</v>
      </c>
    </row>
    <row r="76" spans="2:12">
      <c r="B76" s="68">
        <f t="shared" si="1"/>
        <v>72</v>
      </c>
      <c r="C76" s="64">
        <v>250</v>
      </c>
      <c r="D76" s="106" t="e">
        <f>TEXT('Projeção de Preventiva'!#REF!,"DD/MM/AA")</f>
        <v>#REF!</v>
      </c>
      <c r="E76" s="96" t="str">
        <f>TEXT('Projeção de Preventiva'!E76,"DD/MM/AA")</f>
        <v>EXECUTADA</v>
      </c>
      <c r="F76" s="96" t="e">
        <f>TEXT('Projeção de Preventiva'!#REF!,"DD/MM/AA")</f>
        <v>#REF!</v>
      </c>
      <c r="G76" s="96" t="str">
        <f>TEXT('Projeção de Preventiva'!G76,"DD/MM/AA")</f>
        <v>EXECUTADA</v>
      </c>
      <c r="H76" s="96" t="str">
        <f>TEXT('Projeção de Preventiva'!H76,"DD/MM/AA")</f>
        <v>EXECUTADA</v>
      </c>
      <c r="I76" s="96" t="e">
        <f>TEXT('Projeção de Preventiva'!#REF!,"DD/MM/AA")</f>
        <v>#REF!</v>
      </c>
      <c r="J76" s="96" t="e">
        <f>TEXT('Projeção de Preventiva'!#REF!,"DD/MM/AA")</f>
        <v>#REF!</v>
      </c>
      <c r="K76" s="96" t="e">
        <f>TEXT('Projeção de Preventiva'!#REF!,"DD/MM/AA")</f>
        <v>#REF!</v>
      </c>
      <c r="L76" s="96" t="e">
        <f>TEXT('Projeção de Preventiva'!#REF!,"DD/MM/AA")</f>
        <v>#REF!</v>
      </c>
    </row>
    <row r="77" spans="2:12">
      <c r="B77" s="68">
        <f t="shared" si="1"/>
        <v>73</v>
      </c>
      <c r="C77" s="64">
        <v>2000</v>
      </c>
      <c r="D77" s="106" t="e">
        <f>TEXT('Projeção de Preventiva'!#REF!,"DD/MM/AA")</f>
        <v>#REF!</v>
      </c>
      <c r="E77" s="96" t="str">
        <f>TEXT('Projeção de Preventiva'!E77,"DD/MM/AA")</f>
        <v>EXECUTADA</v>
      </c>
      <c r="F77" s="96" t="e">
        <f>TEXT('Projeção de Preventiva'!#REF!,"DD/MM/AA")</f>
        <v>#REF!</v>
      </c>
      <c r="G77" s="96" t="str">
        <f>TEXT('Projeção de Preventiva'!G77,"DD/MM/AA")</f>
        <v>EXECUTADA</v>
      </c>
      <c r="H77" s="96" t="str">
        <f>TEXT('Projeção de Preventiva'!H77,"DD/MM/AA")</f>
        <v>EXECUTADA</v>
      </c>
      <c r="I77" s="96" t="e">
        <f>TEXT('Projeção de Preventiva'!#REF!,"DD/MM/AA")</f>
        <v>#REF!</v>
      </c>
      <c r="J77" s="96" t="e">
        <f>TEXT('Projeção de Preventiva'!#REF!,"DD/MM/AA")</f>
        <v>#REF!</v>
      </c>
      <c r="K77" s="96" t="e">
        <f>TEXT('Projeção de Preventiva'!#REF!,"DD/MM/AA")</f>
        <v>#REF!</v>
      </c>
      <c r="L77" s="96" t="e">
        <f>TEXT('Projeção de Preventiva'!#REF!,"DD/MM/AA")</f>
        <v>#REF!</v>
      </c>
    </row>
    <row r="78" spans="2:12">
      <c r="B78" s="68">
        <f t="shared" si="1"/>
        <v>74</v>
      </c>
      <c r="C78" s="64">
        <v>250</v>
      </c>
      <c r="D78" s="106" t="e">
        <f>TEXT('Projeção de Preventiva'!#REF!,"DD/MM/AA")</f>
        <v>#REF!</v>
      </c>
      <c r="E78" s="96" t="str">
        <f>TEXT('Projeção de Preventiva'!E78,"DD/MM/AA")</f>
        <v>EXECUTADA</v>
      </c>
      <c r="F78" s="96" t="e">
        <f>TEXT('Projeção de Preventiva'!#REF!,"DD/MM/AA")</f>
        <v>#REF!</v>
      </c>
      <c r="G78" s="96" t="str">
        <f>TEXT('Projeção de Preventiva'!G78,"DD/MM/AA")</f>
        <v>EXECUTADA</v>
      </c>
      <c r="H78" s="96" t="str">
        <f>TEXT('Projeção de Preventiva'!H78,"DD/MM/AA")</f>
        <v>EXECUTADA</v>
      </c>
      <c r="I78" s="96" t="e">
        <f>TEXT('Projeção de Preventiva'!#REF!,"DD/MM/AA")</f>
        <v>#REF!</v>
      </c>
      <c r="J78" s="96" t="e">
        <f>TEXT('Projeção de Preventiva'!#REF!,"DD/MM/AA")</f>
        <v>#REF!</v>
      </c>
      <c r="K78" s="96" t="e">
        <f>TEXT('Projeção de Preventiva'!#REF!,"DD/MM/AA")</f>
        <v>#REF!</v>
      </c>
      <c r="L78" s="96" t="e">
        <f>TEXT('Projeção de Preventiva'!#REF!,"DD/MM/AA")</f>
        <v>#REF!</v>
      </c>
    </row>
    <row r="79" spans="2:12">
      <c r="B79" s="68">
        <f t="shared" si="1"/>
        <v>75</v>
      </c>
      <c r="C79" s="64">
        <v>2500</v>
      </c>
      <c r="D79" s="106" t="e">
        <f>TEXT('Projeção de Preventiva'!#REF!,"DD/MM/AA")</f>
        <v>#REF!</v>
      </c>
      <c r="E79" s="96" t="str">
        <f>TEXT('Projeção de Preventiva'!E79,"DD/MM/AA")</f>
        <v>EXECUTADA</v>
      </c>
      <c r="F79" s="96" t="e">
        <f>TEXT('Projeção de Preventiva'!#REF!,"DD/MM/AA")</f>
        <v>#REF!</v>
      </c>
      <c r="G79" s="96" t="str">
        <f>TEXT('Projeção de Preventiva'!G79,"DD/MM/AA")</f>
        <v>EXECUTADA</v>
      </c>
      <c r="H79" s="96" t="str">
        <f>TEXT('Projeção de Preventiva'!H79,"DD/MM/AA")</f>
        <v>EXECUTADA</v>
      </c>
      <c r="I79" s="96" t="e">
        <f>TEXT('Projeção de Preventiva'!#REF!,"DD/MM/AA")</f>
        <v>#REF!</v>
      </c>
      <c r="J79" s="96" t="e">
        <f>TEXT('Projeção de Preventiva'!#REF!,"DD/MM/AA")</f>
        <v>#REF!</v>
      </c>
      <c r="K79" s="96" t="e">
        <f>TEXT('Projeção de Preventiva'!#REF!,"DD/MM/AA")</f>
        <v>#REF!</v>
      </c>
      <c r="L79" s="96" t="e">
        <f>TEXT('Projeção de Preventiva'!#REF!,"DD/MM/AA")</f>
        <v>#REF!</v>
      </c>
    </row>
    <row r="80" spans="2:12">
      <c r="B80" s="68">
        <f t="shared" si="1"/>
        <v>76</v>
      </c>
      <c r="C80" s="64">
        <v>250</v>
      </c>
      <c r="D80" s="106" t="e">
        <f>TEXT('Projeção de Preventiva'!#REF!,"DD/MM/AA")</f>
        <v>#REF!</v>
      </c>
      <c r="E80" s="96" t="str">
        <f>TEXT('Projeção de Preventiva'!E80,"DD/MM/AA")</f>
        <v>EXECUTADA</v>
      </c>
      <c r="F80" s="96" t="e">
        <f>TEXT('Projeção de Preventiva'!#REF!,"DD/MM/AA")</f>
        <v>#REF!</v>
      </c>
      <c r="G80" s="96" t="str">
        <f>TEXT('Projeção de Preventiva'!G80,"DD/MM/AA")</f>
        <v>EXECUTADA</v>
      </c>
      <c r="H80" s="96" t="str">
        <f>TEXT('Projeção de Preventiva'!H80,"DD/MM/AA")</f>
        <v>EXECUTADA</v>
      </c>
      <c r="I80" s="96" t="e">
        <f>TEXT('Projeção de Preventiva'!#REF!,"DD/MM/AA")</f>
        <v>#REF!</v>
      </c>
      <c r="J80" s="96" t="e">
        <f>TEXT('Projeção de Preventiva'!#REF!,"DD/MM/AA")</f>
        <v>#REF!</v>
      </c>
      <c r="K80" s="96" t="e">
        <f>TEXT('Projeção de Preventiva'!#REF!,"DD/MM/AA")</f>
        <v>#REF!</v>
      </c>
      <c r="L80" s="96" t="e">
        <f>TEXT('Projeção de Preventiva'!#REF!,"DD/MM/AA")</f>
        <v>#REF!</v>
      </c>
    </row>
    <row r="81" spans="2:12">
      <c r="B81" s="68">
        <f t="shared" si="1"/>
        <v>77</v>
      </c>
      <c r="C81" s="64">
        <v>3000</v>
      </c>
      <c r="D81" s="106" t="e">
        <f>TEXT('Projeção de Preventiva'!#REF!,"DD/MM/AA")</f>
        <v>#REF!</v>
      </c>
      <c r="E81" s="96" t="str">
        <f>TEXT('Projeção de Preventiva'!E81,"DD/MM/AA")</f>
        <v>EXECUTADA</v>
      </c>
      <c r="F81" s="96" t="e">
        <f>TEXT('Projeção de Preventiva'!#REF!,"DD/MM/AA")</f>
        <v>#REF!</v>
      </c>
      <c r="G81" s="96" t="str">
        <f>TEXT('Projeção de Preventiva'!G81,"DD/MM/AA")</f>
        <v>EXECUTADA</v>
      </c>
      <c r="H81" s="96" t="str">
        <f>TEXT('Projeção de Preventiva'!H81,"DD/MM/AA")</f>
        <v>EXECUTADA</v>
      </c>
      <c r="I81" s="96" t="e">
        <f>TEXT('Projeção de Preventiva'!#REF!,"DD/MM/AA")</f>
        <v>#REF!</v>
      </c>
      <c r="J81" s="96" t="e">
        <f>TEXT('Projeção de Preventiva'!#REF!,"DD/MM/AA")</f>
        <v>#REF!</v>
      </c>
      <c r="K81" s="96" t="e">
        <f>TEXT('Projeção de Preventiva'!#REF!,"DD/MM/AA")</f>
        <v>#REF!</v>
      </c>
      <c r="L81" s="96" t="e">
        <f>TEXT('Projeção de Preventiva'!#REF!,"DD/MM/AA")</f>
        <v>#REF!</v>
      </c>
    </row>
    <row r="82" spans="2:12">
      <c r="B82" s="68">
        <f t="shared" si="1"/>
        <v>78</v>
      </c>
      <c r="C82" s="64">
        <v>250</v>
      </c>
      <c r="D82" s="106" t="e">
        <f>TEXT('Projeção de Preventiva'!#REF!,"DD/MM/AA")</f>
        <v>#REF!</v>
      </c>
      <c r="E82" s="96" t="str">
        <f>TEXT('Projeção de Preventiva'!E82,"DD/MM/AA")</f>
        <v>EXECUTADA</v>
      </c>
      <c r="F82" s="96" t="e">
        <f>TEXT('Projeção de Preventiva'!#REF!,"DD/MM/AA")</f>
        <v>#REF!</v>
      </c>
      <c r="G82" s="96" t="str">
        <f>TEXT('Projeção de Preventiva'!G82,"DD/MM/AA")</f>
        <v>EXECUTADA</v>
      </c>
      <c r="H82" s="96" t="str">
        <f>TEXT('Projeção de Preventiva'!H82,"DD/MM/AA")</f>
        <v>EXECUTADA</v>
      </c>
      <c r="I82" s="96" t="e">
        <f>TEXT('Projeção de Preventiva'!#REF!,"DD/MM/AA")</f>
        <v>#REF!</v>
      </c>
      <c r="J82" s="96" t="e">
        <f>TEXT('Projeção de Preventiva'!#REF!,"DD/MM/AA")</f>
        <v>#REF!</v>
      </c>
      <c r="K82" s="96" t="e">
        <f>TEXT('Projeção de Preventiva'!#REF!,"DD/MM/AA")</f>
        <v>#REF!</v>
      </c>
      <c r="L82" s="96" t="e">
        <f>TEXT('Projeção de Preventiva'!#REF!,"DD/MM/AA")</f>
        <v>#REF!</v>
      </c>
    </row>
    <row r="83" spans="2:12">
      <c r="B83" s="68">
        <f t="shared" si="1"/>
        <v>79</v>
      </c>
      <c r="C83" s="64">
        <v>3500</v>
      </c>
      <c r="D83" s="106" t="e">
        <f>TEXT('Projeção de Preventiva'!#REF!,"DD/MM/AA")</f>
        <v>#REF!</v>
      </c>
      <c r="E83" s="96" t="str">
        <f>TEXT('Projeção de Preventiva'!E83,"DD/MM/AA")</f>
        <v>EXECUTADA</v>
      </c>
      <c r="F83" s="96" t="e">
        <f>TEXT('Projeção de Preventiva'!#REF!,"DD/MM/AA")</f>
        <v>#REF!</v>
      </c>
      <c r="G83" s="96" t="str">
        <f>TEXT('Projeção de Preventiva'!G83,"DD/MM/AA")</f>
        <v>EXECUTADA</v>
      </c>
      <c r="H83" s="96" t="str">
        <f>TEXT('Projeção de Preventiva'!H83,"DD/MM/AA")</f>
        <v>EXECUTADA</v>
      </c>
      <c r="I83" s="96" t="e">
        <f>TEXT('Projeção de Preventiva'!#REF!,"DD/MM/AA")</f>
        <v>#REF!</v>
      </c>
      <c r="J83" s="96" t="e">
        <f>TEXT('Projeção de Preventiva'!#REF!,"DD/MM/AA")</f>
        <v>#REF!</v>
      </c>
      <c r="K83" s="96" t="e">
        <f>TEXT('Projeção de Preventiva'!#REF!,"DD/MM/AA")</f>
        <v>#REF!</v>
      </c>
      <c r="L83" s="96" t="e">
        <f>TEXT('Projeção de Preventiva'!#REF!,"DD/MM/AA")</f>
        <v>#REF!</v>
      </c>
    </row>
    <row r="84" spans="2:12">
      <c r="B84" s="68">
        <f t="shared" si="1"/>
        <v>80</v>
      </c>
      <c r="C84" s="64">
        <v>250</v>
      </c>
      <c r="D84" s="106" t="e">
        <f>TEXT('Projeção de Preventiva'!#REF!,"DD/MM/AA")</f>
        <v>#REF!</v>
      </c>
      <c r="E84" s="96" t="str">
        <f>TEXT('Projeção de Preventiva'!E84,"DD/MM/AA")</f>
        <v>EXECUTADA</v>
      </c>
      <c r="F84" s="96" t="e">
        <f>TEXT('Projeção de Preventiva'!#REF!,"DD/MM/AA")</f>
        <v>#REF!</v>
      </c>
      <c r="G84" s="96" t="str">
        <f>TEXT('Projeção de Preventiva'!G84,"DD/MM/AA")</f>
        <v>EXECUTADA</v>
      </c>
      <c r="H84" s="96" t="str">
        <f>TEXT('Projeção de Preventiva'!H84,"DD/MM/AA")</f>
        <v>EXECUTADA</v>
      </c>
      <c r="I84" s="96" t="e">
        <f>TEXT('Projeção de Preventiva'!#REF!,"DD/MM/AA")</f>
        <v>#REF!</v>
      </c>
      <c r="J84" s="96" t="e">
        <f>TEXT('Projeção de Preventiva'!#REF!,"DD/MM/AA")</f>
        <v>#REF!</v>
      </c>
      <c r="K84" s="96" t="e">
        <f>TEXT('Projeção de Preventiva'!#REF!,"DD/MM/AA")</f>
        <v>#REF!</v>
      </c>
      <c r="L84" s="96" t="e">
        <f>TEXT('Projeção de Preventiva'!#REF!,"DD/MM/AA")</f>
        <v>#REF!</v>
      </c>
    </row>
    <row r="85" spans="2:12">
      <c r="B85" s="68">
        <f t="shared" si="1"/>
        <v>81</v>
      </c>
      <c r="C85" s="64">
        <v>4000</v>
      </c>
      <c r="D85" s="106" t="e">
        <f>TEXT('Projeção de Preventiva'!#REF!,"DD/MM/AA")</f>
        <v>#REF!</v>
      </c>
      <c r="E85" s="96" t="str">
        <f>TEXT('Projeção de Preventiva'!E85,"DD/MM/AA")</f>
        <v>EXECUTADA</v>
      </c>
      <c r="F85" s="96" t="e">
        <f>TEXT('Projeção de Preventiva'!#REF!,"DD/MM/AA")</f>
        <v>#REF!</v>
      </c>
      <c r="G85" s="96" t="str">
        <f>TEXT('Projeção de Preventiva'!G85,"DD/MM/AA")</f>
        <v>EXECUTADA</v>
      </c>
      <c r="H85" s="96" t="str">
        <f>TEXT('Projeção de Preventiva'!H85,"DD/MM/AA")</f>
        <v>EXECUTADA</v>
      </c>
      <c r="I85" s="96" t="e">
        <f>TEXT('Projeção de Preventiva'!#REF!,"DD/MM/AA")</f>
        <v>#REF!</v>
      </c>
      <c r="J85" s="96" t="e">
        <f>TEXT('Projeção de Preventiva'!#REF!,"DD/MM/AA")</f>
        <v>#REF!</v>
      </c>
      <c r="K85" s="96" t="e">
        <f>TEXT('Projeção de Preventiva'!#REF!,"DD/MM/AA")</f>
        <v>#REF!</v>
      </c>
      <c r="L85" s="96" t="e">
        <f>TEXT('Projeção de Preventiva'!#REF!,"DD/MM/AA")</f>
        <v>#REF!</v>
      </c>
    </row>
    <row r="86" spans="2:12">
      <c r="B86" s="68">
        <f t="shared" si="1"/>
        <v>82</v>
      </c>
      <c r="C86" s="64">
        <v>250</v>
      </c>
      <c r="D86" s="106" t="e">
        <f>TEXT('Projeção de Preventiva'!#REF!,"DD/MM/AA")</f>
        <v>#REF!</v>
      </c>
      <c r="E86" s="96" t="str">
        <f>TEXT('Projeção de Preventiva'!E86,"DD/MM/AA")</f>
        <v>EXECUTADA</v>
      </c>
      <c r="F86" s="96" t="e">
        <f>TEXT('Projeção de Preventiva'!#REF!,"DD/MM/AA")</f>
        <v>#REF!</v>
      </c>
      <c r="G86" s="96" t="str">
        <f>TEXT('Projeção de Preventiva'!G86,"DD/MM/AA")</f>
        <v>EXECUTADA</v>
      </c>
      <c r="H86" s="96" t="str">
        <f>TEXT('Projeção de Preventiva'!H86,"DD/MM/AA")</f>
        <v>EXECUTADA</v>
      </c>
      <c r="I86" s="96" t="e">
        <f>TEXT('Projeção de Preventiva'!#REF!,"DD/MM/AA")</f>
        <v>#REF!</v>
      </c>
      <c r="J86" s="96" t="e">
        <f>TEXT('Projeção de Preventiva'!#REF!,"DD/MM/AA")</f>
        <v>#REF!</v>
      </c>
      <c r="K86" s="96" t="e">
        <f>TEXT('Projeção de Preventiva'!#REF!,"DD/MM/AA")</f>
        <v>#REF!</v>
      </c>
      <c r="L86" s="96" t="e">
        <f>TEXT('Projeção de Preventiva'!#REF!,"DD/MM/AA")</f>
        <v>#REF!</v>
      </c>
    </row>
    <row r="87" spans="2:12">
      <c r="B87" s="68">
        <f t="shared" si="1"/>
        <v>83</v>
      </c>
      <c r="C87" s="64">
        <v>500</v>
      </c>
      <c r="D87" s="106" t="e">
        <f>TEXT('Projeção de Preventiva'!#REF!,"DD/MM/AA")</f>
        <v>#REF!</v>
      </c>
      <c r="E87" s="96" t="str">
        <f>TEXT('Projeção de Preventiva'!E87,"DD/MM/AA")</f>
        <v>EXECUTADA</v>
      </c>
      <c r="F87" s="96" t="e">
        <f>TEXT('Projeção de Preventiva'!#REF!,"DD/MM/AA")</f>
        <v>#REF!</v>
      </c>
      <c r="G87" s="96" t="str">
        <f>TEXT('Projeção de Preventiva'!G87,"DD/MM/AA")</f>
        <v>EXECUTADA</v>
      </c>
      <c r="H87" s="96" t="str">
        <f>TEXT('Projeção de Preventiva'!H87,"DD/MM/AA")</f>
        <v>EXECUTADA</v>
      </c>
      <c r="I87" s="96" t="e">
        <f>TEXT('Projeção de Preventiva'!#REF!,"DD/MM/AA")</f>
        <v>#REF!</v>
      </c>
      <c r="J87" s="96" t="e">
        <f>TEXT('Projeção de Preventiva'!#REF!,"DD/MM/AA")</f>
        <v>#REF!</v>
      </c>
      <c r="K87" s="96" t="e">
        <f>TEXT('Projeção de Preventiva'!#REF!,"DD/MM/AA")</f>
        <v>#REF!</v>
      </c>
      <c r="L87" s="96" t="e">
        <f>TEXT('Projeção de Preventiva'!#REF!,"DD/MM/AA")</f>
        <v>#REF!</v>
      </c>
    </row>
    <row r="88" spans="2:12">
      <c r="B88" s="68">
        <f t="shared" si="1"/>
        <v>84</v>
      </c>
      <c r="C88" s="64">
        <v>250</v>
      </c>
      <c r="D88" s="106" t="e">
        <f>TEXT('Projeção de Preventiva'!#REF!,"DD/MM/AA")</f>
        <v>#REF!</v>
      </c>
      <c r="E88" s="96" t="str">
        <f>TEXT('Projeção de Preventiva'!E88,"DD/MM/AA")</f>
        <v>EXECUTADA</v>
      </c>
      <c r="F88" s="96" t="e">
        <f>TEXT('Projeção de Preventiva'!#REF!,"DD/MM/AA")</f>
        <v>#REF!</v>
      </c>
      <c r="G88" s="96" t="str">
        <f>TEXT('Projeção de Preventiva'!G88,"DD/MM/AA")</f>
        <v>EXECUTADA</v>
      </c>
      <c r="H88" s="96" t="str">
        <f>TEXT('Projeção de Preventiva'!H88,"DD/MM/AA")</f>
        <v>EXECUTADA</v>
      </c>
      <c r="I88" s="96" t="e">
        <f>TEXT('Projeção de Preventiva'!#REF!,"DD/MM/AA")</f>
        <v>#REF!</v>
      </c>
      <c r="J88" s="96" t="e">
        <f>TEXT('Projeção de Preventiva'!#REF!,"DD/MM/AA")</f>
        <v>#REF!</v>
      </c>
      <c r="K88" s="96" t="e">
        <f>TEXT('Projeção de Preventiva'!#REF!,"DD/MM/AA")</f>
        <v>#REF!</v>
      </c>
      <c r="L88" s="96" t="e">
        <f>TEXT('Projeção de Preventiva'!#REF!,"DD/MM/AA")</f>
        <v>#REF!</v>
      </c>
    </row>
    <row r="89" spans="2:12">
      <c r="B89" s="68">
        <f t="shared" si="1"/>
        <v>85</v>
      </c>
      <c r="C89" s="64">
        <v>1000</v>
      </c>
      <c r="D89" s="106" t="e">
        <f>TEXT('Projeção de Preventiva'!#REF!,"DD/MM/AA")</f>
        <v>#REF!</v>
      </c>
      <c r="E89" s="96" t="str">
        <f>TEXT('Projeção de Preventiva'!E89,"DD/MM/AA")</f>
        <v>EXECUTADA</v>
      </c>
      <c r="F89" s="96" t="e">
        <f>TEXT('Projeção de Preventiva'!#REF!,"DD/MM/AA")</f>
        <v>#REF!</v>
      </c>
      <c r="G89" s="96" t="str">
        <f>TEXT('Projeção de Preventiva'!G89,"DD/MM/AA")</f>
        <v>EXECUTADA</v>
      </c>
      <c r="H89" s="96" t="str">
        <f>TEXT('Projeção de Preventiva'!H89,"DD/MM/AA")</f>
        <v>EXECUTADA</v>
      </c>
      <c r="I89" s="96" t="e">
        <f>TEXT('Projeção de Preventiva'!#REF!,"DD/MM/AA")</f>
        <v>#REF!</v>
      </c>
      <c r="J89" s="96" t="e">
        <f>TEXT('Projeção de Preventiva'!#REF!,"DD/MM/AA")</f>
        <v>#REF!</v>
      </c>
      <c r="K89" s="96" t="e">
        <f>TEXT('Projeção de Preventiva'!#REF!,"DD/MM/AA")</f>
        <v>#REF!</v>
      </c>
      <c r="L89" s="96" t="e">
        <f>TEXT('Projeção de Preventiva'!#REF!,"DD/MM/AA")</f>
        <v>#REF!</v>
      </c>
    </row>
    <row r="90" spans="2:12">
      <c r="B90" s="68">
        <f t="shared" si="1"/>
        <v>86</v>
      </c>
      <c r="C90" s="64">
        <v>250</v>
      </c>
      <c r="D90" s="106" t="e">
        <f>TEXT('Projeção de Preventiva'!#REF!,"DD/MM/AA")</f>
        <v>#REF!</v>
      </c>
      <c r="E90" s="96" t="str">
        <f>TEXT('Projeção de Preventiva'!E90,"DD/MM/AA")</f>
        <v>EXECUTADA</v>
      </c>
      <c r="F90" s="96" t="e">
        <f>TEXT('Projeção de Preventiva'!#REF!,"DD/MM/AA")</f>
        <v>#REF!</v>
      </c>
      <c r="G90" s="96" t="str">
        <f>TEXT('Projeção de Preventiva'!G90,"DD/MM/AA")</f>
        <v>EXECUTADA</v>
      </c>
      <c r="H90" s="96" t="str">
        <f>TEXT('Projeção de Preventiva'!H90,"DD/MM/AA")</f>
        <v>EXECUTADA</v>
      </c>
      <c r="I90" s="96" t="e">
        <f>TEXT('Projeção de Preventiva'!#REF!,"DD/MM/AA")</f>
        <v>#REF!</v>
      </c>
      <c r="J90" s="96" t="e">
        <f>TEXT('Projeção de Preventiva'!#REF!,"DD/MM/AA")</f>
        <v>#REF!</v>
      </c>
      <c r="K90" s="96" t="e">
        <f>TEXT('Projeção de Preventiva'!#REF!,"DD/MM/AA")</f>
        <v>#REF!</v>
      </c>
      <c r="L90" s="96" t="e">
        <f>TEXT('Projeção de Preventiva'!#REF!,"DD/MM/AA")</f>
        <v>#REF!</v>
      </c>
    </row>
    <row r="91" spans="2:12">
      <c r="B91" s="68">
        <f t="shared" si="1"/>
        <v>87</v>
      </c>
      <c r="C91" s="64">
        <v>1500</v>
      </c>
      <c r="D91" s="106" t="e">
        <f>TEXT('Projeção de Preventiva'!#REF!,"DD/MM/AA")</f>
        <v>#REF!</v>
      </c>
      <c r="E91" s="96" t="str">
        <f>TEXT('Projeção de Preventiva'!E91,"DD/MM/AA")</f>
        <v>EXECUTADA</v>
      </c>
      <c r="F91" s="96" t="e">
        <f>TEXT('Projeção de Preventiva'!#REF!,"DD/MM/AA")</f>
        <v>#REF!</v>
      </c>
      <c r="G91" s="96" t="str">
        <f>TEXT('Projeção de Preventiva'!G91,"DD/MM/AA")</f>
        <v>EXECUTADA</v>
      </c>
      <c r="H91" s="96" t="str">
        <f>TEXT('Projeção de Preventiva'!H91,"DD/MM/AA")</f>
        <v>EXECUTADA</v>
      </c>
      <c r="I91" s="96" t="e">
        <f>TEXT('Projeção de Preventiva'!#REF!,"DD/MM/AA")</f>
        <v>#REF!</v>
      </c>
      <c r="J91" s="96" t="e">
        <f>TEXT('Projeção de Preventiva'!#REF!,"DD/MM/AA")</f>
        <v>#REF!</v>
      </c>
      <c r="K91" s="96" t="e">
        <f>TEXT('Projeção de Preventiva'!#REF!,"DD/MM/AA")</f>
        <v>#REF!</v>
      </c>
      <c r="L91" s="96" t="e">
        <f>TEXT('Projeção de Preventiva'!#REF!,"DD/MM/AA")</f>
        <v>#REF!</v>
      </c>
    </row>
    <row r="92" spans="2:12">
      <c r="B92" s="68">
        <f t="shared" si="1"/>
        <v>88</v>
      </c>
      <c r="C92" s="64">
        <v>250</v>
      </c>
      <c r="D92" s="106" t="e">
        <f>TEXT('Projeção de Preventiva'!#REF!,"DD/MM/AA")</f>
        <v>#REF!</v>
      </c>
      <c r="E92" s="96" t="str">
        <f>TEXT('Projeção de Preventiva'!E92,"DD/MM/AA")</f>
        <v>EXECUTADA</v>
      </c>
      <c r="F92" s="96" t="e">
        <f>TEXT('Projeção de Preventiva'!#REF!,"DD/MM/AA")</f>
        <v>#REF!</v>
      </c>
      <c r="G92" s="96" t="str">
        <f>TEXT('Projeção de Preventiva'!G92,"DD/MM/AA")</f>
        <v>EXECUTADA</v>
      </c>
      <c r="H92" s="96" t="str">
        <f>TEXT('Projeção de Preventiva'!H92,"DD/MM/AA")</f>
        <v>EXECUTADA</v>
      </c>
      <c r="I92" s="96" t="e">
        <f>TEXT('Projeção de Preventiva'!#REF!,"DD/MM/AA")</f>
        <v>#REF!</v>
      </c>
      <c r="J92" s="96" t="e">
        <f>TEXT('Projeção de Preventiva'!#REF!,"DD/MM/AA")</f>
        <v>#REF!</v>
      </c>
      <c r="K92" s="96" t="e">
        <f>TEXT('Projeção de Preventiva'!#REF!,"DD/MM/AA")</f>
        <v>#REF!</v>
      </c>
      <c r="L92" s="96" t="e">
        <f>TEXT('Projeção de Preventiva'!#REF!,"DD/MM/AA")</f>
        <v>#REF!</v>
      </c>
    </row>
    <row r="93" spans="2:12">
      <c r="B93" s="68">
        <f t="shared" si="1"/>
        <v>89</v>
      </c>
      <c r="C93" s="64">
        <v>2000</v>
      </c>
      <c r="D93" s="106" t="e">
        <f>TEXT('Projeção de Preventiva'!#REF!,"DD/MM/AA")</f>
        <v>#REF!</v>
      </c>
      <c r="E93" s="96" t="str">
        <f>TEXT('Projeção de Preventiva'!E93,"DD/MM/AA")</f>
        <v>EXECUTADA</v>
      </c>
      <c r="F93" s="96" t="e">
        <f>TEXT('Projeção de Preventiva'!#REF!,"DD/MM/AA")</f>
        <v>#REF!</v>
      </c>
      <c r="G93" s="96" t="str">
        <f>TEXT('Projeção de Preventiva'!G93,"DD/MM/AA")</f>
        <v>EXECUTADA</v>
      </c>
      <c r="H93" s="96" t="str">
        <f>TEXT('Projeção de Preventiva'!H93,"DD/MM/AA")</f>
        <v>EXECUTADA</v>
      </c>
      <c r="I93" s="96" t="e">
        <f>TEXT('Projeção de Preventiva'!#REF!,"DD/MM/AA")</f>
        <v>#REF!</v>
      </c>
      <c r="J93" s="96" t="e">
        <f>TEXT('Projeção de Preventiva'!#REF!,"DD/MM/AA")</f>
        <v>#REF!</v>
      </c>
      <c r="K93" s="96" t="e">
        <f>TEXT('Projeção de Preventiva'!#REF!,"DD/MM/AA")</f>
        <v>#REF!</v>
      </c>
      <c r="L93" s="96" t="e">
        <f>TEXT('Projeção de Preventiva'!#REF!,"DD/MM/AA")</f>
        <v>#REF!</v>
      </c>
    </row>
    <row r="94" spans="2:12">
      <c r="B94" s="68">
        <f t="shared" si="1"/>
        <v>90</v>
      </c>
      <c r="C94" s="64">
        <v>250</v>
      </c>
      <c r="D94" s="106" t="e">
        <f>TEXT('Projeção de Preventiva'!#REF!,"DD/MM/AA")</f>
        <v>#REF!</v>
      </c>
      <c r="E94" s="96" t="str">
        <f>TEXT('Projeção de Preventiva'!E94,"DD/MM/AA")</f>
        <v>EXECUTADA</v>
      </c>
      <c r="F94" s="96" t="e">
        <f>TEXT('Projeção de Preventiva'!#REF!,"DD/MM/AA")</f>
        <v>#REF!</v>
      </c>
      <c r="G94" s="96" t="str">
        <f>TEXT('Projeção de Preventiva'!G94,"DD/MM/AA")</f>
        <v>EXECUTADA</v>
      </c>
      <c r="H94" s="96" t="str">
        <f>TEXT('Projeção de Preventiva'!H94,"DD/MM/AA")</f>
        <v>EXECUTADA</v>
      </c>
      <c r="I94" s="96" t="e">
        <f>TEXT('Projeção de Preventiva'!#REF!,"DD/MM/AA")</f>
        <v>#REF!</v>
      </c>
      <c r="J94" s="96" t="e">
        <f>TEXT('Projeção de Preventiva'!#REF!,"DD/MM/AA")</f>
        <v>#REF!</v>
      </c>
      <c r="K94" s="96" t="e">
        <f>TEXT('Projeção de Preventiva'!#REF!,"DD/MM/AA")</f>
        <v>#REF!</v>
      </c>
      <c r="L94" s="96" t="e">
        <f>TEXT('Projeção de Preventiva'!#REF!,"DD/MM/AA")</f>
        <v>#REF!</v>
      </c>
    </row>
    <row r="95" spans="2:12">
      <c r="B95" s="68">
        <f t="shared" si="1"/>
        <v>91</v>
      </c>
      <c r="C95" s="64">
        <v>2500</v>
      </c>
      <c r="D95" s="106" t="e">
        <f>TEXT('Projeção de Preventiva'!#REF!,"DD/MM/AA")</f>
        <v>#REF!</v>
      </c>
      <c r="E95" s="96" t="str">
        <f>TEXT('Projeção de Preventiva'!E95,"DD/MM/AA")</f>
        <v>EXECUTADA</v>
      </c>
      <c r="F95" s="96" t="e">
        <f>TEXT('Projeção de Preventiva'!#REF!,"DD/MM/AA")</f>
        <v>#REF!</v>
      </c>
      <c r="G95" s="96" t="str">
        <f>TEXT('Projeção de Preventiva'!G95,"DD/MM/AA")</f>
        <v>EXECUTADA</v>
      </c>
      <c r="H95" s="96" t="str">
        <f>TEXT('Projeção de Preventiva'!H95,"DD/MM/AA")</f>
        <v>EXECUTADA</v>
      </c>
      <c r="I95" s="96" t="e">
        <f>TEXT('Projeção de Preventiva'!#REF!,"DD/MM/AA")</f>
        <v>#REF!</v>
      </c>
      <c r="J95" s="96" t="e">
        <f>TEXT('Projeção de Preventiva'!#REF!,"DD/MM/AA")</f>
        <v>#REF!</v>
      </c>
      <c r="K95" s="96" t="e">
        <f>TEXT('Projeção de Preventiva'!#REF!,"DD/MM/AA")</f>
        <v>#REF!</v>
      </c>
      <c r="L95" s="96" t="e">
        <f>TEXT('Projeção de Preventiva'!#REF!,"DD/MM/AA")</f>
        <v>#REF!</v>
      </c>
    </row>
    <row r="96" spans="2:12">
      <c r="B96" s="68">
        <f t="shared" si="1"/>
        <v>92</v>
      </c>
      <c r="C96" s="64">
        <v>250</v>
      </c>
      <c r="D96" s="106" t="e">
        <f>TEXT('Projeção de Preventiva'!#REF!,"DD/MM/AA")</f>
        <v>#REF!</v>
      </c>
      <c r="E96" s="96" t="str">
        <f>TEXT('Projeção de Preventiva'!E96,"DD/MM/AA")</f>
        <v>EXECUTADA</v>
      </c>
      <c r="F96" s="96" t="e">
        <f>TEXT('Projeção de Preventiva'!#REF!,"DD/MM/AA")</f>
        <v>#REF!</v>
      </c>
      <c r="G96" s="96" t="str">
        <f>TEXT('Projeção de Preventiva'!G96,"DD/MM/AA")</f>
        <v>EXECUTADA</v>
      </c>
      <c r="H96" s="96" t="str">
        <f>TEXT('Projeção de Preventiva'!H96,"DD/MM/AA")</f>
        <v>EXECUTADA</v>
      </c>
      <c r="I96" s="96" t="e">
        <f>TEXT('Projeção de Preventiva'!#REF!,"DD/MM/AA")</f>
        <v>#REF!</v>
      </c>
      <c r="J96" s="96" t="e">
        <f>TEXT('Projeção de Preventiva'!#REF!,"DD/MM/AA")</f>
        <v>#REF!</v>
      </c>
      <c r="K96" s="96" t="e">
        <f>TEXT('Projeção de Preventiva'!#REF!,"DD/MM/AA")</f>
        <v>#REF!</v>
      </c>
      <c r="L96" s="96" t="e">
        <f>TEXT('Projeção de Preventiva'!#REF!,"DD/MM/AA")</f>
        <v>#REF!</v>
      </c>
    </row>
    <row r="97" spans="2:12">
      <c r="B97" s="68">
        <f t="shared" si="1"/>
        <v>93</v>
      </c>
      <c r="C97" s="64">
        <v>3000</v>
      </c>
      <c r="D97" s="106" t="e">
        <f>TEXT('Projeção de Preventiva'!#REF!,"DD/MM/AA")</f>
        <v>#REF!</v>
      </c>
      <c r="E97" s="96" t="str">
        <f>TEXT('Projeção de Preventiva'!E97,"DD/MM/AA")</f>
        <v>EXECUTADA</v>
      </c>
      <c r="F97" s="96" t="e">
        <f>TEXT('Projeção de Preventiva'!#REF!,"DD/MM/AA")</f>
        <v>#REF!</v>
      </c>
      <c r="G97" s="96" t="str">
        <f>TEXT('Projeção de Preventiva'!G97,"DD/MM/AA")</f>
        <v>EXECUTADA</v>
      </c>
      <c r="H97" s="96" t="str">
        <f>TEXT('Projeção de Preventiva'!H97,"DD/MM/AA")</f>
        <v>EXECUTADA</v>
      </c>
      <c r="I97" s="96" t="e">
        <f>TEXT('Projeção de Preventiva'!#REF!,"DD/MM/AA")</f>
        <v>#REF!</v>
      </c>
      <c r="J97" s="96" t="e">
        <f>TEXT('Projeção de Preventiva'!#REF!,"DD/MM/AA")</f>
        <v>#REF!</v>
      </c>
      <c r="K97" s="96" t="e">
        <f>TEXT('Projeção de Preventiva'!#REF!,"DD/MM/AA")</f>
        <v>#REF!</v>
      </c>
      <c r="L97" s="96" t="e">
        <f>TEXT('Projeção de Preventiva'!#REF!,"DD/MM/AA")</f>
        <v>#REF!</v>
      </c>
    </row>
    <row r="98" spans="2:12">
      <c r="B98" s="68">
        <f t="shared" si="1"/>
        <v>94</v>
      </c>
      <c r="C98" s="64">
        <v>250</v>
      </c>
      <c r="D98" s="106" t="e">
        <f>TEXT('Projeção de Preventiva'!#REF!,"DD/MM/AA")</f>
        <v>#REF!</v>
      </c>
      <c r="E98" s="96" t="str">
        <f>TEXT('Projeção de Preventiva'!E98,"DD/MM/AA")</f>
        <v>EXECUTADA</v>
      </c>
      <c r="F98" s="96" t="e">
        <f>TEXT('Projeção de Preventiva'!#REF!,"DD/MM/AA")</f>
        <v>#REF!</v>
      </c>
      <c r="G98" s="96" t="str">
        <f>TEXT('Projeção de Preventiva'!G98,"DD/MM/AA")</f>
        <v>EXECUTADA</v>
      </c>
      <c r="H98" s="96" t="str">
        <f>TEXT('Projeção de Preventiva'!H98,"DD/MM/AA")</f>
        <v>EXECUTADA</v>
      </c>
      <c r="I98" s="96" t="e">
        <f>TEXT('Projeção de Preventiva'!#REF!,"DD/MM/AA")</f>
        <v>#REF!</v>
      </c>
      <c r="J98" s="96" t="e">
        <f>TEXT('Projeção de Preventiva'!#REF!,"DD/MM/AA")</f>
        <v>#REF!</v>
      </c>
      <c r="K98" s="96" t="e">
        <f>TEXT('Projeção de Preventiva'!#REF!,"DD/MM/AA")</f>
        <v>#REF!</v>
      </c>
      <c r="L98" s="96" t="e">
        <f>TEXT('Projeção de Preventiva'!#REF!,"DD/MM/AA")</f>
        <v>#REF!</v>
      </c>
    </row>
    <row r="99" spans="2:12">
      <c r="B99" s="68">
        <f t="shared" si="1"/>
        <v>95</v>
      </c>
      <c r="C99" s="64">
        <v>3500</v>
      </c>
      <c r="D99" s="106" t="e">
        <f>TEXT('Projeção de Preventiva'!#REF!,"DD/MM/AA")</f>
        <v>#REF!</v>
      </c>
      <c r="E99" s="96" t="str">
        <f>TEXT('Projeção de Preventiva'!E99,"DD/MM/AA")</f>
        <v>EXECUTADA</v>
      </c>
      <c r="F99" s="96" t="e">
        <f>TEXT('Projeção de Preventiva'!#REF!,"DD/MM/AA")</f>
        <v>#REF!</v>
      </c>
      <c r="G99" s="96" t="str">
        <f>TEXT('Projeção de Preventiva'!G99,"DD/MM/AA")</f>
        <v>EXECUTADA</v>
      </c>
      <c r="H99" s="96" t="str">
        <f>TEXT('Projeção de Preventiva'!H99,"DD/MM/AA")</f>
        <v>EXECUTADA</v>
      </c>
      <c r="I99" s="96" t="e">
        <f>TEXT('Projeção de Preventiva'!#REF!,"DD/MM/AA")</f>
        <v>#REF!</v>
      </c>
      <c r="J99" s="96" t="e">
        <f>TEXT('Projeção de Preventiva'!#REF!,"DD/MM/AA")</f>
        <v>#REF!</v>
      </c>
      <c r="K99" s="96" t="e">
        <f>TEXT('Projeção de Preventiva'!#REF!,"DD/MM/AA")</f>
        <v>#REF!</v>
      </c>
      <c r="L99" s="96" t="e">
        <f>TEXT('Projeção de Preventiva'!#REF!,"DD/MM/AA")</f>
        <v>#REF!</v>
      </c>
    </row>
    <row r="100" spans="2:12">
      <c r="B100" s="68">
        <f t="shared" si="1"/>
        <v>96</v>
      </c>
      <c r="C100" s="64">
        <v>250</v>
      </c>
      <c r="D100" s="106" t="e">
        <f>TEXT('Projeção de Preventiva'!#REF!,"DD/MM/AA")</f>
        <v>#REF!</v>
      </c>
      <c r="E100" s="96" t="str">
        <f>TEXT('Projeção de Preventiva'!E100,"DD/MM/AA")</f>
        <v>EXECUTADA</v>
      </c>
      <c r="F100" s="96" t="e">
        <f>TEXT('Projeção de Preventiva'!#REF!,"DD/MM/AA")</f>
        <v>#REF!</v>
      </c>
      <c r="G100" s="96" t="str">
        <f>TEXT('Projeção de Preventiva'!G100,"DD/MM/AA")</f>
        <v>EXECUTADA</v>
      </c>
      <c r="H100" s="96" t="str">
        <f>TEXT('Projeção de Preventiva'!H100,"DD/MM/AA")</f>
        <v>EXECUTADA</v>
      </c>
      <c r="I100" s="96" t="e">
        <f>TEXT('Projeção de Preventiva'!#REF!,"DD/MM/AA")</f>
        <v>#REF!</v>
      </c>
      <c r="J100" s="96" t="e">
        <f>TEXT('Projeção de Preventiva'!#REF!,"DD/MM/AA")</f>
        <v>#REF!</v>
      </c>
      <c r="K100" s="96" t="e">
        <f>TEXT('Projeção de Preventiva'!#REF!,"DD/MM/AA")</f>
        <v>#REF!</v>
      </c>
      <c r="L100" s="96" t="e">
        <f>TEXT('Projeção de Preventiva'!#REF!,"DD/MM/AA")</f>
        <v>#REF!</v>
      </c>
    </row>
    <row r="101" spans="2:12">
      <c r="B101" s="68">
        <f t="shared" si="1"/>
        <v>97</v>
      </c>
      <c r="C101" s="64">
        <v>4000</v>
      </c>
      <c r="D101" s="106" t="e">
        <f>TEXT('Projeção de Preventiva'!#REF!,"DD/MM/AA")</f>
        <v>#REF!</v>
      </c>
      <c r="E101" s="96" t="str">
        <f>TEXT('Projeção de Preventiva'!E101,"DD/MM/AA")</f>
        <v>EXECUTADA</v>
      </c>
      <c r="F101" s="96" t="e">
        <f>TEXT('Projeção de Preventiva'!#REF!,"DD/MM/AA")</f>
        <v>#REF!</v>
      </c>
      <c r="G101" s="96" t="str">
        <f>TEXT('Projeção de Preventiva'!G101,"DD/MM/AA")</f>
        <v>EXECUTADA</v>
      </c>
      <c r="H101" s="96" t="str">
        <f>TEXT('Projeção de Preventiva'!H101,"DD/MM/AA")</f>
        <v>EXECUTADA</v>
      </c>
      <c r="I101" s="96" t="e">
        <f>TEXT('Projeção de Preventiva'!#REF!,"DD/MM/AA")</f>
        <v>#REF!</v>
      </c>
      <c r="J101" s="96" t="e">
        <f>TEXT('Projeção de Preventiva'!#REF!,"DD/MM/AA")</f>
        <v>#REF!</v>
      </c>
      <c r="K101" s="96" t="e">
        <f>TEXT('Projeção de Preventiva'!#REF!,"DD/MM/AA")</f>
        <v>#REF!</v>
      </c>
      <c r="L101" s="96" t="e">
        <f>TEXT('Projeção de Preventiva'!#REF!,"DD/MM/AA")</f>
        <v>#REF!</v>
      </c>
    </row>
    <row r="102" spans="2:12">
      <c r="B102" s="68">
        <f t="shared" si="1"/>
        <v>98</v>
      </c>
      <c r="C102" s="64">
        <v>250</v>
      </c>
      <c r="D102" s="106" t="e">
        <f>TEXT('Projeção de Preventiva'!#REF!,"DD/MM/AA")</f>
        <v>#REF!</v>
      </c>
      <c r="E102" s="96" t="str">
        <f>TEXT('Projeção de Preventiva'!E102,"DD/MM/AA")</f>
        <v>EXECUTADA</v>
      </c>
      <c r="F102" s="96" t="e">
        <f>TEXT('Projeção de Preventiva'!#REF!,"DD/MM/AA")</f>
        <v>#REF!</v>
      </c>
      <c r="G102" s="96" t="str">
        <f>TEXT('Projeção de Preventiva'!G102,"DD/MM/AA")</f>
        <v>EXECUTADA</v>
      </c>
      <c r="H102" s="96" t="str">
        <f>TEXT('Projeção de Preventiva'!H102,"DD/MM/AA")</f>
        <v>EXECUTADA</v>
      </c>
      <c r="I102" s="96" t="e">
        <f>TEXT('Projeção de Preventiva'!#REF!,"DD/MM/AA")</f>
        <v>#REF!</v>
      </c>
      <c r="J102" s="96" t="e">
        <f>TEXT('Projeção de Preventiva'!#REF!,"DD/MM/AA")</f>
        <v>#REF!</v>
      </c>
      <c r="K102" s="96" t="e">
        <f>TEXT('Projeção de Preventiva'!#REF!,"DD/MM/AA")</f>
        <v>#REF!</v>
      </c>
      <c r="L102" s="96" t="e">
        <f>TEXT('Projeção de Preventiva'!#REF!,"DD/MM/AA")</f>
        <v>#REF!</v>
      </c>
    </row>
    <row r="103" spans="2:12">
      <c r="B103" s="68">
        <f t="shared" si="1"/>
        <v>99</v>
      </c>
      <c r="C103" s="64">
        <v>500</v>
      </c>
      <c r="D103" s="106" t="e">
        <f>TEXT('Projeção de Preventiva'!#REF!,"DD/MM/AA")</f>
        <v>#REF!</v>
      </c>
      <c r="E103" s="96" t="str">
        <f>TEXT('Projeção de Preventiva'!E103,"DD/MM/AA")</f>
        <v>EXECUTADA</v>
      </c>
      <c r="F103" s="96" t="e">
        <f>TEXT('Projeção de Preventiva'!#REF!,"DD/MM/AA")</f>
        <v>#REF!</v>
      </c>
      <c r="G103" s="96" t="str">
        <f>TEXT('Projeção de Preventiva'!G103,"DD/MM/AA")</f>
        <v>EXECUTADA</v>
      </c>
      <c r="H103" s="96" t="str">
        <f>TEXT('Projeção de Preventiva'!H103,"DD/MM/AA")</f>
        <v>EXECUTADA</v>
      </c>
      <c r="I103" s="96" t="e">
        <f>TEXT('Projeção de Preventiva'!#REF!,"DD/MM/AA")</f>
        <v>#REF!</v>
      </c>
      <c r="J103" s="96" t="e">
        <f>TEXT('Projeção de Preventiva'!#REF!,"DD/MM/AA")</f>
        <v>#REF!</v>
      </c>
      <c r="K103" s="96" t="e">
        <f>TEXT('Projeção de Preventiva'!#REF!,"DD/MM/AA")</f>
        <v>#REF!</v>
      </c>
      <c r="L103" s="96" t="e">
        <f>TEXT('Projeção de Preventiva'!#REF!,"DD/MM/AA")</f>
        <v>#REF!</v>
      </c>
    </row>
    <row r="104" spans="2:12">
      <c r="B104" s="68">
        <f t="shared" si="1"/>
        <v>100</v>
      </c>
      <c r="C104" s="64">
        <v>250</v>
      </c>
      <c r="D104" s="106" t="e">
        <f>TEXT('Projeção de Preventiva'!#REF!,"DD/MM/AA")</f>
        <v>#REF!</v>
      </c>
      <c r="E104" s="96" t="str">
        <f>TEXT('Projeção de Preventiva'!E104,"DD/MM/AA")</f>
        <v>EXECUTADA</v>
      </c>
      <c r="F104" s="96" t="e">
        <f>TEXT('Projeção de Preventiva'!#REF!,"DD/MM/AA")</f>
        <v>#REF!</v>
      </c>
      <c r="G104" s="96" t="str">
        <f>TEXT('Projeção de Preventiva'!G104,"DD/MM/AA")</f>
        <v>EXECUTADA</v>
      </c>
      <c r="H104" s="96" t="str">
        <f>TEXT('Projeção de Preventiva'!H104,"DD/MM/AA")</f>
        <v>EXECUTADA</v>
      </c>
      <c r="I104" s="96" t="e">
        <f>TEXT('Projeção de Preventiva'!#REF!,"DD/MM/AA")</f>
        <v>#REF!</v>
      </c>
      <c r="J104" s="96" t="e">
        <f>TEXT('Projeção de Preventiva'!#REF!,"DD/MM/AA")</f>
        <v>#REF!</v>
      </c>
      <c r="K104" s="96" t="e">
        <f>TEXT('Projeção de Preventiva'!#REF!,"DD/MM/AA")</f>
        <v>#REF!</v>
      </c>
      <c r="L104" s="96" t="e">
        <f>TEXT('Projeção de Preventiva'!#REF!,"DD/MM/AA")</f>
        <v>#REF!</v>
      </c>
    </row>
    <row r="105" spans="2:12">
      <c r="B105" s="68">
        <f t="shared" si="1"/>
        <v>101</v>
      </c>
      <c r="C105" s="64">
        <v>1000</v>
      </c>
      <c r="D105" s="106" t="e">
        <f>TEXT('Projeção de Preventiva'!#REF!,"DD/MM/AA")</f>
        <v>#REF!</v>
      </c>
      <c r="E105" s="96" t="str">
        <f>TEXT('Projeção de Preventiva'!E105,"DD/MM/AA")</f>
        <v>EXECUTADA</v>
      </c>
      <c r="F105" s="96" t="e">
        <f>TEXT('Projeção de Preventiva'!#REF!,"DD/MM/AA")</f>
        <v>#REF!</v>
      </c>
      <c r="G105" s="96" t="str">
        <f>TEXT('Projeção de Preventiva'!G105,"DD/MM/AA")</f>
        <v>EXECUTADA</v>
      </c>
      <c r="H105" s="96" t="str">
        <f>TEXT('Projeção de Preventiva'!H105,"DD/MM/AA")</f>
        <v>EXECUTADA</v>
      </c>
      <c r="I105" s="96" t="e">
        <f>TEXT('Projeção de Preventiva'!#REF!,"DD/MM/AA")</f>
        <v>#REF!</v>
      </c>
      <c r="J105" s="96" t="e">
        <f>TEXT('Projeção de Preventiva'!#REF!,"DD/MM/AA")</f>
        <v>#REF!</v>
      </c>
      <c r="K105" s="96" t="e">
        <f>TEXT('Projeção de Preventiva'!#REF!,"DD/MM/AA")</f>
        <v>#REF!</v>
      </c>
      <c r="L105" s="96" t="e">
        <f>TEXT('Projeção de Preventiva'!#REF!,"DD/MM/AA")</f>
        <v>#REF!</v>
      </c>
    </row>
    <row r="106" spans="2:12">
      <c r="B106" s="68">
        <f t="shared" si="1"/>
        <v>102</v>
      </c>
      <c r="C106" s="64">
        <v>250</v>
      </c>
      <c r="D106" s="106" t="e">
        <f>TEXT('Projeção de Preventiva'!#REF!,"DD/MM/AA")</f>
        <v>#REF!</v>
      </c>
      <c r="E106" s="96" t="str">
        <f>TEXT('Projeção de Preventiva'!E106,"DD/MM/AA")</f>
        <v>EXECUTADA</v>
      </c>
      <c r="F106" s="96" t="e">
        <f>TEXT('Projeção de Preventiva'!#REF!,"DD/MM/AA")</f>
        <v>#REF!</v>
      </c>
      <c r="G106" s="96" t="str">
        <f>TEXT('Projeção de Preventiva'!G106,"DD/MM/AA")</f>
        <v>EXECUTADA</v>
      </c>
      <c r="H106" s="96" t="str">
        <f>TEXT('Projeção de Preventiva'!H106,"DD/MM/AA")</f>
        <v>EXECUTADA</v>
      </c>
      <c r="I106" s="96" t="e">
        <f>TEXT('Projeção de Preventiva'!#REF!,"DD/MM/AA")</f>
        <v>#REF!</v>
      </c>
      <c r="J106" s="96" t="e">
        <f>TEXT('Projeção de Preventiva'!#REF!,"DD/MM/AA")</f>
        <v>#REF!</v>
      </c>
      <c r="K106" s="96" t="e">
        <f>TEXT('Projeção de Preventiva'!#REF!,"DD/MM/AA")</f>
        <v>#REF!</v>
      </c>
      <c r="L106" s="96" t="e">
        <f>TEXT('Projeção de Preventiva'!#REF!,"DD/MM/AA")</f>
        <v>#REF!</v>
      </c>
    </row>
    <row r="107" spans="2:12">
      <c r="B107" s="68">
        <f t="shared" si="1"/>
        <v>103</v>
      </c>
      <c r="C107" s="64">
        <v>1500</v>
      </c>
      <c r="D107" s="106" t="e">
        <f>TEXT('Projeção de Preventiva'!#REF!,"DD/MM/AA")</f>
        <v>#REF!</v>
      </c>
      <c r="E107" s="96" t="str">
        <f>TEXT('Projeção de Preventiva'!E107,"DD/MM/AA")</f>
        <v>EXECUTADA</v>
      </c>
      <c r="F107" s="96" t="e">
        <f>TEXT('Projeção de Preventiva'!#REF!,"DD/MM/AA")</f>
        <v>#REF!</v>
      </c>
      <c r="G107" s="96" t="str">
        <f>TEXT('Projeção de Preventiva'!G107,"DD/MM/AA")</f>
        <v>EXECUTADA</v>
      </c>
      <c r="H107" s="96" t="str">
        <f>TEXT('Projeção de Preventiva'!H107,"DD/MM/AA")</f>
        <v>EXECUTADA</v>
      </c>
      <c r="I107" s="96" t="e">
        <f>TEXT('Projeção de Preventiva'!#REF!,"DD/MM/AA")</f>
        <v>#REF!</v>
      </c>
      <c r="J107" s="96" t="e">
        <f>TEXT('Projeção de Preventiva'!#REF!,"DD/MM/AA")</f>
        <v>#REF!</v>
      </c>
      <c r="K107" s="96" t="e">
        <f>TEXT('Projeção de Preventiva'!#REF!,"DD/MM/AA")</f>
        <v>#REF!</v>
      </c>
      <c r="L107" s="96" t="e">
        <f>TEXT('Projeção de Preventiva'!#REF!,"DD/MM/AA")</f>
        <v>#REF!</v>
      </c>
    </row>
    <row r="108" spans="2:12">
      <c r="B108" s="68">
        <f t="shared" si="1"/>
        <v>104</v>
      </c>
      <c r="C108" s="64">
        <v>250</v>
      </c>
      <c r="D108" s="106" t="e">
        <f>TEXT('Projeção de Preventiva'!#REF!,"DD/MM/AA")</f>
        <v>#REF!</v>
      </c>
      <c r="E108" s="96" t="str">
        <f>TEXT('Projeção de Preventiva'!E108,"DD/MM/AA")</f>
        <v>EXECUTADA</v>
      </c>
      <c r="F108" s="96" t="e">
        <f>TEXT('Projeção de Preventiva'!#REF!,"DD/MM/AA")</f>
        <v>#REF!</v>
      </c>
      <c r="G108" s="96" t="str">
        <f>TEXT('Projeção de Preventiva'!G108,"DD/MM/AA")</f>
        <v>EXECUTADA</v>
      </c>
      <c r="H108" s="96" t="str">
        <f>TEXT('Projeção de Preventiva'!H108,"DD/MM/AA")</f>
        <v>EXECUTADA</v>
      </c>
      <c r="I108" s="96" t="e">
        <f>TEXT('Projeção de Preventiva'!#REF!,"DD/MM/AA")</f>
        <v>#REF!</v>
      </c>
      <c r="J108" s="96" t="e">
        <f>TEXT('Projeção de Preventiva'!#REF!,"DD/MM/AA")</f>
        <v>#REF!</v>
      </c>
      <c r="K108" s="96" t="e">
        <f>TEXT('Projeção de Preventiva'!#REF!,"DD/MM/AA")</f>
        <v>#REF!</v>
      </c>
      <c r="L108" s="96" t="e">
        <f>TEXT('Projeção de Preventiva'!#REF!,"DD/MM/AA")</f>
        <v>#REF!</v>
      </c>
    </row>
    <row r="109" spans="2:12">
      <c r="B109" s="68">
        <f t="shared" si="1"/>
        <v>105</v>
      </c>
      <c r="C109" s="64">
        <v>2000</v>
      </c>
      <c r="D109" s="106" t="e">
        <f>TEXT('Projeção de Preventiva'!#REF!,"DD/MM/AA")</f>
        <v>#REF!</v>
      </c>
      <c r="E109" s="96" t="str">
        <f>TEXT('Projeção de Preventiva'!E109,"DD/MM/AA")</f>
        <v>EXECUTADA</v>
      </c>
      <c r="F109" s="96" t="e">
        <f>TEXT('Projeção de Preventiva'!#REF!,"DD/MM/AA")</f>
        <v>#REF!</v>
      </c>
      <c r="G109" s="96" t="str">
        <f>TEXT('Projeção de Preventiva'!G109,"DD/MM/AA")</f>
        <v>EXECUTADA</v>
      </c>
      <c r="H109" s="96" t="str">
        <f>TEXT('Projeção de Preventiva'!H109,"DD/MM/AA")</f>
        <v>EXECUTADA</v>
      </c>
      <c r="I109" s="96" t="e">
        <f>TEXT('Projeção de Preventiva'!#REF!,"DD/MM/AA")</f>
        <v>#REF!</v>
      </c>
      <c r="J109" s="96" t="e">
        <f>TEXT('Projeção de Preventiva'!#REF!,"DD/MM/AA")</f>
        <v>#REF!</v>
      </c>
      <c r="K109" s="96" t="e">
        <f>TEXT('Projeção de Preventiva'!#REF!,"DD/MM/AA")</f>
        <v>#REF!</v>
      </c>
      <c r="L109" s="96" t="e">
        <f>TEXT('Projeção de Preventiva'!#REF!,"DD/MM/AA")</f>
        <v>#REF!</v>
      </c>
    </row>
    <row r="110" spans="2:12">
      <c r="B110" s="68">
        <f t="shared" si="1"/>
        <v>106</v>
      </c>
      <c r="C110" s="64">
        <v>250</v>
      </c>
      <c r="D110" s="106" t="e">
        <f>TEXT('Projeção de Preventiva'!#REF!,"DD/MM/AA")</f>
        <v>#REF!</v>
      </c>
      <c r="E110" s="96" t="str">
        <f>TEXT('Projeção de Preventiva'!E110,"DD/MM/AA")</f>
        <v>EXECUTADA</v>
      </c>
      <c r="F110" s="96" t="e">
        <f>TEXT('Projeção de Preventiva'!#REF!,"DD/MM/AA")</f>
        <v>#REF!</v>
      </c>
      <c r="G110" s="96" t="str">
        <f>TEXT('Projeção de Preventiva'!G110,"DD/MM/AA")</f>
        <v>EXECUTADA</v>
      </c>
      <c r="H110" s="96" t="str">
        <f>TEXT('Projeção de Preventiva'!H110,"DD/MM/AA")</f>
        <v>EXECUTADA</v>
      </c>
      <c r="I110" s="96" t="e">
        <f>TEXT('Projeção de Preventiva'!#REF!,"DD/MM/AA")</f>
        <v>#REF!</v>
      </c>
      <c r="J110" s="96" t="e">
        <f>TEXT('Projeção de Preventiva'!#REF!,"DD/MM/AA")</f>
        <v>#REF!</v>
      </c>
      <c r="K110" s="96" t="e">
        <f>TEXT('Projeção de Preventiva'!#REF!,"DD/MM/AA")</f>
        <v>#REF!</v>
      </c>
      <c r="L110" s="96" t="e">
        <f>TEXT('Projeção de Preventiva'!#REF!,"DD/MM/AA")</f>
        <v>#REF!</v>
      </c>
    </row>
    <row r="111" spans="2:12">
      <c r="B111" s="68">
        <f t="shared" si="1"/>
        <v>107</v>
      </c>
      <c r="C111" s="64">
        <v>2500</v>
      </c>
      <c r="D111" s="106" t="e">
        <f>TEXT('Projeção de Preventiva'!#REF!,"DD/MM/AA")</f>
        <v>#REF!</v>
      </c>
      <c r="E111" s="96" t="str">
        <f>TEXT('Projeção de Preventiva'!E111,"DD/MM/AA")</f>
        <v>EXECUTADA</v>
      </c>
      <c r="F111" s="96" t="e">
        <f>TEXT('Projeção de Preventiva'!#REF!,"DD/MM/AA")</f>
        <v>#REF!</v>
      </c>
      <c r="G111" s="96" t="str">
        <f>TEXT('Projeção de Preventiva'!G111,"DD/MM/AA")</f>
        <v>EXECUTADA</v>
      </c>
      <c r="H111" s="96" t="str">
        <f>TEXT('Projeção de Preventiva'!H111,"DD/MM/AA")</f>
        <v>EXECUTADA</v>
      </c>
      <c r="I111" s="96" t="e">
        <f>TEXT('Projeção de Preventiva'!#REF!,"DD/MM/AA")</f>
        <v>#REF!</v>
      </c>
      <c r="J111" s="96" t="e">
        <f>TEXT('Projeção de Preventiva'!#REF!,"DD/MM/AA")</f>
        <v>#REF!</v>
      </c>
      <c r="K111" s="96" t="e">
        <f>TEXT('Projeção de Preventiva'!#REF!,"DD/MM/AA")</f>
        <v>#REF!</v>
      </c>
      <c r="L111" s="96" t="e">
        <f>TEXT('Projeção de Preventiva'!#REF!,"DD/MM/AA")</f>
        <v>#REF!</v>
      </c>
    </row>
    <row r="112" spans="2:12">
      <c r="B112" s="68">
        <f t="shared" si="1"/>
        <v>108</v>
      </c>
      <c r="C112" s="64">
        <v>250</v>
      </c>
      <c r="D112" s="106" t="e">
        <f>TEXT('Projeção de Preventiva'!#REF!,"DD/MM/AA")</f>
        <v>#REF!</v>
      </c>
      <c r="E112" s="96" t="str">
        <f>TEXT('Projeção de Preventiva'!E112,"DD/MM/AA")</f>
        <v>EXECUTADA</v>
      </c>
      <c r="F112" s="96" t="e">
        <f>TEXT('Projeção de Preventiva'!#REF!,"DD/MM/AA")</f>
        <v>#REF!</v>
      </c>
      <c r="G112" s="96" t="str">
        <f>TEXT('Projeção de Preventiva'!G112,"DD/MM/AA")</f>
        <v>EXECUTADA</v>
      </c>
      <c r="H112" s="96" t="str">
        <f>TEXT('Projeção de Preventiva'!H112,"DD/MM/AA")</f>
        <v>EXECUTADA</v>
      </c>
      <c r="I112" s="96" t="e">
        <f>TEXT('Projeção de Preventiva'!#REF!,"DD/MM/AA")</f>
        <v>#REF!</v>
      </c>
      <c r="J112" s="96" t="e">
        <f>TEXT('Projeção de Preventiva'!#REF!,"DD/MM/AA")</f>
        <v>#REF!</v>
      </c>
      <c r="K112" s="96" t="e">
        <f>TEXT('Projeção de Preventiva'!#REF!,"DD/MM/AA")</f>
        <v>#REF!</v>
      </c>
      <c r="L112" s="96" t="e">
        <f>TEXT('Projeção de Preventiva'!#REF!,"DD/MM/AA")</f>
        <v>#REF!</v>
      </c>
    </row>
    <row r="113" spans="2:12">
      <c r="B113" s="68">
        <f t="shared" si="1"/>
        <v>109</v>
      </c>
      <c r="C113" s="64">
        <v>3000</v>
      </c>
      <c r="D113" s="106" t="e">
        <f>TEXT('Projeção de Preventiva'!#REF!,"DD/MM/AA")</f>
        <v>#REF!</v>
      </c>
      <c r="E113" s="96" t="str">
        <f>TEXT('Projeção de Preventiva'!E113,"DD/MM/AA")</f>
        <v>EXECUTADA</v>
      </c>
      <c r="F113" s="96" t="e">
        <f>TEXT('Projeção de Preventiva'!#REF!,"DD/MM/AA")</f>
        <v>#REF!</v>
      </c>
      <c r="G113" s="96" t="str">
        <f>TEXT('Projeção de Preventiva'!G113,"DD/MM/AA")</f>
        <v>EXECUTADA</v>
      </c>
      <c r="H113" s="96" t="str">
        <f>TEXT('Projeção de Preventiva'!H113,"DD/MM/AA")</f>
        <v>EXECUTADA</v>
      </c>
      <c r="I113" s="96" t="e">
        <f>TEXT('Projeção de Preventiva'!#REF!,"DD/MM/AA")</f>
        <v>#REF!</v>
      </c>
      <c r="J113" s="96" t="e">
        <f>TEXT('Projeção de Preventiva'!#REF!,"DD/MM/AA")</f>
        <v>#REF!</v>
      </c>
      <c r="K113" s="96" t="e">
        <f>TEXT('Projeção de Preventiva'!#REF!,"DD/MM/AA")</f>
        <v>#REF!</v>
      </c>
      <c r="L113" s="96" t="e">
        <f>TEXT('Projeção de Preventiva'!#REF!,"DD/MM/AA")</f>
        <v>#REF!</v>
      </c>
    </row>
    <row r="114" spans="2:12">
      <c r="B114" s="68">
        <f t="shared" si="1"/>
        <v>110</v>
      </c>
      <c r="C114" s="64">
        <v>250</v>
      </c>
      <c r="D114" s="106" t="e">
        <f>TEXT('Projeção de Preventiva'!#REF!,"DD/MM/AA")</f>
        <v>#REF!</v>
      </c>
      <c r="E114" s="96" t="str">
        <f>TEXT('Projeção de Preventiva'!E114,"DD/MM/AA")</f>
        <v>EXECUTADA</v>
      </c>
      <c r="F114" s="96" t="e">
        <f>TEXT('Projeção de Preventiva'!#REF!,"DD/MM/AA")</f>
        <v>#REF!</v>
      </c>
      <c r="G114" s="96" t="str">
        <f>TEXT('Projeção de Preventiva'!G114,"DD/MM/AA")</f>
        <v>EXECUTADA</v>
      </c>
      <c r="H114" s="96" t="str">
        <f>TEXT('Projeção de Preventiva'!H114,"DD/MM/AA")</f>
        <v>12/10/26</v>
      </c>
      <c r="I114" s="96" t="e">
        <f>TEXT('Projeção de Preventiva'!#REF!,"DD/MM/AA")</f>
        <v>#REF!</v>
      </c>
      <c r="J114" s="96" t="e">
        <f>TEXT('Projeção de Preventiva'!#REF!,"DD/MM/AA")</f>
        <v>#REF!</v>
      </c>
      <c r="K114" s="96" t="e">
        <f>TEXT('Projeção de Preventiva'!#REF!,"DD/MM/AA")</f>
        <v>#REF!</v>
      </c>
      <c r="L114" s="96" t="e">
        <f>TEXT('Projeção de Preventiva'!#REF!,"DD/MM/AA")</f>
        <v>#REF!</v>
      </c>
    </row>
    <row r="115" spans="2:12">
      <c r="B115" s="68">
        <f t="shared" si="1"/>
        <v>111</v>
      </c>
      <c r="C115" s="64">
        <v>3500</v>
      </c>
      <c r="D115" s="106" t="e">
        <f>TEXT('Projeção de Preventiva'!#REF!,"DD/MM/AA")</f>
        <v>#REF!</v>
      </c>
      <c r="E115" s="96" t="str">
        <f>TEXT('Projeção de Preventiva'!E115,"DD/MM/AA")</f>
        <v>EXECUTADA</v>
      </c>
      <c r="F115" s="96" t="e">
        <f>TEXT('Projeção de Preventiva'!#REF!,"DD/MM/AA")</f>
        <v>#REF!</v>
      </c>
      <c r="G115" s="96" t="str">
        <f>TEXT('Projeção de Preventiva'!G115,"DD/MM/AA")</f>
        <v>EXECUTADA</v>
      </c>
      <c r="H115" s="96" t="str">
        <f ca="1">TEXT('Projeção de Preventiva'!H115,"DD/MM/AA")</f>
        <v>31/10/26</v>
      </c>
      <c r="I115" s="96" t="e">
        <f>TEXT('Projeção de Preventiva'!#REF!,"DD/MM/AA")</f>
        <v>#REF!</v>
      </c>
      <c r="J115" s="96" t="e">
        <f>TEXT('Projeção de Preventiva'!#REF!,"DD/MM/AA")</f>
        <v>#REF!</v>
      </c>
      <c r="K115" s="96" t="e">
        <f>TEXT('Projeção de Preventiva'!#REF!,"DD/MM/AA")</f>
        <v>#REF!</v>
      </c>
      <c r="L115" s="96" t="e">
        <f>TEXT('Projeção de Preventiva'!#REF!,"DD/MM/AA")</f>
        <v>#REF!</v>
      </c>
    </row>
    <row r="116" spans="2:12">
      <c r="B116" s="68">
        <f t="shared" si="1"/>
        <v>112</v>
      </c>
      <c r="C116" s="64">
        <v>250</v>
      </c>
      <c r="D116" s="106" t="e">
        <f>TEXT('Projeção de Preventiva'!#REF!,"DD/MM/AA")</f>
        <v>#REF!</v>
      </c>
      <c r="E116" s="96" t="str">
        <f>TEXT('Projeção de Preventiva'!E116,"DD/MM/AA")</f>
        <v>EXECUTADA</v>
      </c>
      <c r="F116" s="96" t="e">
        <f>TEXT('Projeção de Preventiva'!#REF!,"DD/MM/AA")</f>
        <v>#REF!</v>
      </c>
      <c r="G116" s="96" t="str">
        <f>TEXT('Projeção de Preventiva'!G116,"DD/MM/AA")</f>
        <v>EXECUTADA</v>
      </c>
      <c r="H116" s="96" t="str">
        <f ca="1">TEXT('Projeção de Preventiva'!H116,"DD/MM/AA")</f>
        <v>19/11/26</v>
      </c>
      <c r="I116" s="96" t="e">
        <f>TEXT('Projeção de Preventiva'!#REF!,"DD/MM/AA")</f>
        <v>#REF!</v>
      </c>
      <c r="J116" s="96" t="e">
        <f>TEXT('Projeção de Preventiva'!#REF!,"DD/MM/AA")</f>
        <v>#REF!</v>
      </c>
      <c r="K116" s="96" t="e">
        <f>TEXT('Projeção de Preventiva'!#REF!,"DD/MM/AA")</f>
        <v>#REF!</v>
      </c>
      <c r="L116" s="96" t="e">
        <f>TEXT('Projeção de Preventiva'!#REF!,"DD/MM/AA")</f>
        <v>#REF!</v>
      </c>
    </row>
    <row r="117" spans="2:12">
      <c r="B117" s="68">
        <f t="shared" si="1"/>
        <v>113</v>
      </c>
      <c r="C117" s="64">
        <v>4000</v>
      </c>
      <c r="D117" s="106" t="e">
        <f>TEXT('Projeção de Preventiva'!#REF!,"DD/MM/AA")</f>
        <v>#REF!</v>
      </c>
      <c r="E117" s="96" t="str">
        <f>TEXT('Projeção de Preventiva'!E117,"DD/MM/AA")</f>
        <v>EXECUTADA</v>
      </c>
      <c r="F117" s="96" t="e">
        <f>TEXT('Projeção de Preventiva'!#REF!,"DD/MM/AA")</f>
        <v>#REF!</v>
      </c>
      <c r="G117" s="96" t="str">
        <f>TEXT('Projeção de Preventiva'!G117,"DD/MM/AA")</f>
        <v>EXECUTADA</v>
      </c>
      <c r="H117" s="96" t="str">
        <f ca="1">TEXT('Projeção de Preventiva'!H117,"DD/MM/AA")</f>
        <v>07/12/26</v>
      </c>
      <c r="I117" s="96" t="e">
        <f>TEXT('Projeção de Preventiva'!#REF!,"DD/MM/AA")</f>
        <v>#REF!</v>
      </c>
      <c r="J117" s="96" t="e">
        <f>TEXT('Projeção de Preventiva'!#REF!,"DD/MM/AA")</f>
        <v>#REF!</v>
      </c>
      <c r="K117" s="96" t="e">
        <f>TEXT('Projeção de Preventiva'!#REF!,"DD/MM/AA")</f>
        <v>#REF!</v>
      </c>
      <c r="L117" s="96" t="e">
        <f>TEXT('Projeção de Preventiva'!#REF!,"DD/MM/AA")</f>
        <v>#REF!</v>
      </c>
    </row>
    <row r="118" spans="2:12">
      <c r="B118" s="68">
        <f t="shared" si="1"/>
        <v>114</v>
      </c>
      <c r="C118" s="64">
        <v>250</v>
      </c>
      <c r="D118" s="106" t="e">
        <f>TEXT('Projeção de Preventiva'!#REF!,"DD/MM/AA")</f>
        <v>#REF!</v>
      </c>
      <c r="E118" s="96" t="str">
        <f>TEXT('Projeção de Preventiva'!E118,"DD/MM/AA")</f>
        <v>EXECUTADA</v>
      </c>
      <c r="F118" s="96" t="e">
        <f>TEXT('Projeção de Preventiva'!#REF!,"DD/MM/AA")</f>
        <v>#REF!</v>
      </c>
      <c r="G118" s="96" t="str">
        <f ca="1">TEXT('Projeção de Preventiva'!G118,"DD/MM/AA")</f>
        <v>26/10/26</v>
      </c>
      <c r="H118" s="96" t="str">
        <f ca="1">TEXT('Projeção de Preventiva'!H118,"DD/MM/AA")</f>
        <v>26/12/26</v>
      </c>
      <c r="I118" s="96" t="e">
        <f>TEXT('Projeção de Preventiva'!#REF!,"DD/MM/AA")</f>
        <v>#REF!</v>
      </c>
      <c r="J118" s="96" t="e">
        <f>TEXT('Projeção de Preventiva'!#REF!,"DD/MM/AA")</f>
        <v>#REF!</v>
      </c>
      <c r="K118" s="96" t="e">
        <f>TEXT('Projeção de Preventiva'!#REF!,"DD/MM/AA")</f>
        <v>#REF!</v>
      </c>
      <c r="L118" s="96" t="e">
        <f>TEXT('Projeção de Preventiva'!#REF!,"DD/MM/AA")</f>
        <v>#REF!</v>
      </c>
    </row>
    <row r="119" spans="2:12">
      <c r="B119" s="68">
        <f t="shared" si="1"/>
        <v>115</v>
      </c>
      <c r="C119" s="64">
        <v>500</v>
      </c>
      <c r="D119" s="106" t="e">
        <f>TEXT('Projeção de Preventiva'!#REF!,"DD/MM/AA")</f>
        <v>#REF!</v>
      </c>
      <c r="E119" s="96" t="str">
        <f>TEXT('Projeção de Preventiva'!E119,"DD/MM/AA")</f>
        <v>EXECUTADA</v>
      </c>
      <c r="F119" s="96" t="e">
        <f>TEXT('Projeção de Preventiva'!#REF!,"DD/MM/AA")</f>
        <v>#REF!</v>
      </c>
      <c r="G119" s="96" t="str">
        <f ca="1">TEXT('Projeção de Preventiva'!G119,"DD/MM/AA")</f>
        <v>14/11/26</v>
      </c>
      <c r="H119" s="96" t="str">
        <f ca="1">TEXT('Projeção de Preventiva'!H119,"DD/MM/AA")</f>
        <v>14/01/27</v>
      </c>
      <c r="I119" s="96" t="e">
        <f>TEXT('Projeção de Preventiva'!#REF!,"DD/MM/AA")</f>
        <v>#REF!</v>
      </c>
      <c r="J119" s="96" t="e">
        <f>TEXT('Projeção de Preventiva'!#REF!,"DD/MM/AA")</f>
        <v>#REF!</v>
      </c>
      <c r="K119" s="96" t="e">
        <f>TEXT('Projeção de Preventiva'!#REF!,"DD/MM/AA")</f>
        <v>#REF!</v>
      </c>
      <c r="L119" s="96" t="e">
        <f>TEXT('Projeção de Preventiva'!#REF!,"DD/MM/AA")</f>
        <v>#REF!</v>
      </c>
    </row>
    <row r="120" spans="2:12">
      <c r="B120" s="68">
        <f t="shared" si="1"/>
        <v>116</v>
      </c>
      <c r="C120" s="64">
        <v>250</v>
      </c>
      <c r="D120" s="106" t="e">
        <f>TEXT('Projeção de Preventiva'!#REF!,"DD/MM/AA")</f>
        <v>#REF!</v>
      </c>
      <c r="E120" s="96" t="str">
        <f>TEXT('Projeção de Preventiva'!E120,"DD/MM/AA")</f>
        <v>EXECUTADA</v>
      </c>
      <c r="F120" s="96" t="e">
        <f>TEXT('Projeção de Preventiva'!#REF!,"DD/MM/AA")</f>
        <v>#REF!</v>
      </c>
      <c r="G120" s="96" t="str">
        <f ca="1">TEXT('Projeção de Preventiva'!G120,"DD/MM/AA")</f>
        <v>02/12/26</v>
      </c>
      <c r="H120" s="96" t="str">
        <f ca="1">TEXT('Projeção de Preventiva'!H120,"DD/MM/AA")</f>
        <v>01/02/27</v>
      </c>
      <c r="I120" s="96" t="e">
        <f>TEXT('Projeção de Preventiva'!#REF!,"DD/MM/AA")</f>
        <v>#REF!</v>
      </c>
      <c r="J120" s="96" t="e">
        <f>TEXT('Projeção de Preventiva'!#REF!,"DD/MM/AA")</f>
        <v>#REF!</v>
      </c>
      <c r="K120" s="96" t="e">
        <f>TEXT('Projeção de Preventiva'!#REF!,"DD/MM/AA")</f>
        <v>#REF!</v>
      </c>
      <c r="L120" s="96" t="e">
        <f>TEXT('Projeção de Preventiva'!#REF!,"DD/MM/AA")</f>
        <v>#REF!</v>
      </c>
    </row>
    <row r="121" spans="2:12">
      <c r="B121" s="68">
        <f t="shared" si="1"/>
        <v>117</v>
      </c>
      <c r="C121" s="64">
        <v>1000</v>
      </c>
      <c r="D121" s="106" t="e">
        <f>TEXT('Projeção de Preventiva'!#REF!,"DD/MM/AA")</f>
        <v>#REF!</v>
      </c>
      <c r="E121" s="96" t="str">
        <f ca="1">TEXT('Projeção de Preventiva'!E121,"DD/MM/AA")</f>
        <v>25/10/26</v>
      </c>
      <c r="F121" s="96" t="e">
        <f>TEXT('Projeção de Preventiva'!#REF!,"DD/MM/AA")</f>
        <v>#REF!</v>
      </c>
      <c r="G121" s="96" t="str">
        <f ca="1">TEXT('Projeção de Preventiva'!G121,"DD/MM/AA")</f>
        <v>21/12/26</v>
      </c>
      <c r="H121" s="96" t="str">
        <f ca="1">TEXT('Projeção de Preventiva'!H121,"DD/MM/AA")</f>
        <v>20/02/27</v>
      </c>
      <c r="I121" s="96" t="e">
        <f>TEXT('Projeção de Preventiva'!#REF!,"DD/MM/AA")</f>
        <v>#REF!</v>
      </c>
      <c r="J121" s="96" t="e">
        <f>TEXT('Projeção de Preventiva'!#REF!,"DD/MM/AA")</f>
        <v>#REF!</v>
      </c>
      <c r="K121" s="96" t="e">
        <f>TEXT('Projeção de Preventiva'!#REF!,"DD/MM/AA")</f>
        <v>#REF!</v>
      </c>
      <c r="L121" s="96" t="e">
        <f>TEXT('Projeção de Preventiva'!#REF!,"DD/MM/AA")</f>
        <v>#REF!</v>
      </c>
    </row>
    <row r="122" spans="2:12">
      <c r="B122" s="68">
        <f t="shared" si="1"/>
        <v>118</v>
      </c>
      <c r="C122" s="64">
        <v>250</v>
      </c>
      <c r="D122" s="106" t="e">
        <f>TEXT('Projeção de Preventiva'!#REF!,"DD/MM/AA")</f>
        <v>#REF!</v>
      </c>
      <c r="E122" s="96" t="str">
        <f ca="1">TEXT('Projeção de Preventiva'!E122,"DD/MM/AA")</f>
        <v>13/11/26</v>
      </c>
      <c r="F122" s="96" t="e">
        <f>TEXT('Projeção de Preventiva'!#REF!,"DD/MM/AA")</f>
        <v>#REF!</v>
      </c>
      <c r="G122" s="96" t="str">
        <f ca="1">TEXT('Projeção de Preventiva'!G122,"DD/MM/AA")</f>
        <v>09/01/27</v>
      </c>
      <c r="H122" s="96" t="str">
        <f ca="1">TEXT('Projeção de Preventiva'!H122,"DD/MM/AA")</f>
        <v>11/03/27</v>
      </c>
      <c r="I122" s="96" t="e">
        <f>TEXT('Projeção de Preventiva'!#REF!,"DD/MM/AA")</f>
        <v>#REF!</v>
      </c>
      <c r="J122" s="96" t="e">
        <f>TEXT('Projeção de Preventiva'!#REF!,"DD/MM/AA")</f>
        <v>#REF!</v>
      </c>
      <c r="K122" s="96" t="e">
        <f>TEXT('Projeção de Preventiva'!#REF!,"DD/MM/AA")</f>
        <v>#REF!</v>
      </c>
      <c r="L122" s="96" t="e">
        <f>TEXT('Projeção de Preventiva'!#REF!,"DD/MM/AA")</f>
        <v>#REF!</v>
      </c>
    </row>
    <row r="123" spans="2:12">
      <c r="B123" s="68">
        <f t="shared" si="1"/>
        <v>119</v>
      </c>
      <c r="C123" s="64">
        <v>1500</v>
      </c>
      <c r="D123" s="106" t="e">
        <f>TEXT('Projeção de Preventiva'!#REF!,"DD/MM/AA")</f>
        <v>#REF!</v>
      </c>
      <c r="E123" s="96" t="str">
        <f ca="1">TEXT('Projeção de Preventiva'!E123,"DD/MM/AA")</f>
        <v>02/12/26</v>
      </c>
      <c r="F123" s="96" t="e">
        <f>TEXT('Projeção de Preventiva'!#REF!,"DD/MM/AA")</f>
        <v>#REF!</v>
      </c>
      <c r="G123" s="96" t="str">
        <f ca="1">TEXT('Projeção de Preventiva'!G123,"DD/MM/AA")</f>
        <v>27/01/27</v>
      </c>
      <c r="H123" s="96" t="str">
        <f ca="1">TEXT('Projeção de Preventiva'!H123,"DD/MM/AA")</f>
        <v>29/03/27</v>
      </c>
      <c r="I123" s="96" t="e">
        <f>TEXT('Projeção de Preventiva'!#REF!,"DD/MM/AA")</f>
        <v>#REF!</v>
      </c>
      <c r="J123" s="96" t="e">
        <f>TEXT('Projeção de Preventiva'!#REF!,"DD/MM/AA")</f>
        <v>#REF!</v>
      </c>
      <c r="K123" s="96" t="e">
        <f>TEXT('Projeção de Preventiva'!#REF!,"DD/MM/AA")</f>
        <v>#REF!</v>
      </c>
      <c r="L123" s="96" t="e">
        <f>TEXT('Projeção de Preventiva'!#REF!,"DD/MM/AA")</f>
        <v>#REF!</v>
      </c>
    </row>
    <row r="124" spans="2:12">
      <c r="B124" s="68">
        <f t="shared" si="1"/>
        <v>120</v>
      </c>
      <c r="C124" s="64">
        <v>250</v>
      </c>
      <c r="D124" s="106" t="e">
        <f>TEXT('Projeção de Preventiva'!#REF!,"DD/MM/AA")</f>
        <v>#REF!</v>
      </c>
      <c r="E124" s="96" t="str">
        <f ca="1">TEXT('Projeção de Preventiva'!E124,"DD/MM/AA")</f>
        <v>20/12/26</v>
      </c>
      <c r="F124" s="96" t="e">
        <f>TEXT('Projeção de Preventiva'!#REF!,"DD/MM/AA")</f>
        <v>#REF!</v>
      </c>
      <c r="G124" s="96" t="str">
        <f ca="1">TEXT('Projeção de Preventiva'!G124,"DD/MM/AA")</f>
        <v>15/02/27</v>
      </c>
      <c r="H124" s="96" t="str">
        <f ca="1">TEXT('Projeção de Preventiva'!H124,"DD/MM/AA")</f>
        <v>17/04/27</v>
      </c>
      <c r="I124" s="96" t="e">
        <f>TEXT('Projeção de Preventiva'!#REF!,"DD/MM/AA")</f>
        <v>#REF!</v>
      </c>
      <c r="J124" s="96" t="e">
        <f>TEXT('Projeção de Preventiva'!#REF!,"DD/MM/AA")</f>
        <v>#REF!</v>
      </c>
      <c r="K124" s="96" t="e">
        <f>TEXT('Projeção de Preventiva'!#REF!,"DD/MM/AA")</f>
        <v>#REF!</v>
      </c>
      <c r="L124" s="96" t="e">
        <f>TEXT('Projeção de Preventiva'!#REF!,"DD/MM/AA")</f>
        <v>#REF!</v>
      </c>
    </row>
    <row r="125" spans="2:12">
      <c r="B125" s="68">
        <f t="shared" si="1"/>
        <v>121</v>
      </c>
      <c r="C125" s="64">
        <v>2000</v>
      </c>
      <c r="D125" s="106" t="e">
        <f>TEXT('Projeção de Preventiva'!#REF!,"DD/MM/AA")</f>
        <v>#REF!</v>
      </c>
      <c r="E125" s="96" t="str">
        <f ca="1">TEXT('Projeção de Preventiva'!E125,"DD/MM/AA")</f>
        <v>08/01/27</v>
      </c>
      <c r="F125" s="96" t="e">
        <f>TEXT('Projeção de Preventiva'!#REF!,"DD/MM/AA")</f>
        <v>#REF!</v>
      </c>
      <c r="G125" s="96" t="str">
        <f ca="1">TEXT('Projeção de Preventiva'!G125,"DD/MM/AA")</f>
        <v>06/03/27</v>
      </c>
      <c r="H125" s="96" t="str">
        <f ca="1">TEXT('Projeção de Preventiva'!H125,"DD/MM/AA")</f>
        <v>06/05/27</v>
      </c>
      <c r="I125" s="96" t="e">
        <f>TEXT('Projeção de Preventiva'!#REF!,"DD/MM/AA")</f>
        <v>#REF!</v>
      </c>
      <c r="J125" s="96" t="e">
        <f>TEXT('Projeção de Preventiva'!#REF!,"DD/MM/AA")</f>
        <v>#REF!</v>
      </c>
      <c r="K125" s="96" t="e">
        <f>TEXT('Projeção de Preventiva'!#REF!,"DD/MM/AA")</f>
        <v>#REF!</v>
      </c>
      <c r="L125" s="96" t="e">
        <f>TEXT('Projeção de Preventiva'!#REF!,"DD/MM/AA")</f>
        <v>#REF!</v>
      </c>
    </row>
    <row r="126" spans="2:12">
      <c r="B126" s="68">
        <f t="shared" si="1"/>
        <v>122</v>
      </c>
      <c r="C126" s="64">
        <v>250</v>
      </c>
      <c r="D126" s="106" t="e">
        <f>TEXT('Projeção de Preventiva'!#REF!,"DD/MM/AA")</f>
        <v>#REF!</v>
      </c>
      <c r="E126" s="96" t="str">
        <f ca="1">TEXT('Projeção de Preventiva'!E126,"DD/MM/AA")</f>
        <v>27/01/27</v>
      </c>
      <c r="F126" s="96" t="e">
        <f>TEXT('Projeção de Preventiva'!#REF!,"DD/MM/AA")</f>
        <v>#REF!</v>
      </c>
      <c r="G126" s="96" t="str">
        <f ca="1">TEXT('Projeção de Preventiva'!G126,"DD/MM/AA")</f>
        <v>24/03/27</v>
      </c>
      <c r="H126" s="96" t="str">
        <f ca="1">TEXT('Projeção de Preventiva'!H126,"DD/MM/AA")</f>
        <v>24/05/27</v>
      </c>
      <c r="I126" s="96" t="e">
        <f>TEXT('Projeção de Preventiva'!#REF!,"DD/MM/AA")</f>
        <v>#REF!</v>
      </c>
      <c r="J126" s="96" t="e">
        <f>TEXT('Projeção de Preventiva'!#REF!,"DD/MM/AA")</f>
        <v>#REF!</v>
      </c>
      <c r="K126" s="96" t="e">
        <f>TEXT('Projeção de Preventiva'!#REF!,"DD/MM/AA")</f>
        <v>#REF!</v>
      </c>
      <c r="L126" s="96" t="e">
        <f>TEXT('Projeção de Preventiva'!#REF!,"DD/MM/AA")</f>
        <v>#REF!</v>
      </c>
    </row>
    <row r="127" spans="2:12">
      <c r="B127" s="68">
        <f t="shared" si="1"/>
        <v>123</v>
      </c>
      <c r="C127" s="64">
        <v>2500</v>
      </c>
      <c r="D127" s="106" t="e">
        <f>TEXT('Projeção de Preventiva'!#REF!,"DD/MM/AA")</f>
        <v>#REF!</v>
      </c>
      <c r="E127" s="96" t="str">
        <f ca="1">TEXT('Projeção de Preventiva'!E127,"DD/MM/AA")</f>
        <v>14/02/27</v>
      </c>
      <c r="F127" s="96" t="e">
        <f>TEXT('Projeção de Preventiva'!#REF!,"DD/MM/AA")</f>
        <v>#REF!</v>
      </c>
      <c r="G127" s="96" t="str">
        <f ca="1">TEXT('Projeção de Preventiva'!G127,"DD/MM/AA")</f>
        <v>12/04/27</v>
      </c>
      <c r="H127" s="96" t="str">
        <f ca="1">TEXT('Projeção de Preventiva'!H127,"DD/MM/AA")</f>
        <v>12/06/27</v>
      </c>
      <c r="I127" s="96" t="e">
        <f>TEXT('Projeção de Preventiva'!#REF!,"DD/MM/AA")</f>
        <v>#REF!</v>
      </c>
      <c r="J127" s="96" t="e">
        <f>TEXT('Projeção de Preventiva'!#REF!,"DD/MM/AA")</f>
        <v>#REF!</v>
      </c>
      <c r="K127" s="96" t="e">
        <f>TEXT('Projeção de Preventiva'!#REF!,"DD/MM/AA")</f>
        <v>#REF!</v>
      </c>
      <c r="L127" s="96" t="e">
        <f>TEXT('Projeção de Preventiva'!#REF!,"DD/MM/AA")</f>
        <v>#REF!</v>
      </c>
    </row>
    <row r="128" spans="2:12">
      <c r="B128" s="68">
        <f t="shared" si="1"/>
        <v>124</v>
      </c>
      <c r="C128" s="64">
        <v>250</v>
      </c>
      <c r="D128" s="106" t="e">
        <f>TEXT('Projeção de Preventiva'!#REF!,"DD/MM/AA")</f>
        <v>#REF!</v>
      </c>
      <c r="E128" s="96" t="str">
        <f ca="1">TEXT('Projeção de Preventiva'!E128,"DD/MM/AA")</f>
        <v>05/03/27</v>
      </c>
      <c r="F128" s="96" t="e">
        <f>TEXT('Projeção de Preventiva'!#REF!,"DD/MM/AA")</f>
        <v>#REF!</v>
      </c>
      <c r="G128" s="96" t="str">
        <f ca="1">TEXT('Projeção de Preventiva'!G128,"DD/MM/AA")</f>
        <v>01/05/27</v>
      </c>
      <c r="H128" s="96" t="str">
        <f ca="1">TEXT('Projeção de Preventiva'!H128,"DD/MM/AA")</f>
        <v>01/07/27</v>
      </c>
      <c r="I128" s="96" t="e">
        <f>TEXT('Projeção de Preventiva'!#REF!,"DD/MM/AA")</f>
        <v>#REF!</v>
      </c>
      <c r="J128" s="96" t="e">
        <f>TEXT('Projeção de Preventiva'!#REF!,"DD/MM/AA")</f>
        <v>#REF!</v>
      </c>
      <c r="K128" s="96" t="e">
        <f>TEXT('Projeção de Preventiva'!#REF!,"DD/MM/AA")</f>
        <v>#REF!</v>
      </c>
      <c r="L128" s="96" t="e">
        <f>TEXT('Projeção de Preventiva'!#REF!,"DD/MM/AA")</f>
        <v>#REF!</v>
      </c>
    </row>
    <row r="129" spans="2:12">
      <c r="B129" s="68">
        <f t="shared" si="1"/>
        <v>125</v>
      </c>
      <c r="C129" s="64">
        <v>3000</v>
      </c>
      <c r="D129" s="106" t="e">
        <f>TEXT('Projeção de Preventiva'!#REF!,"DD/MM/AA")</f>
        <v>#REF!</v>
      </c>
      <c r="E129" s="96" t="str">
        <f ca="1">TEXT('Projeção de Preventiva'!E129,"DD/MM/AA")</f>
        <v>24/03/27</v>
      </c>
      <c r="F129" s="96" t="e">
        <f>TEXT('Projeção de Preventiva'!#REF!,"DD/MM/AA")</f>
        <v>#REF!</v>
      </c>
      <c r="G129" s="96" t="str">
        <f ca="1">TEXT('Projeção de Preventiva'!G129,"DD/MM/AA")</f>
        <v>19/05/27</v>
      </c>
      <c r="H129" s="96" t="str">
        <f ca="1">TEXT('Projeção de Preventiva'!H129,"DD/MM/AA")</f>
        <v>19/07/27</v>
      </c>
      <c r="I129" s="96" t="e">
        <f>TEXT('Projeção de Preventiva'!#REF!,"DD/MM/AA")</f>
        <v>#REF!</v>
      </c>
      <c r="J129" s="96" t="e">
        <f>TEXT('Projeção de Preventiva'!#REF!,"DD/MM/AA")</f>
        <v>#REF!</v>
      </c>
      <c r="K129" s="96" t="e">
        <f>TEXT('Projeção de Preventiva'!#REF!,"DD/MM/AA")</f>
        <v>#REF!</v>
      </c>
      <c r="L129" s="96" t="e">
        <f>TEXT('Projeção de Preventiva'!#REF!,"DD/MM/AA")</f>
        <v>#REF!</v>
      </c>
    </row>
    <row r="130" spans="2:12">
      <c r="B130" s="68">
        <f t="shared" si="1"/>
        <v>126</v>
      </c>
      <c r="C130" s="64">
        <v>250</v>
      </c>
      <c r="D130" s="106" t="e">
        <f>TEXT('Projeção de Preventiva'!#REF!,"DD/MM/AA")</f>
        <v>#REF!</v>
      </c>
      <c r="E130" s="96" t="str">
        <f ca="1">TEXT('Projeção de Preventiva'!E130,"DD/MM/AA")</f>
        <v>11/04/27</v>
      </c>
      <c r="F130" s="96" t="e">
        <f>TEXT('Projeção de Preventiva'!#REF!,"DD/MM/AA")</f>
        <v>#REF!</v>
      </c>
      <c r="G130" s="96" t="str">
        <f ca="1">TEXT('Projeção de Preventiva'!G130,"DD/MM/AA")</f>
        <v>07/06/27</v>
      </c>
      <c r="H130" s="96" t="str">
        <f ca="1">TEXT('Projeção de Preventiva'!H130,"DD/MM/AA")</f>
        <v>07/08/27</v>
      </c>
      <c r="I130" s="96" t="e">
        <f>TEXT('Projeção de Preventiva'!#REF!,"DD/MM/AA")</f>
        <v>#REF!</v>
      </c>
      <c r="J130" s="96" t="e">
        <f>TEXT('Projeção de Preventiva'!#REF!,"DD/MM/AA")</f>
        <v>#REF!</v>
      </c>
      <c r="K130" s="96" t="e">
        <f>TEXT('Projeção de Preventiva'!#REF!,"DD/MM/AA")</f>
        <v>#REF!</v>
      </c>
      <c r="L130" s="96" t="e">
        <f>TEXT('Projeção de Preventiva'!#REF!,"DD/MM/AA")</f>
        <v>#REF!</v>
      </c>
    </row>
    <row r="131" spans="2:12">
      <c r="B131" s="68">
        <f t="shared" si="1"/>
        <v>127</v>
      </c>
      <c r="C131" s="64">
        <v>3500</v>
      </c>
      <c r="D131" s="106" t="e">
        <f>TEXT('Projeção de Preventiva'!#REF!,"DD/MM/AA")</f>
        <v>#REF!</v>
      </c>
      <c r="E131" s="96" t="str">
        <f ca="1">TEXT('Projeção de Preventiva'!E131,"DD/MM/AA")</f>
        <v>30/04/27</v>
      </c>
      <c r="F131" s="96" t="e">
        <f>TEXT('Projeção de Preventiva'!#REF!,"DD/MM/AA")</f>
        <v>#REF!</v>
      </c>
      <c r="G131" s="96" t="str">
        <f ca="1">TEXT('Projeção de Preventiva'!G131,"DD/MM/AA")</f>
        <v>26/06/27</v>
      </c>
      <c r="H131" s="96" t="str">
        <f ca="1">TEXT('Projeção de Preventiva'!H131,"DD/MM/AA")</f>
        <v>26/08/27</v>
      </c>
      <c r="I131" s="96" t="e">
        <f>TEXT('Projeção de Preventiva'!#REF!,"DD/MM/AA")</f>
        <v>#REF!</v>
      </c>
      <c r="J131" s="96" t="e">
        <f>TEXT('Projeção de Preventiva'!#REF!,"DD/MM/AA")</f>
        <v>#REF!</v>
      </c>
      <c r="K131" s="96" t="e">
        <f>TEXT('Projeção de Preventiva'!#REF!,"DD/MM/AA")</f>
        <v>#REF!</v>
      </c>
      <c r="L131" s="96" t="e">
        <f>TEXT('Projeção de Preventiva'!#REF!,"DD/MM/AA")</f>
        <v>#REF!</v>
      </c>
    </row>
    <row r="132" spans="2:12">
      <c r="B132" s="68">
        <f t="shared" si="1"/>
        <v>128</v>
      </c>
      <c r="C132" s="64">
        <v>250</v>
      </c>
      <c r="D132" s="106" t="e">
        <f>TEXT('Projeção de Preventiva'!#REF!,"DD/MM/AA")</f>
        <v>#REF!</v>
      </c>
      <c r="E132" s="96" t="str">
        <f ca="1">TEXT('Projeção de Preventiva'!E132,"DD/MM/AA")</f>
        <v>19/05/27</v>
      </c>
      <c r="F132" s="96" t="e">
        <f>TEXT('Projeção de Preventiva'!#REF!,"DD/MM/AA")</f>
        <v>#REF!</v>
      </c>
      <c r="G132" s="96" t="str">
        <f ca="1">TEXT('Projeção de Preventiva'!G132,"DD/MM/AA")</f>
        <v>14/07/27</v>
      </c>
      <c r="H132" s="96" t="str">
        <f ca="1">TEXT('Projeção de Preventiva'!H132,"DD/MM/AA")</f>
        <v>13/09/27</v>
      </c>
      <c r="I132" s="96" t="e">
        <f>TEXT('Projeção de Preventiva'!#REF!,"DD/MM/AA")</f>
        <v>#REF!</v>
      </c>
      <c r="J132" s="96" t="e">
        <f>TEXT('Projeção de Preventiva'!#REF!,"DD/MM/AA")</f>
        <v>#REF!</v>
      </c>
      <c r="K132" s="96" t="e">
        <f>TEXT('Projeção de Preventiva'!#REF!,"DD/MM/AA")</f>
        <v>#REF!</v>
      </c>
      <c r="L132" s="96" t="e">
        <f>TEXT('Projeção de Preventiva'!#REF!,"DD/MM/AA")</f>
        <v>#REF!</v>
      </c>
    </row>
    <row r="133" spans="2:12">
      <c r="B133" s="68">
        <f t="shared" si="1"/>
        <v>129</v>
      </c>
      <c r="C133" s="64">
        <v>4000</v>
      </c>
      <c r="D133" s="106" t="e">
        <f>TEXT('Projeção de Preventiva'!#REF!,"DD/MM/AA")</f>
        <v>#REF!</v>
      </c>
      <c r="E133" s="96" t="str">
        <f ca="1">TEXT('Projeção de Preventiva'!E133,"DD/MM/AA")</f>
        <v>06/06/27</v>
      </c>
      <c r="F133" s="96" t="e">
        <f>TEXT('Projeção de Preventiva'!#REF!,"DD/MM/AA")</f>
        <v>#REF!</v>
      </c>
      <c r="G133" s="96" t="str">
        <f ca="1">TEXT('Projeção de Preventiva'!G133,"DD/MM/AA")</f>
        <v>02/08/27</v>
      </c>
      <c r="H133" s="96" t="str">
        <f ca="1">TEXT('Projeção de Preventiva'!H133,"DD/MM/AA")</f>
        <v>02/10/27</v>
      </c>
      <c r="I133" s="96" t="e">
        <f>TEXT('Projeção de Preventiva'!#REF!,"DD/MM/AA")</f>
        <v>#REF!</v>
      </c>
      <c r="J133" s="96" t="e">
        <f>TEXT('Projeção de Preventiva'!#REF!,"DD/MM/AA")</f>
        <v>#REF!</v>
      </c>
      <c r="K133" s="96" t="e">
        <f>TEXT('Projeção de Preventiva'!#REF!,"DD/MM/AA")</f>
        <v>#REF!</v>
      </c>
      <c r="L133" s="96" t="e">
        <f>TEXT('Projeção de Preventiva'!#REF!,"DD/MM/AA")</f>
        <v>#REF!</v>
      </c>
    </row>
    <row r="134" spans="2:12">
      <c r="B134" s="68">
        <f t="shared" si="1"/>
        <v>130</v>
      </c>
      <c r="C134" s="64">
        <v>250</v>
      </c>
      <c r="D134" s="106" t="e">
        <f>TEXT('Projeção de Preventiva'!#REF!,"DD/MM/AA")</f>
        <v>#REF!</v>
      </c>
      <c r="E134" s="96" t="str">
        <f ca="1">TEXT('Projeção de Preventiva'!E134,"DD/MM/AA")</f>
        <v>25/06/27</v>
      </c>
      <c r="F134" s="96" t="e">
        <f>TEXT('Projeção de Preventiva'!#REF!,"DD/MM/AA")</f>
        <v>#REF!</v>
      </c>
      <c r="G134" s="96" t="str">
        <f ca="1">TEXT('Projeção de Preventiva'!G134,"DD/MM/AA")</f>
        <v>21/08/27</v>
      </c>
      <c r="H134" s="96" t="str">
        <f ca="1">TEXT('Projeção de Preventiva'!H134,"DD/MM/AA")</f>
        <v>21/10/27</v>
      </c>
      <c r="I134" s="96" t="e">
        <f>TEXT('Projeção de Preventiva'!#REF!,"DD/MM/AA")</f>
        <v>#REF!</v>
      </c>
      <c r="J134" s="96" t="e">
        <f>TEXT('Projeção de Preventiva'!#REF!,"DD/MM/AA")</f>
        <v>#REF!</v>
      </c>
      <c r="K134" s="96" t="e">
        <f>TEXT('Projeção de Preventiva'!#REF!,"DD/MM/AA")</f>
        <v>#REF!</v>
      </c>
      <c r="L134" s="96" t="e">
        <f>TEXT('Projeção de Preventiva'!#REF!,"DD/MM/AA")</f>
        <v>#REF!</v>
      </c>
    </row>
    <row r="135" spans="2:12">
      <c r="B135" s="68">
        <f t="shared" ref="B135:B149" si="2">B134+1</f>
        <v>131</v>
      </c>
      <c r="C135" s="64">
        <v>500</v>
      </c>
      <c r="D135" s="106" t="e">
        <f>TEXT('Projeção de Preventiva'!#REF!,"DD/MM/AA")</f>
        <v>#REF!</v>
      </c>
      <c r="E135" s="96" t="str">
        <f ca="1">TEXT('Projeção de Preventiva'!E135,"DD/MM/AA")</f>
        <v>14/07/27</v>
      </c>
      <c r="F135" s="96" t="e">
        <f>TEXT('Projeção de Preventiva'!#REF!,"DD/MM/AA")</f>
        <v>#REF!</v>
      </c>
      <c r="G135" s="96" t="str">
        <f ca="1">TEXT('Projeção de Preventiva'!G135,"DD/MM/AA")</f>
        <v>08/09/27</v>
      </c>
      <c r="H135" s="96" t="str">
        <f ca="1">TEXT('Projeção de Preventiva'!H135,"DD/MM/AA")</f>
        <v>08/11/27</v>
      </c>
      <c r="I135" s="96" t="e">
        <f>TEXT('Projeção de Preventiva'!#REF!,"DD/MM/AA")</f>
        <v>#REF!</v>
      </c>
      <c r="J135" s="96" t="e">
        <f>TEXT('Projeção de Preventiva'!#REF!,"DD/MM/AA")</f>
        <v>#REF!</v>
      </c>
      <c r="K135" s="96" t="e">
        <f>TEXT('Projeção de Preventiva'!#REF!,"DD/MM/AA")</f>
        <v>#REF!</v>
      </c>
      <c r="L135" s="96" t="e">
        <f>TEXT('Projeção de Preventiva'!#REF!,"DD/MM/AA")</f>
        <v>#REF!</v>
      </c>
    </row>
    <row r="136" spans="2:12">
      <c r="B136" s="68">
        <f t="shared" si="2"/>
        <v>132</v>
      </c>
      <c r="C136" s="64">
        <v>250</v>
      </c>
      <c r="D136" s="106" t="e">
        <f>TEXT('Projeção de Preventiva'!#REF!,"DD/MM/AA")</f>
        <v>#REF!</v>
      </c>
      <c r="E136" s="96" t="str">
        <f ca="1">TEXT('Projeção de Preventiva'!E136,"DD/MM/AA")</f>
        <v>01/08/27</v>
      </c>
      <c r="F136" s="96" t="e">
        <f>TEXT('Projeção de Preventiva'!#REF!,"DD/MM/AA")</f>
        <v>#REF!</v>
      </c>
      <c r="G136" s="96" t="str">
        <f ca="1">TEXT('Projeção de Preventiva'!G136,"DD/MM/AA")</f>
        <v>27/09/27</v>
      </c>
      <c r="H136" s="96" t="str">
        <f ca="1">TEXT('Projeção de Preventiva'!H136,"DD/MM/AA")</f>
        <v>27/11/27</v>
      </c>
      <c r="I136" s="96" t="e">
        <f>TEXT('Projeção de Preventiva'!#REF!,"DD/MM/AA")</f>
        <v>#REF!</v>
      </c>
      <c r="J136" s="96" t="e">
        <f>TEXT('Projeção de Preventiva'!#REF!,"DD/MM/AA")</f>
        <v>#REF!</v>
      </c>
      <c r="K136" s="96" t="e">
        <f>TEXT('Projeção de Preventiva'!#REF!,"DD/MM/AA")</f>
        <v>#REF!</v>
      </c>
      <c r="L136" s="96" t="e">
        <f>TEXT('Projeção de Preventiva'!#REF!,"DD/MM/AA")</f>
        <v>#REF!</v>
      </c>
    </row>
    <row r="137" spans="2:12">
      <c r="B137" s="68">
        <f t="shared" si="2"/>
        <v>133</v>
      </c>
      <c r="C137" s="64">
        <v>1000</v>
      </c>
      <c r="D137" s="106" t="e">
        <f>TEXT('Projeção de Preventiva'!#REF!,"DD/MM/AA")</f>
        <v>#REF!</v>
      </c>
      <c r="E137" s="96" t="str">
        <f ca="1">TEXT('Projeção de Preventiva'!E137,"DD/MM/AA")</f>
        <v>20/08/27</v>
      </c>
      <c r="F137" s="96" t="e">
        <f>TEXT('Projeção de Preventiva'!#REF!,"DD/MM/AA")</f>
        <v>#REF!</v>
      </c>
      <c r="G137" s="96" t="str">
        <f ca="1">TEXT('Projeção de Preventiva'!G137,"DD/MM/AA")</f>
        <v>16/10/27</v>
      </c>
      <c r="H137" s="96" t="str">
        <f ca="1">TEXT('Projeção de Preventiva'!H137,"DD/MM/AA")</f>
        <v>16/12/27</v>
      </c>
      <c r="I137" s="96" t="e">
        <f>TEXT('Projeção de Preventiva'!#REF!,"DD/MM/AA")</f>
        <v>#REF!</v>
      </c>
      <c r="J137" s="96" t="e">
        <f>TEXT('Projeção de Preventiva'!#REF!,"DD/MM/AA")</f>
        <v>#REF!</v>
      </c>
      <c r="K137" s="96" t="e">
        <f>TEXT('Projeção de Preventiva'!#REF!,"DD/MM/AA")</f>
        <v>#REF!</v>
      </c>
      <c r="L137" s="96" t="e">
        <f>TEXT('Projeção de Preventiva'!#REF!,"DD/MM/AA")</f>
        <v>#REF!</v>
      </c>
    </row>
    <row r="138" spans="2:12">
      <c r="B138" s="68">
        <f t="shared" si="2"/>
        <v>134</v>
      </c>
      <c r="C138" s="64">
        <v>250</v>
      </c>
      <c r="D138" s="106" t="e">
        <f>TEXT('Projeção de Preventiva'!#REF!,"DD/MM/AA")</f>
        <v>#REF!</v>
      </c>
      <c r="E138" s="96" t="str">
        <f ca="1">TEXT('Projeção de Preventiva'!E138,"DD/MM/AA")</f>
        <v>08/09/27</v>
      </c>
      <c r="F138" s="96" t="e">
        <f>TEXT('Projeção de Preventiva'!#REF!,"DD/MM/AA")</f>
        <v>#REF!</v>
      </c>
      <c r="G138" s="96" t="str">
        <f ca="1">TEXT('Projeção de Preventiva'!G138,"DD/MM/AA")</f>
        <v>03/11/27</v>
      </c>
      <c r="H138" s="96" t="str">
        <f ca="1">TEXT('Projeção de Preventiva'!H138,"DD/MM/AA")</f>
        <v>03/01/28</v>
      </c>
      <c r="I138" s="96" t="e">
        <f>TEXT('Projeção de Preventiva'!#REF!,"DD/MM/AA")</f>
        <v>#REF!</v>
      </c>
      <c r="J138" s="96" t="e">
        <f>TEXT('Projeção de Preventiva'!#REF!,"DD/MM/AA")</f>
        <v>#REF!</v>
      </c>
      <c r="K138" s="96" t="e">
        <f>TEXT('Projeção de Preventiva'!#REF!,"DD/MM/AA")</f>
        <v>#REF!</v>
      </c>
      <c r="L138" s="96" t="e">
        <f>TEXT('Projeção de Preventiva'!#REF!,"DD/MM/AA")</f>
        <v>#REF!</v>
      </c>
    </row>
    <row r="139" spans="2:12">
      <c r="B139" s="68">
        <f t="shared" si="2"/>
        <v>135</v>
      </c>
      <c r="C139" s="64">
        <v>1500</v>
      </c>
      <c r="D139" s="106" t="e">
        <f>TEXT('Projeção de Preventiva'!#REF!,"DD/MM/AA")</f>
        <v>#REF!</v>
      </c>
      <c r="E139" s="96" t="str">
        <f ca="1">TEXT('Projeção de Preventiva'!E139,"DD/MM/AA")</f>
        <v>26/09/27</v>
      </c>
      <c r="F139" s="96" t="e">
        <f>TEXT('Projeção de Preventiva'!#REF!,"DD/MM/AA")</f>
        <v>#REF!</v>
      </c>
      <c r="G139" s="96" t="str">
        <f ca="1">TEXT('Projeção de Preventiva'!G139,"DD/MM/AA")</f>
        <v>22/11/27</v>
      </c>
      <c r="H139" s="96" t="str">
        <f ca="1">TEXT('Projeção de Preventiva'!H139,"DD/MM/AA")</f>
        <v>22/01/28</v>
      </c>
      <c r="I139" s="96" t="e">
        <f>TEXT('Projeção de Preventiva'!#REF!,"DD/MM/AA")</f>
        <v>#REF!</v>
      </c>
      <c r="J139" s="96" t="e">
        <f>TEXT('Projeção de Preventiva'!#REF!,"DD/MM/AA")</f>
        <v>#REF!</v>
      </c>
      <c r="K139" s="96" t="e">
        <f>TEXT('Projeção de Preventiva'!#REF!,"DD/MM/AA")</f>
        <v>#REF!</v>
      </c>
      <c r="L139" s="96" t="e">
        <f>TEXT('Projeção de Preventiva'!#REF!,"DD/MM/AA")</f>
        <v>#REF!</v>
      </c>
    </row>
    <row r="140" spans="2:12">
      <c r="B140" s="68">
        <f t="shared" si="2"/>
        <v>136</v>
      </c>
      <c r="C140" s="64">
        <v>250</v>
      </c>
      <c r="D140" s="106" t="e">
        <f>TEXT('Projeção de Preventiva'!#REF!,"DD/MM/AA")</f>
        <v>#REF!</v>
      </c>
      <c r="E140" s="96" t="str">
        <f ca="1">TEXT('Projeção de Preventiva'!E140,"DD/MM/AA")</f>
        <v>15/10/27</v>
      </c>
      <c r="F140" s="96" t="e">
        <f>TEXT('Projeção de Preventiva'!#REF!,"DD/MM/AA")</f>
        <v>#REF!</v>
      </c>
      <c r="G140" s="96" t="str">
        <f ca="1">TEXT('Projeção de Preventiva'!G140,"DD/MM/AA")</f>
        <v>11/12/27</v>
      </c>
      <c r="H140" s="96" t="str">
        <f ca="1">TEXT('Projeção de Preventiva'!H140,"DD/MM/AA")</f>
        <v>10/02/28</v>
      </c>
      <c r="I140" s="96" t="e">
        <f>TEXT('Projeção de Preventiva'!#REF!,"DD/MM/AA")</f>
        <v>#REF!</v>
      </c>
      <c r="J140" s="96" t="e">
        <f>TEXT('Projeção de Preventiva'!#REF!,"DD/MM/AA")</f>
        <v>#REF!</v>
      </c>
      <c r="K140" s="96" t="e">
        <f>TEXT('Projeção de Preventiva'!#REF!,"DD/MM/AA")</f>
        <v>#REF!</v>
      </c>
      <c r="L140" s="96" t="e">
        <f>TEXT('Projeção de Preventiva'!#REF!,"DD/MM/AA")</f>
        <v>#REF!</v>
      </c>
    </row>
    <row r="141" spans="2:12">
      <c r="B141" s="68">
        <f t="shared" si="2"/>
        <v>137</v>
      </c>
      <c r="C141" s="64">
        <v>2000</v>
      </c>
      <c r="D141" s="106" t="e">
        <f>TEXT('Projeção de Preventiva'!#REF!,"DD/MM/AA")</f>
        <v>#REF!</v>
      </c>
      <c r="E141" s="96" t="str">
        <f ca="1">TEXT('Projeção de Preventiva'!E141,"DD/MM/AA")</f>
        <v>03/11/27</v>
      </c>
      <c r="F141" s="96" t="e">
        <f>TEXT('Projeção de Preventiva'!#REF!,"DD/MM/AA")</f>
        <v>#REF!</v>
      </c>
      <c r="G141" s="96" t="str">
        <f ca="1">TEXT('Projeção de Preventiva'!G141,"DD/MM/AA")</f>
        <v>29/12/27</v>
      </c>
      <c r="H141" s="96" t="str">
        <f ca="1">TEXT('Projeção de Preventiva'!H141,"DD/MM/AA")</f>
        <v>28/02/28</v>
      </c>
      <c r="I141" s="96" t="e">
        <f>TEXT('Projeção de Preventiva'!#REF!,"DD/MM/AA")</f>
        <v>#REF!</v>
      </c>
      <c r="J141" s="96" t="e">
        <f>TEXT('Projeção de Preventiva'!#REF!,"DD/MM/AA")</f>
        <v>#REF!</v>
      </c>
      <c r="K141" s="96" t="e">
        <f>TEXT('Projeção de Preventiva'!#REF!,"DD/MM/AA")</f>
        <v>#REF!</v>
      </c>
      <c r="L141" s="96" t="e">
        <f>TEXT('Projeção de Preventiva'!#REF!,"DD/MM/AA")</f>
        <v>#REF!</v>
      </c>
    </row>
    <row r="142" spans="2:12">
      <c r="B142" s="68">
        <f t="shared" si="2"/>
        <v>138</v>
      </c>
      <c r="C142" s="64">
        <v>250</v>
      </c>
      <c r="D142" s="106" t="e">
        <f>TEXT('Projeção de Preventiva'!#REF!,"DD/MM/AA")</f>
        <v>#REF!</v>
      </c>
      <c r="E142" s="96" t="str">
        <f ca="1">TEXT('Projeção de Preventiva'!E142,"DD/MM/AA")</f>
        <v>21/11/27</v>
      </c>
      <c r="F142" s="96" t="e">
        <f>TEXT('Projeção de Preventiva'!#REF!,"DD/MM/AA")</f>
        <v>#REF!</v>
      </c>
      <c r="G142" s="96" t="str">
        <f ca="1">TEXT('Projeção de Preventiva'!G142,"DD/MM/AA")</f>
        <v>17/01/28</v>
      </c>
      <c r="H142" s="96" t="str">
        <f ca="1">TEXT('Projeção de Preventiva'!H142,"DD/MM/AA")</f>
        <v>18/03/28</v>
      </c>
      <c r="I142" s="96" t="e">
        <f>TEXT('Projeção de Preventiva'!#REF!,"DD/MM/AA")</f>
        <v>#REF!</v>
      </c>
      <c r="J142" s="96" t="e">
        <f>TEXT('Projeção de Preventiva'!#REF!,"DD/MM/AA")</f>
        <v>#REF!</v>
      </c>
      <c r="K142" s="96" t="e">
        <f>TEXT('Projeção de Preventiva'!#REF!,"DD/MM/AA")</f>
        <v>#REF!</v>
      </c>
      <c r="L142" s="96" t="e">
        <f>TEXT('Projeção de Preventiva'!#REF!,"DD/MM/AA")</f>
        <v>#REF!</v>
      </c>
    </row>
    <row r="143" spans="2:12">
      <c r="B143" s="68">
        <f t="shared" si="2"/>
        <v>139</v>
      </c>
      <c r="C143" s="64">
        <v>2500</v>
      </c>
      <c r="D143" s="106" t="e">
        <f>TEXT('Projeção de Preventiva'!#REF!,"DD/MM/AA")</f>
        <v>#REF!</v>
      </c>
      <c r="E143" s="96" t="str">
        <f ca="1">TEXT('Projeção de Preventiva'!E143,"DD/MM/AA")</f>
        <v>10/12/27</v>
      </c>
      <c r="F143" s="96" t="e">
        <f>TEXT('Projeção de Preventiva'!#REF!,"DD/MM/AA")</f>
        <v>#REF!</v>
      </c>
      <c r="G143" s="96" t="str">
        <f ca="1">TEXT('Projeção de Preventiva'!G143,"DD/MM/AA")</f>
        <v>05/02/28</v>
      </c>
      <c r="H143" s="96" t="str">
        <f ca="1">TEXT('Projeção de Preventiva'!H143,"DD/MM/AA")</f>
        <v>06/04/28</v>
      </c>
      <c r="I143" s="96" t="e">
        <f>TEXT('Projeção de Preventiva'!#REF!,"DD/MM/AA")</f>
        <v>#REF!</v>
      </c>
      <c r="J143" s="96" t="e">
        <f>TEXT('Projeção de Preventiva'!#REF!,"DD/MM/AA")</f>
        <v>#REF!</v>
      </c>
      <c r="K143" s="96" t="e">
        <f>TEXT('Projeção de Preventiva'!#REF!,"DD/MM/AA")</f>
        <v>#REF!</v>
      </c>
      <c r="L143" s="96" t="e">
        <f>TEXT('Projeção de Preventiva'!#REF!,"DD/MM/AA")</f>
        <v>#REF!</v>
      </c>
    </row>
    <row r="144" spans="2:12">
      <c r="B144" s="68">
        <f t="shared" si="2"/>
        <v>140</v>
      </c>
      <c r="C144" s="64">
        <v>250</v>
      </c>
      <c r="D144" s="106" t="e">
        <f>TEXT('Projeção de Preventiva'!#REF!,"DD/MM/AA")</f>
        <v>#REF!</v>
      </c>
      <c r="E144" s="96" t="str">
        <f ca="1">TEXT('Projeção de Preventiva'!E144,"DD/MM/AA")</f>
        <v>29/12/27</v>
      </c>
      <c r="F144" s="96" t="e">
        <f>TEXT('Projeção de Preventiva'!#REF!,"DD/MM/AA")</f>
        <v>#REF!</v>
      </c>
      <c r="G144" s="96" t="str">
        <f ca="1">TEXT('Projeção de Preventiva'!G144,"DD/MM/AA")</f>
        <v>23/02/28</v>
      </c>
      <c r="H144" s="96" t="str">
        <f ca="1">TEXT('Projeção de Preventiva'!H144,"DD/MM/AA")</f>
        <v>24/04/28</v>
      </c>
      <c r="I144" s="96" t="e">
        <f>TEXT('Projeção de Preventiva'!#REF!,"DD/MM/AA")</f>
        <v>#REF!</v>
      </c>
      <c r="J144" s="96" t="e">
        <f>TEXT('Projeção de Preventiva'!#REF!,"DD/MM/AA")</f>
        <v>#REF!</v>
      </c>
      <c r="K144" s="96" t="e">
        <f>TEXT('Projeção de Preventiva'!#REF!,"DD/MM/AA")</f>
        <v>#REF!</v>
      </c>
      <c r="L144" s="96" t="e">
        <f>TEXT('Projeção de Preventiva'!#REF!,"DD/MM/AA")</f>
        <v>#REF!</v>
      </c>
    </row>
    <row r="145" spans="2:12">
      <c r="B145" s="68">
        <f t="shared" si="2"/>
        <v>141</v>
      </c>
      <c r="C145" s="64">
        <v>3000</v>
      </c>
      <c r="D145" s="106" t="e">
        <f>TEXT('Projeção de Preventiva'!#REF!,"DD/MM/AA")</f>
        <v>#REF!</v>
      </c>
      <c r="E145" s="96" t="str">
        <f ca="1">TEXT('Projeção de Preventiva'!E145,"DD/MM/AA")</f>
        <v>16/01/28</v>
      </c>
      <c r="F145" s="96" t="e">
        <f>TEXT('Projeção de Preventiva'!#REF!,"DD/MM/AA")</f>
        <v>#REF!</v>
      </c>
      <c r="G145" s="96" t="str">
        <f ca="1">TEXT('Projeção de Preventiva'!G145,"DD/MM/AA")</f>
        <v>13/03/28</v>
      </c>
      <c r="H145" s="96" t="str">
        <f ca="1">TEXT('Projeção de Preventiva'!H145,"DD/MM/AA")</f>
        <v>13/05/28</v>
      </c>
      <c r="I145" s="96" t="e">
        <f>TEXT('Projeção de Preventiva'!#REF!,"DD/MM/AA")</f>
        <v>#REF!</v>
      </c>
      <c r="J145" s="96" t="e">
        <f>TEXT('Projeção de Preventiva'!#REF!,"DD/MM/AA")</f>
        <v>#REF!</v>
      </c>
      <c r="K145" s="96" t="e">
        <f>TEXT('Projeção de Preventiva'!#REF!,"DD/MM/AA")</f>
        <v>#REF!</v>
      </c>
      <c r="L145" s="96" t="e">
        <f>TEXT('Projeção de Preventiva'!#REF!,"DD/MM/AA")</f>
        <v>#REF!</v>
      </c>
    </row>
    <row r="146" spans="2:12">
      <c r="B146" s="68">
        <f t="shared" si="2"/>
        <v>142</v>
      </c>
      <c r="C146" s="64">
        <v>250</v>
      </c>
      <c r="D146" s="106" t="e">
        <f>TEXT('Projeção de Preventiva'!#REF!,"DD/MM/AA")</f>
        <v>#REF!</v>
      </c>
      <c r="E146" s="96" t="str">
        <f ca="1">TEXT('Projeção de Preventiva'!E146,"DD/MM/AA")</f>
        <v>04/02/28</v>
      </c>
      <c r="F146" s="96" t="e">
        <f>TEXT('Projeção de Preventiva'!#REF!,"DD/MM/AA")</f>
        <v>#REF!</v>
      </c>
      <c r="G146" s="96" t="str">
        <f ca="1">TEXT('Projeção de Preventiva'!G146,"DD/MM/AA")</f>
        <v>01/04/28</v>
      </c>
      <c r="H146" s="96" t="str">
        <f ca="1">TEXT('Projeção de Preventiva'!H146,"DD/MM/AA")</f>
        <v>01/06/28</v>
      </c>
      <c r="I146" s="96" t="e">
        <f>TEXT('Projeção de Preventiva'!#REF!,"DD/MM/AA")</f>
        <v>#REF!</v>
      </c>
      <c r="J146" s="96" t="e">
        <f>TEXT('Projeção de Preventiva'!#REF!,"DD/MM/AA")</f>
        <v>#REF!</v>
      </c>
      <c r="K146" s="96" t="e">
        <f>TEXT('Projeção de Preventiva'!#REF!,"DD/MM/AA")</f>
        <v>#REF!</v>
      </c>
      <c r="L146" s="96" t="e">
        <f>TEXT('Projeção de Preventiva'!#REF!,"DD/MM/AA")</f>
        <v>#REF!</v>
      </c>
    </row>
    <row r="147" spans="2:12">
      <c r="B147" s="68">
        <f t="shared" si="2"/>
        <v>143</v>
      </c>
      <c r="C147" s="64">
        <v>3500</v>
      </c>
      <c r="D147" s="106" t="e">
        <f>TEXT('Projeção de Preventiva'!#REF!,"DD/MM/AA")</f>
        <v>#REF!</v>
      </c>
      <c r="E147" s="96" t="str">
        <f ca="1">TEXT('Projeção de Preventiva'!E147,"DD/MM/AA")</f>
        <v>23/02/28</v>
      </c>
      <c r="F147" s="96" t="e">
        <f>TEXT('Projeção de Preventiva'!#REF!,"DD/MM/AA")</f>
        <v>#REF!</v>
      </c>
      <c r="G147" s="96" t="str">
        <f ca="1">TEXT('Projeção de Preventiva'!G147,"DD/MM/AA")</f>
        <v>19/04/28</v>
      </c>
      <c r="H147" s="96" t="str">
        <f ca="1">TEXT('Projeção de Preventiva'!H147,"DD/MM/AA")</f>
        <v>19/06/28</v>
      </c>
      <c r="I147" s="96" t="e">
        <f>TEXT('Projeção de Preventiva'!#REF!,"DD/MM/AA")</f>
        <v>#REF!</v>
      </c>
      <c r="J147" s="96" t="e">
        <f>TEXT('Projeção de Preventiva'!#REF!,"DD/MM/AA")</f>
        <v>#REF!</v>
      </c>
      <c r="K147" s="96" t="e">
        <f>TEXT('Projeção de Preventiva'!#REF!,"DD/MM/AA")</f>
        <v>#REF!</v>
      </c>
      <c r="L147" s="96" t="e">
        <f>TEXT('Projeção de Preventiva'!#REF!,"DD/MM/AA")</f>
        <v>#REF!</v>
      </c>
    </row>
    <row r="148" spans="2:12">
      <c r="B148" s="68">
        <f t="shared" si="2"/>
        <v>144</v>
      </c>
      <c r="C148" s="64">
        <v>250</v>
      </c>
      <c r="D148" s="106" t="e">
        <f>TEXT('Projeção de Preventiva'!#REF!,"DD/MM/AA")</f>
        <v>#REF!</v>
      </c>
      <c r="E148" s="96" t="str">
        <f ca="1">TEXT('Projeção de Preventiva'!E148,"DD/MM/AA")</f>
        <v>12/03/28</v>
      </c>
      <c r="F148" s="96" t="e">
        <f>TEXT('Projeção de Preventiva'!#REF!,"DD/MM/AA")</f>
        <v>#REF!</v>
      </c>
      <c r="G148" s="96" t="str">
        <f ca="1">TEXT('Projeção de Preventiva'!G148,"DD/MM/AA")</f>
        <v>08/05/28</v>
      </c>
      <c r="H148" s="96" t="str">
        <f ca="1">TEXT('Projeção de Preventiva'!H148,"DD/MM/AA")</f>
        <v>08/07/28</v>
      </c>
      <c r="I148" s="96" t="e">
        <f>TEXT('Projeção de Preventiva'!#REF!,"DD/MM/AA")</f>
        <v>#REF!</v>
      </c>
      <c r="J148" s="96" t="e">
        <f>TEXT('Projeção de Preventiva'!#REF!,"DD/MM/AA")</f>
        <v>#REF!</v>
      </c>
      <c r="K148" s="96" t="e">
        <f>TEXT('Projeção de Preventiva'!#REF!,"DD/MM/AA")</f>
        <v>#REF!</v>
      </c>
      <c r="L148" s="96" t="e">
        <f>TEXT('Projeção de Preventiva'!#REF!,"DD/MM/AA")</f>
        <v>#REF!</v>
      </c>
    </row>
    <row r="149" spans="2:12" ht="15" thickBot="1">
      <c r="B149" s="71">
        <f t="shared" si="2"/>
        <v>145</v>
      </c>
      <c r="C149" s="65">
        <v>4000</v>
      </c>
      <c r="D149" s="107" t="e">
        <f>TEXT('Projeção de Preventiva'!#REF!,"DD/MM/AA")</f>
        <v>#REF!</v>
      </c>
      <c r="E149" s="97" t="str">
        <f ca="1">TEXT('Projeção de Preventiva'!E149,"DD/MM/AA")</f>
        <v>31/03/28</v>
      </c>
      <c r="F149" s="97" t="e">
        <f>TEXT('Projeção de Preventiva'!#REF!,"DD/MM/AA")</f>
        <v>#REF!</v>
      </c>
      <c r="G149" s="97" t="str">
        <f ca="1">TEXT('Projeção de Preventiva'!G149,"DD/MM/AA")</f>
        <v>27/05/28</v>
      </c>
      <c r="H149" s="97" t="str">
        <f ca="1">TEXT('Projeção de Preventiva'!H149,"DD/MM/AA")</f>
        <v>27/07/28</v>
      </c>
      <c r="I149" s="97" t="e">
        <f>TEXT('Projeção de Preventiva'!#REF!,"DD/MM/AA")</f>
        <v>#REF!</v>
      </c>
      <c r="J149" s="97" t="e">
        <f>TEXT('Projeção de Preventiva'!#REF!,"DD/MM/AA")</f>
        <v>#REF!</v>
      </c>
      <c r="K149" s="97" t="e">
        <f>TEXT('Projeção de Preventiva'!#REF!,"DD/MM/AA")</f>
        <v>#REF!</v>
      </c>
      <c r="L149" s="97" t="e">
        <f>TEXT('Projeção de Preventiva'!#REF!,"DD/MM/AA")</f>
        <v>#REF!</v>
      </c>
    </row>
  </sheetData>
  <autoFilter ref="A1" xr:uid="{CF122133-D7D4-4BED-ABDA-531858D17E57}"/>
  <mergeCells count="2">
    <mergeCell ref="D1:I2"/>
    <mergeCell ref="J1:L2"/>
  </mergeCells>
  <phoneticPr fontId="2" type="noConversion"/>
  <conditionalFormatting sqref="D5:L149">
    <cfRule type="containsText" dxfId="13" priority="1" operator="containsText" text="00A700">
      <formula>NOT(ISERROR(SEARCH("00A700",D5)))</formula>
    </cfRule>
    <cfRule type="cellIs" dxfId="12" priority="15" operator="lessThan">
      <formula>TODAY()+21</formula>
    </cfRule>
  </conditionalFormatting>
  <conditionalFormatting sqref="F9">
    <cfRule type="cellIs" dxfId="11" priority="11" operator="lessThan">
      <formula>TODAY()+21</formula>
    </cfRule>
  </conditionalFormatting>
  <conditionalFormatting sqref="G14:G15">
    <cfRule type="cellIs" dxfId="10" priority="7" operator="lessThan">
      <formula>TODAY()+21</formula>
    </cfRule>
  </conditionalFormatting>
  <conditionalFormatting sqref="G15">
    <cfRule type="cellIs" dxfId="9" priority="3" operator="lessThan">
      <formula>TODAY()+21</formula>
    </cfRule>
    <cfRule type="cellIs" dxfId="8" priority="5" operator="lessThan">
      <formula>TODAY()+21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ED3D745B-5B97-484F-BA5B-4E25DD35FCA9}">
            <xm:f>NOT(ISERROR(SEARCH(220,D5)))</xm:f>
            <xm:f>220</xm:f>
            <x14:dxf>
              <fill>
                <patternFill>
                  <bgColor theme="9" tint="0.39994506668294322"/>
                </patternFill>
              </fill>
            </x14:dxf>
          </x14:cfRule>
          <xm:sqref>D5:L149</xm:sqref>
        </x14:conditionalFormatting>
        <x14:conditionalFormatting xmlns:xm="http://schemas.microsoft.com/office/excel/2006/main">
          <x14:cfRule type="containsText" priority="10" operator="containsText" id="{1252449F-75DD-4691-A5EA-6DCDABA74F6E}">
            <xm:f>NOT(ISERROR(SEARCH(220,F9)))</xm:f>
            <xm:f>220</xm:f>
            <x14:dxf>
              <fill>
                <patternFill>
                  <bgColor theme="9" tint="0.39994506668294322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14" operator="containsText" id="{804A9C2E-649B-4449-B4DE-49C49B5440CF}">
            <xm:f>NOT(ISERROR(SEARCH(220,G5)))</xm:f>
            <xm:f>220</xm:f>
            <x14:dxf>
              <fill>
                <patternFill>
                  <bgColor theme="9" tint="0.39994506668294322"/>
                </patternFill>
              </fill>
            </x14:dxf>
          </x14:cfRule>
          <xm:sqref>G5</xm:sqref>
        </x14:conditionalFormatting>
        <x14:conditionalFormatting xmlns:xm="http://schemas.microsoft.com/office/excel/2006/main">
          <x14:cfRule type="containsText" priority="6" operator="containsText" id="{AA0D783B-5CFE-4C7D-B61A-B470C268D392}">
            <xm:f>NOT(ISERROR(SEARCH(220,G14)))</xm:f>
            <xm:f>220</xm:f>
            <x14:dxf>
              <fill>
                <patternFill>
                  <bgColor theme="9" tint="0.39994506668294322"/>
                </patternFill>
              </fill>
            </x14:dxf>
          </x14:cfRule>
          <xm:sqref>G14:G15</xm:sqref>
        </x14:conditionalFormatting>
        <x14:conditionalFormatting xmlns:xm="http://schemas.microsoft.com/office/excel/2006/main">
          <x14:cfRule type="containsText" priority="2" operator="containsText" id="{FDBA7AD5-B783-42EF-BADA-E2CAC50D3D72}">
            <xm:f>NOT(ISERROR(SEARCH(220,G15)))</xm:f>
            <xm:f>220</xm:f>
            <x14:dxf>
              <fill>
                <patternFill>
                  <bgColor theme="9" tint="0.39994506668294322"/>
                </patternFill>
              </fill>
            </x14:dxf>
          </x14:cfRule>
          <x14:cfRule type="containsText" priority="4" operator="containsText" id="{7E41E89A-545D-4B9E-AB08-EE67C9D15DA1}">
            <xm:f>NOT(ISERROR(SEARCH(220,G15)))</xm:f>
            <xm:f>220</xm:f>
            <x14:dxf>
              <fill>
                <patternFill>
                  <bgColor theme="9" tint="0.39994506668294322"/>
                </patternFill>
              </fill>
            </x14:dxf>
          </x14:cfRule>
          <xm:sqref>G15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7B2D5-22D0-4D08-9E10-E848C19F3EDD}">
  <sheetPr codeName="Planilha9"/>
  <dimension ref="B1:M11"/>
  <sheetViews>
    <sheetView showGridLines="0" zoomScaleNormal="100" workbookViewId="0">
      <selection activeCell="B5" sqref="B5"/>
    </sheetView>
  </sheetViews>
  <sheetFormatPr defaultRowHeight="14.45"/>
  <cols>
    <col min="2" max="2" width="5" customWidth="1"/>
    <col min="3" max="4" width="17" style="1" customWidth="1"/>
    <col min="5" max="5" width="14.5703125" style="1" bestFit="1" customWidth="1"/>
    <col min="6" max="6" width="15.42578125" style="1" bestFit="1" customWidth="1"/>
    <col min="7" max="7" width="15" style="1" bestFit="1" customWidth="1"/>
    <col min="8" max="8" width="10.5703125" style="1" bestFit="1" customWidth="1"/>
    <col min="9" max="9" width="7.42578125" style="1" bestFit="1" customWidth="1"/>
    <col min="10" max="10" width="52.5703125" style="1" customWidth="1"/>
    <col min="11" max="11" width="3.5703125" style="1" customWidth="1"/>
    <col min="12" max="13" width="9.42578125" style="1"/>
  </cols>
  <sheetData>
    <row r="1" spans="2:10" ht="7.5" customHeight="1" thickBot="1"/>
    <row r="2" spans="2:10" ht="39.75" customHeight="1">
      <c r="C2" s="410" t="s">
        <v>322</v>
      </c>
      <c r="D2" s="411"/>
      <c r="E2" s="411"/>
      <c r="F2" s="411"/>
      <c r="G2" s="411"/>
      <c r="H2" s="411"/>
      <c r="I2" s="411"/>
      <c r="J2" s="412"/>
    </row>
    <row r="3" spans="2:10" ht="8.25" customHeight="1" thickBot="1">
      <c r="C3" s="4"/>
      <c r="D3" s="4"/>
      <c r="E3" s="4"/>
      <c r="F3" s="4"/>
      <c r="G3" s="4"/>
      <c r="H3" s="4"/>
      <c r="I3" s="4"/>
      <c r="J3" s="4"/>
    </row>
    <row r="4" spans="2:10" s="4" customFormat="1" ht="24.75" customHeight="1" thickBot="1">
      <c r="B4" s="4" t="s">
        <v>109</v>
      </c>
      <c r="C4" s="101" t="s">
        <v>103</v>
      </c>
      <c r="D4" s="100" t="s">
        <v>168</v>
      </c>
      <c r="E4" s="100" t="s">
        <v>323</v>
      </c>
      <c r="F4" s="100" t="s">
        <v>324</v>
      </c>
      <c r="G4" s="100" t="s">
        <v>325</v>
      </c>
      <c r="H4" s="100" t="s">
        <v>213</v>
      </c>
      <c r="I4" s="100" t="s">
        <v>212</v>
      </c>
      <c r="J4" s="90" t="s">
        <v>326</v>
      </c>
    </row>
    <row r="5" spans="2:10" ht="57" customHeight="1">
      <c r="B5">
        <v>3</v>
      </c>
      <c r="C5" s="167" t="e">
        <f>IF(D5="","",VLOOKUP(D5,LISTA!$A:$B,2,0))</f>
        <v>#N/A</v>
      </c>
      <c r="D5" s="168" t="s">
        <v>60</v>
      </c>
      <c r="E5" s="169">
        <v>44943.5</v>
      </c>
      <c r="F5" s="169">
        <v>44944.458333333336</v>
      </c>
      <c r="G5" s="170">
        <v>0.95833333333333337</v>
      </c>
      <c r="H5" s="171" t="s">
        <v>105</v>
      </c>
      <c r="I5" s="171" t="s">
        <v>230</v>
      </c>
      <c r="J5" s="172" t="s">
        <v>327</v>
      </c>
    </row>
    <row r="6" spans="2:10" ht="57" customHeight="1">
      <c r="B6">
        <v>3</v>
      </c>
      <c r="C6" s="173" t="e">
        <f>IF(D6="","",VLOOKUP(D6,LISTA!$A:$B,2,0))</f>
        <v>#N/A</v>
      </c>
      <c r="D6" s="168" t="s">
        <v>58</v>
      </c>
      <c r="E6" s="174">
        <v>44944.333333333336</v>
      </c>
      <c r="F6" s="174">
        <v>44945.291666666664</v>
      </c>
      <c r="G6" s="170">
        <f>F6-E6</f>
        <v>0.95833333332848269</v>
      </c>
      <c r="H6" s="175" t="s">
        <v>105</v>
      </c>
      <c r="I6" s="175" t="s">
        <v>230</v>
      </c>
      <c r="J6" s="172" t="s">
        <v>328</v>
      </c>
    </row>
    <row r="7" spans="2:10">
      <c r="B7">
        <v>3</v>
      </c>
      <c r="C7" s="173" t="e">
        <f>IF(D7="","",VLOOKUP(D7,LISTA!$A:$B,2,0))</f>
        <v>#N/A</v>
      </c>
      <c r="D7" s="168" t="s">
        <v>62</v>
      </c>
      <c r="E7" s="174">
        <v>44947.333333333336</v>
      </c>
      <c r="F7" s="174">
        <v>44947.5</v>
      </c>
      <c r="G7" s="170">
        <f>F7-E7</f>
        <v>0.16666666666424135</v>
      </c>
      <c r="H7" s="175" t="s">
        <v>105</v>
      </c>
      <c r="I7" s="175" t="s">
        <v>230</v>
      </c>
      <c r="J7" s="172" t="s">
        <v>329</v>
      </c>
    </row>
    <row r="8" spans="2:10">
      <c r="C8" s="108" t="str">
        <f>IF(D8="","",VLOOKUP(D8,LISTA!$A:$B,2,0))</f>
        <v/>
      </c>
      <c r="D8" s="123"/>
      <c r="E8" s="174">
        <v>44947.333333333336</v>
      </c>
      <c r="F8" s="174">
        <v>44947.5</v>
      </c>
      <c r="G8" s="170">
        <f>F8-E8</f>
        <v>0.16666666666424135</v>
      </c>
      <c r="H8" s="109"/>
      <c r="I8" s="109"/>
      <c r="J8" s="124"/>
    </row>
    <row r="9" spans="2:10">
      <c r="C9" s="108" t="str">
        <f>IF(D9="","",VLOOKUP(D9,LISTA!$A:$B,2,0))</f>
        <v/>
      </c>
      <c r="D9" s="109"/>
      <c r="E9" s="174">
        <v>44947.333333333336</v>
      </c>
      <c r="F9" s="174">
        <v>44947.5</v>
      </c>
      <c r="G9" s="170">
        <f>F9-E9</f>
        <v>0.16666666666424135</v>
      </c>
      <c r="H9" s="109"/>
      <c r="I9" s="109"/>
      <c r="J9" s="110"/>
    </row>
    <row r="10" spans="2:10" ht="15" thickBot="1">
      <c r="C10" s="111" t="str">
        <f>IF(D10="","",VLOOKUP(D10,LISTA!$A:$B,2,0))</f>
        <v/>
      </c>
      <c r="D10" s="114"/>
      <c r="E10" s="112"/>
      <c r="F10" s="112"/>
      <c r="G10" s="113"/>
      <c r="H10" s="114"/>
      <c r="I10" s="114"/>
      <c r="J10" s="125"/>
    </row>
    <row r="11" spans="2:10">
      <c r="F11" s="134" t="s">
        <v>330</v>
      </c>
      <c r="G11" s="50">
        <f>SUM(G5:G10)*24/(7*24*9)</f>
        <v>3.8359788359595873E-2</v>
      </c>
    </row>
  </sheetData>
  <mergeCells count="1">
    <mergeCell ref="C2:J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BE73D7-71B5-479E-92BC-2F309467985E}">
          <x14:formula1>
            <xm:f>LISTA!$F$4:$F$7</xm:f>
          </x14:formula1>
          <xm:sqref>H5:H10</xm:sqref>
        </x14:dataValidation>
        <x14:dataValidation type="list" allowBlank="1" showInputMessage="1" showErrorMessage="1" xr:uid="{86FFD7B1-7A40-4DFA-BB9E-4D8B4456211E}">
          <x14:formula1>
            <xm:f>LISTA!$D$4:$D$5</xm:f>
          </x14:formula1>
          <xm:sqref>I5:I10</xm:sqref>
        </x14:dataValidation>
        <x14:dataValidation type="list" allowBlank="1" showInputMessage="1" showErrorMessage="1" xr:uid="{EAF98E73-A0B9-4F73-9D0D-738D54A0825F}">
          <x14:formula1>
            <xm:f>LISTA!$A$4:$A$12</xm:f>
          </x14:formula1>
          <xm:sqref>D5:D10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AC27A-A135-4571-ACC6-74EE3A7593CE}">
  <sheetPr codeName="Planilha12"/>
  <dimension ref="B1:F300"/>
  <sheetViews>
    <sheetView showGridLines="0" zoomScale="85" zoomScaleNormal="85" workbookViewId="0">
      <pane ySplit="2" topLeftCell="A3" activePane="bottomLeft" state="frozen"/>
      <selection pane="bottomLeft" activeCell="F5" sqref="F5"/>
    </sheetView>
  </sheetViews>
  <sheetFormatPr defaultRowHeight="14.45"/>
  <cols>
    <col min="1" max="1" width="5" customWidth="1"/>
    <col min="2" max="2" width="8" style="1" customWidth="1"/>
    <col min="3" max="3" width="10.5703125" style="1" customWidth="1"/>
    <col min="4" max="4" width="13" style="1" customWidth="1"/>
    <col min="5" max="6" width="10.5703125" style="1" customWidth="1"/>
  </cols>
  <sheetData>
    <row r="1" spans="2:6" ht="15" thickBot="1"/>
    <row r="2" spans="2:6" ht="15" thickBot="1">
      <c r="B2" s="10" t="s">
        <v>331</v>
      </c>
      <c r="C2" s="18" t="s">
        <v>166</v>
      </c>
      <c r="D2" s="17" t="s">
        <v>332</v>
      </c>
      <c r="E2" s="18" t="s">
        <v>123</v>
      </c>
      <c r="F2" s="18" t="s">
        <v>333</v>
      </c>
    </row>
    <row r="3" spans="2:6">
      <c r="B3" s="11">
        <v>1</v>
      </c>
      <c r="C3" s="16">
        <v>250</v>
      </c>
      <c r="D3" s="1">
        <v>250</v>
      </c>
      <c r="E3" s="16"/>
      <c r="F3" s="16">
        <f>D3</f>
        <v>250</v>
      </c>
    </row>
    <row r="4" spans="2:6">
      <c r="B4" s="11">
        <f t="shared" ref="B4:B51" si="0">B3+1</f>
        <v>2</v>
      </c>
      <c r="C4" s="16">
        <v>500</v>
      </c>
      <c r="D4" s="1">
        <v>500</v>
      </c>
      <c r="E4" s="16">
        <v>25</v>
      </c>
      <c r="F4" s="16">
        <v>250</v>
      </c>
    </row>
    <row r="5" spans="2:6">
      <c r="B5" s="11">
        <f t="shared" si="0"/>
        <v>3</v>
      </c>
      <c r="C5" s="16">
        <v>250</v>
      </c>
      <c r="D5" s="1">
        <v>750</v>
      </c>
      <c r="E5" s="16">
        <v>25</v>
      </c>
      <c r="F5" s="16">
        <v>250</v>
      </c>
    </row>
    <row r="6" spans="2:6">
      <c r="B6" s="11">
        <f t="shared" si="0"/>
        <v>4</v>
      </c>
      <c r="C6" s="16">
        <v>1000</v>
      </c>
      <c r="D6" s="1">
        <v>1000</v>
      </c>
      <c r="E6" s="16">
        <v>25</v>
      </c>
      <c r="F6" s="16">
        <v>250</v>
      </c>
    </row>
    <row r="7" spans="2:6">
      <c r="B7" s="11">
        <f t="shared" si="0"/>
        <v>5</v>
      </c>
      <c r="C7" s="16">
        <v>250</v>
      </c>
      <c r="D7" s="1">
        <v>1250</v>
      </c>
      <c r="E7" s="16">
        <v>25</v>
      </c>
      <c r="F7" s="16">
        <v>250</v>
      </c>
    </row>
    <row r="8" spans="2:6">
      <c r="B8" s="11">
        <f t="shared" si="0"/>
        <v>6</v>
      </c>
      <c r="C8" s="16">
        <v>500</v>
      </c>
      <c r="D8" s="1">
        <v>1500</v>
      </c>
      <c r="E8" s="16">
        <v>25</v>
      </c>
      <c r="F8" s="16">
        <v>250</v>
      </c>
    </row>
    <row r="9" spans="2:6">
      <c r="B9" s="11">
        <f t="shared" si="0"/>
        <v>7</v>
      </c>
      <c r="C9" s="16">
        <v>250</v>
      </c>
      <c r="D9" s="1">
        <v>1750</v>
      </c>
      <c r="E9" s="16">
        <v>25</v>
      </c>
      <c r="F9" s="16">
        <v>250</v>
      </c>
    </row>
    <row r="10" spans="2:6">
      <c r="B10" s="11">
        <f t="shared" si="0"/>
        <v>8</v>
      </c>
      <c r="C10" s="16">
        <v>2000</v>
      </c>
      <c r="D10" s="1">
        <v>2000</v>
      </c>
      <c r="E10" s="16">
        <v>25</v>
      </c>
      <c r="F10" s="16">
        <v>250</v>
      </c>
    </row>
    <row r="11" spans="2:6">
      <c r="B11" s="11">
        <f t="shared" si="0"/>
        <v>9</v>
      </c>
      <c r="C11" s="16">
        <v>250</v>
      </c>
      <c r="D11" s="1">
        <v>2250</v>
      </c>
      <c r="E11" s="16">
        <v>25</v>
      </c>
      <c r="F11" s="16">
        <v>250</v>
      </c>
    </row>
    <row r="12" spans="2:6">
      <c r="B12" s="11">
        <f t="shared" si="0"/>
        <v>10</v>
      </c>
      <c r="C12" s="16">
        <v>500</v>
      </c>
      <c r="D12" s="1">
        <v>2500</v>
      </c>
      <c r="E12" s="16">
        <v>25</v>
      </c>
      <c r="F12" s="16">
        <v>250</v>
      </c>
    </row>
    <row r="13" spans="2:6">
      <c r="B13" s="11">
        <f t="shared" si="0"/>
        <v>11</v>
      </c>
      <c r="C13" s="16">
        <v>250</v>
      </c>
      <c r="D13" s="1">
        <v>2750</v>
      </c>
      <c r="E13" s="16">
        <v>25</v>
      </c>
      <c r="F13" s="16">
        <v>250</v>
      </c>
    </row>
    <row r="14" spans="2:6">
      <c r="B14" s="11">
        <f t="shared" si="0"/>
        <v>12</v>
      </c>
      <c r="C14" s="16">
        <v>1000</v>
      </c>
      <c r="D14" s="1">
        <v>3000</v>
      </c>
      <c r="E14" s="16">
        <v>25</v>
      </c>
      <c r="F14" s="16">
        <v>250</v>
      </c>
    </row>
    <row r="15" spans="2:6">
      <c r="B15" s="11">
        <f t="shared" si="0"/>
        <v>13</v>
      </c>
      <c r="C15" s="16">
        <v>250</v>
      </c>
      <c r="D15" s="1">
        <v>3250</v>
      </c>
      <c r="E15" s="16">
        <v>25</v>
      </c>
      <c r="F15" s="16">
        <v>250</v>
      </c>
    </row>
    <row r="16" spans="2:6">
      <c r="B16" s="11">
        <f t="shared" si="0"/>
        <v>14</v>
      </c>
      <c r="C16" s="16">
        <v>500</v>
      </c>
      <c r="D16" s="1">
        <v>3500</v>
      </c>
      <c r="E16" s="16">
        <v>25</v>
      </c>
      <c r="F16" s="16">
        <v>250</v>
      </c>
    </row>
    <row r="17" spans="2:6">
      <c r="B17" s="11">
        <f t="shared" si="0"/>
        <v>15</v>
      </c>
      <c r="C17" s="16">
        <v>250</v>
      </c>
      <c r="D17" s="1">
        <v>3750</v>
      </c>
      <c r="E17" s="16">
        <v>25</v>
      </c>
      <c r="F17" s="16">
        <v>250</v>
      </c>
    </row>
    <row r="18" spans="2:6">
      <c r="B18" s="11">
        <f t="shared" si="0"/>
        <v>16</v>
      </c>
      <c r="C18" s="16">
        <v>4000</v>
      </c>
      <c r="D18" s="1">
        <v>4000</v>
      </c>
      <c r="E18" s="16">
        <v>25</v>
      </c>
      <c r="F18" s="16">
        <v>250</v>
      </c>
    </row>
    <row r="19" spans="2:6">
      <c r="B19" s="11">
        <f t="shared" si="0"/>
        <v>17</v>
      </c>
      <c r="C19" s="16">
        <v>250</v>
      </c>
      <c r="D19" s="1">
        <v>4250</v>
      </c>
      <c r="E19" s="16">
        <v>25</v>
      </c>
      <c r="F19" s="16">
        <v>250</v>
      </c>
    </row>
    <row r="20" spans="2:6">
      <c r="B20" s="11">
        <f t="shared" si="0"/>
        <v>18</v>
      </c>
      <c r="C20" s="16">
        <v>500</v>
      </c>
      <c r="D20" s="1">
        <v>4500</v>
      </c>
      <c r="E20" s="16">
        <v>25</v>
      </c>
      <c r="F20" s="16">
        <v>250</v>
      </c>
    </row>
    <row r="21" spans="2:6">
      <c r="B21" s="11">
        <f t="shared" si="0"/>
        <v>19</v>
      </c>
      <c r="C21" s="16">
        <v>250</v>
      </c>
      <c r="D21" s="1">
        <v>4750</v>
      </c>
      <c r="E21" s="16">
        <v>25</v>
      </c>
      <c r="F21" s="16">
        <v>250</v>
      </c>
    </row>
    <row r="22" spans="2:6">
      <c r="B22" s="11">
        <f t="shared" si="0"/>
        <v>20</v>
      </c>
      <c r="C22" s="16">
        <v>1000</v>
      </c>
      <c r="D22" s="1">
        <v>5000</v>
      </c>
      <c r="E22" s="16">
        <v>25</v>
      </c>
      <c r="F22" s="16">
        <v>250</v>
      </c>
    </row>
    <row r="23" spans="2:6">
      <c r="B23" s="11">
        <f t="shared" si="0"/>
        <v>21</v>
      </c>
      <c r="C23" s="16">
        <v>250</v>
      </c>
      <c r="D23" s="1">
        <v>5250</v>
      </c>
      <c r="E23" s="16">
        <v>25</v>
      </c>
      <c r="F23" s="16">
        <v>250</v>
      </c>
    </row>
    <row r="24" spans="2:6">
      <c r="B24" s="11">
        <f t="shared" si="0"/>
        <v>22</v>
      </c>
      <c r="C24" s="16">
        <v>500</v>
      </c>
      <c r="D24" s="1">
        <v>5500</v>
      </c>
      <c r="E24" s="16">
        <v>25</v>
      </c>
      <c r="F24" s="16">
        <v>250</v>
      </c>
    </row>
    <row r="25" spans="2:6">
      <c r="B25" s="11">
        <f t="shared" si="0"/>
        <v>23</v>
      </c>
      <c r="C25" s="16">
        <v>250</v>
      </c>
      <c r="D25" s="1">
        <v>5750</v>
      </c>
      <c r="E25" s="16">
        <v>25</v>
      </c>
      <c r="F25" s="16">
        <v>250</v>
      </c>
    </row>
    <row r="26" spans="2:6">
      <c r="B26" s="11">
        <f t="shared" si="0"/>
        <v>24</v>
      </c>
      <c r="C26" s="16">
        <v>2000</v>
      </c>
      <c r="D26" s="1">
        <v>6000</v>
      </c>
      <c r="E26" s="16">
        <v>25</v>
      </c>
      <c r="F26" s="16">
        <v>250</v>
      </c>
    </row>
    <row r="27" spans="2:6">
      <c r="B27" s="11">
        <f t="shared" si="0"/>
        <v>25</v>
      </c>
      <c r="C27" s="16">
        <v>250</v>
      </c>
      <c r="D27" s="1">
        <v>6250</v>
      </c>
      <c r="E27" s="16">
        <v>25</v>
      </c>
      <c r="F27" s="16">
        <v>250</v>
      </c>
    </row>
    <row r="28" spans="2:6">
      <c r="B28" s="11">
        <f t="shared" si="0"/>
        <v>26</v>
      </c>
      <c r="C28" s="16">
        <v>500</v>
      </c>
      <c r="D28" s="1">
        <v>6500</v>
      </c>
      <c r="E28" s="16">
        <v>25</v>
      </c>
      <c r="F28" s="16">
        <v>250</v>
      </c>
    </row>
    <row r="29" spans="2:6">
      <c r="B29" s="11">
        <f t="shared" si="0"/>
        <v>27</v>
      </c>
      <c r="C29" s="16">
        <v>250</v>
      </c>
      <c r="D29" s="1">
        <v>6750</v>
      </c>
      <c r="E29" s="16">
        <v>25</v>
      </c>
      <c r="F29" s="16">
        <v>250</v>
      </c>
    </row>
    <row r="30" spans="2:6">
      <c r="B30" s="11">
        <f t="shared" si="0"/>
        <v>28</v>
      </c>
      <c r="C30" s="16">
        <v>1000</v>
      </c>
      <c r="D30" s="1">
        <v>7000</v>
      </c>
      <c r="E30" s="16">
        <v>25</v>
      </c>
      <c r="F30" s="16">
        <v>250</v>
      </c>
    </row>
    <row r="31" spans="2:6">
      <c r="B31" s="11">
        <f t="shared" si="0"/>
        <v>29</v>
      </c>
      <c r="C31" s="16">
        <v>250</v>
      </c>
      <c r="D31" s="1">
        <v>7250</v>
      </c>
      <c r="E31" s="16">
        <v>25</v>
      </c>
      <c r="F31" s="16">
        <v>250</v>
      </c>
    </row>
    <row r="32" spans="2:6">
      <c r="B32" s="11">
        <f t="shared" si="0"/>
        <v>30</v>
      </c>
      <c r="C32" s="16">
        <v>500</v>
      </c>
      <c r="D32" s="1">
        <v>7500</v>
      </c>
      <c r="E32" s="16">
        <v>25</v>
      </c>
      <c r="F32" s="16">
        <v>250</v>
      </c>
    </row>
    <row r="33" spans="2:6">
      <c r="B33" s="11">
        <f t="shared" si="0"/>
        <v>31</v>
      </c>
      <c r="C33" s="16">
        <v>250</v>
      </c>
      <c r="D33" s="1">
        <v>7750</v>
      </c>
      <c r="E33" s="16">
        <v>25</v>
      </c>
      <c r="F33" s="16">
        <v>250</v>
      </c>
    </row>
    <row r="34" spans="2:6">
      <c r="B34" s="11">
        <f t="shared" si="0"/>
        <v>32</v>
      </c>
      <c r="C34" s="16">
        <v>8000</v>
      </c>
      <c r="D34" s="1">
        <v>8000</v>
      </c>
      <c r="E34" s="16">
        <v>25</v>
      </c>
      <c r="F34" s="16">
        <v>250</v>
      </c>
    </row>
    <row r="35" spans="2:6">
      <c r="B35" s="11">
        <f t="shared" si="0"/>
        <v>33</v>
      </c>
      <c r="C35" s="16">
        <v>250</v>
      </c>
      <c r="D35" s="1">
        <v>8250</v>
      </c>
      <c r="E35" s="16">
        <v>25</v>
      </c>
      <c r="F35" s="16">
        <v>250</v>
      </c>
    </row>
    <row r="36" spans="2:6">
      <c r="B36" s="11">
        <f t="shared" si="0"/>
        <v>34</v>
      </c>
      <c r="C36" s="16">
        <v>500</v>
      </c>
      <c r="D36" s="1">
        <v>8500</v>
      </c>
      <c r="E36" s="16">
        <v>25</v>
      </c>
      <c r="F36" s="16">
        <v>250</v>
      </c>
    </row>
    <row r="37" spans="2:6">
      <c r="B37" s="11">
        <f t="shared" si="0"/>
        <v>35</v>
      </c>
      <c r="C37" s="16">
        <v>250</v>
      </c>
      <c r="D37" s="1">
        <v>8750</v>
      </c>
      <c r="E37" s="16">
        <v>25</v>
      </c>
      <c r="F37" s="16">
        <v>250</v>
      </c>
    </row>
    <row r="38" spans="2:6">
      <c r="B38" s="11">
        <f t="shared" si="0"/>
        <v>36</v>
      </c>
      <c r="C38" s="16">
        <v>1000</v>
      </c>
      <c r="D38" s="1">
        <v>9000</v>
      </c>
      <c r="E38" s="16">
        <v>25</v>
      </c>
      <c r="F38" s="16">
        <v>250</v>
      </c>
    </row>
    <row r="39" spans="2:6">
      <c r="B39" s="11">
        <f t="shared" si="0"/>
        <v>37</v>
      </c>
      <c r="C39" s="16">
        <v>250</v>
      </c>
      <c r="D39" s="1">
        <v>9250</v>
      </c>
      <c r="E39" s="16">
        <v>25</v>
      </c>
      <c r="F39" s="16">
        <v>250</v>
      </c>
    </row>
    <row r="40" spans="2:6">
      <c r="B40" s="11">
        <f t="shared" si="0"/>
        <v>38</v>
      </c>
      <c r="C40" s="16">
        <v>500</v>
      </c>
      <c r="D40" s="1">
        <v>9500</v>
      </c>
      <c r="E40" s="16">
        <v>25</v>
      </c>
      <c r="F40" s="16">
        <v>250</v>
      </c>
    </row>
    <row r="41" spans="2:6">
      <c r="B41" s="11">
        <f t="shared" si="0"/>
        <v>39</v>
      </c>
      <c r="C41" s="16">
        <v>250</v>
      </c>
      <c r="D41" s="1">
        <v>9750</v>
      </c>
      <c r="E41" s="16">
        <v>25</v>
      </c>
      <c r="F41" s="16">
        <v>250</v>
      </c>
    </row>
    <row r="42" spans="2:6">
      <c r="B42" s="11">
        <f t="shared" si="0"/>
        <v>40</v>
      </c>
      <c r="C42" s="16">
        <v>2000</v>
      </c>
      <c r="D42" s="1">
        <v>10000</v>
      </c>
      <c r="E42" s="16">
        <v>25</v>
      </c>
      <c r="F42" s="16">
        <v>250</v>
      </c>
    </row>
    <row r="43" spans="2:6">
      <c r="B43" s="11">
        <f t="shared" si="0"/>
        <v>41</v>
      </c>
      <c r="C43" s="16">
        <v>250</v>
      </c>
      <c r="D43" s="1">
        <v>10250</v>
      </c>
      <c r="E43" s="16">
        <v>25</v>
      </c>
      <c r="F43" s="16">
        <v>250</v>
      </c>
    </row>
    <row r="44" spans="2:6">
      <c r="B44" s="11">
        <f t="shared" si="0"/>
        <v>42</v>
      </c>
      <c r="C44" s="16">
        <v>500</v>
      </c>
      <c r="D44" s="1">
        <v>10500</v>
      </c>
      <c r="E44" s="16">
        <v>25</v>
      </c>
      <c r="F44" s="16">
        <v>250</v>
      </c>
    </row>
    <row r="45" spans="2:6">
      <c r="B45" s="11">
        <f t="shared" si="0"/>
        <v>43</v>
      </c>
      <c r="C45" s="16">
        <v>250</v>
      </c>
      <c r="D45" s="1">
        <v>10750</v>
      </c>
      <c r="E45" s="16">
        <v>25</v>
      </c>
      <c r="F45" s="16">
        <v>250</v>
      </c>
    </row>
    <row r="46" spans="2:6">
      <c r="B46" s="11">
        <f t="shared" si="0"/>
        <v>44</v>
      </c>
      <c r="C46" s="16">
        <v>1000</v>
      </c>
      <c r="D46" s="1">
        <v>11000</v>
      </c>
      <c r="E46" s="16">
        <v>25</v>
      </c>
      <c r="F46" s="16">
        <v>250</v>
      </c>
    </row>
    <row r="47" spans="2:6">
      <c r="B47" s="11">
        <f t="shared" si="0"/>
        <v>45</v>
      </c>
      <c r="C47" s="16">
        <v>250</v>
      </c>
      <c r="D47" s="1">
        <v>11250</v>
      </c>
      <c r="E47" s="16">
        <v>25</v>
      </c>
      <c r="F47" s="16">
        <v>250</v>
      </c>
    </row>
    <row r="48" spans="2:6">
      <c r="B48" s="11">
        <f t="shared" si="0"/>
        <v>46</v>
      </c>
      <c r="C48" s="16">
        <v>500</v>
      </c>
      <c r="D48" s="1">
        <v>11500</v>
      </c>
      <c r="E48" s="16">
        <v>25</v>
      </c>
      <c r="F48" s="16">
        <v>250</v>
      </c>
    </row>
    <row r="49" spans="2:6">
      <c r="B49" s="11">
        <f t="shared" si="0"/>
        <v>47</v>
      </c>
      <c r="C49" s="16">
        <v>250</v>
      </c>
      <c r="D49" s="1">
        <v>11750</v>
      </c>
      <c r="E49" s="16">
        <v>25</v>
      </c>
      <c r="F49" s="16">
        <v>250</v>
      </c>
    </row>
    <row r="50" spans="2:6">
      <c r="B50" s="11">
        <f t="shared" si="0"/>
        <v>48</v>
      </c>
      <c r="C50" s="16">
        <v>12000</v>
      </c>
      <c r="D50" s="1">
        <v>12000</v>
      </c>
      <c r="E50" s="16">
        <v>25</v>
      </c>
      <c r="F50" s="16">
        <v>250</v>
      </c>
    </row>
    <row r="51" spans="2:6">
      <c r="B51" s="11">
        <f t="shared" si="0"/>
        <v>49</v>
      </c>
      <c r="C51" s="16">
        <v>250</v>
      </c>
      <c r="D51" s="1">
        <v>12250</v>
      </c>
      <c r="E51" s="16">
        <v>25</v>
      </c>
      <c r="F51" s="16">
        <v>250</v>
      </c>
    </row>
    <row r="52" spans="2:6">
      <c r="B52" s="11">
        <f>B51+1</f>
        <v>50</v>
      </c>
      <c r="C52" s="16">
        <v>500</v>
      </c>
      <c r="D52" s="1">
        <v>12500</v>
      </c>
      <c r="E52" s="16">
        <v>25</v>
      </c>
      <c r="F52" s="16">
        <v>250</v>
      </c>
    </row>
    <row r="53" spans="2:6">
      <c r="B53" s="11">
        <f t="shared" ref="B53:B116" si="1">B52+1</f>
        <v>51</v>
      </c>
      <c r="C53" s="16">
        <v>250</v>
      </c>
      <c r="D53" s="1">
        <v>12750</v>
      </c>
      <c r="E53" s="16">
        <v>25</v>
      </c>
      <c r="F53" s="16">
        <v>250</v>
      </c>
    </row>
    <row r="54" spans="2:6">
      <c r="B54" s="11">
        <f t="shared" si="1"/>
        <v>52</v>
      </c>
      <c r="C54" s="16">
        <v>1000</v>
      </c>
      <c r="D54" s="1">
        <v>13000</v>
      </c>
      <c r="E54" s="16">
        <v>25</v>
      </c>
      <c r="F54" s="16">
        <v>250</v>
      </c>
    </row>
    <row r="55" spans="2:6">
      <c r="B55" s="11">
        <f t="shared" si="1"/>
        <v>53</v>
      </c>
      <c r="C55" s="16">
        <v>250</v>
      </c>
      <c r="D55" s="1">
        <v>13250</v>
      </c>
      <c r="E55" s="16">
        <v>25</v>
      </c>
      <c r="F55" s="16">
        <v>250</v>
      </c>
    </row>
    <row r="56" spans="2:6">
      <c r="B56" s="11">
        <f t="shared" si="1"/>
        <v>54</v>
      </c>
      <c r="C56" s="16">
        <v>500</v>
      </c>
      <c r="D56" s="1">
        <v>13500</v>
      </c>
      <c r="E56" s="16">
        <v>25</v>
      </c>
      <c r="F56" s="16">
        <v>250</v>
      </c>
    </row>
    <row r="57" spans="2:6">
      <c r="B57" s="11">
        <f t="shared" si="1"/>
        <v>55</v>
      </c>
      <c r="C57" s="16">
        <v>250</v>
      </c>
      <c r="D57" s="1">
        <v>13750</v>
      </c>
      <c r="E57" s="16">
        <v>25</v>
      </c>
      <c r="F57" s="16">
        <v>250</v>
      </c>
    </row>
    <row r="58" spans="2:6">
      <c r="B58" s="11">
        <f t="shared" si="1"/>
        <v>56</v>
      </c>
      <c r="C58" s="16">
        <v>2000</v>
      </c>
      <c r="D58" s="1">
        <v>14000</v>
      </c>
      <c r="E58" s="16">
        <v>25</v>
      </c>
      <c r="F58" s="16">
        <v>250</v>
      </c>
    </row>
    <row r="59" spans="2:6">
      <c r="B59" s="11">
        <f t="shared" si="1"/>
        <v>57</v>
      </c>
      <c r="C59" s="16">
        <v>250</v>
      </c>
      <c r="D59" s="1">
        <v>14250</v>
      </c>
      <c r="E59" s="16">
        <v>25</v>
      </c>
      <c r="F59" s="16">
        <v>250</v>
      </c>
    </row>
    <row r="60" spans="2:6">
      <c r="B60" s="11">
        <f t="shared" si="1"/>
        <v>58</v>
      </c>
      <c r="C60" s="16">
        <v>500</v>
      </c>
      <c r="D60" s="1">
        <v>14500</v>
      </c>
      <c r="E60" s="16">
        <v>25</v>
      </c>
      <c r="F60" s="16">
        <v>250</v>
      </c>
    </row>
    <row r="61" spans="2:6">
      <c r="B61" s="11">
        <f t="shared" si="1"/>
        <v>59</v>
      </c>
      <c r="C61" s="16">
        <v>250</v>
      </c>
      <c r="D61" s="1">
        <v>14750</v>
      </c>
      <c r="E61" s="16">
        <v>25</v>
      </c>
      <c r="F61" s="16">
        <v>250</v>
      </c>
    </row>
    <row r="62" spans="2:6">
      <c r="B62" s="11">
        <f t="shared" si="1"/>
        <v>60</v>
      </c>
      <c r="C62" s="16">
        <v>1000</v>
      </c>
      <c r="D62" s="1">
        <v>15000</v>
      </c>
      <c r="E62" s="16">
        <v>25</v>
      </c>
      <c r="F62" s="16">
        <v>250</v>
      </c>
    </row>
    <row r="63" spans="2:6">
      <c r="B63" s="11">
        <f t="shared" si="1"/>
        <v>61</v>
      </c>
      <c r="C63" s="16">
        <v>250</v>
      </c>
      <c r="D63" s="1">
        <v>15250</v>
      </c>
      <c r="E63" s="16">
        <v>25</v>
      </c>
      <c r="F63" s="16">
        <v>250</v>
      </c>
    </row>
    <row r="64" spans="2:6">
      <c r="B64" s="11">
        <f t="shared" si="1"/>
        <v>62</v>
      </c>
      <c r="C64" s="16">
        <v>500</v>
      </c>
      <c r="D64" s="1">
        <v>15500</v>
      </c>
      <c r="E64" s="16">
        <v>25</v>
      </c>
      <c r="F64" s="16">
        <v>250</v>
      </c>
    </row>
    <row r="65" spans="2:6">
      <c r="B65" s="11">
        <f t="shared" si="1"/>
        <v>63</v>
      </c>
      <c r="C65" s="16">
        <v>250</v>
      </c>
      <c r="D65" s="1">
        <v>15750</v>
      </c>
      <c r="E65" s="16">
        <v>25</v>
      </c>
      <c r="F65" s="16">
        <v>250</v>
      </c>
    </row>
    <row r="66" spans="2:6">
      <c r="B66" s="11">
        <f t="shared" si="1"/>
        <v>64</v>
      </c>
      <c r="C66" s="16">
        <v>4000</v>
      </c>
      <c r="D66" s="1">
        <v>16000</v>
      </c>
      <c r="E66" s="16">
        <v>25</v>
      </c>
      <c r="F66" s="16">
        <v>250</v>
      </c>
    </row>
    <row r="67" spans="2:6">
      <c r="B67" s="11">
        <f t="shared" si="1"/>
        <v>65</v>
      </c>
      <c r="C67" s="16">
        <v>250</v>
      </c>
      <c r="D67" s="1">
        <v>16250</v>
      </c>
      <c r="E67" s="16">
        <v>25</v>
      </c>
      <c r="F67" s="16">
        <v>250</v>
      </c>
    </row>
    <row r="68" spans="2:6">
      <c r="B68" s="11">
        <f t="shared" si="1"/>
        <v>66</v>
      </c>
      <c r="C68" s="16">
        <v>500</v>
      </c>
      <c r="D68" s="1">
        <v>16500</v>
      </c>
      <c r="E68" s="16">
        <v>25</v>
      </c>
      <c r="F68" s="16">
        <v>250</v>
      </c>
    </row>
    <row r="69" spans="2:6">
      <c r="B69" s="11">
        <f t="shared" si="1"/>
        <v>67</v>
      </c>
      <c r="C69" s="16">
        <v>250</v>
      </c>
      <c r="D69" s="1">
        <v>16750</v>
      </c>
      <c r="E69" s="16">
        <v>25</v>
      </c>
      <c r="F69" s="16">
        <v>250</v>
      </c>
    </row>
    <row r="70" spans="2:6">
      <c r="B70" s="11">
        <f t="shared" si="1"/>
        <v>68</v>
      </c>
      <c r="C70" s="16">
        <v>1000</v>
      </c>
      <c r="D70" s="1">
        <v>17000</v>
      </c>
      <c r="E70" s="16">
        <v>25</v>
      </c>
      <c r="F70" s="16">
        <v>250</v>
      </c>
    </row>
    <row r="71" spans="2:6">
      <c r="B71" s="11">
        <f t="shared" si="1"/>
        <v>69</v>
      </c>
      <c r="C71" s="16">
        <v>250</v>
      </c>
      <c r="D71" s="1">
        <v>17250</v>
      </c>
      <c r="E71" s="16">
        <v>25</v>
      </c>
      <c r="F71" s="16">
        <v>250</v>
      </c>
    </row>
    <row r="72" spans="2:6">
      <c r="B72" s="11">
        <f t="shared" si="1"/>
        <v>70</v>
      </c>
      <c r="C72" s="16">
        <v>500</v>
      </c>
      <c r="D72" s="1">
        <v>17500</v>
      </c>
      <c r="E72" s="16">
        <v>25</v>
      </c>
      <c r="F72" s="16">
        <v>250</v>
      </c>
    </row>
    <row r="73" spans="2:6">
      <c r="B73" s="11">
        <f t="shared" si="1"/>
        <v>71</v>
      </c>
      <c r="C73" s="16">
        <v>250</v>
      </c>
      <c r="D73" s="1">
        <v>17750</v>
      </c>
      <c r="E73" s="16">
        <v>25</v>
      </c>
      <c r="F73" s="16">
        <v>250</v>
      </c>
    </row>
    <row r="74" spans="2:6">
      <c r="B74" s="11">
        <f t="shared" si="1"/>
        <v>72</v>
      </c>
      <c r="C74" s="16">
        <v>2000</v>
      </c>
      <c r="D74" s="1">
        <v>18000</v>
      </c>
      <c r="E74" s="16">
        <v>25</v>
      </c>
      <c r="F74" s="16">
        <v>250</v>
      </c>
    </row>
    <row r="75" spans="2:6">
      <c r="B75" s="11">
        <f t="shared" si="1"/>
        <v>73</v>
      </c>
      <c r="C75" s="16">
        <v>250</v>
      </c>
      <c r="D75" s="1">
        <v>18250</v>
      </c>
      <c r="E75" s="16">
        <v>25</v>
      </c>
      <c r="F75" s="16">
        <v>250</v>
      </c>
    </row>
    <row r="76" spans="2:6">
      <c r="B76" s="11">
        <f t="shared" si="1"/>
        <v>74</v>
      </c>
      <c r="C76" s="16">
        <v>500</v>
      </c>
      <c r="D76" s="1">
        <v>18500</v>
      </c>
      <c r="E76" s="16">
        <v>25</v>
      </c>
      <c r="F76" s="16">
        <v>250</v>
      </c>
    </row>
    <row r="77" spans="2:6">
      <c r="B77" s="11">
        <f t="shared" si="1"/>
        <v>75</v>
      </c>
      <c r="C77" s="16">
        <v>250</v>
      </c>
      <c r="D77" s="1">
        <v>18750</v>
      </c>
      <c r="E77" s="16">
        <v>25</v>
      </c>
      <c r="F77" s="16">
        <v>250</v>
      </c>
    </row>
    <row r="78" spans="2:6">
      <c r="B78" s="11">
        <f t="shared" si="1"/>
        <v>76</v>
      </c>
      <c r="C78" s="16">
        <v>1000</v>
      </c>
      <c r="D78" s="1">
        <v>19000</v>
      </c>
      <c r="E78" s="16">
        <v>25</v>
      </c>
      <c r="F78" s="16">
        <v>250</v>
      </c>
    </row>
    <row r="79" spans="2:6">
      <c r="B79" s="11">
        <f t="shared" si="1"/>
        <v>77</v>
      </c>
      <c r="C79" s="16">
        <v>250</v>
      </c>
      <c r="D79" s="1">
        <v>19250</v>
      </c>
      <c r="E79" s="16">
        <v>25</v>
      </c>
      <c r="F79" s="16">
        <v>250</v>
      </c>
    </row>
    <row r="80" spans="2:6">
      <c r="B80" s="11">
        <f t="shared" si="1"/>
        <v>78</v>
      </c>
      <c r="C80" s="16">
        <v>500</v>
      </c>
      <c r="D80" s="1">
        <v>19500</v>
      </c>
      <c r="E80" s="16">
        <v>25</v>
      </c>
      <c r="F80" s="16">
        <v>250</v>
      </c>
    </row>
    <row r="81" spans="2:6">
      <c r="B81" s="11">
        <f t="shared" si="1"/>
        <v>79</v>
      </c>
      <c r="C81" s="16">
        <v>250</v>
      </c>
      <c r="D81" s="1">
        <v>19750</v>
      </c>
      <c r="E81" s="16">
        <v>25</v>
      </c>
      <c r="F81" s="16">
        <v>250</v>
      </c>
    </row>
    <row r="82" spans="2:6">
      <c r="B82" s="11">
        <f t="shared" si="1"/>
        <v>80</v>
      </c>
      <c r="C82" s="16">
        <v>8000</v>
      </c>
      <c r="D82" s="1">
        <v>20000</v>
      </c>
      <c r="E82" s="16">
        <v>25</v>
      </c>
      <c r="F82" s="16">
        <v>250</v>
      </c>
    </row>
    <row r="83" spans="2:6">
      <c r="B83" s="11">
        <f t="shared" si="1"/>
        <v>81</v>
      </c>
      <c r="C83" s="16">
        <v>250</v>
      </c>
      <c r="D83" s="1">
        <v>20250</v>
      </c>
      <c r="E83" s="16">
        <v>25</v>
      </c>
      <c r="F83" s="16">
        <v>250</v>
      </c>
    </row>
    <row r="84" spans="2:6">
      <c r="B84" s="11">
        <f t="shared" si="1"/>
        <v>82</v>
      </c>
      <c r="C84" s="16">
        <v>500</v>
      </c>
      <c r="D84" s="1">
        <v>20500</v>
      </c>
      <c r="E84" s="16">
        <v>25</v>
      </c>
      <c r="F84" s="16">
        <v>250</v>
      </c>
    </row>
    <row r="85" spans="2:6">
      <c r="B85" s="11">
        <f t="shared" si="1"/>
        <v>83</v>
      </c>
      <c r="C85" s="16">
        <v>250</v>
      </c>
      <c r="D85" s="1">
        <v>20750</v>
      </c>
      <c r="E85" s="16">
        <v>25</v>
      </c>
      <c r="F85" s="16">
        <v>250</v>
      </c>
    </row>
    <row r="86" spans="2:6">
      <c r="B86" s="11">
        <f t="shared" si="1"/>
        <v>84</v>
      </c>
      <c r="C86" s="16">
        <v>1000</v>
      </c>
      <c r="D86" s="1">
        <v>21000</v>
      </c>
      <c r="E86" s="16">
        <v>25</v>
      </c>
      <c r="F86" s="16">
        <v>250</v>
      </c>
    </row>
    <row r="87" spans="2:6">
      <c r="B87" s="11">
        <f t="shared" si="1"/>
        <v>85</v>
      </c>
      <c r="C87" s="16">
        <v>250</v>
      </c>
      <c r="D87" s="1">
        <v>21250</v>
      </c>
      <c r="E87" s="16">
        <v>25</v>
      </c>
      <c r="F87" s="16">
        <v>250</v>
      </c>
    </row>
    <row r="88" spans="2:6">
      <c r="B88" s="11">
        <f t="shared" si="1"/>
        <v>86</v>
      </c>
      <c r="C88" s="16">
        <v>500</v>
      </c>
      <c r="D88" s="1">
        <v>21500</v>
      </c>
      <c r="E88" s="16">
        <v>25</v>
      </c>
      <c r="F88" s="16">
        <v>250</v>
      </c>
    </row>
    <row r="89" spans="2:6">
      <c r="B89" s="11">
        <f t="shared" si="1"/>
        <v>87</v>
      </c>
      <c r="C89" s="16">
        <v>250</v>
      </c>
      <c r="D89" s="1">
        <v>21750</v>
      </c>
      <c r="E89" s="16">
        <v>25</v>
      </c>
      <c r="F89" s="16">
        <v>250</v>
      </c>
    </row>
    <row r="90" spans="2:6">
      <c r="B90" s="11">
        <f t="shared" si="1"/>
        <v>88</v>
      </c>
      <c r="C90" s="16">
        <v>2000</v>
      </c>
      <c r="D90" s="1">
        <v>22000</v>
      </c>
      <c r="E90" s="16">
        <v>25</v>
      </c>
      <c r="F90" s="16">
        <v>250</v>
      </c>
    </row>
    <row r="91" spans="2:6">
      <c r="B91" s="11">
        <f t="shared" si="1"/>
        <v>89</v>
      </c>
      <c r="C91" s="16">
        <v>250</v>
      </c>
      <c r="D91" s="1">
        <v>22250</v>
      </c>
      <c r="E91" s="16">
        <v>25</v>
      </c>
      <c r="F91" s="16">
        <v>250</v>
      </c>
    </row>
    <row r="92" spans="2:6">
      <c r="B92" s="11">
        <f t="shared" si="1"/>
        <v>90</v>
      </c>
      <c r="C92" s="16">
        <v>500</v>
      </c>
      <c r="D92" s="1">
        <v>22500</v>
      </c>
      <c r="E92" s="16">
        <v>25</v>
      </c>
      <c r="F92" s="16">
        <v>250</v>
      </c>
    </row>
    <row r="93" spans="2:6">
      <c r="B93" s="11">
        <f t="shared" si="1"/>
        <v>91</v>
      </c>
      <c r="C93" s="16">
        <v>250</v>
      </c>
      <c r="D93" s="1">
        <v>22750</v>
      </c>
      <c r="E93" s="16">
        <v>25</v>
      </c>
      <c r="F93" s="16">
        <v>250</v>
      </c>
    </row>
    <row r="94" spans="2:6">
      <c r="B94" s="11">
        <f t="shared" si="1"/>
        <v>92</v>
      </c>
      <c r="C94" s="16">
        <v>1000</v>
      </c>
      <c r="D94" s="1">
        <v>23000</v>
      </c>
      <c r="E94" s="16">
        <v>25</v>
      </c>
      <c r="F94" s="16">
        <v>250</v>
      </c>
    </row>
    <row r="95" spans="2:6">
      <c r="B95" s="11">
        <f t="shared" si="1"/>
        <v>93</v>
      </c>
      <c r="C95" s="16">
        <v>250</v>
      </c>
      <c r="D95" s="1">
        <v>23250</v>
      </c>
      <c r="E95" s="16">
        <v>25</v>
      </c>
      <c r="F95" s="16">
        <v>250</v>
      </c>
    </row>
    <row r="96" spans="2:6">
      <c r="B96" s="11">
        <f t="shared" si="1"/>
        <v>94</v>
      </c>
      <c r="C96" s="16">
        <v>500</v>
      </c>
      <c r="D96" s="1">
        <v>23500</v>
      </c>
      <c r="E96" s="16">
        <v>25</v>
      </c>
      <c r="F96" s="16">
        <v>250</v>
      </c>
    </row>
    <row r="97" spans="2:6">
      <c r="B97" s="11">
        <f t="shared" si="1"/>
        <v>95</v>
      </c>
      <c r="C97" s="16">
        <v>250</v>
      </c>
      <c r="D97" s="1">
        <v>23750</v>
      </c>
      <c r="E97" s="16">
        <v>25</v>
      </c>
      <c r="F97" s="16">
        <v>250</v>
      </c>
    </row>
    <row r="98" spans="2:6">
      <c r="B98" s="11">
        <f t="shared" si="1"/>
        <v>96</v>
      </c>
      <c r="C98" s="16">
        <v>12000</v>
      </c>
      <c r="D98" s="1">
        <v>24000</v>
      </c>
      <c r="E98" s="16">
        <v>25</v>
      </c>
      <c r="F98" s="16">
        <v>250</v>
      </c>
    </row>
    <row r="99" spans="2:6">
      <c r="B99" s="11">
        <f t="shared" si="1"/>
        <v>97</v>
      </c>
      <c r="C99" s="16">
        <v>250</v>
      </c>
      <c r="D99" s="1">
        <v>24250</v>
      </c>
      <c r="E99" s="16">
        <v>25</v>
      </c>
      <c r="F99" s="16">
        <v>250</v>
      </c>
    </row>
    <row r="100" spans="2:6">
      <c r="B100" s="11">
        <f t="shared" si="1"/>
        <v>98</v>
      </c>
      <c r="C100" s="16">
        <v>500</v>
      </c>
      <c r="D100" s="1">
        <v>24500</v>
      </c>
      <c r="E100" s="16">
        <v>25</v>
      </c>
      <c r="F100" s="16">
        <v>250</v>
      </c>
    </row>
    <row r="101" spans="2:6">
      <c r="B101" s="11">
        <f t="shared" si="1"/>
        <v>99</v>
      </c>
      <c r="C101" s="16">
        <v>250</v>
      </c>
      <c r="D101" s="1">
        <v>24750</v>
      </c>
      <c r="E101" s="16">
        <v>25</v>
      </c>
      <c r="F101" s="16">
        <v>250</v>
      </c>
    </row>
    <row r="102" spans="2:6">
      <c r="B102" s="11">
        <f t="shared" si="1"/>
        <v>100</v>
      </c>
      <c r="C102" s="16">
        <v>1000</v>
      </c>
      <c r="D102" s="1">
        <v>25000</v>
      </c>
      <c r="E102" s="16">
        <v>25</v>
      </c>
      <c r="F102" s="16">
        <v>250</v>
      </c>
    </row>
    <row r="103" spans="2:6">
      <c r="B103" s="11">
        <f t="shared" si="1"/>
        <v>101</v>
      </c>
      <c r="C103" s="16">
        <v>250</v>
      </c>
      <c r="D103" s="1">
        <v>25250</v>
      </c>
      <c r="E103" s="16">
        <v>25</v>
      </c>
      <c r="F103" s="16">
        <v>250</v>
      </c>
    </row>
    <row r="104" spans="2:6">
      <c r="B104" s="11">
        <f t="shared" si="1"/>
        <v>102</v>
      </c>
      <c r="C104" s="16">
        <v>500</v>
      </c>
      <c r="D104" s="1">
        <v>25500</v>
      </c>
      <c r="E104" s="16">
        <v>25</v>
      </c>
      <c r="F104" s="16">
        <v>250</v>
      </c>
    </row>
    <row r="105" spans="2:6">
      <c r="B105" s="11">
        <f t="shared" si="1"/>
        <v>103</v>
      </c>
      <c r="C105" s="16">
        <v>250</v>
      </c>
      <c r="D105" s="1">
        <v>25750</v>
      </c>
      <c r="E105" s="16">
        <v>25</v>
      </c>
      <c r="F105" s="16">
        <v>250</v>
      </c>
    </row>
    <row r="106" spans="2:6">
      <c r="B106" s="11">
        <f t="shared" si="1"/>
        <v>104</v>
      </c>
      <c r="C106" s="16">
        <v>2000</v>
      </c>
      <c r="D106" s="1">
        <v>26000</v>
      </c>
      <c r="E106" s="16">
        <v>25</v>
      </c>
      <c r="F106" s="16">
        <v>250</v>
      </c>
    </row>
    <row r="107" spans="2:6">
      <c r="B107" s="11">
        <f t="shared" si="1"/>
        <v>105</v>
      </c>
      <c r="C107" s="16">
        <v>250</v>
      </c>
      <c r="D107" s="1">
        <v>26250</v>
      </c>
      <c r="E107" s="16">
        <v>25</v>
      </c>
      <c r="F107" s="16">
        <v>250</v>
      </c>
    </row>
    <row r="108" spans="2:6">
      <c r="B108" s="11">
        <f t="shared" si="1"/>
        <v>106</v>
      </c>
      <c r="C108" s="16">
        <v>500</v>
      </c>
      <c r="D108" s="1">
        <v>26500</v>
      </c>
      <c r="E108" s="16">
        <v>25</v>
      </c>
      <c r="F108" s="16">
        <v>250</v>
      </c>
    </row>
    <row r="109" spans="2:6">
      <c r="B109" s="11">
        <f t="shared" si="1"/>
        <v>107</v>
      </c>
      <c r="C109" s="16">
        <v>250</v>
      </c>
      <c r="D109" s="1">
        <v>26750</v>
      </c>
      <c r="E109" s="16">
        <v>25</v>
      </c>
      <c r="F109" s="16">
        <v>250</v>
      </c>
    </row>
    <row r="110" spans="2:6">
      <c r="B110" s="11">
        <f t="shared" si="1"/>
        <v>108</v>
      </c>
      <c r="C110" s="16">
        <v>1000</v>
      </c>
      <c r="D110" s="1">
        <v>27000</v>
      </c>
      <c r="E110" s="16">
        <v>25</v>
      </c>
      <c r="F110" s="16">
        <v>250</v>
      </c>
    </row>
    <row r="111" spans="2:6">
      <c r="B111" s="11">
        <f t="shared" si="1"/>
        <v>109</v>
      </c>
      <c r="C111" s="16">
        <v>250</v>
      </c>
      <c r="D111" s="1">
        <v>27250</v>
      </c>
      <c r="E111" s="16">
        <v>25</v>
      </c>
      <c r="F111" s="16">
        <v>250</v>
      </c>
    </row>
    <row r="112" spans="2:6">
      <c r="B112" s="11">
        <f t="shared" si="1"/>
        <v>110</v>
      </c>
      <c r="C112" s="16">
        <v>500</v>
      </c>
      <c r="D112" s="1">
        <v>27500</v>
      </c>
      <c r="E112" s="16">
        <v>25</v>
      </c>
      <c r="F112" s="16">
        <v>250</v>
      </c>
    </row>
    <row r="113" spans="2:6">
      <c r="B113" s="11">
        <f t="shared" si="1"/>
        <v>111</v>
      </c>
      <c r="C113" s="16">
        <v>250</v>
      </c>
      <c r="D113" s="1">
        <v>27750</v>
      </c>
      <c r="E113" s="16">
        <v>25</v>
      </c>
      <c r="F113" s="16">
        <v>250</v>
      </c>
    </row>
    <row r="114" spans="2:6">
      <c r="B114" s="11">
        <f t="shared" si="1"/>
        <v>112</v>
      </c>
      <c r="C114" s="16">
        <v>4000</v>
      </c>
      <c r="D114" s="1">
        <v>28000</v>
      </c>
      <c r="E114" s="16">
        <v>25</v>
      </c>
      <c r="F114" s="16">
        <v>250</v>
      </c>
    </row>
    <row r="115" spans="2:6">
      <c r="B115" s="11">
        <f t="shared" si="1"/>
        <v>113</v>
      </c>
      <c r="C115" s="16">
        <v>250</v>
      </c>
      <c r="D115" s="1">
        <v>28250</v>
      </c>
      <c r="E115" s="16">
        <v>25</v>
      </c>
      <c r="F115" s="16">
        <v>250</v>
      </c>
    </row>
    <row r="116" spans="2:6">
      <c r="B116" s="11">
        <f t="shared" si="1"/>
        <v>114</v>
      </c>
      <c r="C116" s="16">
        <v>500</v>
      </c>
      <c r="D116" s="1">
        <v>28500</v>
      </c>
      <c r="E116" s="16">
        <v>25</v>
      </c>
      <c r="F116" s="16">
        <v>250</v>
      </c>
    </row>
    <row r="117" spans="2:6">
      <c r="B117" s="11">
        <f t="shared" ref="B117:B180" si="2">B116+1</f>
        <v>115</v>
      </c>
      <c r="C117" s="16">
        <v>250</v>
      </c>
      <c r="D117" s="1">
        <v>28750</v>
      </c>
      <c r="E117" s="16">
        <v>25</v>
      </c>
      <c r="F117" s="16">
        <v>250</v>
      </c>
    </row>
    <row r="118" spans="2:6">
      <c r="B118" s="11">
        <f t="shared" si="2"/>
        <v>116</v>
      </c>
      <c r="C118" s="16">
        <v>1000</v>
      </c>
      <c r="D118" s="1">
        <v>29000</v>
      </c>
      <c r="E118" s="16">
        <v>25</v>
      </c>
      <c r="F118" s="16">
        <v>250</v>
      </c>
    </row>
    <row r="119" spans="2:6">
      <c r="B119" s="11">
        <f t="shared" si="2"/>
        <v>117</v>
      </c>
      <c r="C119" s="16">
        <v>250</v>
      </c>
      <c r="D119" s="1">
        <v>29250</v>
      </c>
      <c r="E119" s="16">
        <v>25</v>
      </c>
      <c r="F119" s="16">
        <v>250</v>
      </c>
    </row>
    <row r="120" spans="2:6">
      <c r="B120" s="11">
        <f t="shared" si="2"/>
        <v>118</v>
      </c>
      <c r="C120" s="16">
        <v>500</v>
      </c>
      <c r="D120" s="1">
        <v>29500</v>
      </c>
      <c r="E120" s="16">
        <v>25</v>
      </c>
      <c r="F120" s="16">
        <v>250</v>
      </c>
    </row>
    <row r="121" spans="2:6">
      <c r="B121" s="11">
        <f t="shared" si="2"/>
        <v>119</v>
      </c>
      <c r="C121" s="16">
        <v>250</v>
      </c>
      <c r="D121" s="1">
        <v>29750</v>
      </c>
      <c r="E121" s="16">
        <v>25</v>
      </c>
      <c r="F121" s="16">
        <v>250</v>
      </c>
    </row>
    <row r="122" spans="2:6">
      <c r="B122" s="11">
        <f t="shared" si="2"/>
        <v>120</v>
      </c>
      <c r="C122" s="16">
        <v>2000</v>
      </c>
      <c r="D122" s="1">
        <v>30000</v>
      </c>
      <c r="E122" s="16">
        <v>25</v>
      </c>
      <c r="F122" s="16">
        <v>250</v>
      </c>
    </row>
    <row r="123" spans="2:6">
      <c r="B123" s="11">
        <f t="shared" si="2"/>
        <v>121</v>
      </c>
      <c r="C123" s="16">
        <v>250</v>
      </c>
      <c r="D123" s="1">
        <v>30250</v>
      </c>
      <c r="E123" s="16">
        <v>25</v>
      </c>
      <c r="F123" s="16">
        <v>250</v>
      </c>
    </row>
    <row r="124" spans="2:6">
      <c r="B124" s="11">
        <f t="shared" si="2"/>
        <v>122</v>
      </c>
      <c r="C124" s="16">
        <v>500</v>
      </c>
      <c r="D124" s="1">
        <v>30500</v>
      </c>
      <c r="E124" s="16">
        <v>25</v>
      </c>
      <c r="F124" s="16">
        <v>250</v>
      </c>
    </row>
    <row r="125" spans="2:6">
      <c r="B125" s="11">
        <f t="shared" si="2"/>
        <v>123</v>
      </c>
      <c r="C125" s="16">
        <v>250</v>
      </c>
      <c r="D125" s="1">
        <v>30750</v>
      </c>
      <c r="E125" s="16">
        <v>25</v>
      </c>
      <c r="F125" s="16">
        <v>250</v>
      </c>
    </row>
    <row r="126" spans="2:6">
      <c r="B126" s="11">
        <f t="shared" si="2"/>
        <v>124</v>
      </c>
      <c r="C126" s="16">
        <v>1000</v>
      </c>
      <c r="D126" s="1">
        <v>31000</v>
      </c>
      <c r="E126" s="16">
        <v>25</v>
      </c>
      <c r="F126" s="16">
        <v>250</v>
      </c>
    </row>
    <row r="127" spans="2:6">
      <c r="B127" s="11">
        <f t="shared" si="2"/>
        <v>125</v>
      </c>
      <c r="C127" s="16">
        <v>250</v>
      </c>
      <c r="D127" s="1">
        <v>31250</v>
      </c>
      <c r="E127" s="16">
        <v>25</v>
      </c>
      <c r="F127" s="16">
        <v>250</v>
      </c>
    </row>
    <row r="128" spans="2:6">
      <c r="B128" s="11">
        <f t="shared" si="2"/>
        <v>126</v>
      </c>
      <c r="C128" s="16">
        <v>500</v>
      </c>
      <c r="D128" s="1">
        <v>31500</v>
      </c>
      <c r="E128" s="16">
        <v>25</v>
      </c>
      <c r="F128" s="16">
        <v>250</v>
      </c>
    </row>
    <row r="129" spans="2:6">
      <c r="B129" s="11">
        <f t="shared" si="2"/>
        <v>127</v>
      </c>
      <c r="C129" s="16">
        <v>250</v>
      </c>
      <c r="D129" s="1">
        <v>31750</v>
      </c>
      <c r="E129" s="16">
        <v>25</v>
      </c>
      <c r="F129" s="16">
        <v>250</v>
      </c>
    </row>
    <row r="130" spans="2:6">
      <c r="B130" s="11">
        <f t="shared" si="2"/>
        <v>128</v>
      </c>
      <c r="C130" s="16">
        <v>8000</v>
      </c>
      <c r="D130" s="1">
        <v>32000</v>
      </c>
      <c r="E130" s="16">
        <v>25</v>
      </c>
      <c r="F130" s="16">
        <v>250</v>
      </c>
    </row>
    <row r="131" spans="2:6">
      <c r="B131" s="11">
        <f t="shared" si="2"/>
        <v>129</v>
      </c>
      <c r="C131" s="16">
        <v>250</v>
      </c>
      <c r="D131" s="1">
        <v>32250</v>
      </c>
      <c r="E131" s="16">
        <v>25</v>
      </c>
      <c r="F131" s="16">
        <v>250</v>
      </c>
    </row>
    <row r="132" spans="2:6">
      <c r="B132" s="11">
        <f t="shared" si="2"/>
        <v>130</v>
      </c>
      <c r="C132" s="16">
        <v>500</v>
      </c>
      <c r="D132" s="1">
        <v>32500</v>
      </c>
      <c r="E132" s="16">
        <v>25</v>
      </c>
      <c r="F132" s="16">
        <v>250</v>
      </c>
    </row>
    <row r="133" spans="2:6">
      <c r="B133" s="11">
        <f t="shared" si="2"/>
        <v>131</v>
      </c>
      <c r="C133" s="16">
        <v>250</v>
      </c>
      <c r="D133" s="1">
        <v>32750</v>
      </c>
      <c r="E133" s="16">
        <v>25</v>
      </c>
      <c r="F133" s="16">
        <v>250</v>
      </c>
    </row>
    <row r="134" spans="2:6">
      <c r="B134" s="11">
        <f t="shared" si="2"/>
        <v>132</v>
      </c>
      <c r="C134" s="16">
        <v>1000</v>
      </c>
      <c r="D134" s="1">
        <v>33000</v>
      </c>
      <c r="E134" s="16">
        <v>25</v>
      </c>
      <c r="F134" s="16">
        <v>250</v>
      </c>
    </row>
    <row r="135" spans="2:6">
      <c r="B135" s="11">
        <f t="shared" si="2"/>
        <v>133</v>
      </c>
      <c r="C135" s="16">
        <v>250</v>
      </c>
      <c r="D135" s="1">
        <v>33250</v>
      </c>
      <c r="E135" s="16">
        <v>25</v>
      </c>
      <c r="F135" s="16">
        <v>250</v>
      </c>
    </row>
    <row r="136" spans="2:6">
      <c r="B136" s="11">
        <f t="shared" si="2"/>
        <v>134</v>
      </c>
      <c r="C136" s="16">
        <v>500</v>
      </c>
      <c r="D136" s="1">
        <v>33500</v>
      </c>
      <c r="E136" s="16">
        <v>25</v>
      </c>
      <c r="F136" s="16">
        <v>250</v>
      </c>
    </row>
    <row r="137" spans="2:6">
      <c r="B137" s="11">
        <f t="shared" si="2"/>
        <v>135</v>
      </c>
      <c r="C137" s="16">
        <v>250</v>
      </c>
      <c r="D137" s="1">
        <v>33750</v>
      </c>
      <c r="E137" s="16">
        <v>25</v>
      </c>
      <c r="F137" s="16">
        <v>250</v>
      </c>
    </row>
    <row r="138" spans="2:6">
      <c r="B138" s="11">
        <f t="shared" si="2"/>
        <v>136</v>
      </c>
      <c r="C138" s="16">
        <v>2000</v>
      </c>
      <c r="D138" s="1">
        <v>34000</v>
      </c>
      <c r="E138" s="16">
        <v>25</v>
      </c>
      <c r="F138" s="16">
        <v>250</v>
      </c>
    </row>
    <row r="139" spans="2:6">
      <c r="B139" s="11">
        <f t="shared" si="2"/>
        <v>137</v>
      </c>
      <c r="C139" s="16">
        <v>250</v>
      </c>
      <c r="D139" s="1">
        <v>34250</v>
      </c>
      <c r="E139" s="16">
        <v>25</v>
      </c>
      <c r="F139" s="16">
        <v>250</v>
      </c>
    </row>
    <row r="140" spans="2:6">
      <c r="B140" s="11">
        <f t="shared" si="2"/>
        <v>138</v>
      </c>
      <c r="C140" s="16">
        <v>500</v>
      </c>
      <c r="D140" s="1">
        <v>34500</v>
      </c>
      <c r="E140" s="16">
        <v>25</v>
      </c>
      <c r="F140" s="16">
        <v>250</v>
      </c>
    </row>
    <row r="141" spans="2:6">
      <c r="B141" s="11">
        <f t="shared" si="2"/>
        <v>139</v>
      </c>
      <c r="C141" s="16">
        <v>250</v>
      </c>
      <c r="D141" s="1">
        <v>34750</v>
      </c>
      <c r="E141" s="16">
        <v>25</v>
      </c>
      <c r="F141" s="16">
        <v>250</v>
      </c>
    </row>
    <row r="142" spans="2:6">
      <c r="B142" s="11">
        <f t="shared" si="2"/>
        <v>140</v>
      </c>
      <c r="C142" s="16">
        <v>1000</v>
      </c>
      <c r="D142" s="1">
        <v>35000</v>
      </c>
      <c r="E142" s="16">
        <v>25</v>
      </c>
      <c r="F142" s="16">
        <v>250</v>
      </c>
    </row>
    <row r="143" spans="2:6">
      <c r="B143" s="11">
        <f t="shared" si="2"/>
        <v>141</v>
      </c>
      <c r="C143" s="16">
        <v>250</v>
      </c>
      <c r="D143" s="1">
        <v>35250</v>
      </c>
      <c r="E143" s="16">
        <v>25</v>
      </c>
      <c r="F143" s="16">
        <v>250</v>
      </c>
    </row>
    <row r="144" spans="2:6">
      <c r="B144" s="11">
        <f t="shared" si="2"/>
        <v>142</v>
      </c>
      <c r="C144" s="16">
        <v>500</v>
      </c>
      <c r="D144" s="1">
        <v>35500</v>
      </c>
      <c r="E144" s="16">
        <v>25</v>
      </c>
      <c r="F144" s="16">
        <v>250</v>
      </c>
    </row>
    <row r="145" spans="2:6">
      <c r="B145" s="11">
        <f t="shared" si="2"/>
        <v>143</v>
      </c>
      <c r="C145" s="16">
        <v>250</v>
      </c>
      <c r="D145" s="1">
        <v>35750</v>
      </c>
      <c r="E145" s="16">
        <v>25</v>
      </c>
      <c r="F145" s="16">
        <v>250</v>
      </c>
    </row>
    <row r="146" spans="2:6">
      <c r="B146" s="11">
        <f t="shared" si="2"/>
        <v>144</v>
      </c>
      <c r="C146" s="16">
        <v>12000</v>
      </c>
      <c r="D146" s="1">
        <v>36000</v>
      </c>
      <c r="E146" s="16">
        <v>25</v>
      </c>
      <c r="F146" s="16">
        <v>250</v>
      </c>
    </row>
    <row r="147" spans="2:6">
      <c r="B147" s="11">
        <f t="shared" si="2"/>
        <v>145</v>
      </c>
      <c r="C147" s="16">
        <v>250</v>
      </c>
      <c r="D147" s="1">
        <v>36250</v>
      </c>
      <c r="E147" s="16">
        <v>25</v>
      </c>
      <c r="F147" s="16">
        <v>250</v>
      </c>
    </row>
    <row r="148" spans="2:6">
      <c r="B148" s="11">
        <f t="shared" si="2"/>
        <v>146</v>
      </c>
      <c r="C148" s="16">
        <v>500</v>
      </c>
      <c r="D148" s="1">
        <v>36500</v>
      </c>
      <c r="E148" s="16">
        <v>25</v>
      </c>
      <c r="F148" s="16">
        <v>250</v>
      </c>
    </row>
    <row r="149" spans="2:6">
      <c r="B149" s="11">
        <f t="shared" si="2"/>
        <v>147</v>
      </c>
      <c r="C149" s="16">
        <v>250</v>
      </c>
      <c r="D149" s="1">
        <v>36750</v>
      </c>
      <c r="E149" s="16">
        <v>25</v>
      </c>
      <c r="F149" s="16">
        <v>250</v>
      </c>
    </row>
    <row r="150" spans="2:6">
      <c r="B150" s="11">
        <f t="shared" si="2"/>
        <v>148</v>
      </c>
      <c r="C150" s="16">
        <v>1000</v>
      </c>
      <c r="D150" s="1">
        <v>37000</v>
      </c>
      <c r="E150" s="16">
        <v>25</v>
      </c>
      <c r="F150" s="16">
        <v>250</v>
      </c>
    </row>
    <row r="151" spans="2:6">
      <c r="B151" s="11">
        <f t="shared" si="2"/>
        <v>149</v>
      </c>
      <c r="C151" s="16">
        <v>250</v>
      </c>
      <c r="D151" s="1">
        <v>37250</v>
      </c>
      <c r="E151" s="16">
        <v>25</v>
      </c>
      <c r="F151" s="16">
        <v>250</v>
      </c>
    </row>
    <row r="152" spans="2:6">
      <c r="B152" s="11">
        <f t="shared" si="2"/>
        <v>150</v>
      </c>
      <c r="C152" s="16">
        <v>500</v>
      </c>
      <c r="D152" s="1">
        <v>37500</v>
      </c>
      <c r="E152" s="16">
        <v>25</v>
      </c>
      <c r="F152" s="16">
        <v>250</v>
      </c>
    </row>
    <row r="153" spans="2:6">
      <c r="B153" s="11">
        <f t="shared" si="2"/>
        <v>151</v>
      </c>
      <c r="C153" s="16">
        <v>250</v>
      </c>
      <c r="D153" s="1">
        <v>37750</v>
      </c>
      <c r="E153" s="16">
        <v>25</v>
      </c>
      <c r="F153" s="16">
        <v>250</v>
      </c>
    </row>
    <row r="154" spans="2:6">
      <c r="B154" s="11">
        <f t="shared" si="2"/>
        <v>152</v>
      </c>
      <c r="C154" s="16">
        <v>2000</v>
      </c>
      <c r="D154" s="1">
        <v>38000</v>
      </c>
      <c r="E154" s="16">
        <v>25</v>
      </c>
      <c r="F154" s="16">
        <v>250</v>
      </c>
    </row>
    <row r="155" spans="2:6">
      <c r="B155" s="11">
        <f t="shared" si="2"/>
        <v>153</v>
      </c>
      <c r="C155" s="16">
        <v>250</v>
      </c>
      <c r="D155" s="1">
        <v>38250</v>
      </c>
      <c r="E155" s="16">
        <v>25</v>
      </c>
      <c r="F155" s="16">
        <v>250</v>
      </c>
    </row>
    <row r="156" spans="2:6">
      <c r="B156" s="11">
        <f t="shared" si="2"/>
        <v>154</v>
      </c>
      <c r="C156" s="16">
        <v>500</v>
      </c>
      <c r="D156" s="1">
        <v>38500</v>
      </c>
      <c r="E156" s="16">
        <v>25</v>
      </c>
      <c r="F156" s="16">
        <v>250</v>
      </c>
    </row>
    <row r="157" spans="2:6">
      <c r="B157" s="11">
        <f t="shared" si="2"/>
        <v>155</v>
      </c>
      <c r="C157" s="16">
        <v>250</v>
      </c>
      <c r="D157" s="1">
        <v>38750</v>
      </c>
      <c r="E157" s="16">
        <v>25</v>
      </c>
      <c r="F157" s="16">
        <v>250</v>
      </c>
    </row>
    <row r="158" spans="2:6">
      <c r="B158" s="11">
        <f t="shared" si="2"/>
        <v>156</v>
      </c>
      <c r="C158" s="16">
        <v>1000</v>
      </c>
      <c r="D158" s="1">
        <v>39000</v>
      </c>
      <c r="E158" s="16">
        <v>25</v>
      </c>
      <c r="F158" s="16">
        <v>250</v>
      </c>
    </row>
    <row r="159" spans="2:6">
      <c r="B159" s="11">
        <f t="shared" si="2"/>
        <v>157</v>
      </c>
      <c r="C159" s="16">
        <v>250</v>
      </c>
      <c r="D159" s="1">
        <v>39250</v>
      </c>
      <c r="E159" s="16">
        <v>25</v>
      </c>
      <c r="F159" s="16">
        <v>250</v>
      </c>
    </row>
    <row r="160" spans="2:6">
      <c r="B160" s="11">
        <f t="shared" si="2"/>
        <v>158</v>
      </c>
      <c r="C160" s="16">
        <v>500</v>
      </c>
      <c r="D160" s="1">
        <v>39500</v>
      </c>
      <c r="E160" s="16">
        <v>25</v>
      </c>
      <c r="F160" s="16">
        <v>250</v>
      </c>
    </row>
    <row r="161" spans="2:6">
      <c r="B161" s="11">
        <f t="shared" si="2"/>
        <v>159</v>
      </c>
      <c r="C161" s="16">
        <v>250</v>
      </c>
      <c r="D161" s="1">
        <v>39750</v>
      </c>
      <c r="E161" s="16">
        <v>25</v>
      </c>
      <c r="F161" s="16">
        <v>250</v>
      </c>
    </row>
    <row r="162" spans="2:6">
      <c r="B162" s="11">
        <f t="shared" si="2"/>
        <v>160</v>
      </c>
      <c r="C162" s="16">
        <v>4000</v>
      </c>
      <c r="D162" s="1">
        <v>40000</v>
      </c>
      <c r="E162" s="16">
        <v>25</v>
      </c>
      <c r="F162" s="16">
        <v>250</v>
      </c>
    </row>
    <row r="163" spans="2:6">
      <c r="B163" s="11">
        <f t="shared" si="2"/>
        <v>161</v>
      </c>
      <c r="C163" s="16">
        <v>250</v>
      </c>
      <c r="D163" s="1">
        <v>40250</v>
      </c>
      <c r="E163" s="16">
        <v>25</v>
      </c>
      <c r="F163" s="16">
        <v>250</v>
      </c>
    </row>
    <row r="164" spans="2:6">
      <c r="B164" s="11">
        <f t="shared" si="2"/>
        <v>162</v>
      </c>
      <c r="C164" s="16">
        <v>500</v>
      </c>
      <c r="D164" s="1">
        <v>40500</v>
      </c>
      <c r="E164" s="16">
        <v>25</v>
      </c>
      <c r="F164" s="16">
        <v>250</v>
      </c>
    </row>
    <row r="165" spans="2:6">
      <c r="B165" s="11">
        <f t="shared" si="2"/>
        <v>163</v>
      </c>
      <c r="C165" s="16">
        <v>250</v>
      </c>
      <c r="D165" s="1">
        <v>40750</v>
      </c>
      <c r="E165" s="16">
        <v>25</v>
      </c>
      <c r="F165" s="16">
        <v>250</v>
      </c>
    </row>
    <row r="166" spans="2:6">
      <c r="B166" s="11">
        <f t="shared" si="2"/>
        <v>164</v>
      </c>
      <c r="C166" s="16">
        <v>1000</v>
      </c>
      <c r="D166" s="1">
        <v>41000</v>
      </c>
      <c r="E166" s="16">
        <v>25</v>
      </c>
      <c r="F166" s="16">
        <v>250</v>
      </c>
    </row>
    <row r="167" spans="2:6">
      <c r="B167" s="11">
        <f t="shared" si="2"/>
        <v>165</v>
      </c>
      <c r="C167" s="16">
        <v>250</v>
      </c>
      <c r="D167" s="1">
        <v>41250</v>
      </c>
      <c r="E167" s="16">
        <v>25</v>
      </c>
      <c r="F167" s="16">
        <v>250</v>
      </c>
    </row>
    <row r="168" spans="2:6">
      <c r="B168" s="11">
        <f t="shared" si="2"/>
        <v>166</v>
      </c>
      <c r="C168" s="16">
        <v>500</v>
      </c>
      <c r="D168" s="1">
        <v>41500</v>
      </c>
      <c r="E168" s="16">
        <v>25</v>
      </c>
      <c r="F168" s="16">
        <v>250</v>
      </c>
    </row>
    <row r="169" spans="2:6">
      <c r="B169" s="11">
        <f t="shared" si="2"/>
        <v>167</v>
      </c>
      <c r="C169" s="16">
        <v>250</v>
      </c>
      <c r="D169" s="1">
        <v>41750</v>
      </c>
      <c r="E169" s="16">
        <v>25</v>
      </c>
      <c r="F169" s="16">
        <v>250</v>
      </c>
    </row>
    <row r="170" spans="2:6">
      <c r="B170" s="11">
        <f t="shared" si="2"/>
        <v>168</v>
      </c>
      <c r="C170" s="16">
        <v>2000</v>
      </c>
      <c r="D170" s="1">
        <v>42000</v>
      </c>
      <c r="E170" s="16">
        <v>25</v>
      </c>
      <c r="F170" s="16">
        <v>250</v>
      </c>
    </row>
    <row r="171" spans="2:6">
      <c r="B171" s="11">
        <f t="shared" si="2"/>
        <v>169</v>
      </c>
      <c r="C171" s="16">
        <v>250</v>
      </c>
      <c r="D171" s="1">
        <v>42250</v>
      </c>
      <c r="E171" s="16">
        <v>25</v>
      </c>
      <c r="F171" s="16">
        <v>250</v>
      </c>
    </row>
    <row r="172" spans="2:6">
      <c r="B172" s="11">
        <f t="shared" si="2"/>
        <v>170</v>
      </c>
      <c r="C172" s="16">
        <v>500</v>
      </c>
      <c r="D172" s="1">
        <v>42500</v>
      </c>
      <c r="E172" s="16">
        <v>25</v>
      </c>
      <c r="F172" s="16">
        <v>250</v>
      </c>
    </row>
    <row r="173" spans="2:6">
      <c r="B173" s="11">
        <f t="shared" si="2"/>
        <v>171</v>
      </c>
      <c r="C173" s="16">
        <v>250</v>
      </c>
      <c r="D173" s="1">
        <v>42750</v>
      </c>
      <c r="E173" s="16">
        <v>25</v>
      </c>
      <c r="F173" s="16">
        <v>250</v>
      </c>
    </row>
    <row r="174" spans="2:6">
      <c r="B174" s="11">
        <f t="shared" si="2"/>
        <v>172</v>
      </c>
      <c r="C174" s="16">
        <v>1000</v>
      </c>
      <c r="D174" s="1">
        <v>43000</v>
      </c>
      <c r="E174" s="16">
        <v>25</v>
      </c>
      <c r="F174" s="16">
        <v>250</v>
      </c>
    </row>
    <row r="175" spans="2:6">
      <c r="B175" s="11">
        <f t="shared" si="2"/>
        <v>173</v>
      </c>
      <c r="C175" s="16">
        <v>250</v>
      </c>
      <c r="D175" s="1">
        <v>43250</v>
      </c>
      <c r="E175" s="16">
        <v>25</v>
      </c>
      <c r="F175" s="16">
        <v>250</v>
      </c>
    </row>
    <row r="176" spans="2:6">
      <c r="B176" s="11">
        <f t="shared" si="2"/>
        <v>174</v>
      </c>
      <c r="C176" s="16">
        <v>500</v>
      </c>
      <c r="D176" s="1">
        <v>43500</v>
      </c>
      <c r="E176" s="16">
        <v>25</v>
      </c>
      <c r="F176" s="16">
        <v>250</v>
      </c>
    </row>
    <row r="177" spans="2:6">
      <c r="B177" s="11">
        <f t="shared" si="2"/>
        <v>175</v>
      </c>
      <c r="C177" s="16">
        <v>250</v>
      </c>
      <c r="D177" s="1">
        <v>43750</v>
      </c>
      <c r="E177" s="16">
        <v>25</v>
      </c>
      <c r="F177" s="16">
        <v>250</v>
      </c>
    </row>
    <row r="178" spans="2:6">
      <c r="B178" s="11">
        <f t="shared" si="2"/>
        <v>176</v>
      </c>
      <c r="C178" s="16">
        <v>8000</v>
      </c>
      <c r="D178" s="1">
        <v>44000</v>
      </c>
      <c r="E178" s="16">
        <v>25</v>
      </c>
      <c r="F178" s="16">
        <v>250</v>
      </c>
    </row>
    <row r="179" spans="2:6">
      <c r="B179" s="11">
        <f t="shared" si="2"/>
        <v>177</v>
      </c>
      <c r="C179" s="16">
        <v>250</v>
      </c>
      <c r="D179" s="1">
        <v>44250</v>
      </c>
      <c r="E179" s="16">
        <v>25</v>
      </c>
      <c r="F179" s="16">
        <v>250</v>
      </c>
    </row>
    <row r="180" spans="2:6">
      <c r="B180" s="11">
        <f t="shared" si="2"/>
        <v>178</v>
      </c>
      <c r="C180" s="16">
        <v>500</v>
      </c>
      <c r="D180" s="1">
        <v>44500</v>
      </c>
      <c r="E180" s="16">
        <v>25</v>
      </c>
      <c r="F180" s="16">
        <v>250</v>
      </c>
    </row>
    <row r="181" spans="2:6">
      <c r="B181" s="11">
        <f t="shared" ref="B181:B244" si="3">B180+1</f>
        <v>179</v>
      </c>
      <c r="C181" s="16">
        <v>250</v>
      </c>
      <c r="D181" s="1">
        <v>44750</v>
      </c>
      <c r="E181" s="16">
        <v>25</v>
      </c>
      <c r="F181" s="16">
        <v>250</v>
      </c>
    </row>
    <row r="182" spans="2:6">
      <c r="B182" s="11">
        <f t="shared" si="3"/>
        <v>180</v>
      </c>
      <c r="C182" s="16">
        <v>1000</v>
      </c>
      <c r="D182" s="1">
        <v>45000</v>
      </c>
      <c r="E182" s="16">
        <v>25</v>
      </c>
      <c r="F182" s="16">
        <v>250</v>
      </c>
    </row>
    <row r="183" spans="2:6">
      <c r="B183" s="11">
        <f t="shared" si="3"/>
        <v>181</v>
      </c>
      <c r="C183" s="16">
        <v>250</v>
      </c>
      <c r="D183" s="1">
        <v>45250</v>
      </c>
      <c r="E183" s="16">
        <v>25</v>
      </c>
      <c r="F183" s="16">
        <v>250</v>
      </c>
    </row>
    <row r="184" spans="2:6">
      <c r="B184" s="11">
        <f t="shared" si="3"/>
        <v>182</v>
      </c>
      <c r="C184" s="16">
        <v>500</v>
      </c>
      <c r="D184" s="1">
        <v>45500</v>
      </c>
      <c r="E184" s="16">
        <v>25</v>
      </c>
      <c r="F184" s="16">
        <v>250</v>
      </c>
    </row>
    <row r="185" spans="2:6">
      <c r="B185" s="11">
        <f t="shared" si="3"/>
        <v>183</v>
      </c>
      <c r="C185" s="16">
        <v>250</v>
      </c>
      <c r="D185" s="1">
        <v>45750</v>
      </c>
      <c r="E185" s="16">
        <v>25</v>
      </c>
      <c r="F185" s="16">
        <v>250</v>
      </c>
    </row>
    <row r="186" spans="2:6">
      <c r="B186" s="11">
        <f t="shared" si="3"/>
        <v>184</v>
      </c>
      <c r="C186" s="16">
        <v>2000</v>
      </c>
      <c r="D186" s="1">
        <v>46000</v>
      </c>
      <c r="E186" s="16">
        <v>25</v>
      </c>
      <c r="F186" s="16">
        <v>250</v>
      </c>
    </row>
    <row r="187" spans="2:6">
      <c r="B187" s="11">
        <f t="shared" si="3"/>
        <v>185</v>
      </c>
      <c r="C187" s="16">
        <v>250</v>
      </c>
      <c r="D187" s="1">
        <v>46250</v>
      </c>
      <c r="E187" s="16">
        <v>25</v>
      </c>
      <c r="F187" s="16">
        <v>250</v>
      </c>
    </row>
    <row r="188" spans="2:6">
      <c r="B188" s="11">
        <f t="shared" si="3"/>
        <v>186</v>
      </c>
      <c r="C188" s="16">
        <v>500</v>
      </c>
      <c r="D188" s="1">
        <v>46500</v>
      </c>
      <c r="E188" s="16">
        <v>25</v>
      </c>
      <c r="F188" s="16">
        <v>250</v>
      </c>
    </row>
    <row r="189" spans="2:6">
      <c r="B189" s="11">
        <f t="shared" si="3"/>
        <v>187</v>
      </c>
      <c r="C189" s="16">
        <v>250</v>
      </c>
      <c r="D189" s="1">
        <v>46750</v>
      </c>
      <c r="E189" s="16">
        <v>25</v>
      </c>
      <c r="F189" s="16">
        <v>250</v>
      </c>
    </row>
    <row r="190" spans="2:6">
      <c r="B190" s="11">
        <f t="shared" si="3"/>
        <v>188</v>
      </c>
      <c r="C190" s="16">
        <v>1000</v>
      </c>
      <c r="D190" s="1">
        <v>47000</v>
      </c>
      <c r="E190" s="16">
        <v>25</v>
      </c>
      <c r="F190" s="16">
        <v>250</v>
      </c>
    </row>
    <row r="191" spans="2:6">
      <c r="B191" s="11">
        <f t="shared" si="3"/>
        <v>189</v>
      </c>
      <c r="C191" s="16">
        <v>250</v>
      </c>
      <c r="D191" s="1">
        <v>47250</v>
      </c>
      <c r="E191" s="16">
        <v>25</v>
      </c>
      <c r="F191" s="16">
        <v>250</v>
      </c>
    </row>
    <row r="192" spans="2:6">
      <c r="B192" s="11">
        <f t="shared" si="3"/>
        <v>190</v>
      </c>
      <c r="C192" s="16">
        <v>500</v>
      </c>
      <c r="D192" s="1">
        <v>47500</v>
      </c>
      <c r="E192" s="16">
        <v>25</v>
      </c>
      <c r="F192" s="16">
        <v>250</v>
      </c>
    </row>
    <row r="193" spans="2:6">
      <c r="B193" s="11">
        <f t="shared" si="3"/>
        <v>191</v>
      </c>
      <c r="C193" s="16">
        <v>250</v>
      </c>
      <c r="D193" s="1">
        <v>47750</v>
      </c>
      <c r="E193" s="16">
        <v>25</v>
      </c>
      <c r="F193" s="16">
        <v>250</v>
      </c>
    </row>
    <row r="194" spans="2:6">
      <c r="B194" s="11">
        <f t="shared" si="3"/>
        <v>192</v>
      </c>
      <c r="C194" s="16">
        <v>12000</v>
      </c>
      <c r="D194" s="1">
        <v>48000</v>
      </c>
      <c r="E194" s="16">
        <v>25</v>
      </c>
      <c r="F194" s="16">
        <v>250</v>
      </c>
    </row>
    <row r="195" spans="2:6">
      <c r="B195" s="11">
        <f t="shared" si="3"/>
        <v>193</v>
      </c>
      <c r="C195" s="16">
        <v>250</v>
      </c>
      <c r="D195" s="1">
        <v>48250</v>
      </c>
      <c r="E195" s="16">
        <v>25</v>
      </c>
      <c r="F195" s="16">
        <v>250</v>
      </c>
    </row>
    <row r="196" spans="2:6">
      <c r="B196" s="11">
        <f t="shared" si="3"/>
        <v>194</v>
      </c>
      <c r="C196" s="16">
        <v>500</v>
      </c>
      <c r="D196" s="1">
        <v>48500</v>
      </c>
      <c r="E196" s="16">
        <v>25</v>
      </c>
      <c r="F196" s="16">
        <v>250</v>
      </c>
    </row>
    <row r="197" spans="2:6">
      <c r="B197" s="11">
        <f t="shared" si="3"/>
        <v>195</v>
      </c>
      <c r="C197" s="16">
        <v>250</v>
      </c>
      <c r="D197" s="1">
        <v>48750</v>
      </c>
      <c r="E197" s="16">
        <v>25</v>
      </c>
      <c r="F197" s="16">
        <v>250</v>
      </c>
    </row>
    <row r="198" spans="2:6">
      <c r="B198" s="11">
        <f t="shared" si="3"/>
        <v>196</v>
      </c>
      <c r="C198" s="16">
        <v>1000</v>
      </c>
      <c r="D198" s="1">
        <v>49000</v>
      </c>
      <c r="E198" s="16">
        <v>25</v>
      </c>
      <c r="F198" s="16">
        <v>250</v>
      </c>
    </row>
    <row r="199" spans="2:6">
      <c r="B199" s="11">
        <f t="shared" si="3"/>
        <v>197</v>
      </c>
      <c r="C199" s="16">
        <v>250</v>
      </c>
      <c r="D199" s="1">
        <v>49250</v>
      </c>
      <c r="E199" s="16">
        <v>25</v>
      </c>
      <c r="F199" s="16">
        <v>250</v>
      </c>
    </row>
    <row r="200" spans="2:6">
      <c r="B200" s="11">
        <f t="shared" si="3"/>
        <v>198</v>
      </c>
      <c r="C200" s="16">
        <v>500</v>
      </c>
      <c r="D200" s="1">
        <v>49500</v>
      </c>
      <c r="E200" s="16">
        <v>25</v>
      </c>
      <c r="F200" s="16">
        <v>250</v>
      </c>
    </row>
    <row r="201" spans="2:6">
      <c r="B201" s="11">
        <f t="shared" si="3"/>
        <v>199</v>
      </c>
      <c r="C201" s="16">
        <v>250</v>
      </c>
      <c r="D201" s="1">
        <v>49750</v>
      </c>
      <c r="E201" s="16">
        <v>25</v>
      </c>
      <c r="F201" s="16">
        <v>250</v>
      </c>
    </row>
    <row r="202" spans="2:6">
      <c r="B202" s="11">
        <f t="shared" si="3"/>
        <v>200</v>
      </c>
      <c r="C202" s="16">
        <v>2000</v>
      </c>
      <c r="D202" s="1">
        <v>50000</v>
      </c>
      <c r="E202" s="16">
        <v>25</v>
      </c>
      <c r="F202" s="16">
        <v>250</v>
      </c>
    </row>
    <row r="203" spans="2:6">
      <c r="B203" s="11">
        <f t="shared" si="3"/>
        <v>201</v>
      </c>
      <c r="C203" s="16">
        <v>250</v>
      </c>
      <c r="D203" s="1">
        <v>50250</v>
      </c>
      <c r="E203" s="16">
        <v>25</v>
      </c>
      <c r="F203" s="16">
        <v>250</v>
      </c>
    </row>
    <row r="204" spans="2:6">
      <c r="B204" s="11">
        <f t="shared" si="3"/>
        <v>202</v>
      </c>
      <c r="C204" s="16">
        <v>500</v>
      </c>
      <c r="D204" s="1">
        <v>50500</v>
      </c>
      <c r="E204" s="16">
        <v>25</v>
      </c>
      <c r="F204" s="16">
        <v>250</v>
      </c>
    </row>
    <row r="205" spans="2:6">
      <c r="B205" s="11">
        <f t="shared" si="3"/>
        <v>203</v>
      </c>
      <c r="C205" s="16">
        <v>250</v>
      </c>
      <c r="D205" s="1">
        <v>50750</v>
      </c>
      <c r="E205" s="16">
        <v>25</v>
      </c>
      <c r="F205" s="16">
        <v>250</v>
      </c>
    </row>
    <row r="206" spans="2:6">
      <c r="B206" s="11">
        <f t="shared" si="3"/>
        <v>204</v>
      </c>
      <c r="C206" s="16">
        <v>1000</v>
      </c>
      <c r="D206" s="1">
        <v>51000</v>
      </c>
      <c r="E206" s="16">
        <v>25</v>
      </c>
      <c r="F206" s="16">
        <v>250</v>
      </c>
    </row>
    <row r="207" spans="2:6">
      <c r="B207" s="11">
        <f t="shared" si="3"/>
        <v>205</v>
      </c>
      <c r="C207" s="16">
        <v>250</v>
      </c>
      <c r="D207" s="1">
        <v>51250</v>
      </c>
      <c r="E207" s="16">
        <v>25</v>
      </c>
      <c r="F207" s="16">
        <v>250</v>
      </c>
    </row>
    <row r="208" spans="2:6">
      <c r="B208" s="11">
        <f t="shared" si="3"/>
        <v>206</v>
      </c>
      <c r="C208" s="16">
        <v>500</v>
      </c>
      <c r="D208" s="1">
        <v>51500</v>
      </c>
      <c r="E208" s="16">
        <v>25</v>
      </c>
      <c r="F208" s="16">
        <v>250</v>
      </c>
    </row>
    <row r="209" spans="2:6">
      <c r="B209" s="11">
        <f t="shared" si="3"/>
        <v>207</v>
      </c>
      <c r="C209" s="16">
        <v>250</v>
      </c>
      <c r="D209" s="1">
        <v>51750</v>
      </c>
      <c r="E209" s="16">
        <v>25</v>
      </c>
      <c r="F209" s="16">
        <v>250</v>
      </c>
    </row>
    <row r="210" spans="2:6">
      <c r="B210" s="11">
        <f t="shared" si="3"/>
        <v>208</v>
      </c>
      <c r="C210" s="16">
        <v>4000</v>
      </c>
      <c r="D210" s="1">
        <v>52000</v>
      </c>
      <c r="E210" s="16">
        <v>25</v>
      </c>
      <c r="F210" s="16">
        <v>250</v>
      </c>
    </row>
    <row r="211" spans="2:6">
      <c r="B211" s="11">
        <f t="shared" si="3"/>
        <v>209</v>
      </c>
      <c r="C211" s="16">
        <v>250</v>
      </c>
      <c r="D211" s="1">
        <v>52250</v>
      </c>
      <c r="E211" s="16">
        <v>25</v>
      </c>
      <c r="F211" s="16">
        <v>250</v>
      </c>
    </row>
    <row r="212" spans="2:6">
      <c r="B212" s="11">
        <f t="shared" si="3"/>
        <v>210</v>
      </c>
      <c r="C212" s="16">
        <v>500</v>
      </c>
      <c r="D212" s="1">
        <v>52500</v>
      </c>
      <c r="E212" s="16">
        <v>25</v>
      </c>
      <c r="F212" s="16">
        <v>250</v>
      </c>
    </row>
    <row r="213" spans="2:6">
      <c r="B213" s="11">
        <f t="shared" si="3"/>
        <v>211</v>
      </c>
      <c r="C213" s="16">
        <v>250</v>
      </c>
      <c r="D213" s="1">
        <v>52750</v>
      </c>
      <c r="E213" s="16">
        <v>25</v>
      </c>
      <c r="F213" s="16">
        <v>250</v>
      </c>
    </row>
    <row r="214" spans="2:6">
      <c r="B214" s="11">
        <f t="shared" si="3"/>
        <v>212</v>
      </c>
      <c r="C214" s="16">
        <v>1000</v>
      </c>
      <c r="D214" s="1">
        <v>53000</v>
      </c>
      <c r="E214" s="16">
        <v>25</v>
      </c>
      <c r="F214" s="16">
        <v>250</v>
      </c>
    </row>
    <row r="215" spans="2:6">
      <c r="B215" s="11">
        <f t="shared" si="3"/>
        <v>213</v>
      </c>
      <c r="C215" s="16">
        <v>250</v>
      </c>
      <c r="D215" s="1">
        <v>53250</v>
      </c>
      <c r="E215" s="16">
        <v>25</v>
      </c>
      <c r="F215" s="16">
        <v>250</v>
      </c>
    </row>
    <row r="216" spans="2:6">
      <c r="B216" s="11">
        <f t="shared" si="3"/>
        <v>214</v>
      </c>
      <c r="C216" s="16">
        <v>500</v>
      </c>
      <c r="D216" s="1">
        <v>53500</v>
      </c>
      <c r="E216" s="16">
        <v>25</v>
      </c>
      <c r="F216" s="16">
        <v>250</v>
      </c>
    </row>
    <row r="217" spans="2:6">
      <c r="B217" s="11">
        <f t="shared" si="3"/>
        <v>215</v>
      </c>
      <c r="C217" s="16">
        <v>250</v>
      </c>
      <c r="D217" s="1">
        <v>53750</v>
      </c>
      <c r="E217" s="16">
        <v>25</v>
      </c>
      <c r="F217" s="16">
        <v>250</v>
      </c>
    </row>
    <row r="218" spans="2:6">
      <c r="B218" s="11">
        <f t="shared" si="3"/>
        <v>216</v>
      </c>
      <c r="C218" s="16">
        <v>2000</v>
      </c>
      <c r="D218" s="1">
        <v>54000</v>
      </c>
      <c r="E218" s="16">
        <v>25</v>
      </c>
      <c r="F218" s="16">
        <v>250</v>
      </c>
    </row>
    <row r="219" spans="2:6">
      <c r="B219" s="11">
        <f t="shared" si="3"/>
        <v>217</v>
      </c>
      <c r="C219" s="16">
        <v>250</v>
      </c>
      <c r="D219" s="1">
        <v>54250</v>
      </c>
      <c r="E219" s="16">
        <v>25</v>
      </c>
      <c r="F219" s="16">
        <v>250</v>
      </c>
    </row>
    <row r="220" spans="2:6">
      <c r="B220" s="11">
        <f t="shared" si="3"/>
        <v>218</v>
      </c>
      <c r="C220" s="16">
        <v>500</v>
      </c>
      <c r="D220" s="1">
        <v>54500</v>
      </c>
      <c r="E220" s="16">
        <v>25</v>
      </c>
      <c r="F220" s="16">
        <v>250</v>
      </c>
    </row>
    <row r="221" spans="2:6">
      <c r="B221" s="11">
        <f t="shared" si="3"/>
        <v>219</v>
      </c>
      <c r="C221" s="16">
        <v>250</v>
      </c>
      <c r="D221" s="1">
        <v>54750</v>
      </c>
      <c r="E221" s="16">
        <v>25</v>
      </c>
      <c r="F221" s="16">
        <v>250</v>
      </c>
    </row>
    <row r="222" spans="2:6">
      <c r="B222" s="11">
        <f t="shared" si="3"/>
        <v>220</v>
      </c>
      <c r="C222" s="16">
        <v>1000</v>
      </c>
      <c r="D222" s="1">
        <v>55000</v>
      </c>
      <c r="E222" s="16">
        <v>25</v>
      </c>
      <c r="F222" s="16">
        <v>250</v>
      </c>
    </row>
    <row r="223" spans="2:6">
      <c r="B223" s="11">
        <f t="shared" si="3"/>
        <v>221</v>
      </c>
      <c r="C223" s="16">
        <v>250</v>
      </c>
      <c r="D223" s="1">
        <v>55250</v>
      </c>
      <c r="E223" s="16">
        <v>25</v>
      </c>
      <c r="F223" s="16">
        <v>250</v>
      </c>
    </row>
    <row r="224" spans="2:6">
      <c r="B224" s="11">
        <f t="shared" si="3"/>
        <v>222</v>
      </c>
      <c r="C224" s="16">
        <v>500</v>
      </c>
      <c r="D224" s="1">
        <v>55500</v>
      </c>
      <c r="E224" s="16">
        <v>25</v>
      </c>
      <c r="F224" s="16">
        <v>250</v>
      </c>
    </row>
    <row r="225" spans="2:6">
      <c r="B225" s="11">
        <f t="shared" si="3"/>
        <v>223</v>
      </c>
      <c r="C225" s="16">
        <v>250</v>
      </c>
      <c r="D225" s="1">
        <v>55750</v>
      </c>
      <c r="E225" s="16">
        <v>25</v>
      </c>
      <c r="F225" s="16">
        <v>250</v>
      </c>
    </row>
    <row r="226" spans="2:6">
      <c r="B226" s="11">
        <f t="shared" si="3"/>
        <v>224</v>
      </c>
      <c r="C226" s="16">
        <v>8000</v>
      </c>
      <c r="D226" s="1">
        <v>56000</v>
      </c>
      <c r="E226" s="16">
        <v>25</v>
      </c>
      <c r="F226" s="16">
        <v>250</v>
      </c>
    </row>
    <row r="227" spans="2:6">
      <c r="B227" s="11">
        <f t="shared" si="3"/>
        <v>225</v>
      </c>
      <c r="C227" s="16">
        <v>250</v>
      </c>
      <c r="D227" s="1">
        <v>56250</v>
      </c>
      <c r="E227" s="16">
        <v>25</v>
      </c>
      <c r="F227" s="16">
        <v>250</v>
      </c>
    </row>
    <row r="228" spans="2:6">
      <c r="B228" s="11">
        <f t="shared" si="3"/>
        <v>226</v>
      </c>
      <c r="C228" s="16">
        <v>500</v>
      </c>
      <c r="D228" s="1">
        <v>56500</v>
      </c>
      <c r="E228" s="16">
        <v>25</v>
      </c>
      <c r="F228" s="16">
        <v>250</v>
      </c>
    </row>
    <row r="229" spans="2:6">
      <c r="B229" s="11">
        <f t="shared" si="3"/>
        <v>227</v>
      </c>
      <c r="C229" s="16">
        <v>250</v>
      </c>
      <c r="D229" s="1">
        <v>56750</v>
      </c>
      <c r="E229" s="16">
        <v>25</v>
      </c>
      <c r="F229" s="16">
        <v>250</v>
      </c>
    </row>
    <row r="230" spans="2:6">
      <c r="B230" s="11">
        <f t="shared" si="3"/>
        <v>228</v>
      </c>
      <c r="C230" s="16">
        <v>1000</v>
      </c>
      <c r="D230" s="1">
        <v>57000</v>
      </c>
      <c r="E230" s="16">
        <v>25</v>
      </c>
      <c r="F230" s="16">
        <v>250</v>
      </c>
    </row>
    <row r="231" spans="2:6">
      <c r="B231" s="11">
        <f t="shared" si="3"/>
        <v>229</v>
      </c>
      <c r="C231" s="16">
        <v>250</v>
      </c>
      <c r="D231" s="1">
        <v>57250</v>
      </c>
      <c r="E231" s="16">
        <v>25</v>
      </c>
      <c r="F231" s="16">
        <v>250</v>
      </c>
    </row>
    <row r="232" spans="2:6">
      <c r="B232" s="11">
        <f t="shared" si="3"/>
        <v>230</v>
      </c>
      <c r="C232" s="16">
        <v>500</v>
      </c>
      <c r="D232" s="1">
        <v>57500</v>
      </c>
      <c r="E232" s="16">
        <v>25</v>
      </c>
      <c r="F232" s="16">
        <v>250</v>
      </c>
    </row>
    <row r="233" spans="2:6">
      <c r="B233" s="11">
        <f t="shared" si="3"/>
        <v>231</v>
      </c>
      <c r="C233" s="16">
        <v>250</v>
      </c>
      <c r="D233" s="1">
        <v>57750</v>
      </c>
      <c r="E233" s="16">
        <v>25</v>
      </c>
      <c r="F233" s="16">
        <v>250</v>
      </c>
    </row>
    <row r="234" spans="2:6">
      <c r="B234" s="11">
        <f t="shared" si="3"/>
        <v>232</v>
      </c>
      <c r="C234" s="16">
        <v>2000</v>
      </c>
      <c r="D234" s="1">
        <v>58000</v>
      </c>
      <c r="E234" s="16">
        <v>25</v>
      </c>
      <c r="F234" s="16">
        <v>250</v>
      </c>
    </row>
    <row r="235" spans="2:6">
      <c r="B235" s="11">
        <f t="shared" si="3"/>
        <v>233</v>
      </c>
      <c r="C235" s="16">
        <v>250</v>
      </c>
      <c r="D235" s="1">
        <v>58250</v>
      </c>
      <c r="E235" s="16">
        <v>25</v>
      </c>
      <c r="F235" s="16">
        <v>250</v>
      </c>
    </row>
    <row r="236" spans="2:6">
      <c r="B236" s="11">
        <f t="shared" si="3"/>
        <v>234</v>
      </c>
      <c r="C236" s="16">
        <v>500</v>
      </c>
      <c r="D236" s="1">
        <v>58500</v>
      </c>
      <c r="E236" s="16">
        <v>25</v>
      </c>
      <c r="F236" s="16">
        <v>250</v>
      </c>
    </row>
    <row r="237" spans="2:6">
      <c r="B237" s="11">
        <f t="shared" si="3"/>
        <v>235</v>
      </c>
      <c r="C237" s="16">
        <v>250</v>
      </c>
      <c r="D237" s="1">
        <v>58750</v>
      </c>
      <c r="E237" s="16">
        <v>25</v>
      </c>
      <c r="F237" s="16">
        <v>250</v>
      </c>
    </row>
    <row r="238" spans="2:6">
      <c r="B238" s="11">
        <f t="shared" si="3"/>
        <v>236</v>
      </c>
      <c r="C238" s="16">
        <v>1000</v>
      </c>
      <c r="D238" s="1">
        <v>59000</v>
      </c>
      <c r="E238" s="16">
        <v>25</v>
      </c>
      <c r="F238" s="16">
        <v>250</v>
      </c>
    </row>
    <row r="239" spans="2:6">
      <c r="B239" s="11">
        <f t="shared" si="3"/>
        <v>237</v>
      </c>
      <c r="C239" s="16">
        <v>250</v>
      </c>
      <c r="D239" s="1">
        <v>59250</v>
      </c>
      <c r="E239" s="16">
        <v>25</v>
      </c>
      <c r="F239" s="16">
        <v>250</v>
      </c>
    </row>
    <row r="240" spans="2:6">
      <c r="B240" s="11">
        <f t="shared" si="3"/>
        <v>238</v>
      </c>
      <c r="C240" s="16">
        <v>500</v>
      </c>
      <c r="D240" s="1">
        <v>59500</v>
      </c>
      <c r="E240" s="16">
        <v>25</v>
      </c>
      <c r="F240" s="16">
        <v>250</v>
      </c>
    </row>
    <row r="241" spans="2:6">
      <c r="B241" s="11">
        <f t="shared" si="3"/>
        <v>239</v>
      </c>
      <c r="C241" s="16">
        <v>250</v>
      </c>
      <c r="D241" s="1">
        <v>59750</v>
      </c>
      <c r="E241" s="16">
        <v>25</v>
      </c>
      <c r="F241" s="16">
        <v>250</v>
      </c>
    </row>
    <row r="242" spans="2:6">
      <c r="B242" s="11">
        <f t="shared" si="3"/>
        <v>240</v>
      </c>
      <c r="C242" s="16">
        <v>12000</v>
      </c>
      <c r="D242" s="1">
        <v>60000</v>
      </c>
      <c r="E242" s="16">
        <v>25</v>
      </c>
      <c r="F242" s="16">
        <v>250</v>
      </c>
    </row>
    <row r="243" spans="2:6">
      <c r="B243" s="11">
        <f t="shared" si="3"/>
        <v>241</v>
      </c>
      <c r="C243" s="16">
        <v>250</v>
      </c>
      <c r="D243" s="1">
        <v>60250</v>
      </c>
      <c r="E243" s="16">
        <v>25</v>
      </c>
      <c r="F243" s="16">
        <v>250</v>
      </c>
    </row>
    <row r="244" spans="2:6">
      <c r="B244" s="11">
        <f t="shared" si="3"/>
        <v>242</v>
      </c>
      <c r="C244" s="16">
        <v>500</v>
      </c>
      <c r="D244" s="1">
        <v>60500</v>
      </c>
      <c r="E244" s="16">
        <v>25</v>
      </c>
      <c r="F244" s="16">
        <v>250</v>
      </c>
    </row>
    <row r="245" spans="2:6">
      <c r="B245" s="11">
        <f t="shared" ref="B245:B290" si="4">B244+1</f>
        <v>243</v>
      </c>
      <c r="C245" s="16">
        <v>250</v>
      </c>
      <c r="D245" s="1">
        <v>60750</v>
      </c>
      <c r="E245" s="16">
        <v>25</v>
      </c>
      <c r="F245" s="16">
        <v>250</v>
      </c>
    </row>
    <row r="246" spans="2:6">
      <c r="B246" s="11">
        <f t="shared" si="4"/>
        <v>244</v>
      </c>
      <c r="C246" s="16">
        <v>1000</v>
      </c>
      <c r="D246" s="1">
        <v>61000</v>
      </c>
      <c r="E246" s="16">
        <v>25</v>
      </c>
      <c r="F246" s="16">
        <v>250</v>
      </c>
    </row>
    <row r="247" spans="2:6">
      <c r="B247" s="11">
        <f t="shared" si="4"/>
        <v>245</v>
      </c>
      <c r="C247" s="16">
        <v>250</v>
      </c>
      <c r="D247" s="1">
        <v>61250</v>
      </c>
      <c r="E247" s="16">
        <v>25</v>
      </c>
      <c r="F247" s="16">
        <v>250</v>
      </c>
    </row>
    <row r="248" spans="2:6">
      <c r="B248" s="11">
        <f t="shared" si="4"/>
        <v>246</v>
      </c>
      <c r="C248" s="16">
        <v>500</v>
      </c>
      <c r="D248" s="1">
        <v>61500</v>
      </c>
      <c r="E248" s="16">
        <v>25</v>
      </c>
      <c r="F248" s="16">
        <v>250</v>
      </c>
    </row>
    <row r="249" spans="2:6">
      <c r="B249" s="11">
        <f t="shared" si="4"/>
        <v>247</v>
      </c>
      <c r="C249" s="16">
        <v>250</v>
      </c>
      <c r="D249" s="1">
        <v>61750</v>
      </c>
      <c r="E249" s="16">
        <v>25</v>
      </c>
      <c r="F249" s="16">
        <v>250</v>
      </c>
    </row>
    <row r="250" spans="2:6">
      <c r="B250" s="11">
        <f t="shared" si="4"/>
        <v>248</v>
      </c>
      <c r="C250" s="16">
        <v>2000</v>
      </c>
      <c r="D250" s="1">
        <v>62000</v>
      </c>
      <c r="E250" s="16">
        <v>25</v>
      </c>
      <c r="F250" s="16">
        <v>250</v>
      </c>
    </row>
    <row r="251" spans="2:6">
      <c r="B251" s="11">
        <f t="shared" si="4"/>
        <v>249</v>
      </c>
      <c r="C251" s="16">
        <v>250</v>
      </c>
      <c r="D251" s="1">
        <v>62250</v>
      </c>
      <c r="E251" s="16">
        <v>25</v>
      </c>
      <c r="F251" s="16">
        <v>250</v>
      </c>
    </row>
    <row r="252" spans="2:6">
      <c r="B252" s="11">
        <f t="shared" si="4"/>
        <v>250</v>
      </c>
      <c r="C252" s="16">
        <v>500</v>
      </c>
      <c r="D252" s="1">
        <v>62500</v>
      </c>
      <c r="E252" s="16">
        <v>25</v>
      </c>
      <c r="F252" s="16">
        <v>250</v>
      </c>
    </row>
    <row r="253" spans="2:6">
      <c r="B253" s="11">
        <f t="shared" si="4"/>
        <v>251</v>
      </c>
      <c r="C253" s="16">
        <v>250</v>
      </c>
      <c r="D253" s="1">
        <v>62750</v>
      </c>
      <c r="E253" s="16">
        <v>25</v>
      </c>
      <c r="F253" s="16">
        <v>250</v>
      </c>
    </row>
    <row r="254" spans="2:6">
      <c r="B254" s="11">
        <f t="shared" si="4"/>
        <v>252</v>
      </c>
      <c r="C254" s="16">
        <v>1000</v>
      </c>
      <c r="D254" s="1">
        <v>63000</v>
      </c>
      <c r="E254" s="16">
        <v>25</v>
      </c>
      <c r="F254" s="16">
        <v>250</v>
      </c>
    </row>
    <row r="255" spans="2:6">
      <c r="B255" s="11">
        <f t="shared" si="4"/>
        <v>253</v>
      </c>
      <c r="C255" s="16">
        <v>250</v>
      </c>
      <c r="D255" s="1">
        <v>63250</v>
      </c>
      <c r="E255" s="16">
        <v>25</v>
      </c>
      <c r="F255" s="16">
        <v>250</v>
      </c>
    </row>
    <row r="256" spans="2:6">
      <c r="B256" s="11">
        <f t="shared" si="4"/>
        <v>254</v>
      </c>
      <c r="C256" s="16">
        <v>500</v>
      </c>
      <c r="D256" s="1">
        <v>63500</v>
      </c>
      <c r="E256" s="16">
        <v>25</v>
      </c>
      <c r="F256" s="16">
        <v>250</v>
      </c>
    </row>
    <row r="257" spans="2:6">
      <c r="B257" s="11">
        <f t="shared" si="4"/>
        <v>255</v>
      </c>
      <c r="C257" s="16">
        <v>250</v>
      </c>
      <c r="D257" s="1">
        <v>63750</v>
      </c>
      <c r="E257" s="16">
        <v>25</v>
      </c>
      <c r="F257" s="16">
        <v>250</v>
      </c>
    </row>
    <row r="258" spans="2:6">
      <c r="B258" s="11">
        <f t="shared" si="4"/>
        <v>256</v>
      </c>
      <c r="C258" s="16">
        <v>4000</v>
      </c>
      <c r="D258" s="1">
        <v>64000</v>
      </c>
      <c r="E258" s="16">
        <v>25</v>
      </c>
      <c r="F258" s="16">
        <v>250</v>
      </c>
    </row>
    <row r="259" spans="2:6">
      <c r="B259" s="11">
        <f t="shared" si="4"/>
        <v>257</v>
      </c>
      <c r="C259" s="16">
        <v>250</v>
      </c>
      <c r="D259" s="1">
        <v>64250</v>
      </c>
      <c r="E259" s="16">
        <v>25</v>
      </c>
      <c r="F259" s="16">
        <v>250</v>
      </c>
    </row>
    <row r="260" spans="2:6">
      <c r="B260" s="11">
        <f t="shared" si="4"/>
        <v>258</v>
      </c>
      <c r="C260" s="16">
        <v>500</v>
      </c>
      <c r="D260" s="1">
        <v>64500</v>
      </c>
      <c r="E260" s="16">
        <v>25</v>
      </c>
      <c r="F260" s="16">
        <v>250</v>
      </c>
    </row>
    <row r="261" spans="2:6">
      <c r="B261" s="11">
        <f t="shared" si="4"/>
        <v>259</v>
      </c>
      <c r="C261" s="16">
        <v>250</v>
      </c>
      <c r="D261" s="1">
        <v>64750</v>
      </c>
      <c r="E261" s="16">
        <v>25</v>
      </c>
      <c r="F261" s="16">
        <v>250</v>
      </c>
    </row>
    <row r="262" spans="2:6">
      <c r="B262" s="11">
        <f t="shared" si="4"/>
        <v>260</v>
      </c>
      <c r="C262" s="16">
        <v>1000</v>
      </c>
      <c r="D262" s="1">
        <v>65000</v>
      </c>
      <c r="E262" s="16">
        <v>25</v>
      </c>
      <c r="F262" s="16">
        <v>250</v>
      </c>
    </row>
    <row r="263" spans="2:6">
      <c r="B263" s="11">
        <f t="shared" si="4"/>
        <v>261</v>
      </c>
      <c r="C263" s="16">
        <v>250</v>
      </c>
      <c r="D263" s="1">
        <v>65250</v>
      </c>
      <c r="E263" s="16">
        <v>25</v>
      </c>
      <c r="F263" s="16">
        <v>250</v>
      </c>
    </row>
    <row r="264" spans="2:6">
      <c r="B264" s="11">
        <f t="shared" si="4"/>
        <v>262</v>
      </c>
      <c r="C264" s="16">
        <v>500</v>
      </c>
      <c r="D264" s="1">
        <v>65500</v>
      </c>
      <c r="E264" s="16">
        <v>25</v>
      </c>
      <c r="F264" s="16">
        <v>250</v>
      </c>
    </row>
    <row r="265" spans="2:6">
      <c r="B265" s="11">
        <f t="shared" si="4"/>
        <v>263</v>
      </c>
      <c r="C265" s="16">
        <v>250</v>
      </c>
      <c r="D265" s="1">
        <v>65750</v>
      </c>
      <c r="E265" s="16">
        <v>25</v>
      </c>
      <c r="F265" s="16">
        <v>250</v>
      </c>
    </row>
    <row r="266" spans="2:6">
      <c r="B266" s="11">
        <f t="shared" si="4"/>
        <v>264</v>
      </c>
      <c r="C266" s="16">
        <v>2000</v>
      </c>
      <c r="D266" s="1">
        <v>66000</v>
      </c>
      <c r="E266" s="16">
        <v>25</v>
      </c>
      <c r="F266" s="16">
        <v>250</v>
      </c>
    </row>
    <row r="267" spans="2:6">
      <c r="B267" s="11">
        <f t="shared" si="4"/>
        <v>265</v>
      </c>
      <c r="C267" s="16">
        <v>250</v>
      </c>
      <c r="D267" s="1">
        <v>66250</v>
      </c>
      <c r="E267" s="16">
        <v>25</v>
      </c>
      <c r="F267" s="16">
        <v>250</v>
      </c>
    </row>
    <row r="268" spans="2:6">
      <c r="B268" s="11">
        <f t="shared" si="4"/>
        <v>266</v>
      </c>
      <c r="C268" s="16">
        <v>500</v>
      </c>
      <c r="D268" s="1">
        <v>66500</v>
      </c>
      <c r="E268" s="16">
        <v>25</v>
      </c>
      <c r="F268" s="16">
        <v>250</v>
      </c>
    </row>
    <row r="269" spans="2:6">
      <c r="B269" s="11">
        <f t="shared" si="4"/>
        <v>267</v>
      </c>
      <c r="C269" s="16">
        <v>250</v>
      </c>
      <c r="D269" s="1">
        <v>66750</v>
      </c>
      <c r="E269" s="16">
        <v>25</v>
      </c>
      <c r="F269" s="16">
        <v>250</v>
      </c>
    </row>
    <row r="270" spans="2:6">
      <c r="B270" s="11">
        <f t="shared" si="4"/>
        <v>268</v>
      </c>
      <c r="C270" s="16">
        <v>1000</v>
      </c>
      <c r="D270" s="1">
        <v>67000</v>
      </c>
      <c r="E270" s="16">
        <v>25</v>
      </c>
      <c r="F270" s="16">
        <v>250</v>
      </c>
    </row>
    <row r="271" spans="2:6">
      <c r="B271" s="11">
        <f t="shared" si="4"/>
        <v>269</v>
      </c>
      <c r="C271" s="16">
        <v>250</v>
      </c>
      <c r="D271" s="1">
        <v>67250</v>
      </c>
      <c r="E271" s="16">
        <v>25</v>
      </c>
      <c r="F271" s="16">
        <v>250</v>
      </c>
    </row>
    <row r="272" spans="2:6">
      <c r="B272" s="11">
        <f t="shared" si="4"/>
        <v>270</v>
      </c>
      <c r="C272" s="16">
        <v>500</v>
      </c>
      <c r="D272" s="1">
        <v>67500</v>
      </c>
      <c r="E272" s="16">
        <v>25</v>
      </c>
      <c r="F272" s="16">
        <v>250</v>
      </c>
    </row>
    <row r="273" spans="2:6">
      <c r="B273" s="11">
        <f t="shared" si="4"/>
        <v>271</v>
      </c>
      <c r="C273" s="16">
        <v>250</v>
      </c>
      <c r="D273" s="1">
        <v>67750</v>
      </c>
      <c r="E273" s="16">
        <v>25</v>
      </c>
      <c r="F273" s="16">
        <v>250</v>
      </c>
    </row>
    <row r="274" spans="2:6">
      <c r="B274" s="11">
        <f t="shared" si="4"/>
        <v>272</v>
      </c>
      <c r="C274" s="16">
        <v>8000</v>
      </c>
      <c r="D274" s="1">
        <v>68000</v>
      </c>
      <c r="E274" s="16">
        <v>25</v>
      </c>
      <c r="F274" s="16">
        <v>250</v>
      </c>
    </row>
    <row r="275" spans="2:6">
      <c r="B275" s="11">
        <f t="shared" si="4"/>
        <v>273</v>
      </c>
      <c r="C275" s="16">
        <v>250</v>
      </c>
      <c r="D275" s="1">
        <v>68250</v>
      </c>
      <c r="E275" s="16">
        <v>25</v>
      </c>
      <c r="F275" s="16">
        <v>250</v>
      </c>
    </row>
    <row r="276" spans="2:6">
      <c r="B276" s="11">
        <f t="shared" si="4"/>
        <v>274</v>
      </c>
      <c r="C276" s="16">
        <v>500</v>
      </c>
      <c r="D276" s="1">
        <v>68500</v>
      </c>
      <c r="E276" s="16">
        <v>25</v>
      </c>
      <c r="F276" s="16">
        <v>250</v>
      </c>
    </row>
    <row r="277" spans="2:6">
      <c r="B277" s="11">
        <f t="shared" si="4"/>
        <v>275</v>
      </c>
      <c r="C277" s="16">
        <v>250</v>
      </c>
      <c r="D277" s="1">
        <v>68750</v>
      </c>
      <c r="E277" s="16">
        <v>25</v>
      </c>
      <c r="F277" s="16">
        <v>250</v>
      </c>
    </row>
    <row r="278" spans="2:6">
      <c r="B278" s="11">
        <f t="shared" si="4"/>
        <v>276</v>
      </c>
      <c r="C278" s="16">
        <v>1000</v>
      </c>
      <c r="D278" s="1">
        <v>69000</v>
      </c>
      <c r="E278" s="16">
        <v>25</v>
      </c>
      <c r="F278" s="16">
        <v>250</v>
      </c>
    </row>
    <row r="279" spans="2:6">
      <c r="B279" s="11">
        <f t="shared" si="4"/>
        <v>277</v>
      </c>
      <c r="C279" s="16">
        <v>250</v>
      </c>
      <c r="D279" s="1">
        <v>69250</v>
      </c>
      <c r="E279" s="16">
        <v>25</v>
      </c>
      <c r="F279" s="16">
        <v>250</v>
      </c>
    </row>
    <row r="280" spans="2:6">
      <c r="B280" s="11">
        <f t="shared" si="4"/>
        <v>278</v>
      </c>
      <c r="C280" s="16">
        <v>500</v>
      </c>
      <c r="D280" s="1">
        <v>69500</v>
      </c>
      <c r="E280" s="16">
        <v>25</v>
      </c>
      <c r="F280" s="16">
        <v>250</v>
      </c>
    </row>
    <row r="281" spans="2:6">
      <c r="B281" s="11">
        <f t="shared" si="4"/>
        <v>279</v>
      </c>
      <c r="C281" s="16">
        <v>250</v>
      </c>
      <c r="D281" s="1">
        <v>69750</v>
      </c>
      <c r="E281" s="16">
        <v>25</v>
      </c>
      <c r="F281" s="16">
        <v>250</v>
      </c>
    </row>
    <row r="282" spans="2:6">
      <c r="B282" s="11">
        <f t="shared" si="4"/>
        <v>280</v>
      </c>
      <c r="C282" s="16">
        <v>2000</v>
      </c>
      <c r="D282" s="1">
        <v>70000</v>
      </c>
      <c r="E282" s="16">
        <v>25</v>
      </c>
      <c r="F282" s="16">
        <v>250</v>
      </c>
    </row>
    <row r="283" spans="2:6">
      <c r="B283" s="11">
        <f t="shared" si="4"/>
        <v>281</v>
      </c>
      <c r="C283" s="16">
        <v>250</v>
      </c>
      <c r="D283" s="1">
        <v>70250</v>
      </c>
      <c r="E283" s="16">
        <v>25</v>
      </c>
      <c r="F283" s="16">
        <v>250</v>
      </c>
    </row>
    <row r="284" spans="2:6">
      <c r="B284" s="11">
        <f t="shared" si="4"/>
        <v>282</v>
      </c>
      <c r="C284" s="16">
        <v>500</v>
      </c>
      <c r="D284" s="1">
        <v>70500</v>
      </c>
      <c r="E284" s="16">
        <v>25</v>
      </c>
      <c r="F284" s="16">
        <v>250</v>
      </c>
    </row>
    <row r="285" spans="2:6">
      <c r="B285" s="11">
        <f t="shared" si="4"/>
        <v>283</v>
      </c>
      <c r="C285" s="16">
        <v>250</v>
      </c>
      <c r="D285" s="1">
        <v>70750</v>
      </c>
      <c r="E285" s="16">
        <v>25</v>
      </c>
      <c r="F285" s="16">
        <v>250</v>
      </c>
    </row>
    <row r="286" spans="2:6">
      <c r="B286" s="11">
        <f t="shared" si="4"/>
        <v>284</v>
      </c>
      <c r="C286" s="16">
        <v>1000</v>
      </c>
      <c r="D286" s="1">
        <v>71000</v>
      </c>
      <c r="E286" s="16">
        <v>25</v>
      </c>
      <c r="F286" s="16">
        <v>250</v>
      </c>
    </row>
    <row r="287" spans="2:6">
      <c r="B287" s="11">
        <f t="shared" si="4"/>
        <v>285</v>
      </c>
      <c r="C287" s="16">
        <v>250</v>
      </c>
      <c r="D287" s="1">
        <v>71250</v>
      </c>
      <c r="E287" s="16">
        <v>25</v>
      </c>
      <c r="F287" s="16">
        <v>250</v>
      </c>
    </row>
    <row r="288" spans="2:6">
      <c r="B288" s="11">
        <f t="shared" si="4"/>
        <v>286</v>
      </c>
      <c r="C288" s="16">
        <v>500</v>
      </c>
      <c r="D288" s="1">
        <v>71500</v>
      </c>
      <c r="E288" s="16">
        <v>25</v>
      </c>
      <c r="F288" s="16">
        <v>250</v>
      </c>
    </row>
    <row r="289" spans="2:6">
      <c r="B289" s="11">
        <f t="shared" si="4"/>
        <v>287</v>
      </c>
      <c r="C289" s="16">
        <v>250</v>
      </c>
      <c r="D289" s="1">
        <v>71750</v>
      </c>
      <c r="E289" s="16">
        <v>25</v>
      </c>
      <c r="F289" s="16">
        <v>250</v>
      </c>
    </row>
    <row r="290" spans="2:6">
      <c r="B290" s="11">
        <f t="shared" si="4"/>
        <v>288</v>
      </c>
      <c r="C290" s="16">
        <v>12000</v>
      </c>
      <c r="D290" s="1">
        <v>72000</v>
      </c>
      <c r="E290" s="16">
        <v>25</v>
      </c>
      <c r="F290" s="16">
        <v>250</v>
      </c>
    </row>
    <row r="291" spans="2:6">
      <c r="B291" s="11"/>
      <c r="C291" s="16"/>
      <c r="E291" s="16"/>
      <c r="F291" s="16"/>
    </row>
    <row r="292" spans="2:6">
      <c r="B292" s="11"/>
      <c r="C292" s="16"/>
      <c r="E292" s="16"/>
      <c r="F292" s="16"/>
    </row>
    <row r="293" spans="2:6">
      <c r="B293" s="11"/>
      <c r="C293" s="16"/>
      <c r="E293" s="16"/>
      <c r="F293" s="16"/>
    </row>
    <row r="294" spans="2:6">
      <c r="B294" s="11"/>
      <c r="C294" s="16"/>
      <c r="E294" s="16"/>
      <c r="F294" s="16"/>
    </row>
    <row r="295" spans="2:6">
      <c r="B295" s="11"/>
      <c r="C295" s="16"/>
      <c r="E295" s="16"/>
      <c r="F295" s="16"/>
    </row>
    <row r="296" spans="2:6">
      <c r="B296" s="11"/>
      <c r="C296" s="16"/>
      <c r="E296" s="16"/>
      <c r="F296" s="16"/>
    </row>
    <row r="297" spans="2:6">
      <c r="B297" s="11"/>
      <c r="C297" s="16"/>
      <c r="E297" s="16"/>
      <c r="F297" s="16"/>
    </row>
    <row r="298" spans="2:6">
      <c r="B298" s="11"/>
      <c r="C298" s="16"/>
      <c r="E298" s="16"/>
      <c r="F298" s="16"/>
    </row>
    <row r="299" spans="2:6">
      <c r="B299" s="11"/>
      <c r="C299" s="16"/>
      <c r="E299" s="16"/>
      <c r="F299" s="16"/>
    </row>
    <row r="300" spans="2:6">
      <c r="B300" s="11"/>
      <c r="C300" s="16"/>
      <c r="E300" s="16"/>
      <c r="F300" s="16"/>
    </row>
  </sheetData>
  <autoFilter ref="B2:F290" xr:uid="{861AC27A-A135-4571-ACC6-74EE3A7593CE}"/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25163-07BB-4952-9982-B18D89DFE2F4}">
  <sheetPr codeName="Planilha13"/>
  <dimension ref="A3:G76"/>
  <sheetViews>
    <sheetView showGridLines="0" topLeftCell="A25" workbookViewId="0">
      <selection activeCell="Q889" sqref="Q889"/>
    </sheetView>
  </sheetViews>
  <sheetFormatPr defaultRowHeight="14.45"/>
  <cols>
    <col min="1" max="1" width="20.42578125" style="4" bestFit="1" customWidth="1"/>
    <col min="2" max="2" width="7.5703125" style="3" bestFit="1" customWidth="1"/>
    <col min="3" max="3" width="6" style="3" bestFit="1" customWidth="1"/>
    <col min="4" max="4" width="47" bestFit="1" customWidth="1"/>
    <col min="5" max="5" width="3.42578125" customWidth="1"/>
    <col min="6" max="6" width="11" customWidth="1"/>
    <col min="7" max="7" width="11" style="1" customWidth="1"/>
    <col min="8" max="11" width="11" customWidth="1"/>
    <col min="12" max="12" width="12.5703125" bestFit="1" customWidth="1"/>
    <col min="13" max="13" width="14.42578125" bestFit="1" customWidth="1"/>
    <col min="14" max="14" width="12.5703125" bestFit="1" customWidth="1"/>
    <col min="15" max="15" width="15.42578125" bestFit="1" customWidth="1"/>
    <col min="16" max="16" width="13.5703125" bestFit="1" customWidth="1"/>
  </cols>
  <sheetData>
    <row r="3" spans="1:4">
      <c r="A3" s="83" t="s">
        <v>334</v>
      </c>
      <c r="B3" s="3" t="s">
        <v>335</v>
      </c>
    </row>
    <row r="5" spans="1:4" ht="57.95">
      <c r="A5" s="84" t="s">
        <v>25</v>
      </c>
      <c r="B5" s="85" t="s">
        <v>336</v>
      </c>
      <c r="C5" s="85" t="s">
        <v>337</v>
      </c>
      <c r="D5" s="84" t="s">
        <v>338</v>
      </c>
    </row>
    <row r="6" spans="1:4">
      <c r="A6" s="13" t="s">
        <v>339</v>
      </c>
      <c r="B6" s="3">
        <v>0</v>
      </c>
      <c r="C6" s="3">
        <v>1303</v>
      </c>
      <c r="D6" t="e">
        <f>_xlfn.XLOOKUP(A6,#REF!,#REF!,0)</f>
        <v>#REF!</v>
      </c>
    </row>
    <row r="7" spans="1:4">
      <c r="A7" s="13" t="s">
        <v>340</v>
      </c>
      <c r="B7" s="3">
        <v>0</v>
      </c>
      <c r="C7" s="3">
        <v>1274</v>
      </c>
      <c r="D7" t="e">
        <f>_xlfn.XLOOKUP(A7,#REF!,#REF!,0)</f>
        <v>#REF!</v>
      </c>
    </row>
    <row r="8" spans="1:4">
      <c r="A8" s="13" t="s">
        <v>341</v>
      </c>
      <c r="B8" s="3">
        <v>0</v>
      </c>
      <c r="C8" s="3">
        <v>1061</v>
      </c>
      <c r="D8" t="e">
        <f>_xlfn.XLOOKUP(A8,#REF!,#REF!,0)</f>
        <v>#REF!</v>
      </c>
    </row>
    <row r="9" spans="1:4">
      <c r="A9" s="13" t="s">
        <v>342</v>
      </c>
      <c r="B9" s="3">
        <v>0</v>
      </c>
      <c r="C9" s="3">
        <v>1008</v>
      </c>
      <c r="D9" t="e">
        <f>_xlfn.XLOOKUP(A9,#REF!,#REF!,0)</f>
        <v>#REF!</v>
      </c>
    </row>
    <row r="10" spans="1:4">
      <c r="A10" s="13" t="s">
        <v>343</v>
      </c>
      <c r="B10" s="3">
        <v>0</v>
      </c>
      <c r="C10" s="3">
        <v>1008</v>
      </c>
      <c r="D10" t="e">
        <f>_xlfn.XLOOKUP(A10,#REF!,#REF!,0)</f>
        <v>#REF!</v>
      </c>
    </row>
    <row r="11" spans="1:4">
      <c r="A11" s="13" t="s">
        <v>344</v>
      </c>
      <c r="B11" s="3">
        <v>0</v>
      </c>
      <c r="C11" s="3">
        <v>1008</v>
      </c>
      <c r="D11" t="e">
        <f>_xlfn.XLOOKUP(A11,#REF!,#REF!,0)</f>
        <v>#REF!</v>
      </c>
    </row>
    <row r="12" spans="1:4">
      <c r="A12" s="13" t="s">
        <v>345</v>
      </c>
      <c r="B12" s="3">
        <v>0</v>
      </c>
      <c r="C12" s="3">
        <v>1008</v>
      </c>
      <c r="D12" t="e">
        <f>_xlfn.XLOOKUP(A12,#REF!,#REF!,0)</f>
        <v>#REF!</v>
      </c>
    </row>
    <row r="13" spans="1:4">
      <c r="A13" s="13" t="s">
        <v>346</v>
      </c>
      <c r="B13" s="3">
        <v>0</v>
      </c>
      <c r="C13" s="3">
        <v>1008</v>
      </c>
      <c r="D13" t="e">
        <f>_xlfn.XLOOKUP(A13,#REF!,#REF!,0)</f>
        <v>#REF!</v>
      </c>
    </row>
    <row r="14" spans="1:4">
      <c r="A14" s="13" t="s">
        <v>347</v>
      </c>
      <c r="B14" s="3">
        <v>0</v>
      </c>
      <c r="C14" s="3">
        <v>1007</v>
      </c>
      <c r="D14" t="e">
        <f>_xlfn.XLOOKUP(A14,#REF!,#REF!,0)</f>
        <v>#REF!</v>
      </c>
    </row>
    <row r="15" spans="1:4">
      <c r="A15" s="13" t="s">
        <v>348</v>
      </c>
      <c r="B15" s="3">
        <v>0</v>
      </c>
      <c r="C15" s="3">
        <v>1007</v>
      </c>
      <c r="D15" t="e">
        <f>_xlfn.XLOOKUP(A15,#REF!,#REF!,0)</f>
        <v>#REF!</v>
      </c>
    </row>
    <row r="16" spans="1:4">
      <c r="A16" s="13" t="s">
        <v>349</v>
      </c>
      <c r="B16" s="3">
        <v>0</v>
      </c>
      <c r="C16" s="3">
        <v>1000</v>
      </c>
      <c r="D16" t="e">
        <f>_xlfn.XLOOKUP(A16,#REF!,#REF!,0)</f>
        <v>#REF!</v>
      </c>
    </row>
    <row r="17" spans="1:4">
      <c r="A17" s="13" t="s">
        <v>350</v>
      </c>
      <c r="B17" s="3">
        <v>0</v>
      </c>
      <c r="C17" s="3">
        <v>1000</v>
      </c>
      <c r="D17" t="e">
        <f>_xlfn.XLOOKUP(A17,#REF!,#REF!,0)</f>
        <v>#REF!</v>
      </c>
    </row>
    <row r="18" spans="1:4">
      <c r="A18" s="13" t="s">
        <v>351</v>
      </c>
      <c r="B18" s="3">
        <v>0</v>
      </c>
      <c r="C18" s="3">
        <v>1000</v>
      </c>
      <c r="D18" t="e">
        <f>_xlfn.XLOOKUP(A18,#REF!,#REF!,0)</f>
        <v>#REF!</v>
      </c>
    </row>
    <row r="19" spans="1:4">
      <c r="A19" s="13" t="s">
        <v>352</v>
      </c>
      <c r="B19" s="3">
        <v>0</v>
      </c>
      <c r="C19" s="3">
        <v>987</v>
      </c>
      <c r="D19" t="e">
        <f>_xlfn.XLOOKUP(A19,#REF!,#REF!,0)</f>
        <v>#REF!</v>
      </c>
    </row>
    <row r="20" spans="1:4">
      <c r="A20" s="13" t="s">
        <v>353</v>
      </c>
      <c r="B20" s="3">
        <v>0</v>
      </c>
      <c r="C20" s="3">
        <v>979</v>
      </c>
      <c r="D20" t="e">
        <f>_xlfn.XLOOKUP(A20,#REF!,#REF!,0)</f>
        <v>#REF!</v>
      </c>
    </row>
    <row r="21" spans="1:4">
      <c r="A21" s="13" t="s">
        <v>354</v>
      </c>
      <c r="B21" s="3">
        <v>0</v>
      </c>
      <c r="C21" s="3">
        <v>978</v>
      </c>
      <c r="D21" t="e">
        <f>_xlfn.XLOOKUP(A21,#REF!,#REF!,0)</f>
        <v>#REF!</v>
      </c>
    </row>
    <row r="22" spans="1:4">
      <c r="A22" s="13" t="s">
        <v>355</v>
      </c>
      <c r="B22" s="3">
        <v>0</v>
      </c>
      <c r="C22" s="3">
        <v>978</v>
      </c>
      <c r="D22" t="e">
        <f>_xlfn.XLOOKUP(A22,#REF!,#REF!,0)</f>
        <v>#REF!</v>
      </c>
    </row>
    <row r="23" spans="1:4">
      <c r="A23" s="13" t="s">
        <v>356</v>
      </c>
      <c r="B23" s="3">
        <v>0</v>
      </c>
      <c r="C23" s="3">
        <v>978</v>
      </c>
      <c r="D23" t="e">
        <f>_xlfn.XLOOKUP(A23,#REF!,#REF!,0)</f>
        <v>#REF!</v>
      </c>
    </row>
    <row r="24" spans="1:4">
      <c r="A24" s="13" t="s">
        <v>357</v>
      </c>
      <c r="B24" s="3">
        <v>0</v>
      </c>
      <c r="C24" s="3">
        <v>978</v>
      </c>
      <c r="D24" t="e">
        <f>_xlfn.XLOOKUP(A24,#REF!,#REF!,0)</f>
        <v>#REF!</v>
      </c>
    </row>
    <row r="25" spans="1:4">
      <c r="A25" s="13" t="s">
        <v>358</v>
      </c>
      <c r="B25" s="3">
        <v>0</v>
      </c>
      <c r="C25" s="3">
        <v>944</v>
      </c>
      <c r="D25" t="e">
        <f>_xlfn.XLOOKUP(A25,#REF!,#REF!,0)</f>
        <v>#REF!</v>
      </c>
    </row>
    <row r="26" spans="1:4">
      <c r="A26" s="13" t="s">
        <v>359</v>
      </c>
      <c r="B26" s="3">
        <v>0</v>
      </c>
      <c r="C26" s="3">
        <v>944</v>
      </c>
      <c r="D26" t="e">
        <f>_xlfn.XLOOKUP(A26,#REF!,#REF!,0)</f>
        <v>#REF!</v>
      </c>
    </row>
    <row r="27" spans="1:4">
      <c r="A27" s="13" t="s">
        <v>360</v>
      </c>
      <c r="B27" s="3">
        <v>0</v>
      </c>
      <c r="C27" s="3">
        <v>944</v>
      </c>
      <c r="D27" t="e">
        <f>_xlfn.XLOOKUP(A27,#REF!,#REF!,0)</f>
        <v>#REF!</v>
      </c>
    </row>
    <row r="28" spans="1:4">
      <c r="A28" s="13" t="s">
        <v>361</v>
      </c>
      <c r="B28" s="3">
        <v>0</v>
      </c>
      <c r="C28" s="3">
        <v>944</v>
      </c>
      <c r="D28" t="e">
        <f>_xlfn.XLOOKUP(A28,#REF!,#REF!,0)</f>
        <v>#REF!</v>
      </c>
    </row>
    <row r="29" spans="1:4">
      <c r="A29" s="13" t="s">
        <v>362</v>
      </c>
      <c r="B29" s="3">
        <v>0</v>
      </c>
      <c r="C29" s="3">
        <v>935</v>
      </c>
      <c r="D29" t="e">
        <f>_xlfn.XLOOKUP(A29,#REF!,#REF!,0)</f>
        <v>#REF!</v>
      </c>
    </row>
    <row r="30" spans="1:4">
      <c r="A30" s="13" t="s">
        <v>363</v>
      </c>
      <c r="B30" s="3">
        <v>0</v>
      </c>
      <c r="C30" s="3">
        <v>922</v>
      </c>
      <c r="D30" t="e">
        <f>_xlfn.XLOOKUP(A30,#REF!,#REF!,0)</f>
        <v>#REF!</v>
      </c>
    </row>
    <row r="31" spans="1:4">
      <c r="A31" s="13" t="s">
        <v>364</v>
      </c>
      <c r="B31" s="3">
        <v>0</v>
      </c>
      <c r="C31" s="3">
        <v>916</v>
      </c>
      <c r="D31" t="e">
        <f>_xlfn.XLOOKUP(A31,#REF!,#REF!,0)</f>
        <v>#REF!</v>
      </c>
    </row>
    <row r="32" spans="1:4">
      <c r="A32" s="13" t="s">
        <v>365</v>
      </c>
      <c r="B32" s="3">
        <v>0</v>
      </c>
      <c r="C32" s="3">
        <v>916</v>
      </c>
      <c r="D32" t="e">
        <f>_xlfn.XLOOKUP(A32,#REF!,#REF!,0)</f>
        <v>#REF!</v>
      </c>
    </row>
    <row r="33" spans="1:4">
      <c r="A33" s="13" t="s">
        <v>366</v>
      </c>
      <c r="B33" s="3">
        <v>0</v>
      </c>
      <c r="C33" s="3">
        <v>916</v>
      </c>
      <c r="D33" t="e">
        <f>_xlfn.XLOOKUP(A33,#REF!,#REF!,0)</f>
        <v>#REF!</v>
      </c>
    </row>
    <row r="34" spans="1:4">
      <c r="A34" s="13" t="s">
        <v>367</v>
      </c>
      <c r="B34" s="3">
        <v>0</v>
      </c>
      <c r="C34" s="3">
        <v>915</v>
      </c>
      <c r="D34" t="e">
        <f>_xlfn.XLOOKUP(A34,#REF!,#REF!,0)</f>
        <v>#REF!</v>
      </c>
    </row>
    <row r="35" spans="1:4">
      <c r="A35" s="13" t="s">
        <v>368</v>
      </c>
      <c r="B35" s="3">
        <v>0</v>
      </c>
      <c r="C35" s="3">
        <v>914</v>
      </c>
      <c r="D35" t="e">
        <f>_xlfn.XLOOKUP(A35,#REF!,#REF!,0)</f>
        <v>#REF!</v>
      </c>
    </row>
    <row r="36" spans="1:4">
      <c r="A36" s="13" t="s">
        <v>369</v>
      </c>
      <c r="B36" s="3">
        <v>0</v>
      </c>
      <c r="C36" s="3">
        <v>910</v>
      </c>
      <c r="D36" t="e">
        <f>_xlfn.XLOOKUP(A36,#REF!,#REF!,0)</f>
        <v>#REF!</v>
      </c>
    </row>
    <row r="37" spans="1:4">
      <c r="A37" s="13" t="s">
        <v>370</v>
      </c>
      <c r="B37" s="3">
        <v>0</v>
      </c>
      <c r="C37" s="3">
        <v>909</v>
      </c>
      <c r="D37" t="e">
        <f>_xlfn.XLOOKUP(A37,#REF!,#REF!,0)</f>
        <v>#REF!</v>
      </c>
    </row>
    <row r="38" spans="1:4">
      <c r="A38" s="13" t="s">
        <v>371</v>
      </c>
      <c r="B38" s="3">
        <v>0</v>
      </c>
      <c r="C38" s="3">
        <v>908</v>
      </c>
      <c r="D38" t="e">
        <f>_xlfn.XLOOKUP(A38,#REF!,#REF!,0)</f>
        <v>#REF!</v>
      </c>
    </row>
    <row r="39" spans="1:4">
      <c r="A39" s="13" t="s">
        <v>372</v>
      </c>
      <c r="B39" s="3">
        <v>0</v>
      </c>
      <c r="C39" s="3">
        <v>908</v>
      </c>
      <c r="D39" t="e">
        <f>_xlfn.XLOOKUP(A39,#REF!,#REF!,0)</f>
        <v>#REF!</v>
      </c>
    </row>
    <row r="40" spans="1:4">
      <c r="A40" s="13" t="s">
        <v>373</v>
      </c>
      <c r="B40" s="3">
        <v>0</v>
      </c>
      <c r="C40" s="3">
        <v>897</v>
      </c>
      <c r="D40" t="e">
        <f>_xlfn.XLOOKUP(A40,#REF!,#REF!,0)</f>
        <v>#REF!</v>
      </c>
    </row>
    <row r="41" spans="1:4">
      <c r="A41" s="13" t="s">
        <v>374</v>
      </c>
      <c r="B41" s="3">
        <v>0</v>
      </c>
      <c r="C41" s="3">
        <v>896</v>
      </c>
      <c r="D41" t="e">
        <f>_xlfn.XLOOKUP(A41,#REF!,#REF!,0)</f>
        <v>#REF!</v>
      </c>
    </row>
    <row r="42" spans="1:4">
      <c r="A42" s="13" t="s">
        <v>375</v>
      </c>
      <c r="B42" s="3">
        <v>0</v>
      </c>
      <c r="C42" s="3">
        <v>896</v>
      </c>
      <c r="D42" t="e">
        <f>_xlfn.XLOOKUP(A42,#REF!,#REF!,0)</f>
        <v>#REF!</v>
      </c>
    </row>
    <row r="43" spans="1:4">
      <c r="A43" s="13" t="s">
        <v>376</v>
      </c>
      <c r="B43" s="3">
        <v>0</v>
      </c>
      <c r="C43" s="3">
        <v>895</v>
      </c>
      <c r="D43" t="e">
        <f>_xlfn.XLOOKUP(A43,#REF!,#REF!,0)</f>
        <v>#REF!</v>
      </c>
    </row>
    <row r="44" spans="1:4">
      <c r="A44" s="13" t="s">
        <v>377</v>
      </c>
      <c r="B44" s="3">
        <v>0</v>
      </c>
      <c r="C44" s="3">
        <v>895</v>
      </c>
      <c r="D44" t="e">
        <f>_xlfn.XLOOKUP(A44,#REF!,#REF!,0)</f>
        <v>#REF!</v>
      </c>
    </row>
    <row r="45" spans="1:4">
      <c r="A45" s="13" t="s">
        <v>378</v>
      </c>
      <c r="B45" s="3">
        <v>0</v>
      </c>
      <c r="C45" s="3">
        <v>895</v>
      </c>
      <c r="D45" t="e">
        <f>_xlfn.XLOOKUP(A45,#REF!,#REF!,0)</f>
        <v>#REF!</v>
      </c>
    </row>
    <row r="46" spans="1:4">
      <c r="A46" s="13" t="s">
        <v>379</v>
      </c>
      <c r="B46" s="3">
        <v>0</v>
      </c>
      <c r="C46" s="3">
        <v>895</v>
      </c>
    </row>
    <row r="47" spans="1:4">
      <c r="A47" s="13" t="s">
        <v>380</v>
      </c>
      <c r="B47" s="3">
        <v>0</v>
      </c>
      <c r="C47" s="3">
        <v>895</v>
      </c>
    </row>
    <row r="48" spans="1:4">
      <c r="A48" s="13" t="s">
        <v>381</v>
      </c>
      <c r="B48" s="3">
        <v>0</v>
      </c>
      <c r="C48" s="3">
        <v>895</v>
      </c>
    </row>
    <row r="49" spans="1:3">
      <c r="A49" s="13" t="s">
        <v>382</v>
      </c>
      <c r="B49" s="3">
        <v>0</v>
      </c>
      <c r="C49" s="3">
        <v>895</v>
      </c>
    </row>
    <row r="50" spans="1:3">
      <c r="A50" s="13" t="s">
        <v>383</v>
      </c>
      <c r="B50" s="3">
        <v>0</v>
      </c>
      <c r="C50" s="3">
        <v>895</v>
      </c>
    </row>
    <row r="51" spans="1:3">
      <c r="A51" s="13" t="s">
        <v>384</v>
      </c>
      <c r="B51" s="3">
        <v>0</v>
      </c>
      <c r="C51" s="3">
        <v>893</v>
      </c>
    </row>
    <row r="52" spans="1:3">
      <c r="A52" s="13" t="s">
        <v>385</v>
      </c>
      <c r="B52" s="3">
        <v>0</v>
      </c>
      <c r="C52" s="3">
        <v>890</v>
      </c>
    </row>
    <row r="53" spans="1:3">
      <c r="A53" s="13" t="s">
        <v>386</v>
      </c>
      <c r="B53" s="3">
        <v>0</v>
      </c>
      <c r="C53" s="3">
        <v>890</v>
      </c>
    </row>
    <row r="54" spans="1:3">
      <c r="A54" s="13" t="s">
        <v>387</v>
      </c>
      <c r="B54" s="3">
        <v>0</v>
      </c>
      <c r="C54" s="3">
        <v>890</v>
      </c>
    </row>
    <row r="55" spans="1:3">
      <c r="A55" s="13" t="s">
        <v>388</v>
      </c>
      <c r="B55" s="3">
        <v>0</v>
      </c>
      <c r="C55" s="3">
        <v>890</v>
      </c>
    </row>
    <row r="56" spans="1:3">
      <c r="A56" s="13" t="s">
        <v>389</v>
      </c>
      <c r="B56" s="3">
        <v>0</v>
      </c>
      <c r="C56" s="3">
        <v>890</v>
      </c>
    </row>
    <row r="57" spans="1:3">
      <c r="A57" s="13" t="s">
        <v>390</v>
      </c>
      <c r="B57" s="3">
        <v>0</v>
      </c>
      <c r="C57" s="3">
        <v>890</v>
      </c>
    </row>
    <row r="58" spans="1:3">
      <c r="A58" s="13" t="s">
        <v>391</v>
      </c>
      <c r="B58" s="3">
        <v>0</v>
      </c>
      <c r="C58" s="3">
        <v>890</v>
      </c>
    </row>
    <row r="59" spans="1:3">
      <c r="A59" s="13" t="s">
        <v>392</v>
      </c>
      <c r="B59" s="3">
        <v>0</v>
      </c>
      <c r="C59" s="3">
        <v>890</v>
      </c>
    </row>
    <row r="60" spans="1:3">
      <c r="A60" s="13" t="s">
        <v>393</v>
      </c>
      <c r="B60" s="3">
        <v>0</v>
      </c>
      <c r="C60" s="3">
        <v>890</v>
      </c>
    </row>
    <row r="61" spans="1:3">
      <c r="A61" s="13" t="s">
        <v>394</v>
      </c>
      <c r="B61" s="3">
        <v>0</v>
      </c>
      <c r="C61" s="3">
        <v>890</v>
      </c>
    </row>
    <row r="62" spans="1:3">
      <c r="A62" s="13" t="s">
        <v>395</v>
      </c>
      <c r="B62" s="3">
        <v>0</v>
      </c>
      <c r="C62" s="3">
        <v>890</v>
      </c>
    </row>
    <row r="63" spans="1:3">
      <c r="A63" s="13" t="s">
        <v>396</v>
      </c>
      <c r="B63" s="3">
        <v>0</v>
      </c>
      <c r="C63" s="3">
        <v>890</v>
      </c>
    </row>
    <row r="64" spans="1:3">
      <c r="A64" s="13" t="s">
        <v>397</v>
      </c>
      <c r="B64" s="3">
        <v>0</v>
      </c>
      <c r="C64" s="3">
        <v>890</v>
      </c>
    </row>
    <row r="65" spans="1:3">
      <c r="A65" s="13" t="s">
        <v>398</v>
      </c>
      <c r="B65" s="3">
        <v>0</v>
      </c>
      <c r="C65" s="3">
        <v>890</v>
      </c>
    </row>
    <row r="66" spans="1:3">
      <c r="A66" s="13" t="s">
        <v>399</v>
      </c>
      <c r="B66" s="3">
        <v>0</v>
      </c>
      <c r="C66" s="3">
        <v>890</v>
      </c>
    </row>
    <row r="67" spans="1:3">
      <c r="A67" s="13" t="s">
        <v>400</v>
      </c>
      <c r="B67" s="3">
        <v>0</v>
      </c>
      <c r="C67" s="3">
        <v>888</v>
      </c>
    </row>
    <row r="68" spans="1:3">
      <c r="A68" s="13" t="s">
        <v>401</v>
      </c>
      <c r="B68" s="3">
        <v>0</v>
      </c>
      <c r="C68" s="3">
        <v>887</v>
      </c>
    </row>
    <row r="69" spans="1:3">
      <c r="A69" s="13" t="s">
        <v>402</v>
      </c>
      <c r="B69" s="3">
        <v>0</v>
      </c>
      <c r="C69" s="3">
        <v>887</v>
      </c>
    </row>
    <row r="70" spans="1:3">
      <c r="A70" s="13" t="s">
        <v>403</v>
      </c>
      <c r="B70" s="3">
        <v>0</v>
      </c>
      <c r="C70" s="3">
        <v>887</v>
      </c>
    </row>
    <row r="71" spans="1:3">
      <c r="A71" s="13" t="s">
        <v>404</v>
      </c>
      <c r="B71" s="3">
        <v>0</v>
      </c>
      <c r="C71" s="3">
        <v>887</v>
      </c>
    </row>
    <row r="72" spans="1:3">
      <c r="A72" s="13" t="s">
        <v>405</v>
      </c>
      <c r="B72" s="3">
        <v>0</v>
      </c>
      <c r="C72" s="3">
        <v>887</v>
      </c>
    </row>
    <row r="73" spans="1:3">
      <c r="A73" s="13" t="s">
        <v>406</v>
      </c>
      <c r="B73" s="3">
        <v>0</v>
      </c>
      <c r="C73" s="3">
        <v>882</v>
      </c>
    </row>
    <row r="74" spans="1:3">
      <c r="A74" s="13" t="s">
        <v>407</v>
      </c>
      <c r="B74" s="3">
        <v>0</v>
      </c>
      <c r="C74" s="3">
        <v>882</v>
      </c>
    </row>
    <row r="75" spans="1:3">
      <c r="A75" s="13" t="s">
        <v>408</v>
      </c>
      <c r="B75" s="3">
        <v>0</v>
      </c>
      <c r="C75" s="3">
        <v>882</v>
      </c>
    </row>
    <row r="76" spans="1:3">
      <c r="A76" s="4" t="s">
        <v>26</v>
      </c>
      <c r="B76" s="3">
        <v>0</v>
      </c>
      <c r="C76" s="3">
        <v>65476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FD097-9FCC-4D0A-B2B3-07AA34C0A021}">
  <sheetPr codeName="Planilha21"/>
  <dimension ref="A2:W13"/>
  <sheetViews>
    <sheetView topLeftCell="C4" workbookViewId="0">
      <selection activeCell="C4" sqref="C4"/>
    </sheetView>
  </sheetViews>
  <sheetFormatPr defaultRowHeight="14.45"/>
  <cols>
    <col min="2" max="23" width="4.5703125" customWidth="1"/>
  </cols>
  <sheetData>
    <row r="2" spans="1:23">
      <c r="A2" s="164"/>
      <c r="B2" s="63">
        <v>1</v>
      </c>
      <c r="C2" s="63">
        <v>2</v>
      </c>
      <c r="D2" s="63">
        <v>3</v>
      </c>
      <c r="E2" s="63">
        <v>4</v>
      </c>
      <c r="F2" s="63">
        <v>5</v>
      </c>
      <c r="G2" s="63">
        <v>6</v>
      </c>
      <c r="H2" s="63">
        <v>7</v>
      </c>
      <c r="I2" s="63">
        <v>8</v>
      </c>
      <c r="J2" s="63">
        <v>9</v>
      </c>
      <c r="K2" s="63">
        <v>10</v>
      </c>
      <c r="L2" s="63">
        <v>11</v>
      </c>
      <c r="M2" s="63">
        <v>12</v>
      </c>
      <c r="N2" s="63">
        <v>13</v>
      </c>
      <c r="O2" s="63">
        <v>14</v>
      </c>
      <c r="P2" s="63">
        <v>15</v>
      </c>
      <c r="Q2" s="63">
        <v>16</v>
      </c>
      <c r="R2" s="63">
        <v>17</v>
      </c>
      <c r="S2" s="63">
        <v>18</v>
      </c>
      <c r="T2" s="63">
        <v>19</v>
      </c>
      <c r="U2" s="63">
        <v>20</v>
      </c>
      <c r="V2" s="63">
        <v>21</v>
      </c>
      <c r="W2" s="63">
        <v>22</v>
      </c>
    </row>
    <row r="3" spans="1:23" ht="18.75" customHeight="1">
      <c r="A3" s="63">
        <v>250</v>
      </c>
      <c r="B3" s="164">
        <v>1</v>
      </c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4"/>
      <c r="V3" s="164"/>
      <c r="W3" s="164"/>
    </row>
    <row r="4" spans="1:23" ht="18.75" customHeight="1">
      <c r="A4" s="63">
        <v>500</v>
      </c>
      <c r="B4" s="164"/>
      <c r="C4" s="164">
        <v>2</v>
      </c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</row>
    <row r="5" spans="1:23" ht="18.75" customHeight="1">
      <c r="A5" s="63">
        <v>1000</v>
      </c>
      <c r="B5" s="164"/>
      <c r="C5" s="164"/>
      <c r="D5" s="164"/>
      <c r="E5" s="164">
        <v>4</v>
      </c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</row>
    <row r="6" spans="1:23" ht="18.75" customHeight="1">
      <c r="A6" s="63">
        <v>1500</v>
      </c>
      <c r="B6" s="164"/>
      <c r="C6" s="164"/>
      <c r="D6" s="164"/>
      <c r="E6" s="164"/>
      <c r="F6" s="164"/>
      <c r="G6" s="164">
        <v>6</v>
      </c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</row>
    <row r="7" spans="1:23" ht="18.75" customHeight="1">
      <c r="A7" s="63">
        <v>2000</v>
      </c>
      <c r="B7" s="164"/>
      <c r="C7" s="164"/>
      <c r="D7" s="164"/>
      <c r="E7" s="164"/>
      <c r="F7" s="164"/>
      <c r="G7" s="164"/>
      <c r="H7" s="164"/>
      <c r="I7" s="164">
        <v>8</v>
      </c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</row>
    <row r="8" spans="1:23" ht="18.75" customHeight="1">
      <c r="A8" s="63">
        <v>2500</v>
      </c>
      <c r="B8" s="164"/>
      <c r="C8" s="164"/>
      <c r="D8" s="164"/>
      <c r="E8" s="164"/>
      <c r="F8" s="164"/>
      <c r="G8" s="164"/>
      <c r="H8" s="164"/>
      <c r="I8" s="164"/>
      <c r="J8" s="164"/>
      <c r="K8" s="164">
        <v>10</v>
      </c>
      <c r="L8" s="164"/>
      <c r="M8" s="164"/>
      <c r="N8" s="164"/>
      <c r="O8" s="164"/>
      <c r="P8" s="164"/>
      <c r="Q8" s="164"/>
      <c r="R8" s="164"/>
      <c r="S8" s="164"/>
      <c r="T8" s="164"/>
      <c r="U8" s="164"/>
      <c r="V8" s="164"/>
      <c r="W8" s="164"/>
    </row>
    <row r="9" spans="1:23" ht="18.75" customHeight="1">
      <c r="A9" s="63">
        <v>3000</v>
      </c>
      <c r="B9" s="164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>
        <v>12</v>
      </c>
      <c r="N9" s="164"/>
      <c r="O9" s="164"/>
      <c r="P9" s="164"/>
      <c r="Q9" s="164"/>
      <c r="R9" s="164"/>
      <c r="S9" s="164"/>
      <c r="T9" s="164"/>
      <c r="U9" s="164"/>
      <c r="V9" s="164"/>
      <c r="W9" s="164"/>
    </row>
    <row r="10" spans="1:23" ht="18.75" customHeight="1">
      <c r="A10" s="63">
        <v>3500</v>
      </c>
      <c r="B10" s="164"/>
      <c r="C10" s="164"/>
      <c r="D10" s="164"/>
      <c r="E10" s="164"/>
      <c r="F10" s="164"/>
      <c r="G10" s="164"/>
      <c r="H10" s="164"/>
      <c r="I10" s="164"/>
      <c r="J10" s="164"/>
      <c r="K10" s="164"/>
      <c r="L10" s="164"/>
      <c r="M10" s="164"/>
      <c r="N10" s="164"/>
      <c r="O10" s="164">
        <v>14</v>
      </c>
      <c r="P10" s="164"/>
      <c r="Q10" s="164"/>
      <c r="R10" s="164"/>
      <c r="S10" s="164"/>
      <c r="T10" s="164"/>
      <c r="U10" s="164"/>
      <c r="V10" s="164"/>
      <c r="W10" s="164"/>
    </row>
    <row r="11" spans="1:23" ht="18.75" customHeight="1">
      <c r="A11" s="63">
        <v>4000</v>
      </c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>
        <v>16</v>
      </c>
      <c r="R11" s="164"/>
      <c r="S11" s="164"/>
      <c r="T11" s="164"/>
      <c r="U11" s="164"/>
      <c r="V11" s="164"/>
      <c r="W11" s="164"/>
    </row>
    <row r="13" spans="1:23" ht="54.75" customHeight="1">
      <c r="B13" s="165">
        <f t="shared" ref="B13:Q13" si="0">B2*250</f>
        <v>250</v>
      </c>
      <c r="C13" s="165">
        <f t="shared" si="0"/>
        <v>500</v>
      </c>
      <c r="D13" s="165">
        <f t="shared" si="0"/>
        <v>750</v>
      </c>
      <c r="E13" s="165">
        <f t="shared" si="0"/>
        <v>1000</v>
      </c>
      <c r="F13" s="165">
        <f t="shared" si="0"/>
        <v>1250</v>
      </c>
      <c r="G13" s="165">
        <f t="shared" si="0"/>
        <v>1500</v>
      </c>
      <c r="H13" s="165">
        <f t="shared" si="0"/>
        <v>1750</v>
      </c>
      <c r="I13" s="165">
        <f t="shared" si="0"/>
        <v>2000</v>
      </c>
      <c r="J13" s="165">
        <f t="shared" si="0"/>
        <v>2250</v>
      </c>
      <c r="K13" s="165">
        <f t="shared" si="0"/>
        <v>2500</v>
      </c>
      <c r="L13" s="165">
        <f t="shared" si="0"/>
        <v>2750</v>
      </c>
      <c r="M13" s="165">
        <f t="shared" si="0"/>
        <v>3000</v>
      </c>
      <c r="N13" s="165">
        <f t="shared" si="0"/>
        <v>3250</v>
      </c>
      <c r="O13" s="165">
        <f t="shared" si="0"/>
        <v>3500</v>
      </c>
      <c r="P13" s="165">
        <f t="shared" si="0"/>
        <v>3750</v>
      </c>
      <c r="Q13" s="165">
        <f t="shared" si="0"/>
        <v>4000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2CCDB-4BB1-4652-98E7-022E164C178A}">
  <sheetPr codeName="Planilha22">
    <tabColor rgb="FF00B0F0"/>
    <pageSetUpPr fitToPage="1"/>
  </sheetPr>
  <dimension ref="A1:Q867"/>
  <sheetViews>
    <sheetView showGridLines="0" topLeftCell="C3" zoomScale="90" zoomScaleNormal="90" workbookViewId="0">
      <selection activeCell="H15" sqref="H15"/>
    </sheetView>
  </sheetViews>
  <sheetFormatPr defaultRowHeight="14.45"/>
  <cols>
    <col min="1" max="1" width="20.42578125" style="1" customWidth="1"/>
    <col min="2" max="2" width="17.42578125" style="5" customWidth="1"/>
    <col min="3" max="3" width="18.42578125" style="5" customWidth="1"/>
    <col min="4" max="4" width="18" style="3" customWidth="1"/>
    <col min="5" max="5" width="18" style="5" customWidth="1"/>
    <col min="6" max="6" width="12.42578125" style="5" customWidth="1"/>
    <col min="7" max="7" width="14.5703125" style="5" customWidth="1"/>
    <col min="8" max="8" width="17.42578125" style="5" customWidth="1"/>
    <col min="9" max="9" width="21.42578125" style="5" bestFit="1" customWidth="1"/>
    <col min="10" max="10" width="14.42578125" style="5" hidden="1" customWidth="1"/>
    <col min="11" max="11" width="4.5703125" style="2" hidden="1" customWidth="1"/>
    <col min="12" max="12" width="4.5703125" style="2" customWidth="1"/>
    <col min="13" max="13" width="17.5703125" customWidth="1"/>
    <col min="14" max="14" width="11.42578125" bestFit="1" customWidth="1"/>
    <col min="16" max="16" width="9.42578125" bestFit="1" customWidth="1"/>
  </cols>
  <sheetData>
    <row r="1" spans="1:17" ht="10.5" customHeight="1"/>
    <row r="2" spans="1:17" ht="55.5" customHeight="1">
      <c r="A2" s="392" t="s">
        <v>409</v>
      </c>
      <c r="B2" s="392"/>
      <c r="C2" s="392"/>
      <c r="D2" s="392"/>
      <c r="E2" s="392"/>
      <c r="F2" s="392"/>
      <c r="G2" s="392"/>
      <c r="H2" s="392"/>
      <c r="I2" s="392"/>
      <c r="J2" s="392"/>
      <c r="K2" s="392"/>
      <c r="L2" s="141"/>
    </row>
    <row r="3" spans="1:17" ht="14.25" customHeight="1">
      <c r="A3" s="393" t="s">
        <v>135</v>
      </c>
      <c r="B3" s="393"/>
      <c r="C3" s="23">
        <f ca="1">TODAY()</f>
        <v>46303</v>
      </c>
    </row>
    <row r="4" spans="1:17" ht="7.5" customHeight="1" thickBot="1">
      <c r="B4" s="22"/>
      <c r="C4" s="22"/>
    </row>
    <row r="5" spans="1:17" s="4" customFormat="1" ht="56.1" thickBot="1">
      <c r="A5" s="242" t="s">
        <v>136</v>
      </c>
      <c r="B5" s="243" t="s">
        <v>137</v>
      </c>
      <c r="C5" s="244" t="s">
        <v>138</v>
      </c>
      <c r="D5" s="244" t="s">
        <v>139</v>
      </c>
      <c r="E5" s="244" t="s">
        <v>410</v>
      </c>
      <c r="F5" s="244" t="s">
        <v>141</v>
      </c>
      <c r="G5" s="244" t="s">
        <v>411</v>
      </c>
      <c r="H5" s="244" t="s">
        <v>412</v>
      </c>
      <c r="I5" s="244" t="s">
        <v>144</v>
      </c>
      <c r="J5" s="244" t="s">
        <v>145</v>
      </c>
      <c r="K5" s="245"/>
      <c r="L5" s="142"/>
      <c r="M5" s="160" t="s">
        <v>146</v>
      </c>
    </row>
    <row r="6" spans="1:17" ht="18.600000000000001">
      <c r="A6" s="189" t="str">
        <f>LISTA!A4</f>
        <v>CA100</v>
      </c>
      <c r="B6" s="239">
        <f>IF(ISERROR(VLOOKUP(A6,Dinâmica!$A:$B,2,0)),0,VLOOKUP(A6,Dinâmica!$A:$B,2,0))</f>
        <v>18211</v>
      </c>
      <c r="C6" s="27">
        <f t="shared" ref="C6:C26" si="0">IF(ISERROR(B6),D6,D6-B6)</f>
        <v>57</v>
      </c>
      <c r="D6" s="27">
        <f>LARGE(Horimetros!4:4,1)</f>
        <v>18268</v>
      </c>
      <c r="E6" s="27">
        <f>IF(F6="50f",50,VLOOKUP(F6,'Preventiva - Sequencia - Inspeç'!$C:$F,4,0)+B6)</f>
        <v>18336</v>
      </c>
      <c r="F6" s="27">
        <f>VLOOKUP(COUNTIFS('Consolidação Preventiva'!$D:$D,'Projeção Horimetro Inspeção'!A6,'Consolidação Preventiva'!$O:$O,"&gt;1")+1,'Preventiva - Sequencia'!$B:$C,2,0)</f>
        <v>500</v>
      </c>
      <c r="G6" s="27">
        <f>E6-D6</f>
        <v>68</v>
      </c>
      <c r="H6" s="157">
        <f ca="1">IF(G6&lt;0,TODAY(),TODAY()+G6/'Projeção de Inspeção'!$Z$3)</f>
        <v>46306.57894736842</v>
      </c>
      <c r="I6" s="157" t="str">
        <f>IF(M6="",IFERROR(VLOOKUP(A6,Dinâmica!$J:$K,2,0),""),M6)</f>
        <v/>
      </c>
      <c r="J6" s="177" t="str">
        <f t="shared" ref="J6:J26" si="1">IF(F6="50F",IF(C6&lt;45,"ABAIXO",IF(C6&gt;55,"ACIMA","DENTRO SA")),IF(C6&lt;225,"ABAIXO",IF(C6&gt;275,"ACIMA","DENTRO SA")))</f>
        <v>ABAIXO</v>
      </c>
      <c r="K6" s="246">
        <f t="shared" ref="K6:K26" si="2">IF(J6="DENTRO SA",1,IF(J6="ABAIXO",0,-1))</f>
        <v>0</v>
      </c>
      <c r="L6" s="143"/>
      <c r="M6" s="157"/>
    </row>
    <row r="7" spans="1:17" ht="18.600000000000001">
      <c r="A7" s="189" t="str">
        <f>LISTA!A5</f>
        <v>CA101</v>
      </c>
      <c r="B7" s="239">
        <f>IF(ISERROR(VLOOKUP(A7,Dinâmica!$A:$B,2,0)),0,VLOOKUP(A7,Dinâmica!$A:$B,2,0))</f>
        <v>29620</v>
      </c>
      <c r="C7" s="27">
        <f t="shared" ca="1" si="0"/>
        <v>11</v>
      </c>
      <c r="D7" s="27">
        <f ca="1">LARGE(Horimetros!5:5,1)</f>
        <v>29631</v>
      </c>
      <c r="E7" s="27">
        <f>IF(F7="50f",50,VLOOKUP(F7,'Preventiva - Sequencia - Inspeç'!$C:$F,4,0)+B7)</f>
        <v>29745</v>
      </c>
      <c r="F7" s="238">
        <f>VLOOKUP(COUNTIFS('Consolidação Preventiva'!$D:$D,'Projeção Horimetro Inspeção'!A7,'Consolidação Preventiva'!$O:$O,"&gt;1")+1,'Preventiva - Sequencia'!$B:$C,2,0)</f>
        <v>250</v>
      </c>
      <c r="G7" s="238">
        <f t="shared" ref="G7:G26" ca="1" si="3">E7-D7</f>
        <v>114</v>
      </c>
      <c r="H7" s="250">
        <f ca="1">IF(G7&lt;0,TODAY(),TODAY()+G7/'Projeção de Preventiva'!$J$3)</f>
        <v>46311.511873898162</v>
      </c>
      <c r="I7" s="157" t="str">
        <f>IF(M7="",IFERROR(VLOOKUP(A7,Dinâmica!$J:$K,2,0),""),M7)</f>
        <v/>
      </c>
      <c r="J7" s="177" t="str">
        <f t="shared" ca="1" si="1"/>
        <v>ABAIXO</v>
      </c>
      <c r="K7" s="246">
        <f t="shared" ca="1" si="2"/>
        <v>0</v>
      </c>
      <c r="L7" s="143"/>
      <c r="M7" s="176"/>
    </row>
    <row r="8" spans="1:17" ht="18.600000000000001">
      <c r="A8" s="189" t="str">
        <f>LISTA!A6</f>
        <v>CA102</v>
      </c>
      <c r="B8" s="240">
        <f>IF(ISERROR(VLOOKUP(A8,Dinâmica!$A:$B,2,0)),0,VLOOKUP(A8,Dinâmica!$A:$B,2,0))</f>
        <v>24521</v>
      </c>
      <c r="C8" s="238">
        <f t="shared" ca="1" si="0"/>
        <v>90</v>
      </c>
      <c r="D8" s="238">
        <f ca="1">LARGE(Horimetros!6:6,1)</f>
        <v>24611</v>
      </c>
      <c r="E8" s="27">
        <f>IF(F8="50f",50,VLOOKUP(F8,'Preventiva - Sequencia - Inspeç'!$C:$F,4,0)+B8)</f>
        <v>24646</v>
      </c>
      <c r="F8" s="238">
        <f>VLOOKUP(COUNTIFS('Consolidação Preventiva'!$D:$D,'Projeção Horimetro Inspeção'!A8,'Consolidação Preventiva'!$O:$O,"&gt;1")+1,'Preventiva - Sequencia'!$B:$C,2,0)</f>
        <v>250</v>
      </c>
      <c r="G8" s="238">
        <f t="shared" ca="1" si="3"/>
        <v>35</v>
      </c>
      <c r="H8" s="250">
        <f ca="1">IF(G8&lt;0,TODAY(),TODAY()+G8/'Projeção de Preventiva'!$J$3)</f>
        <v>46305.613294617855</v>
      </c>
      <c r="I8" s="157">
        <f>IF(M8="",IFERROR(VLOOKUP(A8,Dinâmica!$J:$K,2,0),""),M8)</f>
        <v>46313.833333333336</v>
      </c>
      <c r="J8" s="177" t="str">
        <f t="shared" ca="1" si="1"/>
        <v>ABAIXO</v>
      </c>
      <c r="K8" s="246">
        <f t="shared" ca="1" si="2"/>
        <v>0</v>
      </c>
      <c r="L8" s="143"/>
      <c r="M8" s="157"/>
    </row>
    <row r="9" spans="1:17" ht="18.600000000000001">
      <c r="A9" s="189" t="str">
        <f>LISTA!A7</f>
        <v>CA103</v>
      </c>
      <c r="B9" s="240">
        <f>IF(ISERROR(VLOOKUP(A9,Dinâmica!$A:$B,2,0)),0,VLOOKUP(A9,Dinâmica!$A:$B,2,0))</f>
        <v>29022</v>
      </c>
      <c r="C9" s="238">
        <f t="shared" ca="1" si="0"/>
        <v>4</v>
      </c>
      <c r="D9" s="238">
        <f ca="1">LARGE(Horimetros!7:7,1)</f>
        <v>29026</v>
      </c>
      <c r="E9" s="27">
        <f>IF(F9="50f",50,VLOOKUP(F9,'Preventiva - Sequencia - Inspeç'!$C:$F,4,0)+B9)</f>
        <v>29147</v>
      </c>
      <c r="F9" s="238">
        <f>VLOOKUP(COUNTIFS('Consolidação Preventiva'!$D:$D,'Projeção Horimetro Inspeção'!A9,'Consolidação Preventiva'!$O:$O,"&gt;1")+1,'Preventiva - Sequencia'!$B:$C,2,0)</f>
        <v>500</v>
      </c>
      <c r="G9" s="238">
        <f ca="1">E9-D9</f>
        <v>121</v>
      </c>
      <c r="H9" s="250">
        <f ca="1">IF(G9&lt;0,TODAY(),TODAY()+G9/'Projeção de Preventiva'!$J$3)</f>
        <v>46312.034532821737</v>
      </c>
      <c r="I9" s="157" t="str">
        <f>IF(M9="",IFERROR(VLOOKUP(A9,Dinâmica!$J:$K,2,0),""),M9)</f>
        <v/>
      </c>
      <c r="J9" s="177" t="str">
        <f t="shared" ca="1" si="1"/>
        <v>ABAIXO</v>
      </c>
      <c r="K9" s="246">
        <f t="shared" ca="1" si="2"/>
        <v>0</v>
      </c>
      <c r="L9" s="143"/>
      <c r="M9" s="161"/>
    </row>
    <row r="10" spans="1:17" ht="18.600000000000001">
      <c r="A10" s="189" t="str">
        <f>LISTA!A8</f>
        <v>CA104</v>
      </c>
      <c r="B10" s="239">
        <f>IF(ISERROR(VLOOKUP(A10,Dinâmica!$A:$B,2,0)),0,VLOOKUP(A10,Dinâmica!$A:$B,2,0))</f>
        <v>27406</v>
      </c>
      <c r="C10" s="27">
        <f t="shared" ca="1" si="0"/>
        <v>132</v>
      </c>
      <c r="D10" s="27">
        <f ca="1">LARGE(Horimetros!8:8,1)</f>
        <v>27538</v>
      </c>
      <c r="E10" s="27">
        <f>IF(F10="50f",50,VLOOKUP(F10,'Preventiva - Sequencia - Inspeç'!$C:$F,4,0)+B10)</f>
        <v>27531</v>
      </c>
      <c r="F10" s="238">
        <f>VLOOKUP(COUNTIFS('Consolidação Preventiva'!$D:$D,'Projeção Horimetro Inspeção'!A10,'Consolidação Preventiva'!$O:$O,"&gt;1")+1,'Preventiva - Sequencia'!$B:$C,2,0)</f>
        <v>500</v>
      </c>
      <c r="G10" s="238">
        <f t="shared" ca="1" si="3"/>
        <v>-7</v>
      </c>
      <c r="H10" s="250">
        <f ca="1">IF(G10&lt;0,TODAY(),TODAY()+G10/'Projeção de Preventiva'!$J$3)</f>
        <v>46303</v>
      </c>
      <c r="I10" s="157">
        <f>IF(M10="",IFERROR(VLOOKUP(A10,Dinâmica!$J:$K,2,0),""),M10)</f>
        <v>46306.833333333336</v>
      </c>
      <c r="J10" s="177" t="str">
        <f t="shared" ca="1" si="1"/>
        <v>ABAIXO</v>
      </c>
      <c r="K10" s="246">
        <f t="shared" ca="1" si="2"/>
        <v>0</v>
      </c>
      <c r="L10" s="143"/>
      <c r="M10" s="157"/>
      <c r="N10" s="59"/>
      <c r="O10" s="133"/>
      <c r="P10" s="133"/>
      <c r="Q10" s="149"/>
    </row>
    <row r="11" spans="1:17" ht="18.600000000000001">
      <c r="A11" s="189">
        <f>LISTA!A9</f>
        <v>0</v>
      </c>
      <c r="B11" s="239">
        <f>IF(ISERROR(VLOOKUP(A11,Dinâmica!$A:$B,2,0)),0,VLOOKUP(A11,Dinâmica!$A:$B,2,0))</f>
        <v>0</v>
      </c>
      <c r="C11" s="27" t="e">
        <f t="shared" si="0"/>
        <v>#REF!</v>
      </c>
      <c r="D11" s="27" t="e">
        <f>LARGE(Horimetros!#REF!,1)</f>
        <v>#REF!</v>
      </c>
      <c r="E11" s="27">
        <f>IF(F11="50f",50,VLOOKUP(F11,'Preventiva - Sequencia - Inspeç'!$C:$F,4,0)+B11)</f>
        <v>125</v>
      </c>
      <c r="F11" s="238">
        <f>VLOOKUP(COUNTIFS('Consolidação Preventiva'!$D:$D,'Projeção Horimetro Inspeção'!A11,'Consolidação Preventiva'!$O:$O,"&gt;1")+1,'Preventiva - Sequencia'!$B:$C,2,0)</f>
        <v>250</v>
      </c>
      <c r="G11" s="238" t="e">
        <f t="shared" si="3"/>
        <v>#REF!</v>
      </c>
      <c r="H11" s="250" t="e">
        <f ca="1">IF(G11&lt;0,TODAY(),TODAY()+G11/'Projeção de Preventiva'!$J$3)</f>
        <v>#REF!</v>
      </c>
      <c r="I11" s="157" t="str">
        <f>IF(M11="",IFERROR(VLOOKUP(A11,Dinâmica!$J:$K,2,0),""),M11)</f>
        <v/>
      </c>
      <c r="J11" s="177" t="e">
        <f t="shared" si="1"/>
        <v>#REF!</v>
      </c>
      <c r="K11" s="246" t="e">
        <f t="shared" si="2"/>
        <v>#REF!</v>
      </c>
      <c r="L11" s="143"/>
      <c r="M11" s="157"/>
    </row>
    <row r="12" spans="1:17" ht="18.600000000000001">
      <c r="A12" s="189">
        <f>LISTA!A10</f>
        <v>0</v>
      </c>
      <c r="B12" s="239">
        <f>IF(ISERROR(VLOOKUP(A12,Dinâmica!$A:$B,2,0)),0,VLOOKUP(A12,Dinâmica!$A:$B,2,0))</f>
        <v>0</v>
      </c>
      <c r="C12" s="27" t="e">
        <f t="shared" si="0"/>
        <v>#REF!</v>
      </c>
      <c r="D12" s="27" t="e">
        <f>LARGE(Horimetros!#REF!,1)</f>
        <v>#REF!</v>
      </c>
      <c r="E12" s="27">
        <f>IF(F12="50f",50,VLOOKUP(F12,'Preventiva - Sequencia - Inspeç'!$C:$F,4,0)+B12)</f>
        <v>125</v>
      </c>
      <c r="F12" s="238">
        <f>VLOOKUP(COUNTIFS('Consolidação Preventiva'!$D:$D,'Projeção Horimetro Inspeção'!A12,'Consolidação Preventiva'!$O:$O,"&gt;1")+1,'Preventiva - Sequencia'!$B:$C,2,0)</f>
        <v>250</v>
      </c>
      <c r="G12" s="238" t="e">
        <f t="shared" si="3"/>
        <v>#REF!</v>
      </c>
      <c r="H12" s="250" t="e">
        <f ca="1">IF(G12&lt;0,TODAY(),TODAY()+G12/'Projeção de Preventiva'!$J$3)</f>
        <v>#REF!</v>
      </c>
      <c r="I12" s="157" t="str">
        <f>IF(M12="",IFERROR(VLOOKUP(A12,Dinâmica!$J:$K,2,0),""),M12)</f>
        <v/>
      </c>
      <c r="J12" s="177" t="e">
        <f t="shared" si="1"/>
        <v>#REF!</v>
      </c>
      <c r="K12" s="246" t="e">
        <f t="shared" si="2"/>
        <v>#REF!</v>
      </c>
      <c r="M12" s="157"/>
      <c r="N12" s="59"/>
      <c r="O12" s="133"/>
      <c r="P12">
        <f>O12*17</f>
        <v>0</v>
      </c>
    </row>
    <row r="13" spans="1:17" ht="18.600000000000001">
      <c r="A13" s="189">
        <f>LISTA!A11</f>
        <v>0</v>
      </c>
      <c r="B13" s="239">
        <f>IF(ISERROR(VLOOKUP(A13,Dinâmica!$A:$B,2,0)),0,VLOOKUP(A13,Dinâmica!$A:$B,2,0))</f>
        <v>0</v>
      </c>
      <c r="C13" s="27" t="e">
        <f t="shared" si="0"/>
        <v>#REF!</v>
      </c>
      <c r="D13" s="27" t="e">
        <f>LARGE(Horimetros!#REF!,1)</f>
        <v>#REF!</v>
      </c>
      <c r="E13" s="27">
        <f>IF(F13="50f",50,VLOOKUP(F13,'Preventiva - Sequencia - Inspeç'!$C:$F,4,0)+B13)</f>
        <v>125</v>
      </c>
      <c r="F13" s="238">
        <f>VLOOKUP(COUNTIFS('Consolidação Preventiva'!$D:$D,'Projeção Horimetro Inspeção'!A13,'Consolidação Preventiva'!$O:$O,"&gt;1")+1,'Preventiva - Sequencia'!$B:$C,2,0)</f>
        <v>250</v>
      </c>
      <c r="G13" s="238" t="e">
        <f t="shared" si="3"/>
        <v>#REF!</v>
      </c>
      <c r="H13" s="250" t="e">
        <f ca="1">IF(G13&lt;0,TODAY(),TODAY()+G13/'Projeção de Preventiva'!$J$3)</f>
        <v>#REF!</v>
      </c>
      <c r="I13" s="157" t="str">
        <f>IF(M13="",IFERROR(VLOOKUP(A13,Dinâmica!$J:$K,2,0),""),M13)</f>
        <v/>
      </c>
      <c r="J13" s="177" t="e">
        <f t="shared" si="1"/>
        <v>#REF!</v>
      </c>
      <c r="K13" s="246" t="e">
        <f t="shared" si="2"/>
        <v>#REF!</v>
      </c>
      <c r="M13" s="157"/>
    </row>
    <row r="14" spans="1:17" ht="18.600000000000001">
      <c r="A14" s="189">
        <f>LISTA!A12</f>
        <v>0</v>
      </c>
      <c r="B14" s="239">
        <f>IF(ISERROR(VLOOKUP(A14,Dinâmica!$A:$B,2,0)),0,VLOOKUP(A14,Dinâmica!$A:$B,2,0))</f>
        <v>0</v>
      </c>
      <c r="C14" s="27" t="e">
        <f t="shared" si="0"/>
        <v>#REF!</v>
      </c>
      <c r="D14" s="27" t="e">
        <f>LARGE(Horimetros!#REF!,1)</f>
        <v>#REF!</v>
      </c>
      <c r="E14" s="27">
        <f>IF(F14="50f",50,VLOOKUP(F14,'Preventiva - Sequencia - Inspeç'!$C:$F,4,0)+B14)</f>
        <v>125</v>
      </c>
      <c r="F14" s="238">
        <f>VLOOKUP(COUNTIFS('Consolidação Preventiva'!$D:$D,'Projeção Horimetro Inspeção'!A14,'Consolidação Preventiva'!$O:$O,"&gt;1")+1,'Preventiva - Sequencia'!$B:$C,2,0)</f>
        <v>250</v>
      </c>
      <c r="G14" s="238" t="e">
        <f t="shared" si="3"/>
        <v>#REF!</v>
      </c>
      <c r="H14" s="250" t="e">
        <f ca="1">IF(G14&lt;0,TODAY(),TODAY()+G14/'Projeção de Preventiva'!$J$3)</f>
        <v>#REF!</v>
      </c>
      <c r="I14" s="157" t="str">
        <f>IF(M14="",IFERROR(VLOOKUP(A14,Dinâmica!$J:$K,2,0),""),M14)</f>
        <v/>
      </c>
      <c r="J14" s="177" t="e">
        <f t="shared" si="1"/>
        <v>#REF!</v>
      </c>
      <c r="K14" s="246" t="e">
        <f t="shared" si="2"/>
        <v>#REF!</v>
      </c>
      <c r="M14" s="157"/>
    </row>
    <row r="15" spans="1:17" ht="18.600000000000001">
      <c r="A15" s="189">
        <f>LISTA!A13</f>
        <v>0</v>
      </c>
      <c r="B15" s="239">
        <f>IF(ISERROR(VLOOKUP(A15,Dinâmica!$A:$B,2,0)),0,VLOOKUP(A15,Dinâmica!$A:$B,2,0))</f>
        <v>0</v>
      </c>
      <c r="C15" s="27" t="e">
        <f t="shared" si="0"/>
        <v>#REF!</v>
      </c>
      <c r="D15" s="27" t="e">
        <f>LARGE(Horimetros!#REF!,1)</f>
        <v>#REF!</v>
      </c>
      <c r="E15" s="27">
        <f>IF(F15="50f",50,VLOOKUP(F15,'Preventiva - Sequencia - Inspeç'!$C:$F,4,0)+B15)</f>
        <v>125</v>
      </c>
      <c r="F15" s="27">
        <f>VLOOKUP(COUNTIFS('Consolidação Preventiva'!$D:$D,'Projeção Horimetro Inspeção'!A15,'Consolidação Preventiva'!$O:$O,"&gt;1")+1,'Preventiva - Sequencia'!$B:$C,2,0)</f>
        <v>250</v>
      </c>
      <c r="G15" s="27" t="e">
        <f t="shared" si="3"/>
        <v>#REF!</v>
      </c>
      <c r="H15" s="157" t="e">
        <f ca="1">IF(G15&lt;0,TODAY(),TODAY()+G15/'Projeção de Preventiva'!$J$3)</f>
        <v>#REF!</v>
      </c>
      <c r="I15" s="157" t="str">
        <f>IF(M15="",IFERROR(VLOOKUP(A15,Dinâmica!$J:$K,2,0),""),M15)</f>
        <v/>
      </c>
      <c r="J15" s="177" t="e">
        <f t="shared" si="1"/>
        <v>#REF!</v>
      </c>
      <c r="K15" s="246" t="e">
        <f t="shared" si="2"/>
        <v>#REF!</v>
      </c>
      <c r="M15" s="157"/>
    </row>
    <row r="16" spans="1:17" ht="18.600000000000001">
      <c r="A16" s="189">
        <f>LISTA!A14</f>
        <v>0</v>
      </c>
      <c r="B16" s="239">
        <f>IF(ISERROR(VLOOKUP(A16,Dinâmica!$A:$B,2,0)),0,VLOOKUP(A16,Dinâmica!$A:$B,2,0))</f>
        <v>0</v>
      </c>
      <c r="C16" s="27" t="e">
        <f t="shared" si="0"/>
        <v>#REF!</v>
      </c>
      <c r="D16" s="27" t="e">
        <f>LARGE(Horimetros!#REF!,1)</f>
        <v>#REF!</v>
      </c>
      <c r="E16" s="27">
        <f>IF(F16="50f",50,VLOOKUP(F16,'Preventiva - Sequencia - Inspeç'!$C:$F,4,0)+B16)</f>
        <v>125</v>
      </c>
      <c r="F16" s="27">
        <f>VLOOKUP(COUNTIFS('Consolidação Preventiva'!$D:$D,'Projeção Horimetro Inspeção'!A16,'Consolidação Preventiva'!$O:$O,"&gt;1")+1,'Preventiva - Sequencia'!$B:$C,2,0)</f>
        <v>250</v>
      </c>
      <c r="G16" s="238" t="e">
        <f t="shared" si="3"/>
        <v>#REF!</v>
      </c>
      <c r="H16" s="157" t="e">
        <f ca="1">IF(G16&lt;0,TODAY(),TODAY()+G16/'Projeção de Preventiva'!$J$3)</f>
        <v>#REF!</v>
      </c>
      <c r="I16" s="157" t="str">
        <f>IF(M16="",IFERROR(VLOOKUP(A16,Dinâmica!$J:$K,2,0),""),M16)</f>
        <v/>
      </c>
      <c r="J16" s="177" t="e">
        <f t="shared" si="1"/>
        <v>#REF!</v>
      </c>
      <c r="K16" s="246" t="e">
        <f t="shared" si="2"/>
        <v>#REF!</v>
      </c>
      <c r="M16" s="157"/>
    </row>
    <row r="17" spans="1:13" ht="18.600000000000001">
      <c r="A17" s="189">
        <f>LISTA!A15</f>
        <v>0</v>
      </c>
      <c r="B17" s="239">
        <f>IF(ISERROR(VLOOKUP(A17,Dinâmica!$A:$B,2,0)),0,VLOOKUP(A17,Dinâmica!$A:$B,2,0))</f>
        <v>0</v>
      </c>
      <c r="C17" s="27" t="e">
        <f t="shared" si="0"/>
        <v>#REF!</v>
      </c>
      <c r="D17" s="27" t="e">
        <f>LARGE(Horimetros!#REF!,1)</f>
        <v>#REF!</v>
      </c>
      <c r="E17" s="27">
        <f>IF(F17="50f",50,VLOOKUP(F17,'Preventiva - Sequencia - Inspeç'!$C:$F,4,0)+B17)</f>
        <v>125</v>
      </c>
      <c r="F17" s="27">
        <f>VLOOKUP(COUNTIFS('Consolidação Preventiva'!$D:$D,'Projeção Horimetro Inspeção'!A17,'Consolidação Preventiva'!$O:$O,"&gt;1")+1,'Preventiva - Sequencia'!$B:$C,2,0)</f>
        <v>250</v>
      </c>
      <c r="G17" s="27" t="e">
        <f t="shared" si="3"/>
        <v>#REF!</v>
      </c>
      <c r="H17" s="157" t="e">
        <f ca="1">IF(G17&lt;0,TODAY(),TODAY()+G17/'Projeção de Preventiva'!$J$3)</f>
        <v>#REF!</v>
      </c>
      <c r="I17" s="157" t="str">
        <f>IF(M17="",IFERROR(VLOOKUP(A17,Dinâmica!$J:$K,2,0),""),M17)</f>
        <v/>
      </c>
      <c r="J17" s="177" t="e">
        <f t="shared" si="1"/>
        <v>#REF!</v>
      </c>
      <c r="K17" s="246" t="e">
        <f t="shared" si="2"/>
        <v>#REF!</v>
      </c>
      <c r="M17" s="157"/>
    </row>
    <row r="18" spans="1:13" ht="18.600000000000001">
      <c r="A18" s="189">
        <f>LISTA!A16</f>
        <v>0</v>
      </c>
      <c r="B18" s="239">
        <f>IF(ISERROR(VLOOKUP(A18,Dinâmica!$A:$B,2,0)),0,VLOOKUP(A18,Dinâmica!$A:$B,2,0))</f>
        <v>0</v>
      </c>
      <c r="C18" s="27" t="e">
        <f t="shared" si="0"/>
        <v>#REF!</v>
      </c>
      <c r="D18" s="27" t="e">
        <f>LARGE(Horimetros!#REF!,1)</f>
        <v>#REF!</v>
      </c>
      <c r="E18" s="27">
        <f>IF(F18="50f",50,VLOOKUP(F18,'Preventiva - Sequencia - Inspeç'!$C:$F,4,0)+B18)</f>
        <v>125</v>
      </c>
      <c r="F18" s="27">
        <f>VLOOKUP(COUNTIFS('Consolidação Preventiva'!$D:$D,'Projeção Horimetro Inspeção'!A18,'Consolidação Preventiva'!$O:$O,"&gt;1")+1,'Preventiva - Sequencia'!$B:$C,2,0)</f>
        <v>250</v>
      </c>
      <c r="G18" s="27" t="e">
        <f t="shared" si="3"/>
        <v>#REF!</v>
      </c>
      <c r="H18" s="157" t="e">
        <f ca="1">IF(G18&lt;0,TODAY(),TODAY()+G18/'Projeção de Preventiva'!$J$3)</f>
        <v>#REF!</v>
      </c>
      <c r="I18" s="157" t="str">
        <f>IF(M18="",IFERROR(VLOOKUP(A18,Dinâmica!$J:$K,2,0),""),M18)</f>
        <v/>
      </c>
      <c r="J18" s="177" t="e">
        <f t="shared" si="1"/>
        <v>#REF!</v>
      </c>
      <c r="K18" s="246" t="e">
        <f t="shared" si="2"/>
        <v>#REF!</v>
      </c>
    </row>
    <row r="19" spans="1:13" ht="18.600000000000001">
      <c r="A19" s="189">
        <f>LISTA!A17</f>
        <v>0</v>
      </c>
      <c r="B19" s="239">
        <f>IF(ISERROR(VLOOKUP(A19,Dinâmica!$A:$B,2,0)),0,VLOOKUP(A19,Dinâmica!$A:$B,2,0))</f>
        <v>0</v>
      </c>
      <c r="C19" s="27" t="e">
        <f t="shared" si="0"/>
        <v>#REF!</v>
      </c>
      <c r="D19" s="27" t="e">
        <f>LARGE(Horimetros!#REF!,1)</f>
        <v>#REF!</v>
      </c>
      <c r="E19" s="27">
        <f>IF(F19="50f",50,VLOOKUP(F19,'Preventiva - Sequencia - Inspeç'!$C:$F,4,0)+B19)</f>
        <v>125</v>
      </c>
      <c r="F19" s="27">
        <f>VLOOKUP(COUNTIFS('Consolidação Preventiva'!$D:$D,'Projeção Horimetro Inspeção'!A19,'Consolidação Preventiva'!$O:$O,"&gt;1")+1,'Preventiva - Sequencia'!$B:$C,2,0)</f>
        <v>250</v>
      </c>
      <c r="G19" s="27" t="e">
        <f t="shared" si="3"/>
        <v>#REF!</v>
      </c>
      <c r="H19" s="157" t="e">
        <f ca="1">IF(G19&lt;0,TODAY(),TODAY()+G19/'Projeção de Preventiva'!$J$3)</f>
        <v>#REF!</v>
      </c>
      <c r="I19" s="157" t="str">
        <f>IF(M19="",IFERROR(VLOOKUP(A19,Dinâmica!$J:$K,2,0),""),M19)</f>
        <v/>
      </c>
      <c r="J19" s="177" t="e">
        <f t="shared" si="1"/>
        <v>#REF!</v>
      </c>
      <c r="K19" s="246" t="e">
        <f t="shared" si="2"/>
        <v>#REF!</v>
      </c>
    </row>
    <row r="20" spans="1:13" ht="18.600000000000001">
      <c r="A20" s="189">
        <f>LISTA!A18</f>
        <v>0</v>
      </c>
      <c r="B20" s="239">
        <f>IF(ISERROR(VLOOKUP(A20,Dinâmica!$A:$B,2,0)),0,VLOOKUP(A20,Dinâmica!$A:$B,2,0))</f>
        <v>0</v>
      </c>
      <c r="C20" s="27" t="e">
        <f t="shared" si="0"/>
        <v>#REF!</v>
      </c>
      <c r="D20" s="27" t="e">
        <f>LARGE(Horimetros!#REF!,1)</f>
        <v>#REF!</v>
      </c>
      <c r="E20" s="27">
        <f>IF(F20="50f",50,VLOOKUP(F20,'Preventiva - Sequencia - Inspeç'!$C:$F,4,0)+B20)</f>
        <v>125</v>
      </c>
      <c r="F20" s="27">
        <f>VLOOKUP(COUNTIFS('Consolidação Preventiva'!$D:$D,'Projeção Horimetro Inspeção'!A20,'Consolidação Preventiva'!$O:$O,"&gt;1")+1,'Preventiva - Sequencia'!$B:$C,2,0)</f>
        <v>250</v>
      </c>
      <c r="G20" s="27" t="e">
        <f t="shared" si="3"/>
        <v>#REF!</v>
      </c>
      <c r="H20" s="157" t="e">
        <f ca="1">IF(G20&lt;0,TODAY(),TODAY()+G20/'Projeção de Preventiva'!$J$3)</f>
        <v>#REF!</v>
      </c>
      <c r="I20" s="157" t="str">
        <f>IF(M20="",IFERROR(VLOOKUP(A20,Dinâmica!$J:$K,2,0),""),M20)</f>
        <v/>
      </c>
      <c r="J20" s="177" t="e">
        <f t="shared" si="1"/>
        <v>#REF!</v>
      </c>
      <c r="K20" s="246" t="e">
        <f t="shared" si="2"/>
        <v>#REF!</v>
      </c>
    </row>
    <row r="21" spans="1:13" ht="20.25" customHeight="1">
      <c r="A21" s="189">
        <f>LISTA!A19</f>
        <v>0</v>
      </c>
      <c r="B21" s="239">
        <f>IF(ISERROR(VLOOKUP(A21,Dinâmica!$A:$B,2,0)),0,VLOOKUP(A21,Dinâmica!$A:$B,2,0))</f>
        <v>0</v>
      </c>
      <c r="C21" s="27" t="e">
        <f t="shared" si="0"/>
        <v>#REF!</v>
      </c>
      <c r="D21" s="27" t="e">
        <f>LARGE(Horimetros!#REF!,1)</f>
        <v>#REF!</v>
      </c>
      <c r="E21" s="27">
        <f>IF(F21="50f",50,VLOOKUP(F21,'Preventiva - Sequencia - Inspeç'!$C:$F,4,0)+B21)</f>
        <v>125</v>
      </c>
      <c r="F21" s="27">
        <f>VLOOKUP(COUNTIFS('Consolidação Preventiva'!$D:$D,'Projeção Horimetro Inspeção'!A21,'Consolidação Preventiva'!$O:$O,"&gt;1")+1,'Preventiva - Sequencia'!$B:$C,2,0)</f>
        <v>250</v>
      </c>
      <c r="G21" s="27" t="e">
        <f t="shared" si="3"/>
        <v>#REF!</v>
      </c>
      <c r="H21" s="157" t="e">
        <f ca="1">IF(G21&lt;0,TODAY(),TODAY()+G21/'Projeção de Preventiva'!$J$3)</f>
        <v>#REF!</v>
      </c>
      <c r="I21" s="157" t="str">
        <f>IF(M21="",IFERROR(VLOOKUP(A21,Dinâmica!$J:$K,2,0),""),M21)</f>
        <v/>
      </c>
      <c r="J21" s="177" t="e">
        <f t="shared" si="1"/>
        <v>#REF!</v>
      </c>
      <c r="K21" s="246" t="e">
        <f t="shared" si="2"/>
        <v>#REF!</v>
      </c>
    </row>
    <row r="22" spans="1:13" ht="18.600000000000001">
      <c r="A22" s="189">
        <f>LISTA!A20</f>
        <v>0</v>
      </c>
      <c r="B22" s="239">
        <f>IF(ISERROR(VLOOKUP(A22,Dinâmica!$A:$B,2,0)),0,VLOOKUP(A22,Dinâmica!$A:$B,2,0))</f>
        <v>0</v>
      </c>
      <c r="C22" s="27" t="e">
        <f t="shared" si="0"/>
        <v>#REF!</v>
      </c>
      <c r="D22" s="27" t="e">
        <f>LARGE(Horimetros!#REF!,1)</f>
        <v>#REF!</v>
      </c>
      <c r="E22" s="27">
        <f>IF(F22="50f",50,VLOOKUP(F22,'Preventiva - Sequencia - Inspeç'!$C:$F,4,0)+B22)</f>
        <v>125</v>
      </c>
      <c r="F22" s="27">
        <f>VLOOKUP(COUNTIFS('Consolidação Preventiva'!$D:$D,'Projeção Horimetro Inspeção'!A22,'Consolidação Preventiva'!$O:$O,"&gt;1")+1,'Preventiva - Sequencia'!$B:$C,2,0)</f>
        <v>250</v>
      </c>
      <c r="G22" s="27" t="e">
        <f t="shared" si="3"/>
        <v>#REF!</v>
      </c>
      <c r="H22" s="157" t="e">
        <f ca="1">IF(G22&lt;0,TODAY(),TODAY()+G22/'Projeção de Preventiva'!$J$3)</f>
        <v>#REF!</v>
      </c>
      <c r="I22" s="157" t="str">
        <f>IF(M22="",IFERROR(VLOOKUP(A22,Dinâmica!$J:$K,2,0),""),M22)</f>
        <v/>
      </c>
      <c r="J22" s="177" t="e">
        <f t="shared" si="1"/>
        <v>#REF!</v>
      </c>
      <c r="K22" s="246" t="e">
        <f t="shared" si="2"/>
        <v>#REF!</v>
      </c>
    </row>
    <row r="23" spans="1:13" ht="18.600000000000001">
      <c r="A23" s="189">
        <f>LISTA!A21</f>
        <v>0</v>
      </c>
      <c r="B23" s="239">
        <f>IF(ISERROR(VLOOKUP(A23,Dinâmica!$A:$B,2,0)),0,VLOOKUP(A23,Dinâmica!$A:$B,2,0))</f>
        <v>0</v>
      </c>
      <c r="C23" s="27" t="e">
        <f t="shared" si="0"/>
        <v>#REF!</v>
      </c>
      <c r="D23" s="27" t="e">
        <f>LARGE(Horimetros!#REF!,1)</f>
        <v>#REF!</v>
      </c>
      <c r="E23" s="27">
        <f>IF(F23="50f",50,VLOOKUP(F23,'Preventiva - Sequencia - Inspeç'!$C:$F,4,0)+B23)</f>
        <v>125</v>
      </c>
      <c r="F23" s="27">
        <f>VLOOKUP(COUNTIFS('Consolidação Preventiva'!$D:$D,'Projeção Horimetro Inspeção'!A23,'Consolidação Preventiva'!$O:$O,"&gt;1")+1,'Preventiva - Sequencia'!$B:$C,2,0)</f>
        <v>250</v>
      </c>
      <c r="G23" s="27" t="e">
        <f t="shared" si="3"/>
        <v>#REF!</v>
      </c>
      <c r="H23" s="157" t="e">
        <f ca="1">IF(G23&lt;0,TODAY(),TODAY()+G23/'Projeção de Preventiva'!$J$3)</f>
        <v>#REF!</v>
      </c>
      <c r="I23" s="157" t="str">
        <f>IF(M23="",IFERROR(VLOOKUP(A23,Dinâmica!$J:$K,2,0),""),M23)</f>
        <v/>
      </c>
      <c r="J23" s="177" t="e">
        <f t="shared" si="1"/>
        <v>#REF!</v>
      </c>
      <c r="K23" s="246" t="e">
        <f t="shared" si="2"/>
        <v>#REF!</v>
      </c>
    </row>
    <row r="24" spans="1:13" ht="21" customHeight="1">
      <c r="A24" s="189">
        <f>LISTA!A22</f>
        <v>0</v>
      </c>
      <c r="B24" s="239">
        <f>IF(ISERROR(VLOOKUP(A24,Dinâmica!$A:$B,2,0)),0,VLOOKUP(A24,Dinâmica!$A:$B,2,0))</f>
        <v>0</v>
      </c>
      <c r="C24" s="27" t="e">
        <f t="shared" si="0"/>
        <v>#REF!</v>
      </c>
      <c r="D24" s="27" t="e">
        <f>LARGE(Horimetros!#REF!,1)</f>
        <v>#REF!</v>
      </c>
      <c r="E24" s="27">
        <f>IF(F24="50f",50,VLOOKUP(F24,'Preventiva - Sequencia - Inspeç'!$C:$F,4,0)+B24)</f>
        <v>125</v>
      </c>
      <c r="F24" s="27">
        <f>VLOOKUP(COUNTIFS('Consolidação Preventiva'!$D:$D,'Projeção Horimetro Inspeção'!A24,'Consolidação Preventiva'!$O:$O,"&gt;1")+1,'Preventiva - Sequencia'!$B:$C,2,0)</f>
        <v>250</v>
      </c>
      <c r="G24" s="27" t="e">
        <f t="shared" si="3"/>
        <v>#REF!</v>
      </c>
      <c r="H24" s="157" t="e">
        <f ca="1">IF(G24&lt;0,TODAY(),TODAY()+G24/'Projeção de Preventiva'!$J$3)</f>
        <v>#REF!</v>
      </c>
      <c r="I24" s="157" t="str">
        <f>IF(M24="",IFERROR(VLOOKUP(A24,Dinâmica!$J:$K,2,0),""),M24)</f>
        <v/>
      </c>
      <c r="J24" s="177" t="e">
        <f t="shared" si="1"/>
        <v>#REF!</v>
      </c>
      <c r="K24" s="246" t="e">
        <f t="shared" si="2"/>
        <v>#REF!</v>
      </c>
    </row>
    <row r="25" spans="1:13" ht="18.600000000000001">
      <c r="A25" s="189">
        <f>LISTA!A23</f>
        <v>0</v>
      </c>
      <c r="B25" s="239">
        <f>IF(ISERROR(VLOOKUP(A25,Dinâmica!$A:$B,2,0)),0,VLOOKUP(A25,Dinâmica!$A:$B,2,0))</f>
        <v>0</v>
      </c>
      <c r="C25" s="27" t="e">
        <f t="shared" si="0"/>
        <v>#REF!</v>
      </c>
      <c r="D25" s="27" t="e">
        <f>LARGE(Horimetros!#REF!,1)</f>
        <v>#REF!</v>
      </c>
      <c r="E25" s="27">
        <f>IF(F25="50f",50,VLOOKUP(F25,'Preventiva - Sequencia - Inspeç'!$C:$F,4,0)+B25)</f>
        <v>125</v>
      </c>
      <c r="F25" s="27">
        <f>VLOOKUP(COUNTIFS('Consolidação Preventiva'!$D:$D,'Projeção Horimetro Inspeção'!A25,'Consolidação Preventiva'!$O:$O,"&gt;1")+1,'Preventiva - Sequencia'!$B:$C,2,0)</f>
        <v>250</v>
      </c>
      <c r="G25" s="27" t="e">
        <f t="shared" si="3"/>
        <v>#REF!</v>
      </c>
      <c r="H25" s="157" t="e">
        <f ca="1">IF(G25&lt;0,TODAY(),TODAY()+G25/'Projeção de Preventiva'!$J$3)</f>
        <v>#REF!</v>
      </c>
      <c r="I25" s="157" t="str">
        <f>IF(M25="",IFERROR(VLOOKUP(A25,Dinâmica!$J:$K,2,0),""),M25)</f>
        <v/>
      </c>
      <c r="J25" s="177" t="e">
        <f t="shared" si="1"/>
        <v>#REF!</v>
      </c>
      <c r="K25" s="246" t="e">
        <f t="shared" si="2"/>
        <v>#REF!</v>
      </c>
    </row>
    <row r="26" spans="1:13" ht="18.95" thickBot="1">
      <c r="A26" s="190">
        <f>LISTA!A24</f>
        <v>0</v>
      </c>
      <c r="B26" s="247">
        <f>IF(ISERROR(VLOOKUP(A26,Dinâmica!$A:$B,2,0)),0,VLOOKUP(A26,Dinâmica!$A:$B,2,0))</f>
        <v>0</v>
      </c>
      <c r="C26" s="185" t="e">
        <f t="shared" si="0"/>
        <v>#REF!</v>
      </c>
      <c r="D26" s="185" t="e">
        <f>LARGE(Horimetros!#REF!,1)</f>
        <v>#REF!</v>
      </c>
      <c r="E26" s="185">
        <f>IF(F26="50f",50,VLOOKUP(F26,'Preventiva - Sequencia - Inspeç'!$C:$F,4,0)+B26)</f>
        <v>125</v>
      </c>
      <c r="F26" s="185">
        <f>VLOOKUP(COUNTIFS('Consolidação Preventiva'!$D:$D,'Projeção Horimetro Inspeção'!A26,'Consolidação Preventiva'!$O:$O,"&gt;1")+1,'Preventiva - Sequencia'!$B:$C,2,0)</f>
        <v>250</v>
      </c>
      <c r="G26" s="185" t="e">
        <f t="shared" si="3"/>
        <v>#REF!</v>
      </c>
      <c r="H26" s="162" t="e">
        <f ca="1">IF(G26&lt;0,TODAY(),TODAY()+G26/'Projeção de Preventiva'!$J$3)</f>
        <v>#REF!</v>
      </c>
      <c r="I26" s="162" t="str">
        <f>IF(M26="",IFERROR(VLOOKUP(A26,Dinâmica!$J:$K,2,0),""),M26)</f>
        <v/>
      </c>
      <c r="J26" s="248" t="e">
        <f t="shared" si="1"/>
        <v>#REF!</v>
      </c>
      <c r="K26" s="249" t="e">
        <f t="shared" si="2"/>
        <v>#REF!</v>
      </c>
    </row>
    <row r="27" spans="1:13">
      <c r="D27" s="5"/>
    </row>
    <row r="28" spans="1:13" ht="51" customHeight="1" thickBot="1">
      <c r="A28" s="394" t="s">
        <v>413</v>
      </c>
      <c r="B28" s="413"/>
      <c r="C28" s="413"/>
      <c r="D28" s="413"/>
      <c r="E28" s="413"/>
      <c r="F28" s="413"/>
      <c r="G28" s="413"/>
      <c r="H28" s="413"/>
      <c r="I28" s="413"/>
      <c r="J28" s="413"/>
      <c r="K28" s="414"/>
    </row>
    <row r="867" spans="5:5">
      <c r="E867" s="5" t="s">
        <v>148</v>
      </c>
    </row>
  </sheetData>
  <autoFilter ref="A5:K26" xr:uid="{3F55B0FB-E8A9-4D36-B0FC-E6E8984DFB58}"/>
  <mergeCells count="3">
    <mergeCell ref="A2:K2"/>
    <mergeCell ref="A3:B3"/>
    <mergeCell ref="A28:K28"/>
  </mergeCells>
  <pageMargins left="0.511811024" right="0.511811024" top="0.78740157499999996" bottom="0.78740157499999996" header="0.31496062000000002" footer="0.31496062000000002"/>
  <pageSetup paperSize="9" scale="64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292A9445-BEFA-406F-9093-DE9D69C37DBD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</x14:iconSet>
          </x14:cfRule>
          <xm:sqref>K6:L10 L11 K11:K26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7E78E-F86D-435B-AC8A-4400A1860DA6}">
  <sheetPr codeName="Planilha23">
    <tabColor rgb="FF00B0F0"/>
  </sheetPr>
  <dimension ref="A1:AC149"/>
  <sheetViews>
    <sheetView showGridLines="0" zoomScale="83" zoomScaleNormal="83" workbookViewId="0">
      <pane xSplit="3" ySplit="4" topLeftCell="I5" activePane="bottomRight" state="frozen"/>
      <selection pane="bottomRight" activeCell="K27" sqref="K27"/>
      <selection pane="bottomLeft" activeCell="A5" sqref="A5"/>
      <selection pane="topRight" activeCell="D1" sqref="D1"/>
    </sheetView>
  </sheetViews>
  <sheetFormatPr defaultRowHeight="14.45"/>
  <cols>
    <col min="1" max="1" width="2.42578125" customWidth="1"/>
    <col min="2" max="2" width="10.42578125" style="24" bestFit="1" customWidth="1"/>
    <col min="3" max="3" width="6.42578125" style="24" bestFit="1" customWidth="1"/>
    <col min="4" max="8" width="11.5703125" style="4" hidden="1" customWidth="1"/>
    <col min="9" max="9" width="11.5703125" style="4" bestFit="1" customWidth="1"/>
    <col min="10" max="20" width="11.5703125" bestFit="1" customWidth="1"/>
    <col min="21" max="21" width="10.5703125" customWidth="1"/>
    <col min="22" max="24" width="11.42578125" bestFit="1" customWidth="1"/>
    <col min="25" max="25" width="13.42578125" customWidth="1"/>
    <col min="26" max="26" width="14.42578125" style="24" bestFit="1" customWidth="1"/>
    <col min="27" max="162" width="18.42578125" customWidth="1"/>
  </cols>
  <sheetData>
    <row r="1" spans="1:27">
      <c r="A1" s="59"/>
      <c r="D1" s="77">
        <f t="shared" ref="D1:X1" ca="1" si="0">TODAY()</f>
        <v>46303</v>
      </c>
      <c r="E1" s="78">
        <f t="shared" ca="1" si="0"/>
        <v>46303</v>
      </c>
      <c r="F1" s="78">
        <f t="shared" ca="1" si="0"/>
        <v>46303</v>
      </c>
      <c r="G1" s="78">
        <f t="shared" ca="1" si="0"/>
        <v>46303</v>
      </c>
      <c r="H1" s="78">
        <f t="shared" ca="1" si="0"/>
        <v>46303</v>
      </c>
      <c r="I1" s="78">
        <f t="shared" ca="1" si="0"/>
        <v>46303</v>
      </c>
      <c r="J1" s="78">
        <f t="shared" ca="1" si="0"/>
        <v>46303</v>
      </c>
      <c r="K1" s="78">
        <f t="shared" ca="1" si="0"/>
        <v>46303</v>
      </c>
      <c r="L1" s="78">
        <f t="shared" ca="1" si="0"/>
        <v>46303</v>
      </c>
      <c r="M1" s="78">
        <f t="shared" ca="1" si="0"/>
        <v>46303</v>
      </c>
      <c r="N1" s="78">
        <f t="shared" ca="1" si="0"/>
        <v>46303</v>
      </c>
      <c r="O1" s="78">
        <f t="shared" ca="1" si="0"/>
        <v>46303</v>
      </c>
      <c r="P1" s="78">
        <f t="shared" ca="1" si="0"/>
        <v>46303</v>
      </c>
      <c r="Q1" s="78">
        <f t="shared" ca="1" si="0"/>
        <v>46303</v>
      </c>
      <c r="R1" s="78">
        <f t="shared" ca="1" si="0"/>
        <v>46303</v>
      </c>
      <c r="S1" s="78">
        <f t="shared" ca="1" si="0"/>
        <v>46303</v>
      </c>
      <c r="T1" s="78">
        <f t="shared" ca="1" si="0"/>
        <v>46303</v>
      </c>
      <c r="U1" s="78">
        <f t="shared" ca="1" si="0"/>
        <v>46303</v>
      </c>
      <c r="V1" s="78">
        <f t="shared" ca="1" si="0"/>
        <v>46303</v>
      </c>
      <c r="W1" s="78">
        <f t="shared" ca="1" si="0"/>
        <v>46303</v>
      </c>
      <c r="X1" s="78">
        <f t="shared" ca="1" si="0"/>
        <v>46303</v>
      </c>
    </row>
    <row r="2" spans="1:27" s="48" customFormat="1" ht="15" thickBot="1">
      <c r="A2" s="48" t="s">
        <v>409</v>
      </c>
      <c r="B2" s="24"/>
      <c r="C2" s="24"/>
      <c r="D2" s="81">
        <f>COUNTIFS('Consolidação Preventiva'!$D:$D,'Projeção de Inspeção'!D$4,'Consolidação Preventiva'!$O:$O,"&gt;1")</f>
        <v>0</v>
      </c>
      <c r="E2" s="82">
        <f>COUNTIFS('Consolidação Preventiva'!$D:$D,'Projeção de Inspeção'!E$4,'Consolidação Preventiva'!$O:$O,"&gt;1")</f>
        <v>0</v>
      </c>
      <c r="F2" s="82">
        <f>COUNTIFS('Consolidação Preventiva'!$D:$D,'Projeção de Inspeção'!F$4,'Consolidação Preventiva'!$O:$O,"&gt;1")</f>
        <v>0</v>
      </c>
      <c r="G2" s="82">
        <f>COUNTIFS('Consolidação Preventiva'!$D:$D,'Projeção de Inspeção'!G$4,'Consolidação Preventiva'!$O:$O,"&gt;1")</f>
        <v>0</v>
      </c>
      <c r="H2" s="82">
        <f>COUNTIFS('Consolidação Preventiva'!$D:$D,'Projeção de Inspeção'!H$4,'Consolidação Preventiva'!$O:$O,"&gt;1")</f>
        <v>0</v>
      </c>
      <c r="I2" s="82">
        <f>COUNTIFS('Consolidação Preventiva'!$D:$D,'Projeção de Inspeção'!I$4,'Consolidação Preventiva'!$O:$O,"&gt;1")</f>
        <v>0</v>
      </c>
      <c r="J2" s="82">
        <f>COUNTIFS('Consolidação Preventiva'!$D:$D,'Projeção de Inspeção'!J$4,'Consolidação Preventiva'!$O:$O,"&gt;1")</f>
        <v>0</v>
      </c>
      <c r="K2" s="82">
        <f>COUNTIFS('Consolidação Preventiva'!$D:$D,'Projeção de Inspeção'!K$4,'Consolidação Preventiva'!$O:$O,"&gt;1")</f>
        <v>0</v>
      </c>
      <c r="L2" s="82">
        <f>COUNTIFS('Consolidação Preventiva'!$D:$D,'Projeção de Inspeção'!L$4,'Consolidação Preventiva'!$O:$O,"&gt;1")</f>
        <v>0</v>
      </c>
      <c r="M2" s="82">
        <f>COUNTIFS('Consolidação Preventiva'!$D:$D,'Projeção de Inspeção'!M$4,'Consolidação Preventiva'!$O:$O,"&gt;1")</f>
        <v>0</v>
      </c>
      <c r="N2" s="82">
        <f>COUNTIFS('Consolidação Preventiva'!$D:$D,'Projeção de Inspeção'!N$4,'Consolidação Preventiva'!$O:$O,"&gt;1")</f>
        <v>0</v>
      </c>
      <c r="O2" s="82">
        <f>COUNTIFS('Consolidação Preventiva'!$D:$D,'Projeção de Inspeção'!O$4,'Consolidação Preventiva'!$O:$O,"&gt;1")</f>
        <v>0</v>
      </c>
      <c r="P2" s="82">
        <f>COUNTIFS('Consolidação Preventiva'!$D:$D,'Projeção de Inspeção'!P$4,'Consolidação Preventiva'!$O:$O,"&gt;1")</f>
        <v>0</v>
      </c>
      <c r="Q2" s="82">
        <f>COUNTIFS('Consolidação Preventiva'!$D:$D,'Projeção de Inspeção'!Q$4,'Consolidação Preventiva'!$O:$O,"&gt;1")</f>
        <v>0</v>
      </c>
      <c r="R2" s="82">
        <f>COUNTIFS('Consolidação Preventiva'!$D:$D,'Projeção de Inspeção'!R$4,'Consolidação Preventiva'!$O:$O,"&gt;1")</f>
        <v>0</v>
      </c>
      <c r="S2" s="82">
        <f>COUNTIFS('Consolidação Preventiva'!$D:$D,'Projeção de Inspeção'!S$4,'Consolidação Preventiva'!$O:$O,"&gt;1")</f>
        <v>0</v>
      </c>
      <c r="T2" s="82">
        <f>COUNTIFS('Consolidação Preventiva'!$D:$D,'Projeção de Inspeção'!T$4,'Consolidação Preventiva'!$O:$O,"&gt;1")</f>
        <v>0</v>
      </c>
      <c r="U2" s="82">
        <f>COUNTIFS('Consolidação Preventiva'!$D:$D,'Projeção de Inspeção'!U$4,'Consolidação Preventiva'!$O:$O,"&gt;1")</f>
        <v>0</v>
      </c>
      <c r="V2" s="82">
        <f>COUNTIFS('Consolidação Preventiva'!$D:$D,'Projeção de Inspeção'!V$4,'Consolidação Preventiva'!$O:$O,"&gt;1")</f>
        <v>0</v>
      </c>
      <c r="W2" s="82">
        <f>COUNTIFS('Consolidação Preventiva'!$D:$D,'Projeção de Inspeção'!W$4,'Consolidação Preventiva'!$O:$O,"&gt;1")</f>
        <v>0</v>
      </c>
      <c r="X2" s="82">
        <f>COUNTIFS('Consolidação Preventiva'!$D:$D,'Projeção de Inspeção'!X$4,'Consolidação Preventiva'!$O:$O,"&gt;1")</f>
        <v>0</v>
      </c>
      <c r="Z2" s="79" t="s">
        <v>164</v>
      </c>
    </row>
    <row r="3" spans="1:27" s="48" customFormat="1" ht="15" thickBot="1">
      <c r="B3" s="24"/>
      <c r="C3" s="24"/>
      <c r="D3" s="103" t="e">
        <f>VLOOKUP(D4,LISTA!$A$4:$B$12,2,0)</f>
        <v>#N/A</v>
      </c>
      <c r="E3" s="66" t="e">
        <f>VLOOKUP(E4,LISTA!$A$4:$B$12,2,0)</f>
        <v>#N/A</v>
      </c>
      <c r="F3" s="66" t="e">
        <f>VLOOKUP(F4,LISTA!$A$4:$B$12,2,0)</f>
        <v>#N/A</v>
      </c>
      <c r="G3" s="66" t="e">
        <f>VLOOKUP(G4,LISTA!$A$4:$B$12,2,0)</f>
        <v>#N/A</v>
      </c>
      <c r="H3" s="66" t="e">
        <f>VLOOKUP(H4,LISTA!$A$4:$B$12,2,0)</f>
        <v>#N/A</v>
      </c>
      <c r="I3" s="66" t="e">
        <f>VLOOKUP(I4,LISTA!$A$4:$B$12,2,0)</f>
        <v>#N/A</v>
      </c>
      <c r="J3" s="66" t="e">
        <f>VLOOKUP(J4,LISTA!$A$4:$B$12,2,0)</f>
        <v>#N/A</v>
      </c>
      <c r="K3" s="66" t="e">
        <f>VLOOKUP(K4,LISTA!$A$4:$B$12,2,0)</f>
        <v>#N/A</v>
      </c>
      <c r="L3" s="67" t="e">
        <f>VLOOKUP(L4,LISTA!$A$4:$B$12,2,0)</f>
        <v>#N/A</v>
      </c>
      <c r="M3" s="67" t="e">
        <f>VLOOKUP(M4,LISTA!$A$4:$B$17,2,0)</f>
        <v>#N/A</v>
      </c>
      <c r="N3" s="67" t="e">
        <f>VLOOKUP(N4,LISTA!$A$4:$B$17,2,0)</f>
        <v>#N/A</v>
      </c>
      <c r="O3" s="67" t="e">
        <f>VLOOKUP(O4,LISTA!$A$4:$B$17,2,0)</f>
        <v>#N/A</v>
      </c>
      <c r="P3" s="67" t="e">
        <f>VLOOKUP(P4,LISTA!$A$4:$B$17,2,0)</f>
        <v>#N/A</v>
      </c>
      <c r="Q3" s="67" t="e">
        <f>VLOOKUP(Q4,LISTA!$A$4:$B$17,2,0)</f>
        <v>#N/A</v>
      </c>
      <c r="R3" s="67" t="s">
        <v>414</v>
      </c>
      <c r="S3" s="67" t="s">
        <v>415</v>
      </c>
      <c r="T3" s="67" t="s">
        <v>416</v>
      </c>
      <c r="U3" s="67" t="s">
        <v>417</v>
      </c>
      <c r="V3" s="67" t="s">
        <v>418</v>
      </c>
      <c r="W3" s="67" t="s">
        <v>419</v>
      </c>
      <c r="X3" s="67" t="s">
        <v>420</v>
      </c>
      <c r="Z3" s="80">
        <v>19</v>
      </c>
    </row>
    <row r="4" spans="1:27" ht="15" thickBot="1">
      <c r="B4" s="75" t="s">
        <v>165</v>
      </c>
      <c r="C4" s="75" t="s">
        <v>166</v>
      </c>
      <c r="D4" s="103" t="s">
        <v>58</v>
      </c>
      <c r="E4" s="104" t="s">
        <v>60</v>
      </c>
      <c r="F4" s="104" t="s">
        <v>62</v>
      </c>
      <c r="G4" s="104" t="s">
        <v>67</v>
      </c>
      <c r="H4" s="104" t="s">
        <v>71</v>
      </c>
      <c r="I4" s="104" t="s">
        <v>75</v>
      </c>
      <c r="J4" s="104" t="s">
        <v>79</v>
      </c>
      <c r="K4" s="104" t="s">
        <v>83</v>
      </c>
      <c r="L4" s="105" t="s">
        <v>85</v>
      </c>
      <c r="M4" s="105" t="s">
        <v>87</v>
      </c>
      <c r="N4" s="105" t="s">
        <v>89</v>
      </c>
      <c r="O4" s="105" t="s">
        <v>91</v>
      </c>
      <c r="P4" s="105" t="s">
        <v>93</v>
      </c>
      <c r="Q4" s="105" t="s">
        <v>95</v>
      </c>
      <c r="R4" s="105" t="s">
        <v>421</v>
      </c>
      <c r="S4" s="105" t="s">
        <v>422</v>
      </c>
      <c r="T4" s="105" t="s">
        <v>423</v>
      </c>
      <c r="U4" s="105" t="s">
        <v>424</v>
      </c>
      <c r="V4" s="105" t="s">
        <v>425</v>
      </c>
      <c r="W4" s="105" t="s">
        <v>426</v>
      </c>
      <c r="X4" s="105" t="s">
        <v>427</v>
      </c>
    </row>
    <row r="5" spans="1:27">
      <c r="B5" s="68">
        <v>1</v>
      </c>
      <c r="C5" s="74" t="s">
        <v>231</v>
      </c>
      <c r="D5" s="69" t="e">
        <f>IF($B5&lt;=D$2,"EXECUTADA",IFERROR(VLOOKUP($B5&amp;D$3,'Consolidação Preventiva'!$A:$W,11,0),IF(D4="EXECUTADA",VLOOKUP($B4&amp;D$3,'Consolidação Preventiva'!$A:$W,15,0)+125/$Z$3,D4+125/$Z$3)))</f>
        <v>#VALUE!</v>
      </c>
      <c r="E5" s="69" t="e">
        <f>IF($B5&lt;=E$2,"EXECUTADA",IFERROR(VLOOKUP($B5&amp;E$3,'Consolidação Preventiva'!$A:$W,11,0),IF(E4="EXECUTADA",VLOOKUP($B4&amp;E$3,'Consolidação Preventiva'!$A:$W,15,0)+125/$Z$3,E4+125/$Z$3)))</f>
        <v>#VALUE!</v>
      </c>
      <c r="F5" s="69" t="e">
        <f>IF($B5&lt;=F$2,"EXECUTADA",IFERROR(VLOOKUP($B5&amp;F$3,'Consolidação Preventiva'!$A:$W,11,0),IF(F4="EXECUTADA",VLOOKUP($B4&amp;F$3,'Consolidação Preventiva'!$A:$W,15,0)+250/$Z$3,F4+250/$Z$3)))</f>
        <v>#VALUE!</v>
      </c>
      <c r="G5" s="69" t="e">
        <f>IF($B5&lt;=G$2,"EXECUTADA",IFERROR(VLOOKUP($B5&amp;G$3,'Consolidação Preventiva'!$A:$W,11,0),IF(G4="EXECUTADA",VLOOKUP($B4&amp;G$3,'Consolidação Preventiva'!$A:$W,15,0)+250/$Z$3,G4+250/$Z$3)))</f>
        <v>#VALUE!</v>
      </c>
      <c r="H5" s="69" t="e">
        <f>IF($B5&lt;=H$2,"EXECUTADA",IFERROR(VLOOKUP($B5&amp;H$3,'Consolidação Preventiva'!$A:$W,11,0),IF(H4="EXECUTADA",VLOOKUP($B4&amp;H$3,'Consolidação Preventiva'!$A:$W,15,0)+250/$Z$3,H4+250/$Z$3)))</f>
        <v>#VALUE!</v>
      </c>
      <c r="I5" s="70" t="e">
        <f>IF($B5&lt;=I$2,"EXECUTADA",IFERROR(VLOOKUP($B5&amp;I$3,'Consolidação Preventiva'!$A:$W,11,0),IF(I4="EXECUTADA",VLOOKUP($B4&amp;I$3,'Consolidação Preventiva'!$A:$W,15,0)+250/$Z$3,I4+250/$Z$3)))</f>
        <v>#VALUE!</v>
      </c>
      <c r="J5" s="70" t="e">
        <f>IF($B5&lt;=J$2,"EXECUTADA",IFERROR(VLOOKUP($B5&amp;J$3,'Consolidação Preventiva'!$A:$W,11,0),IF(J4="EXECUTADA",VLOOKUP($B4&amp;J$3,'Consolidação Preventiva'!$A:$W,15,0)+250/$Z$3,J4+250/$Z$3)))</f>
        <v>#VALUE!</v>
      </c>
      <c r="K5" s="70" t="e">
        <f>IF($B5&lt;=K$2,"EXECUTADA",IFERROR(VLOOKUP($B5&amp;K$3,'Consolidação Preventiva'!$A:$W,11,0),IF(K4="EXECUTADA",VLOOKUP($B4&amp;K$3,'Consolidação Preventiva'!$A:$W,15,0)+250/$Z$3,K4+250/$Z$3)))</f>
        <v>#VALUE!</v>
      </c>
      <c r="L5" s="70" t="e">
        <f>IF($B5&lt;=L$2,"EXECUTADA",IFERROR(VLOOKUP($B5&amp;L$3,'Consolidação Preventiva'!$A:$W,11,0),IF(L4="EXECUTADA",VLOOKUP($B4&amp;L$3,'Consolidação Preventiva'!$A:$W,15,0)+250/$Z$3,L4+250/$Z$3)))</f>
        <v>#VALUE!</v>
      </c>
      <c r="M5" s="70" t="e">
        <f>IF($B5&lt;=M$2,"EXECUTADA",IFERROR(VLOOKUP($B5&amp;M$3,'Consolidação Preventiva'!$A:$W,11,0),IF(M4="EXECUTADA",VLOOKUP($B4&amp;M$3,'Consolidação Preventiva'!$A:$W,15,0)+250/$Z$3,M4+250/$Z$3)))</f>
        <v>#VALUE!</v>
      </c>
      <c r="N5" s="70" t="e">
        <f>IF($B5&lt;=N$2,"EXECUTADA",IFERROR(VLOOKUP($B5&amp;N$3,'Consolidação Preventiva'!$A:$W,11,0),IF(N4="EXECUTADA",VLOOKUP($B4&amp;N$3,'Consolidação Preventiva'!$A:$W,15,0)+250/$Z$3,N4+250/$Z$3)))</f>
        <v>#VALUE!</v>
      </c>
      <c r="O5" s="70" t="e">
        <f>IF($B5&lt;=O$2,"EXECUTADA",IFERROR(VLOOKUP($B5&amp;O$3,'Consolidação Preventiva'!$A:$W,11,0),IF(O4="EXECUTADA",VLOOKUP($B4&amp;O$3,'Consolidação Preventiva'!$A:$W,15,0)+250/$Z$3,O4+250/$Z$3)))</f>
        <v>#VALUE!</v>
      </c>
      <c r="P5" s="70" t="e">
        <f>IF($B5&lt;=P$2,"EXECUTADA",IFERROR(VLOOKUP($B5&amp;P$3,'Consolidação Preventiva'!$A:$W,11,0),IF(P4="EXECUTADA",VLOOKUP($B4&amp;P$3,'Consolidação Preventiva'!$A:$W,15,0)+250/$Z$3,P4+250/$Z$3)))</f>
        <v>#VALUE!</v>
      </c>
      <c r="Q5" s="70" t="e">
        <f>IF($B5&lt;=Q$2,"EXECUTADA",IFERROR(VLOOKUP($B5&amp;Q$3,'Consolidação Preventiva'!$A:$W,11,0),IF(Q4="EXECUTADA",VLOOKUP($B4&amp;Q$3,'Consolidação Preventiva'!$A:$W,15,0)+250/$Z$3,Q4+250/$Z$3)))</f>
        <v>#VALUE!</v>
      </c>
      <c r="R5" s="70" t="e">
        <f>IF($B5&lt;=R$2,"EXECUTADA",IFERROR(VLOOKUP($B5&amp;R$3,'Consolidação Preventiva'!$A:$W,11,0),IF(R4="EXECUTADA",VLOOKUP($B4&amp;R$3,'Consolidação Preventiva'!$A:$W,15,0)+250/$Z$3,R4+250/$Z$3)))</f>
        <v>#VALUE!</v>
      </c>
      <c r="S5" s="70" t="e">
        <f>IF($B5&lt;=S$2,"EXECUTADA",IFERROR(VLOOKUP($B5&amp;S$3,'Consolidação Preventiva'!$A:$W,11,0),IF(S4="EXECUTADA",VLOOKUP($B4&amp;S$3,'Consolidação Preventiva'!$A:$W,15,0)+250/$Z$3,S4+250/$Z$3)))</f>
        <v>#VALUE!</v>
      </c>
      <c r="T5" s="70" t="e">
        <f>IF($B5&lt;=T$2,"EXECUTADA",IFERROR(VLOOKUP($B5&amp;T$3,'Consolidação Preventiva'!$A:$W,11,0),IF(T4="EXECUTADA",VLOOKUP($B4&amp;T$3,'Consolidação Preventiva'!$A:$W,15,0)+250/$Z$3,T4+250/$Z$3)))</f>
        <v>#VALUE!</v>
      </c>
      <c r="U5" s="70" t="e">
        <f>IF($B5&lt;=U$2,"EXECUTADA",IFERROR(VLOOKUP($B5&amp;U$3,'Consolidação Preventiva'!$A:$W,11,0),IF(U4="EXECUTADA",VLOOKUP($B4&amp;U$3,'Consolidação Preventiva'!$A:$W,15,0)+250/$Z$3,U4+250/$Z$3)))</f>
        <v>#VALUE!</v>
      </c>
      <c r="V5" s="70" t="e">
        <f>IF($B5&lt;=V$2,"EXECUTADA",IFERROR(VLOOKUP($B5&amp;V$3,'Consolidação Preventiva'!$A:$W,11,0),IF(V4="EXECUTADA",VLOOKUP($B4&amp;V$3,'Consolidação Preventiva'!$A:$W,15,0)+250/$Z$3,V4+250/$Z$3)))</f>
        <v>#VALUE!</v>
      </c>
      <c r="W5" s="70" t="e">
        <f>IF($B5&lt;=W$2,"EXECUTADA",IFERROR(VLOOKUP($B5&amp;W$3,'Consolidação Preventiva'!$A:$W,11,0),IF(W4="EXECUTADA",VLOOKUP($B4&amp;W$3,'Consolidação Preventiva'!$A:$W,15,0)+250/$Z$3,W4+250/$Z$3)))</f>
        <v>#VALUE!</v>
      </c>
      <c r="X5" s="70" t="e">
        <f>IF($B5&lt;=X$2,"EXECUTADA",IFERROR(VLOOKUP($B5&amp;X$3,'Consolidação Preventiva'!$A:$W,11,0),IF(X4="EXECUTADA",VLOOKUP($B4&amp;X$3,'Consolidação Preventiva'!$A:$W,15,0)+250/$Z$3,X4+250/$Z$3)))</f>
        <v>#VALUE!</v>
      </c>
    </row>
    <row r="6" spans="1:27">
      <c r="B6" s="68">
        <f t="shared" ref="B6:B37" si="1">B5+1</f>
        <v>2</v>
      </c>
      <c r="C6" s="64" t="s">
        <v>236</v>
      </c>
      <c r="D6" s="69" t="e">
        <f>IF($B6&lt;=D$2,"EXECUTADA",IFERROR(VLOOKUP($B6&amp;D$3,'Consolidação Preventiva'!$A:$W,11,0),IF(D5="EXECUTADA",VLOOKUP($B5&amp;D$3,'Consolidação Preventiva'!$A:$W,15,0)+125/$Z$3,D5+125/$Z$3)))</f>
        <v>#VALUE!</v>
      </c>
      <c r="E6" s="69" t="e">
        <f>IF($B6&lt;=E$2,"EXECUTADA",IFERROR(VLOOKUP($B6&amp;E$3,'Consolidação Preventiva'!$A:$W,11,0),IF(E5="EXECUTADA",VLOOKUP($B5&amp;E$3,'Consolidação Preventiva'!$A:$W,15,0)+125/$Z$3,E5+125/$Z$3)))</f>
        <v>#VALUE!</v>
      </c>
      <c r="F6" s="69" t="e">
        <f>IF($B6&lt;=F$2,"EXECUTADA",IFERROR(VLOOKUP($B6&amp;F$3,'Consolidação Preventiva'!$A:$W,11,0),IF(F5="EXECUTADA",VLOOKUP(F$4,'Projeção Horimetro'!$A$5:$H$11,8,0),F5+250/$Z$3)))</f>
        <v>#VALUE!</v>
      </c>
      <c r="G6" s="69" t="e">
        <f>IF($B6&lt;=G$2,"EXECUTADA",IFERROR(VLOOKUP($B6&amp;G$3,'Consolidação Preventiva'!$A:$W,11,0),IF(G5="EXECUTADA",VLOOKUP(G$4,'Projeção Horimetro'!$A$5:$H$11,8,0),G5+250/$Z$3)))</f>
        <v>#VALUE!</v>
      </c>
      <c r="H6" s="69" t="e">
        <f>IF($B6&lt;=H$2,"EXECUTADA",IFERROR(VLOOKUP($B6&amp;H$3,'Consolidação Preventiva'!$A:$W,11,0),IF(H5="EXECUTADA",VLOOKUP(H$4,'Projeção Horimetro'!$A$5:$H$11,8,0),H5+250/$Z$3)))</f>
        <v>#VALUE!</v>
      </c>
      <c r="I6" s="70" t="e">
        <f>IF($B6&lt;=I$2,"EXECUTADA",IFERROR(VLOOKUP($B6&amp;I$3,'Consolidação Preventiva'!$A:$W,11,0),IF(I5="EXECUTADA",VLOOKUP(I$4,'Projeção Horimetro'!$A$5:$H$11,8,0),I5+250/$Z$3)))</f>
        <v>#VALUE!</v>
      </c>
      <c r="J6" s="70" t="e">
        <f>IF($B6&lt;=J$2,"EXECUTADA",IFERROR(VLOOKUP($B6&amp;J$3,'Consolidação Preventiva'!$A:$W,11,0),IF(J5="EXECUTADA",VLOOKUP($B5&amp;J$3,'Consolidação Preventiva'!$A:$W,15,0)+250/$Z$3,J5+250/$Z$3)))</f>
        <v>#VALUE!</v>
      </c>
      <c r="K6" s="70" t="e">
        <f>IF($B6&lt;=K$2,"EXECUTADA",IFERROR(VLOOKUP($B6&amp;K$3,'Consolidação Preventiva'!$A:$W,11,0),IF(K5="EXECUTADA",VLOOKUP($B5&amp;K$3,'Consolidação Preventiva'!$A:$W,15,0)+250/$Z$3,K5+250/$Z$3)))</f>
        <v>#VALUE!</v>
      </c>
      <c r="L6" s="70" t="e">
        <f>IF($B6&lt;=L$2,"EXECUTADA",IFERROR(VLOOKUP($B6&amp;L$3,'Consolidação Preventiva'!$A:$W,11,0),IF(L5="EXECUTADA",VLOOKUP($B5&amp;L$3,'Consolidação Preventiva'!$A:$W,15,0)+250/$Z$3,L5+250/$Z$3)))</f>
        <v>#VALUE!</v>
      </c>
      <c r="M6" s="70" t="e">
        <f>IF($B6&lt;=M$2,"EXECUTADA",IFERROR(VLOOKUP($B6&amp;M$3,'Consolidação Preventiva'!$A:$W,11,0),IF(M5="EXECUTADA",VLOOKUP($B5&amp;M$3,'Consolidação Preventiva'!$A:$W,15,0)+250/$Z$3,M5+250/$Z$3)))</f>
        <v>#VALUE!</v>
      </c>
      <c r="N6" s="70" t="e">
        <f>IF($B6&lt;=N$2,"EXECUTADA",IFERROR(VLOOKUP($B6&amp;N$3,'Consolidação Preventiva'!$A:$W,11,0),IF(N5="EXECUTADA",VLOOKUP($B5&amp;N$3,'Consolidação Preventiva'!$A:$W,15,0)+250/$Z$3,N5+250/$Z$3)))</f>
        <v>#VALUE!</v>
      </c>
      <c r="O6" s="70" t="e">
        <f>IF($B6&lt;=O$2,"EXECUTADA",IFERROR(VLOOKUP($B6&amp;O$3,'Consolidação Preventiva'!$A:$W,11,0),IF(O5="EXECUTADA",VLOOKUP($B5&amp;O$3,'Consolidação Preventiva'!$A:$W,15,0)+250/$Z$3,O5+250/$Z$3)))</f>
        <v>#VALUE!</v>
      </c>
      <c r="P6" s="70" t="e">
        <f>IF($B6&lt;=P$2,"EXECUTADA",IFERROR(VLOOKUP($B6&amp;P$3,'Consolidação Preventiva'!$A:$W,11,0),IF(P5="EXECUTADA",VLOOKUP($B5&amp;P$3,'Consolidação Preventiva'!$A:$W,15,0)+250/$Z$3,P5+250/$Z$3)))</f>
        <v>#VALUE!</v>
      </c>
      <c r="Q6" s="70" t="e">
        <f>IF($B6&lt;=Q$2,"EXECUTADA",IFERROR(VLOOKUP($B6&amp;Q$3,'Consolidação Preventiva'!$A:$W,11,0),IF(Q5="EXECUTADA",VLOOKUP($B5&amp;Q$3,'Consolidação Preventiva'!$A:$W,15,0)+250/$Z$3,Q5+250/$Z$3)))</f>
        <v>#VALUE!</v>
      </c>
      <c r="R6" s="70" t="e">
        <f>IF($B6&lt;=R$2,"EXECUTADA",IFERROR(VLOOKUP($B6&amp;R$3,'Consolidação Preventiva'!$A:$W,11,0),IF(R5="EXECUTADA",VLOOKUP($B5&amp;R$3,'Consolidação Preventiva'!$A:$W,15,0)+250/$Z$3,R5+250/$Z$3)))</f>
        <v>#VALUE!</v>
      </c>
      <c r="S6" s="70" t="e">
        <f>IF($B6&lt;=S$2,"EXECUTADA",IFERROR(VLOOKUP($B6&amp;S$3,'Consolidação Preventiva'!$A:$W,11,0),IF(S5="EXECUTADA",VLOOKUP($B5&amp;S$3,'Consolidação Preventiva'!$A:$W,15,0)+250/$Z$3,S5+250/$Z$3)))</f>
        <v>#VALUE!</v>
      </c>
      <c r="T6" s="70" t="e">
        <f>IF($B6&lt;=T$2,"EXECUTADA",IFERROR(VLOOKUP($B6&amp;T$3,'Consolidação Preventiva'!$A:$W,11,0),IF(T5="EXECUTADA",VLOOKUP($B5&amp;T$3,'Consolidação Preventiva'!$A:$W,15,0)+250/$Z$3,T5+250/$Z$3)))</f>
        <v>#VALUE!</v>
      </c>
      <c r="U6" s="70" t="e">
        <f>IF($B6&lt;=U$2,"EXECUTADA",IFERROR(VLOOKUP($B6&amp;U$3,'Consolidação Preventiva'!$A:$W,11,0),IF(U5="EXECUTADA",VLOOKUP($B5&amp;U$3,'Consolidação Preventiva'!$A:$W,15,0)+250/$Z$3,U5+250/$Z$3)))</f>
        <v>#VALUE!</v>
      </c>
      <c r="V6" s="70" t="e">
        <f>IF($B6&lt;=V$2,"EXECUTADA",IFERROR(VLOOKUP($B6&amp;V$3,'Consolidação Preventiva'!$A:$W,11,0),IF(V5="EXECUTADA",VLOOKUP($B5&amp;V$3,'Consolidação Preventiva'!$A:$W,15,0)+250/$Z$3,V5+250/$Z$3)))</f>
        <v>#VALUE!</v>
      </c>
      <c r="W6" s="70" t="e">
        <f>IF($B6&lt;=W$2,"EXECUTADA",IFERROR(VLOOKUP($B6&amp;W$3,'Consolidação Preventiva'!$A:$W,11,0),IF(W5="EXECUTADA",VLOOKUP($B5&amp;W$3,'Consolidação Preventiva'!$A:$W,15,0)+250/$Z$3,W5+250/$Z$3)))</f>
        <v>#VALUE!</v>
      </c>
      <c r="X6" s="70" t="e">
        <f>IF($B6&lt;=X$2,"EXECUTADA",IFERROR(VLOOKUP($B6&amp;X$3,'Consolidação Preventiva'!$A:$W,11,0),IF(X5="EXECUTADA",VLOOKUP($B5&amp;X$3,'Consolidação Preventiva'!$A:$W,15,0)+250/$Z$3,X5+250/$Z$3)))</f>
        <v>#VALUE!</v>
      </c>
    </row>
    <row r="7" spans="1:27">
      <c r="B7" s="68">
        <f t="shared" si="1"/>
        <v>3</v>
      </c>
      <c r="C7" s="64">
        <v>500</v>
      </c>
      <c r="D7" s="69" t="e">
        <f>IF($B7&lt;=D$2,"EXECUTADA",IFERROR(VLOOKUP($B7&amp;D$3,'Consolidação Preventiva'!$A:$W,11,0),IF(D6="EXECUTADA",VLOOKUP($B6&amp;D$3,'Consolidação Preventiva'!$A:$W,15,0)+125/$Z$3,D6+125/$Z$3)))</f>
        <v>#VALUE!</v>
      </c>
      <c r="E7" s="69" t="e">
        <f>IF($B7&lt;=E$2,"EXECUTADA",IFERROR(VLOOKUP($B7&amp;E$3,'Consolidação Preventiva'!$A:$W,11,0),IF(E6="EXECUTADA",VLOOKUP($B6&amp;E$3,'Consolidação Preventiva'!$A:$W,15,0)+125/$Z$3,E6+125/$Z$3)))</f>
        <v>#VALUE!</v>
      </c>
      <c r="F7" s="69" t="e">
        <f>IF($B7&lt;=F$2,"EXECUTADA",IFERROR(VLOOKUP($B7&amp;F$3,'Consolidação Preventiva'!$A:$W,11,0),IF(F6="EXECUTADA",VLOOKUP(F$4,'Projeção Horimetro'!$A$5:$H$11,8,0),F6+250/$Z$3)))</f>
        <v>#VALUE!</v>
      </c>
      <c r="G7" s="69" t="e">
        <f>IF($B7&lt;=G$2,"EXECUTADA",IFERROR(VLOOKUP($B7&amp;G$3,'Consolidação Preventiva'!$A:$W,11,0),IF(G6="EXECUTADA",VLOOKUP(G$4,'Projeção Horimetro'!$A$5:$H$11,8,0),G6+250/$Z$3)))</f>
        <v>#VALUE!</v>
      </c>
      <c r="H7" s="69" t="e">
        <f>IF($B7&lt;=H$2,"EXECUTADA",IFERROR(VLOOKUP($B7&amp;H$3,'Consolidação Preventiva'!$A:$W,11,0),IF(H6="EXECUTADA",VLOOKUP(H$4,'Projeção Horimetro'!$A$5:$H$11,8,0),H6+250/$Z$3)))</f>
        <v>#VALUE!</v>
      </c>
      <c r="I7" s="70" t="e">
        <f>IF($B7&lt;=I$2,"EXECUTADA",IFERROR(VLOOKUP($B7&amp;I$3,'Consolidação Preventiva'!$A:$W,11,0),IF(I6="EXECUTADA",VLOOKUP(I$4,'Projeção Horimetro'!$A$5:$H$11,8,0),I6+250/$Z$3)))</f>
        <v>#VALUE!</v>
      </c>
      <c r="J7" s="70" t="e">
        <f>IF($B7&lt;=J$2,"EXECUTADA",IFERROR(VLOOKUP($B7&amp;J$3,'Consolidação Preventiva'!$A:$W,11,0),IF(J6="EXECUTADA",VLOOKUP($B6&amp;J$3,'Consolidação Preventiva'!$A:$W,15,0)+250/$Z$3,J6+250/$Z$3)))</f>
        <v>#VALUE!</v>
      </c>
      <c r="K7" s="70" t="e">
        <f>IF($B7&lt;=K$2,"EXECUTADA",IFERROR(VLOOKUP($B7&amp;K$3,'Consolidação Preventiva'!$A:$W,11,0),IF(K6="EXECUTADA",VLOOKUP($B6&amp;K$3,'Consolidação Preventiva'!$A:$W,15,0)+250/$Z$3,K6+250/$Z$3)))</f>
        <v>#VALUE!</v>
      </c>
      <c r="L7" s="70" t="e">
        <f>IF($B7&lt;=L$2,"EXECUTADA",IFERROR(VLOOKUP($B7&amp;L$3,'Consolidação Preventiva'!$A:$W,11,0),IF(L6="EXECUTADA",VLOOKUP($B6&amp;L$3,'Consolidação Preventiva'!$A:$W,15,0)+250/$Z$3,L6+250/$Z$3)))</f>
        <v>#VALUE!</v>
      </c>
      <c r="M7" s="70" t="e">
        <f>IF($B7&lt;=M$2,"EXECUTADA",IFERROR(VLOOKUP($B7&amp;M$3,'Consolidação Preventiva'!$A:$W,11,0),IF(M6="EXECUTADA",VLOOKUP($B6&amp;M$3,'Consolidação Preventiva'!$A:$W,15,0)+250/$Z$3,M6+250/$Z$3)))</f>
        <v>#VALUE!</v>
      </c>
      <c r="N7" s="70" t="e">
        <f>IF($B7&lt;=N$2,"EXECUTADA",IFERROR(VLOOKUP($B7&amp;N$3,'Consolidação Preventiva'!$A:$W,11,0),IF(N6="EXECUTADA",VLOOKUP($B6&amp;N$3,'Consolidação Preventiva'!$A:$W,15,0)+250/$Z$3,N6+250/$Z$3)))</f>
        <v>#VALUE!</v>
      </c>
      <c r="O7" s="70" t="e">
        <f>IF($B7&lt;=O$2,"EXECUTADA",IFERROR(VLOOKUP($B7&amp;O$3,'Consolidação Preventiva'!$A:$W,11,0),IF(O6="EXECUTADA",VLOOKUP($B6&amp;O$3,'Consolidação Preventiva'!$A:$W,15,0)+250/$Z$3,O6+250/$Z$3)))</f>
        <v>#VALUE!</v>
      </c>
      <c r="P7" s="70" t="e">
        <f>IF($B7&lt;=P$2,"EXECUTADA",IFERROR(VLOOKUP($B7&amp;P$3,'Consolidação Preventiva'!$A:$W,11,0),IF(P6="EXECUTADA",VLOOKUP($B6&amp;P$3,'Consolidação Preventiva'!$A:$W,15,0)+250/$Z$3,P6+250/$Z$3)))</f>
        <v>#VALUE!</v>
      </c>
      <c r="Q7" s="70" t="e">
        <f>IF($B7&lt;=Q$2,"EXECUTADA",IFERROR(VLOOKUP($B7&amp;Q$3,'Consolidação Preventiva'!$A:$W,11,0),IF(Q6="EXECUTADA",VLOOKUP($B6&amp;Q$3,'Consolidação Preventiva'!$A:$W,15,0)+250/$Z$3,Q6+250/$Z$3)))</f>
        <v>#VALUE!</v>
      </c>
      <c r="R7" s="70" t="e">
        <f>IF($B7&lt;=R$2,"EXECUTADA",IFERROR(VLOOKUP($B7&amp;R$3,'Consolidação Preventiva'!$A:$W,11,0),IF(R6="EXECUTADA",VLOOKUP($B6&amp;R$3,'Consolidação Preventiva'!$A:$W,15,0)+250/$Z$3,R6+250/$Z$3)))</f>
        <v>#VALUE!</v>
      </c>
      <c r="S7" s="70" t="e">
        <f>IF($B7&lt;=S$2,"EXECUTADA",IFERROR(VLOOKUP($B7&amp;S$3,'Consolidação Preventiva'!$A:$W,11,0),IF(S6="EXECUTADA",VLOOKUP($B6&amp;S$3,'Consolidação Preventiva'!$A:$W,15,0)+250/$Z$3,S6+250/$Z$3)))</f>
        <v>#VALUE!</v>
      </c>
      <c r="T7" s="70" t="e">
        <f>IF($B7&lt;=T$2,"EXECUTADA",IFERROR(VLOOKUP($B7&amp;T$3,'Consolidação Preventiva'!$A:$W,11,0),IF(T6="EXECUTADA",VLOOKUP($B6&amp;T$3,'Consolidação Preventiva'!$A:$W,15,0)+250/$Z$3,T6+250/$Z$3)))</f>
        <v>#VALUE!</v>
      </c>
      <c r="U7" s="70" t="e">
        <f>IF($B7&lt;=U$2,"EXECUTADA",IFERROR(VLOOKUP($B7&amp;U$3,'Consolidação Preventiva'!$A:$W,11,0),IF(U6="EXECUTADA",VLOOKUP($B6&amp;U$3,'Consolidação Preventiva'!$A:$W,15,0)+250/$Z$3,U6+250/$Z$3)))</f>
        <v>#VALUE!</v>
      </c>
      <c r="V7" s="70" t="e">
        <f>IF($B7&lt;=V$2,"EXECUTADA",IFERROR(VLOOKUP($B7&amp;V$3,'Consolidação Preventiva'!$A:$W,11,0),IF(V6="EXECUTADA",VLOOKUP($B6&amp;V$3,'Consolidação Preventiva'!$A:$W,15,0)+250/$Z$3,V6+250/$Z$3)))</f>
        <v>#VALUE!</v>
      </c>
      <c r="W7" s="70" t="e">
        <f>IF($B7&lt;=W$2,"EXECUTADA",IFERROR(VLOOKUP($B7&amp;W$3,'Consolidação Preventiva'!$A:$W,11,0),IF(W6="EXECUTADA",VLOOKUP($B6&amp;W$3,'Consolidação Preventiva'!$A:$W,15,0)+250/$Z$3,W6+250/$Z$3)))</f>
        <v>#VALUE!</v>
      </c>
      <c r="X7" s="70" t="e">
        <f>IF($B7&lt;=X$2,"EXECUTADA",IFERROR(VLOOKUP($B7&amp;X$3,'Consolidação Preventiva'!$A:$W,11,0),IF(X6="EXECUTADA",VLOOKUP($B6&amp;X$3,'Consolidação Preventiva'!$A:$W,15,0)+250/$Z$3,X6+250/$Z$3)))</f>
        <v>#VALUE!</v>
      </c>
    </row>
    <row r="8" spans="1:27">
      <c r="B8" s="68">
        <f t="shared" si="1"/>
        <v>4</v>
      </c>
      <c r="C8" s="64">
        <v>250</v>
      </c>
      <c r="D8" s="69" t="e">
        <f>IF($B8&lt;=D$2,"EXECUTADA",IFERROR(VLOOKUP($B8&amp;D$3,'Consolidação Preventiva'!$A:$W,11,0),IF(D7="EXECUTADA",VLOOKUP($B7&amp;D$3,'Consolidação Preventiva'!$A:$W,15,0)+125/$Z$3,D7+125/$Z$3)))</f>
        <v>#VALUE!</v>
      </c>
      <c r="E8" s="69" t="e">
        <f>IF($B8&lt;=E$2,"EXECUTADA",IFERROR(VLOOKUP($B8&amp;E$3,'Consolidação Preventiva'!$A:$W,11,0),IF(E7="EXECUTADA",VLOOKUP($B7&amp;E$3,'Consolidação Preventiva'!$A:$W,15,0)+125/$Z$3,E7+125/$Z$3)))</f>
        <v>#VALUE!</v>
      </c>
      <c r="F8" s="69" t="e">
        <f>IF($B8&lt;=F$2,"EXECUTADA",IFERROR(VLOOKUP($B8&amp;F$3,'Consolidação Preventiva'!$A:$W,11,0),IF(F7="EXECUTADA",VLOOKUP(F$4,'Projeção Horimetro'!$A$5:$H$11,8,0),F7+250/$Z$3)))</f>
        <v>#VALUE!</v>
      </c>
      <c r="G8" s="69" t="e">
        <f>IF($B8&lt;=G$2,"EXECUTADA",IFERROR(VLOOKUP($B8&amp;G$3,'Consolidação Preventiva'!$A:$W,11,0),IF(G7="EXECUTADA",VLOOKUP(G$4,'Projeção Horimetro'!$A$5:$H$11,8,0),G7+250/$Z$3)))</f>
        <v>#VALUE!</v>
      </c>
      <c r="H8" s="69" t="e">
        <f>IF($B8&lt;=H$2,"EXECUTADA",IFERROR(VLOOKUP($B8&amp;H$3,'Consolidação Preventiva'!$A:$W,11,0),IF(H7="EXECUTADA",VLOOKUP(H$4,'Projeção Horimetro'!$A$5:$H$11,8,0),H7+250/$Z$3)))</f>
        <v>#VALUE!</v>
      </c>
      <c r="I8" s="70" t="e">
        <f>IF($B8&lt;=I$2,"EXECUTADA",IFERROR(VLOOKUP($B8&amp;I$3,'Consolidação Preventiva'!$A:$W,11,0),IF(I7="EXECUTADA",VLOOKUP(I$4,'Projeção Horimetro'!$A$5:$H$11,8,0),I7+250/$Z$3)))</f>
        <v>#VALUE!</v>
      </c>
      <c r="J8" s="70" t="e">
        <f>IF($B8&lt;=J$2,"EXECUTADA",IFERROR(VLOOKUP($B8&amp;J$3,'Consolidação Preventiva'!$A:$W,11,0),IF(J7="EXECUTADA",VLOOKUP($B7&amp;J$3,'Consolidação Preventiva'!$A:$W,15,0)+250/$Z$3,J7+250/$Z$3)))</f>
        <v>#VALUE!</v>
      </c>
      <c r="K8" s="70" t="e">
        <f>IF($B8&lt;=K$2,"EXECUTADA",IFERROR(VLOOKUP($B8&amp;K$3,'Consolidação Preventiva'!$A:$W,11,0),IF(K7="EXECUTADA",VLOOKUP($B7&amp;K$3,'Consolidação Preventiva'!$A:$W,15,0)+250/$Z$3,K7+250/$Z$3)))</f>
        <v>#VALUE!</v>
      </c>
      <c r="L8" s="70" t="e">
        <f>IF($B8&lt;=L$2,"EXECUTADA",IFERROR(VLOOKUP($B8&amp;L$3,'Consolidação Preventiva'!$A:$W,11,0),IF(L7="EXECUTADA",VLOOKUP($B7&amp;L$3,'Consolidação Preventiva'!$A:$W,15,0)+250/$Z$3,L7+250/$Z$3)))</f>
        <v>#VALUE!</v>
      </c>
      <c r="M8" s="70" t="e">
        <f>IF($B8&lt;=M$2,"EXECUTADA",IFERROR(VLOOKUP($B8&amp;M$3,'Consolidação Preventiva'!$A:$W,11,0),IF(M7="EXECUTADA",VLOOKUP($B7&amp;M$3,'Consolidação Preventiva'!$A:$W,15,0)+250/$Z$3,M7+250/$Z$3)))</f>
        <v>#VALUE!</v>
      </c>
      <c r="N8" s="70" t="e">
        <f>IF($B8&lt;=N$2,"EXECUTADA",IFERROR(VLOOKUP($B8&amp;N$3,'Consolidação Preventiva'!$A:$W,11,0),IF(N7="EXECUTADA",VLOOKUP($B7&amp;N$3,'Consolidação Preventiva'!$A:$W,15,0)+250/$Z$3,N7+250/$Z$3)))</f>
        <v>#VALUE!</v>
      </c>
      <c r="O8" s="70" t="e">
        <f>IF($B8&lt;=O$2,"EXECUTADA",IFERROR(VLOOKUP($B8&amp;O$3,'Consolidação Preventiva'!$A:$W,11,0),IF(O7="EXECUTADA",VLOOKUP($B7&amp;O$3,'Consolidação Preventiva'!$A:$W,15,0)+250/$Z$3,O7+250/$Z$3)))</f>
        <v>#VALUE!</v>
      </c>
      <c r="P8" s="70" t="e">
        <f>IF($B8&lt;=P$2,"EXECUTADA",IFERROR(VLOOKUP($B8&amp;P$3,'Consolidação Preventiva'!$A:$W,11,0),IF(P7="EXECUTADA",VLOOKUP($B7&amp;P$3,'Consolidação Preventiva'!$A:$W,15,0)+250/$Z$3,P7+250/$Z$3)))</f>
        <v>#VALUE!</v>
      </c>
      <c r="Q8" s="70" t="e">
        <f>IF($B8&lt;=Q$2,"EXECUTADA",IFERROR(VLOOKUP($B8&amp;Q$3,'Consolidação Preventiva'!$A:$W,11,0),IF(Q7="EXECUTADA",VLOOKUP($B7&amp;Q$3,'Consolidação Preventiva'!$A:$W,15,0)+250/$Z$3,Q7+250/$Z$3)))</f>
        <v>#VALUE!</v>
      </c>
      <c r="R8" s="70" t="e">
        <f>IF($B8&lt;=R$2,"EXECUTADA",IFERROR(VLOOKUP($B8&amp;R$3,'Consolidação Preventiva'!$A:$W,11,0),IF(R7="EXECUTADA",VLOOKUP($B7&amp;R$3,'Consolidação Preventiva'!$A:$W,15,0)+250/$Z$3,R7+250/$Z$3)))</f>
        <v>#VALUE!</v>
      </c>
      <c r="S8" s="70" t="e">
        <f>IF($B8&lt;=S$2,"EXECUTADA",IFERROR(VLOOKUP($B8&amp;S$3,'Consolidação Preventiva'!$A:$W,11,0),IF(S7="EXECUTADA",VLOOKUP($B7&amp;S$3,'Consolidação Preventiva'!$A:$W,15,0)+250/$Z$3,S7+250/$Z$3)))</f>
        <v>#VALUE!</v>
      </c>
      <c r="T8" s="70" t="e">
        <f>IF($B8&lt;=T$2,"EXECUTADA",IFERROR(VLOOKUP($B8&amp;T$3,'Consolidação Preventiva'!$A:$W,11,0),IF(T7="EXECUTADA",VLOOKUP($B7&amp;T$3,'Consolidação Preventiva'!$A:$W,15,0)+250/$Z$3,T7+250/$Z$3)))</f>
        <v>#VALUE!</v>
      </c>
      <c r="U8" s="70" t="e">
        <f>IF($B8&lt;=U$2,"EXECUTADA",IFERROR(VLOOKUP($B8&amp;U$3,'Consolidação Preventiva'!$A:$W,11,0),IF(U7="EXECUTADA",VLOOKUP($B7&amp;U$3,'Consolidação Preventiva'!$A:$W,15,0)+250/$Z$3,U7+250/$Z$3)))</f>
        <v>#VALUE!</v>
      </c>
      <c r="V8" s="70" t="e">
        <f>IF($B8&lt;=V$2,"EXECUTADA",IFERROR(VLOOKUP($B8&amp;V$3,'Consolidação Preventiva'!$A:$W,11,0),IF(V7="EXECUTADA",VLOOKUP($B7&amp;V$3,'Consolidação Preventiva'!$A:$W,15,0)+250/$Z$3,V7+250/$Z$3)))</f>
        <v>#VALUE!</v>
      </c>
      <c r="W8" s="70" t="e">
        <f>IF($B8&lt;=W$2,"EXECUTADA",IFERROR(VLOOKUP($B8&amp;W$3,'Consolidação Preventiva'!$A:$W,11,0),IF(W7="EXECUTADA",VLOOKUP($B7&amp;W$3,'Consolidação Preventiva'!$A:$W,15,0)+250/$Z$3,W7+250/$Z$3)))</f>
        <v>#VALUE!</v>
      </c>
      <c r="X8" s="70" t="e">
        <f>IF($B8&lt;=X$2,"EXECUTADA",IFERROR(VLOOKUP($B8&amp;X$3,'Consolidação Preventiva'!$A:$W,11,0),IF(X7="EXECUTADA",VLOOKUP($B7&amp;X$3,'Consolidação Preventiva'!$A:$W,15,0)+250/$Z$3,X7+250/$Z$3)))</f>
        <v>#VALUE!</v>
      </c>
    </row>
    <row r="9" spans="1:27">
      <c r="B9" s="68">
        <f t="shared" si="1"/>
        <v>5</v>
      </c>
      <c r="C9" s="64">
        <v>1000</v>
      </c>
      <c r="D9" s="69" t="e">
        <f>IF($B9&lt;=D$2,"EXECUTADA",IFERROR(VLOOKUP($B9&amp;D$3,'Consolidação Preventiva'!$A:$W,11,0),IF(D8="EXECUTADA",VLOOKUP($B8&amp;D$3,'Consolidação Preventiva'!$A:$W,15,0)+125/$Z$3,D8+125/$Z$3)))</f>
        <v>#VALUE!</v>
      </c>
      <c r="E9" s="69" t="e">
        <f>IF($B9&lt;=E$2,"EXECUTADA",IFERROR(VLOOKUP($B9&amp;E$3,'Consolidação Preventiva'!$A:$W,11,0),IF(E8="EXECUTADA",VLOOKUP($B8&amp;E$3,'Consolidação Preventiva'!$A:$W,15,0)+125/$Z$3,E8+125/$Z$3)))</f>
        <v>#VALUE!</v>
      </c>
      <c r="F9" s="69" t="e">
        <f>IF($B9&lt;=F$2,"EXECUTADA",IFERROR(VLOOKUP($B9&amp;F$3,'Consolidação Preventiva'!$A:$W,11,0),IF(F8="EXECUTADA",VLOOKUP(F$4,'Projeção Horimetro'!$A$5:$H$11,8,0),F8+250/$Z$3)))</f>
        <v>#VALUE!</v>
      </c>
      <c r="G9" s="69" t="e">
        <f>IF($B9&lt;=G$2,"EXECUTADA",IFERROR(VLOOKUP($B9&amp;G$3,'Consolidação Preventiva'!$A:$W,11,0),IF(G8="EXECUTADA",VLOOKUP(G$4,'Projeção Horimetro'!$A$5:$H$11,8,0),G8+250/$Z$3)))</f>
        <v>#VALUE!</v>
      </c>
      <c r="H9" s="69" t="e">
        <f>IF($B9&lt;=H$2,"EXECUTADA",IFERROR(VLOOKUP($B9&amp;H$3,'Consolidação Preventiva'!$A:$W,11,0),IF(H8="EXECUTADA",VLOOKUP(H$4,'Projeção Horimetro'!$A$5:$H$11,8,0),H8+250/$Z$3)))</f>
        <v>#VALUE!</v>
      </c>
      <c r="I9" s="70" t="e">
        <f>IF($B9&lt;=I$2,"EXECUTADA",IFERROR(VLOOKUP($B9&amp;I$3,'Consolidação Preventiva'!$A:$W,11,0),IF(I8="EXECUTADA",VLOOKUP(I$4,'Projeção Horimetro'!$A$5:$H$11,8,0),I8+250/$Z$3)))</f>
        <v>#VALUE!</v>
      </c>
      <c r="J9" s="70" t="e">
        <f>IF($B9&lt;=J$2,"EXECUTADA",IFERROR(VLOOKUP($B9&amp;J$3,'Consolidação Preventiva'!$A:$W,11,0),IF(J8="EXECUTADA",VLOOKUP($B8&amp;J$3,'Consolidação Preventiva'!$A:$W,15,0)+250/$Z$3,J8+250/$Z$3)))</f>
        <v>#VALUE!</v>
      </c>
      <c r="K9" s="70" t="e">
        <f>IF($B9&lt;=K$2,"EXECUTADA",IFERROR(VLOOKUP($B9&amp;K$3,'Consolidação Preventiva'!$A:$W,11,0),IF(K8="EXECUTADA",VLOOKUP($B8&amp;K$3,'Consolidação Preventiva'!$A:$W,15,0)+250/$Z$3,K8+250/$Z$3)))</f>
        <v>#VALUE!</v>
      </c>
      <c r="L9" s="70" t="e">
        <f>IF($B9&lt;=L$2,"EXECUTADA",IFERROR(VLOOKUP($B9&amp;L$3,'Consolidação Preventiva'!$A:$W,11,0),IF(L8="EXECUTADA",VLOOKUP($B8&amp;L$3,'Consolidação Preventiva'!$A:$W,15,0)+250/$Z$3,L8+250/$Z$3)))</f>
        <v>#VALUE!</v>
      </c>
      <c r="M9" s="70" t="e">
        <f>IF($B9&lt;=M$2,"EXECUTADA",IFERROR(VLOOKUP($B9&amp;M$3,'Consolidação Preventiva'!$A:$W,11,0),IF(M8="EXECUTADA",VLOOKUP($B8&amp;M$3,'Consolidação Preventiva'!$A:$W,15,0)+250/$Z$3,M8+250/$Z$3)))</f>
        <v>#VALUE!</v>
      </c>
      <c r="N9" s="70" t="e">
        <f>IF($B9&lt;=N$2,"EXECUTADA",IFERROR(VLOOKUP($B9&amp;N$3,'Consolidação Preventiva'!$A:$W,11,0),IF(N8="EXECUTADA",VLOOKUP($B8&amp;N$3,'Consolidação Preventiva'!$A:$W,15,0)+250/$Z$3,N8+250/$Z$3)))</f>
        <v>#VALUE!</v>
      </c>
      <c r="O9" s="70" t="e">
        <f>IF($B9&lt;=O$2,"EXECUTADA",IFERROR(VLOOKUP($B9&amp;O$3,'Consolidação Preventiva'!$A:$W,11,0),IF(O8="EXECUTADA",VLOOKUP($B8&amp;O$3,'Consolidação Preventiva'!$A:$W,15,0)+250/$Z$3,O8+250/$Z$3)))</f>
        <v>#VALUE!</v>
      </c>
      <c r="P9" s="70" t="e">
        <f>IF($B9&lt;=P$2,"EXECUTADA",IFERROR(VLOOKUP($B9&amp;P$3,'Consolidação Preventiva'!$A:$W,11,0),IF(P8="EXECUTADA",VLOOKUP($B8&amp;P$3,'Consolidação Preventiva'!$A:$W,15,0)+250/$Z$3,P8+250/$Z$3)))</f>
        <v>#VALUE!</v>
      </c>
      <c r="Q9" s="70" t="e">
        <f>IF($B9&lt;=Q$2,"EXECUTADA",IFERROR(VLOOKUP($B9&amp;Q$3,'Consolidação Preventiva'!$A:$W,11,0),IF(Q8="EXECUTADA",VLOOKUP($B8&amp;Q$3,'Consolidação Preventiva'!$A:$W,15,0)+250/$Z$3,Q8+250/$Z$3)))</f>
        <v>#VALUE!</v>
      </c>
      <c r="R9" s="70" t="e">
        <f>IF($B9&lt;=R$2,"EXECUTADA",IFERROR(VLOOKUP($B9&amp;R$3,'Consolidação Preventiva'!$A:$W,11,0),IF(R8="EXECUTADA",VLOOKUP($B8&amp;R$3,'Consolidação Preventiva'!$A:$W,15,0)+250/$Z$3,R8+250/$Z$3)))</f>
        <v>#VALUE!</v>
      </c>
      <c r="S9" s="70" t="e">
        <f>IF($B9&lt;=S$2,"EXECUTADA",IFERROR(VLOOKUP($B9&amp;S$3,'Consolidação Preventiva'!$A:$W,11,0),IF(S8="EXECUTADA",VLOOKUP($B8&amp;S$3,'Consolidação Preventiva'!$A:$W,15,0)+250/$Z$3,S8+250/$Z$3)))</f>
        <v>#VALUE!</v>
      </c>
      <c r="T9" s="70" t="e">
        <f>IF($B9&lt;=T$2,"EXECUTADA",IFERROR(VLOOKUP($B9&amp;T$3,'Consolidação Preventiva'!$A:$W,11,0),IF(T8="EXECUTADA",VLOOKUP($B8&amp;T$3,'Consolidação Preventiva'!$A:$W,15,0)+250/$Z$3,T8+250/$Z$3)))</f>
        <v>#VALUE!</v>
      </c>
      <c r="U9" s="70" t="e">
        <f>IF($B9&lt;=U$2,"EXECUTADA",IFERROR(VLOOKUP($B9&amp;U$3,'Consolidação Preventiva'!$A:$W,11,0),IF(U8="EXECUTADA",VLOOKUP($B8&amp;U$3,'Consolidação Preventiva'!$A:$W,15,0)+250/$Z$3,U8+250/$Z$3)))</f>
        <v>#VALUE!</v>
      </c>
      <c r="V9" s="70" t="e">
        <f>IF($B9&lt;=V$2,"EXECUTADA",IFERROR(VLOOKUP($B9&amp;V$3,'Consolidação Preventiva'!$A:$W,11,0),IF(V8="EXECUTADA",VLOOKUP($B8&amp;V$3,'Consolidação Preventiva'!$A:$W,15,0)+250/$Z$3,V8+250/$Z$3)))</f>
        <v>#VALUE!</v>
      </c>
      <c r="W9" s="70" t="e">
        <f>IF($B9&lt;=W$2,"EXECUTADA",IFERROR(VLOOKUP($B9&amp;W$3,'Consolidação Preventiva'!$A:$W,11,0),IF(W8="EXECUTADA",VLOOKUP($B8&amp;W$3,'Consolidação Preventiva'!$A:$W,15,0)+250/$Z$3,W8+250/$Z$3)))</f>
        <v>#VALUE!</v>
      </c>
      <c r="X9" s="70" t="e">
        <f>IF($B9&lt;=X$2,"EXECUTADA",IFERROR(VLOOKUP($B9&amp;X$3,'Consolidação Preventiva'!$A:$W,11,0),IF(X8="EXECUTADA",VLOOKUP($B8&amp;X$3,'Consolidação Preventiva'!$A:$W,15,0)+250/$Z$3,X8+250/$Z$3)))</f>
        <v>#VALUE!</v>
      </c>
    </row>
    <row r="10" spans="1:27">
      <c r="B10" s="68">
        <f t="shared" si="1"/>
        <v>6</v>
      </c>
      <c r="C10" s="64">
        <v>250</v>
      </c>
      <c r="D10" s="69" t="e">
        <f>IF($B10&lt;=D$2,"EXECUTADA",IFERROR(VLOOKUP($B10&amp;D$3,'Consolidação Preventiva'!$A:$W,11,0),IF(D9="EXECUTADA",VLOOKUP($B9&amp;D$3,'Consolidação Preventiva'!$A:$W,15,0)+125/$Z$3,D9+125/$Z$3)))</f>
        <v>#VALUE!</v>
      </c>
      <c r="E10" s="69" t="e">
        <f>IF($B10&lt;=E$2,"EXECUTADA",IFERROR(VLOOKUP($B10&amp;E$3,'Consolidação Preventiva'!$A:$W,11,0),IF(E9="EXECUTADA",VLOOKUP($B9&amp;E$3,'Consolidação Preventiva'!$A:$W,15,0)+125/$Z$3,E9+125/$Z$3)))</f>
        <v>#VALUE!</v>
      </c>
      <c r="F10" s="69" t="e">
        <f>IF($B10&lt;=F$2,"EXECUTADA",IFERROR(VLOOKUP($B10&amp;F$3,'Consolidação Preventiva'!$A:$W,11,0),IF(F9="EXECUTADA",VLOOKUP(F$4,'Projeção Horimetro'!$A$5:$H$11,8,0),F9+250/$Z$3)))</f>
        <v>#VALUE!</v>
      </c>
      <c r="G10" s="69" t="e">
        <f>IF($B10&lt;=G$2,"EXECUTADA",IFERROR(VLOOKUP($B10&amp;G$3,'Consolidação Preventiva'!$A:$W,11,0),IF(G9="EXECUTADA",VLOOKUP(G$4,'Projeção Horimetro'!$A$5:$H$11,8,0),G9+250/$Z$3)))</f>
        <v>#VALUE!</v>
      </c>
      <c r="H10" s="69" t="e">
        <f>IF($B10&lt;=H$2,"EXECUTADA",IFERROR(VLOOKUP($B10&amp;H$3,'Consolidação Preventiva'!$A:$W,11,0),IF(H9="EXECUTADA",VLOOKUP(H$4,'Projeção Horimetro'!$A$5:$H$11,8,0),H9+250/$Z$3)))</f>
        <v>#VALUE!</v>
      </c>
      <c r="I10" s="70" t="e">
        <f>IF($B10&lt;=I$2,"EXECUTADA",IFERROR(VLOOKUP($B10&amp;I$3,'Consolidação Preventiva'!$A:$W,11,0),IF(I9="EXECUTADA",VLOOKUP(I$4,'Projeção Horimetro'!$A$5:$H$11,8,0),I9+250/$Z$3)))</f>
        <v>#VALUE!</v>
      </c>
      <c r="J10" s="70" t="e">
        <f>IF($B10&lt;=J$2,"EXECUTADA",IFERROR(VLOOKUP($B10&amp;J$3,'Consolidação Preventiva'!$A:$W,11,0),IF(J9="EXECUTADA",VLOOKUP($B9&amp;J$3,'Consolidação Preventiva'!$A:$W,15,0)+250/$Z$3,J9+250/$Z$3)))</f>
        <v>#VALUE!</v>
      </c>
      <c r="K10" s="70" t="e">
        <f>IF($B10&lt;=K$2,"EXECUTADA",IFERROR(VLOOKUP($B10&amp;K$3,'Consolidação Preventiva'!$A:$W,11,0),IF(K9="EXECUTADA",VLOOKUP($B9&amp;K$3,'Consolidação Preventiva'!$A:$W,15,0)+250/$Z$3,K9+250/$Z$3)))</f>
        <v>#VALUE!</v>
      </c>
      <c r="L10" s="70" t="e">
        <f>IF($B10&lt;=L$2,"EXECUTADA",IFERROR(VLOOKUP($B10&amp;L$3,'Consolidação Preventiva'!$A:$W,11,0),IF(L9="EXECUTADA",VLOOKUP($B9&amp;L$3,'Consolidação Preventiva'!$A:$W,15,0)+250/$Z$3,L9+250/$Z$3)))</f>
        <v>#VALUE!</v>
      </c>
      <c r="M10" s="70" t="e">
        <f>IF($B10&lt;=M$2,"EXECUTADA",IFERROR(VLOOKUP($B10&amp;M$3,'Consolidação Preventiva'!$A:$W,11,0),IF(M9="EXECUTADA",VLOOKUP($B9&amp;M$3,'Consolidação Preventiva'!$A:$W,15,0)+250/$Z$3,M9+250/$Z$3)))</f>
        <v>#VALUE!</v>
      </c>
      <c r="N10" s="70" t="e">
        <f>IF($B10&lt;=N$2,"EXECUTADA",IFERROR(VLOOKUP($B10&amp;N$3,'Consolidação Preventiva'!$A:$W,11,0),IF(N9="EXECUTADA",VLOOKUP($B9&amp;N$3,'Consolidação Preventiva'!$A:$W,15,0)+250/$Z$3,N9+250/$Z$3)))</f>
        <v>#VALUE!</v>
      </c>
      <c r="O10" s="70" t="e">
        <f>IF($B10&lt;=O$2,"EXECUTADA",IFERROR(VLOOKUP($B10&amp;O$3,'Consolidação Preventiva'!$A:$W,11,0),IF(O9="EXECUTADA",VLOOKUP($B9&amp;O$3,'Consolidação Preventiva'!$A:$W,15,0)+250/$Z$3,O9+250/$Z$3)))</f>
        <v>#VALUE!</v>
      </c>
      <c r="P10" s="70" t="e">
        <f>IF($B10&lt;=P$2,"EXECUTADA",IFERROR(VLOOKUP($B10&amp;P$3,'Consolidação Preventiva'!$A:$W,11,0),IF(P9="EXECUTADA",VLOOKUP($B9&amp;P$3,'Consolidação Preventiva'!$A:$W,15,0)+250/$Z$3,P9+250/$Z$3)))</f>
        <v>#VALUE!</v>
      </c>
      <c r="Q10" s="70" t="e">
        <f>IF($B10&lt;=Q$2,"EXECUTADA",IFERROR(VLOOKUP($B10&amp;Q$3,'Consolidação Preventiva'!$A:$W,11,0),IF(Q9="EXECUTADA",VLOOKUP($B9&amp;Q$3,'Consolidação Preventiva'!$A:$W,15,0)+250/$Z$3,Q9+250/$Z$3)))</f>
        <v>#VALUE!</v>
      </c>
      <c r="R10" s="70" t="e">
        <f>IF($B10&lt;=R$2,"EXECUTADA",IFERROR(VLOOKUP($B10&amp;R$3,'Consolidação Preventiva'!$A:$W,11,0),IF(R9="EXECUTADA",VLOOKUP($B9&amp;R$3,'Consolidação Preventiva'!$A:$W,15,0)+250/$Z$3,R9+250/$Z$3)))</f>
        <v>#VALUE!</v>
      </c>
      <c r="S10" s="70" t="e">
        <f>IF($B10&lt;=S$2,"EXECUTADA",IFERROR(VLOOKUP($B10&amp;S$3,'Consolidação Preventiva'!$A:$W,11,0),IF(S9="EXECUTADA",VLOOKUP($B9&amp;S$3,'Consolidação Preventiva'!$A:$W,15,0)+250/$Z$3,S9+250/$Z$3)))</f>
        <v>#VALUE!</v>
      </c>
      <c r="T10" s="70" t="e">
        <f>IF($B10&lt;=T$2,"EXECUTADA",IFERROR(VLOOKUP($B10&amp;T$3,'Consolidação Preventiva'!$A:$W,11,0),IF(T9="EXECUTADA",VLOOKUP($B9&amp;T$3,'Consolidação Preventiva'!$A:$W,15,0)+250/$Z$3,T9+250/$Z$3)))</f>
        <v>#VALUE!</v>
      </c>
      <c r="U10" s="70" t="e">
        <f>IF($B10&lt;=U$2,"EXECUTADA",IFERROR(VLOOKUP($B10&amp;U$3,'Consolidação Preventiva'!$A:$W,11,0),IF(U9="EXECUTADA",VLOOKUP($B9&amp;U$3,'Consolidação Preventiva'!$A:$W,15,0)+250/$Z$3,U9+250/$Z$3)))</f>
        <v>#VALUE!</v>
      </c>
      <c r="V10" s="70" t="e">
        <f>IF($B10&lt;=V$2,"EXECUTADA",IFERROR(VLOOKUP($B10&amp;V$3,'Consolidação Preventiva'!$A:$W,11,0),IF(V9="EXECUTADA",VLOOKUP($B9&amp;V$3,'Consolidação Preventiva'!$A:$W,15,0)+250/$Z$3,V9+250/$Z$3)))</f>
        <v>#VALUE!</v>
      </c>
      <c r="W10" s="70" t="e">
        <f>IF($B10&lt;=W$2,"EXECUTADA",IFERROR(VLOOKUP($B10&amp;W$3,'Consolidação Preventiva'!$A:$W,11,0),IF(W9="EXECUTADA",VLOOKUP($B9&amp;W$3,'Consolidação Preventiva'!$A:$W,15,0)+250/$Z$3,W9+250/$Z$3)))</f>
        <v>#VALUE!</v>
      </c>
      <c r="X10" s="70" t="e">
        <f>IF($B10&lt;=X$2,"EXECUTADA",IFERROR(VLOOKUP($B10&amp;X$3,'Consolidação Preventiva'!$A:$W,11,0),IF(X9="EXECUTADA",VLOOKUP($B9&amp;X$3,'Consolidação Preventiva'!$A:$W,15,0)+250/$Z$3,X9+250/$Z$3)))</f>
        <v>#VALUE!</v>
      </c>
    </row>
    <row r="11" spans="1:27">
      <c r="B11" s="68">
        <f t="shared" si="1"/>
        <v>7</v>
      </c>
      <c r="C11" s="64">
        <v>1500</v>
      </c>
      <c r="D11" s="69" t="e">
        <f>IF($B11&lt;=D$2,"EXECUTADA",IFERROR(VLOOKUP($B11&amp;D$3,'Consolidação Preventiva'!$A:$W,11,0),IF(D10="EXECUTADA",VLOOKUP($B10&amp;D$3,'Consolidação Preventiva'!$A:$W,15,0)+125/$Z$3,D10+125/$Z$3)))</f>
        <v>#VALUE!</v>
      </c>
      <c r="E11" s="69" t="e">
        <f>IF($B11&lt;=E$2,"EXECUTADA",IFERROR(VLOOKUP($B11&amp;E$3,'Consolidação Preventiva'!$A:$W,11,0),IF(E10="EXECUTADA",VLOOKUP($B10&amp;E$3,'Consolidação Preventiva'!$A:$W,15,0)+125/$Z$3,E10+125/$Z$3)))</f>
        <v>#VALUE!</v>
      </c>
      <c r="F11" s="69" t="e">
        <f>IF($B11&lt;=F$2,"EXECUTADA",IFERROR(VLOOKUP($B11&amp;F$3,'Consolidação Preventiva'!$A:$W,11,0),IF(F10="EXECUTADA",VLOOKUP(F$4,'Projeção Horimetro'!$A$5:$H$11,8,0),F10+250/$Z$3)))</f>
        <v>#VALUE!</v>
      </c>
      <c r="G11" s="69" t="e">
        <f>IF($B11&lt;=G$2,"EXECUTADA",IFERROR(VLOOKUP($B11&amp;G$3,'Consolidação Preventiva'!$A:$W,11,0),IF(G10="EXECUTADA",VLOOKUP(G$4,'Projeção Horimetro'!$A$5:$H$11,8,0),G10+250/$Z$3)))</f>
        <v>#VALUE!</v>
      </c>
      <c r="H11" s="69" t="e">
        <f>IF($B11&lt;=H$2,"EXECUTADA",IFERROR(VLOOKUP($B11&amp;H$3,'Consolidação Preventiva'!$A:$W,11,0),IF(H10="EXECUTADA",VLOOKUP(H$4,'Projeção Horimetro'!$A$5:$H$11,8,0),H10+250/$Z$3)))</f>
        <v>#VALUE!</v>
      </c>
      <c r="I11" s="70" t="e">
        <f>IF($B11&lt;=I$2,"EXECUTADA",IFERROR(VLOOKUP($B11&amp;I$3,'Consolidação Preventiva'!$A:$W,11,0),IF(I10="EXECUTADA",VLOOKUP(I$4,'Projeção Horimetro'!$A$5:$H$11,8,0),I10+250/$Z$3)))</f>
        <v>#VALUE!</v>
      </c>
      <c r="J11" s="70" t="e">
        <f>IF($B11&lt;=J$2,"EXECUTADA",IFERROR(VLOOKUP($B11&amp;J$3,'Consolidação Preventiva'!$A:$W,11,0),IF(J10="EXECUTADA",VLOOKUP($B10&amp;J$3,'Consolidação Preventiva'!$A:$W,15,0)+250/$Z$3,J10+250/$Z$3)))</f>
        <v>#VALUE!</v>
      </c>
      <c r="K11" s="70" t="e">
        <f>IF($B11&lt;=K$2,"EXECUTADA",IFERROR(VLOOKUP($B11&amp;K$3,'Consolidação Preventiva'!$A:$W,11,0),IF(K10="EXECUTADA",VLOOKUP($B10&amp;K$3,'Consolidação Preventiva'!$A:$W,15,0)+250/$Z$3,K10+250/$Z$3)))</f>
        <v>#VALUE!</v>
      </c>
      <c r="L11" s="70" t="e">
        <f>IF($B11&lt;=L$2,"EXECUTADA",IFERROR(VLOOKUP($B11&amp;L$3,'Consolidação Preventiva'!$A:$W,11,0),IF(L10="EXECUTADA",VLOOKUP($B10&amp;L$3,'Consolidação Preventiva'!$A:$W,15,0)+250/$Z$3,L10+250/$Z$3)))</f>
        <v>#VALUE!</v>
      </c>
      <c r="M11" s="70" t="e">
        <f>IF($B11&lt;=M$2,"EXECUTADA",IFERROR(VLOOKUP($B11&amp;M$3,'Consolidação Preventiva'!$A:$W,11,0),IF(M10="EXECUTADA",VLOOKUP($B10&amp;M$3,'Consolidação Preventiva'!$A:$W,15,0)+250/$Z$3,M10+250/$Z$3)))</f>
        <v>#VALUE!</v>
      </c>
      <c r="N11" s="70" t="e">
        <f>IF($B11&lt;=N$2,"EXECUTADA",IFERROR(VLOOKUP($B11&amp;N$3,'Consolidação Preventiva'!$A:$W,11,0),IF(N10="EXECUTADA",VLOOKUP($B10&amp;N$3,'Consolidação Preventiva'!$A:$W,15,0)+250/$Z$3,N10+250/$Z$3)))</f>
        <v>#VALUE!</v>
      </c>
      <c r="O11" s="70" t="e">
        <f>IF($B11&lt;=O$2,"EXECUTADA",IFERROR(VLOOKUP($B11&amp;O$3,'Consolidação Preventiva'!$A:$W,11,0),IF(O10="EXECUTADA",VLOOKUP($B10&amp;O$3,'Consolidação Preventiva'!$A:$W,15,0)+250/$Z$3,O10+250/$Z$3)))</f>
        <v>#VALUE!</v>
      </c>
      <c r="P11" s="70" t="e">
        <f>IF($B11&lt;=P$2,"EXECUTADA",IFERROR(VLOOKUP($B11&amp;P$3,'Consolidação Preventiva'!$A:$W,11,0),IF(P10="EXECUTADA",VLOOKUP($B10&amp;P$3,'Consolidação Preventiva'!$A:$W,15,0)+250/$Z$3,P10+250/$Z$3)))</f>
        <v>#VALUE!</v>
      </c>
      <c r="Q11" s="70" t="e">
        <f>IF($B11&lt;=Q$2,"EXECUTADA",IFERROR(VLOOKUP($B11&amp;Q$3,'Consolidação Preventiva'!$A:$W,11,0),IF(Q10="EXECUTADA",VLOOKUP($B10&amp;Q$3,'Consolidação Preventiva'!$A:$W,15,0)+250/$Z$3,Q10+250/$Z$3)))</f>
        <v>#VALUE!</v>
      </c>
      <c r="R11" s="70" t="e">
        <f>IF($B11&lt;=R$2,"EXECUTADA",IFERROR(VLOOKUP($B11&amp;R$3,'Consolidação Preventiva'!$A:$W,11,0),IF(R10="EXECUTADA",VLOOKUP($B10&amp;R$3,'Consolidação Preventiva'!$A:$W,15,0)+250/$Z$3,R10+250/$Z$3)))</f>
        <v>#VALUE!</v>
      </c>
      <c r="S11" s="70" t="e">
        <f>IF($B11&lt;=S$2,"EXECUTADA",IFERROR(VLOOKUP($B11&amp;S$3,'Consolidação Preventiva'!$A:$W,11,0),IF(S10="EXECUTADA",VLOOKUP($B10&amp;S$3,'Consolidação Preventiva'!$A:$W,15,0)+250/$Z$3,S10+250/$Z$3)))</f>
        <v>#VALUE!</v>
      </c>
      <c r="T11" s="70" t="e">
        <f>IF($B11&lt;=T$2,"EXECUTADA",IFERROR(VLOOKUP($B11&amp;T$3,'Consolidação Preventiva'!$A:$W,11,0),IF(T10="EXECUTADA",VLOOKUP($B10&amp;T$3,'Consolidação Preventiva'!$A:$W,15,0)+250/$Z$3,T10+250/$Z$3)))</f>
        <v>#VALUE!</v>
      </c>
      <c r="U11" s="70" t="e">
        <f>IF($B11&lt;=U$2,"EXECUTADA",IFERROR(VLOOKUP($B11&amp;U$3,'Consolidação Preventiva'!$A:$W,11,0),IF(U10="EXECUTADA",VLOOKUP($B10&amp;U$3,'Consolidação Preventiva'!$A:$W,15,0)+250/$Z$3,U10+250/$Z$3)))</f>
        <v>#VALUE!</v>
      </c>
      <c r="V11" s="70" t="e">
        <f>IF($B11&lt;=V$2,"EXECUTADA",IFERROR(VLOOKUP($B11&amp;V$3,'Consolidação Preventiva'!$A:$W,11,0),IF(V10="EXECUTADA",VLOOKUP($B10&amp;V$3,'Consolidação Preventiva'!$A:$W,15,0)+250/$Z$3,V10+250/$Z$3)))</f>
        <v>#VALUE!</v>
      </c>
      <c r="W11" s="70" t="e">
        <f>IF($B11&lt;=W$2,"EXECUTADA",IFERROR(VLOOKUP($B11&amp;W$3,'Consolidação Preventiva'!$A:$W,11,0),IF(W10="EXECUTADA",VLOOKUP($B10&amp;W$3,'Consolidação Preventiva'!$A:$W,15,0)+250/$Z$3,W10+250/$Z$3)))</f>
        <v>#VALUE!</v>
      </c>
      <c r="X11" s="70" t="e">
        <f>IF($B11&lt;=X$2,"EXECUTADA",IFERROR(VLOOKUP($B11&amp;X$3,'Consolidação Preventiva'!$A:$W,11,0),IF(X10="EXECUTADA",VLOOKUP($B10&amp;X$3,'Consolidação Preventiva'!$A:$W,15,0)+250/$Z$3,X10+250/$Z$3)))</f>
        <v>#VALUE!</v>
      </c>
    </row>
    <row r="12" spans="1:27">
      <c r="B12" s="68">
        <f t="shared" si="1"/>
        <v>8</v>
      </c>
      <c r="C12" s="64">
        <v>250</v>
      </c>
      <c r="D12" s="69" t="e">
        <f>IF($B12&lt;=D$2,"EXECUTADA",IFERROR(VLOOKUP($B12&amp;D$3,'Consolidação Preventiva'!$A:$W,11,0),IF(D11="EXECUTADA",VLOOKUP($B11&amp;D$3,'Consolidação Preventiva'!$A:$W,15,0)+125/$Z$3,D11+125/$Z$3)))</f>
        <v>#VALUE!</v>
      </c>
      <c r="E12" s="69" t="e">
        <f>IF($B12&lt;=E$2,"EXECUTADA",IFERROR(VLOOKUP($B12&amp;E$3,'Consolidação Preventiva'!$A:$W,11,0),IF(E11="EXECUTADA",VLOOKUP($B11&amp;E$3,'Consolidação Preventiva'!$A:$W,15,0)+125/$Z$3,E11+125/$Z$3)))</f>
        <v>#VALUE!</v>
      </c>
      <c r="F12" s="69" t="e">
        <f>IF($B12&lt;=F$2,"EXECUTADA",IFERROR(VLOOKUP($B12&amp;F$3,'Consolidação Preventiva'!$A:$W,11,0),IF(F11="EXECUTADA",VLOOKUP(F$4,'Projeção Horimetro'!$A$5:$H$11,8,0),F11+250/$Z$3)))</f>
        <v>#VALUE!</v>
      </c>
      <c r="G12" s="69" t="e">
        <f>IF($B12&lt;=G$2,"EXECUTADA",IFERROR(VLOOKUP($B12&amp;G$3,'Consolidação Preventiva'!$A:$W,11,0),IF(G11="EXECUTADA",VLOOKUP(G$4,'Projeção Horimetro'!$A$5:$H$11,8,0),G11+250/$Z$3)))</f>
        <v>#VALUE!</v>
      </c>
      <c r="H12" s="69" t="e">
        <f>IF($B12&lt;=H$2,"EXECUTADA",IFERROR(VLOOKUP($B12&amp;H$3,'Consolidação Preventiva'!$A:$W,11,0),IF(H11="EXECUTADA",VLOOKUP(H$4,'Projeção Horimetro'!$A$5:$H$11,8,0),H11+250/$Z$3)))</f>
        <v>#VALUE!</v>
      </c>
      <c r="I12" s="70" t="e">
        <f>IF($B12&lt;=I$2,"EXECUTADA",IFERROR(VLOOKUP($B12&amp;I$3,'Consolidação Preventiva'!$A:$W,11,0),IF(I11="EXECUTADA",VLOOKUP(I$4,'Projeção Horimetro'!$A$5:$H$11,8,0),I11+250/$Z$3)))</f>
        <v>#VALUE!</v>
      </c>
      <c r="J12" s="70" t="e">
        <f>IF($B12&lt;=J$2,"EXECUTADA",IFERROR(VLOOKUP($B12&amp;J$3,'Consolidação Preventiva'!$A:$W,11,0),IF(J11="EXECUTADA",VLOOKUP($B11&amp;J$3,'Consolidação Preventiva'!$A:$W,15,0)+250/$Z$3,J11+250/$Z$3)))</f>
        <v>#VALUE!</v>
      </c>
      <c r="K12" s="70" t="e">
        <f>IF($B12&lt;=K$2,"EXECUTADA",IFERROR(VLOOKUP($B12&amp;K$3,'Consolidação Preventiva'!$A:$W,11,0),IF(K11="EXECUTADA",VLOOKUP($B11&amp;K$3,'Consolidação Preventiva'!$A:$W,15,0)+250/$Z$3,K11+250/$Z$3)))</f>
        <v>#VALUE!</v>
      </c>
      <c r="L12" s="70" t="e">
        <f>IF($B12&lt;=L$2,"EXECUTADA",IFERROR(VLOOKUP($B12&amp;L$3,'Consolidação Preventiva'!$A:$W,11,0),IF(L11="EXECUTADA",VLOOKUP($B11&amp;L$3,'Consolidação Preventiva'!$A:$W,15,0)+250/$Z$3,L11+250/$Z$3)))</f>
        <v>#VALUE!</v>
      </c>
      <c r="M12" s="70" t="e">
        <f>IF($B12&lt;=M$2,"EXECUTADA",IFERROR(VLOOKUP($B12&amp;M$3,'Consolidação Preventiva'!$A:$W,11,0),IF(M11="EXECUTADA",VLOOKUP($B11&amp;M$3,'Consolidação Preventiva'!$A:$W,15,0)+250/$Z$3,M11+250/$Z$3)))</f>
        <v>#VALUE!</v>
      </c>
      <c r="N12" s="70" t="e">
        <f>IF($B12&lt;=N$2,"EXECUTADA",IFERROR(VLOOKUP($B12&amp;N$3,'Consolidação Preventiva'!$A:$W,11,0),IF(N11="EXECUTADA",VLOOKUP($B11&amp;N$3,'Consolidação Preventiva'!$A:$W,15,0)+250/$Z$3,N11+250/$Z$3)))</f>
        <v>#VALUE!</v>
      </c>
      <c r="O12" s="70" t="e">
        <f>IF($B12&lt;=O$2,"EXECUTADA",IFERROR(VLOOKUP($B12&amp;O$3,'Consolidação Preventiva'!$A:$W,11,0),IF(O11="EXECUTADA",VLOOKUP($B11&amp;O$3,'Consolidação Preventiva'!$A:$W,15,0)+250/$Z$3,O11+250/$Z$3)))</f>
        <v>#VALUE!</v>
      </c>
      <c r="P12" s="70" t="e">
        <f>IF($B12&lt;=P$2,"EXECUTADA",IFERROR(VLOOKUP($B12&amp;P$3,'Consolidação Preventiva'!$A:$W,11,0),IF(P11="EXECUTADA",VLOOKUP($B11&amp;P$3,'Consolidação Preventiva'!$A:$W,15,0)+250/$Z$3,P11+250/$Z$3)))</f>
        <v>#VALUE!</v>
      </c>
      <c r="Q12" s="70" t="e">
        <f>IF($B12&lt;=Q$2,"EXECUTADA",IFERROR(VLOOKUP($B12&amp;Q$3,'Consolidação Preventiva'!$A:$W,11,0),IF(Q11="EXECUTADA",VLOOKUP($B11&amp;Q$3,'Consolidação Preventiva'!$A:$W,15,0)+250/$Z$3,Q11+250/$Z$3)))</f>
        <v>#VALUE!</v>
      </c>
      <c r="R12" s="70" t="e">
        <f>IF($B12&lt;=R$2,"EXECUTADA",IFERROR(VLOOKUP($B12&amp;R$3,'Consolidação Preventiva'!$A:$W,11,0),IF(R11="EXECUTADA",VLOOKUP($B11&amp;R$3,'Consolidação Preventiva'!$A:$W,15,0)+250/$Z$3,R11+250/$Z$3)))</f>
        <v>#VALUE!</v>
      </c>
      <c r="S12" s="70" t="e">
        <f>IF($B12&lt;=S$2,"EXECUTADA",IFERROR(VLOOKUP($B12&amp;S$3,'Consolidação Preventiva'!$A:$W,11,0),IF(S11="EXECUTADA",VLOOKUP($B11&amp;S$3,'Consolidação Preventiva'!$A:$W,15,0)+250/$Z$3,S11+250/$Z$3)))</f>
        <v>#VALUE!</v>
      </c>
      <c r="T12" s="70" t="e">
        <f>IF($B12&lt;=T$2,"EXECUTADA",IFERROR(VLOOKUP($B12&amp;T$3,'Consolidação Preventiva'!$A:$W,11,0),IF(T11="EXECUTADA",VLOOKUP($B11&amp;T$3,'Consolidação Preventiva'!$A:$W,15,0)+250/$Z$3,T11+250/$Z$3)))</f>
        <v>#VALUE!</v>
      </c>
      <c r="U12" s="70" t="e">
        <f>IF($B12&lt;=U$2,"EXECUTADA",IFERROR(VLOOKUP($B12&amp;U$3,'Consolidação Preventiva'!$A:$W,11,0),IF(U11="EXECUTADA",VLOOKUP($B11&amp;U$3,'Consolidação Preventiva'!$A:$W,15,0)+250/$Z$3,U11+250/$Z$3)))</f>
        <v>#VALUE!</v>
      </c>
      <c r="V12" s="70" t="e">
        <f>IF($B12&lt;=V$2,"EXECUTADA",IFERROR(VLOOKUP($B12&amp;V$3,'Consolidação Preventiva'!$A:$W,11,0),IF(V11="EXECUTADA",VLOOKUP($B11&amp;V$3,'Consolidação Preventiva'!$A:$W,15,0)+250/$Z$3,V11+250/$Z$3)))</f>
        <v>#VALUE!</v>
      </c>
      <c r="W12" s="70" t="e">
        <f>IF($B12&lt;=W$2,"EXECUTADA",IFERROR(VLOOKUP($B12&amp;W$3,'Consolidação Preventiva'!$A:$W,11,0),IF(W11="EXECUTADA",VLOOKUP($B11&amp;W$3,'Consolidação Preventiva'!$A:$W,15,0)+250/$Z$3,W11+250/$Z$3)))</f>
        <v>#VALUE!</v>
      </c>
      <c r="X12" s="70" t="e">
        <f>IF($B12&lt;=X$2,"EXECUTADA",IFERROR(VLOOKUP($B12&amp;X$3,'Consolidação Preventiva'!$A:$W,11,0),IF(X11="EXECUTADA",VLOOKUP($B11&amp;X$3,'Consolidação Preventiva'!$A:$W,15,0)+250/$Z$3,X11+250/$Z$3)))</f>
        <v>#VALUE!</v>
      </c>
    </row>
    <row r="13" spans="1:27">
      <c r="B13" s="68">
        <f t="shared" si="1"/>
        <v>9</v>
      </c>
      <c r="C13" s="64">
        <v>2000</v>
      </c>
      <c r="D13" s="69" t="e">
        <f>IF($B13&lt;=D$2,"EXECUTADA",IFERROR(VLOOKUP($B13&amp;D$3,'Consolidação Preventiva'!$A:$W,11,0),IF(D12="EXECUTADA",VLOOKUP($B12&amp;D$3,'Consolidação Preventiva'!$A:$W,15,0)+125/$Z$3,D12+125/$Z$3)))</f>
        <v>#VALUE!</v>
      </c>
      <c r="E13" s="69" t="e">
        <f>IF($B13&lt;=E$2,"EXECUTADA",IFERROR(VLOOKUP($B13&amp;E$3,'Consolidação Preventiva'!$A:$W,11,0),IF(E12="EXECUTADA",VLOOKUP($B12&amp;E$3,'Consolidação Preventiva'!$A:$W,15,0)+125/$Z$3,E12+125/$Z$3)))</f>
        <v>#VALUE!</v>
      </c>
      <c r="F13" s="69" t="e">
        <f>IF($B13&lt;=F$2,"EXECUTADA",IFERROR(VLOOKUP($B13&amp;F$3,'Consolidação Preventiva'!$A:$W,11,0),IF(F12="EXECUTADA",VLOOKUP(F$4,'Projeção Horimetro'!$A$5:$H$11,8,0),F12+250/$Z$3)))</f>
        <v>#VALUE!</v>
      </c>
      <c r="G13" s="69" t="e">
        <f>IF($B13&lt;=G$2,"EXECUTADA",IFERROR(VLOOKUP($B13&amp;G$3,'Consolidação Preventiva'!$A:$W,11,0),IF(G12="EXECUTADA",VLOOKUP(G$4,'Projeção Horimetro'!$A$5:$H$11,8,0),G12+250/$Z$3)))</f>
        <v>#VALUE!</v>
      </c>
      <c r="H13" s="69" t="e">
        <f>IF($B13&lt;=H$2,"EXECUTADA",IFERROR(VLOOKUP($B13&amp;H$3,'Consolidação Preventiva'!$A:$W,11,0),IF(H12="EXECUTADA",VLOOKUP(H$4,'Projeção Horimetro'!$A$5:$H$11,8,0),H12+250/$Z$3)))</f>
        <v>#VALUE!</v>
      </c>
      <c r="I13" s="70" t="e">
        <f>IF($B13&lt;=I$2,"EXECUTADA",IFERROR(VLOOKUP($B13&amp;I$3,'Consolidação Preventiva'!$A:$W,11,0),IF(I12="EXECUTADA",VLOOKUP(I$4,'Projeção Horimetro'!$A$5:$H$11,8,0),I12+250/$Z$3)))</f>
        <v>#VALUE!</v>
      </c>
      <c r="J13" s="70" t="e">
        <f>IF($B13&lt;=J$2,"EXECUTADA",IFERROR(VLOOKUP($B13&amp;J$3,'Consolidação Preventiva'!$A:$W,11,0),IF(J12="EXECUTADA",VLOOKUP($B12&amp;J$3,'Consolidação Preventiva'!$A:$W,15,0)+250/$Z$3,J12+250/$Z$3)))</f>
        <v>#VALUE!</v>
      </c>
      <c r="K13" s="70" t="e">
        <f>IF($B13&lt;=K$2,"EXECUTADA",IFERROR(VLOOKUP($B13&amp;K$3,'Consolidação Preventiva'!$A:$W,11,0),IF(K12="EXECUTADA",VLOOKUP($B12&amp;K$3,'Consolidação Preventiva'!$A:$W,15,0)+250/$Z$3,K12+250/$Z$3)))</f>
        <v>#VALUE!</v>
      </c>
      <c r="L13" s="70" t="e">
        <f>IF($B13&lt;=L$2,"EXECUTADA",IFERROR(VLOOKUP($B13&amp;L$3,'Consolidação Preventiva'!$A:$W,11,0),IF(L12="EXECUTADA",VLOOKUP($B12&amp;L$3,'Consolidação Preventiva'!$A:$W,15,0)+250/$Z$3,L12+250/$Z$3)))</f>
        <v>#VALUE!</v>
      </c>
      <c r="M13" s="70" t="e">
        <f>IF($B13&lt;=M$2,"EXECUTADA",IFERROR(VLOOKUP($B13&amp;M$3,'Consolidação Preventiva'!$A:$W,11,0),IF(M12="EXECUTADA",VLOOKUP($B12&amp;M$3,'Consolidação Preventiva'!$A:$W,15,0)+250/$Z$3,M12+250/$Z$3)))</f>
        <v>#VALUE!</v>
      </c>
      <c r="N13" s="70" t="e">
        <f>IF($B13&lt;=N$2,"EXECUTADA",IFERROR(VLOOKUP($B13&amp;N$3,'Consolidação Preventiva'!$A:$W,11,0),IF(N12="EXECUTADA",VLOOKUP($B12&amp;N$3,'Consolidação Preventiva'!$A:$W,15,0)+250/$Z$3,N12+250/$Z$3)))</f>
        <v>#VALUE!</v>
      </c>
      <c r="O13" s="70" t="e">
        <f>IF($B13&lt;=O$2,"EXECUTADA",IFERROR(VLOOKUP($B13&amp;O$3,'Consolidação Preventiva'!$A:$W,11,0),IF(O12="EXECUTADA",VLOOKUP($B12&amp;O$3,'Consolidação Preventiva'!$A:$W,15,0)+250/$Z$3,O12+250/$Z$3)))</f>
        <v>#VALUE!</v>
      </c>
      <c r="P13" s="70" t="e">
        <f>IF($B13&lt;=P$2,"EXECUTADA",IFERROR(VLOOKUP($B13&amp;P$3,'Consolidação Preventiva'!$A:$W,11,0),IF(P12="EXECUTADA",VLOOKUP($B12&amp;P$3,'Consolidação Preventiva'!$A:$W,15,0)+250/$Z$3,P12+250/$Z$3)))</f>
        <v>#VALUE!</v>
      </c>
      <c r="Q13" s="70" t="e">
        <f>IF($B13&lt;=Q$2,"EXECUTADA",IFERROR(VLOOKUP($B13&amp;Q$3,'Consolidação Preventiva'!$A:$W,11,0),IF(Q12="EXECUTADA",VLOOKUP($B12&amp;Q$3,'Consolidação Preventiva'!$A:$W,15,0)+250/$Z$3,Q12+250/$Z$3)))</f>
        <v>#VALUE!</v>
      </c>
      <c r="R13" s="70" t="e">
        <f>IF($B13&lt;=R$2,"EXECUTADA",IFERROR(VLOOKUP($B13&amp;R$3,'Consolidação Preventiva'!$A:$W,11,0),IF(R12="EXECUTADA",VLOOKUP($B12&amp;R$3,'Consolidação Preventiva'!$A:$W,15,0)+250/$Z$3,R12+250/$Z$3)))</f>
        <v>#VALUE!</v>
      </c>
      <c r="S13" s="70" t="e">
        <f>IF($B13&lt;=S$2,"EXECUTADA",IFERROR(VLOOKUP($B13&amp;S$3,'Consolidação Preventiva'!$A:$W,11,0),IF(S12="EXECUTADA",VLOOKUP($B12&amp;S$3,'Consolidação Preventiva'!$A:$W,15,0)+250/$Z$3,S12+250/$Z$3)))</f>
        <v>#VALUE!</v>
      </c>
      <c r="T13" s="70" t="e">
        <f>IF($B13&lt;=T$2,"EXECUTADA",IFERROR(VLOOKUP($B13&amp;T$3,'Consolidação Preventiva'!$A:$W,11,0),IF(T12="EXECUTADA",VLOOKUP($B12&amp;T$3,'Consolidação Preventiva'!$A:$W,15,0)+250/$Z$3,T12+250/$Z$3)))</f>
        <v>#VALUE!</v>
      </c>
      <c r="U13" s="70" t="e">
        <f>IF($B13&lt;=U$2,"EXECUTADA",IFERROR(VLOOKUP($B13&amp;U$3,'Consolidação Preventiva'!$A:$W,11,0),IF(U12="EXECUTADA",VLOOKUP($B12&amp;U$3,'Consolidação Preventiva'!$A:$W,15,0)+250/$Z$3,U12+250/$Z$3)))</f>
        <v>#VALUE!</v>
      </c>
      <c r="V13" s="70" t="e">
        <f>IF($B13&lt;=V$2,"EXECUTADA",IFERROR(VLOOKUP($B13&amp;V$3,'Consolidação Preventiva'!$A:$W,11,0),IF(V12="EXECUTADA",VLOOKUP($B12&amp;V$3,'Consolidação Preventiva'!$A:$W,15,0)+250/$Z$3,V12+250/$Z$3)))</f>
        <v>#VALUE!</v>
      </c>
      <c r="W13" s="70" t="e">
        <f>IF($B13&lt;=W$2,"EXECUTADA",IFERROR(VLOOKUP($B13&amp;W$3,'Consolidação Preventiva'!$A:$W,11,0),IF(W12="EXECUTADA",VLOOKUP($B12&amp;W$3,'Consolidação Preventiva'!$A:$W,15,0)+250/$Z$3,W12+250/$Z$3)))</f>
        <v>#VALUE!</v>
      </c>
      <c r="X13" s="70" t="e">
        <f>IF($B13&lt;=X$2,"EXECUTADA",IFERROR(VLOOKUP($B13&amp;X$3,'Consolidação Preventiva'!$A:$W,11,0),IF(X12="EXECUTADA",VLOOKUP($B12&amp;X$3,'Consolidação Preventiva'!$A:$W,15,0)+250/$Z$3,X12+250/$Z$3)))</f>
        <v>#VALUE!</v>
      </c>
    </row>
    <row r="14" spans="1:27">
      <c r="B14" s="68">
        <f t="shared" si="1"/>
        <v>10</v>
      </c>
      <c r="C14" s="64">
        <v>250</v>
      </c>
      <c r="D14" s="69" t="e">
        <f>IF($B14&lt;=D$2,"EXECUTADA",IFERROR(VLOOKUP($B14&amp;D$3,'Consolidação Preventiva'!$A:$W,11,0),IF(D13="EXECUTADA",VLOOKUP($B13&amp;D$3,'Consolidação Preventiva'!$A:$W,15,0)+125/$Z$3,D13+125/$Z$3)))</f>
        <v>#VALUE!</v>
      </c>
      <c r="E14" s="69" t="e">
        <f>IF($B14&lt;=E$2,"EXECUTADA",IFERROR(VLOOKUP($B14&amp;E$3,'Consolidação Preventiva'!$A:$W,11,0),IF(E13="EXECUTADA",VLOOKUP($B13&amp;E$3,'Consolidação Preventiva'!$A:$W,15,0)+125/$Z$3,E13+125/$Z$3)))</f>
        <v>#VALUE!</v>
      </c>
      <c r="F14" s="69" t="e">
        <f>IF($B14&lt;=F$2,"EXECUTADA",IFERROR(VLOOKUP($B14&amp;F$3,'Consolidação Preventiva'!$A:$W,11,0),IF(F13="EXECUTADA",VLOOKUP(F$4,'Projeção Horimetro'!$A$5:$H$11,8,0),F13+250/$Z$3)))</f>
        <v>#VALUE!</v>
      </c>
      <c r="G14" s="69" t="e">
        <f>IF($B14&lt;=G$2,"EXECUTADA",IFERROR(VLOOKUP($B14&amp;G$3,'Consolidação Preventiva'!$A:$W,11,0),IF(G13="EXECUTADA",VLOOKUP(G$4,'Projeção Horimetro'!$A$5:$H$11,8,0),G13+250/$Z$3)))</f>
        <v>#VALUE!</v>
      </c>
      <c r="H14" s="69" t="e">
        <f>IF($B14&lt;=H$2,"EXECUTADA",IFERROR(VLOOKUP($B14&amp;H$3,'Consolidação Preventiva'!$A:$W,11,0),IF(H13="EXECUTADA",VLOOKUP(H$4,'Projeção Horimetro'!$A$5:$H$11,8,0),H13+250/$Z$3)))</f>
        <v>#VALUE!</v>
      </c>
      <c r="I14" s="70" t="e">
        <f>IF($B14&lt;=I$2,"EXECUTADA",IFERROR(VLOOKUP($B14&amp;I$3,'Consolidação Preventiva'!$A:$W,11,0),IF(I13="EXECUTADA",VLOOKUP(I$4,'Projeção Horimetro'!$A$5:$H$11,8,0),I13+250/$Z$3)))</f>
        <v>#VALUE!</v>
      </c>
      <c r="J14" s="70" t="e">
        <f>IF($B14&lt;=J$2,"EXECUTADA",IFERROR(VLOOKUP($B14&amp;J$3,'Consolidação Preventiva'!$A:$W,11,0),IF(J13="EXECUTADA",VLOOKUP($B13&amp;J$3,'Consolidação Preventiva'!$A:$W,15,0)+250/$Z$3,J13+250/$Z$3)))</f>
        <v>#VALUE!</v>
      </c>
      <c r="K14" s="70" t="e">
        <f>IF($B14&lt;=K$2,"EXECUTADA",IFERROR(VLOOKUP($B14&amp;K$3,'Consolidação Preventiva'!$A:$W,11,0),IF(K13="EXECUTADA",VLOOKUP($B13&amp;K$3,'Consolidação Preventiva'!$A:$W,15,0)+250/$Z$3,K13+250/$Z$3)))</f>
        <v>#VALUE!</v>
      </c>
      <c r="L14" s="70" t="e">
        <f>IF($B14&lt;=L$2,"EXECUTADA",IFERROR(VLOOKUP($B14&amp;L$3,'Consolidação Preventiva'!$A:$W,11,0),IF(L13="EXECUTADA",VLOOKUP($B13&amp;L$3,'Consolidação Preventiva'!$A:$W,15,0)+250/$Z$3,L13+250/$Z$3)))</f>
        <v>#VALUE!</v>
      </c>
      <c r="M14" s="70" t="e">
        <f>IF($B14&lt;=M$2,"EXECUTADA",IFERROR(VLOOKUP($B14&amp;M$3,'Consolidação Preventiva'!$A:$W,11,0),IF(M13="EXECUTADA",VLOOKUP($B13&amp;M$3,'Consolidação Preventiva'!$A:$W,15,0)+250/$Z$3,M13+250/$Z$3)))</f>
        <v>#VALUE!</v>
      </c>
      <c r="N14" s="70" t="e">
        <f>IF($B14&lt;=N$2,"EXECUTADA",IFERROR(VLOOKUP($B14&amp;N$3,'Consolidação Preventiva'!$A:$W,11,0),IF(N13="EXECUTADA",VLOOKUP($B13&amp;N$3,'Consolidação Preventiva'!$A:$W,15,0)+250/$Z$3,N13+250/$Z$3)))</f>
        <v>#VALUE!</v>
      </c>
      <c r="O14" s="70" t="e">
        <f>IF($B14&lt;=O$2,"EXECUTADA",IFERROR(VLOOKUP($B14&amp;O$3,'Consolidação Preventiva'!$A:$W,11,0),IF(O13="EXECUTADA",VLOOKUP($B13&amp;O$3,'Consolidação Preventiva'!$A:$W,15,0)+250/$Z$3,O13+250/$Z$3)))</f>
        <v>#VALUE!</v>
      </c>
      <c r="P14" s="70" t="e">
        <f>IF($B14&lt;=P$2,"EXECUTADA",IFERROR(VLOOKUP($B14&amp;P$3,'Consolidação Preventiva'!$A:$W,11,0),IF(P13="EXECUTADA",VLOOKUP($B13&amp;P$3,'Consolidação Preventiva'!$A:$W,15,0)+250/$Z$3,P13+250/$Z$3)))</f>
        <v>#VALUE!</v>
      </c>
      <c r="Q14" s="70" t="e">
        <f>IF($B14&lt;=Q$2,"EXECUTADA",IFERROR(VLOOKUP($B14&amp;Q$3,'Consolidação Preventiva'!$A:$W,11,0),IF(Q13="EXECUTADA",VLOOKUP($B13&amp;Q$3,'Consolidação Preventiva'!$A:$W,15,0)+250/$Z$3,Q13+250/$Z$3)))</f>
        <v>#VALUE!</v>
      </c>
      <c r="R14" s="70" t="e">
        <f>IF($B14&lt;=R$2,"EXECUTADA",IFERROR(VLOOKUP($B14&amp;R$3,'Consolidação Preventiva'!$A:$W,11,0),IF(R13="EXECUTADA",VLOOKUP($B13&amp;R$3,'Consolidação Preventiva'!$A:$W,15,0)+250/$Z$3,R13+250/$Z$3)))</f>
        <v>#VALUE!</v>
      </c>
      <c r="S14" s="70" t="e">
        <f>IF($B14&lt;=S$2,"EXECUTADA",IFERROR(VLOOKUP($B14&amp;S$3,'Consolidação Preventiva'!$A:$W,11,0),IF(S13="EXECUTADA",VLOOKUP($B13&amp;S$3,'Consolidação Preventiva'!$A:$W,15,0)+250/$Z$3,S13+250/$Z$3)))</f>
        <v>#VALUE!</v>
      </c>
      <c r="T14" s="70" t="e">
        <f>IF($B14&lt;=T$2,"EXECUTADA",IFERROR(VLOOKUP($B14&amp;T$3,'Consolidação Preventiva'!$A:$W,11,0),IF(T13="EXECUTADA",VLOOKUP($B13&amp;T$3,'Consolidação Preventiva'!$A:$W,15,0)+250/$Z$3,T13+250/$Z$3)))</f>
        <v>#VALUE!</v>
      </c>
      <c r="U14" s="70" t="e">
        <f>IF($B14&lt;=U$2,"EXECUTADA",IFERROR(VLOOKUP($B14&amp;U$3,'Consolidação Preventiva'!$A:$W,11,0),IF(U13="EXECUTADA",VLOOKUP($B13&amp;U$3,'Consolidação Preventiva'!$A:$W,15,0)+250/$Z$3,U13+250/$Z$3)))</f>
        <v>#VALUE!</v>
      </c>
      <c r="V14" s="70" t="e">
        <f>IF($B14&lt;=V$2,"EXECUTADA",IFERROR(VLOOKUP($B14&amp;V$3,'Consolidação Preventiva'!$A:$W,11,0),IF(V13="EXECUTADA",VLOOKUP($B13&amp;V$3,'Consolidação Preventiva'!$A:$W,15,0)+250/$Z$3,V13+250/$Z$3)))</f>
        <v>#VALUE!</v>
      </c>
      <c r="W14" s="70" t="e">
        <f>IF($B14&lt;=W$2,"EXECUTADA",IFERROR(VLOOKUP($B14&amp;W$3,'Consolidação Preventiva'!$A:$W,11,0),IF(W13="EXECUTADA",VLOOKUP($B13&amp;W$3,'Consolidação Preventiva'!$A:$W,15,0)+250/$Z$3,W13+250/$Z$3)))</f>
        <v>#VALUE!</v>
      </c>
      <c r="X14" s="70" t="e">
        <f>IF($B14&lt;=X$2,"EXECUTADA",IFERROR(VLOOKUP($B14&amp;X$3,'Consolidação Preventiva'!$A:$W,11,0),IF(X13="EXECUTADA",VLOOKUP($B13&amp;X$3,'Consolidação Preventiva'!$A:$W,15,0)+250/$Z$3,X13+250/$Z$3)))</f>
        <v>#VALUE!</v>
      </c>
      <c r="AA14" s="163"/>
    </row>
    <row r="15" spans="1:27">
      <c r="B15" s="68">
        <f t="shared" si="1"/>
        <v>11</v>
      </c>
      <c r="C15" s="64">
        <v>2500</v>
      </c>
      <c r="D15" s="69" t="e">
        <f>IF($B15&lt;=D$2,"EXECUTADA",IFERROR(VLOOKUP($B15&amp;D$3,'Consolidação Preventiva'!$A:$W,11,0),IF(D14="EXECUTADA",VLOOKUP($B14&amp;D$3,'Consolidação Preventiva'!$A:$W,15,0)+125/$Z$3,D14+125/$Z$3)))</f>
        <v>#VALUE!</v>
      </c>
      <c r="E15" s="69" t="e">
        <f>IF($B15&lt;=E$2,"EXECUTADA",IFERROR(VLOOKUP($B15&amp;E$3,'Consolidação Preventiva'!$A:$W,11,0),IF(E14="EXECUTADA",VLOOKUP($B14&amp;E$3,'Consolidação Preventiva'!$A:$W,15,0)+125/$Z$3,E14+125/$Z$3)))</f>
        <v>#VALUE!</v>
      </c>
      <c r="F15" s="69" t="e">
        <f>IF($B15&lt;=F$2,"EXECUTADA",IFERROR(VLOOKUP($B15&amp;F$3,'Consolidação Preventiva'!$A:$W,11,0),IF(F14="EXECUTADA",VLOOKUP(F$4,'Projeção Horimetro'!$A$5:$H$11,8,0),F14+250/$Z$3)))</f>
        <v>#VALUE!</v>
      </c>
      <c r="G15" s="69" t="e">
        <f>IF($B15&lt;=G$2,"EXECUTADA",IFERROR(VLOOKUP($B15&amp;G$3,'Consolidação Preventiva'!$A:$W,11,0),IF(G14="EXECUTADA",VLOOKUP(G$4,'Projeção Horimetro'!$A$5:$H$11,8,0),G14+250/$Z$3)))</f>
        <v>#VALUE!</v>
      </c>
      <c r="H15" s="69" t="e">
        <f>IF($B15&lt;=H$2,"EXECUTADA",IFERROR(VLOOKUP($B15&amp;H$3,'Consolidação Preventiva'!$A:$W,11,0),IF(H14="EXECUTADA",VLOOKUP(H$4,'Projeção Horimetro'!$A$5:$H$11,8,0),H14+250/$Z$3)))</f>
        <v>#VALUE!</v>
      </c>
      <c r="I15" s="70" t="e">
        <f>IF($B15&lt;=I$2,"EXECUTADA",IFERROR(VLOOKUP($B15&amp;I$3,'Consolidação Preventiva'!$A:$W,11,0),IF(I14="EXECUTADA",VLOOKUP(I$4,'Projeção Horimetro'!$A$5:$H$11,8,0),I14+250/$Z$3)))</f>
        <v>#VALUE!</v>
      </c>
      <c r="J15" s="70" t="e">
        <f>IF($B15&lt;=J$2,"EXECUTADA",IFERROR(VLOOKUP($B15&amp;J$3,'Consolidação Preventiva'!$A:$W,11,0),IF(J14="EXECUTADA",VLOOKUP($B14&amp;J$3,'Consolidação Preventiva'!$A:$W,15,0)+250/$Z$3,J14+250/$Z$3)))</f>
        <v>#VALUE!</v>
      </c>
      <c r="K15" s="70" t="e">
        <f>IF($B15&lt;=K$2,"EXECUTADA",IFERROR(VLOOKUP($B15&amp;K$3,'Consolidação Preventiva'!$A:$W,11,0),IF(K14="EXECUTADA",VLOOKUP($B14&amp;K$3,'Consolidação Preventiva'!$A:$W,15,0)+250/$Z$3,K14+250/$Z$3)))</f>
        <v>#VALUE!</v>
      </c>
      <c r="L15" s="70" t="e">
        <f>IF($B15&lt;=L$2,"EXECUTADA",IFERROR(VLOOKUP($B15&amp;L$3,'Consolidação Preventiva'!$A:$W,11,0),IF(L14="EXECUTADA",VLOOKUP($B14&amp;L$3,'Consolidação Preventiva'!$A:$W,15,0)+250/$Z$3,L14+250/$Z$3)))</f>
        <v>#VALUE!</v>
      </c>
      <c r="M15" s="70" t="e">
        <f>IF($B15&lt;=M$2,"EXECUTADA",IFERROR(VLOOKUP($B15&amp;M$3,'Consolidação Preventiva'!$A:$W,11,0),IF(M14="EXECUTADA",VLOOKUP($B14&amp;M$3,'Consolidação Preventiva'!$A:$W,15,0)+250/$Z$3,M14+250/$Z$3)))</f>
        <v>#VALUE!</v>
      </c>
      <c r="N15" s="70" t="e">
        <f>IF($B15&lt;=N$2,"EXECUTADA",IFERROR(VLOOKUP($B15&amp;N$3,'Consolidação Preventiva'!$A:$W,11,0),IF(N14="EXECUTADA",VLOOKUP($B14&amp;N$3,'Consolidação Preventiva'!$A:$W,15,0)+250/$Z$3,N14+250/$Z$3)))</f>
        <v>#VALUE!</v>
      </c>
      <c r="O15" s="70" t="e">
        <f>IF($B15&lt;=O$2,"EXECUTADA",IFERROR(VLOOKUP($B15&amp;O$3,'Consolidação Preventiva'!$A:$W,11,0),IF(O14="EXECUTADA",VLOOKUP($B14&amp;O$3,'Consolidação Preventiva'!$A:$W,15,0)+250/$Z$3,O14+250/$Z$3)))</f>
        <v>#VALUE!</v>
      </c>
      <c r="P15" s="70" t="e">
        <f>IF($B15&lt;=P$2,"EXECUTADA",IFERROR(VLOOKUP($B15&amp;P$3,'Consolidação Preventiva'!$A:$W,11,0),IF(P14="EXECUTADA",VLOOKUP($B14&amp;P$3,'Consolidação Preventiva'!$A:$W,15,0)+250/$Z$3,P14+250/$Z$3)))</f>
        <v>#VALUE!</v>
      </c>
      <c r="Q15" s="70" t="e">
        <f>IF($B15&lt;=Q$2,"EXECUTADA",IFERROR(VLOOKUP($B15&amp;Q$3,'Consolidação Preventiva'!$A:$W,11,0),IF(Q14="EXECUTADA",VLOOKUP($B14&amp;Q$3,'Consolidação Preventiva'!$A:$W,15,0)+250/$Z$3,Q14+250/$Z$3)))</f>
        <v>#VALUE!</v>
      </c>
      <c r="R15" s="70" t="e">
        <f>IF($B15&lt;=R$2,"EXECUTADA",IFERROR(VLOOKUP($B15&amp;R$3,'Consolidação Preventiva'!$A:$W,11,0),IF(R14="EXECUTADA",VLOOKUP($B14&amp;R$3,'Consolidação Preventiva'!$A:$W,15,0)+250/$Z$3,R14+250/$Z$3)))</f>
        <v>#VALUE!</v>
      </c>
      <c r="S15" s="70" t="e">
        <f>IF($B15&lt;=S$2,"EXECUTADA",IFERROR(VLOOKUP($B15&amp;S$3,'Consolidação Preventiva'!$A:$W,11,0),IF(S14="EXECUTADA",VLOOKUP($B14&amp;S$3,'Consolidação Preventiva'!$A:$W,15,0)+250/$Z$3,S14+250/$Z$3)))</f>
        <v>#VALUE!</v>
      </c>
      <c r="T15" s="70" t="e">
        <f>IF($B15&lt;=T$2,"EXECUTADA",IFERROR(VLOOKUP($B15&amp;T$3,'Consolidação Preventiva'!$A:$W,11,0),IF(T14="EXECUTADA",VLOOKUP($B14&amp;T$3,'Consolidação Preventiva'!$A:$W,15,0)+250/$Z$3,T14+250/$Z$3)))</f>
        <v>#VALUE!</v>
      </c>
      <c r="U15" s="70" t="e">
        <f>IF($B15&lt;=U$2,"EXECUTADA",IFERROR(VLOOKUP($B15&amp;U$3,'Consolidação Preventiva'!$A:$W,11,0),IF(U14="EXECUTADA",VLOOKUP($B14&amp;U$3,'Consolidação Preventiva'!$A:$W,15,0)+250/$Z$3,U14+250/$Z$3)))</f>
        <v>#VALUE!</v>
      </c>
      <c r="V15" s="70" t="e">
        <f>IF($B15&lt;=V$2,"EXECUTADA",IFERROR(VLOOKUP($B15&amp;V$3,'Consolidação Preventiva'!$A:$W,11,0),IF(V14="EXECUTADA",VLOOKUP($B14&amp;V$3,'Consolidação Preventiva'!$A:$W,15,0)+250/$Z$3,V14+250/$Z$3)))</f>
        <v>#VALUE!</v>
      </c>
      <c r="W15" s="70" t="e">
        <f>IF($B15&lt;=W$2,"EXECUTADA",IFERROR(VLOOKUP($B15&amp;W$3,'Consolidação Preventiva'!$A:$W,11,0),IF(W14="EXECUTADA",VLOOKUP($B14&amp;W$3,'Consolidação Preventiva'!$A:$W,15,0)+250/$Z$3,W14+250/$Z$3)))</f>
        <v>#VALUE!</v>
      </c>
      <c r="X15" s="70" t="e">
        <f>IF($B15&lt;=X$2,"EXECUTADA",IFERROR(VLOOKUP($B15&amp;X$3,'Consolidação Preventiva'!$A:$W,11,0),IF(X14="EXECUTADA",VLOOKUP($B14&amp;X$3,'Consolidação Preventiva'!$A:$W,15,0)+250/$Z$3,X14+250/$Z$3)))</f>
        <v>#VALUE!</v>
      </c>
      <c r="AA15" s="163"/>
    </row>
    <row r="16" spans="1:27">
      <c r="B16" s="68">
        <f t="shared" si="1"/>
        <v>12</v>
      </c>
      <c r="C16" s="64">
        <v>250</v>
      </c>
      <c r="D16" s="69" t="e">
        <f>IF($B16&lt;=D$2,"EXECUTADA",IFERROR(VLOOKUP($B16&amp;D$3,'Consolidação Preventiva'!$A:$W,11,0),IF(D15="EXECUTADA",VLOOKUP($B15&amp;D$3,'Consolidação Preventiva'!$A:$W,15,0)+125/$Z$3,D15+125/$Z$3)))</f>
        <v>#VALUE!</v>
      </c>
      <c r="E16" s="69" t="e">
        <f>IF($B16&lt;=E$2,"EXECUTADA",IFERROR(VLOOKUP($B16&amp;E$3,'Consolidação Preventiva'!$A:$W,11,0),IF(E15="EXECUTADA",VLOOKUP($B15&amp;E$3,'Consolidação Preventiva'!$A:$W,15,0)+125/$Z$3,E15+125/$Z$3)))</f>
        <v>#VALUE!</v>
      </c>
      <c r="F16" s="69" t="e">
        <f>IF($B16&lt;=F$2,"EXECUTADA",IFERROR(VLOOKUP($B16&amp;F$3,'Consolidação Preventiva'!$A:$W,11,0),IF(F15="EXECUTADA",VLOOKUP(F$4,'Projeção Horimetro'!$A$5:$H$11,8,0),F15+250/$Z$3)))</f>
        <v>#VALUE!</v>
      </c>
      <c r="G16" s="69" t="e">
        <f>IF($B16&lt;=G$2,"EXECUTADA",IFERROR(VLOOKUP($B16&amp;G$3,'Consolidação Preventiva'!$A:$W,11,0),IF(G15="EXECUTADA",VLOOKUP(G$4,'Projeção Horimetro'!$A$5:$H$11,8,0),G15+250/$Z$3)))</f>
        <v>#VALUE!</v>
      </c>
      <c r="H16" s="69" t="e">
        <f>IF($B16&lt;=H$2,"EXECUTADA",IFERROR(VLOOKUP($B16&amp;H$3,'Consolidação Preventiva'!$A:$W,11,0),IF(H15="EXECUTADA",VLOOKUP(H$4,'Projeção Horimetro'!$A$5:$H$11,8,0),H15+250/$Z$3)))</f>
        <v>#VALUE!</v>
      </c>
      <c r="I16" s="70" t="e">
        <f>IF($B16&lt;=I$2,"EXECUTADA",IFERROR(VLOOKUP($B16&amp;I$3,'Consolidação Preventiva'!$A:$W,11,0),IF(I15="EXECUTADA",VLOOKUP(I$4,'Projeção Horimetro'!$A$5:$H$11,8,0),I15+250/$Z$3)))</f>
        <v>#VALUE!</v>
      </c>
      <c r="J16" s="70" t="e">
        <f>IF($B16&lt;=J$2,"EXECUTADA",IFERROR(VLOOKUP($B16&amp;J$3,'Consolidação Preventiva'!$A:$W,11,0),IF(J15="EXECUTADA",VLOOKUP($B15&amp;J$3,'Consolidação Preventiva'!$A:$W,15,0)+250/$Z$3,J15+250/$Z$3)))</f>
        <v>#VALUE!</v>
      </c>
      <c r="K16" s="70" t="e">
        <f>IF($B16&lt;=K$2,"EXECUTADA",IFERROR(VLOOKUP($B16&amp;K$3,'Consolidação Preventiva'!$A:$W,11,0),IF(K15="EXECUTADA",VLOOKUP($B15&amp;K$3,'Consolidação Preventiva'!$A:$W,15,0)+250/$Z$3,K15+250/$Z$3)))</f>
        <v>#VALUE!</v>
      </c>
      <c r="L16" s="70" t="e">
        <f>IF($B16&lt;=L$2,"EXECUTADA",IFERROR(VLOOKUP($B16&amp;L$3,'Consolidação Preventiva'!$A:$W,11,0),IF(L15="EXECUTADA",VLOOKUP($B15&amp;L$3,'Consolidação Preventiva'!$A:$W,15,0)+250/$Z$3,L15+250/$Z$3)))</f>
        <v>#VALUE!</v>
      </c>
      <c r="M16" s="70" t="e">
        <f>IF($B16&lt;=M$2,"EXECUTADA",IFERROR(VLOOKUP($B16&amp;M$3,'Consolidação Preventiva'!$A:$W,11,0),IF(M15="EXECUTADA",VLOOKUP($B15&amp;M$3,'Consolidação Preventiva'!$A:$W,15,0)+250/$Z$3,M15+250/$Z$3)))</f>
        <v>#VALUE!</v>
      </c>
      <c r="N16" s="70" t="e">
        <f>IF($B16&lt;=N$2,"EXECUTADA",IFERROR(VLOOKUP($B16&amp;N$3,'Consolidação Preventiva'!$A:$W,11,0),IF(N15="EXECUTADA",VLOOKUP($B15&amp;N$3,'Consolidação Preventiva'!$A:$W,15,0)+250/$Z$3,N15+250/$Z$3)))</f>
        <v>#VALUE!</v>
      </c>
      <c r="O16" s="70" t="e">
        <f>IF($B16&lt;=O$2,"EXECUTADA",IFERROR(VLOOKUP($B16&amp;O$3,'Consolidação Preventiva'!$A:$W,11,0),IF(O15="EXECUTADA",VLOOKUP($B15&amp;O$3,'Consolidação Preventiva'!$A:$W,15,0)+250/$Z$3,O15+250/$Z$3)))</f>
        <v>#VALUE!</v>
      </c>
      <c r="P16" s="70" t="e">
        <f>IF($B16&lt;=P$2,"EXECUTADA",IFERROR(VLOOKUP($B16&amp;P$3,'Consolidação Preventiva'!$A:$W,11,0),IF(P15="EXECUTADA",VLOOKUP($B15&amp;P$3,'Consolidação Preventiva'!$A:$W,15,0)+250/$Z$3,P15+250/$Z$3)))</f>
        <v>#VALUE!</v>
      </c>
      <c r="Q16" s="70" t="e">
        <f>IF($B16&lt;=Q$2,"EXECUTADA",IFERROR(VLOOKUP($B16&amp;Q$3,'Consolidação Preventiva'!$A:$W,11,0),IF(Q15="EXECUTADA",VLOOKUP($B15&amp;Q$3,'Consolidação Preventiva'!$A:$W,15,0)+250/$Z$3,Q15+250/$Z$3)))</f>
        <v>#VALUE!</v>
      </c>
      <c r="R16" s="70" t="e">
        <f>IF($B16&lt;=R$2,"EXECUTADA",IFERROR(VLOOKUP($B16&amp;R$3,'Consolidação Preventiva'!$A:$W,11,0),IF(R15="EXECUTADA",VLOOKUP($B15&amp;R$3,'Consolidação Preventiva'!$A:$W,15,0)+250/$Z$3,R15+250/$Z$3)))</f>
        <v>#VALUE!</v>
      </c>
      <c r="S16" s="70" t="e">
        <f>IF($B16&lt;=S$2,"EXECUTADA",IFERROR(VLOOKUP($B16&amp;S$3,'Consolidação Preventiva'!$A:$W,11,0),IF(S15="EXECUTADA",VLOOKUP($B15&amp;S$3,'Consolidação Preventiva'!$A:$W,15,0)+250/$Z$3,S15+250/$Z$3)))</f>
        <v>#VALUE!</v>
      </c>
      <c r="T16" s="70" t="e">
        <f>IF($B16&lt;=T$2,"EXECUTADA",IFERROR(VLOOKUP($B16&amp;T$3,'Consolidação Preventiva'!$A:$W,11,0),IF(T15="EXECUTADA",VLOOKUP($B15&amp;T$3,'Consolidação Preventiva'!$A:$W,15,0)+250/$Z$3,T15+250/$Z$3)))</f>
        <v>#VALUE!</v>
      </c>
      <c r="U16" s="70" t="e">
        <f>IF($B16&lt;=U$2,"EXECUTADA",IFERROR(VLOOKUP($B16&amp;U$3,'Consolidação Preventiva'!$A:$W,11,0),IF(U15="EXECUTADA",VLOOKUP($B15&amp;U$3,'Consolidação Preventiva'!$A:$W,15,0)+250/$Z$3,U15+250/$Z$3)))</f>
        <v>#VALUE!</v>
      </c>
      <c r="V16" s="70" t="e">
        <f>IF($B16&lt;=V$2,"EXECUTADA",IFERROR(VLOOKUP($B16&amp;V$3,'Consolidação Preventiva'!$A:$W,11,0),IF(V15="EXECUTADA",VLOOKUP($B15&amp;V$3,'Consolidação Preventiva'!$A:$W,15,0)+250/$Z$3,V15+250/$Z$3)))</f>
        <v>#VALUE!</v>
      </c>
      <c r="W16" s="70" t="e">
        <f>IF($B16&lt;=W$2,"EXECUTADA",IFERROR(VLOOKUP($B16&amp;W$3,'Consolidação Preventiva'!$A:$W,11,0),IF(W15="EXECUTADA",VLOOKUP($B15&amp;W$3,'Consolidação Preventiva'!$A:$W,15,0)+250/$Z$3,W15+250/$Z$3)))</f>
        <v>#VALUE!</v>
      </c>
      <c r="X16" s="70" t="e">
        <f>IF($B16&lt;=X$2,"EXECUTADA",IFERROR(VLOOKUP($B16&amp;X$3,'Consolidação Preventiva'!$A:$W,11,0),IF(X15="EXECUTADA",VLOOKUP($B15&amp;X$3,'Consolidação Preventiva'!$A:$W,15,0)+250/$Z$3,X15+250/$Z$3)))</f>
        <v>#VALUE!</v>
      </c>
      <c r="AA16" s="59"/>
    </row>
    <row r="17" spans="2:29">
      <c r="B17" s="68">
        <f t="shared" si="1"/>
        <v>13</v>
      </c>
      <c r="C17" s="64">
        <v>3000</v>
      </c>
      <c r="D17" s="69" t="e">
        <f>IF($B17&lt;=D$2,"EXECUTADA",IFERROR(VLOOKUP($B17&amp;D$3,'Consolidação Preventiva'!$A:$W,11,0),IF(D16="EXECUTADA",VLOOKUP($B16&amp;D$3,'Consolidação Preventiva'!$A:$W,15,0)+125/$Z$3,D16+125/$Z$3)))</f>
        <v>#VALUE!</v>
      </c>
      <c r="E17" s="69" t="e">
        <f>IF($B17&lt;=E$2,"EXECUTADA",IFERROR(VLOOKUP($B17&amp;E$3,'Consolidação Preventiva'!$A:$W,11,0),IF(E16="EXECUTADA",VLOOKUP($B16&amp;E$3,'Consolidação Preventiva'!$A:$W,15,0)+125/$Z$3,E16+125/$Z$3)))</f>
        <v>#VALUE!</v>
      </c>
      <c r="F17" s="69" t="e">
        <f>IF($B17&lt;=F$2,"EXECUTADA",IFERROR(VLOOKUP($B17&amp;F$3,'Consolidação Preventiva'!$A:$W,11,0),IF(F16="EXECUTADA",VLOOKUP(F$4,'Projeção Horimetro'!$A$5:$H$11,8,0),F16+250/$Z$3)))</f>
        <v>#VALUE!</v>
      </c>
      <c r="G17" s="69" t="e">
        <f>IF($B17&lt;=G$2,"EXECUTADA",IFERROR(VLOOKUP($B17&amp;G$3,'Consolidação Preventiva'!$A:$W,11,0),IF(G16="EXECUTADA",VLOOKUP(G$4,'Projeção Horimetro'!$A$5:$H$11,8,0),G16+250/$Z$3)))</f>
        <v>#VALUE!</v>
      </c>
      <c r="H17" s="69" t="e">
        <f>IF($B17&lt;=H$2,"EXECUTADA",IFERROR(VLOOKUP($B17&amp;H$3,'Consolidação Preventiva'!$A:$W,11,0),IF(H16="EXECUTADA",VLOOKUP(H$4,'Projeção Horimetro'!$A$5:$H$11,8,0),H16+250/$Z$3)))</f>
        <v>#VALUE!</v>
      </c>
      <c r="I17" s="70" t="e">
        <f>IF($B17&lt;=I$2,"EXECUTADA",IFERROR(VLOOKUP($B17&amp;I$3,'Consolidação Preventiva'!$A:$W,11,0),IF(I16="EXECUTADA",VLOOKUP(I$4,'Projeção Horimetro'!$A$5:$H$11,8,0),I16+250/$Z$3)))</f>
        <v>#VALUE!</v>
      </c>
      <c r="J17" s="70" t="e">
        <f>IF($B17&lt;=J$2,"EXECUTADA",IFERROR(VLOOKUP($B17&amp;J$3,'Consolidação Preventiva'!$A:$W,11,0),IF(J16="EXECUTADA",VLOOKUP($B16&amp;J$3,'Consolidação Preventiva'!$A:$W,15,0)+250/$Z$3,J16+250/$Z$3)))</f>
        <v>#VALUE!</v>
      </c>
      <c r="K17" s="70" t="e">
        <f>IF($B17&lt;=K$2,"EXECUTADA",IFERROR(VLOOKUP($B17&amp;K$3,'Consolidação Preventiva'!$A:$W,11,0),IF(K16="EXECUTADA",VLOOKUP($B16&amp;K$3,'Consolidação Preventiva'!$A:$W,15,0)+250/$Z$3,K16+250/$Z$3)))</f>
        <v>#VALUE!</v>
      </c>
      <c r="L17" s="70" t="e">
        <f>IF($B17&lt;=L$2,"EXECUTADA",IFERROR(VLOOKUP($B17&amp;L$3,'Consolidação Preventiva'!$A:$W,11,0),IF(L16="EXECUTADA",VLOOKUP($B16&amp;L$3,'Consolidação Preventiva'!$A:$W,15,0)+250/$Z$3,L16+250/$Z$3)))</f>
        <v>#VALUE!</v>
      </c>
      <c r="M17" s="70" t="e">
        <f>IF($B17&lt;=M$2,"EXECUTADA",IFERROR(VLOOKUP($B17&amp;M$3,'Consolidação Preventiva'!$A:$W,11,0),IF(M16="EXECUTADA",VLOOKUP($B16&amp;M$3,'Consolidação Preventiva'!$A:$W,15,0)+250/$Z$3,M16+250/$Z$3)))</f>
        <v>#VALUE!</v>
      </c>
      <c r="N17" s="70" t="e">
        <f>IF($B17&lt;=N$2,"EXECUTADA",IFERROR(VLOOKUP($B17&amp;N$3,'Consolidação Preventiva'!$A:$W,11,0),IF(N16="EXECUTADA",VLOOKUP($B16&amp;N$3,'Consolidação Preventiva'!$A:$W,15,0)+250/$Z$3,N16+250/$Z$3)))</f>
        <v>#VALUE!</v>
      </c>
      <c r="O17" s="70" t="e">
        <f>IF($B17&lt;=O$2,"EXECUTADA",IFERROR(VLOOKUP($B17&amp;O$3,'Consolidação Preventiva'!$A:$W,11,0),IF(O16="EXECUTADA",VLOOKUP($B16&amp;O$3,'Consolidação Preventiva'!$A:$W,15,0)+250/$Z$3,O16+250/$Z$3)))</f>
        <v>#VALUE!</v>
      </c>
      <c r="P17" s="70" t="e">
        <f>IF($B17&lt;=P$2,"EXECUTADA",IFERROR(VLOOKUP($B17&amp;P$3,'Consolidação Preventiva'!$A:$W,11,0),IF(P16="EXECUTADA",VLOOKUP($B16&amp;P$3,'Consolidação Preventiva'!$A:$W,15,0)+250/$Z$3,P16+250/$Z$3)))</f>
        <v>#VALUE!</v>
      </c>
      <c r="Q17" s="70" t="e">
        <f>IF($B17&lt;=Q$2,"EXECUTADA",IFERROR(VLOOKUP($B17&amp;Q$3,'Consolidação Preventiva'!$A:$W,11,0),IF(Q16="EXECUTADA",VLOOKUP($B16&amp;Q$3,'Consolidação Preventiva'!$A:$W,15,0)+250/$Z$3,Q16+250/$Z$3)))</f>
        <v>#VALUE!</v>
      </c>
      <c r="R17" s="70" t="e">
        <f>IF($B17&lt;=R$2,"EXECUTADA",IFERROR(VLOOKUP($B17&amp;R$3,'Consolidação Preventiva'!$A:$W,11,0),IF(R16="EXECUTADA",VLOOKUP($B16&amp;R$3,'Consolidação Preventiva'!$A:$W,15,0)+250/$Z$3,R16+250/$Z$3)))</f>
        <v>#VALUE!</v>
      </c>
      <c r="S17" s="70" t="e">
        <f>IF($B17&lt;=S$2,"EXECUTADA",IFERROR(VLOOKUP($B17&amp;S$3,'Consolidação Preventiva'!$A:$W,11,0),IF(S16="EXECUTADA",VLOOKUP($B16&amp;S$3,'Consolidação Preventiva'!$A:$W,15,0)+250/$Z$3,S16+250/$Z$3)))</f>
        <v>#VALUE!</v>
      </c>
      <c r="T17" s="70" t="e">
        <f>IF($B17&lt;=T$2,"EXECUTADA",IFERROR(VLOOKUP($B17&amp;T$3,'Consolidação Preventiva'!$A:$W,11,0),IF(T16="EXECUTADA",VLOOKUP($B16&amp;T$3,'Consolidação Preventiva'!$A:$W,15,0)+250/$Z$3,T16+250/$Z$3)))</f>
        <v>#VALUE!</v>
      </c>
      <c r="U17" s="70" t="e">
        <f>IF($B17&lt;=U$2,"EXECUTADA",IFERROR(VLOOKUP($B17&amp;U$3,'Consolidação Preventiva'!$A:$W,11,0),IF(U16="EXECUTADA",VLOOKUP($B16&amp;U$3,'Consolidação Preventiva'!$A:$W,15,0)+250/$Z$3,U16+250/$Z$3)))</f>
        <v>#VALUE!</v>
      </c>
      <c r="V17" s="70" t="e">
        <f>IF($B17&lt;=V$2,"EXECUTADA",IFERROR(VLOOKUP($B17&amp;V$3,'Consolidação Preventiva'!$A:$W,11,0),IF(V16="EXECUTADA",VLOOKUP($B16&amp;V$3,'Consolidação Preventiva'!$A:$W,15,0)+250/$Z$3,V16+250/$Z$3)))</f>
        <v>#VALUE!</v>
      </c>
      <c r="W17" s="70" t="e">
        <f>IF($B17&lt;=W$2,"EXECUTADA",IFERROR(VLOOKUP($B17&amp;W$3,'Consolidação Preventiva'!$A:$W,11,0),IF(W16="EXECUTADA",VLOOKUP($B16&amp;W$3,'Consolidação Preventiva'!$A:$W,15,0)+250/$Z$3,W16+250/$Z$3)))</f>
        <v>#VALUE!</v>
      </c>
      <c r="X17" s="70" t="e">
        <f>IF($B17&lt;=X$2,"EXECUTADA",IFERROR(VLOOKUP($B17&amp;X$3,'Consolidação Preventiva'!$A:$W,11,0),IF(X16="EXECUTADA",VLOOKUP($B16&amp;X$3,'Consolidação Preventiva'!$A:$W,15,0)+250/$Z$3,X16+250/$Z$3)))</f>
        <v>#VALUE!</v>
      </c>
      <c r="AA17" s="59"/>
    </row>
    <row r="18" spans="2:29">
      <c r="B18" s="68">
        <f t="shared" si="1"/>
        <v>14</v>
      </c>
      <c r="C18" s="64">
        <v>250</v>
      </c>
      <c r="D18" s="69" t="e">
        <f>IF($B18&lt;=D$2,"EXECUTADA",IFERROR(VLOOKUP($B18&amp;D$3,'Consolidação Preventiva'!$A:$W,11,0),IF(D17="EXECUTADA",VLOOKUP($B17&amp;D$3,'Consolidação Preventiva'!$A:$W,15,0)+125/$Z$3,D17+125/$Z$3)))</f>
        <v>#VALUE!</v>
      </c>
      <c r="E18" s="69" t="e">
        <f>IF($B18&lt;=E$2,"EXECUTADA",IFERROR(VLOOKUP($B18&amp;E$3,'Consolidação Preventiva'!$A:$W,11,0),IF(E17="EXECUTADA",VLOOKUP($B17&amp;E$3,'Consolidação Preventiva'!$A:$W,15,0)+125/$Z$3,E17+125/$Z$3)))</f>
        <v>#VALUE!</v>
      </c>
      <c r="F18" s="69" t="e">
        <f>IF($B18&lt;=F$2,"EXECUTADA",IFERROR(VLOOKUP($B18&amp;F$3,'Consolidação Preventiva'!$A:$W,11,0),IF(F17="EXECUTADA",VLOOKUP(F$4,'Projeção Horimetro'!$A$5:$H$11,8,0),F17+250/$Z$3)))</f>
        <v>#VALUE!</v>
      </c>
      <c r="G18" s="69" t="e">
        <f>IF($B18&lt;=G$2,"EXECUTADA",IFERROR(VLOOKUP($B18&amp;G$3,'Consolidação Preventiva'!$A:$W,11,0),IF(G17="EXECUTADA",VLOOKUP(G$4,'Projeção Horimetro'!$A$5:$H$11,8,0),G17+250/$Z$3)))</f>
        <v>#VALUE!</v>
      </c>
      <c r="H18" s="69" t="e">
        <f>IF($B18&lt;=H$2,"EXECUTADA",IFERROR(VLOOKUP($B18&amp;H$3,'Consolidação Preventiva'!$A:$W,11,0),IF(H17="EXECUTADA",VLOOKUP(H$4,'Projeção Horimetro'!$A$5:$H$11,8,0),H17+250/$Z$3)))</f>
        <v>#VALUE!</v>
      </c>
      <c r="I18" s="70" t="e">
        <f>IF($B18&lt;=I$2,"EXECUTADA",IFERROR(VLOOKUP($B18&amp;I$3,'Consolidação Preventiva'!$A:$W,11,0),IF(I17="EXECUTADA",VLOOKUP(I$4,'Projeção Horimetro'!$A$5:$H$11,8,0),I17+250/$Z$3)))</f>
        <v>#VALUE!</v>
      </c>
      <c r="J18" s="70" t="e">
        <f>IF($B18&lt;=J$2,"EXECUTADA",IFERROR(VLOOKUP($B18&amp;J$3,'Consolidação Preventiva'!$A:$W,11,0),IF(J17="EXECUTADA",VLOOKUP($B17&amp;J$3,'Consolidação Preventiva'!$A:$W,15,0)+250/$Z$3,J17+250/$Z$3)))</f>
        <v>#VALUE!</v>
      </c>
      <c r="K18" s="70" t="e">
        <f>IF($B18&lt;=K$2,"EXECUTADA",IFERROR(VLOOKUP($B18&amp;K$3,'Consolidação Preventiva'!$A:$W,11,0),IF(K17="EXECUTADA",VLOOKUP($B17&amp;K$3,'Consolidação Preventiva'!$A:$W,15,0)+250/$Z$3,K17+250/$Z$3)))</f>
        <v>#VALUE!</v>
      </c>
      <c r="L18" s="70" t="e">
        <f>IF($B18&lt;=L$2,"EXECUTADA",IFERROR(VLOOKUP($B18&amp;L$3,'Consolidação Preventiva'!$A:$W,11,0),IF(L17="EXECUTADA",VLOOKUP($B17&amp;L$3,'Consolidação Preventiva'!$A:$W,15,0)+250/$Z$3,L17+250/$Z$3)))</f>
        <v>#VALUE!</v>
      </c>
      <c r="M18" s="70" t="e">
        <f>IF($B18&lt;=M$2,"EXECUTADA",IFERROR(VLOOKUP($B18&amp;M$3,'Consolidação Preventiva'!$A:$W,11,0),IF(M17="EXECUTADA",VLOOKUP($B17&amp;M$3,'Consolidação Preventiva'!$A:$W,15,0)+250/$Z$3,M17+250/$Z$3)))</f>
        <v>#VALUE!</v>
      </c>
      <c r="N18" s="70" t="e">
        <f>IF($B18&lt;=N$2,"EXECUTADA",IFERROR(VLOOKUP($B18&amp;N$3,'Consolidação Preventiva'!$A:$W,11,0),IF(N17="EXECUTADA",VLOOKUP($B17&amp;N$3,'Consolidação Preventiva'!$A:$W,15,0)+250/$Z$3,N17+250/$Z$3)))</f>
        <v>#VALUE!</v>
      </c>
      <c r="O18" s="70" t="e">
        <f>IF($B18&lt;=O$2,"EXECUTADA",IFERROR(VLOOKUP($B18&amp;O$3,'Consolidação Preventiva'!$A:$W,11,0),IF(O17="EXECUTADA",VLOOKUP($B17&amp;O$3,'Consolidação Preventiva'!$A:$W,15,0)+250/$Z$3,O17+250/$Z$3)))</f>
        <v>#VALUE!</v>
      </c>
      <c r="P18" s="70" t="e">
        <f>IF($B18&lt;=P$2,"EXECUTADA",IFERROR(VLOOKUP($B18&amp;P$3,'Consolidação Preventiva'!$A:$W,11,0),IF(P17="EXECUTADA",VLOOKUP($B17&amp;P$3,'Consolidação Preventiva'!$A:$W,15,0)+250/$Z$3,P17+250/$Z$3)))</f>
        <v>#VALUE!</v>
      </c>
      <c r="Q18" s="70" t="e">
        <f>IF($B18&lt;=Q$2,"EXECUTADA",IFERROR(VLOOKUP($B18&amp;Q$3,'Consolidação Preventiva'!$A:$W,11,0),IF(Q17="EXECUTADA",VLOOKUP($B17&amp;Q$3,'Consolidação Preventiva'!$A:$W,15,0)+250/$Z$3,Q17+250/$Z$3)))</f>
        <v>#VALUE!</v>
      </c>
      <c r="R18" s="70" t="e">
        <f>IF($B18&lt;=R$2,"EXECUTADA",IFERROR(VLOOKUP($B18&amp;R$3,'Consolidação Preventiva'!$A:$W,11,0),IF(R17="EXECUTADA",VLOOKUP($B17&amp;R$3,'Consolidação Preventiva'!$A:$W,15,0)+250/$Z$3,R17+250/$Z$3)))</f>
        <v>#VALUE!</v>
      </c>
      <c r="S18" s="70" t="e">
        <f>IF($B18&lt;=S$2,"EXECUTADA",IFERROR(VLOOKUP($B18&amp;S$3,'Consolidação Preventiva'!$A:$W,11,0),IF(S17="EXECUTADA",VLOOKUP($B17&amp;S$3,'Consolidação Preventiva'!$A:$W,15,0)+250/$Z$3,S17+250/$Z$3)))</f>
        <v>#VALUE!</v>
      </c>
      <c r="T18" s="70" t="e">
        <f>IF($B18&lt;=T$2,"EXECUTADA",IFERROR(VLOOKUP($B18&amp;T$3,'Consolidação Preventiva'!$A:$W,11,0),IF(T17="EXECUTADA",VLOOKUP($B17&amp;T$3,'Consolidação Preventiva'!$A:$W,15,0)+250/$Z$3,T17+250/$Z$3)))</f>
        <v>#VALUE!</v>
      </c>
      <c r="U18" s="70" t="e">
        <f>IF($B18&lt;=U$2,"EXECUTADA",IFERROR(VLOOKUP($B18&amp;U$3,'Consolidação Preventiva'!$A:$W,11,0),IF(U17="EXECUTADA",VLOOKUP($B17&amp;U$3,'Consolidação Preventiva'!$A:$W,15,0)+250/$Z$3,U17+250/$Z$3)))</f>
        <v>#VALUE!</v>
      </c>
      <c r="V18" s="70" t="e">
        <f>IF($B18&lt;=V$2,"EXECUTADA",IFERROR(VLOOKUP($B18&amp;V$3,'Consolidação Preventiva'!$A:$W,11,0),IF(V17="EXECUTADA",VLOOKUP($B17&amp;V$3,'Consolidação Preventiva'!$A:$W,15,0)+250/$Z$3,V17+250/$Z$3)))</f>
        <v>#VALUE!</v>
      </c>
      <c r="W18" s="70" t="e">
        <f>IF($B18&lt;=W$2,"EXECUTADA",IFERROR(VLOOKUP($B18&amp;W$3,'Consolidação Preventiva'!$A:$W,11,0),IF(W17="EXECUTADA",VLOOKUP($B17&amp;W$3,'Consolidação Preventiva'!$A:$W,15,0)+250/$Z$3,W17+250/$Z$3)))</f>
        <v>#VALUE!</v>
      </c>
      <c r="X18" s="70" t="e">
        <f>IF($B18&lt;=X$2,"EXECUTADA",IFERROR(VLOOKUP($B18&amp;X$3,'Consolidação Preventiva'!$A:$W,11,0),IF(X17="EXECUTADA",VLOOKUP($B17&amp;X$3,'Consolidação Preventiva'!$A:$W,15,0)+250/$Z$3,X17+250/$Z$3)))</f>
        <v>#VALUE!</v>
      </c>
      <c r="AA18" s="59"/>
    </row>
    <row r="19" spans="2:29">
      <c r="B19" s="68">
        <f t="shared" si="1"/>
        <v>15</v>
      </c>
      <c r="C19" s="64">
        <v>3500</v>
      </c>
      <c r="D19" s="69" t="e">
        <f>IF($B19&lt;=D$2,"EXECUTADA",IFERROR(VLOOKUP($B19&amp;D$3,'Consolidação Preventiva'!$A:$W,11,0),IF(D18="EXECUTADA",VLOOKUP($B18&amp;D$3,'Consolidação Preventiva'!$A:$W,15,0)+125/$Z$3,D18+125/$Z$3)))</f>
        <v>#VALUE!</v>
      </c>
      <c r="E19" s="69" t="e">
        <f>IF($B19&lt;=E$2,"EXECUTADA",IFERROR(VLOOKUP($B19&amp;E$3,'Consolidação Preventiva'!$A:$W,11,0),IF(E18="EXECUTADA",VLOOKUP($B18&amp;E$3,'Consolidação Preventiva'!$A:$W,15,0)+125/$Z$3,E18+125/$Z$3)))</f>
        <v>#VALUE!</v>
      </c>
      <c r="F19" s="69" t="e">
        <f>IF($B19&lt;=F$2,"EXECUTADA",IFERROR(VLOOKUP($B19&amp;F$3,'Consolidação Preventiva'!$A:$W,11,0),IF(F18="EXECUTADA",VLOOKUP(F$4,'Projeção Horimetro'!$A$5:$H$11,8,0),F18+250/$Z$3)))</f>
        <v>#VALUE!</v>
      </c>
      <c r="G19" s="148" t="e">
        <f>IF($B19&lt;=G$2,"EXECUTADA",IFERROR(VLOOKUP($B19&amp;G$3,'Consolidação Preventiva'!$A:$W,11,0),IF(G18="EXECUTADA",VLOOKUP(G$4,'Projeção Horimetro'!$A$5:$H$11,8,0),G18+250/$Z$3)))</f>
        <v>#VALUE!</v>
      </c>
      <c r="H19" s="148" t="e">
        <f>IF($B19&lt;=H$2,"EXECUTADA",IFERROR(VLOOKUP($B19&amp;H$3,'Consolidação Preventiva'!$A:$W,11,0),IF(H18="EXECUTADA",VLOOKUP(H$4,'Projeção Horimetro'!$A$5:$H$11,8,0),H18+250/$Z$3)))</f>
        <v>#VALUE!</v>
      </c>
      <c r="I19" s="70" t="e">
        <f>IF($B19&lt;=I$2,"EXECUTADA",IFERROR(VLOOKUP($B19&amp;I$3,'Consolidação Preventiva'!$A:$W,11,0),IF(I18="EXECUTADA",VLOOKUP(I$4,'Projeção Horimetro'!$A$5:$H$11,8,0),I18+250/$Z$3)))</f>
        <v>#VALUE!</v>
      </c>
      <c r="J19" s="70" t="e">
        <f>IF($B19&lt;=J$2,"EXECUTADA",IFERROR(VLOOKUP($B19&amp;J$3,'Consolidação Preventiva'!$A:$W,11,0),IF(J18="EXECUTADA",VLOOKUP($B18&amp;J$3,'Consolidação Preventiva'!$A:$W,15,0)+250/$Z$3,J18+250/$Z$3)))</f>
        <v>#VALUE!</v>
      </c>
      <c r="K19" s="70" t="e">
        <f>IF($B19&lt;=K$2,"EXECUTADA",IFERROR(VLOOKUP($B19&amp;K$3,'Consolidação Preventiva'!$A:$W,11,0),IF(K18="EXECUTADA",VLOOKUP($B18&amp;K$3,'Consolidação Preventiva'!$A:$W,15,0)+250/$Z$3,K18+250/$Z$3)))</f>
        <v>#VALUE!</v>
      </c>
      <c r="L19" s="70" t="e">
        <f>IF($B19&lt;=L$2,"EXECUTADA",IFERROR(VLOOKUP($B19&amp;L$3,'Consolidação Preventiva'!$A:$W,11,0),IF(L18="EXECUTADA",VLOOKUP($B18&amp;L$3,'Consolidação Preventiva'!$A:$W,15,0)+250/$Z$3,L18+250/$Z$3)))</f>
        <v>#VALUE!</v>
      </c>
      <c r="M19" s="70" t="e">
        <f>IF($B19&lt;=M$2,"EXECUTADA",IFERROR(VLOOKUP($B19&amp;M$3,'Consolidação Preventiva'!$A:$W,11,0),IF(M18="EXECUTADA",VLOOKUP($B18&amp;M$3,'Consolidação Preventiva'!$A:$W,15,0)+250/$Z$3,M18+250/$Z$3)))</f>
        <v>#VALUE!</v>
      </c>
      <c r="N19" s="70" t="e">
        <f>IF($B19&lt;=N$2,"EXECUTADA",IFERROR(VLOOKUP($B19&amp;N$3,'Consolidação Preventiva'!$A:$W,11,0),IF(N18="EXECUTADA",VLOOKUP($B18&amp;N$3,'Consolidação Preventiva'!$A:$W,15,0)+250/$Z$3,N18+250/$Z$3)))</f>
        <v>#VALUE!</v>
      </c>
      <c r="O19" s="70" t="e">
        <f>IF($B19&lt;=O$2,"EXECUTADA",IFERROR(VLOOKUP($B19&amp;O$3,'Consolidação Preventiva'!$A:$W,11,0),IF(O18="EXECUTADA",VLOOKUP($B18&amp;O$3,'Consolidação Preventiva'!$A:$W,15,0)+250/$Z$3,O18+250/$Z$3)))</f>
        <v>#VALUE!</v>
      </c>
      <c r="P19" s="70" t="e">
        <f>IF($B19&lt;=P$2,"EXECUTADA",IFERROR(VLOOKUP($B19&amp;P$3,'Consolidação Preventiva'!$A:$W,11,0),IF(P18="EXECUTADA",VLOOKUP($B18&amp;P$3,'Consolidação Preventiva'!$A:$W,15,0)+250/$Z$3,P18+250/$Z$3)))</f>
        <v>#VALUE!</v>
      </c>
      <c r="Q19" s="70" t="e">
        <f>IF($B19&lt;=Q$2,"EXECUTADA",IFERROR(VLOOKUP($B19&amp;Q$3,'Consolidação Preventiva'!$A:$W,11,0),IF(Q18="EXECUTADA",VLOOKUP($B18&amp;Q$3,'Consolidação Preventiva'!$A:$W,15,0)+250/$Z$3,Q18+250/$Z$3)))</f>
        <v>#VALUE!</v>
      </c>
      <c r="R19" s="70" t="e">
        <f>IF($B19&lt;=R$2,"EXECUTADA",IFERROR(VLOOKUP($B19&amp;R$3,'Consolidação Preventiva'!$A:$W,11,0),IF(R18="EXECUTADA",VLOOKUP($B18&amp;R$3,'Consolidação Preventiva'!$A:$W,15,0)+250/$Z$3,R18+250/$Z$3)))</f>
        <v>#VALUE!</v>
      </c>
      <c r="S19" s="70" t="e">
        <f>IF($B19&lt;=S$2,"EXECUTADA",IFERROR(VLOOKUP($B19&amp;S$3,'Consolidação Preventiva'!$A:$W,11,0),IF(S18="EXECUTADA",VLOOKUP($B18&amp;S$3,'Consolidação Preventiva'!$A:$W,15,0)+250/$Z$3,S18+250/$Z$3)))</f>
        <v>#VALUE!</v>
      </c>
      <c r="T19" s="70" t="e">
        <f>IF($B19&lt;=T$2,"EXECUTADA",IFERROR(VLOOKUP($B19&amp;T$3,'Consolidação Preventiva'!$A:$W,11,0),IF(T18="EXECUTADA",VLOOKUP($B18&amp;T$3,'Consolidação Preventiva'!$A:$W,15,0)+250/$Z$3,T18+250/$Z$3)))</f>
        <v>#VALUE!</v>
      </c>
      <c r="U19" s="70" t="e">
        <f>IF($B19&lt;=U$2,"EXECUTADA",IFERROR(VLOOKUP($B19&amp;U$3,'Consolidação Preventiva'!$A:$W,11,0),IF(U18="EXECUTADA",VLOOKUP($B18&amp;U$3,'Consolidação Preventiva'!$A:$W,15,0)+250/$Z$3,U18+250/$Z$3)))</f>
        <v>#VALUE!</v>
      </c>
      <c r="V19" s="70" t="e">
        <f>IF($B19&lt;=V$2,"EXECUTADA",IFERROR(VLOOKUP($B19&amp;V$3,'Consolidação Preventiva'!$A:$W,11,0),IF(V18="EXECUTADA",VLOOKUP($B18&amp;V$3,'Consolidação Preventiva'!$A:$W,15,0)+250/$Z$3,V18+250/$Z$3)))</f>
        <v>#VALUE!</v>
      </c>
      <c r="W19" s="70" t="e">
        <f>IF($B19&lt;=W$2,"EXECUTADA",IFERROR(VLOOKUP($B19&amp;W$3,'Consolidação Preventiva'!$A:$W,11,0),IF(W18="EXECUTADA",VLOOKUP($B18&amp;W$3,'Consolidação Preventiva'!$A:$W,15,0)+250/$Z$3,W18+250/$Z$3)))</f>
        <v>#VALUE!</v>
      </c>
      <c r="X19" s="70" t="e">
        <f>IF($B19&lt;=X$2,"EXECUTADA",IFERROR(VLOOKUP($B19&amp;X$3,'Consolidação Preventiva'!$A:$W,11,0),IF(X18="EXECUTADA",VLOOKUP($B18&amp;X$3,'Consolidação Preventiva'!$A:$W,15,0)+250/$Z$3,X18+250/$Z$3)))</f>
        <v>#VALUE!</v>
      </c>
      <c r="AA19" s="59"/>
    </row>
    <row r="20" spans="2:29">
      <c r="B20" s="68">
        <f t="shared" si="1"/>
        <v>16</v>
      </c>
      <c r="C20" s="64">
        <v>250</v>
      </c>
      <c r="D20" s="69" t="e">
        <f>IF($B20&lt;=D$2,"EXECUTADA",IFERROR(VLOOKUP($B20&amp;D$3,'Consolidação Preventiva'!$A:$W,11,0),IF(D19="EXECUTADA",VLOOKUP($B19&amp;D$3,'Consolidação Preventiva'!$A:$W,15,0)+125/$Z$3,D19+125/$Z$3)))</f>
        <v>#VALUE!</v>
      </c>
      <c r="E20" s="69" t="e">
        <f>IF($B20&lt;=E$2,"EXECUTADA",IFERROR(VLOOKUP($B20&amp;E$3,'Consolidação Preventiva'!$A:$W,11,0),IF(E19="EXECUTADA",VLOOKUP($B19&amp;E$3,'Consolidação Preventiva'!$A:$W,15,0)+125/$Z$3,E19+125/$Z$3)))</f>
        <v>#VALUE!</v>
      </c>
      <c r="F20" s="69" t="e">
        <f>IF($B20&lt;=F$2,"EXECUTADA",IFERROR(VLOOKUP($B20&amp;F$3,'Consolidação Preventiva'!$A:$W,11,0),IF(F19="EXECUTADA",VLOOKUP(F$4,'Projeção Horimetro'!$A$5:$H$11,8,0),F19+250/$Z$3)))</f>
        <v>#VALUE!</v>
      </c>
      <c r="G20" s="69" t="e">
        <f>IF($B20&lt;=G$2,"EXECUTADA",IFERROR(VLOOKUP($B20&amp;G$3,'Consolidação Preventiva'!$A:$W,11,0),IF(G19="EXECUTADA",VLOOKUP(G$4,'Projeção Horimetro'!$A$5:$H$11,8,0),G19+250/$Z$3)))</f>
        <v>#VALUE!</v>
      </c>
      <c r="H20" s="69" t="e">
        <f>IF($B20&lt;=H$2,"EXECUTADA",IFERROR(VLOOKUP($B20&amp;H$3,'Consolidação Preventiva'!$A:$W,11,0),IF(H19="EXECUTADA",VLOOKUP(H$4,'Projeção Horimetro'!$A$5:$H$11,8,0),H19+250/$Z$3)))</f>
        <v>#VALUE!</v>
      </c>
      <c r="I20" s="70" t="e">
        <f>IF($B20&lt;=I$2,"EXECUTADA",IFERROR(VLOOKUP($B20&amp;I$3,'Consolidação Preventiva'!$A:$W,11,0),IF(I19="EXECUTADA",VLOOKUP(I$4,'Projeção Horimetro'!$A$5:$H$11,8,0),I19+250/$Z$3)))</f>
        <v>#VALUE!</v>
      </c>
      <c r="J20" s="70" t="e">
        <f>IF($B20&lt;=J$2,"EXECUTADA",IFERROR(VLOOKUP($B20&amp;J$3,'Consolidação Preventiva'!$A:$W,11,0),IF(J19="EXECUTADA",VLOOKUP($B19&amp;J$3,'Consolidação Preventiva'!$A:$W,15,0)+250/$Z$3,J19+250/$Z$3)))</f>
        <v>#VALUE!</v>
      </c>
      <c r="K20" s="70" t="e">
        <f>IF($B20&lt;=K$2,"EXECUTADA",IFERROR(VLOOKUP($B20&amp;K$3,'Consolidação Preventiva'!$A:$W,11,0),IF(K19="EXECUTADA",VLOOKUP($B19&amp;K$3,'Consolidação Preventiva'!$A:$W,15,0)+250/$Z$3,K19+250/$Z$3)))</f>
        <v>#VALUE!</v>
      </c>
      <c r="L20" s="70" t="e">
        <f>IF($B20&lt;=L$2,"EXECUTADA",IFERROR(VLOOKUP($B20&amp;L$3,'Consolidação Preventiva'!$A:$W,11,0),IF(L19="EXECUTADA",VLOOKUP($B19&amp;L$3,'Consolidação Preventiva'!$A:$W,15,0)+250/$Z$3,L19+250/$Z$3)))</f>
        <v>#VALUE!</v>
      </c>
      <c r="M20" s="70" t="e">
        <f>IF($B20&lt;=M$2,"EXECUTADA",IFERROR(VLOOKUP($B20&amp;M$3,'Consolidação Preventiva'!$A:$W,11,0),IF(M19="EXECUTADA",VLOOKUP($B19&amp;M$3,'Consolidação Preventiva'!$A:$W,15,0)+250/$Z$3,M19+250/$Z$3)))</f>
        <v>#VALUE!</v>
      </c>
      <c r="N20" s="70" t="e">
        <f>IF($B20&lt;=N$2,"EXECUTADA",IFERROR(VLOOKUP($B20&amp;N$3,'Consolidação Preventiva'!$A:$W,11,0),IF(N19="EXECUTADA",VLOOKUP($B19&amp;N$3,'Consolidação Preventiva'!$A:$W,15,0)+250/$Z$3,N19+250/$Z$3)))</f>
        <v>#VALUE!</v>
      </c>
      <c r="O20" s="70" t="e">
        <f>IF($B20&lt;=O$2,"EXECUTADA",IFERROR(VLOOKUP($B20&amp;O$3,'Consolidação Preventiva'!$A:$W,11,0),IF(O19="EXECUTADA",VLOOKUP($B19&amp;O$3,'Consolidação Preventiva'!$A:$W,15,0)+250/$Z$3,O19+250/$Z$3)))</f>
        <v>#VALUE!</v>
      </c>
      <c r="P20" s="70" t="e">
        <f>IF($B20&lt;=P$2,"EXECUTADA",IFERROR(VLOOKUP($B20&amp;P$3,'Consolidação Preventiva'!$A:$W,11,0),IF(P19="EXECUTADA",VLOOKUP($B19&amp;P$3,'Consolidação Preventiva'!$A:$W,15,0)+250/$Z$3,P19+250/$Z$3)))</f>
        <v>#VALUE!</v>
      </c>
      <c r="Q20" s="70" t="e">
        <f>IF($B20&lt;=Q$2,"EXECUTADA",IFERROR(VLOOKUP($B20&amp;Q$3,'Consolidação Preventiva'!$A:$W,11,0),IF(Q19="EXECUTADA",VLOOKUP($B19&amp;Q$3,'Consolidação Preventiva'!$A:$W,15,0)+250/$Z$3,Q19+250/$Z$3)))</f>
        <v>#VALUE!</v>
      </c>
      <c r="R20" s="70" t="e">
        <f>IF($B20&lt;=R$2,"EXECUTADA",IFERROR(VLOOKUP($B20&amp;R$3,'Consolidação Preventiva'!$A:$W,11,0),IF(R19="EXECUTADA",VLOOKUP($B19&amp;R$3,'Consolidação Preventiva'!$A:$W,15,0)+250/$Z$3,R19+250/$Z$3)))</f>
        <v>#VALUE!</v>
      </c>
      <c r="S20" s="70" t="e">
        <f>IF($B20&lt;=S$2,"EXECUTADA",IFERROR(VLOOKUP($B20&amp;S$3,'Consolidação Preventiva'!$A:$W,11,0),IF(S19="EXECUTADA",VLOOKUP($B19&amp;S$3,'Consolidação Preventiva'!$A:$W,15,0)+250/$Z$3,S19+250/$Z$3)))</f>
        <v>#VALUE!</v>
      </c>
      <c r="T20" s="70" t="e">
        <f>IF($B20&lt;=T$2,"EXECUTADA",IFERROR(VLOOKUP($B20&amp;T$3,'Consolidação Preventiva'!$A:$W,11,0),IF(T19="EXECUTADA",VLOOKUP($B19&amp;T$3,'Consolidação Preventiva'!$A:$W,15,0)+250/$Z$3,T19+250/$Z$3)))</f>
        <v>#VALUE!</v>
      </c>
      <c r="U20" s="70" t="e">
        <f>IF($B20&lt;=U$2,"EXECUTADA",IFERROR(VLOOKUP($B20&amp;U$3,'Consolidação Preventiva'!$A:$W,11,0),IF(U19="EXECUTADA",VLOOKUP($B19&amp;U$3,'Consolidação Preventiva'!$A:$W,15,0)+250/$Z$3,U19+250/$Z$3)))</f>
        <v>#VALUE!</v>
      </c>
      <c r="V20" s="70" t="e">
        <f>IF($B20&lt;=V$2,"EXECUTADA",IFERROR(VLOOKUP($B20&amp;V$3,'Consolidação Preventiva'!$A:$W,11,0),IF(V19="EXECUTADA",VLOOKUP($B19&amp;V$3,'Consolidação Preventiva'!$A:$W,15,0)+250/$Z$3,V19+250/$Z$3)))</f>
        <v>#VALUE!</v>
      </c>
      <c r="W20" s="70" t="e">
        <f>IF($B20&lt;=W$2,"EXECUTADA",IFERROR(VLOOKUP($B20&amp;W$3,'Consolidação Preventiva'!$A:$W,11,0),IF(W19="EXECUTADA",VLOOKUP($B19&amp;W$3,'Consolidação Preventiva'!$A:$W,15,0)+250/$Z$3,W19+250/$Z$3)))</f>
        <v>#VALUE!</v>
      </c>
      <c r="X20" s="70" t="e">
        <f>IF($B20&lt;=X$2,"EXECUTADA",IFERROR(VLOOKUP($B20&amp;X$3,'Consolidação Preventiva'!$A:$W,11,0),IF(X19="EXECUTADA",VLOOKUP($B19&amp;X$3,'Consolidação Preventiva'!$A:$W,15,0)+250/$Z$3,X19+250/$Z$3)))</f>
        <v>#VALUE!</v>
      </c>
      <c r="AA20" s="59"/>
    </row>
    <row r="21" spans="2:29">
      <c r="B21" s="68">
        <f t="shared" si="1"/>
        <v>17</v>
      </c>
      <c r="C21" s="64">
        <v>4000</v>
      </c>
      <c r="D21" s="69" t="e">
        <f>IF($B21&lt;=D$2,"EXECUTADA",IFERROR(VLOOKUP($B21&amp;D$3,'Consolidação Preventiva'!$A:$W,11,0),IF(D20="EXECUTADA",VLOOKUP($B20&amp;D$3,'Consolidação Preventiva'!$A:$W,15,0)+125/$Z$3,D20+125/$Z$3)))</f>
        <v>#VALUE!</v>
      </c>
      <c r="E21" s="69" t="e">
        <f>IF($B21&lt;=E$2,"EXECUTADA",IFERROR(VLOOKUP($B21&amp;E$3,'Consolidação Preventiva'!$A:$W,11,0),IF(E20="EXECUTADA",VLOOKUP($B20&amp;E$3,'Consolidação Preventiva'!$A:$W,15,0)+125/$Z$3,E20+125/$Z$3)))</f>
        <v>#VALUE!</v>
      </c>
      <c r="F21" s="69" t="e">
        <f>IF($B21&lt;=F$2,"EXECUTADA",IFERROR(VLOOKUP($B21&amp;F$3,'Consolidação Preventiva'!$A:$W,11,0),IF(F20="EXECUTADA",VLOOKUP(F$4,'Projeção Horimetro'!$A$5:$H$11,8,0),F20+250/$Z$3)))</f>
        <v>#VALUE!</v>
      </c>
      <c r="G21" s="69" t="e">
        <f>IF($B21&lt;=G$2,"EXECUTADA",IFERROR(VLOOKUP($B21&amp;G$3,'Consolidação Preventiva'!$A:$W,11,0),IF(G20="EXECUTADA",VLOOKUP(G$4,'Projeção Horimetro'!$A$5:$H$11,8,0),G20+250/$Z$3)))</f>
        <v>#VALUE!</v>
      </c>
      <c r="H21" s="69" t="e">
        <f>IF($B21&lt;=H$2,"EXECUTADA",IFERROR(VLOOKUP($B21&amp;H$3,'Consolidação Preventiva'!$A:$W,11,0),IF(H20="EXECUTADA",VLOOKUP(H$4,'Projeção Horimetro'!$A$5:$H$11,8,0),H20+250/$Z$3)))</f>
        <v>#VALUE!</v>
      </c>
      <c r="I21" s="70" t="e">
        <f>IF($B21&lt;=I$2,"EXECUTADA",IFERROR(VLOOKUP($B21&amp;I$3,'Consolidação Preventiva'!$A:$W,11,0),IF(I20="EXECUTADA",VLOOKUP(I$4,'Projeção Horimetro'!$A$5:$H$11,8,0),I20+250/$Z$3)))</f>
        <v>#VALUE!</v>
      </c>
      <c r="J21" s="70" t="e">
        <f>IF($B21&lt;=J$2,"EXECUTADA",IFERROR(VLOOKUP($B21&amp;J$3,'Consolidação Preventiva'!$A:$W,11,0),IF(J20="EXECUTADA",VLOOKUP($B20&amp;J$3,'Consolidação Preventiva'!$A:$W,15,0)+250/$Z$3,J20+250/$Z$3)))</f>
        <v>#VALUE!</v>
      </c>
      <c r="K21" s="70" t="e">
        <f>IF($B21&lt;=K$2,"EXECUTADA",IFERROR(VLOOKUP($B21&amp;K$3,'Consolidação Preventiva'!$A:$W,11,0),IF(K20="EXECUTADA",VLOOKUP($B20&amp;K$3,'Consolidação Preventiva'!$A:$W,15,0)+250/$Z$3,K20+250/$Z$3)))</f>
        <v>#VALUE!</v>
      </c>
      <c r="L21" s="70" t="e">
        <f>IF($B21&lt;=L$2,"EXECUTADA",IFERROR(VLOOKUP($B21&amp;L$3,'Consolidação Preventiva'!$A:$W,11,0),IF(L20="EXECUTADA",VLOOKUP($B20&amp;L$3,'Consolidação Preventiva'!$A:$W,15,0)+250/$Z$3,L20+250/$Z$3)))</f>
        <v>#VALUE!</v>
      </c>
      <c r="M21" s="70" t="e">
        <f>IF($B21&lt;=M$2,"EXECUTADA",IFERROR(VLOOKUP($B21&amp;M$3,'Consolidação Preventiva'!$A:$W,11,0),IF(M20="EXECUTADA",VLOOKUP($B20&amp;M$3,'Consolidação Preventiva'!$A:$W,15,0)+250/$Z$3,M20+250/$Z$3)))</f>
        <v>#VALUE!</v>
      </c>
      <c r="N21" s="70" t="e">
        <f>IF($B21&lt;=N$2,"EXECUTADA",IFERROR(VLOOKUP($B21&amp;N$3,'Consolidação Preventiva'!$A:$W,11,0),IF(N20="EXECUTADA",VLOOKUP($B20&amp;N$3,'Consolidação Preventiva'!$A:$W,15,0)+250/$Z$3,N20+250/$Z$3)))</f>
        <v>#VALUE!</v>
      </c>
      <c r="O21" s="70" t="e">
        <f>IF($B21&lt;=O$2,"EXECUTADA",IFERROR(VLOOKUP($B21&amp;O$3,'Consolidação Preventiva'!$A:$W,11,0),IF(O20="EXECUTADA",VLOOKUP($B20&amp;O$3,'Consolidação Preventiva'!$A:$W,15,0)+250/$Z$3,O20+250/$Z$3)))</f>
        <v>#VALUE!</v>
      </c>
      <c r="P21" s="70" t="e">
        <f>IF($B21&lt;=P$2,"EXECUTADA",IFERROR(VLOOKUP($B21&amp;P$3,'Consolidação Preventiva'!$A:$W,11,0),IF(P20="EXECUTADA",VLOOKUP($B20&amp;P$3,'Consolidação Preventiva'!$A:$W,15,0)+250/$Z$3,P20+250/$Z$3)))</f>
        <v>#VALUE!</v>
      </c>
      <c r="Q21" s="70" t="e">
        <f>IF($B21&lt;=Q$2,"EXECUTADA",IFERROR(VLOOKUP($B21&amp;Q$3,'Consolidação Preventiva'!$A:$W,11,0),IF(Q20="EXECUTADA",VLOOKUP($B20&amp;Q$3,'Consolidação Preventiva'!$A:$W,15,0)+250/$Z$3,Q20+250/$Z$3)))</f>
        <v>#VALUE!</v>
      </c>
      <c r="R21" s="70" t="e">
        <f>IF($B21&lt;=R$2,"EXECUTADA",IFERROR(VLOOKUP($B21&amp;R$3,'Consolidação Preventiva'!$A:$W,11,0),IF(R20="EXECUTADA",VLOOKUP($B20&amp;R$3,'Consolidação Preventiva'!$A:$W,15,0)+250/$Z$3,R20+250/$Z$3)))</f>
        <v>#VALUE!</v>
      </c>
      <c r="S21" s="70" t="e">
        <f>IF($B21&lt;=S$2,"EXECUTADA",IFERROR(VLOOKUP($B21&amp;S$3,'Consolidação Preventiva'!$A:$W,11,0),IF(S20="EXECUTADA",VLOOKUP($B20&amp;S$3,'Consolidação Preventiva'!$A:$W,15,0)+250/$Z$3,S20+250/$Z$3)))</f>
        <v>#VALUE!</v>
      </c>
      <c r="T21" s="70" t="e">
        <f>IF($B21&lt;=T$2,"EXECUTADA",IFERROR(VLOOKUP($B21&amp;T$3,'Consolidação Preventiva'!$A:$W,11,0),IF(T20="EXECUTADA",VLOOKUP($B20&amp;T$3,'Consolidação Preventiva'!$A:$W,15,0)+250/$Z$3,T20+250/$Z$3)))</f>
        <v>#VALUE!</v>
      </c>
      <c r="U21" s="70" t="e">
        <f>IF($B21&lt;=U$2,"EXECUTADA",IFERROR(VLOOKUP($B21&amp;U$3,'Consolidação Preventiva'!$A:$W,11,0),IF(U20="EXECUTADA",VLOOKUP($B20&amp;U$3,'Consolidação Preventiva'!$A:$W,15,0)+250/$Z$3,U20+250/$Z$3)))</f>
        <v>#VALUE!</v>
      </c>
      <c r="V21" s="70" t="e">
        <f>IF($B21&lt;=V$2,"EXECUTADA",IFERROR(VLOOKUP($B21&amp;V$3,'Consolidação Preventiva'!$A:$W,11,0),IF(V20="EXECUTADA",VLOOKUP($B20&amp;V$3,'Consolidação Preventiva'!$A:$W,15,0)+250/$Z$3,V20+250/$Z$3)))</f>
        <v>#VALUE!</v>
      </c>
      <c r="W21" s="70" t="e">
        <f>IF($B21&lt;=W$2,"EXECUTADA",IFERROR(VLOOKUP($B21&amp;W$3,'Consolidação Preventiva'!$A:$W,11,0),IF(W20="EXECUTADA",VLOOKUP($B20&amp;W$3,'Consolidação Preventiva'!$A:$W,15,0)+250/$Z$3,W20+250/$Z$3)))</f>
        <v>#VALUE!</v>
      </c>
      <c r="X21" s="70" t="e">
        <f>IF($B21&lt;=X$2,"EXECUTADA",IFERROR(VLOOKUP($B21&amp;X$3,'Consolidação Preventiva'!$A:$W,11,0),IF(X20="EXECUTADA",VLOOKUP($B20&amp;X$3,'Consolidação Preventiva'!$A:$W,15,0)+250/$Z$3,X20+250/$Z$3)))</f>
        <v>#VALUE!</v>
      </c>
      <c r="AA21" s="59"/>
    </row>
    <row r="22" spans="2:29">
      <c r="B22" s="68">
        <f t="shared" si="1"/>
        <v>18</v>
      </c>
      <c r="C22" s="64">
        <v>250</v>
      </c>
      <c r="D22" s="69" t="e">
        <f>IF($B22&lt;=D$2,"EXECUTADA",IFERROR(VLOOKUP($B22&amp;D$3,'Consolidação Preventiva'!$A:$W,11,0),IF(D21="EXECUTADA",VLOOKUP($B21&amp;D$3,'Consolidação Preventiva'!$A:$W,15,0)+125/$Z$3,D21+125/$Z$3)))</f>
        <v>#VALUE!</v>
      </c>
      <c r="E22" s="69" t="e">
        <f>IF($B22&lt;=E$2,"EXECUTADA",IFERROR(VLOOKUP($B22&amp;E$3,'Consolidação Preventiva'!$A:$W,11,0),IF(E21="EXECUTADA",VLOOKUP($B21&amp;E$3,'Consolidação Preventiva'!$A:$W,15,0)+125/$Z$3,E21+125/$Z$3)))</f>
        <v>#VALUE!</v>
      </c>
      <c r="F22" s="69" t="e">
        <f>IF($B22&lt;=F$2,"EXECUTADA",IFERROR(VLOOKUP($B22&amp;F$3,'Consolidação Preventiva'!$A:$W,11,0),IF(F21="EXECUTADA",VLOOKUP(F$4,'Projeção Horimetro'!$A$5:$H$11,8,0),F21+250/$Z$3)))</f>
        <v>#VALUE!</v>
      </c>
      <c r="G22" s="69" t="e">
        <f>IF($B22&lt;=G$2,"EXECUTADA",IFERROR(VLOOKUP($B22&amp;G$3,'Consolidação Preventiva'!$A:$W,11,0),IF(G21="EXECUTADA",VLOOKUP(G$4,'Projeção Horimetro'!$A$5:$H$11,8,0),G21+250/$Z$3)))</f>
        <v>#VALUE!</v>
      </c>
      <c r="H22" s="69" t="e">
        <f>IF($B22&lt;=H$2,"EXECUTADA",IFERROR(VLOOKUP($B22&amp;H$3,'Consolidação Preventiva'!$A:$W,11,0),IF(H21="EXECUTADA",VLOOKUP(H$4,'Projeção Horimetro'!$A$5:$H$11,8,0),H21+250/$Z$3)))</f>
        <v>#VALUE!</v>
      </c>
      <c r="I22" s="70" t="e">
        <f>IF($B22&lt;=I$2,"EXECUTADA",IFERROR(VLOOKUP($B22&amp;I$3,'Consolidação Preventiva'!$A:$W,11,0),IF(I21="EXECUTADA",VLOOKUP(I$4,'Projeção Horimetro'!$A$5:$H$11,8,0),I21+250/$Z$3)))</f>
        <v>#VALUE!</v>
      </c>
      <c r="J22" s="70" t="e">
        <f>IF($B22&lt;=J$2,"EXECUTADA",IFERROR(VLOOKUP($B22&amp;J$3,'Consolidação Preventiva'!$A:$W,11,0),IF(J21="EXECUTADA",VLOOKUP($B21&amp;J$3,'Consolidação Preventiva'!$A:$W,15,0)+250/$Z$3,J21+250/$Z$3)))</f>
        <v>#VALUE!</v>
      </c>
      <c r="K22" s="70" t="e">
        <f>IF($B22&lt;=K$2,"EXECUTADA",IFERROR(VLOOKUP($B22&amp;K$3,'Consolidação Preventiva'!$A:$W,11,0),IF(K21="EXECUTADA",VLOOKUP($B21&amp;K$3,'Consolidação Preventiva'!$A:$W,15,0)+250/$Z$3,K21+250/$Z$3)))</f>
        <v>#VALUE!</v>
      </c>
      <c r="L22" s="70" t="e">
        <f>IF($B22&lt;=L$2,"EXECUTADA",IFERROR(VLOOKUP($B22&amp;L$3,'Consolidação Preventiva'!$A:$W,11,0),IF(L21="EXECUTADA",VLOOKUP($B21&amp;L$3,'Consolidação Preventiva'!$A:$W,15,0)+250/$Z$3,L21+250/$Z$3)))</f>
        <v>#VALUE!</v>
      </c>
      <c r="M22" s="70" t="e">
        <f>IF($B22&lt;=M$2,"EXECUTADA",IFERROR(VLOOKUP($B22&amp;M$3,'Consolidação Preventiva'!$A:$W,11,0),IF(M21="EXECUTADA",VLOOKUP($B21&amp;M$3,'Consolidação Preventiva'!$A:$W,15,0)+250/$Z$3,M21+250/$Z$3)))</f>
        <v>#VALUE!</v>
      </c>
      <c r="N22" s="70" t="e">
        <f>IF($B22&lt;=N$2,"EXECUTADA",IFERROR(VLOOKUP($B22&amp;N$3,'Consolidação Preventiva'!$A:$W,11,0),IF(N21="EXECUTADA",VLOOKUP($B21&amp;N$3,'Consolidação Preventiva'!$A:$W,15,0)+250/$Z$3,N21+250/$Z$3)))</f>
        <v>#VALUE!</v>
      </c>
      <c r="O22" s="70" t="e">
        <f>IF($B22&lt;=O$2,"EXECUTADA",IFERROR(VLOOKUP($B22&amp;O$3,'Consolidação Preventiva'!$A:$W,11,0),IF(O21="EXECUTADA",VLOOKUP($B21&amp;O$3,'Consolidação Preventiva'!$A:$W,15,0)+250/$Z$3,O21+250/$Z$3)))</f>
        <v>#VALUE!</v>
      </c>
      <c r="P22" s="70" t="e">
        <f>IF($B22&lt;=P$2,"EXECUTADA",IFERROR(VLOOKUP($B22&amp;P$3,'Consolidação Preventiva'!$A:$W,11,0),IF(P21="EXECUTADA",VLOOKUP($B21&amp;P$3,'Consolidação Preventiva'!$A:$W,15,0)+250/$Z$3,P21+250/$Z$3)))</f>
        <v>#VALUE!</v>
      </c>
      <c r="Q22" s="70" t="e">
        <f>IF($B22&lt;=Q$2,"EXECUTADA",IFERROR(VLOOKUP($B22&amp;Q$3,'Consolidação Preventiva'!$A:$W,11,0),IF(Q21="EXECUTADA",VLOOKUP($B21&amp;Q$3,'Consolidação Preventiva'!$A:$W,15,0)+250/$Z$3,Q21+250/$Z$3)))</f>
        <v>#VALUE!</v>
      </c>
      <c r="R22" s="70" t="e">
        <f>IF($B22&lt;=R$2,"EXECUTADA",IFERROR(VLOOKUP($B22&amp;R$3,'Consolidação Preventiva'!$A:$W,11,0),IF(R21="EXECUTADA",VLOOKUP($B21&amp;R$3,'Consolidação Preventiva'!$A:$W,15,0)+250/$Z$3,R21+250/$Z$3)))</f>
        <v>#VALUE!</v>
      </c>
      <c r="S22" s="70" t="e">
        <f>IF($B22&lt;=S$2,"EXECUTADA",IFERROR(VLOOKUP($B22&amp;S$3,'Consolidação Preventiva'!$A:$W,11,0),IF(S21="EXECUTADA",VLOOKUP($B21&amp;S$3,'Consolidação Preventiva'!$A:$W,15,0)+250/$Z$3,S21+250/$Z$3)))</f>
        <v>#VALUE!</v>
      </c>
      <c r="T22" s="70" t="e">
        <f>IF($B22&lt;=T$2,"EXECUTADA",IFERROR(VLOOKUP($B22&amp;T$3,'Consolidação Preventiva'!$A:$W,11,0),IF(T21="EXECUTADA",VLOOKUP($B21&amp;T$3,'Consolidação Preventiva'!$A:$W,15,0)+250/$Z$3,T21+250/$Z$3)))</f>
        <v>#VALUE!</v>
      </c>
      <c r="U22" s="70" t="e">
        <f>IF($B22&lt;=U$2,"EXECUTADA",IFERROR(VLOOKUP($B22&amp;U$3,'Consolidação Preventiva'!$A:$W,11,0),IF(U21="EXECUTADA",VLOOKUP($B21&amp;U$3,'Consolidação Preventiva'!$A:$W,15,0)+250/$Z$3,U21+250/$Z$3)))</f>
        <v>#VALUE!</v>
      </c>
      <c r="V22" s="70" t="e">
        <f>IF($B22&lt;=V$2,"EXECUTADA",IFERROR(VLOOKUP($B22&amp;V$3,'Consolidação Preventiva'!$A:$W,11,0),IF(V21="EXECUTADA",VLOOKUP($B21&amp;V$3,'Consolidação Preventiva'!$A:$W,15,0)+250/$Z$3,V21+250/$Z$3)))</f>
        <v>#VALUE!</v>
      </c>
      <c r="W22" s="70" t="e">
        <f>IF($B22&lt;=W$2,"EXECUTADA",IFERROR(VLOOKUP($B22&amp;W$3,'Consolidação Preventiva'!$A:$W,11,0),IF(W21="EXECUTADA",VLOOKUP($B21&amp;W$3,'Consolidação Preventiva'!$A:$W,15,0)+250/$Z$3,W21+250/$Z$3)))</f>
        <v>#VALUE!</v>
      </c>
      <c r="X22" s="70" t="e">
        <f>IF($B22&lt;=X$2,"EXECUTADA",IFERROR(VLOOKUP($B22&amp;X$3,'Consolidação Preventiva'!$A:$W,11,0),IF(X21="EXECUTADA",VLOOKUP($B21&amp;X$3,'Consolidação Preventiva'!$A:$W,15,0)+250/$Z$3,X21+250/$Z$3)))</f>
        <v>#VALUE!</v>
      </c>
      <c r="AA22" s="59"/>
    </row>
    <row r="23" spans="2:29">
      <c r="B23" s="68">
        <f t="shared" si="1"/>
        <v>19</v>
      </c>
      <c r="C23" s="64">
        <v>500</v>
      </c>
      <c r="D23" s="69" t="e">
        <f>IF($B23&lt;=D$2,"EXECUTADA",IFERROR(VLOOKUP($B23&amp;D$3,'Consolidação Preventiva'!$A:$W,11,0),IF(D22="EXECUTADA",VLOOKUP($B22&amp;D$3,'Consolidação Preventiva'!$A:$W,15,0)+125/$Z$3,D22+125/$Z$3)))</f>
        <v>#VALUE!</v>
      </c>
      <c r="E23" s="69" t="e">
        <f>IF($B23&lt;=E$2,"EXECUTADA",IFERROR(VLOOKUP($B23&amp;E$3,'Consolidação Preventiva'!$A:$W,11,0),IF(E22="EXECUTADA",VLOOKUP($B22&amp;E$3,'Consolidação Preventiva'!$A:$W,15,0)+125/$Z$3,E22+125/$Z$3)))</f>
        <v>#VALUE!</v>
      </c>
      <c r="F23" s="69" t="e">
        <f>IF($B23&lt;=F$2,"EXECUTADA",IFERROR(VLOOKUP($B23&amp;F$3,'Consolidação Preventiva'!$A:$W,11,0),IF(F22="EXECUTADA",VLOOKUP(F$4,'Projeção Horimetro'!$A$5:$H$11,8,0),F22+250/$Z$3)))</f>
        <v>#VALUE!</v>
      </c>
      <c r="G23" s="69" t="e">
        <f>IF($B23&lt;=G$2,"EXECUTADA",IFERROR(VLOOKUP($B23&amp;G$3,'Consolidação Preventiva'!$A:$W,11,0),IF(G22="EXECUTADA",VLOOKUP(G$4,'Projeção Horimetro'!$A$5:$H$11,8,0),G22+250/$Z$3)))</f>
        <v>#VALUE!</v>
      </c>
      <c r="H23" s="69" t="e">
        <f>IF($B23&lt;=H$2,"EXECUTADA",IFERROR(VLOOKUP($B23&amp;H$3,'Consolidação Preventiva'!$A:$W,11,0),IF(H22="EXECUTADA",VLOOKUP(H$4,'Projeção Horimetro'!$A$5:$H$11,8,0),H22+250/$Z$3)))</f>
        <v>#VALUE!</v>
      </c>
      <c r="I23" s="70" t="e">
        <f>IF($B23&lt;=I$2,"EXECUTADA",IFERROR(VLOOKUP($B23&amp;I$3,'Consolidação Preventiva'!$A:$W,11,0),IF(I22="EXECUTADA",VLOOKUP(I$4,'Projeção Horimetro'!$A$5:$H$11,8,0),I22+250/$Z$3)))</f>
        <v>#VALUE!</v>
      </c>
      <c r="J23" s="70" t="e">
        <f>IF($B23&lt;=J$2,"EXECUTADA",IFERROR(VLOOKUP($B23&amp;J$3,'Consolidação Preventiva'!$A:$W,11,0),IF(J22="EXECUTADA",VLOOKUP($B22&amp;J$3,'Consolidação Preventiva'!$A:$W,15,0)+250/$Z$3,J22+250/$Z$3)))</f>
        <v>#VALUE!</v>
      </c>
      <c r="K23" s="70" t="e">
        <f>IF($B23&lt;=K$2,"EXECUTADA",IFERROR(VLOOKUP($B23&amp;K$3,'Consolidação Preventiva'!$A:$W,11,0),IF(K22="EXECUTADA",VLOOKUP($B22&amp;K$3,'Consolidação Preventiva'!$A:$W,15,0)+250/$Z$3,K22+250/$Z$3)))</f>
        <v>#VALUE!</v>
      </c>
      <c r="L23" s="70" t="e">
        <f>IF($B23&lt;=L$2,"EXECUTADA",IFERROR(VLOOKUP($B23&amp;L$3,'Consolidação Preventiva'!$A:$W,11,0),IF(L22="EXECUTADA",VLOOKUP($B22&amp;L$3,'Consolidação Preventiva'!$A:$W,15,0)+250/$Z$3,L22+250/$Z$3)))</f>
        <v>#VALUE!</v>
      </c>
      <c r="M23" s="70" t="e">
        <f>IF($B23&lt;=M$2,"EXECUTADA",IFERROR(VLOOKUP($B23&amp;M$3,'Consolidação Preventiva'!$A:$W,11,0),IF(M22="EXECUTADA",VLOOKUP($B22&amp;M$3,'Consolidação Preventiva'!$A:$W,15,0)+250/$Z$3,M22+250/$Z$3)))</f>
        <v>#VALUE!</v>
      </c>
      <c r="N23" s="70" t="e">
        <f>IF($B23&lt;=N$2,"EXECUTADA",IFERROR(VLOOKUP($B23&amp;N$3,'Consolidação Preventiva'!$A:$W,11,0),IF(N22="EXECUTADA",VLOOKUP($B22&amp;N$3,'Consolidação Preventiva'!$A:$W,15,0)+250/$Z$3,N22+250/$Z$3)))</f>
        <v>#VALUE!</v>
      </c>
      <c r="O23" s="70" t="e">
        <f>IF($B23&lt;=O$2,"EXECUTADA",IFERROR(VLOOKUP($B23&amp;O$3,'Consolidação Preventiva'!$A:$W,11,0),IF(O22="EXECUTADA",VLOOKUP($B22&amp;O$3,'Consolidação Preventiva'!$A:$W,15,0)+250/$Z$3,O22+250/$Z$3)))</f>
        <v>#VALUE!</v>
      </c>
      <c r="P23" s="70" t="e">
        <f>IF($B23&lt;=P$2,"EXECUTADA",IFERROR(VLOOKUP($B23&amp;P$3,'Consolidação Preventiva'!$A:$W,11,0),IF(P22="EXECUTADA",VLOOKUP($B22&amp;P$3,'Consolidação Preventiva'!$A:$W,15,0)+250/$Z$3,P22+250/$Z$3)))</f>
        <v>#VALUE!</v>
      </c>
      <c r="Q23" s="70" t="e">
        <f>IF($B23&lt;=Q$2,"EXECUTADA",IFERROR(VLOOKUP($B23&amp;Q$3,'Consolidação Preventiva'!$A:$W,11,0),IF(Q22="EXECUTADA",VLOOKUP($B22&amp;Q$3,'Consolidação Preventiva'!$A:$W,15,0)+250/$Z$3,Q22+250/$Z$3)))</f>
        <v>#VALUE!</v>
      </c>
      <c r="R23" s="70" t="e">
        <f>IF($B23&lt;=R$2,"EXECUTADA",IFERROR(VLOOKUP($B23&amp;R$3,'Consolidação Preventiva'!$A:$W,11,0),IF(R22="EXECUTADA",VLOOKUP($B22&amp;R$3,'Consolidação Preventiva'!$A:$W,15,0)+250/$Z$3,R22+250/$Z$3)))</f>
        <v>#VALUE!</v>
      </c>
      <c r="S23" s="70" t="e">
        <f>IF($B23&lt;=S$2,"EXECUTADA",IFERROR(VLOOKUP($B23&amp;S$3,'Consolidação Preventiva'!$A:$W,11,0),IF(S22="EXECUTADA",VLOOKUP($B22&amp;S$3,'Consolidação Preventiva'!$A:$W,15,0)+250/$Z$3,S22+250/$Z$3)))</f>
        <v>#VALUE!</v>
      </c>
      <c r="T23" s="70" t="e">
        <f>IF($B23&lt;=T$2,"EXECUTADA",IFERROR(VLOOKUP($B23&amp;T$3,'Consolidação Preventiva'!$A:$W,11,0),IF(T22="EXECUTADA",VLOOKUP($B22&amp;T$3,'Consolidação Preventiva'!$A:$W,15,0)+250/$Z$3,T22+250/$Z$3)))</f>
        <v>#VALUE!</v>
      </c>
      <c r="U23" s="70" t="e">
        <f>IF($B23&lt;=U$2,"EXECUTADA",IFERROR(VLOOKUP($B23&amp;U$3,'Consolidação Preventiva'!$A:$W,11,0),IF(U22="EXECUTADA",VLOOKUP($B22&amp;U$3,'Consolidação Preventiva'!$A:$W,15,0)+250/$Z$3,U22+250/$Z$3)))</f>
        <v>#VALUE!</v>
      </c>
      <c r="V23" s="70" t="e">
        <f>IF($B23&lt;=V$2,"EXECUTADA",IFERROR(VLOOKUP($B23&amp;V$3,'Consolidação Preventiva'!$A:$W,11,0),IF(V22="EXECUTADA",VLOOKUP($B22&amp;V$3,'Consolidação Preventiva'!$A:$W,15,0)+250/$Z$3,V22+250/$Z$3)))</f>
        <v>#VALUE!</v>
      </c>
      <c r="W23" s="70" t="e">
        <f>IF($B23&lt;=W$2,"EXECUTADA",IFERROR(VLOOKUP($B23&amp;W$3,'Consolidação Preventiva'!$A:$W,11,0),IF(W22="EXECUTADA",VLOOKUP($B22&amp;W$3,'Consolidação Preventiva'!$A:$W,15,0)+250/$Z$3,W22+250/$Z$3)))</f>
        <v>#VALUE!</v>
      </c>
      <c r="X23" s="70" t="e">
        <f>IF($B23&lt;=X$2,"EXECUTADA",IFERROR(VLOOKUP($B23&amp;X$3,'Consolidação Preventiva'!$A:$W,11,0),IF(X22="EXECUTADA",VLOOKUP($B22&amp;X$3,'Consolidação Preventiva'!$A:$W,15,0)+250/$Z$3,X22+250/$Z$3)))</f>
        <v>#VALUE!</v>
      </c>
      <c r="AA23" s="59"/>
    </row>
    <row r="24" spans="2:29">
      <c r="B24" s="68">
        <f t="shared" si="1"/>
        <v>20</v>
      </c>
      <c r="C24" s="64">
        <v>250</v>
      </c>
      <c r="D24" s="69" t="e">
        <f>IF($B24&lt;=D$2,"EXECUTADA",IFERROR(VLOOKUP($B24&amp;D$3,'Consolidação Preventiva'!$A:$W,11,0),IF(D23="EXECUTADA",VLOOKUP($B23&amp;D$3,'Consolidação Preventiva'!$A:$W,15,0)+125/$Z$3,D23+125/$Z$3)))</f>
        <v>#VALUE!</v>
      </c>
      <c r="E24" s="69" t="e">
        <f>IF($B24&lt;=E$2,"EXECUTADA",IFERROR(VLOOKUP($B24&amp;E$3,'Consolidação Preventiva'!$A:$W,11,0),IF(E23="EXECUTADA",VLOOKUP($B23&amp;E$3,'Consolidação Preventiva'!$A:$W,15,0)+125/$Z$3,E23+125/$Z$3)))</f>
        <v>#VALUE!</v>
      </c>
      <c r="F24" s="69" t="e">
        <f>IF($B24&lt;=F$2,"EXECUTADA",IFERROR(VLOOKUP($B24&amp;F$3,'Consolidação Preventiva'!$A:$W,11,0),IF(F23="EXECUTADA",VLOOKUP(F$4,'Projeção Horimetro'!$A$5:$H$11,8,0),F23+250/$Z$3)))</f>
        <v>#VALUE!</v>
      </c>
      <c r="G24" s="69" t="e">
        <f>IF($B24&lt;=G$2,"EXECUTADA",IFERROR(VLOOKUP($B24&amp;G$3,'Consolidação Preventiva'!$A:$W,11,0),IF(G23="EXECUTADA",VLOOKUP(G$4,'Projeção Horimetro'!$A$5:$H$11,8,0),G23+250/$Z$3)))</f>
        <v>#VALUE!</v>
      </c>
      <c r="H24" s="69" t="e">
        <f>IF($B24&lt;=H$2,"EXECUTADA",IFERROR(VLOOKUP($B24&amp;H$3,'Consolidação Preventiva'!$A:$W,11,0),IF(H23="EXECUTADA",VLOOKUP(H$4,'Projeção Horimetro'!$A$5:$H$11,8,0),H23+250/$Z$3)))</f>
        <v>#VALUE!</v>
      </c>
      <c r="I24" s="70" t="e">
        <f>IF($B24&lt;=I$2,"EXECUTADA",IFERROR(VLOOKUP($B24&amp;I$3,'Consolidação Preventiva'!$A:$W,11,0),IF(I23="EXECUTADA",VLOOKUP(I$4,'Projeção Horimetro'!$A$5:$H$11,8,0),I23+250/$Z$3)))</f>
        <v>#VALUE!</v>
      </c>
      <c r="J24" s="70" t="e">
        <f>IF($B24&lt;=J$2,"EXECUTADA",IFERROR(VLOOKUP($B24&amp;J$3,'Consolidação Preventiva'!$A:$W,11,0),IF(J23="EXECUTADA",VLOOKUP($B23&amp;J$3,'Consolidação Preventiva'!$A:$W,15,0)+250/$Z$3,J23+250/$Z$3)))</f>
        <v>#VALUE!</v>
      </c>
      <c r="K24" s="70" t="e">
        <f>IF($B24&lt;=K$2,"EXECUTADA",IFERROR(VLOOKUP($B24&amp;K$3,'Consolidação Preventiva'!$A:$W,11,0),IF(K23="EXECUTADA",VLOOKUP($B23&amp;K$3,'Consolidação Preventiva'!$A:$W,15,0)+250/$Z$3,K23+250/$Z$3)))</f>
        <v>#VALUE!</v>
      </c>
      <c r="L24" s="70" t="e">
        <f>IF($B24&lt;=L$2,"EXECUTADA",IFERROR(VLOOKUP($B24&amp;L$3,'Consolidação Preventiva'!$A:$W,11,0),IF(L23="EXECUTADA",VLOOKUP($B23&amp;L$3,'Consolidação Preventiva'!$A:$W,15,0)+250/$Z$3,L23+250/$Z$3)))</f>
        <v>#VALUE!</v>
      </c>
      <c r="M24" s="70" t="e">
        <f>IF($B24&lt;=M$2,"EXECUTADA",IFERROR(VLOOKUP($B24&amp;M$3,'Consolidação Preventiva'!$A:$W,11,0),IF(M23="EXECUTADA",VLOOKUP($B23&amp;M$3,'Consolidação Preventiva'!$A:$W,15,0)+250/$Z$3,M23+250/$Z$3)))</f>
        <v>#VALUE!</v>
      </c>
      <c r="N24" s="70" t="e">
        <f>IF($B24&lt;=N$2,"EXECUTADA",IFERROR(VLOOKUP($B24&amp;N$3,'Consolidação Preventiva'!$A:$W,11,0),IF(N23="EXECUTADA",VLOOKUP($B23&amp;N$3,'Consolidação Preventiva'!$A:$W,15,0)+250/$Z$3,N23+250/$Z$3)))</f>
        <v>#VALUE!</v>
      </c>
      <c r="O24" s="70" t="e">
        <f>IF($B24&lt;=O$2,"EXECUTADA",IFERROR(VLOOKUP($B24&amp;O$3,'Consolidação Preventiva'!$A:$W,11,0),IF(O23="EXECUTADA",VLOOKUP($B23&amp;O$3,'Consolidação Preventiva'!$A:$W,15,0)+250/$Z$3,O23+250/$Z$3)))</f>
        <v>#VALUE!</v>
      </c>
      <c r="P24" s="70" t="e">
        <f>IF($B24&lt;=P$2,"EXECUTADA",IFERROR(VLOOKUP($B24&amp;P$3,'Consolidação Preventiva'!$A:$W,11,0),IF(P23="EXECUTADA",VLOOKUP($B23&amp;P$3,'Consolidação Preventiva'!$A:$W,15,0)+250/$Z$3,P23+250/$Z$3)))</f>
        <v>#VALUE!</v>
      </c>
      <c r="Q24" s="70" t="e">
        <f>IF($B24&lt;=Q$2,"EXECUTADA",IFERROR(VLOOKUP($B24&amp;Q$3,'Consolidação Preventiva'!$A:$W,11,0),IF(Q23="EXECUTADA",VLOOKUP($B23&amp;Q$3,'Consolidação Preventiva'!$A:$W,15,0)+250/$Z$3,Q23+250/$Z$3)))</f>
        <v>#VALUE!</v>
      </c>
      <c r="R24" s="70" t="e">
        <f>IF($B24&lt;=R$2,"EXECUTADA",IFERROR(VLOOKUP($B24&amp;R$3,'Consolidação Preventiva'!$A:$W,11,0),IF(R23="EXECUTADA",VLOOKUP($B23&amp;R$3,'Consolidação Preventiva'!$A:$W,15,0)+250/$Z$3,R23+250/$Z$3)))</f>
        <v>#VALUE!</v>
      </c>
      <c r="S24" s="70" t="e">
        <f>IF($B24&lt;=S$2,"EXECUTADA",IFERROR(VLOOKUP($B24&amp;S$3,'Consolidação Preventiva'!$A:$W,11,0),IF(S23="EXECUTADA",VLOOKUP($B23&amp;S$3,'Consolidação Preventiva'!$A:$W,15,0)+250/$Z$3,S23+250/$Z$3)))</f>
        <v>#VALUE!</v>
      </c>
      <c r="T24" s="70" t="e">
        <f>IF($B24&lt;=T$2,"EXECUTADA",IFERROR(VLOOKUP($B24&amp;T$3,'Consolidação Preventiva'!$A:$W,11,0),IF(T23="EXECUTADA",VLOOKUP($B23&amp;T$3,'Consolidação Preventiva'!$A:$W,15,0)+250/$Z$3,T23+250/$Z$3)))</f>
        <v>#VALUE!</v>
      </c>
      <c r="U24" s="70" t="e">
        <f>IF($B24&lt;=U$2,"EXECUTADA",IFERROR(VLOOKUP($B24&amp;U$3,'Consolidação Preventiva'!$A:$W,11,0),IF(U23="EXECUTADA",VLOOKUP($B23&amp;U$3,'Consolidação Preventiva'!$A:$W,15,0)+250/$Z$3,U23+250/$Z$3)))</f>
        <v>#VALUE!</v>
      </c>
      <c r="V24" s="70" t="e">
        <f>IF($B24&lt;=V$2,"EXECUTADA",IFERROR(VLOOKUP($B24&amp;V$3,'Consolidação Preventiva'!$A:$W,11,0),IF(V23="EXECUTADA",VLOOKUP($B23&amp;V$3,'Consolidação Preventiva'!$A:$W,15,0)+250/$Z$3,V23+250/$Z$3)))</f>
        <v>#VALUE!</v>
      </c>
      <c r="W24" s="70" t="e">
        <f>IF($B24&lt;=W$2,"EXECUTADA",IFERROR(VLOOKUP($B24&amp;W$3,'Consolidação Preventiva'!$A:$W,11,0),IF(W23="EXECUTADA",VLOOKUP($B23&amp;W$3,'Consolidação Preventiva'!$A:$W,15,0)+250/$Z$3,W23+250/$Z$3)))</f>
        <v>#VALUE!</v>
      </c>
      <c r="X24" s="70" t="e">
        <f>IF($B24&lt;=X$2,"EXECUTADA",IFERROR(VLOOKUP($B24&amp;X$3,'Consolidação Preventiva'!$A:$W,11,0),IF(X23="EXECUTADA",VLOOKUP($B23&amp;X$3,'Consolidação Preventiva'!$A:$W,15,0)+250/$Z$3,X23+250/$Z$3)))</f>
        <v>#VALUE!</v>
      </c>
      <c r="AA24" s="59"/>
    </row>
    <row r="25" spans="2:29">
      <c r="B25" s="68">
        <f t="shared" si="1"/>
        <v>21</v>
      </c>
      <c r="C25" s="64">
        <v>1000</v>
      </c>
      <c r="D25" s="69" t="e">
        <f>IF($B25&lt;=D$2,"EXECUTADA",IFERROR(VLOOKUP($B25&amp;D$3,'Consolidação Preventiva'!$A:$W,11,0),IF(D24="EXECUTADA",VLOOKUP($B24&amp;D$3,'Consolidação Preventiva'!$A:$W,15,0)+125/$Z$3,D24+125/$Z$3)))</f>
        <v>#VALUE!</v>
      </c>
      <c r="E25" s="69" t="e">
        <f>IF($B25&lt;=E$2,"EXECUTADA",IFERROR(VLOOKUP($B25&amp;E$3,'Consolidação Preventiva'!$A:$W,11,0),IF(E24="EXECUTADA",VLOOKUP($B24&amp;E$3,'Consolidação Preventiva'!$A:$W,15,0)+125/$Z$3,E24+125/$Z$3)))</f>
        <v>#VALUE!</v>
      </c>
      <c r="F25" s="69" t="e">
        <f>IF($B25&lt;=F$2,"EXECUTADA",IFERROR(VLOOKUP($B25&amp;F$3,'Consolidação Preventiva'!$A:$W,11,0),IF(F24="EXECUTADA",VLOOKUP(F$4,'Projeção Horimetro'!$A$5:$H$11,8,0),F24+250/$Z$3)))</f>
        <v>#VALUE!</v>
      </c>
      <c r="G25" s="69" t="e">
        <f>IF($B25&lt;=G$2,"EXECUTADA",IFERROR(VLOOKUP($B25&amp;G$3,'Consolidação Preventiva'!$A:$W,11,0),IF(G24="EXECUTADA",VLOOKUP(G$4,'Projeção Horimetro'!$A$5:$H$11,8,0),G24+250/$Z$3)))</f>
        <v>#VALUE!</v>
      </c>
      <c r="H25" s="69" t="e">
        <f>IF($B25&lt;=H$2,"EXECUTADA",IFERROR(VLOOKUP($B25&amp;H$3,'Consolidação Preventiva'!$A:$W,11,0),IF(H24="EXECUTADA",VLOOKUP(H$4,'Projeção Horimetro'!$A$5:$H$11,8,0),H24+250/$Z$3)))</f>
        <v>#VALUE!</v>
      </c>
      <c r="I25" s="70" t="e">
        <f>IF($B25&lt;=I$2,"EXECUTADA",IFERROR(VLOOKUP($B25&amp;I$3,'Consolidação Preventiva'!$A:$W,11,0),IF(I24="EXECUTADA",VLOOKUP(I$4,'Projeção Horimetro'!$A$5:$H$11,8,0),I24+250/$Z$3)))</f>
        <v>#VALUE!</v>
      </c>
      <c r="J25" s="70" t="e">
        <f>IF($B25&lt;=J$2,"EXECUTADA",IFERROR(VLOOKUP($B25&amp;J$3,'Consolidação Preventiva'!$A:$W,11,0),IF(J24="EXECUTADA",VLOOKUP($B24&amp;J$3,'Consolidação Preventiva'!$A:$W,15,0)+250/$Z$3,J24+250/$Z$3)))</f>
        <v>#VALUE!</v>
      </c>
      <c r="K25" s="70" t="e">
        <f>IF($B25&lt;=K$2,"EXECUTADA",IFERROR(VLOOKUP($B25&amp;K$3,'Consolidação Preventiva'!$A:$W,11,0),IF(K24="EXECUTADA",VLOOKUP($B24&amp;K$3,'Consolidação Preventiva'!$A:$W,15,0)+250/$Z$3,K24+250/$Z$3)))</f>
        <v>#VALUE!</v>
      </c>
      <c r="L25" s="70" t="e">
        <f>IF($B25&lt;=L$2,"EXECUTADA",IFERROR(VLOOKUP($B25&amp;L$3,'Consolidação Preventiva'!$A:$W,11,0),IF(L24="EXECUTADA",VLOOKUP($B24&amp;L$3,'Consolidação Preventiva'!$A:$W,15,0)+250/$Z$3,L24+250/$Z$3)))</f>
        <v>#VALUE!</v>
      </c>
      <c r="M25" s="70" t="e">
        <f>IF($B25&lt;=M$2,"EXECUTADA",IFERROR(VLOOKUP($B25&amp;M$3,'Consolidação Preventiva'!$A:$W,11,0),IF(M24="EXECUTADA",VLOOKUP($B24&amp;M$3,'Consolidação Preventiva'!$A:$W,15,0)+250/$Z$3,M24+250/$Z$3)))</f>
        <v>#VALUE!</v>
      </c>
      <c r="N25" s="70" t="e">
        <f>IF($B25&lt;=N$2,"EXECUTADA",IFERROR(VLOOKUP($B25&amp;N$3,'Consolidação Preventiva'!$A:$W,11,0),IF(N24="EXECUTADA",VLOOKUP($B24&amp;N$3,'Consolidação Preventiva'!$A:$W,15,0)+250/$Z$3,N24+250/$Z$3)))</f>
        <v>#VALUE!</v>
      </c>
      <c r="O25" s="70" t="e">
        <f>IF($B25&lt;=O$2,"EXECUTADA",IFERROR(VLOOKUP($B25&amp;O$3,'Consolidação Preventiva'!$A:$W,11,0),IF(O24="EXECUTADA",VLOOKUP($B24&amp;O$3,'Consolidação Preventiva'!$A:$W,15,0)+250/$Z$3,O24+250/$Z$3)))</f>
        <v>#VALUE!</v>
      </c>
      <c r="P25" s="70" t="e">
        <f>IF($B25&lt;=P$2,"EXECUTADA",IFERROR(VLOOKUP($B25&amp;P$3,'Consolidação Preventiva'!$A:$W,11,0),IF(P24="EXECUTADA",VLOOKUP($B24&amp;P$3,'Consolidação Preventiva'!$A:$W,15,0)+250/$Z$3,P24+250/$Z$3)))</f>
        <v>#VALUE!</v>
      </c>
      <c r="Q25" s="70" t="e">
        <f>IF($B25&lt;=Q$2,"EXECUTADA",IFERROR(VLOOKUP($B25&amp;Q$3,'Consolidação Preventiva'!$A:$W,11,0),IF(Q24="EXECUTADA",VLOOKUP($B24&amp;Q$3,'Consolidação Preventiva'!$A:$W,15,0)+250/$Z$3,Q24+250/$Z$3)))</f>
        <v>#VALUE!</v>
      </c>
      <c r="R25" s="70" t="e">
        <f>IF($B25&lt;=R$2,"EXECUTADA",IFERROR(VLOOKUP($B25&amp;R$3,'Consolidação Preventiva'!$A:$W,11,0),IF(R24="EXECUTADA",VLOOKUP($B24&amp;R$3,'Consolidação Preventiva'!$A:$W,15,0)+250/$Z$3,R24+250/$Z$3)))</f>
        <v>#VALUE!</v>
      </c>
      <c r="S25" s="70" t="e">
        <f>IF($B25&lt;=S$2,"EXECUTADA",IFERROR(VLOOKUP($B25&amp;S$3,'Consolidação Preventiva'!$A:$W,11,0),IF(S24="EXECUTADA",VLOOKUP($B24&amp;S$3,'Consolidação Preventiva'!$A:$W,15,0)+250/$Z$3,S24+250/$Z$3)))</f>
        <v>#VALUE!</v>
      </c>
      <c r="T25" s="70" t="e">
        <f>IF($B25&lt;=T$2,"EXECUTADA",IFERROR(VLOOKUP($B25&amp;T$3,'Consolidação Preventiva'!$A:$W,11,0),IF(T24="EXECUTADA",VLOOKUP($B24&amp;T$3,'Consolidação Preventiva'!$A:$W,15,0)+250/$Z$3,T24+250/$Z$3)))</f>
        <v>#VALUE!</v>
      </c>
      <c r="U25" s="70" t="e">
        <f>IF($B25&lt;=U$2,"EXECUTADA",IFERROR(VLOOKUP($B25&amp;U$3,'Consolidação Preventiva'!$A:$W,11,0),IF(U24="EXECUTADA",VLOOKUP($B24&amp;U$3,'Consolidação Preventiva'!$A:$W,15,0)+250/$Z$3,U24+250/$Z$3)))</f>
        <v>#VALUE!</v>
      </c>
      <c r="V25" s="70" t="e">
        <f>IF($B25&lt;=V$2,"EXECUTADA",IFERROR(VLOOKUP($B25&amp;V$3,'Consolidação Preventiva'!$A:$W,11,0),IF(V24="EXECUTADA",VLOOKUP($B24&amp;V$3,'Consolidação Preventiva'!$A:$W,15,0)+250/$Z$3,V24+250/$Z$3)))</f>
        <v>#VALUE!</v>
      </c>
      <c r="W25" s="70" t="e">
        <f>IF($B25&lt;=W$2,"EXECUTADA",IFERROR(VLOOKUP($B25&amp;W$3,'Consolidação Preventiva'!$A:$W,11,0),IF(W24="EXECUTADA",VLOOKUP($B24&amp;W$3,'Consolidação Preventiva'!$A:$W,15,0)+250/$Z$3,W24+250/$Z$3)))</f>
        <v>#VALUE!</v>
      </c>
      <c r="X25" s="70" t="e">
        <f>IF($B25&lt;=X$2,"EXECUTADA",IFERROR(VLOOKUP($B25&amp;X$3,'Consolidação Preventiva'!$A:$W,11,0),IF(X24="EXECUTADA",VLOOKUP($B24&amp;X$3,'Consolidação Preventiva'!$A:$W,15,0)+250/$Z$3,X24+250/$Z$3)))</f>
        <v>#VALUE!</v>
      </c>
      <c r="AA25" s="59"/>
    </row>
    <row r="26" spans="2:29">
      <c r="B26" s="68">
        <f t="shared" si="1"/>
        <v>22</v>
      </c>
      <c r="C26" s="64">
        <v>250</v>
      </c>
      <c r="D26" s="69" t="e">
        <f>IF($B26&lt;=D$2,"EXECUTADA",IFERROR(VLOOKUP($B26&amp;D$3,'Consolidação Preventiva'!$A:$W,11,0),IF(D25="EXECUTADA",VLOOKUP($B25&amp;D$3,'Consolidação Preventiva'!$A:$W,15,0)+125/$Z$3,D25+125/$Z$3)))</f>
        <v>#VALUE!</v>
      </c>
      <c r="E26" s="69" t="e">
        <f>IF($B26&lt;=E$2,"EXECUTADA",IFERROR(VLOOKUP($B26&amp;E$3,'Consolidação Preventiva'!$A:$W,11,0),IF(E25="EXECUTADA",VLOOKUP($B25&amp;E$3,'Consolidação Preventiva'!$A:$W,15,0)+125/$Z$3,E25+125/$Z$3)))</f>
        <v>#VALUE!</v>
      </c>
      <c r="F26" s="69" t="e">
        <f>IF($B26&lt;=F$2,"EXECUTADA",IFERROR(VLOOKUP($B26&amp;F$3,'Consolidação Preventiva'!$A:$W,11,0),IF(F25="EXECUTADA",VLOOKUP(F$4,'Projeção Horimetro'!$A$5:$H$11,8,0),F25+250/$Z$3)))</f>
        <v>#VALUE!</v>
      </c>
      <c r="G26" s="69" t="e">
        <f>IF($B26&lt;=G$2,"EXECUTADA",IFERROR(VLOOKUP($B26&amp;G$3,'Consolidação Preventiva'!$A:$W,11,0),IF(G25="EXECUTADA",VLOOKUP(G$4,'Projeção Horimetro'!$A$5:$H$11,8,0),G25+250/$Z$3)))</f>
        <v>#VALUE!</v>
      </c>
      <c r="H26" s="69" t="e">
        <f>IF($B26&lt;=H$2,"EXECUTADA",IFERROR(VLOOKUP($B26&amp;H$3,'Consolidação Preventiva'!$A:$W,11,0),IF(H25="EXECUTADA",VLOOKUP(H$4,'Projeção Horimetro'!$A$5:$H$11,8,0),H25+250/$Z$3)))</f>
        <v>#VALUE!</v>
      </c>
      <c r="I26" s="70" t="e">
        <f>IF($B26&lt;=I$2,"EXECUTADA",IFERROR(VLOOKUP($B26&amp;I$3,'Consolidação Preventiva'!$A:$W,11,0),IF(I25="EXECUTADA",VLOOKUP(I$4,'Projeção Horimetro'!$A$5:$H$11,8,0),I25+250/$Z$3)))</f>
        <v>#VALUE!</v>
      </c>
      <c r="J26" s="70" t="e">
        <f>IF($B26&lt;=J$2,"EXECUTADA",IFERROR(VLOOKUP($B26&amp;J$3,'Consolidação Preventiva'!$A:$W,11,0),IF(J25="EXECUTADA",VLOOKUP($B25&amp;J$3,'Consolidação Preventiva'!$A:$W,15,0)+250/$Z$3,J25+250/$Z$3)))</f>
        <v>#VALUE!</v>
      </c>
      <c r="K26" s="70" t="e">
        <f>IF($B26&lt;=K$2,"EXECUTADA",IFERROR(VLOOKUP($B26&amp;K$3,'Consolidação Preventiva'!$A:$W,11,0),IF(K25="EXECUTADA",VLOOKUP($B25&amp;K$3,'Consolidação Preventiva'!$A:$W,15,0)+250/$Z$3,K25+250/$Z$3)))</f>
        <v>#VALUE!</v>
      </c>
      <c r="L26" s="70" t="e">
        <f>IF($B26&lt;=L$2,"EXECUTADA",IFERROR(VLOOKUP($B26&amp;L$3,'Consolidação Preventiva'!$A:$W,11,0),IF(L25="EXECUTADA",VLOOKUP($B25&amp;L$3,'Consolidação Preventiva'!$A:$W,15,0)+250/$Z$3,L25+250/$Z$3)))</f>
        <v>#VALUE!</v>
      </c>
      <c r="M26" s="70" t="e">
        <f>IF($B26&lt;=M$2,"EXECUTADA",IFERROR(VLOOKUP($B26&amp;M$3,'Consolidação Preventiva'!$A:$W,11,0),IF(M25="EXECUTADA",VLOOKUP($B25&amp;M$3,'Consolidação Preventiva'!$A:$W,15,0)+250/$Z$3,M25+250/$Z$3)))</f>
        <v>#VALUE!</v>
      </c>
      <c r="N26" s="70" t="e">
        <f>IF($B26&lt;=N$2,"EXECUTADA",IFERROR(VLOOKUP($B26&amp;N$3,'Consolidação Preventiva'!$A:$W,11,0),IF(N25="EXECUTADA",VLOOKUP($B25&amp;N$3,'Consolidação Preventiva'!$A:$W,15,0)+250/$Z$3,N25+250/$Z$3)))</f>
        <v>#VALUE!</v>
      </c>
      <c r="O26" s="70" t="e">
        <f>IF($B26&lt;=O$2,"EXECUTADA",IFERROR(VLOOKUP($B26&amp;O$3,'Consolidação Preventiva'!$A:$W,11,0),IF(O25="EXECUTADA",VLOOKUP($B25&amp;O$3,'Consolidação Preventiva'!$A:$W,15,0)+250/$Z$3,O25+250/$Z$3)))</f>
        <v>#VALUE!</v>
      </c>
      <c r="P26" s="70" t="e">
        <f>IF($B26&lt;=P$2,"EXECUTADA",IFERROR(VLOOKUP($B26&amp;P$3,'Consolidação Preventiva'!$A:$W,11,0),IF(P25="EXECUTADA",VLOOKUP($B25&amp;P$3,'Consolidação Preventiva'!$A:$W,15,0)+250/$Z$3,P25+250/$Z$3)))</f>
        <v>#VALUE!</v>
      </c>
      <c r="Q26" s="70" t="e">
        <f>IF($B26&lt;=Q$2,"EXECUTADA",IFERROR(VLOOKUP($B26&amp;Q$3,'Consolidação Preventiva'!$A:$W,11,0),IF(Q25="EXECUTADA",VLOOKUP($B25&amp;Q$3,'Consolidação Preventiva'!$A:$W,15,0)+250/$Z$3,Q25+250/$Z$3)))</f>
        <v>#VALUE!</v>
      </c>
      <c r="R26" s="70" t="e">
        <f>IF($B26&lt;=R$2,"EXECUTADA",IFERROR(VLOOKUP($B26&amp;R$3,'Consolidação Preventiva'!$A:$W,11,0),IF(R25="EXECUTADA",VLOOKUP($B25&amp;R$3,'Consolidação Preventiva'!$A:$W,15,0)+250/$Z$3,R25+250/$Z$3)))</f>
        <v>#VALUE!</v>
      </c>
      <c r="S26" s="70" t="e">
        <f>IF($B26&lt;=S$2,"EXECUTADA",IFERROR(VLOOKUP($B26&amp;S$3,'Consolidação Preventiva'!$A:$W,11,0),IF(S25="EXECUTADA",VLOOKUP($B25&amp;S$3,'Consolidação Preventiva'!$A:$W,15,0)+250/$Z$3,S25+250/$Z$3)))</f>
        <v>#VALUE!</v>
      </c>
      <c r="T26" s="70" t="e">
        <f>IF($B26&lt;=T$2,"EXECUTADA",IFERROR(VLOOKUP($B26&amp;T$3,'Consolidação Preventiva'!$A:$W,11,0),IF(T25="EXECUTADA",VLOOKUP($B25&amp;T$3,'Consolidação Preventiva'!$A:$W,15,0)+250/$Z$3,T25+250/$Z$3)))</f>
        <v>#VALUE!</v>
      </c>
      <c r="U26" s="70" t="e">
        <f>IF($B26&lt;=U$2,"EXECUTADA",IFERROR(VLOOKUP($B26&amp;U$3,'Consolidação Preventiva'!$A:$W,11,0),IF(U25="EXECUTADA",VLOOKUP($B25&amp;U$3,'Consolidação Preventiva'!$A:$W,15,0)+250/$Z$3,U25+250/$Z$3)))</f>
        <v>#VALUE!</v>
      </c>
      <c r="V26" s="70" t="e">
        <f>IF($B26&lt;=V$2,"EXECUTADA",IFERROR(VLOOKUP($B26&amp;V$3,'Consolidação Preventiva'!$A:$W,11,0),IF(V25="EXECUTADA",VLOOKUP($B25&amp;V$3,'Consolidação Preventiva'!$A:$W,15,0)+250/$Z$3,V25+250/$Z$3)))</f>
        <v>#VALUE!</v>
      </c>
      <c r="W26" s="70" t="e">
        <f>IF($B26&lt;=W$2,"EXECUTADA",IFERROR(VLOOKUP($B26&amp;W$3,'Consolidação Preventiva'!$A:$W,11,0),IF(W25="EXECUTADA",VLOOKUP($B25&amp;W$3,'Consolidação Preventiva'!$A:$W,15,0)+250/$Z$3,W25+250/$Z$3)))</f>
        <v>#VALUE!</v>
      </c>
      <c r="X26" s="70" t="e">
        <f>IF($B26&lt;=X$2,"EXECUTADA",IFERROR(VLOOKUP($B26&amp;X$3,'Consolidação Preventiva'!$A:$W,11,0),IF(X25="EXECUTADA",VLOOKUP($B25&amp;X$3,'Consolidação Preventiva'!$A:$W,15,0)+250/$Z$3,X25+250/$Z$3)))</f>
        <v>#VALUE!</v>
      </c>
      <c r="AA26" s="59"/>
    </row>
    <row r="27" spans="2:29">
      <c r="B27" s="68">
        <f t="shared" si="1"/>
        <v>23</v>
      </c>
      <c r="C27" s="64">
        <v>1500</v>
      </c>
      <c r="D27" s="69" t="e">
        <f>IF($B27&lt;=D$2,"EXECUTADA",IFERROR(VLOOKUP($B27&amp;D$3,'Consolidação Preventiva'!$A:$W,11,0),IF(D26="EXECUTADA",VLOOKUP($B26&amp;D$3,'Consolidação Preventiva'!$A:$W,15,0)+125/$Z$3,D26+125/$Z$3)))</f>
        <v>#VALUE!</v>
      </c>
      <c r="E27" s="69" t="e">
        <f>IF($B27&lt;=E$2,"EXECUTADA",IFERROR(VLOOKUP($B27&amp;E$3,'Consolidação Preventiva'!$A:$W,11,0),IF(E26="EXECUTADA",VLOOKUP($B26&amp;E$3,'Consolidação Preventiva'!$A:$W,15,0)+125/$Z$3,E26+125/$Z$3)))</f>
        <v>#VALUE!</v>
      </c>
      <c r="F27" s="69" t="e">
        <f>IF($B27&lt;=F$2,"EXECUTADA",IFERROR(VLOOKUP($B27&amp;F$3,'Consolidação Preventiva'!$A:$W,11,0),IF(F26="EXECUTADA",VLOOKUP(F$4,'Projeção Horimetro'!$A$5:$H$11,8,0),F26+250/$Z$3)))</f>
        <v>#VALUE!</v>
      </c>
      <c r="G27" s="69" t="e">
        <f>IF($B27&lt;=G$2,"EXECUTADA",IFERROR(VLOOKUP($B27&amp;G$3,'Consolidação Preventiva'!$A:$W,11,0),IF(G26="EXECUTADA",VLOOKUP(G$4,'Projeção Horimetro'!$A$5:$H$11,8,0),G26+250/$Z$3)))</f>
        <v>#VALUE!</v>
      </c>
      <c r="H27" s="69" t="e">
        <f>IF($B27&lt;=H$2,"EXECUTADA",IFERROR(VLOOKUP($B27&amp;H$3,'Consolidação Preventiva'!$A:$W,11,0),IF(H26="EXECUTADA",VLOOKUP(H$4,'Projeção Horimetro'!$A$5:$H$11,8,0),H26+250/$Z$3)))</f>
        <v>#VALUE!</v>
      </c>
      <c r="I27" s="70" t="e">
        <f>IF($B27&lt;=I$2,"EXECUTADA",IFERROR(VLOOKUP($B27&amp;I$3,'Consolidação Preventiva'!$A:$W,11,0),IF(I26="EXECUTADA",VLOOKUP(I$4,'Projeção Horimetro'!$A$5:$H$11,8,0),I26+250/$Z$3)))</f>
        <v>#VALUE!</v>
      </c>
      <c r="J27" s="70" t="e">
        <f>IF($B27&lt;=J$2,"EXECUTADA",IFERROR(VLOOKUP($B27&amp;J$3,'Consolidação Preventiva'!$A:$W,11,0),IF(J26="EXECUTADA",VLOOKUP($B26&amp;J$3,'Consolidação Preventiva'!$A:$W,15,0)+250/$Z$3,J26+250/$Z$3)))</f>
        <v>#VALUE!</v>
      </c>
      <c r="K27" s="70" t="e">
        <f>IF($B27&lt;=K$2,"EXECUTADA",IFERROR(VLOOKUP($B27&amp;K$3,'Consolidação Preventiva'!$A:$W,11,0),IF(K26="EXECUTADA",VLOOKUP($B26&amp;K$3,'Consolidação Preventiva'!$A:$W,15,0)+250/$Z$3,K26+250/$Z$3)))</f>
        <v>#VALUE!</v>
      </c>
      <c r="L27" s="70" t="e">
        <f>IF($B27&lt;=L$2,"EXECUTADA",IFERROR(VLOOKUP($B27&amp;L$3,'Consolidação Preventiva'!$A:$W,11,0),IF(L26="EXECUTADA",VLOOKUP($B26&amp;L$3,'Consolidação Preventiva'!$A:$W,15,0)+250/$Z$3,L26+250/$Z$3)))</f>
        <v>#VALUE!</v>
      </c>
      <c r="M27" s="70" t="e">
        <f>IF($B27&lt;=M$2,"EXECUTADA",IFERROR(VLOOKUP($B27&amp;M$3,'Consolidação Preventiva'!$A:$W,11,0),IF(M26="EXECUTADA",VLOOKUP($B26&amp;M$3,'Consolidação Preventiva'!$A:$W,15,0)+250/$Z$3,M26+250/$Z$3)))</f>
        <v>#VALUE!</v>
      </c>
      <c r="N27" s="70" t="e">
        <f>IF($B27&lt;=N$2,"EXECUTADA",IFERROR(VLOOKUP($B27&amp;N$3,'Consolidação Preventiva'!$A:$W,11,0),IF(N26="EXECUTADA",VLOOKUP($B26&amp;N$3,'Consolidação Preventiva'!$A:$W,15,0)+250/$Z$3,N26+250/$Z$3)))</f>
        <v>#VALUE!</v>
      </c>
      <c r="O27" s="70" t="e">
        <f>IF($B27&lt;=O$2,"EXECUTADA",IFERROR(VLOOKUP($B27&amp;O$3,'Consolidação Preventiva'!$A:$W,11,0),IF(O26="EXECUTADA",VLOOKUP($B26&amp;O$3,'Consolidação Preventiva'!$A:$W,15,0)+250/$Z$3,O26+250/$Z$3)))</f>
        <v>#VALUE!</v>
      </c>
      <c r="P27" s="70" t="e">
        <f>IF($B27&lt;=P$2,"EXECUTADA",IFERROR(VLOOKUP($B27&amp;P$3,'Consolidação Preventiva'!$A:$W,11,0),IF(P26="EXECUTADA",VLOOKUP($B26&amp;P$3,'Consolidação Preventiva'!$A:$W,15,0)+250/$Z$3,P26+250/$Z$3)))</f>
        <v>#VALUE!</v>
      </c>
      <c r="Q27" s="70" t="e">
        <f>IF($B27&lt;=Q$2,"EXECUTADA",IFERROR(VLOOKUP($B27&amp;Q$3,'Consolidação Preventiva'!$A:$W,11,0),IF(Q26="EXECUTADA",VLOOKUP($B26&amp;Q$3,'Consolidação Preventiva'!$A:$W,15,0)+250/$Z$3,Q26+250/$Z$3)))</f>
        <v>#VALUE!</v>
      </c>
      <c r="R27" s="70" t="e">
        <f>IF($B27&lt;=R$2,"EXECUTADA",IFERROR(VLOOKUP($B27&amp;R$3,'Consolidação Preventiva'!$A:$W,11,0),IF(R26="EXECUTADA",VLOOKUP($B26&amp;R$3,'Consolidação Preventiva'!$A:$W,15,0)+250/$Z$3,R26+250/$Z$3)))</f>
        <v>#VALUE!</v>
      </c>
      <c r="S27" s="70" t="e">
        <f>IF($B27&lt;=S$2,"EXECUTADA",IFERROR(VLOOKUP($B27&amp;S$3,'Consolidação Preventiva'!$A:$W,11,0),IF(S26="EXECUTADA",VLOOKUP($B26&amp;S$3,'Consolidação Preventiva'!$A:$W,15,0)+250/$Z$3,S26+250/$Z$3)))</f>
        <v>#VALUE!</v>
      </c>
      <c r="T27" s="70" t="e">
        <f>IF($B27&lt;=T$2,"EXECUTADA",IFERROR(VLOOKUP($B27&amp;T$3,'Consolidação Preventiva'!$A:$W,11,0),IF(T26="EXECUTADA",VLOOKUP($B26&amp;T$3,'Consolidação Preventiva'!$A:$W,15,0)+250/$Z$3,T26+250/$Z$3)))</f>
        <v>#VALUE!</v>
      </c>
      <c r="U27" s="70" t="e">
        <f>IF($B27&lt;=U$2,"EXECUTADA",IFERROR(VLOOKUP($B27&amp;U$3,'Consolidação Preventiva'!$A:$W,11,0),IF(U26="EXECUTADA",VLOOKUP($B26&amp;U$3,'Consolidação Preventiva'!$A:$W,15,0)+250/$Z$3,U26+250/$Z$3)))</f>
        <v>#VALUE!</v>
      </c>
      <c r="V27" s="70" t="e">
        <f>IF($B27&lt;=V$2,"EXECUTADA",IFERROR(VLOOKUP($B27&amp;V$3,'Consolidação Preventiva'!$A:$W,11,0),IF(V26="EXECUTADA",VLOOKUP($B26&amp;V$3,'Consolidação Preventiva'!$A:$W,15,0)+250/$Z$3,V26+250/$Z$3)))</f>
        <v>#VALUE!</v>
      </c>
      <c r="W27" s="70" t="e">
        <f>IF($B27&lt;=W$2,"EXECUTADA",IFERROR(VLOOKUP($B27&amp;W$3,'Consolidação Preventiva'!$A:$W,11,0),IF(W26="EXECUTADA",VLOOKUP($B26&amp;W$3,'Consolidação Preventiva'!$A:$W,15,0)+250/$Z$3,W26+250/$Z$3)))</f>
        <v>#VALUE!</v>
      </c>
      <c r="X27" s="70" t="e">
        <f>IF($B27&lt;=X$2,"EXECUTADA",IFERROR(VLOOKUP($B27&amp;X$3,'Consolidação Preventiva'!$A:$W,11,0),IF(X26="EXECUTADA",VLOOKUP($B26&amp;X$3,'Consolidação Preventiva'!$A:$W,15,0)+250/$Z$3,X26+250/$Z$3)))</f>
        <v>#VALUE!</v>
      </c>
      <c r="AA27" s="59"/>
    </row>
    <row r="28" spans="2:29">
      <c r="B28" s="68">
        <f t="shared" si="1"/>
        <v>24</v>
      </c>
      <c r="C28" s="64">
        <v>250</v>
      </c>
      <c r="D28" s="69" t="e">
        <f>IF($B28&lt;=D$2,"EXECUTADA",IFERROR(VLOOKUP($B28&amp;D$3,'Consolidação Preventiva'!$A:$W,11,0),IF(D27="EXECUTADA",VLOOKUP($B27&amp;D$3,'Consolidação Preventiva'!$A:$W,15,0)+125/$Z$3,D27+125/$Z$3)))</f>
        <v>#VALUE!</v>
      </c>
      <c r="E28" s="69" t="e">
        <f>IF($B28&lt;=E$2,"EXECUTADA",IFERROR(VLOOKUP($B28&amp;E$3,'Consolidação Preventiva'!$A:$W,11,0),IF(E27="EXECUTADA",VLOOKUP($B27&amp;E$3,'Consolidação Preventiva'!$A:$W,15,0)+125/$Z$3,E27+125/$Z$3)))</f>
        <v>#VALUE!</v>
      </c>
      <c r="F28" s="69" t="e">
        <f>IF($B28&lt;=F$2,"EXECUTADA",IFERROR(VLOOKUP($B28&amp;F$3,'Consolidação Preventiva'!$A:$W,11,0),IF(F27="EXECUTADA",VLOOKUP(F$4,'Projeção Horimetro'!$A$5:$H$11,8,0),F27+250/$Z$3)))</f>
        <v>#VALUE!</v>
      </c>
      <c r="G28" s="69" t="e">
        <f>IF($B28&lt;=G$2,"EXECUTADA",IFERROR(VLOOKUP($B28&amp;G$3,'Consolidação Preventiva'!$A:$W,11,0),IF(G27="EXECUTADA",VLOOKUP(G$4,'Projeção Horimetro'!$A$5:$H$11,8,0),G27+250/$Z$3)))</f>
        <v>#VALUE!</v>
      </c>
      <c r="H28" s="69" t="e">
        <f>IF($B28&lt;=H$2,"EXECUTADA",IFERROR(VLOOKUP($B28&amp;H$3,'Consolidação Preventiva'!$A:$W,11,0),IF(H27="EXECUTADA",VLOOKUP(H$4,'Projeção Horimetro'!$A$5:$H$11,8,0),H27+250/$Z$3)))</f>
        <v>#VALUE!</v>
      </c>
      <c r="I28" s="70" t="e">
        <f>IF($B28&lt;=I$2,"EXECUTADA",IFERROR(VLOOKUP($B28&amp;I$3,'Consolidação Preventiva'!$A:$W,11,0),IF(I27="EXECUTADA",VLOOKUP(I$4,'Projeção Horimetro'!$A$5:$H$11,8,0),I27+250/$Z$3)))</f>
        <v>#VALUE!</v>
      </c>
      <c r="J28" s="70" t="e">
        <f>IF($B28&lt;=J$2,"EXECUTADA",IFERROR(VLOOKUP($B28&amp;J$3,'Consolidação Preventiva'!$A:$W,11,0),IF(J27="EXECUTADA",VLOOKUP($B27&amp;J$3,'Consolidação Preventiva'!$A:$W,15,0)+250/$Z$3,J27+250/$Z$3)))</f>
        <v>#VALUE!</v>
      </c>
      <c r="K28" s="70" t="e">
        <f>IF($B28&lt;=K$2,"EXECUTADA",IFERROR(VLOOKUP($B28&amp;K$3,'Consolidação Preventiva'!$A:$W,11,0),IF(K27="EXECUTADA",VLOOKUP($B27&amp;K$3,'Consolidação Preventiva'!$A:$W,15,0)+250/$Z$3,K27+250/$Z$3)))</f>
        <v>#VALUE!</v>
      </c>
      <c r="L28" s="70" t="e">
        <f>IF($B28&lt;=L$2,"EXECUTADA",IFERROR(VLOOKUP($B28&amp;L$3,'Consolidação Preventiva'!$A:$W,11,0),IF(L27="EXECUTADA",VLOOKUP($B27&amp;L$3,'Consolidação Preventiva'!$A:$W,15,0)+250/$Z$3,L27+250/$Z$3)))</f>
        <v>#VALUE!</v>
      </c>
      <c r="M28" s="70" t="e">
        <f>IF($B28&lt;=M$2,"EXECUTADA",IFERROR(VLOOKUP($B28&amp;M$3,'Consolidação Preventiva'!$A:$W,11,0),IF(M27="EXECUTADA",VLOOKUP($B27&amp;M$3,'Consolidação Preventiva'!$A:$W,15,0)+250/$Z$3,M27+250/$Z$3)))</f>
        <v>#VALUE!</v>
      </c>
      <c r="N28" s="70" t="e">
        <f>IF($B28&lt;=N$2,"EXECUTADA",IFERROR(VLOOKUP($B28&amp;N$3,'Consolidação Preventiva'!$A:$W,11,0),IF(N27="EXECUTADA",VLOOKUP($B27&amp;N$3,'Consolidação Preventiva'!$A:$W,15,0)+250/$Z$3,N27+250/$Z$3)))</f>
        <v>#VALUE!</v>
      </c>
      <c r="O28" s="70" t="e">
        <f>IF($B28&lt;=O$2,"EXECUTADA",IFERROR(VLOOKUP($B28&amp;O$3,'Consolidação Preventiva'!$A:$W,11,0),IF(O27="EXECUTADA",VLOOKUP($B27&amp;O$3,'Consolidação Preventiva'!$A:$W,15,0)+250/$Z$3,O27+250/$Z$3)))</f>
        <v>#VALUE!</v>
      </c>
      <c r="P28" s="70" t="e">
        <f>IF($B28&lt;=P$2,"EXECUTADA",IFERROR(VLOOKUP($B28&amp;P$3,'Consolidação Preventiva'!$A:$W,11,0),IF(P27="EXECUTADA",VLOOKUP($B27&amp;P$3,'Consolidação Preventiva'!$A:$W,15,0)+250/$Z$3,P27+250/$Z$3)))</f>
        <v>#VALUE!</v>
      </c>
      <c r="Q28" s="70" t="e">
        <f>IF($B28&lt;=Q$2,"EXECUTADA",IFERROR(VLOOKUP($B28&amp;Q$3,'Consolidação Preventiva'!$A:$W,11,0),IF(Q27="EXECUTADA",VLOOKUP($B27&amp;Q$3,'Consolidação Preventiva'!$A:$W,15,0)+250/$Z$3,Q27+250/$Z$3)))</f>
        <v>#VALUE!</v>
      </c>
      <c r="R28" s="70" t="e">
        <f>IF($B28&lt;=R$2,"EXECUTADA",IFERROR(VLOOKUP($B28&amp;R$3,'Consolidação Preventiva'!$A:$W,11,0),IF(R27="EXECUTADA",VLOOKUP($B27&amp;R$3,'Consolidação Preventiva'!$A:$W,15,0)+250/$Z$3,R27+250/$Z$3)))</f>
        <v>#VALUE!</v>
      </c>
      <c r="S28" s="70" t="e">
        <f>IF($B28&lt;=S$2,"EXECUTADA",IFERROR(VLOOKUP($B28&amp;S$3,'Consolidação Preventiva'!$A:$W,11,0),IF(S27="EXECUTADA",VLOOKUP($B27&amp;S$3,'Consolidação Preventiva'!$A:$W,15,0)+250/$Z$3,S27+250/$Z$3)))</f>
        <v>#VALUE!</v>
      </c>
      <c r="T28" s="70" t="e">
        <f>IF($B28&lt;=T$2,"EXECUTADA",IFERROR(VLOOKUP($B28&amp;T$3,'Consolidação Preventiva'!$A:$W,11,0),IF(T27="EXECUTADA",VLOOKUP($B27&amp;T$3,'Consolidação Preventiva'!$A:$W,15,0)+250/$Z$3,T27+250/$Z$3)))</f>
        <v>#VALUE!</v>
      </c>
      <c r="U28" s="70" t="e">
        <f>IF($B28&lt;=U$2,"EXECUTADA",IFERROR(VLOOKUP($B28&amp;U$3,'Consolidação Preventiva'!$A:$W,11,0),IF(U27="EXECUTADA",VLOOKUP($B27&amp;U$3,'Consolidação Preventiva'!$A:$W,15,0)+250/$Z$3,U27+250/$Z$3)))</f>
        <v>#VALUE!</v>
      </c>
      <c r="V28" s="70" t="e">
        <f>IF($B28&lt;=V$2,"EXECUTADA",IFERROR(VLOOKUP($B28&amp;V$3,'Consolidação Preventiva'!$A:$W,11,0),IF(V27="EXECUTADA",VLOOKUP($B27&amp;V$3,'Consolidação Preventiva'!$A:$W,15,0)+250/$Z$3,V27+250/$Z$3)))</f>
        <v>#VALUE!</v>
      </c>
      <c r="W28" s="70" t="e">
        <f>IF($B28&lt;=W$2,"EXECUTADA",IFERROR(VLOOKUP($B28&amp;W$3,'Consolidação Preventiva'!$A:$W,11,0),IF(W27="EXECUTADA",VLOOKUP($B27&amp;W$3,'Consolidação Preventiva'!$A:$W,15,0)+250/$Z$3,W27+250/$Z$3)))</f>
        <v>#VALUE!</v>
      </c>
      <c r="X28" s="70" t="e">
        <f>IF($B28&lt;=X$2,"EXECUTADA",IFERROR(VLOOKUP($B28&amp;X$3,'Consolidação Preventiva'!$A:$W,11,0),IF(X27="EXECUTADA",VLOOKUP($B27&amp;X$3,'Consolidação Preventiva'!$A:$W,15,0)+250/$Z$3,X27+250/$Z$3)))</f>
        <v>#VALUE!</v>
      </c>
      <c r="AA28" s="59"/>
    </row>
    <row r="29" spans="2:29">
      <c r="B29" s="68">
        <f t="shared" si="1"/>
        <v>25</v>
      </c>
      <c r="C29" s="64">
        <v>2000</v>
      </c>
      <c r="D29" s="69" t="e">
        <f>IF($B29&lt;=D$2,"EXECUTADA",IFERROR(VLOOKUP($B29&amp;D$3,'Consolidação Preventiva'!$A:$W,11,0),IF(D28="EXECUTADA",VLOOKUP($B28&amp;D$3,'Consolidação Preventiva'!$A:$W,15,0)+125/$Z$3,D28+125/$Z$3)))</f>
        <v>#VALUE!</v>
      </c>
      <c r="E29" s="69" t="e">
        <f>IF($B29&lt;=E$2,"EXECUTADA",IFERROR(VLOOKUP($B29&amp;E$3,'Consolidação Preventiva'!$A:$W,11,0),IF(E28="EXECUTADA",VLOOKUP($B28&amp;E$3,'Consolidação Preventiva'!$A:$W,15,0)+125/$Z$3,E28+125/$Z$3)))</f>
        <v>#VALUE!</v>
      </c>
      <c r="F29" s="69" t="e">
        <f>IF($B29&lt;=F$2,"EXECUTADA",IFERROR(VLOOKUP($B29&amp;F$3,'Consolidação Preventiva'!$A:$W,11,0),IF(F28="EXECUTADA",VLOOKUP(F$4,'Projeção Horimetro'!$A$5:$H$11,8,0),F28+250/$Z$3)))</f>
        <v>#VALUE!</v>
      </c>
      <c r="G29" s="69" t="e">
        <f>IF($B29&lt;=G$2,"EXECUTADA",IFERROR(VLOOKUP($B29&amp;G$3,'Consolidação Preventiva'!$A:$W,11,0),IF(G28="EXECUTADA",VLOOKUP(G$4,'Projeção Horimetro'!$A$5:$H$11,8,0),G28+250/$Z$3)))</f>
        <v>#VALUE!</v>
      </c>
      <c r="H29" s="69" t="e">
        <f>IF($B29&lt;=H$2,"EXECUTADA",IFERROR(VLOOKUP($B29&amp;H$3,'Consolidação Preventiva'!$A:$W,11,0),IF(H28="EXECUTADA",VLOOKUP(H$4,'Projeção Horimetro'!$A$5:$H$11,8,0),H28+250/$Z$3)))</f>
        <v>#VALUE!</v>
      </c>
      <c r="I29" s="70" t="e">
        <f>IF($B29&lt;=I$2,"EXECUTADA",IFERROR(VLOOKUP($B29&amp;I$3,'Consolidação Preventiva'!$A:$W,11,0),IF(I28="EXECUTADA",VLOOKUP(I$4,'Projeção Horimetro'!$A$5:$H$11,8,0),I28+250/$Z$3)))</f>
        <v>#VALUE!</v>
      </c>
      <c r="J29" s="70" t="e">
        <f>IF($B29&lt;=J$2,"EXECUTADA",IFERROR(VLOOKUP($B29&amp;J$3,'Consolidação Preventiva'!$A:$W,11,0),IF(J28="EXECUTADA",VLOOKUP($B28&amp;J$3,'Consolidação Preventiva'!$A:$W,15,0)+250/$Z$3,J28+250/$Z$3)))</f>
        <v>#VALUE!</v>
      </c>
      <c r="K29" s="70" t="e">
        <f>IF($B29&lt;=K$2,"EXECUTADA",IFERROR(VLOOKUP($B29&amp;K$3,'Consolidação Preventiva'!$A:$W,11,0),IF(K28="EXECUTADA",VLOOKUP($B28&amp;K$3,'Consolidação Preventiva'!$A:$W,15,0)+250/$Z$3,K28+250/$Z$3)))</f>
        <v>#VALUE!</v>
      </c>
      <c r="L29" s="70" t="e">
        <f>IF($B29&lt;=L$2,"EXECUTADA",IFERROR(VLOOKUP($B29&amp;L$3,'Consolidação Preventiva'!$A:$W,11,0),IF(L28="EXECUTADA",VLOOKUP($B28&amp;L$3,'Consolidação Preventiva'!$A:$W,15,0)+250/$Z$3,L28+250/$Z$3)))</f>
        <v>#VALUE!</v>
      </c>
      <c r="M29" s="70" t="e">
        <f>IF($B29&lt;=M$2,"EXECUTADA",IFERROR(VLOOKUP($B29&amp;M$3,'Consolidação Preventiva'!$A:$W,11,0),IF(M28="EXECUTADA",VLOOKUP($B28&amp;M$3,'Consolidação Preventiva'!$A:$W,15,0)+250/$Z$3,M28+250/$Z$3)))</f>
        <v>#VALUE!</v>
      </c>
      <c r="N29" s="70" t="e">
        <f>IF($B29&lt;=N$2,"EXECUTADA",IFERROR(VLOOKUP($B29&amp;N$3,'Consolidação Preventiva'!$A:$W,11,0),IF(N28="EXECUTADA",VLOOKUP($B28&amp;N$3,'Consolidação Preventiva'!$A:$W,15,0)+250/$Z$3,N28+250/$Z$3)))</f>
        <v>#VALUE!</v>
      </c>
      <c r="O29" s="70" t="e">
        <f>IF($B29&lt;=O$2,"EXECUTADA",IFERROR(VLOOKUP($B29&amp;O$3,'Consolidação Preventiva'!$A:$W,11,0),IF(O28="EXECUTADA",VLOOKUP($B28&amp;O$3,'Consolidação Preventiva'!$A:$W,15,0)+250/$Z$3,O28+250/$Z$3)))</f>
        <v>#VALUE!</v>
      </c>
      <c r="P29" s="70" t="e">
        <f>IF($B29&lt;=P$2,"EXECUTADA",IFERROR(VLOOKUP($B29&amp;P$3,'Consolidação Preventiva'!$A:$W,11,0),IF(P28="EXECUTADA",VLOOKUP($B28&amp;P$3,'Consolidação Preventiva'!$A:$W,15,0)+250/$Z$3,P28+250/$Z$3)))</f>
        <v>#VALUE!</v>
      </c>
      <c r="Q29" s="70" t="e">
        <f>IF($B29&lt;=Q$2,"EXECUTADA",IFERROR(VLOOKUP($B29&amp;Q$3,'Consolidação Preventiva'!$A:$W,11,0),IF(Q28="EXECUTADA",VLOOKUP($B28&amp;Q$3,'Consolidação Preventiva'!$A:$W,15,0)+250/$Z$3,Q28+250/$Z$3)))</f>
        <v>#VALUE!</v>
      </c>
      <c r="R29" s="70" t="e">
        <f>IF($B29&lt;=R$2,"EXECUTADA",IFERROR(VLOOKUP($B29&amp;R$3,'Consolidação Preventiva'!$A:$W,11,0),IF(R28="EXECUTADA",VLOOKUP($B28&amp;R$3,'Consolidação Preventiva'!$A:$W,15,0)+250/$Z$3,R28+250/$Z$3)))</f>
        <v>#VALUE!</v>
      </c>
      <c r="S29" s="70" t="e">
        <f>IF($B29&lt;=S$2,"EXECUTADA",IFERROR(VLOOKUP($B29&amp;S$3,'Consolidação Preventiva'!$A:$W,11,0),IF(S28="EXECUTADA",VLOOKUP($B28&amp;S$3,'Consolidação Preventiva'!$A:$W,15,0)+250/$Z$3,S28+250/$Z$3)))</f>
        <v>#VALUE!</v>
      </c>
      <c r="T29" s="70" t="e">
        <f>IF($B29&lt;=T$2,"EXECUTADA",IFERROR(VLOOKUP($B29&amp;T$3,'Consolidação Preventiva'!$A:$W,11,0),IF(T28="EXECUTADA",VLOOKUP($B28&amp;T$3,'Consolidação Preventiva'!$A:$W,15,0)+250/$Z$3,T28+250/$Z$3)))</f>
        <v>#VALUE!</v>
      </c>
      <c r="U29" s="70" t="e">
        <f>IF($B29&lt;=U$2,"EXECUTADA",IFERROR(VLOOKUP($B29&amp;U$3,'Consolidação Preventiva'!$A:$W,11,0),IF(U28="EXECUTADA",VLOOKUP($B28&amp;U$3,'Consolidação Preventiva'!$A:$W,15,0)+250/$Z$3,U28+250/$Z$3)))</f>
        <v>#VALUE!</v>
      </c>
      <c r="V29" s="70" t="e">
        <f>IF($B29&lt;=V$2,"EXECUTADA",IFERROR(VLOOKUP($B29&amp;V$3,'Consolidação Preventiva'!$A:$W,11,0),IF(V28="EXECUTADA",VLOOKUP($B28&amp;V$3,'Consolidação Preventiva'!$A:$W,15,0)+250/$Z$3,V28+250/$Z$3)))</f>
        <v>#VALUE!</v>
      </c>
      <c r="W29" s="70" t="e">
        <f>IF($B29&lt;=W$2,"EXECUTADA",IFERROR(VLOOKUP($B29&amp;W$3,'Consolidação Preventiva'!$A:$W,11,0),IF(W28="EXECUTADA",VLOOKUP($B28&amp;W$3,'Consolidação Preventiva'!$A:$W,15,0)+250/$Z$3,W28+250/$Z$3)))</f>
        <v>#VALUE!</v>
      </c>
      <c r="X29" s="70" t="e">
        <f>IF($B29&lt;=X$2,"EXECUTADA",IFERROR(VLOOKUP($B29&amp;X$3,'Consolidação Preventiva'!$A:$W,11,0),IF(X28="EXECUTADA",VLOOKUP($B28&amp;X$3,'Consolidação Preventiva'!$A:$W,15,0)+250/$Z$3,X28+250/$Z$3)))</f>
        <v>#VALUE!</v>
      </c>
      <c r="AA29" s="59"/>
      <c r="AC29" s="59"/>
    </row>
    <row r="30" spans="2:29">
      <c r="B30" s="68">
        <f t="shared" si="1"/>
        <v>26</v>
      </c>
      <c r="C30" s="64">
        <v>250</v>
      </c>
      <c r="D30" s="69" t="e">
        <f>IF($B30&lt;=D$2,"EXECUTADA",IFERROR(VLOOKUP($B30&amp;D$3,'Consolidação Preventiva'!$A:$W,11,0),IF(D29="EXECUTADA",VLOOKUP($B29&amp;D$3,'Consolidação Preventiva'!$A:$W,15,0)+125/$Z$3,D29+125/$Z$3)))</f>
        <v>#VALUE!</v>
      </c>
      <c r="E30" s="69" t="e">
        <f>IF($B30&lt;=E$2,"EXECUTADA",IFERROR(VLOOKUP($B30&amp;E$3,'Consolidação Preventiva'!$A:$W,11,0),IF(E29="EXECUTADA",VLOOKUP($B29&amp;E$3,'Consolidação Preventiva'!$A:$W,15,0)+125/$Z$3,E29+125/$Z$3)))</f>
        <v>#VALUE!</v>
      </c>
      <c r="F30" s="69" t="e">
        <f>IF($B30&lt;=F$2,"EXECUTADA",IFERROR(VLOOKUP($B30&amp;F$3,'Consolidação Preventiva'!$A:$W,11,0),IF(F29="EXECUTADA",VLOOKUP(F$4,'Projeção Horimetro'!$A$5:$H$11,8,0),F29+250/$Z$3)))</f>
        <v>#VALUE!</v>
      </c>
      <c r="G30" s="69" t="e">
        <f>IF($B30&lt;=G$2,"EXECUTADA",IFERROR(VLOOKUP($B30&amp;G$3,'Consolidação Preventiva'!$A:$W,11,0),IF(G29="EXECUTADA",VLOOKUP(G$4,'Projeção Horimetro'!$A$5:$H$11,8,0),G29+250/$Z$3)))</f>
        <v>#VALUE!</v>
      </c>
      <c r="H30" s="69" t="e">
        <f>IF($B30&lt;=H$2,"EXECUTADA",IFERROR(VLOOKUP($B30&amp;H$3,'Consolidação Preventiva'!$A:$W,11,0),IF(H29="EXECUTADA",VLOOKUP(H$4,'Projeção Horimetro'!$A$5:$H$11,8,0),H29+250/$Z$3)))</f>
        <v>#VALUE!</v>
      </c>
      <c r="I30" s="70" t="e">
        <f>IF($B30&lt;=I$2,"EXECUTADA",IFERROR(VLOOKUP($B30&amp;I$3,'Consolidação Preventiva'!$A:$W,11,0),IF(I29="EXECUTADA",VLOOKUP(I$4,'Projeção Horimetro'!$A$5:$H$11,8,0),I29+250/$Z$3)))</f>
        <v>#VALUE!</v>
      </c>
      <c r="J30" s="70" t="e">
        <f>IF($B30&lt;=J$2,"EXECUTADA",IFERROR(VLOOKUP($B30&amp;J$3,'Consolidação Preventiva'!$A:$W,11,0),IF(J29="EXECUTADA",VLOOKUP($B29&amp;J$3,'Consolidação Preventiva'!$A:$W,15,0)+250/$Z$3,J29+250/$Z$3)))</f>
        <v>#VALUE!</v>
      </c>
      <c r="K30" s="70" t="e">
        <f>IF($B30&lt;=K$2,"EXECUTADA",IFERROR(VLOOKUP($B30&amp;K$3,'Consolidação Preventiva'!$A:$W,11,0),IF(K29="EXECUTADA",VLOOKUP($B29&amp;K$3,'Consolidação Preventiva'!$A:$W,15,0)+250/$Z$3,K29+250/$Z$3)))</f>
        <v>#VALUE!</v>
      </c>
      <c r="L30" s="70" t="e">
        <f>IF($B30&lt;=L$2,"EXECUTADA",IFERROR(VLOOKUP($B30&amp;L$3,'Consolidação Preventiva'!$A:$W,11,0),IF(L29="EXECUTADA",VLOOKUP($B29&amp;L$3,'Consolidação Preventiva'!$A:$W,15,0)+250/$Z$3,L29+250/$Z$3)))</f>
        <v>#VALUE!</v>
      </c>
      <c r="M30" s="70" t="e">
        <f>IF($B30&lt;=M$2,"EXECUTADA",IFERROR(VLOOKUP($B30&amp;M$3,'Consolidação Preventiva'!$A:$W,11,0),IF(M29="EXECUTADA",VLOOKUP($B29&amp;M$3,'Consolidação Preventiva'!$A:$W,15,0)+250/$Z$3,M29+250/$Z$3)))</f>
        <v>#VALUE!</v>
      </c>
      <c r="N30" s="70" t="e">
        <f>IF($B30&lt;=N$2,"EXECUTADA",IFERROR(VLOOKUP($B30&amp;N$3,'Consolidação Preventiva'!$A:$W,11,0),IF(N29="EXECUTADA",VLOOKUP($B29&amp;N$3,'Consolidação Preventiva'!$A:$W,15,0)+250/$Z$3,N29+250/$Z$3)))</f>
        <v>#VALUE!</v>
      </c>
      <c r="O30" s="70" t="e">
        <f>IF($B30&lt;=O$2,"EXECUTADA",IFERROR(VLOOKUP($B30&amp;O$3,'Consolidação Preventiva'!$A:$W,11,0),IF(O29="EXECUTADA",VLOOKUP($B29&amp;O$3,'Consolidação Preventiva'!$A:$W,15,0)+250/$Z$3,O29+250/$Z$3)))</f>
        <v>#VALUE!</v>
      </c>
      <c r="P30" s="70" t="e">
        <f>IF($B30&lt;=P$2,"EXECUTADA",IFERROR(VLOOKUP($B30&amp;P$3,'Consolidação Preventiva'!$A:$W,11,0),IF(P29="EXECUTADA",VLOOKUP($B29&amp;P$3,'Consolidação Preventiva'!$A:$W,15,0)+250/$Z$3,P29+250/$Z$3)))</f>
        <v>#VALUE!</v>
      </c>
      <c r="Q30" s="70" t="e">
        <f>IF($B30&lt;=Q$2,"EXECUTADA",IFERROR(VLOOKUP($B30&amp;Q$3,'Consolidação Preventiva'!$A:$W,11,0),IF(Q29="EXECUTADA",VLOOKUP($B29&amp;Q$3,'Consolidação Preventiva'!$A:$W,15,0)+250/$Z$3,Q29+250/$Z$3)))</f>
        <v>#VALUE!</v>
      </c>
      <c r="R30" s="70" t="e">
        <f>IF($B30&lt;=R$2,"EXECUTADA",IFERROR(VLOOKUP($B30&amp;R$3,'Consolidação Preventiva'!$A:$W,11,0),IF(R29="EXECUTADA",VLOOKUP($B29&amp;R$3,'Consolidação Preventiva'!$A:$W,15,0)+250/$Z$3,R29+250/$Z$3)))</f>
        <v>#VALUE!</v>
      </c>
      <c r="S30" s="70" t="e">
        <f>IF($B30&lt;=S$2,"EXECUTADA",IFERROR(VLOOKUP($B30&amp;S$3,'Consolidação Preventiva'!$A:$W,11,0),IF(S29="EXECUTADA",VLOOKUP($B29&amp;S$3,'Consolidação Preventiva'!$A:$W,15,0)+250/$Z$3,S29+250/$Z$3)))</f>
        <v>#VALUE!</v>
      </c>
      <c r="T30" s="70" t="e">
        <f>IF($B30&lt;=T$2,"EXECUTADA",IFERROR(VLOOKUP($B30&amp;T$3,'Consolidação Preventiva'!$A:$W,11,0),IF(T29="EXECUTADA",VLOOKUP($B29&amp;T$3,'Consolidação Preventiva'!$A:$W,15,0)+250/$Z$3,T29+250/$Z$3)))</f>
        <v>#VALUE!</v>
      </c>
      <c r="U30" s="70" t="e">
        <f>IF($B30&lt;=U$2,"EXECUTADA",IFERROR(VLOOKUP($B30&amp;U$3,'Consolidação Preventiva'!$A:$W,11,0),IF(U29="EXECUTADA",VLOOKUP($B29&amp;U$3,'Consolidação Preventiva'!$A:$W,15,0)+250/$Z$3,U29+250/$Z$3)))</f>
        <v>#VALUE!</v>
      </c>
      <c r="V30" s="70" t="e">
        <f>IF($B30&lt;=V$2,"EXECUTADA",IFERROR(VLOOKUP($B30&amp;V$3,'Consolidação Preventiva'!$A:$W,11,0),IF(V29="EXECUTADA",VLOOKUP($B29&amp;V$3,'Consolidação Preventiva'!$A:$W,15,0)+250/$Z$3,V29+250/$Z$3)))</f>
        <v>#VALUE!</v>
      </c>
      <c r="W30" s="70" t="e">
        <f>IF($B30&lt;=W$2,"EXECUTADA",IFERROR(VLOOKUP($B30&amp;W$3,'Consolidação Preventiva'!$A:$W,11,0),IF(W29="EXECUTADA",VLOOKUP($B29&amp;W$3,'Consolidação Preventiva'!$A:$W,15,0)+250/$Z$3,W29+250/$Z$3)))</f>
        <v>#VALUE!</v>
      </c>
      <c r="X30" s="70" t="e">
        <f>IF($B30&lt;=X$2,"EXECUTADA",IFERROR(VLOOKUP($B30&amp;X$3,'Consolidação Preventiva'!$A:$W,11,0),IF(X29="EXECUTADA",VLOOKUP($B29&amp;X$3,'Consolidação Preventiva'!$A:$W,15,0)+250/$Z$3,X29+250/$Z$3)))</f>
        <v>#VALUE!</v>
      </c>
      <c r="AA30" s="59"/>
    </row>
    <row r="31" spans="2:29" ht="15.75" customHeight="1">
      <c r="B31" s="68">
        <f t="shared" si="1"/>
        <v>27</v>
      </c>
      <c r="C31" s="64">
        <v>2500</v>
      </c>
      <c r="D31" s="69" t="e">
        <f>IF($B31&lt;=D$2,"EXECUTADA",IFERROR(VLOOKUP($B31&amp;D$3,'Consolidação Preventiva'!$A:$W,11,0),IF(D30="EXECUTADA",VLOOKUP($B30&amp;D$3,'Consolidação Preventiva'!$A:$W,15,0)+125/$Z$3,D30+125/$Z$3)))</f>
        <v>#VALUE!</v>
      </c>
      <c r="E31" s="69" t="e">
        <f>IF($B31&lt;=E$2,"EXECUTADA",IFERROR(VLOOKUP($B31&amp;E$3,'Consolidação Preventiva'!$A:$W,11,0),IF(E30="EXECUTADA",VLOOKUP($B30&amp;E$3,'Consolidação Preventiva'!$A:$W,15,0)+125/$Z$3,E30+125/$Z$3)))</f>
        <v>#VALUE!</v>
      </c>
      <c r="F31" s="69" t="e">
        <f>IF($B31&lt;=F$2,"EXECUTADA",IFERROR(VLOOKUP($B31&amp;F$3,'Consolidação Preventiva'!$A:$W,11,0),IF(F30="EXECUTADA",VLOOKUP(F$4,'Projeção Horimetro'!$A$5:$H$11,8,0),F30+250/$Z$3)))</f>
        <v>#VALUE!</v>
      </c>
      <c r="G31" s="69" t="e">
        <f>IF($B31&lt;=G$2,"EXECUTADA",IFERROR(VLOOKUP($B31&amp;G$3,'Consolidação Preventiva'!$A:$W,11,0),IF(G30="EXECUTADA",VLOOKUP(G$4,'Projeção Horimetro'!$A$5:$H$11,8,0),G30+250/$Z$3)))</f>
        <v>#VALUE!</v>
      </c>
      <c r="H31" s="69" t="e">
        <f>IF($B31&lt;=H$2,"EXECUTADA",IFERROR(VLOOKUP($B31&amp;H$3,'Consolidação Preventiva'!$A:$W,11,0),IF(H30="EXECUTADA",VLOOKUP(H$4,'Projeção Horimetro'!$A$5:$H$11,8,0),H30+250/$Z$3)))</f>
        <v>#VALUE!</v>
      </c>
      <c r="I31" s="70" t="e">
        <f>IF($B31&lt;=I$2,"EXECUTADA",IFERROR(VLOOKUP($B31&amp;I$3,'Consolidação Preventiva'!$A:$W,11,0),IF(I30="EXECUTADA",VLOOKUP(I$4,'Projeção Horimetro'!$A$5:$H$11,8,0),I30+250/$Z$3)))</f>
        <v>#VALUE!</v>
      </c>
      <c r="J31" s="70" t="e">
        <f>IF($B31&lt;=J$2,"EXECUTADA",IFERROR(VLOOKUP($B31&amp;J$3,'Consolidação Preventiva'!$A:$W,11,0),IF(J30="EXECUTADA",VLOOKUP($B30&amp;J$3,'Consolidação Preventiva'!$A:$W,15,0)+250/$Z$3,J30+250/$Z$3)))</f>
        <v>#VALUE!</v>
      </c>
      <c r="K31" s="70" t="e">
        <f>IF($B31&lt;=K$2,"EXECUTADA",IFERROR(VLOOKUP($B31&amp;K$3,'Consolidação Preventiva'!$A:$W,11,0),IF(K30="EXECUTADA",VLOOKUP($B30&amp;K$3,'Consolidação Preventiva'!$A:$W,15,0)+250/$Z$3,K30+250/$Z$3)))</f>
        <v>#VALUE!</v>
      </c>
      <c r="L31" s="70" t="e">
        <f>IF($B31&lt;=L$2,"EXECUTADA",IFERROR(VLOOKUP($B31&amp;L$3,'Consolidação Preventiva'!$A:$W,11,0),IF(L30="EXECUTADA",VLOOKUP($B30&amp;L$3,'Consolidação Preventiva'!$A:$W,15,0)+250/$Z$3,L30+250/$Z$3)))</f>
        <v>#VALUE!</v>
      </c>
      <c r="M31" s="70" t="e">
        <f>IF($B31&lt;=M$2,"EXECUTADA",IFERROR(VLOOKUP($B31&amp;M$3,'Consolidação Preventiva'!$A:$W,11,0),IF(M30="EXECUTADA",VLOOKUP($B30&amp;M$3,'Consolidação Preventiva'!$A:$W,15,0)+250/$Z$3,M30+250/$Z$3)))</f>
        <v>#VALUE!</v>
      </c>
      <c r="N31" s="70" t="e">
        <f>IF($B31&lt;=N$2,"EXECUTADA",IFERROR(VLOOKUP($B31&amp;N$3,'Consolidação Preventiva'!$A:$W,11,0),IF(N30="EXECUTADA",VLOOKUP($B30&amp;N$3,'Consolidação Preventiva'!$A:$W,15,0)+250/$Z$3,N30+250/$Z$3)))</f>
        <v>#VALUE!</v>
      </c>
      <c r="O31" s="70" t="e">
        <f>IF($B31&lt;=O$2,"EXECUTADA",IFERROR(VLOOKUP($B31&amp;O$3,'Consolidação Preventiva'!$A:$W,11,0),IF(O30="EXECUTADA",VLOOKUP($B30&amp;O$3,'Consolidação Preventiva'!$A:$W,15,0)+250/$Z$3,O30+250/$Z$3)))</f>
        <v>#VALUE!</v>
      </c>
      <c r="P31" s="70" t="e">
        <f>IF($B31&lt;=P$2,"EXECUTADA",IFERROR(VLOOKUP($B31&amp;P$3,'Consolidação Preventiva'!$A:$W,11,0),IF(P30="EXECUTADA",VLOOKUP($B30&amp;P$3,'Consolidação Preventiva'!$A:$W,15,0)+250/$Z$3,P30+250/$Z$3)))</f>
        <v>#VALUE!</v>
      </c>
      <c r="Q31" s="70" t="e">
        <f>IF($B31&lt;=Q$2,"EXECUTADA",IFERROR(VLOOKUP($B31&amp;Q$3,'Consolidação Preventiva'!$A:$W,11,0),IF(Q30="EXECUTADA",VLOOKUP($B30&amp;Q$3,'Consolidação Preventiva'!$A:$W,15,0)+250/$Z$3,Q30+250/$Z$3)))</f>
        <v>#VALUE!</v>
      </c>
      <c r="R31" s="70" t="e">
        <f>IF($B31&lt;=R$2,"EXECUTADA",IFERROR(VLOOKUP($B31&amp;R$3,'Consolidação Preventiva'!$A:$W,11,0),IF(R30="EXECUTADA",VLOOKUP($B30&amp;R$3,'Consolidação Preventiva'!$A:$W,15,0)+250/$Z$3,R30+250/$Z$3)))</f>
        <v>#VALUE!</v>
      </c>
      <c r="S31" s="70" t="e">
        <f>IF($B31&lt;=S$2,"EXECUTADA",IFERROR(VLOOKUP($B31&amp;S$3,'Consolidação Preventiva'!$A:$W,11,0),IF(S30="EXECUTADA",VLOOKUP($B30&amp;S$3,'Consolidação Preventiva'!$A:$W,15,0)+250/$Z$3,S30+250/$Z$3)))</f>
        <v>#VALUE!</v>
      </c>
      <c r="T31" s="70" t="e">
        <f>IF($B31&lt;=T$2,"EXECUTADA",IFERROR(VLOOKUP($B31&amp;T$3,'Consolidação Preventiva'!$A:$W,11,0),IF(T30="EXECUTADA",VLOOKUP($B30&amp;T$3,'Consolidação Preventiva'!$A:$W,15,0)+250/$Z$3,T30+250/$Z$3)))</f>
        <v>#VALUE!</v>
      </c>
      <c r="U31" s="70" t="e">
        <f>IF($B31&lt;=U$2,"EXECUTADA",IFERROR(VLOOKUP($B31&amp;U$3,'Consolidação Preventiva'!$A:$W,11,0),IF(U30="EXECUTADA",VLOOKUP($B30&amp;U$3,'Consolidação Preventiva'!$A:$W,15,0)+250/$Z$3,U30+250/$Z$3)))</f>
        <v>#VALUE!</v>
      </c>
      <c r="V31" s="70" t="e">
        <f>IF($B31&lt;=V$2,"EXECUTADA",IFERROR(VLOOKUP($B31&amp;V$3,'Consolidação Preventiva'!$A:$W,11,0),IF(V30="EXECUTADA",VLOOKUP($B30&amp;V$3,'Consolidação Preventiva'!$A:$W,15,0)+250/$Z$3,V30+250/$Z$3)))</f>
        <v>#VALUE!</v>
      </c>
      <c r="W31" s="70" t="e">
        <f>IF($B31&lt;=W$2,"EXECUTADA",IFERROR(VLOOKUP($B31&amp;W$3,'Consolidação Preventiva'!$A:$W,11,0),IF(W30="EXECUTADA",VLOOKUP($B30&amp;W$3,'Consolidação Preventiva'!$A:$W,15,0)+250/$Z$3,W30+250/$Z$3)))</f>
        <v>#VALUE!</v>
      </c>
      <c r="X31" s="70" t="e">
        <f>IF($B31&lt;=X$2,"EXECUTADA",IFERROR(VLOOKUP($B31&amp;X$3,'Consolidação Preventiva'!$A:$W,11,0),IF(X30="EXECUTADA",VLOOKUP($B30&amp;X$3,'Consolidação Preventiva'!$A:$W,15,0)+250/$Z$3,X30+250/$Z$3)))</f>
        <v>#VALUE!</v>
      </c>
      <c r="AA31" s="59"/>
    </row>
    <row r="32" spans="2:29">
      <c r="B32" s="68">
        <f t="shared" si="1"/>
        <v>28</v>
      </c>
      <c r="C32" s="64">
        <v>250</v>
      </c>
      <c r="D32" s="69" t="e">
        <f>IF($B32&lt;=D$2,"EXECUTADA",IFERROR(VLOOKUP($B32&amp;D$3,'Consolidação Preventiva'!$A:$W,11,0),IF(D31="EXECUTADA",VLOOKUP($B31&amp;D$3,'Consolidação Preventiva'!$A:$W,15,0)+125/$Z$3,D31+125/$Z$3)))</f>
        <v>#VALUE!</v>
      </c>
      <c r="E32" s="69" t="e">
        <f>IF($B32&lt;=E$2,"EXECUTADA",IFERROR(VLOOKUP($B32&amp;E$3,'Consolidação Preventiva'!$A:$W,11,0),IF(E31="EXECUTADA",VLOOKUP($B31&amp;E$3,'Consolidação Preventiva'!$A:$W,15,0)+125/$Z$3,E31+125/$Z$3)))</f>
        <v>#VALUE!</v>
      </c>
      <c r="F32" s="69" t="e">
        <f>IF($B32&lt;=F$2,"EXECUTADA",IFERROR(VLOOKUP($B32&amp;F$3,'Consolidação Preventiva'!$A:$W,11,0),IF(F31="EXECUTADA",VLOOKUP(F$4,'Projeção Horimetro'!$A$5:$H$11,8,0),F31+250/$Z$3)))</f>
        <v>#VALUE!</v>
      </c>
      <c r="G32" s="69" t="e">
        <f>IF($B32&lt;=G$2,"EXECUTADA",IFERROR(VLOOKUP($B32&amp;G$3,'Consolidação Preventiva'!$A:$W,11,0),IF(G31="EXECUTADA",VLOOKUP(G$4,'Projeção Horimetro'!$A$5:$H$11,8,0),G31+250/$Z$3)))</f>
        <v>#VALUE!</v>
      </c>
      <c r="H32" s="69" t="e">
        <f>IF($B32&lt;=H$2,"EXECUTADA",IFERROR(VLOOKUP($B32&amp;H$3,'Consolidação Preventiva'!$A:$W,11,0),IF(H31="EXECUTADA",VLOOKUP(H$4,'Projeção Horimetro'!$A$5:$H$11,8,0),H31+250/$Z$3)))</f>
        <v>#VALUE!</v>
      </c>
      <c r="I32" s="70" t="e">
        <f>IF($B32&lt;=I$2,"EXECUTADA",IFERROR(VLOOKUP($B32&amp;I$3,'Consolidação Preventiva'!$A:$W,11,0),IF(I31="EXECUTADA",VLOOKUP(I$4,'Projeção Horimetro'!$A$5:$H$11,8,0),I31+250/$Z$3)))</f>
        <v>#VALUE!</v>
      </c>
      <c r="J32" s="70" t="e">
        <f>IF($B32&lt;=J$2,"EXECUTADA",IFERROR(VLOOKUP($B32&amp;J$3,'Consolidação Preventiva'!$A:$W,11,0),IF(J31="EXECUTADA",VLOOKUP($B31&amp;J$3,'Consolidação Preventiva'!$A:$W,15,0)+250/$Z$3,J31+250/$Z$3)))</f>
        <v>#VALUE!</v>
      </c>
      <c r="K32" s="70" t="e">
        <f>IF($B32&lt;=K$2,"EXECUTADA",IFERROR(VLOOKUP($B32&amp;K$3,'Consolidação Preventiva'!$A:$W,11,0),IF(K31="EXECUTADA",VLOOKUP($B31&amp;K$3,'Consolidação Preventiva'!$A:$W,15,0)+250/$Z$3,K31+250/$Z$3)))</f>
        <v>#VALUE!</v>
      </c>
      <c r="L32" s="70" t="e">
        <f>IF($B32&lt;=L$2,"EXECUTADA",IFERROR(VLOOKUP($B32&amp;L$3,'Consolidação Preventiva'!$A:$W,11,0),IF(L31="EXECUTADA",VLOOKUP($B31&amp;L$3,'Consolidação Preventiva'!$A:$W,15,0)+250/$Z$3,L31+250/$Z$3)))</f>
        <v>#VALUE!</v>
      </c>
      <c r="M32" s="70" t="e">
        <f>IF($B32&lt;=M$2,"EXECUTADA",IFERROR(VLOOKUP($B32&amp;M$3,'Consolidação Preventiva'!$A:$W,11,0),IF(M31="EXECUTADA",VLOOKUP($B31&amp;M$3,'Consolidação Preventiva'!$A:$W,15,0)+250/$Z$3,M31+250/$Z$3)))</f>
        <v>#VALUE!</v>
      </c>
      <c r="N32" s="70" t="e">
        <f>IF($B32&lt;=N$2,"EXECUTADA",IFERROR(VLOOKUP($B32&amp;N$3,'Consolidação Preventiva'!$A:$W,11,0),IF(N31="EXECUTADA",VLOOKUP($B31&amp;N$3,'Consolidação Preventiva'!$A:$W,15,0)+250/$Z$3,N31+250/$Z$3)))</f>
        <v>#VALUE!</v>
      </c>
      <c r="O32" s="70" t="e">
        <f>IF($B32&lt;=O$2,"EXECUTADA",IFERROR(VLOOKUP($B32&amp;O$3,'Consolidação Preventiva'!$A:$W,11,0),IF(O31="EXECUTADA",VLOOKUP($B31&amp;O$3,'Consolidação Preventiva'!$A:$W,15,0)+250/$Z$3,O31+250/$Z$3)))</f>
        <v>#VALUE!</v>
      </c>
      <c r="P32" s="70" t="e">
        <f>IF($B32&lt;=P$2,"EXECUTADA",IFERROR(VLOOKUP($B32&amp;P$3,'Consolidação Preventiva'!$A:$W,11,0),IF(P31="EXECUTADA",VLOOKUP($B31&amp;P$3,'Consolidação Preventiva'!$A:$W,15,0)+250/$Z$3,P31+250/$Z$3)))</f>
        <v>#VALUE!</v>
      </c>
      <c r="Q32" s="70" t="e">
        <f>IF($B32&lt;=Q$2,"EXECUTADA",IFERROR(VLOOKUP($B32&amp;Q$3,'Consolidação Preventiva'!$A:$W,11,0),IF(Q31="EXECUTADA",VLOOKUP($B31&amp;Q$3,'Consolidação Preventiva'!$A:$W,15,0)+250/$Z$3,Q31+250/$Z$3)))</f>
        <v>#VALUE!</v>
      </c>
      <c r="R32" s="70" t="e">
        <f>IF($B32&lt;=R$2,"EXECUTADA",IFERROR(VLOOKUP($B32&amp;R$3,'Consolidação Preventiva'!$A:$W,11,0),IF(R31="EXECUTADA",VLOOKUP($B31&amp;R$3,'Consolidação Preventiva'!$A:$W,15,0)+250/$Z$3,R31+250/$Z$3)))</f>
        <v>#VALUE!</v>
      </c>
      <c r="S32" s="70" t="e">
        <f>IF($B32&lt;=S$2,"EXECUTADA",IFERROR(VLOOKUP($B32&amp;S$3,'Consolidação Preventiva'!$A:$W,11,0),IF(S31="EXECUTADA",VLOOKUP($B31&amp;S$3,'Consolidação Preventiva'!$A:$W,15,0)+250/$Z$3,S31+250/$Z$3)))</f>
        <v>#VALUE!</v>
      </c>
      <c r="T32" s="70" t="e">
        <f>IF($B32&lt;=T$2,"EXECUTADA",IFERROR(VLOOKUP($B32&amp;T$3,'Consolidação Preventiva'!$A:$W,11,0),IF(T31="EXECUTADA",VLOOKUP($B31&amp;T$3,'Consolidação Preventiva'!$A:$W,15,0)+250/$Z$3,T31+250/$Z$3)))</f>
        <v>#VALUE!</v>
      </c>
      <c r="U32" s="70" t="e">
        <f>IF($B32&lt;=U$2,"EXECUTADA",IFERROR(VLOOKUP($B32&amp;U$3,'Consolidação Preventiva'!$A:$W,11,0),IF(U31="EXECUTADA",VLOOKUP($B31&amp;U$3,'Consolidação Preventiva'!$A:$W,15,0)+250/$Z$3,U31+250/$Z$3)))</f>
        <v>#VALUE!</v>
      </c>
      <c r="V32" s="70" t="e">
        <f>IF($B32&lt;=V$2,"EXECUTADA",IFERROR(VLOOKUP($B32&amp;V$3,'Consolidação Preventiva'!$A:$W,11,0),IF(V31="EXECUTADA",VLOOKUP($B31&amp;V$3,'Consolidação Preventiva'!$A:$W,15,0)+250/$Z$3,V31+250/$Z$3)))</f>
        <v>#VALUE!</v>
      </c>
      <c r="W32" s="70" t="e">
        <f>IF($B32&lt;=W$2,"EXECUTADA",IFERROR(VLOOKUP($B32&amp;W$3,'Consolidação Preventiva'!$A:$W,11,0),IF(W31="EXECUTADA",VLOOKUP($B31&amp;W$3,'Consolidação Preventiva'!$A:$W,15,0)+250/$Z$3,W31+250/$Z$3)))</f>
        <v>#VALUE!</v>
      </c>
      <c r="X32" s="70" t="e">
        <f>IF($B32&lt;=X$2,"EXECUTADA",IFERROR(VLOOKUP($B32&amp;X$3,'Consolidação Preventiva'!$A:$W,11,0),IF(X31="EXECUTADA",VLOOKUP($B31&amp;X$3,'Consolidação Preventiva'!$A:$W,15,0)+250/$Z$3,X31+250/$Z$3)))</f>
        <v>#VALUE!</v>
      </c>
    </row>
    <row r="33" spans="2:24">
      <c r="B33" s="68">
        <f t="shared" si="1"/>
        <v>29</v>
      </c>
      <c r="C33" s="64">
        <v>3000</v>
      </c>
      <c r="D33" s="69" t="e">
        <f>IF($B33&lt;=D$2,"EXECUTADA",IFERROR(VLOOKUP($B33&amp;D$3,'Consolidação Preventiva'!$A:$W,11,0),IF(D32="EXECUTADA",VLOOKUP($B32&amp;D$3,'Consolidação Preventiva'!$A:$W,15,0)+125/$Z$3,D32+125/$Z$3)))</f>
        <v>#VALUE!</v>
      </c>
      <c r="E33" s="69" t="e">
        <f>IF($B33&lt;=E$2,"EXECUTADA",IFERROR(VLOOKUP($B33&amp;E$3,'Consolidação Preventiva'!$A:$W,11,0),IF(E32="EXECUTADA",VLOOKUP($B32&amp;E$3,'Consolidação Preventiva'!$A:$W,15,0)+125/$Z$3,E32+125/$Z$3)))</f>
        <v>#VALUE!</v>
      </c>
      <c r="F33" s="69" t="e">
        <f>IF($B33&lt;=F$2,"EXECUTADA",IFERROR(VLOOKUP($B33&amp;F$3,'Consolidação Preventiva'!$A:$W,11,0),IF(F32="EXECUTADA",VLOOKUP(F$4,'Projeção Horimetro'!$A$5:$H$11,8,0),F32+250/$Z$3)))</f>
        <v>#VALUE!</v>
      </c>
      <c r="G33" s="69" t="e">
        <f>IF($B33&lt;=G$2,"EXECUTADA",IFERROR(VLOOKUP($B33&amp;G$3,'Consolidação Preventiva'!$A:$W,11,0),IF(G32="EXECUTADA",VLOOKUP(G$4,'Projeção Horimetro'!$A$5:$H$11,8,0),G32+250/$Z$3)))</f>
        <v>#VALUE!</v>
      </c>
      <c r="H33" s="69" t="e">
        <f>IF($B33&lt;=H$2,"EXECUTADA",IFERROR(VLOOKUP($B33&amp;H$3,'Consolidação Preventiva'!$A:$W,11,0),IF(H32="EXECUTADA",VLOOKUP(H$4,'Projeção Horimetro'!$A$5:$H$11,8,0),H32+250/$Z$3)))</f>
        <v>#VALUE!</v>
      </c>
      <c r="I33" s="70" t="e">
        <f>IF($B33&lt;=I$2,"EXECUTADA",IFERROR(VLOOKUP($B33&amp;I$3,'Consolidação Preventiva'!$A:$W,11,0),IF(I32="EXECUTADA",VLOOKUP(I$4,'Projeção Horimetro'!$A$5:$H$11,8,0),I32+250/$Z$3)))</f>
        <v>#VALUE!</v>
      </c>
      <c r="J33" s="70" t="e">
        <f>IF($B33&lt;=J$2,"EXECUTADA",IFERROR(VLOOKUP($B33&amp;J$3,'Consolidação Preventiva'!$A:$W,11,0),IF(J32="EXECUTADA",VLOOKUP($B32&amp;J$3,'Consolidação Preventiva'!$A:$W,15,0)+250/$Z$3,J32+250/$Z$3)))</f>
        <v>#VALUE!</v>
      </c>
      <c r="K33" s="70" t="e">
        <f>IF($B33&lt;=K$2,"EXECUTADA",IFERROR(VLOOKUP($B33&amp;K$3,'Consolidação Preventiva'!$A:$W,11,0),IF(K32="EXECUTADA",VLOOKUP($B32&amp;K$3,'Consolidação Preventiva'!$A:$W,15,0)+250/$Z$3,K32+250/$Z$3)))</f>
        <v>#VALUE!</v>
      </c>
      <c r="L33" s="70" t="e">
        <f>IF($B33&lt;=L$2,"EXECUTADA",IFERROR(VLOOKUP($B33&amp;L$3,'Consolidação Preventiva'!$A:$W,11,0),IF(L32="EXECUTADA",VLOOKUP($B32&amp;L$3,'Consolidação Preventiva'!$A:$W,15,0)+250/$Z$3,L32+250/$Z$3)))</f>
        <v>#VALUE!</v>
      </c>
      <c r="M33" s="70" t="e">
        <f>IF($B33&lt;=M$2,"EXECUTADA",IFERROR(VLOOKUP($B33&amp;M$3,'Consolidação Preventiva'!$A:$W,11,0),IF(M32="EXECUTADA",VLOOKUP($B32&amp;M$3,'Consolidação Preventiva'!$A:$W,15,0)+250/$Z$3,M32+250/$Z$3)))</f>
        <v>#VALUE!</v>
      </c>
      <c r="N33" s="70" t="e">
        <f>IF($B33&lt;=N$2,"EXECUTADA",IFERROR(VLOOKUP($B33&amp;N$3,'Consolidação Preventiva'!$A:$W,11,0),IF(N32="EXECUTADA",VLOOKUP($B32&amp;N$3,'Consolidação Preventiva'!$A:$W,15,0)+250/$Z$3,N32+250/$Z$3)))</f>
        <v>#VALUE!</v>
      </c>
      <c r="O33" s="70" t="e">
        <f>IF($B33&lt;=O$2,"EXECUTADA",IFERROR(VLOOKUP($B33&amp;O$3,'Consolidação Preventiva'!$A:$W,11,0),IF(O32="EXECUTADA",VLOOKUP($B32&amp;O$3,'Consolidação Preventiva'!$A:$W,15,0)+250/$Z$3,O32+250/$Z$3)))</f>
        <v>#VALUE!</v>
      </c>
      <c r="P33" s="70" t="e">
        <f>IF($B33&lt;=P$2,"EXECUTADA",IFERROR(VLOOKUP($B33&amp;P$3,'Consolidação Preventiva'!$A:$W,11,0),IF(P32="EXECUTADA",VLOOKUP($B32&amp;P$3,'Consolidação Preventiva'!$A:$W,15,0)+250/$Z$3,P32+250/$Z$3)))</f>
        <v>#VALUE!</v>
      </c>
      <c r="Q33" s="70" t="e">
        <f>IF($B33&lt;=Q$2,"EXECUTADA",IFERROR(VLOOKUP($B33&amp;Q$3,'Consolidação Preventiva'!$A:$W,11,0),IF(Q32="EXECUTADA",VLOOKUP($B32&amp;Q$3,'Consolidação Preventiva'!$A:$W,15,0)+250/$Z$3,Q32+250/$Z$3)))</f>
        <v>#VALUE!</v>
      </c>
      <c r="R33" s="70" t="e">
        <f>IF($B33&lt;=R$2,"EXECUTADA",IFERROR(VLOOKUP($B33&amp;R$3,'Consolidação Preventiva'!$A:$W,11,0),IF(R32="EXECUTADA",VLOOKUP($B32&amp;R$3,'Consolidação Preventiva'!$A:$W,15,0)+250/$Z$3,R32+250/$Z$3)))</f>
        <v>#VALUE!</v>
      </c>
      <c r="S33" s="70" t="e">
        <f>IF($B33&lt;=S$2,"EXECUTADA",IFERROR(VLOOKUP($B33&amp;S$3,'Consolidação Preventiva'!$A:$W,11,0),IF(S32="EXECUTADA",VLOOKUP($B32&amp;S$3,'Consolidação Preventiva'!$A:$W,15,0)+250/$Z$3,S32+250/$Z$3)))</f>
        <v>#VALUE!</v>
      </c>
      <c r="T33" s="70" t="e">
        <f>IF($B33&lt;=T$2,"EXECUTADA",IFERROR(VLOOKUP($B33&amp;T$3,'Consolidação Preventiva'!$A:$W,11,0),IF(T32="EXECUTADA",VLOOKUP($B32&amp;T$3,'Consolidação Preventiva'!$A:$W,15,0)+250/$Z$3,T32+250/$Z$3)))</f>
        <v>#VALUE!</v>
      </c>
      <c r="U33" s="70" t="e">
        <f>IF($B33&lt;=U$2,"EXECUTADA",IFERROR(VLOOKUP($B33&amp;U$3,'Consolidação Preventiva'!$A:$W,11,0),IF(U32="EXECUTADA",VLOOKUP($B32&amp;U$3,'Consolidação Preventiva'!$A:$W,15,0)+250/$Z$3,U32+250/$Z$3)))</f>
        <v>#VALUE!</v>
      </c>
      <c r="V33" s="70" t="e">
        <f>IF($B33&lt;=V$2,"EXECUTADA",IFERROR(VLOOKUP($B33&amp;V$3,'Consolidação Preventiva'!$A:$W,11,0),IF(V32="EXECUTADA",VLOOKUP($B32&amp;V$3,'Consolidação Preventiva'!$A:$W,15,0)+250/$Z$3,V32+250/$Z$3)))</f>
        <v>#VALUE!</v>
      </c>
      <c r="W33" s="70" t="e">
        <f>IF($B33&lt;=W$2,"EXECUTADA",IFERROR(VLOOKUP($B33&amp;W$3,'Consolidação Preventiva'!$A:$W,11,0),IF(W32="EXECUTADA",VLOOKUP($B32&amp;W$3,'Consolidação Preventiva'!$A:$W,15,0)+250/$Z$3,W32+250/$Z$3)))</f>
        <v>#VALUE!</v>
      </c>
      <c r="X33" s="70" t="e">
        <f>IF($B33&lt;=X$2,"EXECUTADA",IFERROR(VLOOKUP($B33&amp;X$3,'Consolidação Preventiva'!$A:$W,11,0),IF(X32="EXECUTADA",VLOOKUP($B32&amp;X$3,'Consolidação Preventiva'!$A:$W,15,0)+250/$Z$3,X32+250/$Z$3)))</f>
        <v>#VALUE!</v>
      </c>
    </row>
    <row r="34" spans="2:24">
      <c r="B34" s="68">
        <f t="shared" si="1"/>
        <v>30</v>
      </c>
      <c r="C34" s="64">
        <v>250</v>
      </c>
      <c r="D34" s="69" t="e">
        <f>IF($B34&lt;=D$2,"EXECUTADA",IFERROR(VLOOKUP($B34&amp;D$3,'Consolidação Preventiva'!$A:$W,11,0),IF(D33="EXECUTADA",VLOOKUP($B33&amp;D$3,'Consolidação Preventiva'!$A:$W,15,0)+125/$Z$3,D33+125/$Z$3)))</f>
        <v>#VALUE!</v>
      </c>
      <c r="E34" s="69" t="e">
        <f>IF($B34&lt;=E$2,"EXECUTADA",IFERROR(VLOOKUP($B34&amp;E$3,'Consolidação Preventiva'!$A:$W,11,0),IF(E33="EXECUTADA",VLOOKUP($B33&amp;E$3,'Consolidação Preventiva'!$A:$W,15,0)+125/$Z$3,E33+125/$Z$3)))</f>
        <v>#VALUE!</v>
      </c>
      <c r="F34" s="69" t="e">
        <f>IF($B34&lt;=F$2,"EXECUTADA",IFERROR(VLOOKUP($B34&amp;F$3,'Consolidação Preventiva'!$A:$W,11,0),IF(F33="EXECUTADA",VLOOKUP(F$4,'Projeção Horimetro'!$A$5:$H$11,8,0),F33+250/$Z$3)))</f>
        <v>#VALUE!</v>
      </c>
      <c r="G34" s="69" t="e">
        <f>IF($B34&lt;=G$2,"EXECUTADA",IFERROR(VLOOKUP($B34&amp;G$3,'Consolidação Preventiva'!$A:$W,11,0),IF(G33="EXECUTADA",VLOOKUP(G$4,'Projeção Horimetro'!$A$5:$H$11,8,0),G33+250/$Z$3)))</f>
        <v>#VALUE!</v>
      </c>
      <c r="H34" s="69" t="e">
        <f>IF($B34&lt;=H$2,"EXECUTADA",IFERROR(VLOOKUP($B34&amp;H$3,'Consolidação Preventiva'!$A:$W,11,0),IF(H33="EXECUTADA",VLOOKUP(H$4,'Projeção Horimetro'!$A$5:$H$11,8,0),H33+250/$Z$3)))</f>
        <v>#VALUE!</v>
      </c>
      <c r="I34" s="70" t="e">
        <f>IF($B34&lt;=I$2,"EXECUTADA",IFERROR(VLOOKUP($B34&amp;I$3,'Consolidação Preventiva'!$A:$W,11,0),IF(I33="EXECUTADA",VLOOKUP(I$4,'Projeção Horimetro'!$A$5:$H$11,8,0),I33+250/$Z$3)))</f>
        <v>#VALUE!</v>
      </c>
      <c r="J34" s="70" t="e">
        <f>IF($B34&lt;=J$2,"EXECUTADA",IFERROR(VLOOKUP($B34&amp;J$3,'Consolidação Preventiva'!$A:$W,11,0),IF(J33="EXECUTADA",VLOOKUP($B33&amp;J$3,'Consolidação Preventiva'!$A:$W,15,0)+250/$Z$3,J33+250/$Z$3)))</f>
        <v>#VALUE!</v>
      </c>
      <c r="K34" s="70" t="e">
        <f>IF($B34&lt;=K$2,"EXECUTADA",IFERROR(VLOOKUP($B34&amp;K$3,'Consolidação Preventiva'!$A:$W,11,0),IF(K33="EXECUTADA",VLOOKUP($B33&amp;K$3,'Consolidação Preventiva'!$A:$W,15,0)+250/$Z$3,K33+250/$Z$3)))</f>
        <v>#VALUE!</v>
      </c>
      <c r="L34" s="70" t="e">
        <f>IF($B34&lt;=L$2,"EXECUTADA",IFERROR(VLOOKUP($B34&amp;L$3,'Consolidação Preventiva'!$A:$W,11,0),IF(L33="EXECUTADA",VLOOKUP($B33&amp;L$3,'Consolidação Preventiva'!$A:$W,15,0)+250/$Z$3,L33+250/$Z$3)))</f>
        <v>#VALUE!</v>
      </c>
      <c r="M34" s="70" t="e">
        <f>IF($B34&lt;=M$2,"EXECUTADA",IFERROR(VLOOKUP($B34&amp;M$3,'Consolidação Preventiva'!$A:$W,11,0),IF(M33="EXECUTADA",VLOOKUP($B33&amp;M$3,'Consolidação Preventiva'!$A:$W,15,0)+250/$Z$3,M33+250/$Z$3)))</f>
        <v>#VALUE!</v>
      </c>
      <c r="N34" s="70" t="e">
        <f>IF($B34&lt;=N$2,"EXECUTADA",IFERROR(VLOOKUP($B34&amp;N$3,'Consolidação Preventiva'!$A:$W,11,0),IF(N33="EXECUTADA",VLOOKUP($B33&amp;N$3,'Consolidação Preventiva'!$A:$W,15,0)+250/$Z$3,N33+250/$Z$3)))</f>
        <v>#VALUE!</v>
      </c>
      <c r="O34" s="70" t="e">
        <f>IF($B34&lt;=O$2,"EXECUTADA",IFERROR(VLOOKUP($B34&amp;O$3,'Consolidação Preventiva'!$A:$W,11,0),IF(O33="EXECUTADA",VLOOKUP($B33&amp;O$3,'Consolidação Preventiva'!$A:$W,15,0)+250/$Z$3,O33+250/$Z$3)))</f>
        <v>#VALUE!</v>
      </c>
      <c r="P34" s="70" t="e">
        <f>IF($B34&lt;=P$2,"EXECUTADA",IFERROR(VLOOKUP($B34&amp;P$3,'Consolidação Preventiva'!$A:$W,11,0),IF(P33="EXECUTADA",VLOOKUP($B33&amp;P$3,'Consolidação Preventiva'!$A:$W,15,0)+250/$Z$3,P33+250/$Z$3)))</f>
        <v>#VALUE!</v>
      </c>
      <c r="Q34" s="70" t="e">
        <f>IF($B34&lt;=Q$2,"EXECUTADA",IFERROR(VLOOKUP($B34&amp;Q$3,'Consolidação Preventiva'!$A:$W,11,0),IF(Q33="EXECUTADA",VLOOKUP($B33&amp;Q$3,'Consolidação Preventiva'!$A:$W,15,0)+250/$Z$3,Q33+250/$Z$3)))</f>
        <v>#VALUE!</v>
      </c>
      <c r="R34" s="70" t="e">
        <f>IF($B34&lt;=R$2,"EXECUTADA",IFERROR(VLOOKUP($B34&amp;R$3,'Consolidação Preventiva'!$A:$W,11,0),IF(R33="EXECUTADA",VLOOKUP($B33&amp;R$3,'Consolidação Preventiva'!$A:$W,15,0)+250/$Z$3,R33+250/$Z$3)))</f>
        <v>#VALUE!</v>
      </c>
      <c r="S34" s="70" t="e">
        <f>IF($B34&lt;=S$2,"EXECUTADA",IFERROR(VLOOKUP($B34&amp;S$3,'Consolidação Preventiva'!$A:$W,11,0),IF(S33="EXECUTADA",VLOOKUP($B33&amp;S$3,'Consolidação Preventiva'!$A:$W,15,0)+250/$Z$3,S33+250/$Z$3)))</f>
        <v>#VALUE!</v>
      </c>
      <c r="T34" s="70" t="e">
        <f>IF($B34&lt;=T$2,"EXECUTADA",IFERROR(VLOOKUP($B34&amp;T$3,'Consolidação Preventiva'!$A:$W,11,0),IF(T33="EXECUTADA",VLOOKUP($B33&amp;T$3,'Consolidação Preventiva'!$A:$W,15,0)+250/$Z$3,T33+250/$Z$3)))</f>
        <v>#VALUE!</v>
      </c>
      <c r="U34" s="70" t="e">
        <f>IF($B34&lt;=U$2,"EXECUTADA",IFERROR(VLOOKUP($B34&amp;U$3,'Consolidação Preventiva'!$A:$W,11,0),IF(U33="EXECUTADA",VLOOKUP($B33&amp;U$3,'Consolidação Preventiva'!$A:$W,15,0)+250/$Z$3,U33+250/$Z$3)))</f>
        <v>#VALUE!</v>
      </c>
      <c r="V34" s="70" t="e">
        <f>IF($B34&lt;=V$2,"EXECUTADA",IFERROR(VLOOKUP($B34&amp;V$3,'Consolidação Preventiva'!$A:$W,11,0),IF(V33="EXECUTADA",VLOOKUP($B33&amp;V$3,'Consolidação Preventiva'!$A:$W,15,0)+250/$Z$3,V33+250/$Z$3)))</f>
        <v>#VALUE!</v>
      </c>
      <c r="W34" s="70" t="e">
        <f>IF($B34&lt;=W$2,"EXECUTADA",IFERROR(VLOOKUP($B34&amp;W$3,'Consolidação Preventiva'!$A:$W,11,0),IF(W33="EXECUTADA",VLOOKUP($B33&amp;W$3,'Consolidação Preventiva'!$A:$W,15,0)+250/$Z$3,W33+250/$Z$3)))</f>
        <v>#VALUE!</v>
      </c>
      <c r="X34" s="70" t="e">
        <f>IF($B34&lt;=X$2,"EXECUTADA",IFERROR(VLOOKUP($B34&amp;X$3,'Consolidação Preventiva'!$A:$W,11,0),IF(X33="EXECUTADA",VLOOKUP($B33&amp;X$3,'Consolidação Preventiva'!$A:$W,15,0)+250/$Z$3,X33+250/$Z$3)))</f>
        <v>#VALUE!</v>
      </c>
    </row>
    <row r="35" spans="2:24">
      <c r="B35" s="68">
        <f t="shared" si="1"/>
        <v>31</v>
      </c>
      <c r="C35" s="64">
        <v>3500</v>
      </c>
      <c r="D35" s="69" t="e">
        <f>IF($B35&lt;=D$2,"EXECUTADA",IFERROR(VLOOKUP($B35&amp;D$3,'Consolidação Preventiva'!$A:$W,11,0),IF(D34="EXECUTADA",VLOOKUP($B34&amp;D$3,'Consolidação Preventiva'!$A:$W,15,0)+125/$Z$3,D34+125/$Z$3)))</f>
        <v>#VALUE!</v>
      </c>
      <c r="E35" s="69" t="e">
        <f>IF($B35&lt;=E$2,"EXECUTADA",IFERROR(VLOOKUP($B35&amp;E$3,'Consolidação Preventiva'!$A:$W,11,0),IF(E34="EXECUTADA",VLOOKUP($B34&amp;E$3,'Consolidação Preventiva'!$A:$W,15,0)+125/$Z$3,E34+125/$Z$3)))</f>
        <v>#VALUE!</v>
      </c>
      <c r="F35" s="69" t="e">
        <f>IF($B35&lt;=F$2,"EXECUTADA",IFERROR(VLOOKUP($B35&amp;F$3,'Consolidação Preventiva'!$A:$W,11,0),IF(F34="EXECUTADA",VLOOKUP(F$4,'Projeção Horimetro'!$A$5:$H$11,8,0),F34+250/$Z$3)))</f>
        <v>#VALUE!</v>
      </c>
      <c r="G35" s="69" t="e">
        <f>IF($B35&lt;=G$2,"EXECUTADA",IFERROR(VLOOKUP($B35&amp;G$3,'Consolidação Preventiva'!$A:$W,11,0),IF(G34="EXECUTADA",VLOOKUP(G$4,'Projeção Horimetro'!$A$5:$H$11,8,0),G34+250/$Z$3)))</f>
        <v>#VALUE!</v>
      </c>
      <c r="H35" s="69" t="e">
        <f>IF($B35&lt;=H$2,"EXECUTADA",IFERROR(VLOOKUP($B35&amp;H$3,'Consolidação Preventiva'!$A:$W,11,0),IF(H34="EXECUTADA",VLOOKUP(H$4,'Projeção Horimetro'!$A$5:$H$11,8,0),H34+250/$Z$3)))</f>
        <v>#VALUE!</v>
      </c>
      <c r="I35" s="70" t="e">
        <f>IF($B35&lt;=I$2,"EXECUTADA",IFERROR(VLOOKUP($B35&amp;I$3,'Consolidação Preventiva'!$A:$W,11,0),IF(I34="EXECUTADA",VLOOKUP(I$4,'Projeção Horimetro'!$A$5:$H$11,8,0),I34+250/$Z$3)))</f>
        <v>#VALUE!</v>
      </c>
      <c r="J35" s="70" t="e">
        <f>IF($B35&lt;=J$2,"EXECUTADA",IFERROR(VLOOKUP($B35&amp;J$3,'Consolidação Preventiva'!$A:$W,11,0),IF(J34="EXECUTADA",VLOOKUP($B34&amp;J$3,'Consolidação Preventiva'!$A:$W,15,0)+250/$Z$3,J34+250/$Z$3)))</f>
        <v>#VALUE!</v>
      </c>
      <c r="K35" s="70" t="e">
        <f>IF($B35&lt;=K$2,"EXECUTADA",IFERROR(VLOOKUP($B35&amp;K$3,'Consolidação Preventiva'!$A:$W,11,0),IF(K34="EXECUTADA",VLOOKUP($B34&amp;K$3,'Consolidação Preventiva'!$A:$W,15,0)+250/$Z$3,K34+250/$Z$3)))</f>
        <v>#VALUE!</v>
      </c>
      <c r="L35" s="70" t="e">
        <f>IF($B35&lt;=L$2,"EXECUTADA",IFERROR(VLOOKUP($B35&amp;L$3,'Consolidação Preventiva'!$A:$W,11,0),IF(L34="EXECUTADA",VLOOKUP($B34&amp;L$3,'Consolidação Preventiva'!$A:$W,15,0)+250/$Z$3,L34+250/$Z$3)))</f>
        <v>#VALUE!</v>
      </c>
      <c r="M35" s="70" t="e">
        <f>IF($B35&lt;=M$2,"EXECUTADA",IFERROR(VLOOKUP($B35&amp;M$3,'Consolidação Preventiva'!$A:$W,11,0),IF(M34="EXECUTADA",VLOOKUP($B34&amp;M$3,'Consolidação Preventiva'!$A:$W,15,0)+250/$Z$3,M34+250/$Z$3)))</f>
        <v>#VALUE!</v>
      </c>
      <c r="N35" s="70" t="e">
        <f>IF($B35&lt;=N$2,"EXECUTADA",IFERROR(VLOOKUP($B35&amp;N$3,'Consolidação Preventiva'!$A:$W,11,0),IF(N34="EXECUTADA",VLOOKUP($B34&amp;N$3,'Consolidação Preventiva'!$A:$W,15,0)+250/$Z$3,N34+250/$Z$3)))</f>
        <v>#VALUE!</v>
      </c>
      <c r="O35" s="70" t="e">
        <f>IF($B35&lt;=O$2,"EXECUTADA",IFERROR(VLOOKUP($B35&amp;O$3,'Consolidação Preventiva'!$A:$W,11,0),IF(O34="EXECUTADA",VLOOKUP($B34&amp;O$3,'Consolidação Preventiva'!$A:$W,15,0)+250/$Z$3,O34+250/$Z$3)))</f>
        <v>#VALUE!</v>
      </c>
      <c r="P35" s="70" t="e">
        <f>IF($B35&lt;=P$2,"EXECUTADA",IFERROR(VLOOKUP($B35&amp;P$3,'Consolidação Preventiva'!$A:$W,11,0),IF(P34="EXECUTADA",VLOOKUP($B34&amp;P$3,'Consolidação Preventiva'!$A:$W,15,0)+250/$Z$3,P34+250/$Z$3)))</f>
        <v>#VALUE!</v>
      </c>
      <c r="Q35" s="70" t="e">
        <f>IF($B35&lt;=Q$2,"EXECUTADA",IFERROR(VLOOKUP($B35&amp;Q$3,'Consolidação Preventiva'!$A:$W,11,0),IF(Q34="EXECUTADA",VLOOKUP($B34&amp;Q$3,'Consolidação Preventiva'!$A:$W,15,0)+250/$Z$3,Q34+250/$Z$3)))</f>
        <v>#VALUE!</v>
      </c>
      <c r="R35" s="70" t="e">
        <f>IF($B35&lt;=R$2,"EXECUTADA",IFERROR(VLOOKUP($B35&amp;R$3,'Consolidação Preventiva'!$A:$W,11,0),IF(R34="EXECUTADA",VLOOKUP($B34&amp;R$3,'Consolidação Preventiva'!$A:$W,15,0)+250/$Z$3,R34+250/$Z$3)))</f>
        <v>#VALUE!</v>
      </c>
      <c r="S35" s="70" t="e">
        <f>IF($B35&lt;=S$2,"EXECUTADA",IFERROR(VLOOKUP($B35&amp;S$3,'Consolidação Preventiva'!$A:$W,11,0),IF(S34="EXECUTADA",VLOOKUP($B34&amp;S$3,'Consolidação Preventiva'!$A:$W,15,0)+250/$Z$3,S34+250/$Z$3)))</f>
        <v>#VALUE!</v>
      </c>
      <c r="T35" s="70" t="e">
        <f>IF($B35&lt;=T$2,"EXECUTADA",IFERROR(VLOOKUP($B35&amp;T$3,'Consolidação Preventiva'!$A:$W,11,0),IF(T34="EXECUTADA",VLOOKUP($B34&amp;T$3,'Consolidação Preventiva'!$A:$W,15,0)+250/$Z$3,T34+250/$Z$3)))</f>
        <v>#VALUE!</v>
      </c>
      <c r="U35" s="70" t="e">
        <f>IF($B35&lt;=U$2,"EXECUTADA",IFERROR(VLOOKUP($B35&amp;U$3,'Consolidação Preventiva'!$A:$W,11,0),IF(U34="EXECUTADA",VLOOKUP($B34&amp;U$3,'Consolidação Preventiva'!$A:$W,15,0)+250/$Z$3,U34+250/$Z$3)))</f>
        <v>#VALUE!</v>
      </c>
      <c r="V35" s="70" t="e">
        <f>IF($B35&lt;=V$2,"EXECUTADA",IFERROR(VLOOKUP($B35&amp;V$3,'Consolidação Preventiva'!$A:$W,11,0),IF(V34="EXECUTADA",VLOOKUP($B34&amp;V$3,'Consolidação Preventiva'!$A:$W,15,0)+250/$Z$3,V34+250/$Z$3)))</f>
        <v>#VALUE!</v>
      </c>
      <c r="W35" s="70" t="e">
        <f>IF($B35&lt;=W$2,"EXECUTADA",IFERROR(VLOOKUP($B35&amp;W$3,'Consolidação Preventiva'!$A:$W,11,0),IF(W34="EXECUTADA",VLOOKUP($B34&amp;W$3,'Consolidação Preventiva'!$A:$W,15,0)+250/$Z$3,W34+250/$Z$3)))</f>
        <v>#VALUE!</v>
      </c>
      <c r="X35" s="70" t="e">
        <f>IF($B35&lt;=X$2,"EXECUTADA",IFERROR(VLOOKUP($B35&amp;X$3,'Consolidação Preventiva'!$A:$W,11,0),IF(X34="EXECUTADA",VLOOKUP($B34&amp;X$3,'Consolidação Preventiva'!$A:$W,15,0)+250/$Z$3,X34+250/$Z$3)))</f>
        <v>#VALUE!</v>
      </c>
    </row>
    <row r="36" spans="2:24">
      <c r="B36" s="68">
        <f t="shared" si="1"/>
        <v>32</v>
      </c>
      <c r="C36" s="64">
        <v>250</v>
      </c>
      <c r="D36" s="69" t="e">
        <f>IF($B36&lt;=D$2,"EXECUTADA",IFERROR(VLOOKUP($B36&amp;D$3,'Consolidação Preventiva'!$A:$W,11,0),IF(D35="EXECUTADA",VLOOKUP($B35&amp;D$3,'Consolidação Preventiva'!$A:$W,15,0)+125/$Z$3,D35+125/$Z$3)))</f>
        <v>#VALUE!</v>
      </c>
      <c r="E36" s="69" t="e">
        <f>IF($B36&lt;=E$2,"EXECUTADA",IFERROR(VLOOKUP($B36&amp;E$3,'Consolidação Preventiva'!$A:$W,11,0),IF(E35="EXECUTADA",VLOOKUP($B35&amp;E$3,'Consolidação Preventiva'!$A:$W,15,0)+125/$Z$3,E35+125/$Z$3)))</f>
        <v>#VALUE!</v>
      </c>
      <c r="F36" s="69" t="e">
        <f>IF($B36&lt;=F$2,"EXECUTADA",IFERROR(VLOOKUP($B36&amp;F$3,'Consolidação Preventiva'!$A:$W,11,0),IF(F35="EXECUTADA",VLOOKUP(F$4,'Projeção Horimetro'!$A$5:$H$11,8,0),F35+250/$Z$3)))</f>
        <v>#VALUE!</v>
      </c>
      <c r="G36" s="69" t="e">
        <f>IF($B36&lt;=G$2,"EXECUTADA",IFERROR(VLOOKUP($B36&amp;G$3,'Consolidação Preventiva'!$A:$W,11,0),IF(G35="EXECUTADA",VLOOKUP(G$4,'Projeção Horimetro'!$A$5:$H$11,8,0),G35+250/$Z$3)))</f>
        <v>#VALUE!</v>
      </c>
      <c r="H36" s="69" t="e">
        <f>IF($B36&lt;=H$2,"EXECUTADA",IFERROR(VLOOKUP($B36&amp;H$3,'Consolidação Preventiva'!$A:$W,11,0),IF(H35="EXECUTADA",VLOOKUP(H$4,'Projeção Horimetro'!$A$5:$H$11,8,0),H35+250/$Z$3)))</f>
        <v>#VALUE!</v>
      </c>
      <c r="I36" s="70" t="e">
        <f>IF($B36&lt;=I$2,"EXECUTADA",IFERROR(VLOOKUP($B36&amp;I$3,'Consolidação Preventiva'!$A:$W,11,0),IF(I35="EXECUTADA",VLOOKUP(I$4,'Projeção Horimetro'!$A$5:$H$11,8,0),I35+250/$Z$3)))</f>
        <v>#VALUE!</v>
      </c>
      <c r="J36" s="70" t="e">
        <f>IF($B36&lt;=J$2,"EXECUTADA",IFERROR(VLOOKUP($B36&amp;J$3,'Consolidação Preventiva'!$A:$W,11,0),IF(J35="EXECUTADA",VLOOKUP($B35&amp;J$3,'Consolidação Preventiva'!$A:$W,15,0)+250/$Z$3,J35+250/$Z$3)))</f>
        <v>#VALUE!</v>
      </c>
      <c r="K36" s="70" t="e">
        <f>IF($B36&lt;=K$2,"EXECUTADA",IFERROR(VLOOKUP($B36&amp;K$3,'Consolidação Preventiva'!$A:$W,11,0),IF(K35="EXECUTADA",VLOOKUP($B35&amp;K$3,'Consolidação Preventiva'!$A:$W,15,0)+250/$Z$3,K35+250/$Z$3)))</f>
        <v>#VALUE!</v>
      </c>
      <c r="L36" s="70" t="e">
        <f>IF($B36&lt;=L$2,"EXECUTADA",IFERROR(VLOOKUP($B36&amp;L$3,'Consolidação Preventiva'!$A:$W,11,0),IF(L35="EXECUTADA",VLOOKUP($B35&amp;L$3,'Consolidação Preventiva'!$A:$W,15,0)+250/$Z$3,L35+250/$Z$3)))</f>
        <v>#VALUE!</v>
      </c>
      <c r="M36" s="70" t="e">
        <f>IF($B36&lt;=M$2,"EXECUTADA",IFERROR(VLOOKUP($B36&amp;M$3,'Consolidação Preventiva'!$A:$W,11,0),IF(M35="EXECUTADA",VLOOKUP($B35&amp;M$3,'Consolidação Preventiva'!$A:$W,15,0)+250/$Z$3,M35+250/$Z$3)))</f>
        <v>#VALUE!</v>
      </c>
      <c r="N36" s="70" t="e">
        <f>IF($B36&lt;=N$2,"EXECUTADA",IFERROR(VLOOKUP($B36&amp;N$3,'Consolidação Preventiva'!$A:$W,11,0),IF(N35="EXECUTADA",VLOOKUP($B35&amp;N$3,'Consolidação Preventiva'!$A:$W,15,0)+250/$Z$3,N35+250/$Z$3)))</f>
        <v>#VALUE!</v>
      </c>
      <c r="O36" s="70" t="e">
        <f>IF($B36&lt;=O$2,"EXECUTADA",IFERROR(VLOOKUP($B36&amp;O$3,'Consolidação Preventiva'!$A:$W,11,0),IF(O35="EXECUTADA",VLOOKUP($B35&amp;O$3,'Consolidação Preventiva'!$A:$W,15,0)+250/$Z$3,O35+250/$Z$3)))</f>
        <v>#VALUE!</v>
      </c>
      <c r="P36" s="70" t="e">
        <f>IF($B36&lt;=P$2,"EXECUTADA",IFERROR(VLOOKUP($B36&amp;P$3,'Consolidação Preventiva'!$A:$W,11,0),IF(P35="EXECUTADA",VLOOKUP($B35&amp;P$3,'Consolidação Preventiva'!$A:$W,15,0)+250/$Z$3,P35+250/$Z$3)))</f>
        <v>#VALUE!</v>
      </c>
      <c r="Q36" s="70" t="e">
        <f>IF($B36&lt;=Q$2,"EXECUTADA",IFERROR(VLOOKUP($B36&amp;Q$3,'Consolidação Preventiva'!$A:$W,11,0),IF(Q35="EXECUTADA",VLOOKUP($B35&amp;Q$3,'Consolidação Preventiva'!$A:$W,15,0)+250/$Z$3,Q35+250/$Z$3)))</f>
        <v>#VALUE!</v>
      </c>
      <c r="R36" s="70" t="e">
        <f>IF($B36&lt;=R$2,"EXECUTADA",IFERROR(VLOOKUP($B36&amp;R$3,'Consolidação Preventiva'!$A:$W,11,0),IF(R35="EXECUTADA",VLOOKUP($B35&amp;R$3,'Consolidação Preventiva'!$A:$W,15,0)+250/$Z$3,R35+250/$Z$3)))</f>
        <v>#VALUE!</v>
      </c>
      <c r="S36" s="70" t="e">
        <f>IF($B36&lt;=S$2,"EXECUTADA",IFERROR(VLOOKUP($B36&amp;S$3,'Consolidação Preventiva'!$A:$W,11,0),IF(S35="EXECUTADA",VLOOKUP($B35&amp;S$3,'Consolidação Preventiva'!$A:$W,15,0)+250/$Z$3,S35+250/$Z$3)))</f>
        <v>#VALUE!</v>
      </c>
      <c r="T36" s="70" t="e">
        <f>IF($B36&lt;=T$2,"EXECUTADA",IFERROR(VLOOKUP($B36&amp;T$3,'Consolidação Preventiva'!$A:$W,11,0),IF(T35="EXECUTADA",VLOOKUP($B35&amp;T$3,'Consolidação Preventiva'!$A:$W,15,0)+250/$Z$3,T35+250/$Z$3)))</f>
        <v>#VALUE!</v>
      </c>
      <c r="U36" s="70" t="e">
        <f>IF($B36&lt;=U$2,"EXECUTADA",IFERROR(VLOOKUP($B36&amp;U$3,'Consolidação Preventiva'!$A:$W,11,0),IF(U35="EXECUTADA",VLOOKUP($B35&amp;U$3,'Consolidação Preventiva'!$A:$W,15,0)+250/$Z$3,U35+250/$Z$3)))</f>
        <v>#VALUE!</v>
      </c>
      <c r="V36" s="70" t="e">
        <f>IF($B36&lt;=V$2,"EXECUTADA",IFERROR(VLOOKUP($B36&amp;V$3,'Consolidação Preventiva'!$A:$W,11,0),IF(V35="EXECUTADA",VLOOKUP($B35&amp;V$3,'Consolidação Preventiva'!$A:$W,15,0)+250/$Z$3,V35+250/$Z$3)))</f>
        <v>#VALUE!</v>
      </c>
      <c r="W36" s="70" t="e">
        <f>IF($B36&lt;=W$2,"EXECUTADA",IFERROR(VLOOKUP($B36&amp;W$3,'Consolidação Preventiva'!$A:$W,11,0),IF(W35="EXECUTADA",VLOOKUP($B35&amp;W$3,'Consolidação Preventiva'!$A:$W,15,0)+250/$Z$3,W35+250/$Z$3)))</f>
        <v>#VALUE!</v>
      </c>
      <c r="X36" s="70" t="e">
        <f>IF($B36&lt;=X$2,"EXECUTADA",IFERROR(VLOOKUP($B36&amp;X$3,'Consolidação Preventiva'!$A:$W,11,0),IF(X35="EXECUTADA",VLOOKUP($B35&amp;X$3,'Consolidação Preventiva'!$A:$W,15,0)+250/$Z$3,X35+250/$Z$3)))</f>
        <v>#VALUE!</v>
      </c>
    </row>
    <row r="37" spans="2:24">
      <c r="B37" s="68">
        <f t="shared" si="1"/>
        <v>33</v>
      </c>
      <c r="C37" s="64">
        <v>4000</v>
      </c>
      <c r="D37" s="69" t="e">
        <f>IF($B37&lt;=D$2,"EXECUTADA",IFERROR(VLOOKUP($B37&amp;D$3,'Consolidação Preventiva'!$A:$W,11,0),IF(D36="EXECUTADA",VLOOKUP($B36&amp;D$3,'Consolidação Preventiva'!$A:$W,15,0)+125/$Z$3,D36+125/$Z$3)))</f>
        <v>#VALUE!</v>
      </c>
      <c r="E37" s="69" t="e">
        <f>IF($B37&lt;=E$2,"EXECUTADA",IFERROR(VLOOKUP($B37&amp;E$3,'Consolidação Preventiva'!$A:$W,11,0),IF(E36="EXECUTADA",VLOOKUP($B36&amp;E$3,'Consolidação Preventiva'!$A:$W,15,0)+125/$Z$3,E36+125/$Z$3)))</f>
        <v>#VALUE!</v>
      </c>
      <c r="F37" s="69" t="e">
        <f>IF($B37&lt;=F$2,"EXECUTADA",IFERROR(VLOOKUP($B37&amp;F$3,'Consolidação Preventiva'!$A:$W,11,0),IF(F36="EXECUTADA",VLOOKUP(F$4,'Projeção Horimetro'!$A$5:$H$11,8,0),F36+250/$Z$3)))</f>
        <v>#VALUE!</v>
      </c>
      <c r="G37" s="69" t="e">
        <f>IF($B37&lt;=G$2,"EXECUTADA",IFERROR(VLOOKUP($B37&amp;G$3,'Consolidação Preventiva'!$A:$W,11,0),IF(G36="EXECUTADA",VLOOKUP(G$4,'Projeção Horimetro'!$A$5:$H$11,8,0),G36+250/$Z$3)))</f>
        <v>#VALUE!</v>
      </c>
      <c r="H37" s="69" t="e">
        <f>IF($B37&lt;=H$2,"EXECUTADA",IFERROR(VLOOKUP($B37&amp;H$3,'Consolidação Preventiva'!$A:$W,11,0),IF(H36="EXECUTADA",VLOOKUP(H$4,'Projeção Horimetro'!$A$5:$H$11,8,0),H36+250/$Z$3)))</f>
        <v>#VALUE!</v>
      </c>
      <c r="I37" s="70" t="e">
        <f>IF($B37&lt;=I$2,"EXECUTADA",IFERROR(VLOOKUP($B37&amp;I$3,'Consolidação Preventiva'!$A:$W,11,0),IF(I36="EXECUTADA",VLOOKUP(I$4,'Projeção Horimetro'!$A$5:$H$11,8,0),I36+250/$Z$3)))</f>
        <v>#VALUE!</v>
      </c>
      <c r="J37" s="70" t="e">
        <f>IF($B37&lt;=J$2,"EXECUTADA",IFERROR(VLOOKUP($B37&amp;J$3,'Consolidação Preventiva'!$A:$W,11,0),IF(J36="EXECUTADA",VLOOKUP($B36&amp;J$3,'Consolidação Preventiva'!$A:$W,15,0)+250/$Z$3,J36+250/$Z$3)))</f>
        <v>#VALUE!</v>
      </c>
      <c r="K37" s="70" t="e">
        <f>IF($B37&lt;=K$2,"EXECUTADA",IFERROR(VLOOKUP($B37&amp;K$3,'Consolidação Preventiva'!$A:$W,11,0),IF(K36="EXECUTADA",VLOOKUP($B36&amp;K$3,'Consolidação Preventiva'!$A:$W,15,0)+250/$Z$3,K36+250/$Z$3)))</f>
        <v>#VALUE!</v>
      </c>
      <c r="L37" s="70" t="e">
        <f>IF($B37&lt;=L$2,"EXECUTADA",IFERROR(VLOOKUP($B37&amp;L$3,'Consolidação Preventiva'!$A:$W,11,0),IF(L36="EXECUTADA",VLOOKUP($B36&amp;L$3,'Consolidação Preventiva'!$A:$W,15,0)+250/$Z$3,L36+250/$Z$3)))</f>
        <v>#VALUE!</v>
      </c>
      <c r="M37" s="70" t="e">
        <f>IF($B37&lt;=M$2,"EXECUTADA",IFERROR(VLOOKUP($B37&amp;M$3,'Consolidação Preventiva'!$A:$W,11,0),IF(M36="EXECUTADA",VLOOKUP($B36&amp;M$3,'Consolidação Preventiva'!$A:$W,15,0)+250/$Z$3,M36+250/$Z$3)))</f>
        <v>#VALUE!</v>
      </c>
      <c r="N37" s="70" t="e">
        <f>IF($B37&lt;=N$2,"EXECUTADA",IFERROR(VLOOKUP($B37&amp;N$3,'Consolidação Preventiva'!$A:$W,11,0),IF(N36="EXECUTADA",VLOOKUP($B36&amp;N$3,'Consolidação Preventiva'!$A:$W,15,0)+250/$Z$3,N36+250/$Z$3)))</f>
        <v>#VALUE!</v>
      </c>
      <c r="O37" s="70" t="e">
        <f>IF($B37&lt;=O$2,"EXECUTADA",IFERROR(VLOOKUP($B37&amp;O$3,'Consolidação Preventiva'!$A:$W,11,0),IF(O36="EXECUTADA",VLOOKUP($B36&amp;O$3,'Consolidação Preventiva'!$A:$W,15,0)+250/$Z$3,O36+250/$Z$3)))</f>
        <v>#VALUE!</v>
      </c>
      <c r="P37" s="70" t="e">
        <f>IF($B37&lt;=P$2,"EXECUTADA",IFERROR(VLOOKUP($B37&amp;P$3,'Consolidação Preventiva'!$A:$W,11,0),IF(P36="EXECUTADA",VLOOKUP($B36&amp;P$3,'Consolidação Preventiva'!$A:$W,15,0)+250/$Z$3,P36+250/$Z$3)))</f>
        <v>#VALUE!</v>
      </c>
      <c r="Q37" s="70" t="e">
        <f>IF($B37&lt;=Q$2,"EXECUTADA",IFERROR(VLOOKUP($B37&amp;Q$3,'Consolidação Preventiva'!$A:$W,11,0),IF(Q36="EXECUTADA",VLOOKUP($B36&amp;Q$3,'Consolidação Preventiva'!$A:$W,15,0)+250/$Z$3,Q36+250/$Z$3)))</f>
        <v>#VALUE!</v>
      </c>
      <c r="R37" s="70" t="e">
        <f>IF($B37&lt;=R$2,"EXECUTADA",IFERROR(VLOOKUP($B37&amp;R$3,'Consolidação Preventiva'!$A:$W,11,0),IF(R36="EXECUTADA",VLOOKUP($B36&amp;R$3,'Consolidação Preventiva'!$A:$W,15,0)+250/$Z$3,R36+250/$Z$3)))</f>
        <v>#VALUE!</v>
      </c>
      <c r="S37" s="70" t="e">
        <f>IF($B37&lt;=S$2,"EXECUTADA",IFERROR(VLOOKUP($B37&amp;S$3,'Consolidação Preventiva'!$A:$W,11,0),IF(S36="EXECUTADA",VLOOKUP($B36&amp;S$3,'Consolidação Preventiva'!$A:$W,15,0)+250/$Z$3,S36+250/$Z$3)))</f>
        <v>#VALUE!</v>
      </c>
      <c r="T37" s="70" t="e">
        <f>IF($B37&lt;=T$2,"EXECUTADA",IFERROR(VLOOKUP($B37&amp;T$3,'Consolidação Preventiva'!$A:$W,11,0),IF(T36="EXECUTADA",VLOOKUP($B36&amp;T$3,'Consolidação Preventiva'!$A:$W,15,0)+250/$Z$3,T36+250/$Z$3)))</f>
        <v>#VALUE!</v>
      </c>
      <c r="U37" s="70" t="e">
        <f>IF($B37&lt;=U$2,"EXECUTADA",IFERROR(VLOOKUP($B37&amp;U$3,'Consolidação Preventiva'!$A:$W,11,0),IF(U36="EXECUTADA",VLOOKUP($B36&amp;U$3,'Consolidação Preventiva'!$A:$W,15,0)+250/$Z$3,U36+250/$Z$3)))</f>
        <v>#VALUE!</v>
      </c>
      <c r="V37" s="70" t="e">
        <f>IF($B37&lt;=V$2,"EXECUTADA",IFERROR(VLOOKUP($B37&amp;V$3,'Consolidação Preventiva'!$A:$W,11,0),IF(V36="EXECUTADA",VLOOKUP($B36&amp;V$3,'Consolidação Preventiva'!$A:$W,15,0)+250/$Z$3,V36+250/$Z$3)))</f>
        <v>#VALUE!</v>
      </c>
      <c r="W37" s="70" t="e">
        <f>IF($B37&lt;=W$2,"EXECUTADA",IFERROR(VLOOKUP($B37&amp;W$3,'Consolidação Preventiva'!$A:$W,11,0),IF(W36="EXECUTADA",VLOOKUP($B36&amp;W$3,'Consolidação Preventiva'!$A:$W,15,0)+250/$Z$3,W36+250/$Z$3)))</f>
        <v>#VALUE!</v>
      </c>
      <c r="X37" s="70" t="e">
        <f>IF($B37&lt;=X$2,"EXECUTADA",IFERROR(VLOOKUP($B37&amp;X$3,'Consolidação Preventiva'!$A:$W,11,0),IF(X36="EXECUTADA",VLOOKUP($B36&amp;X$3,'Consolidação Preventiva'!$A:$W,15,0)+250/$Z$3,X36+250/$Z$3)))</f>
        <v>#VALUE!</v>
      </c>
    </row>
    <row r="38" spans="2:24">
      <c r="B38" s="68">
        <f t="shared" ref="B38:B69" si="2">B37+1</f>
        <v>34</v>
      </c>
      <c r="C38" s="64">
        <v>250</v>
      </c>
      <c r="D38" s="69" t="e">
        <f>IF($B38&lt;=D$2,"EXECUTADA",IFERROR(VLOOKUP($B38&amp;D$3,'Consolidação Preventiva'!$A:$W,11,0),IF(D37="EXECUTADA",VLOOKUP($B37&amp;D$3,'Consolidação Preventiva'!$A:$W,15,0)+125/$Z$3,D37+125/$Z$3)))</f>
        <v>#VALUE!</v>
      </c>
      <c r="E38" s="69" t="e">
        <f>IF($B38&lt;=E$2,"EXECUTADA",IFERROR(VLOOKUP($B38&amp;E$3,'Consolidação Preventiva'!$A:$W,11,0),IF(E37="EXECUTADA",VLOOKUP($B37&amp;E$3,'Consolidação Preventiva'!$A:$W,15,0)+125/$Z$3,E37+125/$Z$3)))</f>
        <v>#VALUE!</v>
      </c>
      <c r="F38" s="69" t="e">
        <f>IF($B38&lt;=F$2,"EXECUTADA",IFERROR(VLOOKUP($B38&amp;F$3,'Consolidação Preventiva'!$A:$W,11,0),IF(F37="EXECUTADA",VLOOKUP(F$4,'Projeção Horimetro'!$A$5:$H$11,8,0),F37+250/$Z$3)))</f>
        <v>#VALUE!</v>
      </c>
      <c r="G38" s="69" t="e">
        <f>IF($B38&lt;=G$2,"EXECUTADA",IFERROR(VLOOKUP($B38&amp;G$3,'Consolidação Preventiva'!$A:$W,11,0),IF(G37="EXECUTADA",VLOOKUP(G$4,'Projeção Horimetro'!$A$5:$H$11,8,0),G37+250/$Z$3)))</f>
        <v>#VALUE!</v>
      </c>
      <c r="H38" s="69" t="e">
        <f>IF($B38&lt;=H$2,"EXECUTADA",IFERROR(VLOOKUP($B38&amp;H$3,'Consolidação Preventiva'!$A:$W,11,0),IF(H37="EXECUTADA",VLOOKUP(H$4,'Projeção Horimetro'!$A$5:$H$11,8,0),H37+250/$Z$3)))</f>
        <v>#VALUE!</v>
      </c>
      <c r="I38" s="70" t="e">
        <f>IF($B38&lt;=I$2,"EXECUTADA",IFERROR(VLOOKUP($B38&amp;I$3,'Consolidação Preventiva'!$A:$W,11,0),IF(I37="EXECUTADA",VLOOKUP(I$4,'Projeção Horimetro'!$A$5:$H$11,8,0),I37+250/$Z$3)))</f>
        <v>#VALUE!</v>
      </c>
      <c r="J38" s="70" t="e">
        <f>IF($B38&lt;=J$2,"EXECUTADA",IFERROR(VLOOKUP($B38&amp;J$3,'Consolidação Preventiva'!$A:$W,11,0),IF(J37="EXECUTADA",VLOOKUP($B37&amp;J$3,'Consolidação Preventiva'!$A:$W,15,0)+250/$Z$3,J37+250/$Z$3)))</f>
        <v>#VALUE!</v>
      </c>
      <c r="K38" s="70" t="e">
        <f>IF($B38&lt;=K$2,"EXECUTADA",IFERROR(VLOOKUP($B38&amp;K$3,'Consolidação Preventiva'!$A:$W,11,0),IF(K37="EXECUTADA",VLOOKUP($B37&amp;K$3,'Consolidação Preventiva'!$A:$W,15,0)+250/$Z$3,K37+250/$Z$3)))</f>
        <v>#VALUE!</v>
      </c>
      <c r="L38" s="70" t="e">
        <f>IF($B38&lt;=L$2,"EXECUTADA",IFERROR(VLOOKUP($B38&amp;L$3,'Consolidação Preventiva'!$A:$W,11,0),IF(L37="EXECUTADA",VLOOKUP($B37&amp;L$3,'Consolidação Preventiva'!$A:$W,15,0)+250/$Z$3,L37+250/$Z$3)))</f>
        <v>#VALUE!</v>
      </c>
      <c r="M38" s="70" t="e">
        <f>IF($B38&lt;=M$2,"EXECUTADA",IFERROR(VLOOKUP($B38&amp;M$3,'Consolidação Preventiva'!$A:$W,11,0),IF(M37="EXECUTADA",VLOOKUP($B37&amp;M$3,'Consolidação Preventiva'!$A:$W,15,0)+250/$Z$3,M37+250/$Z$3)))</f>
        <v>#VALUE!</v>
      </c>
      <c r="N38" s="70" t="e">
        <f>IF($B38&lt;=N$2,"EXECUTADA",IFERROR(VLOOKUP($B38&amp;N$3,'Consolidação Preventiva'!$A:$W,11,0),IF(N37="EXECUTADA",VLOOKUP($B37&amp;N$3,'Consolidação Preventiva'!$A:$W,15,0)+250/$Z$3,N37+250/$Z$3)))</f>
        <v>#VALUE!</v>
      </c>
      <c r="O38" s="70" t="e">
        <f>IF($B38&lt;=O$2,"EXECUTADA",IFERROR(VLOOKUP($B38&amp;O$3,'Consolidação Preventiva'!$A:$W,11,0),IF(O37="EXECUTADA",VLOOKUP($B37&amp;O$3,'Consolidação Preventiva'!$A:$W,15,0)+250/$Z$3,O37+250/$Z$3)))</f>
        <v>#VALUE!</v>
      </c>
      <c r="P38" s="70" t="e">
        <f>IF($B38&lt;=P$2,"EXECUTADA",IFERROR(VLOOKUP($B38&amp;P$3,'Consolidação Preventiva'!$A:$W,11,0),IF(P37="EXECUTADA",VLOOKUP($B37&amp;P$3,'Consolidação Preventiva'!$A:$W,15,0)+250/$Z$3,P37+250/$Z$3)))</f>
        <v>#VALUE!</v>
      </c>
      <c r="Q38" s="70" t="e">
        <f>IF($B38&lt;=Q$2,"EXECUTADA",IFERROR(VLOOKUP($B38&amp;Q$3,'Consolidação Preventiva'!$A:$W,11,0),IF(Q37="EXECUTADA",VLOOKUP($B37&amp;Q$3,'Consolidação Preventiva'!$A:$W,15,0)+250/$Z$3,Q37+250/$Z$3)))</f>
        <v>#VALUE!</v>
      </c>
      <c r="R38" s="70" t="e">
        <f>IF($B38&lt;=R$2,"EXECUTADA",IFERROR(VLOOKUP($B38&amp;R$3,'Consolidação Preventiva'!$A:$W,11,0),IF(R37="EXECUTADA",VLOOKUP($B37&amp;R$3,'Consolidação Preventiva'!$A:$W,15,0)+250/$Z$3,R37+250/$Z$3)))</f>
        <v>#VALUE!</v>
      </c>
      <c r="S38" s="70" t="e">
        <f>IF($B38&lt;=S$2,"EXECUTADA",IFERROR(VLOOKUP($B38&amp;S$3,'Consolidação Preventiva'!$A:$W,11,0),IF(S37="EXECUTADA",VLOOKUP($B37&amp;S$3,'Consolidação Preventiva'!$A:$W,15,0)+250/$Z$3,S37+250/$Z$3)))</f>
        <v>#VALUE!</v>
      </c>
      <c r="T38" s="70" t="e">
        <f>IF($B38&lt;=T$2,"EXECUTADA",IFERROR(VLOOKUP($B38&amp;T$3,'Consolidação Preventiva'!$A:$W,11,0),IF(T37="EXECUTADA",VLOOKUP($B37&amp;T$3,'Consolidação Preventiva'!$A:$W,15,0)+250/$Z$3,T37+250/$Z$3)))</f>
        <v>#VALUE!</v>
      </c>
      <c r="U38" s="70" t="e">
        <f>IF($B38&lt;=U$2,"EXECUTADA",IFERROR(VLOOKUP($B38&amp;U$3,'Consolidação Preventiva'!$A:$W,11,0),IF(U37="EXECUTADA",VLOOKUP($B37&amp;U$3,'Consolidação Preventiva'!$A:$W,15,0)+250/$Z$3,U37+250/$Z$3)))</f>
        <v>#VALUE!</v>
      </c>
      <c r="V38" s="70" t="e">
        <f>IF($B38&lt;=V$2,"EXECUTADA",IFERROR(VLOOKUP($B38&amp;V$3,'Consolidação Preventiva'!$A:$W,11,0),IF(V37="EXECUTADA",VLOOKUP($B37&amp;V$3,'Consolidação Preventiva'!$A:$W,15,0)+250/$Z$3,V37+250/$Z$3)))</f>
        <v>#VALUE!</v>
      </c>
      <c r="W38" s="70" t="e">
        <f>IF($B38&lt;=W$2,"EXECUTADA",IFERROR(VLOOKUP($B38&amp;W$3,'Consolidação Preventiva'!$A:$W,11,0),IF(W37="EXECUTADA",VLOOKUP($B37&amp;W$3,'Consolidação Preventiva'!$A:$W,15,0)+250/$Z$3,W37+250/$Z$3)))</f>
        <v>#VALUE!</v>
      </c>
      <c r="X38" s="70" t="e">
        <f>IF($B38&lt;=X$2,"EXECUTADA",IFERROR(VLOOKUP($B38&amp;X$3,'Consolidação Preventiva'!$A:$W,11,0),IF(X37="EXECUTADA",VLOOKUP($B37&amp;X$3,'Consolidação Preventiva'!$A:$W,15,0)+250/$Z$3,X37+250/$Z$3)))</f>
        <v>#VALUE!</v>
      </c>
    </row>
    <row r="39" spans="2:24">
      <c r="B39" s="68">
        <f t="shared" si="2"/>
        <v>35</v>
      </c>
      <c r="C39" s="64">
        <v>500</v>
      </c>
      <c r="D39" s="69" t="e">
        <f>IF($B39&lt;=D$2,"EXECUTADA",IFERROR(VLOOKUP($B39&amp;D$3,'Consolidação Preventiva'!$A:$W,11,0),IF(D38="EXECUTADA",VLOOKUP($B38&amp;D$3,'Consolidação Preventiva'!$A:$W,15,0)+125/$Z$3,D38+125/$Z$3)))</f>
        <v>#VALUE!</v>
      </c>
      <c r="E39" s="69" t="e">
        <f>IF($B39&lt;=E$2,"EXECUTADA",IFERROR(VLOOKUP($B39&amp;E$3,'Consolidação Preventiva'!$A:$W,11,0),IF(E38="EXECUTADA",VLOOKUP($B38&amp;E$3,'Consolidação Preventiva'!$A:$W,15,0)+125/$Z$3,E38+125/$Z$3)))</f>
        <v>#VALUE!</v>
      </c>
      <c r="F39" s="69" t="e">
        <f>IF($B39&lt;=F$2,"EXECUTADA",IFERROR(VLOOKUP($B39&amp;F$3,'Consolidação Preventiva'!$A:$W,11,0),IF(F38="EXECUTADA",VLOOKUP(F$4,'Projeção Horimetro'!$A$5:$H$11,8,0),F38+250/$Z$3)))</f>
        <v>#VALUE!</v>
      </c>
      <c r="G39" s="69" t="e">
        <f>IF($B39&lt;=G$2,"EXECUTADA",IFERROR(VLOOKUP($B39&amp;G$3,'Consolidação Preventiva'!$A:$W,11,0),IF(G38="EXECUTADA",VLOOKUP(G$4,'Projeção Horimetro'!$A$5:$H$11,8,0),G38+250/$Z$3)))</f>
        <v>#VALUE!</v>
      </c>
      <c r="H39" s="69" t="e">
        <f>IF($B39&lt;=H$2,"EXECUTADA",IFERROR(VLOOKUP($B39&amp;H$3,'Consolidação Preventiva'!$A:$W,11,0),IF(H38="EXECUTADA",VLOOKUP(H$4,'Projeção Horimetro'!$A$5:$H$11,8,0),H38+250/$Z$3)))</f>
        <v>#VALUE!</v>
      </c>
      <c r="I39" s="70" t="e">
        <f>IF($B39&lt;=I$2,"EXECUTADA",IFERROR(VLOOKUP($B39&amp;I$3,'Consolidação Preventiva'!$A:$W,11,0),IF(I38="EXECUTADA",VLOOKUP(I$4,'Projeção Horimetro'!$A$5:$H$11,8,0),I38+250/$Z$3)))</f>
        <v>#VALUE!</v>
      </c>
      <c r="J39" s="70" t="e">
        <f>IF($B39&lt;=J$2,"EXECUTADA",IFERROR(VLOOKUP($B39&amp;J$3,'Consolidação Preventiva'!$A:$W,11,0),IF(J38="EXECUTADA",VLOOKUP($B38&amp;J$3,'Consolidação Preventiva'!$A:$W,15,0)+250/$Z$3,J38+250/$Z$3)))</f>
        <v>#VALUE!</v>
      </c>
      <c r="K39" s="70" t="e">
        <f>IF($B39&lt;=K$2,"EXECUTADA",IFERROR(VLOOKUP($B39&amp;K$3,'Consolidação Preventiva'!$A:$W,11,0),IF(K38="EXECUTADA",VLOOKUP($B38&amp;K$3,'Consolidação Preventiva'!$A:$W,15,0)+250/$Z$3,K38+250/$Z$3)))</f>
        <v>#VALUE!</v>
      </c>
      <c r="L39" s="70" t="e">
        <f>IF($B39&lt;=L$2,"EXECUTADA",IFERROR(VLOOKUP($B39&amp;L$3,'Consolidação Preventiva'!$A:$W,11,0),IF(L38="EXECUTADA",VLOOKUP($B38&amp;L$3,'Consolidação Preventiva'!$A:$W,15,0)+250/$Z$3,L38+250/$Z$3)))</f>
        <v>#VALUE!</v>
      </c>
      <c r="M39" s="70" t="e">
        <f>IF($B39&lt;=M$2,"EXECUTADA",IFERROR(VLOOKUP($B39&amp;M$3,'Consolidação Preventiva'!$A:$W,11,0),IF(M38="EXECUTADA",VLOOKUP($B38&amp;M$3,'Consolidação Preventiva'!$A:$W,15,0)+250/$Z$3,M38+250/$Z$3)))</f>
        <v>#VALUE!</v>
      </c>
      <c r="N39" s="70" t="e">
        <f>IF($B39&lt;=N$2,"EXECUTADA",IFERROR(VLOOKUP($B39&amp;N$3,'Consolidação Preventiva'!$A:$W,11,0),IF(N38="EXECUTADA",VLOOKUP($B38&amp;N$3,'Consolidação Preventiva'!$A:$W,15,0)+250/$Z$3,N38+250/$Z$3)))</f>
        <v>#VALUE!</v>
      </c>
      <c r="O39" s="70" t="e">
        <f>IF($B39&lt;=O$2,"EXECUTADA",IFERROR(VLOOKUP($B39&amp;O$3,'Consolidação Preventiva'!$A:$W,11,0),IF(O38="EXECUTADA",VLOOKUP($B38&amp;O$3,'Consolidação Preventiva'!$A:$W,15,0)+250/$Z$3,O38+250/$Z$3)))</f>
        <v>#VALUE!</v>
      </c>
      <c r="P39" s="70" t="e">
        <f>IF($B39&lt;=P$2,"EXECUTADA",IFERROR(VLOOKUP($B39&amp;P$3,'Consolidação Preventiva'!$A:$W,11,0),IF(P38="EXECUTADA",VLOOKUP($B38&amp;P$3,'Consolidação Preventiva'!$A:$W,15,0)+250/$Z$3,P38+250/$Z$3)))</f>
        <v>#VALUE!</v>
      </c>
      <c r="Q39" s="70" t="e">
        <f>IF($B39&lt;=Q$2,"EXECUTADA",IFERROR(VLOOKUP($B39&amp;Q$3,'Consolidação Preventiva'!$A:$W,11,0),IF(Q38="EXECUTADA",VLOOKUP($B38&amp;Q$3,'Consolidação Preventiva'!$A:$W,15,0)+250/$Z$3,Q38+250/$Z$3)))</f>
        <v>#VALUE!</v>
      </c>
      <c r="R39" s="70" t="e">
        <f>IF($B39&lt;=R$2,"EXECUTADA",IFERROR(VLOOKUP($B39&amp;R$3,'Consolidação Preventiva'!$A:$W,11,0),IF(R38="EXECUTADA",VLOOKUP($B38&amp;R$3,'Consolidação Preventiva'!$A:$W,15,0)+250/$Z$3,R38+250/$Z$3)))</f>
        <v>#VALUE!</v>
      </c>
      <c r="S39" s="70" t="e">
        <f>IF($B39&lt;=S$2,"EXECUTADA",IFERROR(VLOOKUP($B39&amp;S$3,'Consolidação Preventiva'!$A:$W,11,0),IF(S38="EXECUTADA",VLOOKUP($B38&amp;S$3,'Consolidação Preventiva'!$A:$W,15,0)+250/$Z$3,S38+250/$Z$3)))</f>
        <v>#VALUE!</v>
      </c>
      <c r="T39" s="70" t="e">
        <f>IF($B39&lt;=T$2,"EXECUTADA",IFERROR(VLOOKUP($B39&amp;T$3,'Consolidação Preventiva'!$A:$W,11,0),IF(T38="EXECUTADA",VLOOKUP($B38&amp;T$3,'Consolidação Preventiva'!$A:$W,15,0)+250/$Z$3,T38+250/$Z$3)))</f>
        <v>#VALUE!</v>
      </c>
      <c r="U39" s="70" t="e">
        <f>IF($B39&lt;=U$2,"EXECUTADA",IFERROR(VLOOKUP($B39&amp;U$3,'Consolidação Preventiva'!$A:$W,11,0),IF(U38="EXECUTADA",VLOOKUP($B38&amp;U$3,'Consolidação Preventiva'!$A:$W,15,0)+250/$Z$3,U38+250/$Z$3)))</f>
        <v>#VALUE!</v>
      </c>
      <c r="V39" s="70" t="e">
        <f>IF($B39&lt;=V$2,"EXECUTADA",IFERROR(VLOOKUP($B39&amp;V$3,'Consolidação Preventiva'!$A:$W,11,0),IF(V38="EXECUTADA",VLOOKUP($B38&amp;V$3,'Consolidação Preventiva'!$A:$W,15,0)+250/$Z$3,V38+250/$Z$3)))</f>
        <v>#VALUE!</v>
      </c>
      <c r="W39" s="70" t="e">
        <f>IF($B39&lt;=W$2,"EXECUTADA",IFERROR(VLOOKUP($B39&amp;W$3,'Consolidação Preventiva'!$A:$W,11,0),IF(W38="EXECUTADA",VLOOKUP($B38&amp;W$3,'Consolidação Preventiva'!$A:$W,15,0)+250/$Z$3,W38+250/$Z$3)))</f>
        <v>#VALUE!</v>
      </c>
      <c r="X39" s="70" t="e">
        <f>IF($B39&lt;=X$2,"EXECUTADA",IFERROR(VLOOKUP($B39&amp;X$3,'Consolidação Preventiva'!$A:$W,11,0),IF(X38="EXECUTADA",VLOOKUP($B38&amp;X$3,'Consolidação Preventiva'!$A:$W,15,0)+250/$Z$3,X38+250/$Z$3)))</f>
        <v>#VALUE!</v>
      </c>
    </row>
    <row r="40" spans="2:24">
      <c r="B40" s="68">
        <f t="shared" si="2"/>
        <v>36</v>
      </c>
      <c r="C40" s="64">
        <v>250</v>
      </c>
      <c r="D40" s="69" t="e">
        <f>IF($B40&lt;=D$2,"EXECUTADA",IFERROR(VLOOKUP($B40&amp;D$3,'Consolidação Preventiva'!$A:$W,11,0),IF(D39="EXECUTADA",VLOOKUP($B39&amp;D$3,'Consolidação Preventiva'!$A:$W,15,0)+125/$Z$3,D39+125/$Z$3)))</f>
        <v>#VALUE!</v>
      </c>
      <c r="E40" s="69" t="e">
        <f>IF($B40&lt;=E$2,"EXECUTADA",IFERROR(VLOOKUP($B40&amp;E$3,'Consolidação Preventiva'!$A:$W,11,0),IF(E39="EXECUTADA",VLOOKUP($B39&amp;E$3,'Consolidação Preventiva'!$A:$W,15,0)+125/$Z$3,E39+125/$Z$3)))</f>
        <v>#VALUE!</v>
      </c>
      <c r="F40" s="69" t="e">
        <f>IF($B40&lt;=F$2,"EXECUTADA",IFERROR(VLOOKUP($B40&amp;F$3,'Consolidação Preventiva'!$A:$W,11,0),IF(F39="EXECUTADA",VLOOKUP(F$4,'Projeção Horimetro'!$A$5:$H$11,8,0),F39+250/$Z$3)))</f>
        <v>#VALUE!</v>
      </c>
      <c r="G40" s="69" t="e">
        <f>IF($B40&lt;=G$2,"EXECUTADA",IFERROR(VLOOKUP($B40&amp;G$3,'Consolidação Preventiva'!$A:$W,11,0),IF(G39="EXECUTADA",VLOOKUP(G$4,'Projeção Horimetro'!$A$5:$H$11,8,0),G39+250/$Z$3)))</f>
        <v>#VALUE!</v>
      </c>
      <c r="H40" s="69" t="e">
        <f>IF($B40&lt;=H$2,"EXECUTADA",IFERROR(VLOOKUP($B40&amp;H$3,'Consolidação Preventiva'!$A:$W,11,0),IF(H39="EXECUTADA",VLOOKUP(H$4,'Projeção Horimetro'!$A$5:$H$11,8,0),H39+250/$Z$3)))</f>
        <v>#VALUE!</v>
      </c>
      <c r="I40" s="70" t="e">
        <f>IF($B40&lt;=I$2,"EXECUTADA",IFERROR(VLOOKUP($B40&amp;I$3,'Consolidação Preventiva'!$A:$W,11,0),IF(I39="EXECUTADA",VLOOKUP(I$4,'Projeção Horimetro'!$A$5:$H$11,8,0),I39+250/$Z$3)))</f>
        <v>#VALUE!</v>
      </c>
      <c r="J40" s="70" t="e">
        <f>IF($B40&lt;=J$2,"EXECUTADA",IFERROR(VLOOKUP($B40&amp;J$3,'Consolidação Preventiva'!$A:$W,11,0),IF(J39="EXECUTADA",VLOOKUP($B39&amp;J$3,'Consolidação Preventiva'!$A:$W,15,0)+250/$Z$3,J39+250/$Z$3)))</f>
        <v>#VALUE!</v>
      </c>
      <c r="K40" s="70" t="e">
        <f>IF($B40&lt;=K$2,"EXECUTADA",IFERROR(VLOOKUP($B40&amp;K$3,'Consolidação Preventiva'!$A:$W,11,0),IF(K39="EXECUTADA",VLOOKUP($B39&amp;K$3,'Consolidação Preventiva'!$A:$W,15,0)+250/$Z$3,K39+250/$Z$3)))</f>
        <v>#VALUE!</v>
      </c>
      <c r="L40" s="70" t="e">
        <f>IF($B40&lt;=L$2,"EXECUTADA",IFERROR(VLOOKUP($B40&amp;L$3,'Consolidação Preventiva'!$A:$W,11,0),IF(L39="EXECUTADA",VLOOKUP($B39&amp;L$3,'Consolidação Preventiva'!$A:$W,15,0)+250/$Z$3,L39+250/$Z$3)))</f>
        <v>#VALUE!</v>
      </c>
      <c r="M40" s="70" t="e">
        <f>IF($B40&lt;=M$2,"EXECUTADA",IFERROR(VLOOKUP($B40&amp;M$3,'Consolidação Preventiva'!$A:$W,11,0),IF(M39="EXECUTADA",VLOOKUP($B39&amp;M$3,'Consolidação Preventiva'!$A:$W,15,0)+250/$Z$3,M39+250/$Z$3)))</f>
        <v>#VALUE!</v>
      </c>
      <c r="N40" s="70" t="e">
        <f>IF($B40&lt;=N$2,"EXECUTADA",IFERROR(VLOOKUP($B40&amp;N$3,'Consolidação Preventiva'!$A:$W,11,0),IF(N39="EXECUTADA",VLOOKUP($B39&amp;N$3,'Consolidação Preventiva'!$A:$W,15,0)+250/$Z$3,N39+250/$Z$3)))</f>
        <v>#VALUE!</v>
      </c>
      <c r="O40" s="70" t="e">
        <f>IF($B40&lt;=O$2,"EXECUTADA",IFERROR(VLOOKUP($B40&amp;O$3,'Consolidação Preventiva'!$A:$W,11,0),IF(O39="EXECUTADA",VLOOKUP($B39&amp;O$3,'Consolidação Preventiva'!$A:$W,15,0)+250/$Z$3,O39+250/$Z$3)))</f>
        <v>#VALUE!</v>
      </c>
      <c r="P40" s="70" t="e">
        <f>IF($B40&lt;=P$2,"EXECUTADA",IFERROR(VLOOKUP($B40&amp;P$3,'Consolidação Preventiva'!$A:$W,11,0),IF(P39="EXECUTADA",VLOOKUP($B39&amp;P$3,'Consolidação Preventiva'!$A:$W,15,0)+250/$Z$3,P39+250/$Z$3)))</f>
        <v>#VALUE!</v>
      </c>
      <c r="Q40" s="70" t="e">
        <f>IF($B40&lt;=Q$2,"EXECUTADA",IFERROR(VLOOKUP($B40&amp;Q$3,'Consolidação Preventiva'!$A:$W,11,0),IF(Q39="EXECUTADA",VLOOKUP($B39&amp;Q$3,'Consolidação Preventiva'!$A:$W,15,0)+250/$Z$3,Q39+250/$Z$3)))</f>
        <v>#VALUE!</v>
      </c>
      <c r="R40" s="70" t="e">
        <f>IF($B40&lt;=R$2,"EXECUTADA",IFERROR(VLOOKUP($B40&amp;R$3,'Consolidação Preventiva'!$A:$W,11,0),IF(R39="EXECUTADA",VLOOKUP($B39&amp;R$3,'Consolidação Preventiva'!$A:$W,15,0)+250/$Z$3,R39+250/$Z$3)))</f>
        <v>#VALUE!</v>
      </c>
      <c r="S40" s="70" t="e">
        <f>IF($B40&lt;=S$2,"EXECUTADA",IFERROR(VLOOKUP($B40&amp;S$3,'Consolidação Preventiva'!$A:$W,11,0),IF(S39="EXECUTADA",VLOOKUP($B39&amp;S$3,'Consolidação Preventiva'!$A:$W,15,0)+250/$Z$3,S39+250/$Z$3)))</f>
        <v>#VALUE!</v>
      </c>
      <c r="T40" s="70" t="e">
        <f>IF($B40&lt;=T$2,"EXECUTADA",IFERROR(VLOOKUP($B40&amp;T$3,'Consolidação Preventiva'!$A:$W,11,0),IF(T39="EXECUTADA",VLOOKUP($B39&amp;T$3,'Consolidação Preventiva'!$A:$W,15,0)+250/$Z$3,T39+250/$Z$3)))</f>
        <v>#VALUE!</v>
      </c>
      <c r="U40" s="70" t="e">
        <f>IF($B40&lt;=U$2,"EXECUTADA",IFERROR(VLOOKUP($B40&amp;U$3,'Consolidação Preventiva'!$A:$W,11,0),IF(U39="EXECUTADA",VLOOKUP($B39&amp;U$3,'Consolidação Preventiva'!$A:$W,15,0)+250/$Z$3,U39+250/$Z$3)))</f>
        <v>#VALUE!</v>
      </c>
      <c r="V40" s="70" t="e">
        <f>IF($B40&lt;=V$2,"EXECUTADA",IFERROR(VLOOKUP($B40&amp;V$3,'Consolidação Preventiva'!$A:$W,11,0),IF(V39="EXECUTADA",VLOOKUP($B39&amp;V$3,'Consolidação Preventiva'!$A:$W,15,0)+250/$Z$3,V39+250/$Z$3)))</f>
        <v>#VALUE!</v>
      </c>
      <c r="W40" s="70" t="e">
        <f>IF($B40&lt;=W$2,"EXECUTADA",IFERROR(VLOOKUP($B40&amp;W$3,'Consolidação Preventiva'!$A:$W,11,0),IF(W39="EXECUTADA",VLOOKUP($B39&amp;W$3,'Consolidação Preventiva'!$A:$W,15,0)+250/$Z$3,W39+250/$Z$3)))</f>
        <v>#VALUE!</v>
      </c>
      <c r="X40" s="70" t="e">
        <f>IF($B40&lt;=X$2,"EXECUTADA",IFERROR(VLOOKUP($B40&amp;X$3,'Consolidação Preventiva'!$A:$W,11,0),IF(X39="EXECUTADA",VLOOKUP($B39&amp;X$3,'Consolidação Preventiva'!$A:$W,15,0)+250/$Z$3,X39+250/$Z$3)))</f>
        <v>#VALUE!</v>
      </c>
    </row>
    <row r="41" spans="2:24">
      <c r="B41" s="68">
        <f t="shared" si="2"/>
        <v>37</v>
      </c>
      <c r="C41" s="64">
        <v>1000</v>
      </c>
      <c r="D41" s="69" t="e">
        <f>IF($B41&lt;=D$2,"EXECUTADA",IFERROR(VLOOKUP($B41&amp;D$3,'Consolidação Preventiva'!$A:$W,11,0),IF(D40="EXECUTADA",VLOOKUP($B40&amp;D$3,'Consolidação Preventiva'!$A:$W,15,0)+125/$Z$3,D40+125/$Z$3)))</f>
        <v>#VALUE!</v>
      </c>
      <c r="E41" s="69" t="e">
        <f>IF($B41&lt;=E$2,"EXECUTADA",IFERROR(VLOOKUP($B41&amp;E$3,'Consolidação Preventiva'!$A:$W,11,0),IF(E40="EXECUTADA",VLOOKUP($B40&amp;E$3,'Consolidação Preventiva'!$A:$W,15,0)+125/$Z$3,E40+125/$Z$3)))</f>
        <v>#VALUE!</v>
      </c>
      <c r="F41" s="69" t="e">
        <f>IF($B41&lt;=F$2,"EXECUTADA",IFERROR(VLOOKUP($B41&amp;F$3,'Consolidação Preventiva'!$A:$W,11,0),IF(F40="EXECUTADA",VLOOKUP(F$4,'Projeção Horimetro'!$A$5:$H$11,8,0),F40+250/$Z$3)))</f>
        <v>#VALUE!</v>
      </c>
      <c r="G41" s="69" t="e">
        <f>IF($B41&lt;=G$2,"EXECUTADA",IFERROR(VLOOKUP($B41&amp;G$3,'Consolidação Preventiva'!$A:$W,11,0),IF(G40="EXECUTADA",VLOOKUP(G$4,'Projeção Horimetro'!$A$5:$H$11,8,0),G40+250/$Z$3)))</f>
        <v>#VALUE!</v>
      </c>
      <c r="H41" s="69" t="e">
        <f>IF($B41&lt;=H$2,"EXECUTADA",IFERROR(VLOOKUP($B41&amp;H$3,'Consolidação Preventiva'!$A:$W,11,0),IF(H40="EXECUTADA",VLOOKUP(H$4,'Projeção Horimetro'!$A$5:$H$11,8,0),H40+250/$Z$3)))</f>
        <v>#VALUE!</v>
      </c>
      <c r="I41" s="70" t="e">
        <f>IF($B41&lt;=I$2,"EXECUTADA",IFERROR(VLOOKUP($B41&amp;I$3,'Consolidação Preventiva'!$A:$W,11,0),IF(I40="EXECUTADA",VLOOKUP(I$4,'Projeção Horimetro'!$A$5:$H$11,8,0),I40+250/$Z$3)))</f>
        <v>#VALUE!</v>
      </c>
      <c r="J41" s="70" t="e">
        <f>IF($B41&lt;=J$2,"EXECUTADA",IFERROR(VLOOKUP($B41&amp;J$3,'Consolidação Preventiva'!$A:$W,11,0),IF(J40="EXECUTADA",VLOOKUP($B40&amp;J$3,'Consolidação Preventiva'!$A:$W,15,0)+250/$Z$3,J40+250/$Z$3)))</f>
        <v>#VALUE!</v>
      </c>
      <c r="K41" s="70" t="e">
        <f>IF($B41&lt;=K$2,"EXECUTADA",IFERROR(VLOOKUP($B41&amp;K$3,'Consolidação Preventiva'!$A:$W,11,0),IF(K40="EXECUTADA",VLOOKUP($B40&amp;K$3,'Consolidação Preventiva'!$A:$W,15,0)+250/$Z$3,K40+250/$Z$3)))</f>
        <v>#VALUE!</v>
      </c>
      <c r="L41" s="70" t="e">
        <f>IF($B41&lt;=L$2,"EXECUTADA",IFERROR(VLOOKUP($B41&amp;L$3,'Consolidação Preventiva'!$A:$W,11,0),IF(L40="EXECUTADA",VLOOKUP($B40&amp;L$3,'Consolidação Preventiva'!$A:$W,15,0)+250/$Z$3,L40+250/$Z$3)))</f>
        <v>#VALUE!</v>
      </c>
      <c r="M41" s="70" t="e">
        <f>IF($B41&lt;=M$2,"EXECUTADA",IFERROR(VLOOKUP($B41&amp;M$3,'Consolidação Preventiva'!$A:$W,11,0),IF(M40="EXECUTADA",VLOOKUP($B40&amp;M$3,'Consolidação Preventiva'!$A:$W,15,0)+250/$Z$3,M40+250/$Z$3)))</f>
        <v>#VALUE!</v>
      </c>
      <c r="N41" s="70" t="e">
        <f>IF($B41&lt;=N$2,"EXECUTADA",IFERROR(VLOOKUP($B41&amp;N$3,'Consolidação Preventiva'!$A:$W,11,0),IF(N40="EXECUTADA",VLOOKUP($B40&amp;N$3,'Consolidação Preventiva'!$A:$W,15,0)+250/$Z$3,N40+250/$Z$3)))</f>
        <v>#VALUE!</v>
      </c>
      <c r="O41" s="70" t="e">
        <f>IF($B41&lt;=O$2,"EXECUTADA",IFERROR(VLOOKUP($B41&amp;O$3,'Consolidação Preventiva'!$A:$W,11,0),IF(O40="EXECUTADA",VLOOKUP($B40&amp;O$3,'Consolidação Preventiva'!$A:$W,15,0)+250/$Z$3,O40+250/$Z$3)))</f>
        <v>#VALUE!</v>
      </c>
      <c r="P41" s="70" t="e">
        <f>IF($B41&lt;=P$2,"EXECUTADA",IFERROR(VLOOKUP($B41&amp;P$3,'Consolidação Preventiva'!$A:$W,11,0),IF(P40="EXECUTADA",VLOOKUP($B40&amp;P$3,'Consolidação Preventiva'!$A:$W,15,0)+250/$Z$3,P40+250/$Z$3)))</f>
        <v>#VALUE!</v>
      </c>
      <c r="Q41" s="70" t="e">
        <f>IF($B41&lt;=Q$2,"EXECUTADA",IFERROR(VLOOKUP($B41&amp;Q$3,'Consolidação Preventiva'!$A:$W,11,0),IF(Q40="EXECUTADA",VLOOKUP($B40&amp;Q$3,'Consolidação Preventiva'!$A:$W,15,0)+250/$Z$3,Q40+250/$Z$3)))</f>
        <v>#VALUE!</v>
      </c>
      <c r="R41" s="70" t="e">
        <f>IF($B41&lt;=R$2,"EXECUTADA",IFERROR(VLOOKUP($B41&amp;R$3,'Consolidação Preventiva'!$A:$W,11,0),IF(R40="EXECUTADA",VLOOKUP($B40&amp;R$3,'Consolidação Preventiva'!$A:$W,15,0)+250/$Z$3,R40+250/$Z$3)))</f>
        <v>#VALUE!</v>
      </c>
      <c r="S41" s="70" t="e">
        <f>IF($B41&lt;=S$2,"EXECUTADA",IFERROR(VLOOKUP($B41&amp;S$3,'Consolidação Preventiva'!$A:$W,11,0),IF(S40="EXECUTADA",VLOOKUP($B40&amp;S$3,'Consolidação Preventiva'!$A:$W,15,0)+250/$Z$3,S40+250/$Z$3)))</f>
        <v>#VALUE!</v>
      </c>
      <c r="T41" s="70" t="e">
        <f>IF($B41&lt;=T$2,"EXECUTADA",IFERROR(VLOOKUP($B41&amp;T$3,'Consolidação Preventiva'!$A:$W,11,0),IF(T40="EXECUTADA",VLOOKUP($B40&amp;T$3,'Consolidação Preventiva'!$A:$W,15,0)+250/$Z$3,T40+250/$Z$3)))</f>
        <v>#VALUE!</v>
      </c>
      <c r="U41" s="70" t="e">
        <f>IF($B41&lt;=U$2,"EXECUTADA",IFERROR(VLOOKUP($B41&amp;U$3,'Consolidação Preventiva'!$A:$W,11,0),IF(U40="EXECUTADA",VLOOKUP($B40&amp;U$3,'Consolidação Preventiva'!$A:$W,15,0)+250/$Z$3,U40+250/$Z$3)))</f>
        <v>#VALUE!</v>
      </c>
      <c r="V41" s="70" t="e">
        <f>IF($B41&lt;=V$2,"EXECUTADA",IFERROR(VLOOKUP($B41&amp;V$3,'Consolidação Preventiva'!$A:$W,11,0),IF(V40="EXECUTADA",VLOOKUP($B40&amp;V$3,'Consolidação Preventiva'!$A:$W,15,0)+250/$Z$3,V40+250/$Z$3)))</f>
        <v>#VALUE!</v>
      </c>
      <c r="W41" s="70" t="e">
        <f>IF($B41&lt;=W$2,"EXECUTADA",IFERROR(VLOOKUP($B41&amp;W$3,'Consolidação Preventiva'!$A:$W,11,0),IF(W40="EXECUTADA",VLOOKUP($B40&amp;W$3,'Consolidação Preventiva'!$A:$W,15,0)+250/$Z$3,W40+250/$Z$3)))</f>
        <v>#VALUE!</v>
      </c>
      <c r="X41" s="70" t="e">
        <f>IF($B41&lt;=X$2,"EXECUTADA",IFERROR(VLOOKUP($B41&amp;X$3,'Consolidação Preventiva'!$A:$W,11,0),IF(X40="EXECUTADA",VLOOKUP($B40&amp;X$3,'Consolidação Preventiva'!$A:$W,15,0)+250/$Z$3,X40+250/$Z$3)))</f>
        <v>#VALUE!</v>
      </c>
    </row>
    <row r="42" spans="2:24">
      <c r="B42" s="68">
        <f t="shared" si="2"/>
        <v>38</v>
      </c>
      <c r="C42" s="64">
        <v>250</v>
      </c>
      <c r="D42" s="69" t="e">
        <f>IF($B42&lt;=D$2,"EXECUTADA",IFERROR(VLOOKUP($B42&amp;D$3,'Consolidação Preventiva'!$A:$W,11,0),IF(D41="EXECUTADA",VLOOKUP($B41&amp;D$3,'Consolidação Preventiva'!$A:$W,15,0)+125/$Z$3,D41+125/$Z$3)))</f>
        <v>#VALUE!</v>
      </c>
      <c r="E42" s="69" t="e">
        <f>IF($B42&lt;=E$2,"EXECUTADA",IFERROR(VLOOKUP($B42&amp;E$3,'Consolidação Preventiva'!$A:$W,11,0),IF(E41="EXECUTADA",VLOOKUP($B41&amp;E$3,'Consolidação Preventiva'!$A:$W,15,0)+125/$Z$3,E41+125/$Z$3)))</f>
        <v>#VALUE!</v>
      </c>
      <c r="F42" s="69" t="e">
        <f>IF($B42&lt;=F$2,"EXECUTADA",IFERROR(VLOOKUP($B42&amp;F$3,'Consolidação Preventiva'!$A:$W,11,0),IF(F41="EXECUTADA",VLOOKUP(F$4,'Projeção Horimetro'!$A$5:$H$11,8,0),F41+250/$Z$3)))</f>
        <v>#VALUE!</v>
      </c>
      <c r="G42" s="69" t="e">
        <f>IF($B42&lt;=G$2,"EXECUTADA",IFERROR(VLOOKUP($B42&amp;G$3,'Consolidação Preventiva'!$A:$W,11,0),IF(G41="EXECUTADA",VLOOKUP(G$4,'Projeção Horimetro'!$A$5:$H$11,8,0),G41+250/$Z$3)))</f>
        <v>#VALUE!</v>
      </c>
      <c r="H42" s="69" t="e">
        <f>IF($B42&lt;=H$2,"EXECUTADA",IFERROR(VLOOKUP($B42&amp;H$3,'Consolidação Preventiva'!$A:$W,11,0),IF(H41="EXECUTADA",VLOOKUP(H$4,'Projeção Horimetro'!$A$5:$H$11,8,0),H41+250/$Z$3)))</f>
        <v>#VALUE!</v>
      </c>
      <c r="I42" s="70" t="e">
        <f>IF($B42&lt;=I$2,"EXECUTADA",IFERROR(VLOOKUP($B42&amp;I$3,'Consolidação Preventiva'!$A:$W,11,0),IF(I41="EXECUTADA",VLOOKUP(I$4,'Projeção Horimetro'!$A$5:$H$11,8,0),I41+250/$Z$3)))</f>
        <v>#VALUE!</v>
      </c>
      <c r="J42" s="70" t="e">
        <f>IF($B42&lt;=J$2,"EXECUTADA",IFERROR(VLOOKUP($B42&amp;J$3,'Consolidação Preventiva'!$A:$W,11,0),IF(J41="EXECUTADA",VLOOKUP($B41&amp;J$3,'Consolidação Preventiva'!$A:$W,15,0)+250/$Z$3,J41+250/$Z$3)))</f>
        <v>#VALUE!</v>
      </c>
      <c r="K42" s="70" t="e">
        <f>IF($B42&lt;=K$2,"EXECUTADA",IFERROR(VLOOKUP($B42&amp;K$3,'Consolidação Preventiva'!$A:$W,11,0),IF(K41="EXECUTADA",VLOOKUP($B41&amp;K$3,'Consolidação Preventiva'!$A:$W,15,0)+250/$Z$3,K41+250/$Z$3)))</f>
        <v>#VALUE!</v>
      </c>
      <c r="L42" s="70" t="e">
        <f>IF($B42&lt;=L$2,"EXECUTADA",IFERROR(VLOOKUP($B42&amp;L$3,'Consolidação Preventiva'!$A:$W,11,0),IF(L41="EXECUTADA",VLOOKUP($B41&amp;L$3,'Consolidação Preventiva'!$A:$W,15,0)+250/$Z$3,L41+250/$Z$3)))</f>
        <v>#VALUE!</v>
      </c>
      <c r="M42" s="70" t="e">
        <f>IF($B42&lt;=M$2,"EXECUTADA",IFERROR(VLOOKUP($B42&amp;M$3,'Consolidação Preventiva'!$A:$W,11,0),IF(M41="EXECUTADA",VLOOKUP($B41&amp;M$3,'Consolidação Preventiva'!$A:$W,15,0)+250/$Z$3,M41+250/$Z$3)))</f>
        <v>#VALUE!</v>
      </c>
      <c r="N42" s="70" t="e">
        <f>IF($B42&lt;=N$2,"EXECUTADA",IFERROR(VLOOKUP($B42&amp;N$3,'Consolidação Preventiva'!$A:$W,11,0),IF(N41="EXECUTADA",VLOOKUP($B41&amp;N$3,'Consolidação Preventiva'!$A:$W,15,0)+250/$Z$3,N41+250/$Z$3)))</f>
        <v>#VALUE!</v>
      </c>
      <c r="O42" s="70" t="e">
        <f>IF($B42&lt;=O$2,"EXECUTADA",IFERROR(VLOOKUP($B42&amp;O$3,'Consolidação Preventiva'!$A:$W,11,0),IF(O41="EXECUTADA",VLOOKUP($B41&amp;O$3,'Consolidação Preventiva'!$A:$W,15,0)+250/$Z$3,O41+250/$Z$3)))</f>
        <v>#VALUE!</v>
      </c>
      <c r="P42" s="70" t="e">
        <f>IF($B42&lt;=P$2,"EXECUTADA",IFERROR(VLOOKUP($B42&amp;P$3,'Consolidação Preventiva'!$A:$W,11,0),IF(P41="EXECUTADA",VLOOKUP($B41&amp;P$3,'Consolidação Preventiva'!$A:$W,15,0)+250/$Z$3,P41+250/$Z$3)))</f>
        <v>#VALUE!</v>
      </c>
      <c r="Q42" s="70" t="e">
        <f>IF($B42&lt;=Q$2,"EXECUTADA",IFERROR(VLOOKUP($B42&amp;Q$3,'Consolidação Preventiva'!$A:$W,11,0),IF(Q41="EXECUTADA",VLOOKUP($B41&amp;Q$3,'Consolidação Preventiva'!$A:$W,15,0)+250/$Z$3,Q41+250/$Z$3)))</f>
        <v>#VALUE!</v>
      </c>
      <c r="R42" s="70" t="e">
        <f>IF($B42&lt;=R$2,"EXECUTADA",IFERROR(VLOOKUP($B42&amp;R$3,'Consolidação Preventiva'!$A:$W,11,0),IF(R41="EXECUTADA",VLOOKUP($B41&amp;R$3,'Consolidação Preventiva'!$A:$W,15,0)+250/$Z$3,R41+250/$Z$3)))</f>
        <v>#VALUE!</v>
      </c>
      <c r="S42" s="70" t="e">
        <f>IF($B42&lt;=S$2,"EXECUTADA",IFERROR(VLOOKUP($B42&amp;S$3,'Consolidação Preventiva'!$A:$W,11,0),IF(S41="EXECUTADA",VLOOKUP($B41&amp;S$3,'Consolidação Preventiva'!$A:$W,15,0)+250/$Z$3,S41+250/$Z$3)))</f>
        <v>#VALUE!</v>
      </c>
      <c r="T42" s="70" t="e">
        <f>IF($B42&lt;=T$2,"EXECUTADA",IFERROR(VLOOKUP($B42&amp;T$3,'Consolidação Preventiva'!$A:$W,11,0),IF(T41="EXECUTADA",VLOOKUP($B41&amp;T$3,'Consolidação Preventiva'!$A:$W,15,0)+250/$Z$3,T41+250/$Z$3)))</f>
        <v>#VALUE!</v>
      </c>
      <c r="U42" s="70" t="e">
        <f>IF($B42&lt;=U$2,"EXECUTADA",IFERROR(VLOOKUP($B42&amp;U$3,'Consolidação Preventiva'!$A:$W,11,0),IF(U41="EXECUTADA",VLOOKUP($B41&amp;U$3,'Consolidação Preventiva'!$A:$W,15,0)+250/$Z$3,U41+250/$Z$3)))</f>
        <v>#VALUE!</v>
      </c>
      <c r="V42" s="70" t="e">
        <f>IF($B42&lt;=V$2,"EXECUTADA",IFERROR(VLOOKUP($B42&amp;V$3,'Consolidação Preventiva'!$A:$W,11,0),IF(V41="EXECUTADA",VLOOKUP($B41&amp;V$3,'Consolidação Preventiva'!$A:$W,15,0)+250/$Z$3,V41+250/$Z$3)))</f>
        <v>#VALUE!</v>
      </c>
      <c r="W42" s="70" t="e">
        <f>IF($B42&lt;=W$2,"EXECUTADA",IFERROR(VLOOKUP($B42&amp;W$3,'Consolidação Preventiva'!$A:$W,11,0),IF(W41="EXECUTADA",VLOOKUP($B41&amp;W$3,'Consolidação Preventiva'!$A:$W,15,0)+250/$Z$3,W41+250/$Z$3)))</f>
        <v>#VALUE!</v>
      </c>
      <c r="X42" s="70" t="e">
        <f>IF($B42&lt;=X$2,"EXECUTADA",IFERROR(VLOOKUP($B42&amp;X$3,'Consolidação Preventiva'!$A:$W,11,0),IF(X41="EXECUTADA",VLOOKUP($B41&amp;X$3,'Consolidação Preventiva'!$A:$W,15,0)+250/$Z$3,X41+250/$Z$3)))</f>
        <v>#VALUE!</v>
      </c>
    </row>
    <row r="43" spans="2:24">
      <c r="B43" s="68">
        <f t="shared" si="2"/>
        <v>39</v>
      </c>
      <c r="C43" s="64">
        <v>1500</v>
      </c>
      <c r="D43" s="69" t="e">
        <f>IF($B43&lt;=D$2,"EXECUTADA",IFERROR(VLOOKUP($B43&amp;D$3,'Consolidação Preventiva'!$A:$W,11,0),IF(D42="EXECUTADA",VLOOKUP($B42&amp;D$3,'Consolidação Preventiva'!$A:$W,15,0)+125/$Z$3,D42+125/$Z$3)))</f>
        <v>#VALUE!</v>
      </c>
      <c r="E43" s="69" t="e">
        <f>IF($B43&lt;=E$2,"EXECUTADA",IFERROR(VLOOKUP($B43&amp;E$3,'Consolidação Preventiva'!$A:$W,11,0),IF(E42="EXECUTADA",VLOOKUP($B42&amp;E$3,'Consolidação Preventiva'!$A:$W,15,0)+125/$Z$3,E42+125/$Z$3)))</f>
        <v>#VALUE!</v>
      </c>
      <c r="F43" s="69" t="e">
        <f>IF($B43&lt;=F$2,"EXECUTADA",IFERROR(VLOOKUP($B43&amp;F$3,'Consolidação Preventiva'!$A:$W,11,0),IF(F42="EXECUTADA",VLOOKUP(F$4,'Projeção Horimetro'!$A$5:$H$11,8,0),F42+250/$Z$3)))</f>
        <v>#VALUE!</v>
      </c>
      <c r="G43" s="69" t="e">
        <f>IF($B43&lt;=G$2,"EXECUTADA",IFERROR(VLOOKUP($B43&amp;G$3,'Consolidação Preventiva'!$A:$W,11,0),IF(G42="EXECUTADA",VLOOKUP(G$4,'Projeção Horimetro'!$A$5:$H$11,8,0),G42+250/$Z$3)))</f>
        <v>#VALUE!</v>
      </c>
      <c r="H43" s="69" t="e">
        <f>IF($B43&lt;=H$2,"EXECUTADA",IFERROR(VLOOKUP($B43&amp;H$3,'Consolidação Preventiva'!$A:$W,11,0),IF(H42="EXECUTADA",VLOOKUP(H$4,'Projeção Horimetro'!$A$5:$H$11,8,0),H42+250/$Z$3)))</f>
        <v>#VALUE!</v>
      </c>
      <c r="I43" s="70" t="e">
        <f>IF($B43&lt;=I$2,"EXECUTADA",IFERROR(VLOOKUP($B43&amp;I$3,'Consolidação Preventiva'!$A:$W,11,0),IF(I42="EXECUTADA",VLOOKUP(I$4,'Projeção Horimetro'!$A$5:$H$11,8,0),I42+250/$Z$3)))</f>
        <v>#VALUE!</v>
      </c>
      <c r="J43" s="70" t="e">
        <f>IF($B43&lt;=J$2,"EXECUTADA",IFERROR(VLOOKUP($B43&amp;J$3,'Consolidação Preventiva'!$A:$W,11,0),IF(J42="EXECUTADA",VLOOKUP($B42&amp;J$3,'Consolidação Preventiva'!$A:$W,15,0)+250/$Z$3,J42+250/$Z$3)))</f>
        <v>#VALUE!</v>
      </c>
      <c r="K43" s="70" t="e">
        <f>IF($B43&lt;=K$2,"EXECUTADA",IFERROR(VLOOKUP($B43&amp;K$3,'Consolidação Preventiva'!$A:$W,11,0),IF(K42="EXECUTADA",VLOOKUP($B42&amp;K$3,'Consolidação Preventiva'!$A:$W,15,0)+250/$Z$3,K42+250/$Z$3)))</f>
        <v>#VALUE!</v>
      </c>
      <c r="L43" s="70" t="e">
        <f>IF($B43&lt;=L$2,"EXECUTADA",IFERROR(VLOOKUP($B43&amp;L$3,'Consolidação Preventiva'!$A:$W,11,0),IF(L42="EXECUTADA",VLOOKUP($B42&amp;L$3,'Consolidação Preventiva'!$A:$W,15,0)+250/$Z$3,L42+250/$Z$3)))</f>
        <v>#VALUE!</v>
      </c>
      <c r="M43" s="70" t="e">
        <f>IF($B43&lt;=M$2,"EXECUTADA",IFERROR(VLOOKUP($B43&amp;M$3,'Consolidação Preventiva'!$A:$W,11,0),IF(M42="EXECUTADA",VLOOKUP($B42&amp;M$3,'Consolidação Preventiva'!$A:$W,15,0)+250/$Z$3,M42+250/$Z$3)))</f>
        <v>#VALUE!</v>
      </c>
      <c r="N43" s="70" t="e">
        <f>IF($B43&lt;=N$2,"EXECUTADA",IFERROR(VLOOKUP($B43&amp;N$3,'Consolidação Preventiva'!$A:$W,11,0),IF(N42="EXECUTADA",VLOOKUP($B42&amp;N$3,'Consolidação Preventiva'!$A:$W,15,0)+250/$Z$3,N42+250/$Z$3)))</f>
        <v>#VALUE!</v>
      </c>
      <c r="O43" s="70" t="e">
        <f>IF($B43&lt;=O$2,"EXECUTADA",IFERROR(VLOOKUP($B43&amp;O$3,'Consolidação Preventiva'!$A:$W,11,0),IF(O42="EXECUTADA",VLOOKUP($B42&amp;O$3,'Consolidação Preventiva'!$A:$W,15,0)+250/$Z$3,O42+250/$Z$3)))</f>
        <v>#VALUE!</v>
      </c>
      <c r="P43" s="70" t="e">
        <f>IF($B43&lt;=P$2,"EXECUTADA",IFERROR(VLOOKUP($B43&amp;P$3,'Consolidação Preventiva'!$A:$W,11,0),IF(P42="EXECUTADA",VLOOKUP($B42&amp;P$3,'Consolidação Preventiva'!$A:$W,15,0)+250/$Z$3,P42+250/$Z$3)))</f>
        <v>#VALUE!</v>
      </c>
      <c r="Q43" s="70" t="e">
        <f>IF($B43&lt;=Q$2,"EXECUTADA",IFERROR(VLOOKUP($B43&amp;Q$3,'Consolidação Preventiva'!$A:$W,11,0),IF(Q42="EXECUTADA",VLOOKUP($B42&amp;Q$3,'Consolidação Preventiva'!$A:$W,15,0)+250/$Z$3,Q42+250/$Z$3)))</f>
        <v>#VALUE!</v>
      </c>
      <c r="R43" s="70" t="e">
        <f>IF($B43&lt;=R$2,"EXECUTADA",IFERROR(VLOOKUP($B43&amp;R$3,'Consolidação Preventiva'!$A:$W,11,0),IF(R42="EXECUTADA",VLOOKUP($B42&amp;R$3,'Consolidação Preventiva'!$A:$W,15,0)+250/$Z$3,R42+250/$Z$3)))</f>
        <v>#VALUE!</v>
      </c>
      <c r="S43" s="70" t="e">
        <f>IF($B43&lt;=S$2,"EXECUTADA",IFERROR(VLOOKUP($B43&amp;S$3,'Consolidação Preventiva'!$A:$W,11,0),IF(S42="EXECUTADA",VLOOKUP($B42&amp;S$3,'Consolidação Preventiva'!$A:$W,15,0)+250/$Z$3,S42+250/$Z$3)))</f>
        <v>#VALUE!</v>
      </c>
      <c r="T43" s="70" t="e">
        <f>IF($B43&lt;=T$2,"EXECUTADA",IFERROR(VLOOKUP($B43&amp;T$3,'Consolidação Preventiva'!$A:$W,11,0),IF(T42="EXECUTADA",VLOOKUP($B42&amp;T$3,'Consolidação Preventiva'!$A:$W,15,0)+250/$Z$3,T42+250/$Z$3)))</f>
        <v>#VALUE!</v>
      </c>
      <c r="U43" s="70" t="e">
        <f>IF($B43&lt;=U$2,"EXECUTADA",IFERROR(VLOOKUP($B43&amp;U$3,'Consolidação Preventiva'!$A:$W,11,0),IF(U42="EXECUTADA",VLOOKUP($B42&amp;U$3,'Consolidação Preventiva'!$A:$W,15,0)+250/$Z$3,U42+250/$Z$3)))</f>
        <v>#VALUE!</v>
      </c>
      <c r="V43" s="70" t="e">
        <f>IF($B43&lt;=V$2,"EXECUTADA",IFERROR(VLOOKUP($B43&amp;V$3,'Consolidação Preventiva'!$A:$W,11,0),IF(V42="EXECUTADA",VLOOKUP($B42&amp;V$3,'Consolidação Preventiva'!$A:$W,15,0)+250/$Z$3,V42+250/$Z$3)))</f>
        <v>#VALUE!</v>
      </c>
      <c r="W43" s="70" t="e">
        <f>IF($B43&lt;=W$2,"EXECUTADA",IFERROR(VLOOKUP($B43&amp;W$3,'Consolidação Preventiva'!$A:$W,11,0),IF(W42="EXECUTADA",VLOOKUP($B42&amp;W$3,'Consolidação Preventiva'!$A:$W,15,0)+250/$Z$3,W42+250/$Z$3)))</f>
        <v>#VALUE!</v>
      </c>
      <c r="X43" s="70" t="e">
        <f>IF($B43&lt;=X$2,"EXECUTADA",IFERROR(VLOOKUP($B43&amp;X$3,'Consolidação Preventiva'!$A:$W,11,0),IF(X42="EXECUTADA",VLOOKUP($B42&amp;X$3,'Consolidação Preventiva'!$A:$W,15,0)+250/$Z$3,X42+250/$Z$3)))</f>
        <v>#VALUE!</v>
      </c>
    </row>
    <row r="44" spans="2:24">
      <c r="B44" s="68">
        <f t="shared" si="2"/>
        <v>40</v>
      </c>
      <c r="C44" s="64">
        <v>250</v>
      </c>
      <c r="D44" s="69" t="e">
        <f>IF($B44&lt;=D$2,"EXECUTADA",IFERROR(VLOOKUP($B44&amp;D$3,'Consolidação Preventiva'!$A:$W,11,0),IF(D43="EXECUTADA",VLOOKUP($B43&amp;D$3,'Consolidação Preventiva'!$A:$W,15,0)+125/$Z$3,D43+125/$Z$3)))</f>
        <v>#VALUE!</v>
      </c>
      <c r="E44" s="69" t="e">
        <f>IF($B44&lt;=E$2,"EXECUTADA",IFERROR(VLOOKUP($B44&amp;E$3,'Consolidação Preventiva'!$A:$W,11,0),IF(E43="EXECUTADA",VLOOKUP($B43&amp;E$3,'Consolidação Preventiva'!$A:$W,15,0)+125/$Z$3,E43+125/$Z$3)))</f>
        <v>#VALUE!</v>
      </c>
      <c r="F44" s="69" t="e">
        <f>IF($B44&lt;=F$2,"EXECUTADA",IFERROR(VLOOKUP($B44&amp;F$3,'Consolidação Preventiva'!$A:$W,11,0),IF(F43="EXECUTADA",VLOOKUP(F$4,'Projeção Horimetro'!$A$5:$H$11,8,0),F43+250/$Z$3)))</f>
        <v>#VALUE!</v>
      </c>
      <c r="G44" s="69" t="e">
        <f>IF($B44&lt;=G$2,"EXECUTADA",IFERROR(VLOOKUP($B44&amp;G$3,'Consolidação Preventiva'!$A:$W,11,0),IF(G43="EXECUTADA",VLOOKUP(G$4,'Projeção Horimetro'!$A$5:$H$11,8,0),G43+250/$Z$3)))</f>
        <v>#VALUE!</v>
      </c>
      <c r="H44" s="69" t="e">
        <f>IF($B44&lt;=H$2,"EXECUTADA",IFERROR(VLOOKUP($B44&amp;H$3,'Consolidação Preventiva'!$A:$W,11,0),IF(H43="EXECUTADA",VLOOKUP(H$4,'Projeção Horimetro'!$A$5:$H$11,8,0),H43+250/$Z$3)))</f>
        <v>#VALUE!</v>
      </c>
      <c r="I44" s="70" t="e">
        <f>IF($B44&lt;=I$2,"EXECUTADA",IFERROR(VLOOKUP($B44&amp;I$3,'Consolidação Preventiva'!$A:$W,11,0),IF(I43="EXECUTADA",VLOOKUP(I$4,'Projeção Horimetro'!$A$5:$H$11,8,0),I43+250/$Z$3)))</f>
        <v>#VALUE!</v>
      </c>
      <c r="J44" s="70" t="e">
        <f>IF($B44&lt;=J$2,"EXECUTADA",IFERROR(VLOOKUP($B44&amp;J$3,'Consolidação Preventiva'!$A:$W,11,0),IF(J43="EXECUTADA",VLOOKUP($B43&amp;J$3,'Consolidação Preventiva'!$A:$W,15,0)+250/$Z$3,J43+250/$Z$3)))</f>
        <v>#VALUE!</v>
      </c>
      <c r="K44" s="70" t="e">
        <f>IF($B44&lt;=K$2,"EXECUTADA",IFERROR(VLOOKUP($B44&amp;K$3,'Consolidação Preventiva'!$A:$W,11,0),IF(K43="EXECUTADA",VLOOKUP($B43&amp;K$3,'Consolidação Preventiva'!$A:$W,15,0)+250/$Z$3,K43+250/$Z$3)))</f>
        <v>#VALUE!</v>
      </c>
      <c r="L44" s="70" t="e">
        <f>IF($B44&lt;=L$2,"EXECUTADA",IFERROR(VLOOKUP($B44&amp;L$3,'Consolidação Preventiva'!$A:$W,11,0),IF(L43="EXECUTADA",VLOOKUP($B43&amp;L$3,'Consolidação Preventiva'!$A:$W,15,0)+250/$Z$3,L43+250/$Z$3)))</f>
        <v>#VALUE!</v>
      </c>
      <c r="M44" s="70" t="e">
        <f>IF($B44&lt;=M$2,"EXECUTADA",IFERROR(VLOOKUP($B44&amp;M$3,'Consolidação Preventiva'!$A:$W,11,0),IF(M43="EXECUTADA",VLOOKUP($B43&amp;M$3,'Consolidação Preventiva'!$A:$W,15,0)+250/$Z$3,M43+250/$Z$3)))</f>
        <v>#VALUE!</v>
      </c>
      <c r="N44" s="70" t="e">
        <f>IF($B44&lt;=N$2,"EXECUTADA",IFERROR(VLOOKUP($B44&amp;N$3,'Consolidação Preventiva'!$A:$W,11,0),IF(N43="EXECUTADA",VLOOKUP($B43&amp;N$3,'Consolidação Preventiva'!$A:$W,15,0)+250/$Z$3,N43+250/$Z$3)))</f>
        <v>#VALUE!</v>
      </c>
      <c r="O44" s="70" t="e">
        <f>IF($B44&lt;=O$2,"EXECUTADA",IFERROR(VLOOKUP($B44&amp;O$3,'Consolidação Preventiva'!$A:$W,11,0),IF(O43="EXECUTADA",VLOOKUP($B43&amp;O$3,'Consolidação Preventiva'!$A:$W,15,0)+250/$Z$3,O43+250/$Z$3)))</f>
        <v>#VALUE!</v>
      </c>
      <c r="P44" s="70" t="e">
        <f>IF($B44&lt;=P$2,"EXECUTADA",IFERROR(VLOOKUP($B44&amp;P$3,'Consolidação Preventiva'!$A:$W,11,0),IF(P43="EXECUTADA",VLOOKUP($B43&amp;P$3,'Consolidação Preventiva'!$A:$W,15,0)+250/$Z$3,P43+250/$Z$3)))</f>
        <v>#VALUE!</v>
      </c>
      <c r="Q44" s="70" t="e">
        <f>IF($B44&lt;=Q$2,"EXECUTADA",IFERROR(VLOOKUP($B44&amp;Q$3,'Consolidação Preventiva'!$A:$W,11,0),IF(Q43="EXECUTADA",VLOOKUP($B43&amp;Q$3,'Consolidação Preventiva'!$A:$W,15,0)+250/$Z$3,Q43+250/$Z$3)))</f>
        <v>#VALUE!</v>
      </c>
      <c r="R44" s="70" t="e">
        <f>IF($B44&lt;=R$2,"EXECUTADA",IFERROR(VLOOKUP($B44&amp;R$3,'Consolidação Preventiva'!$A:$W,11,0),IF(R43="EXECUTADA",VLOOKUP($B43&amp;R$3,'Consolidação Preventiva'!$A:$W,15,0)+250/$Z$3,R43+250/$Z$3)))</f>
        <v>#VALUE!</v>
      </c>
      <c r="S44" s="70" t="e">
        <f>IF($B44&lt;=S$2,"EXECUTADA",IFERROR(VLOOKUP($B44&amp;S$3,'Consolidação Preventiva'!$A:$W,11,0),IF(S43="EXECUTADA",VLOOKUP($B43&amp;S$3,'Consolidação Preventiva'!$A:$W,15,0)+250/$Z$3,S43+250/$Z$3)))</f>
        <v>#VALUE!</v>
      </c>
      <c r="T44" s="70" t="e">
        <f>IF($B44&lt;=T$2,"EXECUTADA",IFERROR(VLOOKUP($B44&amp;T$3,'Consolidação Preventiva'!$A:$W,11,0),IF(T43="EXECUTADA",VLOOKUP($B43&amp;T$3,'Consolidação Preventiva'!$A:$W,15,0)+250/$Z$3,T43+250/$Z$3)))</f>
        <v>#VALUE!</v>
      </c>
      <c r="U44" s="70" t="e">
        <f>IF($B44&lt;=U$2,"EXECUTADA",IFERROR(VLOOKUP($B44&amp;U$3,'Consolidação Preventiva'!$A:$W,11,0),IF(U43="EXECUTADA",VLOOKUP($B43&amp;U$3,'Consolidação Preventiva'!$A:$W,15,0)+250/$Z$3,U43+250/$Z$3)))</f>
        <v>#VALUE!</v>
      </c>
      <c r="V44" s="70" t="e">
        <f>IF($B44&lt;=V$2,"EXECUTADA",IFERROR(VLOOKUP($B44&amp;V$3,'Consolidação Preventiva'!$A:$W,11,0),IF(V43="EXECUTADA",VLOOKUP($B43&amp;V$3,'Consolidação Preventiva'!$A:$W,15,0)+250/$Z$3,V43+250/$Z$3)))</f>
        <v>#VALUE!</v>
      </c>
      <c r="W44" s="70" t="e">
        <f>IF($B44&lt;=W$2,"EXECUTADA",IFERROR(VLOOKUP($B44&amp;W$3,'Consolidação Preventiva'!$A:$W,11,0),IF(W43="EXECUTADA",VLOOKUP($B43&amp;W$3,'Consolidação Preventiva'!$A:$W,15,0)+250/$Z$3,W43+250/$Z$3)))</f>
        <v>#VALUE!</v>
      </c>
      <c r="X44" s="70" t="e">
        <f>IF($B44&lt;=X$2,"EXECUTADA",IFERROR(VLOOKUP($B44&amp;X$3,'Consolidação Preventiva'!$A:$W,11,0),IF(X43="EXECUTADA",VLOOKUP($B43&amp;X$3,'Consolidação Preventiva'!$A:$W,15,0)+250/$Z$3,X43+250/$Z$3)))</f>
        <v>#VALUE!</v>
      </c>
    </row>
    <row r="45" spans="2:24">
      <c r="B45" s="68">
        <f t="shared" si="2"/>
        <v>41</v>
      </c>
      <c r="C45" s="64">
        <v>2000</v>
      </c>
      <c r="D45" s="69" t="e">
        <f>IF($B45&lt;=D$2,"EXECUTADA",IFERROR(VLOOKUP($B45&amp;D$3,'Consolidação Preventiva'!$A:$W,11,0),IF(D44="EXECUTADA",VLOOKUP($B44&amp;D$3,'Consolidação Preventiva'!$A:$W,15,0)+125/$Z$3,D44+125/$Z$3)))</f>
        <v>#VALUE!</v>
      </c>
      <c r="E45" s="69" t="e">
        <f>IF($B45&lt;=E$2,"EXECUTADA",IFERROR(VLOOKUP($B45&amp;E$3,'Consolidação Preventiva'!$A:$W,11,0),IF(E44="EXECUTADA",VLOOKUP($B44&amp;E$3,'Consolidação Preventiva'!$A:$W,15,0)+125/$Z$3,E44+125/$Z$3)))</f>
        <v>#VALUE!</v>
      </c>
      <c r="F45" s="69" t="e">
        <f>IF($B45&lt;=F$2,"EXECUTADA",IFERROR(VLOOKUP($B45&amp;F$3,'Consolidação Preventiva'!$A:$W,11,0),IF(F44="EXECUTADA",VLOOKUP(F$4,'Projeção Horimetro'!$A$5:$H$11,8,0),F44+250/$Z$3)))</f>
        <v>#VALUE!</v>
      </c>
      <c r="G45" s="69" t="e">
        <f>IF($B45&lt;=G$2,"EXECUTADA",IFERROR(VLOOKUP($B45&amp;G$3,'Consolidação Preventiva'!$A:$W,11,0),IF(G44="EXECUTADA",VLOOKUP(G$4,'Projeção Horimetro'!$A$5:$H$11,8,0),G44+250/$Z$3)))</f>
        <v>#VALUE!</v>
      </c>
      <c r="H45" s="69" t="e">
        <f>IF($B45&lt;=H$2,"EXECUTADA",IFERROR(VLOOKUP($B45&amp;H$3,'Consolidação Preventiva'!$A:$W,11,0),IF(H44="EXECUTADA",VLOOKUP(H$4,'Projeção Horimetro'!$A$5:$H$11,8,0),H44+250/$Z$3)))</f>
        <v>#VALUE!</v>
      </c>
      <c r="I45" s="70" t="e">
        <f>IF($B45&lt;=I$2,"EXECUTADA",IFERROR(VLOOKUP($B45&amp;I$3,'Consolidação Preventiva'!$A:$W,11,0),IF(I44="EXECUTADA",VLOOKUP(I$4,'Projeção Horimetro'!$A$5:$H$11,8,0),I44+250/$Z$3)))</f>
        <v>#VALUE!</v>
      </c>
      <c r="J45" s="70" t="e">
        <f>IF($B45&lt;=J$2,"EXECUTADA",IFERROR(VLOOKUP($B45&amp;J$3,'Consolidação Preventiva'!$A:$W,11,0),IF(J44="EXECUTADA",VLOOKUP($B44&amp;J$3,'Consolidação Preventiva'!$A:$W,15,0)+250/$Z$3,J44+250/$Z$3)))</f>
        <v>#VALUE!</v>
      </c>
      <c r="K45" s="70" t="e">
        <f>IF($B45&lt;=K$2,"EXECUTADA",IFERROR(VLOOKUP($B45&amp;K$3,'Consolidação Preventiva'!$A:$W,11,0),IF(K44="EXECUTADA",VLOOKUP($B44&amp;K$3,'Consolidação Preventiva'!$A:$W,15,0)+250/$Z$3,K44+250/$Z$3)))</f>
        <v>#VALUE!</v>
      </c>
      <c r="L45" s="70" t="e">
        <f>IF($B45&lt;=L$2,"EXECUTADA",IFERROR(VLOOKUP($B45&amp;L$3,'Consolidação Preventiva'!$A:$W,11,0),IF(L44="EXECUTADA",VLOOKUP($B44&amp;L$3,'Consolidação Preventiva'!$A:$W,15,0)+250/$Z$3,L44+250/$Z$3)))</f>
        <v>#VALUE!</v>
      </c>
      <c r="M45" s="70" t="e">
        <f>IF($B45&lt;=M$2,"EXECUTADA",IFERROR(VLOOKUP($B45&amp;M$3,'Consolidação Preventiva'!$A:$W,11,0),IF(M44="EXECUTADA",VLOOKUP($B44&amp;M$3,'Consolidação Preventiva'!$A:$W,15,0)+250/$Z$3,M44+250/$Z$3)))</f>
        <v>#VALUE!</v>
      </c>
      <c r="N45" s="70" t="e">
        <f>IF($B45&lt;=N$2,"EXECUTADA",IFERROR(VLOOKUP($B45&amp;N$3,'Consolidação Preventiva'!$A:$W,11,0),IF(N44="EXECUTADA",VLOOKUP($B44&amp;N$3,'Consolidação Preventiva'!$A:$W,15,0)+250/$Z$3,N44+250/$Z$3)))</f>
        <v>#VALUE!</v>
      </c>
      <c r="O45" s="70" t="e">
        <f>IF($B45&lt;=O$2,"EXECUTADA",IFERROR(VLOOKUP($B45&amp;O$3,'Consolidação Preventiva'!$A:$W,11,0),IF(O44="EXECUTADA",VLOOKUP($B44&amp;O$3,'Consolidação Preventiva'!$A:$W,15,0)+250/$Z$3,O44+250/$Z$3)))</f>
        <v>#VALUE!</v>
      </c>
      <c r="P45" s="70" t="e">
        <f>IF($B45&lt;=P$2,"EXECUTADA",IFERROR(VLOOKUP($B45&amp;P$3,'Consolidação Preventiva'!$A:$W,11,0),IF(P44="EXECUTADA",VLOOKUP($B44&amp;P$3,'Consolidação Preventiva'!$A:$W,15,0)+250/$Z$3,P44+250/$Z$3)))</f>
        <v>#VALUE!</v>
      </c>
      <c r="Q45" s="70" t="e">
        <f>IF($B45&lt;=Q$2,"EXECUTADA",IFERROR(VLOOKUP($B45&amp;Q$3,'Consolidação Preventiva'!$A:$W,11,0),IF(Q44="EXECUTADA",VLOOKUP($B44&amp;Q$3,'Consolidação Preventiva'!$A:$W,15,0)+250/$Z$3,Q44+250/$Z$3)))</f>
        <v>#VALUE!</v>
      </c>
      <c r="R45" s="70" t="e">
        <f>IF($B45&lt;=R$2,"EXECUTADA",IFERROR(VLOOKUP($B45&amp;R$3,'Consolidação Preventiva'!$A:$W,11,0),IF(R44="EXECUTADA",VLOOKUP($B44&amp;R$3,'Consolidação Preventiva'!$A:$W,15,0)+250/$Z$3,R44+250/$Z$3)))</f>
        <v>#VALUE!</v>
      </c>
      <c r="S45" s="70" t="e">
        <f>IF($B45&lt;=S$2,"EXECUTADA",IFERROR(VLOOKUP($B45&amp;S$3,'Consolidação Preventiva'!$A:$W,11,0),IF(S44="EXECUTADA",VLOOKUP($B44&amp;S$3,'Consolidação Preventiva'!$A:$W,15,0)+250/$Z$3,S44+250/$Z$3)))</f>
        <v>#VALUE!</v>
      </c>
      <c r="T45" s="70" t="e">
        <f>IF($B45&lt;=T$2,"EXECUTADA",IFERROR(VLOOKUP($B45&amp;T$3,'Consolidação Preventiva'!$A:$W,11,0),IF(T44="EXECUTADA",VLOOKUP($B44&amp;T$3,'Consolidação Preventiva'!$A:$W,15,0)+250/$Z$3,T44+250/$Z$3)))</f>
        <v>#VALUE!</v>
      </c>
      <c r="U45" s="70" t="e">
        <f>IF($B45&lt;=U$2,"EXECUTADA",IFERROR(VLOOKUP($B45&amp;U$3,'Consolidação Preventiva'!$A:$W,11,0),IF(U44="EXECUTADA",VLOOKUP($B44&amp;U$3,'Consolidação Preventiva'!$A:$W,15,0)+250/$Z$3,U44+250/$Z$3)))</f>
        <v>#VALUE!</v>
      </c>
      <c r="V45" s="70" t="e">
        <f>IF($B45&lt;=V$2,"EXECUTADA",IFERROR(VLOOKUP($B45&amp;V$3,'Consolidação Preventiva'!$A:$W,11,0),IF(V44="EXECUTADA",VLOOKUP($B44&amp;V$3,'Consolidação Preventiva'!$A:$W,15,0)+250/$Z$3,V44+250/$Z$3)))</f>
        <v>#VALUE!</v>
      </c>
      <c r="W45" s="70" t="e">
        <f>IF($B45&lt;=W$2,"EXECUTADA",IFERROR(VLOOKUP($B45&amp;W$3,'Consolidação Preventiva'!$A:$W,11,0),IF(W44="EXECUTADA",VLOOKUP($B44&amp;W$3,'Consolidação Preventiva'!$A:$W,15,0)+250/$Z$3,W44+250/$Z$3)))</f>
        <v>#VALUE!</v>
      </c>
      <c r="X45" s="70" t="e">
        <f>IF($B45&lt;=X$2,"EXECUTADA",IFERROR(VLOOKUP($B45&amp;X$3,'Consolidação Preventiva'!$A:$W,11,0),IF(X44="EXECUTADA",VLOOKUP($B44&amp;X$3,'Consolidação Preventiva'!$A:$W,15,0)+250/$Z$3,X44+250/$Z$3)))</f>
        <v>#VALUE!</v>
      </c>
    </row>
    <row r="46" spans="2:24">
      <c r="B46" s="68">
        <f t="shared" si="2"/>
        <v>42</v>
      </c>
      <c r="C46" s="64">
        <v>250</v>
      </c>
      <c r="D46" s="69" t="e">
        <f>IF($B46&lt;=D$2,"EXECUTADA",IFERROR(VLOOKUP($B46&amp;D$3,'Consolidação Preventiva'!$A:$W,11,0),IF(D45="EXECUTADA",VLOOKUP($B45&amp;D$3,'Consolidação Preventiva'!$A:$W,15,0)+125/$Z$3,D45+125/$Z$3)))</f>
        <v>#VALUE!</v>
      </c>
      <c r="E46" s="69" t="e">
        <f>IF($B46&lt;=E$2,"EXECUTADA",IFERROR(VLOOKUP($B46&amp;E$3,'Consolidação Preventiva'!$A:$W,11,0),IF(E45="EXECUTADA",VLOOKUP($B45&amp;E$3,'Consolidação Preventiva'!$A:$W,15,0)+125/$Z$3,E45+125/$Z$3)))</f>
        <v>#VALUE!</v>
      </c>
      <c r="F46" s="69" t="e">
        <f>IF($B46&lt;=F$2,"EXECUTADA",IFERROR(VLOOKUP($B46&amp;F$3,'Consolidação Preventiva'!$A:$W,11,0),IF(F45="EXECUTADA",VLOOKUP(F$4,'Projeção Horimetro'!$A$5:$H$11,8,0),F45+250/$Z$3)))</f>
        <v>#VALUE!</v>
      </c>
      <c r="G46" s="69" t="e">
        <f>IF($B46&lt;=G$2,"EXECUTADA",IFERROR(VLOOKUP($B46&amp;G$3,'Consolidação Preventiva'!$A:$W,11,0),IF(G45="EXECUTADA",VLOOKUP(G$4,'Projeção Horimetro'!$A$5:$H$11,8,0),G45+250/$Z$3)))</f>
        <v>#VALUE!</v>
      </c>
      <c r="H46" s="69" t="e">
        <f>IF($B46&lt;=H$2,"EXECUTADA",IFERROR(VLOOKUP($B46&amp;H$3,'Consolidação Preventiva'!$A:$W,11,0),IF(H45="EXECUTADA",VLOOKUP(H$4,'Projeção Horimetro'!$A$5:$H$11,8,0),H45+250/$Z$3)))</f>
        <v>#VALUE!</v>
      </c>
      <c r="I46" s="70" t="e">
        <f>IF($B46&lt;=I$2,"EXECUTADA",IFERROR(VLOOKUP($B46&amp;I$3,'Consolidação Preventiva'!$A:$W,11,0),IF(I45="EXECUTADA",VLOOKUP(I$4,'Projeção Horimetro'!$A$5:$H$11,8,0),I45+250/$Z$3)))</f>
        <v>#VALUE!</v>
      </c>
      <c r="J46" s="70" t="e">
        <f>IF($B46&lt;=J$2,"EXECUTADA",IFERROR(VLOOKUP($B46&amp;J$3,'Consolidação Preventiva'!$A:$W,11,0),IF(J45="EXECUTADA",VLOOKUP($B45&amp;J$3,'Consolidação Preventiva'!$A:$W,15,0)+250/$Z$3,J45+250/$Z$3)))</f>
        <v>#VALUE!</v>
      </c>
      <c r="K46" s="70" t="e">
        <f>IF($B46&lt;=K$2,"EXECUTADA",IFERROR(VLOOKUP($B46&amp;K$3,'Consolidação Preventiva'!$A:$W,11,0),IF(K45="EXECUTADA",VLOOKUP($B45&amp;K$3,'Consolidação Preventiva'!$A:$W,15,0)+250/$Z$3,K45+250/$Z$3)))</f>
        <v>#VALUE!</v>
      </c>
      <c r="L46" s="70" t="e">
        <f>IF($B46&lt;=L$2,"EXECUTADA",IFERROR(VLOOKUP($B46&amp;L$3,'Consolidação Preventiva'!$A:$W,11,0),IF(L45="EXECUTADA",VLOOKUP($B45&amp;L$3,'Consolidação Preventiva'!$A:$W,15,0)+250/$Z$3,L45+250/$Z$3)))</f>
        <v>#VALUE!</v>
      </c>
      <c r="M46" s="70" t="e">
        <f>IF($B46&lt;=M$2,"EXECUTADA",IFERROR(VLOOKUP($B46&amp;M$3,'Consolidação Preventiva'!$A:$W,11,0),IF(M45="EXECUTADA",VLOOKUP($B45&amp;M$3,'Consolidação Preventiva'!$A:$W,15,0)+250/$Z$3,M45+250/$Z$3)))</f>
        <v>#VALUE!</v>
      </c>
      <c r="N46" s="70" t="e">
        <f>IF($B46&lt;=N$2,"EXECUTADA",IFERROR(VLOOKUP($B46&amp;N$3,'Consolidação Preventiva'!$A:$W,11,0),IF(N45="EXECUTADA",VLOOKUP($B45&amp;N$3,'Consolidação Preventiva'!$A:$W,15,0)+250/$Z$3,N45+250/$Z$3)))</f>
        <v>#VALUE!</v>
      </c>
      <c r="O46" s="70" t="e">
        <f>IF($B46&lt;=O$2,"EXECUTADA",IFERROR(VLOOKUP($B46&amp;O$3,'Consolidação Preventiva'!$A:$W,11,0),IF(O45="EXECUTADA",VLOOKUP($B45&amp;O$3,'Consolidação Preventiva'!$A:$W,15,0)+250/$Z$3,O45+250/$Z$3)))</f>
        <v>#VALUE!</v>
      </c>
      <c r="P46" s="70" t="e">
        <f>IF($B46&lt;=P$2,"EXECUTADA",IFERROR(VLOOKUP($B46&amp;P$3,'Consolidação Preventiva'!$A:$W,11,0),IF(P45="EXECUTADA",VLOOKUP($B45&amp;P$3,'Consolidação Preventiva'!$A:$W,15,0)+250/$Z$3,P45+250/$Z$3)))</f>
        <v>#VALUE!</v>
      </c>
      <c r="Q46" s="70" t="e">
        <f>IF($B46&lt;=Q$2,"EXECUTADA",IFERROR(VLOOKUP($B46&amp;Q$3,'Consolidação Preventiva'!$A:$W,11,0),IF(Q45="EXECUTADA",VLOOKUP($B45&amp;Q$3,'Consolidação Preventiva'!$A:$W,15,0)+250/$Z$3,Q45+250/$Z$3)))</f>
        <v>#VALUE!</v>
      </c>
      <c r="R46" s="70" t="e">
        <f>IF($B46&lt;=R$2,"EXECUTADA",IFERROR(VLOOKUP($B46&amp;R$3,'Consolidação Preventiva'!$A:$W,11,0),IF(R45="EXECUTADA",VLOOKUP($B45&amp;R$3,'Consolidação Preventiva'!$A:$W,15,0)+250/$Z$3,R45+250/$Z$3)))</f>
        <v>#VALUE!</v>
      </c>
      <c r="S46" s="70" t="e">
        <f>IF($B46&lt;=S$2,"EXECUTADA",IFERROR(VLOOKUP($B46&amp;S$3,'Consolidação Preventiva'!$A:$W,11,0),IF(S45="EXECUTADA",VLOOKUP($B45&amp;S$3,'Consolidação Preventiva'!$A:$W,15,0)+250/$Z$3,S45+250/$Z$3)))</f>
        <v>#VALUE!</v>
      </c>
      <c r="T46" s="70" t="e">
        <f>IF($B46&lt;=T$2,"EXECUTADA",IFERROR(VLOOKUP($B46&amp;T$3,'Consolidação Preventiva'!$A:$W,11,0),IF(T45="EXECUTADA",VLOOKUP($B45&amp;T$3,'Consolidação Preventiva'!$A:$W,15,0)+250/$Z$3,T45+250/$Z$3)))</f>
        <v>#VALUE!</v>
      </c>
      <c r="U46" s="70" t="e">
        <f>IF($B46&lt;=U$2,"EXECUTADA",IFERROR(VLOOKUP($B46&amp;U$3,'Consolidação Preventiva'!$A:$W,11,0),IF(U45="EXECUTADA",VLOOKUP($B45&amp;U$3,'Consolidação Preventiva'!$A:$W,15,0)+250/$Z$3,U45+250/$Z$3)))</f>
        <v>#VALUE!</v>
      </c>
      <c r="V46" s="70" t="e">
        <f>IF($B46&lt;=V$2,"EXECUTADA",IFERROR(VLOOKUP($B46&amp;V$3,'Consolidação Preventiva'!$A:$W,11,0),IF(V45="EXECUTADA",VLOOKUP($B45&amp;V$3,'Consolidação Preventiva'!$A:$W,15,0)+250/$Z$3,V45+250/$Z$3)))</f>
        <v>#VALUE!</v>
      </c>
      <c r="W46" s="70" t="e">
        <f>IF($B46&lt;=W$2,"EXECUTADA",IFERROR(VLOOKUP($B46&amp;W$3,'Consolidação Preventiva'!$A:$W,11,0),IF(W45="EXECUTADA",VLOOKUP($B45&amp;W$3,'Consolidação Preventiva'!$A:$W,15,0)+250/$Z$3,W45+250/$Z$3)))</f>
        <v>#VALUE!</v>
      </c>
      <c r="X46" s="70" t="e">
        <f>IF($B46&lt;=X$2,"EXECUTADA",IFERROR(VLOOKUP($B46&amp;X$3,'Consolidação Preventiva'!$A:$W,11,0),IF(X45="EXECUTADA",VLOOKUP($B45&amp;X$3,'Consolidação Preventiva'!$A:$W,15,0)+250/$Z$3,X45+250/$Z$3)))</f>
        <v>#VALUE!</v>
      </c>
    </row>
    <row r="47" spans="2:24">
      <c r="B47" s="68">
        <f t="shared" si="2"/>
        <v>43</v>
      </c>
      <c r="C47" s="64">
        <v>2500</v>
      </c>
      <c r="D47" s="69" t="e">
        <f>IF($B47&lt;=D$2,"EXECUTADA",IFERROR(VLOOKUP($B47&amp;D$3,'Consolidação Preventiva'!$A:$W,11,0),IF(D46="EXECUTADA",VLOOKUP($B46&amp;D$3,'Consolidação Preventiva'!$A:$W,15,0)+125/$Z$3,D46+125/$Z$3)))</f>
        <v>#VALUE!</v>
      </c>
      <c r="E47" s="69" t="e">
        <f>IF($B47&lt;=E$2,"EXECUTADA",IFERROR(VLOOKUP($B47&amp;E$3,'Consolidação Preventiva'!$A:$W,11,0),IF(E46="EXECUTADA",VLOOKUP($B46&amp;E$3,'Consolidação Preventiva'!$A:$W,15,0)+125/$Z$3,E46+125/$Z$3)))</f>
        <v>#VALUE!</v>
      </c>
      <c r="F47" s="69" t="e">
        <f>IF($B47&lt;=F$2,"EXECUTADA",IFERROR(VLOOKUP($B47&amp;F$3,'Consolidação Preventiva'!$A:$W,11,0),IF(F46="EXECUTADA",VLOOKUP(F$4,'Projeção Horimetro'!$A$5:$H$11,8,0),F46+250/$Z$3)))</f>
        <v>#VALUE!</v>
      </c>
      <c r="G47" s="69" t="e">
        <f>IF($B47&lt;=G$2,"EXECUTADA",IFERROR(VLOOKUP($B47&amp;G$3,'Consolidação Preventiva'!$A:$W,11,0),IF(G46="EXECUTADA",VLOOKUP(G$4,'Projeção Horimetro'!$A$5:$H$11,8,0),G46+250/$Z$3)))</f>
        <v>#VALUE!</v>
      </c>
      <c r="H47" s="69" t="e">
        <f>IF($B47&lt;=H$2,"EXECUTADA",IFERROR(VLOOKUP($B47&amp;H$3,'Consolidação Preventiva'!$A:$W,11,0),IF(H46="EXECUTADA",VLOOKUP(H$4,'Projeção Horimetro'!$A$5:$H$11,8,0),H46+250/$Z$3)))</f>
        <v>#VALUE!</v>
      </c>
      <c r="I47" s="70" t="e">
        <f>IF($B47&lt;=I$2,"EXECUTADA",IFERROR(VLOOKUP($B47&amp;I$3,'Consolidação Preventiva'!$A:$W,11,0),IF(I46="EXECUTADA",VLOOKUP(I$4,'Projeção Horimetro'!$A$5:$H$11,8,0),I46+250/$Z$3)))</f>
        <v>#VALUE!</v>
      </c>
      <c r="J47" s="70" t="e">
        <f>IF($B47&lt;=J$2,"EXECUTADA",IFERROR(VLOOKUP($B47&amp;J$3,'Consolidação Preventiva'!$A:$W,11,0),IF(J46="EXECUTADA",VLOOKUP($B46&amp;J$3,'Consolidação Preventiva'!$A:$W,15,0)+250/$Z$3,J46+250/$Z$3)))</f>
        <v>#VALUE!</v>
      </c>
      <c r="K47" s="70" t="e">
        <f>IF($B47&lt;=K$2,"EXECUTADA",IFERROR(VLOOKUP($B47&amp;K$3,'Consolidação Preventiva'!$A:$W,11,0),IF(K46="EXECUTADA",VLOOKUP($B46&amp;K$3,'Consolidação Preventiva'!$A:$W,15,0)+250/$Z$3,K46+250/$Z$3)))</f>
        <v>#VALUE!</v>
      </c>
      <c r="L47" s="70" t="e">
        <f>IF($B47&lt;=L$2,"EXECUTADA",IFERROR(VLOOKUP($B47&amp;L$3,'Consolidação Preventiva'!$A:$W,11,0),IF(L46="EXECUTADA",VLOOKUP($B46&amp;L$3,'Consolidação Preventiva'!$A:$W,15,0)+250/$Z$3,L46+250/$Z$3)))</f>
        <v>#VALUE!</v>
      </c>
      <c r="M47" s="70" t="e">
        <f>IF($B47&lt;=M$2,"EXECUTADA",IFERROR(VLOOKUP($B47&amp;M$3,'Consolidação Preventiva'!$A:$W,11,0),IF(M46="EXECUTADA",VLOOKUP($B46&amp;M$3,'Consolidação Preventiva'!$A:$W,15,0)+250/$Z$3,M46+250/$Z$3)))</f>
        <v>#VALUE!</v>
      </c>
      <c r="N47" s="70" t="e">
        <f>IF($B47&lt;=N$2,"EXECUTADA",IFERROR(VLOOKUP($B47&amp;N$3,'Consolidação Preventiva'!$A:$W,11,0),IF(N46="EXECUTADA",VLOOKUP($B46&amp;N$3,'Consolidação Preventiva'!$A:$W,15,0)+250/$Z$3,N46+250/$Z$3)))</f>
        <v>#VALUE!</v>
      </c>
      <c r="O47" s="70" t="e">
        <f>IF($B47&lt;=O$2,"EXECUTADA",IFERROR(VLOOKUP($B47&amp;O$3,'Consolidação Preventiva'!$A:$W,11,0),IF(O46="EXECUTADA",VLOOKUP($B46&amp;O$3,'Consolidação Preventiva'!$A:$W,15,0)+250/$Z$3,O46+250/$Z$3)))</f>
        <v>#VALUE!</v>
      </c>
      <c r="P47" s="70" t="e">
        <f>IF($B47&lt;=P$2,"EXECUTADA",IFERROR(VLOOKUP($B47&amp;P$3,'Consolidação Preventiva'!$A:$W,11,0),IF(P46="EXECUTADA",VLOOKUP($B46&amp;P$3,'Consolidação Preventiva'!$A:$W,15,0)+250/$Z$3,P46+250/$Z$3)))</f>
        <v>#VALUE!</v>
      </c>
      <c r="Q47" s="70" t="e">
        <f>IF($B47&lt;=Q$2,"EXECUTADA",IFERROR(VLOOKUP($B47&amp;Q$3,'Consolidação Preventiva'!$A:$W,11,0),IF(Q46="EXECUTADA",VLOOKUP($B46&amp;Q$3,'Consolidação Preventiva'!$A:$W,15,0)+250/$Z$3,Q46+250/$Z$3)))</f>
        <v>#VALUE!</v>
      </c>
      <c r="R47" s="70" t="e">
        <f>IF($B47&lt;=R$2,"EXECUTADA",IFERROR(VLOOKUP($B47&amp;R$3,'Consolidação Preventiva'!$A:$W,11,0),IF(R46="EXECUTADA",VLOOKUP($B46&amp;R$3,'Consolidação Preventiva'!$A:$W,15,0)+250/$Z$3,R46+250/$Z$3)))</f>
        <v>#VALUE!</v>
      </c>
      <c r="S47" s="70" t="e">
        <f>IF($B47&lt;=S$2,"EXECUTADA",IFERROR(VLOOKUP($B47&amp;S$3,'Consolidação Preventiva'!$A:$W,11,0),IF(S46="EXECUTADA",VLOOKUP($B46&amp;S$3,'Consolidação Preventiva'!$A:$W,15,0)+250/$Z$3,S46+250/$Z$3)))</f>
        <v>#VALUE!</v>
      </c>
      <c r="T47" s="70" t="e">
        <f>IF($B47&lt;=T$2,"EXECUTADA",IFERROR(VLOOKUP($B47&amp;T$3,'Consolidação Preventiva'!$A:$W,11,0),IF(T46="EXECUTADA",VLOOKUP($B46&amp;T$3,'Consolidação Preventiva'!$A:$W,15,0)+250/$Z$3,T46+250/$Z$3)))</f>
        <v>#VALUE!</v>
      </c>
      <c r="U47" s="70" t="e">
        <f>IF($B47&lt;=U$2,"EXECUTADA",IFERROR(VLOOKUP($B47&amp;U$3,'Consolidação Preventiva'!$A:$W,11,0),IF(U46="EXECUTADA",VLOOKUP($B46&amp;U$3,'Consolidação Preventiva'!$A:$W,15,0)+250/$Z$3,U46+250/$Z$3)))</f>
        <v>#VALUE!</v>
      </c>
      <c r="V47" s="70" t="e">
        <f>IF($B47&lt;=V$2,"EXECUTADA",IFERROR(VLOOKUP($B47&amp;V$3,'Consolidação Preventiva'!$A:$W,11,0),IF(V46="EXECUTADA",VLOOKUP($B46&amp;V$3,'Consolidação Preventiva'!$A:$W,15,0)+250/$Z$3,V46+250/$Z$3)))</f>
        <v>#VALUE!</v>
      </c>
      <c r="W47" s="70" t="e">
        <f>IF($B47&lt;=W$2,"EXECUTADA",IFERROR(VLOOKUP($B47&amp;W$3,'Consolidação Preventiva'!$A:$W,11,0),IF(W46="EXECUTADA",VLOOKUP($B46&amp;W$3,'Consolidação Preventiva'!$A:$W,15,0)+250/$Z$3,W46+250/$Z$3)))</f>
        <v>#VALUE!</v>
      </c>
      <c r="X47" s="70" t="e">
        <f>IF($B47&lt;=X$2,"EXECUTADA",IFERROR(VLOOKUP($B47&amp;X$3,'Consolidação Preventiva'!$A:$W,11,0),IF(X46="EXECUTADA",VLOOKUP($B46&amp;X$3,'Consolidação Preventiva'!$A:$W,15,0)+250/$Z$3,X46+250/$Z$3)))</f>
        <v>#VALUE!</v>
      </c>
    </row>
    <row r="48" spans="2:24">
      <c r="B48" s="68">
        <f t="shared" si="2"/>
        <v>44</v>
      </c>
      <c r="C48" s="64">
        <v>250</v>
      </c>
      <c r="D48" s="69" t="e">
        <f>IF($B48&lt;=D$2,"EXECUTADA",IFERROR(VLOOKUP($B48&amp;D$3,'Consolidação Preventiva'!$A:$W,11,0),IF(D47="EXECUTADA",VLOOKUP($B47&amp;D$3,'Consolidação Preventiva'!$A:$W,15,0)+125/$Z$3,D47+125/$Z$3)))</f>
        <v>#VALUE!</v>
      </c>
      <c r="E48" s="69" t="e">
        <f>IF($B48&lt;=E$2,"EXECUTADA",IFERROR(VLOOKUP($B48&amp;E$3,'Consolidação Preventiva'!$A:$W,11,0),IF(E47="EXECUTADA",VLOOKUP($B47&amp;E$3,'Consolidação Preventiva'!$A:$W,15,0)+125/$Z$3,E47+125/$Z$3)))</f>
        <v>#VALUE!</v>
      </c>
      <c r="F48" s="69" t="e">
        <f>IF($B48&lt;=F$2,"EXECUTADA",IFERROR(VLOOKUP($B48&amp;F$3,'Consolidação Preventiva'!$A:$W,11,0),IF(F47="EXECUTADA",VLOOKUP(F$4,'Projeção Horimetro'!$A$5:$H$11,8,0),F47+250/$Z$3)))</f>
        <v>#VALUE!</v>
      </c>
      <c r="G48" s="69" t="e">
        <f>IF($B48&lt;=G$2,"EXECUTADA",IFERROR(VLOOKUP($B48&amp;G$3,'Consolidação Preventiva'!$A:$W,11,0),IF(G47="EXECUTADA",VLOOKUP(G$4,'Projeção Horimetro'!$A$5:$H$11,8,0),G47+250/$Z$3)))</f>
        <v>#VALUE!</v>
      </c>
      <c r="H48" s="69" t="e">
        <f>IF($B48&lt;=H$2,"EXECUTADA",IFERROR(VLOOKUP($B48&amp;H$3,'Consolidação Preventiva'!$A:$W,11,0),IF(H47="EXECUTADA",VLOOKUP(H$4,'Projeção Horimetro'!$A$5:$H$11,8,0),H47+250/$Z$3)))</f>
        <v>#VALUE!</v>
      </c>
      <c r="I48" s="70" t="e">
        <f>IF($B48&lt;=I$2,"EXECUTADA",IFERROR(VLOOKUP($B48&amp;I$3,'Consolidação Preventiva'!$A:$W,11,0),IF(I47="EXECUTADA",VLOOKUP(I$4,'Projeção Horimetro'!$A$5:$H$11,8,0),I47+250/$Z$3)))</f>
        <v>#VALUE!</v>
      </c>
      <c r="J48" s="70" t="e">
        <f>IF($B48&lt;=J$2,"EXECUTADA",IFERROR(VLOOKUP($B48&amp;J$3,'Consolidação Preventiva'!$A:$W,11,0),IF(J47="EXECUTADA",VLOOKUP($B47&amp;J$3,'Consolidação Preventiva'!$A:$W,15,0)+250/$Z$3,J47+250/$Z$3)))</f>
        <v>#VALUE!</v>
      </c>
      <c r="K48" s="70" t="e">
        <f>IF($B48&lt;=K$2,"EXECUTADA",IFERROR(VLOOKUP($B48&amp;K$3,'Consolidação Preventiva'!$A:$W,11,0),IF(K47="EXECUTADA",VLOOKUP($B47&amp;K$3,'Consolidação Preventiva'!$A:$W,15,0)+250/$Z$3,K47+250/$Z$3)))</f>
        <v>#VALUE!</v>
      </c>
      <c r="L48" s="70" t="e">
        <f>IF($B48&lt;=L$2,"EXECUTADA",IFERROR(VLOOKUP($B48&amp;L$3,'Consolidação Preventiva'!$A:$W,11,0),IF(L47="EXECUTADA",VLOOKUP($B47&amp;L$3,'Consolidação Preventiva'!$A:$W,15,0)+250/$Z$3,L47+250/$Z$3)))</f>
        <v>#VALUE!</v>
      </c>
      <c r="M48" s="70" t="e">
        <f>IF($B48&lt;=M$2,"EXECUTADA",IFERROR(VLOOKUP($B48&amp;M$3,'Consolidação Preventiva'!$A:$W,11,0),IF(M47="EXECUTADA",VLOOKUP($B47&amp;M$3,'Consolidação Preventiva'!$A:$W,15,0)+250/$Z$3,M47+250/$Z$3)))</f>
        <v>#VALUE!</v>
      </c>
      <c r="N48" s="70" t="e">
        <f>IF($B48&lt;=N$2,"EXECUTADA",IFERROR(VLOOKUP($B48&amp;N$3,'Consolidação Preventiva'!$A:$W,11,0),IF(N47="EXECUTADA",VLOOKUP($B47&amp;N$3,'Consolidação Preventiva'!$A:$W,15,0)+250/$Z$3,N47+250/$Z$3)))</f>
        <v>#VALUE!</v>
      </c>
      <c r="O48" s="70" t="e">
        <f>IF($B48&lt;=O$2,"EXECUTADA",IFERROR(VLOOKUP($B48&amp;O$3,'Consolidação Preventiva'!$A:$W,11,0),IF(O47="EXECUTADA",VLOOKUP($B47&amp;O$3,'Consolidação Preventiva'!$A:$W,15,0)+250/$Z$3,O47+250/$Z$3)))</f>
        <v>#VALUE!</v>
      </c>
      <c r="P48" s="70" t="e">
        <f>IF($B48&lt;=P$2,"EXECUTADA",IFERROR(VLOOKUP($B48&amp;P$3,'Consolidação Preventiva'!$A:$W,11,0),IF(P47="EXECUTADA",VLOOKUP($B47&amp;P$3,'Consolidação Preventiva'!$A:$W,15,0)+250/$Z$3,P47+250/$Z$3)))</f>
        <v>#VALUE!</v>
      </c>
      <c r="Q48" s="70" t="e">
        <f>IF($B48&lt;=Q$2,"EXECUTADA",IFERROR(VLOOKUP($B48&amp;Q$3,'Consolidação Preventiva'!$A:$W,11,0),IF(Q47="EXECUTADA",VLOOKUP($B47&amp;Q$3,'Consolidação Preventiva'!$A:$W,15,0)+250/$Z$3,Q47+250/$Z$3)))</f>
        <v>#VALUE!</v>
      </c>
      <c r="R48" s="70" t="e">
        <f>IF($B48&lt;=R$2,"EXECUTADA",IFERROR(VLOOKUP($B48&amp;R$3,'Consolidação Preventiva'!$A:$W,11,0),IF(R47="EXECUTADA",VLOOKUP($B47&amp;R$3,'Consolidação Preventiva'!$A:$W,15,0)+250/$Z$3,R47+250/$Z$3)))</f>
        <v>#VALUE!</v>
      </c>
      <c r="S48" s="70" t="e">
        <f>IF($B48&lt;=S$2,"EXECUTADA",IFERROR(VLOOKUP($B48&amp;S$3,'Consolidação Preventiva'!$A:$W,11,0),IF(S47="EXECUTADA",VLOOKUP($B47&amp;S$3,'Consolidação Preventiva'!$A:$W,15,0)+250/$Z$3,S47+250/$Z$3)))</f>
        <v>#VALUE!</v>
      </c>
      <c r="T48" s="70" t="e">
        <f>IF($B48&lt;=T$2,"EXECUTADA",IFERROR(VLOOKUP($B48&amp;T$3,'Consolidação Preventiva'!$A:$W,11,0),IF(T47="EXECUTADA",VLOOKUP($B47&amp;T$3,'Consolidação Preventiva'!$A:$W,15,0)+250/$Z$3,T47+250/$Z$3)))</f>
        <v>#VALUE!</v>
      </c>
      <c r="U48" s="70" t="e">
        <f>IF($B48&lt;=U$2,"EXECUTADA",IFERROR(VLOOKUP($B48&amp;U$3,'Consolidação Preventiva'!$A:$W,11,0),IF(U47="EXECUTADA",VLOOKUP($B47&amp;U$3,'Consolidação Preventiva'!$A:$W,15,0)+250/$Z$3,U47+250/$Z$3)))</f>
        <v>#VALUE!</v>
      </c>
      <c r="V48" s="70" t="e">
        <f>IF($B48&lt;=V$2,"EXECUTADA",IFERROR(VLOOKUP($B48&amp;V$3,'Consolidação Preventiva'!$A:$W,11,0),IF(V47="EXECUTADA",VLOOKUP($B47&amp;V$3,'Consolidação Preventiva'!$A:$W,15,0)+250/$Z$3,V47+250/$Z$3)))</f>
        <v>#VALUE!</v>
      </c>
      <c r="W48" s="70" t="e">
        <f>IF($B48&lt;=W$2,"EXECUTADA",IFERROR(VLOOKUP($B48&amp;W$3,'Consolidação Preventiva'!$A:$W,11,0),IF(W47="EXECUTADA",VLOOKUP($B47&amp;W$3,'Consolidação Preventiva'!$A:$W,15,0)+250/$Z$3,W47+250/$Z$3)))</f>
        <v>#VALUE!</v>
      </c>
      <c r="X48" s="70" t="e">
        <f>IF($B48&lt;=X$2,"EXECUTADA",IFERROR(VLOOKUP($B48&amp;X$3,'Consolidação Preventiva'!$A:$W,11,0),IF(X47="EXECUTADA",VLOOKUP($B47&amp;X$3,'Consolidação Preventiva'!$A:$W,15,0)+250/$Z$3,X47+250/$Z$3)))</f>
        <v>#VALUE!</v>
      </c>
    </row>
    <row r="49" spans="2:24">
      <c r="B49" s="68">
        <f t="shared" si="2"/>
        <v>45</v>
      </c>
      <c r="C49" s="64">
        <v>3000</v>
      </c>
      <c r="D49" s="69" t="e">
        <f>IF($B49&lt;=D$2,"EXECUTADA",IFERROR(VLOOKUP($B49&amp;D$3,'Consolidação Preventiva'!$A:$W,11,0),IF(D48="EXECUTADA",VLOOKUP($B48&amp;D$3,'Consolidação Preventiva'!$A:$W,15,0)+125/$Z$3,D48+125/$Z$3)))</f>
        <v>#VALUE!</v>
      </c>
      <c r="E49" s="69" t="e">
        <f>IF($B49&lt;=E$2,"EXECUTADA",IFERROR(VLOOKUP($B49&amp;E$3,'Consolidação Preventiva'!$A:$W,11,0),IF(E48="EXECUTADA",VLOOKUP($B48&amp;E$3,'Consolidação Preventiva'!$A:$W,15,0)+125/$Z$3,E48+125/$Z$3)))</f>
        <v>#VALUE!</v>
      </c>
      <c r="F49" s="69" t="e">
        <f>IF($B49&lt;=F$2,"EXECUTADA",IFERROR(VLOOKUP($B49&amp;F$3,'Consolidação Preventiva'!$A:$W,11,0),IF(F48="EXECUTADA",VLOOKUP(F$4,'Projeção Horimetro'!$A$5:$H$11,8,0),F48+250/$Z$3)))</f>
        <v>#VALUE!</v>
      </c>
      <c r="G49" s="69" t="e">
        <f>IF($B49&lt;=G$2,"EXECUTADA",IFERROR(VLOOKUP($B49&amp;G$3,'Consolidação Preventiva'!$A:$W,11,0),IF(G48="EXECUTADA",VLOOKUP(G$4,'Projeção Horimetro'!$A$5:$H$11,8,0),G48+250/$Z$3)))</f>
        <v>#VALUE!</v>
      </c>
      <c r="H49" s="69" t="e">
        <f>IF($B49&lt;=H$2,"EXECUTADA",IFERROR(VLOOKUP($B49&amp;H$3,'Consolidação Preventiva'!$A:$W,11,0),IF(H48="EXECUTADA",VLOOKUP(H$4,'Projeção Horimetro'!$A$5:$H$11,8,0),H48+250/$Z$3)))</f>
        <v>#VALUE!</v>
      </c>
      <c r="I49" s="70" t="e">
        <f>IF($B49&lt;=I$2,"EXECUTADA",IFERROR(VLOOKUP($B49&amp;I$3,'Consolidação Preventiva'!$A:$W,11,0),IF(I48="EXECUTADA",VLOOKUP(I$4,'Projeção Horimetro'!$A$5:$H$11,8,0),I48+250/$Z$3)))</f>
        <v>#VALUE!</v>
      </c>
      <c r="J49" s="70" t="e">
        <f>IF($B49&lt;=J$2,"EXECUTADA",IFERROR(VLOOKUP($B49&amp;J$3,'Consolidação Preventiva'!$A:$W,11,0),IF(J48="EXECUTADA",VLOOKUP($B48&amp;J$3,'Consolidação Preventiva'!$A:$W,15,0)+250/$Z$3,J48+250/$Z$3)))</f>
        <v>#VALUE!</v>
      </c>
      <c r="K49" s="70" t="e">
        <f>IF($B49&lt;=K$2,"EXECUTADA",IFERROR(VLOOKUP($B49&amp;K$3,'Consolidação Preventiva'!$A:$W,11,0),IF(K48="EXECUTADA",VLOOKUP($B48&amp;K$3,'Consolidação Preventiva'!$A:$W,15,0)+250/$Z$3,K48+250/$Z$3)))</f>
        <v>#VALUE!</v>
      </c>
      <c r="L49" s="70" t="e">
        <f>IF($B49&lt;=L$2,"EXECUTADA",IFERROR(VLOOKUP($B49&amp;L$3,'Consolidação Preventiva'!$A:$W,11,0),IF(L48="EXECUTADA",VLOOKUP($B48&amp;L$3,'Consolidação Preventiva'!$A:$W,15,0)+250/$Z$3,L48+250/$Z$3)))</f>
        <v>#VALUE!</v>
      </c>
      <c r="M49" s="70" t="e">
        <f>IF($B49&lt;=M$2,"EXECUTADA",IFERROR(VLOOKUP($B49&amp;M$3,'Consolidação Preventiva'!$A:$W,11,0),IF(M48="EXECUTADA",VLOOKUP($B48&amp;M$3,'Consolidação Preventiva'!$A:$W,15,0)+250/$Z$3,M48+250/$Z$3)))</f>
        <v>#VALUE!</v>
      </c>
      <c r="N49" s="70" t="e">
        <f>IF($B49&lt;=N$2,"EXECUTADA",IFERROR(VLOOKUP($B49&amp;N$3,'Consolidação Preventiva'!$A:$W,11,0),IF(N48="EXECUTADA",VLOOKUP($B48&amp;N$3,'Consolidação Preventiva'!$A:$W,15,0)+250/$Z$3,N48+250/$Z$3)))</f>
        <v>#VALUE!</v>
      </c>
      <c r="O49" s="70" t="e">
        <f>IF($B49&lt;=O$2,"EXECUTADA",IFERROR(VLOOKUP($B49&amp;O$3,'Consolidação Preventiva'!$A:$W,11,0),IF(O48="EXECUTADA",VLOOKUP($B48&amp;O$3,'Consolidação Preventiva'!$A:$W,15,0)+250/$Z$3,O48+250/$Z$3)))</f>
        <v>#VALUE!</v>
      </c>
      <c r="P49" s="70" t="e">
        <f>IF($B49&lt;=P$2,"EXECUTADA",IFERROR(VLOOKUP($B49&amp;P$3,'Consolidação Preventiva'!$A:$W,11,0),IF(P48="EXECUTADA",VLOOKUP($B48&amp;P$3,'Consolidação Preventiva'!$A:$W,15,0)+250/$Z$3,P48+250/$Z$3)))</f>
        <v>#VALUE!</v>
      </c>
      <c r="Q49" s="70" t="e">
        <f>IF($B49&lt;=Q$2,"EXECUTADA",IFERROR(VLOOKUP($B49&amp;Q$3,'Consolidação Preventiva'!$A:$W,11,0),IF(Q48="EXECUTADA",VLOOKUP($B48&amp;Q$3,'Consolidação Preventiva'!$A:$W,15,0)+250/$Z$3,Q48+250/$Z$3)))</f>
        <v>#VALUE!</v>
      </c>
      <c r="R49" s="70" t="e">
        <f>IF($B49&lt;=R$2,"EXECUTADA",IFERROR(VLOOKUP($B49&amp;R$3,'Consolidação Preventiva'!$A:$W,11,0),IF(R48="EXECUTADA",VLOOKUP($B48&amp;R$3,'Consolidação Preventiva'!$A:$W,15,0)+250/$Z$3,R48+250/$Z$3)))</f>
        <v>#VALUE!</v>
      </c>
      <c r="S49" s="70" t="e">
        <f>IF($B49&lt;=S$2,"EXECUTADA",IFERROR(VLOOKUP($B49&amp;S$3,'Consolidação Preventiva'!$A:$W,11,0),IF(S48="EXECUTADA",VLOOKUP($B48&amp;S$3,'Consolidação Preventiva'!$A:$W,15,0)+250/$Z$3,S48+250/$Z$3)))</f>
        <v>#VALUE!</v>
      </c>
      <c r="T49" s="70" t="e">
        <f>IF($B49&lt;=T$2,"EXECUTADA",IFERROR(VLOOKUP($B49&amp;T$3,'Consolidação Preventiva'!$A:$W,11,0),IF(T48="EXECUTADA",VLOOKUP($B48&amp;T$3,'Consolidação Preventiva'!$A:$W,15,0)+250/$Z$3,T48+250/$Z$3)))</f>
        <v>#VALUE!</v>
      </c>
      <c r="U49" s="70" t="e">
        <f>IF($B49&lt;=U$2,"EXECUTADA",IFERROR(VLOOKUP($B49&amp;U$3,'Consolidação Preventiva'!$A:$W,11,0),IF(U48="EXECUTADA",VLOOKUP($B48&amp;U$3,'Consolidação Preventiva'!$A:$W,15,0)+250/$Z$3,U48+250/$Z$3)))</f>
        <v>#VALUE!</v>
      </c>
      <c r="V49" s="70" t="e">
        <f>IF($B49&lt;=V$2,"EXECUTADA",IFERROR(VLOOKUP($B49&amp;V$3,'Consolidação Preventiva'!$A:$W,11,0),IF(V48="EXECUTADA",VLOOKUP($B48&amp;V$3,'Consolidação Preventiva'!$A:$W,15,0)+250/$Z$3,V48+250/$Z$3)))</f>
        <v>#VALUE!</v>
      </c>
      <c r="W49" s="70" t="e">
        <f>IF($B49&lt;=W$2,"EXECUTADA",IFERROR(VLOOKUP($B49&amp;W$3,'Consolidação Preventiva'!$A:$W,11,0),IF(W48="EXECUTADA",VLOOKUP($B48&amp;W$3,'Consolidação Preventiva'!$A:$W,15,0)+250/$Z$3,W48+250/$Z$3)))</f>
        <v>#VALUE!</v>
      </c>
      <c r="X49" s="70" t="e">
        <f>IF($B49&lt;=X$2,"EXECUTADA",IFERROR(VLOOKUP($B49&amp;X$3,'Consolidação Preventiva'!$A:$W,11,0),IF(X48="EXECUTADA",VLOOKUP($B48&amp;X$3,'Consolidação Preventiva'!$A:$W,15,0)+250/$Z$3,X48+250/$Z$3)))</f>
        <v>#VALUE!</v>
      </c>
    </row>
    <row r="50" spans="2:24">
      <c r="B50" s="68">
        <f t="shared" si="2"/>
        <v>46</v>
      </c>
      <c r="C50" s="64">
        <v>250</v>
      </c>
      <c r="D50" s="69" t="e">
        <f>IF($B50&lt;=D$2,"EXECUTADA",IFERROR(VLOOKUP($B50&amp;D$3,'Consolidação Preventiva'!$A:$W,11,0),IF(D49="EXECUTADA",VLOOKUP($B49&amp;D$3,'Consolidação Preventiva'!$A:$W,15,0)+125/$Z$3,D49+125/$Z$3)))</f>
        <v>#VALUE!</v>
      </c>
      <c r="E50" s="69" t="e">
        <f>IF($B50&lt;=E$2,"EXECUTADA",IFERROR(VLOOKUP($B50&amp;E$3,'Consolidação Preventiva'!$A:$W,11,0),IF(E49="EXECUTADA",VLOOKUP($B49&amp;E$3,'Consolidação Preventiva'!$A:$W,15,0)+125/$Z$3,E49+125/$Z$3)))</f>
        <v>#VALUE!</v>
      </c>
      <c r="F50" s="69" t="e">
        <f>IF($B50&lt;=F$2,"EXECUTADA",IFERROR(VLOOKUP($B50&amp;F$3,'Consolidação Preventiva'!$A:$W,11,0),IF(F49="EXECUTADA",VLOOKUP(F$4,'Projeção Horimetro'!$A$5:$H$11,8,0),F49+250/$Z$3)))</f>
        <v>#VALUE!</v>
      </c>
      <c r="G50" s="69" t="e">
        <f>IF($B50&lt;=G$2,"EXECUTADA",IFERROR(VLOOKUP($B50&amp;G$3,'Consolidação Preventiva'!$A:$W,11,0),IF(G49="EXECUTADA",VLOOKUP(G$4,'Projeção Horimetro'!$A$5:$H$11,8,0),G49+250/$Z$3)))</f>
        <v>#VALUE!</v>
      </c>
      <c r="H50" s="69" t="e">
        <f>IF($B50&lt;=H$2,"EXECUTADA",IFERROR(VLOOKUP($B50&amp;H$3,'Consolidação Preventiva'!$A:$W,11,0),IF(H49="EXECUTADA",VLOOKUP(H$4,'Projeção Horimetro'!$A$5:$H$11,8,0),H49+250/$Z$3)))</f>
        <v>#VALUE!</v>
      </c>
      <c r="I50" s="70" t="e">
        <f>IF($B50&lt;=I$2,"EXECUTADA",IFERROR(VLOOKUP($B50&amp;I$3,'Consolidação Preventiva'!$A:$W,11,0),IF(I49="EXECUTADA",VLOOKUP(I$4,'Projeção Horimetro'!$A$5:$H$11,8,0),I49+250/$Z$3)))</f>
        <v>#VALUE!</v>
      </c>
      <c r="J50" s="70" t="e">
        <f>IF($B50&lt;=J$2,"EXECUTADA",IFERROR(VLOOKUP($B50&amp;J$3,'Consolidação Preventiva'!$A:$W,11,0),IF(J49="EXECUTADA",VLOOKUP($B49&amp;J$3,'Consolidação Preventiva'!$A:$W,15,0)+250/$Z$3,J49+250/$Z$3)))</f>
        <v>#VALUE!</v>
      </c>
      <c r="K50" s="70" t="e">
        <f>IF($B50&lt;=K$2,"EXECUTADA",IFERROR(VLOOKUP($B50&amp;K$3,'Consolidação Preventiva'!$A:$W,11,0),IF(K49="EXECUTADA",VLOOKUP($B49&amp;K$3,'Consolidação Preventiva'!$A:$W,15,0)+250/$Z$3,K49+250/$Z$3)))</f>
        <v>#VALUE!</v>
      </c>
      <c r="L50" s="70" t="e">
        <f>IF($B50&lt;=L$2,"EXECUTADA",IFERROR(VLOOKUP($B50&amp;L$3,'Consolidação Preventiva'!$A:$W,11,0),IF(L49="EXECUTADA",VLOOKUP($B49&amp;L$3,'Consolidação Preventiva'!$A:$W,15,0)+250/$Z$3,L49+250/$Z$3)))</f>
        <v>#VALUE!</v>
      </c>
      <c r="M50" s="70" t="e">
        <f>IF($B50&lt;=M$2,"EXECUTADA",IFERROR(VLOOKUP($B50&amp;M$3,'Consolidação Preventiva'!$A:$W,11,0),IF(M49="EXECUTADA",VLOOKUP($B49&amp;M$3,'Consolidação Preventiva'!$A:$W,15,0)+250/$Z$3,M49+250/$Z$3)))</f>
        <v>#VALUE!</v>
      </c>
      <c r="N50" s="70" t="e">
        <f>IF($B50&lt;=N$2,"EXECUTADA",IFERROR(VLOOKUP($B50&amp;N$3,'Consolidação Preventiva'!$A:$W,11,0),IF(N49="EXECUTADA",VLOOKUP($B49&amp;N$3,'Consolidação Preventiva'!$A:$W,15,0)+250/$Z$3,N49+250/$Z$3)))</f>
        <v>#VALUE!</v>
      </c>
      <c r="O50" s="70" t="e">
        <f>IF($B50&lt;=O$2,"EXECUTADA",IFERROR(VLOOKUP($B50&amp;O$3,'Consolidação Preventiva'!$A:$W,11,0),IF(O49="EXECUTADA",VLOOKUP($B49&amp;O$3,'Consolidação Preventiva'!$A:$W,15,0)+250/$Z$3,O49+250/$Z$3)))</f>
        <v>#VALUE!</v>
      </c>
      <c r="P50" s="70" t="e">
        <f>IF($B50&lt;=P$2,"EXECUTADA",IFERROR(VLOOKUP($B50&amp;P$3,'Consolidação Preventiva'!$A:$W,11,0),IF(P49="EXECUTADA",VLOOKUP($B49&amp;P$3,'Consolidação Preventiva'!$A:$W,15,0)+250/$Z$3,P49+250/$Z$3)))</f>
        <v>#VALUE!</v>
      </c>
      <c r="Q50" s="70" t="e">
        <f>IF($B50&lt;=Q$2,"EXECUTADA",IFERROR(VLOOKUP($B50&amp;Q$3,'Consolidação Preventiva'!$A:$W,11,0),IF(Q49="EXECUTADA",VLOOKUP($B49&amp;Q$3,'Consolidação Preventiva'!$A:$W,15,0)+250/$Z$3,Q49+250/$Z$3)))</f>
        <v>#VALUE!</v>
      </c>
      <c r="R50" s="70" t="e">
        <f>IF($B50&lt;=R$2,"EXECUTADA",IFERROR(VLOOKUP($B50&amp;R$3,'Consolidação Preventiva'!$A:$W,11,0),IF(R49="EXECUTADA",VLOOKUP($B49&amp;R$3,'Consolidação Preventiva'!$A:$W,15,0)+250/$Z$3,R49+250/$Z$3)))</f>
        <v>#VALUE!</v>
      </c>
      <c r="S50" s="70" t="e">
        <f>IF($B50&lt;=S$2,"EXECUTADA",IFERROR(VLOOKUP($B50&amp;S$3,'Consolidação Preventiva'!$A:$W,11,0),IF(S49="EXECUTADA",VLOOKUP($B49&amp;S$3,'Consolidação Preventiva'!$A:$W,15,0)+250/$Z$3,S49+250/$Z$3)))</f>
        <v>#VALUE!</v>
      </c>
      <c r="T50" s="70" t="e">
        <f>IF($B50&lt;=T$2,"EXECUTADA",IFERROR(VLOOKUP($B50&amp;T$3,'Consolidação Preventiva'!$A:$W,11,0),IF(T49="EXECUTADA",VLOOKUP($B49&amp;T$3,'Consolidação Preventiva'!$A:$W,15,0)+250/$Z$3,T49+250/$Z$3)))</f>
        <v>#VALUE!</v>
      </c>
      <c r="U50" s="70" t="e">
        <f>IF($B50&lt;=U$2,"EXECUTADA",IFERROR(VLOOKUP($B50&amp;U$3,'Consolidação Preventiva'!$A:$W,11,0),IF(U49="EXECUTADA",VLOOKUP($B49&amp;U$3,'Consolidação Preventiva'!$A:$W,15,0)+250/$Z$3,U49+250/$Z$3)))</f>
        <v>#VALUE!</v>
      </c>
      <c r="V50" s="70" t="e">
        <f>IF($B50&lt;=V$2,"EXECUTADA",IFERROR(VLOOKUP($B50&amp;V$3,'Consolidação Preventiva'!$A:$W,11,0),IF(V49="EXECUTADA",VLOOKUP($B49&amp;V$3,'Consolidação Preventiva'!$A:$W,15,0)+250/$Z$3,V49+250/$Z$3)))</f>
        <v>#VALUE!</v>
      </c>
      <c r="W50" s="70" t="e">
        <f>IF($B50&lt;=W$2,"EXECUTADA",IFERROR(VLOOKUP($B50&amp;W$3,'Consolidação Preventiva'!$A:$W,11,0),IF(W49="EXECUTADA",VLOOKUP($B49&amp;W$3,'Consolidação Preventiva'!$A:$W,15,0)+250/$Z$3,W49+250/$Z$3)))</f>
        <v>#VALUE!</v>
      </c>
      <c r="X50" s="70" t="e">
        <f>IF($B50&lt;=X$2,"EXECUTADA",IFERROR(VLOOKUP($B50&amp;X$3,'Consolidação Preventiva'!$A:$W,11,0),IF(X49="EXECUTADA",VLOOKUP($B49&amp;X$3,'Consolidação Preventiva'!$A:$W,15,0)+250/$Z$3,X49+250/$Z$3)))</f>
        <v>#VALUE!</v>
      </c>
    </row>
    <row r="51" spans="2:24">
      <c r="B51" s="68">
        <f t="shared" si="2"/>
        <v>47</v>
      </c>
      <c r="C51" s="64">
        <v>3500</v>
      </c>
      <c r="D51" s="69" t="e">
        <f>IF($B51&lt;=D$2,"EXECUTADA",IFERROR(VLOOKUP($B51&amp;D$3,'Consolidação Preventiva'!$A:$W,11,0),IF(D50="EXECUTADA",VLOOKUP($B50&amp;D$3,'Consolidação Preventiva'!$A:$W,15,0)+125/$Z$3,D50+125/$Z$3)))</f>
        <v>#VALUE!</v>
      </c>
      <c r="E51" s="69" t="e">
        <f>IF($B51&lt;=E$2,"EXECUTADA",IFERROR(VLOOKUP($B51&amp;E$3,'Consolidação Preventiva'!$A:$W,11,0),IF(E50="EXECUTADA",VLOOKUP($B50&amp;E$3,'Consolidação Preventiva'!$A:$W,15,0)+125/$Z$3,E50+125/$Z$3)))</f>
        <v>#VALUE!</v>
      </c>
      <c r="F51" s="69" t="e">
        <f>IF($B51&lt;=F$2,"EXECUTADA",IFERROR(VLOOKUP($B51&amp;F$3,'Consolidação Preventiva'!$A:$W,11,0),IF(F50="EXECUTADA",VLOOKUP(F$4,'Projeção Horimetro'!$A$5:$H$11,8,0),F50+250/$Z$3)))</f>
        <v>#VALUE!</v>
      </c>
      <c r="G51" s="69" t="e">
        <f>IF($B51&lt;=G$2,"EXECUTADA",IFERROR(VLOOKUP($B51&amp;G$3,'Consolidação Preventiva'!$A:$W,11,0),IF(G50="EXECUTADA",VLOOKUP(G$4,'Projeção Horimetro'!$A$5:$H$11,8,0),G50+250/$Z$3)))</f>
        <v>#VALUE!</v>
      </c>
      <c r="H51" s="69" t="e">
        <f>IF($B51&lt;=H$2,"EXECUTADA",IFERROR(VLOOKUP($B51&amp;H$3,'Consolidação Preventiva'!$A:$W,11,0),IF(H50="EXECUTADA",VLOOKUP(H$4,'Projeção Horimetro'!$A$5:$H$11,8,0),H50+250/$Z$3)))</f>
        <v>#VALUE!</v>
      </c>
      <c r="I51" s="70" t="e">
        <f>IF($B51&lt;=I$2,"EXECUTADA",IFERROR(VLOOKUP($B51&amp;I$3,'Consolidação Preventiva'!$A:$W,11,0),IF(I50="EXECUTADA",VLOOKUP(I$4,'Projeção Horimetro'!$A$5:$H$11,8,0),I50+250/$Z$3)))</f>
        <v>#VALUE!</v>
      </c>
      <c r="J51" s="70" t="e">
        <f>IF($B51&lt;=J$2,"EXECUTADA",IFERROR(VLOOKUP($B51&amp;J$3,'Consolidação Preventiva'!$A:$W,11,0),IF(J50="EXECUTADA",VLOOKUP($B50&amp;J$3,'Consolidação Preventiva'!$A:$W,15,0)+250/$Z$3,J50+250/$Z$3)))</f>
        <v>#VALUE!</v>
      </c>
      <c r="K51" s="70" t="e">
        <f>IF($B51&lt;=K$2,"EXECUTADA",IFERROR(VLOOKUP($B51&amp;K$3,'Consolidação Preventiva'!$A:$W,11,0),IF(K50="EXECUTADA",VLOOKUP($B50&amp;K$3,'Consolidação Preventiva'!$A:$W,15,0)+250/$Z$3,K50+250/$Z$3)))</f>
        <v>#VALUE!</v>
      </c>
      <c r="L51" s="70" t="e">
        <f>IF($B51&lt;=L$2,"EXECUTADA",IFERROR(VLOOKUP($B51&amp;L$3,'Consolidação Preventiva'!$A:$W,11,0),IF(L50="EXECUTADA",VLOOKUP($B50&amp;L$3,'Consolidação Preventiva'!$A:$W,15,0)+250/$Z$3,L50+250/$Z$3)))</f>
        <v>#VALUE!</v>
      </c>
      <c r="M51" s="70" t="e">
        <f>IF($B51&lt;=M$2,"EXECUTADA",IFERROR(VLOOKUP($B51&amp;M$3,'Consolidação Preventiva'!$A:$W,11,0),IF(M50="EXECUTADA",VLOOKUP($B50&amp;M$3,'Consolidação Preventiva'!$A:$W,15,0)+250/$Z$3,M50+250/$Z$3)))</f>
        <v>#VALUE!</v>
      </c>
      <c r="N51" s="70" t="e">
        <f>IF($B51&lt;=N$2,"EXECUTADA",IFERROR(VLOOKUP($B51&amp;N$3,'Consolidação Preventiva'!$A:$W,11,0),IF(N50="EXECUTADA",VLOOKUP($B50&amp;N$3,'Consolidação Preventiva'!$A:$W,15,0)+250/$Z$3,N50+250/$Z$3)))</f>
        <v>#VALUE!</v>
      </c>
      <c r="O51" s="70" t="e">
        <f>IF($B51&lt;=O$2,"EXECUTADA",IFERROR(VLOOKUP($B51&amp;O$3,'Consolidação Preventiva'!$A:$W,11,0),IF(O50="EXECUTADA",VLOOKUP($B50&amp;O$3,'Consolidação Preventiva'!$A:$W,15,0)+250/$Z$3,O50+250/$Z$3)))</f>
        <v>#VALUE!</v>
      </c>
      <c r="P51" s="70" t="e">
        <f>IF($B51&lt;=P$2,"EXECUTADA",IFERROR(VLOOKUP($B51&amp;P$3,'Consolidação Preventiva'!$A:$W,11,0),IF(P50="EXECUTADA",VLOOKUP($B50&amp;P$3,'Consolidação Preventiva'!$A:$W,15,0)+250/$Z$3,P50+250/$Z$3)))</f>
        <v>#VALUE!</v>
      </c>
      <c r="Q51" s="70" t="e">
        <f>IF($B51&lt;=Q$2,"EXECUTADA",IFERROR(VLOOKUP($B51&amp;Q$3,'Consolidação Preventiva'!$A:$W,11,0),IF(Q50="EXECUTADA",VLOOKUP($B50&amp;Q$3,'Consolidação Preventiva'!$A:$W,15,0)+250/$Z$3,Q50+250/$Z$3)))</f>
        <v>#VALUE!</v>
      </c>
      <c r="R51" s="70" t="e">
        <f>IF($B51&lt;=R$2,"EXECUTADA",IFERROR(VLOOKUP($B51&amp;R$3,'Consolidação Preventiva'!$A:$W,11,0),IF(R50="EXECUTADA",VLOOKUP($B50&amp;R$3,'Consolidação Preventiva'!$A:$W,15,0)+250/$Z$3,R50+250/$Z$3)))</f>
        <v>#VALUE!</v>
      </c>
      <c r="S51" s="70" t="e">
        <f>IF($B51&lt;=S$2,"EXECUTADA",IFERROR(VLOOKUP($B51&amp;S$3,'Consolidação Preventiva'!$A:$W,11,0),IF(S50="EXECUTADA",VLOOKUP($B50&amp;S$3,'Consolidação Preventiva'!$A:$W,15,0)+250/$Z$3,S50+250/$Z$3)))</f>
        <v>#VALUE!</v>
      </c>
      <c r="T51" s="70" t="e">
        <f>IF($B51&lt;=T$2,"EXECUTADA",IFERROR(VLOOKUP($B51&amp;T$3,'Consolidação Preventiva'!$A:$W,11,0),IF(T50="EXECUTADA",VLOOKUP($B50&amp;T$3,'Consolidação Preventiva'!$A:$W,15,0)+250/$Z$3,T50+250/$Z$3)))</f>
        <v>#VALUE!</v>
      </c>
      <c r="U51" s="70" t="e">
        <f>IF($B51&lt;=U$2,"EXECUTADA",IFERROR(VLOOKUP($B51&amp;U$3,'Consolidação Preventiva'!$A:$W,11,0),IF(U50="EXECUTADA",VLOOKUP($B50&amp;U$3,'Consolidação Preventiva'!$A:$W,15,0)+250/$Z$3,U50+250/$Z$3)))</f>
        <v>#VALUE!</v>
      </c>
      <c r="V51" s="70" t="e">
        <f>IF($B51&lt;=V$2,"EXECUTADA",IFERROR(VLOOKUP($B51&amp;V$3,'Consolidação Preventiva'!$A:$W,11,0),IF(V50="EXECUTADA",VLOOKUP($B50&amp;V$3,'Consolidação Preventiva'!$A:$W,15,0)+250/$Z$3,V50+250/$Z$3)))</f>
        <v>#VALUE!</v>
      </c>
      <c r="W51" s="70" t="e">
        <f>IF($B51&lt;=W$2,"EXECUTADA",IFERROR(VLOOKUP($B51&amp;W$3,'Consolidação Preventiva'!$A:$W,11,0),IF(W50="EXECUTADA",VLOOKUP($B50&amp;W$3,'Consolidação Preventiva'!$A:$W,15,0)+250/$Z$3,W50+250/$Z$3)))</f>
        <v>#VALUE!</v>
      </c>
      <c r="X51" s="70" t="e">
        <f>IF($B51&lt;=X$2,"EXECUTADA",IFERROR(VLOOKUP($B51&amp;X$3,'Consolidação Preventiva'!$A:$W,11,0),IF(X50="EXECUTADA",VLOOKUP($B50&amp;X$3,'Consolidação Preventiva'!$A:$W,15,0)+250/$Z$3,X50+250/$Z$3)))</f>
        <v>#VALUE!</v>
      </c>
    </row>
    <row r="52" spans="2:24">
      <c r="B52" s="68">
        <f t="shared" si="2"/>
        <v>48</v>
      </c>
      <c r="C52" s="64">
        <v>250</v>
      </c>
      <c r="D52" s="69" t="e">
        <f>IF($B52&lt;=D$2,"EXECUTADA",IFERROR(VLOOKUP($B52&amp;D$3,'Consolidação Preventiva'!$A:$W,11,0),IF(D51="EXECUTADA",VLOOKUP($B51&amp;D$3,'Consolidação Preventiva'!$A:$W,15,0)+125/$Z$3,D51+125/$Z$3)))</f>
        <v>#VALUE!</v>
      </c>
      <c r="E52" s="69" t="e">
        <f>IF($B52&lt;=E$2,"EXECUTADA",IFERROR(VLOOKUP($B52&amp;E$3,'Consolidação Preventiva'!$A:$W,11,0),IF(E51="EXECUTADA",VLOOKUP($B51&amp;E$3,'Consolidação Preventiva'!$A:$W,15,0)+125/$Z$3,E51+125/$Z$3)))</f>
        <v>#VALUE!</v>
      </c>
      <c r="F52" s="69" t="e">
        <f>IF($B52&lt;=F$2,"EXECUTADA",IFERROR(VLOOKUP($B52&amp;F$3,'Consolidação Preventiva'!$A:$W,11,0),IF(F51="EXECUTADA",VLOOKUP(F$4,'Projeção Horimetro'!$A$5:$H$11,8,0),F51+250/$Z$3)))</f>
        <v>#VALUE!</v>
      </c>
      <c r="G52" s="69" t="e">
        <f>IF($B52&lt;=G$2,"EXECUTADA",IFERROR(VLOOKUP($B52&amp;G$3,'Consolidação Preventiva'!$A:$W,11,0),IF(G51="EXECUTADA",VLOOKUP(G$4,'Projeção Horimetro'!$A$5:$H$11,8,0),G51+250/$Z$3)))</f>
        <v>#VALUE!</v>
      </c>
      <c r="H52" s="69" t="e">
        <f>IF($B52&lt;=H$2,"EXECUTADA",IFERROR(VLOOKUP($B52&amp;H$3,'Consolidação Preventiva'!$A:$W,11,0),IF(H51="EXECUTADA",VLOOKUP(H$4,'Projeção Horimetro'!$A$5:$H$11,8,0),H51+250/$Z$3)))</f>
        <v>#VALUE!</v>
      </c>
      <c r="I52" s="70" t="e">
        <f>IF($B52&lt;=I$2,"EXECUTADA",IFERROR(VLOOKUP($B52&amp;I$3,'Consolidação Preventiva'!$A:$W,11,0),IF(I51="EXECUTADA",VLOOKUP(I$4,'Projeção Horimetro'!$A$5:$H$11,8,0),I51+250/$Z$3)))</f>
        <v>#VALUE!</v>
      </c>
      <c r="J52" s="70" t="e">
        <f>IF($B52&lt;=J$2,"EXECUTADA",IFERROR(VLOOKUP($B52&amp;J$3,'Consolidação Preventiva'!$A:$W,11,0),IF(J51="EXECUTADA",VLOOKUP($B51&amp;J$3,'Consolidação Preventiva'!$A:$W,15,0)+250/$Z$3,J51+250/$Z$3)))</f>
        <v>#VALUE!</v>
      </c>
      <c r="K52" s="70" t="e">
        <f>IF($B52&lt;=K$2,"EXECUTADA",IFERROR(VLOOKUP($B52&amp;K$3,'Consolidação Preventiva'!$A:$W,11,0),IF(K51="EXECUTADA",VLOOKUP($B51&amp;K$3,'Consolidação Preventiva'!$A:$W,15,0)+250/$Z$3,K51+250/$Z$3)))</f>
        <v>#VALUE!</v>
      </c>
      <c r="L52" s="70" t="e">
        <f>IF($B52&lt;=L$2,"EXECUTADA",IFERROR(VLOOKUP($B52&amp;L$3,'Consolidação Preventiva'!$A:$W,11,0),IF(L51="EXECUTADA",VLOOKUP($B51&amp;L$3,'Consolidação Preventiva'!$A:$W,15,0)+250/$Z$3,L51+250/$Z$3)))</f>
        <v>#VALUE!</v>
      </c>
      <c r="M52" s="70" t="e">
        <f>IF($B52&lt;=M$2,"EXECUTADA",IFERROR(VLOOKUP($B52&amp;M$3,'Consolidação Preventiva'!$A:$W,11,0),IF(M51="EXECUTADA",VLOOKUP($B51&amp;M$3,'Consolidação Preventiva'!$A:$W,15,0)+250/$Z$3,M51+250/$Z$3)))</f>
        <v>#VALUE!</v>
      </c>
      <c r="N52" s="70" t="e">
        <f>IF($B52&lt;=N$2,"EXECUTADA",IFERROR(VLOOKUP($B52&amp;N$3,'Consolidação Preventiva'!$A:$W,11,0),IF(N51="EXECUTADA",VLOOKUP($B51&amp;N$3,'Consolidação Preventiva'!$A:$W,15,0)+250/$Z$3,N51+250/$Z$3)))</f>
        <v>#VALUE!</v>
      </c>
      <c r="O52" s="70" t="e">
        <f>IF($B52&lt;=O$2,"EXECUTADA",IFERROR(VLOOKUP($B52&amp;O$3,'Consolidação Preventiva'!$A:$W,11,0),IF(O51="EXECUTADA",VLOOKUP($B51&amp;O$3,'Consolidação Preventiva'!$A:$W,15,0)+250/$Z$3,O51+250/$Z$3)))</f>
        <v>#VALUE!</v>
      </c>
      <c r="P52" s="70" t="e">
        <f>IF($B52&lt;=P$2,"EXECUTADA",IFERROR(VLOOKUP($B52&amp;P$3,'Consolidação Preventiva'!$A:$W,11,0),IF(P51="EXECUTADA",VLOOKUP($B51&amp;P$3,'Consolidação Preventiva'!$A:$W,15,0)+250/$Z$3,P51+250/$Z$3)))</f>
        <v>#VALUE!</v>
      </c>
      <c r="Q52" s="70" t="e">
        <f>IF($B52&lt;=Q$2,"EXECUTADA",IFERROR(VLOOKUP($B52&amp;Q$3,'Consolidação Preventiva'!$A:$W,11,0),IF(Q51="EXECUTADA",VLOOKUP($B51&amp;Q$3,'Consolidação Preventiva'!$A:$W,15,0)+250/$Z$3,Q51+250/$Z$3)))</f>
        <v>#VALUE!</v>
      </c>
      <c r="R52" s="70" t="e">
        <f>IF($B52&lt;=R$2,"EXECUTADA",IFERROR(VLOOKUP($B52&amp;R$3,'Consolidação Preventiva'!$A:$W,11,0),IF(R51="EXECUTADA",VLOOKUP($B51&amp;R$3,'Consolidação Preventiva'!$A:$W,15,0)+250/$Z$3,R51+250/$Z$3)))</f>
        <v>#VALUE!</v>
      </c>
      <c r="S52" s="70" t="e">
        <f>IF($B52&lt;=S$2,"EXECUTADA",IFERROR(VLOOKUP($B52&amp;S$3,'Consolidação Preventiva'!$A:$W,11,0),IF(S51="EXECUTADA",VLOOKUP($B51&amp;S$3,'Consolidação Preventiva'!$A:$W,15,0)+250/$Z$3,S51+250/$Z$3)))</f>
        <v>#VALUE!</v>
      </c>
      <c r="T52" s="70" t="e">
        <f>IF($B52&lt;=T$2,"EXECUTADA",IFERROR(VLOOKUP($B52&amp;T$3,'Consolidação Preventiva'!$A:$W,11,0),IF(T51="EXECUTADA",VLOOKUP($B51&amp;T$3,'Consolidação Preventiva'!$A:$W,15,0)+250/$Z$3,T51+250/$Z$3)))</f>
        <v>#VALUE!</v>
      </c>
      <c r="U52" s="70" t="e">
        <f>IF($B52&lt;=U$2,"EXECUTADA",IFERROR(VLOOKUP($B52&amp;U$3,'Consolidação Preventiva'!$A:$W,11,0),IF(U51="EXECUTADA",VLOOKUP($B51&amp;U$3,'Consolidação Preventiva'!$A:$W,15,0)+250/$Z$3,U51+250/$Z$3)))</f>
        <v>#VALUE!</v>
      </c>
      <c r="V52" s="70" t="e">
        <f>IF($B52&lt;=V$2,"EXECUTADA",IFERROR(VLOOKUP($B52&amp;V$3,'Consolidação Preventiva'!$A:$W,11,0),IF(V51="EXECUTADA",VLOOKUP($B51&amp;V$3,'Consolidação Preventiva'!$A:$W,15,0)+250/$Z$3,V51+250/$Z$3)))</f>
        <v>#VALUE!</v>
      </c>
      <c r="W52" s="70" t="e">
        <f>IF($B52&lt;=W$2,"EXECUTADA",IFERROR(VLOOKUP($B52&amp;W$3,'Consolidação Preventiva'!$A:$W,11,0),IF(W51="EXECUTADA",VLOOKUP($B51&amp;W$3,'Consolidação Preventiva'!$A:$W,15,0)+250/$Z$3,W51+250/$Z$3)))</f>
        <v>#VALUE!</v>
      </c>
      <c r="X52" s="70" t="e">
        <f>IF($B52&lt;=X$2,"EXECUTADA",IFERROR(VLOOKUP($B52&amp;X$3,'Consolidação Preventiva'!$A:$W,11,0),IF(X51="EXECUTADA",VLOOKUP($B51&amp;X$3,'Consolidação Preventiva'!$A:$W,15,0)+250/$Z$3,X51+250/$Z$3)))</f>
        <v>#VALUE!</v>
      </c>
    </row>
    <row r="53" spans="2:24">
      <c r="B53" s="68">
        <f t="shared" si="2"/>
        <v>49</v>
      </c>
      <c r="C53" s="64">
        <v>4000</v>
      </c>
      <c r="D53" s="69" t="e">
        <f>IF($B53&lt;=D$2,"EXECUTADA",IFERROR(VLOOKUP($B53&amp;D$3,'Consolidação Preventiva'!$A:$W,11,0),IF(D52="EXECUTADA",VLOOKUP($B52&amp;D$3,'Consolidação Preventiva'!$A:$W,15,0)+125/$Z$3,D52+125/$Z$3)))</f>
        <v>#VALUE!</v>
      </c>
      <c r="E53" s="69" t="e">
        <f>IF($B53&lt;=E$2,"EXECUTADA",IFERROR(VLOOKUP($B53&amp;E$3,'Consolidação Preventiva'!$A:$W,11,0),IF(E52="EXECUTADA",VLOOKUP($B52&amp;E$3,'Consolidação Preventiva'!$A:$W,15,0)+125/$Z$3,E52+125/$Z$3)))</f>
        <v>#VALUE!</v>
      </c>
      <c r="F53" s="69" t="e">
        <f>IF($B53&lt;=F$2,"EXECUTADA",IFERROR(VLOOKUP($B53&amp;F$3,'Consolidação Preventiva'!$A:$W,11,0),IF(F52="EXECUTADA",VLOOKUP(F$4,'Projeção Horimetro'!$A$5:$H$11,8,0),F52+250/$Z$3)))</f>
        <v>#VALUE!</v>
      </c>
      <c r="G53" s="69" t="e">
        <f>IF($B53&lt;=G$2,"EXECUTADA",IFERROR(VLOOKUP($B53&amp;G$3,'Consolidação Preventiva'!$A:$W,11,0),IF(G52="EXECUTADA",VLOOKUP(G$4,'Projeção Horimetro'!$A$5:$H$11,8,0),G52+250/$Z$3)))</f>
        <v>#VALUE!</v>
      </c>
      <c r="H53" s="69" t="e">
        <f>IF($B53&lt;=H$2,"EXECUTADA",IFERROR(VLOOKUP($B53&amp;H$3,'Consolidação Preventiva'!$A:$W,11,0),IF(H52="EXECUTADA",VLOOKUP(H$4,'Projeção Horimetro'!$A$5:$H$11,8,0),H52+250/$Z$3)))</f>
        <v>#VALUE!</v>
      </c>
      <c r="I53" s="70" t="e">
        <f>IF($B53&lt;=I$2,"EXECUTADA",IFERROR(VLOOKUP($B53&amp;I$3,'Consolidação Preventiva'!$A:$W,11,0),IF(I52="EXECUTADA",VLOOKUP(I$4,'Projeção Horimetro'!$A$5:$H$11,8,0),I52+250/$Z$3)))</f>
        <v>#VALUE!</v>
      </c>
      <c r="J53" s="70" t="e">
        <f>IF($B53&lt;=J$2,"EXECUTADA",IFERROR(VLOOKUP($B53&amp;J$3,'Consolidação Preventiva'!$A:$W,11,0),IF(J52="EXECUTADA",VLOOKUP($B52&amp;J$3,'Consolidação Preventiva'!$A:$W,15,0)+250/$Z$3,J52+250/$Z$3)))</f>
        <v>#VALUE!</v>
      </c>
      <c r="K53" s="70" t="e">
        <f>IF($B53&lt;=K$2,"EXECUTADA",IFERROR(VLOOKUP($B53&amp;K$3,'Consolidação Preventiva'!$A:$W,11,0),IF(K52="EXECUTADA",VLOOKUP($B52&amp;K$3,'Consolidação Preventiva'!$A:$W,15,0)+250/$Z$3,K52+250/$Z$3)))</f>
        <v>#VALUE!</v>
      </c>
      <c r="L53" s="70" t="e">
        <f>IF($B53&lt;=L$2,"EXECUTADA",IFERROR(VLOOKUP($B53&amp;L$3,'Consolidação Preventiva'!$A:$W,11,0),IF(L52="EXECUTADA",VLOOKUP($B52&amp;L$3,'Consolidação Preventiva'!$A:$W,15,0)+250/$Z$3,L52+250/$Z$3)))</f>
        <v>#VALUE!</v>
      </c>
      <c r="M53" s="70" t="e">
        <f>IF($B53&lt;=M$2,"EXECUTADA",IFERROR(VLOOKUP($B53&amp;M$3,'Consolidação Preventiva'!$A:$W,11,0),IF(M52="EXECUTADA",VLOOKUP($B52&amp;M$3,'Consolidação Preventiva'!$A:$W,15,0)+250/$Z$3,M52+250/$Z$3)))</f>
        <v>#VALUE!</v>
      </c>
      <c r="N53" s="70" t="e">
        <f>IF($B53&lt;=N$2,"EXECUTADA",IFERROR(VLOOKUP($B53&amp;N$3,'Consolidação Preventiva'!$A:$W,11,0),IF(N52="EXECUTADA",VLOOKUP($B52&amp;N$3,'Consolidação Preventiva'!$A:$W,15,0)+250/$Z$3,N52+250/$Z$3)))</f>
        <v>#VALUE!</v>
      </c>
      <c r="O53" s="70" t="e">
        <f>IF($B53&lt;=O$2,"EXECUTADA",IFERROR(VLOOKUP($B53&amp;O$3,'Consolidação Preventiva'!$A:$W,11,0),IF(O52="EXECUTADA",VLOOKUP($B52&amp;O$3,'Consolidação Preventiva'!$A:$W,15,0)+250/$Z$3,O52+250/$Z$3)))</f>
        <v>#VALUE!</v>
      </c>
      <c r="P53" s="70" t="e">
        <f>IF($B53&lt;=P$2,"EXECUTADA",IFERROR(VLOOKUP($B53&amp;P$3,'Consolidação Preventiva'!$A:$W,11,0),IF(P52="EXECUTADA",VLOOKUP($B52&amp;P$3,'Consolidação Preventiva'!$A:$W,15,0)+250/$Z$3,P52+250/$Z$3)))</f>
        <v>#VALUE!</v>
      </c>
      <c r="Q53" s="70" t="e">
        <f>IF($B53&lt;=Q$2,"EXECUTADA",IFERROR(VLOOKUP($B53&amp;Q$3,'Consolidação Preventiva'!$A:$W,11,0),IF(Q52="EXECUTADA",VLOOKUP($B52&amp;Q$3,'Consolidação Preventiva'!$A:$W,15,0)+250/$Z$3,Q52+250/$Z$3)))</f>
        <v>#VALUE!</v>
      </c>
      <c r="R53" s="70" t="e">
        <f>IF($B53&lt;=R$2,"EXECUTADA",IFERROR(VLOOKUP($B53&amp;R$3,'Consolidação Preventiva'!$A:$W,11,0),IF(R52="EXECUTADA",VLOOKUP($B52&amp;R$3,'Consolidação Preventiva'!$A:$W,15,0)+250/$Z$3,R52+250/$Z$3)))</f>
        <v>#VALUE!</v>
      </c>
      <c r="S53" s="70" t="e">
        <f>IF($B53&lt;=S$2,"EXECUTADA",IFERROR(VLOOKUP($B53&amp;S$3,'Consolidação Preventiva'!$A:$W,11,0),IF(S52="EXECUTADA",VLOOKUP($B52&amp;S$3,'Consolidação Preventiva'!$A:$W,15,0)+250/$Z$3,S52+250/$Z$3)))</f>
        <v>#VALUE!</v>
      </c>
      <c r="T53" s="70" t="e">
        <f>IF($B53&lt;=T$2,"EXECUTADA",IFERROR(VLOOKUP($B53&amp;T$3,'Consolidação Preventiva'!$A:$W,11,0),IF(T52="EXECUTADA",VLOOKUP($B52&amp;T$3,'Consolidação Preventiva'!$A:$W,15,0)+250/$Z$3,T52+250/$Z$3)))</f>
        <v>#VALUE!</v>
      </c>
      <c r="U53" s="70" t="e">
        <f>IF($B53&lt;=U$2,"EXECUTADA",IFERROR(VLOOKUP($B53&amp;U$3,'Consolidação Preventiva'!$A:$W,11,0),IF(U52="EXECUTADA",VLOOKUP($B52&amp;U$3,'Consolidação Preventiva'!$A:$W,15,0)+250/$Z$3,U52+250/$Z$3)))</f>
        <v>#VALUE!</v>
      </c>
      <c r="V53" s="70" t="e">
        <f>IF($B53&lt;=V$2,"EXECUTADA",IFERROR(VLOOKUP($B53&amp;V$3,'Consolidação Preventiva'!$A:$W,11,0),IF(V52="EXECUTADA",VLOOKUP($B52&amp;V$3,'Consolidação Preventiva'!$A:$W,15,0)+250/$Z$3,V52+250/$Z$3)))</f>
        <v>#VALUE!</v>
      </c>
      <c r="W53" s="70" t="e">
        <f>IF($B53&lt;=W$2,"EXECUTADA",IFERROR(VLOOKUP($B53&amp;W$3,'Consolidação Preventiva'!$A:$W,11,0),IF(W52="EXECUTADA",VLOOKUP($B52&amp;W$3,'Consolidação Preventiva'!$A:$W,15,0)+250/$Z$3,W52+250/$Z$3)))</f>
        <v>#VALUE!</v>
      </c>
      <c r="X53" s="70" t="e">
        <f>IF($B53&lt;=X$2,"EXECUTADA",IFERROR(VLOOKUP($B53&amp;X$3,'Consolidação Preventiva'!$A:$W,11,0),IF(X52="EXECUTADA",VLOOKUP($B52&amp;X$3,'Consolidação Preventiva'!$A:$W,15,0)+250/$Z$3,X52+250/$Z$3)))</f>
        <v>#VALUE!</v>
      </c>
    </row>
    <row r="54" spans="2:24">
      <c r="B54" s="68">
        <f t="shared" si="2"/>
        <v>50</v>
      </c>
      <c r="C54" s="64">
        <v>250</v>
      </c>
      <c r="D54" s="69" t="e">
        <f>IF($B54&lt;=D$2,"EXECUTADA",IFERROR(VLOOKUP($B54&amp;D$3,'Consolidação Preventiva'!$A:$W,11,0),IF(D53="EXECUTADA",VLOOKUP($B53&amp;D$3,'Consolidação Preventiva'!$A:$W,15,0)+125/$Z$3,D53+125/$Z$3)))</f>
        <v>#VALUE!</v>
      </c>
      <c r="E54" s="69" t="e">
        <f>IF($B54&lt;=E$2,"EXECUTADA",IFERROR(VLOOKUP($B54&amp;E$3,'Consolidação Preventiva'!$A:$W,11,0),IF(E53="EXECUTADA",VLOOKUP($B53&amp;E$3,'Consolidação Preventiva'!$A:$W,15,0)+125/$Z$3,E53+125/$Z$3)))</f>
        <v>#VALUE!</v>
      </c>
      <c r="F54" s="69" t="e">
        <f>IF($B54&lt;=F$2,"EXECUTADA",IFERROR(VLOOKUP($B54&amp;F$3,'Consolidação Preventiva'!$A:$W,11,0),IF(F53="EXECUTADA",VLOOKUP(F$4,'Projeção Horimetro'!$A$5:$H$11,8,0),F53+250/$Z$3)))</f>
        <v>#VALUE!</v>
      </c>
      <c r="G54" s="69" t="e">
        <f>IF($B54&lt;=G$2,"EXECUTADA",IFERROR(VLOOKUP($B54&amp;G$3,'Consolidação Preventiva'!$A:$W,11,0),IF(G53="EXECUTADA",VLOOKUP(G$4,'Projeção Horimetro'!$A$5:$H$11,8,0),G53+250/$Z$3)))</f>
        <v>#VALUE!</v>
      </c>
      <c r="H54" s="69" t="e">
        <f>IF($B54&lt;=H$2,"EXECUTADA",IFERROR(VLOOKUP($B54&amp;H$3,'Consolidação Preventiva'!$A:$W,11,0),IF(H53="EXECUTADA",VLOOKUP(H$4,'Projeção Horimetro'!$A$5:$H$11,8,0),H53+250/$Z$3)))</f>
        <v>#VALUE!</v>
      </c>
      <c r="I54" s="70" t="e">
        <f>IF($B54&lt;=I$2,"EXECUTADA",IFERROR(VLOOKUP($B54&amp;I$3,'Consolidação Preventiva'!$A:$W,11,0),IF(I53="EXECUTADA",VLOOKUP(I$4,'Projeção Horimetro'!$A$5:$H$11,8,0),I53+250/$Z$3)))</f>
        <v>#VALUE!</v>
      </c>
      <c r="J54" s="70" t="e">
        <f>IF($B54&lt;=J$2,"EXECUTADA",IFERROR(VLOOKUP($B54&amp;J$3,'Consolidação Preventiva'!$A:$W,11,0),IF(J53="EXECUTADA",VLOOKUP($B53&amp;J$3,'Consolidação Preventiva'!$A:$W,15,0)+250/$Z$3,J53+250/$Z$3)))</f>
        <v>#VALUE!</v>
      </c>
      <c r="K54" s="70" t="e">
        <f>IF($B54&lt;=K$2,"EXECUTADA",IFERROR(VLOOKUP($B54&amp;K$3,'Consolidação Preventiva'!$A:$W,11,0),IF(K53="EXECUTADA",VLOOKUP($B53&amp;K$3,'Consolidação Preventiva'!$A:$W,15,0)+250/$Z$3,K53+250/$Z$3)))</f>
        <v>#VALUE!</v>
      </c>
      <c r="L54" s="70" t="e">
        <f>IF($B54&lt;=L$2,"EXECUTADA",IFERROR(VLOOKUP($B54&amp;L$3,'Consolidação Preventiva'!$A:$W,11,0),IF(L53="EXECUTADA",VLOOKUP($B53&amp;L$3,'Consolidação Preventiva'!$A:$W,15,0)+250/$Z$3,L53+250/$Z$3)))</f>
        <v>#VALUE!</v>
      </c>
      <c r="M54" s="70" t="e">
        <f>IF($B54&lt;=M$2,"EXECUTADA",IFERROR(VLOOKUP($B54&amp;M$3,'Consolidação Preventiva'!$A:$W,11,0),IF(M53="EXECUTADA",VLOOKUP($B53&amp;M$3,'Consolidação Preventiva'!$A:$W,15,0)+250/$Z$3,M53+250/$Z$3)))</f>
        <v>#VALUE!</v>
      </c>
      <c r="N54" s="70" t="e">
        <f>IF($B54&lt;=N$2,"EXECUTADA",IFERROR(VLOOKUP($B54&amp;N$3,'Consolidação Preventiva'!$A:$W,11,0),IF(N53="EXECUTADA",VLOOKUP($B53&amp;N$3,'Consolidação Preventiva'!$A:$W,15,0)+250/$Z$3,N53+250/$Z$3)))</f>
        <v>#VALUE!</v>
      </c>
      <c r="O54" s="70" t="e">
        <f>IF($B54&lt;=O$2,"EXECUTADA",IFERROR(VLOOKUP($B54&amp;O$3,'Consolidação Preventiva'!$A:$W,11,0),IF(O53="EXECUTADA",VLOOKUP($B53&amp;O$3,'Consolidação Preventiva'!$A:$W,15,0)+250/$Z$3,O53+250/$Z$3)))</f>
        <v>#VALUE!</v>
      </c>
      <c r="P54" s="70" t="e">
        <f>IF($B54&lt;=P$2,"EXECUTADA",IFERROR(VLOOKUP($B54&amp;P$3,'Consolidação Preventiva'!$A:$W,11,0),IF(P53="EXECUTADA",VLOOKUP($B53&amp;P$3,'Consolidação Preventiva'!$A:$W,15,0)+250/$Z$3,P53+250/$Z$3)))</f>
        <v>#VALUE!</v>
      </c>
      <c r="Q54" s="70" t="e">
        <f>IF($B54&lt;=Q$2,"EXECUTADA",IFERROR(VLOOKUP($B54&amp;Q$3,'Consolidação Preventiva'!$A:$W,11,0),IF(Q53="EXECUTADA",VLOOKUP($B53&amp;Q$3,'Consolidação Preventiva'!$A:$W,15,0)+250/$Z$3,Q53+250/$Z$3)))</f>
        <v>#VALUE!</v>
      </c>
      <c r="R54" s="70" t="e">
        <f>IF($B54&lt;=R$2,"EXECUTADA",IFERROR(VLOOKUP($B54&amp;R$3,'Consolidação Preventiva'!$A:$W,11,0),IF(R53="EXECUTADA",VLOOKUP($B53&amp;R$3,'Consolidação Preventiva'!$A:$W,15,0)+250/$Z$3,R53+250/$Z$3)))</f>
        <v>#VALUE!</v>
      </c>
      <c r="S54" s="70" t="e">
        <f>IF($B54&lt;=S$2,"EXECUTADA",IFERROR(VLOOKUP($B54&amp;S$3,'Consolidação Preventiva'!$A:$W,11,0),IF(S53="EXECUTADA",VLOOKUP($B53&amp;S$3,'Consolidação Preventiva'!$A:$W,15,0)+250/$Z$3,S53+250/$Z$3)))</f>
        <v>#VALUE!</v>
      </c>
      <c r="T54" s="70" t="e">
        <f>IF($B54&lt;=T$2,"EXECUTADA",IFERROR(VLOOKUP($B54&amp;T$3,'Consolidação Preventiva'!$A:$W,11,0),IF(T53="EXECUTADA",VLOOKUP($B53&amp;T$3,'Consolidação Preventiva'!$A:$W,15,0)+250/$Z$3,T53+250/$Z$3)))</f>
        <v>#VALUE!</v>
      </c>
      <c r="U54" s="70" t="e">
        <f>IF($B54&lt;=U$2,"EXECUTADA",IFERROR(VLOOKUP($B54&amp;U$3,'Consolidação Preventiva'!$A:$W,11,0),IF(U53="EXECUTADA",VLOOKUP($B53&amp;U$3,'Consolidação Preventiva'!$A:$W,15,0)+250/$Z$3,U53+250/$Z$3)))</f>
        <v>#VALUE!</v>
      </c>
      <c r="V54" s="70" t="e">
        <f>IF($B54&lt;=V$2,"EXECUTADA",IFERROR(VLOOKUP($B54&amp;V$3,'Consolidação Preventiva'!$A:$W,11,0),IF(V53="EXECUTADA",VLOOKUP($B53&amp;V$3,'Consolidação Preventiva'!$A:$W,15,0)+250/$Z$3,V53+250/$Z$3)))</f>
        <v>#VALUE!</v>
      </c>
      <c r="W54" s="70" t="e">
        <f>IF($B54&lt;=W$2,"EXECUTADA",IFERROR(VLOOKUP($B54&amp;W$3,'Consolidação Preventiva'!$A:$W,11,0),IF(W53="EXECUTADA",VLOOKUP($B53&amp;W$3,'Consolidação Preventiva'!$A:$W,15,0)+250/$Z$3,W53+250/$Z$3)))</f>
        <v>#VALUE!</v>
      </c>
      <c r="X54" s="70" t="e">
        <f>IF($B54&lt;=X$2,"EXECUTADA",IFERROR(VLOOKUP($B54&amp;X$3,'Consolidação Preventiva'!$A:$W,11,0),IF(X53="EXECUTADA",VLOOKUP($B53&amp;X$3,'Consolidação Preventiva'!$A:$W,15,0)+250/$Z$3,X53+250/$Z$3)))</f>
        <v>#VALUE!</v>
      </c>
    </row>
    <row r="55" spans="2:24">
      <c r="B55" s="68">
        <f t="shared" si="2"/>
        <v>51</v>
      </c>
      <c r="C55" s="64">
        <v>500</v>
      </c>
      <c r="D55" s="69" t="e">
        <f>IF($B55&lt;=D$2,"EXECUTADA",IFERROR(VLOOKUP($B55&amp;D$3,'Consolidação Preventiva'!$A:$W,11,0),IF(D54="EXECUTADA",VLOOKUP($B54&amp;D$3,'Consolidação Preventiva'!$A:$W,15,0)+125/$Z$3,D54+125/$Z$3)))</f>
        <v>#VALUE!</v>
      </c>
      <c r="E55" s="69" t="e">
        <f>IF($B55&lt;=E$2,"EXECUTADA",IFERROR(VLOOKUP($B55&amp;E$3,'Consolidação Preventiva'!$A:$W,11,0),IF(E54="EXECUTADA",VLOOKUP($B54&amp;E$3,'Consolidação Preventiva'!$A:$W,15,0)+125/$Z$3,E54+125/$Z$3)))</f>
        <v>#VALUE!</v>
      </c>
      <c r="F55" s="69" t="e">
        <f>IF($B55&lt;=F$2,"EXECUTADA",IFERROR(VLOOKUP($B55&amp;F$3,'Consolidação Preventiva'!$A:$W,11,0),IF(F54="EXECUTADA",VLOOKUP(F$4,'Projeção Horimetro'!$A$5:$H$11,8,0),F54+250/$Z$3)))</f>
        <v>#VALUE!</v>
      </c>
      <c r="G55" s="69" t="e">
        <f>IF($B55&lt;=G$2,"EXECUTADA",IFERROR(VLOOKUP($B55&amp;G$3,'Consolidação Preventiva'!$A:$W,11,0),IF(G54="EXECUTADA",VLOOKUP(G$4,'Projeção Horimetro'!$A$5:$H$11,8,0),G54+250/$Z$3)))</f>
        <v>#VALUE!</v>
      </c>
      <c r="H55" s="69" t="e">
        <f>IF($B55&lt;=H$2,"EXECUTADA",IFERROR(VLOOKUP($B55&amp;H$3,'Consolidação Preventiva'!$A:$W,11,0),IF(H54="EXECUTADA",VLOOKUP(H$4,'Projeção Horimetro'!$A$5:$H$11,8,0),H54+250/$Z$3)))</f>
        <v>#VALUE!</v>
      </c>
      <c r="I55" s="70" t="e">
        <f>IF($B55&lt;=I$2,"EXECUTADA",IFERROR(VLOOKUP($B55&amp;I$3,'Consolidação Preventiva'!$A:$W,11,0),IF(I54="EXECUTADA",VLOOKUP(I$4,'Projeção Horimetro'!$A$5:$H$11,8,0),I54+250/$Z$3)))</f>
        <v>#VALUE!</v>
      </c>
      <c r="J55" s="70" t="e">
        <f>IF($B55&lt;=J$2,"EXECUTADA",IFERROR(VLOOKUP($B55&amp;J$3,'Consolidação Preventiva'!$A:$W,11,0),IF(J54="EXECUTADA",VLOOKUP($B54&amp;J$3,'Consolidação Preventiva'!$A:$W,15,0)+250/$Z$3,J54+250/$Z$3)))</f>
        <v>#VALUE!</v>
      </c>
      <c r="K55" s="70" t="e">
        <f>IF($B55&lt;=K$2,"EXECUTADA",IFERROR(VLOOKUP($B55&amp;K$3,'Consolidação Preventiva'!$A:$W,11,0),IF(K54="EXECUTADA",VLOOKUP($B54&amp;K$3,'Consolidação Preventiva'!$A:$W,15,0)+250/$Z$3,K54+250/$Z$3)))</f>
        <v>#VALUE!</v>
      </c>
      <c r="L55" s="70" t="e">
        <f>IF($B55&lt;=L$2,"EXECUTADA",IFERROR(VLOOKUP($B55&amp;L$3,'Consolidação Preventiva'!$A:$W,11,0),IF(L54="EXECUTADA",VLOOKUP($B54&amp;L$3,'Consolidação Preventiva'!$A:$W,15,0)+250/$Z$3,L54+250/$Z$3)))</f>
        <v>#VALUE!</v>
      </c>
      <c r="M55" s="70" t="e">
        <f>IF($B55&lt;=M$2,"EXECUTADA",IFERROR(VLOOKUP($B55&amp;M$3,'Consolidação Preventiva'!$A:$W,11,0),IF(M54="EXECUTADA",VLOOKUP($B54&amp;M$3,'Consolidação Preventiva'!$A:$W,15,0)+250/$Z$3,M54+250/$Z$3)))</f>
        <v>#VALUE!</v>
      </c>
      <c r="N55" s="70" t="e">
        <f>IF($B55&lt;=N$2,"EXECUTADA",IFERROR(VLOOKUP($B55&amp;N$3,'Consolidação Preventiva'!$A:$W,11,0),IF(N54="EXECUTADA",VLOOKUP($B54&amp;N$3,'Consolidação Preventiva'!$A:$W,15,0)+250/$Z$3,N54+250/$Z$3)))</f>
        <v>#VALUE!</v>
      </c>
      <c r="O55" s="70" t="e">
        <f>IF($B55&lt;=O$2,"EXECUTADA",IFERROR(VLOOKUP($B55&amp;O$3,'Consolidação Preventiva'!$A:$W,11,0),IF(O54="EXECUTADA",VLOOKUP($B54&amp;O$3,'Consolidação Preventiva'!$A:$W,15,0)+250/$Z$3,O54+250/$Z$3)))</f>
        <v>#VALUE!</v>
      </c>
      <c r="P55" s="70" t="e">
        <f>IF($B55&lt;=P$2,"EXECUTADA",IFERROR(VLOOKUP($B55&amp;P$3,'Consolidação Preventiva'!$A:$W,11,0),IF(P54="EXECUTADA",VLOOKUP($B54&amp;P$3,'Consolidação Preventiva'!$A:$W,15,0)+250/$Z$3,P54+250/$Z$3)))</f>
        <v>#VALUE!</v>
      </c>
      <c r="Q55" s="70" t="e">
        <f>IF($B55&lt;=Q$2,"EXECUTADA",IFERROR(VLOOKUP($B55&amp;Q$3,'Consolidação Preventiva'!$A:$W,11,0),IF(Q54="EXECUTADA",VLOOKUP($B54&amp;Q$3,'Consolidação Preventiva'!$A:$W,15,0)+250/$Z$3,Q54+250/$Z$3)))</f>
        <v>#VALUE!</v>
      </c>
      <c r="R55" s="70" t="e">
        <f>IF($B55&lt;=R$2,"EXECUTADA",IFERROR(VLOOKUP($B55&amp;R$3,'Consolidação Preventiva'!$A:$W,11,0),IF(R54="EXECUTADA",VLOOKUP($B54&amp;R$3,'Consolidação Preventiva'!$A:$W,15,0)+250/$Z$3,R54+250/$Z$3)))</f>
        <v>#VALUE!</v>
      </c>
      <c r="S55" s="70" t="e">
        <f>IF($B55&lt;=S$2,"EXECUTADA",IFERROR(VLOOKUP($B55&amp;S$3,'Consolidação Preventiva'!$A:$W,11,0),IF(S54="EXECUTADA",VLOOKUP($B54&amp;S$3,'Consolidação Preventiva'!$A:$W,15,0)+250/$Z$3,S54+250/$Z$3)))</f>
        <v>#VALUE!</v>
      </c>
      <c r="T55" s="70" t="e">
        <f>IF($B55&lt;=T$2,"EXECUTADA",IFERROR(VLOOKUP($B55&amp;T$3,'Consolidação Preventiva'!$A:$W,11,0),IF(T54="EXECUTADA",VLOOKUP($B54&amp;T$3,'Consolidação Preventiva'!$A:$W,15,0)+250/$Z$3,T54+250/$Z$3)))</f>
        <v>#VALUE!</v>
      </c>
      <c r="U55" s="70" t="e">
        <f>IF($B55&lt;=U$2,"EXECUTADA",IFERROR(VLOOKUP($B55&amp;U$3,'Consolidação Preventiva'!$A:$W,11,0),IF(U54="EXECUTADA",VLOOKUP($B54&amp;U$3,'Consolidação Preventiva'!$A:$W,15,0)+250/$Z$3,U54+250/$Z$3)))</f>
        <v>#VALUE!</v>
      </c>
      <c r="V55" s="70" t="e">
        <f>IF($B55&lt;=V$2,"EXECUTADA",IFERROR(VLOOKUP($B55&amp;V$3,'Consolidação Preventiva'!$A:$W,11,0),IF(V54="EXECUTADA",VLOOKUP($B54&amp;V$3,'Consolidação Preventiva'!$A:$W,15,0)+250/$Z$3,V54+250/$Z$3)))</f>
        <v>#VALUE!</v>
      </c>
      <c r="W55" s="70" t="e">
        <f>IF($B55&lt;=W$2,"EXECUTADA",IFERROR(VLOOKUP($B55&amp;W$3,'Consolidação Preventiva'!$A:$W,11,0),IF(W54="EXECUTADA",VLOOKUP($B54&amp;W$3,'Consolidação Preventiva'!$A:$W,15,0)+250/$Z$3,W54+250/$Z$3)))</f>
        <v>#VALUE!</v>
      </c>
      <c r="X55" s="70" t="e">
        <f>IF($B55&lt;=X$2,"EXECUTADA",IFERROR(VLOOKUP($B55&amp;X$3,'Consolidação Preventiva'!$A:$W,11,0),IF(X54="EXECUTADA",VLOOKUP($B54&amp;X$3,'Consolidação Preventiva'!$A:$W,15,0)+250/$Z$3,X54+250/$Z$3)))</f>
        <v>#VALUE!</v>
      </c>
    </row>
    <row r="56" spans="2:24">
      <c r="B56" s="68">
        <f t="shared" si="2"/>
        <v>52</v>
      </c>
      <c r="C56" s="64">
        <v>250</v>
      </c>
      <c r="D56" s="69" t="e">
        <f>IF($B56&lt;=D$2,"EXECUTADA",IFERROR(VLOOKUP($B56&amp;D$3,'Consolidação Preventiva'!$A:$W,11,0),IF(D55="EXECUTADA",VLOOKUP($B55&amp;D$3,'Consolidação Preventiva'!$A:$W,15,0)+125/$Z$3,D55+125/$Z$3)))</f>
        <v>#VALUE!</v>
      </c>
      <c r="E56" s="69" t="e">
        <f>IF($B56&lt;=E$2,"EXECUTADA",IFERROR(VLOOKUP($B56&amp;E$3,'Consolidação Preventiva'!$A:$W,11,0),IF(E55="EXECUTADA",VLOOKUP($B55&amp;E$3,'Consolidação Preventiva'!$A:$W,15,0)+125/$Z$3,E55+125/$Z$3)))</f>
        <v>#VALUE!</v>
      </c>
      <c r="F56" s="69" t="e">
        <f>IF($B56&lt;=F$2,"EXECUTADA",IFERROR(VLOOKUP($B56&amp;F$3,'Consolidação Preventiva'!$A:$W,11,0),IF(F55="EXECUTADA",VLOOKUP(F$4,'Projeção Horimetro'!$A$5:$H$11,8,0),F55+250/$Z$3)))</f>
        <v>#VALUE!</v>
      </c>
      <c r="G56" s="69" t="e">
        <f>IF($B56&lt;=G$2,"EXECUTADA",IFERROR(VLOOKUP($B56&amp;G$3,'Consolidação Preventiva'!$A:$W,11,0),IF(G55="EXECUTADA",VLOOKUP(G$4,'Projeção Horimetro'!$A$5:$H$11,8,0),G55+250/$Z$3)))</f>
        <v>#VALUE!</v>
      </c>
      <c r="H56" s="69" t="e">
        <f>IF($B56&lt;=H$2,"EXECUTADA",IFERROR(VLOOKUP($B56&amp;H$3,'Consolidação Preventiva'!$A:$W,11,0),IF(H55="EXECUTADA",VLOOKUP(H$4,'Projeção Horimetro'!$A$5:$H$11,8,0),H55+250/$Z$3)))</f>
        <v>#VALUE!</v>
      </c>
      <c r="I56" s="70" t="e">
        <f>IF($B56&lt;=I$2,"EXECUTADA",IFERROR(VLOOKUP($B56&amp;I$3,'Consolidação Preventiva'!$A:$W,11,0),IF(I55="EXECUTADA",VLOOKUP(I$4,'Projeção Horimetro'!$A$5:$H$11,8,0),I55+250/$Z$3)))</f>
        <v>#VALUE!</v>
      </c>
      <c r="J56" s="70" t="e">
        <f>IF($B56&lt;=J$2,"EXECUTADA",IFERROR(VLOOKUP($B56&amp;J$3,'Consolidação Preventiva'!$A:$W,11,0),IF(J55="EXECUTADA",VLOOKUP($B55&amp;J$3,'Consolidação Preventiva'!$A:$W,15,0)+250/$Z$3,J55+250/$Z$3)))</f>
        <v>#VALUE!</v>
      </c>
      <c r="K56" s="70" t="e">
        <f>IF($B56&lt;=K$2,"EXECUTADA",IFERROR(VLOOKUP($B56&amp;K$3,'Consolidação Preventiva'!$A:$W,11,0),IF(K55="EXECUTADA",VLOOKUP($B55&amp;K$3,'Consolidação Preventiva'!$A:$W,15,0)+250/$Z$3,K55+250/$Z$3)))</f>
        <v>#VALUE!</v>
      </c>
      <c r="L56" s="70" t="e">
        <f>IF($B56&lt;=L$2,"EXECUTADA",IFERROR(VLOOKUP($B56&amp;L$3,'Consolidação Preventiva'!$A:$W,11,0),IF(L55="EXECUTADA",VLOOKUP($B55&amp;L$3,'Consolidação Preventiva'!$A:$W,15,0)+250/$Z$3,L55+250/$Z$3)))</f>
        <v>#VALUE!</v>
      </c>
      <c r="M56" s="70" t="e">
        <f>IF($B56&lt;=M$2,"EXECUTADA",IFERROR(VLOOKUP($B56&amp;M$3,'Consolidação Preventiva'!$A:$W,11,0),IF(M55="EXECUTADA",VLOOKUP($B55&amp;M$3,'Consolidação Preventiva'!$A:$W,15,0)+250/$Z$3,M55+250/$Z$3)))</f>
        <v>#VALUE!</v>
      </c>
      <c r="N56" s="70" t="e">
        <f>IF($B56&lt;=N$2,"EXECUTADA",IFERROR(VLOOKUP($B56&amp;N$3,'Consolidação Preventiva'!$A:$W,11,0),IF(N55="EXECUTADA",VLOOKUP($B55&amp;N$3,'Consolidação Preventiva'!$A:$W,15,0)+250/$Z$3,N55+250/$Z$3)))</f>
        <v>#VALUE!</v>
      </c>
      <c r="O56" s="70" t="e">
        <f>IF($B56&lt;=O$2,"EXECUTADA",IFERROR(VLOOKUP($B56&amp;O$3,'Consolidação Preventiva'!$A:$W,11,0),IF(O55="EXECUTADA",VLOOKUP($B55&amp;O$3,'Consolidação Preventiva'!$A:$W,15,0)+250/$Z$3,O55+250/$Z$3)))</f>
        <v>#VALUE!</v>
      </c>
      <c r="P56" s="70" t="e">
        <f>IF($B56&lt;=P$2,"EXECUTADA",IFERROR(VLOOKUP($B56&amp;P$3,'Consolidação Preventiva'!$A:$W,11,0),IF(P55="EXECUTADA",VLOOKUP($B55&amp;P$3,'Consolidação Preventiva'!$A:$W,15,0)+250/$Z$3,P55+250/$Z$3)))</f>
        <v>#VALUE!</v>
      </c>
      <c r="Q56" s="70" t="e">
        <f>IF($B56&lt;=Q$2,"EXECUTADA",IFERROR(VLOOKUP($B56&amp;Q$3,'Consolidação Preventiva'!$A:$W,11,0),IF(Q55="EXECUTADA",VLOOKUP($B55&amp;Q$3,'Consolidação Preventiva'!$A:$W,15,0)+250/$Z$3,Q55+250/$Z$3)))</f>
        <v>#VALUE!</v>
      </c>
      <c r="R56" s="70" t="e">
        <f>IF($B56&lt;=R$2,"EXECUTADA",IFERROR(VLOOKUP($B56&amp;R$3,'Consolidação Preventiva'!$A:$W,11,0),IF(R55="EXECUTADA",VLOOKUP($B55&amp;R$3,'Consolidação Preventiva'!$A:$W,15,0)+250/$Z$3,R55+250/$Z$3)))</f>
        <v>#VALUE!</v>
      </c>
      <c r="S56" s="70" t="e">
        <f>IF($B56&lt;=S$2,"EXECUTADA",IFERROR(VLOOKUP($B56&amp;S$3,'Consolidação Preventiva'!$A:$W,11,0),IF(S55="EXECUTADA",VLOOKUP($B55&amp;S$3,'Consolidação Preventiva'!$A:$W,15,0)+250/$Z$3,S55+250/$Z$3)))</f>
        <v>#VALUE!</v>
      </c>
      <c r="T56" s="70" t="e">
        <f>IF($B56&lt;=T$2,"EXECUTADA",IFERROR(VLOOKUP($B56&amp;T$3,'Consolidação Preventiva'!$A:$W,11,0),IF(T55="EXECUTADA",VLOOKUP($B55&amp;T$3,'Consolidação Preventiva'!$A:$W,15,0)+250/$Z$3,T55+250/$Z$3)))</f>
        <v>#VALUE!</v>
      </c>
      <c r="U56" s="70" t="e">
        <f>IF($B56&lt;=U$2,"EXECUTADA",IFERROR(VLOOKUP($B56&amp;U$3,'Consolidação Preventiva'!$A:$W,11,0),IF(U55="EXECUTADA",VLOOKUP($B55&amp;U$3,'Consolidação Preventiva'!$A:$W,15,0)+250/$Z$3,U55+250/$Z$3)))</f>
        <v>#VALUE!</v>
      </c>
      <c r="V56" s="70" t="e">
        <f>IF($B56&lt;=V$2,"EXECUTADA",IFERROR(VLOOKUP($B56&amp;V$3,'Consolidação Preventiva'!$A:$W,11,0),IF(V55="EXECUTADA",VLOOKUP($B55&amp;V$3,'Consolidação Preventiva'!$A:$W,15,0)+250/$Z$3,V55+250/$Z$3)))</f>
        <v>#VALUE!</v>
      </c>
      <c r="W56" s="70" t="e">
        <f>IF($B56&lt;=W$2,"EXECUTADA",IFERROR(VLOOKUP($B56&amp;W$3,'Consolidação Preventiva'!$A:$W,11,0),IF(W55="EXECUTADA",VLOOKUP($B55&amp;W$3,'Consolidação Preventiva'!$A:$W,15,0)+250/$Z$3,W55+250/$Z$3)))</f>
        <v>#VALUE!</v>
      </c>
      <c r="X56" s="70" t="e">
        <f>IF($B56&lt;=X$2,"EXECUTADA",IFERROR(VLOOKUP($B56&amp;X$3,'Consolidação Preventiva'!$A:$W,11,0),IF(X55="EXECUTADA",VLOOKUP($B55&amp;X$3,'Consolidação Preventiva'!$A:$W,15,0)+250/$Z$3,X55+250/$Z$3)))</f>
        <v>#VALUE!</v>
      </c>
    </row>
    <row r="57" spans="2:24">
      <c r="B57" s="68">
        <f t="shared" si="2"/>
        <v>53</v>
      </c>
      <c r="C57" s="64">
        <v>1000</v>
      </c>
      <c r="D57" s="69" t="e">
        <f>IF($B57&lt;=D$2,"EXECUTADA",IFERROR(VLOOKUP($B57&amp;D$3,'Consolidação Preventiva'!$A:$W,11,0),IF(D56="EXECUTADA",VLOOKUP($B56&amp;D$3,'Consolidação Preventiva'!$A:$W,15,0)+125/$Z$3,D56+125/$Z$3)))</f>
        <v>#VALUE!</v>
      </c>
      <c r="E57" s="69" t="e">
        <f>IF($B57&lt;=E$2,"EXECUTADA",IFERROR(VLOOKUP($B57&amp;E$3,'Consolidação Preventiva'!$A:$W,11,0),IF(E56="EXECUTADA",VLOOKUP($B56&amp;E$3,'Consolidação Preventiva'!$A:$W,15,0)+125/$Z$3,E56+125/$Z$3)))</f>
        <v>#VALUE!</v>
      </c>
      <c r="F57" s="69" t="e">
        <f>IF($B57&lt;=F$2,"EXECUTADA",IFERROR(VLOOKUP($B57&amp;F$3,'Consolidação Preventiva'!$A:$W,11,0),IF(F56="EXECUTADA",VLOOKUP(F$4,'Projeção Horimetro'!$A$5:$H$11,8,0),F56+250/$Z$3)))</f>
        <v>#VALUE!</v>
      </c>
      <c r="G57" s="69" t="e">
        <f>IF($B57&lt;=G$2,"EXECUTADA",IFERROR(VLOOKUP($B57&amp;G$3,'Consolidação Preventiva'!$A:$W,11,0),IF(G56="EXECUTADA",VLOOKUP(G$4,'Projeção Horimetro'!$A$5:$H$11,8,0),G56+250/$Z$3)))</f>
        <v>#VALUE!</v>
      </c>
      <c r="H57" s="69" t="e">
        <f>IF($B57&lt;=H$2,"EXECUTADA",IFERROR(VLOOKUP($B57&amp;H$3,'Consolidação Preventiva'!$A:$W,11,0),IF(H56="EXECUTADA",VLOOKUP(H$4,'Projeção Horimetro'!$A$5:$H$11,8,0),H56+250/$Z$3)))</f>
        <v>#VALUE!</v>
      </c>
      <c r="I57" s="70" t="e">
        <f>IF($B57&lt;=I$2,"EXECUTADA",IFERROR(VLOOKUP($B57&amp;I$3,'Consolidação Preventiva'!$A:$W,11,0),IF(I56="EXECUTADA",VLOOKUP(I$4,'Projeção Horimetro'!$A$5:$H$11,8,0),I56+250/$Z$3)))</f>
        <v>#VALUE!</v>
      </c>
      <c r="J57" s="70" t="e">
        <f>IF($B57&lt;=J$2,"EXECUTADA",IFERROR(VLOOKUP($B57&amp;J$3,'Consolidação Preventiva'!$A:$W,11,0),IF(J56="EXECUTADA",VLOOKUP($B56&amp;J$3,'Consolidação Preventiva'!$A:$W,15,0)+250/$Z$3,J56+250/$Z$3)))</f>
        <v>#VALUE!</v>
      </c>
      <c r="K57" s="70" t="e">
        <f>IF($B57&lt;=K$2,"EXECUTADA",IFERROR(VLOOKUP($B57&amp;K$3,'Consolidação Preventiva'!$A:$W,11,0),IF(K56="EXECUTADA",VLOOKUP($B56&amp;K$3,'Consolidação Preventiva'!$A:$W,15,0)+250/$Z$3,K56+250/$Z$3)))</f>
        <v>#VALUE!</v>
      </c>
      <c r="L57" s="70" t="e">
        <f>IF($B57&lt;=L$2,"EXECUTADA",IFERROR(VLOOKUP($B57&amp;L$3,'Consolidação Preventiva'!$A:$W,11,0),IF(L56="EXECUTADA",VLOOKUP($B56&amp;L$3,'Consolidação Preventiva'!$A:$W,15,0)+250/$Z$3,L56+250/$Z$3)))</f>
        <v>#VALUE!</v>
      </c>
      <c r="M57" s="70" t="e">
        <f>IF($B57&lt;=M$2,"EXECUTADA",IFERROR(VLOOKUP($B57&amp;M$3,'Consolidação Preventiva'!$A:$W,11,0),IF(M56="EXECUTADA",VLOOKUP($B56&amp;M$3,'Consolidação Preventiva'!$A:$W,15,0)+250/$Z$3,M56+250/$Z$3)))</f>
        <v>#VALUE!</v>
      </c>
      <c r="N57" s="70" t="e">
        <f>IF($B57&lt;=N$2,"EXECUTADA",IFERROR(VLOOKUP($B57&amp;N$3,'Consolidação Preventiva'!$A:$W,11,0),IF(N56="EXECUTADA",VLOOKUP($B56&amp;N$3,'Consolidação Preventiva'!$A:$W,15,0)+250/$Z$3,N56+250/$Z$3)))</f>
        <v>#VALUE!</v>
      </c>
      <c r="O57" s="70" t="e">
        <f>IF($B57&lt;=O$2,"EXECUTADA",IFERROR(VLOOKUP($B57&amp;O$3,'Consolidação Preventiva'!$A:$W,11,0),IF(O56="EXECUTADA",VLOOKUP($B56&amp;O$3,'Consolidação Preventiva'!$A:$W,15,0)+250/$Z$3,O56+250/$Z$3)))</f>
        <v>#VALUE!</v>
      </c>
      <c r="P57" s="70" t="e">
        <f>IF($B57&lt;=P$2,"EXECUTADA",IFERROR(VLOOKUP($B57&amp;P$3,'Consolidação Preventiva'!$A:$W,11,0),IF(P56="EXECUTADA",VLOOKUP($B56&amp;P$3,'Consolidação Preventiva'!$A:$W,15,0)+250/$Z$3,P56+250/$Z$3)))</f>
        <v>#VALUE!</v>
      </c>
      <c r="Q57" s="70" t="e">
        <f>IF($B57&lt;=Q$2,"EXECUTADA",IFERROR(VLOOKUP($B57&amp;Q$3,'Consolidação Preventiva'!$A:$W,11,0),IF(Q56="EXECUTADA",VLOOKUP($B56&amp;Q$3,'Consolidação Preventiva'!$A:$W,15,0)+250/$Z$3,Q56+250/$Z$3)))</f>
        <v>#VALUE!</v>
      </c>
      <c r="R57" s="70" t="e">
        <f>IF($B57&lt;=R$2,"EXECUTADA",IFERROR(VLOOKUP($B57&amp;R$3,'Consolidação Preventiva'!$A:$W,11,0),IF(R56="EXECUTADA",VLOOKUP($B56&amp;R$3,'Consolidação Preventiva'!$A:$W,15,0)+250/$Z$3,R56+250/$Z$3)))</f>
        <v>#VALUE!</v>
      </c>
      <c r="S57" s="70" t="e">
        <f>IF($B57&lt;=S$2,"EXECUTADA",IFERROR(VLOOKUP($B57&amp;S$3,'Consolidação Preventiva'!$A:$W,11,0),IF(S56="EXECUTADA",VLOOKUP($B56&amp;S$3,'Consolidação Preventiva'!$A:$W,15,0)+250/$Z$3,S56+250/$Z$3)))</f>
        <v>#VALUE!</v>
      </c>
      <c r="T57" s="70" t="e">
        <f>IF($B57&lt;=T$2,"EXECUTADA",IFERROR(VLOOKUP($B57&amp;T$3,'Consolidação Preventiva'!$A:$W,11,0),IF(T56="EXECUTADA",VLOOKUP($B56&amp;T$3,'Consolidação Preventiva'!$A:$W,15,0)+250/$Z$3,T56+250/$Z$3)))</f>
        <v>#VALUE!</v>
      </c>
      <c r="U57" s="70" t="e">
        <f>IF($B57&lt;=U$2,"EXECUTADA",IFERROR(VLOOKUP($B57&amp;U$3,'Consolidação Preventiva'!$A:$W,11,0),IF(U56="EXECUTADA",VLOOKUP($B56&amp;U$3,'Consolidação Preventiva'!$A:$W,15,0)+250/$Z$3,U56+250/$Z$3)))</f>
        <v>#VALUE!</v>
      </c>
      <c r="V57" s="70" t="e">
        <f>IF($B57&lt;=V$2,"EXECUTADA",IFERROR(VLOOKUP($B57&amp;V$3,'Consolidação Preventiva'!$A:$W,11,0),IF(V56="EXECUTADA",VLOOKUP($B56&amp;V$3,'Consolidação Preventiva'!$A:$W,15,0)+250/$Z$3,V56+250/$Z$3)))</f>
        <v>#VALUE!</v>
      </c>
      <c r="W57" s="70" t="e">
        <f>IF($B57&lt;=W$2,"EXECUTADA",IFERROR(VLOOKUP($B57&amp;W$3,'Consolidação Preventiva'!$A:$W,11,0),IF(W56="EXECUTADA",VLOOKUP($B56&amp;W$3,'Consolidação Preventiva'!$A:$W,15,0)+250/$Z$3,W56+250/$Z$3)))</f>
        <v>#VALUE!</v>
      </c>
      <c r="X57" s="70" t="e">
        <f>IF($B57&lt;=X$2,"EXECUTADA",IFERROR(VLOOKUP($B57&amp;X$3,'Consolidação Preventiva'!$A:$W,11,0),IF(X56="EXECUTADA",VLOOKUP($B56&amp;X$3,'Consolidação Preventiva'!$A:$W,15,0)+250/$Z$3,X56+250/$Z$3)))</f>
        <v>#VALUE!</v>
      </c>
    </row>
    <row r="58" spans="2:24">
      <c r="B58" s="68">
        <f t="shared" si="2"/>
        <v>54</v>
      </c>
      <c r="C58" s="64">
        <v>250</v>
      </c>
      <c r="D58" s="69" t="e">
        <f>IF($B58&lt;=D$2,"EXECUTADA",IFERROR(VLOOKUP($B58&amp;D$3,'Consolidação Preventiva'!$A:$W,11,0),IF(D57="EXECUTADA",VLOOKUP($B57&amp;D$3,'Consolidação Preventiva'!$A:$W,15,0)+125/$Z$3,D57+125/$Z$3)))</f>
        <v>#VALUE!</v>
      </c>
      <c r="E58" s="69" t="e">
        <f>IF($B58&lt;=E$2,"EXECUTADA",IFERROR(VLOOKUP($B58&amp;E$3,'Consolidação Preventiva'!$A:$W,11,0),IF(E57="EXECUTADA",VLOOKUP($B57&amp;E$3,'Consolidação Preventiva'!$A:$W,15,0)+125/$Z$3,E57+125/$Z$3)))</f>
        <v>#VALUE!</v>
      </c>
      <c r="F58" s="69" t="e">
        <f>IF($B58&lt;=F$2,"EXECUTADA",IFERROR(VLOOKUP($B58&amp;F$3,'Consolidação Preventiva'!$A:$W,11,0),IF(F57="EXECUTADA",VLOOKUP(F$4,'Projeção Horimetro'!$A$5:$H$11,8,0),F57+250/$Z$3)))</f>
        <v>#VALUE!</v>
      </c>
      <c r="G58" s="69" t="e">
        <f>IF($B58&lt;=G$2,"EXECUTADA",IFERROR(VLOOKUP($B58&amp;G$3,'Consolidação Preventiva'!$A:$W,11,0),IF(G57="EXECUTADA",VLOOKUP(G$4,'Projeção Horimetro'!$A$5:$H$11,8,0),G57+250/$Z$3)))</f>
        <v>#VALUE!</v>
      </c>
      <c r="H58" s="69" t="e">
        <f>IF($B58&lt;=H$2,"EXECUTADA",IFERROR(VLOOKUP($B58&amp;H$3,'Consolidação Preventiva'!$A:$W,11,0),IF(H57="EXECUTADA",VLOOKUP(H$4,'Projeção Horimetro'!$A$5:$H$11,8,0),H57+250/$Z$3)))</f>
        <v>#VALUE!</v>
      </c>
      <c r="I58" s="70" t="e">
        <f>IF($B58&lt;=I$2,"EXECUTADA",IFERROR(VLOOKUP($B58&amp;I$3,'Consolidação Preventiva'!$A:$W,11,0),IF(I57="EXECUTADA",VLOOKUP(I$4,'Projeção Horimetro'!$A$5:$H$11,8,0),I57+250/$Z$3)))</f>
        <v>#VALUE!</v>
      </c>
      <c r="J58" s="70" t="e">
        <f>IF($B58&lt;=J$2,"EXECUTADA",IFERROR(VLOOKUP($B58&amp;J$3,'Consolidação Preventiva'!$A:$W,11,0),IF(J57="EXECUTADA",VLOOKUP($B57&amp;J$3,'Consolidação Preventiva'!$A:$W,15,0)+250/$Z$3,J57+250/$Z$3)))</f>
        <v>#VALUE!</v>
      </c>
      <c r="K58" s="70" t="e">
        <f>IF($B58&lt;=K$2,"EXECUTADA",IFERROR(VLOOKUP($B58&amp;K$3,'Consolidação Preventiva'!$A:$W,11,0),IF(K57="EXECUTADA",VLOOKUP($B57&amp;K$3,'Consolidação Preventiva'!$A:$W,15,0)+250/$Z$3,K57+250/$Z$3)))</f>
        <v>#VALUE!</v>
      </c>
      <c r="L58" s="70" t="e">
        <f>IF($B58&lt;=L$2,"EXECUTADA",IFERROR(VLOOKUP($B58&amp;L$3,'Consolidação Preventiva'!$A:$W,11,0),IF(L57="EXECUTADA",VLOOKUP($B57&amp;L$3,'Consolidação Preventiva'!$A:$W,15,0)+250/$Z$3,L57+250/$Z$3)))</f>
        <v>#VALUE!</v>
      </c>
      <c r="M58" s="70" t="e">
        <f>IF($B58&lt;=M$2,"EXECUTADA",IFERROR(VLOOKUP($B58&amp;M$3,'Consolidação Preventiva'!$A:$W,11,0),IF(M57="EXECUTADA",VLOOKUP($B57&amp;M$3,'Consolidação Preventiva'!$A:$W,15,0)+250/$Z$3,M57+250/$Z$3)))</f>
        <v>#VALUE!</v>
      </c>
      <c r="N58" s="70" t="e">
        <f>IF($B58&lt;=N$2,"EXECUTADA",IFERROR(VLOOKUP($B58&amp;N$3,'Consolidação Preventiva'!$A:$W,11,0),IF(N57="EXECUTADA",VLOOKUP($B57&amp;N$3,'Consolidação Preventiva'!$A:$W,15,0)+250/$Z$3,N57+250/$Z$3)))</f>
        <v>#VALUE!</v>
      </c>
      <c r="O58" s="70" t="e">
        <f>IF($B58&lt;=O$2,"EXECUTADA",IFERROR(VLOOKUP($B58&amp;O$3,'Consolidação Preventiva'!$A:$W,11,0),IF(O57="EXECUTADA",VLOOKUP($B57&amp;O$3,'Consolidação Preventiva'!$A:$W,15,0)+250/$Z$3,O57+250/$Z$3)))</f>
        <v>#VALUE!</v>
      </c>
      <c r="P58" s="70" t="e">
        <f>IF($B58&lt;=P$2,"EXECUTADA",IFERROR(VLOOKUP($B58&amp;P$3,'Consolidação Preventiva'!$A:$W,11,0),IF(P57="EXECUTADA",VLOOKUP($B57&amp;P$3,'Consolidação Preventiva'!$A:$W,15,0)+250/$Z$3,P57+250/$Z$3)))</f>
        <v>#VALUE!</v>
      </c>
      <c r="Q58" s="70" t="e">
        <f>IF($B58&lt;=Q$2,"EXECUTADA",IFERROR(VLOOKUP($B58&amp;Q$3,'Consolidação Preventiva'!$A:$W,11,0),IF(Q57="EXECUTADA",VLOOKUP($B57&amp;Q$3,'Consolidação Preventiva'!$A:$W,15,0)+250/$Z$3,Q57+250/$Z$3)))</f>
        <v>#VALUE!</v>
      </c>
      <c r="R58" s="70" t="e">
        <f>IF($B58&lt;=R$2,"EXECUTADA",IFERROR(VLOOKUP($B58&amp;R$3,'Consolidação Preventiva'!$A:$W,11,0),IF(R57="EXECUTADA",VLOOKUP($B57&amp;R$3,'Consolidação Preventiva'!$A:$W,15,0)+250/$Z$3,R57+250/$Z$3)))</f>
        <v>#VALUE!</v>
      </c>
      <c r="S58" s="70" t="e">
        <f>IF($B58&lt;=S$2,"EXECUTADA",IFERROR(VLOOKUP($B58&amp;S$3,'Consolidação Preventiva'!$A:$W,11,0),IF(S57="EXECUTADA",VLOOKUP($B57&amp;S$3,'Consolidação Preventiva'!$A:$W,15,0)+250/$Z$3,S57+250/$Z$3)))</f>
        <v>#VALUE!</v>
      </c>
      <c r="T58" s="70" t="e">
        <f>IF($B58&lt;=T$2,"EXECUTADA",IFERROR(VLOOKUP($B58&amp;T$3,'Consolidação Preventiva'!$A:$W,11,0),IF(T57="EXECUTADA",VLOOKUP($B57&amp;T$3,'Consolidação Preventiva'!$A:$W,15,0)+250/$Z$3,T57+250/$Z$3)))</f>
        <v>#VALUE!</v>
      </c>
      <c r="U58" s="70" t="e">
        <f>IF($B58&lt;=U$2,"EXECUTADA",IFERROR(VLOOKUP($B58&amp;U$3,'Consolidação Preventiva'!$A:$W,11,0),IF(U57="EXECUTADA",VLOOKUP($B57&amp;U$3,'Consolidação Preventiva'!$A:$W,15,0)+250/$Z$3,U57+250/$Z$3)))</f>
        <v>#VALUE!</v>
      </c>
      <c r="V58" s="70" t="e">
        <f>IF($B58&lt;=V$2,"EXECUTADA",IFERROR(VLOOKUP($B58&amp;V$3,'Consolidação Preventiva'!$A:$W,11,0),IF(V57="EXECUTADA",VLOOKUP($B57&amp;V$3,'Consolidação Preventiva'!$A:$W,15,0)+250/$Z$3,V57+250/$Z$3)))</f>
        <v>#VALUE!</v>
      </c>
      <c r="W58" s="70" t="e">
        <f>IF($B58&lt;=W$2,"EXECUTADA",IFERROR(VLOOKUP($B58&amp;W$3,'Consolidação Preventiva'!$A:$W,11,0),IF(W57="EXECUTADA",VLOOKUP($B57&amp;W$3,'Consolidação Preventiva'!$A:$W,15,0)+250/$Z$3,W57+250/$Z$3)))</f>
        <v>#VALUE!</v>
      </c>
      <c r="X58" s="70" t="e">
        <f>IF($B58&lt;=X$2,"EXECUTADA",IFERROR(VLOOKUP($B58&amp;X$3,'Consolidação Preventiva'!$A:$W,11,0),IF(X57="EXECUTADA",VLOOKUP($B57&amp;X$3,'Consolidação Preventiva'!$A:$W,15,0)+250/$Z$3,X57+250/$Z$3)))</f>
        <v>#VALUE!</v>
      </c>
    </row>
    <row r="59" spans="2:24">
      <c r="B59" s="68">
        <f t="shared" si="2"/>
        <v>55</v>
      </c>
      <c r="C59" s="64">
        <v>1500</v>
      </c>
      <c r="D59" s="69" t="e">
        <f>IF($B59&lt;=D$2,"EXECUTADA",IFERROR(VLOOKUP($B59&amp;D$3,'Consolidação Preventiva'!$A:$W,11,0),IF(D58="EXECUTADA",VLOOKUP($B58&amp;D$3,'Consolidação Preventiva'!$A:$W,15,0)+125/$Z$3,D58+125/$Z$3)))</f>
        <v>#VALUE!</v>
      </c>
      <c r="E59" s="69" t="e">
        <f>IF($B59&lt;=E$2,"EXECUTADA",IFERROR(VLOOKUP($B59&amp;E$3,'Consolidação Preventiva'!$A:$W,11,0),IF(E58="EXECUTADA",VLOOKUP($B58&amp;E$3,'Consolidação Preventiva'!$A:$W,15,0)+125/$Z$3,E58+125/$Z$3)))</f>
        <v>#VALUE!</v>
      </c>
      <c r="F59" s="69" t="e">
        <f>IF($B59&lt;=F$2,"EXECUTADA",IFERROR(VLOOKUP($B59&amp;F$3,'Consolidação Preventiva'!$A:$W,11,0),IF(F58="EXECUTADA",VLOOKUP(F$4,'Projeção Horimetro'!$A$5:$H$11,8,0),F58+250/$Z$3)))</f>
        <v>#VALUE!</v>
      </c>
      <c r="G59" s="69" t="e">
        <f>IF($B59&lt;=G$2,"EXECUTADA",IFERROR(VLOOKUP($B59&amp;G$3,'Consolidação Preventiva'!$A:$W,11,0),IF(G58="EXECUTADA",VLOOKUP(G$4,'Projeção Horimetro'!$A$5:$H$11,8,0),G58+250/$Z$3)))</f>
        <v>#VALUE!</v>
      </c>
      <c r="H59" s="69" t="e">
        <f>IF($B59&lt;=H$2,"EXECUTADA",IFERROR(VLOOKUP($B59&amp;H$3,'Consolidação Preventiva'!$A:$W,11,0),IF(H58="EXECUTADA",VLOOKUP(H$4,'Projeção Horimetro'!$A$5:$H$11,8,0),H58+250/$Z$3)))</f>
        <v>#VALUE!</v>
      </c>
      <c r="I59" s="70" t="e">
        <f>IF($B59&lt;=I$2,"EXECUTADA",IFERROR(VLOOKUP($B59&amp;I$3,'Consolidação Preventiva'!$A:$W,11,0),IF(I58="EXECUTADA",VLOOKUP(I$4,'Projeção Horimetro'!$A$5:$H$11,8,0),I58+250/$Z$3)))</f>
        <v>#VALUE!</v>
      </c>
      <c r="J59" s="70" t="e">
        <f>IF($B59&lt;=J$2,"EXECUTADA",IFERROR(VLOOKUP($B59&amp;J$3,'Consolidação Preventiva'!$A:$W,11,0),IF(J58="EXECUTADA",VLOOKUP($B58&amp;J$3,'Consolidação Preventiva'!$A:$W,15,0)+250/$Z$3,J58+250/$Z$3)))</f>
        <v>#VALUE!</v>
      </c>
      <c r="K59" s="70" t="e">
        <f>IF($B59&lt;=K$2,"EXECUTADA",IFERROR(VLOOKUP($B59&amp;K$3,'Consolidação Preventiva'!$A:$W,11,0),IF(K58="EXECUTADA",VLOOKUP($B58&amp;K$3,'Consolidação Preventiva'!$A:$W,15,0)+250/$Z$3,K58+250/$Z$3)))</f>
        <v>#VALUE!</v>
      </c>
      <c r="L59" s="70" t="e">
        <f>IF($B59&lt;=L$2,"EXECUTADA",IFERROR(VLOOKUP($B59&amp;L$3,'Consolidação Preventiva'!$A:$W,11,0),IF(L58="EXECUTADA",VLOOKUP($B58&amp;L$3,'Consolidação Preventiva'!$A:$W,15,0)+250/$Z$3,L58+250/$Z$3)))</f>
        <v>#VALUE!</v>
      </c>
      <c r="M59" s="70" t="e">
        <f>IF($B59&lt;=M$2,"EXECUTADA",IFERROR(VLOOKUP($B59&amp;M$3,'Consolidação Preventiva'!$A:$W,11,0),IF(M58="EXECUTADA",VLOOKUP($B58&amp;M$3,'Consolidação Preventiva'!$A:$W,15,0)+250/$Z$3,M58+250/$Z$3)))</f>
        <v>#VALUE!</v>
      </c>
      <c r="N59" s="70" t="e">
        <f>IF($B59&lt;=N$2,"EXECUTADA",IFERROR(VLOOKUP($B59&amp;N$3,'Consolidação Preventiva'!$A:$W,11,0),IF(N58="EXECUTADA",VLOOKUP($B58&amp;N$3,'Consolidação Preventiva'!$A:$W,15,0)+250/$Z$3,N58+250/$Z$3)))</f>
        <v>#VALUE!</v>
      </c>
      <c r="O59" s="70" t="e">
        <f>IF($B59&lt;=O$2,"EXECUTADA",IFERROR(VLOOKUP($B59&amp;O$3,'Consolidação Preventiva'!$A:$W,11,0),IF(O58="EXECUTADA",VLOOKUP($B58&amp;O$3,'Consolidação Preventiva'!$A:$W,15,0)+250/$Z$3,O58+250/$Z$3)))</f>
        <v>#VALUE!</v>
      </c>
      <c r="P59" s="70" t="e">
        <f>IF($B59&lt;=P$2,"EXECUTADA",IFERROR(VLOOKUP($B59&amp;P$3,'Consolidação Preventiva'!$A:$W,11,0),IF(P58="EXECUTADA",VLOOKUP($B58&amp;P$3,'Consolidação Preventiva'!$A:$W,15,0)+250/$Z$3,P58+250/$Z$3)))</f>
        <v>#VALUE!</v>
      </c>
      <c r="Q59" s="70" t="e">
        <f>IF($B59&lt;=Q$2,"EXECUTADA",IFERROR(VLOOKUP($B59&amp;Q$3,'Consolidação Preventiva'!$A:$W,11,0),IF(Q58="EXECUTADA",VLOOKUP($B58&amp;Q$3,'Consolidação Preventiva'!$A:$W,15,0)+250/$Z$3,Q58+250/$Z$3)))</f>
        <v>#VALUE!</v>
      </c>
      <c r="R59" s="70" t="e">
        <f>IF($B59&lt;=R$2,"EXECUTADA",IFERROR(VLOOKUP($B59&amp;R$3,'Consolidação Preventiva'!$A:$W,11,0),IF(R58="EXECUTADA",VLOOKUP($B58&amp;R$3,'Consolidação Preventiva'!$A:$W,15,0)+250/$Z$3,R58+250/$Z$3)))</f>
        <v>#VALUE!</v>
      </c>
      <c r="S59" s="70" t="e">
        <f>IF($B59&lt;=S$2,"EXECUTADA",IFERROR(VLOOKUP($B59&amp;S$3,'Consolidação Preventiva'!$A:$W,11,0),IF(S58="EXECUTADA",VLOOKUP($B58&amp;S$3,'Consolidação Preventiva'!$A:$W,15,0)+250/$Z$3,S58+250/$Z$3)))</f>
        <v>#VALUE!</v>
      </c>
      <c r="T59" s="70" t="e">
        <f>IF($B59&lt;=T$2,"EXECUTADA",IFERROR(VLOOKUP($B59&amp;T$3,'Consolidação Preventiva'!$A:$W,11,0),IF(T58="EXECUTADA",VLOOKUP($B58&amp;T$3,'Consolidação Preventiva'!$A:$W,15,0)+250/$Z$3,T58+250/$Z$3)))</f>
        <v>#VALUE!</v>
      </c>
      <c r="U59" s="70" t="e">
        <f>IF($B59&lt;=U$2,"EXECUTADA",IFERROR(VLOOKUP($B59&amp;U$3,'Consolidação Preventiva'!$A:$W,11,0),IF(U58="EXECUTADA",VLOOKUP($B58&amp;U$3,'Consolidação Preventiva'!$A:$W,15,0)+250/$Z$3,U58+250/$Z$3)))</f>
        <v>#VALUE!</v>
      </c>
      <c r="V59" s="70" t="e">
        <f>IF($B59&lt;=V$2,"EXECUTADA",IFERROR(VLOOKUP($B59&amp;V$3,'Consolidação Preventiva'!$A:$W,11,0),IF(V58="EXECUTADA",VLOOKUP($B58&amp;V$3,'Consolidação Preventiva'!$A:$W,15,0)+250/$Z$3,V58+250/$Z$3)))</f>
        <v>#VALUE!</v>
      </c>
      <c r="W59" s="70" t="e">
        <f>IF($B59&lt;=W$2,"EXECUTADA",IFERROR(VLOOKUP($B59&amp;W$3,'Consolidação Preventiva'!$A:$W,11,0),IF(W58="EXECUTADA",VLOOKUP($B58&amp;W$3,'Consolidação Preventiva'!$A:$W,15,0)+250/$Z$3,W58+250/$Z$3)))</f>
        <v>#VALUE!</v>
      </c>
      <c r="X59" s="70" t="e">
        <f>IF($B59&lt;=X$2,"EXECUTADA",IFERROR(VLOOKUP($B59&amp;X$3,'Consolidação Preventiva'!$A:$W,11,0),IF(X58="EXECUTADA",VLOOKUP($B58&amp;X$3,'Consolidação Preventiva'!$A:$W,15,0)+250/$Z$3,X58+250/$Z$3)))</f>
        <v>#VALUE!</v>
      </c>
    </row>
    <row r="60" spans="2:24">
      <c r="B60" s="68">
        <f t="shared" si="2"/>
        <v>56</v>
      </c>
      <c r="C60" s="64">
        <v>250</v>
      </c>
      <c r="D60" s="69" t="e">
        <f>IF($B60&lt;=D$2,"EXECUTADA",IFERROR(VLOOKUP($B60&amp;D$3,'Consolidação Preventiva'!$A:$W,11,0),IF(D59="EXECUTADA",VLOOKUP($B59&amp;D$3,'Consolidação Preventiva'!$A:$W,15,0)+125/$Z$3,D59+125/$Z$3)))</f>
        <v>#VALUE!</v>
      </c>
      <c r="E60" s="69" t="e">
        <f>IF($B60&lt;=E$2,"EXECUTADA",IFERROR(VLOOKUP($B60&amp;E$3,'Consolidação Preventiva'!$A:$W,11,0),IF(E59="EXECUTADA",VLOOKUP($B59&amp;E$3,'Consolidação Preventiva'!$A:$W,15,0)+125/$Z$3,E59+125/$Z$3)))</f>
        <v>#VALUE!</v>
      </c>
      <c r="F60" s="69" t="e">
        <f>IF($B60&lt;=F$2,"EXECUTADA",IFERROR(VLOOKUP($B60&amp;F$3,'Consolidação Preventiva'!$A:$W,11,0),IF(F59="EXECUTADA",VLOOKUP(F$4,'Projeção Horimetro'!$A$5:$H$11,8,0),F59+250/$Z$3)))</f>
        <v>#VALUE!</v>
      </c>
      <c r="G60" s="69" t="e">
        <f>IF($B60&lt;=G$2,"EXECUTADA",IFERROR(VLOOKUP($B60&amp;G$3,'Consolidação Preventiva'!$A:$W,11,0),IF(G59="EXECUTADA",VLOOKUP(G$4,'Projeção Horimetro'!$A$5:$H$11,8,0),G59+250/$Z$3)))</f>
        <v>#VALUE!</v>
      </c>
      <c r="H60" s="69" t="e">
        <f>IF($B60&lt;=H$2,"EXECUTADA",IFERROR(VLOOKUP($B60&amp;H$3,'Consolidação Preventiva'!$A:$W,11,0),IF(H59="EXECUTADA",VLOOKUP(H$4,'Projeção Horimetro'!$A$5:$H$11,8,0),H59+250/$Z$3)))</f>
        <v>#VALUE!</v>
      </c>
      <c r="I60" s="70" t="e">
        <f>IF($B60&lt;=I$2,"EXECUTADA",IFERROR(VLOOKUP($B60&amp;I$3,'Consolidação Preventiva'!$A:$W,11,0),IF(I59="EXECUTADA",VLOOKUP(I$4,'Projeção Horimetro'!$A$5:$H$11,8,0),I59+250/$Z$3)))</f>
        <v>#VALUE!</v>
      </c>
      <c r="J60" s="70" t="e">
        <f>IF($B60&lt;=J$2,"EXECUTADA",IFERROR(VLOOKUP($B60&amp;J$3,'Consolidação Preventiva'!$A:$W,11,0),IF(J59="EXECUTADA",VLOOKUP($B59&amp;J$3,'Consolidação Preventiva'!$A:$W,15,0)+250/$Z$3,J59+250/$Z$3)))</f>
        <v>#VALUE!</v>
      </c>
      <c r="K60" s="70" t="e">
        <f>IF($B60&lt;=K$2,"EXECUTADA",IFERROR(VLOOKUP($B60&amp;K$3,'Consolidação Preventiva'!$A:$W,11,0),IF(K59="EXECUTADA",VLOOKUP($B59&amp;K$3,'Consolidação Preventiva'!$A:$W,15,0)+250/$Z$3,K59+250/$Z$3)))</f>
        <v>#VALUE!</v>
      </c>
      <c r="L60" s="70" t="e">
        <f>IF($B60&lt;=L$2,"EXECUTADA",IFERROR(VLOOKUP($B60&amp;L$3,'Consolidação Preventiva'!$A:$W,11,0),IF(L59="EXECUTADA",VLOOKUP($B59&amp;L$3,'Consolidação Preventiva'!$A:$W,15,0)+250/$Z$3,L59+250/$Z$3)))</f>
        <v>#VALUE!</v>
      </c>
      <c r="M60" s="70" t="e">
        <f>IF($B60&lt;=M$2,"EXECUTADA",IFERROR(VLOOKUP($B60&amp;M$3,'Consolidação Preventiva'!$A:$W,11,0),IF(M59="EXECUTADA",VLOOKUP($B59&amp;M$3,'Consolidação Preventiva'!$A:$W,15,0)+250/$Z$3,M59+250/$Z$3)))</f>
        <v>#VALUE!</v>
      </c>
      <c r="N60" s="70" t="e">
        <f>IF($B60&lt;=N$2,"EXECUTADA",IFERROR(VLOOKUP($B60&amp;N$3,'Consolidação Preventiva'!$A:$W,11,0),IF(N59="EXECUTADA",VLOOKUP($B59&amp;N$3,'Consolidação Preventiva'!$A:$W,15,0)+250/$Z$3,N59+250/$Z$3)))</f>
        <v>#VALUE!</v>
      </c>
      <c r="O60" s="70" t="e">
        <f>IF($B60&lt;=O$2,"EXECUTADA",IFERROR(VLOOKUP($B60&amp;O$3,'Consolidação Preventiva'!$A:$W,11,0),IF(O59="EXECUTADA",VLOOKUP($B59&amp;O$3,'Consolidação Preventiva'!$A:$W,15,0)+250/$Z$3,O59+250/$Z$3)))</f>
        <v>#VALUE!</v>
      </c>
      <c r="P60" s="70" t="e">
        <f>IF($B60&lt;=P$2,"EXECUTADA",IFERROR(VLOOKUP($B60&amp;P$3,'Consolidação Preventiva'!$A:$W,11,0),IF(P59="EXECUTADA",VLOOKUP($B59&amp;P$3,'Consolidação Preventiva'!$A:$W,15,0)+250/$Z$3,P59+250/$Z$3)))</f>
        <v>#VALUE!</v>
      </c>
      <c r="Q60" s="70" t="e">
        <f>IF($B60&lt;=Q$2,"EXECUTADA",IFERROR(VLOOKUP($B60&amp;Q$3,'Consolidação Preventiva'!$A:$W,11,0),IF(Q59="EXECUTADA",VLOOKUP($B59&amp;Q$3,'Consolidação Preventiva'!$A:$W,15,0)+250/$Z$3,Q59+250/$Z$3)))</f>
        <v>#VALUE!</v>
      </c>
      <c r="R60" s="70" t="e">
        <f>IF($B60&lt;=R$2,"EXECUTADA",IFERROR(VLOOKUP($B60&amp;R$3,'Consolidação Preventiva'!$A:$W,11,0),IF(R59="EXECUTADA",VLOOKUP($B59&amp;R$3,'Consolidação Preventiva'!$A:$W,15,0)+250/$Z$3,R59+250/$Z$3)))</f>
        <v>#VALUE!</v>
      </c>
      <c r="S60" s="70" t="e">
        <f>IF($B60&lt;=S$2,"EXECUTADA",IFERROR(VLOOKUP($B60&amp;S$3,'Consolidação Preventiva'!$A:$W,11,0),IF(S59="EXECUTADA",VLOOKUP($B59&amp;S$3,'Consolidação Preventiva'!$A:$W,15,0)+250/$Z$3,S59+250/$Z$3)))</f>
        <v>#VALUE!</v>
      </c>
      <c r="T60" s="70" t="e">
        <f>IF($B60&lt;=T$2,"EXECUTADA",IFERROR(VLOOKUP($B60&amp;T$3,'Consolidação Preventiva'!$A:$W,11,0),IF(T59="EXECUTADA",VLOOKUP($B59&amp;T$3,'Consolidação Preventiva'!$A:$W,15,0)+250/$Z$3,T59+250/$Z$3)))</f>
        <v>#VALUE!</v>
      </c>
      <c r="U60" s="70" t="e">
        <f>IF($B60&lt;=U$2,"EXECUTADA",IFERROR(VLOOKUP($B60&amp;U$3,'Consolidação Preventiva'!$A:$W,11,0),IF(U59="EXECUTADA",VLOOKUP($B59&amp;U$3,'Consolidação Preventiva'!$A:$W,15,0)+250/$Z$3,U59+250/$Z$3)))</f>
        <v>#VALUE!</v>
      </c>
      <c r="V60" s="70" t="e">
        <f>IF($B60&lt;=V$2,"EXECUTADA",IFERROR(VLOOKUP($B60&amp;V$3,'Consolidação Preventiva'!$A:$W,11,0),IF(V59="EXECUTADA",VLOOKUP($B59&amp;V$3,'Consolidação Preventiva'!$A:$W,15,0)+250/$Z$3,V59+250/$Z$3)))</f>
        <v>#VALUE!</v>
      </c>
      <c r="W60" s="70" t="e">
        <f>IF($B60&lt;=W$2,"EXECUTADA",IFERROR(VLOOKUP($B60&amp;W$3,'Consolidação Preventiva'!$A:$W,11,0),IF(W59="EXECUTADA",VLOOKUP($B59&amp;W$3,'Consolidação Preventiva'!$A:$W,15,0)+250/$Z$3,W59+250/$Z$3)))</f>
        <v>#VALUE!</v>
      </c>
      <c r="X60" s="70" t="e">
        <f>IF($B60&lt;=X$2,"EXECUTADA",IFERROR(VLOOKUP($B60&amp;X$3,'Consolidação Preventiva'!$A:$W,11,0),IF(X59="EXECUTADA",VLOOKUP($B59&amp;X$3,'Consolidação Preventiva'!$A:$W,15,0)+250/$Z$3,X59+250/$Z$3)))</f>
        <v>#VALUE!</v>
      </c>
    </row>
    <row r="61" spans="2:24">
      <c r="B61" s="68">
        <f t="shared" si="2"/>
        <v>57</v>
      </c>
      <c r="C61" s="64">
        <v>2000</v>
      </c>
      <c r="D61" s="69" t="e">
        <f>IF($B61&lt;=D$2,"EXECUTADA",IFERROR(VLOOKUP($B61&amp;D$3,'Consolidação Preventiva'!$A:$W,11,0),IF(D60="EXECUTADA",VLOOKUP($B60&amp;D$3,'Consolidação Preventiva'!$A:$W,15,0)+125/$Z$3,D60+125/$Z$3)))</f>
        <v>#VALUE!</v>
      </c>
      <c r="E61" s="69" t="e">
        <f>IF($B61&lt;=E$2,"EXECUTADA",IFERROR(VLOOKUP($B61&amp;E$3,'Consolidação Preventiva'!$A:$W,11,0),IF(E60="EXECUTADA",VLOOKUP($B60&amp;E$3,'Consolidação Preventiva'!$A:$W,15,0)+125/$Z$3,E60+125/$Z$3)))</f>
        <v>#VALUE!</v>
      </c>
      <c r="F61" s="69" t="e">
        <f>IF($B61&lt;=F$2,"EXECUTADA",IFERROR(VLOOKUP($B61&amp;F$3,'Consolidação Preventiva'!$A:$W,11,0),IF(F60="EXECUTADA",VLOOKUP(F$4,'Projeção Horimetro'!$A$5:$H$11,8,0),F60+250/$Z$3)))</f>
        <v>#VALUE!</v>
      </c>
      <c r="G61" s="69" t="e">
        <f>IF($B61&lt;=G$2,"EXECUTADA",IFERROR(VLOOKUP($B61&amp;G$3,'Consolidação Preventiva'!$A:$W,11,0),IF(G60="EXECUTADA",VLOOKUP(G$4,'Projeção Horimetro'!$A$5:$H$11,8,0),G60+250/$Z$3)))</f>
        <v>#VALUE!</v>
      </c>
      <c r="H61" s="69" t="e">
        <f>IF($B61&lt;=H$2,"EXECUTADA",IFERROR(VLOOKUP($B61&amp;H$3,'Consolidação Preventiva'!$A:$W,11,0),IF(H60="EXECUTADA",VLOOKUP(H$4,'Projeção Horimetro'!$A$5:$H$11,8,0),H60+250/$Z$3)))</f>
        <v>#VALUE!</v>
      </c>
      <c r="I61" s="70" t="e">
        <f>IF($B61&lt;=I$2,"EXECUTADA",IFERROR(VLOOKUP($B61&amp;I$3,'Consolidação Preventiva'!$A:$W,11,0),IF(I60="EXECUTADA",VLOOKUP(I$4,'Projeção Horimetro'!$A$5:$H$11,8,0),I60+250/$Z$3)))</f>
        <v>#VALUE!</v>
      </c>
      <c r="J61" s="70" t="e">
        <f>IF($B61&lt;=J$2,"EXECUTADA",IFERROR(VLOOKUP($B61&amp;J$3,'Consolidação Preventiva'!$A:$W,11,0),IF(J60="EXECUTADA",VLOOKUP($B60&amp;J$3,'Consolidação Preventiva'!$A:$W,15,0)+250/$Z$3,J60+250/$Z$3)))</f>
        <v>#VALUE!</v>
      </c>
      <c r="K61" s="70" t="e">
        <f>IF($B61&lt;=K$2,"EXECUTADA",IFERROR(VLOOKUP($B61&amp;K$3,'Consolidação Preventiva'!$A:$W,11,0),IF(K60="EXECUTADA",VLOOKUP($B60&amp;K$3,'Consolidação Preventiva'!$A:$W,15,0)+250/$Z$3,K60+250/$Z$3)))</f>
        <v>#VALUE!</v>
      </c>
      <c r="L61" s="70" t="e">
        <f>IF($B61&lt;=L$2,"EXECUTADA",IFERROR(VLOOKUP($B61&amp;L$3,'Consolidação Preventiva'!$A:$W,11,0),IF(L60="EXECUTADA",VLOOKUP($B60&amp;L$3,'Consolidação Preventiva'!$A:$W,15,0)+250/$Z$3,L60+250/$Z$3)))</f>
        <v>#VALUE!</v>
      </c>
      <c r="M61" s="70" t="e">
        <f>IF($B61&lt;=M$2,"EXECUTADA",IFERROR(VLOOKUP($B61&amp;M$3,'Consolidação Preventiva'!$A:$W,11,0),IF(M60="EXECUTADA",VLOOKUP($B60&amp;M$3,'Consolidação Preventiva'!$A:$W,15,0)+250/$Z$3,M60+250/$Z$3)))</f>
        <v>#VALUE!</v>
      </c>
      <c r="N61" s="70" t="e">
        <f>IF($B61&lt;=N$2,"EXECUTADA",IFERROR(VLOOKUP($B61&amp;N$3,'Consolidação Preventiva'!$A:$W,11,0),IF(N60="EXECUTADA",VLOOKUP($B60&amp;N$3,'Consolidação Preventiva'!$A:$W,15,0)+250/$Z$3,N60+250/$Z$3)))</f>
        <v>#VALUE!</v>
      </c>
      <c r="O61" s="70" t="e">
        <f>IF($B61&lt;=O$2,"EXECUTADA",IFERROR(VLOOKUP($B61&amp;O$3,'Consolidação Preventiva'!$A:$W,11,0),IF(O60="EXECUTADA",VLOOKUP($B60&amp;O$3,'Consolidação Preventiva'!$A:$W,15,0)+250/$Z$3,O60+250/$Z$3)))</f>
        <v>#VALUE!</v>
      </c>
      <c r="P61" s="70" t="e">
        <f>IF($B61&lt;=P$2,"EXECUTADA",IFERROR(VLOOKUP($B61&amp;P$3,'Consolidação Preventiva'!$A:$W,11,0),IF(P60="EXECUTADA",VLOOKUP($B60&amp;P$3,'Consolidação Preventiva'!$A:$W,15,0)+250/$Z$3,P60+250/$Z$3)))</f>
        <v>#VALUE!</v>
      </c>
      <c r="Q61" s="70" t="e">
        <f>IF($B61&lt;=Q$2,"EXECUTADA",IFERROR(VLOOKUP($B61&amp;Q$3,'Consolidação Preventiva'!$A:$W,11,0),IF(Q60="EXECUTADA",VLOOKUP($B60&amp;Q$3,'Consolidação Preventiva'!$A:$W,15,0)+250/$Z$3,Q60+250/$Z$3)))</f>
        <v>#VALUE!</v>
      </c>
      <c r="R61" s="70" t="e">
        <f>IF($B61&lt;=R$2,"EXECUTADA",IFERROR(VLOOKUP($B61&amp;R$3,'Consolidação Preventiva'!$A:$W,11,0),IF(R60="EXECUTADA",VLOOKUP($B60&amp;R$3,'Consolidação Preventiva'!$A:$W,15,0)+250/$Z$3,R60+250/$Z$3)))</f>
        <v>#VALUE!</v>
      </c>
      <c r="S61" s="70" t="e">
        <f>IF($B61&lt;=S$2,"EXECUTADA",IFERROR(VLOOKUP($B61&amp;S$3,'Consolidação Preventiva'!$A:$W,11,0),IF(S60="EXECUTADA",VLOOKUP($B60&amp;S$3,'Consolidação Preventiva'!$A:$W,15,0)+250/$Z$3,S60+250/$Z$3)))</f>
        <v>#VALUE!</v>
      </c>
      <c r="T61" s="70" t="e">
        <f>IF($B61&lt;=T$2,"EXECUTADA",IFERROR(VLOOKUP($B61&amp;T$3,'Consolidação Preventiva'!$A:$W,11,0),IF(T60="EXECUTADA",VLOOKUP($B60&amp;T$3,'Consolidação Preventiva'!$A:$W,15,0)+250/$Z$3,T60+250/$Z$3)))</f>
        <v>#VALUE!</v>
      </c>
      <c r="U61" s="70" t="e">
        <f>IF($B61&lt;=U$2,"EXECUTADA",IFERROR(VLOOKUP($B61&amp;U$3,'Consolidação Preventiva'!$A:$W,11,0),IF(U60="EXECUTADA",VLOOKUP($B60&amp;U$3,'Consolidação Preventiva'!$A:$W,15,0)+250/$Z$3,U60+250/$Z$3)))</f>
        <v>#VALUE!</v>
      </c>
      <c r="V61" s="70" t="e">
        <f>IF($B61&lt;=V$2,"EXECUTADA",IFERROR(VLOOKUP($B61&amp;V$3,'Consolidação Preventiva'!$A:$W,11,0),IF(V60="EXECUTADA",VLOOKUP($B60&amp;V$3,'Consolidação Preventiva'!$A:$W,15,0)+250/$Z$3,V60+250/$Z$3)))</f>
        <v>#VALUE!</v>
      </c>
      <c r="W61" s="70" t="e">
        <f>IF($B61&lt;=W$2,"EXECUTADA",IFERROR(VLOOKUP($B61&amp;W$3,'Consolidação Preventiva'!$A:$W,11,0),IF(W60="EXECUTADA",VLOOKUP($B60&amp;W$3,'Consolidação Preventiva'!$A:$W,15,0)+250/$Z$3,W60+250/$Z$3)))</f>
        <v>#VALUE!</v>
      </c>
      <c r="X61" s="70" t="e">
        <f>IF($B61&lt;=X$2,"EXECUTADA",IFERROR(VLOOKUP($B61&amp;X$3,'Consolidação Preventiva'!$A:$W,11,0),IF(X60="EXECUTADA",VLOOKUP($B60&amp;X$3,'Consolidação Preventiva'!$A:$W,15,0)+250/$Z$3,X60+250/$Z$3)))</f>
        <v>#VALUE!</v>
      </c>
    </row>
    <row r="62" spans="2:24">
      <c r="B62" s="68">
        <f t="shared" si="2"/>
        <v>58</v>
      </c>
      <c r="C62" s="64">
        <v>250</v>
      </c>
      <c r="D62" s="69" t="e">
        <f>IF($B62&lt;=D$2,"EXECUTADA",IFERROR(VLOOKUP($B62&amp;D$3,'Consolidação Preventiva'!$A:$W,11,0),IF(D61="EXECUTADA",VLOOKUP($B61&amp;D$3,'Consolidação Preventiva'!$A:$W,15,0)+125/$Z$3,D61+125/$Z$3)))</f>
        <v>#VALUE!</v>
      </c>
      <c r="E62" s="69" t="e">
        <f>IF($B62&lt;=E$2,"EXECUTADA",IFERROR(VLOOKUP($B62&amp;E$3,'Consolidação Preventiva'!$A:$W,11,0),IF(E61="EXECUTADA",VLOOKUP($B61&amp;E$3,'Consolidação Preventiva'!$A:$W,15,0)+125/$Z$3,E61+125/$Z$3)))</f>
        <v>#VALUE!</v>
      </c>
      <c r="F62" s="69" t="e">
        <f>IF($B62&lt;=F$2,"EXECUTADA",IFERROR(VLOOKUP($B62&amp;F$3,'Consolidação Preventiva'!$A:$W,11,0),IF(F61="EXECUTADA",VLOOKUP(F$4,'Projeção Horimetro'!$A$5:$H$11,8,0),F61+250/$Z$3)))</f>
        <v>#VALUE!</v>
      </c>
      <c r="G62" s="69" t="e">
        <f>IF($B62&lt;=G$2,"EXECUTADA",IFERROR(VLOOKUP($B62&amp;G$3,'Consolidação Preventiva'!$A:$W,11,0),IF(G61="EXECUTADA",VLOOKUP(G$4,'Projeção Horimetro'!$A$5:$H$11,8,0),G61+250/$Z$3)))</f>
        <v>#VALUE!</v>
      </c>
      <c r="H62" s="69" t="e">
        <f>IF($B62&lt;=H$2,"EXECUTADA",IFERROR(VLOOKUP($B62&amp;H$3,'Consolidação Preventiva'!$A:$W,11,0),IF(H61="EXECUTADA",VLOOKUP(H$4,'Projeção Horimetro'!$A$5:$H$11,8,0),H61+250/$Z$3)))</f>
        <v>#VALUE!</v>
      </c>
      <c r="I62" s="70" t="e">
        <f>IF($B62&lt;=I$2,"EXECUTADA",IFERROR(VLOOKUP($B62&amp;I$3,'Consolidação Preventiva'!$A:$W,11,0),IF(I61="EXECUTADA",VLOOKUP(I$4,'Projeção Horimetro'!$A$5:$H$11,8,0),I61+250/$Z$3)))</f>
        <v>#VALUE!</v>
      </c>
      <c r="J62" s="70" t="e">
        <f>IF($B62&lt;=J$2,"EXECUTADA",IFERROR(VLOOKUP($B62&amp;J$3,'Consolidação Preventiva'!$A:$W,11,0),IF(J61="EXECUTADA",VLOOKUP($B61&amp;J$3,'Consolidação Preventiva'!$A:$W,15,0)+250/$Z$3,J61+250/$Z$3)))</f>
        <v>#VALUE!</v>
      </c>
      <c r="K62" s="70" t="e">
        <f>IF($B62&lt;=K$2,"EXECUTADA",IFERROR(VLOOKUP($B62&amp;K$3,'Consolidação Preventiva'!$A:$W,11,0),IF(K61="EXECUTADA",VLOOKUP($B61&amp;K$3,'Consolidação Preventiva'!$A:$W,15,0)+250/$Z$3,K61+250/$Z$3)))</f>
        <v>#VALUE!</v>
      </c>
      <c r="L62" s="70" t="e">
        <f>IF($B62&lt;=L$2,"EXECUTADA",IFERROR(VLOOKUP($B62&amp;L$3,'Consolidação Preventiva'!$A:$W,11,0),IF(L61="EXECUTADA",VLOOKUP($B61&amp;L$3,'Consolidação Preventiva'!$A:$W,15,0)+250/$Z$3,L61+250/$Z$3)))</f>
        <v>#VALUE!</v>
      </c>
      <c r="M62" s="70" t="e">
        <f>IF($B62&lt;=M$2,"EXECUTADA",IFERROR(VLOOKUP($B62&amp;M$3,'Consolidação Preventiva'!$A:$W,11,0),IF(M61="EXECUTADA",VLOOKUP($B61&amp;M$3,'Consolidação Preventiva'!$A:$W,15,0)+250/$Z$3,M61+250/$Z$3)))</f>
        <v>#VALUE!</v>
      </c>
      <c r="N62" s="70" t="e">
        <f>IF($B62&lt;=N$2,"EXECUTADA",IFERROR(VLOOKUP($B62&amp;N$3,'Consolidação Preventiva'!$A:$W,11,0),IF(N61="EXECUTADA",VLOOKUP($B61&amp;N$3,'Consolidação Preventiva'!$A:$W,15,0)+250/$Z$3,N61+250/$Z$3)))</f>
        <v>#VALUE!</v>
      </c>
      <c r="O62" s="70" t="e">
        <f>IF($B62&lt;=O$2,"EXECUTADA",IFERROR(VLOOKUP($B62&amp;O$3,'Consolidação Preventiva'!$A:$W,11,0),IF(O61="EXECUTADA",VLOOKUP($B61&amp;O$3,'Consolidação Preventiva'!$A:$W,15,0)+250/$Z$3,O61+250/$Z$3)))</f>
        <v>#VALUE!</v>
      </c>
      <c r="P62" s="70" t="e">
        <f>IF($B62&lt;=P$2,"EXECUTADA",IFERROR(VLOOKUP($B62&amp;P$3,'Consolidação Preventiva'!$A:$W,11,0),IF(P61="EXECUTADA",VLOOKUP($B61&amp;P$3,'Consolidação Preventiva'!$A:$W,15,0)+250/$Z$3,P61+250/$Z$3)))</f>
        <v>#VALUE!</v>
      </c>
      <c r="Q62" s="70" t="e">
        <f>IF($B62&lt;=Q$2,"EXECUTADA",IFERROR(VLOOKUP($B62&amp;Q$3,'Consolidação Preventiva'!$A:$W,11,0),IF(Q61="EXECUTADA",VLOOKUP($B61&amp;Q$3,'Consolidação Preventiva'!$A:$W,15,0)+250/$Z$3,Q61+250/$Z$3)))</f>
        <v>#VALUE!</v>
      </c>
      <c r="R62" s="70" t="e">
        <f>IF($B62&lt;=R$2,"EXECUTADA",IFERROR(VLOOKUP($B62&amp;R$3,'Consolidação Preventiva'!$A:$W,11,0),IF(R61="EXECUTADA",VLOOKUP($B61&amp;R$3,'Consolidação Preventiva'!$A:$W,15,0)+250/$Z$3,R61+250/$Z$3)))</f>
        <v>#VALUE!</v>
      </c>
      <c r="S62" s="70" t="e">
        <f>IF($B62&lt;=S$2,"EXECUTADA",IFERROR(VLOOKUP($B62&amp;S$3,'Consolidação Preventiva'!$A:$W,11,0),IF(S61="EXECUTADA",VLOOKUP($B61&amp;S$3,'Consolidação Preventiva'!$A:$W,15,0)+250/$Z$3,S61+250/$Z$3)))</f>
        <v>#VALUE!</v>
      </c>
      <c r="T62" s="70" t="e">
        <f>IF($B62&lt;=T$2,"EXECUTADA",IFERROR(VLOOKUP($B62&amp;T$3,'Consolidação Preventiva'!$A:$W,11,0),IF(T61="EXECUTADA",VLOOKUP($B61&amp;T$3,'Consolidação Preventiva'!$A:$W,15,0)+250/$Z$3,T61+250/$Z$3)))</f>
        <v>#VALUE!</v>
      </c>
      <c r="U62" s="70" t="e">
        <f>IF($B62&lt;=U$2,"EXECUTADA",IFERROR(VLOOKUP($B62&amp;U$3,'Consolidação Preventiva'!$A:$W,11,0),IF(U61="EXECUTADA",VLOOKUP($B61&amp;U$3,'Consolidação Preventiva'!$A:$W,15,0)+250/$Z$3,U61+250/$Z$3)))</f>
        <v>#VALUE!</v>
      </c>
      <c r="V62" s="70" t="e">
        <f>IF($B62&lt;=V$2,"EXECUTADA",IFERROR(VLOOKUP($B62&amp;V$3,'Consolidação Preventiva'!$A:$W,11,0),IF(V61="EXECUTADA",VLOOKUP($B61&amp;V$3,'Consolidação Preventiva'!$A:$W,15,0)+250/$Z$3,V61+250/$Z$3)))</f>
        <v>#VALUE!</v>
      </c>
      <c r="W62" s="70" t="e">
        <f>IF($B62&lt;=W$2,"EXECUTADA",IFERROR(VLOOKUP($B62&amp;W$3,'Consolidação Preventiva'!$A:$W,11,0),IF(W61="EXECUTADA",VLOOKUP($B61&amp;W$3,'Consolidação Preventiva'!$A:$W,15,0)+250/$Z$3,W61+250/$Z$3)))</f>
        <v>#VALUE!</v>
      </c>
      <c r="X62" s="70" t="e">
        <f>IF($B62&lt;=X$2,"EXECUTADA",IFERROR(VLOOKUP($B62&amp;X$3,'Consolidação Preventiva'!$A:$W,11,0),IF(X61="EXECUTADA",VLOOKUP($B61&amp;X$3,'Consolidação Preventiva'!$A:$W,15,0)+250/$Z$3,X61+250/$Z$3)))</f>
        <v>#VALUE!</v>
      </c>
    </row>
    <row r="63" spans="2:24">
      <c r="B63" s="68">
        <f t="shared" si="2"/>
        <v>59</v>
      </c>
      <c r="C63" s="64">
        <v>2500</v>
      </c>
      <c r="D63" s="69" t="e">
        <f>IF($B63&lt;=D$2,"EXECUTADA",IFERROR(VLOOKUP($B63&amp;D$3,'Consolidação Preventiva'!$A:$W,11,0),IF(D62="EXECUTADA",VLOOKUP($B62&amp;D$3,'Consolidação Preventiva'!$A:$W,15,0)+125/$Z$3,D62+125/$Z$3)))</f>
        <v>#VALUE!</v>
      </c>
      <c r="E63" s="69" t="e">
        <f>IF($B63&lt;=E$2,"EXECUTADA",IFERROR(VLOOKUP($B63&amp;E$3,'Consolidação Preventiva'!$A:$W,11,0),IF(E62="EXECUTADA",VLOOKUP($B62&amp;E$3,'Consolidação Preventiva'!$A:$W,15,0)+125/$Z$3,E62+125/$Z$3)))</f>
        <v>#VALUE!</v>
      </c>
      <c r="F63" s="69" t="e">
        <f>IF($B63&lt;=F$2,"EXECUTADA",IFERROR(VLOOKUP($B63&amp;F$3,'Consolidação Preventiva'!$A:$W,11,0),IF(F62="EXECUTADA",VLOOKUP(F$4,'Projeção Horimetro'!$A$5:$H$11,8,0),F62+250/$Z$3)))</f>
        <v>#VALUE!</v>
      </c>
      <c r="G63" s="69" t="e">
        <f>IF($B63&lt;=G$2,"EXECUTADA",IFERROR(VLOOKUP($B63&amp;G$3,'Consolidação Preventiva'!$A:$W,11,0),IF(G62="EXECUTADA",VLOOKUP(G$4,'Projeção Horimetro'!$A$5:$H$11,8,0),G62+250/$Z$3)))</f>
        <v>#VALUE!</v>
      </c>
      <c r="H63" s="69" t="e">
        <f>IF($B63&lt;=H$2,"EXECUTADA",IFERROR(VLOOKUP($B63&amp;H$3,'Consolidação Preventiva'!$A:$W,11,0),IF(H62="EXECUTADA",VLOOKUP(H$4,'Projeção Horimetro'!$A$5:$H$11,8,0),H62+250/$Z$3)))</f>
        <v>#VALUE!</v>
      </c>
      <c r="I63" s="70" t="e">
        <f>IF($B63&lt;=I$2,"EXECUTADA",IFERROR(VLOOKUP($B63&amp;I$3,'Consolidação Preventiva'!$A:$W,11,0),IF(I62="EXECUTADA",VLOOKUP(I$4,'Projeção Horimetro'!$A$5:$H$11,8,0),I62+250/$Z$3)))</f>
        <v>#VALUE!</v>
      </c>
      <c r="J63" s="70" t="e">
        <f>IF($B63&lt;=J$2,"EXECUTADA",IFERROR(VLOOKUP($B63&amp;J$3,'Consolidação Preventiva'!$A:$W,11,0),IF(J62="EXECUTADA",VLOOKUP($B62&amp;J$3,'Consolidação Preventiva'!$A:$W,15,0)+250/$Z$3,J62+250/$Z$3)))</f>
        <v>#VALUE!</v>
      </c>
      <c r="K63" s="70" t="e">
        <f>IF($B63&lt;=K$2,"EXECUTADA",IFERROR(VLOOKUP($B63&amp;K$3,'Consolidação Preventiva'!$A:$W,11,0),IF(K62="EXECUTADA",VLOOKUP($B62&amp;K$3,'Consolidação Preventiva'!$A:$W,15,0)+250/$Z$3,K62+250/$Z$3)))</f>
        <v>#VALUE!</v>
      </c>
      <c r="L63" s="70" t="e">
        <f>IF($B63&lt;=L$2,"EXECUTADA",IFERROR(VLOOKUP($B63&amp;L$3,'Consolidação Preventiva'!$A:$W,11,0),IF(L62="EXECUTADA",VLOOKUP($B62&amp;L$3,'Consolidação Preventiva'!$A:$W,15,0)+250/$Z$3,L62+250/$Z$3)))</f>
        <v>#VALUE!</v>
      </c>
      <c r="M63" s="70" t="e">
        <f>IF($B63&lt;=M$2,"EXECUTADA",IFERROR(VLOOKUP($B63&amp;M$3,'Consolidação Preventiva'!$A:$W,11,0),IF(M62="EXECUTADA",VLOOKUP($B62&amp;M$3,'Consolidação Preventiva'!$A:$W,15,0)+250/$Z$3,M62+250/$Z$3)))</f>
        <v>#VALUE!</v>
      </c>
      <c r="N63" s="70" t="e">
        <f>IF($B63&lt;=N$2,"EXECUTADA",IFERROR(VLOOKUP($B63&amp;N$3,'Consolidação Preventiva'!$A:$W,11,0),IF(N62="EXECUTADA",VLOOKUP($B62&amp;N$3,'Consolidação Preventiva'!$A:$W,15,0)+250/$Z$3,N62+250/$Z$3)))</f>
        <v>#VALUE!</v>
      </c>
      <c r="O63" s="70" t="e">
        <f>IF($B63&lt;=O$2,"EXECUTADA",IFERROR(VLOOKUP($B63&amp;O$3,'Consolidação Preventiva'!$A:$W,11,0),IF(O62="EXECUTADA",VLOOKUP($B62&amp;O$3,'Consolidação Preventiva'!$A:$W,15,0)+250/$Z$3,O62+250/$Z$3)))</f>
        <v>#VALUE!</v>
      </c>
      <c r="P63" s="70" t="e">
        <f>IF($B63&lt;=P$2,"EXECUTADA",IFERROR(VLOOKUP($B63&amp;P$3,'Consolidação Preventiva'!$A:$W,11,0),IF(P62="EXECUTADA",VLOOKUP($B62&amp;P$3,'Consolidação Preventiva'!$A:$W,15,0)+250/$Z$3,P62+250/$Z$3)))</f>
        <v>#VALUE!</v>
      </c>
      <c r="Q63" s="70" t="e">
        <f>IF($B63&lt;=Q$2,"EXECUTADA",IFERROR(VLOOKUP($B63&amp;Q$3,'Consolidação Preventiva'!$A:$W,11,0),IF(Q62="EXECUTADA",VLOOKUP($B62&amp;Q$3,'Consolidação Preventiva'!$A:$W,15,0)+250/$Z$3,Q62+250/$Z$3)))</f>
        <v>#VALUE!</v>
      </c>
      <c r="R63" s="70" t="e">
        <f>IF($B63&lt;=R$2,"EXECUTADA",IFERROR(VLOOKUP($B63&amp;R$3,'Consolidação Preventiva'!$A:$W,11,0),IF(R62="EXECUTADA",VLOOKUP($B62&amp;R$3,'Consolidação Preventiva'!$A:$W,15,0)+250/$Z$3,R62+250/$Z$3)))</f>
        <v>#VALUE!</v>
      </c>
      <c r="S63" s="70" t="e">
        <f>IF($B63&lt;=S$2,"EXECUTADA",IFERROR(VLOOKUP($B63&amp;S$3,'Consolidação Preventiva'!$A:$W,11,0),IF(S62="EXECUTADA",VLOOKUP($B62&amp;S$3,'Consolidação Preventiva'!$A:$W,15,0)+250/$Z$3,S62+250/$Z$3)))</f>
        <v>#VALUE!</v>
      </c>
      <c r="T63" s="70" t="e">
        <f>IF($B63&lt;=T$2,"EXECUTADA",IFERROR(VLOOKUP($B63&amp;T$3,'Consolidação Preventiva'!$A:$W,11,0),IF(T62="EXECUTADA",VLOOKUP($B62&amp;T$3,'Consolidação Preventiva'!$A:$W,15,0)+250/$Z$3,T62+250/$Z$3)))</f>
        <v>#VALUE!</v>
      </c>
      <c r="U63" s="70" t="e">
        <f>IF($B63&lt;=U$2,"EXECUTADA",IFERROR(VLOOKUP($B63&amp;U$3,'Consolidação Preventiva'!$A:$W,11,0),IF(U62="EXECUTADA",VLOOKUP($B62&amp;U$3,'Consolidação Preventiva'!$A:$W,15,0)+250/$Z$3,U62+250/$Z$3)))</f>
        <v>#VALUE!</v>
      </c>
      <c r="V63" s="70" t="e">
        <f>IF($B63&lt;=V$2,"EXECUTADA",IFERROR(VLOOKUP($B63&amp;V$3,'Consolidação Preventiva'!$A:$W,11,0),IF(V62="EXECUTADA",VLOOKUP($B62&amp;V$3,'Consolidação Preventiva'!$A:$W,15,0)+250/$Z$3,V62+250/$Z$3)))</f>
        <v>#VALUE!</v>
      </c>
      <c r="W63" s="70" t="e">
        <f>IF($B63&lt;=W$2,"EXECUTADA",IFERROR(VLOOKUP($B63&amp;W$3,'Consolidação Preventiva'!$A:$W,11,0),IF(W62="EXECUTADA",VLOOKUP($B62&amp;W$3,'Consolidação Preventiva'!$A:$W,15,0)+250/$Z$3,W62+250/$Z$3)))</f>
        <v>#VALUE!</v>
      </c>
      <c r="X63" s="70" t="e">
        <f>IF($B63&lt;=X$2,"EXECUTADA",IFERROR(VLOOKUP($B63&amp;X$3,'Consolidação Preventiva'!$A:$W,11,0),IF(X62="EXECUTADA",VLOOKUP($B62&amp;X$3,'Consolidação Preventiva'!$A:$W,15,0)+250/$Z$3,X62+250/$Z$3)))</f>
        <v>#VALUE!</v>
      </c>
    </row>
    <row r="64" spans="2:24">
      <c r="B64" s="68">
        <f t="shared" si="2"/>
        <v>60</v>
      </c>
      <c r="C64" s="64">
        <v>250</v>
      </c>
      <c r="D64" s="69" t="e">
        <f>IF($B64&lt;=D$2,"EXECUTADA",IFERROR(VLOOKUP($B64&amp;D$3,'Consolidação Preventiva'!$A:$W,11,0),IF(D63="EXECUTADA",VLOOKUP($B63&amp;D$3,'Consolidação Preventiva'!$A:$W,15,0)+125/$Z$3,D63+125/$Z$3)))</f>
        <v>#VALUE!</v>
      </c>
      <c r="E64" s="69" t="e">
        <f>IF($B64&lt;=E$2,"EXECUTADA",IFERROR(VLOOKUP($B64&amp;E$3,'Consolidação Preventiva'!$A:$W,11,0),IF(E63="EXECUTADA",VLOOKUP($B63&amp;E$3,'Consolidação Preventiva'!$A:$W,15,0)+125/$Z$3,E63+125/$Z$3)))</f>
        <v>#VALUE!</v>
      </c>
      <c r="F64" s="69" t="e">
        <f>IF($B64&lt;=F$2,"EXECUTADA",IFERROR(VLOOKUP($B64&amp;F$3,'Consolidação Preventiva'!$A:$W,11,0),IF(F63="EXECUTADA",VLOOKUP(F$4,'Projeção Horimetro'!$A$5:$H$11,8,0),F63+250/$Z$3)))</f>
        <v>#VALUE!</v>
      </c>
      <c r="G64" s="69" t="e">
        <f>IF($B64&lt;=G$2,"EXECUTADA",IFERROR(VLOOKUP($B64&amp;G$3,'Consolidação Preventiva'!$A:$W,11,0),IF(G63="EXECUTADA",VLOOKUP(G$4,'Projeção Horimetro'!$A$5:$H$11,8,0),G63+250/$Z$3)))</f>
        <v>#VALUE!</v>
      </c>
      <c r="H64" s="69" t="e">
        <f>IF($B64&lt;=H$2,"EXECUTADA",IFERROR(VLOOKUP($B64&amp;H$3,'Consolidação Preventiva'!$A:$W,11,0),IF(H63="EXECUTADA",VLOOKUP(H$4,'Projeção Horimetro'!$A$5:$H$11,8,0),H63+250/$Z$3)))</f>
        <v>#VALUE!</v>
      </c>
      <c r="I64" s="70" t="e">
        <f>IF($B64&lt;=I$2,"EXECUTADA",IFERROR(VLOOKUP($B64&amp;I$3,'Consolidação Preventiva'!$A:$W,11,0),IF(I63="EXECUTADA",VLOOKUP(I$4,'Projeção Horimetro'!$A$5:$H$11,8,0),I63+250/$Z$3)))</f>
        <v>#VALUE!</v>
      </c>
      <c r="J64" s="70" t="e">
        <f>IF($B64&lt;=J$2,"EXECUTADA",IFERROR(VLOOKUP($B64&amp;J$3,'Consolidação Preventiva'!$A:$W,11,0),IF(J63="EXECUTADA",VLOOKUP($B63&amp;J$3,'Consolidação Preventiva'!$A:$W,15,0)+250/$Z$3,J63+250/$Z$3)))</f>
        <v>#VALUE!</v>
      </c>
      <c r="K64" s="70" t="e">
        <f>IF($B64&lt;=K$2,"EXECUTADA",IFERROR(VLOOKUP($B64&amp;K$3,'Consolidação Preventiva'!$A:$W,11,0),IF(K63="EXECUTADA",VLOOKUP($B63&amp;K$3,'Consolidação Preventiva'!$A:$W,15,0)+250/$Z$3,K63+250/$Z$3)))</f>
        <v>#VALUE!</v>
      </c>
      <c r="L64" s="70" t="e">
        <f>IF($B64&lt;=L$2,"EXECUTADA",IFERROR(VLOOKUP($B64&amp;L$3,'Consolidação Preventiva'!$A:$W,11,0),IF(L63="EXECUTADA",VLOOKUP($B63&amp;L$3,'Consolidação Preventiva'!$A:$W,15,0)+250/$Z$3,L63+250/$Z$3)))</f>
        <v>#VALUE!</v>
      </c>
      <c r="M64" s="70" t="e">
        <f>IF($B64&lt;=M$2,"EXECUTADA",IFERROR(VLOOKUP($B64&amp;M$3,'Consolidação Preventiva'!$A:$W,11,0),IF(M63="EXECUTADA",VLOOKUP($B63&amp;M$3,'Consolidação Preventiva'!$A:$W,15,0)+250/$Z$3,M63+250/$Z$3)))</f>
        <v>#VALUE!</v>
      </c>
      <c r="N64" s="70" t="e">
        <f>IF($B64&lt;=N$2,"EXECUTADA",IFERROR(VLOOKUP($B64&amp;N$3,'Consolidação Preventiva'!$A:$W,11,0),IF(N63="EXECUTADA",VLOOKUP($B63&amp;N$3,'Consolidação Preventiva'!$A:$W,15,0)+250/$Z$3,N63+250/$Z$3)))</f>
        <v>#VALUE!</v>
      </c>
      <c r="O64" s="70" t="e">
        <f>IF($B64&lt;=O$2,"EXECUTADA",IFERROR(VLOOKUP($B64&amp;O$3,'Consolidação Preventiva'!$A:$W,11,0),IF(O63="EXECUTADA",VLOOKUP($B63&amp;O$3,'Consolidação Preventiva'!$A:$W,15,0)+250/$Z$3,O63+250/$Z$3)))</f>
        <v>#VALUE!</v>
      </c>
      <c r="P64" s="70" t="e">
        <f>IF($B64&lt;=P$2,"EXECUTADA",IFERROR(VLOOKUP($B64&amp;P$3,'Consolidação Preventiva'!$A:$W,11,0),IF(P63="EXECUTADA",VLOOKUP($B63&amp;P$3,'Consolidação Preventiva'!$A:$W,15,0)+250/$Z$3,P63+250/$Z$3)))</f>
        <v>#VALUE!</v>
      </c>
      <c r="Q64" s="70" t="e">
        <f>IF($B64&lt;=Q$2,"EXECUTADA",IFERROR(VLOOKUP($B64&amp;Q$3,'Consolidação Preventiva'!$A:$W,11,0),IF(Q63="EXECUTADA",VLOOKUP($B63&amp;Q$3,'Consolidação Preventiva'!$A:$W,15,0)+250/$Z$3,Q63+250/$Z$3)))</f>
        <v>#VALUE!</v>
      </c>
      <c r="R64" s="70" t="e">
        <f>IF($B64&lt;=R$2,"EXECUTADA",IFERROR(VLOOKUP($B64&amp;R$3,'Consolidação Preventiva'!$A:$W,11,0),IF(R63="EXECUTADA",VLOOKUP($B63&amp;R$3,'Consolidação Preventiva'!$A:$W,15,0)+250/$Z$3,R63+250/$Z$3)))</f>
        <v>#VALUE!</v>
      </c>
      <c r="S64" s="70" t="e">
        <f>IF($B64&lt;=S$2,"EXECUTADA",IFERROR(VLOOKUP($B64&amp;S$3,'Consolidação Preventiva'!$A:$W,11,0),IF(S63="EXECUTADA",VLOOKUP($B63&amp;S$3,'Consolidação Preventiva'!$A:$W,15,0)+250/$Z$3,S63+250/$Z$3)))</f>
        <v>#VALUE!</v>
      </c>
      <c r="T64" s="70" t="e">
        <f>IF($B64&lt;=T$2,"EXECUTADA",IFERROR(VLOOKUP($B64&amp;T$3,'Consolidação Preventiva'!$A:$W,11,0),IF(T63="EXECUTADA",VLOOKUP($B63&amp;T$3,'Consolidação Preventiva'!$A:$W,15,0)+250/$Z$3,T63+250/$Z$3)))</f>
        <v>#VALUE!</v>
      </c>
      <c r="U64" s="70" t="e">
        <f>IF($B64&lt;=U$2,"EXECUTADA",IFERROR(VLOOKUP($B64&amp;U$3,'Consolidação Preventiva'!$A:$W,11,0),IF(U63="EXECUTADA",VLOOKUP($B63&amp;U$3,'Consolidação Preventiva'!$A:$W,15,0)+250/$Z$3,U63+250/$Z$3)))</f>
        <v>#VALUE!</v>
      </c>
      <c r="V64" s="70" t="e">
        <f>IF($B64&lt;=V$2,"EXECUTADA",IFERROR(VLOOKUP($B64&amp;V$3,'Consolidação Preventiva'!$A:$W,11,0),IF(V63="EXECUTADA",VLOOKUP($B63&amp;V$3,'Consolidação Preventiva'!$A:$W,15,0)+250/$Z$3,V63+250/$Z$3)))</f>
        <v>#VALUE!</v>
      </c>
      <c r="W64" s="70" t="e">
        <f>IF($B64&lt;=W$2,"EXECUTADA",IFERROR(VLOOKUP($B64&amp;W$3,'Consolidação Preventiva'!$A:$W,11,0),IF(W63="EXECUTADA",VLOOKUP($B63&amp;W$3,'Consolidação Preventiva'!$A:$W,15,0)+250/$Z$3,W63+250/$Z$3)))</f>
        <v>#VALUE!</v>
      </c>
      <c r="X64" s="70" t="e">
        <f>IF($B64&lt;=X$2,"EXECUTADA",IFERROR(VLOOKUP($B64&amp;X$3,'Consolidação Preventiva'!$A:$W,11,0),IF(X63="EXECUTADA",VLOOKUP($B63&amp;X$3,'Consolidação Preventiva'!$A:$W,15,0)+250/$Z$3,X63+250/$Z$3)))</f>
        <v>#VALUE!</v>
      </c>
    </row>
    <row r="65" spans="2:24">
      <c r="B65" s="68">
        <f t="shared" si="2"/>
        <v>61</v>
      </c>
      <c r="C65" s="64">
        <v>3000</v>
      </c>
      <c r="D65" s="69" t="e">
        <f>IF($B65&lt;=D$2,"EXECUTADA",IFERROR(VLOOKUP($B65&amp;D$3,'Consolidação Preventiva'!$A:$W,11,0),IF(D64="EXECUTADA",VLOOKUP($B64&amp;D$3,'Consolidação Preventiva'!$A:$W,15,0)+125/$Z$3,D64+125/$Z$3)))</f>
        <v>#VALUE!</v>
      </c>
      <c r="E65" s="69" t="e">
        <f>IF($B65&lt;=E$2,"EXECUTADA",IFERROR(VLOOKUP($B65&amp;E$3,'Consolidação Preventiva'!$A:$W,11,0),IF(E64="EXECUTADA",VLOOKUP($B64&amp;E$3,'Consolidação Preventiva'!$A:$W,15,0)+125/$Z$3,E64+125/$Z$3)))</f>
        <v>#VALUE!</v>
      </c>
      <c r="F65" s="69" t="e">
        <f>IF($B65&lt;=F$2,"EXECUTADA",IFERROR(VLOOKUP($B65&amp;F$3,'Consolidação Preventiva'!$A:$W,11,0),IF(F64="EXECUTADA",VLOOKUP(F$4,'Projeção Horimetro'!$A$5:$H$11,8,0),F64+250/$Z$3)))</f>
        <v>#VALUE!</v>
      </c>
      <c r="G65" s="69" t="e">
        <f>IF($B65&lt;=G$2,"EXECUTADA",IFERROR(VLOOKUP($B65&amp;G$3,'Consolidação Preventiva'!$A:$W,11,0),IF(G64="EXECUTADA",VLOOKUP(G$4,'Projeção Horimetro'!$A$5:$H$11,8,0),G64+250/$Z$3)))</f>
        <v>#VALUE!</v>
      </c>
      <c r="H65" s="69" t="e">
        <f>IF($B65&lt;=H$2,"EXECUTADA",IFERROR(VLOOKUP($B65&amp;H$3,'Consolidação Preventiva'!$A:$W,11,0),IF(H64="EXECUTADA",VLOOKUP(H$4,'Projeção Horimetro'!$A$5:$H$11,8,0),H64+250/$Z$3)))</f>
        <v>#VALUE!</v>
      </c>
      <c r="I65" s="70" t="e">
        <f>IF($B65&lt;=I$2,"EXECUTADA",IFERROR(VLOOKUP($B65&amp;I$3,'Consolidação Preventiva'!$A:$W,11,0),IF(I64="EXECUTADA",VLOOKUP(I$4,'Projeção Horimetro'!$A$5:$H$11,8,0),I64+250/$Z$3)))</f>
        <v>#VALUE!</v>
      </c>
      <c r="J65" s="70" t="e">
        <f>IF($B65&lt;=J$2,"EXECUTADA",IFERROR(VLOOKUP($B65&amp;J$3,'Consolidação Preventiva'!$A:$W,11,0),IF(J64="EXECUTADA",VLOOKUP($B64&amp;J$3,'Consolidação Preventiva'!$A:$W,15,0)+250/$Z$3,J64+250/$Z$3)))</f>
        <v>#VALUE!</v>
      </c>
      <c r="K65" s="70" t="e">
        <f>IF($B65&lt;=K$2,"EXECUTADA",IFERROR(VLOOKUP($B65&amp;K$3,'Consolidação Preventiva'!$A:$W,11,0),IF(K64="EXECUTADA",VLOOKUP($B64&amp;K$3,'Consolidação Preventiva'!$A:$W,15,0)+250/$Z$3,K64+250/$Z$3)))</f>
        <v>#VALUE!</v>
      </c>
      <c r="L65" s="70" t="e">
        <f>IF($B65&lt;=L$2,"EXECUTADA",IFERROR(VLOOKUP($B65&amp;L$3,'Consolidação Preventiva'!$A:$W,11,0),IF(L64="EXECUTADA",VLOOKUP($B64&amp;L$3,'Consolidação Preventiva'!$A:$W,15,0)+250/$Z$3,L64+250/$Z$3)))</f>
        <v>#VALUE!</v>
      </c>
      <c r="M65" s="70" t="e">
        <f>IF($B65&lt;=M$2,"EXECUTADA",IFERROR(VLOOKUP($B65&amp;M$3,'Consolidação Preventiva'!$A:$W,11,0),IF(M64="EXECUTADA",VLOOKUP($B64&amp;M$3,'Consolidação Preventiva'!$A:$W,15,0)+250/$Z$3,M64+250/$Z$3)))</f>
        <v>#VALUE!</v>
      </c>
      <c r="N65" s="70" t="e">
        <f>IF($B65&lt;=N$2,"EXECUTADA",IFERROR(VLOOKUP($B65&amp;N$3,'Consolidação Preventiva'!$A:$W,11,0),IF(N64="EXECUTADA",VLOOKUP($B64&amp;N$3,'Consolidação Preventiva'!$A:$W,15,0)+250/$Z$3,N64+250/$Z$3)))</f>
        <v>#VALUE!</v>
      </c>
      <c r="O65" s="70" t="e">
        <f>IF($B65&lt;=O$2,"EXECUTADA",IFERROR(VLOOKUP($B65&amp;O$3,'Consolidação Preventiva'!$A:$W,11,0),IF(O64="EXECUTADA",VLOOKUP($B64&amp;O$3,'Consolidação Preventiva'!$A:$W,15,0)+250/$Z$3,O64+250/$Z$3)))</f>
        <v>#VALUE!</v>
      </c>
      <c r="P65" s="70" t="e">
        <f>IF($B65&lt;=P$2,"EXECUTADA",IFERROR(VLOOKUP($B65&amp;P$3,'Consolidação Preventiva'!$A:$W,11,0),IF(P64="EXECUTADA",VLOOKUP($B64&amp;P$3,'Consolidação Preventiva'!$A:$W,15,0)+250/$Z$3,P64+250/$Z$3)))</f>
        <v>#VALUE!</v>
      </c>
      <c r="Q65" s="70" t="e">
        <f>IF($B65&lt;=Q$2,"EXECUTADA",IFERROR(VLOOKUP($B65&amp;Q$3,'Consolidação Preventiva'!$A:$W,11,0),IF(Q64="EXECUTADA",VLOOKUP($B64&amp;Q$3,'Consolidação Preventiva'!$A:$W,15,0)+250/$Z$3,Q64+250/$Z$3)))</f>
        <v>#VALUE!</v>
      </c>
      <c r="R65" s="70" t="e">
        <f>IF($B65&lt;=R$2,"EXECUTADA",IFERROR(VLOOKUP($B65&amp;R$3,'Consolidação Preventiva'!$A:$W,11,0),IF(R64="EXECUTADA",VLOOKUP($B64&amp;R$3,'Consolidação Preventiva'!$A:$W,15,0)+250/$Z$3,R64+250/$Z$3)))</f>
        <v>#VALUE!</v>
      </c>
      <c r="S65" s="70" t="e">
        <f>IF($B65&lt;=S$2,"EXECUTADA",IFERROR(VLOOKUP($B65&amp;S$3,'Consolidação Preventiva'!$A:$W,11,0),IF(S64="EXECUTADA",VLOOKUP($B64&amp;S$3,'Consolidação Preventiva'!$A:$W,15,0)+250/$Z$3,S64+250/$Z$3)))</f>
        <v>#VALUE!</v>
      </c>
      <c r="T65" s="70" t="e">
        <f>IF($B65&lt;=T$2,"EXECUTADA",IFERROR(VLOOKUP($B65&amp;T$3,'Consolidação Preventiva'!$A:$W,11,0),IF(T64="EXECUTADA",VLOOKUP($B64&amp;T$3,'Consolidação Preventiva'!$A:$W,15,0)+250/$Z$3,T64+250/$Z$3)))</f>
        <v>#VALUE!</v>
      </c>
      <c r="U65" s="70" t="e">
        <f>IF($B65&lt;=U$2,"EXECUTADA",IFERROR(VLOOKUP($B65&amp;U$3,'Consolidação Preventiva'!$A:$W,11,0),IF(U64="EXECUTADA",VLOOKUP($B64&amp;U$3,'Consolidação Preventiva'!$A:$W,15,0)+250/$Z$3,U64+250/$Z$3)))</f>
        <v>#VALUE!</v>
      </c>
      <c r="V65" s="70" t="e">
        <f>IF($B65&lt;=V$2,"EXECUTADA",IFERROR(VLOOKUP($B65&amp;V$3,'Consolidação Preventiva'!$A:$W,11,0),IF(V64="EXECUTADA",VLOOKUP($B64&amp;V$3,'Consolidação Preventiva'!$A:$W,15,0)+250/$Z$3,V64+250/$Z$3)))</f>
        <v>#VALUE!</v>
      </c>
      <c r="W65" s="70" t="e">
        <f>IF($B65&lt;=W$2,"EXECUTADA",IFERROR(VLOOKUP($B65&amp;W$3,'Consolidação Preventiva'!$A:$W,11,0),IF(W64="EXECUTADA",VLOOKUP($B64&amp;W$3,'Consolidação Preventiva'!$A:$W,15,0)+250/$Z$3,W64+250/$Z$3)))</f>
        <v>#VALUE!</v>
      </c>
      <c r="X65" s="70" t="e">
        <f>IF($B65&lt;=X$2,"EXECUTADA",IFERROR(VLOOKUP($B65&amp;X$3,'Consolidação Preventiva'!$A:$W,11,0),IF(X64="EXECUTADA",VLOOKUP($B64&amp;X$3,'Consolidação Preventiva'!$A:$W,15,0)+250/$Z$3,X64+250/$Z$3)))</f>
        <v>#VALUE!</v>
      </c>
    </row>
    <row r="66" spans="2:24">
      <c r="B66" s="68">
        <f t="shared" si="2"/>
        <v>62</v>
      </c>
      <c r="C66" s="64">
        <v>250</v>
      </c>
      <c r="D66" s="69" t="e">
        <f>IF($B66&lt;=D$2,"EXECUTADA",IFERROR(VLOOKUP($B66&amp;D$3,'Consolidação Preventiva'!$A:$W,11,0),IF(D65="EXECUTADA",VLOOKUP($B65&amp;D$3,'Consolidação Preventiva'!$A:$W,15,0)+125/$Z$3,D65+125/$Z$3)))</f>
        <v>#VALUE!</v>
      </c>
      <c r="E66" s="69" t="e">
        <f>IF($B66&lt;=E$2,"EXECUTADA",IFERROR(VLOOKUP($B66&amp;E$3,'Consolidação Preventiva'!$A:$W,11,0),IF(E65="EXECUTADA",VLOOKUP($B65&amp;E$3,'Consolidação Preventiva'!$A:$W,15,0)+125/$Z$3,E65+125/$Z$3)))</f>
        <v>#VALUE!</v>
      </c>
      <c r="F66" s="69" t="e">
        <f>IF($B66&lt;=F$2,"EXECUTADA",IFERROR(VLOOKUP($B66&amp;F$3,'Consolidação Preventiva'!$A:$W,11,0),IF(F65="EXECUTADA",VLOOKUP(F$4,'Projeção Horimetro'!$A$5:$H$11,8,0),F65+250/$Z$3)))</f>
        <v>#VALUE!</v>
      </c>
      <c r="G66" s="69" t="e">
        <f>IF($B66&lt;=G$2,"EXECUTADA",IFERROR(VLOOKUP($B66&amp;G$3,'Consolidação Preventiva'!$A:$W,11,0),IF(G65="EXECUTADA",VLOOKUP(G$4,'Projeção Horimetro'!$A$5:$H$11,8,0),G65+250/$Z$3)))</f>
        <v>#VALUE!</v>
      </c>
      <c r="H66" s="69" t="e">
        <f>IF($B66&lt;=H$2,"EXECUTADA",IFERROR(VLOOKUP($B66&amp;H$3,'Consolidação Preventiva'!$A:$W,11,0),IF(H65="EXECUTADA",VLOOKUP(H$4,'Projeção Horimetro'!$A$5:$H$11,8,0),H65+250/$Z$3)))</f>
        <v>#VALUE!</v>
      </c>
      <c r="I66" s="70" t="e">
        <f>IF($B66&lt;=I$2,"EXECUTADA",IFERROR(VLOOKUP($B66&amp;I$3,'Consolidação Preventiva'!$A:$W,11,0),IF(I65="EXECUTADA",VLOOKUP(I$4,'Projeção Horimetro'!$A$5:$H$11,8,0),I65+250/$Z$3)))</f>
        <v>#VALUE!</v>
      </c>
      <c r="J66" s="70" t="e">
        <f>IF($B66&lt;=J$2,"EXECUTADA",IFERROR(VLOOKUP($B66&amp;J$3,'Consolidação Preventiva'!$A:$W,11,0),IF(J65="EXECUTADA",VLOOKUP($B65&amp;J$3,'Consolidação Preventiva'!$A:$W,15,0)+250/$Z$3,J65+250/$Z$3)))</f>
        <v>#VALUE!</v>
      </c>
      <c r="K66" s="70" t="e">
        <f>IF($B66&lt;=K$2,"EXECUTADA",IFERROR(VLOOKUP($B66&amp;K$3,'Consolidação Preventiva'!$A:$W,11,0),IF(K65="EXECUTADA",VLOOKUP($B65&amp;K$3,'Consolidação Preventiva'!$A:$W,15,0)+250/$Z$3,K65+250/$Z$3)))</f>
        <v>#VALUE!</v>
      </c>
      <c r="L66" s="70" t="e">
        <f>IF($B66&lt;=L$2,"EXECUTADA",IFERROR(VLOOKUP($B66&amp;L$3,'Consolidação Preventiva'!$A:$W,11,0),IF(L65="EXECUTADA",VLOOKUP($B65&amp;L$3,'Consolidação Preventiva'!$A:$W,15,0)+250/$Z$3,L65+250/$Z$3)))</f>
        <v>#VALUE!</v>
      </c>
      <c r="M66" s="70" t="e">
        <f>IF($B66&lt;=M$2,"EXECUTADA",IFERROR(VLOOKUP($B66&amp;M$3,'Consolidação Preventiva'!$A:$W,11,0),IF(M65="EXECUTADA",VLOOKUP($B65&amp;M$3,'Consolidação Preventiva'!$A:$W,15,0)+250/$Z$3,M65+250/$Z$3)))</f>
        <v>#VALUE!</v>
      </c>
      <c r="N66" s="70" t="e">
        <f>IF($B66&lt;=N$2,"EXECUTADA",IFERROR(VLOOKUP($B66&amp;N$3,'Consolidação Preventiva'!$A:$W,11,0),IF(N65="EXECUTADA",VLOOKUP($B65&amp;N$3,'Consolidação Preventiva'!$A:$W,15,0)+250/$Z$3,N65+250/$Z$3)))</f>
        <v>#VALUE!</v>
      </c>
      <c r="O66" s="70" t="e">
        <f>IF($B66&lt;=O$2,"EXECUTADA",IFERROR(VLOOKUP($B66&amp;O$3,'Consolidação Preventiva'!$A:$W,11,0),IF(O65="EXECUTADA",VLOOKUP($B65&amp;O$3,'Consolidação Preventiva'!$A:$W,15,0)+250/$Z$3,O65+250/$Z$3)))</f>
        <v>#VALUE!</v>
      </c>
      <c r="P66" s="70" t="e">
        <f>IF($B66&lt;=P$2,"EXECUTADA",IFERROR(VLOOKUP($B66&amp;P$3,'Consolidação Preventiva'!$A:$W,11,0),IF(P65="EXECUTADA",VLOOKUP($B65&amp;P$3,'Consolidação Preventiva'!$A:$W,15,0)+250/$Z$3,P65+250/$Z$3)))</f>
        <v>#VALUE!</v>
      </c>
      <c r="Q66" s="70" t="e">
        <f>IF($B66&lt;=Q$2,"EXECUTADA",IFERROR(VLOOKUP($B66&amp;Q$3,'Consolidação Preventiva'!$A:$W,11,0),IF(Q65="EXECUTADA",VLOOKUP($B65&amp;Q$3,'Consolidação Preventiva'!$A:$W,15,0)+250/$Z$3,Q65+250/$Z$3)))</f>
        <v>#VALUE!</v>
      </c>
      <c r="R66" s="70" t="e">
        <f>IF($B66&lt;=R$2,"EXECUTADA",IFERROR(VLOOKUP($B66&amp;R$3,'Consolidação Preventiva'!$A:$W,11,0),IF(R65="EXECUTADA",VLOOKUP($B65&amp;R$3,'Consolidação Preventiva'!$A:$W,15,0)+250/$Z$3,R65+250/$Z$3)))</f>
        <v>#VALUE!</v>
      </c>
      <c r="S66" s="70" t="e">
        <f>IF($B66&lt;=S$2,"EXECUTADA",IFERROR(VLOOKUP($B66&amp;S$3,'Consolidação Preventiva'!$A:$W,11,0),IF(S65="EXECUTADA",VLOOKUP($B65&amp;S$3,'Consolidação Preventiva'!$A:$W,15,0)+250/$Z$3,S65+250/$Z$3)))</f>
        <v>#VALUE!</v>
      </c>
      <c r="T66" s="70" t="e">
        <f>IF($B66&lt;=T$2,"EXECUTADA",IFERROR(VLOOKUP($B66&amp;T$3,'Consolidação Preventiva'!$A:$W,11,0),IF(T65="EXECUTADA",VLOOKUP($B65&amp;T$3,'Consolidação Preventiva'!$A:$W,15,0)+250/$Z$3,T65+250/$Z$3)))</f>
        <v>#VALUE!</v>
      </c>
      <c r="U66" s="70" t="e">
        <f>IF($B66&lt;=U$2,"EXECUTADA",IFERROR(VLOOKUP($B66&amp;U$3,'Consolidação Preventiva'!$A:$W,11,0),IF(U65="EXECUTADA",VLOOKUP($B65&amp;U$3,'Consolidação Preventiva'!$A:$W,15,0)+250/$Z$3,U65+250/$Z$3)))</f>
        <v>#VALUE!</v>
      </c>
      <c r="V66" s="70" t="e">
        <f>IF($B66&lt;=V$2,"EXECUTADA",IFERROR(VLOOKUP($B66&amp;V$3,'Consolidação Preventiva'!$A:$W,11,0),IF(V65="EXECUTADA",VLOOKUP($B65&amp;V$3,'Consolidação Preventiva'!$A:$W,15,0)+250/$Z$3,V65+250/$Z$3)))</f>
        <v>#VALUE!</v>
      </c>
      <c r="W66" s="70" t="e">
        <f>IF($B66&lt;=W$2,"EXECUTADA",IFERROR(VLOOKUP($B66&amp;W$3,'Consolidação Preventiva'!$A:$W,11,0),IF(W65="EXECUTADA",VLOOKUP($B65&amp;W$3,'Consolidação Preventiva'!$A:$W,15,0)+250/$Z$3,W65+250/$Z$3)))</f>
        <v>#VALUE!</v>
      </c>
      <c r="X66" s="70" t="e">
        <f>IF($B66&lt;=X$2,"EXECUTADA",IFERROR(VLOOKUP($B66&amp;X$3,'Consolidação Preventiva'!$A:$W,11,0),IF(X65="EXECUTADA",VLOOKUP($B65&amp;X$3,'Consolidação Preventiva'!$A:$W,15,0)+250/$Z$3,X65+250/$Z$3)))</f>
        <v>#VALUE!</v>
      </c>
    </row>
    <row r="67" spans="2:24">
      <c r="B67" s="68">
        <f t="shared" si="2"/>
        <v>63</v>
      </c>
      <c r="C67" s="64">
        <v>3500</v>
      </c>
      <c r="D67" s="69" t="e">
        <f>IF($B67&lt;=D$2,"EXECUTADA",IFERROR(VLOOKUP($B67&amp;D$3,'Consolidação Preventiva'!$A:$W,11,0),IF(D66="EXECUTADA",VLOOKUP($B66&amp;D$3,'Consolidação Preventiva'!$A:$W,15,0)+125/$Z$3,D66+125/$Z$3)))</f>
        <v>#VALUE!</v>
      </c>
      <c r="E67" s="69" t="e">
        <f>IF($B67&lt;=E$2,"EXECUTADA",IFERROR(VLOOKUP($B67&amp;E$3,'Consolidação Preventiva'!$A:$W,11,0),IF(E66="EXECUTADA",VLOOKUP($B66&amp;E$3,'Consolidação Preventiva'!$A:$W,15,0)+125/$Z$3,E66+125/$Z$3)))</f>
        <v>#VALUE!</v>
      </c>
      <c r="F67" s="69" t="e">
        <f>IF($B67&lt;=F$2,"EXECUTADA",IFERROR(VLOOKUP($B67&amp;F$3,'Consolidação Preventiva'!$A:$W,11,0),IF(F66="EXECUTADA",VLOOKUP(F$4,'Projeção Horimetro'!$A$5:$H$11,8,0),F66+250/$Z$3)))</f>
        <v>#VALUE!</v>
      </c>
      <c r="G67" s="69" t="e">
        <f>IF($B67&lt;=G$2,"EXECUTADA",IFERROR(VLOOKUP($B67&amp;G$3,'Consolidação Preventiva'!$A:$W,11,0),IF(G66="EXECUTADA",VLOOKUP(G$4,'Projeção Horimetro'!$A$5:$H$11,8,0),G66+250/$Z$3)))</f>
        <v>#VALUE!</v>
      </c>
      <c r="H67" s="69" t="e">
        <f>IF($B67&lt;=H$2,"EXECUTADA",IFERROR(VLOOKUP($B67&amp;H$3,'Consolidação Preventiva'!$A:$W,11,0),IF(H66="EXECUTADA",VLOOKUP(H$4,'Projeção Horimetro'!$A$5:$H$11,8,0),H66+250/$Z$3)))</f>
        <v>#VALUE!</v>
      </c>
      <c r="I67" s="70" t="e">
        <f>IF($B67&lt;=I$2,"EXECUTADA",IFERROR(VLOOKUP($B67&amp;I$3,'Consolidação Preventiva'!$A:$W,11,0),IF(I66="EXECUTADA",VLOOKUP(I$4,'Projeção Horimetro'!$A$5:$H$11,8,0),I66+250/$Z$3)))</f>
        <v>#VALUE!</v>
      </c>
      <c r="J67" s="70" t="e">
        <f>IF($B67&lt;=J$2,"EXECUTADA",IFERROR(VLOOKUP($B67&amp;J$3,'Consolidação Preventiva'!$A:$W,11,0),IF(J66="EXECUTADA",VLOOKUP($B66&amp;J$3,'Consolidação Preventiva'!$A:$W,15,0)+250/$Z$3,J66+250/$Z$3)))</f>
        <v>#VALUE!</v>
      </c>
      <c r="K67" s="70" t="e">
        <f>IF($B67&lt;=K$2,"EXECUTADA",IFERROR(VLOOKUP($B67&amp;K$3,'Consolidação Preventiva'!$A:$W,11,0),IF(K66="EXECUTADA",VLOOKUP($B66&amp;K$3,'Consolidação Preventiva'!$A:$W,15,0)+250/$Z$3,K66+250/$Z$3)))</f>
        <v>#VALUE!</v>
      </c>
      <c r="L67" s="70" t="e">
        <f>IF($B67&lt;=L$2,"EXECUTADA",IFERROR(VLOOKUP($B67&amp;L$3,'Consolidação Preventiva'!$A:$W,11,0),IF(L66="EXECUTADA",VLOOKUP($B66&amp;L$3,'Consolidação Preventiva'!$A:$W,15,0)+250/$Z$3,L66+250/$Z$3)))</f>
        <v>#VALUE!</v>
      </c>
      <c r="M67" s="70" t="e">
        <f>IF($B67&lt;=M$2,"EXECUTADA",IFERROR(VLOOKUP($B67&amp;M$3,'Consolidação Preventiva'!$A:$W,11,0),IF(M66="EXECUTADA",VLOOKUP($B66&amp;M$3,'Consolidação Preventiva'!$A:$W,15,0)+250/$Z$3,M66+250/$Z$3)))</f>
        <v>#VALUE!</v>
      </c>
      <c r="N67" s="70" t="e">
        <f>IF($B67&lt;=N$2,"EXECUTADA",IFERROR(VLOOKUP($B67&amp;N$3,'Consolidação Preventiva'!$A:$W,11,0),IF(N66="EXECUTADA",VLOOKUP($B66&amp;N$3,'Consolidação Preventiva'!$A:$W,15,0)+250/$Z$3,N66+250/$Z$3)))</f>
        <v>#VALUE!</v>
      </c>
      <c r="O67" s="70" t="e">
        <f>IF($B67&lt;=O$2,"EXECUTADA",IFERROR(VLOOKUP($B67&amp;O$3,'Consolidação Preventiva'!$A:$W,11,0),IF(O66="EXECUTADA",VLOOKUP($B66&amp;O$3,'Consolidação Preventiva'!$A:$W,15,0)+250/$Z$3,O66+250/$Z$3)))</f>
        <v>#VALUE!</v>
      </c>
      <c r="P67" s="70" t="e">
        <f>IF($B67&lt;=P$2,"EXECUTADA",IFERROR(VLOOKUP($B67&amp;P$3,'Consolidação Preventiva'!$A:$W,11,0),IF(P66="EXECUTADA",VLOOKUP($B66&amp;P$3,'Consolidação Preventiva'!$A:$W,15,0)+250/$Z$3,P66+250/$Z$3)))</f>
        <v>#VALUE!</v>
      </c>
      <c r="Q67" s="70" t="e">
        <f>IF($B67&lt;=Q$2,"EXECUTADA",IFERROR(VLOOKUP($B67&amp;Q$3,'Consolidação Preventiva'!$A:$W,11,0),IF(Q66="EXECUTADA",VLOOKUP($B66&amp;Q$3,'Consolidação Preventiva'!$A:$W,15,0)+250/$Z$3,Q66+250/$Z$3)))</f>
        <v>#VALUE!</v>
      </c>
      <c r="R67" s="70" t="e">
        <f>IF($B67&lt;=R$2,"EXECUTADA",IFERROR(VLOOKUP($B67&amp;R$3,'Consolidação Preventiva'!$A:$W,11,0),IF(R66="EXECUTADA",VLOOKUP($B66&amp;R$3,'Consolidação Preventiva'!$A:$W,15,0)+250/$Z$3,R66+250/$Z$3)))</f>
        <v>#VALUE!</v>
      </c>
      <c r="S67" s="70" t="e">
        <f>IF($B67&lt;=S$2,"EXECUTADA",IFERROR(VLOOKUP($B67&amp;S$3,'Consolidação Preventiva'!$A:$W,11,0),IF(S66="EXECUTADA",VLOOKUP($B66&amp;S$3,'Consolidação Preventiva'!$A:$W,15,0)+250/$Z$3,S66+250/$Z$3)))</f>
        <v>#VALUE!</v>
      </c>
      <c r="T67" s="70" t="e">
        <f>IF($B67&lt;=T$2,"EXECUTADA",IFERROR(VLOOKUP($B67&amp;T$3,'Consolidação Preventiva'!$A:$W,11,0),IF(T66="EXECUTADA",VLOOKUP($B66&amp;T$3,'Consolidação Preventiva'!$A:$W,15,0)+250/$Z$3,T66+250/$Z$3)))</f>
        <v>#VALUE!</v>
      </c>
      <c r="U67" s="70" t="e">
        <f>IF($B67&lt;=U$2,"EXECUTADA",IFERROR(VLOOKUP($B67&amp;U$3,'Consolidação Preventiva'!$A:$W,11,0),IF(U66="EXECUTADA",VLOOKUP($B66&amp;U$3,'Consolidação Preventiva'!$A:$W,15,0)+250/$Z$3,U66+250/$Z$3)))</f>
        <v>#VALUE!</v>
      </c>
      <c r="V67" s="70" t="e">
        <f>IF($B67&lt;=V$2,"EXECUTADA",IFERROR(VLOOKUP($B67&amp;V$3,'Consolidação Preventiva'!$A:$W,11,0),IF(V66="EXECUTADA",VLOOKUP($B66&amp;V$3,'Consolidação Preventiva'!$A:$W,15,0)+250/$Z$3,V66+250/$Z$3)))</f>
        <v>#VALUE!</v>
      </c>
      <c r="W67" s="70" t="e">
        <f>IF($B67&lt;=W$2,"EXECUTADA",IFERROR(VLOOKUP($B67&amp;W$3,'Consolidação Preventiva'!$A:$W,11,0),IF(W66="EXECUTADA",VLOOKUP($B66&amp;W$3,'Consolidação Preventiva'!$A:$W,15,0)+250/$Z$3,W66+250/$Z$3)))</f>
        <v>#VALUE!</v>
      </c>
      <c r="X67" s="70" t="e">
        <f>IF($B67&lt;=X$2,"EXECUTADA",IFERROR(VLOOKUP($B67&amp;X$3,'Consolidação Preventiva'!$A:$W,11,0),IF(X66="EXECUTADA",VLOOKUP($B66&amp;X$3,'Consolidação Preventiva'!$A:$W,15,0)+250/$Z$3,X66+250/$Z$3)))</f>
        <v>#VALUE!</v>
      </c>
    </row>
    <row r="68" spans="2:24">
      <c r="B68" s="68">
        <f t="shared" si="2"/>
        <v>64</v>
      </c>
      <c r="C68" s="64">
        <v>250</v>
      </c>
      <c r="D68" s="69" t="e">
        <f>IF($B68&lt;=D$2,"EXECUTADA",IFERROR(VLOOKUP($B68&amp;D$3,'Consolidação Preventiva'!$A:$W,11,0),IF(D67="EXECUTADA",VLOOKUP($B67&amp;D$3,'Consolidação Preventiva'!$A:$W,15,0)+125/$Z$3,D67+125/$Z$3)))</f>
        <v>#VALUE!</v>
      </c>
      <c r="E68" s="69" t="e">
        <f>IF($B68&lt;=E$2,"EXECUTADA",IFERROR(VLOOKUP($B68&amp;E$3,'Consolidação Preventiva'!$A:$W,11,0),IF(E67="EXECUTADA",VLOOKUP($B67&amp;E$3,'Consolidação Preventiva'!$A:$W,15,0)+125/$Z$3,E67+125/$Z$3)))</f>
        <v>#VALUE!</v>
      </c>
      <c r="F68" s="69" t="e">
        <f>IF($B68&lt;=F$2,"EXECUTADA",IFERROR(VLOOKUP($B68&amp;F$3,'Consolidação Preventiva'!$A:$W,11,0),IF(F67="EXECUTADA",VLOOKUP(F$4,'Projeção Horimetro'!$A$5:$H$11,8,0),F67+250/$Z$3)))</f>
        <v>#VALUE!</v>
      </c>
      <c r="G68" s="69" t="e">
        <f>IF($B68&lt;=G$2,"EXECUTADA",IFERROR(VLOOKUP($B68&amp;G$3,'Consolidação Preventiva'!$A:$W,11,0),IF(G67="EXECUTADA",VLOOKUP(G$4,'Projeção Horimetro'!$A$5:$H$11,8,0),G67+250/$Z$3)))</f>
        <v>#VALUE!</v>
      </c>
      <c r="H68" s="69" t="e">
        <f>IF($B68&lt;=H$2,"EXECUTADA",IFERROR(VLOOKUP($B68&amp;H$3,'Consolidação Preventiva'!$A:$W,11,0),IF(H67="EXECUTADA",VLOOKUP(H$4,'Projeção Horimetro'!$A$5:$H$11,8,0),H67+250/$Z$3)))</f>
        <v>#VALUE!</v>
      </c>
      <c r="I68" s="70" t="e">
        <f>IF($B68&lt;=I$2,"EXECUTADA",IFERROR(VLOOKUP($B68&amp;I$3,'Consolidação Preventiva'!$A:$W,11,0),IF(I67="EXECUTADA",VLOOKUP(I$4,'Projeção Horimetro'!$A$5:$H$11,8,0),I67+250/$Z$3)))</f>
        <v>#VALUE!</v>
      </c>
      <c r="J68" s="70" t="e">
        <f>IF($B68&lt;=J$2,"EXECUTADA",IFERROR(VLOOKUP($B68&amp;J$3,'Consolidação Preventiva'!$A:$W,11,0),IF(J67="EXECUTADA",VLOOKUP($B67&amp;J$3,'Consolidação Preventiva'!$A:$W,15,0)+250/$Z$3,J67+250/$Z$3)))</f>
        <v>#VALUE!</v>
      </c>
      <c r="K68" s="70" t="e">
        <f>IF($B68&lt;=K$2,"EXECUTADA",IFERROR(VLOOKUP($B68&amp;K$3,'Consolidação Preventiva'!$A:$W,11,0),IF(K67="EXECUTADA",VLOOKUP($B67&amp;K$3,'Consolidação Preventiva'!$A:$W,15,0)+250/$Z$3,K67+250/$Z$3)))</f>
        <v>#VALUE!</v>
      </c>
      <c r="L68" s="70" t="e">
        <f>IF($B68&lt;=L$2,"EXECUTADA",IFERROR(VLOOKUP($B68&amp;L$3,'Consolidação Preventiva'!$A:$W,11,0),IF(L67="EXECUTADA",VLOOKUP($B67&amp;L$3,'Consolidação Preventiva'!$A:$W,15,0)+250/$Z$3,L67+250/$Z$3)))</f>
        <v>#VALUE!</v>
      </c>
      <c r="M68" s="70" t="e">
        <f>IF($B68&lt;=M$2,"EXECUTADA",IFERROR(VLOOKUP($B68&amp;M$3,'Consolidação Preventiva'!$A:$W,11,0),IF(M67="EXECUTADA",VLOOKUP($B67&amp;M$3,'Consolidação Preventiva'!$A:$W,15,0)+250/$Z$3,M67+250/$Z$3)))</f>
        <v>#VALUE!</v>
      </c>
      <c r="N68" s="70" t="e">
        <f>IF($B68&lt;=N$2,"EXECUTADA",IFERROR(VLOOKUP($B68&amp;N$3,'Consolidação Preventiva'!$A:$W,11,0),IF(N67="EXECUTADA",VLOOKUP($B67&amp;N$3,'Consolidação Preventiva'!$A:$W,15,0)+250/$Z$3,N67+250/$Z$3)))</f>
        <v>#VALUE!</v>
      </c>
      <c r="O68" s="70" t="e">
        <f>IF($B68&lt;=O$2,"EXECUTADA",IFERROR(VLOOKUP($B68&amp;O$3,'Consolidação Preventiva'!$A:$W,11,0),IF(O67="EXECUTADA",VLOOKUP($B67&amp;O$3,'Consolidação Preventiva'!$A:$W,15,0)+250/$Z$3,O67+250/$Z$3)))</f>
        <v>#VALUE!</v>
      </c>
      <c r="P68" s="70" t="e">
        <f>IF($B68&lt;=P$2,"EXECUTADA",IFERROR(VLOOKUP($B68&amp;P$3,'Consolidação Preventiva'!$A:$W,11,0),IF(P67="EXECUTADA",VLOOKUP($B67&amp;P$3,'Consolidação Preventiva'!$A:$W,15,0)+250/$Z$3,P67+250/$Z$3)))</f>
        <v>#VALUE!</v>
      </c>
      <c r="Q68" s="70" t="e">
        <f>IF($B68&lt;=Q$2,"EXECUTADA",IFERROR(VLOOKUP($B68&amp;Q$3,'Consolidação Preventiva'!$A:$W,11,0),IF(Q67="EXECUTADA",VLOOKUP($B67&amp;Q$3,'Consolidação Preventiva'!$A:$W,15,0)+250/$Z$3,Q67+250/$Z$3)))</f>
        <v>#VALUE!</v>
      </c>
      <c r="R68" s="70" t="e">
        <f>IF($B68&lt;=R$2,"EXECUTADA",IFERROR(VLOOKUP($B68&amp;R$3,'Consolidação Preventiva'!$A:$W,11,0),IF(R67="EXECUTADA",VLOOKUP($B67&amp;R$3,'Consolidação Preventiva'!$A:$W,15,0)+250/$Z$3,R67+250/$Z$3)))</f>
        <v>#VALUE!</v>
      </c>
      <c r="S68" s="70" t="e">
        <f>IF($B68&lt;=S$2,"EXECUTADA",IFERROR(VLOOKUP($B68&amp;S$3,'Consolidação Preventiva'!$A:$W,11,0),IF(S67="EXECUTADA",VLOOKUP($B67&amp;S$3,'Consolidação Preventiva'!$A:$W,15,0)+250/$Z$3,S67+250/$Z$3)))</f>
        <v>#VALUE!</v>
      </c>
      <c r="T68" s="70" t="e">
        <f>IF($B68&lt;=T$2,"EXECUTADA",IFERROR(VLOOKUP($B68&amp;T$3,'Consolidação Preventiva'!$A:$W,11,0),IF(T67="EXECUTADA",VLOOKUP($B67&amp;T$3,'Consolidação Preventiva'!$A:$W,15,0)+250/$Z$3,T67+250/$Z$3)))</f>
        <v>#VALUE!</v>
      </c>
      <c r="U68" s="70" t="e">
        <f>IF($B68&lt;=U$2,"EXECUTADA",IFERROR(VLOOKUP($B68&amp;U$3,'Consolidação Preventiva'!$A:$W,11,0),IF(U67="EXECUTADA",VLOOKUP($B67&amp;U$3,'Consolidação Preventiva'!$A:$W,15,0)+250/$Z$3,U67+250/$Z$3)))</f>
        <v>#VALUE!</v>
      </c>
      <c r="V68" s="70" t="e">
        <f>IF($B68&lt;=V$2,"EXECUTADA",IFERROR(VLOOKUP($B68&amp;V$3,'Consolidação Preventiva'!$A:$W,11,0),IF(V67="EXECUTADA",VLOOKUP($B67&amp;V$3,'Consolidação Preventiva'!$A:$W,15,0)+250/$Z$3,V67+250/$Z$3)))</f>
        <v>#VALUE!</v>
      </c>
      <c r="W68" s="70" t="e">
        <f>IF($B68&lt;=W$2,"EXECUTADA",IFERROR(VLOOKUP($B68&amp;W$3,'Consolidação Preventiva'!$A:$W,11,0),IF(W67="EXECUTADA",VLOOKUP($B67&amp;W$3,'Consolidação Preventiva'!$A:$W,15,0)+250/$Z$3,W67+250/$Z$3)))</f>
        <v>#VALUE!</v>
      </c>
      <c r="X68" s="70" t="e">
        <f>IF($B68&lt;=X$2,"EXECUTADA",IFERROR(VLOOKUP($B68&amp;X$3,'Consolidação Preventiva'!$A:$W,11,0),IF(X67="EXECUTADA",VLOOKUP($B67&amp;X$3,'Consolidação Preventiva'!$A:$W,15,0)+250/$Z$3,X67+250/$Z$3)))</f>
        <v>#VALUE!</v>
      </c>
    </row>
    <row r="69" spans="2:24">
      <c r="B69" s="68">
        <f t="shared" si="2"/>
        <v>65</v>
      </c>
      <c r="C69" s="64">
        <v>4000</v>
      </c>
      <c r="D69" s="69" t="e">
        <f>IF($B69&lt;=D$2,"EXECUTADA",IFERROR(VLOOKUP($B69&amp;D$3,'Consolidação Preventiva'!$A:$W,11,0),IF(D68="EXECUTADA",VLOOKUP($B68&amp;D$3,'Consolidação Preventiva'!$A:$W,15,0)+125/$Z$3,D68+125/$Z$3)))</f>
        <v>#VALUE!</v>
      </c>
      <c r="E69" s="69" t="e">
        <f>IF($B69&lt;=E$2,"EXECUTADA",IFERROR(VLOOKUP($B69&amp;E$3,'Consolidação Preventiva'!$A:$W,11,0),IF(E68="EXECUTADA",VLOOKUP($B68&amp;E$3,'Consolidação Preventiva'!$A:$W,15,0)+125/$Z$3,E68+125/$Z$3)))</f>
        <v>#VALUE!</v>
      </c>
      <c r="F69" s="69" t="e">
        <f>IF($B69&lt;=F$2,"EXECUTADA",IFERROR(VLOOKUP($B69&amp;F$3,'Consolidação Preventiva'!$A:$W,11,0),IF(F68="EXECUTADA",VLOOKUP(F$4,'Projeção Horimetro'!$A$5:$H$11,8,0),F68+250/$Z$3)))</f>
        <v>#VALUE!</v>
      </c>
      <c r="G69" s="69" t="e">
        <f>IF($B69&lt;=G$2,"EXECUTADA",IFERROR(VLOOKUP($B69&amp;G$3,'Consolidação Preventiva'!$A:$W,11,0),IF(G68="EXECUTADA",VLOOKUP(G$4,'Projeção Horimetro'!$A$5:$H$11,8,0),G68+250/$Z$3)))</f>
        <v>#VALUE!</v>
      </c>
      <c r="H69" s="69" t="e">
        <f>IF($B69&lt;=H$2,"EXECUTADA",IFERROR(VLOOKUP($B69&amp;H$3,'Consolidação Preventiva'!$A:$W,11,0),IF(H68="EXECUTADA",VLOOKUP(H$4,'Projeção Horimetro'!$A$5:$H$11,8,0),H68+250/$Z$3)))</f>
        <v>#VALUE!</v>
      </c>
      <c r="I69" s="70" t="e">
        <f>IF($B69&lt;=I$2,"EXECUTADA",IFERROR(VLOOKUP($B69&amp;I$3,'Consolidação Preventiva'!$A:$W,11,0),IF(I68="EXECUTADA",VLOOKUP(I$4,'Projeção Horimetro'!$A$5:$H$11,8,0),I68+250/$Z$3)))</f>
        <v>#VALUE!</v>
      </c>
      <c r="J69" s="70" t="e">
        <f>IF($B69&lt;=J$2,"EXECUTADA",IFERROR(VLOOKUP($B69&amp;J$3,'Consolidação Preventiva'!$A:$W,11,0),IF(J68="EXECUTADA",VLOOKUP($B68&amp;J$3,'Consolidação Preventiva'!$A:$W,15,0)+250/$Z$3,J68+250/$Z$3)))</f>
        <v>#VALUE!</v>
      </c>
      <c r="K69" s="70" t="e">
        <f>IF($B69&lt;=K$2,"EXECUTADA",IFERROR(VLOOKUP($B69&amp;K$3,'Consolidação Preventiva'!$A:$W,11,0),IF(K68="EXECUTADA",VLOOKUP($B68&amp;K$3,'Consolidação Preventiva'!$A:$W,15,0)+250/$Z$3,K68+250/$Z$3)))</f>
        <v>#VALUE!</v>
      </c>
      <c r="L69" s="70" t="e">
        <f>IF($B69&lt;=L$2,"EXECUTADA",IFERROR(VLOOKUP($B69&amp;L$3,'Consolidação Preventiva'!$A:$W,11,0),IF(L68="EXECUTADA",VLOOKUP($B68&amp;L$3,'Consolidação Preventiva'!$A:$W,15,0)+250/$Z$3,L68+250/$Z$3)))</f>
        <v>#VALUE!</v>
      </c>
      <c r="M69" s="70" t="e">
        <f>IF($B69&lt;=M$2,"EXECUTADA",IFERROR(VLOOKUP($B69&amp;M$3,'Consolidação Preventiva'!$A:$W,11,0),IF(M68="EXECUTADA",VLOOKUP($B68&amp;M$3,'Consolidação Preventiva'!$A:$W,15,0)+250/$Z$3,M68+250/$Z$3)))</f>
        <v>#VALUE!</v>
      </c>
      <c r="N69" s="70" t="e">
        <f>IF($B69&lt;=N$2,"EXECUTADA",IFERROR(VLOOKUP($B69&amp;N$3,'Consolidação Preventiva'!$A:$W,11,0),IF(N68="EXECUTADA",VLOOKUP($B68&amp;N$3,'Consolidação Preventiva'!$A:$W,15,0)+250/$Z$3,N68+250/$Z$3)))</f>
        <v>#VALUE!</v>
      </c>
      <c r="O69" s="70" t="e">
        <f>IF($B69&lt;=O$2,"EXECUTADA",IFERROR(VLOOKUP($B69&amp;O$3,'Consolidação Preventiva'!$A:$W,11,0),IF(O68="EXECUTADA",VLOOKUP($B68&amp;O$3,'Consolidação Preventiva'!$A:$W,15,0)+250/$Z$3,O68+250/$Z$3)))</f>
        <v>#VALUE!</v>
      </c>
      <c r="P69" s="70" t="e">
        <f>IF($B69&lt;=P$2,"EXECUTADA",IFERROR(VLOOKUP($B69&amp;P$3,'Consolidação Preventiva'!$A:$W,11,0),IF(P68="EXECUTADA",VLOOKUP($B68&amp;P$3,'Consolidação Preventiva'!$A:$W,15,0)+250/$Z$3,P68+250/$Z$3)))</f>
        <v>#VALUE!</v>
      </c>
      <c r="Q69" s="70" t="e">
        <f>IF($B69&lt;=Q$2,"EXECUTADA",IFERROR(VLOOKUP($B69&amp;Q$3,'Consolidação Preventiva'!$A:$W,11,0),IF(Q68="EXECUTADA",VLOOKUP($B68&amp;Q$3,'Consolidação Preventiva'!$A:$W,15,0)+250/$Z$3,Q68+250/$Z$3)))</f>
        <v>#VALUE!</v>
      </c>
      <c r="R69" s="70" t="e">
        <f>IF($B69&lt;=R$2,"EXECUTADA",IFERROR(VLOOKUP($B69&amp;R$3,'Consolidação Preventiva'!$A:$W,11,0),IF(R68="EXECUTADA",VLOOKUP($B68&amp;R$3,'Consolidação Preventiva'!$A:$W,15,0)+250/$Z$3,R68+250/$Z$3)))</f>
        <v>#VALUE!</v>
      </c>
      <c r="S69" s="70" t="e">
        <f>IF($B69&lt;=S$2,"EXECUTADA",IFERROR(VLOOKUP($B69&amp;S$3,'Consolidação Preventiva'!$A:$W,11,0),IF(S68="EXECUTADA",VLOOKUP($B68&amp;S$3,'Consolidação Preventiva'!$A:$W,15,0)+250/$Z$3,S68+250/$Z$3)))</f>
        <v>#VALUE!</v>
      </c>
      <c r="T69" s="70" t="e">
        <f>IF($B69&lt;=T$2,"EXECUTADA",IFERROR(VLOOKUP($B69&amp;T$3,'Consolidação Preventiva'!$A:$W,11,0),IF(T68="EXECUTADA",VLOOKUP($B68&amp;T$3,'Consolidação Preventiva'!$A:$W,15,0)+250/$Z$3,T68+250/$Z$3)))</f>
        <v>#VALUE!</v>
      </c>
      <c r="U69" s="70" t="e">
        <f>IF($B69&lt;=U$2,"EXECUTADA",IFERROR(VLOOKUP($B69&amp;U$3,'Consolidação Preventiva'!$A:$W,11,0),IF(U68="EXECUTADA",VLOOKUP($B68&amp;U$3,'Consolidação Preventiva'!$A:$W,15,0)+250/$Z$3,U68+250/$Z$3)))</f>
        <v>#VALUE!</v>
      </c>
      <c r="V69" s="70" t="e">
        <f>IF($B69&lt;=V$2,"EXECUTADA",IFERROR(VLOOKUP($B69&amp;V$3,'Consolidação Preventiva'!$A:$W,11,0),IF(V68="EXECUTADA",VLOOKUP($B68&amp;V$3,'Consolidação Preventiva'!$A:$W,15,0)+250/$Z$3,V68+250/$Z$3)))</f>
        <v>#VALUE!</v>
      </c>
      <c r="W69" s="70" t="e">
        <f>IF($B69&lt;=W$2,"EXECUTADA",IFERROR(VLOOKUP($B69&amp;W$3,'Consolidação Preventiva'!$A:$W,11,0),IF(W68="EXECUTADA",VLOOKUP($B68&amp;W$3,'Consolidação Preventiva'!$A:$W,15,0)+250/$Z$3,W68+250/$Z$3)))</f>
        <v>#VALUE!</v>
      </c>
      <c r="X69" s="70" t="e">
        <f>IF($B69&lt;=X$2,"EXECUTADA",IFERROR(VLOOKUP($B69&amp;X$3,'Consolidação Preventiva'!$A:$W,11,0),IF(X68="EXECUTADA",VLOOKUP($B68&amp;X$3,'Consolidação Preventiva'!$A:$W,15,0)+250/$Z$3,X68+250/$Z$3)))</f>
        <v>#VALUE!</v>
      </c>
    </row>
    <row r="70" spans="2:24">
      <c r="B70" s="68">
        <f t="shared" ref="B70:B101" si="3">B69+1</f>
        <v>66</v>
      </c>
      <c r="C70" s="64">
        <v>250</v>
      </c>
      <c r="D70" s="69" t="e">
        <f>IF($B70&lt;=D$2,"EXECUTADA",IFERROR(VLOOKUP($B70&amp;D$3,'Consolidação Preventiva'!$A:$W,11,0),IF(D69="EXECUTADA",VLOOKUP($B69&amp;D$3,'Consolidação Preventiva'!$A:$W,15,0)+125/$Z$3,D69+125/$Z$3)))</f>
        <v>#VALUE!</v>
      </c>
      <c r="E70" s="69" t="e">
        <f>IF($B70&lt;=E$2,"EXECUTADA",IFERROR(VLOOKUP($B70&amp;E$3,'Consolidação Preventiva'!$A:$W,11,0),IF(E69="EXECUTADA",VLOOKUP($B69&amp;E$3,'Consolidação Preventiva'!$A:$W,15,0)+125/$Z$3,E69+125/$Z$3)))</f>
        <v>#VALUE!</v>
      </c>
      <c r="F70" s="69" t="e">
        <f>IF($B70&lt;=F$2,"EXECUTADA",IFERROR(VLOOKUP($B70&amp;F$3,'Consolidação Preventiva'!$A:$W,11,0),IF(F69="EXECUTADA",VLOOKUP(F$4,'Projeção Horimetro'!$A$5:$H$11,8,0),F69+250/$Z$3)))</f>
        <v>#VALUE!</v>
      </c>
      <c r="G70" s="69" t="e">
        <f>IF($B70&lt;=G$2,"EXECUTADA",IFERROR(VLOOKUP($B70&amp;G$3,'Consolidação Preventiva'!$A:$W,11,0),IF(G69="EXECUTADA",VLOOKUP(G$4,'Projeção Horimetro'!$A$5:$H$11,8,0),G69+250/$Z$3)))</f>
        <v>#VALUE!</v>
      </c>
      <c r="H70" s="69" t="e">
        <f>IF($B70&lt;=H$2,"EXECUTADA",IFERROR(VLOOKUP($B70&amp;H$3,'Consolidação Preventiva'!$A:$W,11,0),IF(H69="EXECUTADA",VLOOKUP(H$4,'Projeção Horimetro'!$A$5:$H$11,8,0),H69+250/$Z$3)))</f>
        <v>#VALUE!</v>
      </c>
      <c r="I70" s="70" t="e">
        <f>IF($B70&lt;=I$2,"EXECUTADA",IFERROR(VLOOKUP($B70&amp;I$3,'Consolidação Preventiva'!$A:$W,11,0),IF(I69="EXECUTADA",VLOOKUP(I$4,'Projeção Horimetro'!$A$5:$H$11,8,0),I69+250/$Z$3)))</f>
        <v>#VALUE!</v>
      </c>
      <c r="J70" s="70" t="e">
        <f>IF($B70&lt;=J$2,"EXECUTADA",IFERROR(VLOOKUP($B70&amp;J$3,'Consolidação Preventiva'!$A:$W,11,0),IF(J69="EXECUTADA",VLOOKUP($B69&amp;J$3,'Consolidação Preventiva'!$A:$W,15,0)+250/$Z$3,J69+250/$Z$3)))</f>
        <v>#VALUE!</v>
      </c>
      <c r="K70" s="70" t="e">
        <f>IF($B70&lt;=K$2,"EXECUTADA",IFERROR(VLOOKUP($B70&amp;K$3,'Consolidação Preventiva'!$A:$W,11,0),IF(K69="EXECUTADA",VLOOKUP($B69&amp;K$3,'Consolidação Preventiva'!$A:$W,15,0)+250/$Z$3,K69+250/$Z$3)))</f>
        <v>#VALUE!</v>
      </c>
      <c r="L70" s="70" t="e">
        <f>IF($B70&lt;=L$2,"EXECUTADA",IFERROR(VLOOKUP($B70&amp;L$3,'Consolidação Preventiva'!$A:$W,11,0),IF(L69="EXECUTADA",VLOOKUP($B69&amp;L$3,'Consolidação Preventiva'!$A:$W,15,0)+250/$Z$3,L69+250/$Z$3)))</f>
        <v>#VALUE!</v>
      </c>
      <c r="M70" s="70" t="e">
        <f>IF($B70&lt;=M$2,"EXECUTADA",IFERROR(VLOOKUP($B70&amp;M$3,'Consolidação Preventiva'!$A:$W,11,0),IF(M69="EXECUTADA",VLOOKUP($B69&amp;M$3,'Consolidação Preventiva'!$A:$W,15,0)+250/$Z$3,M69+250/$Z$3)))</f>
        <v>#VALUE!</v>
      </c>
      <c r="N70" s="70" t="e">
        <f>IF($B70&lt;=N$2,"EXECUTADA",IFERROR(VLOOKUP($B70&amp;N$3,'Consolidação Preventiva'!$A:$W,11,0),IF(N69="EXECUTADA",VLOOKUP($B69&amp;N$3,'Consolidação Preventiva'!$A:$W,15,0)+250/$Z$3,N69+250/$Z$3)))</f>
        <v>#VALUE!</v>
      </c>
      <c r="O70" s="70" t="e">
        <f>IF($B70&lt;=O$2,"EXECUTADA",IFERROR(VLOOKUP($B70&amp;O$3,'Consolidação Preventiva'!$A:$W,11,0),IF(O69="EXECUTADA",VLOOKUP($B69&amp;O$3,'Consolidação Preventiva'!$A:$W,15,0)+250/$Z$3,O69+250/$Z$3)))</f>
        <v>#VALUE!</v>
      </c>
      <c r="P70" s="70" t="e">
        <f>IF($B70&lt;=P$2,"EXECUTADA",IFERROR(VLOOKUP($B70&amp;P$3,'Consolidação Preventiva'!$A:$W,11,0),IF(P69="EXECUTADA",VLOOKUP($B69&amp;P$3,'Consolidação Preventiva'!$A:$W,15,0)+250/$Z$3,P69+250/$Z$3)))</f>
        <v>#VALUE!</v>
      </c>
      <c r="Q70" s="70" t="e">
        <f>IF($B70&lt;=Q$2,"EXECUTADA",IFERROR(VLOOKUP($B70&amp;Q$3,'Consolidação Preventiva'!$A:$W,11,0),IF(Q69="EXECUTADA",VLOOKUP($B69&amp;Q$3,'Consolidação Preventiva'!$A:$W,15,0)+250/$Z$3,Q69+250/$Z$3)))</f>
        <v>#VALUE!</v>
      </c>
      <c r="R70" s="70" t="e">
        <f>IF($B70&lt;=R$2,"EXECUTADA",IFERROR(VLOOKUP($B70&amp;R$3,'Consolidação Preventiva'!$A:$W,11,0),IF(R69="EXECUTADA",VLOOKUP($B69&amp;R$3,'Consolidação Preventiva'!$A:$W,15,0)+250/$Z$3,R69+250/$Z$3)))</f>
        <v>#VALUE!</v>
      </c>
      <c r="S70" s="70" t="e">
        <f>IF($B70&lt;=S$2,"EXECUTADA",IFERROR(VLOOKUP($B70&amp;S$3,'Consolidação Preventiva'!$A:$W,11,0),IF(S69="EXECUTADA",VLOOKUP($B69&amp;S$3,'Consolidação Preventiva'!$A:$W,15,0)+250/$Z$3,S69+250/$Z$3)))</f>
        <v>#VALUE!</v>
      </c>
      <c r="T70" s="70" t="e">
        <f>IF($B70&lt;=T$2,"EXECUTADA",IFERROR(VLOOKUP($B70&amp;T$3,'Consolidação Preventiva'!$A:$W,11,0),IF(T69="EXECUTADA",VLOOKUP($B69&amp;T$3,'Consolidação Preventiva'!$A:$W,15,0)+250/$Z$3,T69+250/$Z$3)))</f>
        <v>#VALUE!</v>
      </c>
      <c r="U70" s="70" t="e">
        <f>IF($B70&lt;=U$2,"EXECUTADA",IFERROR(VLOOKUP($B70&amp;U$3,'Consolidação Preventiva'!$A:$W,11,0),IF(U69="EXECUTADA",VLOOKUP($B69&amp;U$3,'Consolidação Preventiva'!$A:$W,15,0)+250/$Z$3,U69+250/$Z$3)))</f>
        <v>#VALUE!</v>
      </c>
      <c r="V70" s="70" t="e">
        <f>IF($B70&lt;=V$2,"EXECUTADA",IFERROR(VLOOKUP($B70&amp;V$3,'Consolidação Preventiva'!$A:$W,11,0),IF(V69="EXECUTADA",VLOOKUP($B69&amp;V$3,'Consolidação Preventiva'!$A:$W,15,0)+250/$Z$3,V69+250/$Z$3)))</f>
        <v>#VALUE!</v>
      </c>
      <c r="W70" s="70" t="e">
        <f>IF($B70&lt;=W$2,"EXECUTADA",IFERROR(VLOOKUP($B70&amp;W$3,'Consolidação Preventiva'!$A:$W,11,0),IF(W69="EXECUTADA",VLOOKUP($B69&amp;W$3,'Consolidação Preventiva'!$A:$W,15,0)+250/$Z$3,W69+250/$Z$3)))</f>
        <v>#VALUE!</v>
      </c>
      <c r="X70" s="70" t="e">
        <f>IF($B70&lt;=X$2,"EXECUTADA",IFERROR(VLOOKUP($B70&amp;X$3,'Consolidação Preventiva'!$A:$W,11,0),IF(X69="EXECUTADA",VLOOKUP($B69&amp;X$3,'Consolidação Preventiva'!$A:$W,15,0)+250/$Z$3,X69+250/$Z$3)))</f>
        <v>#VALUE!</v>
      </c>
    </row>
    <row r="71" spans="2:24">
      <c r="B71" s="68">
        <f t="shared" si="3"/>
        <v>67</v>
      </c>
      <c r="C71" s="64">
        <v>500</v>
      </c>
      <c r="D71" s="69" t="e">
        <f>IF($B71&lt;=D$2,"EXECUTADA",IFERROR(VLOOKUP($B71&amp;D$3,'Consolidação Preventiva'!$A:$W,11,0),IF(D70="EXECUTADA",VLOOKUP($B70&amp;D$3,'Consolidação Preventiva'!$A:$W,15,0)+125/$Z$3,D70+125/$Z$3)))</f>
        <v>#VALUE!</v>
      </c>
      <c r="E71" s="69" t="e">
        <f>IF($B71&lt;=E$2,"EXECUTADA",IFERROR(VLOOKUP($B71&amp;E$3,'Consolidação Preventiva'!$A:$W,11,0),IF(E70="EXECUTADA",VLOOKUP($B70&amp;E$3,'Consolidação Preventiva'!$A:$W,15,0)+125/$Z$3,E70+125/$Z$3)))</f>
        <v>#VALUE!</v>
      </c>
      <c r="F71" s="69" t="e">
        <f>IF($B71&lt;=F$2,"EXECUTADA",IFERROR(VLOOKUP($B71&amp;F$3,'Consolidação Preventiva'!$A:$W,11,0),IF(F70="EXECUTADA",VLOOKUP(F$4,'Projeção Horimetro'!$A$5:$H$11,8,0),F70+250/$Z$3)))</f>
        <v>#VALUE!</v>
      </c>
      <c r="G71" s="69" t="e">
        <f>IF($B71&lt;=G$2,"EXECUTADA",IFERROR(VLOOKUP($B71&amp;G$3,'Consolidação Preventiva'!$A:$W,11,0),IF(G70="EXECUTADA",VLOOKUP(G$4,'Projeção Horimetro'!$A$5:$H$11,8,0),G70+250/$Z$3)))</f>
        <v>#VALUE!</v>
      </c>
      <c r="H71" s="69" t="e">
        <f>IF($B71&lt;=H$2,"EXECUTADA",IFERROR(VLOOKUP($B71&amp;H$3,'Consolidação Preventiva'!$A:$W,11,0),IF(H70="EXECUTADA",VLOOKUP(H$4,'Projeção Horimetro'!$A$5:$H$11,8,0),H70+250/$Z$3)))</f>
        <v>#VALUE!</v>
      </c>
      <c r="I71" s="70" t="e">
        <f>IF($B71&lt;=I$2,"EXECUTADA",IFERROR(VLOOKUP($B71&amp;I$3,'Consolidação Preventiva'!$A:$W,11,0),IF(I70="EXECUTADA",VLOOKUP(I$4,'Projeção Horimetro'!$A$5:$H$11,8,0),I70+250/$Z$3)))</f>
        <v>#VALUE!</v>
      </c>
      <c r="J71" s="70" t="e">
        <f>IF($B71&lt;=J$2,"EXECUTADA",IFERROR(VLOOKUP($B71&amp;J$3,'Consolidação Preventiva'!$A:$W,11,0),IF(J70="EXECUTADA",VLOOKUP($B70&amp;J$3,'Consolidação Preventiva'!$A:$W,15,0)+250/$Z$3,J70+250/$Z$3)))</f>
        <v>#VALUE!</v>
      </c>
      <c r="K71" s="70" t="e">
        <f>IF($B71&lt;=K$2,"EXECUTADA",IFERROR(VLOOKUP($B71&amp;K$3,'Consolidação Preventiva'!$A:$W,11,0),IF(K70="EXECUTADA",VLOOKUP($B70&amp;K$3,'Consolidação Preventiva'!$A:$W,15,0)+250/$Z$3,K70+250/$Z$3)))</f>
        <v>#VALUE!</v>
      </c>
      <c r="L71" s="70" t="e">
        <f>IF($B71&lt;=L$2,"EXECUTADA",IFERROR(VLOOKUP($B71&amp;L$3,'Consolidação Preventiva'!$A:$W,11,0),IF(L70="EXECUTADA",VLOOKUP($B70&amp;L$3,'Consolidação Preventiva'!$A:$W,15,0)+250/$Z$3,L70+250/$Z$3)))</f>
        <v>#VALUE!</v>
      </c>
      <c r="M71" s="70" t="e">
        <f>IF($B71&lt;=M$2,"EXECUTADA",IFERROR(VLOOKUP($B71&amp;M$3,'Consolidação Preventiva'!$A:$W,11,0),IF(M70="EXECUTADA",VLOOKUP($B70&amp;M$3,'Consolidação Preventiva'!$A:$W,15,0)+250/$Z$3,M70+250/$Z$3)))</f>
        <v>#VALUE!</v>
      </c>
      <c r="N71" s="70" t="e">
        <f>IF($B71&lt;=N$2,"EXECUTADA",IFERROR(VLOOKUP($B71&amp;N$3,'Consolidação Preventiva'!$A:$W,11,0),IF(N70="EXECUTADA",VLOOKUP($B70&amp;N$3,'Consolidação Preventiva'!$A:$W,15,0)+250/$Z$3,N70+250/$Z$3)))</f>
        <v>#VALUE!</v>
      </c>
      <c r="O71" s="70" t="e">
        <f>IF($B71&lt;=O$2,"EXECUTADA",IFERROR(VLOOKUP($B71&amp;O$3,'Consolidação Preventiva'!$A:$W,11,0),IF(O70="EXECUTADA",VLOOKUP($B70&amp;O$3,'Consolidação Preventiva'!$A:$W,15,0)+250/$Z$3,O70+250/$Z$3)))</f>
        <v>#VALUE!</v>
      </c>
      <c r="P71" s="70" t="e">
        <f>IF($B71&lt;=P$2,"EXECUTADA",IFERROR(VLOOKUP($B71&amp;P$3,'Consolidação Preventiva'!$A:$W,11,0),IF(P70="EXECUTADA",VLOOKUP($B70&amp;P$3,'Consolidação Preventiva'!$A:$W,15,0)+250/$Z$3,P70+250/$Z$3)))</f>
        <v>#VALUE!</v>
      </c>
      <c r="Q71" s="70" t="e">
        <f>IF($B71&lt;=Q$2,"EXECUTADA",IFERROR(VLOOKUP($B71&amp;Q$3,'Consolidação Preventiva'!$A:$W,11,0),IF(Q70="EXECUTADA",VLOOKUP($B70&amp;Q$3,'Consolidação Preventiva'!$A:$W,15,0)+250/$Z$3,Q70+250/$Z$3)))</f>
        <v>#VALUE!</v>
      </c>
      <c r="R71" s="70" t="e">
        <f>IF($B71&lt;=R$2,"EXECUTADA",IFERROR(VLOOKUP($B71&amp;R$3,'Consolidação Preventiva'!$A:$W,11,0),IF(R70="EXECUTADA",VLOOKUP($B70&amp;R$3,'Consolidação Preventiva'!$A:$W,15,0)+250/$Z$3,R70+250/$Z$3)))</f>
        <v>#VALUE!</v>
      </c>
      <c r="S71" s="70" t="e">
        <f>IF($B71&lt;=S$2,"EXECUTADA",IFERROR(VLOOKUP($B71&amp;S$3,'Consolidação Preventiva'!$A:$W,11,0),IF(S70="EXECUTADA",VLOOKUP($B70&amp;S$3,'Consolidação Preventiva'!$A:$W,15,0)+250/$Z$3,S70+250/$Z$3)))</f>
        <v>#VALUE!</v>
      </c>
      <c r="T71" s="70" t="e">
        <f>IF($B71&lt;=T$2,"EXECUTADA",IFERROR(VLOOKUP($B71&amp;T$3,'Consolidação Preventiva'!$A:$W,11,0),IF(T70="EXECUTADA",VLOOKUP($B70&amp;T$3,'Consolidação Preventiva'!$A:$W,15,0)+250/$Z$3,T70+250/$Z$3)))</f>
        <v>#VALUE!</v>
      </c>
      <c r="U71" s="70" t="e">
        <f>IF($B71&lt;=U$2,"EXECUTADA",IFERROR(VLOOKUP($B71&amp;U$3,'Consolidação Preventiva'!$A:$W,11,0),IF(U70="EXECUTADA",VLOOKUP($B70&amp;U$3,'Consolidação Preventiva'!$A:$W,15,0)+250/$Z$3,U70+250/$Z$3)))</f>
        <v>#VALUE!</v>
      </c>
      <c r="V71" s="70" t="e">
        <f>IF($B71&lt;=V$2,"EXECUTADA",IFERROR(VLOOKUP($B71&amp;V$3,'Consolidação Preventiva'!$A:$W,11,0),IF(V70="EXECUTADA",VLOOKUP($B70&amp;V$3,'Consolidação Preventiva'!$A:$W,15,0)+250/$Z$3,V70+250/$Z$3)))</f>
        <v>#VALUE!</v>
      </c>
      <c r="W71" s="70" t="e">
        <f>IF($B71&lt;=W$2,"EXECUTADA",IFERROR(VLOOKUP($B71&amp;W$3,'Consolidação Preventiva'!$A:$W,11,0),IF(W70="EXECUTADA",VLOOKUP($B70&amp;W$3,'Consolidação Preventiva'!$A:$W,15,0)+250/$Z$3,W70+250/$Z$3)))</f>
        <v>#VALUE!</v>
      </c>
      <c r="X71" s="70" t="e">
        <f>IF($B71&lt;=X$2,"EXECUTADA",IFERROR(VLOOKUP($B71&amp;X$3,'Consolidação Preventiva'!$A:$W,11,0),IF(X70="EXECUTADA",VLOOKUP($B70&amp;X$3,'Consolidação Preventiva'!$A:$W,15,0)+250/$Z$3,X70+250/$Z$3)))</f>
        <v>#VALUE!</v>
      </c>
    </row>
    <row r="72" spans="2:24">
      <c r="B72" s="68">
        <f t="shared" si="3"/>
        <v>68</v>
      </c>
      <c r="C72" s="64">
        <v>250</v>
      </c>
      <c r="D72" s="69" t="e">
        <f>IF($B72&lt;=D$2,"EXECUTADA",IFERROR(VLOOKUP($B72&amp;D$3,'Consolidação Preventiva'!$A:$W,11,0),IF(D71="EXECUTADA",VLOOKUP($B71&amp;D$3,'Consolidação Preventiva'!$A:$W,15,0)+125/$Z$3,D71+125/$Z$3)))</f>
        <v>#VALUE!</v>
      </c>
      <c r="E72" s="69" t="e">
        <f>IF($B72&lt;=E$2,"EXECUTADA",IFERROR(VLOOKUP($B72&amp;E$3,'Consolidação Preventiva'!$A:$W,11,0),IF(E71="EXECUTADA",VLOOKUP($B71&amp;E$3,'Consolidação Preventiva'!$A:$W,15,0)+125/$Z$3,E71+125/$Z$3)))</f>
        <v>#VALUE!</v>
      </c>
      <c r="F72" s="69" t="e">
        <f>IF($B72&lt;=F$2,"EXECUTADA",IFERROR(VLOOKUP($B72&amp;F$3,'Consolidação Preventiva'!$A:$W,11,0),IF(F71="EXECUTADA",VLOOKUP(F$4,'Projeção Horimetro'!$A$5:$H$11,8,0),F71+250/$Z$3)))</f>
        <v>#VALUE!</v>
      </c>
      <c r="G72" s="69" t="e">
        <f>IF($B72&lt;=G$2,"EXECUTADA",IFERROR(VLOOKUP($B72&amp;G$3,'Consolidação Preventiva'!$A:$W,11,0),IF(G71="EXECUTADA",VLOOKUP(G$4,'Projeção Horimetro'!$A$5:$H$11,8,0),G71+250/$Z$3)))</f>
        <v>#VALUE!</v>
      </c>
      <c r="H72" s="69" t="e">
        <f>IF($B72&lt;=H$2,"EXECUTADA",IFERROR(VLOOKUP($B72&amp;H$3,'Consolidação Preventiva'!$A:$W,11,0),IF(H71="EXECUTADA",VLOOKUP(H$4,'Projeção Horimetro'!$A$5:$H$11,8,0),H71+250/$Z$3)))</f>
        <v>#VALUE!</v>
      </c>
      <c r="I72" s="70" t="e">
        <f>IF($B72&lt;=I$2,"EXECUTADA",IFERROR(VLOOKUP($B72&amp;I$3,'Consolidação Preventiva'!$A:$W,11,0),IF(I71="EXECUTADA",VLOOKUP(I$4,'Projeção Horimetro'!$A$5:$H$11,8,0),I71+250/$Z$3)))</f>
        <v>#VALUE!</v>
      </c>
      <c r="J72" s="70" t="e">
        <f>IF($B72&lt;=J$2,"EXECUTADA",IFERROR(VLOOKUP($B72&amp;J$3,'Consolidação Preventiva'!$A:$W,11,0),IF(J71="EXECUTADA",VLOOKUP($B71&amp;J$3,'Consolidação Preventiva'!$A:$W,15,0)+250/$Z$3,J71+250/$Z$3)))</f>
        <v>#VALUE!</v>
      </c>
      <c r="K72" s="70" t="e">
        <f>IF($B72&lt;=K$2,"EXECUTADA",IFERROR(VLOOKUP($B72&amp;K$3,'Consolidação Preventiva'!$A:$W,11,0),IF(K71="EXECUTADA",VLOOKUP($B71&amp;K$3,'Consolidação Preventiva'!$A:$W,15,0)+250/$Z$3,K71+250/$Z$3)))</f>
        <v>#VALUE!</v>
      </c>
      <c r="L72" s="70" t="e">
        <f>IF($B72&lt;=L$2,"EXECUTADA",IFERROR(VLOOKUP($B72&amp;L$3,'Consolidação Preventiva'!$A:$W,11,0),IF(L71="EXECUTADA",VLOOKUP($B71&amp;L$3,'Consolidação Preventiva'!$A:$W,15,0)+250/$Z$3,L71+250/$Z$3)))</f>
        <v>#VALUE!</v>
      </c>
      <c r="M72" s="70" t="e">
        <f>IF($B72&lt;=M$2,"EXECUTADA",IFERROR(VLOOKUP($B72&amp;M$3,'Consolidação Preventiva'!$A:$W,11,0),IF(M71="EXECUTADA",VLOOKUP($B71&amp;M$3,'Consolidação Preventiva'!$A:$W,15,0)+250/$Z$3,M71+250/$Z$3)))</f>
        <v>#VALUE!</v>
      </c>
      <c r="N72" s="70" t="e">
        <f>IF($B72&lt;=N$2,"EXECUTADA",IFERROR(VLOOKUP($B72&amp;N$3,'Consolidação Preventiva'!$A:$W,11,0),IF(N71="EXECUTADA",VLOOKUP($B71&amp;N$3,'Consolidação Preventiva'!$A:$W,15,0)+250/$Z$3,N71+250/$Z$3)))</f>
        <v>#VALUE!</v>
      </c>
      <c r="O72" s="70" t="e">
        <f>IF($B72&lt;=O$2,"EXECUTADA",IFERROR(VLOOKUP($B72&amp;O$3,'Consolidação Preventiva'!$A:$W,11,0),IF(O71="EXECUTADA",VLOOKUP($B71&amp;O$3,'Consolidação Preventiva'!$A:$W,15,0)+250/$Z$3,O71+250/$Z$3)))</f>
        <v>#VALUE!</v>
      </c>
      <c r="P72" s="70" t="e">
        <f>IF($B72&lt;=P$2,"EXECUTADA",IFERROR(VLOOKUP($B72&amp;P$3,'Consolidação Preventiva'!$A:$W,11,0),IF(P71="EXECUTADA",VLOOKUP($B71&amp;P$3,'Consolidação Preventiva'!$A:$W,15,0)+250/$Z$3,P71+250/$Z$3)))</f>
        <v>#VALUE!</v>
      </c>
      <c r="Q72" s="70" t="e">
        <f>IF($B72&lt;=Q$2,"EXECUTADA",IFERROR(VLOOKUP($B72&amp;Q$3,'Consolidação Preventiva'!$A:$W,11,0),IF(Q71="EXECUTADA",VLOOKUP($B71&amp;Q$3,'Consolidação Preventiva'!$A:$W,15,0)+250/$Z$3,Q71+250/$Z$3)))</f>
        <v>#VALUE!</v>
      </c>
      <c r="R72" s="70" t="e">
        <f>IF($B72&lt;=R$2,"EXECUTADA",IFERROR(VLOOKUP($B72&amp;R$3,'Consolidação Preventiva'!$A:$W,11,0),IF(R71="EXECUTADA",VLOOKUP($B71&amp;R$3,'Consolidação Preventiva'!$A:$W,15,0)+250/$Z$3,R71+250/$Z$3)))</f>
        <v>#VALUE!</v>
      </c>
      <c r="S72" s="70" t="e">
        <f>IF($B72&lt;=S$2,"EXECUTADA",IFERROR(VLOOKUP($B72&amp;S$3,'Consolidação Preventiva'!$A:$W,11,0),IF(S71="EXECUTADA",VLOOKUP($B71&amp;S$3,'Consolidação Preventiva'!$A:$W,15,0)+250/$Z$3,S71+250/$Z$3)))</f>
        <v>#VALUE!</v>
      </c>
      <c r="T72" s="70" t="e">
        <f>IF($B72&lt;=T$2,"EXECUTADA",IFERROR(VLOOKUP($B72&amp;T$3,'Consolidação Preventiva'!$A:$W,11,0),IF(T71="EXECUTADA",VLOOKUP($B71&amp;T$3,'Consolidação Preventiva'!$A:$W,15,0)+250/$Z$3,T71+250/$Z$3)))</f>
        <v>#VALUE!</v>
      </c>
      <c r="U72" s="70" t="e">
        <f>IF($B72&lt;=U$2,"EXECUTADA",IFERROR(VLOOKUP($B72&amp;U$3,'Consolidação Preventiva'!$A:$W,11,0),IF(U71="EXECUTADA",VLOOKUP($B71&amp;U$3,'Consolidação Preventiva'!$A:$W,15,0)+250/$Z$3,U71+250/$Z$3)))</f>
        <v>#VALUE!</v>
      </c>
      <c r="V72" s="70" t="e">
        <f>IF($B72&lt;=V$2,"EXECUTADA",IFERROR(VLOOKUP($B72&amp;V$3,'Consolidação Preventiva'!$A:$W,11,0),IF(V71="EXECUTADA",VLOOKUP($B71&amp;V$3,'Consolidação Preventiva'!$A:$W,15,0)+250/$Z$3,V71+250/$Z$3)))</f>
        <v>#VALUE!</v>
      </c>
      <c r="W72" s="70" t="e">
        <f>IF($B72&lt;=W$2,"EXECUTADA",IFERROR(VLOOKUP($B72&amp;W$3,'Consolidação Preventiva'!$A:$W,11,0),IF(W71="EXECUTADA",VLOOKUP($B71&amp;W$3,'Consolidação Preventiva'!$A:$W,15,0)+250/$Z$3,W71+250/$Z$3)))</f>
        <v>#VALUE!</v>
      </c>
      <c r="X72" s="70" t="e">
        <f>IF($B72&lt;=X$2,"EXECUTADA",IFERROR(VLOOKUP($B72&amp;X$3,'Consolidação Preventiva'!$A:$W,11,0),IF(X71="EXECUTADA",VLOOKUP($B71&amp;X$3,'Consolidação Preventiva'!$A:$W,15,0)+250/$Z$3,X71+250/$Z$3)))</f>
        <v>#VALUE!</v>
      </c>
    </row>
    <row r="73" spans="2:24">
      <c r="B73" s="68">
        <f t="shared" si="3"/>
        <v>69</v>
      </c>
      <c r="C73" s="64">
        <v>1000</v>
      </c>
      <c r="D73" s="69" t="e">
        <f>IF($B73&lt;=D$2,"EXECUTADA",IFERROR(VLOOKUP($B73&amp;D$3,'Consolidação Preventiva'!$A:$W,11,0),IF(D72="EXECUTADA",VLOOKUP($B72&amp;D$3,'Consolidação Preventiva'!$A:$W,15,0)+125/$Z$3,D72+125/$Z$3)))</f>
        <v>#VALUE!</v>
      </c>
      <c r="E73" s="69" t="e">
        <f>IF($B73&lt;=E$2,"EXECUTADA",IFERROR(VLOOKUP($B73&amp;E$3,'Consolidação Preventiva'!$A:$W,11,0),IF(E72="EXECUTADA",VLOOKUP($B72&amp;E$3,'Consolidação Preventiva'!$A:$W,15,0)+125/$Z$3,E72+125/$Z$3)))</f>
        <v>#VALUE!</v>
      </c>
      <c r="F73" s="69" t="e">
        <f>IF($B73&lt;=F$2,"EXECUTADA",IFERROR(VLOOKUP($B73&amp;F$3,'Consolidação Preventiva'!$A:$W,11,0),IF(F72="EXECUTADA",VLOOKUP(F$4,'Projeção Horimetro'!$A$5:$H$11,8,0),F72+250/$Z$3)))</f>
        <v>#VALUE!</v>
      </c>
      <c r="G73" s="69" t="e">
        <f>IF($B73&lt;=G$2,"EXECUTADA",IFERROR(VLOOKUP($B73&amp;G$3,'Consolidação Preventiva'!$A:$W,11,0),IF(G72="EXECUTADA",VLOOKUP(G$4,'Projeção Horimetro'!$A$5:$H$11,8,0),G72+250/$Z$3)))</f>
        <v>#VALUE!</v>
      </c>
      <c r="H73" s="69" t="e">
        <f>IF($B73&lt;=H$2,"EXECUTADA",IFERROR(VLOOKUP($B73&amp;H$3,'Consolidação Preventiva'!$A:$W,11,0),IF(H72="EXECUTADA",VLOOKUP(H$4,'Projeção Horimetro'!$A$5:$H$11,8,0),H72+250/$Z$3)))</f>
        <v>#VALUE!</v>
      </c>
      <c r="I73" s="70" t="e">
        <f>IF($B73&lt;=I$2,"EXECUTADA",IFERROR(VLOOKUP($B73&amp;I$3,'Consolidação Preventiva'!$A:$W,11,0),IF(I72="EXECUTADA",VLOOKUP(I$4,'Projeção Horimetro'!$A$5:$H$11,8,0),I72+250/$Z$3)))</f>
        <v>#VALUE!</v>
      </c>
      <c r="J73" s="70" t="e">
        <f>IF($B73&lt;=J$2,"EXECUTADA",IFERROR(VLOOKUP($B73&amp;J$3,'Consolidação Preventiva'!$A:$W,11,0),IF(J72="EXECUTADA",VLOOKUP($B72&amp;J$3,'Consolidação Preventiva'!$A:$W,15,0)+250/$Z$3,J72+250/$Z$3)))</f>
        <v>#VALUE!</v>
      </c>
      <c r="K73" s="70" t="e">
        <f>IF($B73&lt;=K$2,"EXECUTADA",IFERROR(VLOOKUP($B73&amp;K$3,'Consolidação Preventiva'!$A:$W,11,0),IF(K72="EXECUTADA",VLOOKUP($B72&amp;K$3,'Consolidação Preventiva'!$A:$W,15,0)+250/$Z$3,K72+250/$Z$3)))</f>
        <v>#VALUE!</v>
      </c>
      <c r="L73" s="70" t="e">
        <f>IF($B73&lt;=L$2,"EXECUTADA",IFERROR(VLOOKUP($B73&amp;L$3,'Consolidação Preventiva'!$A:$W,11,0),IF(L72="EXECUTADA",VLOOKUP($B72&amp;L$3,'Consolidação Preventiva'!$A:$W,15,0)+250/$Z$3,L72+250/$Z$3)))</f>
        <v>#VALUE!</v>
      </c>
      <c r="M73" s="70" t="e">
        <f>IF($B73&lt;=M$2,"EXECUTADA",IFERROR(VLOOKUP($B73&amp;M$3,'Consolidação Preventiva'!$A:$W,11,0),IF(M72="EXECUTADA",VLOOKUP($B72&amp;M$3,'Consolidação Preventiva'!$A:$W,15,0)+250/$Z$3,M72+250/$Z$3)))</f>
        <v>#VALUE!</v>
      </c>
      <c r="N73" s="70" t="e">
        <f>IF($B73&lt;=N$2,"EXECUTADA",IFERROR(VLOOKUP($B73&amp;N$3,'Consolidação Preventiva'!$A:$W,11,0),IF(N72="EXECUTADA",VLOOKUP($B72&amp;N$3,'Consolidação Preventiva'!$A:$W,15,0)+250/$Z$3,N72+250/$Z$3)))</f>
        <v>#VALUE!</v>
      </c>
      <c r="O73" s="70" t="e">
        <f>IF($B73&lt;=O$2,"EXECUTADA",IFERROR(VLOOKUP($B73&amp;O$3,'Consolidação Preventiva'!$A:$W,11,0),IF(O72="EXECUTADA",VLOOKUP($B72&amp;O$3,'Consolidação Preventiva'!$A:$W,15,0)+250/$Z$3,O72+250/$Z$3)))</f>
        <v>#VALUE!</v>
      </c>
      <c r="P73" s="70" t="e">
        <f>IF($B73&lt;=P$2,"EXECUTADA",IFERROR(VLOOKUP($B73&amp;P$3,'Consolidação Preventiva'!$A:$W,11,0),IF(P72="EXECUTADA",VLOOKUP($B72&amp;P$3,'Consolidação Preventiva'!$A:$W,15,0)+250/$Z$3,P72+250/$Z$3)))</f>
        <v>#VALUE!</v>
      </c>
      <c r="Q73" s="70" t="e">
        <f>IF($B73&lt;=Q$2,"EXECUTADA",IFERROR(VLOOKUP($B73&amp;Q$3,'Consolidação Preventiva'!$A:$W,11,0),IF(Q72="EXECUTADA",VLOOKUP($B72&amp;Q$3,'Consolidação Preventiva'!$A:$W,15,0)+250/$Z$3,Q72+250/$Z$3)))</f>
        <v>#VALUE!</v>
      </c>
      <c r="R73" s="70" t="e">
        <f>IF($B73&lt;=R$2,"EXECUTADA",IFERROR(VLOOKUP($B73&amp;R$3,'Consolidação Preventiva'!$A:$W,11,0),IF(R72="EXECUTADA",VLOOKUP($B72&amp;R$3,'Consolidação Preventiva'!$A:$W,15,0)+250/$Z$3,R72+250/$Z$3)))</f>
        <v>#VALUE!</v>
      </c>
      <c r="S73" s="70" t="e">
        <f>IF($B73&lt;=S$2,"EXECUTADA",IFERROR(VLOOKUP($B73&amp;S$3,'Consolidação Preventiva'!$A:$W,11,0),IF(S72="EXECUTADA",VLOOKUP($B72&amp;S$3,'Consolidação Preventiva'!$A:$W,15,0)+250/$Z$3,S72+250/$Z$3)))</f>
        <v>#VALUE!</v>
      </c>
      <c r="T73" s="70" t="e">
        <f>IF($B73&lt;=T$2,"EXECUTADA",IFERROR(VLOOKUP($B73&amp;T$3,'Consolidação Preventiva'!$A:$W,11,0),IF(T72="EXECUTADA",VLOOKUP($B72&amp;T$3,'Consolidação Preventiva'!$A:$W,15,0)+250/$Z$3,T72+250/$Z$3)))</f>
        <v>#VALUE!</v>
      </c>
      <c r="U73" s="70" t="e">
        <f>IF($B73&lt;=U$2,"EXECUTADA",IFERROR(VLOOKUP($B73&amp;U$3,'Consolidação Preventiva'!$A:$W,11,0),IF(U72="EXECUTADA",VLOOKUP($B72&amp;U$3,'Consolidação Preventiva'!$A:$W,15,0)+250/$Z$3,U72+250/$Z$3)))</f>
        <v>#VALUE!</v>
      </c>
      <c r="V73" s="70" t="e">
        <f>IF($B73&lt;=V$2,"EXECUTADA",IFERROR(VLOOKUP($B73&amp;V$3,'Consolidação Preventiva'!$A:$W,11,0),IF(V72="EXECUTADA",VLOOKUP($B72&amp;V$3,'Consolidação Preventiva'!$A:$W,15,0)+250/$Z$3,V72+250/$Z$3)))</f>
        <v>#VALUE!</v>
      </c>
      <c r="W73" s="70" t="e">
        <f>IF($B73&lt;=W$2,"EXECUTADA",IFERROR(VLOOKUP($B73&amp;W$3,'Consolidação Preventiva'!$A:$W,11,0),IF(W72="EXECUTADA",VLOOKUP($B72&amp;W$3,'Consolidação Preventiva'!$A:$W,15,0)+250/$Z$3,W72+250/$Z$3)))</f>
        <v>#VALUE!</v>
      </c>
      <c r="X73" s="70" t="e">
        <f>IF($B73&lt;=X$2,"EXECUTADA",IFERROR(VLOOKUP($B73&amp;X$3,'Consolidação Preventiva'!$A:$W,11,0),IF(X72="EXECUTADA",VLOOKUP($B72&amp;X$3,'Consolidação Preventiva'!$A:$W,15,0)+250/$Z$3,X72+250/$Z$3)))</f>
        <v>#VALUE!</v>
      </c>
    </row>
    <row r="74" spans="2:24">
      <c r="B74" s="68">
        <f t="shared" si="3"/>
        <v>70</v>
      </c>
      <c r="C74" s="64">
        <v>250</v>
      </c>
      <c r="D74" s="69" t="e">
        <f>IF($B74&lt;=D$2,"EXECUTADA",IFERROR(VLOOKUP($B74&amp;D$3,'Consolidação Preventiva'!$A:$W,11,0),IF(D73="EXECUTADA",VLOOKUP($B73&amp;D$3,'Consolidação Preventiva'!$A:$W,15,0)+125/$Z$3,D73+125/$Z$3)))</f>
        <v>#VALUE!</v>
      </c>
      <c r="E74" s="69" t="e">
        <f>IF($B74&lt;=E$2,"EXECUTADA",IFERROR(VLOOKUP($B74&amp;E$3,'Consolidação Preventiva'!$A:$W,11,0),IF(E73="EXECUTADA",VLOOKUP($B73&amp;E$3,'Consolidação Preventiva'!$A:$W,15,0)+125/$Z$3,E73+125/$Z$3)))</f>
        <v>#VALUE!</v>
      </c>
      <c r="F74" s="69" t="e">
        <f>IF($B74&lt;=F$2,"EXECUTADA",IFERROR(VLOOKUP($B74&amp;F$3,'Consolidação Preventiva'!$A:$W,11,0),IF(F73="EXECUTADA",VLOOKUP(F$4,'Projeção Horimetro'!$A$5:$H$11,8,0),F73+250/$Z$3)))</f>
        <v>#VALUE!</v>
      </c>
      <c r="G74" s="69" t="e">
        <f>IF($B74&lt;=G$2,"EXECUTADA",IFERROR(VLOOKUP($B74&amp;G$3,'Consolidação Preventiva'!$A:$W,11,0),IF(G73="EXECUTADA",VLOOKUP(G$4,'Projeção Horimetro'!$A$5:$H$11,8,0),G73+250/$Z$3)))</f>
        <v>#VALUE!</v>
      </c>
      <c r="H74" s="69" t="e">
        <f>IF($B74&lt;=H$2,"EXECUTADA",IFERROR(VLOOKUP($B74&amp;H$3,'Consolidação Preventiva'!$A:$W,11,0),IF(H73="EXECUTADA",VLOOKUP(H$4,'Projeção Horimetro'!$A$5:$H$11,8,0),H73+250/$Z$3)))</f>
        <v>#VALUE!</v>
      </c>
      <c r="I74" s="70" t="e">
        <f>IF($B74&lt;=I$2,"EXECUTADA",IFERROR(VLOOKUP($B74&amp;I$3,'Consolidação Preventiva'!$A:$W,11,0),IF(I73="EXECUTADA",VLOOKUP(I$4,'Projeção Horimetro'!$A$5:$H$11,8,0),I73+250/$Z$3)))</f>
        <v>#VALUE!</v>
      </c>
      <c r="J74" s="70" t="e">
        <f>IF($B74&lt;=J$2,"EXECUTADA",IFERROR(VLOOKUP($B74&amp;J$3,'Consolidação Preventiva'!$A:$W,11,0),IF(J73="EXECUTADA",VLOOKUP($B73&amp;J$3,'Consolidação Preventiva'!$A:$W,15,0)+250/$Z$3,J73+250/$Z$3)))</f>
        <v>#VALUE!</v>
      </c>
      <c r="K74" s="70" t="e">
        <f>IF($B74&lt;=K$2,"EXECUTADA",IFERROR(VLOOKUP($B74&amp;K$3,'Consolidação Preventiva'!$A:$W,11,0),IF(K73="EXECUTADA",VLOOKUP($B73&amp;K$3,'Consolidação Preventiva'!$A:$W,15,0)+250/$Z$3,K73+250/$Z$3)))</f>
        <v>#VALUE!</v>
      </c>
      <c r="L74" s="70" t="e">
        <f>IF($B74&lt;=L$2,"EXECUTADA",IFERROR(VLOOKUP($B74&amp;L$3,'Consolidação Preventiva'!$A:$W,11,0),IF(L73="EXECUTADA",VLOOKUP($B73&amp;L$3,'Consolidação Preventiva'!$A:$W,15,0)+250/$Z$3,L73+250/$Z$3)))</f>
        <v>#VALUE!</v>
      </c>
      <c r="M74" s="70" t="e">
        <f>IF($B74&lt;=M$2,"EXECUTADA",IFERROR(VLOOKUP($B74&amp;M$3,'Consolidação Preventiva'!$A:$W,11,0),IF(M73="EXECUTADA",VLOOKUP($B73&amp;M$3,'Consolidação Preventiva'!$A:$W,15,0)+250/$Z$3,M73+250/$Z$3)))</f>
        <v>#VALUE!</v>
      </c>
      <c r="N74" s="70" t="e">
        <f>IF($B74&lt;=N$2,"EXECUTADA",IFERROR(VLOOKUP($B74&amp;N$3,'Consolidação Preventiva'!$A:$W,11,0),IF(N73="EXECUTADA",VLOOKUP($B73&amp;N$3,'Consolidação Preventiva'!$A:$W,15,0)+250/$Z$3,N73+250/$Z$3)))</f>
        <v>#VALUE!</v>
      </c>
      <c r="O74" s="70" t="e">
        <f>IF($B74&lt;=O$2,"EXECUTADA",IFERROR(VLOOKUP($B74&amp;O$3,'Consolidação Preventiva'!$A:$W,11,0),IF(O73="EXECUTADA",VLOOKUP($B73&amp;O$3,'Consolidação Preventiva'!$A:$W,15,0)+250/$Z$3,O73+250/$Z$3)))</f>
        <v>#VALUE!</v>
      </c>
      <c r="P74" s="70" t="e">
        <f>IF($B74&lt;=P$2,"EXECUTADA",IFERROR(VLOOKUP($B74&amp;P$3,'Consolidação Preventiva'!$A:$W,11,0),IF(P73="EXECUTADA",VLOOKUP($B73&amp;P$3,'Consolidação Preventiva'!$A:$W,15,0)+250/$Z$3,P73+250/$Z$3)))</f>
        <v>#VALUE!</v>
      </c>
      <c r="Q74" s="70" t="e">
        <f>IF($B74&lt;=Q$2,"EXECUTADA",IFERROR(VLOOKUP($B74&amp;Q$3,'Consolidação Preventiva'!$A:$W,11,0),IF(Q73="EXECUTADA",VLOOKUP($B73&amp;Q$3,'Consolidação Preventiva'!$A:$W,15,0)+250/$Z$3,Q73+250/$Z$3)))</f>
        <v>#VALUE!</v>
      </c>
      <c r="R74" s="70" t="e">
        <f>IF($B74&lt;=R$2,"EXECUTADA",IFERROR(VLOOKUP($B74&amp;R$3,'Consolidação Preventiva'!$A:$W,11,0),IF(R73="EXECUTADA",VLOOKUP($B73&amp;R$3,'Consolidação Preventiva'!$A:$W,15,0)+250/$Z$3,R73+250/$Z$3)))</f>
        <v>#VALUE!</v>
      </c>
      <c r="S74" s="70" t="e">
        <f>IF($B74&lt;=S$2,"EXECUTADA",IFERROR(VLOOKUP($B74&amp;S$3,'Consolidação Preventiva'!$A:$W,11,0),IF(S73="EXECUTADA",VLOOKUP($B73&amp;S$3,'Consolidação Preventiva'!$A:$W,15,0)+250/$Z$3,S73+250/$Z$3)))</f>
        <v>#VALUE!</v>
      </c>
      <c r="T74" s="70" t="e">
        <f>IF($B74&lt;=T$2,"EXECUTADA",IFERROR(VLOOKUP($B74&amp;T$3,'Consolidação Preventiva'!$A:$W,11,0),IF(T73="EXECUTADA",VLOOKUP($B73&amp;T$3,'Consolidação Preventiva'!$A:$W,15,0)+250/$Z$3,T73+250/$Z$3)))</f>
        <v>#VALUE!</v>
      </c>
      <c r="U74" s="70" t="e">
        <f>IF($B74&lt;=U$2,"EXECUTADA",IFERROR(VLOOKUP($B74&amp;U$3,'Consolidação Preventiva'!$A:$W,11,0),IF(U73="EXECUTADA",VLOOKUP($B73&amp;U$3,'Consolidação Preventiva'!$A:$W,15,0)+250/$Z$3,U73+250/$Z$3)))</f>
        <v>#VALUE!</v>
      </c>
      <c r="V74" s="70" t="e">
        <f>IF($B74&lt;=V$2,"EXECUTADA",IFERROR(VLOOKUP($B74&amp;V$3,'Consolidação Preventiva'!$A:$W,11,0),IF(V73="EXECUTADA",VLOOKUP($B73&amp;V$3,'Consolidação Preventiva'!$A:$W,15,0)+250/$Z$3,V73+250/$Z$3)))</f>
        <v>#VALUE!</v>
      </c>
      <c r="W74" s="70" t="e">
        <f>IF($B74&lt;=W$2,"EXECUTADA",IFERROR(VLOOKUP($B74&amp;W$3,'Consolidação Preventiva'!$A:$W,11,0),IF(W73="EXECUTADA",VLOOKUP($B73&amp;W$3,'Consolidação Preventiva'!$A:$W,15,0)+250/$Z$3,W73+250/$Z$3)))</f>
        <v>#VALUE!</v>
      </c>
      <c r="X74" s="70" t="e">
        <f>IF($B74&lt;=X$2,"EXECUTADA",IFERROR(VLOOKUP($B74&amp;X$3,'Consolidação Preventiva'!$A:$W,11,0),IF(X73="EXECUTADA",VLOOKUP($B73&amp;X$3,'Consolidação Preventiva'!$A:$W,15,0)+250/$Z$3,X73+250/$Z$3)))</f>
        <v>#VALUE!</v>
      </c>
    </row>
    <row r="75" spans="2:24">
      <c r="B75" s="68">
        <f t="shared" si="3"/>
        <v>71</v>
      </c>
      <c r="C75" s="64">
        <v>1500</v>
      </c>
      <c r="D75" s="69" t="e">
        <f>IF($B75&lt;=D$2,"EXECUTADA",IFERROR(VLOOKUP($B75&amp;D$3,'Consolidação Preventiva'!$A:$W,11,0),IF(D74="EXECUTADA",VLOOKUP($B74&amp;D$3,'Consolidação Preventiva'!$A:$W,15,0)+125/$Z$3,D74+125/$Z$3)))</f>
        <v>#VALUE!</v>
      </c>
      <c r="E75" s="69" t="e">
        <f>IF($B75&lt;=E$2,"EXECUTADA",IFERROR(VLOOKUP($B75&amp;E$3,'Consolidação Preventiva'!$A:$W,11,0),IF(E74="EXECUTADA",VLOOKUP($B74&amp;E$3,'Consolidação Preventiva'!$A:$W,15,0)+125/$Z$3,E74+125/$Z$3)))</f>
        <v>#VALUE!</v>
      </c>
      <c r="F75" s="69" t="e">
        <f>IF($B75&lt;=F$2,"EXECUTADA",IFERROR(VLOOKUP($B75&amp;F$3,'Consolidação Preventiva'!$A:$W,11,0),IF(F74="EXECUTADA",VLOOKUP(F$4,'Projeção Horimetro'!$A$5:$H$11,8,0),F74+250/$Z$3)))</f>
        <v>#VALUE!</v>
      </c>
      <c r="G75" s="69" t="e">
        <f>IF($B75&lt;=G$2,"EXECUTADA",IFERROR(VLOOKUP($B75&amp;G$3,'Consolidação Preventiva'!$A:$W,11,0),IF(G74="EXECUTADA",VLOOKUP(G$4,'Projeção Horimetro'!$A$5:$H$11,8,0),G74+250/$Z$3)))</f>
        <v>#VALUE!</v>
      </c>
      <c r="H75" s="69" t="e">
        <f>IF($B75&lt;=H$2,"EXECUTADA",IFERROR(VLOOKUP($B75&amp;H$3,'Consolidação Preventiva'!$A:$W,11,0),IF(H74="EXECUTADA",VLOOKUP(H$4,'Projeção Horimetro'!$A$5:$H$11,8,0),H74+250/$Z$3)))</f>
        <v>#VALUE!</v>
      </c>
      <c r="I75" s="70" t="e">
        <f>IF($B75&lt;=I$2,"EXECUTADA",IFERROR(VLOOKUP($B75&amp;I$3,'Consolidação Preventiva'!$A:$W,11,0),IF(I74="EXECUTADA",VLOOKUP(I$4,'Projeção Horimetro'!$A$5:$H$11,8,0),I74+250/$Z$3)))</f>
        <v>#VALUE!</v>
      </c>
      <c r="J75" s="70" t="e">
        <f>IF($B75&lt;=J$2,"EXECUTADA",IFERROR(VLOOKUP($B75&amp;J$3,'Consolidação Preventiva'!$A:$W,11,0),IF(J74="EXECUTADA",VLOOKUP($B74&amp;J$3,'Consolidação Preventiva'!$A:$W,15,0)+250/$Z$3,J74+250/$Z$3)))</f>
        <v>#VALUE!</v>
      </c>
      <c r="K75" s="70" t="e">
        <f>IF($B75&lt;=K$2,"EXECUTADA",IFERROR(VLOOKUP($B75&amp;K$3,'Consolidação Preventiva'!$A:$W,11,0),IF(K74="EXECUTADA",VLOOKUP($B74&amp;K$3,'Consolidação Preventiva'!$A:$W,15,0)+250/$Z$3,K74+250/$Z$3)))</f>
        <v>#VALUE!</v>
      </c>
      <c r="L75" s="70" t="e">
        <f>IF($B75&lt;=L$2,"EXECUTADA",IFERROR(VLOOKUP($B75&amp;L$3,'Consolidação Preventiva'!$A:$W,11,0),IF(L74="EXECUTADA",VLOOKUP($B74&amp;L$3,'Consolidação Preventiva'!$A:$W,15,0)+250/$Z$3,L74+250/$Z$3)))</f>
        <v>#VALUE!</v>
      </c>
      <c r="M75" s="70" t="e">
        <f>IF($B75&lt;=M$2,"EXECUTADA",IFERROR(VLOOKUP($B75&amp;M$3,'Consolidação Preventiva'!$A:$W,11,0),IF(M74="EXECUTADA",VLOOKUP($B74&amp;M$3,'Consolidação Preventiva'!$A:$W,15,0)+250/$Z$3,M74+250/$Z$3)))</f>
        <v>#VALUE!</v>
      </c>
      <c r="N75" s="70" t="e">
        <f>IF($B75&lt;=N$2,"EXECUTADA",IFERROR(VLOOKUP($B75&amp;N$3,'Consolidação Preventiva'!$A:$W,11,0),IF(N74="EXECUTADA",VLOOKUP($B74&amp;N$3,'Consolidação Preventiva'!$A:$W,15,0)+250/$Z$3,N74+250/$Z$3)))</f>
        <v>#VALUE!</v>
      </c>
      <c r="O75" s="70" t="e">
        <f>IF($B75&lt;=O$2,"EXECUTADA",IFERROR(VLOOKUP($B75&amp;O$3,'Consolidação Preventiva'!$A:$W,11,0),IF(O74="EXECUTADA",VLOOKUP($B74&amp;O$3,'Consolidação Preventiva'!$A:$W,15,0)+250/$Z$3,O74+250/$Z$3)))</f>
        <v>#VALUE!</v>
      </c>
      <c r="P75" s="70" t="e">
        <f>IF($B75&lt;=P$2,"EXECUTADA",IFERROR(VLOOKUP($B75&amp;P$3,'Consolidação Preventiva'!$A:$W,11,0),IF(P74="EXECUTADA",VLOOKUP($B74&amp;P$3,'Consolidação Preventiva'!$A:$W,15,0)+250/$Z$3,P74+250/$Z$3)))</f>
        <v>#VALUE!</v>
      </c>
      <c r="Q75" s="70" t="e">
        <f>IF($B75&lt;=Q$2,"EXECUTADA",IFERROR(VLOOKUP($B75&amp;Q$3,'Consolidação Preventiva'!$A:$W,11,0),IF(Q74="EXECUTADA",VLOOKUP($B74&amp;Q$3,'Consolidação Preventiva'!$A:$W,15,0)+250/$Z$3,Q74+250/$Z$3)))</f>
        <v>#VALUE!</v>
      </c>
      <c r="R75" s="70" t="e">
        <f>IF($B75&lt;=R$2,"EXECUTADA",IFERROR(VLOOKUP($B75&amp;R$3,'Consolidação Preventiva'!$A:$W,11,0),IF(R74="EXECUTADA",VLOOKUP($B74&amp;R$3,'Consolidação Preventiva'!$A:$W,15,0)+250/$Z$3,R74+250/$Z$3)))</f>
        <v>#VALUE!</v>
      </c>
      <c r="S75" s="70" t="e">
        <f>IF($B75&lt;=S$2,"EXECUTADA",IFERROR(VLOOKUP($B75&amp;S$3,'Consolidação Preventiva'!$A:$W,11,0),IF(S74="EXECUTADA",VLOOKUP($B74&amp;S$3,'Consolidação Preventiva'!$A:$W,15,0)+250/$Z$3,S74+250/$Z$3)))</f>
        <v>#VALUE!</v>
      </c>
      <c r="T75" s="70" t="e">
        <f>IF($B75&lt;=T$2,"EXECUTADA",IFERROR(VLOOKUP($B75&amp;T$3,'Consolidação Preventiva'!$A:$W,11,0),IF(T74="EXECUTADA",VLOOKUP($B74&amp;T$3,'Consolidação Preventiva'!$A:$W,15,0)+250/$Z$3,T74+250/$Z$3)))</f>
        <v>#VALUE!</v>
      </c>
      <c r="U75" s="70" t="e">
        <f>IF($B75&lt;=U$2,"EXECUTADA",IFERROR(VLOOKUP($B75&amp;U$3,'Consolidação Preventiva'!$A:$W,11,0),IF(U74="EXECUTADA",VLOOKUP($B74&amp;U$3,'Consolidação Preventiva'!$A:$W,15,0)+250/$Z$3,U74+250/$Z$3)))</f>
        <v>#VALUE!</v>
      </c>
      <c r="V75" s="70" t="e">
        <f>IF($B75&lt;=V$2,"EXECUTADA",IFERROR(VLOOKUP($B75&amp;V$3,'Consolidação Preventiva'!$A:$W,11,0),IF(V74="EXECUTADA",VLOOKUP($B74&amp;V$3,'Consolidação Preventiva'!$A:$W,15,0)+250/$Z$3,V74+250/$Z$3)))</f>
        <v>#VALUE!</v>
      </c>
      <c r="W75" s="70" t="e">
        <f>IF($B75&lt;=W$2,"EXECUTADA",IFERROR(VLOOKUP($B75&amp;W$3,'Consolidação Preventiva'!$A:$W,11,0),IF(W74="EXECUTADA",VLOOKUP($B74&amp;W$3,'Consolidação Preventiva'!$A:$W,15,0)+250/$Z$3,W74+250/$Z$3)))</f>
        <v>#VALUE!</v>
      </c>
      <c r="X75" s="70" t="e">
        <f>IF($B75&lt;=X$2,"EXECUTADA",IFERROR(VLOOKUP($B75&amp;X$3,'Consolidação Preventiva'!$A:$W,11,0),IF(X74="EXECUTADA",VLOOKUP($B74&amp;X$3,'Consolidação Preventiva'!$A:$W,15,0)+250/$Z$3,X74+250/$Z$3)))</f>
        <v>#VALUE!</v>
      </c>
    </row>
    <row r="76" spans="2:24">
      <c r="B76" s="68">
        <f t="shared" si="3"/>
        <v>72</v>
      </c>
      <c r="C76" s="64">
        <v>250</v>
      </c>
      <c r="D76" s="69" t="e">
        <f>IF($B76&lt;=D$2,"EXECUTADA",IFERROR(VLOOKUP($B76&amp;D$3,'Consolidação Preventiva'!$A:$W,11,0),IF(D75="EXECUTADA",VLOOKUP($B75&amp;D$3,'Consolidação Preventiva'!$A:$W,15,0)+125/$Z$3,D75+125/$Z$3)))</f>
        <v>#VALUE!</v>
      </c>
      <c r="E76" s="69" t="e">
        <f>IF($B76&lt;=E$2,"EXECUTADA",IFERROR(VLOOKUP($B76&amp;E$3,'Consolidação Preventiva'!$A:$W,11,0),IF(E75="EXECUTADA",VLOOKUP($B75&amp;E$3,'Consolidação Preventiva'!$A:$W,15,0)+125/$Z$3,E75+125/$Z$3)))</f>
        <v>#VALUE!</v>
      </c>
      <c r="F76" s="69" t="e">
        <f>IF($B76&lt;=F$2,"EXECUTADA",IFERROR(VLOOKUP($B76&amp;F$3,'Consolidação Preventiva'!$A:$W,11,0),IF(F75="EXECUTADA",VLOOKUP(F$4,'Projeção Horimetro'!$A$5:$H$11,8,0),F75+250/$Z$3)))</f>
        <v>#VALUE!</v>
      </c>
      <c r="G76" s="69" t="e">
        <f>IF($B76&lt;=G$2,"EXECUTADA",IFERROR(VLOOKUP($B76&amp;G$3,'Consolidação Preventiva'!$A:$W,11,0),IF(G75="EXECUTADA",VLOOKUP(G$4,'Projeção Horimetro'!$A$5:$H$11,8,0),G75+250/$Z$3)))</f>
        <v>#VALUE!</v>
      </c>
      <c r="H76" s="69" t="e">
        <f>IF($B76&lt;=H$2,"EXECUTADA",IFERROR(VLOOKUP($B76&amp;H$3,'Consolidação Preventiva'!$A:$W,11,0),IF(H75="EXECUTADA",VLOOKUP(H$4,'Projeção Horimetro'!$A$5:$H$11,8,0),H75+250/$Z$3)))</f>
        <v>#VALUE!</v>
      </c>
      <c r="I76" s="70" t="e">
        <f>IF($B76&lt;=I$2,"EXECUTADA",IFERROR(VLOOKUP($B76&amp;I$3,'Consolidação Preventiva'!$A:$W,11,0),IF(I75="EXECUTADA",VLOOKUP(I$4,'Projeção Horimetro'!$A$5:$H$11,8,0),I75+250/$Z$3)))</f>
        <v>#VALUE!</v>
      </c>
      <c r="J76" s="70" t="e">
        <f>IF($B76&lt;=J$2,"EXECUTADA",IFERROR(VLOOKUP($B76&amp;J$3,'Consolidação Preventiva'!$A:$W,11,0),IF(J75="EXECUTADA",VLOOKUP($B75&amp;J$3,'Consolidação Preventiva'!$A:$W,15,0)+250/$Z$3,J75+250/$Z$3)))</f>
        <v>#VALUE!</v>
      </c>
      <c r="K76" s="70" t="e">
        <f>IF($B76&lt;=K$2,"EXECUTADA",IFERROR(VLOOKUP($B76&amp;K$3,'Consolidação Preventiva'!$A:$W,11,0),IF(K75="EXECUTADA",VLOOKUP($B75&amp;K$3,'Consolidação Preventiva'!$A:$W,15,0)+250/$Z$3,K75+250/$Z$3)))</f>
        <v>#VALUE!</v>
      </c>
      <c r="L76" s="70" t="e">
        <f>IF($B76&lt;=L$2,"EXECUTADA",IFERROR(VLOOKUP($B76&amp;L$3,'Consolidação Preventiva'!$A:$W,11,0),IF(L75="EXECUTADA",VLOOKUP($B75&amp;L$3,'Consolidação Preventiva'!$A:$W,15,0)+250/$Z$3,L75+250/$Z$3)))</f>
        <v>#VALUE!</v>
      </c>
      <c r="M76" s="70" t="e">
        <f>IF($B76&lt;=M$2,"EXECUTADA",IFERROR(VLOOKUP($B76&amp;M$3,'Consolidação Preventiva'!$A:$W,11,0),IF(M75="EXECUTADA",VLOOKUP($B75&amp;M$3,'Consolidação Preventiva'!$A:$W,15,0)+250/$Z$3,M75+250/$Z$3)))</f>
        <v>#VALUE!</v>
      </c>
      <c r="N76" s="70" t="e">
        <f>IF($B76&lt;=N$2,"EXECUTADA",IFERROR(VLOOKUP($B76&amp;N$3,'Consolidação Preventiva'!$A:$W,11,0),IF(N75="EXECUTADA",VLOOKUP($B75&amp;N$3,'Consolidação Preventiva'!$A:$W,15,0)+250/$Z$3,N75+250/$Z$3)))</f>
        <v>#VALUE!</v>
      </c>
      <c r="O76" s="70" t="e">
        <f>IF($B76&lt;=O$2,"EXECUTADA",IFERROR(VLOOKUP($B76&amp;O$3,'Consolidação Preventiva'!$A:$W,11,0),IF(O75="EXECUTADA",VLOOKUP($B75&amp;O$3,'Consolidação Preventiva'!$A:$W,15,0)+250/$Z$3,O75+250/$Z$3)))</f>
        <v>#VALUE!</v>
      </c>
      <c r="P76" s="70" t="e">
        <f>IF($B76&lt;=P$2,"EXECUTADA",IFERROR(VLOOKUP($B76&amp;P$3,'Consolidação Preventiva'!$A:$W,11,0),IF(P75="EXECUTADA",VLOOKUP($B75&amp;P$3,'Consolidação Preventiva'!$A:$W,15,0)+250/$Z$3,P75+250/$Z$3)))</f>
        <v>#VALUE!</v>
      </c>
      <c r="Q76" s="70" t="e">
        <f>IF($B76&lt;=Q$2,"EXECUTADA",IFERROR(VLOOKUP($B76&amp;Q$3,'Consolidação Preventiva'!$A:$W,11,0),IF(Q75="EXECUTADA",VLOOKUP($B75&amp;Q$3,'Consolidação Preventiva'!$A:$W,15,0)+250/$Z$3,Q75+250/$Z$3)))</f>
        <v>#VALUE!</v>
      </c>
      <c r="R76" s="70" t="e">
        <f>IF($B76&lt;=R$2,"EXECUTADA",IFERROR(VLOOKUP($B76&amp;R$3,'Consolidação Preventiva'!$A:$W,11,0),IF(R75="EXECUTADA",VLOOKUP($B75&amp;R$3,'Consolidação Preventiva'!$A:$W,15,0)+250/$Z$3,R75+250/$Z$3)))</f>
        <v>#VALUE!</v>
      </c>
      <c r="S76" s="70" t="e">
        <f>IF($B76&lt;=S$2,"EXECUTADA",IFERROR(VLOOKUP($B76&amp;S$3,'Consolidação Preventiva'!$A:$W,11,0),IF(S75="EXECUTADA",VLOOKUP($B75&amp;S$3,'Consolidação Preventiva'!$A:$W,15,0)+250/$Z$3,S75+250/$Z$3)))</f>
        <v>#VALUE!</v>
      </c>
      <c r="T76" s="70" t="e">
        <f>IF($B76&lt;=T$2,"EXECUTADA",IFERROR(VLOOKUP($B76&amp;T$3,'Consolidação Preventiva'!$A:$W,11,0),IF(T75="EXECUTADA",VLOOKUP($B75&amp;T$3,'Consolidação Preventiva'!$A:$W,15,0)+250/$Z$3,T75+250/$Z$3)))</f>
        <v>#VALUE!</v>
      </c>
      <c r="U76" s="70" t="e">
        <f>IF($B76&lt;=U$2,"EXECUTADA",IFERROR(VLOOKUP($B76&amp;U$3,'Consolidação Preventiva'!$A:$W,11,0),IF(U75="EXECUTADA",VLOOKUP($B75&amp;U$3,'Consolidação Preventiva'!$A:$W,15,0)+250/$Z$3,U75+250/$Z$3)))</f>
        <v>#VALUE!</v>
      </c>
      <c r="V76" s="70" t="e">
        <f>IF($B76&lt;=V$2,"EXECUTADA",IFERROR(VLOOKUP($B76&amp;V$3,'Consolidação Preventiva'!$A:$W,11,0),IF(V75="EXECUTADA",VLOOKUP($B75&amp;V$3,'Consolidação Preventiva'!$A:$W,15,0)+250/$Z$3,V75+250/$Z$3)))</f>
        <v>#VALUE!</v>
      </c>
      <c r="W76" s="70" t="e">
        <f>IF($B76&lt;=W$2,"EXECUTADA",IFERROR(VLOOKUP($B76&amp;W$3,'Consolidação Preventiva'!$A:$W,11,0),IF(W75="EXECUTADA",VLOOKUP($B75&amp;W$3,'Consolidação Preventiva'!$A:$W,15,0)+250/$Z$3,W75+250/$Z$3)))</f>
        <v>#VALUE!</v>
      </c>
      <c r="X76" s="70" t="e">
        <f>IF($B76&lt;=X$2,"EXECUTADA",IFERROR(VLOOKUP($B76&amp;X$3,'Consolidação Preventiva'!$A:$W,11,0),IF(X75="EXECUTADA",VLOOKUP($B75&amp;X$3,'Consolidação Preventiva'!$A:$W,15,0)+250/$Z$3,X75+250/$Z$3)))</f>
        <v>#VALUE!</v>
      </c>
    </row>
    <row r="77" spans="2:24">
      <c r="B77" s="68">
        <f t="shared" si="3"/>
        <v>73</v>
      </c>
      <c r="C77" s="64">
        <v>2000</v>
      </c>
      <c r="D77" s="69" t="e">
        <f>IF($B77&lt;=D$2,"EXECUTADA",IFERROR(VLOOKUP($B77&amp;D$3,'Consolidação Preventiva'!$A:$W,11,0),IF(D76="EXECUTADA",VLOOKUP($B76&amp;D$3,'Consolidação Preventiva'!$A:$W,15,0)+125/$Z$3,D76+125/$Z$3)))</f>
        <v>#VALUE!</v>
      </c>
      <c r="E77" s="69" t="e">
        <f>IF($B77&lt;=E$2,"EXECUTADA",IFERROR(VLOOKUP($B77&amp;E$3,'Consolidação Preventiva'!$A:$W,11,0),IF(E76="EXECUTADA",VLOOKUP($B76&amp;E$3,'Consolidação Preventiva'!$A:$W,15,0)+125/$Z$3,E76+125/$Z$3)))</f>
        <v>#VALUE!</v>
      </c>
      <c r="F77" s="69" t="e">
        <f>IF($B77&lt;=F$2,"EXECUTADA",IFERROR(VLOOKUP($B77&amp;F$3,'Consolidação Preventiva'!$A:$W,11,0),IF(F76="EXECUTADA",VLOOKUP(F$4,'Projeção Horimetro'!$A$5:$H$11,8,0),F76+250/$Z$3)))</f>
        <v>#VALUE!</v>
      </c>
      <c r="G77" s="69" t="e">
        <f>IF($B77&lt;=G$2,"EXECUTADA",IFERROR(VLOOKUP($B77&amp;G$3,'Consolidação Preventiva'!$A:$W,11,0),IF(G76="EXECUTADA",VLOOKUP(G$4,'Projeção Horimetro'!$A$5:$H$11,8,0),G76+250/$Z$3)))</f>
        <v>#VALUE!</v>
      </c>
      <c r="H77" s="69" t="e">
        <f>IF($B77&lt;=H$2,"EXECUTADA",IFERROR(VLOOKUP($B77&amp;H$3,'Consolidação Preventiva'!$A:$W,11,0),IF(H76="EXECUTADA",VLOOKUP(H$4,'Projeção Horimetro'!$A$5:$H$11,8,0),H76+250/$Z$3)))</f>
        <v>#VALUE!</v>
      </c>
      <c r="I77" s="70" t="e">
        <f>IF($B77&lt;=I$2,"EXECUTADA",IFERROR(VLOOKUP($B77&amp;I$3,'Consolidação Preventiva'!$A:$W,11,0),IF(I76="EXECUTADA",VLOOKUP(I$4,'Projeção Horimetro'!$A$5:$H$11,8,0),I76+250/$Z$3)))</f>
        <v>#VALUE!</v>
      </c>
      <c r="J77" s="70" t="e">
        <f>IF($B77&lt;=J$2,"EXECUTADA",IFERROR(VLOOKUP($B77&amp;J$3,'Consolidação Preventiva'!$A:$W,11,0),IF(J76="EXECUTADA",VLOOKUP($B76&amp;J$3,'Consolidação Preventiva'!$A:$W,15,0)+250/$Z$3,J76+250/$Z$3)))</f>
        <v>#VALUE!</v>
      </c>
      <c r="K77" s="70" t="e">
        <f>IF($B77&lt;=K$2,"EXECUTADA",IFERROR(VLOOKUP($B77&amp;K$3,'Consolidação Preventiva'!$A:$W,11,0),IF(K76="EXECUTADA",VLOOKUP($B76&amp;K$3,'Consolidação Preventiva'!$A:$W,15,0)+250/$Z$3,K76+250/$Z$3)))</f>
        <v>#VALUE!</v>
      </c>
      <c r="L77" s="70" t="e">
        <f>IF($B77&lt;=L$2,"EXECUTADA",IFERROR(VLOOKUP($B77&amp;L$3,'Consolidação Preventiva'!$A:$W,11,0),IF(L76="EXECUTADA",VLOOKUP($B76&amp;L$3,'Consolidação Preventiva'!$A:$W,15,0)+250/$Z$3,L76+250/$Z$3)))</f>
        <v>#VALUE!</v>
      </c>
      <c r="M77" s="70" t="e">
        <f>IF($B77&lt;=M$2,"EXECUTADA",IFERROR(VLOOKUP($B77&amp;M$3,'Consolidação Preventiva'!$A:$W,11,0),IF(M76="EXECUTADA",VLOOKUP($B76&amp;M$3,'Consolidação Preventiva'!$A:$W,15,0)+250/$Z$3,M76+250/$Z$3)))</f>
        <v>#VALUE!</v>
      </c>
      <c r="N77" s="70" t="e">
        <f>IF($B77&lt;=N$2,"EXECUTADA",IFERROR(VLOOKUP($B77&amp;N$3,'Consolidação Preventiva'!$A:$W,11,0),IF(N76="EXECUTADA",VLOOKUP($B76&amp;N$3,'Consolidação Preventiva'!$A:$W,15,0)+250/$Z$3,N76+250/$Z$3)))</f>
        <v>#VALUE!</v>
      </c>
      <c r="O77" s="70" t="e">
        <f>IF($B77&lt;=O$2,"EXECUTADA",IFERROR(VLOOKUP($B77&amp;O$3,'Consolidação Preventiva'!$A:$W,11,0),IF(O76="EXECUTADA",VLOOKUP($B76&amp;O$3,'Consolidação Preventiva'!$A:$W,15,0)+250/$Z$3,O76+250/$Z$3)))</f>
        <v>#VALUE!</v>
      </c>
      <c r="P77" s="70" t="e">
        <f>IF($B77&lt;=P$2,"EXECUTADA",IFERROR(VLOOKUP($B77&amp;P$3,'Consolidação Preventiva'!$A:$W,11,0),IF(P76="EXECUTADA",VLOOKUP($B76&amp;P$3,'Consolidação Preventiva'!$A:$W,15,0)+250/$Z$3,P76+250/$Z$3)))</f>
        <v>#VALUE!</v>
      </c>
      <c r="Q77" s="70" t="e">
        <f>IF($B77&lt;=Q$2,"EXECUTADA",IFERROR(VLOOKUP($B77&amp;Q$3,'Consolidação Preventiva'!$A:$W,11,0),IF(Q76="EXECUTADA",VLOOKUP($B76&amp;Q$3,'Consolidação Preventiva'!$A:$W,15,0)+250/$Z$3,Q76+250/$Z$3)))</f>
        <v>#VALUE!</v>
      </c>
      <c r="R77" s="70" t="e">
        <f>IF($B77&lt;=R$2,"EXECUTADA",IFERROR(VLOOKUP($B77&amp;R$3,'Consolidação Preventiva'!$A:$W,11,0),IF(R76="EXECUTADA",VLOOKUP($B76&amp;R$3,'Consolidação Preventiva'!$A:$W,15,0)+250/$Z$3,R76+250/$Z$3)))</f>
        <v>#VALUE!</v>
      </c>
      <c r="S77" s="70" t="e">
        <f>IF($B77&lt;=S$2,"EXECUTADA",IFERROR(VLOOKUP($B77&amp;S$3,'Consolidação Preventiva'!$A:$W,11,0),IF(S76="EXECUTADA",VLOOKUP($B76&amp;S$3,'Consolidação Preventiva'!$A:$W,15,0)+250/$Z$3,S76+250/$Z$3)))</f>
        <v>#VALUE!</v>
      </c>
      <c r="T77" s="70" t="e">
        <f>IF($B77&lt;=T$2,"EXECUTADA",IFERROR(VLOOKUP($B77&amp;T$3,'Consolidação Preventiva'!$A:$W,11,0),IF(T76="EXECUTADA",VLOOKUP($B76&amp;T$3,'Consolidação Preventiva'!$A:$W,15,0)+250/$Z$3,T76+250/$Z$3)))</f>
        <v>#VALUE!</v>
      </c>
      <c r="U77" s="70" t="e">
        <f>IF($B77&lt;=U$2,"EXECUTADA",IFERROR(VLOOKUP($B77&amp;U$3,'Consolidação Preventiva'!$A:$W,11,0),IF(U76="EXECUTADA",VLOOKUP($B76&amp;U$3,'Consolidação Preventiva'!$A:$W,15,0)+250/$Z$3,U76+250/$Z$3)))</f>
        <v>#VALUE!</v>
      </c>
      <c r="V77" s="70" t="e">
        <f>IF($B77&lt;=V$2,"EXECUTADA",IFERROR(VLOOKUP($B77&amp;V$3,'Consolidação Preventiva'!$A:$W,11,0),IF(V76="EXECUTADA",VLOOKUP($B76&amp;V$3,'Consolidação Preventiva'!$A:$W,15,0)+250/$Z$3,V76+250/$Z$3)))</f>
        <v>#VALUE!</v>
      </c>
      <c r="W77" s="70" t="e">
        <f>IF($B77&lt;=W$2,"EXECUTADA",IFERROR(VLOOKUP($B77&amp;W$3,'Consolidação Preventiva'!$A:$W,11,0),IF(W76="EXECUTADA",VLOOKUP($B76&amp;W$3,'Consolidação Preventiva'!$A:$W,15,0)+250/$Z$3,W76+250/$Z$3)))</f>
        <v>#VALUE!</v>
      </c>
      <c r="X77" s="70" t="e">
        <f>IF($B77&lt;=X$2,"EXECUTADA",IFERROR(VLOOKUP($B77&amp;X$3,'Consolidação Preventiva'!$A:$W,11,0),IF(X76="EXECUTADA",VLOOKUP($B76&amp;X$3,'Consolidação Preventiva'!$A:$W,15,0)+250/$Z$3,X76+250/$Z$3)))</f>
        <v>#VALUE!</v>
      </c>
    </row>
    <row r="78" spans="2:24">
      <c r="B78" s="68">
        <f t="shared" si="3"/>
        <v>74</v>
      </c>
      <c r="C78" s="64">
        <v>250</v>
      </c>
      <c r="D78" s="69" t="e">
        <f>IF($B78&lt;=D$2,"EXECUTADA",IFERROR(VLOOKUP($B78&amp;D$3,'Consolidação Preventiva'!$A:$W,11,0),IF(D77="EXECUTADA",VLOOKUP($B77&amp;D$3,'Consolidação Preventiva'!$A:$W,15,0)+125/$Z$3,D77+125/$Z$3)))</f>
        <v>#VALUE!</v>
      </c>
      <c r="E78" s="69" t="e">
        <f>IF($B78&lt;=E$2,"EXECUTADA",IFERROR(VLOOKUP($B78&amp;E$3,'Consolidação Preventiva'!$A:$W,11,0),IF(E77="EXECUTADA",VLOOKUP($B77&amp;E$3,'Consolidação Preventiva'!$A:$W,15,0)+125/$Z$3,E77+125/$Z$3)))</f>
        <v>#VALUE!</v>
      </c>
      <c r="F78" s="69" t="e">
        <f>IF($B78&lt;=F$2,"EXECUTADA",IFERROR(VLOOKUP($B78&amp;F$3,'Consolidação Preventiva'!$A:$W,11,0),IF(F77="EXECUTADA",VLOOKUP(F$4,'Projeção Horimetro'!$A$5:$H$11,8,0),F77+250/$Z$3)))</f>
        <v>#VALUE!</v>
      </c>
      <c r="G78" s="69" t="e">
        <f>IF($B78&lt;=G$2,"EXECUTADA",IFERROR(VLOOKUP($B78&amp;G$3,'Consolidação Preventiva'!$A:$W,11,0),IF(G77="EXECUTADA",VLOOKUP(G$4,'Projeção Horimetro'!$A$5:$H$11,8,0),G77+250/$Z$3)))</f>
        <v>#VALUE!</v>
      </c>
      <c r="H78" s="69" t="e">
        <f>IF($B78&lt;=H$2,"EXECUTADA",IFERROR(VLOOKUP($B78&amp;H$3,'Consolidação Preventiva'!$A:$W,11,0),IF(H77="EXECUTADA",VLOOKUP(H$4,'Projeção Horimetro'!$A$5:$H$11,8,0),H77+250/$Z$3)))</f>
        <v>#VALUE!</v>
      </c>
      <c r="I78" s="70" t="e">
        <f>IF($B78&lt;=I$2,"EXECUTADA",IFERROR(VLOOKUP($B78&amp;I$3,'Consolidação Preventiva'!$A:$W,11,0),IF(I77="EXECUTADA",VLOOKUP(I$4,'Projeção Horimetro'!$A$5:$H$11,8,0),I77+250/$Z$3)))</f>
        <v>#VALUE!</v>
      </c>
      <c r="J78" s="70" t="e">
        <f>IF($B78&lt;=J$2,"EXECUTADA",IFERROR(VLOOKUP($B78&amp;J$3,'Consolidação Preventiva'!$A:$W,11,0),IF(J77="EXECUTADA",VLOOKUP($B77&amp;J$3,'Consolidação Preventiva'!$A:$W,15,0)+250/$Z$3,J77+250/$Z$3)))</f>
        <v>#VALUE!</v>
      </c>
      <c r="K78" s="70" t="e">
        <f>IF($B78&lt;=K$2,"EXECUTADA",IFERROR(VLOOKUP($B78&amp;K$3,'Consolidação Preventiva'!$A:$W,11,0),IF(K77="EXECUTADA",VLOOKUP($B77&amp;K$3,'Consolidação Preventiva'!$A:$W,15,0)+250/$Z$3,K77+250/$Z$3)))</f>
        <v>#VALUE!</v>
      </c>
      <c r="L78" s="70" t="e">
        <f>IF($B78&lt;=L$2,"EXECUTADA",IFERROR(VLOOKUP($B78&amp;L$3,'Consolidação Preventiva'!$A:$W,11,0),IF(L77="EXECUTADA",VLOOKUP($B77&amp;L$3,'Consolidação Preventiva'!$A:$W,15,0)+250/$Z$3,L77+250/$Z$3)))</f>
        <v>#VALUE!</v>
      </c>
      <c r="M78" s="70" t="e">
        <f>IF($B78&lt;=M$2,"EXECUTADA",IFERROR(VLOOKUP($B78&amp;M$3,'Consolidação Preventiva'!$A:$W,11,0),IF(M77="EXECUTADA",VLOOKUP($B77&amp;M$3,'Consolidação Preventiva'!$A:$W,15,0)+250/$Z$3,M77+250/$Z$3)))</f>
        <v>#VALUE!</v>
      </c>
      <c r="N78" s="70" t="e">
        <f>IF($B78&lt;=N$2,"EXECUTADA",IFERROR(VLOOKUP($B78&amp;N$3,'Consolidação Preventiva'!$A:$W,11,0),IF(N77="EXECUTADA",VLOOKUP($B77&amp;N$3,'Consolidação Preventiva'!$A:$W,15,0)+250/$Z$3,N77+250/$Z$3)))</f>
        <v>#VALUE!</v>
      </c>
      <c r="O78" s="70" t="e">
        <f>IF($B78&lt;=O$2,"EXECUTADA",IFERROR(VLOOKUP($B78&amp;O$3,'Consolidação Preventiva'!$A:$W,11,0),IF(O77="EXECUTADA",VLOOKUP($B77&amp;O$3,'Consolidação Preventiva'!$A:$W,15,0)+250/$Z$3,O77+250/$Z$3)))</f>
        <v>#VALUE!</v>
      </c>
      <c r="P78" s="70" t="e">
        <f>IF($B78&lt;=P$2,"EXECUTADA",IFERROR(VLOOKUP($B78&amp;P$3,'Consolidação Preventiva'!$A:$W,11,0),IF(P77="EXECUTADA",VLOOKUP($B77&amp;P$3,'Consolidação Preventiva'!$A:$W,15,0)+250/$Z$3,P77+250/$Z$3)))</f>
        <v>#VALUE!</v>
      </c>
      <c r="Q78" s="70" t="e">
        <f>IF($B78&lt;=Q$2,"EXECUTADA",IFERROR(VLOOKUP($B78&amp;Q$3,'Consolidação Preventiva'!$A:$W,11,0),IF(Q77="EXECUTADA",VLOOKUP($B77&amp;Q$3,'Consolidação Preventiva'!$A:$W,15,0)+250/$Z$3,Q77+250/$Z$3)))</f>
        <v>#VALUE!</v>
      </c>
      <c r="R78" s="70" t="e">
        <f>IF($B78&lt;=R$2,"EXECUTADA",IFERROR(VLOOKUP($B78&amp;R$3,'Consolidação Preventiva'!$A:$W,11,0),IF(R77="EXECUTADA",VLOOKUP($B77&amp;R$3,'Consolidação Preventiva'!$A:$W,15,0)+250/$Z$3,R77+250/$Z$3)))</f>
        <v>#VALUE!</v>
      </c>
      <c r="S78" s="70" t="e">
        <f>IF($B78&lt;=S$2,"EXECUTADA",IFERROR(VLOOKUP($B78&amp;S$3,'Consolidação Preventiva'!$A:$W,11,0),IF(S77="EXECUTADA",VLOOKUP($B77&amp;S$3,'Consolidação Preventiva'!$A:$W,15,0)+250/$Z$3,S77+250/$Z$3)))</f>
        <v>#VALUE!</v>
      </c>
      <c r="T78" s="70" t="e">
        <f>IF($B78&lt;=T$2,"EXECUTADA",IFERROR(VLOOKUP($B78&amp;T$3,'Consolidação Preventiva'!$A:$W,11,0),IF(T77="EXECUTADA",VLOOKUP($B77&amp;T$3,'Consolidação Preventiva'!$A:$W,15,0)+250/$Z$3,T77+250/$Z$3)))</f>
        <v>#VALUE!</v>
      </c>
      <c r="U78" s="70" t="e">
        <f>IF($B78&lt;=U$2,"EXECUTADA",IFERROR(VLOOKUP($B78&amp;U$3,'Consolidação Preventiva'!$A:$W,11,0),IF(U77="EXECUTADA",VLOOKUP($B77&amp;U$3,'Consolidação Preventiva'!$A:$W,15,0)+250/$Z$3,U77+250/$Z$3)))</f>
        <v>#VALUE!</v>
      </c>
      <c r="V78" s="70" t="e">
        <f>IF($B78&lt;=V$2,"EXECUTADA",IFERROR(VLOOKUP($B78&amp;V$3,'Consolidação Preventiva'!$A:$W,11,0),IF(V77="EXECUTADA",VLOOKUP($B77&amp;V$3,'Consolidação Preventiva'!$A:$W,15,0)+250/$Z$3,V77+250/$Z$3)))</f>
        <v>#VALUE!</v>
      </c>
      <c r="W78" s="70" t="e">
        <f>IF($B78&lt;=W$2,"EXECUTADA",IFERROR(VLOOKUP($B78&amp;W$3,'Consolidação Preventiva'!$A:$W,11,0),IF(W77="EXECUTADA",VLOOKUP($B77&amp;W$3,'Consolidação Preventiva'!$A:$W,15,0)+250/$Z$3,W77+250/$Z$3)))</f>
        <v>#VALUE!</v>
      </c>
      <c r="X78" s="70" t="e">
        <f>IF($B78&lt;=X$2,"EXECUTADA",IFERROR(VLOOKUP($B78&amp;X$3,'Consolidação Preventiva'!$A:$W,11,0),IF(X77="EXECUTADA",VLOOKUP($B77&amp;X$3,'Consolidação Preventiva'!$A:$W,15,0)+250/$Z$3,X77+250/$Z$3)))</f>
        <v>#VALUE!</v>
      </c>
    </row>
    <row r="79" spans="2:24">
      <c r="B79" s="68">
        <f t="shared" si="3"/>
        <v>75</v>
      </c>
      <c r="C79" s="64">
        <v>2500</v>
      </c>
      <c r="D79" s="69" t="e">
        <f>IF($B79&lt;=D$2,"EXECUTADA",IFERROR(VLOOKUP($B79&amp;D$3,'Consolidação Preventiva'!$A:$W,11,0),IF(D78="EXECUTADA",VLOOKUP($B78&amp;D$3,'Consolidação Preventiva'!$A:$W,15,0)+125/$Z$3,D78+125/$Z$3)))</f>
        <v>#VALUE!</v>
      </c>
      <c r="E79" s="69" t="e">
        <f>IF($B79&lt;=E$2,"EXECUTADA",IFERROR(VLOOKUP($B79&amp;E$3,'Consolidação Preventiva'!$A:$W,11,0),IF(E78="EXECUTADA",VLOOKUP($B78&amp;E$3,'Consolidação Preventiva'!$A:$W,15,0)+125/$Z$3,E78+125/$Z$3)))</f>
        <v>#VALUE!</v>
      </c>
      <c r="F79" s="69" t="e">
        <f>IF($B79&lt;=F$2,"EXECUTADA",IFERROR(VLOOKUP($B79&amp;F$3,'Consolidação Preventiva'!$A:$W,11,0),IF(F78="EXECUTADA",VLOOKUP(F$4,'Projeção Horimetro'!$A$5:$H$11,8,0),F78+250/$Z$3)))</f>
        <v>#VALUE!</v>
      </c>
      <c r="G79" s="69" t="e">
        <f>IF($B79&lt;=G$2,"EXECUTADA",IFERROR(VLOOKUP($B79&amp;G$3,'Consolidação Preventiva'!$A:$W,11,0),IF(G78="EXECUTADA",VLOOKUP(G$4,'Projeção Horimetro'!$A$5:$H$11,8,0),G78+250/$Z$3)))</f>
        <v>#VALUE!</v>
      </c>
      <c r="H79" s="69" t="e">
        <f>IF($B79&lt;=H$2,"EXECUTADA",IFERROR(VLOOKUP($B79&amp;H$3,'Consolidação Preventiva'!$A:$W,11,0),IF(H78="EXECUTADA",VLOOKUP(H$4,'Projeção Horimetro'!$A$5:$H$11,8,0),H78+250/$Z$3)))</f>
        <v>#VALUE!</v>
      </c>
      <c r="I79" s="70" t="e">
        <f>IF($B79&lt;=I$2,"EXECUTADA",IFERROR(VLOOKUP($B79&amp;I$3,'Consolidação Preventiva'!$A:$W,11,0),IF(I78="EXECUTADA",VLOOKUP(I$4,'Projeção Horimetro'!$A$5:$H$11,8,0),I78+250/$Z$3)))</f>
        <v>#VALUE!</v>
      </c>
      <c r="J79" s="70" t="e">
        <f>IF($B79&lt;=J$2,"EXECUTADA",IFERROR(VLOOKUP($B79&amp;J$3,'Consolidação Preventiva'!$A:$W,11,0),IF(J78="EXECUTADA",VLOOKUP($B78&amp;J$3,'Consolidação Preventiva'!$A:$W,15,0)+250/$Z$3,J78+250/$Z$3)))</f>
        <v>#VALUE!</v>
      </c>
      <c r="K79" s="70" t="e">
        <f>IF($B79&lt;=K$2,"EXECUTADA",IFERROR(VLOOKUP($B79&amp;K$3,'Consolidação Preventiva'!$A:$W,11,0),IF(K78="EXECUTADA",VLOOKUP($B78&amp;K$3,'Consolidação Preventiva'!$A:$W,15,0)+250/$Z$3,K78+250/$Z$3)))</f>
        <v>#VALUE!</v>
      </c>
      <c r="L79" s="70" t="e">
        <f>IF($B79&lt;=L$2,"EXECUTADA",IFERROR(VLOOKUP($B79&amp;L$3,'Consolidação Preventiva'!$A:$W,11,0),IF(L78="EXECUTADA",VLOOKUP($B78&amp;L$3,'Consolidação Preventiva'!$A:$W,15,0)+250/$Z$3,L78+250/$Z$3)))</f>
        <v>#VALUE!</v>
      </c>
      <c r="M79" s="70" t="e">
        <f>IF($B79&lt;=M$2,"EXECUTADA",IFERROR(VLOOKUP($B79&amp;M$3,'Consolidação Preventiva'!$A:$W,11,0),IF(M78="EXECUTADA",VLOOKUP($B78&amp;M$3,'Consolidação Preventiva'!$A:$W,15,0)+250/$Z$3,M78+250/$Z$3)))</f>
        <v>#VALUE!</v>
      </c>
      <c r="N79" s="70" t="e">
        <f>IF($B79&lt;=N$2,"EXECUTADA",IFERROR(VLOOKUP($B79&amp;N$3,'Consolidação Preventiva'!$A:$W,11,0),IF(N78="EXECUTADA",VLOOKUP($B78&amp;N$3,'Consolidação Preventiva'!$A:$W,15,0)+250/$Z$3,N78+250/$Z$3)))</f>
        <v>#VALUE!</v>
      </c>
      <c r="O79" s="70" t="e">
        <f>IF($B79&lt;=O$2,"EXECUTADA",IFERROR(VLOOKUP($B79&amp;O$3,'Consolidação Preventiva'!$A:$W,11,0),IF(O78="EXECUTADA",VLOOKUP($B78&amp;O$3,'Consolidação Preventiva'!$A:$W,15,0)+250/$Z$3,O78+250/$Z$3)))</f>
        <v>#VALUE!</v>
      </c>
      <c r="P79" s="70" t="e">
        <f>IF($B79&lt;=P$2,"EXECUTADA",IFERROR(VLOOKUP($B79&amp;P$3,'Consolidação Preventiva'!$A:$W,11,0),IF(P78="EXECUTADA",VLOOKUP($B78&amp;P$3,'Consolidação Preventiva'!$A:$W,15,0)+250/$Z$3,P78+250/$Z$3)))</f>
        <v>#VALUE!</v>
      </c>
      <c r="Q79" s="70" t="e">
        <f>IF($B79&lt;=Q$2,"EXECUTADA",IFERROR(VLOOKUP($B79&amp;Q$3,'Consolidação Preventiva'!$A:$W,11,0),IF(Q78="EXECUTADA",VLOOKUP($B78&amp;Q$3,'Consolidação Preventiva'!$A:$W,15,0)+250/$Z$3,Q78+250/$Z$3)))</f>
        <v>#VALUE!</v>
      </c>
      <c r="R79" s="70" t="e">
        <f>IF($B79&lt;=R$2,"EXECUTADA",IFERROR(VLOOKUP($B79&amp;R$3,'Consolidação Preventiva'!$A:$W,11,0),IF(R78="EXECUTADA",VLOOKUP($B78&amp;R$3,'Consolidação Preventiva'!$A:$W,15,0)+250/$Z$3,R78+250/$Z$3)))</f>
        <v>#VALUE!</v>
      </c>
      <c r="S79" s="70" t="e">
        <f>IF($B79&lt;=S$2,"EXECUTADA",IFERROR(VLOOKUP($B79&amp;S$3,'Consolidação Preventiva'!$A:$W,11,0),IF(S78="EXECUTADA",VLOOKUP($B78&amp;S$3,'Consolidação Preventiva'!$A:$W,15,0)+250/$Z$3,S78+250/$Z$3)))</f>
        <v>#VALUE!</v>
      </c>
      <c r="T79" s="70" t="e">
        <f>IF($B79&lt;=T$2,"EXECUTADA",IFERROR(VLOOKUP($B79&amp;T$3,'Consolidação Preventiva'!$A:$W,11,0),IF(T78="EXECUTADA",VLOOKUP($B78&amp;T$3,'Consolidação Preventiva'!$A:$W,15,0)+250/$Z$3,T78+250/$Z$3)))</f>
        <v>#VALUE!</v>
      </c>
      <c r="U79" s="70" t="e">
        <f>IF($B79&lt;=U$2,"EXECUTADA",IFERROR(VLOOKUP($B79&amp;U$3,'Consolidação Preventiva'!$A:$W,11,0),IF(U78="EXECUTADA",VLOOKUP($B78&amp;U$3,'Consolidação Preventiva'!$A:$W,15,0)+250/$Z$3,U78+250/$Z$3)))</f>
        <v>#VALUE!</v>
      </c>
      <c r="V79" s="70" t="e">
        <f>IF($B79&lt;=V$2,"EXECUTADA",IFERROR(VLOOKUP($B79&amp;V$3,'Consolidação Preventiva'!$A:$W,11,0),IF(V78="EXECUTADA",VLOOKUP($B78&amp;V$3,'Consolidação Preventiva'!$A:$W,15,0)+250/$Z$3,V78+250/$Z$3)))</f>
        <v>#VALUE!</v>
      </c>
      <c r="W79" s="70" t="e">
        <f>IF($B79&lt;=W$2,"EXECUTADA",IFERROR(VLOOKUP($B79&amp;W$3,'Consolidação Preventiva'!$A:$W,11,0),IF(W78="EXECUTADA",VLOOKUP($B78&amp;W$3,'Consolidação Preventiva'!$A:$W,15,0)+250/$Z$3,W78+250/$Z$3)))</f>
        <v>#VALUE!</v>
      </c>
      <c r="X79" s="70" t="e">
        <f>IF($B79&lt;=X$2,"EXECUTADA",IFERROR(VLOOKUP($B79&amp;X$3,'Consolidação Preventiva'!$A:$W,11,0),IF(X78="EXECUTADA",VLOOKUP($B78&amp;X$3,'Consolidação Preventiva'!$A:$W,15,0)+250/$Z$3,X78+250/$Z$3)))</f>
        <v>#VALUE!</v>
      </c>
    </row>
    <row r="80" spans="2:24">
      <c r="B80" s="68">
        <f t="shared" si="3"/>
        <v>76</v>
      </c>
      <c r="C80" s="64">
        <v>250</v>
      </c>
      <c r="D80" s="69" t="e">
        <f>IF($B80&lt;=D$2,"EXECUTADA",IFERROR(VLOOKUP($B80&amp;D$3,'Consolidação Preventiva'!$A:$W,11,0),IF(D79="EXECUTADA",VLOOKUP($B79&amp;D$3,'Consolidação Preventiva'!$A:$W,15,0)+125/$Z$3,D79+125/$Z$3)))</f>
        <v>#VALUE!</v>
      </c>
      <c r="E80" s="69" t="e">
        <f>IF($B80&lt;=E$2,"EXECUTADA",IFERROR(VLOOKUP($B80&amp;E$3,'Consolidação Preventiva'!$A:$W,11,0),IF(E79="EXECUTADA",VLOOKUP($B79&amp;E$3,'Consolidação Preventiva'!$A:$W,15,0)+125/$Z$3,E79+125/$Z$3)))</f>
        <v>#VALUE!</v>
      </c>
      <c r="F80" s="69" t="e">
        <f>IF($B80&lt;=F$2,"EXECUTADA",IFERROR(VLOOKUP($B80&amp;F$3,'Consolidação Preventiva'!$A:$W,11,0),IF(F79="EXECUTADA",VLOOKUP(F$4,'Projeção Horimetro'!$A$5:$H$11,8,0),F79+250/$Z$3)))</f>
        <v>#VALUE!</v>
      </c>
      <c r="G80" s="69" t="e">
        <f>IF($B80&lt;=G$2,"EXECUTADA",IFERROR(VLOOKUP($B80&amp;G$3,'Consolidação Preventiva'!$A:$W,11,0),IF(G79="EXECUTADA",VLOOKUP(G$4,'Projeção Horimetro'!$A$5:$H$11,8,0),G79+250/$Z$3)))</f>
        <v>#VALUE!</v>
      </c>
      <c r="H80" s="69" t="e">
        <f>IF($B80&lt;=H$2,"EXECUTADA",IFERROR(VLOOKUP($B80&amp;H$3,'Consolidação Preventiva'!$A:$W,11,0),IF(H79="EXECUTADA",VLOOKUP(H$4,'Projeção Horimetro'!$A$5:$H$11,8,0),H79+250/$Z$3)))</f>
        <v>#VALUE!</v>
      </c>
      <c r="I80" s="70" t="e">
        <f>IF($B80&lt;=I$2,"EXECUTADA",IFERROR(VLOOKUP($B80&amp;I$3,'Consolidação Preventiva'!$A:$W,11,0),IF(I79="EXECUTADA",VLOOKUP(I$4,'Projeção Horimetro'!$A$5:$H$11,8,0),I79+250/$Z$3)))</f>
        <v>#VALUE!</v>
      </c>
      <c r="J80" s="70" t="e">
        <f>IF($B80&lt;=J$2,"EXECUTADA",IFERROR(VLOOKUP($B80&amp;J$3,'Consolidação Preventiva'!$A:$W,11,0),IF(J79="EXECUTADA",VLOOKUP($B79&amp;J$3,'Consolidação Preventiva'!$A:$W,15,0)+250/$Z$3,J79+250/$Z$3)))</f>
        <v>#VALUE!</v>
      </c>
      <c r="K80" s="70" t="e">
        <f>IF($B80&lt;=K$2,"EXECUTADA",IFERROR(VLOOKUP($B80&amp;K$3,'Consolidação Preventiva'!$A:$W,11,0),IF(K79="EXECUTADA",VLOOKUP($B79&amp;K$3,'Consolidação Preventiva'!$A:$W,15,0)+250/$Z$3,K79+250/$Z$3)))</f>
        <v>#VALUE!</v>
      </c>
      <c r="L80" s="70" t="e">
        <f>IF($B80&lt;=L$2,"EXECUTADA",IFERROR(VLOOKUP($B80&amp;L$3,'Consolidação Preventiva'!$A:$W,11,0),IF(L79="EXECUTADA",VLOOKUP($B79&amp;L$3,'Consolidação Preventiva'!$A:$W,15,0)+250/$Z$3,L79+250/$Z$3)))</f>
        <v>#VALUE!</v>
      </c>
      <c r="M80" s="70" t="e">
        <f>IF($B80&lt;=M$2,"EXECUTADA",IFERROR(VLOOKUP($B80&amp;M$3,'Consolidação Preventiva'!$A:$W,11,0),IF(M79="EXECUTADA",VLOOKUP($B79&amp;M$3,'Consolidação Preventiva'!$A:$W,15,0)+250/$Z$3,M79+250/$Z$3)))</f>
        <v>#VALUE!</v>
      </c>
      <c r="N80" s="70" t="e">
        <f>IF($B80&lt;=N$2,"EXECUTADA",IFERROR(VLOOKUP($B80&amp;N$3,'Consolidação Preventiva'!$A:$W,11,0),IF(N79="EXECUTADA",VLOOKUP($B79&amp;N$3,'Consolidação Preventiva'!$A:$W,15,0)+250/$Z$3,N79+250/$Z$3)))</f>
        <v>#VALUE!</v>
      </c>
      <c r="O80" s="70" t="e">
        <f>IF($B80&lt;=O$2,"EXECUTADA",IFERROR(VLOOKUP($B80&amp;O$3,'Consolidação Preventiva'!$A:$W,11,0),IF(O79="EXECUTADA",VLOOKUP($B79&amp;O$3,'Consolidação Preventiva'!$A:$W,15,0)+250/$Z$3,O79+250/$Z$3)))</f>
        <v>#VALUE!</v>
      </c>
      <c r="P80" s="70" t="e">
        <f>IF($B80&lt;=P$2,"EXECUTADA",IFERROR(VLOOKUP($B80&amp;P$3,'Consolidação Preventiva'!$A:$W,11,0),IF(P79="EXECUTADA",VLOOKUP($B79&amp;P$3,'Consolidação Preventiva'!$A:$W,15,0)+250/$Z$3,P79+250/$Z$3)))</f>
        <v>#VALUE!</v>
      </c>
      <c r="Q80" s="70" t="e">
        <f>IF($B80&lt;=Q$2,"EXECUTADA",IFERROR(VLOOKUP($B80&amp;Q$3,'Consolidação Preventiva'!$A:$W,11,0),IF(Q79="EXECUTADA",VLOOKUP($B79&amp;Q$3,'Consolidação Preventiva'!$A:$W,15,0)+250/$Z$3,Q79+250/$Z$3)))</f>
        <v>#VALUE!</v>
      </c>
      <c r="R80" s="70" t="e">
        <f>IF($B80&lt;=R$2,"EXECUTADA",IFERROR(VLOOKUP($B80&amp;R$3,'Consolidação Preventiva'!$A:$W,11,0),IF(R79="EXECUTADA",VLOOKUP($B79&amp;R$3,'Consolidação Preventiva'!$A:$W,15,0)+250/$Z$3,R79+250/$Z$3)))</f>
        <v>#VALUE!</v>
      </c>
      <c r="S80" s="70" t="e">
        <f>IF($B80&lt;=S$2,"EXECUTADA",IFERROR(VLOOKUP($B80&amp;S$3,'Consolidação Preventiva'!$A:$W,11,0),IF(S79="EXECUTADA",VLOOKUP($B79&amp;S$3,'Consolidação Preventiva'!$A:$W,15,0)+250/$Z$3,S79+250/$Z$3)))</f>
        <v>#VALUE!</v>
      </c>
      <c r="T80" s="70" t="e">
        <f>IF($B80&lt;=T$2,"EXECUTADA",IFERROR(VLOOKUP($B80&amp;T$3,'Consolidação Preventiva'!$A:$W,11,0),IF(T79="EXECUTADA",VLOOKUP($B79&amp;T$3,'Consolidação Preventiva'!$A:$W,15,0)+250/$Z$3,T79+250/$Z$3)))</f>
        <v>#VALUE!</v>
      </c>
      <c r="U80" s="70" t="e">
        <f>IF($B80&lt;=U$2,"EXECUTADA",IFERROR(VLOOKUP($B80&amp;U$3,'Consolidação Preventiva'!$A:$W,11,0),IF(U79="EXECUTADA",VLOOKUP($B79&amp;U$3,'Consolidação Preventiva'!$A:$W,15,0)+250/$Z$3,U79+250/$Z$3)))</f>
        <v>#VALUE!</v>
      </c>
      <c r="V80" s="70" t="e">
        <f>IF($B80&lt;=V$2,"EXECUTADA",IFERROR(VLOOKUP($B80&amp;V$3,'Consolidação Preventiva'!$A:$W,11,0),IF(V79="EXECUTADA",VLOOKUP($B79&amp;V$3,'Consolidação Preventiva'!$A:$W,15,0)+250/$Z$3,V79+250/$Z$3)))</f>
        <v>#VALUE!</v>
      </c>
      <c r="W80" s="70" t="e">
        <f>IF($B80&lt;=W$2,"EXECUTADA",IFERROR(VLOOKUP($B80&amp;W$3,'Consolidação Preventiva'!$A:$W,11,0),IF(W79="EXECUTADA",VLOOKUP($B79&amp;W$3,'Consolidação Preventiva'!$A:$W,15,0)+250/$Z$3,W79+250/$Z$3)))</f>
        <v>#VALUE!</v>
      </c>
      <c r="X80" s="70" t="e">
        <f>IF($B80&lt;=X$2,"EXECUTADA",IFERROR(VLOOKUP($B80&amp;X$3,'Consolidação Preventiva'!$A:$W,11,0),IF(X79="EXECUTADA",VLOOKUP($B79&amp;X$3,'Consolidação Preventiva'!$A:$W,15,0)+250/$Z$3,X79+250/$Z$3)))</f>
        <v>#VALUE!</v>
      </c>
    </row>
    <row r="81" spans="2:24">
      <c r="B81" s="68">
        <f t="shared" si="3"/>
        <v>77</v>
      </c>
      <c r="C81" s="64">
        <v>3000</v>
      </c>
      <c r="D81" s="69" t="e">
        <f>IF($B81&lt;=D$2,"EXECUTADA",IFERROR(VLOOKUP($B81&amp;D$3,'Consolidação Preventiva'!$A:$W,11,0),IF(D80="EXECUTADA",VLOOKUP($B80&amp;D$3,'Consolidação Preventiva'!$A:$W,15,0)+125/$Z$3,D80+125/$Z$3)))</f>
        <v>#VALUE!</v>
      </c>
      <c r="E81" s="69" t="e">
        <f>IF($B81&lt;=E$2,"EXECUTADA",IFERROR(VLOOKUP($B81&amp;E$3,'Consolidação Preventiva'!$A:$W,11,0),IF(E80="EXECUTADA",VLOOKUP($B80&amp;E$3,'Consolidação Preventiva'!$A:$W,15,0)+125/$Z$3,E80+125/$Z$3)))</f>
        <v>#VALUE!</v>
      </c>
      <c r="F81" s="69" t="e">
        <f>IF($B81&lt;=F$2,"EXECUTADA",IFERROR(VLOOKUP($B81&amp;F$3,'Consolidação Preventiva'!$A:$W,11,0),IF(F80="EXECUTADA",VLOOKUP(F$4,'Projeção Horimetro'!$A$5:$H$11,8,0),F80+250/$Z$3)))</f>
        <v>#VALUE!</v>
      </c>
      <c r="G81" s="69" t="e">
        <f>IF($B81&lt;=G$2,"EXECUTADA",IFERROR(VLOOKUP($B81&amp;G$3,'Consolidação Preventiva'!$A:$W,11,0),IF(G80="EXECUTADA",VLOOKUP(G$4,'Projeção Horimetro'!$A$5:$H$11,8,0),G80+250/$Z$3)))</f>
        <v>#VALUE!</v>
      </c>
      <c r="H81" s="69" t="e">
        <f>IF($B81&lt;=H$2,"EXECUTADA",IFERROR(VLOOKUP($B81&amp;H$3,'Consolidação Preventiva'!$A:$W,11,0),IF(H80="EXECUTADA",VLOOKUP(H$4,'Projeção Horimetro'!$A$5:$H$11,8,0),H80+250/$Z$3)))</f>
        <v>#VALUE!</v>
      </c>
      <c r="I81" s="70" t="e">
        <f>IF($B81&lt;=I$2,"EXECUTADA",IFERROR(VLOOKUP($B81&amp;I$3,'Consolidação Preventiva'!$A:$W,11,0),IF(I80="EXECUTADA",VLOOKUP(I$4,'Projeção Horimetro'!$A$5:$H$11,8,0),I80+250/$Z$3)))</f>
        <v>#VALUE!</v>
      </c>
      <c r="J81" s="70" t="e">
        <f>IF($B81&lt;=J$2,"EXECUTADA",IFERROR(VLOOKUP($B81&amp;J$3,'Consolidação Preventiva'!$A:$W,11,0),IF(J80="EXECUTADA",VLOOKUP($B80&amp;J$3,'Consolidação Preventiva'!$A:$W,15,0)+250/$Z$3,J80+250/$Z$3)))</f>
        <v>#VALUE!</v>
      </c>
      <c r="K81" s="70" t="e">
        <f>IF($B81&lt;=K$2,"EXECUTADA",IFERROR(VLOOKUP($B81&amp;K$3,'Consolidação Preventiva'!$A:$W,11,0),IF(K80="EXECUTADA",VLOOKUP($B80&amp;K$3,'Consolidação Preventiva'!$A:$W,15,0)+250/$Z$3,K80+250/$Z$3)))</f>
        <v>#VALUE!</v>
      </c>
      <c r="L81" s="70" t="e">
        <f>IF($B81&lt;=L$2,"EXECUTADA",IFERROR(VLOOKUP($B81&amp;L$3,'Consolidação Preventiva'!$A:$W,11,0),IF(L80="EXECUTADA",VLOOKUP($B80&amp;L$3,'Consolidação Preventiva'!$A:$W,15,0)+250/$Z$3,L80+250/$Z$3)))</f>
        <v>#VALUE!</v>
      </c>
      <c r="M81" s="70" t="e">
        <f>IF($B81&lt;=M$2,"EXECUTADA",IFERROR(VLOOKUP($B81&amp;M$3,'Consolidação Preventiva'!$A:$W,11,0),IF(M80="EXECUTADA",VLOOKUP($B80&amp;M$3,'Consolidação Preventiva'!$A:$W,15,0)+250/$Z$3,M80+250/$Z$3)))</f>
        <v>#VALUE!</v>
      </c>
      <c r="N81" s="70" t="e">
        <f>IF($B81&lt;=N$2,"EXECUTADA",IFERROR(VLOOKUP($B81&amp;N$3,'Consolidação Preventiva'!$A:$W,11,0),IF(N80="EXECUTADA",VLOOKUP($B80&amp;N$3,'Consolidação Preventiva'!$A:$W,15,0)+250/$Z$3,N80+250/$Z$3)))</f>
        <v>#VALUE!</v>
      </c>
      <c r="O81" s="70" t="e">
        <f>IF($B81&lt;=O$2,"EXECUTADA",IFERROR(VLOOKUP($B81&amp;O$3,'Consolidação Preventiva'!$A:$W,11,0),IF(O80="EXECUTADA",VLOOKUP($B80&amp;O$3,'Consolidação Preventiva'!$A:$W,15,0)+250/$Z$3,O80+250/$Z$3)))</f>
        <v>#VALUE!</v>
      </c>
      <c r="P81" s="70" t="e">
        <f>IF($B81&lt;=P$2,"EXECUTADA",IFERROR(VLOOKUP($B81&amp;P$3,'Consolidação Preventiva'!$A:$W,11,0),IF(P80="EXECUTADA",VLOOKUP($B80&amp;P$3,'Consolidação Preventiva'!$A:$W,15,0)+250/$Z$3,P80+250/$Z$3)))</f>
        <v>#VALUE!</v>
      </c>
      <c r="Q81" s="70" t="e">
        <f>IF($B81&lt;=Q$2,"EXECUTADA",IFERROR(VLOOKUP($B81&amp;Q$3,'Consolidação Preventiva'!$A:$W,11,0),IF(Q80="EXECUTADA",VLOOKUP($B80&amp;Q$3,'Consolidação Preventiva'!$A:$W,15,0)+250/$Z$3,Q80+250/$Z$3)))</f>
        <v>#VALUE!</v>
      </c>
      <c r="R81" s="70" t="e">
        <f>IF($B81&lt;=R$2,"EXECUTADA",IFERROR(VLOOKUP($B81&amp;R$3,'Consolidação Preventiva'!$A:$W,11,0),IF(R80="EXECUTADA",VLOOKUP($B80&amp;R$3,'Consolidação Preventiva'!$A:$W,15,0)+250/$Z$3,R80+250/$Z$3)))</f>
        <v>#VALUE!</v>
      </c>
      <c r="S81" s="70" t="e">
        <f>IF($B81&lt;=S$2,"EXECUTADA",IFERROR(VLOOKUP($B81&amp;S$3,'Consolidação Preventiva'!$A:$W,11,0),IF(S80="EXECUTADA",VLOOKUP($B80&amp;S$3,'Consolidação Preventiva'!$A:$W,15,0)+250/$Z$3,S80+250/$Z$3)))</f>
        <v>#VALUE!</v>
      </c>
      <c r="T81" s="70" t="e">
        <f>IF($B81&lt;=T$2,"EXECUTADA",IFERROR(VLOOKUP($B81&amp;T$3,'Consolidação Preventiva'!$A:$W,11,0),IF(T80="EXECUTADA",VLOOKUP($B80&amp;T$3,'Consolidação Preventiva'!$A:$W,15,0)+250/$Z$3,T80+250/$Z$3)))</f>
        <v>#VALUE!</v>
      </c>
      <c r="U81" s="70" t="e">
        <f>IF($B81&lt;=U$2,"EXECUTADA",IFERROR(VLOOKUP($B81&amp;U$3,'Consolidação Preventiva'!$A:$W,11,0),IF(U80="EXECUTADA",VLOOKUP($B80&amp;U$3,'Consolidação Preventiva'!$A:$W,15,0)+250/$Z$3,U80+250/$Z$3)))</f>
        <v>#VALUE!</v>
      </c>
      <c r="V81" s="70" t="e">
        <f>IF($B81&lt;=V$2,"EXECUTADA",IFERROR(VLOOKUP($B81&amp;V$3,'Consolidação Preventiva'!$A:$W,11,0),IF(V80="EXECUTADA",VLOOKUP($B80&amp;V$3,'Consolidação Preventiva'!$A:$W,15,0)+250/$Z$3,V80+250/$Z$3)))</f>
        <v>#VALUE!</v>
      </c>
      <c r="W81" s="70" t="e">
        <f>IF($B81&lt;=W$2,"EXECUTADA",IFERROR(VLOOKUP($B81&amp;W$3,'Consolidação Preventiva'!$A:$W,11,0),IF(W80="EXECUTADA",VLOOKUP($B80&amp;W$3,'Consolidação Preventiva'!$A:$W,15,0)+250/$Z$3,W80+250/$Z$3)))</f>
        <v>#VALUE!</v>
      </c>
      <c r="X81" s="70" t="e">
        <f>IF($B81&lt;=X$2,"EXECUTADA",IFERROR(VLOOKUP($B81&amp;X$3,'Consolidação Preventiva'!$A:$W,11,0),IF(X80="EXECUTADA",VLOOKUP($B80&amp;X$3,'Consolidação Preventiva'!$A:$W,15,0)+250/$Z$3,X80+250/$Z$3)))</f>
        <v>#VALUE!</v>
      </c>
    </row>
    <row r="82" spans="2:24">
      <c r="B82" s="68">
        <f t="shared" si="3"/>
        <v>78</v>
      </c>
      <c r="C82" s="64">
        <v>250</v>
      </c>
      <c r="D82" s="69" t="e">
        <f>IF($B82&lt;=D$2,"EXECUTADA",IFERROR(VLOOKUP($B82&amp;D$3,'Consolidação Preventiva'!$A:$W,11,0),IF(D81="EXECUTADA",VLOOKUP($B81&amp;D$3,'Consolidação Preventiva'!$A:$W,15,0)+125/$Z$3,D81+125/$Z$3)))</f>
        <v>#VALUE!</v>
      </c>
      <c r="E82" s="69" t="e">
        <f>IF($B82&lt;=E$2,"EXECUTADA",IFERROR(VLOOKUP($B82&amp;E$3,'Consolidação Preventiva'!$A:$W,11,0),IF(E81="EXECUTADA",VLOOKUP($B81&amp;E$3,'Consolidação Preventiva'!$A:$W,15,0)+125/$Z$3,E81+125/$Z$3)))</f>
        <v>#VALUE!</v>
      </c>
      <c r="F82" s="69" t="e">
        <f>IF($B82&lt;=F$2,"EXECUTADA",IFERROR(VLOOKUP($B82&amp;F$3,'Consolidação Preventiva'!$A:$W,11,0),IF(F81="EXECUTADA",VLOOKUP(F$4,'Projeção Horimetro'!$A$5:$H$11,8,0),F81+250/$Z$3)))</f>
        <v>#VALUE!</v>
      </c>
      <c r="G82" s="69" t="e">
        <f>IF($B82&lt;=G$2,"EXECUTADA",IFERROR(VLOOKUP($B82&amp;G$3,'Consolidação Preventiva'!$A:$W,11,0),IF(G81="EXECUTADA",VLOOKUP(G$4,'Projeção Horimetro'!$A$5:$H$11,8,0),G81+250/$Z$3)))</f>
        <v>#VALUE!</v>
      </c>
      <c r="H82" s="69" t="e">
        <f>IF($B82&lt;=H$2,"EXECUTADA",IFERROR(VLOOKUP($B82&amp;H$3,'Consolidação Preventiva'!$A:$W,11,0),IF(H81="EXECUTADA",VLOOKUP(H$4,'Projeção Horimetro'!$A$5:$H$11,8,0),H81+250/$Z$3)))</f>
        <v>#VALUE!</v>
      </c>
      <c r="I82" s="70" t="e">
        <f>IF($B82&lt;=I$2,"EXECUTADA",IFERROR(VLOOKUP($B82&amp;I$3,'Consolidação Preventiva'!$A:$W,11,0),IF(I81="EXECUTADA",VLOOKUP(I$4,'Projeção Horimetro'!$A$5:$H$11,8,0),I81+250/$Z$3)))</f>
        <v>#VALUE!</v>
      </c>
      <c r="J82" s="70" t="e">
        <f>IF($B82&lt;=J$2,"EXECUTADA",IFERROR(VLOOKUP($B82&amp;J$3,'Consolidação Preventiva'!$A:$W,11,0),IF(J81="EXECUTADA",VLOOKUP($B81&amp;J$3,'Consolidação Preventiva'!$A:$W,15,0)+250/$Z$3,J81+250/$Z$3)))</f>
        <v>#VALUE!</v>
      </c>
      <c r="K82" s="70" t="e">
        <f>IF($B82&lt;=K$2,"EXECUTADA",IFERROR(VLOOKUP($B82&amp;K$3,'Consolidação Preventiva'!$A:$W,11,0),IF(K81="EXECUTADA",VLOOKUP($B81&amp;K$3,'Consolidação Preventiva'!$A:$W,15,0)+250/$Z$3,K81+250/$Z$3)))</f>
        <v>#VALUE!</v>
      </c>
      <c r="L82" s="70" t="e">
        <f>IF($B82&lt;=L$2,"EXECUTADA",IFERROR(VLOOKUP($B82&amp;L$3,'Consolidação Preventiva'!$A:$W,11,0),IF(L81="EXECUTADA",VLOOKUP($B81&amp;L$3,'Consolidação Preventiva'!$A:$W,15,0)+250/$Z$3,L81+250/$Z$3)))</f>
        <v>#VALUE!</v>
      </c>
      <c r="M82" s="70" t="e">
        <f>IF($B82&lt;=M$2,"EXECUTADA",IFERROR(VLOOKUP($B82&amp;M$3,'Consolidação Preventiva'!$A:$W,11,0),IF(M81="EXECUTADA",VLOOKUP($B81&amp;M$3,'Consolidação Preventiva'!$A:$W,15,0)+250/$Z$3,M81+250/$Z$3)))</f>
        <v>#VALUE!</v>
      </c>
      <c r="N82" s="70" t="e">
        <f>IF($B82&lt;=N$2,"EXECUTADA",IFERROR(VLOOKUP($B82&amp;N$3,'Consolidação Preventiva'!$A:$W,11,0),IF(N81="EXECUTADA",VLOOKUP($B81&amp;N$3,'Consolidação Preventiva'!$A:$W,15,0)+250/$Z$3,N81+250/$Z$3)))</f>
        <v>#VALUE!</v>
      </c>
      <c r="O82" s="70" t="e">
        <f>IF($B82&lt;=O$2,"EXECUTADA",IFERROR(VLOOKUP($B82&amp;O$3,'Consolidação Preventiva'!$A:$W,11,0),IF(O81="EXECUTADA",VLOOKUP($B81&amp;O$3,'Consolidação Preventiva'!$A:$W,15,0)+250/$Z$3,O81+250/$Z$3)))</f>
        <v>#VALUE!</v>
      </c>
      <c r="P82" s="70" t="e">
        <f>IF($B82&lt;=P$2,"EXECUTADA",IFERROR(VLOOKUP($B82&amp;P$3,'Consolidação Preventiva'!$A:$W,11,0),IF(P81="EXECUTADA",VLOOKUP($B81&amp;P$3,'Consolidação Preventiva'!$A:$W,15,0)+250/$Z$3,P81+250/$Z$3)))</f>
        <v>#VALUE!</v>
      </c>
      <c r="Q82" s="70" t="e">
        <f>IF($B82&lt;=Q$2,"EXECUTADA",IFERROR(VLOOKUP($B82&amp;Q$3,'Consolidação Preventiva'!$A:$W,11,0),IF(Q81="EXECUTADA",VLOOKUP($B81&amp;Q$3,'Consolidação Preventiva'!$A:$W,15,0)+250/$Z$3,Q81+250/$Z$3)))</f>
        <v>#VALUE!</v>
      </c>
      <c r="R82" s="70" t="e">
        <f>IF($B82&lt;=R$2,"EXECUTADA",IFERROR(VLOOKUP($B82&amp;R$3,'Consolidação Preventiva'!$A:$W,11,0),IF(R81="EXECUTADA",VLOOKUP($B81&amp;R$3,'Consolidação Preventiva'!$A:$W,15,0)+250/$Z$3,R81+250/$Z$3)))</f>
        <v>#VALUE!</v>
      </c>
      <c r="S82" s="70" t="e">
        <f>IF($B82&lt;=S$2,"EXECUTADA",IFERROR(VLOOKUP($B82&amp;S$3,'Consolidação Preventiva'!$A:$W,11,0),IF(S81="EXECUTADA",VLOOKUP($B81&amp;S$3,'Consolidação Preventiva'!$A:$W,15,0)+250/$Z$3,S81+250/$Z$3)))</f>
        <v>#VALUE!</v>
      </c>
      <c r="T82" s="70" t="e">
        <f>IF($B82&lt;=T$2,"EXECUTADA",IFERROR(VLOOKUP($B82&amp;T$3,'Consolidação Preventiva'!$A:$W,11,0),IF(T81="EXECUTADA",VLOOKUP($B81&amp;T$3,'Consolidação Preventiva'!$A:$W,15,0)+250/$Z$3,T81+250/$Z$3)))</f>
        <v>#VALUE!</v>
      </c>
      <c r="U82" s="70" t="e">
        <f>IF($B82&lt;=U$2,"EXECUTADA",IFERROR(VLOOKUP($B82&amp;U$3,'Consolidação Preventiva'!$A:$W,11,0),IF(U81="EXECUTADA",VLOOKUP($B81&amp;U$3,'Consolidação Preventiva'!$A:$W,15,0)+250/$Z$3,U81+250/$Z$3)))</f>
        <v>#VALUE!</v>
      </c>
      <c r="V82" s="70" t="e">
        <f>IF($B82&lt;=V$2,"EXECUTADA",IFERROR(VLOOKUP($B82&amp;V$3,'Consolidação Preventiva'!$A:$W,11,0),IF(V81="EXECUTADA",VLOOKUP($B81&amp;V$3,'Consolidação Preventiva'!$A:$W,15,0)+250/$Z$3,V81+250/$Z$3)))</f>
        <v>#VALUE!</v>
      </c>
      <c r="W82" s="70" t="e">
        <f>IF($B82&lt;=W$2,"EXECUTADA",IFERROR(VLOOKUP($B82&amp;W$3,'Consolidação Preventiva'!$A:$W,11,0),IF(W81="EXECUTADA",VLOOKUP($B81&amp;W$3,'Consolidação Preventiva'!$A:$W,15,0)+250/$Z$3,W81+250/$Z$3)))</f>
        <v>#VALUE!</v>
      </c>
      <c r="X82" s="70" t="e">
        <f>IF($B82&lt;=X$2,"EXECUTADA",IFERROR(VLOOKUP($B82&amp;X$3,'Consolidação Preventiva'!$A:$W,11,0),IF(X81="EXECUTADA",VLOOKUP($B81&amp;X$3,'Consolidação Preventiva'!$A:$W,15,0)+250/$Z$3,X81+250/$Z$3)))</f>
        <v>#VALUE!</v>
      </c>
    </row>
    <row r="83" spans="2:24">
      <c r="B83" s="68">
        <f t="shared" si="3"/>
        <v>79</v>
      </c>
      <c r="C83" s="64">
        <v>3500</v>
      </c>
      <c r="D83" s="69" t="e">
        <f>IF($B83&lt;=D$2,"EXECUTADA",IFERROR(VLOOKUP($B83&amp;D$3,'Consolidação Preventiva'!$A:$W,11,0),IF(D82="EXECUTADA",VLOOKUP($B82&amp;D$3,'Consolidação Preventiva'!$A:$W,15,0)+125/$Z$3,D82+125/$Z$3)))</f>
        <v>#VALUE!</v>
      </c>
      <c r="E83" s="69" t="e">
        <f>IF($B83&lt;=E$2,"EXECUTADA",IFERROR(VLOOKUP($B83&amp;E$3,'Consolidação Preventiva'!$A:$W,11,0),IF(E82="EXECUTADA",VLOOKUP($B82&amp;E$3,'Consolidação Preventiva'!$A:$W,15,0)+125/$Z$3,E82+125/$Z$3)))</f>
        <v>#VALUE!</v>
      </c>
      <c r="F83" s="69" t="e">
        <f>IF($B83&lt;=F$2,"EXECUTADA",IFERROR(VLOOKUP($B83&amp;F$3,'Consolidação Preventiva'!$A:$W,11,0),IF(F82="EXECUTADA",VLOOKUP(F$4,'Projeção Horimetro'!$A$5:$H$11,8,0),F82+250/$Z$3)))</f>
        <v>#VALUE!</v>
      </c>
      <c r="G83" s="69" t="e">
        <f>IF($B83&lt;=G$2,"EXECUTADA",IFERROR(VLOOKUP($B83&amp;G$3,'Consolidação Preventiva'!$A:$W,11,0),IF(G82="EXECUTADA",VLOOKUP(G$4,'Projeção Horimetro'!$A$5:$H$11,8,0),G82+250/$Z$3)))</f>
        <v>#VALUE!</v>
      </c>
      <c r="H83" s="69" t="e">
        <f>IF($B83&lt;=H$2,"EXECUTADA",IFERROR(VLOOKUP($B83&amp;H$3,'Consolidação Preventiva'!$A:$W,11,0),IF(H82="EXECUTADA",VLOOKUP(H$4,'Projeção Horimetro'!$A$5:$H$11,8,0),H82+250/$Z$3)))</f>
        <v>#VALUE!</v>
      </c>
      <c r="I83" s="70" t="e">
        <f>IF($B83&lt;=I$2,"EXECUTADA",IFERROR(VLOOKUP($B83&amp;I$3,'Consolidação Preventiva'!$A:$W,11,0),IF(I82="EXECUTADA",VLOOKUP(I$4,'Projeção Horimetro'!$A$5:$H$11,8,0),I82+250/$Z$3)))</f>
        <v>#VALUE!</v>
      </c>
      <c r="J83" s="70" t="e">
        <f>IF($B83&lt;=J$2,"EXECUTADA",IFERROR(VLOOKUP($B83&amp;J$3,'Consolidação Preventiva'!$A:$W,11,0),IF(J82="EXECUTADA",VLOOKUP($B82&amp;J$3,'Consolidação Preventiva'!$A:$W,15,0)+250/$Z$3,J82+250/$Z$3)))</f>
        <v>#VALUE!</v>
      </c>
      <c r="K83" s="70" t="e">
        <f>IF($B83&lt;=K$2,"EXECUTADA",IFERROR(VLOOKUP($B83&amp;K$3,'Consolidação Preventiva'!$A:$W,11,0),IF(K82="EXECUTADA",VLOOKUP($B82&amp;K$3,'Consolidação Preventiva'!$A:$W,15,0)+250/$Z$3,K82+250/$Z$3)))</f>
        <v>#VALUE!</v>
      </c>
      <c r="L83" s="70" t="e">
        <f>IF($B83&lt;=L$2,"EXECUTADA",IFERROR(VLOOKUP($B83&amp;L$3,'Consolidação Preventiva'!$A:$W,11,0),IF(L82="EXECUTADA",VLOOKUP($B82&amp;L$3,'Consolidação Preventiva'!$A:$W,15,0)+250/$Z$3,L82+250/$Z$3)))</f>
        <v>#VALUE!</v>
      </c>
      <c r="M83" s="70" t="e">
        <f>IF($B83&lt;=M$2,"EXECUTADA",IFERROR(VLOOKUP($B83&amp;M$3,'Consolidação Preventiva'!$A:$W,11,0),IF(M82="EXECUTADA",VLOOKUP($B82&amp;M$3,'Consolidação Preventiva'!$A:$W,15,0)+250/$Z$3,M82+250/$Z$3)))</f>
        <v>#VALUE!</v>
      </c>
      <c r="N83" s="70" t="e">
        <f>IF($B83&lt;=N$2,"EXECUTADA",IFERROR(VLOOKUP($B83&amp;N$3,'Consolidação Preventiva'!$A:$W,11,0),IF(N82="EXECUTADA",VLOOKUP($B82&amp;N$3,'Consolidação Preventiva'!$A:$W,15,0)+250/$Z$3,N82+250/$Z$3)))</f>
        <v>#VALUE!</v>
      </c>
      <c r="O83" s="70" t="e">
        <f>IF($B83&lt;=O$2,"EXECUTADA",IFERROR(VLOOKUP($B83&amp;O$3,'Consolidação Preventiva'!$A:$W,11,0),IF(O82="EXECUTADA",VLOOKUP($B82&amp;O$3,'Consolidação Preventiva'!$A:$W,15,0)+250/$Z$3,O82+250/$Z$3)))</f>
        <v>#VALUE!</v>
      </c>
      <c r="P83" s="70" t="e">
        <f>IF($B83&lt;=P$2,"EXECUTADA",IFERROR(VLOOKUP($B83&amp;P$3,'Consolidação Preventiva'!$A:$W,11,0),IF(P82="EXECUTADA",VLOOKUP($B82&amp;P$3,'Consolidação Preventiva'!$A:$W,15,0)+250/$Z$3,P82+250/$Z$3)))</f>
        <v>#VALUE!</v>
      </c>
      <c r="Q83" s="70" t="e">
        <f>IF($B83&lt;=Q$2,"EXECUTADA",IFERROR(VLOOKUP($B83&amp;Q$3,'Consolidação Preventiva'!$A:$W,11,0),IF(Q82="EXECUTADA",VLOOKUP($B82&amp;Q$3,'Consolidação Preventiva'!$A:$W,15,0)+250/$Z$3,Q82+250/$Z$3)))</f>
        <v>#VALUE!</v>
      </c>
      <c r="R83" s="70" t="e">
        <f>IF($B83&lt;=R$2,"EXECUTADA",IFERROR(VLOOKUP($B83&amp;R$3,'Consolidação Preventiva'!$A:$W,11,0),IF(R82="EXECUTADA",VLOOKUP($B82&amp;R$3,'Consolidação Preventiva'!$A:$W,15,0)+250/$Z$3,R82+250/$Z$3)))</f>
        <v>#VALUE!</v>
      </c>
      <c r="S83" s="70" t="e">
        <f>IF($B83&lt;=S$2,"EXECUTADA",IFERROR(VLOOKUP($B83&amp;S$3,'Consolidação Preventiva'!$A:$W,11,0),IF(S82="EXECUTADA",VLOOKUP($B82&amp;S$3,'Consolidação Preventiva'!$A:$W,15,0)+250/$Z$3,S82+250/$Z$3)))</f>
        <v>#VALUE!</v>
      </c>
      <c r="T83" s="70" t="e">
        <f>IF($B83&lt;=T$2,"EXECUTADA",IFERROR(VLOOKUP($B83&amp;T$3,'Consolidação Preventiva'!$A:$W,11,0),IF(T82="EXECUTADA",VLOOKUP($B82&amp;T$3,'Consolidação Preventiva'!$A:$W,15,0)+250/$Z$3,T82+250/$Z$3)))</f>
        <v>#VALUE!</v>
      </c>
      <c r="U83" s="70" t="e">
        <f>IF($B83&lt;=U$2,"EXECUTADA",IFERROR(VLOOKUP($B83&amp;U$3,'Consolidação Preventiva'!$A:$W,11,0),IF(U82="EXECUTADA",VLOOKUP($B82&amp;U$3,'Consolidação Preventiva'!$A:$W,15,0)+250/$Z$3,U82+250/$Z$3)))</f>
        <v>#VALUE!</v>
      </c>
      <c r="V83" s="70" t="e">
        <f>IF($B83&lt;=V$2,"EXECUTADA",IFERROR(VLOOKUP($B83&amp;V$3,'Consolidação Preventiva'!$A:$W,11,0),IF(V82="EXECUTADA",VLOOKUP($B82&amp;V$3,'Consolidação Preventiva'!$A:$W,15,0)+250/$Z$3,V82+250/$Z$3)))</f>
        <v>#VALUE!</v>
      </c>
      <c r="W83" s="70" t="e">
        <f>IF($B83&lt;=W$2,"EXECUTADA",IFERROR(VLOOKUP($B83&amp;W$3,'Consolidação Preventiva'!$A:$W,11,0),IF(W82="EXECUTADA",VLOOKUP($B82&amp;W$3,'Consolidação Preventiva'!$A:$W,15,0)+250/$Z$3,W82+250/$Z$3)))</f>
        <v>#VALUE!</v>
      </c>
      <c r="X83" s="70" t="e">
        <f>IF($B83&lt;=X$2,"EXECUTADA",IFERROR(VLOOKUP($B83&amp;X$3,'Consolidação Preventiva'!$A:$W,11,0),IF(X82="EXECUTADA",VLOOKUP($B82&amp;X$3,'Consolidação Preventiva'!$A:$W,15,0)+250/$Z$3,X82+250/$Z$3)))</f>
        <v>#VALUE!</v>
      </c>
    </row>
    <row r="84" spans="2:24">
      <c r="B84" s="68">
        <f t="shared" si="3"/>
        <v>80</v>
      </c>
      <c r="C84" s="64">
        <v>250</v>
      </c>
      <c r="D84" s="69" t="e">
        <f>IF($B84&lt;=D$2,"EXECUTADA",IFERROR(VLOOKUP($B84&amp;D$3,'Consolidação Preventiva'!$A:$W,11,0),IF(D83="EXECUTADA",VLOOKUP($B83&amp;D$3,'Consolidação Preventiva'!$A:$W,15,0)+125/$Z$3,D83+125/$Z$3)))</f>
        <v>#VALUE!</v>
      </c>
      <c r="E84" s="69" t="e">
        <f>IF($B84&lt;=E$2,"EXECUTADA",IFERROR(VLOOKUP($B84&amp;E$3,'Consolidação Preventiva'!$A:$W,11,0),IF(E83="EXECUTADA",VLOOKUP($B83&amp;E$3,'Consolidação Preventiva'!$A:$W,15,0)+125/$Z$3,E83+125/$Z$3)))</f>
        <v>#VALUE!</v>
      </c>
      <c r="F84" s="69" t="e">
        <f>IF($B84&lt;=F$2,"EXECUTADA",IFERROR(VLOOKUP($B84&amp;F$3,'Consolidação Preventiva'!$A:$W,11,0),IF(F83="EXECUTADA",VLOOKUP(F$4,'Projeção Horimetro'!$A$5:$H$11,8,0),F83+250/$Z$3)))</f>
        <v>#VALUE!</v>
      </c>
      <c r="G84" s="69" t="e">
        <f>IF($B84&lt;=G$2,"EXECUTADA",IFERROR(VLOOKUP($B84&amp;G$3,'Consolidação Preventiva'!$A:$W,11,0),IF(G83="EXECUTADA",VLOOKUP(G$4,'Projeção Horimetro'!$A$5:$H$11,8,0),G83+250/$Z$3)))</f>
        <v>#VALUE!</v>
      </c>
      <c r="H84" s="69" t="e">
        <f>IF($B84&lt;=H$2,"EXECUTADA",IFERROR(VLOOKUP($B84&amp;H$3,'Consolidação Preventiva'!$A:$W,11,0),IF(H83="EXECUTADA",VLOOKUP(H$4,'Projeção Horimetro'!$A$5:$H$11,8,0),H83+250/$Z$3)))</f>
        <v>#VALUE!</v>
      </c>
      <c r="I84" s="70" t="e">
        <f>IF($B84&lt;=I$2,"EXECUTADA",IFERROR(VLOOKUP($B84&amp;I$3,'Consolidação Preventiva'!$A:$W,11,0),IF(I83="EXECUTADA",VLOOKUP(I$4,'Projeção Horimetro'!$A$5:$H$11,8,0),I83+250/$Z$3)))</f>
        <v>#VALUE!</v>
      </c>
      <c r="J84" s="70" t="e">
        <f>IF($B84&lt;=J$2,"EXECUTADA",IFERROR(VLOOKUP($B84&amp;J$3,'Consolidação Preventiva'!$A:$W,11,0),IF(J83="EXECUTADA",VLOOKUP($B83&amp;J$3,'Consolidação Preventiva'!$A:$W,15,0)+250/$Z$3,J83+250/$Z$3)))</f>
        <v>#VALUE!</v>
      </c>
      <c r="K84" s="70" t="e">
        <f>IF($B84&lt;=K$2,"EXECUTADA",IFERROR(VLOOKUP($B84&amp;K$3,'Consolidação Preventiva'!$A:$W,11,0),IF(K83="EXECUTADA",VLOOKUP($B83&amp;K$3,'Consolidação Preventiva'!$A:$W,15,0)+250/$Z$3,K83+250/$Z$3)))</f>
        <v>#VALUE!</v>
      </c>
      <c r="L84" s="70" t="e">
        <f>IF($B84&lt;=L$2,"EXECUTADA",IFERROR(VLOOKUP($B84&amp;L$3,'Consolidação Preventiva'!$A:$W,11,0),IF(L83="EXECUTADA",VLOOKUP($B83&amp;L$3,'Consolidação Preventiva'!$A:$W,15,0)+250/$Z$3,L83+250/$Z$3)))</f>
        <v>#VALUE!</v>
      </c>
      <c r="M84" s="70" t="e">
        <f>IF($B84&lt;=M$2,"EXECUTADA",IFERROR(VLOOKUP($B84&amp;M$3,'Consolidação Preventiva'!$A:$W,11,0),IF(M83="EXECUTADA",VLOOKUP($B83&amp;M$3,'Consolidação Preventiva'!$A:$W,15,0)+250/$Z$3,M83+250/$Z$3)))</f>
        <v>#VALUE!</v>
      </c>
      <c r="N84" s="70" t="e">
        <f>IF($B84&lt;=N$2,"EXECUTADA",IFERROR(VLOOKUP($B84&amp;N$3,'Consolidação Preventiva'!$A:$W,11,0),IF(N83="EXECUTADA",VLOOKUP($B83&amp;N$3,'Consolidação Preventiva'!$A:$W,15,0)+250/$Z$3,N83+250/$Z$3)))</f>
        <v>#VALUE!</v>
      </c>
      <c r="O84" s="70" t="e">
        <f>IF($B84&lt;=O$2,"EXECUTADA",IFERROR(VLOOKUP($B84&amp;O$3,'Consolidação Preventiva'!$A:$W,11,0),IF(O83="EXECUTADA",VLOOKUP($B83&amp;O$3,'Consolidação Preventiva'!$A:$W,15,0)+250/$Z$3,O83+250/$Z$3)))</f>
        <v>#VALUE!</v>
      </c>
      <c r="P84" s="70" t="e">
        <f>IF($B84&lt;=P$2,"EXECUTADA",IFERROR(VLOOKUP($B84&amp;P$3,'Consolidação Preventiva'!$A:$W,11,0),IF(P83="EXECUTADA",VLOOKUP($B83&amp;P$3,'Consolidação Preventiva'!$A:$W,15,0)+250/$Z$3,P83+250/$Z$3)))</f>
        <v>#VALUE!</v>
      </c>
      <c r="Q84" s="70" t="e">
        <f>IF($B84&lt;=Q$2,"EXECUTADA",IFERROR(VLOOKUP($B84&amp;Q$3,'Consolidação Preventiva'!$A:$W,11,0),IF(Q83="EXECUTADA",VLOOKUP($B83&amp;Q$3,'Consolidação Preventiva'!$A:$W,15,0)+250/$Z$3,Q83+250/$Z$3)))</f>
        <v>#VALUE!</v>
      </c>
      <c r="R84" s="70" t="e">
        <f>IF($B84&lt;=R$2,"EXECUTADA",IFERROR(VLOOKUP($B84&amp;R$3,'Consolidação Preventiva'!$A:$W,11,0),IF(R83="EXECUTADA",VLOOKUP($B83&amp;R$3,'Consolidação Preventiva'!$A:$W,15,0)+250/$Z$3,R83+250/$Z$3)))</f>
        <v>#VALUE!</v>
      </c>
      <c r="S84" s="70" t="e">
        <f>IF($B84&lt;=S$2,"EXECUTADA",IFERROR(VLOOKUP($B84&amp;S$3,'Consolidação Preventiva'!$A:$W,11,0),IF(S83="EXECUTADA",VLOOKUP($B83&amp;S$3,'Consolidação Preventiva'!$A:$W,15,0)+250/$Z$3,S83+250/$Z$3)))</f>
        <v>#VALUE!</v>
      </c>
      <c r="T84" s="70" t="e">
        <f>IF($B84&lt;=T$2,"EXECUTADA",IFERROR(VLOOKUP($B84&amp;T$3,'Consolidação Preventiva'!$A:$W,11,0),IF(T83="EXECUTADA",VLOOKUP($B83&amp;T$3,'Consolidação Preventiva'!$A:$W,15,0)+250/$Z$3,T83+250/$Z$3)))</f>
        <v>#VALUE!</v>
      </c>
      <c r="U84" s="70" t="e">
        <f>IF($B84&lt;=U$2,"EXECUTADA",IFERROR(VLOOKUP($B84&amp;U$3,'Consolidação Preventiva'!$A:$W,11,0),IF(U83="EXECUTADA",VLOOKUP($B83&amp;U$3,'Consolidação Preventiva'!$A:$W,15,0)+250/$Z$3,U83+250/$Z$3)))</f>
        <v>#VALUE!</v>
      </c>
      <c r="V84" s="70" t="e">
        <f>IF($B84&lt;=V$2,"EXECUTADA",IFERROR(VLOOKUP($B84&amp;V$3,'Consolidação Preventiva'!$A:$W,11,0),IF(V83="EXECUTADA",VLOOKUP($B83&amp;V$3,'Consolidação Preventiva'!$A:$W,15,0)+250/$Z$3,V83+250/$Z$3)))</f>
        <v>#VALUE!</v>
      </c>
      <c r="W84" s="70" t="e">
        <f>IF($B84&lt;=W$2,"EXECUTADA",IFERROR(VLOOKUP($B84&amp;W$3,'Consolidação Preventiva'!$A:$W,11,0),IF(W83="EXECUTADA",VLOOKUP($B83&amp;W$3,'Consolidação Preventiva'!$A:$W,15,0)+250/$Z$3,W83+250/$Z$3)))</f>
        <v>#VALUE!</v>
      </c>
      <c r="X84" s="70" t="e">
        <f>IF($B84&lt;=X$2,"EXECUTADA",IFERROR(VLOOKUP($B84&amp;X$3,'Consolidação Preventiva'!$A:$W,11,0),IF(X83="EXECUTADA",VLOOKUP($B83&amp;X$3,'Consolidação Preventiva'!$A:$W,15,0)+250/$Z$3,X83+250/$Z$3)))</f>
        <v>#VALUE!</v>
      </c>
    </row>
    <row r="85" spans="2:24">
      <c r="B85" s="68">
        <f t="shared" si="3"/>
        <v>81</v>
      </c>
      <c r="C85" s="64">
        <v>4000</v>
      </c>
      <c r="D85" s="69" t="e">
        <f>IF($B85&lt;=D$2,"EXECUTADA",IFERROR(VLOOKUP($B85&amp;D$3,'Consolidação Preventiva'!$A:$W,11,0),IF(D84="EXECUTADA",VLOOKUP($B84&amp;D$3,'Consolidação Preventiva'!$A:$W,15,0)+125/$Z$3,D84+125/$Z$3)))</f>
        <v>#VALUE!</v>
      </c>
      <c r="E85" s="69" t="e">
        <f>IF($B85&lt;=E$2,"EXECUTADA",IFERROR(VLOOKUP($B85&amp;E$3,'Consolidação Preventiva'!$A:$W,11,0),IF(E84="EXECUTADA",VLOOKUP($B84&amp;E$3,'Consolidação Preventiva'!$A:$W,15,0)+125/$Z$3,E84+125/$Z$3)))</f>
        <v>#VALUE!</v>
      </c>
      <c r="F85" s="69" t="e">
        <f>IF($B85&lt;=F$2,"EXECUTADA",IFERROR(VLOOKUP($B85&amp;F$3,'Consolidação Preventiva'!$A:$W,11,0),IF(F84="EXECUTADA",VLOOKUP(F$4,'Projeção Horimetro'!$A$5:$H$11,8,0),F84+250/$Z$3)))</f>
        <v>#VALUE!</v>
      </c>
      <c r="G85" s="69" t="e">
        <f>IF($B85&lt;=G$2,"EXECUTADA",IFERROR(VLOOKUP($B85&amp;G$3,'Consolidação Preventiva'!$A:$W,11,0),IF(G84="EXECUTADA",VLOOKUP(G$4,'Projeção Horimetro'!$A$5:$H$11,8,0),G84+250/$Z$3)))</f>
        <v>#VALUE!</v>
      </c>
      <c r="H85" s="69" t="e">
        <f>IF($B85&lt;=H$2,"EXECUTADA",IFERROR(VLOOKUP($B85&amp;H$3,'Consolidação Preventiva'!$A:$W,11,0),IF(H84="EXECUTADA",VLOOKUP(H$4,'Projeção Horimetro'!$A$5:$H$11,8,0),H84+250/$Z$3)))</f>
        <v>#VALUE!</v>
      </c>
      <c r="I85" s="70" t="e">
        <f>IF($B85&lt;=I$2,"EXECUTADA",IFERROR(VLOOKUP($B85&amp;I$3,'Consolidação Preventiva'!$A:$W,11,0),IF(I84="EXECUTADA",VLOOKUP(I$4,'Projeção Horimetro'!$A$5:$H$11,8,0),I84+250/$Z$3)))</f>
        <v>#VALUE!</v>
      </c>
      <c r="J85" s="70" t="e">
        <f>IF($B85&lt;=J$2,"EXECUTADA",IFERROR(VLOOKUP($B85&amp;J$3,'Consolidação Preventiva'!$A:$W,11,0),IF(J84="EXECUTADA",VLOOKUP($B84&amp;J$3,'Consolidação Preventiva'!$A:$W,15,0)+250/$Z$3,J84+250/$Z$3)))</f>
        <v>#VALUE!</v>
      </c>
      <c r="K85" s="70" t="e">
        <f>IF($B85&lt;=K$2,"EXECUTADA",IFERROR(VLOOKUP($B85&amp;K$3,'Consolidação Preventiva'!$A:$W,11,0),IF(K84="EXECUTADA",VLOOKUP($B84&amp;K$3,'Consolidação Preventiva'!$A:$W,15,0)+250/$Z$3,K84+250/$Z$3)))</f>
        <v>#VALUE!</v>
      </c>
      <c r="L85" s="70" t="e">
        <f>IF($B85&lt;=L$2,"EXECUTADA",IFERROR(VLOOKUP($B85&amp;L$3,'Consolidação Preventiva'!$A:$W,11,0),IF(L84="EXECUTADA",VLOOKUP($B84&amp;L$3,'Consolidação Preventiva'!$A:$W,15,0)+250/$Z$3,L84+250/$Z$3)))</f>
        <v>#VALUE!</v>
      </c>
      <c r="M85" s="70" t="e">
        <f>IF($B85&lt;=M$2,"EXECUTADA",IFERROR(VLOOKUP($B85&amp;M$3,'Consolidação Preventiva'!$A:$W,11,0),IF(M84="EXECUTADA",VLOOKUP($B84&amp;M$3,'Consolidação Preventiva'!$A:$W,15,0)+250/$Z$3,M84+250/$Z$3)))</f>
        <v>#VALUE!</v>
      </c>
      <c r="N85" s="70" t="e">
        <f>IF($B85&lt;=N$2,"EXECUTADA",IFERROR(VLOOKUP($B85&amp;N$3,'Consolidação Preventiva'!$A:$W,11,0),IF(N84="EXECUTADA",VLOOKUP($B84&amp;N$3,'Consolidação Preventiva'!$A:$W,15,0)+250/$Z$3,N84+250/$Z$3)))</f>
        <v>#VALUE!</v>
      </c>
      <c r="O85" s="70" t="e">
        <f>IF($B85&lt;=O$2,"EXECUTADA",IFERROR(VLOOKUP($B85&amp;O$3,'Consolidação Preventiva'!$A:$W,11,0),IF(O84="EXECUTADA",VLOOKUP($B84&amp;O$3,'Consolidação Preventiva'!$A:$W,15,0)+250/$Z$3,O84+250/$Z$3)))</f>
        <v>#VALUE!</v>
      </c>
      <c r="P85" s="70" t="e">
        <f>IF($B85&lt;=P$2,"EXECUTADA",IFERROR(VLOOKUP($B85&amp;P$3,'Consolidação Preventiva'!$A:$W,11,0),IF(P84="EXECUTADA",VLOOKUP($B84&amp;P$3,'Consolidação Preventiva'!$A:$W,15,0)+250/$Z$3,P84+250/$Z$3)))</f>
        <v>#VALUE!</v>
      </c>
      <c r="Q85" s="70" t="e">
        <f>IF($B85&lt;=Q$2,"EXECUTADA",IFERROR(VLOOKUP($B85&amp;Q$3,'Consolidação Preventiva'!$A:$W,11,0),IF(Q84="EXECUTADA",VLOOKUP($B84&amp;Q$3,'Consolidação Preventiva'!$A:$W,15,0)+250/$Z$3,Q84+250/$Z$3)))</f>
        <v>#VALUE!</v>
      </c>
      <c r="R85" s="70" t="e">
        <f>IF($B85&lt;=R$2,"EXECUTADA",IFERROR(VLOOKUP($B85&amp;R$3,'Consolidação Preventiva'!$A:$W,11,0),IF(R84="EXECUTADA",VLOOKUP($B84&amp;R$3,'Consolidação Preventiva'!$A:$W,15,0)+250/$Z$3,R84+250/$Z$3)))</f>
        <v>#VALUE!</v>
      </c>
      <c r="S85" s="70" t="e">
        <f>IF($B85&lt;=S$2,"EXECUTADA",IFERROR(VLOOKUP($B85&amp;S$3,'Consolidação Preventiva'!$A:$W,11,0),IF(S84="EXECUTADA",VLOOKUP($B84&amp;S$3,'Consolidação Preventiva'!$A:$W,15,0)+250/$Z$3,S84+250/$Z$3)))</f>
        <v>#VALUE!</v>
      </c>
      <c r="T85" s="70" t="e">
        <f>IF($B85&lt;=T$2,"EXECUTADA",IFERROR(VLOOKUP($B85&amp;T$3,'Consolidação Preventiva'!$A:$W,11,0),IF(T84="EXECUTADA",VLOOKUP($B84&amp;T$3,'Consolidação Preventiva'!$A:$W,15,0)+250/$Z$3,T84+250/$Z$3)))</f>
        <v>#VALUE!</v>
      </c>
      <c r="U85" s="70" t="e">
        <f>IF($B85&lt;=U$2,"EXECUTADA",IFERROR(VLOOKUP($B85&amp;U$3,'Consolidação Preventiva'!$A:$W,11,0),IF(U84="EXECUTADA",VLOOKUP($B84&amp;U$3,'Consolidação Preventiva'!$A:$W,15,0)+250/$Z$3,U84+250/$Z$3)))</f>
        <v>#VALUE!</v>
      </c>
      <c r="V85" s="70" t="e">
        <f>IF($B85&lt;=V$2,"EXECUTADA",IFERROR(VLOOKUP($B85&amp;V$3,'Consolidação Preventiva'!$A:$W,11,0),IF(V84="EXECUTADA",VLOOKUP($B84&amp;V$3,'Consolidação Preventiva'!$A:$W,15,0)+250/$Z$3,V84+250/$Z$3)))</f>
        <v>#VALUE!</v>
      </c>
      <c r="W85" s="70" t="e">
        <f>IF($B85&lt;=W$2,"EXECUTADA",IFERROR(VLOOKUP($B85&amp;W$3,'Consolidação Preventiva'!$A:$W,11,0),IF(W84="EXECUTADA",VLOOKUP($B84&amp;W$3,'Consolidação Preventiva'!$A:$W,15,0)+250/$Z$3,W84+250/$Z$3)))</f>
        <v>#VALUE!</v>
      </c>
      <c r="X85" s="70" t="e">
        <f>IF($B85&lt;=X$2,"EXECUTADA",IFERROR(VLOOKUP($B85&amp;X$3,'Consolidação Preventiva'!$A:$W,11,0),IF(X84="EXECUTADA",VLOOKUP($B84&amp;X$3,'Consolidação Preventiva'!$A:$W,15,0)+250/$Z$3,X84+250/$Z$3)))</f>
        <v>#VALUE!</v>
      </c>
    </row>
    <row r="86" spans="2:24">
      <c r="B86" s="68">
        <f t="shared" si="3"/>
        <v>82</v>
      </c>
      <c r="C86" s="64">
        <v>250</v>
      </c>
      <c r="D86" s="69" t="e">
        <f>IF($B86&lt;=D$2,"EXECUTADA",IFERROR(VLOOKUP($B86&amp;D$3,'Consolidação Preventiva'!$A:$W,11,0),IF(D85="EXECUTADA",VLOOKUP($B85&amp;D$3,'Consolidação Preventiva'!$A:$W,15,0)+125/$Z$3,D85+125/$Z$3)))</f>
        <v>#VALUE!</v>
      </c>
      <c r="E86" s="69" t="e">
        <f>IF($B86&lt;=E$2,"EXECUTADA",IFERROR(VLOOKUP($B86&amp;E$3,'Consolidação Preventiva'!$A:$W,11,0),IF(E85="EXECUTADA",VLOOKUP($B85&amp;E$3,'Consolidação Preventiva'!$A:$W,15,0)+125/$Z$3,E85+125/$Z$3)))</f>
        <v>#VALUE!</v>
      </c>
      <c r="F86" s="69" t="e">
        <f>IF($B86&lt;=F$2,"EXECUTADA",IFERROR(VLOOKUP($B86&amp;F$3,'Consolidação Preventiva'!$A:$W,11,0),IF(F85="EXECUTADA",VLOOKUP(F$4,'Projeção Horimetro'!$A$5:$H$11,8,0),F85+250/$Z$3)))</f>
        <v>#VALUE!</v>
      </c>
      <c r="G86" s="69" t="e">
        <f>IF($B86&lt;=G$2,"EXECUTADA",IFERROR(VLOOKUP($B86&amp;G$3,'Consolidação Preventiva'!$A:$W,11,0),IF(G85="EXECUTADA",VLOOKUP(G$4,'Projeção Horimetro'!$A$5:$H$11,8,0),G85+250/$Z$3)))</f>
        <v>#VALUE!</v>
      </c>
      <c r="H86" s="69" t="e">
        <f>IF($B86&lt;=H$2,"EXECUTADA",IFERROR(VLOOKUP($B86&amp;H$3,'Consolidação Preventiva'!$A:$W,11,0),IF(H85="EXECUTADA",VLOOKUP(H$4,'Projeção Horimetro'!$A$5:$H$11,8,0),H85+250/$Z$3)))</f>
        <v>#VALUE!</v>
      </c>
      <c r="I86" s="70" t="e">
        <f>IF($B86&lt;=I$2,"EXECUTADA",IFERROR(VLOOKUP($B86&amp;I$3,'Consolidação Preventiva'!$A:$W,11,0),IF(I85="EXECUTADA",VLOOKUP(I$4,'Projeção Horimetro'!$A$5:$H$11,8,0),I85+250/$Z$3)))</f>
        <v>#VALUE!</v>
      </c>
      <c r="J86" s="70" t="e">
        <f>IF($B86&lt;=J$2,"EXECUTADA",IFERROR(VLOOKUP($B86&amp;J$3,'Consolidação Preventiva'!$A:$W,11,0),IF(J85="EXECUTADA",VLOOKUP($B85&amp;J$3,'Consolidação Preventiva'!$A:$W,15,0)+250/$Z$3,J85+250/$Z$3)))</f>
        <v>#VALUE!</v>
      </c>
      <c r="K86" s="70" t="e">
        <f>IF($B86&lt;=K$2,"EXECUTADA",IFERROR(VLOOKUP($B86&amp;K$3,'Consolidação Preventiva'!$A:$W,11,0),IF(K85="EXECUTADA",VLOOKUP($B85&amp;K$3,'Consolidação Preventiva'!$A:$W,15,0)+250/$Z$3,K85+250/$Z$3)))</f>
        <v>#VALUE!</v>
      </c>
      <c r="L86" s="70" t="e">
        <f>IF($B86&lt;=L$2,"EXECUTADA",IFERROR(VLOOKUP($B86&amp;L$3,'Consolidação Preventiva'!$A:$W,11,0),IF(L85="EXECUTADA",VLOOKUP($B85&amp;L$3,'Consolidação Preventiva'!$A:$W,15,0)+250/$Z$3,L85+250/$Z$3)))</f>
        <v>#VALUE!</v>
      </c>
      <c r="M86" s="70" t="e">
        <f>IF($B86&lt;=M$2,"EXECUTADA",IFERROR(VLOOKUP($B86&amp;M$3,'Consolidação Preventiva'!$A:$W,11,0),IF(M85="EXECUTADA",VLOOKUP($B85&amp;M$3,'Consolidação Preventiva'!$A:$W,15,0)+250/$Z$3,M85+250/$Z$3)))</f>
        <v>#VALUE!</v>
      </c>
      <c r="N86" s="70" t="e">
        <f>IF($B86&lt;=N$2,"EXECUTADA",IFERROR(VLOOKUP($B86&amp;N$3,'Consolidação Preventiva'!$A:$W,11,0),IF(N85="EXECUTADA",VLOOKUP($B85&amp;N$3,'Consolidação Preventiva'!$A:$W,15,0)+250/$Z$3,N85+250/$Z$3)))</f>
        <v>#VALUE!</v>
      </c>
      <c r="O86" s="70" t="e">
        <f>IF($B86&lt;=O$2,"EXECUTADA",IFERROR(VLOOKUP($B86&amp;O$3,'Consolidação Preventiva'!$A:$W,11,0),IF(O85="EXECUTADA",VLOOKUP($B85&amp;O$3,'Consolidação Preventiva'!$A:$W,15,0)+250/$Z$3,O85+250/$Z$3)))</f>
        <v>#VALUE!</v>
      </c>
      <c r="P86" s="70" t="e">
        <f>IF($B86&lt;=P$2,"EXECUTADA",IFERROR(VLOOKUP($B86&amp;P$3,'Consolidação Preventiva'!$A:$W,11,0),IF(P85="EXECUTADA",VLOOKUP($B85&amp;P$3,'Consolidação Preventiva'!$A:$W,15,0)+250/$Z$3,P85+250/$Z$3)))</f>
        <v>#VALUE!</v>
      </c>
      <c r="Q86" s="70" t="e">
        <f>IF($B86&lt;=Q$2,"EXECUTADA",IFERROR(VLOOKUP($B86&amp;Q$3,'Consolidação Preventiva'!$A:$W,11,0),IF(Q85="EXECUTADA",VLOOKUP($B85&amp;Q$3,'Consolidação Preventiva'!$A:$W,15,0)+250/$Z$3,Q85+250/$Z$3)))</f>
        <v>#VALUE!</v>
      </c>
      <c r="R86" s="70" t="e">
        <f>IF($B86&lt;=R$2,"EXECUTADA",IFERROR(VLOOKUP($B86&amp;R$3,'Consolidação Preventiva'!$A:$W,11,0),IF(R85="EXECUTADA",VLOOKUP($B85&amp;R$3,'Consolidação Preventiva'!$A:$W,15,0)+250/$Z$3,R85+250/$Z$3)))</f>
        <v>#VALUE!</v>
      </c>
      <c r="S86" s="70" t="e">
        <f>IF($B86&lt;=S$2,"EXECUTADA",IFERROR(VLOOKUP($B86&amp;S$3,'Consolidação Preventiva'!$A:$W,11,0),IF(S85="EXECUTADA",VLOOKUP($B85&amp;S$3,'Consolidação Preventiva'!$A:$W,15,0)+250/$Z$3,S85+250/$Z$3)))</f>
        <v>#VALUE!</v>
      </c>
      <c r="T86" s="70" t="e">
        <f>IF($B86&lt;=T$2,"EXECUTADA",IFERROR(VLOOKUP($B86&amp;T$3,'Consolidação Preventiva'!$A:$W,11,0),IF(T85="EXECUTADA",VLOOKUP($B85&amp;T$3,'Consolidação Preventiva'!$A:$W,15,0)+250/$Z$3,T85+250/$Z$3)))</f>
        <v>#VALUE!</v>
      </c>
      <c r="U86" s="70" t="e">
        <f>IF($B86&lt;=U$2,"EXECUTADA",IFERROR(VLOOKUP($B86&amp;U$3,'Consolidação Preventiva'!$A:$W,11,0),IF(U85="EXECUTADA",VLOOKUP($B85&amp;U$3,'Consolidação Preventiva'!$A:$W,15,0)+250/$Z$3,U85+250/$Z$3)))</f>
        <v>#VALUE!</v>
      </c>
      <c r="V86" s="70" t="e">
        <f>IF($B86&lt;=V$2,"EXECUTADA",IFERROR(VLOOKUP($B86&amp;V$3,'Consolidação Preventiva'!$A:$W,11,0),IF(V85="EXECUTADA",VLOOKUP($B85&amp;V$3,'Consolidação Preventiva'!$A:$W,15,0)+250/$Z$3,V85+250/$Z$3)))</f>
        <v>#VALUE!</v>
      </c>
      <c r="W86" s="70" t="e">
        <f>IF($B86&lt;=W$2,"EXECUTADA",IFERROR(VLOOKUP($B86&amp;W$3,'Consolidação Preventiva'!$A:$W,11,0),IF(W85="EXECUTADA",VLOOKUP($B85&amp;W$3,'Consolidação Preventiva'!$A:$W,15,0)+250/$Z$3,W85+250/$Z$3)))</f>
        <v>#VALUE!</v>
      </c>
      <c r="X86" s="70" t="e">
        <f>IF($B86&lt;=X$2,"EXECUTADA",IFERROR(VLOOKUP($B86&amp;X$3,'Consolidação Preventiva'!$A:$W,11,0),IF(X85="EXECUTADA",VLOOKUP($B85&amp;X$3,'Consolidação Preventiva'!$A:$W,15,0)+250/$Z$3,X85+250/$Z$3)))</f>
        <v>#VALUE!</v>
      </c>
    </row>
    <row r="87" spans="2:24">
      <c r="B87" s="68">
        <f t="shared" si="3"/>
        <v>83</v>
      </c>
      <c r="C87" s="64">
        <v>500</v>
      </c>
      <c r="D87" s="69" t="e">
        <f>IF($B87&lt;=D$2,"EXECUTADA",IFERROR(VLOOKUP($B87&amp;D$3,'Consolidação Preventiva'!$A:$W,11,0),IF(D86="EXECUTADA",VLOOKUP($B86&amp;D$3,'Consolidação Preventiva'!$A:$W,15,0)+125/$Z$3,D86+125/$Z$3)))</f>
        <v>#VALUE!</v>
      </c>
      <c r="E87" s="69" t="e">
        <f>IF($B87&lt;=E$2,"EXECUTADA",IFERROR(VLOOKUP($B87&amp;E$3,'Consolidação Preventiva'!$A:$W,11,0),IF(E86="EXECUTADA",VLOOKUP($B86&amp;E$3,'Consolidação Preventiva'!$A:$W,15,0)+125/$Z$3,E86+125/$Z$3)))</f>
        <v>#VALUE!</v>
      </c>
      <c r="F87" s="69" t="e">
        <f>IF($B87&lt;=F$2,"EXECUTADA",IFERROR(VLOOKUP($B87&amp;F$3,'Consolidação Preventiva'!$A:$W,11,0),IF(F86="EXECUTADA",VLOOKUP(F$4,'Projeção Horimetro'!$A$5:$H$11,8,0),F86+250/$Z$3)))</f>
        <v>#VALUE!</v>
      </c>
      <c r="G87" s="69" t="e">
        <f>IF($B87&lt;=G$2,"EXECUTADA",IFERROR(VLOOKUP($B87&amp;G$3,'Consolidação Preventiva'!$A:$W,11,0),IF(G86="EXECUTADA",VLOOKUP(G$4,'Projeção Horimetro'!$A$5:$H$11,8,0),G86+250/$Z$3)))</f>
        <v>#VALUE!</v>
      </c>
      <c r="H87" s="69" t="e">
        <f>IF($B87&lt;=H$2,"EXECUTADA",IFERROR(VLOOKUP($B87&amp;H$3,'Consolidação Preventiva'!$A:$W,11,0),IF(H86="EXECUTADA",VLOOKUP(H$4,'Projeção Horimetro'!$A$5:$H$11,8,0),H86+250/$Z$3)))</f>
        <v>#VALUE!</v>
      </c>
      <c r="I87" s="70" t="e">
        <f>IF($B87&lt;=I$2,"EXECUTADA",IFERROR(VLOOKUP($B87&amp;I$3,'Consolidação Preventiva'!$A:$W,11,0),IF(I86="EXECUTADA",VLOOKUP(I$4,'Projeção Horimetro'!$A$5:$H$11,8,0),I86+250/$Z$3)))</f>
        <v>#VALUE!</v>
      </c>
      <c r="J87" s="70" t="e">
        <f>IF($B87&lt;=J$2,"EXECUTADA",IFERROR(VLOOKUP($B87&amp;J$3,'Consolidação Preventiva'!$A:$W,11,0),IF(J86="EXECUTADA",VLOOKUP($B86&amp;J$3,'Consolidação Preventiva'!$A:$W,15,0)+250/$Z$3,J86+250/$Z$3)))</f>
        <v>#VALUE!</v>
      </c>
      <c r="K87" s="70" t="e">
        <f>IF($B87&lt;=K$2,"EXECUTADA",IFERROR(VLOOKUP($B87&amp;K$3,'Consolidação Preventiva'!$A:$W,11,0),IF(K86="EXECUTADA",VLOOKUP($B86&amp;K$3,'Consolidação Preventiva'!$A:$W,15,0)+250/$Z$3,K86+250/$Z$3)))</f>
        <v>#VALUE!</v>
      </c>
      <c r="L87" s="70" t="e">
        <f>IF($B87&lt;=L$2,"EXECUTADA",IFERROR(VLOOKUP($B87&amp;L$3,'Consolidação Preventiva'!$A:$W,11,0),IF(L86="EXECUTADA",VLOOKUP($B86&amp;L$3,'Consolidação Preventiva'!$A:$W,15,0)+250/$Z$3,L86+250/$Z$3)))</f>
        <v>#VALUE!</v>
      </c>
      <c r="M87" s="70" t="e">
        <f>IF($B87&lt;=M$2,"EXECUTADA",IFERROR(VLOOKUP($B87&amp;M$3,'Consolidação Preventiva'!$A:$W,11,0),IF(M86="EXECUTADA",VLOOKUP($B86&amp;M$3,'Consolidação Preventiva'!$A:$W,15,0)+250/$Z$3,M86+250/$Z$3)))</f>
        <v>#VALUE!</v>
      </c>
      <c r="N87" s="70" t="e">
        <f>IF($B87&lt;=N$2,"EXECUTADA",IFERROR(VLOOKUP($B87&amp;N$3,'Consolidação Preventiva'!$A:$W,11,0),IF(N86="EXECUTADA",VLOOKUP($B86&amp;N$3,'Consolidação Preventiva'!$A:$W,15,0)+250/$Z$3,N86+250/$Z$3)))</f>
        <v>#VALUE!</v>
      </c>
      <c r="O87" s="70" t="e">
        <f>IF($B87&lt;=O$2,"EXECUTADA",IFERROR(VLOOKUP($B87&amp;O$3,'Consolidação Preventiva'!$A:$W,11,0),IF(O86="EXECUTADA",VLOOKUP($B86&amp;O$3,'Consolidação Preventiva'!$A:$W,15,0)+250/$Z$3,O86+250/$Z$3)))</f>
        <v>#VALUE!</v>
      </c>
      <c r="P87" s="70" t="e">
        <f>IF($B87&lt;=P$2,"EXECUTADA",IFERROR(VLOOKUP($B87&amp;P$3,'Consolidação Preventiva'!$A:$W,11,0),IF(P86="EXECUTADA",VLOOKUP($B86&amp;P$3,'Consolidação Preventiva'!$A:$W,15,0)+250/$Z$3,P86+250/$Z$3)))</f>
        <v>#VALUE!</v>
      </c>
      <c r="Q87" s="70" t="e">
        <f>IF($B87&lt;=Q$2,"EXECUTADA",IFERROR(VLOOKUP($B87&amp;Q$3,'Consolidação Preventiva'!$A:$W,11,0),IF(Q86="EXECUTADA",VLOOKUP($B86&amp;Q$3,'Consolidação Preventiva'!$A:$W,15,0)+250/$Z$3,Q86+250/$Z$3)))</f>
        <v>#VALUE!</v>
      </c>
      <c r="R87" s="70" t="e">
        <f>IF($B87&lt;=R$2,"EXECUTADA",IFERROR(VLOOKUP($B87&amp;R$3,'Consolidação Preventiva'!$A:$W,11,0),IF(R86="EXECUTADA",VLOOKUP($B86&amp;R$3,'Consolidação Preventiva'!$A:$W,15,0)+250/$Z$3,R86+250/$Z$3)))</f>
        <v>#VALUE!</v>
      </c>
      <c r="S87" s="70" t="e">
        <f>IF($B87&lt;=S$2,"EXECUTADA",IFERROR(VLOOKUP($B87&amp;S$3,'Consolidação Preventiva'!$A:$W,11,0),IF(S86="EXECUTADA",VLOOKUP($B86&amp;S$3,'Consolidação Preventiva'!$A:$W,15,0)+250/$Z$3,S86+250/$Z$3)))</f>
        <v>#VALUE!</v>
      </c>
      <c r="T87" s="70" t="e">
        <f>IF($B87&lt;=T$2,"EXECUTADA",IFERROR(VLOOKUP($B87&amp;T$3,'Consolidação Preventiva'!$A:$W,11,0),IF(T86="EXECUTADA",VLOOKUP($B86&amp;T$3,'Consolidação Preventiva'!$A:$W,15,0)+250/$Z$3,T86+250/$Z$3)))</f>
        <v>#VALUE!</v>
      </c>
      <c r="U87" s="70" t="e">
        <f>IF($B87&lt;=U$2,"EXECUTADA",IFERROR(VLOOKUP($B87&amp;U$3,'Consolidação Preventiva'!$A:$W,11,0),IF(U86="EXECUTADA",VLOOKUP($B86&amp;U$3,'Consolidação Preventiva'!$A:$W,15,0)+250/$Z$3,U86+250/$Z$3)))</f>
        <v>#VALUE!</v>
      </c>
      <c r="V87" s="70" t="e">
        <f>IF($B87&lt;=V$2,"EXECUTADA",IFERROR(VLOOKUP($B87&amp;V$3,'Consolidação Preventiva'!$A:$W,11,0),IF(V86="EXECUTADA",VLOOKUP($B86&amp;V$3,'Consolidação Preventiva'!$A:$W,15,0)+250/$Z$3,V86+250/$Z$3)))</f>
        <v>#VALUE!</v>
      </c>
      <c r="W87" s="70" t="e">
        <f>IF($B87&lt;=W$2,"EXECUTADA",IFERROR(VLOOKUP($B87&amp;W$3,'Consolidação Preventiva'!$A:$W,11,0),IF(W86="EXECUTADA",VLOOKUP($B86&amp;W$3,'Consolidação Preventiva'!$A:$W,15,0)+250/$Z$3,W86+250/$Z$3)))</f>
        <v>#VALUE!</v>
      </c>
      <c r="X87" s="70" t="e">
        <f>IF($B87&lt;=X$2,"EXECUTADA",IFERROR(VLOOKUP($B87&amp;X$3,'Consolidação Preventiva'!$A:$W,11,0),IF(X86="EXECUTADA",VLOOKUP($B86&amp;X$3,'Consolidação Preventiva'!$A:$W,15,0)+250/$Z$3,X86+250/$Z$3)))</f>
        <v>#VALUE!</v>
      </c>
    </row>
    <row r="88" spans="2:24">
      <c r="B88" s="68">
        <f t="shared" si="3"/>
        <v>84</v>
      </c>
      <c r="C88" s="64">
        <v>250</v>
      </c>
      <c r="D88" s="69" t="e">
        <f>IF($B88&lt;=D$2,"EXECUTADA",IFERROR(VLOOKUP($B88&amp;D$3,'Consolidação Preventiva'!$A:$W,11,0),IF(D87="EXECUTADA",VLOOKUP($B87&amp;D$3,'Consolidação Preventiva'!$A:$W,15,0)+125/$Z$3,D87+125/$Z$3)))</f>
        <v>#VALUE!</v>
      </c>
      <c r="E88" s="69" t="e">
        <f>IF($B88&lt;=E$2,"EXECUTADA",IFERROR(VLOOKUP($B88&amp;E$3,'Consolidação Preventiva'!$A:$W,11,0),IF(E87="EXECUTADA",VLOOKUP($B87&amp;E$3,'Consolidação Preventiva'!$A:$W,15,0)+125/$Z$3,E87+125/$Z$3)))</f>
        <v>#VALUE!</v>
      </c>
      <c r="F88" s="69" t="e">
        <f>IF($B88&lt;=F$2,"EXECUTADA",IFERROR(VLOOKUP($B88&amp;F$3,'Consolidação Preventiva'!$A:$W,11,0),IF(F87="EXECUTADA",VLOOKUP(F$4,'Projeção Horimetro'!$A$5:$H$11,8,0),F87+250/$Z$3)))</f>
        <v>#VALUE!</v>
      </c>
      <c r="G88" s="69" t="e">
        <f>IF($B88&lt;=G$2,"EXECUTADA",IFERROR(VLOOKUP($B88&amp;G$3,'Consolidação Preventiva'!$A:$W,11,0),IF(G87="EXECUTADA",VLOOKUP(G$4,'Projeção Horimetro'!$A$5:$H$11,8,0),G87+250/$Z$3)))</f>
        <v>#VALUE!</v>
      </c>
      <c r="H88" s="69" t="e">
        <f>IF($B88&lt;=H$2,"EXECUTADA",IFERROR(VLOOKUP($B88&amp;H$3,'Consolidação Preventiva'!$A:$W,11,0),IF(H87="EXECUTADA",VLOOKUP(H$4,'Projeção Horimetro'!$A$5:$H$11,8,0),H87+250/$Z$3)))</f>
        <v>#VALUE!</v>
      </c>
      <c r="I88" s="70" t="e">
        <f>IF($B88&lt;=I$2,"EXECUTADA",IFERROR(VLOOKUP($B88&amp;I$3,'Consolidação Preventiva'!$A:$W,11,0),IF(I87="EXECUTADA",VLOOKUP(I$4,'Projeção Horimetro'!$A$5:$H$11,8,0),I87+250/$Z$3)))</f>
        <v>#VALUE!</v>
      </c>
      <c r="J88" s="70" t="e">
        <f>IF($B88&lt;=J$2,"EXECUTADA",IFERROR(VLOOKUP($B88&amp;J$3,'Consolidação Preventiva'!$A:$W,11,0),IF(J87="EXECUTADA",VLOOKUP($B87&amp;J$3,'Consolidação Preventiva'!$A:$W,15,0)+250/$Z$3,J87+250/$Z$3)))</f>
        <v>#VALUE!</v>
      </c>
      <c r="K88" s="70" t="e">
        <f>IF($B88&lt;=K$2,"EXECUTADA",IFERROR(VLOOKUP($B88&amp;K$3,'Consolidação Preventiva'!$A:$W,11,0),IF(K87="EXECUTADA",VLOOKUP($B87&amp;K$3,'Consolidação Preventiva'!$A:$W,15,0)+250/$Z$3,K87+250/$Z$3)))</f>
        <v>#VALUE!</v>
      </c>
      <c r="L88" s="70" t="e">
        <f>IF($B88&lt;=L$2,"EXECUTADA",IFERROR(VLOOKUP($B88&amp;L$3,'Consolidação Preventiva'!$A:$W,11,0),IF(L87="EXECUTADA",VLOOKUP($B87&amp;L$3,'Consolidação Preventiva'!$A:$W,15,0)+250/$Z$3,L87+250/$Z$3)))</f>
        <v>#VALUE!</v>
      </c>
      <c r="M88" s="70" t="e">
        <f>IF($B88&lt;=M$2,"EXECUTADA",IFERROR(VLOOKUP($B88&amp;M$3,'Consolidação Preventiva'!$A:$W,11,0),IF(M87="EXECUTADA",VLOOKUP($B87&amp;M$3,'Consolidação Preventiva'!$A:$W,15,0)+250/$Z$3,M87+250/$Z$3)))</f>
        <v>#VALUE!</v>
      </c>
      <c r="N88" s="70" t="e">
        <f>IF($B88&lt;=N$2,"EXECUTADA",IFERROR(VLOOKUP($B88&amp;N$3,'Consolidação Preventiva'!$A:$W,11,0),IF(N87="EXECUTADA",VLOOKUP($B87&amp;N$3,'Consolidação Preventiva'!$A:$W,15,0)+250/$Z$3,N87+250/$Z$3)))</f>
        <v>#VALUE!</v>
      </c>
      <c r="O88" s="70" t="e">
        <f>IF($B88&lt;=O$2,"EXECUTADA",IFERROR(VLOOKUP($B88&amp;O$3,'Consolidação Preventiva'!$A:$W,11,0),IF(O87="EXECUTADA",VLOOKUP($B87&amp;O$3,'Consolidação Preventiva'!$A:$W,15,0)+250/$Z$3,O87+250/$Z$3)))</f>
        <v>#VALUE!</v>
      </c>
      <c r="P88" s="70" t="e">
        <f>IF($B88&lt;=P$2,"EXECUTADA",IFERROR(VLOOKUP($B88&amp;P$3,'Consolidação Preventiva'!$A:$W,11,0),IF(P87="EXECUTADA",VLOOKUP($B87&amp;P$3,'Consolidação Preventiva'!$A:$W,15,0)+250/$Z$3,P87+250/$Z$3)))</f>
        <v>#VALUE!</v>
      </c>
      <c r="Q88" s="70" t="e">
        <f>IF($B88&lt;=Q$2,"EXECUTADA",IFERROR(VLOOKUP($B88&amp;Q$3,'Consolidação Preventiva'!$A:$W,11,0),IF(Q87="EXECUTADA",VLOOKUP($B87&amp;Q$3,'Consolidação Preventiva'!$A:$W,15,0)+250/$Z$3,Q87+250/$Z$3)))</f>
        <v>#VALUE!</v>
      </c>
      <c r="R88" s="70" t="e">
        <f>IF($B88&lt;=R$2,"EXECUTADA",IFERROR(VLOOKUP($B88&amp;R$3,'Consolidação Preventiva'!$A:$W,11,0),IF(R87="EXECUTADA",VLOOKUP($B87&amp;R$3,'Consolidação Preventiva'!$A:$W,15,0)+250/$Z$3,R87+250/$Z$3)))</f>
        <v>#VALUE!</v>
      </c>
      <c r="S88" s="70" t="e">
        <f>IF($B88&lt;=S$2,"EXECUTADA",IFERROR(VLOOKUP($B88&amp;S$3,'Consolidação Preventiva'!$A:$W,11,0),IF(S87="EXECUTADA",VLOOKUP($B87&amp;S$3,'Consolidação Preventiva'!$A:$W,15,0)+250/$Z$3,S87+250/$Z$3)))</f>
        <v>#VALUE!</v>
      </c>
      <c r="T88" s="70" t="e">
        <f>IF($B88&lt;=T$2,"EXECUTADA",IFERROR(VLOOKUP($B88&amp;T$3,'Consolidação Preventiva'!$A:$W,11,0),IF(T87="EXECUTADA",VLOOKUP($B87&amp;T$3,'Consolidação Preventiva'!$A:$W,15,0)+250/$Z$3,T87+250/$Z$3)))</f>
        <v>#VALUE!</v>
      </c>
      <c r="U88" s="70" t="e">
        <f>IF($B88&lt;=U$2,"EXECUTADA",IFERROR(VLOOKUP($B88&amp;U$3,'Consolidação Preventiva'!$A:$W,11,0),IF(U87="EXECUTADA",VLOOKUP($B87&amp;U$3,'Consolidação Preventiva'!$A:$W,15,0)+250/$Z$3,U87+250/$Z$3)))</f>
        <v>#VALUE!</v>
      </c>
      <c r="V88" s="70" t="e">
        <f>IF($B88&lt;=V$2,"EXECUTADA",IFERROR(VLOOKUP($B88&amp;V$3,'Consolidação Preventiva'!$A:$W,11,0),IF(V87="EXECUTADA",VLOOKUP($B87&amp;V$3,'Consolidação Preventiva'!$A:$W,15,0)+250/$Z$3,V87+250/$Z$3)))</f>
        <v>#VALUE!</v>
      </c>
      <c r="W88" s="70" t="e">
        <f>IF($B88&lt;=W$2,"EXECUTADA",IFERROR(VLOOKUP($B88&amp;W$3,'Consolidação Preventiva'!$A:$W,11,0),IF(W87="EXECUTADA",VLOOKUP($B87&amp;W$3,'Consolidação Preventiva'!$A:$W,15,0)+250/$Z$3,W87+250/$Z$3)))</f>
        <v>#VALUE!</v>
      </c>
      <c r="X88" s="70" t="e">
        <f>IF($B88&lt;=X$2,"EXECUTADA",IFERROR(VLOOKUP($B88&amp;X$3,'Consolidação Preventiva'!$A:$W,11,0),IF(X87="EXECUTADA",VLOOKUP($B87&amp;X$3,'Consolidação Preventiva'!$A:$W,15,0)+250/$Z$3,X87+250/$Z$3)))</f>
        <v>#VALUE!</v>
      </c>
    </row>
    <row r="89" spans="2:24">
      <c r="B89" s="68">
        <f t="shared" si="3"/>
        <v>85</v>
      </c>
      <c r="C89" s="64">
        <v>1000</v>
      </c>
      <c r="D89" s="69" t="e">
        <f>IF($B89&lt;=D$2,"EXECUTADA",IFERROR(VLOOKUP($B89&amp;D$3,'Consolidação Preventiva'!$A:$W,11,0),IF(D88="EXECUTADA",VLOOKUP($B88&amp;D$3,'Consolidação Preventiva'!$A:$W,15,0)+125/$Z$3,D88+125/$Z$3)))</f>
        <v>#VALUE!</v>
      </c>
      <c r="E89" s="69" t="e">
        <f>IF($B89&lt;=E$2,"EXECUTADA",IFERROR(VLOOKUP($B89&amp;E$3,'Consolidação Preventiva'!$A:$W,11,0),IF(E88="EXECUTADA",VLOOKUP($B88&amp;E$3,'Consolidação Preventiva'!$A:$W,15,0)+125/$Z$3,E88+125/$Z$3)))</f>
        <v>#VALUE!</v>
      </c>
      <c r="F89" s="69" t="e">
        <f>IF($B89&lt;=F$2,"EXECUTADA",IFERROR(VLOOKUP($B89&amp;F$3,'Consolidação Preventiva'!$A:$W,11,0),IF(F88="EXECUTADA",VLOOKUP(F$4,'Projeção Horimetro'!$A$5:$H$11,8,0),F88+250/$Z$3)))</f>
        <v>#VALUE!</v>
      </c>
      <c r="G89" s="69" t="e">
        <f>IF($B89&lt;=G$2,"EXECUTADA",IFERROR(VLOOKUP($B89&amp;G$3,'Consolidação Preventiva'!$A:$W,11,0),IF(G88="EXECUTADA",VLOOKUP(G$4,'Projeção Horimetro'!$A$5:$H$11,8,0),G88+250/$Z$3)))</f>
        <v>#VALUE!</v>
      </c>
      <c r="H89" s="69" t="e">
        <f>IF($B89&lt;=H$2,"EXECUTADA",IFERROR(VLOOKUP($B89&amp;H$3,'Consolidação Preventiva'!$A:$W,11,0),IF(H88="EXECUTADA",VLOOKUP(H$4,'Projeção Horimetro'!$A$5:$H$11,8,0),H88+250/$Z$3)))</f>
        <v>#VALUE!</v>
      </c>
      <c r="I89" s="70" t="e">
        <f>IF($B89&lt;=I$2,"EXECUTADA",IFERROR(VLOOKUP($B89&amp;I$3,'Consolidação Preventiva'!$A:$W,11,0),IF(I88="EXECUTADA",VLOOKUP(I$4,'Projeção Horimetro'!$A$5:$H$11,8,0),I88+250/$Z$3)))</f>
        <v>#VALUE!</v>
      </c>
      <c r="J89" s="70" t="e">
        <f>IF($B89&lt;=J$2,"EXECUTADA",IFERROR(VLOOKUP($B89&amp;J$3,'Consolidação Preventiva'!$A:$W,11,0),IF(J88="EXECUTADA",VLOOKUP($B88&amp;J$3,'Consolidação Preventiva'!$A:$W,15,0)+250/$Z$3,J88+250/$Z$3)))</f>
        <v>#VALUE!</v>
      </c>
      <c r="K89" s="70" t="e">
        <f>IF($B89&lt;=K$2,"EXECUTADA",IFERROR(VLOOKUP($B89&amp;K$3,'Consolidação Preventiva'!$A:$W,11,0),IF(K88="EXECUTADA",VLOOKUP($B88&amp;K$3,'Consolidação Preventiva'!$A:$W,15,0)+250/$Z$3,K88+250/$Z$3)))</f>
        <v>#VALUE!</v>
      </c>
      <c r="L89" s="70" t="e">
        <f>IF($B89&lt;=L$2,"EXECUTADA",IFERROR(VLOOKUP($B89&amp;L$3,'Consolidação Preventiva'!$A:$W,11,0),IF(L88="EXECUTADA",VLOOKUP($B88&amp;L$3,'Consolidação Preventiva'!$A:$W,15,0)+250/$Z$3,L88+250/$Z$3)))</f>
        <v>#VALUE!</v>
      </c>
      <c r="M89" s="70" t="e">
        <f>IF($B89&lt;=M$2,"EXECUTADA",IFERROR(VLOOKUP($B89&amp;M$3,'Consolidação Preventiva'!$A:$W,11,0),IF(M88="EXECUTADA",VLOOKUP($B88&amp;M$3,'Consolidação Preventiva'!$A:$W,15,0)+250/$Z$3,M88+250/$Z$3)))</f>
        <v>#VALUE!</v>
      </c>
      <c r="N89" s="70" t="e">
        <f>IF($B89&lt;=N$2,"EXECUTADA",IFERROR(VLOOKUP($B89&amp;N$3,'Consolidação Preventiva'!$A:$W,11,0),IF(N88="EXECUTADA",VLOOKUP($B88&amp;N$3,'Consolidação Preventiva'!$A:$W,15,0)+250/$Z$3,N88+250/$Z$3)))</f>
        <v>#VALUE!</v>
      </c>
      <c r="O89" s="70" t="e">
        <f>IF($B89&lt;=O$2,"EXECUTADA",IFERROR(VLOOKUP($B89&amp;O$3,'Consolidação Preventiva'!$A:$W,11,0),IF(O88="EXECUTADA",VLOOKUP($B88&amp;O$3,'Consolidação Preventiva'!$A:$W,15,0)+250/$Z$3,O88+250/$Z$3)))</f>
        <v>#VALUE!</v>
      </c>
      <c r="P89" s="70" t="e">
        <f>IF($B89&lt;=P$2,"EXECUTADA",IFERROR(VLOOKUP($B89&amp;P$3,'Consolidação Preventiva'!$A:$W,11,0),IF(P88="EXECUTADA",VLOOKUP($B88&amp;P$3,'Consolidação Preventiva'!$A:$W,15,0)+250/$Z$3,P88+250/$Z$3)))</f>
        <v>#VALUE!</v>
      </c>
      <c r="Q89" s="70" t="e">
        <f>IF($B89&lt;=Q$2,"EXECUTADA",IFERROR(VLOOKUP($B89&amp;Q$3,'Consolidação Preventiva'!$A:$W,11,0),IF(Q88="EXECUTADA",VLOOKUP($B88&amp;Q$3,'Consolidação Preventiva'!$A:$W,15,0)+250/$Z$3,Q88+250/$Z$3)))</f>
        <v>#VALUE!</v>
      </c>
      <c r="R89" s="70" t="e">
        <f>IF($B89&lt;=R$2,"EXECUTADA",IFERROR(VLOOKUP($B89&amp;R$3,'Consolidação Preventiva'!$A:$W,11,0),IF(R88="EXECUTADA",VLOOKUP($B88&amp;R$3,'Consolidação Preventiva'!$A:$W,15,0)+250/$Z$3,R88+250/$Z$3)))</f>
        <v>#VALUE!</v>
      </c>
      <c r="S89" s="70" t="e">
        <f>IF($B89&lt;=S$2,"EXECUTADA",IFERROR(VLOOKUP($B89&amp;S$3,'Consolidação Preventiva'!$A:$W,11,0),IF(S88="EXECUTADA",VLOOKUP($B88&amp;S$3,'Consolidação Preventiva'!$A:$W,15,0)+250/$Z$3,S88+250/$Z$3)))</f>
        <v>#VALUE!</v>
      </c>
      <c r="T89" s="70" t="e">
        <f>IF($B89&lt;=T$2,"EXECUTADA",IFERROR(VLOOKUP($B89&amp;T$3,'Consolidação Preventiva'!$A:$W,11,0),IF(T88="EXECUTADA",VLOOKUP($B88&amp;T$3,'Consolidação Preventiva'!$A:$W,15,0)+250/$Z$3,T88+250/$Z$3)))</f>
        <v>#VALUE!</v>
      </c>
      <c r="U89" s="70" t="e">
        <f>IF($B89&lt;=U$2,"EXECUTADA",IFERROR(VLOOKUP($B89&amp;U$3,'Consolidação Preventiva'!$A:$W,11,0),IF(U88="EXECUTADA",VLOOKUP($B88&amp;U$3,'Consolidação Preventiva'!$A:$W,15,0)+250/$Z$3,U88+250/$Z$3)))</f>
        <v>#VALUE!</v>
      </c>
      <c r="V89" s="70" t="e">
        <f>IF($B89&lt;=V$2,"EXECUTADA",IFERROR(VLOOKUP($B89&amp;V$3,'Consolidação Preventiva'!$A:$W,11,0),IF(V88="EXECUTADA",VLOOKUP($B88&amp;V$3,'Consolidação Preventiva'!$A:$W,15,0)+250/$Z$3,V88+250/$Z$3)))</f>
        <v>#VALUE!</v>
      </c>
      <c r="W89" s="70" t="e">
        <f>IF($B89&lt;=W$2,"EXECUTADA",IFERROR(VLOOKUP($B89&amp;W$3,'Consolidação Preventiva'!$A:$W,11,0),IF(W88="EXECUTADA",VLOOKUP($B88&amp;W$3,'Consolidação Preventiva'!$A:$W,15,0)+250/$Z$3,W88+250/$Z$3)))</f>
        <v>#VALUE!</v>
      </c>
      <c r="X89" s="70" t="e">
        <f>IF($B89&lt;=X$2,"EXECUTADA",IFERROR(VLOOKUP($B89&amp;X$3,'Consolidação Preventiva'!$A:$W,11,0),IF(X88="EXECUTADA",VLOOKUP($B88&amp;X$3,'Consolidação Preventiva'!$A:$W,15,0)+250/$Z$3,X88+250/$Z$3)))</f>
        <v>#VALUE!</v>
      </c>
    </row>
    <row r="90" spans="2:24">
      <c r="B90" s="68">
        <f t="shared" si="3"/>
        <v>86</v>
      </c>
      <c r="C90" s="64">
        <v>250</v>
      </c>
      <c r="D90" s="69" t="e">
        <f>IF($B90&lt;=D$2,"EXECUTADA",IFERROR(VLOOKUP($B90&amp;D$3,'Consolidação Preventiva'!$A:$W,11,0),IF(D89="EXECUTADA",VLOOKUP($B89&amp;D$3,'Consolidação Preventiva'!$A:$W,15,0)+125/$Z$3,D89+125/$Z$3)))</f>
        <v>#VALUE!</v>
      </c>
      <c r="E90" s="69" t="e">
        <f>IF($B90&lt;=E$2,"EXECUTADA",IFERROR(VLOOKUP($B90&amp;E$3,'Consolidação Preventiva'!$A:$W,11,0),IF(E89="EXECUTADA",VLOOKUP($B89&amp;E$3,'Consolidação Preventiva'!$A:$W,15,0)+125/$Z$3,E89+125/$Z$3)))</f>
        <v>#VALUE!</v>
      </c>
      <c r="F90" s="69" t="e">
        <f>IF($B90&lt;=F$2,"EXECUTADA",IFERROR(VLOOKUP($B90&amp;F$3,'Consolidação Preventiva'!$A:$W,11,0),IF(F89="EXECUTADA",VLOOKUP(F$4,'Projeção Horimetro'!$A$5:$H$11,8,0),F89+250/$Z$3)))</f>
        <v>#VALUE!</v>
      </c>
      <c r="G90" s="69" t="e">
        <f>IF($B90&lt;=G$2,"EXECUTADA",IFERROR(VLOOKUP($B90&amp;G$3,'Consolidação Preventiva'!$A:$W,11,0),IF(G89="EXECUTADA",VLOOKUP(G$4,'Projeção Horimetro'!$A$5:$H$11,8,0),G89+250/$Z$3)))</f>
        <v>#VALUE!</v>
      </c>
      <c r="H90" s="69" t="e">
        <f>IF($B90&lt;=H$2,"EXECUTADA",IFERROR(VLOOKUP($B90&amp;H$3,'Consolidação Preventiva'!$A:$W,11,0),IF(H89="EXECUTADA",VLOOKUP(H$4,'Projeção Horimetro'!$A$5:$H$11,8,0),H89+250/$Z$3)))</f>
        <v>#VALUE!</v>
      </c>
      <c r="I90" s="70" t="e">
        <f>IF($B90&lt;=I$2,"EXECUTADA",IFERROR(VLOOKUP($B90&amp;I$3,'Consolidação Preventiva'!$A:$W,11,0),IF(I89="EXECUTADA",VLOOKUP(I$4,'Projeção Horimetro'!$A$5:$H$11,8,0),I89+250/$Z$3)))</f>
        <v>#VALUE!</v>
      </c>
      <c r="J90" s="70" t="e">
        <f>IF($B90&lt;=J$2,"EXECUTADA",IFERROR(VLOOKUP($B90&amp;J$3,'Consolidação Preventiva'!$A:$W,11,0),IF(J89="EXECUTADA",VLOOKUP($B89&amp;J$3,'Consolidação Preventiva'!$A:$W,15,0)+250/$Z$3,J89+250/$Z$3)))</f>
        <v>#VALUE!</v>
      </c>
      <c r="K90" s="70" t="e">
        <f>IF($B90&lt;=K$2,"EXECUTADA",IFERROR(VLOOKUP($B90&amp;K$3,'Consolidação Preventiva'!$A:$W,11,0),IF(K89="EXECUTADA",VLOOKUP($B89&amp;K$3,'Consolidação Preventiva'!$A:$W,15,0)+250/$Z$3,K89+250/$Z$3)))</f>
        <v>#VALUE!</v>
      </c>
      <c r="L90" s="70" t="e">
        <f>IF($B90&lt;=L$2,"EXECUTADA",IFERROR(VLOOKUP($B90&amp;L$3,'Consolidação Preventiva'!$A:$W,11,0),IF(L89="EXECUTADA",VLOOKUP($B89&amp;L$3,'Consolidação Preventiva'!$A:$W,15,0)+250/$Z$3,L89+250/$Z$3)))</f>
        <v>#VALUE!</v>
      </c>
      <c r="M90" s="70" t="e">
        <f>IF($B90&lt;=M$2,"EXECUTADA",IFERROR(VLOOKUP($B90&amp;M$3,'Consolidação Preventiva'!$A:$W,11,0),IF(M89="EXECUTADA",VLOOKUP($B89&amp;M$3,'Consolidação Preventiva'!$A:$W,15,0)+250/$Z$3,M89+250/$Z$3)))</f>
        <v>#VALUE!</v>
      </c>
      <c r="N90" s="70" t="e">
        <f>IF($B90&lt;=N$2,"EXECUTADA",IFERROR(VLOOKUP($B90&amp;N$3,'Consolidação Preventiva'!$A:$W,11,0),IF(N89="EXECUTADA",VLOOKUP($B89&amp;N$3,'Consolidação Preventiva'!$A:$W,15,0)+250/$Z$3,N89+250/$Z$3)))</f>
        <v>#VALUE!</v>
      </c>
      <c r="O90" s="70" t="e">
        <f>IF($B90&lt;=O$2,"EXECUTADA",IFERROR(VLOOKUP($B90&amp;O$3,'Consolidação Preventiva'!$A:$W,11,0),IF(O89="EXECUTADA",VLOOKUP($B89&amp;O$3,'Consolidação Preventiva'!$A:$W,15,0)+250/$Z$3,O89+250/$Z$3)))</f>
        <v>#VALUE!</v>
      </c>
      <c r="P90" s="70" t="e">
        <f>IF($B90&lt;=P$2,"EXECUTADA",IFERROR(VLOOKUP($B90&amp;P$3,'Consolidação Preventiva'!$A:$W,11,0),IF(P89="EXECUTADA",VLOOKUP($B89&amp;P$3,'Consolidação Preventiva'!$A:$W,15,0)+250/$Z$3,P89+250/$Z$3)))</f>
        <v>#VALUE!</v>
      </c>
      <c r="Q90" s="70" t="e">
        <f>IF($B90&lt;=Q$2,"EXECUTADA",IFERROR(VLOOKUP($B90&amp;Q$3,'Consolidação Preventiva'!$A:$W,11,0),IF(Q89="EXECUTADA",VLOOKUP($B89&amp;Q$3,'Consolidação Preventiva'!$A:$W,15,0)+250/$Z$3,Q89+250/$Z$3)))</f>
        <v>#VALUE!</v>
      </c>
      <c r="R90" s="70" t="e">
        <f>IF($B90&lt;=R$2,"EXECUTADA",IFERROR(VLOOKUP($B90&amp;R$3,'Consolidação Preventiva'!$A:$W,11,0),IF(R89="EXECUTADA",VLOOKUP($B89&amp;R$3,'Consolidação Preventiva'!$A:$W,15,0)+250/$Z$3,R89+250/$Z$3)))</f>
        <v>#VALUE!</v>
      </c>
      <c r="S90" s="70" t="e">
        <f>IF($B90&lt;=S$2,"EXECUTADA",IFERROR(VLOOKUP($B90&amp;S$3,'Consolidação Preventiva'!$A:$W,11,0),IF(S89="EXECUTADA",VLOOKUP($B89&amp;S$3,'Consolidação Preventiva'!$A:$W,15,0)+250/$Z$3,S89+250/$Z$3)))</f>
        <v>#VALUE!</v>
      </c>
      <c r="T90" s="70" t="e">
        <f>IF($B90&lt;=T$2,"EXECUTADA",IFERROR(VLOOKUP($B90&amp;T$3,'Consolidação Preventiva'!$A:$W,11,0),IF(T89="EXECUTADA",VLOOKUP($B89&amp;T$3,'Consolidação Preventiva'!$A:$W,15,0)+250/$Z$3,T89+250/$Z$3)))</f>
        <v>#VALUE!</v>
      </c>
      <c r="U90" s="70" t="e">
        <f>IF($B90&lt;=U$2,"EXECUTADA",IFERROR(VLOOKUP($B90&amp;U$3,'Consolidação Preventiva'!$A:$W,11,0),IF(U89="EXECUTADA",VLOOKUP($B89&amp;U$3,'Consolidação Preventiva'!$A:$W,15,0)+250/$Z$3,U89+250/$Z$3)))</f>
        <v>#VALUE!</v>
      </c>
      <c r="V90" s="70" t="e">
        <f>IF($B90&lt;=V$2,"EXECUTADA",IFERROR(VLOOKUP($B90&amp;V$3,'Consolidação Preventiva'!$A:$W,11,0),IF(V89="EXECUTADA",VLOOKUP($B89&amp;V$3,'Consolidação Preventiva'!$A:$W,15,0)+250/$Z$3,V89+250/$Z$3)))</f>
        <v>#VALUE!</v>
      </c>
      <c r="W90" s="70" t="e">
        <f>IF($B90&lt;=W$2,"EXECUTADA",IFERROR(VLOOKUP($B90&amp;W$3,'Consolidação Preventiva'!$A:$W,11,0),IF(W89="EXECUTADA",VLOOKUP($B89&amp;W$3,'Consolidação Preventiva'!$A:$W,15,0)+250/$Z$3,W89+250/$Z$3)))</f>
        <v>#VALUE!</v>
      </c>
      <c r="X90" s="70" t="e">
        <f>IF($B90&lt;=X$2,"EXECUTADA",IFERROR(VLOOKUP($B90&amp;X$3,'Consolidação Preventiva'!$A:$W,11,0),IF(X89="EXECUTADA",VLOOKUP($B89&amp;X$3,'Consolidação Preventiva'!$A:$W,15,0)+250/$Z$3,X89+250/$Z$3)))</f>
        <v>#VALUE!</v>
      </c>
    </row>
    <row r="91" spans="2:24">
      <c r="B91" s="68">
        <f t="shared" si="3"/>
        <v>87</v>
      </c>
      <c r="C91" s="64">
        <v>1500</v>
      </c>
      <c r="D91" s="69" t="e">
        <f>IF($B91&lt;=D$2,"EXECUTADA",IFERROR(VLOOKUP($B91&amp;D$3,'Consolidação Preventiva'!$A:$W,11,0),IF(D90="EXECUTADA",VLOOKUP($B90&amp;D$3,'Consolidação Preventiva'!$A:$W,15,0)+125/$Z$3,D90+125/$Z$3)))</f>
        <v>#VALUE!</v>
      </c>
      <c r="E91" s="69" t="e">
        <f>IF($B91&lt;=E$2,"EXECUTADA",IFERROR(VLOOKUP($B91&amp;E$3,'Consolidação Preventiva'!$A:$W,11,0),IF(E90="EXECUTADA",VLOOKUP($B90&amp;E$3,'Consolidação Preventiva'!$A:$W,15,0)+125/$Z$3,E90+125/$Z$3)))</f>
        <v>#VALUE!</v>
      </c>
      <c r="F91" s="69" t="e">
        <f>IF($B91&lt;=F$2,"EXECUTADA",IFERROR(VLOOKUP($B91&amp;F$3,'Consolidação Preventiva'!$A:$W,11,0),IF(F90="EXECUTADA",VLOOKUP(F$4,'Projeção Horimetro'!$A$5:$H$11,8,0),F90+250/$Z$3)))</f>
        <v>#VALUE!</v>
      </c>
      <c r="G91" s="69" t="e">
        <f>IF($B91&lt;=G$2,"EXECUTADA",IFERROR(VLOOKUP($B91&amp;G$3,'Consolidação Preventiva'!$A:$W,11,0),IF(G90="EXECUTADA",VLOOKUP(G$4,'Projeção Horimetro'!$A$5:$H$11,8,0),G90+250/$Z$3)))</f>
        <v>#VALUE!</v>
      </c>
      <c r="H91" s="69" t="e">
        <f>IF($B91&lt;=H$2,"EXECUTADA",IFERROR(VLOOKUP($B91&amp;H$3,'Consolidação Preventiva'!$A:$W,11,0),IF(H90="EXECUTADA",VLOOKUP(H$4,'Projeção Horimetro'!$A$5:$H$11,8,0),H90+250/$Z$3)))</f>
        <v>#VALUE!</v>
      </c>
      <c r="I91" s="70" t="e">
        <f>IF($B91&lt;=I$2,"EXECUTADA",IFERROR(VLOOKUP($B91&amp;I$3,'Consolidação Preventiva'!$A:$W,11,0),IF(I90="EXECUTADA",VLOOKUP(I$4,'Projeção Horimetro'!$A$5:$H$11,8,0),I90+250/$Z$3)))</f>
        <v>#VALUE!</v>
      </c>
      <c r="J91" s="70" t="e">
        <f>IF($B91&lt;=J$2,"EXECUTADA",IFERROR(VLOOKUP($B91&amp;J$3,'Consolidação Preventiva'!$A:$W,11,0),IF(J90="EXECUTADA",VLOOKUP($B90&amp;J$3,'Consolidação Preventiva'!$A:$W,15,0)+250/$Z$3,J90+250/$Z$3)))</f>
        <v>#VALUE!</v>
      </c>
      <c r="K91" s="70" t="e">
        <f>IF($B91&lt;=K$2,"EXECUTADA",IFERROR(VLOOKUP($B91&amp;K$3,'Consolidação Preventiva'!$A:$W,11,0),IF(K90="EXECUTADA",VLOOKUP($B90&amp;K$3,'Consolidação Preventiva'!$A:$W,15,0)+250/$Z$3,K90+250/$Z$3)))</f>
        <v>#VALUE!</v>
      </c>
      <c r="L91" s="70" t="e">
        <f>IF($B91&lt;=L$2,"EXECUTADA",IFERROR(VLOOKUP($B91&amp;L$3,'Consolidação Preventiva'!$A:$W,11,0),IF(L90="EXECUTADA",VLOOKUP($B90&amp;L$3,'Consolidação Preventiva'!$A:$W,15,0)+250/$Z$3,L90+250/$Z$3)))</f>
        <v>#VALUE!</v>
      </c>
      <c r="M91" s="70" t="e">
        <f>IF($B91&lt;=M$2,"EXECUTADA",IFERROR(VLOOKUP($B91&amp;M$3,'Consolidação Preventiva'!$A:$W,11,0),IF(M90="EXECUTADA",VLOOKUP($B90&amp;M$3,'Consolidação Preventiva'!$A:$W,15,0)+250/$Z$3,M90+250/$Z$3)))</f>
        <v>#VALUE!</v>
      </c>
      <c r="N91" s="70" t="e">
        <f>IF($B91&lt;=N$2,"EXECUTADA",IFERROR(VLOOKUP($B91&amp;N$3,'Consolidação Preventiva'!$A:$W,11,0),IF(N90="EXECUTADA",VLOOKUP($B90&amp;N$3,'Consolidação Preventiva'!$A:$W,15,0)+250/$Z$3,N90+250/$Z$3)))</f>
        <v>#VALUE!</v>
      </c>
      <c r="O91" s="70" t="e">
        <f>IF($B91&lt;=O$2,"EXECUTADA",IFERROR(VLOOKUP($B91&amp;O$3,'Consolidação Preventiva'!$A:$W,11,0),IF(O90="EXECUTADA",VLOOKUP($B90&amp;O$3,'Consolidação Preventiva'!$A:$W,15,0)+250/$Z$3,O90+250/$Z$3)))</f>
        <v>#VALUE!</v>
      </c>
      <c r="P91" s="70" t="e">
        <f>IF($B91&lt;=P$2,"EXECUTADA",IFERROR(VLOOKUP($B91&amp;P$3,'Consolidação Preventiva'!$A:$W,11,0),IF(P90="EXECUTADA",VLOOKUP($B90&amp;P$3,'Consolidação Preventiva'!$A:$W,15,0)+250/$Z$3,P90+250/$Z$3)))</f>
        <v>#VALUE!</v>
      </c>
      <c r="Q91" s="70" t="e">
        <f>IF($B91&lt;=Q$2,"EXECUTADA",IFERROR(VLOOKUP($B91&amp;Q$3,'Consolidação Preventiva'!$A:$W,11,0),IF(Q90="EXECUTADA",VLOOKUP($B90&amp;Q$3,'Consolidação Preventiva'!$A:$W,15,0)+250/$Z$3,Q90+250/$Z$3)))</f>
        <v>#VALUE!</v>
      </c>
      <c r="R91" s="70" t="e">
        <f>IF($B91&lt;=R$2,"EXECUTADA",IFERROR(VLOOKUP($B91&amp;R$3,'Consolidação Preventiva'!$A:$W,11,0),IF(R90="EXECUTADA",VLOOKUP($B90&amp;R$3,'Consolidação Preventiva'!$A:$W,15,0)+250/$Z$3,R90+250/$Z$3)))</f>
        <v>#VALUE!</v>
      </c>
      <c r="S91" s="70" t="e">
        <f>IF($B91&lt;=S$2,"EXECUTADA",IFERROR(VLOOKUP($B91&amp;S$3,'Consolidação Preventiva'!$A:$W,11,0),IF(S90="EXECUTADA",VLOOKUP($B90&amp;S$3,'Consolidação Preventiva'!$A:$W,15,0)+250/$Z$3,S90+250/$Z$3)))</f>
        <v>#VALUE!</v>
      </c>
      <c r="T91" s="70" t="e">
        <f>IF($B91&lt;=T$2,"EXECUTADA",IFERROR(VLOOKUP($B91&amp;T$3,'Consolidação Preventiva'!$A:$W,11,0),IF(T90="EXECUTADA",VLOOKUP($B90&amp;T$3,'Consolidação Preventiva'!$A:$W,15,0)+250/$Z$3,T90+250/$Z$3)))</f>
        <v>#VALUE!</v>
      </c>
      <c r="U91" s="70" t="e">
        <f>IF($B91&lt;=U$2,"EXECUTADA",IFERROR(VLOOKUP($B91&amp;U$3,'Consolidação Preventiva'!$A:$W,11,0),IF(U90="EXECUTADA",VLOOKUP($B90&amp;U$3,'Consolidação Preventiva'!$A:$W,15,0)+250/$Z$3,U90+250/$Z$3)))</f>
        <v>#VALUE!</v>
      </c>
      <c r="V91" s="70" t="e">
        <f>IF($B91&lt;=V$2,"EXECUTADA",IFERROR(VLOOKUP($B91&amp;V$3,'Consolidação Preventiva'!$A:$W,11,0),IF(V90="EXECUTADA",VLOOKUP($B90&amp;V$3,'Consolidação Preventiva'!$A:$W,15,0)+250/$Z$3,V90+250/$Z$3)))</f>
        <v>#VALUE!</v>
      </c>
      <c r="W91" s="70" t="e">
        <f>IF($B91&lt;=W$2,"EXECUTADA",IFERROR(VLOOKUP($B91&amp;W$3,'Consolidação Preventiva'!$A:$W,11,0),IF(W90="EXECUTADA",VLOOKUP($B90&amp;W$3,'Consolidação Preventiva'!$A:$W,15,0)+250/$Z$3,W90+250/$Z$3)))</f>
        <v>#VALUE!</v>
      </c>
      <c r="X91" s="70" t="e">
        <f>IF($B91&lt;=X$2,"EXECUTADA",IFERROR(VLOOKUP($B91&amp;X$3,'Consolidação Preventiva'!$A:$W,11,0),IF(X90="EXECUTADA",VLOOKUP($B90&amp;X$3,'Consolidação Preventiva'!$A:$W,15,0)+250/$Z$3,X90+250/$Z$3)))</f>
        <v>#VALUE!</v>
      </c>
    </row>
    <row r="92" spans="2:24">
      <c r="B92" s="68">
        <f t="shared" si="3"/>
        <v>88</v>
      </c>
      <c r="C92" s="64">
        <v>250</v>
      </c>
      <c r="D92" s="69" t="e">
        <f>IF($B92&lt;=D$2,"EXECUTADA",IFERROR(VLOOKUP($B92&amp;D$3,'Consolidação Preventiva'!$A:$W,11,0),IF(D91="EXECUTADA",VLOOKUP($B91&amp;D$3,'Consolidação Preventiva'!$A:$W,15,0)+125/$Z$3,D91+125/$Z$3)))</f>
        <v>#VALUE!</v>
      </c>
      <c r="E92" s="69" t="e">
        <f>IF($B92&lt;=E$2,"EXECUTADA",IFERROR(VLOOKUP($B92&amp;E$3,'Consolidação Preventiva'!$A:$W,11,0),IF(E91="EXECUTADA",VLOOKUP($B91&amp;E$3,'Consolidação Preventiva'!$A:$W,15,0)+125/$Z$3,E91+125/$Z$3)))</f>
        <v>#VALUE!</v>
      </c>
      <c r="F92" s="69" t="e">
        <f>IF($B92&lt;=F$2,"EXECUTADA",IFERROR(VLOOKUP($B92&amp;F$3,'Consolidação Preventiva'!$A:$W,11,0),IF(F91="EXECUTADA",VLOOKUP(F$4,'Projeção Horimetro'!$A$5:$H$11,8,0),F91+250/$Z$3)))</f>
        <v>#VALUE!</v>
      </c>
      <c r="G92" s="69" t="e">
        <f>IF($B92&lt;=G$2,"EXECUTADA",IFERROR(VLOOKUP($B92&amp;G$3,'Consolidação Preventiva'!$A:$W,11,0),IF(G91="EXECUTADA",VLOOKUP(G$4,'Projeção Horimetro'!$A$5:$H$11,8,0),G91+250/$Z$3)))</f>
        <v>#VALUE!</v>
      </c>
      <c r="H92" s="69" t="e">
        <f>IF($B92&lt;=H$2,"EXECUTADA",IFERROR(VLOOKUP($B92&amp;H$3,'Consolidação Preventiva'!$A:$W,11,0),IF(H91="EXECUTADA",VLOOKUP(H$4,'Projeção Horimetro'!$A$5:$H$11,8,0),H91+250/$Z$3)))</f>
        <v>#VALUE!</v>
      </c>
      <c r="I92" s="70" t="e">
        <f>IF($B92&lt;=I$2,"EXECUTADA",IFERROR(VLOOKUP($B92&amp;I$3,'Consolidação Preventiva'!$A:$W,11,0),IF(I91="EXECUTADA",VLOOKUP(I$4,'Projeção Horimetro'!$A$5:$H$11,8,0),I91+250/$Z$3)))</f>
        <v>#VALUE!</v>
      </c>
      <c r="J92" s="70" t="e">
        <f>IF($B92&lt;=J$2,"EXECUTADA",IFERROR(VLOOKUP($B92&amp;J$3,'Consolidação Preventiva'!$A:$W,11,0),IF(J91="EXECUTADA",VLOOKUP($B91&amp;J$3,'Consolidação Preventiva'!$A:$W,15,0)+250/$Z$3,J91+250/$Z$3)))</f>
        <v>#VALUE!</v>
      </c>
      <c r="K92" s="70" t="e">
        <f>IF($B92&lt;=K$2,"EXECUTADA",IFERROR(VLOOKUP($B92&amp;K$3,'Consolidação Preventiva'!$A:$W,11,0),IF(K91="EXECUTADA",VLOOKUP($B91&amp;K$3,'Consolidação Preventiva'!$A:$W,15,0)+250/$Z$3,K91+250/$Z$3)))</f>
        <v>#VALUE!</v>
      </c>
      <c r="L92" s="70" t="e">
        <f>IF($B92&lt;=L$2,"EXECUTADA",IFERROR(VLOOKUP($B92&amp;L$3,'Consolidação Preventiva'!$A:$W,11,0),IF(L91="EXECUTADA",VLOOKUP($B91&amp;L$3,'Consolidação Preventiva'!$A:$W,15,0)+250/$Z$3,L91+250/$Z$3)))</f>
        <v>#VALUE!</v>
      </c>
      <c r="M92" s="70" t="e">
        <f>IF($B92&lt;=M$2,"EXECUTADA",IFERROR(VLOOKUP($B92&amp;M$3,'Consolidação Preventiva'!$A:$W,11,0),IF(M91="EXECUTADA",VLOOKUP($B91&amp;M$3,'Consolidação Preventiva'!$A:$W,15,0)+250/$Z$3,M91+250/$Z$3)))</f>
        <v>#VALUE!</v>
      </c>
      <c r="N92" s="70" t="e">
        <f>IF($B92&lt;=N$2,"EXECUTADA",IFERROR(VLOOKUP($B92&amp;N$3,'Consolidação Preventiva'!$A:$W,11,0),IF(N91="EXECUTADA",VLOOKUP($B91&amp;N$3,'Consolidação Preventiva'!$A:$W,15,0)+250/$Z$3,N91+250/$Z$3)))</f>
        <v>#VALUE!</v>
      </c>
      <c r="O92" s="70" t="e">
        <f>IF($B92&lt;=O$2,"EXECUTADA",IFERROR(VLOOKUP($B92&amp;O$3,'Consolidação Preventiva'!$A:$W,11,0),IF(O91="EXECUTADA",VLOOKUP($B91&amp;O$3,'Consolidação Preventiva'!$A:$W,15,0)+250/$Z$3,O91+250/$Z$3)))</f>
        <v>#VALUE!</v>
      </c>
      <c r="P92" s="70" t="e">
        <f>IF($B92&lt;=P$2,"EXECUTADA",IFERROR(VLOOKUP($B92&amp;P$3,'Consolidação Preventiva'!$A:$W,11,0),IF(P91="EXECUTADA",VLOOKUP($B91&amp;P$3,'Consolidação Preventiva'!$A:$W,15,0)+250/$Z$3,P91+250/$Z$3)))</f>
        <v>#VALUE!</v>
      </c>
      <c r="Q92" s="70" t="e">
        <f>IF($B92&lt;=Q$2,"EXECUTADA",IFERROR(VLOOKUP($B92&amp;Q$3,'Consolidação Preventiva'!$A:$W,11,0),IF(Q91="EXECUTADA",VLOOKUP($B91&amp;Q$3,'Consolidação Preventiva'!$A:$W,15,0)+250/$Z$3,Q91+250/$Z$3)))</f>
        <v>#VALUE!</v>
      </c>
      <c r="R92" s="70" t="e">
        <f>IF($B92&lt;=R$2,"EXECUTADA",IFERROR(VLOOKUP($B92&amp;R$3,'Consolidação Preventiva'!$A:$W,11,0),IF(R91="EXECUTADA",VLOOKUP($B91&amp;R$3,'Consolidação Preventiva'!$A:$W,15,0)+250/$Z$3,R91+250/$Z$3)))</f>
        <v>#VALUE!</v>
      </c>
      <c r="S92" s="70" t="e">
        <f>IF($B92&lt;=S$2,"EXECUTADA",IFERROR(VLOOKUP($B92&amp;S$3,'Consolidação Preventiva'!$A:$W,11,0),IF(S91="EXECUTADA",VLOOKUP($B91&amp;S$3,'Consolidação Preventiva'!$A:$W,15,0)+250/$Z$3,S91+250/$Z$3)))</f>
        <v>#VALUE!</v>
      </c>
      <c r="T92" s="70" t="e">
        <f>IF($B92&lt;=T$2,"EXECUTADA",IFERROR(VLOOKUP($B92&amp;T$3,'Consolidação Preventiva'!$A:$W,11,0),IF(T91="EXECUTADA",VLOOKUP($B91&amp;T$3,'Consolidação Preventiva'!$A:$W,15,0)+250/$Z$3,T91+250/$Z$3)))</f>
        <v>#VALUE!</v>
      </c>
      <c r="U92" s="70" t="e">
        <f>IF($B92&lt;=U$2,"EXECUTADA",IFERROR(VLOOKUP($B92&amp;U$3,'Consolidação Preventiva'!$A:$W,11,0),IF(U91="EXECUTADA",VLOOKUP($B91&amp;U$3,'Consolidação Preventiva'!$A:$W,15,0)+250/$Z$3,U91+250/$Z$3)))</f>
        <v>#VALUE!</v>
      </c>
      <c r="V92" s="70" t="e">
        <f>IF($B92&lt;=V$2,"EXECUTADA",IFERROR(VLOOKUP($B92&amp;V$3,'Consolidação Preventiva'!$A:$W,11,0),IF(V91="EXECUTADA",VLOOKUP($B91&amp;V$3,'Consolidação Preventiva'!$A:$W,15,0)+250/$Z$3,V91+250/$Z$3)))</f>
        <v>#VALUE!</v>
      </c>
      <c r="W92" s="70" t="e">
        <f>IF($B92&lt;=W$2,"EXECUTADA",IFERROR(VLOOKUP($B92&amp;W$3,'Consolidação Preventiva'!$A:$W,11,0),IF(W91="EXECUTADA",VLOOKUP($B91&amp;W$3,'Consolidação Preventiva'!$A:$W,15,0)+250/$Z$3,W91+250/$Z$3)))</f>
        <v>#VALUE!</v>
      </c>
      <c r="X92" s="70" t="e">
        <f>IF($B92&lt;=X$2,"EXECUTADA",IFERROR(VLOOKUP($B92&amp;X$3,'Consolidação Preventiva'!$A:$W,11,0),IF(X91="EXECUTADA",VLOOKUP($B91&amp;X$3,'Consolidação Preventiva'!$A:$W,15,0)+250/$Z$3,X91+250/$Z$3)))</f>
        <v>#VALUE!</v>
      </c>
    </row>
    <row r="93" spans="2:24">
      <c r="B93" s="68">
        <f t="shared" si="3"/>
        <v>89</v>
      </c>
      <c r="C93" s="64">
        <v>2000</v>
      </c>
      <c r="D93" s="69" t="e">
        <f>IF($B93&lt;=D$2,"EXECUTADA",IFERROR(VLOOKUP($B93&amp;D$3,'Consolidação Preventiva'!$A:$W,11,0),IF(D92="EXECUTADA",VLOOKUP($B92&amp;D$3,'Consolidação Preventiva'!$A:$W,15,0)+125/$Z$3,D92+125/$Z$3)))</f>
        <v>#VALUE!</v>
      </c>
      <c r="E93" s="69" t="e">
        <f>IF($B93&lt;=E$2,"EXECUTADA",IFERROR(VLOOKUP($B93&amp;E$3,'Consolidação Preventiva'!$A:$W,11,0),IF(E92="EXECUTADA",VLOOKUP($B92&amp;E$3,'Consolidação Preventiva'!$A:$W,15,0)+125/$Z$3,E92+125/$Z$3)))</f>
        <v>#VALUE!</v>
      </c>
      <c r="F93" s="69" t="e">
        <f>IF($B93&lt;=F$2,"EXECUTADA",IFERROR(VLOOKUP($B93&amp;F$3,'Consolidação Preventiva'!$A:$W,11,0),IF(F92="EXECUTADA",VLOOKUP(F$4,'Projeção Horimetro'!$A$5:$H$11,8,0),F92+250/$Z$3)))</f>
        <v>#VALUE!</v>
      </c>
      <c r="G93" s="69" t="e">
        <f>IF($B93&lt;=G$2,"EXECUTADA",IFERROR(VLOOKUP($B93&amp;G$3,'Consolidação Preventiva'!$A:$W,11,0),IF(G92="EXECUTADA",VLOOKUP(G$4,'Projeção Horimetro'!$A$5:$H$11,8,0),G92+250/$Z$3)))</f>
        <v>#VALUE!</v>
      </c>
      <c r="H93" s="69" t="e">
        <f>IF($B93&lt;=H$2,"EXECUTADA",IFERROR(VLOOKUP($B93&amp;H$3,'Consolidação Preventiva'!$A:$W,11,0),IF(H92="EXECUTADA",VLOOKUP(H$4,'Projeção Horimetro'!$A$5:$H$11,8,0),H92+250/$Z$3)))</f>
        <v>#VALUE!</v>
      </c>
      <c r="I93" s="70" t="e">
        <f>IF($B93&lt;=I$2,"EXECUTADA",IFERROR(VLOOKUP($B93&amp;I$3,'Consolidação Preventiva'!$A:$W,11,0),IF(I92="EXECUTADA",VLOOKUP(I$4,'Projeção Horimetro'!$A$5:$H$11,8,0),I92+250/$Z$3)))</f>
        <v>#VALUE!</v>
      </c>
      <c r="J93" s="70" t="e">
        <f>IF($B93&lt;=J$2,"EXECUTADA",IFERROR(VLOOKUP($B93&amp;J$3,'Consolidação Preventiva'!$A:$W,11,0),IF(J92="EXECUTADA",VLOOKUP($B92&amp;J$3,'Consolidação Preventiva'!$A:$W,15,0)+250/$Z$3,J92+250/$Z$3)))</f>
        <v>#VALUE!</v>
      </c>
      <c r="K93" s="70" t="e">
        <f>IF($B93&lt;=K$2,"EXECUTADA",IFERROR(VLOOKUP($B93&amp;K$3,'Consolidação Preventiva'!$A:$W,11,0),IF(K92="EXECUTADA",VLOOKUP($B92&amp;K$3,'Consolidação Preventiva'!$A:$W,15,0)+250/$Z$3,K92+250/$Z$3)))</f>
        <v>#VALUE!</v>
      </c>
      <c r="L93" s="70" t="e">
        <f>IF($B93&lt;=L$2,"EXECUTADA",IFERROR(VLOOKUP($B93&amp;L$3,'Consolidação Preventiva'!$A:$W,11,0),IF(L92="EXECUTADA",VLOOKUP($B92&amp;L$3,'Consolidação Preventiva'!$A:$W,15,0)+250/$Z$3,L92+250/$Z$3)))</f>
        <v>#VALUE!</v>
      </c>
      <c r="M93" s="70" t="e">
        <f>IF($B93&lt;=M$2,"EXECUTADA",IFERROR(VLOOKUP($B93&amp;M$3,'Consolidação Preventiva'!$A:$W,11,0),IF(M92="EXECUTADA",VLOOKUP($B92&amp;M$3,'Consolidação Preventiva'!$A:$W,15,0)+250/$Z$3,M92+250/$Z$3)))</f>
        <v>#VALUE!</v>
      </c>
      <c r="N93" s="70" t="e">
        <f>IF($B93&lt;=N$2,"EXECUTADA",IFERROR(VLOOKUP($B93&amp;N$3,'Consolidação Preventiva'!$A:$W,11,0),IF(N92="EXECUTADA",VLOOKUP($B92&amp;N$3,'Consolidação Preventiva'!$A:$W,15,0)+250/$Z$3,N92+250/$Z$3)))</f>
        <v>#VALUE!</v>
      </c>
      <c r="O93" s="70" t="e">
        <f>IF($B93&lt;=O$2,"EXECUTADA",IFERROR(VLOOKUP($B93&amp;O$3,'Consolidação Preventiva'!$A:$W,11,0),IF(O92="EXECUTADA",VLOOKUP($B92&amp;O$3,'Consolidação Preventiva'!$A:$W,15,0)+250/$Z$3,O92+250/$Z$3)))</f>
        <v>#VALUE!</v>
      </c>
      <c r="P93" s="70" t="e">
        <f>IF($B93&lt;=P$2,"EXECUTADA",IFERROR(VLOOKUP($B93&amp;P$3,'Consolidação Preventiva'!$A:$W,11,0),IF(P92="EXECUTADA",VLOOKUP($B92&amp;P$3,'Consolidação Preventiva'!$A:$W,15,0)+250/$Z$3,P92+250/$Z$3)))</f>
        <v>#VALUE!</v>
      </c>
      <c r="Q93" s="70" t="e">
        <f>IF($B93&lt;=Q$2,"EXECUTADA",IFERROR(VLOOKUP($B93&amp;Q$3,'Consolidação Preventiva'!$A:$W,11,0),IF(Q92="EXECUTADA",VLOOKUP($B92&amp;Q$3,'Consolidação Preventiva'!$A:$W,15,0)+250/$Z$3,Q92+250/$Z$3)))</f>
        <v>#VALUE!</v>
      </c>
      <c r="R93" s="70" t="e">
        <f>IF($B93&lt;=R$2,"EXECUTADA",IFERROR(VLOOKUP($B93&amp;R$3,'Consolidação Preventiva'!$A:$W,11,0),IF(R92="EXECUTADA",VLOOKUP($B92&amp;R$3,'Consolidação Preventiva'!$A:$W,15,0)+250/$Z$3,R92+250/$Z$3)))</f>
        <v>#VALUE!</v>
      </c>
      <c r="S93" s="70" t="e">
        <f>IF($B93&lt;=S$2,"EXECUTADA",IFERROR(VLOOKUP($B93&amp;S$3,'Consolidação Preventiva'!$A:$W,11,0),IF(S92="EXECUTADA",VLOOKUP($B92&amp;S$3,'Consolidação Preventiva'!$A:$W,15,0)+250/$Z$3,S92+250/$Z$3)))</f>
        <v>#VALUE!</v>
      </c>
      <c r="T93" s="70" t="e">
        <f>IF($B93&lt;=T$2,"EXECUTADA",IFERROR(VLOOKUP($B93&amp;T$3,'Consolidação Preventiva'!$A:$W,11,0),IF(T92="EXECUTADA",VLOOKUP($B92&amp;T$3,'Consolidação Preventiva'!$A:$W,15,0)+250/$Z$3,T92+250/$Z$3)))</f>
        <v>#VALUE!</v>
      </c>
      <c r="U93" s="70" t="e">
        <f>IF($B93&lt;=U$2,"EXECUTADA",IFERROR(VLOOKUP($B93&amp;U$3,'Consolidação Preventiva'!$A:$W,11,0),IF(U92="EXECUTADA",VLOOKUP($B92&amp;U$3,'Consolidação Preventiva'!$A:$W,15,0)+250/$Z$3,U92+250/$Z$3)))</f>
        <v>#VALUE!</v>
      </c>
      <c r="V93" s="70" t="e">
        <f>IF($B93&lt;=V$2,"EXECUTADA",IFERROR(VLOOKUP($B93&amp;V$3,'Consolidação Preventiva'!$A:$W,11,0),IF(V92="EXECUTADA",VLOOKUP($B92&amp;V$3,'Consolidação Preventiva'!$A:$W,15,0)+250/$Z$3,V92+250/$Z$3)))</f>
        <v>#VALUE!</v>
      </c>
      <c r="W93" s="70" t="e">
        <f>IF($B93&lt;=W$2,"EXECUTADA",IFERROR(VLOOKUP($B93&amp;W$3,'Consolidação Preventiva'!$A:$W,11,0),IF(W92="EXECUTADA",VLOOKUP($B92&amp;W$3,'Consolidação Preventiva'!$A:$W,15,0)+250/$Z$3,W92+250/$Z$3)))</f>
        <v>#VALUE!</v>
      </c>
      <c r="X93" s="70" t="e">
        <f>IF($B93&lt;=X$2,"EXECUTADA",IFERROR(VLOOKUP($B93&amp;X$3,'Consolidação Preventiva'!$A:$W,11,0),IF(X92="EXECUTADA",VLOOKUP($B92&amp;X$3,'Consolidação Preventiva'!$A:$W,15,0)+250/$Z$3,X92+250/$Z$3)))</f>
        <v>#VALUE!</v>
      </c>
    </row>
    <row r="94" spans="2:24">
      <c r="B94" s="68">
        <f t="shared" si="3"/>
        <v>90</v>
      </c>
      <c r="C94" s="64">
        <v>250</v>
      </c>
      <c r="D94" s="69" t="e">
        <f>IF($B94&lt;=D$2,"EXECUTADA",IFERROR(VLOOKUP($B94&amp;D$3,'Consolidação Preventiva'!$A:$W,11,0),IF(D93="EXECUTADA",VLOOKUP($B93&amp;D$3,'Consolidação Preventiva'!$A:$W,15,0)+125/$Z$3,D93+125/$Z$3)))</f>
        <v>#VALUE!</v>
      </c>
      <c r="E94" s="69" t="e">
        <f>IF($B94&lt;=E$2,"EXECUTADA",IFERROR(VLOOKUP($B94&amp;E$3,'Consolidação Preventiva'!$A:$W,11,0),IF(E93="EXECUTADA",VLOOKUP($B93&amp;E$3,'Consolidação Preventiva'!$A:$W,15,0)+125/$Z$3,E93+125/$Z$3)))</f>
        <v>#VALUE!</v>
      </c>
      <c r="F94" s="69" t="e">
        <f>IF($B94&lt;=F$2,"EXECUTADA",IFERROR(VLOOKUP($B94&amp;F$3,'Consolidação Preventiva'!$A:$W,11,0),IF(F93="EXECUTADA",VLOOKUP(F$4,'Projeção Horimetro'!$A$5:$H$11,8,0),F93+250/$Z$3)))</f>
        <v>#VALUE!</v>
      </c>
      <c r="G94" s="69" t="e">
        <f>IF($B94&lt;=G$2,"EXECUTADA",IFERROR(VLOOKUP($B94&amp;G$3,'Consolidação Preventiva'!$A:$W,11,0),IF(G93="EXECUTADA",VLOOKUP(G$4,'Projeção Horimetro'!$A$5:$H$11,8,0),G93+250/$Z$3)))</f>
        <v>#VALUE!</v>
      </c>
      <c r="H94" s="69" t="e">
        <f>IF($B94&lt;=H$2,"EXECUTADA",IFERROR(VLOOKUP($B94&amp;H$3,'Consolidação Preventiva'!$A:$W,11,0),IF(H93="EXECUTADA",VLOOKUP(H$4,'Projeção Horimetro'!$A$5:$H$11,8,0),H93+250/$Z$3)))</f>
        <v>#VALUE!</v>
      </c>
      <c r="I94" s="70" t="e">
        <f>IF($B94&lt;=I$2,"EXECUTADA",IFERROR(VLOOKUP($B94&amp;I$3,'Consolidação Preventiva'!$A:$W,11,0),IF(I93="EXECUTADA",VLOOKUP(I$4,'Projeção Horimetro'!$A$5:$H$11,8,0),I93+250/$Z$3)))</f>
        <v>#VALUE!</v>
      </c>
      <c r="J94" s="70" t="e">
        <f>IF($B94&lt;=J$2,"EXECUTADA",IFERROR(VLOOKUP($B94&amp;J$3,'Consolidação Preventiva'!$A:$W,11,0),IF(J93="EXECUTADA",VLOOKUP($B93&amp;J$3,'Consolidação Preventiva'!$A:$W,15,0)+250/$Z$3,J93+250/$Z$3)))</f>
        <v>#VALUE!</v>
      </c>
      <c r="K94" s="70" t="e">
        <f>IF($B94&lt;=K$2,"EXECUTADA",IFERROR(VLOOKUP($B94&amp;K$3,'Consolidação Preventiva'!$A:$W,11,0),IF(K93="EXECUTADA",VLOOKUP($B93&amp;K$3,'Consolidação Preventiva'!$A:$W,15,0)+250/$Z$3,K93+250/$Z$3)))</f>
        <v>#VALUE!</v>
      </c>
      <c r="L94" s="70" t="e">
        <f>IF($B94&lt;=L$2,"EXECUTADA",IFERROR(VLOOKUP($B94&amp;L$3,'Consolidação Preventiva'!$A:$W,11,0),IF(L93="EXECUTADA",VLOOKUP($B93&amp;L$3,'Consolidação Preventiva'!$A:$W,15,0)+250/$Z$3,L93+250/$Z$3)))</f>
        <v>#VALUE!</v>
      </c>
      <c r="M94" s="70" t="e">
        <f>IF($B94&lt;=M$2,"EXECUTADA",IFERROR(VLOOKUP($B94&amp;M$3,'Consolidação Preventiva'!$A:$W,11,0),IF(M93="EXECUTADA",VLOOKUP($B93&amp;M$3,'Consolidação Preventiva'!$A:$W,15,0)+250/$Z$3,M93+250/$Z$3)))</f>
        <v>#VALUE!</v>
      </c>
      <c r="N94" s="70" t="e">
        <f>IF($B94&lt;=N$2,"EXECUTADA",IFERROR(VLOOKUP($B94&amp;N$3,'Consolidação Preventiva'!$A:$W,11,0),IF(N93="EXECUTADA",VLOOKUP($B93&amp;N$3,'Consolidação Preventiva'!$A:$W,15,0)+250/$Z$3,N93+250/$Z$3)))</f>
        <v>#VALUE!</v>
      </c>
      <c r="O94" s="70" t="e">
        <f>IF($B94&lt;=O$2,"EXECUTADA",IFERROR(VLOOKUP($B94&amp;O$3,'Consolidação Preventiva'!$A:$W,11,0),IF(O93="EXECUTADA",VLOOKUP($B93&amp;O$3,'Consolidação Preventiva'!$A:$W,15,0)+250/$Z$3,O93+250/$Z$3)))</f>
        <v>#VALUE!</v>
      </c>
      <c r="P94" s="70" t="e">
        <f>IF($B94&lt;=P$2,"EXECUTADA",IFERROR(VLOOKUP($B94&amp;P$3,'Consolidação Preventiva'!$A:$W,11,0),IF(P93="EXECUTADA",VLOOKUP($B93&amp;P$3,'Consolidação Preventiva'!$A:$W,15,0)+250/$Z$3,P93+250/$Z$3)))</f>
        <v>#VALUE!</v>
      </c>
      <c r="Q94" s="70" t="e">
        <f>IF($B94&lt;=Q$2,"EXECUTADA",IFERROR(VLOOKUP($B94&amp;Q$3,'Consolidação Preventiva'!$A:$W,11,0),IF(Q93="EXECUTADA",VLOOKUP($B93&amp;Q$3,'Consolidação Preventiva'!$A:$W,15,0)+250/$Z$3,Q93+250/$Z$3)))</f>
        <v>#VALUE!</v>
      </c>
      <c r="R94" s="70" t="e">
        <f>IF($B94&lt;=R$2,"EXECUTADA",IFERROR(VLOOKUP($B94&amp;R$3,'Consolidação Preventiva'!$A:$W,11,0),IF(R93="EXECUTADA",VLOOKUP($B93&amp;R$3,'Consolidação Preventiva'!$A:$W,15,0)+250/$Z$3,R93+250/$Z$3)))</f>
        <v>#VALUE!</v>
      </c>
      <c r="S94" s="70" t="e">
        <f>IF($B94&lt;=S$2,"EXECUTADA",IFERROR(VLOOKUP($B94&amp;S$3,'Consolidação Preventiva'!$A:$W,11,0),IF(S93="EXECUTADA",VLOOKUP($B93&amp;S$3,'Consolidação Preventiva'!$A:$W,15,0)+250/$Z$3,S93+250/$Z$3)))</f>
        <v>#VALUE!</v>
      </c>
      <c r="T94" s="70" t="e">
        <f>IF($B94&lt;=T$2,"EXECUTADA",IFERROR(VLOOKUP($B94&amp;T$3,'Consolidação Preventiva'!$A:$W,11,0),IF(T93="EXECUTADA",VLOOKUP($B93&amp;T$3,'Consolidação Preventiva'!$A:$W,15,0)+250/$Z$3,T93+250/$Z$3)))</f>
        <v>#VALUE!</v>
      </c>
      <c r="U94" s="70" t="e">
        <f>IF($B94&lt;=U$2,"EXECUTADA",IFERROR(VLOOKUP($B94&amp;U$3,'Consolidação Preventiva'!$A:$W,11,0),IF(U93="EXECUTADA",VLOOKUP($B93&amp;U$3,'Consolidação Preventiva'!$A:$W,15,0)+250/$Z$3,U93+250/$Z$3)))</f>
        <v>#VALUE!</v>
      </c>
      <c r="V94" s="70" t="e">
        <f>IF($B94&lt;=V$2,"EXECUTADA",IFERROR(VLOOKUP($B94&amp;V$3,'Consolidação Preventiva'!$A:$W,11,0),IF(V93="EXECUTADA",VLOOKUP($B93&amp;V$3,'Consolidação Preventiva'!$A:$W,15,0)+250/$Z$3,V93+250/$Z$3)))</f>
        <v>#VALUE!</v>
      </c>
      <c r="W94" s="70" t="e">
        <f>IF($B94&lt;=W$2,"EXECUTADA",IFERROR(VLOOKUP($B94&amp;W$3,'Consolidação Preventiva'!$A:$W,11,0),IF(W93="EXECUTADA",VLOOKUP($B93&amp;W$3,'Consolidação Preventiva'!$A:$W,15,0)+250/$Z$3,W93+250/$Z$3)))</f>
        <v>#VALUE!</v>
      </c>
      <c r="X94" s="70" t="e">
        <f>IF($B94&lt;=X$2,"EXECUTADA",IFERROR(VLOOKUP($B94&amp;X$3,'Consolidação Preventiva'!$A:$W,11,0),IF(X93="EXECUTADA",VLOOKUP($B93&amp;X$3,'Consolidação Preventiva'!$A:$W,15,0)+250/$Z$3,X93+250/$Z$3)))</f>
        <v>#VALUE!</v>
      </c>
    </row>
    <row r="95" spans="2:24">
      <c r="B95" s="68">
        <f t="shared" si="3"/>
        <v>91</v>
      </c>
      <c r="C95" s="64">
        <v>2500</v>
      </c>
      <c r="D95" s="69" t="e">
        <f>IF($B95&lt;=D$2,"EXECUTADA",IFERROR(VLOOKUP($B95&amp;D$3,'Consolidação Preventiva'!$A:$W,11,0),IF(D94="EXECUTADA",VLOOKUP($B94&amp;D$3,'Consolidação Preventiva'!$A:$W,15,0)+125/$Z$3,D94+125/$Z$3)))</f>
        <v>#VALUE!</v>
      </c>
      <c r="E95" s="69" t="e">
        <f>IF($B95&lt;=E$2,"EXECUTADA",IFERROR(VLOOKUP($B95&amp;E$3,'Consolidação Preventiva'!$A:$W,11,0),IF(E94="EXECUTADA",VLOOKUP($B94&amp;E$3,'Consolidação Preventiva'!$A:$W,15,0)+125/$Z$3,E94+125/$Z$3)))</f>
        <v>#VALUE!</v>
      </c>
      <c r="F95" s="69" t="e">
        <f>IF($B95&lt;=F$2,"EXECUTADA",IFERROR(VLOOKUP($B95&amp;F$3,'Consolidação Preventiva'!$A:$W,11,0),IF(F94="EXECUTADA",VLOOKUP(F$4,'Projeção Horimetro'!$A$5:$H$11,8,0),F94+250/$Z$3)))</f>
        <v>#VALUE!</v>
      </c>
      <c r="G95" s="69" t="e">
        <f>IF($B95&lt;=G$2,"EXECUTADA",IFERROR(VLOOKUP($B95&amp;G$3,'Consolidação Preventiva'!$A:$W,11,0),IF(G94="EXECUTADA",VLOOKUP(G$4,'Projeção Horimetro'!$A$5:$H$11,8,0),G94+250/$Z$3)))</f>
        <v>#VALUE!</v>
      </c>
      <c r="H95" s="69" t="e">
        <f>IF($B95&lt;=H$2,"EXECUTADA",IFERROR(VLOOKUP($B95&amp;H$3,'Consolidação Preventiva'!$A:$W,11,0),IF(H94="EXECUTADA",VLOOKUP(H$4,'Projeção Horimetro'!$A$5:$H$11,8,0),H94+250/$Z$3)))</f>
        <v>#VALUE!</v>
      </c>
      <c r="I95" s="70" t="e">
        <f>IF($B95&lt;=I$2,"EXECUTADA",IFERROR(VLOOKUP($B95&amp;I$3,'Consolidação Preventiva'!$A:$W,11,0),IF(I94="EXECUTADA",VLOOKUP(I$4,'Projeção Horimetro'!$A$5:$H$11,8,0),I94+250/$Z$3)))</f>
        <v>#VALUE!</v>
      </c>
      <c r="J95" s="70" t="e">
        <f>IF($B95&lt;=J$2,"EXECUTADA",IFERROR(VLOOKUP($B95&amp;J$3,'Consolidação Preventiva'!$A:$W,11,0),IF(J94="EXECUTADA",VLOOKUP($B94&amp;J$3,'Consolidação Preventiva'!$A:$W,15,0)+250/$Z$3,J94+250/$Z$3)))</f>
        <v>#VALUE!</v>
      </c>
      <c r="K95" s="70" t="e">
        <f>IF($B95&lt;=K$2,"EXECUTADA",IFERROR(VLOOKUP($B95&amp;K$3,'Consolidação Preventiva'!$A:$W,11,0),IF(K94="EXECUTADA",VLOOKUP($B94&amp;K$3,'Consolidação Preventiva'!$A:$W,15,0)+250/$Z$3,K94+250/$Z$3)))</f>
        <v>#VALUE!</v>
      </c>
      <c r="L95" s="70" t="e">
        <f>IF($B95&lt;=L$2,"EXECUTADA",IFERROR(VLOOKUP($B95&amp;L$3,'Consolidação Preventiva'!$A:$W,11,0),IF(L94="EXECUTADA",VLOOKUP($B94&amp;L$3,'Consolidação Preventiva'!$A:$W,15,0)+250/$Z$3,L94+250/$Z$3)))</f>
        <v>#VALUE!</v>
      </c>
      <c r="M95" s="70" t="e">
        <f>IF($B95&lt;=M$2,"EXECUTADA",IFERROR(VLOOKUP($B95&amp;M$3,'Consolidação Preventiva'!$A:$W,11,0),IF(M94="EXECUTADA",VLOOKUP($B94&amp;M$3,'Consolidação Preventiva'!$A:$W,15,0)+250/$Z$3,M94+250/$Z$3)))</f>
        <v>#VALUE!</v>
      </c>
      <c r="N95" s="70" t="e">
        <f>IF($B95&lt;=N$2,"EXECUTADA",IFERROR(VLOOKUP($B95&amp;N$3,'Consolidação Preventiva'!$A:$W,11,0),IF(N94="EXECUTADA",VLOOKUP($B94&amp;N$3,'Consolidação Preventiva'!$A:$W,15,0)+250/$Z$3,N94+250/$Z$3)))</f>
        <v>#VALUE!</v>
      </c>
      <c r="O95" s="70" t="e">
        <f>IF($B95&lt;=O$2,"EXECUTADA",IFERROR(VLOOKUP($B95&amp;O$3,'Consolidação Preventiva'!$A:$W,11,0),IF(O94="EXECUTADA",VLOOKUP($B94&amp;O$3,'Consolidação Preventiva'!$A:$W,15,0)+250/$Z$3,O94+250/$Z$3)))</f>
        <v>#VALUE!</v>
      </c>
      <c r="P95" s="70" t="e">
        <f>IF($B95&lt;=P$2,"EXECUTADA",IFERROR(VLOOKUP($B95&amp;P$3,'Consolidação Preventiva'!$A:$W,11,0),IF(P94="EXECUTADA",VLOOKUP($B94&amp;P$3,'Consolidação Preventiva'!$A:$W,15,0)+250/$Z$3,P94+250/$Z$3)))</f>
        <v>#VALUE!</v>
      </c>
      <c r="Q95" s="70" t="e">
        <f>IF($B95&lt;=Q$2,"EXECUTADA",IFERROR(VLOOKUP($B95&amp;Q$3,'Consolidação Preventiva'!$A:$W,11,0),IF(Q94="EXECUTADA",VLOOKUP($B94&amp;Q$3,'Consolidação Preventiva'!$A:$W,15,0)+250/$Z$3,Q94+250/$Z$3)))</f>
        <v>#VALUE!</v>
      </c>
      <c r="R95" s="70" t="e">
        <f>IF($B95&lt;=R$2,"EXECUTADA",IFERROR(VLOOKUP($B95&amp;R$3,'Consolidação Preventiva'!$A:$W,11,0),IF(R94="EXECUTADA",VLOOKUP($B94&amp;R$3,'Consolidação Preventiva'!$A:$W,15,0)+250/$Z$3,R94+250/$Z$3)))</f>
        <v>#VALUE!</v>
      </c>
      <c r="S95" s="70" t="e">
        <f>IF($B95&lt;=S$2,"EXECUTADA",IFERROR(VLOOKUP($B95&amp;S$3,'Consolidação Preventiva'!$A:$W,11,0),IF(S94="EXECUTADA",VLOOKUP($B94&amp;S$3,'Consolidação Preventiva'!$A:$W,15,0)+250/$Z$3,S94+250/$Z$3)))</f>
        <v>#VALUE!</v>
      </c>
      <c r="T95" s="70" t="e">
        <f>IF($B95&lt;=T$2,"EXECUTADA",IFERROR(VLOOKUP($B95&amp;T$3,'Consolidação Preventiva'!$A:$W,11,0),IF(T94="EXECUTADA",VLOOKUP($B94&amp;T$3,'Consolidação Preventiva'!$A:$W,15,0)+250/$Z$3,T94+250/$Z$3)))</f>
        <v>#VALUE!</v>
      </c>
      <c r="U95" s="70" t="e">
        <f>IF($B95&lt;=U$2,"EXECUTADA",IFERROR(VLOOKUP($B95&amp;U$3,'Consolidação Preventiva'!$A:$W,11,0),IF(U94="EXECUTADA",VLOOKUP($B94&amp;U$3,'Consolidação Preventiva'!$A:$W,15,0)+250/$Z$3,U94+250/$Z$3)))</f>
        <v>#VALUE!</v>
      </c>
      <c r="V95" s="70" t="e">
        <f>IF($B95&lt;=V$2,"EXECUTADA",IFERROR(VLOOKUP($B95&amp;V$3,'Consolidação Preventiva'!$A:$W,11,0),IF(V94="EXECUTADA",VLOOKUP($B94&amp;V$3,'Consolidação Preventiva'!$A:$W,15,0)+250/$Z$3,V94+250/$Z$3)))</f>
        <v>#VALUE!</v>
      </c>
      <c r="W95" s="70" t="e">
        <f>IF($B95&lt;=W$2,"EXECUTADA",IFERROR(VLOOKUP($B95&amp;W$3,'Consolidação Preventiva'!$A:$W,11,0),IF(W94="EXECUTADA",VLOOKUP($B94&amp;W$3,'Consolidação Preventiva'!$A:$W,15,0)+250/$Z$3,W94+250/$Z$3)))</f>
        <v>#VALUE!</v>
      </c>
      <c r="X95" s="70" t="e">
        <f>IF($B95&lt;=X$2,"EXECUTADA",IFERROR(VLOOKUP($B95&amp;X$3,'Consolidação Preventiva'!$A:$W,11,0),IF(X94="EXECUTADA",VLOOKUP($B94&amp;X$3,'Consolidação Preventiva'!$A:$W,15,0)+250/$Z$3,X94+250/$Z$3)))</f>
        <v>#VALUE!</v>
      </c>
    </row>
    <row r="96" spans="2:24">
      <c r="B96" s="68">
        <f t="shared" si="3"/>
        <v>92</v>
      </c>
      <c r="C96" s="64">
        <v>250</v>
      </c>
      <c r="D96" s="69" t="e">
        <f>IF($B96&lt;=D$2,"EXECUTADA",IFERROR(VLOOKUP($B96&amp;D$3,'Consolidação Preventiva'!$A:$W,11,0),IF(D95="EXECUTADA",VLOOKUP($B95&amp;D$3,'Consolidação Preventiva'!$A:$W,15,0)+125/$Z$3,D95+125/$Z$3)))</f>
        <v>#VALUE!</v>
      </c>
      <c r="E96" s="69" t="e">
        <f>IF($B96&lt;=E$2,"EXECUTADA",IFERROR(VLOOKUP($B96&amp;E$3,'Consolidação Preventiva'!$A:$W,11,0),IF(E95="EXECUTADA",VLOOKUP($B95&amp;E$3,'Consolidação Preventiva'!$A:$W,15,0)+125/$Z$3,E95+125/$Z$3)))</f>
        <v>#VALUE!</v>
      </c>
      <c r="F96" s="69" t="e">
        <f>IF($B96&lt;=F$2,"EXECUTADA",IFERROR(VLOOKUP($B96&amp;F$3,'Consolidação Preventiva'!$A:$W,11,0),IF(F95="EXECUTADA",VLOOKUP(F$4,'Projeção Horimetro'!$A$5:$H$11,8,0),F95+250/$Z$3)))</f>
        <v>#VALUE!</v>
      </c>
      <c r="G96" s="69" t="e">
        <f>IF($B96&lt;=G$2,"EXECUTADA",IFERROR(VLOOKUP($B96&amp;G$3,'Consolidação Preventiva'!$A:$W,11,0),IF(G95="EXECUTADA",VLOOKUP(G$4,'Projeção Horimetro'!$A$5:$H$11,8,0),G95+250/$Z$3)))</f>
        <v>#VALUE!</v>
      </c>
      <c r="H96" s="69" t="e">
        <f>IF($B96&lt;=H$2,"EXECUTADA",IFERROR(VLOOKUP($B96&amp;H$3,'Consolidação Preventiva'!$A:$W,11,0),IF(H95="EXECUTADA",VLOOKUP(H$4,'Projeção Horimetro'!$A$5:$H$11,8,0),H95+250/$Z$3)))</f>
        <v>#VALUE!</v>
      </c>
      <c r="I96" s="70" t="e">
        <f>IF($B96&lt;=I$2,"EXECUTADA",IFERROR(VLOOKUP($B96&amp;I$3,'Consolidação Preventiva'!$A:$W,11,0),IF(I95="EXECUTADA",VLOOKUP(I$4,'Projeção Horimetro'!$A$5:$H$11,8,0),I95+250/$Z$3)))</f>
        <v>#VALUE!</v>
      </c>
      <c r="J96" s="70" t="e">
        <f>IF($B96&lt;=J$2,"EXECUTADA",IFERROR(VLOOKUP($B96&amp;J$3,'Consolidação Preventiva'!$A:$W,11,0),IF(J95="EXECUTADA",VLOOKUP($B95&amp;J$3,'Consolidação Preventiva'!$A:$W,15,0)+250/$Z$3,J95+250/$Z$3)))</f>
        <v>#VALUE!</v>
      </c>
      <c r="K96" s="70" t="e">
        <f>IF($B96&lt;=K$2,"EXECUTADA",IFERROR(VLOOKUP($B96&amp;K$3,'Consolidação Preventiva'!$A:$W,11,0),IF(K95="EXECUTADA",VLOOKUP($B95&amp;K$3,'Consolidação Preventiva'!$A:$W,15,0)+250/$Z$3,K95+250/$Z$3)))</f>
        <v>#VALUE!</v>
      </c>
      <c r="L96" s="70" t="e">
        <f>IF($B96&lt;=L$2,"EXECUTADA",IFERROR(VLOOKUP($B96&amp;L$3,'Consolidação Preventiva'!$A:$W,11,0),IF(L95="EXECUTADA",VLOOKUP($B95&amp;L$3,'Consolidação Preventiva'!$A:$W,15,0)+250/$Z$3,L95+250/$Z$3)))</f>
        <v>#VALUE!</v>
      </c>
      <c r="M96" s="70" t="e">
        <f>IF($B96&lt;=M$2,"EXECUTADA",IFERROR(VLOOKUP($B96&amp;M$3,'Consolidação Preventiva'!$A:$W,11,0),IF(M95="EXECUTADA",VLOOKUP($B95&amp;M$3,'Consolidação Preventiva'!$A:$W,15,0)+250/$Z$3,M95+250/$Z$3)))</f>
        <v>#VALUE!</v>
      </c>
      <c r="N96" s="70" t="e">
        <f>IF($B96&lt;=N$2,"EXECUTADA",IFERROR(VLOOKUP($B96&amp;N$3,'Consolidação Preventiva'!$A:$W,11,0),IF(N95="EXECUTADA",VLOOKUP($B95&amp;N$3,'Consolidação Preventiva'!$A:$W,15,0)+250/$Z$3,N95+250/$Z$3)))</f>
        <v>#VALUE!</v>
      </c>
      <c r="O96" s="70" t="e">
        <f>IF($B96&lt;=O$2,"EXECUTADA",IFERROR(VLOOKUP($B96&amp;O$3,'Consolidação Preventiva'!$A:$W,11,0),IF(O95="EXECUTADA",VLOOKUP($B95&amp;O$3,'Consolidação Preventiva'!$A:$W,15,0)+250/$Z$3,O95+250/$Z$3)))</f>
        <v>#VALUE!</v>
      </c>
      <c r="P96" s="70" t="e">
        <f>IF($B96&lt;=P$2,"EXECUTADA",IFERROR(VLOOKUP($B96&amp;P$3,'Consolidação Preventiva'!$A:$W,11,0),IF(P95="EXECUTADA",VLOOKUP($B95&amp;P$3,'Consolidação Preventiva'!$A:$W,15,0)+250/$Z$3,P95+250/$Z$3)))</f>
        <v>#VALUE!</v>
      </c>
      <c r="Q96" s="70" t="e">
        <f>IF($B96&lt;=Q$2,"EXECUTADA",IFERROR(VLOOKUP($B96&amp;Q$3,'Consolidação Preventiva'!$A:$W,11,0),IF(Q95="EXECUTADA",VLOOKUP($B95&amp;Q$3,'Consolidação Preventiva'!$A:$W,15,0)+250/$Z$3,Q95+250/$Z$3)))</f>
        <v>#VALUE!</v>
      </c>
      <c r="R96" s="70" t="e">
        <f>IF($B96&lt;=R$2,"EXECUTADA",IFERROR(VLOOKUP($B96&amp;R$3,'Consolidação Preventiva'!$A:$W,11,0),IF(R95="EXECUTADA",VLOOKUP($B95&amp;R$3,'Consolidação Preventiva'!$A:$W,15,0)+250/$Z$3,R95+250/$Z$3)))</f>
        <v>#VALUE!</v>
      </c>
      <c r="S96" s="70" t="e">
        <f>IF($B96&lt;=S$2,"EXECUTADA",IFERROR(VLOOKUP($B96&amp;S$3,'Consolidação Preventiva'!$A:$W,11,0),IF(S95="EXECUTADA",VLOOKUP($B95&amp;S$3,'Consolidação Preventiva'!$A:$W,15,0)+250/$Z$3,S95+250/$Z$3)))</f>
        <v>#VALUE!</v>
      </c>
      <c r="T96" s="70" t="e">
        <f>IF($B96&lt;=T$2,"EXECUTADA",IFERROR(VLOOKUP($B96&amp;T$3,'Consolidação Preventiva'!$A:$W,11,0),IF(T95="EXECUTADA",VLOOKUP($B95&amp;T$3,'Consolidação Preventiva'!$A:$W,15,0)+250/$Z$3,T95+250/$Z$3)))</f>
        <v>#VALUE!</v>
      </c>
      <c r="U96" s="70" t="e">
        <f>IF($B96&lt;=U$2,"EXECUTADA",IFERROR(VLOOKUP($B96&amp;U$3,'Consolidação Preventiva'!$A:$W,11,0),IF(U95="EXECUTADA",VLOOKUP($B95&amp;U$3,'Consolidação Preventiva'!$A:$W,15,0)+250/$Z$3,U95+250/$Z$3)))</f>
        <v>#VALUE!</v>
      </c>
      <c r="V96" s="70" t="e">
        <f>IF($B96&lt;=V$2,"EXECUTADA",IFERROR(VLOOKUP($B96&amp;V$3,'Consolidação Preventiva'!$A:$W,11,0),IF(V95="EXECUTADA",VLOOKUP($B95&amp;V$3,'Consolidação Preventiva'!$A:$W,15,0)+250/$Z$3,V95+250/$Z$3)))</f>
        <v>#VALUE!</v>
      </c>
      <c r="W96" s="70" t="e">
        <f>IF($B96&lt;=W$2,"EXECUTADA",IFERROR(VLOOKUP($B96&amp;W$3,'Consolidação Preventiva'!$A:$W,11,0),IF(W95="EXECUTADA",VLOOKUP($B95&amp;W$3,'Consolidação Preventiva'!$A:$W,15,0)+250/$Z$3,W95+250/$Z$3)))</f>
        <v>#VALUE!</v>
      </c>
      <c r="X96" s="70" t="e">
        <f>IF($B96&lt;=X$2,"EXECUTADA",IFERROR(VLOOKUP($B96&amp;X$3,'Consolidação Preventiva'!$A:$W,11,0),IF(X95="EXECUTADA",VLOOKUP($B95&amp;X$3,'Consolidação Preventiva'!$A:$W,15,0)+250/$Z$3,X95+250/$Z$3)))</f>
        <v>#VALUE!</v>
      </c>
    </row>
    <row r="97" spans="2:24">
      <c r="B97" s="68">
        <f t="shared" si="3"/>
        <v>93</v>
      </c>
      <c r="C97" s="64">
        <v>3000</v>
      </c>
      <c r="D97" s="69" t="e">
        <f>IF($B97&lt;=D$2,"EXECUTADA",IFERROR(VLOOKUP($B97&amp;D$3,'Consolidação Preventiva'!$A:$W,11,0),IF(D96="EXECUTADA",VLOOKUP($B96&amp;D$3,'Consolidação Preventiva'!$A:$W,15,0)+125/$Z$3,D96+125/$Z$3)))</f>
        <v>#VALUE!</v>
      </c>
      <c r="E97" s="69" t="e">
        <f>IF($B97&lt;=E$2,"EXECUTADA",IFERROR(VLOOKUP($B97&amp;E$3,'Consolidação Preventiva'!$A:$W,11,0),IF(E96="EXECUTADA",VLOOKUP($B96&amp;E$3,'Consolidação Preventiva'!$A:$W,15,0)+125/$Z$3,E96+125/$Z$3)))</f>
        <v>#VALUE!</v>
      </c>
      <c r="F97" s="69" t="e">
        <f>IF($B97&lt;=F$2,"EXECUTADA",IFERROR(VLOOKUP($B97&amp;F$3,'Consolidação Preventiva'!$A:$W,11,0),IF(F96="EXECUTADA",VLOOKUP(F$4,'Projeção Horimetro'!$A$5:$H$11,8,0),F96+250/$Z$3)))</f>
        <v>#VALUE!</v>
      </c>
      <c r="G97" s="69" t="e">
        <f>IF($B97&lt;=G$2,"EXECUTADA",IFERROR(VLOOKUP($B97&amp;G$3,'Consolidação Preventiva'!$A:$W,11,0),IF(G96="EXECUTADA",VLOOKUP(G$4,'Projeção Horimetro'!$A$5:$H$11,8,0),G96+250/$Z$3)))</f>
        <v>#VALUE!</v>
      </c>
      <c r="H97" s="69" t="e">
        <f>IF($B97&lt;=H$2,"EXECUTADA",IFERROR(VLOOKUP($B97&amp;H$3,'Consolidação Preventiva'!$A:$W,11,0),IF(H96="EXECUTADA",VLOOKUP(H$4,'Projeção Horimetro'!$A$5:$H$11,8,0),H96+250/$Z$3)))</f>
        <v>#VALUE!</v>
      </c>
      <c r="I97" s="70" t="e">
        <f>IF($B97&lt;=I$2,"EXECUTADA",IFERROR(VLOOKUP($B97&amp;I$3,'Consolidação Preventiva'!$A:$W,11,0),IF(I96="EXECUTADA",VLOOKUP(I$4,'Projeção Horimetro'!$A$5:$H$11,8,0),I96+250/$Z$3)))</f>
        <v>#VALUE!</v>
      </c>
      <c r="J97" s="70" t="e">
        <f>IF($B97&lt;=J$2,"EXECUTADA",IFERROR(VLOOKUP($B97&amp;J$3,'Consolidação Preventiva'!$A:$W,11,0),IF(J96="EXECUTADA",VLOOKUP($B96&amp;J$3,'Consolidação Preventiva'!$A:$W,15,0)+250/$Z$3,J96+250/$Z$3)))</f>
        <v>#VALUE!</v>
      </c>
      <c r="K97" s="70" t="e">
        <f>IF($B97&lt;=K$2,"EXECUTADA",IFERROR(VLOOKUP($B97&amp;K$3,'Consolidação Preventiva'!$A:$W,11,0),IF(K96="EXECUTADA",VLOOKUP($B96&amp;K$3,'Consolidação Preventiva'!$A:$W,15,0)+250/$Z$3,K96+250/$Z$3)))</f>
        <v>#VALUE!</v>
      </c>
      <c r="L97" s="70" t="e">
        <f>IF($B97&lt;=L$2,"EXECUTADA",IFERROR(VLOOKUP($B97&amp;L$3,'Consolidação Preventiva'!$A:$W,11,0),IF(L96="EXECUTADA",VLOOKUP($B96&amp;L$3,'Consolidação Preventiva'!$A:$W,15,0)+250/$Z$3,L96+250/$Z$3)))</f>
        <v>#VALUE!</v>
      </c>
      <c r="M97" s="70" t="e">
        <f>IF($B97&lt;=M$2,"EXECUTADA",IFERROR(VLOOKUP($B97&amp;M$3,'Consolidação Preventiva'!$A:$W,11,0),IF(M96="EXECUTADA",VLOOKUP($B96&amp;M$3,'Consolidação Preventiva'!$A:$W,15,0)+250/$Z$3,M96+250/$Z$3)))</f>
        <v>#VALUE!</v>
      </c>
      <c r="N97" s="70" t="e">
        <f>IF($B97&lt;=N$2,"EXECUTADA",IFERROR(VLOOKUP($B97&amp;N$3,'Consolidação Preventiva'!$A:$W,11,0),IF(N96="EXECUTADA",VLOOKUP($B96&amp;N$3,'Consolidação Preventiva'!$A:$W,15,0)+250/$Z$3,N96+250/$Z$3)))</f>
        <v>#VALUE!</v>
      </c>
      <c r="O97" s="70" t="e">
        <f>IF($B97&lt;=O$2,"EXECUTADA",IFERROR(VLOOKUP($B97&amp;O$3,'Consolidação Preventiva'!$A:$W,11,0),IF(O96="EXECUTADA",VLOOKUP($B96&amp;O$3,'Consolidação Preventiva'!$A:$W,15,0)+250/$Z$3,O96+250/$Z$3)))</f>
        <v>#VALUE!</v>
      </c>
      <c r="P97" s="70" t="e">
        <f>IF($B97&lt;=P$2,"EXECUTADA",IFERROR(VLOOKUP($B97&amp;P$3,'Consolidação Preventiva'!$A:$W,11,0),IF(P96="EXECUTADA",VLOOKUP($B96&amp;P$3,'Consolidação Preventiva'!$A:$W,15,0)+250/$Z$3,P96+250/$Z$3)))</f>
        <v>#VALUE!</v>
      </c>
      <c r="Q97" s="70" t="e">
        <f>IF($B97&lt;=Q$2,"EXECUTADA",IFERROR(VLOOKUP($B97&amp;Q$3,'Consolidação Preventiva'!$A:$W,11,0),IF(Q96="EXECUTADA",VLOOKUP($B96&amp;Q$3,'Consolidação Preventiva'!$A:$W,15,0)+250/$Z$3,Q96+250/$Z$3)))</f>
        <v>#VALUE!</v>
      </c>
      <c r="R97" s="70" t="e">
        <f>IF($B97&lt;=R$2,"EXECUTADA",IFERROR(VLOOKUP($B97&amp;R$3,'Consolidação Preventiva'!$A:$W,11,0),IF(R96="EXECUTADA",VLOOKUP($B96&amp;R$3,'Consolidação Preventiva'!$A:$W,15,0)+250/$Z$3,R96+250/$Z$3)))</f>
        <v>#VALUE!</v>
      </c>
      <c r="S97" s="70" t="e">
        <f>IF($B97&lt;=S$2,"EXECUTADA",IFERROR(VLOOKUP($B97&amp;S$3,'Consolidação Preventiva'!$A:$W,11,0),IF(S96="EXECUTADA",VLOOKUP($B96&amp;S$3,'Consolidação Preventiva'!$A:$W,15,0)+250/$Z$3,S96+250/$Z$3)))</f>
        <v>#VALUE!</v>
      </c>
      <c r="T97" s="70" t="e">
        <f>IF($B97&lt;=T$2,"EXECUTADA",IFERROR(VLOOKUP($B97&amp;T$3,'Consolidação Preventiva'!$A:$W,11,0),IF(T96="EXECUTADA",VLOOKUP($B96&amp;T$3,'Consolidação Preventiva'!$A:$W,15,0)+250/$Z$3,T96+250/$Z$3)))</f>
        <v>#VALUE!</v>
      </c>
      <c r="U97" s="70" t="e">
        <f>IF($B97&lt;=U$2,"EXECUTADA",IFERROR(VLOOKUP($B97&amp;U$3,'Consolidação Preventiva'!$A:$W,11,0),IF(U96="EXECUTADA",VLOOKUP($B96&amp;U$3,'Consolidação Preventiva'!$A:$W,15,0)+250/$Z$3,U96+250/$Z$3)))</f>
        <v>#VALUE!</v>
      </c>
      <c r="V97" s="70" t="e">
        <f>IF($B97&lt;=V$2,"EXECUTADA",IFERROR(VLOOKUP($B97&amp;V$3,'Consolidação Preventiva'!$A:$W,11,0),IF(V96="EXECUTADA",VLOOKUP($B96&amp;V$3,'Consolidação Preventiva'!$A:$W,15,0)+250/$Z$3,V96+250/$Z$3)))</f>
        <v>#VALUE!</v>
      </c>
      <c r="W97" s="70" t="e">
        <f>IF($B97&lt;=W$2,"EXECUTADA",IFERROR(VLOOKUP($B97&amp;W$3,'Consolidação Preventiva'!$A:$W,11,0),IF(W96="EXECUTADA",VLOOKUP($B96&amp;W$3,'Consolidação Preventiva'!$A:$W,15,0)+250/$Z$3,W96+250/$Z$3)))</f>
        <v>#VALUE!</v>
      </c>
      <c r="X97" s="70" t="e">
        <f>IF($B97&lt;=X$2,"EXECUTADA",IFERROR(VLOOKUP($B97&amp;X$3,'Consolidação Preventiva'!$A:$W,11,0),IF(X96="EXECUTADA",VLOOKUP($B96&amp;X$3,'Consolidação Preventiva'!$A:$W,15,0)+250/$Z$3,X96+250/$Z$3)))</f>
        <v>#VALUE!</v>
      </c>
    </row>
    <row r="98" spans="2:24">
      <c r="B98" s="68">
        <f t="shared" si="3"/>
        <v>94</v>
      </c>
      <c r="C98" s="64">
        <v>250</v>
      </c>
      <c r="D98" s="69" t="e">
        <f>IF($B98&lt;=D$2,"EXECUTADA",IFERROR(VLOOKUP($B98&amp;D$3,'Consolidação Preventiva'!$A:$W,11,0),IF(D97="EXECUTADA",VLOOKUP($B97&amp;D$3,'Consolidação Preventiva'!$A:$W,15,0)+125/$Z$3,D97+125/$Z$3)))</f>
        <v>#VALUE!</v>
      </c>
      <c r="E98" s="69" t="e">
        <f>IF($B98&lt;=E$2,"EXECUTADA",IFERROR(VLOOKUP($B98&amp;E$3,'Consolidação Preventiva'!$A:$W,11,0),IF(E97="EXECUTADA",VLOOKUP($B97&amp;E$3,'Consolidação Preventiva'!$A:$W,15,0)+125/$Z$3,E97+125/$Z$3)))</f>
        <v>#VALUE!</v>
      </c>
      <c r="F98" s="69" t="e">
        <f>IF($B98&lt;=F$2,"EXECUTADA",IFERROR(VLOOKUP($B98&amp;F$3,'Consolidação Preventiva'!$A:$W,11,0),IF(F97="EXECUTADA",VLOOKUP(F$4,'Projeção Horimetro'!$A$5:$H$11,8,0),F97+250/$Z$3)))</f>
        <v>#VALUE!</v>
      </c>
      <c r="G98" s="69" t="e">
        <f>IF($B98&lt;=G$2,"EXECUTADA",IFERROR(VLOOKUP($B98&amp;G$3,'Consolidação Preventiva'!$A:$W,11,0),IF(G97="EXECUTADA",VLOOKUP(G$4,'Projeção Horimetro'!$A$5:$H$11,8,0),G97+250/$Z$3)))</f>
        <v>#VALUE!</v>
      </c>
      <c r="H98" s="69" t="e">
        <f>IF($B98&lt;=H$2,"EXECUTADA",IFERROR(VLOOKUP($B98&amp;H$3,'Consolidação Preventiva'!$A:$W,11,0),IF(H97="EXECUTADA",VLOOKUP(H$4,'Projeção Horimetro'!$A$5:$H$11,8,0),H97+250/$Z$3)))</f>
        <v>#VALUE!</v>
      </c>
      <c r="I98" s="70" t="e">
        <f>IF($B98&lt;=I$2,"EXECUTADA",IFERROR(VLOOKUP($B98&amp;I$3,'Consolidação Preventiva'!$A:$W,11,0),IF(I97="EXECUTADA",VLOOKUP(I$4,'Projeção Horimetro'!$A$5:$H$11,8,0),I97+250/$Z$3)))</f>
        <v>#VALUE!</v>
      </c>
      <c r="J98" s="70" t="e">
        <f>IF($B98&lt;=J$2,"EXECUTADA",IFERROR(VLOOKUP($B98&amp;J$3,'Consolidação Preventiva'!$A:$W,11,0),IF(J97="EXECUTADA",VLOOKUP($B97&amp;J$3,'Consolidação Preventiva'!$A:$W,15,0)+250/$Z$3,J97+250/$Z$3)))</f>
        <v>#VALUE!</v>
      </c>
      <c r="K98" s="70" t="e">
        <f>IF($B98&lt;=K$2,"EXECUTADA",IFERROR(VLOOKUP($B98&amp;K$3,'Consolidação Preventiva'!$A:$W,11,0),IF(K97="EXECUTADA",VLOOKUP($B97&amp;K$3,'Consolidação Preventiva'!$A:$W,15,0)+250/$Z$3,K97+250/$Z$3)))</f>
        <v>#VALUE!</v>
      </c>
      <c r="L98" s="70" t="e">
        <f>IF($B98&lt;=L$2,"EXECUTADA",IFERROR(VLOOKUP($B98&amp;L$3,'Consolidação Preventiva'!$A:$W,11,0),IF(L97="EXECUTADA",VLOOKUP($B97&amp;L$3,'Consolidação Preventiva'!$A:$W,15,0)+250/$Z$3,L97+250/$Z$3)))</f>
        <v>#VALUE!</v>
      </c>
      <c r="M98" s="70" t="e">
        <f>IF($B98&lt;=M$2,"EXECUTADA",IFERROR(VLOOKUP($B98&amp;M$3,'Consolidação Preventiva'!$A:$W,11,0),IF(M97="EXECUTADA",VLOOKUP($B97&amp;M$3,'Consolidação Preventiva'!$A:$W,15,0)+250/$Z$3,M97+250/$Z$3)))</f>
        <v>#VALUE!</v>
      </c>
      <c r="N98" s="70" t="e">
        <f>IF($B98&lt;=N$2,"EXECUTADA",IFERROR(VLOOKUP($B98&amp;N$3,'Consolidação Preventiva'!$A:$W,11,0),IF(N97="EXECUTADA",VLOOKUP($B97&amp;N$3,'Consolidação Preventiva'!$A:$W,15,0)+250/$Z$3,N97+250/$Z$3)))</f>
        <v>#VALUE!</v>
      </c>
      <c r="O98" s="70" t="e">
        <f>IF($B98&lt;=O$2,"EXECUTADA",IFERROR(VLOOKUP($B98&amp;O$3,'Consolidação Preventiva'!$A:$W,11,0),IF(O97="EXECUTADA",VLOOKUP($B97&amp;O$3,'Consolidação Preventiva'!$A:$W,15,0)+250/$Z$3,O97+250/$Z$3)))</f>
        <v>#VALUE!</v>
      </c>
      <c r="P98" s="70" t="e">
        <f>IF($B98&lt;=P$2,"EXECUTADA",IFERROR(VLOOKUP($B98&amp;P$3,'Consolidação Preventiva'!$A:$W,11,0),IF(P97="EXECUTADA",VLOOKUP($B97&amp;P$3,'Consolidação Preventiva'!$A:$W,15,0)+250/$Z$3,P97+250/$Z$3)))</f>
        <v>#VALUE!</v>
      </c>
      <c r="Q98" s="70" t="e">
        <f>IF($B98&lt;=Q$2,"EXECUTADA",IFERROR(VLOOKUP($B98&amp;Q$3,'Consolidação Preventiva'!$A:$W,11,0),IF(Q97="EXECUTADA",VLOOKUP($B97&amp;Q$3,'Consolidação Preventiva'!$A:$W,15,0)+250/$Z$3,Q97+250/$Z$3)))</f>
        <v>#VALUE!</v>
      </c>
      <c r="R98" s="70" t="e">
        <f>IF($B98&lt;=R$2,"EXECUTADA",IFERROR(VLOOKUP($B98&amp;R$3,'Consolidação Preventiva'!$A:$W,11,0),IF(R97="EXECUTADA",VLOOKUP($B97&amp;R$3,'Consolidação Preventiva'!$A:$W,15,0)+250/$Z$3,R97+250/$Z$3)))</f>
        <v>#VALUE!</v>
      </c>
      <c r="S98" s="70" t="e">
        <f>IF($B98&lt;=S$2,"EXECUTADA",IFERROR(VLOOKUP($B98&amp;S$3,'Consolidação Preventiva'!$A:$W,11,0),IF(S97="EXECUTADA",VLOOKUP($B97&amp;S$3,'Consolidação Preventiva'!$A:$W,15,0)+250/$Z$3,S97+250/$Z$3)))</f>
        <v>#VALUE!</v>
      </c>
      <c r="T98" s="70" t="e">
        <f>IF($B98&lt;=T$2,"EXECUTADA",IFERROR(VLOOKUP($B98&amp;T$3,'Consolidação Preventiva'!$A:$W,11,0),IF(T97="EXECUTADA",VLOOKUP($B97&amp;T$3,'Consolidação Preventiva'!$A:$W,15,0)+250/$Z$3,T97+250/$Z$3)))</f>
        <v>#VALUE!</v>
      </c>
      <c r="U98" s="70" t="e">
        <f>IF($B98&lt;=U$2,"EXECUTADA",IFERROR(VLOOKUP($B98&amp;U$3,'Consolidação Preventiva'!$A:$W,11,0),IF(U97="EXECUTADA",VLOOKUP($B97&amp;U$3,'Consolidação Preventiva'!$A:$W,15,0)+250/$Z$3,U97+250/$Z$3)))</f>
        <v>#VALUE!</v>
      </c>
      <c r="V98" s="70" t="e">
        <f>IF($B98&lt;=V$2,"EXECUTADA",IFERROR(VLOOKUP($B98&amp;V$3,'Consolidação Preventiva'!$A:$W,11,0),IF(V97="EXECUTADA",VLOOKUP($B97&amp;V$3,'Consolidação Preventiva'!$A:$W,15,0)+250/$Z$3,V97+250/$Z$3)))</f>
        <v>#VALUE!</v>
      </c>
      <c r="W98" s="70" t="e">
        <f>IF($B98&lt;=W$2,"EXECUTADA",IFERROR(VLOOKUP($B98&amp;W$3,'Consolidação Preventiva'!$A:$W,11,0),IF(W97="EXECUTADA",VLOOKUP($B97&amp;W$3,'Consolidação Preventiva'!$A:$W,15,0)+250/$Z$3,W97+250/$Z$3)))</f>
        <v>#VALUE!</v>
      </c>
      <c r="X98" s="70" t="e">
        <f>IF($B98&lt;=X$2,"EXECUTADA",IFERROR(VLOOKUP($B98&amp;X$3,'Consolidação Preventiva'!$A:$W,11,0),IF(X97="EXECUTADA",VLOOKUP($B97&amp;X$3,'Consolidação Preventiva'!$A:$W,15,0)+250/$Z$3,X97+250/$Z$3)))</f>
        <v>#VALUE!</v>
      </c>
    </row>
    <row r="99" spans="2:24">
      <c r="B99" s="68">
        <f t="shared" si="3"/>
        <v>95</v>
      </c>
      <c r="C99" s="64">
        <v>3500</v>
      </c>
      <c r="D99" s="69" t="e">
        <f>IF($B99&lt;=D$2,"EXECUTADA",IFERROR(VLOOKUP($B99&amp;D$3,'Consolidação Preventiva'!$A:$W,11,0),IF(D98="EXECUTADA",VLOOKUP($B98&amp;D$3,'Consolidação Preventiva'!$A:$W,15,0)+125/$Z$3,D98+125/$Z$3)))</f>
        <v>#VALUE!</v>
      </c>
      <c r="E99" s="69" t="e">
        <f>IF($B99&lt;=E$2,"EXECUTADA",IFERROR(VLOOKUP($B99&amp;E$3,'Consolidação Preventiva'!$A:$W,11,0),IF(E98="EXECUTADA",VLOOKUP($B98&amp;E$3,'Consolidação Preventiva'!$A:$W,15,0)+125/$Z$3,E98+125/$Z$3)))</f>
        <v>#VALUE!</v>
      </c>
      <c r="F99" s="69" t="e">
        <f>IF($B99&lt;=F$2,"EXECUTADA",IFERROR(VLOOKUP($B99&amp;F$3,'Consolidação Preventiva'!$A:$W,11,0),IF(F98="EXECUTADA",VLOOKUP(F$4,'Projeção Horimetro'!$A$5:$H$11,8,0),F98+250/$Z$3)))</f>
        <v>#VALUE!</v>
      </c>
      <c r="G99" s="69" t="e">
        <f>IF($B99&lt;=G$2,"EXECUTADA",IFERROR(VLOOKUP($B99&amp;G$3,'Consolidação Preventiva'!$A:$W,11,0),IF(G98="EXECUTADA",VLOOKUP(G$4,'Projeção Horimetro'!$A$5:$H$11,8,0),G98+250/$Z$3)))</f>
        <v>#VALUE!</v>
      </c>
      <c r="H99" s="69" t="e">
        <f>IF($B99&lt;=H$2,"EXECUTADA",IFERROR(VLOOKUP($B99&amp;H$3,'Consolidação Preventiva'!$A:$W,11,0),IF(H98="EXECUTADA",VLOOKUP(H$4,'Projeção Horimetro'!$A$5:$H$11,8,0),H98+250/$Z$3)))</f>
        <v>#VALUE!</v>
      </c>
      <c r="I99" s="70" t="e">
        <f>IF($B99&lt;=I$2,"EXECUTADA",IFERROR(VLOOKUP($B99&amp;I$3,'Consolidação Preventiva'!$A:$W,11,0),IF(I98="EXECUTADA",VLOOKUP(I$4,'Projeção Horimetro'!$A$5:$H$11,8,0),I98+250/$Z$3)))</f>
        <v>#VALUE!</v>
      </c>
      <c r="J99" s="70" t="e">
        <f>IF($B99&lt;=J$2,"EXECUTADA",IFERROR(VLOOKUP($B99&amp;J$3,'Consolidação Preventiva'!$A:$W,11,0),IF(J98="EXECUTADA",VLOOKUP($B98&amp;J$3,'Consolidação Preventiva'!$A:$W,15,0)+250/$Z$3,J98+250/$Z$3)))</f>
        <v>#VALUE!</v>
      </c>
      <c r="K99" s="70" t="e">
        <f>IF($B99&lt;=K$2,"EXECUTADA",IFERROR(VLOOKUP($B99&amp;K$3,'Consolidação Preventiva'!$A:$W,11,0),IF(K98="EXECUTADA",VLOOKUP($B98&amp;K$3,'Consolidação Preventiva'!$A:$W,15,0)+250/$Z$3,K98+250/$Z$3)))</f>
        <v>#VALUE!</v>
      </c>
      <c r="L99" s="70" t="e">
        <f>IF($B99&lt;=L$2,"EXECUTADA",IFERROR(VLOOKUP($B99&amp;L$3,'Consolidação Preventiva'!$A:$W,11,0),IF(L98="EXECUTADA",VLOOKUP($B98&amp;L$3,'Consolidação Preventiva'!$A:$W,15,0)+250/$Z$3,L98+250/$Z$3)))</f>
        <v>#VALUE!</v>
      </c>
      <c r="M99" s="70" t="e">
        <f>IF($B99&lt;=M$2,"EXECUTADA",IFERROR(VLOOKUP($B99&amp;M$3,'Consolidação Preventiva'!$A:$W,11,0),IF(M98="EXECUTADA",VLOOKUP($B98&amp;M$3,'Consolidação Preventiva'!$A:$W,15,0)+250/$Z$3,M98+250/$Z$3)))</f>
        <v>#VALUE!</v>
      </c>
      <c r="N99" s="70" t="e">
        <f>IF($B99&lt;=N$2,"EXECUTADA",IFERROR(VLOOKUP($B99&amp;N$3,'Consolidação Preventiva'!$A:$W,11,0),IF(N98="EXECUTADA",VLOOKUP($B98&amp;N$3,'Consolidação Preventiva'!$A:$W,15,0)+250/$Z$3,N98+250/$Z$3)))</f>
        <v>#VALUE!</v>
      </c>
      <c r="O99" s="70" t="e">
        <f>IF($B99&lt;=O$2,"EXECUTADA",IFERROR(VLOOKUP($B99&amp;O$3,'Consolidação Preventiva'!$A:$W,11,0),IF(O98="EXECUTADA",VLOOKUP($B98&amp;O$3,'Consolidação Preventiva'!$A:$W,15,0)+250/$Z$3,O98+250/$Z$3)))</f>
        <v>#VALUE!</v>
      </c>
      <c r="P99" s="70" t="e">
        <f>IF($B99&lt;=P$2,"EXECUTADA",IFERROR(VLOOKUP($B99&amp;P$3,'Consolidação Preventiva'!$A:$W,11,0),IF(P98="EXECUTADA",VLOOKUP($B98&amp;P$3,'Consolidação Preventiva'!$A:$W,15,0)+250/$Z$3,P98+250/$Z$3)))</f>
        <v>#VALUE!</v>
      </c>
      <c r="Q99" s="70" t="e">
        <f>IF($B99&lt;=Q$2,"EXECUTADA",IFERROR(VLOOKUP($B99&amp;Q$3,'Consolidação Preventiva'!$A:$W,11,0),IF(Q98="EXECUTADA",VLOOKUP($B98&amp;Q$3,'Consolidação Preventiva'!$A:$W,15,0)+250/$Z$3,Q98+250/$Z$3)))</f>
        <v>#VALUE!</v>
      </c>
      <c r="R99" s="70" t="e">
        <f>IF($B99&lt;=R$2,"EXECUTADA",IFERROR(VLOOKUP($B99&amp;R$3,'Consolidação Preventiva'!$A:$W,11,0),IF(R98="EXECUTADA",VLOOKUP($B98&amp;R$3,'Consolidação Preventiva'!$A:$W,15,0)+250/$Z$3,R98+250/$Z$3)))</f>
        <v>#VALUE!</v>
      </c>
      <c r="S99" s="70" t="e">
        <f>IF($B99&lt;=S$2,"EXECUTADA",IFERROR(VLOOKUP($B99&amp;S$3,'Consolidação Preventiva'!$A:$W,11,0),IF(S98="EXECUTADA",VLOOKUP($B98&amp;S$3,'Consolidação Preventiva'!$A:$W,15,0)+250/$Z$3,S98+250/$Z$3)))</f>
        <v>#VALUE!</v>
      </c>
      <c r="T99" s="70" t="e">
        <f>IF($B99&lt;=T$2,"EXECUTADA",IFERROR(VLOOKUP($B99&amp;T$3,'Consolidação Preventiva'!$A:$W,11,0),IF(T98="EXECUTADA",VLOOKUP($B98&amp;T$3,'Consolidação Preventiva'!$A:$W,15,0)+250/$Z$3,T98+250/$Z$3)))</f>
        <v>#VALUE!</v>
      </c>
      <c r="U99" s="70" t="e">
        <f>IF($B99&lt;=U$2,"EXECUTADA",IFERROR(VLOOKUP($B99&amp;U$3,'Consolidação Preventiva'!$A:$W,11,0),IF(U98="EXECUTADA",VLOOKUP($B98&amp;U$3,'Consolidação Preventiva'!$A:$W,15,0)+250/$Z$3,U98+250/$Z$3)))</f>
        <v>#VALUE!</v>
      </c>
      <c r="V99" s="70" t="e">
        <f>IF($B99&lt;=V$2,"EXECUTADA",IFERROR(VLOOKUP($B99&amp;V$3,'Consolidação Preventiva'!$A:$W,11,0),IF(V98="EXECUTADA",VLOOKUP($B98&amp;V$3,'Consolidação Preventiva'!$A:$W,15,0)+250/$Z$3,V98+250/$Z$3)))</f>
        <v>#VALUE!</v>
      </c>
      <c r="W99" s="70" t="e">
        <f>IF($B99&lt;=W$2,"EXECUTADA",IFERROR(VLOOKUP($B99&amp;W$3,'Consolidação Preventiva'!$A:$W,11,0),IF(W98="EXECUTADA",VLOOKUP($B98&amp;W$3,'Consolidação Preventiva'!$A:$W,15,0)+250/$Z$3,W98+250/$Z$3)))</f>
        <v>#VALUE!</v>
      </c>
      <c r="X99" s="70" t="e">
        <f>IF($B99&lt;=X$2,"EXECUTADA",IFERROR(VLOOKUP($B99&amp;X$3,'Consolidação Preventiva'!$A:$W,11,0),IF(X98="EXECUTADA",VLOOKUP($B98&amp;X$3,'Consolidação Preventiva'!$A:$W,15,0)+250/$Z$3,X98+250/$Z$3)))</f>
        <v>#VALUE!</v>
      </c>
    </row>
    <row r="100" spans="2:24">
      <c r="B100" s="68">
        <f t="shared" si="3"/>
        <v>96</v>
      </c>
      <c r="C100" s="64">
        <v>250</v>
      </c>
      <c r="D100" s="69" t="e">
        <f>IF($B100&lt;=D$2,"EXECUTADA",IFERROR(VLOOKUP($B100&amp;D$3,'Consolidação Preventiva'!$A:$W,11,0),IF(D99="EXECUTADA",VLOOKUP($B99&amp;D$3,'Consolidação Preventiva'!$A:$W,15,0)+125/$Z$3,D99+125/$Z$3)))</f>
        <v>#VALUE!</v>
      </c>
      <c r="E100" s="69" t="e">
        <f>IF($B100&lt;=E$2,"EXECUTADA",IFERROR(VLOOKUP($B100&amp;E$3,'Consolidação Preventiva'!$A:$W,11,0),IF(E99="EXECUTADA",VLOOKUP($B99&amp;E$3,'Consolidação Preventiva'!$A:$W,15,0)+125/$Z$3,E99+125/$Z$3)))</f>
        <v>#VALUE!</v>
      </c>
      <c r="F100" s="69" t="e">
        <f>IF($B100&lt;=F$2,"EXECUTADA",IFERROR(VLOOKUP($B100&amp;F$3,'Consolidação Preventiva'!$A:$W,11,0),IF(F99="EXECUTADA",VLOOKUP(F$4,'Projeção Horimetro'!$A$5:$H$11,8,0),F99+250/$Z$3)))</f>
        <v>#VALUE!</v>
      </c>
      <c r="G100" s="69" t="e">
        <f>IF($B100&lt;=G$2,"EXECUTADA",IFERROR(VLOOKUP($B100&amp;G$3,'Consolidação Preventiva'!$A:$W,11,0),IF(G99="EXECUTADA",VLOOKUP(G$4,'Projeção Horimetro'!$A$5:$H$11,8,0),G99+250/$Z$3)))</f>
        <v>#VALUE!</v>
      </c>
      <c r="H100" s="69" t="e">
        <f>IF($B100&lt;=H$2,"EXECUTADA",IFERROR(VLOOKUP($B100&amp;H$3,'Consolidação Preventiva'!$A:$W,11,0),IF(H99="EXECUTADA",VLOOKUP(H$4,'Projeção Horimetro'!$A$5:$H$11,8,0),H99+250/$Z$3)))</f>
        <v>#VALUE!</v>
      </c>
      <c r="I100" s="70" t="e">
        <f>IF($B100&lt;=I$2,"EXECUTADA",IFERROR(VLOOKUP($B100&amp;I$3,'Consolidação Preventiva'!$A:$W,11,0),IF(I99="EXECUTADA",VLOOKUP(I$4,'Projeção Horimetro'!$A$5:$H$11,8,0),I99+250/$Z$3)))</f>
        <v>#VALUE!</v>
      </c>
      <c r="J100" s="70" t="e">
        <f>IF($B100&lt;=J$2,"EXECUTADA",IFERROR(VLOOKUP($B100&amp;J$3,'Consolidação Preventiva'!$A:$W,11,0),IF(J99="EXECUTADA",VLOOKUP($B99&amp;J$3,'Consolidação Preventiva'!$A:$W,15,0)+250/$Z$3,J99+250/$Z$3)))</f>
        <v>#VALUE!</v>
      </c>
      <c r="K100" s="70" t="e">
        <f>IF($B100&lt;=K$2,"EXECUTADA",IFERROR(VLOOKUP($B100&amp;K$3,'Consolidação Preventiva'!$A:$W,11,0),IF(K99="EXECUTADA",VLOOKUP($B99&amp;K$3,'Consolidação Preventiva'!$A:$W,15,0)+250/$Z$3,K99+250/$Z$3)))</f>
        <v>#VALUE!</v>
      </c>
      <c r="L100" s="70" t="e">
        <f>IF($B100&lt;=L$2,"EXECUTADA",IFERROR(VLOOKUP($B100&amp;L$3,'Consolidação Preventiva'!$A:$W,11,0),IF(L99="EXECUTADA",VLOOKUP($B99&amp;L$3,'Consolidação Preventiva'!$A:$W,15,0)+250/$Z$3,L99+250/$Z$3)))</f>
        <v>#VALUE!</v>
      </c>
      <c r="M100" s="70" t="e">
        <f>IF($B100&lt;=M$2,"EXECUTADA",IFERROR(VLOOKUP($B100&amp;M$3,'Consolidação Preventiva'!$A:$W,11,0),IF(M99="EXECUTADA",VLOOKUP($B99&amp;M$3,'Consolidação Preventiva'!$A:$W,15,0)+250/$Z$3,M99+250/$Z$3)))</f>
        <v>#VALUE!</v>
      </c>
      <c r="N100" s="70" t="e">
        <f>IF($B100&lt;=N$2,"EXECUTADA",IFERROR(VLOOKUP($B100&amp;N$3,'Consolidação Preventiva'!$A:$W,11,0),IF(N99="EXECUTADA",VLOOKUP($B99&amp;N$3,'Consolidação Preventiva'!$A:$W,15,0)+250/$Z$3,N99+250/$Z$3)))</f>
        <v>#VALUE!</v>
      </c>
      <c r="O100" s="70" t="e">
        <f>IF($B100&lt;=O$2,"EXECUTADA",IFERROR(VLOOKUP($B100&amp;O$3,'Consolidação Preventiva'!$A:$W,11,0),IF(O99="EXECUTADA",VLOOKUP($B99&amp;O$3,'Consolidação Preventiva'!$A:$W,15,0)+250/$Z$3,O99+250/$Z$3)))</f>
        <v>#VALUE!</v>
      </c>
      <c r="P100" s="70" t="e">
        <f>IF($B100&lt;=P$2,"EXECUTADA",IFERROR(VLOOKUP($B100&amp;P$3,'Consolidação Preventiva'!$A:$W,11,0),IF(P99="EXECUTADA",VLOOKUP($B99&amp;P$3,'Consolidação Preventiva'!$A:$W,15,0)+250/$Z$3,P99+250/$Z$3)))</f>
        <v>#VALUE!</v>
      </c>
      <c r="Q100" s="70" t="e">
        <f>IF($B100&lt;=Q$2,"EXECUTADA",IFERROR(VLOOKUP($B100&amp;Q$3,'Consolidação Preventiva'!$A:$W,11,0),IF(Q99="EXECUTADA",VLOOKUP($B99&amp;Q$3,'Consolidação Preventiva'!$A:$W,15,0)+250/$Z$3,Q99+250/$Z$3)))</f>
        <v>#VALUE!</v>
      </c>
      <c r="R100" s="70" t="e">
        <f>IF($B100&lt;=R$2,"EXECUTADA",IFERROR(VLOOKUP($B100&amp;R$3,'Consolidação Preventiva'!$A:$W,11,0),IF(R99="EXECUTADA",VLOOKUP($B99&amp;R$3,'Consolidação Preventiva'!$A:$W,15,0)+250/$Z$3,R99+250/$Z$3)))</f>
        <v>#VALUE!</v>
      </c>
      <c r="S100" s="70" t="e">
        <f>IF($B100&lt;=S$2,"EXECUTADA",IFERROR(VLOOKUP($B100&amp;S$3,'Consolidação Preventiva'!$A:$W,11,0),IF(S99="EXECUTADA",VLOOKUP($B99&amp;S$3,'Consolidação Preventiva'!$A:$W,15,0)+250/$Z$3,S99+250/$Z$3)))</f>
        <v>#VALUE!</v>
      </c>
      <c r="T100" s="70" t="e">
        <f>IF($B100&lt;=T$2,"EXECUTADA",IFERROR(VLOOKUP($B100&amp;T$3,'Consolidação Preventiva'!$A:$W,11,0),IF(T99="EXECUTADA",VLOOKUP($B99&amp;T$3,'Consolidação Preventiva'!$A:$W,15,0)+250/$Z$3,T99+250/$Z$3)))</f>
        <v>#VALUE!</v>
      </c>
      <c r="U100" s="70" t="e">
        <f>IF($B100&lt;=U$2,"EXECUTADA",IFERROR(VLOOKUP($B100&amp;U$3,'Consolidação Preventiva'!$A:$W,11,0),IF(U99="EXECUTADA",VLOOKUP($B99&amp;U$3,'Consolidação Preventiva'!$A:$W,15,0)+250/$Z$3,U99+250/$Z$3)))</f>
        <v>#VALUE!</v>
      </c>
      <c r="V100" s="70" t="e">
        <f>IF($B100&lt;=V$2,"EXECUTADA",IFERROR(VLOOKUP($B100&amp;V$3,'Consolidação Preventiva'!$A:$W,11,0),IF(V99="EXECUTADA",VLOOKUP($B99&amp;V$3,'Consolidação Preventiva'!$A:$W,15,0)+250/$Z$3,V99+250/$Z$3)))</f>
        <v>#VALUE!</v>
      </c>
      <c r="W100" s="70" t="e">
        <f>IF($B100&lt;=W$2,"EXECUTADA",IFERROR(VLOOKUP($B100&amp;W$3,'Consolidação Preventiva'!$A:$W,11,0),IF(W99="EXECUTADA",VLOOKUP($B99&amp;W$3,'Consolidação Preventiva'!$A:$W,15,0)+250/$Z$3,W99+250/$Z$3)))</f>
        <v>#VALUE!</v>
      </c>
      <c r="X100" s="70" t="e">
        <f>IF($B100&lt;=X$2,"EXECUTADA",IFERROR(VLOOKUP($B100&amp;X$3,'Consolidação Preventiva'!$A:$W,11,0),IF(X99="EXECUTADA",VLOOKUP($B99&amp;X$3,'Consolidação Preventiva'!$A:$W,15,0)+250/$Z$3,X99+250/$Z$3)))</f>
        <v>#VALUE!</v>
      </c>
    </row>
    <row r="101" spans="2:24">
      <c r="B101" s="68">
        <f t="shared" si="3"/>
        <v>97</v>
      </c>
      <c r="C101" s="64">
        <v>4000</v>
      </c>
      <c r="D101" s="69" t="e">
        <f>IF($B101&lt;=D$2,"EXECUTADA",IFERROR(VLOOKUP($B101&amp;D$3,'Consolidação Preventiva'!$A:$W,11,0),IF(D100="EXECUTADA",VLOOKUP($B100&amp;D$3,'Consolidação Preventiva'!$A:$W,15,0)+125/$Z$3,D100+125/$Z$3)))</f>
        <v>#VALUE!</v>
      </c>
      <c r="E101" s="69" t="e">
        <f>IF($B101&lt;=E$2,"EXECUTADA",IFERROR(VLOOKUP($B101&amp;E$3,'Consolidação Preventiva'!$A:$W,11,0),IF(E100="EXECUTADA",VLOOKUP($B100&amp;E$3,'Consolidação Preventiva'!$A:$W,15,0)+125/$Z$3,E100+125/$Z$3)))</f>
        <v>#VALUE!</v>
      </c>
      <c r="F101" s="69" t="e">
        <f>IF($B101&lt;=F$2,"EXECUTADA",IFERROR(VLOOKUP($B101&amp;F$3,'Consolidação Preventiva'!$A:$W,11,0),IF(F100="EXECUTADA",VLOOKUP(F$4,'Projeção Horimetro'!$A$5:$H$11,8,0),F100+250/$Z$3)))</f>
        <v>#VALUE!</v>
      </c>
      <c r="G101" s="69" t="e">
        <f>IF($B101&lt;=G$2,"EXECUTADA",IFERROR(VLOOKUP($B101&amp;G$3,'Consolidação Preventiva'!$A:$W,11,0),IF(G100="EXECUTADA",VLOOKUP(G$4,'Projeção Horimetro'!$A$5:$H$11,8,0),G100+250/$Z$3)))</f>
        <v>#VALUE!</v>
      </c>
      <c r="H101" s="69" t="e">
        <f>IF($B101&lt;=H$2,"EXECUTADA",IFERROR(VLOOKUP($B101&amp;H$3,'Consolidação Preventiva'!$A:$W,11,0),IF(H100="EXECUTADA",VLOOKUP(H$4,'Projeção Horimetro'!$A$5:$H$11,8,0),H100+250/$Z$3)))</f>
        <v>#VALUE!</v>
      </c>
      <c r="I101" s="70" t="e">
        <f>IF($B101&lt;=I$2,"EXECUTADA",IFERROR(VLOOKUP($B101&amp;I$3,'Consolidação Preventiva'!$A:$W,11,0),IF(I100="EXECUTADA",VLOOKUP(I$4,'Projeção Horimetro'!$A$5:$H$11,8,0),I100+250/$Z$3)))</f>
        <v>#VALUE!</v>
      </c>
      <c r="J101" s="70" t="e">
        <f>IF($B101&lt;=J$2,"EXECUTADA",IFERROR(VLOOKUP($B101&amp;J$3,'Consolidação Preventiva'!$A:$W,11,0),IF(J100="EXECUTADA",VLOOKUP($B100&amp;J$3,'Consolidação Preventiva'!$A:$W,15,0)+250/$Z$3,J100+250/$Z$3)))</f>
        <v>#VALUE!</v>
      </c>
      <c r="K101" s="70" t="e">
        <f>IF($B101&lt;=K$2,"EXECUTADA",IFERROR(VLOOKUP($B101&amp;K$3,'Consolidação Preventiva'!$A:$W,11,0),IF(K100="EXECUTADA",VLOOKUP($B100&amp;K$3,'Consolidação Preventiva'!$A:$W,15,0)+250/$Z$3,K100+250/$Z$3)))</f>
        <v>#VALUE!</v>
      </c>
      <c r="L101" s="70" t="e">
        <f>IF($B101&lt;=L$2,"EXECUTADA",IFERROR(VLOOKUP($B101&amp;L$3,'Consolidação Preventiva'!$A:$W,11,0),IF(L100="EXECUTADA",VLOOKUP($B100&amp;L$3,'Consolidação Preventiva'!$A:$W,15,0)+250/$Z$3,L100+250/$Z$3)))</f>
        <v>#VALUE!</v>
      </c>
      <c r="M101" s="70" t="e">
        <f>IF($B101&lt;=M$2,"EXECUTADA",IFERROR(VLOOKUP($B101&amp;M$3,'Consolidação Preventiva'!$A:$W,11,0),IF(M100="EXECUTADA",VLOOKUP($B100&amp;M$3,'Consolidação Preventiva'!$A:$W,15,0)+250/$Z$3,M100+250/$Z$3)))</f>
        <v>#VALUE!</v>
      </c>
      <c r="N101" s="70" t="e">
        <f>IF($B101&lt;=N$2,"EXECUTADA",IFERROR(VLOOKUP($B101&amp;N$3,'Consolidação Preventiva'!$A:$W,11,0),IF(N100="EXECUTADA",VLOOKUP($B100&amp;N$3,'Consolidação Preventiva'!$A:$W,15,0)+250/$Z$3,N100+250/$Z$3)))</f>
        <v>#VALUE!</v>
      </c>
      <c r="O101" s="70" t="e">
        <f>IF($B101&lt;=O$2,"EXECUTADA",IFERROR(VLOOKUP($B101&amp;O$3,'Consolidação Preventiva'!$A:$W,11,0),IF(O100="EXECUTADA",VLOOKUP($B100&amp;O$3,'Consolidação Preventiva'!$A:$W,15,0)+250/$Z$3,O100+250/$Z$3)))</f>
        <v>#VALUE!</v>
      </c>
      <c r="P101" s="70" t="e">
        <f>IF($B101&lt;=P$2,"EXECUTADA",IFERROR(VLOOKUP($B101&amp;P$3,'Consolidação Preventiva'!$A:$W,11,0),IF(P100="EXECUTADA",VLOOKUP($B100&amp;P$3,'Consolidação Preventiva'!$A:$W,15,0)+250/$Z$3,P100+250/$Z$3)))</f>
        <v>#VALUE!</v>
      </c>
      <c r="Q101" s="70" t="e">
        <f>IF($B101&lt;=Q$2,"EXECUTADA",IFERROR(VLOOKUP($B101&amp;Q$3,'Consolidação Preventiva'!$A:$W,11,0),IF(Q100="EXECUTADA",VLOOKUP($B100&amp;Q$3,'Consolidação Preventiva'!$A:$W,15,0)+250/$Z$3,Q100+250/$Z$3)))</f>
        <v>#VALUE!</v>
      </c>
      <c r="R101" s="70" t="e">
        <f>IF($B101&lt;=R$2,"EXECUTADA",IFERROR(VLOOKUP($B101&amp;R$3,'Consolidação Preventiva'!$A:$W,11,0),IF(R100="EXECUTADA",VLOOKUP($B100&amp;R$3,'Consolidação Preventiva'!$A:$W,15,0)+250/$Z$3,R100+250/$Z$3)))</f>
        <v>#VALUE!</v>
      </c>
      <c r="S101" s="70" t="e">
        <f>IF($B101&lt;=S$2,"EXECUTADA",IFERROR(VLOOKUP($B101&amp;S$3,'Consolidação Preventiva'!$A:$W,11,0),IF(S100="EXECUTADA",VLOOKUP($B100&amp;S$3,'Consolidação Preventiva'!$A:$W,15,0)+250/$Z$3,S100+250/$Z$3)))</f>
        <v>#VALUE!</v>
      </c>
      <c r="T101" s="70" t="e">
        <f>IF($B101&lt;=T$2,"EXECUTADA",IFERROR(VLOOKUP($B101&amp;T$3,'Consolidação Preventiva'!$A:$W,11,0),IF(T100="EXECUTADA",VLOOKUP($B100&amp;T$3,'Consolidação Preventiva'!$A:$W,15,0)+250/$Z$3,T100+250/$Z$3)))</f>
        <v>#VALUE!</v>
      </c>
      <c r="U101" s="70" t="e">
        <f>IF($B101&lt;=U$2,"EXECUTADA",IFERROR(VLOOKUP($B101&amp;U$3,'Consolidação Preventiva'!$A:$W,11,0),IF(U100="EXECUTADA",VLOOKUP($B100&amp;U$3,'Consolidação Preventiva'!$A:$W,15,0)+250/$Z$3,U100+250/$Z$3)))</f>
        <v>#VALUE!</v>
      </c>
      <c r="V101" s="70" t="e">
        <f>IF($B101&lt;=V$2,"EXECUTADA",IFERROR(VLOOKUP($B101&amp;V$3,'Consolidação Preventiva'!$A:$W,11,0),IF(V100="EXECUTADA",VLOOKUP($B100&amp;V$3,'Consolidação Preventiva'!$A:$W,15,0)+250/$Z$3,V100+250/$Z$3)))</f>
        <v>#VALUE!</v>
      </c>
      <c r="W101" s="70" t="e">
        <f>IF($B101&lt;=W$2,"EXECUTADA",IFERROR(VLOOKUP($B101&amp;W$3,'Consolidação Preventiva'!$A:$W,11,0),IF(W100="EXECUTADA",VLOOKUP($B100&amp;W$3,'Consolidação Preventiva'!$A:$W,15,0)+250/$Z$3,W100+250/$Z$3)))</f>
        <v>#VALUE!</v>
      </c>
      <c r="X101" s="70" t="e">
        <f>IF($B101&lt;=X$2,"EXECUTADA",IFERROR(VLOOKUP($B101&amp;X$3,'Consolidação Preventiva'!$A:$W,11,0),IF(X100="EXECUTADA",VLOOKUP($B100&amp;X$3,'Consolidação Preventiva'!$A:$W,15,0)+250/$Z$3,X100+250/$Z$3)))</f>
        <v>#VALUE!</v>
      </c>
    </row>
    <row r="102" spans="2:24">
      <c r="B102" s="68">
        <f t="shared" ref="B102:B133" si="4">B101+1</f>
        <v>98</v>
      </c>
      <c r="C102" s="64">
        <v>250</v>
      </c>
      <c r="D102" s="69" t="e">
        <f>IF($B102&lt;=D$2,"EXECUTADA",IFERROR(VLOOKUP($B102&amp;D$3,'Consolidação Preventiva'!$A:$W,11,0),IF(D101="EXECUTADA",VLOOKUP($B101&amp;D$3,'Consolidação Preventiva'!$A:$W,15,0)+125/$Z$3,D101+125/$Z$3)))</f>
        <v>#VALUE!</v>
      </c>
      <c r="E102" s="69" t="e">
        <f>IF($B102&lt;=E$2,"EXECUTADA",IFERROR(VLOOKUP($B102&amp;E$3,'Consolidação Preventiva'!$A:$W,11,0),IF(E101="EXECUTADA",VLOOKUP($B101&amp;E$3,'Consolidação Preventiva'!$A:$W,15,0)+125/$Z$3,E101+125/$Z$3)))</f>
        <v>#VALUE!</v>
      </c>
      <c r="F102" s="69" t="e">
        <f>IF($B102&lt;=F$2,"EXECUTADA",IFERROR(VLOOKUP($B102&amp;F$3,'Consolidação Preventiva'!$A:$W,11,0),IF(F101="EXECUTADA",VLOOKUP(F$4,'Projeção Horimetro'!$A$5:$H$11,8,0),F101+250/$Z$3)))</f>
        <v>#VALUE!</v>
      </c>
      <c r="G102" s="69" t="e">
        <f>IF($B102&lt;=G$2,"EXECUTADA",IFERROR(VLOOKUP($B102&amp;G$3,'Consolidação Preventiva'!$A:$W,11,0),IF(G101="EXECUTADA",VLOOKUP(G$4,'Projeção Horimetro'!$A$5:$H$11,8,0),G101+250/$Z$3)))</f>
        <v>#VALUE!</v>
      </c>
      <c r="H102" s="69" t="e">
        <f>IF($B102&lt;=H$2,"EXECUTADA",IFERROR(VLOOKUP($B102&amp;H$3,'Consolidação Preventiva'!$A:$W,11,0),IF(H101="EXECUTADA",VLOOKUP(H$4,'Projeção Horimetro'!$A$5:$H$11,8,0),H101+250/$Z$3)))</f>
        <v>#VALUE!</v>
      </c>
      <c r="I102" s="70" t="e">
        <f>IF($B102&lt;=I$2,"EXECUTADA",IFERROR(VLOOKUP($B102&amp;I$3,'Consolidação Preventiva'!$A:$W,11,0),IF(I101="EXECUTADA",VLOOKUP(I$4,'Projeção Horimetro'!$A$5:$H$11,8,0),I101+250/$Z$3)))</f>
        <v>#VALUE!</v>
      </c>
      <c r="J102" s="70" t="e">
        <f>IF($B102&lt;=J$2,"EXECUTADA",IFERROR(VLOOKUP($B102&amp;J$3,'Consolidação Preventiva'!$A:$W,11,0),IF(J101="EXECUTADA",VLOOKUP($B101&amp;J$3,'Consolidação Preventiva'!$A:$W,15,0)+250/$Z$3,J101+250/$Z$3)))</f>
        <v>#VALUE!</v>
      </c>
      <c r="K102" s="70" t="e">
        <f>IF($B102&lt;=K$2,"EXECUTADA",IFERROR(VLOOKUP($B102&amp;K$3,'Consolidação Preventiva'!$A:$W,11,0),IF(K101="EXECUTADA",VLOOKUP($B101&amp;K$3,'Consolidação Preventiva'!$A:$W,15,0)+250/$Z$3,K101+250/$Z$3)))</f>
        <v>#VALUE!</v>
      </c>
      <c r="L102" s="70" t="e">
        <f>IF($B102&lt;=L$2,"EXECUTADA",IFERROR(VLOOKUP($B102&amp;L$3,'Consolidação Preventiva'!$A:$W,11,0),IF(L101="EXECUTADA",VLOOKUP($B101&amp;L$3,'Consolidação Preventiva'!$A:$W,15,0)+250/$Z$3,L101+250/$Z$3)))</f>
        <v>#VALUE!</v>
      </c>
      <c r="M102" s="70" t="e">
        <f>IF($B102&lt;=M$2,"EXECUTADA",IFERROR(VLOOKUP($B102&amp;M$3,'Consolidação Preventiva'!$A:$W,11,0),IF(M101="EXECUTADA",VLOOKUP($B101&amp;M$3,'Consolidação Preventiva'!$A:$W,15,0)+250/$Z$3,M101+250/$Z$3)))</f>
        <v>#VALUE!</v>
      </c>
      <c r="N102" s="70" t="e">
        <f>IF($B102&lt;=N$2,"EXECUTADA",IFERROR(VLOOKUP($B102&amp;N$3,'Consolidação Preventiva'!$A:$W,11,0),IF(N101="EXECUTADA",VLOOKUP($B101&amp;N$3,'Consolidação Preventiva'!$A:$W,15,0)+250/$Z$3,N101+250/$Z$3)))</f>
        <v>#VALUE!</v>
      </c>
      <c r="O102" s="70" t="e">
        <f>IF($B102&lt;=O$2,"EXECUTADA",IFERROR(VLOOKUP($B102&amp;O$3,'Consolidação Preventiva'!$A:$W,11,0),IF(O101="EXECUTADA",VLOOKUP($B101&amp;O$3,'Consolidação Preventiva'!$A:$W,15,0)+250/$Z$3,O101+250/$Z$3)))</f>
        <v>#VALUE!</v>
      </c>
      <c r="P102" s="70" t="e">
        <f>IF($B102&lt;=P$2,"EXECUTADA",IFERROR(VLOOKUP($B102&amp;P$3,'Consolidação Preventiva'!$A:$W,11,0),IF(P101="EXECUTADA",VLOOKUP($B101&amp;P$3,'Consolidação Preventiva'!$A:$W,15,0)+250/$Z$3,P101+250/$Z$3)))</f>
        <v>#VALUE!</v>
      </c>
      <c r="Q102" s="70" t="e">
        <f>IF($B102&lt;=Q$2,"EXECUTADA",IFERROR(VLOOKUP($B102&amp;Q$3,'Consolidação Preventiva'!$A:$W,11,0),IF(Q101="EXECUTADA",VLOOKUP($B101&amp;Q$3,'Consolidação Preventiva'!$A:$W,15,0)+250/$Z$3,Q101+250/$Z$3)))</f>
        <v>#VALUE!</v>
      </c>
      <c r="R102" s="70" t="e">
        <f>IF($B102&lt;=R$2,"EXECUTADA",IFERROR(VLOOKUP($B102&amp;R$3,'Consolidação Preventiva'!$A:$W,11,0),IF(R101="EXECUTADA",VLOOKUP($B101&amp;R$3,'Consolidação Preventiva'!$A:$W,15,0)+250/$Z$3,R101+250/$Z$3)))</f>
        <v>#VALUE!</v>
      </c>
      <c r="S102" s="70" t="e">
        <f>IF($B102&lt;=S$2,"EXECUTADA",IFERROR(VLOOKUP($B102&amp;S$3,'Consolidação Preventiva'!$A:$W,11,0),IF(S101="EXECUTADA",VLOOKUP($B101&amp;S$3,'Consolidação Preventiva'!$A:$W,15,0)+250/$Z$3,S101+250/$Z$3)))</f>
        <v>#VALUE!</v>
      </c>
      <c r="T102" s="70" t="e">
        <f>IF($B102&lt;=T$2,"EXECUTADA",IFERROR(VLOOKUP($B102&amp;T$3,'Consolidação Preventiva'!$A:$W,11,0),IF(T101="EXECUTADA",VLOOKUP($B101&amp;T$3,'Consolidação Preventiva'!$A:$W,15,0)+250/$Z$3,T101+250/$Z$3)))</f>
        <v>#VALUE!</v>
      </c>
      <c r="U102" s="70" t="e">
        <f>IF($B102&lt;=U$2,"EXECUTADA",IFERROR(VLOOKUP($B102&amp;U$3,'Consolidação Preventiva'!$A:$W,11,0),IF(U101="EXECUTADA",VLOOKUP($B101&amp;U$3,'Consolidação Preventiva'!$A:$W,15,0)+250/$Z$3,U101+250/$Z$3)))</f>
        <v>#VALUE!</v>
      </c>
      <c r="V102" s="70" t="e">
        <f>IF($B102&lt;=V$2,"EXECUTADA",IFERROR(VLOOKUP($B102&amp;V$3,'Consolidação Preventiva'!$A:$W,11,0),IF(V101="EXECUTADA",VLOOKUP($B101&amp;V$3,'Consolidação Preventiva'!$A:$W,15,0)+250/$Z$3,V101+250/$Z$3)))</f>
        <v>#VALUE!</v>
      </c>
      <c r="W102" s="70" t="e">
        <f>IF($B102&lt;=W$2,"EXECUTADA",IFERROR(VLOOKUP($B102&amp;W$3,'Consolidação Preventiva'!$A:$W,11,0),IF(W101="EXECUTADA",VLOOKUP($B101&amp;W$3,'Consolidação Preventiva'!$A:$W,15,0)+250/$Z$3,W101+250/$Z$3)))</f>
        <v>#VALUE!</v>
      </c>
      <c r="X102" s="70" t="e">
        <f>IF($B102&lt;=X$2,"EXECUTADA",IFERROR(VLOOKUP($B102&amp;X$3,'Consolidação Preventiva'!$A:$W,11,0),IF(X101="EXECUTADA",VLOOKUP($B101&amp;X$3,'Consolidação Preventiva'!$A:$W,15,0)+250/$Z$3,X101+250/$Z$3)))</f>
        <v>#VALUE!</v>
      </c>
    </row>
    <row r="103" spans="2:24">
      <c r="B103" s="68">
        <f t="shared" si="4"/>
        <v>99</v>
      </c>
      <c r="C103" s="64">
        <v>500</v>
      </c>
      <c r="D103" s="69" t="e">
        <f>IF($B103&lt;=D$2,"EXECUTADA",IFERROR(VLOOKUP($B103&amp;D$3,'Consolidação Preventiva'!$A:$W,11,0),IF(D102="EXECUTADA",VLOOKUP($B102&amp;D$3,'Consolidação Preventiva'!$A:$W,15,0)+125/$Z$3,D102+125/$Z$3)))</f>
        <v>#VALUE!</v>
      </c>
      <c r="E103" s="69" t="e">
        <f>IF($B103&lt;=E$2,"EXECUTADA",IFERROR(VLOOKUP($B103&amp;E$3,'Consolidação Preventiva'!$A:$W,11,0),IF(E102="EXECUTADA",VLOOKUP($B102&amp;E$3,'Consolidação Preventiva'!$A:$W,15,0)+125/$Z$3,E102+125/$Z$3)))</f>
        <v>#VALUE!</v>
      </c>
      <c r="F103" s="69" t="e">
        <f>IF($B103&lt;=F$2,"EXECUTADA",IFERROR(VLOOKUP($B103&amp;F$3,'Consolidação Preventiva'!$A:$W,11,0),IF(F102="EXECUTADA",VLOOKUP(F$4,'Projeção Horimetro'!$A$5:$H$11,8,0),F102+250/$Z$3)))</f>
        <v>#VALUE!</v>
      </c>
      <c r="G103" s="69" t="e">
        <f>IF($B103&lt;=G$2,"EXECUTADA",IFERROR(VLOOKUP($B103&amp;G$3,'Consolidação Preventiva'!$A:$W,11,0),IF(G102="EXECUTADA",VLOOKUP(G$4,'Projeção Horimetro'!$A$5:$H$11,8,0),G102+250/$Z$3)))</f>
        <v>#VALUE!</v>
      </c>
      <c r="H103" s="69" t="e">
        <f>IF($B103&lt;=H$2,"EXECUTADA",IFERROR(VLOOKUP($B103&amp;H$3,'Consolidação Preventiva'!$A:$W,11,0),IF(H102="EXECUTADA",VLOOKUP(H$4,'Projeção Horimetro'!$A$5:$H$11,8,0),H102+250/$Z$3)))</f>
        <v>#VALUE!</v>
      </c>
      <c r="I103" s="70" t="e">
        <f>IF($B103&lt;=I$2,"EXECUTADA",IFERROR(VLOOKUP($B103&amp;I$3,'Consolidação Preventiva'!$A:$W,11,0),IF(I102="EXECUTADA",VLOOKUP(I$4,'Projeção Horimetro'!$A$5:$H$11,8,0),I102+250/$Z$3)))</f>
        <v>#VALUE!</v>
      </c>
      <c r="J103" s="70" t="e">
        <f>IF($B103&lt;=J$2,"EXECUTADA",IFERROR(VLOOKUP($B103&amp;J$3,'Consolidação Preventiva'!$A:$W,11,0),IF(J102="EXECUTADA",VLOOKUP($B102&amp;J$3,'Consolidação Preventiva'!$A:$W,15,0)+250/$Z$3,J102+250/$Z$3)))</f>
        <v>#VALUE!</v>
      </c>
      <c r="K103" s="70" t="e">
        <f>IF($B103&lt;=K$2,"EXECUTADA",IFERROR(VLOOKUP($B103&amp;K$3,'Consolidação Preventiva'!$A:$W,11,0),IF(K102="EXECUTADA",VLOOKUP($B102&amp;K$3,'Consolidação Preventiva'!$A:$W,15,0)+250/$Z$3,K102+250/$Z$3)))</f>
        <v>#VALUE!</v>
      </c>
      <c r="L103" s="70" t="e">
        <f>IF($B103&lt;=L$2,"EXECUTADA",IFERROR(VLOOKUP($B103&amp;L$3,'Consolidação Preventiva'!$A:$W,11,0),IF(L102="EXECUTADA",VLOOKUP($B102&amp;L$3,'Consolidação Preventiva'!$A:$W,15,0)+250/$Z$3,L102+250/$Z$3)))</f>
        <v>#VALUE!</v>
      </c>
      <c r="M103" s="70" t="e">
        <f>IF($B103&lt;=M$2,"EXECUTADA",IFERROR(VLOOKUP($B103&amp;M$3,'Consolidação Preventiva'!$A:$W,11,0),IF(M102="EXECUTADA",VLOOKUP($B102&amp;M$3,'Consolidação Preventiva'!$A:$W,15,0)+250/$Z$3,M102+250/$Z$3)))</f>
        <v>#VALUE!</v>
      </c>
      <c r="N103" s="70" t="e">
        <f>IF($B103&lt;=N$2,"EXECUTADA",IFERROR(VLOOKUP($B103&amp;N$3,'Consolidação Preventiva'!$A:$W,11,0),IF(N102="EXECUTADA",VLOOKUP($B102&amp;N$3,'Consolidação Preventiva'!$A:$W,15,0)+250/$Z$3,N102+250/$Z$3)))</f>
        <v>#VALUE!</v>
      </c>
      <c r="O103" s="70" t="e">
        <f>IF($B103&lt;=O$2,"EXECUTADA",IFERROR(VLOOKUP($B103&amp;O$3,'Consolidação Preventiva'!$A:$W,11,0),IF(O102="EXECUTADA",VLOOKUP($B102&amp;O$3,'Consolidação Preventiva'!$A:$W,15,0)+250/$Z$3,O102+250/$Z$3)))</f>
        <v>#VALUE!</v>
      </c>
      <c r="P103" s="70" t="e">
        <f>IF($B103&lt;=P$2,"EXECUTADA",IFERROR(VLOOKUP($B103&amp;P$3,'Consolidação Preventiva'!$A:$W,11,0),IF(P102="EXECUTADA",VLOOKUP($B102&amp;P$3,'Consolidação Preventiva'!$A:$W,15,0)+250/$Z$3,P102+250/$Z$3)))</f>
        <v>#VALUE!</v>
      </c>
      <c r="Q103" s="70" t="e">
        <f>IF($B103&lt;=Q$2,"EXECUTADA",IFERROR(VLOOKUP($B103&amp;Q$3,'Consolidação Preventiva'!$A:$W,11,0),IF(Q102="EXECUTADA",VLOOKUP($B102&amp;Q$3,'Consolidação Preventiva'!$A:$W,15,0)+250/$Z$3,Q102+250/$Z$3)))</f>
        <v>#VALUE!</v>
      </c>
      <c r="R103" s="70" t="e">
        <f>IF($B103&lt;=R$2,"EXECUTADA",IFERROR(VLOOKUP($B103&amp;R$3,'Consolidação Preventiva'!$A:$W,11,0),IF(R102="EXECUTADA",VLOOKUP($B102&amp;R$3,'Consolidação Preventiva'!$A:$W,15,0)+250/$Z$3,R102+250/$Z$3)))</f>
        <v>#VALUE!</v>
      </c>
      <c r="S103" s="70" t="e">
        <f>IF($B103&lt;=S$2,"EXECUTADA",IFERROR(VLOOKUP($B103&amp;S$3,'Consolidação Preventiva'!$A:$W,11,0),IF(S102="EXECUTADA",VLOOKUP($B102&amp;S$3,'Consolidação Preventiva'!$A:$W,15,0)+250/$Z$3,S102+250/$Z$3)))</f>
        <v>#VALUE!</v>
      </c>
      <c r="T103" s="70" t="e">
        <f>IF($B103&lt;=T$2,"EXECUTADA",IFERROR(VLOOKUP($B103&amp;T$3,'Consolidação Preventiva'!$A:$W,11,0),IF(T102="EXECUTADA",VLOOKUP($B102&amp;T$3,'Consolidação Preventiva'!$A:$W,15,0)+250/$Z$3,T102+250/$Z$3)))</f>
        <v>#VALUE!</v>
      </c>
      <c r="U103" s="70" t="e">
        <f>IF($B103&lt;=U$2,"EXECUTADA",IFERROR(VLOOKUP($B103&amp;U$3,'Consolidação Preventiva'!$A:$W,11,0),IF(U102="EXECUTADA",VLOOKUP($B102&amp;U$3,'Consolidação Preventiva'!$A:$W,15,0)+250/$Z$3,U102+250/$Z$3)))</f>
        <v>#VALUE!</v>
      </c>
      <c r="V103" s="70" t="e">
        <f>IF($B103&lt;=V$2,"EXECUTADA",IFERROR(VLOOKUP($B103&amp;V$3,'Consolidação Preventiva'!$A:$W,11,0),IF(V102="EXECUTADA",VLOOKUP($B102&amp;V$3,'Consolidação Preventiva'!$A:$W,15,0)+250/$Z$3,V102+250/$Z$3)))</f>
        <v>#VALUE!</v>
      </c>
      <c r="W103" s="70" t="e">
        <f>IF($B103&lt;=W$2,"EXECUTADA",IFERROR(VLOOKUP($B103&amp;W$3,'Consolidação Preventiva'!$A:$W,11,0),IF(W102="EXECUTADA",VLOOKUP($B102&amp;W$3,'Consolidação Preventiva'!$A:$W,15,0)+250/$Z$3,W102+250/$Z$3)))</f>
        <v>#VALUE!</v>
      </c>
      <c r="X103" s="70" t="e">
        <f>IF($B103&lt;=X$2,"EXECUTADA",IFERROR(VLOOKUP($B103&amp;X$3,'Consolidação Preventiva'!$A:$W,11,0),IF(X102="EXECUTADA",VLOOKUP($B102&amp;X$3,'Consolidação Preventiva'!$A:$W,15,0)+250/$Z$3,X102+250/$Z$3)))</f>
        <v>#VALUE!</v>
      </c>
    </row>
    <row r="104" spans="2:24">
      <c r="B104" s="68">
        <f t="shared" si="4"/>
        <v>100</v>
      </c>
      <c r="C104" s="64">
        <v>250</v>
      </c>
      <c r="D104" s="69" t="e">
        <f>IF($B104&lt;=D$2,"EXECUTADA",IFERROR(VLOOKUP($B104&amp;D$3,'Consolidação Preventiva'!$A:$W,11,0),IF(D103="EXECUTADA",VLOOKUP($B103&amp;D$3,'Consolidação Preventiva'!$A:$W,15,0)+125/$Z$3,D103+125/$Z$3)))</f>
        <v>#VALUE!</v>
      </c>
      <c r="E104" s="69" t="e">
        <f>IF($B104&lt;=E$2,"EXECUTADA",IFERROR(VLOOKUP($B104&amp;E$3,'Consolidação Preventiva'!$A:$W,11,0),IF(E103="EXECUTADA",VLOOKUP($B103&amp;E$3,'Consolidação Preventiva'!$A:$W,15,0)+125/$Z$3,E103+125/$Z$3)))</f>
        <v>#VALUE!</v>
      </c>
      <c r="F104" s="69" t="e">
        <f>IF($B104&lt;=F$2,"EXECUTADA",IFERROR(VLOOKUP($B104&amp;F$3,'Consolidação Preventiva'!$A:$W,11,0),IF(F103="EXECUTADA",VLOOKUP(F$4,'Projeção Horimetro'!$A$5:$H$11,8,0),F103+250/$Z$3)))</f>
        <v>#VALUE!</v>
      </c>
      <c r="G104" s="69" t="e">
        <f>IF($B104&lt;=G$2,"EXECUTADA",IFERROR(VLOOKUP($B104&amp;G$3,'Consolidação Preventiva'!$A:$W,11,0),IF(G103="EXECUTADA",VLOOKUP(G$4,'Projeção Horimetro'!$A$5:$H$11,8,0),G103+250/$Z$3)))</f>
        <v>#VALUE!</v>
      </c>
      <c r="H104" s="69" t="e">
        <f>IF($B104&lt;=H$2,"EXECUTADA",IFERROR(VLOOKUP($B104&amp;H$3,'Consolidação Preventiva'!$A:$W,11,0),IF(H103="EXECUTADA",VLOOKUP(H$4,'Projeção Horimetro'!$A$5:$H$11,8,0),H103+250/$Z$3)))</f>
        <v>#VALUE!</v>
      </c>
      <c r="I104" s="70" t="e">
        <f>IF($B104&lt;=I$2,"EXECUTADA",IFERROR(VLOOKUP($B104&amp;I$3,'Consolidação Preventiva'!$A:$W,11,0),IF(I103="EXECUTADA",VLOOKUP(I$4,'Projeção Horimetro'!$A$5:$H$11,8,0),I103+250/$Z$3)))</f>
        <v>#VALUE!</v>
      </c>
      <c r="J104" s="70" t="e">
        <f>IF($B104&lt;=J$2,"EXECUTADA",IFERROR(VLOOKUP($B104&amp;J$3,'Consolidação Preventiva'!$A:$W,11,0),IF(J103="EXECUTADA",VLOOKUP($B103&amp;J$3,'Consolidação Preventiva'!$A:$W,15,0)+250/$Z$3,J103+250/$Z$3)))</f>
        <v>#VALUE!</v>
      </c>
      <c r="K104" s="70" t="e">
        <f>IF($B104&lt;=K$2,"EXECUTADA",IFERROR(VLOOKUP($B104&amp;K$3,'Consolidação Preventiva'!$A:$W,11,0),IF(K103="EXECUTADA",VLOOKUP($B103&amp;K$3,'Consolidação Preventiva'!$A:$W,15,0)+250/$Z$3,K103+250/$Z$3)))</f>
        <v>#VALUE!</v>
      </c>
      <c r="L104" s="70" t="e">
        <f>IF($B104&lt;=L$2,"EXECUTADA",IFERROR(VLOOKUP($B104&amp;L$3,'Consolidação Preventiva'!$A:$W,11,0),IF(L103="EXECUTADA",VLOOKUP($B103&amp;L$3,'Consolidação Preventiva'!$A:$W,15,0)+250/$Z$3,L103+250/$Z$3)))</f>
        <v>#VALUE!</v>
      </c>
      <c r="M104" s="70" t="e">
        <f>IF($B104&lt;=M$2,"EXECUTADA",IFERROR(VLOOKUP($B104&amp;M$3,'Consolidação Preventiva'!$A:$W,11,0),IF(M103="EXECUTADA",VLOOKUP($B103&amp;M$3,'Consolidação Preventiva'!$A:$W,15,0)+250/$Z$3,M103+250/$Z$3)))</f>
        <v>#VALUE!</v>
      </c>
      <c r="N104" s="70" t="e">
        <f>IF($B104&lt;=N$2,"EXECUTADA",IFERROR(VLOOKUP($B104&amp;N$3,'Consolidação Preventiva'!$A:$W,11,0),IF(N103="EXECUTADA",VLOOKUP($B103&amp;N$3,'Consolidação Preventiva'!$A:$W,15,0)+250/$Z$3,N103+250/$Z$3)))</f>
        <v>#VALUE!</v>
      </c>
      <c r="O104" s="70" t="e">
        <f>IF($B104&lt;=O$2,"EXECUTADA",IFERROR(VLOOKUP($B104&amp;O$3,'Consolidação Preventiva'!$A:$W,11,0),IF(O103="EXECUTADA",VLOOKUP($B103&amp;O$3,'Consolidação Preventiva'!$A:$W,15,0)+250/$Z$3,O103+250/$Z$3)))</f>
        <v>#VALUE!</v>
      </c>
      <c r="P104" s="70" t="e">
        <f>IF($B104&lt;=P$2,"EXECUTADA",IFERROR(VLOOKUP($B104&amp;P$3,'Consolidação Preventiva'!$A:$W,11,0),IF(P103="EXECUTADA",VLOOKUP($B103&amp;P$3,'Consolidação Preventiva'!$A:$W,15,0)+250/$Z$3,P103+250/$Z$3)))</f>
        <v>#VALUE!</v>
      </c>
      <c r="Q104" s="70" t="e">
        <f>IF($B104&lt;=Q$2,"EXECUTADA",IFERROR(VLOOKUP($B104&amp;Q$3,'Consolidação Preventiva'!$A:$W,11,0),IF(Q103="EXECUTADA",VLOOKUP($B103&amp;Q$3,'Consolidação Preventiva'!$A:$W,15,0)+250/$Z$3,Q103+250/$Z$3)))</f>
        <v>#VALUE!</v>
      </c>
      <c r="R104" s="70" t="e">
        <f>IF($B104&lt;=R$2,"EXECUTADA",IFERROR(VLOOKUP($B104&amp;R$3,'Consolidação Preventiva'!$A:$W,11,0),IF(R103="EXECUTADA",VLOOKUP($B103&amp;R$3,'Consolidação Preventiva'!$A:$W,15,0)+250/$Z$3,R103+250/$Z$3)))</f>
        <v>#VALUE!</v>
      </c>
      <c r="S104" s="70" t="e">
        <f>IF($B104&lt;=S$2,"EXECUTADA",IFERROR(VLOOKUP($B104&amp;S$3,'Consolidação Preventiva'!$A:$W,11,0),IF(S103="EXECUTADA",VLOOKUP($B103&amp;S$3,'Consolidação Preventiva'!$A:$W,15,0)+250/$Z$3,S103+250/$Z$3)))</f>
        <v>#VALUE!</v>
      </c>
      <c r="T104" s="70" t="e">
        <f>IF($B104&lt;=T$2,"EXECUTADA",IFERROR(VLOOKUP($B104&amp;T$3,'Consolidação Preventiva'!$A:$W,11,0),IF(T103="EXECUTADA",VLOOKUP($B103&amp;T$3,'Consolidação Preventiva'!$A:$W,15,0)+250/$Z$3,T103+250/$Z$3)))</f>
        <v>#VALUE!</v>
      </c>
      <c r="U104" s="70" t="e">
        <f>IF($B104&lt;=U$2,"EXECUTADA",IFERROR(VLOOKUP($B104&amp;U$3,'Consolidação Preventiva'!$A:$W,11,0),IF(U103="EXECUTADA",VLOOKUP($B103&amp;U$3,'Consolidação Preventiva'!$A:$W,15,0)+250/$Z$3,U103+250/$Z$3)))</f>
        <v>#VALUE!</v>
      </c>
      <c r="V104" s="70" t="e">
        <f>IF($B104&lt;=V$2,"EXECUTADA",IFERROR(VLOOKUP($B104&amp;V$3,'Consolidação Preventiva'!$A:$W,11,0),IF(V103="EXECUTADA",VLOOKUP($B103&amp;V$3,'Consolidação Preventiva'!$A:$W,15,0)+250/$Z$3,V103+250/$Z$3)))</f>
        <v>#VALUE!</v>
      </c>
      <c r="W104" s="70" t="e">
        <f>IF($B104&lt;=W$2,"EXECUTADA",IFERROR(VLOOKUP($B104&amp;W$3,'Consolidação Preventiva'!$A:$W,11,0),IF(W103="EXECUTADA",VLOOKUP($B103&amp;W$3,'Consolidação Preventiva'!$A:$W,15,0)+250/$Z$3,W103+250/$Z$3)))</f>
        <v>#VALUE!</v>
      </c>
      <c r="X104" s="70" t="e">
        <f>IF($B104&lt;=X$2,"EXECUTADA",IFERROR(VLOOKUP($B104&amp;X$3,'Consolidação Preventiva'!$A:$W,11,0),IF(X103="EXECUTADA",VLOOKUP($B103&amp;X$3,'Consolidação Preventiva'!$A:$W,15,0)+250/$Z$3,X103+250/$Z$3)))</f>
        <v>#VALUE!</v>
      </c>
    </row>
    <row r="105" spans="2:24">
      <c r="B105" s="68">
        <f t="shared" si="4"/>
        <v>101</v>
      </c>
      <c r="C105" s="64">
        <v>1000</v>
      </c>
      <c r="D105" s="69" t="e">
        <f>IF($B105&lt;=D$2,"EXECUTADA",IFERROR(VLOOKUP($B105&amp;D$3,'Consolidação Preventiva'!$A:$W,11,0),IF(D104="EXECUTADA",VLOOKUP($B104&amp;D$3,'Consolidação Preventiva'!$A:$W,15,0)+125/$Z$3,D104+125/$Z$3)))</f>
        <v>#VALUE!</v>
      </c>
      <c r="E105" s="69" t="e">
        <f>IF($B105&lt;=E$2,"EXECUTADA",IFERROR(VLOOKUP($B105&amp;E$3,'Consolidação Preventiva'!$A:$W,11,0),IF(E104="EXECUTADA",VLOOKUP($B104&amp;E$3,'Consolidação Preventiva'!$A:$W,15,0)+125/$Z$3,E104+125/$Z$3)))</f>
        <v>#VALUE!</v>
      </c>
      <c r="F105" s="69" t="e">
        <f>IF($B105&lt;=F$2,"EXECUTADA",IFERROR(VLOOKUP($B105&amp;F$3,'Consolidação Preventiva'!$A:$W,11,0),IF(F104="EXECUTADA",VLOOKUP(F$4,'Projeção Horimetro'!$A$5:$H$11,8,0),F104+250/$Z$3)))</f>
        <v>#VALUE!</v>
      </c>
      <c r="G105" s="69" t="e">
        <f>IF($B105&lt;=G$2,"EXECUTADA",IFERROR(VLOOKUP($B105&amp;G$3,'Consolidação Preventiva'!$A:$W,11,0),IF(G104="EXECUTADA",VLOOKUP(G$4,'Projeção Horimetro'!$A$5:$H$11,8,0),G104+250/$Z$3)))</f>
        <v>#VALUE!</v>
      </c>
      <c r="H105" s="69" t="e">
        <f>IF($B105&lt;=H$2,"EXECUTADA",IFERROR(VLOOKUP($B105&amp;H$3,'Consolidação Preventiva'!$A:$W,11,0),IF(H104="EXECUTADA",VLOOKUP(H$4,'Projeção Horimetro'!$A$5:$H$11,8,0),H104+250/$Z$3)))</f>
        <v>#VALUE!</v>
      </c>
      <c r="I105" s="70" t="e">
        <f>IF($B105&lt;=I$2,"EXECUTADA",IFERROR(VLOOKUP($B105&amp;I$3,'Consolidação Preventiva'!$A:$W,11,0),IF(I104="EXECUTADA",VLOOKUP(I$4,'Projeção Horimetro'!$A$5:$H$11,8,0),I104+250/$Z$3)))</f>
        <v>#VALUE!</v>
      </c>
      <c r="J105" s="70" t="e">
        <f>IF($B105&lt;=J$2,"EXECUTADA",IFERROR(VLOOKUP($B105&amp;J$3,'Consolidação Preventiva'!$A:$W,11,0),IF(J104="EXECUTADA",VLOOKUP($B104&amp;J$3,'Consolidação Preventiva'!$A:$W,15,0)+250/$Z$3,J104+250/$Z$3)))</f>
        <v>#VALUE!</v>
      </c>
      <c r="K105" s="70" t="e">
        <f>IF($B105&lt;=K$2,"EXECUTADA",IFERROR(VLOOKUP($B105&amp;K$3,'Consolidação Preventiva'!$A:$W,11,0),IF(K104="EXECUTADA",VLOOKUP($B104&amp;K$3,'Consolidação Preventiva'!$A:$W,15,0)+250/$Z$3,K104+250/$Z$3)))</f>
        <v>#VALUE!</v>
      </c>
      <c r="L105" s="70" t="e">
        <f>IF($B105&lt;=L$2,"EXECUTADA",IFERROR(VLOOKUP($B105&amp;L$3,'Consolidação Preventiva'!$A:$W,11,0),IF(L104="EXECUTADA",VLOOKUP($B104&amp;L$3,'Consolidação Preventiva'!$A:$W,15,0)+250/$Z$3,L104+250/$Z$3)))</f>
        <v>#VALUE!</v>
      </c>
      <c r="M105" s="70" t="e">
        <f>IF($B105&lt;=M$2,"EXECUTADA",IFERROR(VLOOKUP($B105&amp;M$3,'Consolidação Preventiva'!$A:$W,11,0),IF(M104="EXECUTADA",VLOOKUP($B104&amp;M$3,'Consolidação Preventiva'!$A:$W,15,0)+250/$Z$3,M104+250/$Z$3)))</f>
        <v>#VALUE!</v>
      </c>
      <c r="N105" s="70" t="e">
        <f>IF($B105&lt;=N$2,"EXECUTADA",IFERROR(VLOOKUP($B105&amp;N$3,'Consolidação Preventiva'!$A:$W,11,0),IF(N104="EXECUTADA",VLOOKUP($B104&amp;N$3,'Consolidação Preventiva'!$A:$W,15,0)+250/$Z$3,N104+250/$Z$3)))</f>
        <v>#VALUE!</v>
      </c>
      <c r="O105" s="70" t="e">
        <f>IF($B105&lt;=O$2,"EXECUTADA",IFERROR(VLOOKUP($B105&amp;O$3,'Consolidação Preventiva'!$A:$W,11,0),IF(O104="EXECUTADA",VLOOKUP($B104&amp;O$3,'Consolidação Preventiva'!$A:$W,15,0)+250/$Z$3,O104+250/$Z$3)))</f>
        <v>#VALUE!</v>
      </c>
      <c r="P105" s="70" t="e">
        <f>IF($B105&lt;=P$2,"EXECUTADA",IFERROR(VLOOKUP($B105&amp;P$3,'Consolidação Preventiva'!$A:$W,11,0),IF(P104="EXECUTADA",VLOOKUP($B104&amp;P$3,'Consolidação Preventiva'!$A:$W,15,0)+250/$Z$3,P104+250/$Z$3)))</f>
        <v>#VALUE!</v>
      </c>
      <c r="Q105" s="70" t="e">
        <f>IF($B105&lt;=Q$2,"EXECUTADA",IFERROR(VLOOKUP($B105&amp;Q$3,'Consolidação Preventiva'!$A:$W,11,0),IF(Q104="EXECUTADA",VLOOKUP($B104&amp;Q$3,'Consolidação Preventiva'!$A:$W,15,0)+250/$Z$3,Q104+250/$Z$3)))</f>
        <v>#VALUE!</v>
      </c>
      <c r="R105" s="70" t="e">
        <f>IF($B105&lt;=R$2,"EXECUTADA",IFERROR(VLOOKUP($B105&amp;R$3,'Consolidação Preventiva'!$A:$W,11,0),IF(R104="EXECUTADA",VLOOKUP($B104&amp;R$3,'Consolidação Preventiva'!$A:$W,15,0)+250/$Z$3,R104+250/$Z$3)))</f>
        <v>#VALUE!</v>
      </c>
      <c r="S105" s="70" t="e">
        <f>IF($B105&lt;=S$2,"EXECUTADA",IFERROR(VLOOKUP($B105&amp;S$3,'Consolidação Preventiva'!$A:$W,11,0),IF(S104="EXECUTADA",VLOOKUP($B104&amp;S$3,'Consolidação Preventiva'!$A:$W,15,0)+250/$Z$3,S104+250/$Z$3)))</f>
        <v>#VALUE!</v>
      </c>
      <c r="T105" s="70" t="e">
        <f>IF($B105&lt;=T$2,"EXECUTADA",IFERROR(VLOOKUP($B105&amp;T$3,'Consolidação Preventiva'!$A:$W,11,0),IF(T104="EXECUTADA",VLOOKUP($B104&amp;T$3,'Consolidação Preventiva'!$A:$W,15,0)+250/$Z$3,T104+250/$Z$3)))</f>
        <v>#VALUE!</v>
      </c>
      <c r="U105" s="70" t="e">
        <f>IF($B105&lt;=U$2,"EXECUTADA",IFERROR(VLOOKUP($B105&amp;U$3,'Consolidação Preventiva'!$A:$W,11,0),IF(U104="EXECUTADA",VLOOKUP($B104&amp;U$3,'Consolidação Preventiva'!$A:$W,15,0)+250/$Z$3,U104+250/$Z$3)))</f>
        <v>#VALUE!</v>
      </c>
      <c r="V105" s="70" t="e">
        <f>IF($B105&lt;=V$2,"EXECUTADA",IFERROR(VLOOKUP($B105&amp;V$3,'Consolidação Preventiva'!$A:$W,11,0),IF(V104="EXECUTADA",VLOOKUP($B104&amp;V$3,'Consolidação Preventiva'!$A:$W,15,0)+250/$Z$3,V104+250/$Z$3)))</f>
        <v>#VALUE!</v>
      </c>
      <c r="W105" s="70" t="e">
        <f>IF($B105&lt;=W$2,"EXECUTADA",IFERROR(VLOOKUP($B105&amp;W$3,'Consolidação Preventiva'!$A:$W,11,0),IF(W104="EXECUTADA",VLOOKUP($B104&amp;W$3,'Consolidação Preventiva'!$A:$W,15,0)+250/$Z$3,W104+250/$Z$3)))</f>
        <v>#VALUE!</v>
      </c>
      <c r="X105" s="70" t="e">
        <f>IF($B105&lt;=X$2,"EXECUTADA",IFERROR(VLOOKUP($B105&amp;X$3,'Consolidação Preventiva'!$A:$W,11,0),IF(X104="EXECUTADA",VLOOKUP($B104&amp;X$3,'Consolidação Preventiva'!$A:$W,15,0)+250/$Z$3,X104+250/$Z$3)))</f>
        <v>#VALUE!</v>
      </c>
    </row>
    <row r="106" spans="2:24">
      <c r="B106" s="68">
        <f t="shared" si="4"/>
        <v>102</v>
      </c>
      <c r="C106" s="64">
        <v>250</v>
      </c>
      <c r="D106" s="69" t="e">
        <f>IF($B106&lt;=D$2,"EXECUTADA",IFERROR(VLOOKUP($B106&amp;D$3,'Consolidação Preventiva'!$A:$W,11,0),IF(D105="EXECUTADA",VLOOKUP($B105&amp;D$3,'Consolidação Preventiva'!$A:$W,15,0)+125/$Z$3,D105+125/$Z$3)))</f>
        <v>#VALUE!</v>
      </c>
      <c r="E106" s="69" t="e">
        <f>IF($B106&lt;=E$2,"EXECUTADA",IFERROR(VLOOKUP($B106&amp;E$3,'Consolidação Preventiva'!$A:$W,11,0),IF(E105="EXECUTADA",VLOOKUP($B105&amp;E$3,'Consolidação Preventiva'!$A:$W,15,0)+125/$Z$3,E105+125/$Z$3)))</f>
        <v>#VALUE!</v>
      </c>
      <c r="F106" s="69" t="e">
        <f>IF($B106&lt;=F$2,"EXECUTADA",IFERROR(VLOOKUP($B106&amp;F$3,'Consolidação Preventiva'!$A:$W,11,0),IF(F105="EXECUTADA",VLOOKUP(F$4,'Projeção Horimetro'!$A$5:$H$11,8,0),F105+250/$Z$3)))</f>
        <v>#VALUE!</v>
      </c>
      <c r="G106" s="69" t="e">
        <f>IF($B106&lt;=G$2,"EXECUTADA",IFERROR(VLOOKUP($B106&amp;G$3,'Consolidação Preventiva'!$A:$W,11,0),IF(G105="EXECUTADA",VLOOKUP(G$4,'Projeção Horimetro'!$A$5:$H$11,8,0),G105+250/$Z$3)))</f>
        <v>#VALUE!</v>
      </c>
      <c r="H106" s="69" t="e">
        <f>IF($B106&lt;=H$2,"EXECUTADA",IFERROR(VLOOKUP($B106&amp;H$3,'Consolidação Preventiva'!$A:$W,11,0),IF(H105="EXECUTADA",VLOOKUP(H$4,'Projeção Horimetro'!$A$5:$H$11,8,0),H105+250/$Z$3)))</f>
        <v>#VALUE!</v>
      </c>
      <c r="I106" s="70" t="e">
        <f>IF($B106&lt;=I$2,"EXECUTADA",IFERROR(VLOOKUP($B106&amp;I$3,'Consolidação Preventiva'!$A:$W,11,0),IF(I105="EXECUTADA",VLOOKUP(I$4,'Projeção Horimetro'!$A$5:$H$11,8,0),I105+250/$Z$3)))</f>
        <v>#VALUE!</v>
      </c>
      <c r="J106" s="70" t="e">
        <f>IF($B106&lt;=J$2,"EXECUTADA",IFERROR(VLOOKUP($B106&amp;J$3,'Consolidação Preventiva'!$A:$W,11,0),IF(J105="EXECUTADA",VLOOKUP($B105&amp;J$3,'Consolidação Preventiva'!$A:$W,15,0)+250/$Z$3,J105+250/$Z$3)))</f>
        <v>#VALUE!</v>
      </c>
      <c r="K106" s="70" t="e">
        <f>IF($B106&lt;=K$2,"EXECUTADA",IFERROR(VLOOKUP($B106&amp;K$3,'Consolidação Preventiva'!$A:$W,11,0),IF(K105="EXECUTADA",VLOOKUP($B105&amp;K$3,'Consolidação Preventiva'!$A:$W,15,0)+250/$Z$3,K105+250/$Z$3)))</f>
        <v>#VALUE!</v>
      </c>
      <c r="L106" s="70" t="e">
        <f>IF($B106&lt;=L$2,"EXECUTADA",IFERROR(VLOOKUP($B106&amp;L$3,'Consolidação Preventiva'!$A:$W,11,0),IF(L105="EXECUTADA",VLOOKUP($B105&amp;L$3,'Consolidação Preventiva'!$A:$W,15,0)+250/$Z$3,L105+250/$Z$3)))</f>
        <v>#VALUE!</v>
      </c>
      <c r="M106" s="70" t="e">
        <f>IF($B106&lt;=M$2,"EXECUTADA",IFERROR(VLOOKUP($B106&amp;M$3,'Consolidação Preventiva'!$A:$W,11,0),IF(M105="EXECUTADA",VLOOKUP($B105&amp;M$3,'Consolidação Preventiva'!$A:$W,15,0)+250/$Z$3,M105+250/$Z$3)))</f>
        <v>#VALUE!</v>
      </c>
      <c r="N106" s="70" t="e">
        <f>IF($B106&lt;=N$2,"EXECUTADA",IFERROR(VLOOKUP($B106&amp;N$3,'Consolidação Preventiva'!$A:$W,11,0),IF(N105="EXECUTADA",VLOOKUP($B105&amp;N$3,'Consolidação Preventiva'!$A:$W,15,0)+250/$Z$3,N105+250/$Z$3)))</f>
        <v>#VALUE!</v>
      </c>
      <c r="O106" s="70" t="e">
        <f>IF($B106&lt;=O$2,"EXECUTADA",IFERROR(VLOOKUP($B106&amp;O$3,'Consolidação Preventiva'!$A:$W,11,0),IF(O105="EXECUTADA",VLOOKUP($B105&amp;O$3,'Consolidação Preventiva'!$A:$W,15,0)+250/$Z$3,O105+250/$Z$3)))</f>
        <v>#VALUE!</v>
      </c>
      <c r="P106" s="70" t="e">
        <f>IF($B106&lt;=P$2,"EXECUTADA",IFERROR(VLOOKUP($B106&amp;P$3,'Consolidação Preventiva'!$A:$W,11,0),IF(P105="EXECUTADA",VLOOKUP($B105&amp;P$3,'Consolidação Preventiva'!$A:$W,15,0)+250/$Z$3,P105+250/$Z$3)))</f>
        <v>#VALUE!</v>
      </c>
      <c r="Q106" s="70" t="e">
        <f>IF($B106&lt;=Q$2,"EXECUTADA",IFERROR(VLOOKUP($B106&amp;Q$3,'Consolidação Preventiva'!$A:$W,11,0),IF(Q105="EXECUTADA",VLOOKUP($B105&amp;Q$3,'Consolidação Preventiva'!$A:$W,15,0)+250/$Z$3,Q105+250/$Z$3)))</f>
        <v>#VALUE!</v>
      </c>
      <c r="R106" s="70" t="e">
        <f>IF($B106&lt;=R$2,"EXECUTADA",IFERROR(VLOOKUP($B106&amp;R$3,'Consolidação Preventiva'!$A:$W,11,0),IF(R105="EXECUTADA",VLOOKUP($B105&amp;R$3,'Consolidação Preventiva'!$A:$W,15,0)+250/$Z$3,R105+250/$Z$3)))</f>
        <v>#VALUE!</v>
      </c>
      <c r="S106" s="70" t="e">
        <f>IF($B106&lt;=S$2,"EXECUTADA",IFERROR(VLOOKUP($B106&amp;S$3,'Consolidação Preventiva'!$A:$W,11,0),IF(S105="EXECUTADA",VLOOKUP($B105&amp;S$3,'Consolidação Preventiva'!$A:$W,15,0)+250/$Z$3,S105+250/$Z$3)))</f>
        <v>#VALUE!</v>
      </c>
      <c r="T106" s="70" t="e">
        <f>IF($B106&lt;=T$2,"EXECUTADA",IFERROR(VLOOKUP($B106&amp;T$3,'Consolidação Preventiva'!$A:$W,11,0),IF(T105="EXECUTADA",VLOOKUP($B105&amp;T$3,'Consolidação Preventiva'!$A:$W,15,0)+250/$Z$3,T105+250/$Z$3)))</f>
        <v>#VALUE!</v>
      </c>
      <c r="U106" s="70" t="e">
        <f>IF($B106&lt;=U$2,"EXECUTADA",IFERROR(VLOOKUP($B106&amp;U$3,'Consolidação Preventiva'!$A:$W,11,0),IF(U105="EXECUTADA",VLOOKUP($B105&amp;U$3,'Consolidação Preventiva'!$A:$W,15,0)+250/$Z$3,U105+250/$Z$3)))</f>
        <v>#VALUE!</v>
      </c>
      <c r="V106" s="70" t="e">
        <f>IF($B106&lt;=V$2,"EXECUTADA",IFERROR(VLOOKUP($B106&amp;V$3,'Consolidação Preventiva'!$A:$W,11,0),IF(V105="EXECUTADA",VLOOKUP($B105&amp;V$3,'Consolidação Preventiva'!$A:$W,15,0)+250/$Z$3,V105+250/$Z$3)))</f>
        <v>#VALUE!</v>
      </c>
      <c r="W106" s="70" t="e">
        <f>IF($B106&lt;=W$2,"EXECUTADA",IFERROR(VLOOKUP($B106&amp;W$3,'Consolidação Preventiva'!$A:$W,11,0),IF(W105="EXECUTADA",VLOOKUP($B105&amp;W$3,'Consolidação Preventiva'!$A:$W,15,0)+250/$Z$3,W105+250/$Z$3)))</f>
        <v>#VALUE!</v>
      </c>
      <c r="X106" s="70" t="e">
        <f>IF($B106&lt;=X$2,"EXECUTADA",IFERROR(VLOOKUP($B106&amp;X$3,'Consolidação Preventiva'!$A:$W,11,0),IF(X105="EXECUTADA",VLOOKUP($B105&amp;X$3,'Consolidação Preventiva'!$A:$W,15,0)+250/$Z$3,X105+250/$Z$3)))</f>
        <v>#VALUE!</v>
      </c>
    </row>
    <row r="107" spans="2:24">
      <c r="B107" s="68">
        <f t="shared" si="4"/>
        <v>103</v>
      </c>
      <c r="C107" s="64">
        <v>1500</v>
      </c>
      <c r="D107" s="69" t="e">
        <f>IF($B107&lt;=D$2,"EXECUTADA",IFERROR(VLOOKUP($B107&amp;D$3,'Consolidação Preventiva'!$A:$W,11,0),IF(D106="EXECUTADA",VLOOKUP($B106&amp;D$3,'Consolidação Preventiva'!$A:$W,15,0)+125/$Z$3,D106+125/$Z$3)))</f>
        <v>#VALUE!</v>
      </c>
      <c r="E107" s="69" t="e">
        <f>IF($B107&lt;=E$2,"EXECUTADA",IFERROR(VLOOKUP($B107&amp;E$3,'Consolidação Preventiva'!$A:$W,11,0),IF(E106="EXECUTADA",VLOOKUP($B106&amp;E$3,'Consolidação Preventiva'!$A:$W,15,0)+125/$Z$3,E106+125/$Z$3)))</f>
        <v>#VALUE!</v>
      </c>
      <c r="F107" s="69" t="e">
        <f>IF($B107&lt;=F$2,"EXECUTADA",IFERROR(VLOOKUP($B107&amp;F$3,'Consolidação Preventiva'!$A:$W,11,0),IF(F106="EXECUTADA",VLOOKUP(F$4,'Projeção Horimetro'!$A$5:$H$11,8,0),F106+250/$Z$3)))</f>
        <v>#VALUE!</v>
      </c>
      <c r="G107" s="69" t="e">
        <f>IF($B107&lt;=G$2,"EXECUTADA",IFERROR(VLOOKUP($B107&amp;G$3,'Consolidação Preventiva'!$A:$W,11,0),IF(G106="EXECUTADA",VLOOKUP(G$4,'Projeção Horimetro'!$A$5:$H$11,8,0),G106+250/$Z$3)))</f>
        <v>#VALUE!</v>
      </c>
      <c r="H107" s="69" t="e">
        <f>IF($B107&lt;=H$2,"EXECUTADA",IFERROR(VLOOKUP($B107&amp;H$3,'Consolidação Preventiva'!$A:$W,11,0),IF(H106="EXECUTADA",VLOOKUP(H$4,'Projeção Horimetro'!$A$5:$H$11,8,0),H106+250/$Z$3)))</f>
        <v>#VALUE!</v>
      </c>
      <c r="I107" s="70" t="e">
        <f>IF($B107&lt;=I$2,"EXECUTADA",IFERROR(VLOOKUP($B107&amp;I$3,'Consolidação Preventiva'!$A:$W,11,0),IF(I106="EXECUTADA",VLOOKUP(I$4,'Projeção Horimetro'!$A$5:$H$11,8,0),I106+250/$Z$3)))</f>
        <v>#VALUE!</v>
      </c>
      <c r="J107" s="70" t="e">
        <f>IF($B107&lt;=J$2,"EXECUTADA",IFERROR(VLOOKUP($B107&amp;J$3,'Consolidação Preventiva'!$A:$W,11,0),IF(J106="EXECUTADA",VLOOKUP($B106&amp;J$3,'Consolidação Preventiva'!$A:$W,15,0)+250/$Z$3,J106+250/$Z$3)))</f>
        <v>#VALUE!</v>
      </c>
      <c r="K107" s="70" t="e">
        <f>IF($B107&lt;=K$2,"EXECUTADA",IFERROR(VLOOKUP($B107&amp;K$3,'Consolidação Preventiva'!$A:$W,11,0),IF(K106="EXECUTADA",VLOOKUP($B106&amp;K$3,'Consolidação Preventiva'!$A:$W,15,0)+250/$Z$3,K106+250/$Z$3)))</f>
        <v>#VALUE!</v>
      </c>
      <c r="L107" s="70" t="e">
        <f>IF($B107&lt;=L$2,"EXECUTADA",IFERROR(VLOOKUP($B107&amp;L$3,'Consolidação Preventiva'!$A:$W,11,0),IF(L106="EXECUTADA",VLOOKUP($B106&amp;L$3,'Consolidação Preventiva'!$A:$W,15,0)+250/$Z$3,L106+250/$Z$3)))</f>
        <v>#VALUE!</v>
      </c>
      <c r="M107" s="70" t="e">
        <f>IF($B107&lt;=M$2,"EXECUTADA",IFERROR(VLOOKUP($B107&amp;M$3,'Consolidação Preventiva'!$A:$W,11,0),IF(M106="EXECUTADA",VLOOKUP($B106&amp;M$3,'Consolidação Preventiva'!$A:$W,15,0)+250/$Z$3,M106+250/$Z$3)))</f>
        <v>#VALUE!</v>
      </c>
      <c r="N107" s="70" t="e">
        <f>IF($B107&lt;=N$2,"EXECUTADA",IFERROR(VLOOKUP($B107&amp;N$3,'Consolidação Preventiva'!$A:$W,11,0),IF(N106="EXECUTADA",VLOOKUP($B106&amp;N$3,'Consolidação Preventiva'!$A:$W,15,0)+250/$Z$3,N106+250/$Z$3)))</f>
        <v>#VALUE!</v>
      </c>
      <c r="O107" s="70" t="e">
        <f>IF($B107&lt;=O$2,"EXECUTADA",IFERROR(VLOOKUP($B107&amp;O$3,'Consolidação Preventiva'!$A:$W,11,0),IF(O106="EXECUTADA",VLOOKUP($B106&amp;O$3,'Consolidação Preventiva'!$A:$W,15,0)+250/$Z$3,O106+250/$Z$3)))</f>
        <v>#VALUE!</v>
      </c>
      <c r="P107" s="70" t="e">
        <f>IF($B107&lt;=P$2,"EXECUTADA",IFERROR(VLOOKUP($B107&amp;P$3,'Consolidação Preventiva'!$A:$W,11,0),IF(P106="EXECUTADA",VLOOKUP($B106&amp;P$3,'Consolidação Preventiva'!$A:$W,15,0)+250/$Z$3,P106+250/$Z$3)))</f>
        <v>#VALUE!</v>
      </c>
      <c r="Q107" s="70" t="e">
        <f>IF($B107&lt;=Q$2,"EXECUTADA",IFERROR(VLOOKUP($B107&amp;Q$3,'Consolidação Preventiva'!$A:$W,11,0),IF(Q106="EXECUTADA",VLOOKUP($B106&amp;Q$3,'Consolidação Preventiva'!$A:$W,15,0)+250/$Z$3,Q106+250/$Z$3)))</f>
        <v>#VALUE!</v>
      </c>
      <c r="R107" s="70" t="e">
        <f>IF($B107&lt;=R$2,"EXECUTADA",IFERROR(VLOOKUP($B107&amp;R$3,'Consolidação Preventiva'!$A:$W,11,0),IF(R106="EXECUTADA",VLOOKUP($B106&amp;R$3,'Consolidação Preventiva'!$A:$W,15,0)+250/$Z$3,R106+250/$Z$3)))</f>
        <v>#VALUE!</v>
      </c>
      <c r="S107" s="70" t="e">
        <f>IF($B107&lt;=S$2,"EXECUTADA",IFERROR(VLOOKUP($B107&amp;S$3,'Consolidação Preventiva'!$A:$W,11,0),IF(S106="EXECUTADA",VLOOKUP($B106&amp;S$3,'Consolidação Preventiva'!$A:$W,15,0)+250/$Z$3,S106+250/$Z$3)))</f>
        <v>#VALUE!</v>
      </c>
      <c r="T107" s="70" t="e">
        <f>IF($B107&lt;=T$2,"EXECUTADA",IFERROR(VLOOKUP($B107&amp;T$3,'Consolidação Preventiva'!$A:$W,11,0),IF(T106="EXECUTADA",VLOOKUP($B106&amp;T$3,'Consolidação Preventiva'!$A:$W,15,0)+250/$Z$3,T106+250/$Z$3)))</f>
        <v>#VALUE!</v>
      </c>
      <c r="U107" s="70" t="e">
        <f>IF($B107&lt;=U$2,"EXECUTADA",IFERROR(VLOOKUP($B107&amp;U$3,'Consolidação Preventiva'!$A:$W,11,0),IF(U106="EXECUTADA",VLOOKUP($B106&amp;U$3,'Consolidação Preventiva'!$A:$W,15,0)+250/$Z$3,U106+250/$Z$3)))</f>
        <v>#VALUE!</v>
      </c>
      <c r="V107" s="70" t="e">
        <f>IF($B107&lt;=V$2,"EXECUTADA",IFERROR(VLOOKUP($B107&amp;V$3,'Consolidação Preventiva'!$A:$W,11,0),IF(V106="EXECUTADA",VLOOKUP($B106&amp;V$3,'Consolidação Preventiva'!$A:$W,15,0)+250/$Z$3,V106+250/$Z$3)))</f>
        <v>#VALUE!</v>
      </c>
      <c r="W107" s="70" t="e">
        <f>IF($B107&lt;=W$2,"EXECUTADA",IFERROR(VLOOKUP($B107&amp;W$3,'Consolidação Preventiva'!$A:$W,11,0),IF(W106="EXECUTADA",VLOOKUP($B106&amp;W$3,'Consolidação Preventiva'!$A:$W,15,0)+250/$Z$3,W106+250/$Z$3)))</f>
        <v>#VALUE!</v>
      </c>
      <c r="X107" s="70" t="e">
        <f>IF($B107&lt;=X$2,"EXECUTADA",IFERROR(VLOOKUP($B107&amp;X$3,'Consolidação Preventiva'!$A:$W,11,0),IF(X106="EXECUTADA",VLOOKUP($B106&amp;X$3,'Consolidação Preventiva'!$A:$W,15,0)+250/$Z$3,X106+250/$Z$3)))</f>
        <v>#VALUE!</v>
      </c>
    </row>
    <row r="108" spans="2:24">
      <c r="B108" s="68">
        <f t="shared" si="4"/>
        <v>104</v>
      </c>
      <c r="C108" s="64">
        <v>250</v>
      </c>
      <c r="D108" s="69" t="e">
        <f>IF($B108&lt;=D$2,"EXECUTADA",IFERROR(VLOOKUP($B108&amp;D$3,'Consolidação Preventiva'!$A:$W,11,0),IF(D107="EXECUTADA",VLOOKUP($B107&amp;D$3,'Consolidação Preventiva'!$A:$W,15,0)+125/$Z$3,D107+125/$Z$3)))</f>
        <v>#VALUE!</v>
      </c>
      <c r="E108" s="69" t="e">
        <f>IF($B108&lt;=E$2,"EXECUTADA",IFERROR(VLOOKUP($B108&amp;E$3,'Consolidação Preventiva'!$A:$W,11,0),IF(E107="EXECUTADA",VLOOKUP($B107&amp;E$3,'Consolidação Preventiva'!$A:$W,15,0)+125/$Z$3,E107+125/$Z$3)))</f>
        <v>#VALUE!</v>
      </c>
      <c r="F108" s="69" t="e">
        <f>IF($B108&lt;=F$2,"EXECUTADA",IFERROR(VLOOKUP($B108&amp;F$3,'Consolidação Preventiva'!$A:$W,11,0),IF(F107="EXECUTADA",VLOOKUP(F$4,'Projeção Horimetro'!$A$5:$H$11,8,0),F107+250/$Z$3)))</f>
        <v>#VALUE!</v>
      </c>
      <c r="G108" s="69" t="e">
        <f>IF($B108&lt;=G$2,"EXECUTADA",IFERROR(VLOOKUP($B108&amp;G$3,'Consolidação Preventiva'!$A:$W,11,0),IF(G107="EXECUTADA",VLOOKUP(G$4,'Projeção Horimetro'!$A$5:$H$11,8,0),G107+250/$Z$3)))</f>
        <v>#VALUE!</v>
      </c>
      <c r="H108" s="69" t="e">
        <f>IF($B108&lt;=H$2,"EXECUTADA",IFERROR(VLOOKUP($B108&amp;H$3,'Consolidação Preventiva'!$A:$W,11,0),IF(H107="EXECUTADA",VLOOKUP(H$4,'Projeção Horimetro'!$A$5:$H$11,8,0),H107+250/$Z$3)))</f>
        <v>#VALUE!</v>
      </c>
      <c r="I108" s="70" t="e">
        <f>IF($B108&lt;=I$2,"EXECUTADA",IFERROR(VLOOKUP($B108&amp;I$3,'Consolidação Preventiva'!$A:$W,11,0),IF(I107="EXECUTADA",VLOOKUP(I$4,'Projeção Horimetro'!$A$5:$H$11,8,0),I107+250/$Z$3)))</f>
        <v>#VALUE!</v>
      </c>
      <c r="J108" s="70" t="e">
        <f>IF($B108&lt;=J$2,"EXECUTADA",IFERROR(VLOOKUP($B108&amp;J$3,'Consolidação Preventiva'!$A:$W,11,0),IF(J107="EXECUTADA",VLOOKUP($B107&amp;J$3,'Consolidação Preventiva'!$A:$W,15,0)+250/$Z$3,J107+250/$Z$3)))</f>
        <v>#VALUE!</v>
      </c>
      <c r="K108" s="70" t="e">
        <f>IF($B108&lt;=K$2,"EXECUTADA",IFERROR(VLOOKUP($B108&amp;K$3,'Consolidação Preventiva'!$A:$W,11,0),IF(K107="EXECUTADA",VLOOKUP($B107&amp;K$3,'Consolidação Preventiva'!$A:$W,15,0)+250/$Z$3,K107+250/$Z$3)))</f>
        <v>#VALUE!</v>
      </c>
      <c r="L108" s="70" t="e">
        <f>IF($B108&lt;=L$2,"EXECUTADA",IFERROR(VLOOKUP($B108&amp;L$3,'Consolidação Preventiva'!$A:$W,11,0),IF(L107="EXECUTADA",VLOOKUP($B107&amp;L$3,'Consolidação Preventiva'!$A:$W,15,0)+250/$Z$3,L107+250/$Z$3)))</f>
        <v>#VALUE!</v>
      </c>
      <c r="M108" s="70" t="e">
        <f>IF($B108&lt;=M$2,"EXECUTADA",IFERROR(VLOOKUP($B108&amp;M$3,'Consolidação Preventiva'!$A:$W,11,0),IF(M107="EXECUTADA",VLOOKUP($B107&amp;M$3,'Consolidação Preventiva'!$A:$W,15,0)+250/$Z$3,M107+250/$Z$3)))</f>
        <v>#VALUE!</v>
      </c>
      <c r="N108" s="70" t="e">
        <f>IF($B108&lt;=N$2,"EXECUTADA",IFERROR(VLOOKUP($B108&amp;N$3,'Consolidação Preventiva'!$A:$W,11,0),IF(N107="EXECUTADA",VLOOKUP($B107&amp;N$3,'Consolidação Preventiva'!$A:$W,15,0)+250/$Z$3,N107+250/$Z$3)))</f>
        <v>#VALUE!</v>
      </c>
      <c r="O108" s="70" t="e">
        <f>IF($B108&lt;=O$2,"EXECUTADA",IFERROR(VLOOKUP($B108&amp;O$3,'Consolidação Preventiva'!$A:$W,11,0),IF(O107="EXECUTADA",VLOOKUP($B107&amp;O$3,'Consolidação Preventiva'!$A:$W,15,0)+250/$Z$3,O107+250/$Z$3)))</f>
        <v>#VALUE!</v>
      </c>
      <c r="P108" s="70" t="e">
        <f>IF($B108&lt;=P$2,"EXECUTADA",IFERROR(VLOOKUP($B108&amp;P$3,'Consolidação Preventiva'!$A:$W,11,0),IF(P107="EXECUTADA",VLOOKUP($B107&amp;P$3,'Consolidação Preventiva'!$A:$W,15,0)+250/$Z$3,P107+250/$Z$3)))</f>
        <v>#VALUE!</v>
      </c>
      <c r="Q108" s="70" t="e">
        <f>IF($B108&lt;=Q$2,"EXECUTADA",IFERROR(VLOOKUP($B108&amp;Q$3,'Consolidação Preventiva'!$A:$W,11,0),IF(Q107="EXECUTADA",VLOOKUP($B107&amp;Q$3,'Consolidação Preventiva'!$A:$W,15,0)+250/$Z$3,Q107+250/$Z$3)))</f>
        <v>#VALUE!</v>
      </c>
      <c r="R108" s="70" t="e">
        <f>IF($B108&lt;=R$2,"EXECUTADA",IFERROR(VLOOKUP($B108&amp;R$3,'Consolidação Preventiva'!$A:$W,11,0),IF(R107="EXECUTADA",VLOOKUP($B107&amp;R$3,'Consolidação Preventiva'!$A:$W,15,0)+250/$Z$3,R107+250/$Z$3)))</f>
        <v>#VALUE!</v>
      </c>
      <c r="S108" s="70" t="e">
        <f>IF($B108&lt;=S$2,"EXECUTADA",IFERROR(VLOOKUP($B108&amp;S$3,'Consolidação Preventiva'!$A:$W,11,0),IF(S107="EXECUTADA",VLOOKUP($B107&amp;S$3,'Consolidação Preventiva'!$A:$W,15,0)+250/$Z$3,S107+250/$Z$3)))</f>
        <v>#VALUE!</v>
      </c>
      <c r="T108" s="70" t="e">
        <f>IF($B108&lt;=T$2,"EXECUTADA",IFERROR(VLOOKUP($B108&amp;T$3,'Consolidação Preventiva'!$A:$W,11,0),IF(T107="EXECUTADA",VLOOKUP($B107&amp;T$3,'Consolidação Preventiva'!$A:$W,15,0)+250/$Z$3,T107+250/$Z$3)))</f>
        <v>#VALUE!</v>
      </c>
      <c r="U108" s="70" t="e">
        <f>IF($B108&lt;=U$2,"EXECUTADA",IFERROR(VLOOKUP($B108&amp;U$3,'Consolidação Preventiva'!$A:$W,11,0),IF(U107="EXECUTADA",VLOOKUP($B107&amp;U$3,'Consolidação Preventiva'!$A:$W,15,0)+250/$Z$3,U107+250/$Z$3)))</f>
        <v>#VALUE!</v>
      </c>
      <c r="V108" s="70" t="e">
        <f>IF($B108&lt;=V$2,"EXECUTADA",IFERROR(VLOOKUP($B108&amp;V$3,'Consolidação Preventiva'!$A:$W,11,0),IF(V107="EXECUTADA",VLOOKUP($B107&amp;V$3,'Consolidação Preventiva'!$A:$W,15,0)+250/$Z$3,V107+250/$Z$3)))</f>
        <v>#VALUE!</v>
      </c>
      <c r="W108" s="70" t="e">
        <f>IF($B108&lt;=W$2,"EXECUTADA",IFERROR(VLOOKUP($B108&amp;W$3,'Consolidação Preventiva'!$A:$W,11,0),IF(W107="EXECUTADA",VLOOKUP($B107&amp;W$3,'Consolidação Preventiva'!$A:$W,15,0)+250/$Z$3,W107+250/$Z$3)))</f>
        <v>#VALUE!</v>
      </c>
      <c r="X108" s="70" t="e">
        <f>IF($B108&lt;=X$2,"EXECUTADA",IFERROR(VLOOKUP($B108&amp;X$3,'Consolidação Preventiva'!$A:$W,11,0),IF(X107="EXECUTADA",VLOOKUP($B107&amp;X$3,'Consolidação Preventiva'!$A:$W,15,0)+250/$Z$3,X107+250/$Z$3)))</f>
        <v>#VALUE!</v>
      </c>
    </row>
    <row r="109" spans="2:24">
      <c r="B109" s="68">
        <f t="shared" si="4"/>
        <v>105</v>
      </c>
      <c r="C109" s="64">
        <v>2000</v>
      </c>
      <c r="D109" s="69" t="e">
        <f>IF($B109&lt;=D$2,"EXECUTADA",IFERROR(VLOOKUP($B109&amp;D$3,'Consolidação Preventiva'!$A:$W,11,0),IF(D108="EXECUTADA",VLOOKUP($B108&amp;D$3,'Consolidação Preventiva'!$A:$W,15,0)+125/$Z$3,D108+125/$Z$3)))</f>
        <v>#VALUE!</v>
      </c>
      <c r="E109" s="69" t="e">
        <f>IF($B109&lt;=E$2,"EXECUTADA",IFERROR(VLOOKUP($B109&amp;E$3,'Consolidação Preventiva'!$A:$W,11,0),IF(E108="EXECUTADA",VLOOKUP($B108&amp;E$3,'Consolidação Preventiva'!$A:$W,15,0)+125/$Z$3,E108+125/$Z$3)))</f>
        <v>#VALUE!</v>
      </c>
      <c r="F109" s="69" t="e">
        <f>IF($B109&lt;=F$2,"EXECUTADA",IFERROR(VLOOKUP($B109&amp;F$3,'Consolidação Preventiva'!$A:$W,11,0),IF(F108="EXECUTADA",VLOOKUP(F$4,'Projeção Horimetro'!$A$5:$H$11,8,0),F108+250/$Z$3)))</f>
        <v>#VALUE!</v>
      </c>
      <c r="G109" s="69" t="e">
        <f>IF($B109&lt;=G$2,"EXECUTADA",IFERROR(VLOOKUP($B109&amp;G$3,'Consolidação Preventiva'!$A:$W,11,0),IF(G108="EXECUTADA",VLOOKUP(G$4,'Projeção Horimetro'!$A$5:$H$11,8,0),G108+250/$Z$3)))</f>
        <v>#VALUE!</v>
      </c>
      <c r="H109" s="69" t="e">
        <f>IF($B109&lt;=H$2,"EXECUTADA",IFERROR(VLOOKUP($B109&amp;H$3,'Consolidação Preventiva'!$A:$W,11,0),IF(H108="EXECUTADA",VLOOKUP(H$4,'Projeção Horimetro'!$A$5:$H$11,8,0),H108+250/$Z$3)))</f>
        <v>#VALUE!</v>
      </c>
      <c r="I109" s="70" t="e">
        <f>IF($B109&lt;=I$2,"EXECUTADA",IFERROR(VLOOKUP($B109&amp;I$3,'Consolidação Preventiva'!$A:$W,11,0),IF(I108="EXECUTADA",VLOOKUP(I$4,'Projeção Horimetro'!$A$5:$H$11,8,0),I108+250/$Z$3)))</f>
        <v>#VALUE!</v>
      </c>
      <c r="J109" s="70" t="e">
        <f>IF($B109&lt;=J$2,"EXECUTADA",IFERROR(VLOOKUP($B109&amp;J$3,'Consolidação Preventiva'!$A:$W,11,0),IF(J108="EXECUTADA",VLOOKUP($B108&amp;J$3,'Consolidação Preventiva'!$A:$W,15,0)+250/$Z$3,J108+250/$Z$3)))</f>
        <v>#VALUE!</v>
      </c>
      <c r="K109" s="70" t="e">
        <f>IF($B109&lt;=K$2,"EXECUTADA",IFERROR(VLOOKUP($B109&amp;K$3,'Consolidação Preventiva'!$A:$W,11,0),IF(K108="EXECUTADA",VLOOKUP($B108&amp;K$3,'Consolidação Preventiva'!$A:$W,15,0)+250/$Z$3,K108+250/$Z$3)))</f>
        <v>#VALUE!</v>
      </c>
      <c r="L109" s="70" t="e">
        <f>IF($B109&lt;=L$2,"EXECUTADA",IFERROR(VLOOKUP($B109&amp;L$3,'Consolidação Preventiva'!$A:$W,11,0),IF(L108="EXECUTADA",VLOOKUP($B108&amp;L$3,'Consolidação Preventiva'!$A:$W,15,0)+250/$Z$3,L108+250/$Z$3)))</f>
        <v>#VALUE!</v>
      </c>
      <c r="M109" s="70" t="e">
        <f>IF($B109&lt;=M$2,"EXECUTADA",IFERROR(VLOOKUP($B109&amp;M$3,'Consolidação Preventiva'!$A:$W,11,0),IF(M108="EXECUTADA",VLOOKUP($B108&amp;M$3,'Consolidação Preventiva'!$A:$W,15,0)+250/$Z$3,M108+250/$Z$3)))</f>
        <v>#VALUE!</v>
      </c>
      <c r="N109" s="70" t="e">
        <f>IF($B109&lt;=N$2,"EXECUTADA",IFERROR(VLOOKUP($B109&amp;N$3,'Consolidação Preventiva'!$A:$W,11,0),IF(N108="EXECUTADA",VLOOKUP($B108&amp;N$3,'Consolidação Preventiva'!$A:$W,15,0)+250/$Z$3,N108+250/$Z$3)))</f>
        <v>#VALUE!</v>
      </c>
      <c r="O109" s="70" t="e">
        <f>IF($B109&lt;=O$2,"EXECUTADA",IFERROR(VLOOKUP($B109&amp;O$3,'Consolidação Preventiva'!$A:$W,11,0),IF(O108="EXECUTADA",VLOOKUP($B108&amp;O$3,'Consolidação Preventiva'!$A:$W,15,0)+250/$Z$3,O108+250/$Z$3)))</f>
        <v>#VALUE!</v>
      </c>
      <c r="P109" s="70" t="e">
        <f>IF($B109&lt;=P$2,"EXECUTADA",IFERROR(VLOOKUP($B109&amp;P$3,'Consolidação Preventiva'!$A:$W,11,0),IF(P108="EXECUTADA",VLOOKUP($B108&amp;P$3,'Consolidação Preventiva'!$A:$W,15,0)+250/$Z$3,P108+250/$Z$3)))</f>
        <v>#VALUE!</v>
      </c>
      <c r="Q109" s="70" t="e">
        <f>IF($B109&lt;=Q$2,"EXECUTADA",IFERROR(VLOOKUP($B109&amp;Q$3,'Consolidação Preventiva'!$A:$W,11,0),IF(Q108="EXECUTADA",VLOOKUP($B108&amp;Q$3,'Consolidação Preventiva'!$A:$W,15,0)+250/$Z$3,Q108+250/$Z$3)))</f>
        <v>#VALUE!</v>
      </c>
      <c r="R109" s="70" t="e">
        <f>IF($B109&lt;=R$2,"EXECUTADA",IFERROR(VLOOKUP($B109&amp;R$3,'Consolidação Preventiva'!$A:$W,11,0),IF(R108="EXECUTADA",VLOOKUP($B108&amp;R$3,'Consolidação Preventiva'!$A:$W,15,0)+250/$Z$3,R108+250/$Z$3)))</f>
        <v>#VALUE!</v>
      </c>
      <c r="S109" s="70" t="e">
        <f>IF($B109&lt;=S$2,"EXECUTADA",IFERROR(VLOOKUP($B109&amp;S$3,'Consolidação Preventiva'!$A:$W,11,0),IF(S108="EXECUTADA",VLOOKUP($B108&amp;S$3,'Consolidação Preventiva'!$A:$W,15,0)+250/$Z$3,S108+250/$Z$3)))</f>
        <v>#VALUE!</v>
      </c>
      <c r="T109" s="70" t="e">
        <f>IF($B109&lt;=T$2,"EXECUTADA",IFERROR(VLOOKUP($B109&amp;T$3,'Consolidação Preventiva'!$A:$W,11,0),IF(T108="EXECUTADA",VLOOKUP($B108&amp;T$3,'Consolidação Preventiva'!$A:$W,15,0)+250/$Z$3,T108+250/$Z$3)))</f>
        <v>#VALUE!</v>
      </c>
      <c r="U109" s="70" t="e">
        <f>IF($B109&lt;=U$2,"EXECUTADA",IFERROR(VLOOKUP($B109&amp;U$3,'Consolidação Preventiva'!$A:$W,11,0),IF(U108="EXECUTADA",VLOOKUP($B108&amp;U$3,'Consolidação Preventiva'!$A:$W,15,0)+250/$Z$3,U108+250/$Z$3)))</f>
        <v>#VALUE!</v>
      </c>
      <c r="V109" s="70" t="e">
        <f>IF($B109&lt;=V$2,"EXECUTADA",IFERROR(VLOOKUP($B109&amp;V$3,'Consolidação Preventiva'!$A:$W,11,0),IF(V108="EXECUTADA",VLOOKUP($B108&amp;V$3,'Consolidação Preventiva'!$A:$W,15,0)+250/$Z$3,V108+250/$Z$3)))</f>
        <v>#VALUE!</v>
      </c>
      <c r="W109" s="70" t="e">
        <f>IF($B109&lt;=W$2,"EXECUTADA",IFERROR(VLOOKUP($B109&amp;W$3,'Consolidação Preventiva'!$A:$W,11,0),IF(W108="EXECUTADA",VLOOKUP($B108&amp;W$3,'Consolidação Preventiva'!$A:$W,15,0)+250/$Z$3,W108+250/$Z$3)))</f>
        <v>#VALUE!</v>
      </c>
      <c r="X109" s="70" t="e">
        <f>IF($B109&lt;=X$2,"EXECUTADA",IFERROR(VLOOKUP($B109&amp;X$3,'Consolidação Preventiva'!$A:$W,11,0),IF(X108="EXECUTADA",VLOOKUP($B108&amp;X$3,'Consolidação Preventiva'!$A:$W,15,0)+250/$Z$3,X108+250/$Z$3)))</f>
        <v>#VALUE!</v>
      </c>
    </row>
    <row r="110" spans="2:24">
      <c r="B110" s="68">
        <f t="shared" si="4"/>
        <v>106</v>
      </c>
      <c r="C110" s="64">
        <v>250</v>
      </c>
      <c r="D110" s="69" t="e">
        <f>IF($B110&lt;=D$2,"EXECUTADA",IFERROR(VLOOKUP($B110&amp;D$3,'Consolidação Preventiva'!$A:$W,11,0),IF(D109="EXECUTADA",VLOOKUP($B109&amp;D$3,'Consolidação Preventiva'!$A:$W,15,0)+125/$Z$3,D109+125/$Z$3)))</f>
        <v>#VALUE!</v>
      </c>
      <c r="E110" s="69" t="e">
        <f>IF($B110&lt;=E$2,"EXECUTADA",IFERROR(VLOOKUP($B110&amp;E$3,'Consolidação Preventiva'!$A:$W,11,0),IF(E109="EXECUTADA",VLOOKUP($B109&amp;E$3,'Consolidação Preventiva'!$A:$W,15,0)+125/$Z$3,E109+125/$Z$3)))</f>
        <v>#VALUE!</v>
      </c>
      <c r="F110" s="69" t="e">
        <f>IF($B110&lt;=F$2,"EXECUTADA",IFERROR(VLOOKUP($B110&amp;F$3,'Consolidação Preventiva'!$A:$W,11,0),IF(F109="EXECUTADA",VLOOKUP(F$4,'Projeção Horimetro'!$A$5:$H$11,8,0),F109+250/$Z$3)))</f>
        <v>#VALUE!</v>
      </c>
      <c r="G110" s="69" t="e">
        <f>IF($B110&lt;=G$2,"EXECUTADA",IFERROR(VLOOKUP($B110&amp;G$3,'Consolidação Preventiva'!$A:$W,11,0),IF(G109="EXECUTADA",VLOOKUP(G$4,'Projeção Horimetro'!$A$5:$H$11,8,0),G109+250/$Z$3)))</f>
        <v>#VALUE!</v>
      </c>
      <c r="H110" s="69" t="e">
        <f>IF($B110&lt;=H$2,"EXECUTADA",IFERROR(VLOOKUP($B110&amp;H$3,'Consolidação Preventiva'!$A:$W,11,0),IF(H109="EXECUTADA",VLOOKUP(H$4,'Projeção Horimetro'!$A$5:$H$11,8,0),H109+250/$Z$3)))</f>
        <v>#VALUE!</v>
      </c>
      <c r="I110" s="70" t="e">
        <f>IF($B110&lt;=I$2,"EXECUTADA",IFERROR(VLOOKUP($B110&amp;I$3,'Consolidação Preventiva'!$A:$W,11,0),IF(I109="EXECUTADA",VLOOKUP(I$4,'Projeção Horimetro'!$A$5:$H$11,8,0),I109+250/$Z$3)))</f>
        <v>#VALUE!</v>
      </c>
      <c r="J110" s="70" t="e">
        <f>IF($B110&lt;=J$2,"EXECUTADA",IFERROR(VLOOKUP($B110&amp;J$3,'Consolidação Preventiva'!$A:$W,11,0),IF(J109="EXECUTADA",VLOOKUP($B109&amp;J$3,'Consolidação Preventiva'!$A:$W,15,0)+250/$Z$3,J109+250/$Z$3)))</f>
        <v>#VALUE!</v>
      </c>
      <c r="K110" s="70" t="e">
        <f>IF($B110&lt;=K$2,"EXECUTADA",IFERROR(VLOOKUP($B110&amp;K$3,'Consolidação Preventiva'!$A:$W,11,0),IF(K109="EXECUTADA",VLOOKUP($B109&amp;K$3,'Consolidação Preventiva'!$A:$W,15,0)+250/$Z$3,K109+250/$Z$3)))</f>
        <v>#VALUE!</v>
      </c>
      <c r="L110" s="70" t="e">
        <f>IF($B110&lt;=L$2,"EXECUTADA",IFERROR(VLOOKUP($B110&amp;L$3,'Consolidação Preventiva'!$A:$W,11,0),IF(L109="EXECUTADA",VLOOKUP($B109&amp;L$3,'Consolidação Preventiva'!$A:$W,15,0)+250/$Z$3,L109+250/$Z$3)))</f>
        <v>#VALUE!</v>
      </c>
      <c r="M110" s="70" t="e">
        <f>IF($B110&lt;=M$2,"EXECUTADA",IFERROR(VLOOKUP($B110&amp;M$3,'Consolidação Preventiva'!$A:$W,11,0),IF(M109="EXECUTADA",VLOOKUP($B109&amp;M$3,'Consolidação Preventiva'!$A:$W,15,0)+250/$Z$3,M109+250/$Z$3)))</f>
        <v>#VALUE!</v>
      </c>
      <c r="N110" s="70" t="e">
        <f>IF($B110&lt;=N$2,"EXECUTADA",IFERROR(VLOOKUP($B110&amp;N$3,'Consolidação Preventiva'!$A:$W,11,0),IF(N109="EXECUTADA",VLOOKUP($B109&amp;N$3,'Consolidação Preventiva'!$A:$W,15,0)+250/$Z$3,N109+250/$Z$3)))</f>
        <v>#VALUE!</v>
      </c>
      <c r="O110" s="70" t="e">
        <f>IF($B110&lt;=O$2,"EXECUTADA",IFERROR(VLOOKUP($B110&amp;O$3,'Consolidação Preventiva'!$A:$W,11,0),IF(O109="EXECUTADA",VLOOKUP($B109&amp;O$3,'Consolidação Preventiva'!$A:$W,15,0)+250/$Z$3,O109+250/$Z$3)))</f>
        <v>#VALUE!</v>
      </c>
      <c r="P110" s="70" t="e">
        <f>IF($B110&lt;=P$2,"EXECUTADA",IFERROR(VLOOKUP($B110&amp;P$3,'Consolidação Preventiva'!$A:$W,11,0),IF(P109="EXECUTADA",VLOOKUP($B109&amp;P$3,'Consolidação Preventiva'!$A:$W,15,0)+250/$Z$3,P109+250/$Z$3)))</f>
        <v>#VALUE!</v>
      </c>
      <c r="Q110" s="70" t="e">
        <f>IF($B110&lt;=Q$2,"EXECUTADA",IFERROR(VLOOKUP($B110&amp;Q$3,'Consolidação Preventiva'!$A:$W,11,0),IF(Q109="EXECUTADA",VLOOKUP($B109&amp;Q$3,'Consolidação Preventiva'!$A:$W,15,0)+250/$Z$3,Q109+250/$Z$3)))</f>
        <v>#VALUE!</v>
      </c>
      <c r="R110" s="70" t="e">
        <f>IF($B110&lt;=R$2,"EXECUTADA",IFERROR(VLOOKUP($B110&amp;R$3,'Consolidação Preventiva'!$A:$W,11,0),IF(R109="EXECUTADA",VLOOKUP($B109&amp;R$3,'Consolidação Preventiva'!$A:$W,15,0)+250/$Z$3,R109+250/$Z$3)))</f>
        <v>#VALUE!</v>
      </c>
      <c r="S110" s="70" t="e">
        <f>IF($B110&lt;=S$2,"EXECUTADA",IFERROR(VLOOKUP($B110&amp;S$3,'Consolidação Preventiva'!$A:$W,11,0),IF(S109="EXECUTADA",VLOOKUP($B109&amp;S$3,'Consolidação Preventiva'!$A:$W,15,0)+250/$Z$3,S109+250/$Z$3)))</f>
        <v>#VALUE!</v>
      </c>
      <c r="T110" s="70" t="e">
        <f>IF($B110&lt;=T$2,"EXECUTADA",IFERROR(VLOOKUP($B110&amp;T$3,'Consolidação Preventiva'!$A:$W,11,0),IF(T109="EXECUTADA",VLOOKUP($B109&amp;T$3,'Consolidação Preventiva'!$A:$W,15,0)+250/$Z$3,T109+250/$Z$3)))</f>
        <v>#VALUE!</v>
      </c>
      <c r="U110" s="70" t="e">
        <f>IF($B110&lt;=U$2,"EXECUTADA",IFERROR(VLOOKUP($B110&amp;U$3,'Consolidação Preventiva'!$A:$W,11,0),IF(U109="EXECUTADA",VLOOKUP($B109&amp;U$3,'Consolidação Preventiva'!$A:$W,15,0)+250/$Z$3,U109+250/$Z$3)))</f>
        <v>#VALUE!</v>
      </c>
      <c r="V110" s="70" t="e">
        <f>IF($B110&lt;=V$2,"EXECUTADA",IFERROR(VLOOKUP($B110&amp;V$3,'Consolidação Preventiva'!$A:$W,11,0),IF(V109="EXECUTADA",VLOOKUP($B109&amp;V$3,'Consolidação Preventiva'!$A:$W,15,0)+250/$Z$3,V109+250/$Z$3)))</f>
        <v>#VALUE!</v>
      </c>
      <c r="W110" s="70" t="e">
        <f>IF($B110&lt;=W$2,"EXECUTADA",IFERROR(VLOOKUP($B110&amp;W$3,'Consolidação Preventiva'!$A:$W,11,0),IF(W109="EXECUTADA",VLOOKUP($B109&amp;W$3,'Consolidação Preventiva'!$A:$W,15,0)+250/$Z$3,W109+250/$Z$3)))</f>
        <v>#VALUE!</v>
      </c>
      <c r="X110" s="70" t="e">
        <f>IF($B110&lt;=X$2,"EXECUTADA",IFERROR(VLOOKUP($B110&amp;X$3,'Consolidação Preventiva'!$A:$W,11,0),IF(X109="EXECUTADA",VLOOKUP($B109&amp;X$3,'Consolidação Preventiva'!$A:$W,15,0)+250/$Z$3,X109+250/$Z$3)))</f>
        <v>#VALUE!</v>
      </c>
    </row>
    <row r="111" spans="2:24">
      <c r="B111" s="68">
        <f t="shared" si="4"/>
        <v>107</v>
      </c>
      <c r="C111" s="64">
        <v>2500</v>
      </c>
      <c r="D111" s="69" t="e">
        <f>IF($B111&lt;=D$2,"EXECUTADA",IFERROR(VLOOKUP($B111&amp;D$3,'Consolidação Preventiva'!$A:$W,11,0),IF(D110="EXECUTADA",VLOOKUP($B110&amp;D$3,'Consolidação Preventiva'!$A:$W,15,0)+125/$Z$3,D110+125/$Z$3)))</f>
        <v>#VALUE!</v>
      </c>
      <c r="E111" s="69" t="e">
        <f>IF($B111&lt;=E$2,"EXECUTADA",IFERROR(VLOOKUP($B111&amp;E$3,'Consolidação Preventiva'!$A:$W,11,0),IF(E110="EXECUTADA",VLOOKUP($B110&amp;E$3,'Consolidação Preventiva'!$A:$W,15,0)+125/$Z$3,E110+125/$Z$3)))</f>
        <v>#VALUE!</v>
      </c>
      <c r="F111" s="69" t="e">
        <f>IF($B111&lt;=F$2,"EXECUTADA",IFERROR(VLOOKUP($B111&amp;F$3,'Consolidação Preventiva'!$A:$W,11,0),IF(F110="EXECUTADA",VLOOKUP(F$4,'Projeção Horimetro'!$A$5:$H$11,8,0),F110+250/$Z$3)))</f>
        <v>#VALUE!</v>
      </c>
      <c r="G111" s="69" t="e">
        <f>IF($B111&lt;=G$2,"EXECUTADA",IFERROR(VLOOKUP($B111&amp;G$3,'Consolidação Preventiva'!$A:$W,11,0),IF(G110="EXECUTADA",VLOOKUP(G$4,'Projeção Horimetro'!$A$5:$H$11,8,0),G110+250/$Z$3)))</f>
        <v>#VALUE!</v>
      </c>
      <c r="H111" s="69" t="e">
        <f>IF($B111&lt;=H$2,"EXECUTADA",IFERROR(VLOOKUP($B111&amp;H$3,'Consolidação Preventiva'!$A:$W,11,0),IF(H110="EXECUTADA",VLOOKUP(H$4,'Projeção Horimetro'!$A$5:$H$11,8,0),H110+250/$Z$3)))</f>
        <v>#VALUE!</v>
      </c>
      <c r="I111" s="70" t="e">
        <f>IF($B111&lt;=I$2,"EXECUTADA",IFERROR(VLOOKUP($B111&amp;I$3,'Consolidação Preventiva'!$A:$W,11,0),IF(I110="EXECUTADA",VLOOKUP(I$4,'Projeção Horimetro'!$A$5:$H$11,8,0),I110+250/$Z$3)))</f>
        <v>#VALUE!</v>
      </c>
      <c r="J111" s="70" t="e">
        <f>IF($B111&lt;=J$2,"EXECUTADA",IFERROR(VLOOKUP($B111&amp;J$3,'Consolidação Preventiva'!$A:$W,11,0),IF(J110="EXECUTADA",VLOOKUP($B110&amp;J$3,'Consolidação Preventiva'!$A:$W,15,0)+250/$Z$3,J110+250/$Z$3)))</f>
        <v>#VALUE!</v>
      </c>
      <c r="K111" s="70" t="e">
        <f>IF($B111&lt;=K$2,"EXECUTADA",IFERROR(VLOOKUP($B111&amp;K$3,'Consolidação Preventiva'!$A:$W,11,0),IF(K110="EXECUTADA",VLOOKUP($B110&amp;K$3,'Consolidação Preventiva'!$A:$W,15,0)+250/$Z$3,K110+250/$Z$3)))</f>
        <v>#VALUE!</v>
      </c>
      <c r="L111" s="70" t="e">
        <f>IF($B111&lt;=L$2,"EXECUTADA",IFERROR(VLOOKUP($B111&amp;L$3,'Consolidação Preventiva'!$A:$W,11,0),IF(L110="EXECUTADA",VLOOKUP($B110&amp;L$3,'Consolidação Preventiva'!$A:$W,15,0)+250/$Z$3,L110+250/$Z$3)))</f>
        <v>#VALUE!</v>
      </c>
      <c r="M111" s="70" t="e">
        <f>IF($B111&lt;=M$2,"EXECUTADA",IFERROR(VLOOKUP($B111&amp;M$3,'Consolidação Preventiva'!$A:$W,11,0),IF(M110="EXECUTADA",VLOOKUP($B110&amp;M$3,'Consolidação Preventiva'!$A:$W,15,0)+250/$Z$3,M110+250/$Z$3)))</f>
        <v>#VALUE!</v>
      </c>
      <c r="N111" s="70" t="e">
        <f>IF($B111&lt;=N$2,"EXECUTADA",IFERROR(VLOOKUP($B111&amp;N$3,'Consolidação Preventiva'!$A:$W,11,0),IF(N110="EXECUTADA",VLOOKUP($B110&amp;N$3,'Consolidação Preventiva'!$A:$W,15,0)+250/$Z$3,N110+250/$Z$3)))</f>
        <v>#VALUE!</v>
      </c>
      <c r="O111" s="70" t="e">
        <f>IF($B111&lt;=O$2,"EXECUTADA",IFERROR(VLOOKUP($B111&amp;O$3,'Consolidação Preventiva'!$A:$W,11,0),IF(O110="EXECUTADA",VLOOKUP($B110&amp;O$3,'Consolidação Preventiva'!$A:$W,15,0)+250/$Z$3,O110+250/$Z$3)))</f>
        <v>#VALUE!</v>
      </c>
      <c r="P111" s="70" t="e">
        <f>IF($B111&lt;=P$2,"EXECUTADA",IFERROR(VLOOKUP($B111&amp;P$3,'Consolidação Preventiva'!$A:$W,11,0),IF(P110="EXECUTADA",VLOOKUP($B110&amp;P$3,'Consolidação Preventiva'!$A:$W,15,0)+250/$Z$3,P110+250/$Z$3)))</f>
        <v>#VALUE!</v>
      </c>
      <c r="Q111" s="70" t="e">
        <f>IF($B111&lt;=Q$2,"EXECUTADA",IFERROR(VLOOKUP($B111&amp;Q$3,'Consolidação Preventiva'!$A:$W,11,0),IF(Q110="EXECUTADA",VLOOKUP($B110&amp;Q$3,'Consolidação Preventiva'!$A:$W,15,0)+250/$Z$3,Q110+250/$Z$3)))</f>
        <v>#VALUE!</v>
      </c>
      <c r="R111" s="70" t="e">
        <f>IF($B111&lt;=R$2,"EXECUTADA",IFERROR(VLOOKUP($B111&amp;R$3,'Consolidação Preventiva'!$A:$W,11,0),IF(R110="EXECUTADA",VLOOKUP($B110&amp;R$3,'Consolidação Preventiva'!$A:$W,15,0)+250/$Z$3,R110+250/$Z$3)))</f>
        <v>#VALUE!</v>
      </c>
      <c r="S111" s="70" t="e">
        <f>IF($B111&lt;=S$2,"EXECUTADA",IFERROR(VLOOKUP($B111&amp;S$3,'Consolidação Preventiva'!$A:$W,11,0),IF(S110="EXECUTADA",VLOOKUP($B110&amp;S$3,'Consolidação Preventiva'!$A:$W,15,0)+250/$Z$3,S110+250/$Z$3)))</f>
        <v>#VALUE!</v>
      </c>
      <c r="T111" s="70" t="e">
        <f>IF($B111&lt;=T$2,"EXECUTADA",IFERROR(VLOOKUP($B111&amp;T$3,'Consolidação Preventiva'!$A:$W,11,0),IF(T110="EXECUTADA",VLOOKUP($B110&amp;T$3,'Consolidação Preventiva'!$A:$W,15,0)+250/$Z$3,T110+250/$Z$3)))</f>
        <v>#VALUE!</v>
      </c>
      <c r="U111" s="70" t="e">
        <f>IF($B111&lt;=U$2,"EXECUTADA",IFERROR(VLOOKUP($B111&amp;U$3,'Consolidação Preventiva'!$A:$W,11,0),IF(U110="EXECUTADA",VLOOKUP($B110&amp;U$3,'Consolidação Preventiva'!$A:$W,15,0)+250/$Z$3,U110+250/$Z$3)))</f>
        <v>#VALUE!</v>
      </c>
      <c r="V111" s="70" t="e">
        <f>IF($B111&lt;=V$2,"EXECUTADA",IFERROR(VLOOKUP($B111&amp;V$3,'Consolidação Preventiva'!$A:$W,11,0),IF(V110="EXECUTADA",VLOOKUP($B110&amp;V$3,'Consolidação Preventiva'!$A:$W,15,0)+250/$Z$3,V110+250/$Z$3)))</f>
        <v>#VALUE!</v>
      </c>
      <c r="W111" s="70" t="e">
        <f>IF($B111&lt;=W$2,"EXECUTADA",IFERROR(VLOOKUP($B111&amp;W$3,'Consolidação Preventiva'!$A:$W,11,0),IF(W110="EXECUTADA",VLOOKUP($B110&amp;W$3,'Consolidação Preventiva'!$A:$W,15,0)+250/$Z$3,W110+250/$Z$3)))</f>
        <v>#VALUE!</v>
      </c>
      <c r="X111" s="70" t="e">
        <f>IF($B111&lt;=X$2,"EXECUTADA",IFERROR(VLOOKUP($B111&amp;X$3,'Consolidação Preventiva'!$A:$W,11,0),IF(X110="EXECUTADA",VLOOKUP($B110&amp;X$3,'Consolidação Preventiva'!$A:$W,15,0)+250/$Z$3,X110+250/$Z$3)))</f>
        <v>#VALUE!</v>
      </c>
    </row>
    <row r="112" spans="2:24">
      <c r="B112" s="68">
        <f t="shared" si="4"/>
        <v>108</v>
      </c>
      <c r="C112" s="64">
        <v>250</v>
      </c>
      <c r="D112" s="69" t="e">
        <f>IF($B112&lt;=D$2,"EXECUTADA",IFERROR(VLOOKUP($B112&amp;D$3,'Consolidação Preventiva'!$A:$W,11,0),IF(D111="EXECUTADA",VLOOKUP($B111&amp;D$3,'Consolidação Preventiva'!$A:$W,15,0)+125/$Z$3,D111+125/$Z$3)))</f>
        <v>#VALUE!</v>
      </c>
      <c r="E112" s="69" t="e">
        <f>IF($B112&lt;=E$2,"EXECUTADA",IFERROR(VLOOKUP($B112&amp;E$3,'Consolidação Preventiva'!$A:$W,11,0),IF(E111="EXECUTADA",VLOOKUP($B111&amp;E$3,'Consolidação Preventiva'!$A:$W,15,0)+125/$Z$3,E111+125/$Z$3)))</f>
        <v>#VALUE!</v>
      </c>
      <c r="F112" s="69" t="e">
        <f>IF($B112&lt;=F$2,"EXECUTADA",IFERROR(VLOOKUP($B112&amp;F$3,'Consolidação Preventiva'!$A:$W,11,0),IF(F111="EXECUTADA",VLOOKUP(F$4,'Projeção Horimetro'!$A$5:$H$11,8,0),F111+250/$Z$3)))</f>
        <v>#VALUE!</v>
      </c>
      <c r="G112" s="69" t="e">
        <f>IF($B112&lt;=G$2,"EXECUTADA",IFERROR(VLOOKUP($B112&amp;G$3,'Consolidação Preventiva'!$A:$W,11,0),IF(G111="EXECUTADA",VLOOKUP(G$4,'Projeção Horimetro'!$A$5:$H$11,8,0),G111+250/$Z$3)))</f>
        <v>#VALUE!</v>
      </c>
      <c r="H112" s="69" t="e">
        <f>IF($B112&lt;=H$2,"EXECUTADA",IFERROR(VLOOKUP($B112&amp;H$3,'Consolidação Preventiva'!$A:$W,11,0),IF(H111="EXECUTADA",VLOOKUP(H$4,'Projeção Horimetro'!$A$5:$H$11,8,0),H111+250/$Z$3)))</f>
        <v>#VALUE!</v>
      </c>
      <c r="I112" s="70" t="e">
        <f>IF($B112&lt;=I$2,"EXECUTADA",IFERROR(VLOOKUP($B112&amp;I$3,'Consolidação Preventiva'!$A:$W,11,0),IF(I111="EXECUTADA",VLOOKUP(I$4,'Projeção Horimetro'!$A$5:$H$11,8,0),I111+250/$Z$3)))</f>
        <v>#VALUE!</v>
      </c>
      <c r="J112" s="70" t="e">
        <f>IF($B112&lt;=J$2,"EXECUTADA",IFERROR(VLOOKUP($B112&amp;J$3,'Consolidação Preventiva'!$A:$W,11,0),IF(J111="EXECUTADA",VLOOKUP($B111&amp;J$3,'Consolidação Preventiva'!$A:$W,15,0)+250/$Z$3,J111+250/$Z$3)))</f>
        <v>#VALUE!</v>
      </c>
      <c r="K112" s="70" t="e">
        <f>IF($B112&lt;=K$2,"EXECUTADA",IFERROR(VLOOKUP($B112&amp;K$3,'Consolidação Preventiva'!$A:$W,11,0),IF(K111="EXECUTADA",VLOOKUP($B111&amp;K$3,'Consolidação Preventiva'!$A:$W,15,0)+250/$Z$3,K111+250/$Z$3)))</f>
        <v>#VALUE!</v>
      </c>
      <c r="L112" s="70" t="e">
        <f>IF($B112&lt;=L$2,"EXECUTADA",IFERROR(VLOOKUP($B112&amp;L$3,'Consolidação Preventiva'!$A:$W,11,0),IF(L111="EXECUTADA",VLOOKUP($B111&amp;L$3,'Consolidação Preventiva'!$A:$W,15,0)+250/$Z$3,L111+250/$Z$3)))</f>
        <v>#VALUE!</v>
      </c>
      <c r="M112" s="70" t="e">
        <f>IF($B112&lt;=M$2,"EXECUTADA",IFERROR(VLOOKUP($B112&amp;M$3,'Consolidação Preventiva'!$A:$W,11,0),IF(M111="EXECUTADA",VLOOKUP($B111&amp;M$3,'Consolidação Preventiva'!$A:$W,15,0)+250/$Z$3,M111+250/$Z$3)))</f>
        <v>#VALUE!</v>
      </c>
      <c r="N112" s="70" t="e">
        <f>IF($B112&lt;=N$2,"EXECUTADA",IFERROR(VLOOKUP($B112&amp;N$3,'Consolidação Preventiva'!$A:$W,11,0),IF(N111="EXECUTADA",VLOOKUP($B111&amp;N$3,'Consolidação Preventiva'!$A:$W,15,0)+250/$Z$3,N111+250/$Z$3)))</f>
        <v>#VALUE!</v>
      </c>
      <c r="O112" s="70" t="e">
        <f>IF($B112&lt;=O$2,"EXECUTADA",IFERROR(VLOOKUP($B112&amp;O$3,'Consolidação Preventiva'!$A:$W,11,0),IF(O111="EXECUTADA",VLOOKUP($B111&amp;O$3,'Consolidação Preventiva'!$A:$W,15,0)+250/$Z$3,O111+250/$Z$3)))</f>
        <v>#VALUE!</v>
      </c>
      <c r="P112" s="70" t="e">
        <f>IF($B112&lt;=P$2,"EXECUTADA",IFERROR(VLOOKUP($B112&amp;P$3,'Consolidação Preventiva'!$A:$W,11,0),IF(P111="EXECUTADA",VLOOKUP($B111&amp;P$3,'Consolidação Preventiva'!$A:$W,15,0)+250/$Z$3,P111+250/$Z$3)))</f>
        <v>#VALUE!</v>
      </c>
      <c r="Q112" s="70" t="e">
        <f>IF($B112&lt;=Q$2,"EXECUTADA",IFERROR(VLOOKUP($B112&amp;Q$3,'Consolidação Preventiva'!$A:$W,11,0),IF(Q111="EXECUTADA",VLOOKUP($B111&amp;Q$3,'Consolidação Preventiva'!$A:$W,15,0)+250/$Z$3,Q111+250/$Z$3)))</f>
        <v>#VALUE!</v>
      </c>
      <c r="R112" s="70" t="e">
        <f>IF($B112&lt;=R$2,"EXECUTADA",IFERROR(VLOOKUP($B112&amp;R$3,'Consolidação Preventiva'!$A:$W,11,0),IF(R111="EXECUTADA",VLOOKUP($B111&amp;R$3,'Consolidação Preventiva'!$A:$W,15,0)+250/$Z$3,R111+250/$Z$3)))</f>
        <v>#VALUE!</v>
      </c>
      <c r="S112" s="70" t="e">
        <f>IF($B112&lt;=S$2,"EXECUTADA",IFERROR(VLOOKUP($B112&amp;S$3,'Consolidação Preventiva'!$A:$W,11,0),IF(S111="EXECUTADA",VLOOKUP($B111&amp;S$3,'Consolidação Preventiva'!$A:$W,15,0)+250/$Z$3,S111+250/$Z$3)))</f>
        <v>#VALUE!</v>
      </c>
      <c r="T112" s="70" t="e">
        <f>IF($B112&lt;=T$2,"EXECUTADA",IFERROR(VLOOKUP($B112&amp;T$3,'Consolidação Preventiva'!$A:$W,11,0),IF(T111="EXECUTADA",VLOOKUP($B111&amp;T$3,'Consolidação Preventiva'!$A:$W,15,0)+250/$Z$3,T111+250/$Z$3)))</f>
        <v>#VALUE!</v>
      </c>
      <c r="U112" s="70" t="e">
        <f>IF($B112&lt;=U$2,"EXECUTADA",IFERROR(VLOOKUP($B112&amp;U$3,'Consolidação Preventiva'!$A:$W,11,0),IF(U111="EXECUTADA",VLOOKUP($B111&amp;U$3,'Consolidação Preventiva'!$A:$W,15,0)+250/$Z$3,U111+250/$Z$3)))</f>
        <v>#VALUE!</v>
      </c>
      <c r="V112" s="70" t="e">
        <f>IF($B112&lt;=V$2,"EXECUTADA",IFERROR(VLOOKUP($B112&amp;V$3,'Consolidação Preventiva'!$A:$W,11,0),IF(V111="EXECUTADA",VLOOKUP($B111&amp;V$3,'Consolidação Preventiva'!$A:$W,15,0)+250/$Z$3,V111+250/$Z$3)))</f>
        <v>#VALUE!</v>
      </c>
      <c r="W112" s="70" t="e">
        <f>IF($B112&lt;=W$2,"EXECUTADA",IFERROR(VLOOKUP($B112&amp;W$3,'Consolidação Preventiva'!$A:$W,11,0),IF(W111="EXECUTADA",VLOOKUP($B111&amp;W$3,'Consolidação Preventiva'!$A:$W,15,0)+250/$Z$3,W111+250/$Z$3)))</f>
        <v>#VALUE!</v>
      </c>
      <c r="X112" s="70" t="e">
        <f>IF($B112&lt;=X$2,"EXECUTADA",IFERROR(VLOOKUP($B112&amp;X$3,'Consolidação Preventiva'!$A:$W,11,0),IF(X111="EXECUTADA",VLOOKUP($B111&amp;X$3,'Consolidação Preventiva'!$A:$W,15,0)+250/$Z$3,X111+250/$Z$3)))</f>
        <v>#VALUE!</v>
      </c>
    </row>
    <row r="113" spans="2:24">
      <c r="B113" s="68">
        <f t="shared" si="4"/>
        <v>109</v>
      </c>
      <c r="C113" s="64">
        <v>3000</v>
      </c>
      <c r="D113" s="69" t="e">
        <f>IF($B113&lt;=D$2,"EXECUTADA",IFERROR(VLOOKUP($B113&amp;D$3,'Consolidação Preventiva'!$A:$W,11,0),IF(D112="EXECUTADA",VLOOKUP($B112&amp;D$3,'Consolidação Preventiva'!$A:$W,15,0)+125/$Z$3,D112+125/$Z$3)))</f>
        <v>#VALUE!</v>
      </c>
      <c r="E113" s="69" t="e">
        <f>IF($B113&lt;=E$2,"EXECUTADA",IFERROR(VLOOKUP($B113&amp;E$3,'Consolidação Preventiva'!$A:$W,11,0),IF(E112="EXECUTADA",VLOOKUP($B112&amp;E$3,'Consolidação Preventiva'!$A:$W,15,0)+125/$Z$3,E112+125/$Z$3)))</f>
        <v>#VALUE!</v>
      </c>
      <c r="F113" s="69" t="e">
        <f>IF($B113&lt;=F$2,"EXECUTADA",IFERROR(VLOOKUP($B113&amp;F$3,'Consolidação Preventiva'!$A:$W,11,0),IF(F112="EXECUTADA",VLOOKUP(F$4,'Projeção Horimetro'!$A$5:$H$11,8,0),F112+250/$Z$3)))</f>
        <v>#VALUE!</v>
      </c>
      <c r="G113" s="69" t="e">
        <f>IF($B113&lt;=G$2,"EXECUTADA",IFERROR(VLOOKUP($B113&amp;G$3,'Consolidação Preventiva'!$A:$W,11,0),IF(G112="EXECUTADA",VLOOKUP(G$4,'Projeção Horimetro'!$A$5:$H$11,8,0),G112+250/$Z$3)))</f>
        <v>#VALUE!</v>
      </c>
      <c r="H113" s="69" t="e">
        <f>IF($B113&lt;=H$2,"EXECUTADA",IFERROR(VLOOKUP($B113&amp;H$3,'Consolidação Preventiva'!$A:$W,11,0),IF(H112="EXECUTADA",VLOOKUP(H$4,'Projeção Horimetro'!$A$5:$H$11,8,0),H112+250/$Z$3)))</f>
        <v>#VALUE!</v>
      </c>
      <c r="I113" s="70" t="e">
        <f>IF($B113&lt;=I$2,"EXECUTADA",IFERROR(VLOOKUP($B113&amp;I$3,'Consolidação Preventiva'!$A:$W,11,0),IF(I112="EXECUTADA",VLOOKUP(I$4,'Projeção Horimetro'!$A$5:$H$11,8,0),I112+250/$Z$3)))</f>
        <v>#VALUE!</v>
      </c>
      <c r="J113" s="70" t="e">
        <f>IF($B113&lt;=J$2,"EXECUTADA",IFERROR(VLOOKUP($B113&amp;J$3,'Consolidação Preventiva'!$A:$W,11,0),IF(J112="EXECUTADA",VLOOKUP($B112&amp;J$3,'Consolidação Preventiva'!$A:$W,15,0)+250/$Z$3,J112+250/$Z$3)))</f>
        <v>#VALUE!</v>
      </c>
      <c r="K113" s="70" t="e">
        <f>IF($B113&lt;=K$2,"EXECUTADA",IFERROR(VLOOKUP($B113&amp;K$3,'Consolidação Preventiva'!$A:$W,11,0),IF(K112="EXECUTADA",VLOOKUP($B112&amp;K$3,'Consolidação Preventiva'!$A:$W,15,0)+250/$Z$3,K112+250/$Z$3)))</f>
        <v>#VALUE!</v>
      </c>
      <c r="L113" s="70" t="e">
        <f>IF($B113&lt;=L$2,"EXECUTADA",IFERROR(VLOOKUP($B113&amp;L$3,'Consolidação Preventiva'!$A:$W,11,0),IF(L112="EXECUTADA",VLOOKUP($B112&amp;L$3,'Consolidação Preventiva'!$A:$W,15,0)+250/$Z$3,L112+250/$Z$3)))</f>
        <v>#VALUE!</v>
      </c>
      <c r="M113" s="70" t="e">
        <f>IF($B113&lt;=M$2,"EXECUTADA",IFERROR(VLOOKUP($B113&amp;M$3,'Consolidação Preventiva'!$A:$W,11,0),IF(M112="EXECUTADA",VLOOKUP($B112&amp;M$3,'Consolidação Preventiva'!$A:$W,15,0)+250/$Z$3,M112+250/$Z$3)))</f>
        <v>#VALUE!</v>
      </c>
      <c r="N113" s="70" t="e">
        <f>IF($B113&lt;=N$2,"EXECUTADA",IFERROR(VLOOKUP($B113&amp;N$3,'Consolidação Preventiva'!$A:$W,11,0),IF(N112="EXECUTADA",VLOOKUP($B112&amp;N$3,'Consolidação Preventiva'!$A:$W,15,0)+250/$Z$3,N112+250/$Z$3)))</f>
        <v>#VALUE!</v>
      </c>
      <c r="O113" s="70" t="e">
        <f>IF($B113&lt;=O$2,"EXECUTADA",IFERROR(VLOOKUP($B113&amp;O$3,'Consolidação Preventiva'!$A:$W,11,0),IF(O112="EXECUTADA",VLOOKUP($B112&amp;O$3,'Consolidação Preventiva'!$A:$W,15,0)+250/$Z$3,O112+250/$Z$3)))</f>
        <v>#VALUE!</v>
      </c>
      <c r="P113" s="70" t="e">
        <f>IF($B113&lt;=P$2,"EXECUTADA",IFERROR(VLOOKUP($B113&amp;P$3,'Consolidação Preventiva'!$A:$W,11,0),IF(P112="EXECUTADA",VLOOKUP($B112&amp;P$3,'Consolidação Preventiva'!$A:$W,15,0)+250/$Z$3,P112+250/$Z$3)))</f>
        <v>#VALUE!</v>
      </c>
      <c r="Q113" s="70" t="e">
        <f>IF($B113&lt;=Q$2,"EXECUTADA",IFERROR(VLOOKUP($B113&amp;Q$3,'Consolidação Preventiva'!$A:$W,11,0),IF(Q112="EXECUTADA",VLOOKUP($B112&amp;Q$3,'Consolidação Preventiva'!$A:$W,15,0)+250/$Z$3,Q112+250/$Z$3)))</f>
        <v>#VALUE!</v>
      </c>
      <c r="R113" s="70" t="e">
        <f>IF($B113&lt;=R$2,"EXECUTADA",IFERROR(VLOOKUP($B113&amp;R$3,'Consolidação Preventiva'!$A:$W,11,0),IF(R112="EXECUTADA",VLOOKUP($B112&amp;R$3,'Consolidação Preventiva'!$A:$W,15,0)+250/$Z$3,R112+250/$Z$3)))</f>
        <v>#VALUE!</v>
      </c>
      <c r="S113" s="70" t="e">
        <f>IF($B113&lt;=S$2,"EXECUTADA",IFERROR(VLOOKUP($B113&amp;S$3,'Consolidação Preventiva'!$A:$W,11,0),IF(S112="EXECUTADA",VLOOKUP($B112&amp;S$3,'Consolidação Preventiva'!$A:$W,15,0)+250/$Z$3,S112+250/$Z$3)))</f>
        <v>#VALUE!</v>
      </c>
      <c r="T113" s="70" t="e">
        <f>IF($B113&lt;=T$2,"EXECUTADA",IFERROR(VLOOKUP($B113&amp;T$3,'Consolidação Preventiva'!$A:$W,11,0),IF(T112="EXECUTADA",VLOOKUP($B112&amp;T$3,'Consolidação Preventiva'!$A:$W,15,0)+250/$Z$3,T112+250/$Z$3)))</f>
        <v>#VALUE!</v>
      </c>
      <c r="U113" s="70" t="e">
        <f>IF($B113&lt;=U$2,"EXECUTADA",IFERROR(VLOOKUP($B113&amp;U$3,'Consolidação Preventiva'!$A:$W,11,0),IF(U112="EXECUTADA",VLOOKUP($B112&amp;U$3,'Consolidação Preventiva'!$A:$W,15,0)+250/$Z$3,U112+250/$Z$3)))</f>
        <v>#VALUE!</v>
      </c>
      <c r="V113" s="70" t="e">
        <f>IF($B113&lt;=V$2,"EXECUTADA",IFERROR(VLOOKUP($B113&amp;V$3,'Consolidação Preventiva'!$A:$W,11,0),IF(V112="EXECUTADA",VLOOKUP($B112&amp;V$3,'Consolidação Preventiva'!$A:$W,15,0)+250/$Z$3,V112+250/$Z$3)))</f>
        <v>#VALUE!</v>
      </c>
      <c r="W113" s="70" t="e">
        <f>IF($B113&lt;=W$2,"EXECUTADA",IFERROR(VLOOKUP($B113&amp;W$3,'Consolidação Preventiva'!$A:$W,11,0),IF(W112="EXECUTADA",VLOOKUP($B112&amp;W$3,'Consolidação Preventiva'!$A:$W,15,0)+250/$Z$3,W112+250/$Z$3)))</f>
        <v>#VALUE!</v>
      </c>
      <c r="X113" s="70" t="e">
        <f>IF($B113&lt;=X$2,"EXECUTADA",IFERROR(VLOOKUP($B113&amp;X$3,'Consolidação Preventiva'!$A:$W,11,0),IF(X112="EXECUTADA",VLOOKUP($B112&amp;X$3,'Consolidação Preventiva'!$A:$W,15,0)+250/$Z$3,X112+250/$Z$3)))</f>
        <v>#VALUE!</v>
      </c>
    </row>
    <row r="114" spans="2:24">
      <c r="B114" s="68">
        <f t="shared" si="4"/>
        <v>110</v>
      </c>
      <c r="C114" s="64">
        <v>250</v>
      </c>
      <c r="D114" s="69" t="e">
        <f>IF($B114&lt;=D$2,"EXECUTADA",IFERROR(VLOOKUP($B114&amp;D$3,'Consolidação Preventiva'!$A:$W,11,0),IF(D113="EXECUTADA",VLOOKUP($B113&amp;D$3,'Consolidação Preventiva'!$A:$W,15,0)+125/$Z$3,D113+125/$Z$3)))</f>
        <v>#VALUE!</v>
      </c>
      <c r="E114" s="69" t="e">
        <f>IF($B114&lt;=E$2,"EXECUTADA",IFERROR(VLOOKUP($B114&amp;E$3,'Consolidação Preventiva'!$A:$W,11,0),IF(E113="EXECUTADA",VLOOKUP($B113&amp;E$3,'Consolidação Preventiva'!$A:$W,15,0)+125/$Z$3,E113+125/$Z$3)))</f>
        <v>#VALUE!</v>
      </c>
      <c r="F114" s="69" t="e">
        <f>IF($B114&lt;=F$2,"EXECUTADA",IFERROR(VLOOKUP($B114&amp;F$3,'Consolidação Preventiva'!$A:$W,11,0),IF(F113="EXECUTADA",VLOOKUP(F$4,'Projeção Horimetro'!$A$5:$H$11,8,0),F113+250/$Z$3)))</f>
        <v>#VALUE!</v>
      </c>
      <c r="G114" s="69" t="e">
        <f>IF($B114&lt;=G$2,"EXECUTADA",IFERROR(VLOOKUP($B114&amp;G$3,'Consolidação Preventiva'!$A:$W,11,0),IF(G113="EXECUTADA",VLOOKUP(G$4,'Projeção Horimetro'!$A$5:$H$11,8,0),G113+250/$Z$3)))</f>
        <v>#VALUE!</v>
      </c>
      <c r="H114" s="69" t="e">
        <f>IF($B114&lt;=H$2,"EXECUTADA",IFERROR(VLOOKUP($B114&amp;H$3,'Consolidação Preventiva'!$A:$W,11,0),IF(H113="EXECUTADA",VLOOKUP(H$4,'Projeção Horimetro'!$A$5:$H$11,8,0),H113+250/$Z$3)))</f>
        <v>#VALUE!</v>
      </c>
      <c r="I114" s="70" t="e">
        <f>IF($B114&lt;=I$2,"EXECUTADA",IFERROR(VLOOKUP($B114&amp;I$3,'Consolidação Preventiva'!$A:$W,11,0),IF(I113="EXECUTADA",VLOOKUP(I$4,'Projeção Horimetro'!$A$5:$H$11,8,0),I113+250/$Z$3)))</f>
        <v>#VALUE!</v>
      </c>
      <c r="J114" s="70" t="e">
        <f>IF($B114&lt;=J$2,"EXECUTADA",IFERROR(VLOOKUP($B114&amp;J$3,'Consolidação Preventiva'!$A:$W,11,0),IF(J113="EXECUTADA",VLOOKUP($B113&amp;J$3,'Consolidação Preventiva'!$A:$W,15,0)+250/$Z$3,J113+250/$Z$3)))</f>
        <v>#VALUE!</v>
      </c>
      <c r="K114" s="70" t="e">
        <f>IF($B114&lt;=K$2,"EXECUTADA",IFERROR(VLOOKUP($B114&amp;K$3,'Consolidação Preventiva'!$A:$W,11,0),IF(K113="EXECUTADA",VLOOKUP($B113&amp;K$3,'Consolidação Preventiva'!$A:$W,15,0)+250/$Z$3,K113+250/$Z$3)))</f>
        <v>#VALUE!</v>
      </c>
      <c r="L114" s="70" t="e">
        <f>IF($B114&lt;=L$2,"EXECUTADA",IFERROR(VLOOKUP($B114&amp;L$3,'Consolidação Preventiva'!$A:$W,11,0),IF(L113="EXECUTADA",VLOOKUP($B113&amp;L$3,'Consolidação Preventiva'!$A:$W,15,0)+250/$Z$3,L113+250/$Z$3)))</f>
        <v>#VALUE!</v>
      </c>
      <c r="M114" s="70" t="e">
        <f>IF($B114&lt;=M$2,"EXECUTADA",IFERROR(VLOOKUP($B114&amp;M$3,'Consolidação Preventiva'!$A:$W,11,0),IF(M113="EXECUTADA",VLOOKUP($B113&amp;M$3,'Consolidação Preventiva'!$A:$W,15,0)+250/$Z$3,M113+250/$Z$3)))</f>
        <v>#VALUE!</v>
      </c>
      <c r="N114" s="70" t="e">
        <f>IF($B114&lt;=N$2,"EXECUTADA",IFERROR(VLOOKUP($B114&amp;N$3,'Consolidação Preventiva'!$A:$W,11,0),IF(N113="EXECUTADA",VLOOKUP($B113&amp;N$3,'Consolidação Preventiva'!$A:$W,15,0)+250/$Z$3,N113+250/$Z$3)))</f>
        <v>#VALUE!</v>
      </c>
      <c r="O114" s="70" t="e">
        <f>IF($B114&lt;=O$2,"EXECUTADA",IFERROR(VLOOKUP($B114&amp;O$3,'Consolidação Preventiva'!$A:$W,11,0),IF(O113="EXECUTADA",VLOOKUP($B113&amp;O$3,'Consolidação Preventiva'!$A:$W,15,0)+250/$Z$3,O113+250/$Z$3)))</f>
        <v>#VALUE!</v>
      </c>
      <c r="P114" s="70" t="e">
        <f>IF($B114&lt;=P$2,"EXECUTADA",IFERROR(VLOOKUP($B114&amp;P$3,'Consolidação Preventiva'!$A:$W,11,0),IF(P113="EXECUTADA",VLOOKUP($B113&amp;P$3,'Consolidação Preventiva'!$A:$W,15,0)+250/$Z$3,P113+250/$Z$3)))</f>
        <v>#VALUE!</v>
      </c>
      <c r="Q114" s="70" t="e">
        <f>IF($B114&lt;=Q$2,"EXECUTADA",IFERROR(VLOOKUP($B114&amp;Q$3,'Consolidação Preventiva'!$A:$W,11,0),IF(Q113="EXECUTADA",VLOOKUP($B113&amp;Q$3,'Consolidação Preventiva'!$A:$W,15,0)+250/$Z$3,Q113+250/$Z$3)))</f>
        <v>#VALUE!</v>
      </c>
      <c r="R114" s="70" t="e">
        <f>IF($B114&lt;=R$2,"EXECUTADA",IFERROR(VLOOKUP($B114&amp;R$3,'Consolidação Preventiva'!$A:$W,11,0),IF(R113="EXECUTADA",VLOOKUP($B113&amp;R$3,'Consolidação Preventiva'!$A:$W,15,0)+250/$Z$3,R113+250/$Z$3)))</f>
        <v>#VALUE!</v>
      </c>
      <c r="S114" s="70" t="e">
        <f>IF($B114&lt;=S$2,"EXECUTADA",IFERROR(VLOOKUP($B114&amp;S$3,'Consolidação Preventiva'!$A:$W,11,0),IF(S113="EXECUTADA",VLOOKUP($B113&amp;S$3,'Consolidação Preventiva'!$A:$W,15,0)+250/$Z$3,S113+250/$Z$3)))</f>
        <v>#VALUE!</v>
      </c>
      <c r="T114" s="70" t="e">
        <f>IF($B114&lt;=T$2,"EXECUTADA",IFERROR(VLOOKUP($B114&amp;T$3,'Consolidação Preventiva'!$A:$W,11,0),IF(T113="EXECUTADA",VLOOKUP($B113&amp;T$3,'Consolidação Preventiva'!$A:$W,15,0)+250/$Z$3,T113+250/$Z$3)))</f>
        <v>#VALUE!</v>
      </c>
      <c r="U114" s="70" t="e">
        <f>IF($B114&lt;=U$2,"EXECUTADA",IFERROR(VLOOKUP($B114&amp;U$3,'Consolidação Preventiva'!$A:$W,11,0),IF(U113="EXECUTADA",VLOOKUP($B113&amp;U$3,'Consolidação Preventiva'!$A:$W,15,0)+250/$Z$3,U113+250/$Z$3)))</f>
        <v>#VALUE!</v>
      </c>
      <c r="V114" s="70" t="e">
        <f>IF($B114&lt;=V$2,"EXECUTADA",IFERROR(VLOOKUP($B114&amp;V$3,'Consolidação Preventiva'!$A:$W,11,0),IF(V113="EXECUTADA",VLOOKUP($B113&amp;V$3,'Consolidação Preventiva'!$A:$W,15,0)+250/$Z$3,V113+250/$Z$3)))</f>
        <v>#VALUE!</v>
      </c>
      <c r="W114" s="70" t="e">
        <f>IF($B114&lt;=W$2,"EXECUTADA",IFERROR(VLOOKUP($B114&amp;W$3,'Consolidação Preventiva'!$A:$W,11,0),IF(W113="EXECUTADA",VLOOKUP($B113&amp;W$3,'Consolidação Preventiva'!$A:$W,15,0)+250/$Z$3,W113+250/$Z$3)))</f>
        <v>#VALUE!</v>
      </c>
      <c r="X114" s="70" t="e">
        <f>IF($B114&lt;=X$2,"EXECUTADA",IFERROR(VLOOKUP($B114&amp;X$3,'Consolidação Preventiva'!$A:$W,11,0),IF(X113="EXECUTADA",VLOOKUP($B113&amp;X$3,'Consolidação Preventiva'!$A:$W,15,0)+250/$Z$3,X113+250/$Z$3)))</f>
        <v>#VALUE!</v>
      </c>
    </row>
    <row r="115" spans="2:24">
      <c r="B115" s="68">
        <f t="shared" si="4"/>
        <v>111</v>
      </c>
      <c r="C115" s="64">
        <v>3500</v>
      </c>
      <c r="D115" s="69" t="e">
        <f>IF($B115&lt;=D$2,"EXECUTADA",IFERROR(VLOOKUP($B115&amp;D$3,'Consolidação Preventiva'!$A:$W,11,0),IF(D114="EXECUTADA",VLOOKUP($B114&amp;D$3,'Consolidação Preventiva'!$A:$W,15,0)+125/$Z$3,D114+125/$Z$3)))</f>
        <v>#VALUE!</v>
      </c>
      <c r="E115" s="69" t="e">
        <f>IF($B115&lt;=E$2,"EXECUTADA",IFERROR(VLOOKUP($B115&amp;E$3,'Consolidação Preventiva'!$A:$W,11,0),IF(E114="EXECUTADA",VLOOKUP($B114&amp;E$3,'Consolidação Preventiva'!$A:$W,15,0)+125/$Z$3,E114+125/$Z$3)))</f>
        <v>#VALUE!</v>
      </c>
      <c r="F115" s="69" t="e">
        <f>IF($B115&lt;=F$2,"EXECUTADA",IFERROR(VLOOKUP($B115&amp;F$3,'Consolidação Preventiva'!$A:$W,11,0),IF(F114="EXECUTADA",VLOOKUP(F$4,'Projeção Horimetro'!$A$5:$H$11,8,0),F114+250/$Z$3)))</f>
        <v>#VALUE!</v>
      </c>
      <c r="G115" s="69" t="e">
        <f>IF($B115&lt;=G$2,"EXECUTADA",IFERROR(VLOOKUP($B115&amp;G$3,'Consolidação Preventiva'!$A:$W,11,0),IF(G114="EXECUTADA",VLOOKUP(G$4,'Projeção Horimetro'!$A$5:$H$11,8,0),G114+250/$Z$3)))</f>
        <v>#VALUE!</v>
      </c>
      <c r="H115" s="69" t="e">
        <f>IF($B115&lt;=H$2,"EXECUTADA",IFERROR(VLOOKUP($B115&amp;H$3,'Consolidação Preventiva'!$A:$W,11,0),IF(H114="EXECUTADA",VLOOKUP(H$4,'Projeção Horimetro'!$A$5:$H$11,8,0),H114+250/$Z$3)))</f>
        <v>#VALUE!</v>
      </c>
      <c r="I115" s="70" t="e">
        <f>IF($B115&lt;=I$2,"EXECUTADA",IFERROR(VLOOKUP($B115&amp;I$3,'Consolidação Preventiva'!$A:$W,11,0),IF(I114="EXECUTADA",VLOOKUP(I$4,'Projeção Horimetro'!$A$5:$H$11,8,0),I114+250/$Z$3)))</f>
        <v>#VALUE!</v>
      </c>
      <c r="J115" s="70" t="e">
        <f>IF($B115&lt;=J$2,"EXECUTADA",IFERROR(VLOOKUP($B115&amp;J$3,'Consolidação Preventiva'!$A:$W,11,0),IF(J114="EXECUTADA",VLOOKUP($B114&amp;J$3,'Consolidação Preventiva'!$A:$W,15,0)+250/$Z$3,J114+250/$Z$3)))</f>
        <v>#VALUE!</v>
      </c>
      <c r="K115" s="70" t="e">
        <f>IF($B115&lt;=K$2,"EXECUTADA",IFERROR(VLOOKUP($B115&amp;K$3,'Consolidação Preventiva'!$A:$W,11,0),IF(K114="EXECUTADA",VLOOKUP($B114&amp;K$3,'Consolidação Preventiva'!$A:$W,15,0)+250/$Z$3,K114+250/$Z$3)))</f>
        <v>#VALUE!</v>
      </c>
      <c r="L115" s="70" t="e">
        <f>IF($B115&lt;=L$2,"EXECUTADA",IFERROR(VLOOKUP($B115&amp;L$3,'Consolidação Preventiva'!$A:$W,11,0),IF(L114="EXECUTADA",VLOOKUP($B114&amp;L$3,'Consolidação Preventiva'!$A:$W,15,0)+250/$Z$3,L114+250/$Z$3)))</f>
        <v>#VALUE!</v>
      </c>
      <c r="M115" s="70" t="e">
        <f>IF($B115&lt;=M$2,"EXECUTADA",IFERROR(VLOOKUP($B115&amp;M$3,'Consolidação Preventiva'!$A:$W,11,0),IF(M114="EXECUTADA",VLOOKUP($B114&amp;M$3,'Consolidação Preventiva'!$A:$W,15,0)+250/$Z$3,M114+250/$Z$3)))</f>
        <v>#VALUE!</v>
      </c>
      <c r="N115" s="70" t="e">
        <f>IF($B115&lt;=N$2,"EXECUTADA",IFERROR(VLOOKUP($B115&amp;N$3,'Consolidação Preventiva'!$A:$W,11,0),IF(N114="EXECUTADA",VLOOKUP($B114&amp;N$3,'Consolidação Preventiva'!$A:$W,15,0)+250/$Z$3,N114+250/$Z$3)))</f>
        <v>#VALUE!</v>
      </c>
      <c r="O115" s="70" t="e">
        <f>IF($B115&lt;=O$2,"EXECUTADA",IFERROR(VLOOKUP($B115&amp;O$3,'Consolidação Preventiva'!$A:$W,11,0),IF(O114="EXECUTADA",VLOOKUP($B114&amp;O$3,'Consolidação Preventiva'!$A:$W,15,0)+250/$Z$3,O114+250/$Z$3)))</f>
        <v>#VALUE!</v>
      </c>
      <c r="P115" s="70" t="e">
        <f>IF($B115&lt;=P$2,"EXECUTADA",IFERROR(VLOOKUP($B115&amp;P$3,'Consolidação Preventiva'!$A:$W,11,0),IF(P114="EXECUTADA",VLOOKUP($B114&amp;P$3,'Consolidação Preventiva'!$A:$W,15,0)+250/$Z$3,P114+250/$Z$3)))</f>
        <v>#VALUE!</v>
      </c>
      <c r="Q115" s="70" t="e">
        <f>IF($B115&lt;=Q$2,"EXECUTADA",IFERROR(VLOOKUP($B115&amp;Q$3,'Consolidação Preventiva'!$A:$W,11,0),IF(Q114="EXECUTADA",VLOOKUP($B114&amp;Q$3,'Consolidação Preventiva'!$A:$W,15,0)+250/$Z$3,Q114+250/$Z$3)))</f>
        <v>#VALUE!</v>
      </c>
      <c r="R115" s="70" t="e">
        <f>IF($B115&lt;=R$2,"EXECUTADA",IFERROR(VLOOKUP($B115&amp;R$3,'Consolidação Preventiva'!$A:$W,11,0),IF(R114="EXECUTADA",VLOOKUP($B114&amp;R$3,'Consolidação Preventiva'!$A:$W,15,0)+250/$Z$3,R114+250/$Z$3)))</f>
        <v>#VALUE!</v>
      </c>
      <c r="S115" s="70" t="e">
        <f>IF($B115&lt;=S$2,"EXECUTADA",IFERROR(VLOOKUP($B115&amp;S$3,'Consolidação Preventiva'!$A:$W,11,0),IF(S114="EXECUTADA",VLOOKUP($B114&amp;S$3,'Consolidação Preventiva'!$A:$W,15,0)+250/$Z$3,S114+250/$Z$3)))</f>
        <v>#VALUE!</v>
      </c>
      <c r="T115" s="70" t="e">
        <f>IF($B115&lt;=T$2,"EXECUTADA",IFERROR(VLOOKUP($B115&amp;T$3,'Consolidação Preventiva'!$A:$W,11,0),IF(T114="EXECUTADA",VLOOKUP($B114&amp;T$3,'Consolidação Preventiva'!$A:$W,15,0)+250/$Z$3,T114+250/$Z$3)))</f>
        <v>#VALUE!</v>
      </c>
      <c r="U115" s="70" t="e">
        <f>IF($B115&lt;=U$2,"EXECUTADA",IFERROR(VLOOKUP($B115&amp;U$3,'Consolidação Preventiva'!$A:$W,11,0),IF(U114="EXECUTADA",VLOOKUP($B114&amp;U$3,'Consolidação Preventiva'!$A:$W,15,0)+250/$Z$3,U114+250/$Z$3)))</f>
        <v>#VALUE!</v>
      </c>
      <c r="V115" s="70" t="e">
        <f>IF($B115&lt;=V$2,"EXECUTADA",IFERROR(VLOOKUP($B115&amp;V$3,'Consolidação Preventiva'!$A:$W,11,0),IF(V114="EXECUTADA",VLOOKUP($B114&amp;V$3,'Consolidação Preventiva'!$A:$W,15,0)+250/$Z$3,V114+250/$Z$3)))</f>
        <v>#VALUE!</v>
      </c>
      <c r="W115" s="70" t="e">
        <f>IF($B115&lt;=W$2,"EXECUTADA",IFERROR(VLOOKUP($B115&amp;W$3,'Consolidação Preventiva'!$A:$W,11,0),IF(W114="EXECUTADA",VLOOKUP($B114&amp;W$3,'Consolidação Preventiva'!$A:$W,15,0)+250/$Z$3,W114+250/$Z$3)))</f>
        <v>#VALUE!</v>
      </c>
      <c r="X115" s="70" t="e">
        <f>IF($B115&lt;=X$2,"EXECUTADA",IFERROR(VLOOKUP($B115&amp;X$3,'Consolidação Preventiva'!$A:$W,11,0),IF(X114="EXECUTADA",VLOOKUP($B114&amp;X$3,'Consolidação Preventiva'!$A:$W,15,0)+250/$Z$3,X114+250/$Z$3)))</f>
        <v>#VALUE!</v>
      </c>
    </row>
    <row r="116" spans="2:24">
      <c r="B116" s="68">
        <f t="shared" si="4"/>
        <v>112</v>
      </c>
      <c r="C116" s="64">
        <v>250</v>
      </c>
      <c r="D116" s="69" t="e">
        <f>IF($B116&lt;=D$2,"EXECUTADA",IFERROR(VLOOKUP($B116&amp;D$3,'Consolidação Preventiva'!$A:$W,11,0),IF(D115="EXECUTADA",VLOOKUP($B115&amp;D$3,'Consolidação Preventiva'!$A:$W,15,0)+125/$Z$3,D115+125/$Z$3)))</f>
        <v>#VALUE!</v>
      </c>
      <c r="E116" s="69" t="e">
        <f>IF($B116&lt;=E$2,"EXECUTADA",IFERROR(VLOOKUP($B116&amp;E$3,'Consolidação Preventiva'!$A:$W,11,0),IF(E115="EXECUTADA",VLOOKUP($B115&amp;E$3,'Consolidação Preventiva'!$A:$W,15,0)+125/$Z$3,E115+125/$Z$3)))</f>
        <v>#VALUE!</v>
      </c>
      <c r="F116" s="69" t="e">
        <f>IF($B116&lt;=F$2,"EXECUTADA",IFERROR(VLOOKUP($B116&amp;F$3,'Consolidação Preventiva'!$A:$W,11,0),IF(F115="EXECUTADA",VLOOKUP(F$4,'Projeção Horimetro'!$A$5:$H$11,8,0),F115+250/$Z$3)))</f>
        <v>#VALUE!</v>
      </c>
      <c r="G116" s="69" t="e">
        <f>IF($B116&lt;=G$2,"EXECUTADA",IFERROR(VLOOKUP($B116&amp;G$3,'Consolidação Preventiva'!$A:$W,11,0),IF(G115="EXECUTADA",VLOOKUP(G$4,'Projeção Horimetro'!$A$5:$H$11,8,0),G115+250/$Z$3)))</f>
        <v>#VALUE!</v>
      </c>
      <c r="H116" s="69" t="e">
        <f>IF($B116&lt;=H$2,"EXECUTADA",IFERROR(VLOOKUP($B116&amp;H$3,'Consolidação Preventiva'!$A:$W,11,0),IF(H115="EXECUTADA",VLOOKUP(H$4,'Projeção Horimetro'!$A$5:$H$11,8,0),H115+250/$Z$3)))</f>
        <v>#VALUE!</v>
      </c>
      <c r="I116" s="70" t="e">
        <f>IF($B116&lt;=I$2,"EXECUTADA",IFERROR(VLOOKUP($B116&amp;I$3,'Consolidação Preventiva'!$A:$W,11,0),IF(I115="EXECUTADA",VLOOKUP(I$4,'Projeção Horimetro'!$A$5:$H$11,8,0),I115+250/$Z$3)))</f>
        <v>#VALUE!</v>
      </c>
      <c r="J116" s="70" t="e">
        <f>IF($B116&lt;=J$2,"EXECUTADA",IFERROR(VLOOKUP($B116&amp;J$3,'Consolidação Preventiva'!$A:$W,11,0),IF(J115="EXECUTADA",VLOOKUP($B115&amp;J$3,'Consolidação Preventiva'!$A:$W,15,0)+250/$Z$3,J115+250/$Z$3)))</f>
        <v>#VALUE!</v>
      </c>
      <c r="K116" s="70" t="e">
        <f>IF($B116&lt;=K$2,"EXECUTADA",IFERROR(VLOOKUP($B116&amp;K$3,'Consolidação Preventiva'!$A:$W,11,0),IF(K115="EXECUTADA",VLOOKUP($B115&amp;K$3,'Consolidação Preventiva'!$A:$W,15,0)+250/$Z$3,K115+250/$Z$3)))</f>
        <v>#VALUE!</v>
      </c>
      <c r="L116" s="70" t="e">
        <f>IF($B116&lt;=L$2,"EXECUTADA",IFERROR(VLOOKUP($B116&amp;L$3,'Consolidação Preventiva'!$A:$W,11,0),IF(L115="EXECUTADA",VLOOKUP($B115&amp;L$3,'Consolidação Preventiva'!$A:$W,15,0)+250/$Z$3,L115+250/$Z$3)))</f>
        <v>#VALUE!</v>
      </c>
      <c r="M116" s="70" t="e">
        <f>IF($B116&lt;=M$2,"EXECUTADA",IFERROR(VLOOKUP($B116&amp;M$3,'Consolidação Preventiva'!$A:$W,11,0),IF(M115="EXECUTADA",VLOOKUP($B115&amp;M$3,'Consolidação Preventiva'!$A:$W,15,0)+250/$Z$3,M115+250/$Z$3)))</f>
        <v>#VALUE!</v>
      </c>
      <c r="N116" s="70" t="e">
        <f>IF($B116&lt;=N$2,"EXECUTADA",IFERROR(VLOOKUP($B116&amp;N$3,'Consolidação Preventiva'!$A:$W,11,0),IF(N115="EXECUTADA",VLOOKUP($B115&amp;N$3,'Consolidação Preventiva'!$A:$W,15,0)+250/$Z$3,N115+250/$Z$3)))</f>
        <v>#VALUE!</v>
      </c>
      <c r="O116" s="70" t="e">
        <f>IF($B116&lt;=O$2,"EXECUTADA",IFERROR(VLOOKUP($B116&amp;O$3,'Consolidação Preventiva'!$A:$W,11,0),IF(O115="EXECUTADA",VLOOKUP($B115&amp;O$3,'Consolidação Preventiva'!$A:$W,15,0)+250/$Z$3,O115+250/$Z$3)))</f>
        <v>#VALUE!</v>
      </c>
      <c r="P116" s="70" t="e">
        <f>IF($B116&lt;=P$2,"EXECUTADA",IFERROR(VLOOKUP($B116&amp;P$3,'Consolidação Preventiva'!$A:$W,11,0),IF(P115="EXECUTADA",VLOOKUP($B115&amp;P$3,'Consolidação Preventiva'!$A:$W,15,0)+250/$Z$3,P115+250/$Z$3)))</f>
        <v>#VALUE!</v>
      </c>
      <c r="Q116" s="70" t="e">
        <f>IF($B116&lt;=Q$2,"EXECUTADA",IFERROR(VLOOKUP($B116&amp;Q$3,'Consolidação Preventiva'!$A:$W,11,0),IF(Q115="EXECUTADA",VLOOKUP($B115&amp;Q$3,'Consolidação Preventiva'!$A:$W,15,0)+250/$Z$3,Q115+250/$Z$3)))</f>
        <v>#VALUE!</v>
      </c>
      <c r="R116" s="70" t="e">
        <f>IF($B116&lt;=R$2,"EXECUTADA",IFERROR(VLOOKUP($B116&amp;R$3,'Consolidação Preventiva'!$A:$W,11,0),IF(R115="EXECUTADA",VLOOKUP($B115&amp;R$3,'Consolidação Preventiva'!$A:$W,15,0)+250/$Z$3,R115+250/$Z$3)))</f>
        <v>#VALUE!</v>
      </c>
      <c r="S116" s="70" t="e">
        <f>IF($B116&lt;=S$2,"EXECUTADA",IFERROR(VLOOKUP($B116&amp;S$3,'Consolidação Preventiva'!$A:$W,11,0),IF(S115="EXECUTADA",VLOOKUP($B115&amp;S$3,'Consolidação Preventiva'!$A:$W,15,0)+250/$Z$3,S115+250/$Z$3)))</f>
        <v>#VALUE!</v>
      </c>
      <c r="T116" s="70" t="e">
        <f>IF($B116&lt;=T$2,"EXECUTADA",IFERROR(VLOOKUP($B116&amp;T$3,'Consolidação Preventiva'!$A:$W,11,0),IF(T115="EXECUTADA",VLOOKUP($B115&amp;T$3,'Consolidação Preventiva'!$A:$W,15,0)+250/$Z$3,T115+250/$Z$3)))</f>
        <v>#VALUE!</v>
      </c>
      <c r="U116" s="70" t="e">
        <f>IF($B116&lt;=U$2,"EXECUTADA",IFERROR(VLOOKUP($B116&amp;U$3,'Consolidação Preventiva'!$A:$W,11,0),IF(U115="EXECUTADA",VLOOKUP($B115&amp;U$3,'Consolidação Preventiva'!$A:$W,15,0)+250/$Z$3,U115+250/$Z$3)))</f>
        <v>#VALUE!</v>
      </c>
      <c r="V116" s="70" t="e">
        <f>IF($B116&lt;=V$2,"EXECUTADA",IFERROR(VLOOKUP($B116&amp;V$3,'Consolidação Preventiva'!$A:$W,11,0),IF(V115="EXECUTADA",VLOOKUP($B115&amp;V$3,'Consolidação Preventiva'!$A:$W,15,0)+250/$Z$3,V115+250/$Z$3)))</f>
        <v>#VALUE!</v>
      </c>
      <c r="W116" s="70" t="e">
        <f>IF($B116&lt;=W$2,"EXECUTADA",IFERROR(VLOOKUP($B116&amp;W$3,'Consolidação Preventiva'!$A:$W,11,0),IF(W115="EXECUTADA",VLOOKUP($B115&amp;W$3,'Consolidação Preventiva'!$A:$W,15,0)+250/$Z$3,W115+250/$Z$3)))</f>
        <v>#VALUE!</v>
      </c>
      <c r="X116" s="70" t="e">
        <f>IF($B116&lt;=X$2,"EXECUTADA",IFERROR(VLOOKUP($B116&amp;X$3,'Consolidação Preventiva'!$A:$W,11,0),IF(X115="EXECUTADA",VLOOKUP($B115&amp;X$3,'Consolidação Preventiva'!$A:$W,15,0)+250/$Z$3,X115+250/$Z$3)))</f>
        <v>#VALUE!</v>
      </c>
    </row>
    <row r="117" spans="2:24">
      <c r="B117" s="68">
        <f t="shared" si="4"/>
        <v>113</v>
      </c>
      <c r="C117" s="64">
        <v>4000</v>
      </c>
      <c r="D117" s="69" t="e">
        <f>IF($B117&lt;=D$2,"EXECUTADA",IFERROR(VLOOKUP($B117&amp;D$3,'Consolidação Preventiva'!$A:$W,11,0),IF(D116="EXECUTADA",VLOOKUP($B116&amp;D$3,'Consolidação Preventiva'!$A:$W,15,0)+125/$Z$3,D116+125/$Z$3)))</f>
        <v>#VALUE!</v>
      </c>
      <c r="E117" s="69" t="e">
        <f>IF($B117&lt;=E$2,"EXECUTADA",IFERROR(VLOOKUP($B117&amp;E$3,'Consolidação Preventiva'!$A:$W,11,0),IF(E116="EXECUTADA",VLOOKUP($B116&amp;E$3,'Consolidação Preventiva'!$A:$W,15,0)+125/$Z$3,E116+125/$Z$3)))</f>
        <v>#VALUE!</v>
      </c>
      <c r="F117" s="69" t="e">
        <f>IF($B117&lt;=F$2,"EXECUTADA",IFERROR(VLOOKUP($B117&amp;F$3,'Consolidação Preventiva'!$A:$W,11,0),IF(F116="EXECUTADA",VLOOKUP(F$4,'Projeção Horimetro'!$A$5:$H$11,8,0),F116+250/$Z$3)))</f>
        <v>#VALUE!</v>
      </c>
      <c r="G117" s="69" t="e">
        <f>IF($B117&lt;=G$2,"EXECUTADA",IFERROR(VLOOKUP($B117&amp;G$3,'Consolidação Preventiva'!$A:$W,11,0),IF(G116="EXECUTADA",VLOOKUP(G$4,'Projeção Horimetro'!$A$5:$H$11,8,0),G116+250/$Z$3)))</f>
        <v>#VALUE!</v>
      </c>
      <c r="H117" s="69" t="e">
        <f>IF($B117&lt;=H$2,"EXECUTADA",IFERROR(VLOOKUP($B117&amp;H$3,'Consolidação Preventiva'!$A:$W,11,0),IF(H116="EXECUTADA",VLOOKUP(H$4,'Projeção Horimetro'!$A$5:$H$11,8,0),H116+250/$Z$3)))</f>
        <v>#VALUE!</v>
      </c>
      <c r="I117" s="70" t="e">
        <f>IF($B117&lt;=I$2,"EXECUTADA",IFERROR(VLOOKUP($B117&amp;I$3,'Consolidação Preventiva'!$A:$W,11,0),IF(I116="EXECUTADA",VLOOKUP(I$4,'Projeção Horimetro'!$A$5:$H$11,8,0),I116+250/$Z$3)))</f>
        <v>#VALUE!</v>
      </c>
      <c r="J117" s="70" t="e">
        <f>IF($B117&lt;=J$2,"EXECUTADA",IFERROR(VLOOKUP($B117&amp;J$3,'Consolidação Preventiva'!$A:$W,11,0),IF(J116="EXECUTADA",VLOOKUP($B116&amp;J$3,'Consolidação Preventiva'!$A:$W,15,0)+250/$Z$3,J116+250/$Z$3)))</f>
        <v>#VALUE!</v>
      </c>
      <c r="K117" s="70" t="e">
        <f>IF($B117&lt;=K$2,"EXECUTADA",IFERROR(VLOOKUP($B117&amp;K$3,'Consolidação Preventiva'!$A:$W,11,0),IF(K116="EXECUTADA",VLOOKUP($B116&amp;K$3,'Consolidação Preventiva'!$A:$W,15,0)+250/$Z$3,K116+250/$Z$3)))</f>
        <v>#VALUE!</v>
      </c>
      <c r="L117" s="70" t="e">
        <f>IF($B117&lt;=L$2,"EXECUTADA",IFERROR(VLOOKUP($B117&amp;L$3,'Consolidação Preventiva'!$A:$W,11,0),IF(L116="EXECUTADA",VLOOKUP($B116&amp;L$3,'Consolidação Preventiva'!$A:$W,15,0)+250/$Z$3,L116+250/$Z$3)))</f>
        <v>#VALUE!</v>
      </c>
      <c r="M117" s="70" t="e">
        <f>IF($B117&lt;=M$2,"EXECUTADA",IFERROR(VLOOKUP($B117&amp;M$3,'Consolidação Preventiva'!$A:$W,11,0),IF(M116="EXECUTADA",VLOOKUP($B116&amp;M$3,'Consolidação Preventiva'!$A:$W,15,0)+250/$Z$3,M116+250/$Z$3)))</f>
        <v>#VALUE!</v>
      </c>
      <c r="N117" s="70" t="e">
        <f>IF($B117&lt;=N$2,"EXECUTADA",IFERROR(VLOOKUP($B117&amp;N$3,'Consolidação Preventiva'!$A:$W,11,0),IF(N116="EXECUTADA",VLOOKUP($B116&amp;N$3,'Consolidação Preventiva'!$A:$W,15,0)+250/$Z$3,N116+250/$Z$3)))</f>
        <v>#VALUE!</v>
      </c>
      <c r="O117" s="70" t="e">
        <f>IF($B117&lt;=O$2,"EXECUTADA",IFERROR(VLOOKUP($B117&amp;O$3,'Consolidação Preventiva'!$A:$W,11,0),IF(O116="EXECUTADA",VLOOKUP($B116&amp;O$3,'Consolidação Preventiva'!$A:$W,15,0)+250/$Z$3,O116+250/$Z$3)))</f>
        <v>#VALUE!</v>
      </c>
      <c r="P117" s="70" t="e">
        <f>IF($B117&lt;=P$2,"EXECUTADA",IFERROR(VLOOKUP($B117&amp;P$3,'Consolidação Preventiva'!$A:$W,11,0),IF(P116="EXECUTADA",VLOOKUP($B116&amp;P$3,'Consolidação Preventiva'!$A:$W,15,0)+250/$Z$3,P116+250/$Z$3)))</f>
        <v>#VALUE!</v>
      </c>
      <c r="Q117" s="70" t="e">
        <f>IF($B117&lt;=Q$2,"EXECUTADA",IFERROR(VLOOKUP($B117&amp;Q$3,'Consolidação Preventiva'!$A:$W,11,0),IF(Q116="EXECUTADA",VLOOKUP($B116&amp;Q$3,'Consolidação Preventiva'!$A:$W,15,0)+250/$Z$3,Q116+250/$Z$3)))</f>
        <v>#VALUE!</v>
      </c>
      <c r="R117" s="70" t="e">
        <f>IF($B117&lt;=R$2,"EXECUTADA",IFERROR(VLOOKUP($B117&amp;R$3,'Consolidação Preventiva'!$A:$W,11,0),IF(R116="EXECUTADA",VLOOKUP($B116&amp;R$3,'Consolidação Preventiva'!$A:$W,15,0)+250/$Z$3,R116+250/$Z$3)))</f>
        <v>#VALUE!</v>
      </c>
      <c r="S117" s="70" t="e">
        <f>IF($B117&lt;=S$2,"EXECUTADA",IFERROR(VLOOKUP($B117&amp;S$3,'Consolidação Preventiva'!$A:$W,11,0),IF(S116="EXECUTADA",VLOOKUP($B116&amp;S$3,'Consolidação Preventiva'!$A:$W,15,0)+250/$Z$3,S116+250/$Z$3)))</f>
        <v>#VALUE!</v>
      </c>
      <c r="T117" s="70" t="e">
        <f>IF($B117&lt;=T$2,"EXECUTADA",IFERROR(VLOOKUP($B117&amp;T$3,'Consolidação Preventiva'!$A:$W,11,0),IF(T116="EXECUTADA",VLOOKUP($B116&amp;T$3,'Consolidação Preventiva'!$A:$W,15,0)+250/$Z$3,T116+250/$Z$3)))</f>
        <v>#VALUE!</v>
      </c>
      <c r="U117" s="70" t="e">
        <f>IF($B117&lt;=U$2,"EXECUTADA",IFERROR(VLOOKUP($B117&amp;U$3,'Consolidação Preventiva'!$A:$W,11,0),IF(U116="EXECUTADA",VLOOKUP($B116&amp;U$3,'Consolidação Preventiva'!$A:$W,15,0)+250/$Z$3,U116+250/$Z$3)))</f>
        <v>#VALUE!</v>
      </c>
      <c r="V117" s="70" t="e">
        <f>IF($B117&lt;=V$2,"EXECUTADA",IFERROR(VLOOKUP($B117&amp;V$3,'Consolidação Preventiva'!$A:$W,11,0),IF(V116="EXECUTADA",VLOOKUP($B116&amp;V$3,'Consolidação Preventiva'!$A:$W,15,0)+250/$Z$3,V116+250/$Z$3)))</f>
        <v>#VALUE!</v>
      </c>
      <c r="W117" s="70" t="e">
        <f>IF($B117&lt;=W$2,"EXECUTADA",IFERROR(VLOOKUP($B117&amp;W$3,'Consolidação Preventiva'!$A:$W,11,0),IF(W116="EXECUTADA",VLOOKUP($B116&amp;W$3,'Consolidação Preventiva'!$A:$W,15,0)+250/$Z$3,W116+250/$Z$3)))</f>
        <v>#VALUE!</v>
      </c>
      <c r="X117" s="70" t="e">
        <f>IF($B117&lt;=X$2,"EXECUTADA",IFERROR(VLOOKUP($B117&amp;X$3,'Consolidação Preventiva'!$A:$W,11,0),IF(X116="EXECUTADA",VLOOKUP($B116&amp;X$3,'Consolidação Preventiva'!$A:$W,15,0)+250/$Z$3,X116+250/$Z$3)))</f>
        <v>#VALUE!</v>
      </c>
    </row>
    <row r="118" spans="2:24">
      <c r="B118" s="68">
        <f t="shared" si="4"/>
        <v>114</v>
      </c>
      <c r="C118" s="64">
        <v>250</v>
      </c>
      <c r="D118" s="69" t="e">
        <f>IF($B118&lt;=D$2,"EXECUTADA",IFERROR(VLOOKUP($B118&amp;D$3,'Consolidação Preventiva'!$A:$W,11,0),IF(D117="EXECUTADA",VLOOKUP($B117&amp;D$3,'Consolidação Preventiva'!$A:$W,15,0)+125/$Z$3,D117+125/$Z$3)))</f>
        <v>#VALUE!</v>
      </c>
      <c r="E118" s="69" t="e">
        <f>IF($B118&lt;=E$2,"EXECUTADA",IFERROR(VLOOKUP($B118&amp;E$3,'Consolidação Preventiva'!$A:$W,11,0),IF(E117="EXECUTADA",VLOOKUP($B117&amp;E$3,'Consolidação Preventiva'!$A:$W,15,0)+125/$Z$3,E117+125/$Z$3)))</f>
        <v>#VALUE!</v>
      </c>
      <c r="F118" s="69" t="e">
        <f>IF($B118&lt;=F$2,"EXECUTADA",IFERROR(VLOOKUP($B118&amp;F$3,'Consolidação Preventiva'!$A:$W,11,0),IF(F117="EXECUTADA",VLOOKUP(F$4,'Projeção Horimetro'!$A$5:$H$11,8,0),F117+250/$Z$3)))</f>
        <v>#VALUE!</v>
      </c>
      <c r="G118" s="69" t="e">
        <f>IF($B118&lt;=G$2,"EXECUTADA",IFERROR(VLOOKUP($B118&amp;G$3,'Consolidação Preventiva'!$A:$W,11,0),IF(G117="EXECUTADA",VLOOKUP(G$4,'Projeção Horimetro'!$A$5:$H$11,8,0),G117+250/$Z$3)))</f>
        <v>#VALUE!</v>
      </c>
      <c r="H118" s="69" t="e">
        <f>IF($B118&lt;=H$2,"EXECUTADA",IFERROR(VLOOKUP($B118&amp;H$3,'Consolidação Preventiva'!$A:$W,11,0),IF(H117="EXECUTADA",VLOOKUP(H$4,'Projeção Horimetro'!$A$5:$H$11,8,0),H117+250/$Z$3)))</f>
        <v>#VALUE!</v>
      </c>
      <c r="I118" s="70" t="e">
        <f>IF($B118&lt;=I$2,"EXECUTADA",IFERROR(VLOOKUP($B118&amp;I$3,'Consolidação Preventiva'!$A:$W,11,0),IF(I117="EXECUTADA",VLOOKUP(I$4,'Projeção Horimetro'!$A$5:$H$11,8,0),I117+250/$Z$3)))</f>
        <v>#VALUE!</v>
      </c>
      <c r="J118" s="70" t="e">
        <f>IF($B118&lt;=J$2,"EXECUTADA",IFERROR(VLOOKUP($B118&amp;J$3,'Consolidação Preventiva'!$A:$W,11,0),IF(J117="EXECUTADA",VLOOKUP($B117&amp;J$3,'Consolidação Preventiva'!$A:$W,15,0)+250/$Z$3,J117+250/$Z$3)))</f>
        <v>#VALUE!</v>
      </c>
      <c r="K118" s="70" t="e">
        <f>IF($B118&lt;=K$2,"EXECUTADA",IFERROR(VLOOKUP($B118&amp;K$3,'Consolidação Preventiva'!$A:$W,11,0),IF(K117="EXECUTADA",VLOOKUP($B117&amp;K$3,'Consolidação Preventiva'!$A:$W,15,0)+250/$Z$3,K117+250/$Z$3)))</f>
        <v>#VALUE!</v>
      </c>
      <c r="L118" s="70" t="e">
        <f>IF($B118&lt;=L$2,"EXECUTADA",IFERROR(VLOOKUP($B118&amp;L$3,'Consolidação Preventiva'!$A:$W,11,0),IF(L117="EXECUTADA",VLOOKUP($B117&amp;L$3,'Consolidação Preventiva'!$A:$W,15,0)+250/$Z$3,L117+250/$Z$3)))</f>
        <v>#VALUE!</v>
      </c>
      <c r="M118" s="70" t="e">
        <f>IF($B118&lt;=M$2,"EXECUTADA",IFERROR(VLOOKUP($B118&amp;M$3,'Consolidação Preventiva'!$A:$W,11,0),IF(M117="EXECUTADA",VLOOKUP($B117&amp;M$3,'Consolidação Preventiva'!$A:$W,15,0)+250/$Z$3,M117+250/$Z$3)))</f>
        <v>#VALUE!</v>
      </c>
      <c r="N118" s="70" t="e">
        <f>IF($B118&lt;=N$2,"EXECUTADA",IFERROR(VLOOKUP($B118&amp;N$3,'Consolidação Preventiva'!$A:$W,11,0),IF(N117="EXECUTADA",VLOOKUP($B117&amp;N$3,'Consolidação Preventiva'!$A:$W,15,0)+250/$Z$3,N117+250/$Z$3)))</f>
        <v>#VALUE!</v>
      </c>
      <c r="O118" s="70" t="e">
        <f>IF($B118&lt;=O$2,"EXECUTADA",IFERROR(VLOOKUP($B118&amp;O$3,'Consolidação Preventiva'!$A:$W,11,0),IF(O117="EXECUTADA",VLOOKUP($B117&amp;O$3,'Consolidação Preventiva'!$A:$W,15,0)+250/$Z$3,O117+250/$Z$3)))</f>
        <v>#VALUE!</v>
      </c>
      <c r="P118" s="70" t="e">
        <f>IF($B118&lt;=P$2,"EXECUTADA",IFERROR(VLOOKUP($B118&amp;P$3,'Consolidação Preventiva'!$A:$W,11,0),IF(P117="EXECUTADA",VLOOKUP($B117&amp;P$3,'Consolidação Preventiva'!$A:$W,15,0)+250/$Z$3,P117+250/$Z$3)))</f>
        <v>#VALUE!</v>
      </c>
      <c r="Q118" s="70" t="e">
        <f>IF($B118&lt;=Q$2,"EXECUTADA",IFERROR(VLOOKUP($B118&amp;Q$3,'Consolidação Preventiva'!$A:$W,11,0),IF(Q117="EXECUTADA",VLOOKUP($B117&amp;Q$3,'Consolidação Preventiva'!$A:$W,15,0)+250/$Z$3,Q117+250/$Z$3)))</f>
        <v>#VALUE!</v>
      </c>
      <c r="R118" s="70" t="e">
        <f>IF($B118&lt;=R$2,"EXECUTADA",IFERROR(VLOOKUP($B118&amp;R$3,'Consolidação Preventiva'!$A:$W,11,0),IF(R117="EXECUTADA",VLOOKUP($B117&amp;R$3,'Consolidação Preventiva'!$A:$W,15,0)+250/$Z$3,R117+250/$Z$3)))</f>
        <v>#VALUE!</v>
      </c>
      <c r="S118" s="70" t="e">
        <f>IF($B118&lt;=S$2,"EXECUTADA",IFERROR(VLOOKUP($B118&amp;S$3,'Consolidação Preventiva'!$A:$W,11,0),IF(S117="EXECUTADA",VLOOKUP($B117&amp;S$3,'Consolidação Preventiva'!$A:$W,15,0)+250/$Z$3,S117+250/$Z$3)))</f>
        <v>#VALUE!</v>
      </c>
      <c r="T118" s="70" t="e">
        <f>IF($B118&lt;=T$2,"EXECUTADA",IFERROR(VLOOKUP($B118&amp;T$3,'Consolidação Preventiva'!$A:$W,11,0),IF(T117="EXECUTADA",VLOOKUP($B117&amp;T$3,'Consolidação Preventiva'!$A:$W,15,0)+250/$Z$3,T117+250/$Z$3)))</f>
        <v>#VALUE!</v>
      </c>
      <c r="U118" s="70" t="e">
        <f>IF($B118&lt;=U$2,"EXECUTADA",IFERROR(VLOOKUP($B118&amp;U$3,'Consolidação Preventiva'!$A:$W,11,0),IF(U117="EXECUTADA",VLOOKUP($B117&amp;U$3,'Consolidação Preventiva'!$A:$W,15,0)+250/$Z$3,U117+250/$Z$3)))</f>
        <v>#VALUE!</v>
      </c>
      <c r="V118" s="70" t="e">
        <f>IF($B118&lt;=V$2,"EXECUTADA",IFERROR(VLOOKUP($B118&amp;V$3,'Consolidação Preventiva'!$A:$W,11,0),IF(V117="EXECUTADA",VLOOKUP($B117&amp;V$3,'Consolidação Preventiva'!$A:$W,15,0)+250/$Z$3,V117+250/$Z$3)))</f>
        <v>#VALUE!</v>
      </c>
      <c r="W118" s="70" t="e">
        <f>IF($B118&lt;=W$2,"EXECUTADA",IFERROR(VLOOKUP($B118&amp;W$3,'Consolidação Preventiva'!$A:$W,11,0),IF(W117="EXECUTADA",VLOOKUP($B117&amp;W$3,'Consolidação Preventiva'!$A:$W,15,0)+250/$Z$3,W117+250/$Z$3)))</f>
        <v>#VALUE!</v>
      </c>
      <c r="X118" s="70" t="e">
        <f>IF($B118&lt;=X$2,"EXECUTADA",IFERROR(VLOOKUP($B118&amp;X$3,'Consolidação Preventiva'!$A:$W,11,0),IF(X117="EXECUTADA",VLOOKUP($B117&amp;X$3,'Consolidação Preventiva'!$A:$W,15,0)+250/$Z$3,X117+250/$Z$3)))</f>
        <v>#VALUE!</v>
      </c>
    </row>
    <row r="119" spans="2:24">
      <c r="B119" s="68">
        <f t="shared" si="4"/>
        <v>115</v>
      </c>
      <c r="C119" s="64">
        <v>500</v>
      </c>
      <c r="D119" s="69" t="e">
        <f>IF($B119&lt;=D$2,"EXECUTADA",IFERROR(VLOOKUP($B119&amp;D$3,'Consolidação Preventiva'!$A:$W,11,0),IF(D118="EXECUTADA",VLOOKUP($B118&amp;D$3,'Consolidação Preventiva'!$A:$W,15,0)+125/$Z$3,D118+125/$Z$3)))</f>
        <v>#VALUE!</v>
      </c>
      <c r="E119" s="69" t="e">
        <f>IF($B119&lt;=E$2,"EXECUTADA",IFERROR(VLOOKUP($B119&amp;E$3,'Consolidação Preventiva'!$A:$W,11,0),IF(E118="EXECUTADA",VLOOKUP($B118&amp;E$3,'Consolidação Preventiva'!$A:$W,15,0)+125/$Z$3,E118+125/$Z$3)))</f>
        <v>#VALUE!</v>
      </c>
      <c r="F119" s="69" t="e">
        <f>IF($B119&lt;=F$2,"EXECUTADA",IFERROR(VLOOKUP($B119&amp;F$3,'Consolidação Preventiva'!$A:$W,11,0),IF(F118="EXECUTADA",VLOOKUP(F$4,'Projeção Horimetro'!$A$5:$H$11,8,0),F118+250/$Z$3)))</f>
        <v>#VALUE!</v>
      </c>
      <c r="G119" s="69" t="e">
        <f>IF($B119&lt;=G$2,"EXECUTADA",IFERROR(VLOOKUP($B119&amp;G$3,'Consolidação Preventiva'!$A:$W,11,0),IF(G118="EXECUTADA",VLOOKUP(G$4,'Projeção Horimetro'!$A$5:$H$11,8,0),G118+250/$Z$3)))</f>
        <v>#VALUE!</v>
      </c>
      <c r="H119" s="69" t="e">
        <f>IF($B119&lt;=H$2,"EXECUTADA",IFERROR(VLOOKUP($B119&amp;H$3,'Consolidação Preventiva'!$A:$W,11,0),IF(H118="EXECUTADA",VLOOKUP(H$4,'Projeção Horimetro'!$A$5:$H$11,8,0),H118+250/$Z$3)))</f>
        <v>#VALUE!</v>
      </c>
      <c r="I119" s="70" t="e">
        <f>IF($B119&lt;=I$2,"EXECUTADA",IFERROR(VLOOKUP($B119&amp;I$3,'Consolidação Preventiva'!$A:$W,11,0),IF(I118="EXECUTADA",VLOOKUP(I$4,'Projeção Horimetro'!$A$5:$H$11,8,0),I118+250/$Z$3)))</f>
        <v>#VALUE!</v>
      </c>
      <c r="J119" s="70" t="e">
        <f>IF($B119&lt;=J$2,"EXECUTADA",IFERROR(VLOOKUP($B119&amp;J$3,'Consolidação Preventiva'!$A:$W,11,0),IF(J118="EXECUTADA",VLOOKUP($B118&amp;J$3,'Consolidação Preventiva'!$A:$W,15,0)+250/$Z$3,J118+250/$Z$3)))</f>
        <v>#VALUE!</v>
      </c>
      <c r="K119" s="70" t="e">
        <f>IF($B119&lt;=K$2,"EXECUTADA",IFERROR(VLOOKUP($B119&amp;K$3,'Consolidação Preventiva'!$A:$W,11,0),IF(K118="EXECUTADA",VLOOKUP($B118&amp;K$3,'Consolidação Preventiva'!$A:$W,15,0)+250/$Z$3,K118+250/$Z$3)))</f>
        <v>#VALUE!</v>
      </c>
      <c r="L119" s="70" t="e">
        <f>IF($B119&lt;=L$2,"EXECUTADA",IFERROR(VLOOKUP($B119&amp;L$3,'Consolidação Preventiva'!$A:$W,11,0),IF(L118="EXECUTADA",VLOOKUP($B118&amp;L$3,'Consolidação Preventiva'!$A:$W,15,0)+250/$Z$3,L118+250/$Z$3)))</f>
        <v>#VALUE!</v>
      </c>
      <c r="M119" s="70" t="e">
        <f>IF($B119&lt;=M$2,"EXECUTADA",IFERROR(VLOOKUP($B119&amp;M$3,'Consolidação Preventiva'!$A:$W,11,0),IF(M118="EXECUTADA",VLOOKUP($B118&amp;M$3,'Consolidação Preventiva'!$A:$W,15,0)+250/$Z$3,M118+250/$Z$3)))</f>
        <v>#VALUE!</v>
      </c>
      <c r="N119" s="70" t="e">
        <f>IF($B119&lt;=N$2,"EXECUTADA",IFERROR(VLOOKUP($B119&amp;N$3,'Consolidação Preventiva'!$A:$W,11,0),IF(N118="EXECUTADA",VLOOKUP($B118&amp;N$3,'Consolidação Preventiva'!$A:$W,15,0)+250/$Z$3,N118+250/$Z$3)))</f>
        <v>#VALUE!</v>
      </c>
      <c r="O119" s="70" t="e">
        <f>IF($B119&lt;=O$2,"EXECUTADA",IFERROR(VLOOKUP($B119&amp;O$3,'Consolidação Preventiva'!$A:$W,11,0),IF(O118="EXECUTADA",VLOOKUP($B118&amp;O$3,'Consolidação Preventiva'!$A:$W,15,0)+250/$Z$3,O118+250/$Z$3)))</f>
        <v>#VALUE!</v>
      </c>
      <c r="P119" s="70" t="e">
        <f>IF($B119&lt;=P$2,"EXECUTADA",IFERROR(VLOOKUP($B119&amp;P$3,'Consolidação Preventiva'!$A:$W,11,0),IF(P118="EXECUTADA",VLOOKUP($B118&amp;P$3,'Consolidação Preventiva'!$A:$W,15,0)+250/$Z$3,P118+250/$Z$3)))</f>
        <v>#VALUE!</v>
      </c>
      <c r="Q119" s="70" t="e">
        <f>IF($B119&lt;=Q$2,"EXECUTADA",IFERROR(VLOOKUP($B119&amp;Q$3,'Consolidação Preventiva'!$A:$W,11,0),IF(Q118="EXECUTADA",VLOOKUP($B118&amp;Q$3,'Consolidação Preventiva'!$A:$W,15,0)+250/$Z$3,Q118+250/$Z$3)))</f>
        <v>#VALUE!</v>
      </c>
      <c r="R119" s="70" t="e">
        <f>IF($B119&lt;=R$2,"EXECUTADA",IFERROR(VLOOKUP($B119&amp;R$3,'Consolidação Preventiva'!$A:$W,11,0),IF(R118="EXECUTADA",VLOOKUP($B118&amp;R$3,'Consolidação Preventiva'!$A:$W,15,0)+250/$Z$3,R118+250/$Z$3)))</f>
        <v>#VALUE!</v>
      </c>
      <c r="S119" s="70" t="e">
        <f>IF($B119&lt;=S$2,"EXECUTADA",IFERROR(VLOOKUP($B119&amp;S$3,'Consolidação Preventiva'!$A:$W,11,0),IF(S118="EXECUTADA",VLOOKUP($B118&amp;S$3,'Consolidação Preventiva'!$A:$W,15,0)+250/$Z$3,S118+250/$Z$3)))</f>
        <v>#VALUE!</v>
      </c>
      <c r="T119" s="70" t="e">
        <f>IF($B119&lt;=T$2,"EXECUTADA",IFERROR(VLOOKUP($B119&amp;T$3,'Consolidação Preventiva'!$A:$W,11,0),IF(T118="EXECUTADA",VLOOKUP($B118&amp;T$3,'Consolidação Preventiva'!$A:$W,15,0)+250/$Z$3,T118+250/$Z$3)))</f>
        <v>#VALUE!</v>
      </c>
      <c r="U119" s="70" t="e">
        <f>IF($B119&lt;=U$2,"EXECUTADA",IFERROR(VLOOKUP($B119&amp;U$3,'Consolidação Preventiva'!$A:$W,11,0),IF(U118="EXECUTADA",VLOOKUP($B118&amp;U$3,'Consolidação Preventiva'!$A:$W,15,0)+250/$Z$3,U118+250/$Z$3)))</f>
        <v>#VALUE!</v>
      </c>
      <c r="V119" s="70" t="e">
        <f>IF($B119&lt;=V$2,"EXECUTADA",IFERROR(VLOOKUP($B119&amp;V$3,'Consolidação Preventiva'!$A:$W,11,0),IF(V118="EXECUTADA",VLOOKUP($B118&amp;V$3,'Consolidação Preventiva'!$A:$W,15,0)+250/$Z$3,V118+250/$Z$3)))</f>
        <v>#VALUE!</v>
      </c>
      <c r="W119" s="70" t="e">
        <f>IF($B119&lt;=W$2,"EXECUTADA",IFERROR(VLOOKUP($B119&amp;W$3,'Consolidação Preventiva'!$A:$W,11,0),IF(W118="EXECUTADA",VLOOKUP($B118&amp;W$3,'Consolidação Preventiva'!$A:$W,15,0)+250/$Z$3,W118+250/$Z$3)))</f>
        <v>#VALUE!</v>
      </c>
      <c r="X119" s="70" t="e">
        <f>IF($B119&lt;=X$2,"EXECUTADA",IFERROR(VLOOKUP($B119&amp;X$3,'Consolidação Preventiva'!$A:$W,11,0),IF(X118="EXECUTADA",VLOOKUP($B118&amp;X$3,'Consolidação Preventiva'!$A:$W,15,0)+250/$Z$3,X118+250/$Z$3)))</f>
        <v>#VALUE!</v>
      </c>
    </row>
    <row r="120" spans="2:24">
      <c r="B120" s="68">
        <f t="shared" si="4"/>
        <v>116</v>
      </c>
      <c r="C120" s="64">
        <v>250</v>
      </c>
      <c r="D120" s="69" t="e">
        <f>IF($B120&lt;=D$2,"EXECUTADA",IFERROR(VLOOKUP($B120&amp;D$3,'Consolidação Preventiva'!$A:$W,11,0),IF(D119="EXECUTADA",VLOOKUP($B119&amp;D$3,'Consolidação Preventiva'!$A:$W,15,0)+125/$Z$3,D119+125/$Z$3)))</f>
        <v>#VALUE!</v>
      </c>
      <c r="E120" s="69" t="e">
        <f>IF($B120&lt;=E$2,"EXECUTADA",IFERROR(VLOOKUP($B120&amp;E$3,'Consolidação Preventiva'!$A:$W,11,0),IF(E119="EXECUTADA",VLOOKUP($B119&amp;E$3,'Consolidação Preventiva'!$A:$W,15,0)+125/$Z$3,E119+125/$Z$3)))</f>
        <v>#VALUE!</v>
      </c>
      <c r="F120" s="69" t="e">
        <f>IF($B120&lt;=F$2,"EXECUTADA",IFERROR(VLOOKUP($B120&amp;F$3,'Consolidação Preventiva'!$A:$W,11,0),IF(F119="EXECUTADA",VLOOKUP(F$4,'Projeção Horimetro'!$A$5:$H$11,8,0),F119+250/$Z$3)))</f>
        <v>#VALUE!</v>
      </c>
      <c r="G120" s="69" t="e">
        <f>IF($B120&lt;=G$2,"EXECUTADA",IFERROR(VLOOKUP($B120&amp;G$3,'Consolidação Preventiva'!$A:$W,11,0),IF(G119="EXECUTADA",VLOOKUP(G$4,'Projeção Horimetro'!$A$5:$H$11,8,0),G119+250/$Z$3)))</f>
        <v>#VALUE!</v>
      </c>
      <c r="H120" s="69" t="e">
        <f>IF($B120&lt;=H$2,"EXECUTADA",IFERROR(VLOOKUP($B120&amp;H$3,'Consolidação Preventiva'!$A:$W,11,0),IF(H119="EXECUTADA",VLOOKUP(H$4,'Projeção Horimetro'!$A$5:$H$11,8,0),H119+250/$Z$3)))</f>
        <v>#VALUE!</v>
      </c>
      <c r="I120" s="70" t="e">
        <f>IF($B120&lt;=I$2,"EXECUTADA",IFERROR(VLOOKUP($B120&amp;I$3,'Consolidação Preventiva'!$A:$W,11,0),IF(I119="EXECUTADA",VLOOKUP(I$4,'Projeção Horimetro'!$A$5:$H$11,8,0),I119+250/$Z$3)))</f>
        <v>#VALUE!</v>
      </c>
      <c r="J120" s="70" t="e">
        <f>IF($B120&lt;=J$2,"EXECUTADA",IFERROR(VLOOKUP($B120&amp;J$3,'Consolidação Preventiva'!$A:$W,11,0),IF(J119="EXECUTADA",VLOOKUP($B119&amp;J$3,'Consolidação Preventiva'!$A:$W,15,0)+250/$Z$3,J119+250/$Z$3)))</f>
        <v>#VALUE!</v>
      </c>
      <c r="K120" s="70" t="e">
        <f>IF($B120&lt;=K$2,"EXECUTADA",IFERROR(VLOOKUP($B120&amp;K$3,'Consolidação Preventiva'!$A:$W,11,0),IF(K119="EXECUTADA",VLOOKUP($B119&amp;K$3,'Consolidação Preventiva'!$A:$W,15,0)+250/$Z$3,K119+250/$Z$3)))</f>
        <v>#VALUE!</v>
      </c>
      <c r="L120" s="70" t="e">
        <f>IF($B120&lt;=L$2,"EXECUTADA",IFERROR(VLOOKUP($B120&amp;L$3,'Consolidação Preventiva'!$A:$W,11,0),IF(L119="EXECUTADA",VLOOKUP($B119&amp;L$3,'Consolidação Preventiva'!$A:$W,15,0)+250/$Z$3,L119+250/$Z$3)))</f>
        <v>#VALUE!</v>
      </c>
      <c r="M120" s="70" t="e">
        <f>IF($B120&lt;=M$2,"EXECUTADA",IFERROR(VLOOKUP($B120&amp;M$3,'Consolidação Preventiva'!$A:$W,11,0),IF(M119="EXECUTADA",VLOOKUP($B119&amp;M$3,'Consolidação Preventiva'!$A:$W,15,0)+250/$Z$3,M119+250/$Z$3)))</f>
        <v>#VALUE!</v>
      </c>
      <c r="N120" s="70" t="e">
        <f>IF($B120&lt;=N$2,"EXECUTADA",IFERROR(VLOOKUP($B120&amp;N$3,'Consolidação Preventiva'!$A:$W,11,0),IF(N119="EXECUTADA",VLOOKUP($B119&amp;N$3,'Consolidação Preventiva'!$A:$W,15,0)+250/$Z$3,N119+250/$Z$3)))</f>
        <v>#VALUE!</v>
      </c>
      <c r="O120" s="70" t="e">
        <f>IF($B120&lt;=O$2,"EXECUTADA",IFERROR(VLOOKUP($B120&amp;O$3,'Consolidação Preventiva'!$A:$W,11,0),IF(O119="EXECUTADA",VLOOKUP($B119&amp;O$3,'Consolidação Preventiva'!$A:$W,15,0)+250/$Z$3,O119+250/$Z$3)))</f>
        <v>#VALUE!</v>
      </c>
      <c r="P120" s="70" t="e">
        <f>IF($B120&lt;=P$2,"EXECUTADA",IFERROR(VLOOKUP($B120&amp;P$3,'Consolidação Preventiva'!$A:$W,11,0),IF(P119="EXECUTADA",VLOOKUP($B119&amp;P$3,'Consolidação Preventiva'!$A:$W,15,0)+250/$Z$3,P119+250/$Z$3)))</f>
        <v>#VALUE!</v>
      </c>
      <c r="Q120" s="70" t="e">
        <f>IF($B120&lt;=Q$2,"EXECUTADA",IFERROR(VLOOKUP($B120&amp;Q$3,'Consolidação Preventiva'!$A:$W,11,0),IF(Q119="EXECUTADA",VLOOKUP($B119&amp;Q$3,'Consolidação Preventiva'!$A:$W,15,0)+250/$Z$3,Q119+250/$Z$3)))</f>
        <v>#VALUE!</v>
      </c>
      <c r="R120" s="70" t="e">
        <f>IF($B120&lt;=R$2,"EXECUTADA",IFERROR(VLOOKUP($B120&amp;R$3,'Consolidação Preventiva'!$A:$W,11,0),IF(R119="EXECUTADA",VLOOKUP($B119&amp;R$3,'Consolidação Preventiva'!$A:$W,15,0)+250/$Z$3,R119+250/$Z$3)))</f>
        <v>#VALUE!</v>
      </c>
      <c r="S120" s="70" t="e">
        <f>IF($B120&lt;=S$2,"EXECUTADA",IFERROR(VLOOKUP($B120&amp;S$3,'Consolidação Preventiva'!$A:$W,11,0),IF(S119="EXECUTADA",VLOOKUP($B119&amp;S$3,'Consolidação Preventiva'!$A:$W,15,0)+250/$Z$3,S119+250/$Z$3)))</f>
        <v>#VALUE!</v>
      </c>
      <c r="T120" s="70" t="e">
        <f>IF($B120&lt;=T$2,"EXECUTADA",IFERROR(VLOOKUP($B120&amp;T$3,'Consolidação Preventiva'!$A:$W,11,0),IF(T119="EXECUTADA",VLOOKUP($B119&amp;T$3,'Consolidação Preventiva'!$A:$W,15,0)+250/$Z$3,T119+250/$Z$3)))</f>
        <v>#VALUE!</v>
      </c>
      <c r="U120" s="70" t="e">
        <f>IF($B120&lt;=U$2,"EXECUTADA",IFERROR(VLOOKUP($B120&amp;U$3,'Consolidação Preventiva'!$A:$W,11,0),IF(U119="EXECUTADA",VLOOKUP($B119&amp;U$3,'Consolidação Preventiva'!$A:$W,15,0)+250/$Z$3,U119+250/$Z$3)))</f>
        <v>#VALUE!</v>
      </c>
      <c r="V120" s="70" t="e">
        <f>IF($B120&lt;=V$2,"EXECUTADA",IFERROR(VLOOKUP($B120&amp;V$3,'Consolidação Preventiva'!$A:$W,11,0),IF(V119="EXECUTADA",VLOOKUP($B119&amp;V$3,'Consolidação Preventiva'!$A:$W,15,0)+250/$Z$3,V119+250/$Z$3)))</f>
        <v>#VALUE!</v>
      </c>
      <c r="W120" s="70" t="e">
        <f>IF($B120&lt;=W$2,"EXECUTADA",IFERROR(VLOOKUP($B120&amp;W$3,'Consolidação Preventiva'!$A:$W,11,0),IF(W119="EXECUTADA",VLOOKUP($B119&amp;W$3,'Consolidação Preventiva'!$A:$W,15,0)+250/$Z$3,W119+250/$Z$3)))</f>
        <v>#VALUE!</v>
      </c>
      <c r="X120" s="70" t="e">
        <f>IF($B120&lt;=X$2,"EXECUTADA",IFERROR(VLOOKUP($B120&amp;X$3,'Consolidação Preventiva'!$A:$W,11,0),IF(X119="EXECUTADA",VLOOKUP($B119&amp;X$3,'Consolidação Preventiva'!$A:$W,15,0)+250/$Z$3,X119+250/$Z$3)))</f>
        <v>#VALUE!</v>
      </c>
    </row>
    <row r="121" spans="2:24">
      <c r="B121" s="68">
        <f t="shared" si="4"/>
        <v>117</v>
      </c>
      <c r="C121" s="64">
        <v>1000</v>
      </c>
      <c r="D121" s="69" t="e">
        <f>IF($B121&lt;=D$2,"EXECUTADA",IFERROR(VLOOKUP($B121&amp;D$3,'Consolidação Preventiva'!$A:$W,11,0),IF(D120="EXECUTADA",VLOOKUP($B120&amp;D$3,'Consolidação Preventiva'!$A:$W,15,0)+125/$Z$3,D120+125/$Z$3)))</f>
        <v>#VALUE!</v>
      </c>
      <c r="E121" s="69" t="e">
        <f>IF($B121&lt;=E$2,"EXECUTADA",IFERROR(VLOOKUP($B121&amp;E$3,'Consolidação Preventiva'!$A:$W,11,0),IF(E120="EXECUTADA",VLOOKUP($B120&amp;E$3,'Consolidação Preventiva'!$A:$W,15,0)+125/$Z$3,E120+125/$Z$3)))</f>
        <v>#VALUE!</v>
      </c>
      <c r="F121" s="69" t="e">
        <f>IF($B121&lt;=F$2,"EXECUTADA",IFERROR(VLOOKUP($B121&amp;F$3,'Consolidação Preventiva'!$A:$W,11,0),IF(F120="EXECUTADA",VLOOKUP(F$4,'Projeção Horimetro'!$A$5:$H$11,8,0),F120+250/$Z$3)))</f>
        <v>#VALUE!</v>
      </c>
      <c r="G121" s="69" t="e">
        <f>IF($B121&lt;=G$2,"EXECUTADA",IFERROR(VLOOKUP($B121&amp;G$3,'Consolidação Preventiva'!$A:$W,11,0),IF(G120="EXECUTADA",VLOOKUP(G$4,'Projeção Horimetro'!$A$5:$H$11,8,0),G120+250/$Z$3)))</f>
        <v>#VALUE!</v>
      </c>
      <c r="H121" s="69" t="e">
        <f>IF($B121&lt;=H$2,"EXECUTADA",IFERROR(VLOOKUP($B121&amp;H$3,'Consolidação Preventiva'!$A:$W,11,0),IF(H120="EXECUTADA",VLOOKUP(H$4,'Projeção Horimetro'!$A$5:$H$11,8,0),H120+250/$Z$3)))</f>
        <v>#VALUE!</v>
      </c>
      <c r="I121" s="70" t="e">
        <f>IF($B121&lt;=I$2,"EXECUTADA",IFERROR(VLOOKUP($B121&amp;I$3,'Consolidação Preventiva'!$A:$W,11,0),IF(I120="EXECUTADA",VLOOKUP(I$4,'Projeção Horimetro'!$A$5:$H$11,8,0),I120+250/$Z$3)))</f>
        <v>#VALUE!</v>
      </c>
      <c r="J121" s="70" t="e">
        <f>IF($B121&lt;=J$2,"EXECUTADA",IFERROR(VLOOKUP($B121&amp;J$3,'Consolidação Preventiva'!$A:$W,11,0),IF(J120="EXECUTADA",VLOOKUP($B120&amp;J$3,'Consolidação Preventiva'!$A:$W,15,0)+250/$Z$3,J120+250/$Z$3)))</f>
        <v>#VALUE!</v>
      </c>
      <c r="K121" s="70" t="e">
        <f>IF($B121&lt;=K$2,"EXECUTADA",IFERROR(VLOOKUP($B121&amp;K$3,'Consolidação Preventiva'!$A:$W,11,0),IF(K120="EXECUTADA",VLOOKUP($B120&amp;K$3,'Consolidação Preventiva'!$A:$W,15,0)+250/$Z$3,K120+250/$Z$3)))</f>
        <v>#VALUE!</v>
      </c>
      <c r="L121" s="70" t="e">
        <f>IF($B121&lt;=L$2,"EXECUTADA",IFERROR(VLOOKUP($B121&amp;L$3,'Consolidação Preventiva'!$A:$W,11,0),IF(L120="EXECUTADA",VLOOKUP($B120&amp;L$3,'Consolidação Preventiva'!$A:$W,15,0)+250/$Z$3,L120+250/$Z$3)))</f>
        <v>#VALUE!</v>
      </c>
      <c r="M121" s="70" t="e">
        <f>IF($B121&lt;=M$2,"EXECUTADA",IFERROR(VLOOKUP($B121&amp;M$3,'Consolidação Preventiva'!$A:$W,11,0),IF(M120="EXECUTADA",VLOOKUP($B120&amp;M$3,'Consolidação Preventiva'!$A:$W,15,0)+250/$Z$3,M120+250/$Z$3)))</f>
        <v>#VALUE!</v>
      </c>
      <c r="N121" s="70" t="e">
        <f>IF($B121&lt;=N$2,"EXECUTADA",IFERROR(VLOOKUP($B121&amp;N$3,'Consolidação Preventiva'!$A:$W,11,0),IF(N120="EXECUTADA",VLOOKUP($B120&amp;N$3,'Consolidação Preventiva'!$A:$W,15,0)+250/$Z$3,N120+250/$Z$3)))</f>
        <v>#VALUE!</v>
      </c>
      <c r="O121" s="70" t="e">
        <f>IF($B121&lt;=O$2,"EXECUTADA",IFERROR(VLOOKUP($B121&amp;O$3,'Consolidação Preventiva'!$A:$W,11,0),IF(O120="EXECUTADA",VLOOKUP($B120&amp;O$3,'Consolidação Preventiva'!$A:$W,15,0)+250/$Z$3,O120+250/$Z$3)))</f>
        <v>#VALUE!</v>
      </c>
      <c r="P121" s="70" t="e">
        <f>IF($B121&lt;=P$2,"EXECUTADA",IFERROR(VLOOKUP($B121&amp;P$3,'Consolidação Preventiva'!$A:$W,11,0),IF(P120="EXECUTADA",VLOOKUP($B120&amp;P$3,'Consolidação Preventiva'!$A:$W,15,0)+250/$Z$3,P120+250/$Z$3)))</f>
        <v>#VALUE!</v>
      </c>
      <c r="Q121" s="70" t="e">
        <f>IF($B121&lt;=Q$2,"EXECUTADA",IFERROR(VLOOKUP($B121&amp;Q$3,'Consolidação Preventiva'!$A:$W,11,0),IF(Q120="EXECUTADA",VLOOKUP($B120&amp;Q$3,'Consolidação Preventiva'!$A:$W,15,0)+250/$Z$3,Q120+250/$Z$3)))</f>
        <v>#VALUE!</v>
      </c>
      <c r="R121" s="70" t="e">
        <f>IF($B121&lt;=R$2,"EXECUTADA",IFERROR(VLOOKUP($B121&amp;R$3,'Consolidação Preventiva'!$A:$W,11,0),IF(R120="EXECUTADA",VLOOKUP($B120&amp;R$3,'Consolidação Preventiva'!$A:$W,15,0)+250/$Z$3,R120+250/$Z$3)))</f>
        <v>#VALUE!</v>
      </c>
      <c r="S121" s="70" t="e">
        <f>IF($B121&lt;=S$2,"EXECUTADA",IFERROR(VLOOKUP($B121&amp;S$3,'Consolidação Preventiva'!$A:$W,11,0),IF(S120="EXECUTADA",VLOOKUP($B120&amp;S$3,'Consolidação Preventiva'!$A:$W,15,0)+250/$Z$3,S120+250/$Z$3)))</f>
        <v>#VALUE!</v>
      </c>
      <c r="T121" s="70" t="e">
        <f>IF($B121&lt;=T$2,"EXECUTADA",IFERROR(VLOOKUP($B121&amp;T$3,'Consolidação Preventiva'!$A:$W,11,0),IF(T120="EXECUTADA",VLOOKUP($B120&amp;T$3,'Consolidação Preventiva'!$A:$W,15,0)+250/$Z$3,T120+250/$Z$3)))</f>
        <v>#VALUE!</v>
      </c>
      <c r="U121" s="70" t="e">
        <f>IF($B121&lt;=U$2,"EXECUTADA",IFERROR(VLOOKUP($B121&amp;U$3,'Consolidação Preventiva'!$A:$W,11,0),IF(U120="EXECUTADA",VLOOKUP($B120&amp;U$3,'Consolidação Preventiva'!$A:$W,15,0)+250/$Z$3,U120+250/$Z$3)))</f>
        <v>#VALUE!</v>
      </c>
      <c r="V121" s="70" t="e">
        <f>IF($B121&lt;=V$2,"EXECUTADA",IFERROR(VLOOKUP($B121&amp;V$3,'Consolidação Preventiva'!$A:$W,11,0),IF(V120="EXECUTADA",VLOOKUP($B120&amp;V$3,'Consolidação Preventiva'!$A:$W,15,0)+250/$Z$3,V120+250/$Z$3)))</f>
        <v>#VALUE!</v>
      </c>
      <c r="W121" s="70" t="e">
        <f>IF($B121&lt;=W$2,"EXECUTADA",IFERROR(VLOOKUP($B121&amp;W$3,'Consolidação Preventiva'!$A:$W,11,0),IF(W120="EXECUTADA",VLOOKUP($B120&amp;W$3,'Consolidação Preventiva'!$A:$W,15,0)+250/$Z$3,W120+250/$Z$3)))</f>
        <v>#VALUE!</v>
      </c>
      <c r="X121" s="70" t="e">
        <f>IF($B121&lt;=X$2,"EXECUTADA",IFERROR(VLOOKUP($B121&amp;X$3,'Consolidação Preventiva'!$A:$W,11,0),IF(X120="EXECUTADA",VLOOKUP($B120&amp;X$3,'Consolidação Preventiva'!$A:$W,15,0)+250/$Z$3,X120+250/$Z$3)))</f>
        <v>#VALUE!</v>
      </c>
    </row>
    <row r="122" spans="2:24">
      <c r="B122" s="68">
        <f t="shared" si="4"/>
        <v>118</v>
      </c>
      <c r="C122" s="64">
        <v>250</v>
      </c>
      <c r="D122" s="69" t="e">
        <f>IF($B122&lt;=D$2,"EXECUTADA",IFERROR(VLOOKUP($B122&amp;D$3,'Consolidação Preventiva'!$A:$W,11,0),IF(D121="EXECUTADA",VLOOKUP($B121&amp;D$3,'Consolidação Preventiva'!$A:$W,15,0)+125/$Z$3,D121+125/$Z$3)))</f>
        <v>#VALUE!</v>
      </c>
      <c r="E122" s="69" t="e">
        <f>IF($B122&lt;=E$2,"EXECUTADA",IFERROR(VLOOKUP($B122&amp;E$3,'Consolidação Preventiva'!$A:$W,11,0),IF(E121="EXECUTADA",VLOOKUP($B121&amp;E$3,'Consolidação Preventiva'!$A:$W,15,0)+125/$Z$3,E121+125/$Z$3)))</f>
        <v>#VALUE!</v>
      </c>
      <c r="F122" s="69" t="e">
        <f>IF($B122&lt;=F$2,"EXECUTADA",IFERROR(VLOOKUP($B122&amp;F$3,'Consolidação Preventiva'!$A:$W,11,0),IF(F121="EXECUTADA",VLOOKUP(F$4,'Projeção Horimetro'!$A$5:$H$11,8,0),F121+250/$Z$3)))</f>
        <v>#VALUE!</v>
      </c>
      <c r="G122" s="69" t="e">
        <f>IF($B122&lt;=G$2,"EXECUTADA",IFERROR(VLOOKUP($B122&amp;G$3,'Consolidação Preventiva'!$A:$W,11,0),IF(G121="EXECUTADA",VLOOKUP(G$4,'Projeção Horimetro'!$A$5:$H$11,8,0),G121+250/$Z$3)))</f>
        <v>#VALUE!</v>
      </c>
      <c r="H122" s="69" t="e">
        <f>IF($B122&lt;=H$2,"EXECUTADA",IFERROR(VLOOKUP($B122&amp;H$3,'Consolidação Preventiva'!$A:$W,11,0),IF(H121="EXECUTADA",VLOOKUP(H$4,'Projeção Horimetro'!$A$5:$H$11,8,0),H121+250/$Z$3)))</f>
        <v>#VALUE!</v>
      </c>
      <c r="I122" s="70" t="e">
        <f>IF($B122&lt;=I$2,"EXECUTADA",IFERROR(VLOOKUP($B122&amp;I$3,'Consolidação Preventiva'!$A:$W,11,0),IF(I121="EXECUTADA",VLOOKUP(I$4,'Projeção Horimetro'!$A$5:$H$11,8,0),I121+250/$Z$3)))</f>
        <v>#VALUE!</v>
      </c>
      <c r="J122" s="70" t="e">
        <f>IF($B122&lt;=J$2,"EXECUTADA",IFERROR(VLOOKUP($B122&amp;J$3,'Consolidação Preventiva'!$A:$W,11,0),IF(J121="EXECUTADA",VLOOKUP($B121&amp;J$3,'Consolidação Preventiva'!$A:$W,15,0)+250/$Z$3,J121+250/$Z$3)))</f>
        <v>#VALUE!</v>
      </c>
      <c r="K122" s="70" t="e">
        <f>IF($B122&lt;=K$2,"EXECUTADA",IFERROR(VLOOKUP($B122&amp;K$3,'Consolidação Preventiva'!$A:$W,11,0),IF(K121="EXECUTADA",VLOOKUP($B121&amp;K$3,'Consolidação Preventiva'!$A:$W,15,0)+250/$Z$3,K121+250/$Z$3)))</f>
        <v>#VALUE!</v>
      </c>
      <c r="L122" s="70" t="e">
        <f>IF($B122&lt;=L$2,"EXECUTADA",IFERROR(VLOOKUP($B122&amp;L$3,'Consolidação Preventiva'!$A:$W,11,0),IF(L121="EXECUTADA",VLOOKUP($B121&amp;L$3,'Consolidação Preventiva'!$A:$W,15,0)+250/$Z$3,L121+250/$Z$3)))</f>
        <v>#VALUE!</v>
      </c>
      <c r="M122" s="70" t="e">
        <f>IF($B122&lt;=M$2,"EXECUTADA",IFERROR(VLOOKUP($B122&amp;M$3,'Consolidação Preventiva'!$A:$W,11,0),IF(M121="EXECUTADA",VLOOKUP($B121&amp;M$3,'Consolidação Preventiva'!$A:$W,15,0)+250/$Z$3,M121+250/$Z$3)))</f>
        <v>#VALUE!</v>
      </c>
      <c r="N122" s="70" t="e">
        <f>IF($B122&lt;=N$2,"EXECUTADA",IFERROR(VLOOKUP($B122&amp;N$3,'Consolidação Preventiva'!$A:$W,11,0),IF(N121="EXECUTADA",VLOOKUP($B121&amp;N$3,'Consolidação Preventiva'!$A:$W,15,0)+250/$Z$3,N121+250/$Z$3)))</f>
        <v>#VALUE!</v>
      </c>
      <c r="O122" s="70" t="e">
        <f>IF($B122&lt;=O$2,"EXECUTADA",IFERROR(VLOOKUP($B122&amp;O$3,'Consolidação Preventiva'!$A:$W,11,0),IF(O121="EXECUTADA",VLOOKUP($B121&amp;O$3,'Consolidação Preventiva'!$A:$W,15,0)+250/$Z$3,O121+250/$Z$3)))</f>
        <v>#VALUE!</v>
      </c>
      <c r="P122" s="70" t="e">
        <f>IF($B122&lt;=P$2,"EXECUTADA",IFERROR(VLOOKUP($B122&amp;P$3,'Consolidação Preventiva'!$A:$W,11,0),IF(P121="EXECUTADA",VLOOKUP($B121&amp;P$3,'Consolidação Preventiva'!$A:$W,15,0)+250/$Z$3,P121+250/$Z$3)))</f>
        <v>#VALUE!</v>
      </c>
      <c r="Q122" s="70" t="e">
        <f>IF($B122&lt;=Q$2,"EXECUTADA",IFERROR(VLOOKUP($B122&amp;Q$3,'Consolidação Preventiva'!$A:$W,11,0),IF(Q121="EXECUTADA",VLOOKUP($B121&amp;Q$3,'Consolidação Preventiva'!$A:$W,15,0)+250/$Z$3,Q121+250/$Z$3)))</f>
        <v>#VALUE!</v>
      </c>
      <c r="R122" s="70" t="e">
        <f>IF($B122&lt;=R$2,"EXECUTADA",IFERROR(VLOOKUP($B122&amp;R$3,'Consolidação Preventiva'!$A:$W,11,0),IF(R121="EXECUTADA",VLOOKUP($B121&amp;R$3,'Consolidação Preventiva'!$A:$W,15,0)+250/$Z$3,R121+250/$Z$3)))</f>
        <v>#VALUE!</v>
      </c>
      <c r="S122" s="70" t="e">
        <f>IF($B122&lt;=S$2,"EXECUTADA",IFERROR(VLOOKUP($B122&amp;S$3,'Consolidação Preventiva'!$A:$W,11,0),IF(S121="EXECUTADA",VLOOKUP($B121&amp;S$3,'Consolidação Preventiva'!$A:$W,15,0)+250/$Z$3,S121+250/$Z$3)))</f>
        <v>#VALUE!</v>
      </c>
      <c r="T122" s="70" t="e">
        <f>IF($B122&lt;=T$2,"EXECUTADA",IFERROR(VLOOKUP($B122&amp;T$3,'Consolidação Preventiva'!$A:$W,11,0),IF(T121="EXECUTADA",VLOOKUP($B121&amp;T$3,'Consolidação Preventiva'!$A:$W,15,0)+250/$Z$3,T121+250/$Z$3)))</f>
        <v>#VALUE!</v>
      </c>
      <c r="U122" s="70" t="e">
        <f>IF($B122&lt;=U$2,"EXECUTADA",IFERROR(VLOOKUP($B122&amp;U$3,'Consolidação Preventiva'!$A:$W,11,0),IF(U121="EXECUTADA",VLOOKUP($B121&amp;U$3,'Consolidação Preventiva'!$A:$W,15,0)+250/$Z$3,U121+250/$Z$3)))</f>
        <v>#VALUE!</v>
      </c>
      <c r="V122" s="70" t="e">
        <f>IF($B122&lt;=V$2,"EXECUTADA",IFERROR(VLOOKUP($B122&amp;V$3,'Consolidação Preventiva'!$A:$W,11,0),IF(V121="EXECUTADA",VLOOKUP($B121&amp;V$3,'Consolidação Preventiva'!$A:$W,15,0)+250/$Z$3,V121+250/$Z$3)))</f>
        <v>#VALUE!</v>
      </c>
      <c r="W122" s="70" t="e">
        <f>IF($B122&lt;=W$2,"EXECUTADA",IFERROR(VLOOKUP($B122&amp;W$3,'Consolidação Preventiva'!$A:$W,11,0),IF(W121="EXECUTADA",VLOOKUP($B121&amp;W$3,'Consolidação Preventiva'!$A:$W,15,0)+250/$Z$3,W121+250/$Z$3)))</f>
        <v>#VALUE!</v>
      </c>
      <c r="X122" s="70" t="e">
        <f>IF($B122&lt;=X$2,"EXECUTADA",IFERROR(VLOOKUP($B122&amp;X$3,'Consolidação Preventiva'!$A:$W,11,0),IF(X121="EXECUTADA",VLOOKUP($B121&amp;X$3,'Consolidação Preventiva'!$A:$W,15,0)+250/$Z$3,X121+250/$Z$3)))</f>
        <v>#VALUE!</v>
      </c>
    </row>
    <row r="123" spans="2:24">
      <c r="B123" s="68">
        <f t="shared" si="4"/>
        <v>119</v>
      </c>
      <c r="C123" s="64">
        <v>1500</v>
      </c>
      <c r="D123" s="69" t="e">
        <f>IF($B123&lt;=D$2,"EXECUTADA",IFERROR(VLOOKUP($B123&amp;D$3,'Consolidação Preventiva'!$A:$W,11,0),IF(D122="EXECUTADA",VLOOKUP($B122&amp;D$3,'Consolidação Preventiva'!$A:$W,15,0)+125/$Z$3,D122+125/$Z$3)))</f>
        <v>#VALUE!</v>
      </c>
      <c r="E123" s="69" t="e">
        <f>IF($B123&lt;=E$2,"EXECUTADA",IFERROR(VLOOKUP($B123&amp;E$3,'Consolidação Preventiva'!$A:$W,11,0),IF(E122="EXECUTADA",VLOOKUP($B122&amp;E$3,'Consolidação Preventiva'!$A:$W,15,0)+125/$Z$3,E122+125/$Z$3)))</f>
        <v>#VALUE!</v>
      </c>
      <c r="F123" s="69" t="e">
        <f>IF($B123&lt;=F$2,"EXECUTADA",IFERROR(VLOOKUP($B123&amp;F$3,'Consolidação Preventiva'!$A:$W,11,0),IF(F122="EXECUTADA",VLOOKUP(F$4,'Projeção Horimetro'!$A$5:$H$11,8,0),F122+250/$Z$3)))</f>
        <v>#VALUE!</v>
      </c>
      <c r="G123" s="69" t="e">
        <f>IF($B123&lt;=G$2,"EXECUTADA",IFERROR(VLOOKUP($B123&amp;G$3,'Consolidação Preventiva'!$A:$W,11,0),IF(G122="EXECUTADA",VLOOKUP(G$4,'Projeção Horimetro'!$A$5:$H$11,8,0),G122+250/$Z$3)))</f>
        <v>#VALUE!</v>
      </c>
      <c r="H123" s="69" t="e">
        <f>IF($B123&lt;=H$2,"EXECUTADA",IFERROR(VLOOKUP($B123&amp;H$3,'Consolidação Preventiva'!$A:$W,11,0),IF(H122="EXECUTADA",VLOOKUP(H$4,'Projeção Horimetro'!$A$5:$H$11,8,0),H122+250/$Z$3)))</f>
        <v>#VALUE!</v>
      </c>
      <c r="I123" s="70" t="e">
        <f>IF($B123&lt;=I$2,"EXECUTADA",IFERROR(VLOOKUP($B123&amp;I$3,'Consolidação Preventiva'!$A:$W,11,0),IF(I122="EXECUTADA",VLOOKUP(I$4,'Projeção Horimetro'!$A$5:$H$11,8,0),I122+250/$Z$3)))</f>
        <v>#VALUE!</v>
      </c>
      <c r="J123" s="70" t="e">
        <f>IF($B123&lt;=J$2,"EXECUTADA",IFERROR(VLOOKUP($B123&amp;J$3,'Consolidação Preventiva'!$A:$W,11,0),IF(J122="EXECUTADA",VLOOKUP($B122&amp;J$3,'Consolidação Preventiva'!$A:$W,15,0)+250/$Z$3,J122+250/$Z$3)))</f>
        <v>#VALUE!</v>
      </c>
      <c r="K123" s="70" t="e">
        <f>IF($B123&lt;=K$2,"EXECUTADA",IFERROR(VLOOKUP($B123&amp;K$3,'Consolidação Preventiva'!$A:$W,11,0),IF(K122="EXECUTADA",VLOOKUP($B122&amp;K$3,'Consolidação Preventiva'!$A:$W,15,0)+250/$Z$3,K122+250/$Z$3)))</f>
        <v>#VALUE!</v>
      </c>
      <c r="L123" s="70" t="e">
        <f>IF($B123&lt;=L$2,"EXECUTADA",IFERROR(VLOOKUP($B123&amp;L$3,'Consolidação Preventiva'!$A:$W,11,0),IF(L122="EXECUTADA",VLOOKUP($B122&amp;L$3,'Consolidação Preventiva'!$A:$W,15,0)+250/$Z$3,L122+250/$Z$3)))</f>
        <v>#VALUE!</v>
      </c>
      <c r="M123" s="70" t="e">
        <f>IF($B123&lt;=M$2,"EXECUTADA",IFERROR(VLOOKUP($B123&amp;M$3,'Consolidação Preventiva'!$A:$W,11,0),IF(M122="EXECUTADA",VLOOKUP($B122&amp;M$3,'Consolidação Preventiva'!$A:$W,15,0)+250/$Z$3,M122+250/$Z$3)))</f>
        <v>#VALUE!</v>
      </c>
      <c r="N123" s="70" t="e">
        <f>IF($B123&lt;=N$2,"EXECUTADA",IFERROR(VLOOKUP($B123&amp;N$3,'Consolidação Preventiva'!$A:$W,11,0),IF(N122="EXECUTADA",VLOOKUP($B122&amp;N$3,'Consolidação Preventiva'!$A:$W,15,0)+250/$Z$3,N122+250/$Z$3)))</f>
        <v>#VALUE!</v>
      </c>
      <c r="O123" s="70" t="e">
        <f>IF($B123&lt;=O$2,"EXECUTADA",IFERROR(VLOOKUP($B123&amp;O$3,'Consolidação Preventiva'!$A:$W,11,0),IF(O122="EXECUTADA",VLOOKUP($B122&amp;O$3,'Consolidação Preventiva'!$A:$W,15,0)+250/$Z$3,O122+250/$Z$3)))</f>
        <v>#VALUE!</v>
      </c>
      <c r="P123" s="70" t="e">
        <f>IF($B123&lt;=P$2,"EXECUTADA",IFERROR(VLOOKUP($B123&amp;P$3,'Consolidação Preventiva'!$A:$W,11,0),IF(P122="EXECUTADA",VLOOKUP($B122&amp;P$3,'Consolidação Preventiva'!$A:$W,15,0)+250/$Z$3,P122+250/$Z$3)))</f>
        <v>#VALUE!</v>
      </c>
      <c r="Q123" s="70" t="e">
        <f>IF($B123&lt;=Q$2,"EXECUTADA",IFERROR(VLOOKUP($B123&amp;Q$3,'Consolidação Preventiva'!$A:$W,11,0),IF(Q122="EXECUTADA",VLOOKUP($B122&amp;Q$3,'Consolidação Preventiva'!$A:$W,15,0)+250/$Z$3,Q122+250/$Z$3)))</f>
        <v>#VALUE!</v>
      </c>
      <c r="R123" s="70" t="e">
        <f>IF($B123&lt;=R$2,"EXECUTADA",IFERROR(VLOOKUP($B123&amp;R$3,'Consolidação Preventiva'!$A:$W,11,0),IF(R122="EXECUTADA",VLOOKUP($B122&amp;R$3,'Consolidação Preventiva'!$A:$W,15,0)+250/$Z$3,R122+250/$Z$3)))</f>
        <v>#VALUE!</v>
      </c>
      <c r="S123" s="70" t="e">
        <f>IF($B123&lt;=S$2,"EXECUTADA",IFERROR(VLOOKUP($B123&amp;S$3,'Consolidação Preventiva'!$A:$W,11,0),IF(S122="EXECUTADA",VLOOKUP($B122&amp;S$3,'Consolidação Preventiva'!$A:$W,15,0)+250/$Z$3,S122+250/$Z$3)))</f>
        <v>#VALUE!</v>
      </c>
      <c r="T123" s="70" t="e">
        <f>IF($B123&lt;=T$2,"EXECUTADA",IFERROR(VLOOKUP($B123&amp;T$3,'Consolidação Preventiva'!$A:$W,11,0),IF(T122="EXECUTADA",VLOOKUP($B122&amp;T$3,'Consolidação Preventiva'!$A:$W,15,0)+250/$Z$3,T122+250/$Z$3)))</f>
        <v>#VALUE!</v>
      </c>
      <c r="U123" s="70" t="e">
        <f>IF($B123&lt;=U$2,"EXECUTADA",IFERROR(VLOOKUP($B123&amp;U$3,'Consolidação Preventiva'!$A:$W,11,0),IF(U122="EXECUTADA",VLOOKUP($B122&amp;U$3,'Consolidação Preventiva'!$A:$W,15,0)+250/$Z$3,U122+250/$Z$3)))</f>
        <v>#VALUE!</v>
      </c>
      <c r="V123" s="70" t="e">
        <f>IF($B123&lt;=V$2,"EXECUTADA",IFERROR(VLOOKUP($B123&amp;V$3,'Consolidação Preventiva'!$A:$W,11,0),IF(V122="EXECUTADA",VLOOKUP($B122&amp;V$3,'Consolidação Preventiva'!$A:$W,15,0)+250/$Z$3,V122+250/$Z$3)))</f>
        <v>#VALUE!</v>
      </c>
      <c r="W123" s="70" t="e">
        <f>IF($B123&lt;=W$2,"EXECUTADA",IFERROR(VLOOKUP($B123&amp;W$3,'Consolidação Preventiva'!$A:$W,11,0),IF(W122="EXECUTADA",VLOOKUP($B122&amp;W$3,'Consolidação Preventiva'!$A:$W,15,0)+250/$Z$3,W122+250/$Z$3)))</f>
        <v>#VALUE!</v>
      </c>
      <c r="X123" s="70" t="e">
        <f>IF($B123&lt;=X$2,"EXECUTADA",IFERROR(VLOOKUP($B123&amp;X$3,'Consolidação Preventiva'!$A:$W,11,0),IF(X122="EXECUTADA",VLOOKUP($B122&amp;X$3,'Consolidação Preventiva'!$A:$W,15,0)+250/$Z$3,X122+250/$Z$3)))</f>
        <v>#VALUE!</v>
      </c>
    </row>
    <row r="124" spans="2:24">
      <c r="B124" s="68">
        <f t="shared" si="4"/>
        <v>120</v>
      </c>
      <c r="C124" s="64">
        <v>250</v>
      </c>
      <c r="D124" s="69" t="e">
        <f>IF($B124&lt;=D$2,"EXECUTADA",IFERROR(VLOOKUP($B124&amp;D$3,'Consolidação Preventiva'!$A:$W,11,0),IF(D123="EXECUTADA",VLOOKUP($B123&amp;D$3,'Consolidação Preventiva'!$A:$W,15,0)+125/$Z$3,D123+125/$Z$3)))</f>
        <v>#VALUE!</v>
      </c>
      <c r="E124" s="69" t="e">
        <f>IF($B124&lt;=E$2,"EXECUTADA",IFERROR(VLOOKUP($B124&amp;E$3,'Consolidação Preventiva'!$A:$W,11,0),IF(E123="EXECUTADA",VLOOKUP($B123&amp;E$3,'Consolidação Preventiva'!$A:$W,15,0)+125/$Z$3,E123+125/$Z$3)))</f>
        <v>#VALUE!</v>
      </c>
      <c r="F124" s="69" t="e">
        <f>IF($B124&lt;=F$2,"EXECUTADA",IFERROR(VLOOKUP($B124&amp;F$3,'Consolidação Preventiva'!$A:$W,11,0),IF(F123="EXECUTADA",VLOOKUP(F$4,'Projeção Horimetro'!$A$5:$H$11,8,0),F123+250/$Z$3)))</f>
        <v>#VALUE!</v>
      </c>
      <c r="G124" s="69" t="e">
        <f>IF($B124&lt;=G$2,"EXECUTADA",IFERROR(VLOOKUP($B124&amp;G$3,'Consolidação Preventiva'!$A:$W,11,0),IF(G123="EXECUTADA",VLOOKUP(G$4,'Projeção Horimetro'!$A$5:$H$11,8,0),G123+250/$Z$3)))</f>
        <v>#VALUE!</v>
      </c>
      <c r="H124" s="69" t="e">
        <f>IF($B124&lt;=H$2,"EXECUTADA",IFERROR(VLOOKUP($B124&amp;H$3,'Consolidação Preventiva'!$A:$W,11,0),IF(H123="EXECUTADA",VLOOKUP(H$4,'Projeção Horimetro'!$A$5:$H$11,8,0),H123+250/$Z$3)))</f>
        <v>#VALUE!</v>
      </c>
      <c r="I124" s="70" t="e">
        <f>IF($B124&lt;=I$2,"EXECUTADA",IFERROR(VLOOKUP($B124&amp;I$3,'Consolidação Preventiva'!$A:$W,11,0),IF(I123="EXECUTADA",VLOOKUP(I$4,'Projeção Horimetro'!$A$5:$H$11,8,0),I123+250/$Z$3)))</f>
        <v>#VALUE!</v>
      </c>
      <c r="J124" s="70" t="e">
        <f>IF($B124&lt;=J$2,"EXECUTADA",IFERROR(VLOOKUP($B124&amp;J$3,'Consolidação Preventiva'!$A:$W,11,0),IF(J123="EXECUTADA",VLOOKUP($B123&amp;J$3,'Consolidação Preventiva'!$A:$W,15,0)+250/$Z$3,J123+250/$Z$3)))</f>
        <v>#VALUE!</v>
      </c>
      <c r="K124" s="70" t="e">
        <f>IF($B124&lt;=K$2,"EXECUTADA",IFERROR(VLOOKUP($B124&amp;K$3,'Consolidação Preventiva'!$A:$W,11,0),IF(K123="EXECUTADA",VLOOKUP($B123&amp;K$3,'Consolidação Preventiva'!$A:$W,15,0)+250/$Z$3,K123+250/$Z$3)))</f>
        <v>#VALUE!</v>
      </c>
      <c r="L124" s="70" t="e">
        <f>IF($B124&lt;=L$2,"EXECUTADA",IFERROR(VLOOKUP($B124&amp;L$3,'Consolidação Preventiva'!$A:$W,11,0),IF(L123="EXECUTADA",VLOOKUP($B123&amp;L$3,'Consolidação Preventiva'!$A:$W,15,0)+250/$Z$3,L123+250/$Z$3)))</f>
        <v>#VALUE!</v>
      </c>
      <c r="M124" s="70" t="e">
        <f>IF($B124&lt;=M$2,"EXECUTADA",IFERROR(VLOOKUP($B124&amp;M$3,'Consolidação Preventiva'!$A:$W,11,0),IF(M123="EXECUTADA",VLOOKUP($B123&amp;M$3,'Consolidação Preventiva'!$A:$W,15,0)+250/$Z$3,M123+250/$Z$3)))</f>
        <v>#VALUE!</v>
      </c>
      <c r="N124" s="70" t="e">
        <f>IF($B124&lt;=N$2,"EXECUTADA",IFERROR(VLOOKUP($B124&amp;N$3,'Consolidação Preventiva'!$A:$W,11,0),IF(N123="EXECUTADA",VLOOKUP($B123&amp;N$3,'Consolidação Preventiva'!$A:$W,15,0)+250/$Z$3,N123+250/$Z$3)))</f>
        <v>#VALUE!</v>
      </c>
      <c r="O124" s="70" t="e">
        <f>IF($B124&lt;=O$2,"EXECUTADA",IFERROR(VLOOKUP($B124&amp;O$3,'Consolidação Preventiva'!$A:$W,11,0),IF(O123="EXECUTADA",VLOOKUP($B123&amp;O$3,'Consolidação Preventiva'!$A:$W,15,0)+250/$Z$3,O123+250/$Z$3)))</f>
        <v>#VALUE!</v>
      </c>
      <c r="P124" s="70" t="e">
        <f>IF($B124&lt;=P$2,"EXECUTADA",IFERROR(VLOOKUP($B124&amp;P$3,'Consolidação Preventiva'!$A:$W,11,0),IF(P123="EXECUTADA",VLOOKUP($B123&amp;P$3,'Consolidação Preventiva'!$A:$W,15,0)+250/$Z$3,P123+250/$Z$3)))</f>
        <v>#VALUE!</v>
      </c>
      <c r="Q124" s="70" t="e">
        <f>IF($B124&lt;=Q$2,"EXECUTADA",IFERROR(VLOOKUP($B124&amp;Q$3,'Consolidação Preventiva'!$A:$W,11,0),IF(Q123="EXECUTADA",VLOOKUP($B123&amp;Q$3,'Consolidação Preventiva'!$A:$W,15,0)+250/$Z$3,Q123+250/$Z$3)))</f>
        <v>#VALUE!</v>
      </c>
      <c r="R124" s="70" t="e">
        <f>IF($B124&lt;=R$2,"EXECUTADA",IFERROR(VLOOKUP($B124&amp;R$3,'Consolidação Preventiva'!$A:$W,11,0),IF(R123="EXECUTADA",VLOOKUP($B123&amp;R$3,'Consolidação Preventiva'!$A:$W,15,0)+250/$Z$3,R123+250/$Z$3)))</f>
        <v>#VALUE!</v>
      </c>
      <c r="S124" s="70" t="e">
        <f>IF($B124&lt;=S$2,"EXECUTADA",IFERROR(VLOOKUP($B124&amp;S$3,'Consolidação Preventiva'!$A:$W,11,0),IF(S123="EXECUTADA",VLOOKUP($B123&amp;S$3,'Consolidação Preventiva'!$A:$W,15,0)+250/$Z$3,S123+250/$Z$3)))</f>
        <v>#VALUE!</v>
      </c>
      <c r="T124" s="70" t="e">
        <f>IF($B124&lt;=T$2,"EXECUTADA",IFERROR(VLOOKUP($B124&amp;T$3,'Consolidação Preventiva'!$A:$W,11,0),IF(T123="EXECUTADA",VLOOKUP($B123&amp;T$3,'Consolidação Preventiva'!$A:$W,15,0)+250/$Z$3,T123+250/$Z$3)))</f>
        <v>#VALUE!</v>
      </c>
      <c r="U124" s="70" t="e">
        <f>IF($B124&lt;=U$2,"EXECUTADA",IFERROR(VLOOKUP($B124&amp;U$3,'Consolidação Preventiva'!$A:$W,11,0),IF(U123="EXECUTADA",VLOOKUP($B123&amp;U$3,'Consolidação Preventiva'!$A:$W,15,0)+250/$Z$3,U123+250/$Z$3)))</f>
        <v>#VALUE!</v>
      </c>
      <c r="V124" s="70" t="e">
        <f>IF($B124&lt;=V$2,"EXECUTADA",IFERROR(VLOOKUP($B124&amp;V$3,'Consolidação Preventiva'!$A:$W,11,0),IF(V123="EXECUTADA",VLOOKUP($B123&amp;V$3,'Consolidação Preventiva'!$A:$W,15,0)+250/$Z$3,V123+250/$Z$3)))</f>
        <v>#VALUE!</v>
      </c>
      <c r="W124" s="70" t="e">
        <f>IF($B124&lt;=W$2,"EXECUTADA",IFERROR(VLOOKUP($B124&amp;W$3,'Consolidação Preventiva'!$A:$W,11,0),IF(W123="EXECUTADA",VLOOKUP($B123&amp;W$3,'Consolidação Preventiva'!$A:$W,15,0)+250/$Z$3,W123+250/$Z$3)))</f>
        <v>#VALUE!</v>
      </c>
      <c r="X124" s="70" t="e">
        <f>IF($B124&lt;=X$2,"EXECUTADA",IFERROR(VLOOKUP($B124&amp;X$3,'Consolidação Preventiva'!$A:$W,11,0),IF(X123="EXECUTADA",VLOOKUP($B123&amp;X$3,'Consolidação Preventiva'!$A:$W,15,0)+250/$Z$3,X123+250/$Z$3)))</f>
        <v>#VALUE!</v>
      </c>
    </row>
    <row r="125" spans="2:24">
      <c r="B125" s="68">
        <f t="shared" si="4"/>
        <v>121</v>
      </c>
      <c r="C125" s="64">
        <v>2000</v>
      </c>
      <c r="D125" s="69" t="e">
        <f>IF($B125&lt;=D$2,"EXECUTADA",IFERROR(VLOOKUP($B125&amp;D$3,'Consolidação Preventiva'!$A:$W,11,0),IF(D124="EXECUTADA",VLOOKUP($B124&amp;D$3,'Consolidação Preventiva'!$A:$W,15,0)+125/$Z$3,D124+125/$Z$3)))</f>
        <v>#VALUE!</v>
      </c>
      <c r="E125" s="69" t="e">
        <f>IF($B125&lt;=E$2,"EXECUTADA",IFERROR(VLOOKUP($B125&amp;E$3,'Consolidação Preventiva'!$A:$W,11,0),IF(E124="EXECUTADA",VLOOKUP($B124&amp;E$3,'Consolidação Preventiva'!$A:$W,15,0)+125/$Z$3,E124+125/$Z$3)))</f>
        <v>#VALUE!</v>
      </c>
      <c r="F125" s="69" t="e">
        <f>IF($B125&lt;=F$2,"EXECUTADA",IFERROR(VLOOKUP($B125&amp;F$3,'Consolidação Preventiva'!$A:$W,11,0),IF(F124="EXECUTADA",VLOOKUP(F$4,'Projeção Horimetro'!$A$5:$H$11,8,0),F124+250/$Z$3)))</f>
        <v>#VALUE!</v>
      </c>
      <c r="G125" s="69" t="e">
        <f>IF($B125&lt;=G$2,"EXECUTADA",IFERROR(VLOOKUP($B125&amp;G$3,'Consolidação Preventiva'!$A:$W,11,0),IF(G124="EXECUTADA",VLOOKUP(G$4,'Projeção Horimetro'!$A$5:$H$11,8,0),G124+250/$Z$3)))</f>
        <v>#VALUE!</v>
      </c>
      <c r="H125" s="69" t="e">
        <f>IF($B125&lt;=H$2,"EXECUTADA",IFERROR(VLOOKUP($B125&amp;H$3,'Consolidação Preventiva'!$A:$W,11,0),IF(H124="EXECUTADA",VLOOKUP(H$4,'Projeção Horimetro'!$A$5:$H$11,8,0),H124+250/$Z$3)))</f>
        <v>#VALUE!</v>
      </c>
      <c r="I125" s="70" t="e">
        <f>IF($B125&lt;=I$2,"EXECUTADA",IFERROR(VLOOKUP($B125&amp;I$3,'Consolidação Preventiva'!$A:$W,11,0),IF(I124="EXECUTADA",VLOOKUP(I$4,'Projeção Horimetro'!$A$5:$H$11,8,0),I124+250/$Z$3)))</f>
        <v>#VALUE!</v>
      </c>
      <c r="J125" s="70" t="e">
        <f>IF($B125&lt;=J$2,"EXECUTADA",IFERROR(VLOOKUP($B125&amp;J$3,'Consolidação Preventiva'!$A:$W,11,0),IF(J124="EXECUTADA",VLOOKUP($B124&amp;J$3,'Consolidação Preventiva'!$A:$W,15,0)+250/$Z$3,J124+250/$Z$3)))</f>
        <v>#VALUE!</v>
      </c>
      <c r="K125" s="70" t="e">
        <f>IF($B125&lt;=K$2,"EXECUTADA",IFERROR(VLOOKUP($B125&amp;K$3,'Consolidação Preventiva'!$A:$W,11,0),IF(K124="EXECUTADA",VLOOKUP($B124&amp;K$3,'Consolidação Preventiva'!$A:$W,15,0)+250/$Z$3,K124+250/$Z$3)))</f>
        <v>#VALUE!</v>
      </c>
      <c r="L125" s="70" t="e">
        <f>IF($B125&lt;=L$2,"EXECUTADA",IFERROR(VLOOKUP($B125&amp;L$3,'Consolidação Preventiva'!$A:$W,11,0),IF(L124="EXECUTADA",VLOOKUP($B124&amp;L$3,'Consolidação Preventiva'!$A:$W,15,0)+250/$Z$3,L124+250/$Z$3)))</f>
        <v>#VALUE!</v>
      </c>
      <c r="M125" s="70" t="e">
        <f>IF($B125&lt;=M$2,"EXECUTADA",IFERROR(VLOOKUP($B125&amp;M$3,'Consolidação Preventiva'!$A:$W,11,0),IF(M124="EXECUTADA",VLOOKUP($B124&amp;M$3,'Consolidação Preventiva'!$A:$W,15,0)+250/$Z$3,M124+250/$Z$3)))</f>
        <v>#VALUE!</v>
      </c>
      <c r="N125" s="70" t="e">
        <f>IF($B125&lt;=N$2,"EXECUTADA",IFERROR(VLOOKUP($B125&amp;N$3,'Consolidação Preventiva'!$A:$W,11,0),IF(N124="EXECUTADA",VLOOKUP($B124&amp;N$3,'Consolidação Preventiva'!$A:$W,15,0)+250/$Z$3,N124+250/$Z$3)))</f>
        <v>#VALUE!</v>
      </c>
      <c r="O125" s="70" t="e">
        <f>IF($B125&lt;=O$2,"EXECUTADA",IFERROR(VLOOKUP($B125&amp;O$3,'Consolidação Preventiva'!$A:$W,11,0),IF(O124="EXECUTADA",VLOOKUP($B124&amp;O$3,'Consolidação Preventiva'!$A:$W,15,0)+250/$Z$3,O124+250/$Z$3)))</f>
        <v>#VALUE!</v>
      </c>
      <c r="P125" s="70" t="e">
        <f>IF($B125&lt;=P$2,"EXECUTADA",IFERROR(VLOOKUP($B125&amp;P$3,'Consolidação Preventiva'!$A:$W,11,0),IF(P124="EXECUTADA",VLOOKUP($B124&amp;P$3,'Consolidação Preventiva'!$A:$W,15,0)+250/$Z$3,P124+250/$Z$3)))</f>
        <v>#VALUE!</v>
      </c>
      <c r="Q125" s="70" t="e">
        <f>IF($B125&lt;=Q$2,"EXECUTADA",IFERROR(VLOOKUP($B125&amp;Q$3,'Consolidação Preventiva'!$A:$W,11,0),IF(Q124="EXECUTADA",VLOOKUP($B124&amp;Q$3,'Consolidação Preventiva'!$A:$W,15,0)+250/$Z$3,Q124+250/$Z$3)))</f>
        <v>#VALUE!</v>
      </c>
      <c r="R125" s="70" t="e">
        <f>IF($B125&lt;=R$2,"EXECUTADA",IFERROR(VLOOKUP($B125&amp;R$3,'Consolidação Preventiva'!$A:$W,11,0),IF(R124="EXECUTADA",VLOOKUP($B124&amp;R$3,'Consolidação Preventiva'!$A:$W,15,0)+250/$Z$3,R124+250/$Z$3)))</f>
        <v>#VALUE!</v>
      </c>
      <c r="S125" s="70" t="e">
        <f>IF($B125&lt;=S$2,"EXECUTADA",IFERROR(VLOOKUP($B125&amp;S$3,'Consolidação Preventiva'!$A:$W,11,0),IF(S124="EXECUTADA",VLOOKUP($B124&amp;S$3,'Consolidação Preventiva'!$A:$W,15,0)+250/$Z$3,S124+250/$Z$3)))</f>
        <v>#VALUE!</v>
      </c>
      <c r="T125" s="70" t="e">
        <f>IF($B125&lt;=T$2,"EXECUTADA",IFERROR(VLOOKUP($B125&amp;T$3,'Consolidação Preventiva'!$A:$W,11,0),IF(T124="EXECUTADA",VLOOKUP($B124&amp;T$3,'Consolidação Preventiva'!$A:$W,15,0)+250/$Z$3,T124+250/$Z$3)))</f>
        <v>#VALUE!</v>
      </c>
      <c r="U125" s="70" t="e">
        <f>IF($B125&lt;=U$2,"EXECUTADA",IFERROR(VLOOKUP($B125&amp;U$3,'Consolidação Preventiva'!$A:$W,11,0),IF(U124="EXECUTADA",VLOOKUP($B124&amp;U$3,'Consolidação Preventiva'!$A:$W,15,0)+250/$Z$3,U124+250/$Z$3)))</f>
        <v>#VALUE!</v>
      </c>
      <c r="V125" s="70" t="e">
        <f>IF($B125&lt;=V$2,"EXECUTADA",IFERROR(VLOOKUP($B125&amp;V$3,'Consolidação Preventiva'!$A:$W,11,0),IF(V124="EXECUTADA",VLOOKUP($B124&amp;V$3,'Consolidação Preventiva'!$A:$W,15,0)+250/$Z$3,V124+250/$Z$3)))</f>
        <v>#VALUE!</v>
      </c>
      <c r="W125" s="70" t="e">
        <f>IF($B125&lt;=W$2,"EXECUTADA",IFERROR(VLOOKUP($B125&amp;W$3,'Consolidação Preventiva'!$A:$W,11,0),IF(W124="EXECUTADA",VLOOKUP($B124&amp;W$3,'Consolidação Preventiva'!$A:$W,15,0)+250/$Z$3,W124+250/$Z$3)))</f>
        <v>#VALUE!</v>
      </c>
      <c r="X125" s="70" t="e">
        <f>IF($B125&lt;=X$2,"EXECUTADA",IFERROR(VLOOKUP($B125&amp;X$3,'Consolidação Preventiva'!$A:$W,11,0),IF(X124="EXECUTADA",VLOOKUP($B124&amp;X$3,'Consolidação Preventiva'!$A:$W,15,0)+250/$Z$3,X124+250/$Z$3)))</f>
        <v>#VALUE!</v>
      </c>
    </row>
    <row r="126" spans="2:24">
      <c r="B126" s="68">
        <f t="shared" si="4"/>
        <v>122</v>
      </c>
      <c r="C126" s="64">
        <v>250</v>
      </c>
      <c r="D126" s="69" t="e">
        <f>IF($B126&lt;=D$2,"EXECUTADA",IFERROR(VLOOKUP($B126&amp;D$3,'Consolidação Preventiva'!$A:$W,11,0),IF(D125="EXECUTADA",VLOOKUP($B125&amp;D$3,'Consolidação Preventiva'!$A:$W,15,0)+125/$Z$3,D125+125/$Z$3)))</f>
        <v>#VALUE!</v>
      </c>
      <c r="E126" s="69" t="e">
        <f>IF($B126&lt;=E$2,"EXECUTADA",IFERROR(VLOOKUP($B126&amp;E$3,'Consolidação Preventiva'!$A:$W,11,0),IF(E125="EXECUTADA",VLOOKUP($B125&amp;E$3,'Consolidação Preventiva'!$A:$W,15,0)+125/$Z$3,E125+125/$Z$3)))</f>
        <v>#VALUE!</v>
      </c>
      <c r="F126" s="69" t="e">
        <f>IF($B126&lt;=F$2,"EXECUTADA",IFERROR(VLOOKUP($B126&amp;F$3,'Consolidação Preventiva'!$A:$W,11,0),IF(F125="EXECUTADA",VLOOKUP(F$4,'Projeção Horimetro'!$A$5:$H$11,8,0),F125+250/$Z$3)))</f>
        <v>#VALUE!</v>
      </c>
      <c r="G126" s="69" t="e">
        <f>IF($B126&lt;=G$2,"EXECUTADA",IFERROR(VLOOKUP($B126&amp;G$3,'Consolidação Preventiva'!$A:$W,11,0),IF(G125="EXECUTADA",VLOOKUP(G$4,'Projeção Horimetro'!$A$5:$H$11,8,0),G125+250/$Z$3)))</f>
        <v>#VALUE!</v>
      </c>
      <c r="H126" s="69" t="e">
        <f>IF($B126&lt;=H$2,"EXECUTADA",IFERROR(VLOOKUP($B126&amp;H$3,'Consolidação Preventiva'!$A:$W,11,0),IF(H125="EXECUTADA",VLOOKUP(H$4,'Projeção Horimetro'!$A$5:$H$11,8,0),H125+250/$Z$3)))</f>
        <v>#VALUE!</v>
      </c>
      <c r="I126" s="70" t="e">
        <f>IF($B126&lt;=I$2,"EXECUTADA",IFERROR(VLOOKUP($B126&amp;I$3,'Consolidação Preventiva'!$A:$W,11,0),IF(I125="EXECUTADA",VLOOKUP(I$4,'Projeção Horimetro'!$A$5:$H$11,8,0),I125+250/$Z$3)))</f>
        <v>#VALUE!</v>
      </c>
      <c r="J126" s="70" t="e">
        <f>IF($B126&lt;=J$2,"EXECUTADA",IFERROR(VLOOKUP($B126&amp;J$3,'Consolidação Preventiva'!$A:$W,11,0),IF(J125="EXECUTADA",VLOOKUP($B125&amp;J$3,'Consolidação Preventiva'!$A:$W,15,0)+250/$Z$3,J125+250/$Z$3)))</f>
        <v>#VALUE!</v>
      </c>
      <c r="K126" s="70" t="e">
        <f>IF($B126&lt;=K$2,"EXECUTADA",IFERROR(VLOOKUP($B126&amp;K$3,'Consolidação Preventiva'!$A:$W,11,0),IF(K125="EXECUTADA",VLOOKUP($B125&amp;K$3,'Consolidação Preventiva'!$A:$W,15,0)+250/$Z$3,K125+250/$Z$3)))</f>
        <v>#VALUE!</v>
      </c>
      <c r="L126" s="70" t="e">
        <f>IF($B126&lt;=L$2,"EXECUTADA",IFERROR(VLOOKUP($B126&amp;L$3,'Consolidação Preventiva'!$A:$W,11,0),IF(L125="EXECUTADA",VLOOKUP($B125&amp;L$3,'Consolidação Preventiva'!$A:$W,15,0)+250/$Z$3,L125+250/$Z$3)))</f>
        <v>#VALUE!</v>
      </c>
      <c r="M126" s="70" t="e">
        <f>IF($B126&lt;=M$2,"EXECUTADA",IFERROR(VLOOKUP($B126&amp;M$3,'Consolidação Preventiva'!$A:$W,11,0),IF(M125="EXECUTADA",VLOOKUP($B125&amp;M$3,'Consolidação Preventiva'!$A:$W,15,0)+250/$Z$3,M125+250/$Z$3)))</f>
        <v>#VALUE!</v>
      </c>
      <c r="N126" s="70" t="e">
        <f>IF($B126&lt;=N$2,"EXECUTADA",IFERROR(VLOOKUP($B126&amp;N$3,'Consolidação Preventiva'!$A:$W,11,0),IF(N125="EXECUTADA",VLOOKUP($B125&amp;N$3,'Consolidação Preventiva'!$A:$W,15,0)+250/$Z$3,N125+250/$Z$3)))</f>
        <v>#VALUE!</v>
      </c>
      <c r="O126" s="70" t="e">
        <f>IF($B126&lt;=O$2,"EXECUTADA",IFERROR(VLOOKUP($B126&amp;O$3,'Consolidação Preventiva'!$A:$W,11,0),IF(O125="EXECUTADA",VLOOKUP($B125&amp;O$3,'Consolidação Preventiva'!$A:$W,15,0)+250/$Z$3,O125+250/$Z$3)))</f>
        <v>#VALUE!</v>
      </c>
      <c r="P126" s="70" t="e">
        <f>IF($B126&lt;=P$2,"EXECUTADA",IFERROR(VLOOKUP($B126&amp;P$3,'Consolidação Preventiva'!$A:$W,11,0),IF(P125="EXECUTADA",VLOOKUP($B125&amp;P$3,'Consolidação Preventiva'!$A:$W,15,0)+250/$Z$3,P125+250/$Z$3)))</f>
        <v>#VALUE!</v>
      </c>
      <c r="Q126" s="70" t="e">
        <f>IF($B126&lt;=Q$2,"EXECUTADA",IFERROR(VLOOKUP($B126&amp;Q$3,'Consolidação Preventiva'!$A:$W,11,0),IF(Q125="EXECUTADA",VLOOKUP($B125&amp;Q$3,'Consolidação Preventiva'!$A:$W,15,0)+250/$Z$3,Q125+250/$Z$3)))</f>
        <v>#VALUE!</v>
      </c>
      <c r="R126" s="70" t="e">
        <f>IF($B126&lt;=R$2,"EXECUTADA",IFERROR(VLOOKUP($B126&amp;R$3,'Consolidação Preventiva'!$A:$W,11,0),IF(R125="EXECUTADA",VLOOKUP($B125&amp;R$3,'Consolidação Preventiva'!$A:$W,15,0)+250/$Z$3,R125+250/$Z$3)))</f>
        <v>#VALUE!</v>
      </c>
      <c r="S126" s="70" t="e">
        <f>IF($B126&lt;=S$2,"EXECUTADA",IFERROR(VLOOKUP($B126&amp;S$3,'Consolidação Preventiva'!$A:$W,11,0),IF(S125="EXECUTADA",VLOOKUP($B125&amp;S$3,'Consolidação Preventiva'!$A:$W,15,0)+250/$Z$3,S125+250/$Z$3)))</f>
        <v>#VALUE!</v>
      </c>
      <c r="T126" s="70" t="e">
        <f>IF($B126&lt;=T$2,"EXECUTADA",IFERROR(VLOOKUP($B126&amp;T$3,'Consolidação Preventiva'!$A:$W,11,0),IF(T125="EXECUTADA",VLOOKUP($B125&amp;T$3,'Consolidação Preventiva'!$A:$W,15,0)+250/$Z$3,T125+250/$Z$3)))</f>
        <v>#VALUE!</v>
      </c>
      <c r="U126" s="70" t="e">
        <f>IF($B126&lt;=U$2,"EXECUTADA",IFERROR(VLOOKUP($B126&amp;U$3,'Consolidação Preventiva'!$A:$W,11,0),IF(U125="EXECUTADA",VLOOKUP($B125&amp;U$3,'Consolidação Preventiva'!$A:$W,15,0)+250/$Z$3,U125+250/$Z$3)))</f>
        <v>#VALUE!</v>
      </c>
      <c r="V126" s="70" t="e">
        <f>IF($B126&lt;=V$2,"EXECUTADA",IFERROR(VLOOKUP($B126&amp;V$3,'Consolidação Preventiva'!$A:$W,11,0),IF(V125="EXECUTADA",VLOOKUP($B125&amp;V$3,'Consolidação Preventiva'!$A:$W,15,0)+250/$Z$3,V125+250/$Z$3)))</f>
        <v>#VALUE!</v>
      </c>
      <c r="W126" s="70" t="e">
        <f>IF($B126&lt;=W$2,"EXECUTADA",IFERROR(VLOOKUP($B126&amp;W$3,'Consolidação Preventiva'!$A:$W,11,0),IF(W125="EXECUTADA",VLOOKUP($B125&amp;W$3,'Consolidação Preventiva'!$A:$W,15,0)+250/$Z$3,W125+250/$Z$3)))</f>
        <v>#VALUE!</v>
      </c>
      <c r="X126" s="70" t="e">
        <f>IF($B126&lt;=X$2,"EXECUTADA",IFERROR(VLOOKUP($B126&amp;X$3,'Consolidação Preventiva'!$A:$W,11,0),IF(X125="EXECUTADA",VLOOKUP($B125&amp;X$3,'Consolidação Preventiva'!$A:$W,15,0)+250/$Z$3,X125+250/$Z$3)))</f>
        <v>#VALUE!</v>
      </c>
    </row>
    <row r="127" spans="2:24">
      <c r="B127" s="68">
        <f t="shared" si="4"/>
        <v>123</v>
      </c>
      <c r="C127" s="64">
        <v>2500</v>
      </c>
      <c r="D127" s="69" t="e">
        <f>IF($B127&lt;=D$2,"EXECUTADA",IFERROR(VLOOKUP($B127&amp;D$3,'Consolidação Preventiva'!$A:$W,11,0),IF(D126="EXECUTADA",VLOOKUP($B126&amp;D$3,'Consolidação Preventiva'!$A:$W,15,0)+125/$Z$3,D126+125/$Z$3)))</f>
        <v>#VALUE!</v>
      </c>
      <c r="E127" s="69" t="e">
        <f>IF($B127&lt;=E$2,"EXECUTADA",IFERROR(VLOOKUP($B127&amp;E$3,'Consolidação Preventiva'!$A:$W,11,0),IF(E126="EXECUTADA",VLOOKUP($B126&amp;E$3,'Consolidação Preventiva'!$A:$W,15,0)+125/$Z$3,E126+125/$Z$3)))</f>
        <v>#VALUE!</v>
      </c>
      <c r="F127" s="69" t="e">
        <f>IF($B127&lt;=F$2,"EXECUTADA",IFERROR(VLOOKUP($B127&amp;F$3,'Consolidação Preventiva'!$A:$W,11,0),IF(F126="EXECUTADA",VLOOKUP(F$4,'Projeção Horimetro'!$A$5:$H$11,8,0),F126+250/$Z$3)))</f>
        <v>#VALUE!</v>
      </c>
      <c r="G127" s="69" t="e">
        <f>IF($B127&lt;=G$2,"EXECUTADA",IFERROR(VLOOKUP($B127&amp;G$3,'Consolidação Preventiva'!$A:$W,11,0),IF(G126="EXECUTADA",VLOOKUP(G$4,'Projeção Horimetro'!$A$5:$H$11,8,0),G126+250/$Z$3)))</f>
        <v>#VALUE!</v>
      </c>
      <c r="H127" s="69" t="e">
        <f>IF($B127&lt;=H$2,"EXECUTADA",IFERROR(VLOOKUP($B127&amp;H$3,'Consolidação Preventiva'!$A:$W,11,0),IF(H126="EXECUTADA",VLOOKUP(H$4,'Projeção Horimetro'!$A$5:$H$11,8,0),H126+250/$Z$3)))</f>
        <v>#VALUE!</v>
      </c>
      <c r="I127" s="70" t="e">
        <f>IF($B127&lt;=I$2,"EXECUTADA",IFERROR(VLOOKUP($B127&amp;I$3,'Consolidação Preventiva'!$A:$W,11,0),IF(I126="EXECUTADA",VLOOKUP(I$4,'Projeção Horimetro'!$A$5:$H$11,8,0),I126+250/$Z$3)))</f>
        <v>#VALUE!</v>
      </c>
      <c r="J127" s="70" t="e">
        <f>IF($B127&lt;=J$2,"EXECUTADA",IFERROR(VLOOKUP($B127&amp;J$3,'Consolidação Preventiva'!$A:$W,11,0),IF(J126="EXECUTADA",VLOOKUP($B126&amp;J$3,'Consolidação Preventiva'!$A:$W,15,0)+250/$Z$3,J126+250/$Z$3)))</f>
        <v>#VALUE!</v>
      </c>
      <c r="K127" s="70" t="e">
        <f>IF($B127&lt;=K$2,"EXECUTADA",IFERROR(VLOOKUP($B127&amp;K$3,'Consolidação Preventiva'!$A:$W,11,0),IF(K126="EXECUTADA",VLOOKUP($B126&amp;K$3,'Consolidação Preventiva'!$A:$W,15,0)+250/$Z$3,K126+250/$Z$3)))</f>
        <v>#VALUE!</v>
      </c>
      <c r="L127" s="70" t="e">
        <f>IF($B127&lt;=L$2,"EXECUTADA",IFERROR(VLOOKUP($B127&amp;L$3,'Consolidação Preventiva'!$A:$W,11,0),IF(L126="EXECUTADA",VLOOKUP($B126&amp;L$3,'Consolidação Preventiva'!$A:$W,15,0)+250/$Z$3,L126+250/$Z$3)))</f>
        <v>#VALUE!</v>
      </c>
      <c r="M127" s="70" t="e">
        <f>IF($B127&lt;=M$2,"EXECUTADA",IFERROR(VLOOKUP($B127&amp;M$3,'Consolidação Preventiva'!$A:$W,11,0),IF(M126="EXECUTADA",VLOOKUP($B126&amp;M$3,'Consolidação Preventiva'!$A:$W,15,0)+250/$Z$3,M126+250/$Z$3)))</f>
        <v>#VALUE!</v>
      </c>
      <c r="N127" s="70" t="e">
        <f>IF($B127&lt;=N$2,"EXECUTADA",IFERROR(VLOOKUP($B127&amp;N$3,'Consolidação Preventiva'!$A:$W,11,0),IF(N126="EXECUTADA",VLOOKUP($B126&amp;N$3,'Consolidação Preventiva'!$A:$W,15,0)+250/$Z$3,N126+250/$Z$3)))</f>
        <v>#VALUE!</v>
      </c>
      <c r="O127" s="70" t="e">
        <f>IF($B127&lt;=O$2,"EXECUTADA",IFERROR(VLOOKUP($B127&amp;O$3,'Consolidação Preventiva'!$A:$W,11,0),IF(O126="EXECUTADA",VLOOKUP($B126&amp;O$3,'Consolidação Preventiva'!$A:$W,15,0)+250/$Z$3,O126+250/$Z$3)))</f>
        <v>#VALUE!</v>
      </c>
      <c r="P127" s="70" t="e">
        <f>IF($B127&lt;=P$2,"EXECUTADA",IFERROR(VLOOKUP($B127&amp;P$3,'Consolidação Preventiva'!$A:$W,11,0),IF(P126="EXECUTADA",VLOOKUP($B126&amp;P$3,'Consolidação Preventiva'!$A:$W,15,0)+250/$Z$3,P126+250/$Z$3)))</f>
        <v>#VALUE!</v>
      </c>
      <c r="Q127" s="70" t="e">
        <f>IF($B127&lt;=Q$2,"EXECUTADA",IFERROR(VLOOKUP($B127&amp;Q$3,'Consolidação Preventiva'!$A:$W,11,0),IF(Q126="EXECUTADA",VLOOKUP($B126&amp;Q$3,'Consolidação Preventiva'!$A:$W,15,0)+250/$Z$3,Q126+250/$Z$3)))</f>
        <v>#VALUE!</v>
      </c>
      <c r="R127" s="70" t="e">
        <f>IF($B127&lt;=R$2,"EXECUTADA",IFERROR(VLOOKUP($B127&amp;R$3,'Consolidação Preventiva'!$A:$W,11,0),IF(R126="EXECUTADA",VLOOKUP($B126&amp;R$3,'Consolidação Preventiva'!$A:$W,15,0)+250/$Z$3,R126+250/$Z$3)))</f>
        <v>#VALUE!</v>
      </c>
      <c r="S127" s="70" t="e">
        <f>IF($B127&lt;=S$2,"EXECUTADA",IFERROR(VLOOKUP($B127&amp;S$3,'Consolidação Preventiva'!$A:$W,11,0),IF(S126="EXECUTADA",VLOOKUP($B126&amp;S$3,'Consolidação Preventiva'!$A:$W,15,0)+250/$Z$3,S126+250/$Z$3)))</f>
        <v>#VALUE!</v>
      </c>
      <c r="T127" s="70" t="e">
        <f>IF($B127&lt;=T$2,"EXECUTADA",IFERROR(VLOOKUP($B127&amp;T$3,'Consolidação Preventiva'!$A:$W,11,0),IF(T126="EXECUTADA",VLOOKUP($B126&amp;T$3,'Consolidação Preventiva'!$A:$W,15,0)+250/$Z$3,T126+250/$Z$3)))</f>
        <v>#VALUE!</v>
      </c>
      <c r="U127" s="70" t="e">
        <f>IF($B127&lt;=U$2,"EXECUTADA",IFERROR(VLOOKUP($B127&amp;U$3,'Consolidação Preventiva'!$A:$W,11,0),IF(U126="EXECUTADA",VLOOKUP($B126&amp;U$3,'Consolidação Preventiva'!$A:$W,15,0)+250/$Z$3,U126+250/$Z$3)))</f>
        <v>#VALUE!</v>
      </c>
      <c r="V127" s="70" t="e">
        <f>IF($B127&lt;=V$2,"EXECUTADA",IFERROR(VLOOKUP($B127&amp;V$3,'Consolidação Preventiva'!$A:$W,11,0),IF(V126="EXECUTADA",VLOOKUP($B126&amp;V$3,'Consolidação Preventiva'!$A:$W,15,0)+250/$Z$3,V126+250/$Z$3)))</f>
        <v>#VALUE!</v>
      </c>
      <c r="W127" s="70" t="e">
        <f>IF($B127&lt;=W$2,"EXECUTADA",IFERROR(VLOOKUP($B127&amp;W$3,'Consolidação Preventiva'!$A:$W,11,0),IF(W126="EXECUTADA",VLOOKUP($B126&amp;W$3,'Consolidação Preventiva'!$A:$W,15,0)+250/$Z$3,W126+250/$Z$3)))</f>
        <v>#VALUE!</v>
      </c>
      <c r="X127" s="70" t="e">
        <f>IF($B127&lt;=X$2,"EXECUTADA",IFERROR(VLOOKUP($B127&amp;X$3,'Consolidação Preventiva'!$A:$W,11,0),IF(X126="EXECUTADA",VLOOKUP($B126&amp;X$3,'Consolidação Preventiva'!$A:$W,15,0)+250/$Z$3,X126+250/$Z$3)))</f>
        <v>#VALUE!</v>
      </c>
    </row>
    <row r="128" spans="2:24">
      <c r="B128" s="68">
        <f t="shared" si="4"/>
        <v>124</v>
      </c>
      <c r="C128" s="64">
        <v>250</v>
      </c>
      <c r="D128" s="69" t="e">
        <f>IF($B128&lt;=D$2,"EXECUTADA",IFERROR(VLOOKUP($B128&amp;D$3,'Consolidação Preventiva'!$A:$W,11,0),IF(D127="EXECUTADA",VLOOKUP($B127&amp;D$3,'Consolidação Preventiva'!$A:$W,15,0)+125/$Z$3,D127+125/$Z$3)))</f>
        <v>#VALUE!</v>
      </c>
      <c r="E128" s="69" t="e">
        <f>IF($B128&lt;=E$2,"EXECUTADA",IFERROR(VLOOKUP($B128&amp;E$3,'Consolidação Preventiva'!$A:$W,11,0),IF(E127="EXECUTADA",VLOOKUP($B127&amp;E$3,'Consolidação Preventiva'!$A:$W,15,0)+125/$Z$3,E127+125/$Z$3)))</f>
        <v>#VALUE!</v>
      </c>
      <c r="F128" s="69" t="e">
        <f>IF($B128&lt;=F$2,"EXECUTADA",IFERROR(VLOOKUP($B128&amp;F$3,'Consolidação Preventiva'!$A:$W,11,0),IF(F127="EXECUTADA",VLOOKUP(F$4,'Projeção Horimetro'!$A$5:$H$11,8,0),F127+250/$Z$3)))</f>
        <v>#VALUE!</v>
      </c>
      <c r="G128" s="69" t="e">
        <f>IF($B128&lt;=G$2,"EXECUTADA",IFERROR(VLOOKUP($B128&amp;G$3,'Consolidação Preventiva'!$A:$W,11,0),IF(G127="EXECUTADA",VLOOKUP(G$4,'Projeção Horimetro'!$A$5:$H$11,8,0),G127+250/$Z$3)))</f>
        <v>#VALUE!</v>
      </c>
      <c r="H128" s="69" t="e">
        <f>IF($B128&lt;=H$2,"EXECUTADA",IFERROR(VLOOKUP($B128&amp;H$3,'Consolidação Preventiva'!$A:$W,11,0),IF(H127="EXECUTADA",VLOOKUP(H$4,'Projeção Horimetro'!$A$5:$H$11,8,0),H127+250/$Z$3)))</f>
        <v>#VALUE!</v>
      </c>
      <c r="I128" s="70" t="e">
        <f>IF($B128&lt;=I$2,"EXECUTADA",IFERROR(VLOOKUP($B128&amp;I$3,'Consolidação Preventiva'!$A:$W,11,0),IF(I127="EXECUTADA",VLOOKUP(I$4,'Projeção Horimetro'!$A$5:$H$11,8,0),I127+250/$Z$3)))</f>
        <v>#VALUE!</v>
      </c>
      <c r="J128" s="70" t="e">
        <f>IF($B128&lt;=J$2,"EXECUTADA",IFERROR(VLOOKUP($B128&amp;J$3,'Consolidação Preventiva'!$A:$W,11,0),IF(J127="EXECUTADA",VLOOKUP($B127&amp;J$3,'Consolidação Preventiva'!$A:$W,15,0)+250/$Z$3,J127+250/$Z$3)))</f>
        <v>#VALUE!</v>
      </c>
      <c r="K128" s="70" t="e">
        <f>IF($B128&lt;=K$2,"EXECUTADA",IFERROR(VLOOKUP($B128&amp;K$3,'Consolidação Preventiva'!$A:$W,11,0),IF(K127="EXECUTADA",VLOOKUP($B127&amp;K$3,'Consolidação Preventiva'!$A:$W,15,0)+250/$Z$3,K127+250/$Z$3)))</f>
        <v>#VALUE!</v>
      </c>
      <c r="L128" s="70" t="e">
        <f>IF($B128&lt;=L$2,"EXECUTADA",IFERROR(VLOOKUP($B128&amp;L$3,'Consolidação Preventiva'!$A:$W,11,0),IF(L127="EXECUTADA",VLOOKUP($B127&amp;L$3,'Consolidação Preventiva'!$A:$W,15,0)+250/$Z$3,L127+250/$Z$3)))</f>
        <v>#VALUE!</v>
      </c>
      <c r="M128" s="70" t="e">
        <f>IF($B128&lt;=M$2,"EXECUTADA",IFERROR(VLOOKUP($B128&amp;M$3,'Consolidação Preventiva'!$A:$W,11,0),IF(M127="EXECUTADA",VLOOKUP($B127&amp;M$3,'Consolidação Preventiva'!$A:$W,15,0)+250/$Z$3,M127+250/$Z$3)))</f>
        <v>#VALUE!</v>
      </c>
      <c r="N128" s="70" t="e">
        <f>IF($B128&lt;=N$2,"EXECUTADA",IFERROR(VLOOKUP($B128&amp;N$3,'Consolidação Preventiva'!$A:$W,11,0),IF(N127="EXECUTADA",VLOOKUP($B127&amp;N$3,'Consolidação Preventiva'!$A:$W,15,0)+250/$Z$3,N127+250/$Z$3)))</f>
        <v>#VALUE!</v>
      </c>
      <c r="O128" s="70" t="e">
        <f>IF($B128&lt;=O$2,"EXECUTADA",IFERROR(VLOOKUP($B128&amp;O$3,'Consolidação Preventiva'!$A:$W,11,0),IF(O127="EXECUTADA",VLOOKUP($B127&amp;O$3,'Consolidação Preventiva'!$A:$W,15,0)+250/$Z$3,O127+250/$Z$3)))</f>
        <v>#VALUE!</v>
      </c>
      <c r="P128" s="70" t="e">
        <f>IF($B128&lt;=P$2,"EXECUTADA",IFERROR(VLOOKUP($B128&amp;P$3,'Consolidação Preventiva'!$A:$W,11,0),IF(P127="EXECUTADA",VLOOKUP($B127&amp;P$3,'Consolidação Preventiva'!$A:$W,15,0)+250/$Z$3,P127+250/$Z$3)))</f>
        <v>#VALUE!</v>
      </c>
      <c r="Q128" s="70" t="e">
        <f>IF($B128&lt;=Q$2,"EXECUTADA",IFERROR(VLOOKUP($B128&amp;Q$3,'Consolidação Preventiva'!$A:$W,11,0),IF(Q127="EXECUTADA",VLOOKUP($B127&amp;Q$3,'Consolidação Preventiva'!$A:$W,15,0)+250/$Z$3,Q127+250/$Z$3)))</f>
        <v>#VALUE!</v>
      </c>
      <c r="R128" s="70" t="e">
        <f>IF($B128&lt;=R$2,"EXECUTADA",IFERROR(VLOOKUP($B128&amp;R$3,'Consolidação Preventiva'!$A:$W,11,0),IF(R127="EXECUTADA",VLOOKUP($B127&amp;R$3,'Consolidação Preventiva'!$A:$W,15,0)+250/$Z$3,R127+250/$Z$3)))</f>
        <v>#VALUE!</v>
      </c>
      <c r="S128" s="70" t="e">
        <f>IF($B128&lt;=S$2,"EXECUTADA",IFERROR(VLOOKUP($B128&amp;S$3,'Consolidação Preventiva'!$A:$W,11,0),IF(S127="EXECUTADA",VLOOKUP($B127&amp;S$3,'Consolidação Preventiva'!$A:$W,15,0)+250/$Z$3,S127+250/$Z$3)))</f>
        <v>#VALUE!</v>
      </c>
      <c r="T128" s="70" t="e">
        <f>IF($B128&lt;=T$2,"EXECUTADA",IFERROR(VLOOKUP($B128&amp;T$3,'Consolidação Preventiva'!$A:$W,11,0),IF(T127="EXECUTADA",VLOOKUP($B127&amp;T$3,'Consolidação Preventiva'!$A:$W,15,0)+250/$Z$3,T127+250/$Z$3)))</f>
        <v>#VALUE!</v>
      </c>
      <c r="U128" s="70" t="e">
        <f>IF($B128&lt;=U$2,"EXECUTADA",IFERROR(VLOOKUP($B128&amp;U$3,'Consolidação Preventiva'!$A:$W,11,0),IF(U127="EXECUTADA",VLOOKUP($B127&amp;U$3,'Consolidação Preventiva'!$A:$W,15,0)+250/$Z$3,U127+250/$Z$3)))</f>
        <v>#VALUE!</v>
      </c>
      <c r="V128" s="70" t="e">
        <f>IF($B128&lt;=V$2,"EXECUTADA",IFERROR(VLOOKUP($B128&amp;V$3,'Consolidação Preventiva'!$A:$W,11,0),IF(V127="EXECUTADA",VLOOKUP($B127&amp;V$3,'Consolidação Preventiva'!$A:$W,15,0)+250/$Z$3,V127+250/$Z$3)))</f>
        <v>#VALUE!</v>
      </c>
      <c r="W128" s="70" t="e">
        <f>IF($B128&lt;=W$2,"EXECUTADA",IFERROR(VLOOKUP($B128&amp;W$3,'Consolidação Preventiva'!$A:$W,11,0),IF(W127="EXECUTADA",VLOOKUP($B127&amp;W$3,'Consolidação Preventiva'!$A:$W,15,0)+250/$Z$3,W127+250/$Z$3)))</f>
        <v>#VALUE!</v>
      </c>
      <c r="X128" s="70" t="e">
        <f>IF($B128&lt;=X$2,"EXECUTADA",IFERROR(VLOOKUP($B128&amp;X$3,'Consolidação Preventiva'!$A:$W,11,0),IF(X127="EXECUTADA",VLOOKUP($B127&amp;X$3,'Consolidação Preventiva'!$A:$W,15,0)+250/$Z$3,X127+250/$Z$3)))</f>
        <v>#VALUE!</v>
      </c>
    </row>
    <row r="129" spans="2:24">
      <c r="B129" s="68">
        <f t="shared" si="4"/>
        <v>125</v>
      </c>
      <c r="C129" s="64">
        <v>3000</v>
      </c>
      <c r="D129" s="69" t="e">
        <f>IF($B129&lt;=D$2,"EXECUTADA",IFERROR(VLOOKUP($B129&amp;D$3,'Consolidação Preventiva'!$A:$W,11,0),IF(D128="EXECUTADA",VLOOKUP($B128&amp;D$3,'Consolidação Preventiva'!$A:$W,15,0)+125/$Z$3,D128+125/$Z$3)))</f>
        <v>#VALUE!</v>
      </c>
      <c r="E129" s="69" t="e">
        <f>IF($B129&lt;=E$2,"EXECUTADA",IFERROR(VLOOKUP($B129&amp;E$3,'Consolidação Preventiva'!$A:$W,11,0),IF(E128="EXECUTADA",VLOOKUP($B128&amp;E$3,'Consolidação Preventiva'!$A:$W,15,0)+125/$Z$3,E128+125/$Z$3)))</f>
        <v>#VALUE!</v>
      </c>
      <c r="F129" s="69" t="e">
        <f>IF($B129&lt;=F$2,"EXECUTADA",IFERROR(VLOOKUP($B129&amp;F$3,'Consolidação Preventiva'!$A:$W,11,0),IF(F128="EXECUTADA",VLOOKUP(F$4,'Projeção Horimetro'!$A$5:$H$11,8,0),F128+250/$Z$3)))</f>
        <v>#VALUE!</v>
      </c>
      <c r="G129" s="69" t="e">
        <f>IF($B129&lt;=G$2,"EXECUTADA",IFERROR(VLOOKUP($B129&amp;G$3,'Consolidação Preventiva'!$A:$W,11,0),IF(G128="EXECUTADA",VLOOKUP(G$4,'Projeção Horimetro'!$A$5:$H$11,8,0),G128+250/$Z$3)))</f>
        <v>#VALUE!</v>
      </c>
      <c r="H129" s="69" t="e">
        <f>IF($B129&lt;=H$2,"EXECUTADA",IFERROR(VLOOKUP($B129&amp;H$3,'Consolidação Preventiva'!$A:$W,11,0),IF(H128="EXECUTADA",VLOOKUP(H$4,'Projeção Horimetro'!$A$5:$H$11,8,0),H128+250/$Z$3)))</f>
        <v>#VALUE!</v>
      </c>
      <c r="I129" s="70" t="e">
        <f>IF($B129&lt;=I$2,"EXECUTADA",IFERROR(VLOOKUP($B129&amp;I$3,'Consolidação Preventiva'!$A:$W,11,0),IF(I128="EXECUTADA",VLOOKUP(I$4,'Projeção Horimetro'!$A$5:$H$11,8,0),I128+250/$Z$3)))</f>
        <v>#VALUE!</v>
      </c>
      <c r="J129" s="70" t="e">
        <f>IF($B129&lt;=J$2,"EXECUTADA",IFERROR(VLOOKUP($B129&amp;J$3,'Consolidação Preventiva'!$A:$W,11,0),IF(J128="EXECUTADA",VLOOKUP($B128&amp;J$3,'Consolidação Preventiva'!$A:$W,15,0)+250/$Z$3,J128+250/$Z$3)))</f>
        <v>#VALUE!</v>
      </c>
      <c r="K129" s="70" t="e">
        <f>IF($B129&lt;=K$2,"EXECUTADA",IFERROR(VLOOKUP($B129&amp;K$3,'Consolidação Preventiva'!$A:$W,11,0),IF(K128="EXECUTADA",VLOOKUP($B128&amp;K$3,'Consolidação Preventiva'!$A:$W,15,0)+250/$Z$3,K128+250/$Z$3)))</f>
        <v>#VALUE!</v>
      </c>
      <c r="L129" s="70" t="e">
        <f>IF($B129&lt;=L$2,"EXECUTADA",IFERROR(VLOOKUP($B129&amp;L$3,'Consolidação Preventiva'!$A:$W,11,0),IF(L128="EXECUTADA",VLOOKUP($B128&amp;L$3,'Consolidação Preventiva'!$A:$W,15,0)+250/$Z$3,L128+250/$Z$3)))</f>
        <v>#VALUE!</v>
      </c>
      <c r="M129" s="70" t="e">
        <f>IF($B129&lt;=M$2,"EXECUTADA",IFERROR(VLOOKUP($B129&amp;M$3,'Consolidação Preventiva'!$A:$W,11,0),IF(M128="EXECUTADA",VLOOKUP($B128&amp;M$3,'Consolidação Preventiva'!$A:$W,15,0)+250/$Z$3,M128+250/$Z$3)))</f>
        <v>#VALUE!</v>
      </c>
      <c r="N129" s="70" t="e">
        <f>IF($B129&lt;=N$2,"EXECUTADA",IFERROR(VLOOKUP($B129&amp;N$3,'Consolidação Preventiva'!$A:$W,11,0),IF(N128="EXECUTADA",VLOOKUP($B128&amp;N$3,'Consolidação Preventiva'!$A:$W,15,0)+250/$Z$3,N128+250/$Z$3)))</f>
        <v>#VALUE!</v>
      </c>
      <c r="O129" s="70" t="e">
        <f>IF($B129&lt;=O$2,"EXECUTADA",IFERROR(VLOOKUP($B129&amp;O$3,'Consolidação Preventiva'!$A:$W,11,0),IF(O128="EXECUTADA",VLOOKUP($B128&amp;O$3,'Consolidação Preventiva'!$A:$W,15,0)+250/$Z$3,O128+250/$Z$3)))</f>
        <v>#VALUE!</v>
      </c>
      <c r="P129" s="70" t="e">
        <f>IF($B129&lt;=P$2,"EXECUTADA",IFERROR(VLOOKUP($B129&amp;P$3,'Consolidação Preventiva'!$A:$W,11,0),IF(P128="EXECUTADA",VLOOKUP($B128&amp;P$3,'Consolidação Preventiva'!$A:$W,15,0)+250/$Z$3,P128+250/$Z$3)))</f>
        <v>#VALUE!</v>
      </c>
      <c r="Q129" s="70" t="e">
        <f>IF($B129&lt;=Q$2,"EXECUTADA",IFERROR(VLOOKUP($B129&amp;Q$3,'Consolidação Preventiva'!$A:$W,11,0),IF(Q128="EXECUTADA",VLOOKUP($B128&amp;Q$3,'Consolidação Preventiva'!$A:$W,15,0)+250/$Z$3,Q128+250/$Z$3)))</f>
        <v>#VALUE!</v>
      </c>
      <c r="R129" s="70" t="e">
        <f>IF($B129&lt;=R$2,"EXECUTADA",IFERROR(VLOOKUP($B129&amp;R$3,'Consolidação Preventiva'!$A:$W,11,0),IF(R128="EXECUTADA",VLOOKUP($B128&amp;R$3,'Consolidação Preventiva'!$A:$W,15,0)+250/$Z$3,R128+250/$Z$3)))</f>
        <v>#VALUE!</v>
      </c>
      <c r="S129" s="70" t="e">
        <f>IF($B129&lt;=S$2,"EXECUTADA",IFERROR(VLOOKUP($B129&amp;S$3,'Consolidação Preventiva'!$A:$W,11,0),IF(S128="EXECUTADA",VLOOKUP($B128&amp;S$3,'Consolidação Preventiva'!$A:$W,15,0)+250/$Z$3,S128+250/$Z$3)))</f>
        <v>#VALUE!</v>
      </c>
      <c r="T129" s="70" t="e">
        <f>IF($B129&lt;=T$2,"EXECUTADA",IFERROR(VLOOKUP($B129&amp;T$3,'Consolidação Preventiva'!$A:$W,11,0),IF(T128="EXECUTADA",VLOOKUP($B128&amp;T$3,'Consolidação Preventiva'!$A:$W,15,0)+250/$Z$3,T128+250/$Z$3)))</f>
        <v>#VALUE!</v>
      </c>
      <c r="U129" s="70" t="e">
        <f>IF($B129&lt;=U$2,"EXECUTADA",IFERROR(VLOOKUP($B129&amp;U$3,'Consolidação Preventiva'!$A:$W,11,0),IF(U128="EXECUTADA",VLOOKUP($B128&amp;U$3,'Consolidação Preventiva'!$A:$W,15,0)+250/$Z$3,U128+250/$Z$3)))</f>
        <v>#VALUE!</v>
      </c>
      <c r="V129" s="70" t="e">
        <f>IF($B129&lt;=V$2,"EXECUTADA",IFERROR(VLOOKUP($B129&amp;V$3,'Consolidação Preventiva'!$A:$W,11,0),IF(V128="EXECUTADA",VLOOKUP($B128&amp;V$3,'Consolidação Preventiva'!$A:$W,15,0)+250/$Z$3,V128+250/$Z$3)))</f>
        <v>#VALUE!</v>
      </c>
      <c r="W129" s="70" t="e">
        <f>IF($B129&lt;=W$2,"EXECUTADA",IFERROR(VLOOKUP($B129&amp;W$3,'Consolidação Preventiva'!$A:$W,11,0),IF(W128="EXECUTADA",VLOOKUP($B128&amp;W$3,'Consolidação Preventiva'!$A:$W,15,0)+250/$Z$3,W128+250/$Z$3)))</f>
        <v>#VALUE!</v>
      </c>
      <c r="X129" s="70" t="e">
        <f>IF($B129&lt;=X$2,"EXECUTADA",IFERROR(VLOOKUP($B129&amp;X$3,'Consolidação Preventiva'!$A:$W,11,0),IF(X128="EXECUTADA",VLOOKUP($B128&amp;X$3,'Consolidação Preventiva'!$A:$W,15,0)+250/$Z$3,X128+250/$Z$3)))</f>
        <v>#VALUE!</v>
      </c>
    </row>
    <row r="130" spans="2:24">
      <c r="B130" s="68">
        <f t="shared" si="4"/>
        <v>126</v>
      </c>
      <c r="C130" s="64">
        <v>250</v>
      </c>
      <c r="D130" s="69" t="e">
        <f>IF($B130&lt;=D$2,"EXECUTADA",IFERROR(VLOOKUP($B130&amp;D$3,'Consolidação Preventiva'!$A:$W,11,0),IF(D129="EXECUTADA",VLOOKUP($B129&amp;D$3,'Consolidação Preventiva'!$A:$W,15,0)+125/$Z$3,D129+125/$Z$3)))</f>
        <v>#VALUE!</v>
      </c>
      <c r="E130" s="69" t="e">
        <f>IF($B130&lt;=E$2,"EXECUTADA",IFERROR(VLOOKUP($B130&amp;E$3,'Consolidação Preventiva'!$A:$W,11,0),IF(E129="EXECUTADA",VLOOKUP($B129&amp;E$3,'Consolidação Preventiva'!$A:$W,15,0)+125/$Z$3,E129+125/$Z$3)))</f>
        <v>#VALUE!</v>
      </c>
      <c r="F130" s="69" t="e">
        <f>IF($B130&lt;=F$2,"EXECUTADA",IFERROR(VLOOKUP($B130&amp;F$3,'Consolidação Preventiva'!$A:$W,11,0),IF(F129="EXECUTADA",VLOOKUP(F$4,'Projeção Horimetro'!$A$5:$H$11,8,0),F129+250/$Z$3)))</f>
        <v>#VALUE!</v>
      </c>
      <c r="G130" s="69" t="e">
        <f>IF($B130&lt;=G$2,"EXECUTADA",IFERROR(VLOOKUP($B130&amp;G$3,'Consolidação Preventiva'!$A:$W,11,0),IF(G129="EXECUTADA",VLOOKUP(G$4,'Projeção Horimetro'!$A$5:$H$11,8,0),G129+250/$Z$3)))</f>
        <v>#VALUE!</v>
      </c>
      <c r="H130" s="69" t="e">
        <f>IF($B130&lt;=H$2,"EXECUTADA",IFERROR(VLOOKUP($B130&amp;H$3,'Consolidação Preventiva'!$A:$W,11,0),IF(H129="EXECUTADA",VLOOKUP(H$4,'Projeção Horimetro'!$A$5:$H$11,8,0),H129+250/$Z$3)))</f>
        <v>#VALUE!</v>
      </c>
      <c r="I130" s="70" t="e">
        <f>IF($B130&lt;=I$2,"EXECUTADA",IFERROR(VLOOKUP($B130&amp;I$3,'Consolidação Preventiva'!$A:$W,11,0),IF(I129="EXECUTADA",VLOOKUP(I$4,'Projeção Horimetro'!$A$5:$H$11,8,0),I129+250/$Z$3)))</f>
        <v>#VALUE!</v>
      </c>
      <c r="J130" s="70" t="e">
        <f>IF($B130&lt;=J$2,"EXECUTADA",IFERROR(VLOOKUP($B130&amp;J$3,'Consolidação Preventiva'!$A:$W,11,0),IF(J129="EXECUTADA",VLOOKUP($B129&amp;J$3,'Consolidação Preventiva'!$A:$W,15,0)+250/$Z$3,J129+250/$Z$3)))</f>
        <v>#VALUE!</v>
      </c>
      <c r="K130" s="70" t="e">
        <f>IF($B130&lt;=K$2,"EXECUTADA",IFERROR(VLOOKUP($B130&amp;K$3,'Consolidação Preventiva'!$A:$W,11,0),IF(K129="EXECUTADA",VLOOKUP($B129&amp;K$3,'Consolidação Preventiva'!$A:$W,15,0)+250/$Z$3,K129+250/$Z$3)))</f>
        <v>#VALUE!</v>
      </c>
      <c r="L130" s="70" t="e">
        <f>IF($B130&lt;=L$2,"EXECUTADA",IFERROR(VLOOKUP($B130&amp;L$3,'Consolidação Preventiva'!$A:$W,11,0),IF(L129="EXECUTADA",VLOOKUP($B129&amp;L$3,'Consolidação Preventiva'!$A:$W,15,0)+250/$Z$3,L129+250/$Z$3)))</f>
        <v>#VALUE!</v>
      </c>
      <c r="M130" s="70" t="e">
        <f>IF($B130&lt;=M$2,"EXECUTADA",IFERROR(VLOOKUP($B130&amp;M$3,'Consolidação Preventiva'!$A:$W,11,0),IF(M129="EXECUTADA",VLOOKUP($B129&amp;M$3,'Consolidação Preventiva'!$A:$W,15,0)+250/$Z$3,M129+250/$Z$3)))</f>
        <v>#VALUE!</v>
      </c>
      <c r="N130" s="70" t="e">
        <f>IF($B130&lt;=N$2,"EXECUTADA",IFERROR(VLOOKUP($B130&amp;N$3,'Consolidação Preventiva'!$A:$W,11,0),IF(N129="EXECUTADA",VLOOKUP($B129&amp;N$3,'Consolidação Preventiva'!$A:$W,15,0)+250/$Z$3,N129+250/$Z$3)))</f>
        <v>#VALUE!</v>
      </c>
      <c r="O130" s="70" t="e">
        <f>IF($B130&lt;=O$2,"EXECUTADA",IFERROR(VLOOKUP($B130&amp;O$3,'Consolidação Preventiva'!$A:$W,11,0),IF(O129="EXECUTADA",VLOOKUP($B129&amp;O$3,'Consolidação Preventiva'!$A:$W,15,0)+250/$Z$3,O129+250/$Z$3)))</f>
        <v>#VALUE!</v>
      </c>
      <c r="P130" s="70" t="e">
        <f>IF($B130&lt;=P$2,"EXECUTADA",IFERROR(VLOOKUP($B130&amp;P$3,'Consolidação Preventiva'!$A:$W,11,0),IF(P129="EXECUTADA",VLOOKUP($B129&amp;P$3,'Consolidação Preventiva'!$A:$W,15,0)+250/$Z$3,P129+250/$Z$3)))</f>
        <v>#VALUE!</v>
      </c>
      <c r="Q130" s="70" t="e">
        <f>IF($B130&lt;=Q$2,"EXECUTADA",IFERROR(VLOOKUP($B130&amp;Q$3,'Consolidação Preventiva'!$A:$W,11,0),IF(Q129="EXECUTADA",VLOOKUP($B129&amp;Q$3,'Consolidação Preventiva'!$A:$W,15,0)+250/$Z$3,Q129+250/$Z$3)))</f>
        <v>#VALUE!</v>
      </c>
      <c r="R130" s="70" t="e">
        <f>IF($B130&lt;=R$2,"EXECUTADA",IFERROR(VLOOKUP($B130&amp;R$3,'Consolidação Preventiva'!$A:$W,11,0),IF(R129="EXECUTADA",VLOOKUP($B129&amp;R$3,'Consolidação Preventiva'!$A:$W,15,0)+250/$Z$3,R129+250/$Z$3)))</f>
        <v>#VALUE!</v>
      </c>
      <c r="S130" s="70" t="e">
        <f>IF($B130&lt;=S$2,"EXECUTADA",IFERROR(VLOOKUP($B130&amp;S$3,'Consolidação Preventiva'!$A:$W,11,0),IF(S129="EXECUTADA",VLOOKUP($B129&amp;S$3,'Consolidação Preventiva'!$A:$W,15,0)+250/$Z$3,S129+250/$Z$3)))</f>
        <v>#VALUE!</v>
      </c>
      <c r="T130" s="70" t="e">
        <f>IF($B130&lt;=T$2,"EXECUTADA",IFERROR(VLOOKUP($B130&amp;T$3,'Consolidação Preventiva'!$A:$W,11,0),IF(T129="EXECUTADA",VLOOKUP($B129&amp;T$3,'Consolidação Preventiva'!$A:$W,15,0)+250/$Z$3,T129+250/$Z$3)))</f>
        <v>#VALUE!</v>
      </c>
      <c r="U130" s="70" t="e">
        <f>IF($B130&lt;=U$2,"EXECUTADA",IFERROR(VLOOKUP($B130&amp;U$3,'Consolidação Preventiva'!$A:$W,11,0),IF(U129="EXECUTADA",VLOOKUP($B129&amp;U$3,'Consolidação Preventiva'!$A:$W,15,0)+250/$Z$3,U129+250/$Z$3)))</f>
        <v>#VALUE!</v>
      </c>
      <c r="V130" s="70" t="e">
        <f>IF($B130&lt;=V$2,"EXECUTADA",IFERROR(VLOOKUP($B130&amp;V$3,'Consolidação Preventiva'!$A:$W,11,0),IF(V129="EXECUTADA",VLOOKUP($B129&amp;V$3,'Consolidação Preventiva'!$A:$W,15,0)+250/$Z$3,V129+250/$Z$3)))</f>
        <v>#VALUE!</v>
      </c>
      <c r="W130" s="70" t="e">
        <f>IF($B130&lt;=W$2,"EXECUTADA",IFERROR(VLOOKUP($B130&amp;W$3,'Consolidação Preventiva'!$A:$W,11,0),IF(W129="EXECUTADA",VLOOKUP($B129&amp;W$3,'Consolidação Preventiva'!$A:$W,15,0)+250/$Z$3,W129+250/$Z$3)))</f>
        <v>#VALUE!</v>
      </c>
      <c r="X130" s="70" t="e">
        <f>IF($B130&lt;=X$2,"EXECUTADA",IFERROR(VLOOKUP($B130&amp;X$3,'Consolidação Preventiva'!$A:$W,11,0),IF(X129="EXECUTADA",VLOOKUP($B129&amp;X$3,'Consolidação Preventiva'!$A:$W,15,0)+250/$Z$3,X129+250/$Z$3)))</f>
        <v>#VALUE!</v>
      </c>
    </row>
    <row r="131" spans="2:24">
      <c r="B131" s="68">
        <f t="shared" si="4"/>
        <v>127</v>
      </c>
      <c r="C131" s="64">
        <v>3500</v>
      </c>
      <c r="D131" s="69" t="e">
        <f>IF($B131&lt;=D$2,"EXECUTADA",IFERROR(VLOOKUP($B131&amp;D$3,'Consolidação Preventiva'!$A:$W,11,0),IF(D130="EXECUTADA",VLOOKUP($B130&amp;D$3,'Consolidação Preventiva'!$A:$W,15,0)+125/$Z$3,D130+125/$Z$3)))</f>
        <v>#VALUE!</v>
      </c>
      <c r="E131" s="69" t="e">
        <f>IF($B131&lt;=E$2,"EXECUTADA",IFERROR(VLOOKUP($B131&amp;E$3,'Consolidação Preventiva'!$A:$W,11,0),IF(E130="EXECUTADA",VLOOKUP($B130&amp;E$3,'Consolidação Preventiva'!$A:$W,15,0)+125/$Z$3,E130+125/$Z$3)))</f>
        <v>#VALUE!</v>
      </c>
      <c r="F131" s="69" t="e">
        <f>IF($B131&lt;=F$2,"EXECUTADA",IFERROR(VLOOKUP($B131&amp;F$3,'Consolidação Preventiva'!$A:$W,11,0),IF(F130="EXECUTADA",VLOOKUP(F$4,'Projeção Horimetro'!$A$5:$H$11,8,0),F130+250/$Z$3)))</f>
        <v>#VALUE!</v>
      </c>
      <c r="G131" s="69" t="e">
        <f>IF($B131&lt;=G$2,"EXECUTADA",IFERROR(VLOOKUP($B131&amp;G$3,'Consolidação Preventiva'!$A:$W,11,0),IF(G130="EXECUTADA",VLOOKUP(G$4,'Projeção Horimetro'!$A$5:$H$11,8,0),G130+250/$Z$3)))</f>
        <v>#VALUE!</v>
      </c>
      <c r="H131" s="69" t="e">
        <f>IF($B131&lt;=H$2,"EXECUTADA",IFERROR(VLOOKUP($B131&amp;H$3,'Consolidação Preventiva'!$A:$W,11,0),IF(H130="EXECUTADA",VLOOKUP(H$4,'Projeção Horimetro'!$A$5:$H$11,8,0),H130+250/$Z$3)))</f>
        <v>#VALUE!</v>
      </c>
      <c r="I131" s="70" t="e">
        <f>IF($B131&lt;=I$2,"EXECUTADA",IFERROR(VLOOKUP($B131&amp;I$3,'Consolidação Preventiva'!$A:$W,11,0),IF(I130="EXECUTADA",VLOOKUP(I$4,'Projeção Horimetro'!$A$5:$H$11,8,0),I130+250/$Z$3)))</f>
        <v>#VALUE!</v>
      </c>
      <c r="J131" s="70" t="e">
        <f>IF($B131&lt;=J$2,"EXECUTADA",IFERROR(VLOOKUP($B131&amp;J$3,'Consolidação Preventiva'!$A:$W,11,0),IF(J130="EXECUTADA",VLOOKUP($B130&amp;J$3,'Consolidação Preventiva'!$A:$W,15,0)+250/$Z$3,J130+250/$Z$3)))</f>
        <v>#VALUE!</v>
      </c>
      <c r="K131" s="70" t="e">
        <f>IF($B131&lt;=K$2,"EXECUTADA",IFERROR(VLOOKUP($B131&amp;K$3,'Consolidação Preventiva'!$A:$W,11,0),IF(K130="EXECUTADA",VLOOKUP($B130&amp;K$3,'Consolidação Preventiva'!$A:$W,15,0)+250/$Z$3,K130+250/$Z$3)))</f>
        <v>#VALUE!</v>
      </c>
      <c r="L131" s="70" t="e">
        <f>IF($B131&lt;=L$2,"EXECUTADA",IFERROR(VLOOKUP($B131&amp;L$3,'Consolidação Preventiva'!$A:$W,11,0),IF(L130="EXECUTADA",VLOOKUP($B130&amp;L$3,'Consolidação Preventiva'!$A:$W,15,0)+250/$Z$3,L130+250/$Z$3)))</f>
        <v>#VALUE!</v>
      </c>
      <c r="M131" s="70" t="e">
        <f>IF($B131&lt;=M$2,"EXECUTADA",IFERROR(VLOOKUP($B131&amp;M$3,'Consolidação Preventiva'!$A:$W,11,0),IF(M130="EXECUTADA",VLOOKUP($B130&amp;M$3,'Consolidação Preventiva'!$A:$W,15,0)+250/$Z$3,M130+250/$Z$3)))</f>
        <v>#VALUE!</v>
      </c>
      <c r="N131" s="70" t="e">
        <f>IF($B131&lt;=N$2,"EXECUTADA",IFERROR(VLOOKUP($B131&amp;N$3,'Consolidação Preventiva'!$A:$W,11,0),IF(N130="EXECUTADA",VLOOKUP($B130&amp;N$3,'Consolidação Preventiva'!$A:$W,15,0)+250/$Z$3,N130+250/$Z$3)))</f>
        <v>#VALUE!</v>
      </c>
      <c r="O131" s="70" t="e">
        <f>IF($B131&lt;=O$2,"EXECUTADA",IFERROR(VLOOKUP($B131&amp;O$3,'Consolidação Preventiva'!$A:$W,11,0),IF(O130="EXECUTADA",VLOOKUP($B130&amp;O$3,'Consolidação Preventiva'!$A:$W,15,0)+250/$Z$3,O130+250/$Z$3)))</f>
        <v>#VALUE!</v>
      </c>
      <c r="P131" s="70" t="e">
        <f>IF($B131&lt;=P$2,"EXECUTADA",IFERROR(VLOOKUP($B131&amp;P$3,'Consolidação Preventiva'!$A:$W,11,0),IF(P130="EXECUTADA",VLOOKUP($B130&amp;P$3,'Consolidação Preventiva'!$A:$W,15,0)+250/$Z$3,P130+250/$Z$3)))</f>
        <v>#VALUE!</v>
      </c>
      <c r="Q131" s="70" t="e">
        <f>IF($B131&lt;=Q$2,"EXECUTADA",IFERROR(VLOOKUP($B131&amp;Q$3,'Consolidação Preventiva'!$A:$W,11,0),IF(Q130="EXECUTADA",VLOOKUP($B130&amp;Q$3,'Consolidação Preventiva'!$A:$W,15,0)+250/$Z$3,Q130+250/$Z$3)))</f>
        <v>#VALUE!</v>
      </c>
      <c r="R131" s="70" t="e">
        <f>IF($B131&lt;=R$2,"EXECUTADA",IFERROR(VLOOKUP($B131&amp;R$3,'Consolidação Preventiva'!$A:$W,11,0),IF(R130="EXECUTADA",VLOOKUP($B130&amp;R$3,'Consolidação Preventiva'!$A:$W,15,0)+250/$Z$3,R130+250/$Z$3)))</f>
        <v>#VALUE!</v>
      </c>
      <c r="S131" s="70" t="e">
        <f>IF($B131&lt;=S$2,"EXECUTADA",IFERROR(VLOOKUP($B131&amp;S$3,'Consolidação Preventiva'!$A:$W,11,0),IF(S130="EXECUTADA",VLOOKUP($B130&amp;S$3,'Consolidação Preventiva'!$A:$W,15,0)+250/$Z$3,S130+250/$Z$3)))</f>
        <v>#VALUE!</v>
      </c>
      <c r="T131" s="70" t="e">
        <f>IF($B131&lt;=T$2,"EXECUTADA",IFERROR(VLOOKUP($B131&amp;T$3,'Consolidação Preventiva'!$A:$W,11,0),IF(T130="EXECUTADA",VLOOKUP($B130&amp;T$3,'Consolidação Preventiva'!$A:$W,15,0)+250/$Z$3,T130+250/$Z$3)))</f>
        <v>#VALUE!</v>
      </c>
      <c r="U131" s="70" t="e">
        <f>IF($B131&lt;=U$2,"EXECUTADA",IFERROR(VLOOKUP($B131&amp;U$3,'Consolidação Preventiva'!$A:$W,11,0),IF(U130="EXECUTADA",VLOOKUP($B130&amp;U$3,'Consolidação Preventiva'!$A:$W,15,0)+250/$Z$3,U130+250/$Z$3)))</f>
        <v>#VALUE!</v>
      </c>
      <c r="V131" s="70" t="e">
        <f>IF($B131&lt;=V$2,"EXECUTADA",IFERROR(VLOOKUP($B131&amp;V$3,'Consolidação Preventiva'!$A:$W,11,0),IF(V130="EXECUTADA",VLOOKUP($B130&amp;V$3,'Consolidação Preventiva'!$A:$W,15,0)+250/$Z$3,V130+250/$Z$3)))</f>
        <v>#VALUE!</v>
      </c>
      <c r="W131" s="70" t="e">
        <f>IF($B131&lt;=W$2,"EXECUTADA",IFERROR(VLOOKUP($B131&amp;W$3,'Consolidação Preventiva'!$A:$W,11,0),IF(W130="EXECUTADA",VLOOKUP($B130&amp;W$3,'Consolidação Preventiva'!$A:$W,15,0)+250/$Z$3,W130+250/$Z$3)))</f>
        <v>#VALUE!</v>
      </c>
      <c r="X131" s="70" t="e">
        <f>IF($B131&lt;=X$2,"EXECUTADA",IFERROR(VLOOKUP($B131&amp;X$3,'Consolidação Preventiva'!$A:$W,11,0),IF(X130="EXECUTADA",VLOOKUP($B130&amp;X$3,'Consolidação Preventiva'!$A:$W,15,0)+250/$Z$3,X130+250/$Z$3)))</f>
        <v>#VALUE!</v>
      </c>
    </row>
    <row r="132" spans="2:24">
      <c r="B132" s="68">
        <f t="shared" si="4"/>
        <v>128</v>
      </c>
      <c r="C132" s="64">
        <v>250</v>
      </c>
      <c r="D132" s="69" t="e">
        <f>IF($B132&lt;=D$2,"EXECUTADA",IFERROR(VLOOKUP($B132&amp;D$3,'Consolidação Preventiva'!$A:$W,11,0),IF(D131="EXECUTADA",VLOOKUP($B131&amp;D$3,'Consolidação Preventiva'!$A:$W,15,0)+125/$Z$3,D131+125/$Z$3)))</f>
        <v>#VALUE!</v>
      </c>
      <c r="E132" s="69" t="e">
        <f>IF($B132&lt;=E$2,"EXECUTADA",IFERROR(VLOOKUP($B132&amp;E$3,'Consolidação Preventiva'!$A:$W,11,0),IF(E131="EXECUTADA",VLOOKUP($B131&amp;E$3,'Consolidação Preventiva'!$A:$W,15,0)+125/$Z$3,E131+125/$Z$3)))</f>
        <v>#VALUE!</v>
      </c>
      <c r="F132" s="69" t="e">
        <f>IF($B132&lt;=F$2,"EXECUTADA",IFERROR(VLOOKUP($B132&amp;F$3,'Consolidação Preventiva'!$A:$W,11,0),IF(F131="EXECUTADA",VLOOKUP(F$4,'Projeção Horimetro'!$A$5:$H$11,8,0),F131+250/$Z$3)))</f>
        <v>#VALUE!</v>
      </c>
      <c r="G132" s="69" t="e">
        <f>IF($B132&lt;=G$2,"EXECUTADA",IFERROR(VLOOKUP($B132&amp;G$3,'Consolidação Preventiva'!$A:$W,11,0),IF(G131="EXECUTADA",VLOOKUP(G$4,'Projeção Horimetro'!$A$5:$H$11,8,0),G131+250/$Z$3)))</f>
        <v>#VALUE!</v>
      </c>
      <c r="H132" s="69" t="e">
        <f>IF($B132&lt;=H$2,"EXECUTADA",IFERROR(VLOOKUP($B132&amp;H$3,'Consolidação Preventiva'!$A:$W,11,0),IF(H131="EXECUTADA",VLOOKUP(H$4,'Projeção Horimetro'!$A$5:$H$11,8,0),H131+250/$Z$3)))</f>
        <v>#VALUE!</v>
      </c>
      <c r="I132" s="70" t="e">
        <f>IF($B132&lt;=I$2,"EXECUTADA",IFERROR(VLOOKUP($B132&amp;I$3,'Consolidação Preventiva'!$A:$W,11,0),IF(I131="EXECUTADA",VLOOKUP(I$4,'Projeção Horimetro'!$A$5:$H$11,8,0),I131+250/$Z$3)))</f>
        <v>#VALUE!</v>
      </c>
      <c r="J132" s="70" t="e">
        <f>IF($B132&lt;=J$2,"EXECUTADA",IFERROR(VLOOKUP($B132&amp;J$3,'Consolidação Preventiva'!$A:$W,11,0),IF(J131="EXECUTADA",VLOOKUP($B131&amp;J$3,'Consolidação Preventiva'!$A:$W,15,0)+250/$Z$3,J131+250/$Z$3)))</f>
        <v>#VALUE!</v>
      </c>
      <c r="K132" s="70" t="e">
        <f>IF($B132&lt;=K$2,"EXECUTADA",IFERROR(VLOOKUP($B132&amp;K$3,'Consolidação Preventiva'!$A:$W,11,0),IF(K131="EXECUTADA",VLOOKUP($B131&amp;K$3,'Consolidação Preventiva'!$A:$W,15,0)+250/$Z$3,K131+250/$Z$3)))</f>
        <v>#VALUE!</v>
      </c>
      <c r="L132" s="70" t="e">
        <f>IF($B132&lt;=L$2,"EXECUTADA",IFERROR(VLOOKUP($B132&amp;L$3,'Consolidação Preventiva'!$A:$W,11,0),IF(L131="EXECUTADA",VLOOKUP($B131&amp;L$3,'Consolidação Preventiva'!$A:$W,15,0)+250/$Z$3,L131+250/$Z$3)))</f>
        <v>#VALUE!</v>
      </c>
      <c r="M132" s="70" t="e">
        <f>IF($B132&lt;=M$2,"EXECUTADA",IFERROR(VLOOKUP($B132&amp;M$3,'Consolidação Preventiva'!$A:$W,11,0),IF(M131="EXECUTADA",VLOOKUP($B131&amp;M$3,'Consolidação Preventiva'!$A:$W,15,0)+250/$Z$3,M131+250/$Z$3)))</f>
        <v>#VALUE!</v>
      </c>
      <c r="N132" s="70" t="e">
        <f>IF($B132&lt;=N$2,"EXECUTADA",IFERROR(VLOOKUP($B132&amp;N$3,'Consolidação Preventiva'!$A:$W,11,0),IF(N131="EXECUTADA",VLOOKUP($B131&amp;N$3,'Consolidação Preventiva'!$A:$W,15,0)+250/$Z$3,N131+250/$Z$3)))</f>
        <v>#VALUE!</v>
      </c>
      <c r="O132" s="70" t="e">
        <f>IF($B132&lt;=O$2,"EXECUTADA",IFERROR(VLOOKUP($B132&amp;O$3,'Consolidação Preventiva'!$A:$W,11,0),IF(O131="EXECUTADA",VLOOKUP($B131&amp;O$3,'Consolidação Preventiva'!$A:$W,15,0)+250/$Z$3,O131+250/$Z$3)))</f>
        <v>#VALUE!</v>
      </c>
      <c r="P132" s="70" t="e">
        <f>IF($B132&lt;=P$2,"EXECUTADA",IFERROR(VLOOKUP($B132&amp;P$3,'Consolidação Preventiva'!$A:$W,11,0),IF(P131="EXECUTADA",VLOOKUP($B131&amp;P$3,'Consolidação Preventiva'!$A:$W,15,0)+250/$Z$3,P131+250/$Z$3)))</f>
        <v>#VALUE!</v>
      </c>
      <c r="Q132" s="70" t="e">
        <f>IF($B132&lt;=Q$2,"EXECUTADA",IFERROR(VLOOKUP($B132&amp;Q$3,'Consolidação Preventiva'!$A:$W,11,0),IF(Q131="EXECUTADA",VLOOKUP($B131&amp;Q$3,'Consolidação Preventiva'!$A:$W,15,0)+250/$Z$3,Q131+250/$Z$3)))</f>
        <v>#VALUE!</v>
      </c>
      <c r="R132" s="70" t="e">
        <f>IF($B132&lt;=R$2,"EXECUTADA",IFERROR(VLOOKUP($B132&amp;R$3,'Consolidação Preventiva'!$A:$W,11,0),IF(R131="EXECUTADA",VLOOKUP($B131&amp;R$3,'Consolidação Preventiva'!$A:$W,15,0)+250/$Z$3,R131+250/$Z$3)))</f>
        <v>#VALUE!</v>
      </c>
      <c r="S132" s="70" t="e">
        <f>IF($B132&lt;=S$2,"EXECUTADA",IFERROR(VLOOKUP($B132&amp;S$3,'Consolidação Preventiva'!$A:$W,11,0),IF(S131="EXECUTADA",VLOOKUP($B131&amp;S$3,'Consolidação Preventiva'!$A:$W,15,0)+250/$Z$3,S131+250/$Z$3)))</f>
        <v>#VALUE!</v>
      </c>
      <c r="T132" s="70" t="e">
        <f>IF($B132&lt;=T$2,"EXECUTADA",IFERROR(VLOOKUP($B132&amp;T$3,'Consolidação Preventiva'!$A:$W,11,0),IF(T131="EXECUTADA",VLOOKUP($B131&amp;T$3,'Consolidação Preventiva'!$A:$W,15,0)+250/$Z$3,T131+250/$Z$3)))</f>
        <v>#VALUE!</v>
      </c>
      <c r="U132" s="70" t="e">
        <f>IF($B132&lt;=U$2,"EXECUTADA",IFERROR(VLOOKUP($B132&amp;U$3,'Consolidação Preventiva'!$A:$W,11,0),IF(U131="EXECUTADA",VLOOKUP($B131&amp;U$3,'Consolidação Preventiva'!$A:$W,15,0)+250/$Z$3,U131+250/$Z$3)))</f>
        <v>#VALUE!</v>
      </c>
      <c r="V132" s="70" t="e">
        <f>IF($B132&lt;=V$2,"EXECUTADA",IFERROR(VLOOKUP($B132&amp;V$3,'Consolidação Preventiva'!$A:$W,11,0),IF(V131="EXECUTADA",VLOOKUP($B131&amp;V$3,'Consolidação Preventiva'!$A:$W,15,0)+250/$Z$3,V131+250/$Z$3)))</f>
        <v>#VALUE!</v>
      </c>
      <c r="W132" s="70" t="e">
        <f>IF($B132&lt;=W$2,"EXECUTADA",IFERROR(VLOOKUP($B132&amp;W$3,'Consolidação Preventiva'!$A:$W,11,0),IF(W131="EXECUTADA",VLOOKUP($B131&amp;W$3,'Consolidação Preventiva'!$A:$W,15,0)+250/$Z$3,W131+250/$Z$3)))</f>
        <v>#VALUE!</v>
      </c>
      <c r="X132" s="70" t="e">
        <f>IF($B132&lt;=X$2,"EXECUTADA",IFERROR(VLOOKUP($B132&amp;X$3,'Consolidação Preventiva'!$A:$W,11,0),IF(X131="EXECUTADA",VLOOKUP($B131&amp;X$3,'Consolidação Preventiva'!$A:$W,15,0)+250/$Z$3,X131+250/$Z$3)))</f>
        <v>#VALUE!</v>
      </c>
    </row>
    <row r="133" spans="2:24">
      <c r="B133" s="68">
        <f t="shared" si="4"/>
        <v>129</v>
      </c>
      <c r="C133" s="64">
        <v>4000</v>
      </c>
      <c r="D133" s="69" t="e">
        <f>IF($B133&lt;=D$2,"EXECUTADA",IFERROR(VLOOKUP($B133&amp;D$3,'Consolidação Preventiva'!$A:$W,11,0),IF(D132="EXECUTADA",VLOOKUP($B132&amp;D$3,'Consolidação Preventiva'!$A:$W,15,0)+125/$Z$3,D132+125/$Z$3)))</f>
        <v>#VALUE!</v>
      </c>
      <c r="E133" s="69" t="e">
        <f>IF($B133&lt;=E$2,"EXECUTADA",IFERROR(VLOOKUP($B133&amp;E$3,'Consolidação Preventiva'!$A:$W,11,0),IF(E132="EXECUTADA",VLOOKUP($B132&amp;E$3,'Consolidação Preventiva'!$A:$W,15,0)+125/$Z$3,E132+125/$Z$3)))</f>
        <v>#VALUE!</v>
      </c>
      <c r="F133" s="69" t="e">
        <f>IF($B133&lt;=F$2,"EXECUTADA",IFERROR(VLOOKUP($B133&amp;F$3,'Consolidação Preventiva'!$A:$W,11,0),IF(F132="EXECUTADA",VLOOKUP(F$4,'Projeção Horimetro'!$A$5:$H$11,8,0),F132+250/$Z$3)))</f>
        <v>#VALUE!</v>
      </c>
      <c r="G133" s="69" t="e">
        <f>IF($B133&lt;=G$2,"EXECUTADA",IFERROR(VLOOKUP($B133&amp;G$3,'Consolidação Preventiva'!$A:$W,11,0),IF(G132="EXECUTADA",VLOOKUP(G$4,'Projeção Horimetro'!$A$5:$H$11,8,0),G132+250/$Z$3)))</f>
        <v>#VALUE!</v>
      </c>
      <c r="H133" s="69" t="e">
        <f>IF($B133&lt;=H$2,"EXECUTADA",IFERROR(VLOOKUP($B133&amp;H$3,'Consolidação Preventiva'!$A:$W,11,0),IF(H132="EXECUTADA",VLOOKUP(H$4,'Projeção Horimetro'!$A$5:$H$11,8,0),H132+250/$Z$3)))</f>
        <v>#VALUE!</v>
      </c>
      <c r="I133" s="70" t="e">
        <f>IF($B133&lt;=I$2,"EXECUTADA",IFERROR(VLOOKUP($B133&amp;I$3,'Consolidação Preventiva'!$A:$W,11,0),IF(I132="EXECUTADA",VLOOKUP(I$4,'Projeção Horimetro'!$A$5:$H$11,8,0),I132+250/$Z$3)))</f>
        <v>#VALUE!</v>
      </c>
      <c r="J133" s="70" t="e">
        <f>IF($B133&lt;=J$2,"EXECUTADA",IFERROR(VLOOKUP($B133&amp;J$3,'Consolidação Preventiva'!$A:$W,11,0),IF(J132="EXECUTADA",VLOOKUP($B132&amp;J$3,'Consolidação Preventiva'!$A:$W,15,0)+250/$Z$3,J132+250/$Z$3)))</f>
        <v>#VALUE!</v>
      </c>
      <c r="K133" s="70" t="e">
        <f>IF($B133&lt;=K$2,"EXECUTADA",IFERROR(VLOOKUP($B133&amp;K$3,'Consolidação Preventiva'!$A:$W,11,0),IF(K132="EXECUTADA",VLOOKUP($B132&amp;K$3,'Consolidação Preventiva'!$A:$W,15,0)+250/$Z$3,K132+250/$Z$3)))</f>
        <v>#VALUE!</v>
      </c>
      <c r="L133" s="70" t="e">
        <f>IF($B133&lt;=L$2,"EXECUTADA",IFERROR(VLOOKUP($B133&amp;L$3,'Consolidação Preventiva'!$A:$W,11,0),IF(L132="EXECUTADA",VLOOKUP($B132&amp;L$3,'Consolidação Preventiva'!$A:$W,15,0)+250/$Z$3,L132+250/$Z$3)))</f>
        <v>#VALUE!</v>
      </c>
      <c r="M133" s="70" t="e">
        <f>IF($B133&lt;=M$2,"EXECUTADA",IFERROR(VLOOKUP($B133&amp;M$3,'Consolidação Preventiva'!$A:$W,11,0),IF(M132="EXECUTADA",VLOOKUP($B132&amp;M$3,'Consolidação Preventiva'!$A:$W,15,0)+250/$Z$3,M132+250/$Z$3)))</f>
        <v>#VALUE!</v>
      </c>
      <c r="N133" s="70" t="e">
        <f>IF($B133&lt;=N$2,"EXECUTADA",IFERROR(VLOOKUP($B133&amp;N$3,'Consolidação Preventiva'!$A:$W,11,0),IF(N132="EXECUTADA",VLOOKUP($B132&amp;N$3,'Consolidação Preventiva'!$A:$W,15,0)+250/$Z$3,N132+250/$Z$3)))</f>
        <v>#VALUE!</v>
      </c>
      <c r="O133" s="70" t="e">
        <f>IF($B133&lt;=O$2,"EXECUTADA",IFERROR(VLOOKUP($B133&amp;O$3,'Consolidação Preventiva'!$A:$W,11,0),IF(O132="EXECUTADA",VLOOKUP($B132&amp;O$3,'Consolidação Preventiva'!$A:$W,15,0)+250/$Z$3,O132+250/$Z$3)))</f>
        <v>#VALUE!</v>
      </c>
      <c r="P133" s="70" t="e">
        <f>IF($B133&lt;=P$2,"EXECUTADA",IFERROR(VLOOKUP($B133&amp;P$3,'Consolidação Preventiva'!$A:$W,11,0),IF(P132="EXECUTADA",VLOOKUP($B132&amp;P$3,'Consolidação Preventiva'!$A:$W,15,0)+250/$Z$3,P132+250/$Z$3)))</f>
        <v>#VALUE!</v>
      </c>
      <c r="Q133" s="70" t="e">
        <f>IF($B133&lt;=Q$2,"EXECUTADA",IFERROR(VLOOKUP($B133&amp;Q$3,'Consolidação Preventiva'!$A:$W,11,0),IF(Q132="EXECUTADA",VLOOKUP($B132&amp;Q$3,'Consolidação Preventiva'!$A:$W,15,0)+250/$Z$3,Q132+250/$Z$3)))</f>
        <v>#VALUE!</v>
      </c>
      <c r="R133" s="70" t="e">
        <f>IF($B133&lt;=R$2,"EXECUTADA",IFERROR(VLOOKUP($B133&amp;R$3,'Consolidação Preventiva'!$A:$W,11,0),IF(R132="EXECUTADA",VLOOKUP($B132&amp;R$3,'Consolidação Preventiva'!$A:$W,15,0)+250/$Z$3,R132+250/$Z$3)))</f>
        <v>#VALUE!</v>
      </c>
      <c r="S133" s="70" t="e">
        <f>IF($B133&lt;=S$2,"EXECUTADA",IFERROR(VLOOKUP($B133&amp;S$3,'Consolidação Preventiva'!$A:$W,11,0),IF(S132="EXECUTADA",VLOOKUP($B132&amp;S$3,'Consolidação Preventiva'!$A:$W,15,0)+250/$Z$3,S132+250/$Z$3)))</f>
        <v>#VALUE!</v>
      </c>
      <c r="T133" s="70" t="e">
        <f>IF($B133&lt;=T$2,"EXECUTADA",IFERROR(VLOOKUP($B133&amp;T$3,'Consolidação Preventiva'!$A:$W,11,0),IF(T132="EXECUTADA",VLOOKUP($B132&amp;T$3,'Consolidação Preventiva'!$A:$W,15,0)+250/$Z$3,T132+250/$Z$3)))</f>
        <v>#VALUE!</v>
      </c>
      <c r="U133" s="70" t="e">
        <f>IF($B133&lt;=U$2,"EXECUTADA",IFERROR(VLOOKUP($B133&amp;U$3,'Consolidação Preventiva'!$A:$W,11,0),IF(U132="EXECUTADA",VLOOKUP($B132&amp;U$3,'Consolidação Preventiva'!$A:$W,15,0)+250/$Z$3,U132+250/$Z$3)))</f>
        <v>#VALUE!</v>
      </c>
      <c r="V133" s="70" t="e">
        <f>IF($B133&lt;=V$2,"EXECUTADA",IFERROR(VLOOKUP($B133&amp;V$3,'Consolidação Preventiva'!$A:$W,11,0),IF(V132="EXECUTADA",VLOOKUP($B132&amp;V$3,'Consolidação Preventiva'!$A:$W,15,0)+250/$Z$3,V132+250/$Z$3)))</f>
        <v>#VALUE!</v>
      </c>
      <c r="W133" s="70" t="e">
        <f>IF($B133&lt;=W$2,"EXECUTADA",IFERROR(VLOOKUP($B133&amp;W$3,'Consolidação Preventiva'!$A:$W,11,0),IF(W132="EXECUTADA",VLOOKUP($B132&amp;W$3,'Consolidação Preventiva'!$A:$W,15,0)+250/$Z$3,W132+250/$Z$3)))</f>
        <v>#VALUE!</v>
      </c>
      <c r="X133" s="70" t="e">
        <f>IF($B133&lt;=X$2,"EXECUTADA",IFERROR(VLOOKUP($B133&amp;X$3,'Consolidação Preventiva'!$A:$W,11,0),IF(X132="EXECUTADA",VLOOKUP($B132&amp;X$3,'Consolidação Preventiva'!$A:$W,15,0)+250/$Z$3,X132+250/$Z$3)))</f>
        <v>#VALUE!</v>
      </c>
    </row>
    <row r="134" spans="2:24">
      <c r="B134" s="68">
        <f t="shared" ref="B134:B149" si="5">B133+1</f>
        <v>130</v>
      </c>
      <c r="C134" s="64">
        <v>250</v>
      </c>
      <c r="D134" s="69" t="e">
        <f>IF($B134&lt;=D$2,"EXECUTADA",IFERROR(VLOOKUP($B134&amp;D$3,'Consolidação Preventiva'!$A:$W,11,0),IF(D133="EXECUTADA",VLOOKUP($B133&amp;D$3,'Consolidação Preventiva'!$A:$W,15,0)+125/$Z$3,D133+125/$Z$3)))</f>
        <v>#VALUE!</v>
      </c>
      <c r="E134" s="69" t="e">
        <f>IF($B134&lt;=E$2,"EXECUTADA",IFERROR(VLOOKUP($B134&amp;E$3,'Consolidação Preventiva'!$A:$W,11,0),IF(E133="EXECUTADA",VLOOKUP($B133&amp;E$3,'Consolidação Preventiva'!$A:$W,15,0)+125/$Z$3,E133+125/$Z$3)))</f>
        <v>#VALUE!</v>
      </c>
      <c r="F134" s="69" t="e">
        <f>IF($B134&lt;=F$2,"EXECUTADA",IFERROR(VLOOKUP($B134&amp;F$3,'Consolidação Preventiva'!$A:$W,11,0),IF(F133="EXECUTADA",VLOOKUP(F$4,'Projeção Horimetro'!$A$5:$H$11,8,0),F133+250/$Z$3)))</f>
        <v>#VALUE!</v>
      </c>
      <c r="G134" s="69" t="e">
        <f>IF($B134&lt;=G$2,"EXECUTADA",IFERROR(VLOOKUP($B134&amp;G$3,'Consolidação Preventiva'!$A:$W,11,0),IF(G133="EXECUTADA",VLOOKUP(G$4,'Projeção Horimetro'!$A$5:$H$11,8,0),G133+250/$Z$3)))</f>
        <v>#VALUE!</v>
      </c>
      <c r="H134" s="69" t="e">
        <f>IF($B134&lt;=H$2,"EXECUTADA",IFERROR(VLOOKUP($B134&amp;H$3,'Consolidação Preventiva'!$A:$W,11,0),IF(H133="EXECUTADA",VLOOKUP(H$4,'Projeção Horimetro'!$A$5:$H$11,8,0),H133+250/$Z$3)))</f>
        <v>#VALUE!</v>
      </c>
      <c r="I134" s="70" t="e">
        <f>IF($B134&lt;=I$2,"EXECUTADA",IFERROR(VLOOKUP($B134&amp;I$3,'Consolidação Preventiva'!$A:$W,11,0),IF(I133="EXECUTADA",VLOOKUP(I$4,'Projeção Horimetro'!$A$5:$H$11,8,0),I133+250/$Z$3)))</f>
        <v>#VALUE!</v>
      </c>
      <c r="J134" s="70" t="e">
        <f>IF($B134&lt;=J$2,"EXECUTADA",IFERROR(VLOOKUP($B134&amp;J$3,'Consolidação Preventiva'!$A:$W,11,0),IF(J133="EXECUTADA",VLOOKUP($B133&amp;J$3,'Consolidação Preventiva'!$A:$W,15,0)+250/$Z$3,J133+250/$Z$3)))</f>
        <v>#VALUE!</v>
      </c>
      <c r="K134" s="70" t="e">
        <f>IF($B134&lt;=K$2,"EXECUTADA",IFERROR(VLOOKUP($B134&amp;K$3,'Consolidação Preventiva'!$A:$W,11,0),IF(K133="EXECUTADA",VLOOKUP($B133&amp;K$3,'Consolidação Preventiva'!$A:$W,15,0)+250/$Z$3,K133+250/$Z$3)))</f>
        <v>#VALUE!</v>
      </c>
      <c r="L134" s="70" t="e">
        <f>IF($B134&lt;=L$2,"EXECUTADA",IFERROR(VLOOKUP($B134&amp;L$3,'Consolidação Preventiva'!$A:$W,11,0),IF(L133="EXECUTADA",VLOOKUP($B133&amp;L$3,'Consolidação Preventiva'!$A:$W,15,0)+250/$Z$3,L133+250/$Z$3)))</f>
        <v>#VALUE!</v>
      </c>
      <c r="M134" s="70" t="e">
        <f>IF($B134&lt;=M$2,"EXECUTADA",IFERROR(VLOOKUP($B134&amp;M$3,'Consolidação Preventiva'!$A:$W,11,0),IF(M133="EXECUTADA",VLOOKUP($B133&amp;M$3,'Consolidação Preventiva'!$A:$W,15,0)+250/$Z$3,M133+250/$Z$3)))</f>
        <v>#VALUE!</v>
      </c>
      <c r="N134" s="70" t="e">
        <f>IF($B134&lt;=N$2,"EXECUTADA",IFERROR(VLOOKUP($B134&amp;N$3,'Consolidação Preventiva'!$A:$W,11,0),IF(N133="EXECUTADA",VLOOKUP($B133&amp;N$3,'Consolidação Preventiva'!$A:$W,15,0)+250/$Z$3,N133+250/$Z$3)))</f>
        <v>#VALUE!</v>
      </c>
      <c r="O134" s="70" t="e">
        <f>IF($B134&lt;=O$2,"EXECUTADA",IFERROR(VLOOKUP($B134&amp;O$3,'Consolidação Preventiva'!$A:$W,11,0),IF(O133="EXECUTADA",VLOOKUP($B133&amp;O$3,'Consolidação Preventiva'!$A:$W,15,0)+250/$Z$3,O133+250/$Z$3)))</f>
        <v>#VALUE!</v>
      </c>
      <c r="P134" s="70" t="e">
        <f>IF($B134&lt;=P$2,"EXECUTADA",IFERROR(VLOOKUP($B134&amp;P$3,'Consolidação Preventiva'!$A:$W,11,0),IF(P133="EXECUTADA",VLOOKUP($B133&amp;P$3,'Consolidação Preventiva'!$A:$W,15,0)+250/$Z$3,P133+250/$Z$3)))</f>
        <v>#VALUE!</v>
      </c>
      <c r="Q134" s="70" t="e">
        <f>IF($B134&lt;=Q$2,"EXECUTADA",IFERROR(VLOOKUP($B134&amp;Q$3,'Consolidação Preventiva'!$A:$W,11,0),IF(Q133="EXECUTADA",VLOOKUP($B133&amp;Q$3,'Consolidação Preventiva'!$A:$W,15,0)+250/$Z$3,Q133+250/$Z$3)))</f>
        <v>#VALUE!</v>
      </c>
      <c r="R134" s="70" t="e">
        <f>IF($B134&lt;=R$2,"EXECUTADA",IFERROR(VLOOKUP($B134&amp;R$3,'Consolidação Preventiva'!$A:$W,11,0),IF(R133="EXECUTADA",VLOOKUP($B133&amp;R$3,'Consolidação Preventiva'!$A:$W,15,0)+250/$Z$3,R133+250/$Z$3)))</f>
        <v>#VALUE!</v>
      </c>
      <c r="S134" s="70" t="e">
        <f>IF($B134&lt;=S$2,"EXECUTADA",IFERROR(VLOOKUP($B134&amp;S$3,'Consolidação Preventiva'!$A:$W,11,0),IF(S133="EXECUTADA",VLOOKUP($B133&amp;S$3,'Consolidação Preventiva'!$A:$W,15,0)+250/$Z$3,S133+250/$Z$3)))</f>
        <v>#VALUE!</v>
      </c>
      <c r="T134" s="70" t="e">
        <f>IF($B134&lt;=T$2,"EXECUTADA",IFERROR(VLOOKUP($B134&amp;T$3,'Consolidação Preventiva'!$A:$W,11,0),IF(T133="EXECUTADA",VLOOKUP($B133&amp;T$3,'Consolidação Preventiva'!$A:$W,15,0)+250/$Z$3,T133+250/$Z$3)))</f>
        <v>#VALUE!</v>
      </c>
      <c r="U134" s="70" t="e">
        <f>IF($B134&lt;=U$2,"EXECUTADA",IFERROR(VLOOKUP($B134&amp;U$3,'Consolidação Preventiva'!$A:$W,11,0),IF(U133="EXECUTADA",VLOOKUP($B133&amp;U$3,'Consolidação Preventiva'!$A:$W,15,0)+250/$Z$3,U133+250/$Z$3)))</f>
        <v>#VALUE!</v>
      </c>
      <c r="V134" s="70" t="e">
        <f>IF($B134&lt;=V$2,"EXECUTADA",IFERROR(VLOOKUP($B134&amp;V$3,'Consolidação Preventiva'!$A:$W,11,0),IF(V133="EXECUTADA",VLOOKUP($B133&amp;V$3,'Consolidação Preventiva'!$A:$W,15,0)+250/$Z$3,V133+250/$Z$3)))</f>
        <v>#VALUE!</v>
      </c>
      <c r="W134" s="70" t="e">
        <f>IF($B134&lt;=W$2,"EXECUTADA",IFERROR(VLOOKUP($B134&amp;W$3,'Consolidação Preventiva'!$A:$W,11,0),IF(W133="EXECUTADA",VLOOKUP($B133&amp;W$3,'Consolidação Preventiva'!$A:$W,15,0)+250/$Z$3,W133+250/$Z$3)))</f>
        <v>#VALUE!</v>
      </c>
      <c r="X134" s="70" t="e">
        <f>IF($B134&lt;=X$2,"EXECUTADA",IFERROR(VLOOKUP($B134&amp;X$3,'Consolidação Preventiva'!$A:$W,11,0),IF(X133="EXECUTADA",VLOOKUP($B133&amp;X$3,'Consolidação Preventiva'!$A:$W,15,0)+250/$Z$3,X133+250/$Z$3)))</f>
        <v>#VALUE!</v>
      </c>
    </row>
    <row r="135" spans="2:24">
      <c r="B135" s="68">
        <f t="shared" si="5"/>
        <v>131</v>
      </c>
      <c r="C135" s="64">
        <v>500</v>
      </c>
      <c r="D135" s="69" t="e">
        <f>IF($B135&lt;=D$2,"EXECUTADA",IFERROR(VLOOKUP($B135&amp;D$3,'Consolidação Preventiva'!$A:$W,11,0),IF(D134="EXECUTADA",VLOOKUP($B134&amp;D$3,'Consolidação Preventiva'!$A:$W,15,0)+125/$Z$3,D134+125/$Z$3)))</f>
        <v>#VALUE!</v>
      </c>
      <c r="E135" s="69" t="e">
        <f>IF($B135&lt;=E$2,"EXECUTADA",IFERROR(VLOOKUP($B135&amp;E$3,'Consolidação Preventiva'!$A:$W,11,0),IF(E134="EXECUTADA",VLOOKUP($B134&amp;E$3,'Consolidação Preventiva'!$A:$W,15,0)+125/$Z$3,E134+125/$Z$3)))</f>
        <v>#VALUE!</v>
      </c>
      <c r="F135" s="69" t="e">
        <f>IF($B135&lt;=F$2,"EXECUTADA",IFERROR(VLOOKUP($B135&amp;F$3,'Consolidação Preventiva'!$A:$W,11,0),IF(F134="EXECUTADA",VLOOKUP(F$4,'Projeção Horimetro'!$A$5:$H$11,8,0),F134+250/$Z$3)))</f>
        <v>#VALUE!</v>
      </c>
      <c r="G135" s="69" t="e">
        <f>IF($B135&lt;=G$2,"EXECUTADA",IFERROR(VLOOKUP($B135&amp;G$3,'Consolidação Preventiva'!$A:$W,11,0),IF(G134="EXECUTADA",VLOOKUP(G$4,'Projeção Horimetro'!$A$5:$H$11,8,0),G134+250/$Z$3)))</f>
        <v>#VALUE!</v>
      </c>
      <c r="H135" s="69" t="e">
        <f>IF($B135&lt;=H$2,"EXECUTADA",IFERROR(VLOOKUP($B135&amp;H$3,'Consolidação Preventiva'!$A:$W,11,0),IF(H134="EXECUTADA",VLOOKUP(H$4,'Projeção Horimetro'!$A$5:$H$11,8,0),H134+250/$Z$3)))</f>
        <v>#VALUE!</v>
      </c>
      <c r="I135" s="70" t="e">
        <f>IF($B135&lt;=I$2,"EXECUTADA",IFERROR(VLOOKUP($B135&amp;I$3,'Consolidação Preventiva'!$A:$W,11,0),IF(I134="EXECUTADA",VLOOKUP(I$4,'Projeção Horimetro'!$A$5:$H$11,8,0),I134+250/$Z$3)))</f>
        <v>#VALUE!</v>
      </c>
      <c r="J135" s="70" t="e">
        <f>IF($B135&lt;=J$2,"EXECUTADA",IFERROR(VLOOKUP($B135&amp;J$3,'Consolidação Preventiva'!$A:$W,11,0),IF(J134="EXECUTADA",VLOOKUP($B134&amp;J$3,'Consolidação Preventiva'!$A:$W,15,0)+250/$Z$3,J134+250/$Z$3)))</f>
        <v>#VALUE!</v>
      </c>
      <c r="K135" s="70" t="e">
        <f>IF($B135&lt;=K$2,"EXECUTADA",IFERROR(VLOOKUP($B135&amp;K$3,'Consolidação Preventiva'!$A:$W,11,0),IF(K134="EXECUTADA",VLOOKUP($B134&amp;K$3,'Consolidação Preventiva'!$A:$W,15,0)+250/$Z$3,K134+250/$Z$3)))</f>
        <v>#VALUE!</v>
      </c>
      <c r="L135" s="70" t="e">
        <f>IF($B135&lt;=L$2,"EXECUTADA",IFERROR(VLOOKUP($B135&amp;L$3,'Consolidação Preventiva'!$A:$W,11,0),IF(L134="EXECUTADA",VLOOKUP($B134&amp;L$3,'Consolidação Preventiva'!$A:$W,15,0)+250/$Z$3,L134+250/$Z$3)))</f>
        <v>#VALUE!</v>
      </c>
      <c r="M135" s="70" t="e">
        <f>IF($B135&lt;=M$2,"EXECUTADA",IFERROR(VLOOKUP($B135&amp;M$3,'Consolidação Preventiva'!$A:$W,11,0),IF(M134="EXECUTADA",VLOOKUP($B134&amp;M$3,'Consolidação Preventiva'!$A:$W,15,0)+250/$Z$3,M134+250/$Z$3)))</f>
        <v>#VALUE!</v>
      </c>
      <c r="N135" s="70" t="e">
        <f>IF($B135&lt;=N$2,"EXECUTADA",IFERROR(VLOOKUP($B135&amp;N$3,'Consolidação Preventiva'!$A:$W,11,0),IF(N134="EXECUTADA",VLOOKUP($B134&amp;N$3,'Consolidação Preventiva'!$A:$W,15,0)+250/$Z$3,N134+250/$Z$3)))</f>
        <v>#VALUE!</v>
      </c>
      <c r="O135" s="70" t="e">
        <f>IF($B135&lt;=O$2,"EXECUTADA",IFERROR(VLOOKUP($B135&amp;O$3,'Consolidação Preventiva'!$A:$W,11,0),IF(O134="EXECUTADA",VLOOKUP($B134&amp;O$3,'Consolidação Preventiva'!$A:$W,15,0)+250/$Z$3,O134+250/$Z$3)))</f>
        <v>#VALUE!</v>
      </c>
      <c r="P135" s="70" t="e">
        <f>IF($B135&lt;=P$2,"EXECUTADA",IFERROR(VLOOKUP($B135&amp;P$3,'Consolidação Preventiva'!$A:$W,11,0),IF(P134="EXECUTADA",VLOOKUP($B134&amp;P$3,'Consolidação Preventiva'!$A:$W,15,0)+250/$Z$3,P134+250/$Z$3)))</f>
        <v>#VALUE!</v>
      </c>
      <c r="Q135" s="70" t="e">
        <f>IF($B135&lt;=Q$2,"EXECUTADA",IFERROR(VLOOKUP($B135&amp;Q$3,'Consolidação Preventiva'!$A:$W,11,0),IF(Q134="EXECUTADA",VLOOKUP($B134&amp;Q$3,'Consolidação Preventiva'!$A:$W,15,0)+250/$Z$3,Q134+250/$Z$3)))</f>
        <v>#VALUE!</v>
      </c>
      <c r="R135" s="70" t="e">
        <f>IF($B135&lt;=R$2,"EXECUTADA",IFERROR(VLOOKUP($B135&amp;R$3,'Consolidação Preventiva'!$A:$W,11,0),IF(R134="EXECUTADA",VLOOKUP($B134&amp;R$3,'Consolidação Preventiva'!$A:$W,15,0)+250/$Z$3,R134+250/$Z$3)))</f>
        <v>#VALUE!</v>
      </c>
      <c r="S135" s="70" t="e">
        <f>IF($B135&lt;=S$2,"EXECUTADA",IFERROR(VLOOKUP($B135&amp;S$3,'Consolidação Preventiva'!$A:$W,11,0),IF(S134="EXECUTADA",VLOOKUP($B134&amp;S$3,'Consolidação Preventiva'!$A:$W,15,0)+250/$Z$3,S134+250/$Z$3)))</f>
        <v>#VALUE!</v>
      </c>
      <c r="T135" s="70" t="e">
        <f>IF($B135&lt;=T$2,"EXECUTADA",IFERROR(VLOOKUP($B135&amp;T$3,'Consolidação Preventiva'!$A:$W,11,0),IF(T134="EXECUTADA",VLOOKUP($B134&amp;T$3,'Consolidação Preventiva'!$A:$W,15,0)+250/$Z$3,T134+250/$Z$3)))</f>
        <v>#VALUE!</v>
      </c>
      <c r="U135" s="70" t="e">
        <f>IF($B135&lt;=U$2,"EXECUTADA",IFERROR(VLOOKUP($B135&amp;U$3,'Consolidação Preventiva'!$A:$W,11,0),IF(U134="EXECUTADA",VLOOKUP($B134&amp;U$3,'Consolidação Preventiva'!$A:$W,15,0)+250/$Z$3,U134+250/$Z$3)))</f>
        <v>#VALUE!</v>
      </c>
      <c r="V135" s="70" t="e">
        <f>IF($B135&lt;=V$2,"EXECUTADA",IFERROR(VLOOKUP($B135&amp;V$3,'Consolidação Preventiva'!$A:$W,11,0),IF(V134="EXECUTADA",VLOOKUP($B134&amp;V$3,'Consolidação Preventiva'!$A:$W,15,0)+250/$Z$3,V134+250/$Z$3)))</f>
        <v>#VALUE!</v>
      </c>
      <c r="W135" s="70" t="e">
        <f>IF($B135&lt;=W$2,"EXECUTADA",IFERROR(VLOOKUP($B135&amp;W$3,'Consolidação Preventiva'!$A:$W,11,0),IF(W134="EXECUTADA",VLOOKUP($B134&amp;W$3,'Consolidação Preventiva'!$A:$W,15,0)+250/$Z$3,W134+250/$Z$3)))</f>
        <v>#VALUE!</v>
      </c>
      <c r="X135" s="70" t="e">
        <f>IF($B135&lt;=X$2,"EXECUTADA",IFERROR(VLOOKUP($B135&amp;X$3,'Consolidação Preventiva'!$A:$W,11,0),IF(X134="EXECUTADA",VLOOKUP($B134&amp;X$3,'Consolidação Preventiva'!$A:$W,15,0)+250/$Z$3,X134+250/$Z$3)))</f>
        <v>#VALUE!</v>
      </c>
    </row>
    <row r="136" spans="2:24">
      <c r="B136" s="68">
        <f t="shared" si="5"/>
        <v>132</v>
      </c>
      <c r="C136" s="64">
        <v>250</v>
      </c>
      <c r="D136" s="69" t="e">
        <f>IF($B136&lt;=D$2,"EXECUTADA",IFERROR(VLOOKUP($B136&amp;D$3,'Consolidação Preventiva'!$A:$W,11,0),IF(D135="EXECUTADA",VLOOKUP($B135&amp;D$3,'Consolidação Preventiva'!$A:$W,15,0)+125/$Z$3,D135+125/$Z$3)))</f>
        <v>#VALUE!</v>
      </c>
      <c r="E136" s="69" t="e">
        <f>IF($B136&lt;=E$2,"EXECUTADA",IFERROR(VLOOKUP($B136&amp;E$3,'Consolidação Preventiva'!$A:$W,11,0),IF(E135="EXECUTADA",VLOOKUP($B135&amp;E$3,'Consolidação Preventiva'!$A:$W,15,0)+125/$Z$3,E135+125/$Z$3)))</f>
        <v>#VALUE!</v>
      </c>
      <c r="F136" s="69" t="e">
        <f>IF($B136&lt;=F$2,"EXECUTADA",IFERROR(VLOOKUP($B136&amp;F$3,'Consolidação Preventiva'!$A:$W,11,0),IF(F135="EXECUTADA",VLOOKUP(F$4,'Projeção Horimetro'!$A$5:$H$11,8,0),F135+250/$Z$3)))</f>
        <v>#VALUE!</v>
      </c>
      <c r="G136" s="69" t="e">
        <f>IF($B136&lt;=G$2,"EXECUTADA",IFERROR(VLOOKUP($B136&amp;G$3,'Consolidação Preventiva'!$A:$W,11,0),IF(G135="EXECUTADA",VLOOKUP(G$4,'Projeção Horimetro'!$A$5:$H$11,8,0),G135+250/$Z$3)))</f>
        <v>#VALUE!</v>
      </c>
      <c r="H136" s="69" t="e">
        <f>IF($B136&lt;=H$2,"EXECUTADA",IFERROR(VLOOKUP($B136&amp;H$3,'Consolidação Preventiva'!$A:$W,11,0),IF(H135="EXECUTADA",VLOOKUP(H$4,'Projeção Horimetro'!$A$5:$H$11,8,0),H135+250/$Z$3)))</f>
        <v>#VALUE!</v>
      </c>
      <c r="I136" s="70" t="e">
        <f>IF($B136&lt;=I$2,"EXECUTADA",IFERROR(VLOOKUP($B136&amp;I$3,'Consolidação Preventiva'!$A:$W,11,0),IF(I135="EXECUTADA",VLOOKUP(I$4,'Projeção Horimetro'!$A$5:$H$11,8,0),I135+250/$Z$3)))</f>
        <v>#VALUE!</v>
      </c>
      <c r="J136" s="70" t="e">
        <f>IF($B136&lt;=J$2,"EXECUTADA",IFERROR(VLOOKUP($B136&amp;J$3,'Consolidação Preventiva'!$A:$W,11,0),IF(J135="EXECUTADA",VLOOKUP($B135&amp;J$3,'Consolidação Preventiva'!$A:$W,15,0)+250/$Z$3,J135+250/$Z$3)))</f>
        <v>#VALUE!</v>
      </c>
      <c r="K136" s="70" t="e">
        <f>IF($B136&lt;=K$2,"EXECUTADA",IFERROR(VLOOKUP($B136&amp;K$3,'Consolidação Preventiva'!$A:$W,11,0),IF(K135="EXECUTADA",VLOOKUP($B135&amp;K$3,'Consolidação Preventiva'!$A:$W,15,0)+250/$Z$3,K135+250/$Z$3)))</f>
        <v>#VALUE!</v>
      </c>
      <c r="L136" s="70" t="e">
        <f>IF($B136&lt;=L$2,"EXECUTADA",IFERROR(VLOOKUP($B136&amp;L$3,'Consolidação Preventiva'!$A:$W,11,0),IF(L135="EXECUTADA",VLOOKUP($B135&amp;L$3,'Consolidação Preventiva'!$A:$W,15,0)+250/$Z$3,L135+250/$Z$3)))</f>
        <v>#VALUE!</v>
      </c>
      <c r="M136" s="70" t="e">
        <f>IF($B136&lt;=M$2,"EXECUTADA",IFERROR(VLOOKUP($B136&amp;M$3,'Consolidação Preventiva'!$A:$W,11,0),IF(M135="EXECUTADA",VLOOKUP($B135&amp;M$3,'Consolidação Preventiva'!$A:$W,15,0)+250/$Z$3,M135+250/$Z$3)))</f>
        <v>#VALUE!</v>
      </c>
      <c r="N136" s="70" t="e">
        <f>IF($B136&lt;=N$2,"EXECUTADA",IFERROR(VLOOKUP($B136&amp;N$3,'Consolidação Preventiva'!$A:$W,11,0),IF(N135="EXECUTADA",VLOOKUP($B135&amp;N$3,'Consolidação Preventiva'!$A:$W,15,0)+250/$Z$3,N135+250/$Z$3)))</f>
        <v>#VALUE!</v>
      </c>
      <c r="O136" s="70" t="e">
        <f>IF($B136&lt;=O$2,"EXECUTADA",IFERROR(VLOOKUP($B136&amp;O$3,'Consolidação Preventiva'!$A:$W,11,0),IF(O135="EXECUTADA",VLOOKUP($B135&amp;O$3,'Consolidação Preventiva'!$A:$W,15,0)+250/$Z$3,O135+250/$Z$3)))</f>
        <v>#VALUE!</v>
      </c>
      <c r="P136" s="70" t="e">
        <f>IF($B136&lt;=P$2,"EXECUTADA",IFERROR(VLOOKUP($B136&amp;P$3,'Consolidação Preventiva'!$A:$W,11,0),IF(P135="EXECUTADA",VLOOKUP($B135&amp;P$3,'Consolidação Preventiva'!$A:$W,15,0)+250/$Z$3,P135+250/$Z$3)))</f>
        <v>#VALUE!</v>
      </c>
      <c r="Q136" s="70" t="e">
        <f>IF($B136&lt;=Q$2,"EXECUTADA",IFERROR(VLOOKUP($B136&amp;Q$3,'Consolidação Preventiva'!$A:$W,11,0),IF(Q135="EXECUTADA",VLOOKUP($B135&amp;Q$3,'Consolidação Preventiva'!$A:$W,15,0)+250/$Z$3,Q135+250/$Z$3)))</f>
        <v>#VALUE!</v>
      </c>
      <c r="R136" s="70" t="e">
        <f>IF($B136&lt;=R$2,"EXECUTADA",IFERROR(VLOOKUP($B136&amp;R$3,'Consolidação Preventiva'!$A:$W,11,0),IF(R135="EXECUTADA",VLOOKUP($B135&amp;R$3,'Consolidação Preventiva'!$A:$W,15,0)+250/$Z$3,R135+250/$Z$3)))</f>
        <v>#VALUE!</v>
      </c>
      <c r="S136" s="70" t="e">
        <f>IF($B136&lt;=S$2,"EXECUTADA",IFERROR(VLOOKUP($B136&amp;S$3,'Consolidação Preventiva'!$A:$W,11,0),IF(S135="EXECUTADA",VLOOKUP($B135&amp;S$3,'Consolidação Preventiva'!$A:$W,15,0)+250/$Z$3,S135+250/$Z$3)))</f>
        <v>#VALUE!</v>
      </c>
      <c r="T136" s="70" t="e">
        <f>IF($B136&lt;=T$2,"EXECUTADA",IFERROR(VLOOKUP($B136&amp;T$3,'Consolidação Preventiva'!$A:$W,11,0),IF(T135="EXECUTADA",VLOOKUP($B135&amp;T$3,'Consolidação Preventiva'!$A:$W,15,0)+250/$Z$3,T135+250/$Z$3)))</f>
        <v>#VALUE!</v>
      </c>
      <c r="U136" s="70" t="e">
        <f>IF($B136&lt;=U$2,"EXECUTADA",IFERROR(VLOOKUP($B136&amp;U$3,'Consolidação Preventiva'!$A:$W,11,0),IF(U135="EXECUTADA",VLOOKUP($B135&amp;U$3,'Consolidação Preventiva'!$A:$W,15,0)+250/$Z$3,U135+250/$Z$3)))</f>
        <v>#VALUE!</v>
      </c>
      <c r="V136" s="70" t="e">
        <f>IF($B136&lt;=V$2,"EXECUTADA",IFERROR(VLOOKUP($B136&amp;V$3,'Consolidação Preventiva'!$A:$W,11,0),IF(V135="EXECUTADA",VLOOKUP($B135&amp;V$3,'Consolidação Preventiva'!$A:$W,15,0)+250/$Z$3,V135+250/$Z$3)))</f>
        <v>#VALUE!</v>
      </c>
      <c r="W136" s="70" t="e">
        <f>IF($B136&lt;=W$2,"EXECUTADA",IFERROR(VLOOKUP($B136&amp;W$3,'Consolidação Preventiva'!$A:$W,11,0),IF(W135="EXECUTADA",VLOOKUP($B135&amp;W$3,'Consolidação Preventiva'!$A:$W,15,0)+250/$Z$3,W135+250/$Z$3)))</f>
        <v>#VALUE!</v>
      </c>
      <c r="X136" s="70" t="e">
        <f>IF($B136&lt;=X$2,"EXECUTADA",IFERROR(VLOOKUP($B136&amp;X$3,'Consolidação Preventiva'!$A:$W,11,0),IF(X135="EXECUTADA",VLOOKUP($B135&amp;X$3,'Consolidação Preventiva'!$A:$W,15,0)+250/$Z$3,X135+250/$Z$3)))</f>
        <v>#VALUE!</v>
      </c>
    </row>
    <row r="137" spans="2:24">
      <c r="B137" s="68">
        <f t="shared" si="5"/>
        <v>133</v>
      </c>
      <c r="C137" s="64">
        <v>1000</v>
      </c>
      <c r="D137" s="69" t="e">
        <f>IF($B137&lt;=D$2,"EXECUTADA",IFERROR(VLOOKUP($B137&amp;D$3,'Consolidação Preventiva'!$A:$W,11,0),IF(D136="EXECUTADA",VLOOKUP($B136&amp;D$3,'Consolidação Preventiva'!$A:$W,15,0)+125/$Z$3,D136+125/$Z$3)))</f>
        <v>#VALUE!</v>
      </c>
      <c r="E137" s="69" t="e">
        <f>IF($B137&lt;=E$2,"EXECUTADA",IFERROR(VLOOKUP($B137&amp;E$3,'Consolidação Preventiva'!$A:$W,11,0),IF(E136="EXECUTADA",VLOOKUP($B136&amp;E$3,'Consolidação Preventiva'!$A:$W,15,0)+125/$Z$3,E136+125/$Z$3)))</f>
        <v>#VALUE!</v>
      </c>
      <c r="F137" s="69" t="e">
        <f>IF($B137&lt;=F$2,"EXECUTADA",IFERROR(VLOOKUP($B137&amp;F$3,'Consolidação Preventiva'!$A:$W,11,0),IF(F136="EXECUTADA",VLOOKUP(F$4,'Projeção Horimetro'!$A$5:$H$11,8,0),F136+250/$Z$3)))</f>
        <v>#VALUE!</v>
      </c>
      <c r="G137" s="69" t="e">
        <f>IF($B137&lt;=G$2,"EXECUTADA",IFERROR(VLOOKUP($B137&amp;G$3,'Consolidação Preventiva'!$A:$W,11,0),IF(G136="EXECUTADA",VLOOKUP(G$4,'Projeção Horimetro'!$A$5:$H$11,8,0),G136+250/$Z$3)))</f>
        <v>#VALUE!</v>
      </c>
      <c r="H137" s="69" t="e">
        <f>IF($B137&lt;=H$2,"EXECUTADA",IFERROR(VLOOKUP($B137&amp;H$3,'Consolidação Preventiva'!$A:$W,11,0),IF(H136="EXECUTADA",VLOOKUP(H$4,'Projeção Horimetro'!$A$5:$H$11,8,0),H136+250/$Z$3)))</f>
        <v>#VALUE!</v>
      </c>
      <c r="I137" s="70" t="e">
        <f>IF($B137&lt;=I$2,"EXECUTADA",IFERROR(VLOOKUP($B137&amp;I$3,'Consolidação Preventiva'!$A:$W,11,0),IF(I136="EXECUTADA",VLOOKUP(I$4,'Projeção Horimetro'!$A$5:$H$11,8,0),I136+250/$Z$3)))</f>
        <v>#VALUE!</v>
      </c>
      <c r="J137" s="70" t="e">
        <f>IF($B137&lt;=J$2,"EXECUTADA",IFERROR(VLOOKUP($B137&amp;J$3,'Consolidação Preventiva'!$A:$W,11,0),IF(J136="EXECUTADA",VLOOKUP($B136&amp;J$3,'Consolidação Preventiva'!$A:$W,15,0)+250/$Z$3,J136+250/$Z$3)))</f>
        <v>#VALUE!</v>
      </c>
      <c r="K137" s="70" t="e">
        <f>IF($B137&lt;=K$2,"EXECUTADA",IFERROR(VLOOKUP($B137&amp;K$3,'Consolidação Preventiva'!$A:$W,11,0),IF(K136="EXECUTADA",VLOOKUP($B136&amp;K$3,'Consolidação Preventiva'!$A:$W,15,0)+250/$Z$3,K136+250/$Z$3)))</f>
        <v>#VALUE!</v>
      </c>
      <c r="L137" s="70" t="e">
        <f>IF($B137&lt;=L$2,"EXECUTADA",IFERROR(VLOOKUP($B137&amp;L$3,'Consolidação Preventiva'!$A:$W,11,0),IF(L136="EXECUTADA",VLOOKUP($B136&amp;L$3,'Consolidação Preventiva'!$A:$W,15,0)+250/$Z$3,L136+250/$Z$3)))</f>
        <v>#VALUE!</v>
      </c>
      <c r="M137" s="70" t="e">
        <f>IF($B137&lt;=M$2,"EXECUTADA",IFERROR(VLOOKUP($B137&amp;M$3,'Consolidação Preventiva'!$A:$W,11,0),IF(M136="EXECUTADA",VLOOKUP($B136&amp;M$3,'Consolidação Preventiva'!$A:$W,15,0)+250/$Z$3,M136+250/$Z$3)))</f>
        <v>#VALUE!</v>
      </c>
      <c r="N137" s="70" t="e">
        <f>IF($B137&lt;=N$2,"EXECUTADA",IFERROR(VLOOKUP($B137&amp;N$3,'Consolidação Preventiva'!$A:$W,11,0),IF(N136="EXECUTADA",VLOOKUP($B136&amp;N$3,'Consolidação Preventiva'!$A:$W,15,0)+250/$Z$3,N136+250/$Z$3)))</f>
        <v>#VALUE!</v>
      </c>
      <c r="O137" s="70" t="e">
        <f>IF($B137&lt;=O$2,"EXECUTADA",IFERROR(VLOOKUP($B137&amp;O$3,'Consolidação Preventiva'!$A:$W,11,0),IF(O136="EXECUTADA",VLOOKUP($B136&amp;O$3,'Consolidação Preventiva'!$A:$W,15,0)+250/$Z$3,O136+250/$Z$3)))</f>
        <v>#VALUE!</v>
      </c>
      <c r="P137" s="70" t="e">
        <f>IF($B137&lt;=P$2,"EXECUTADA",IFERROR(VLOOKUP($B137&amp;P$3,'Consolidação Preventiva'!$A:$W,11,0),IF(P136="EXECUTADA",VLOOKUP($B136&amp;P$3,'Consolidação Preventiva'!$A:$W,15,0)+250/$Z$3,P136+250/$Z$3)))</f>
        <v>#VALUE!</v>
      </c>
      <c r="Q137" s="70" t="e">
        <f>IF($B137&lt;=Q$2,"EXECUTADA",IFERROR(VLOOKUP($B137&amp;Q$3,'Consolidação Preventiva'!$A:$W,11,0),IF(Q136="EXECUTADA",VLOOKUP($B136&amp;Q$3,'Consolidação Preventiva'!$A:$W,15,0)+250/$Z$3,Q136+250/$Z$3)))</f>
        <v>#VALUE!</v>
      </c>
      <c r="R137" s="70" t="e">
        <f>IF($B137&lt;=R$2,"EXECUTADA",IFERROR(VLOOKUP($B137&amp;R$3,'Consolidação Preventiva'!$A:$W,11,0),IF(R136="EXECUTADA",VLOOKUP($B136&amp;R$3,'Consolidação Preventiva'!$A:$W,15,0)+250/$Z$3,R136+250/$Z$3)))</f>
        <v>#VALUE!</v>
      </c>
      <c r="S137" s="70" t="e">
        <f>IF($B137&lt;=S$2,"EXECUTADA",IFERROR(VLOOKUP($B137&amp;S$3,'Consolidação Preventiva'!$A:$W,11,0),IF(S136="EXECUTADA",VLOOKUP($B136&amp;S$3,'Consolidação Preventiva'!$A:$W,15,0)+250/$Z$3,S136+250/$Z$3)))</f>
        <v>#VALUE!</v>
      </c>
      <c r="T137" s="70" t="e">
        <f>IF($B137&lt;=T$2,"EXECUTADA",IFERROR(VLOOKUP($B137&amp;T$3,'Consolidação Preventiva'!$A:$W,11,0),IF(T136="EXECUTADA",VLOOKUP($B136&amp;T$3,'Consolidação Preventiva'!$A:$W,15,0)+250/$Z$3,T136+250/$Z$3)))</f>
        <v>#VALUE!</v>
      </c>
      <c r="U137" s="70" t="e">
        <f>IF($B137&lt;=U$2,"EXECUTADA",IFERROR(VLOOKUP($B137&amp;U$3,'Consolidação Preventiva'!$A:$W,11,0),IF(U136="EXECUTADA",VLOOKUP($B136&amp;U$3,'Consolidação Preventiva'!$A:$W,15,0)+250/$Z$3,U136+250/$Z$3)))</f>
        <v>#VALUE!</v>
      </c>
      <c r="V137" s="70" t="e">
        <f>IF($B137&lt;=V$2,"EXECUTADA",IFERROR(VLOOKUP($B137&amp;V$3,'Consolidação Preventiva'!$A:$W,11,0),IF(V136="EXECUTADA",VLOOKUP($B136&amp;V$3,'Consolidação Preventiva'!$A:$W,15,0)+250/$Z$3,V136+250/$Z$3)))</f>
        <v>#VALUE!</v>
      </c>
      <c r="W137" s="70" t="e">
        <f>IF($B137&lt;=W$2,"EXECUTADA",IFERROR(VLOOKUP($B137&amp;W$3,'Consolidação Preventiva'!$A:$W,11,0),IF(W136="EXECUTADA",VLOOKUP($B136&amp;W$3,'Consolidação Preventiva'!$A:$W,15,0)+250/$Z$3,W136+250/$Z$3)))</f>
        <v>#VALUE!</v>
      </c>
      <c r="X137" s="70" t="e">
        <f>IF($B137&lt;=X$2,"EXECUTADA",IFERROR(VLOOKUP($B137&amp;X$3,'Consolidação Preventiva'!$A:$W,11,0),IF(X136="EXECUTADA",VLOOKUP($B136&amp;X$3,'Consolidação Preventiva'!$A:$W,15,0)+250/$Z$3,X136+250/$Z$3)))</f>
        <v>#VALUE!</v>
      </c>
    </row>
    <row r="138" spans="2:24">
      <c r="B138" s="68">
        <f t="shared" si="5"/>
        <v>134</v>
      </c>
      <c r="C138" s="64">
        <v>250</v>
      </c>
      <c r="D138" s="69" t="e">
        <f>IF($B138&lt;=D$2,"EXECUTADA",IFERROR(VLOOKUP($B138&amp;D$3,'Consolidação Preventiva'!$A:$W,11,0),IF(D137="EXECUTADA",VLOOKUP($B137&amp;D$3,'Consolidação Preventiva'!$A:$W,15,0)+125/$Z$3,D137+125/$Z$3)))</f>
        <v>#VALUE!</v>
      </c>
      <c r="E138" s="69" t="e">
        <f>IF($B138&lt;=E$2,"EXECUTADA",IFERROR(VLOOKUP($B138&amp;E$3,'Consolidação Preventiva'!$A:$W,11,0),IF(E137="EXECUTADA",VLOOKUP($B137&amp;E$3,'Consolidação Preventiva'!$A:$W,15,0)+125/$Z$3,E137+125/$Z$3)))</f>
        <v>#VALUE!</v>
      </c>
      <c r="F138" s="69" t="e">
        <f>IF($B138&lt;=F$2,"EXECUTADA",IFERROR(VLOOKUP($B138&amp;F$3,'Consolidação Preventiva'!$A:$W,11,0),IF(F137="EXECUTADA",VLOOKUP(F$4,'Projeção Horimetro'!$A$5:$H$11,8,0),F137+250/$Z$3)))</f>
        <v>#VALUE!</v>
      </c>
      <c r="G138" s="69" t="e">
        <f>IF($B138&lt;=G$2,"EXECUTADA",IFERROR(VLOOKUP($B138&amp;G$3,'Consolidação Preventiva'!$A:$W,11,0),IF(G137="EXECUTADA",VLOOKUP(G$4,'Projeção Horimetro'!$A$5:$H$11,8,0),G137+250/$Z$3)))</f>
        <v>#VALUE!</v>
      </c>
      <c r="H138" s="69" t="e">
        <f>IF($B138&lt;=H$2,"EXECUTADA",IFERROR(VLOOKUP($B138&amp;H$3,'Consolidação Preventiva'!$A:$W,11,0),IF(H137="EXECUTADA",VLOOKUP(H$4,'Projeção Horimetro'!$A$5:$H$11,8,0),H137+250/$Z$3)))</f>
        <v>#VALUE!</v>
      </c>
      <c r="I138" s="70" t="e">
        <f>IF($B138&lt;=I$2,"EXECUTADA",IFERROR(VLOOKUP($B138&amp;I$3,'Consolidação Preventiva'!$A:$W,11,0),IF(I137="EXECUTADA",VLOOKUP(I$4,'Projeção Horimetro'!$A$5:$H$11,8,0),I137+250/$Z$3)))</f>
        <v>#VALUE!</v>
      </c>
      <c r="J138" s="70" t="e">
        <f>IF($B138&lt;=J$2,"EXECUTADA",IFERROR(VLOOKUP($B138&amp;J$3,'Consolidação Preventiva'!$A:$W,11,0),IF(J137="EXECUTADA",VLOOKUP($B137&amp;J$3,'Consolidação Preventiva'!$A:$W,15,0)+250/$Z$3,J137+250/$Z$3)))</f>
        <v>#VALUE!</v>
      </c>
      <c r="K138" s="70" t="e">
        <f>IF($B138&lt;=K$2,"EXECUTADA",IFERROR(VLOOKUP($B138&amp;K$3,'Consolidação Preventiva'!$A:$W,11,0),IF(K137="EXECUTADA",VLOOKUP($B137&amp;K$3,'Consolidação Preventiva'!$A:$W,15,0)+250/$Z$3,K137+250/$Z$3)))</f>
        <v>#VALUE!</v>
      </c>
      <c r="L138" s="70" t="e">
        <f>IF($B138&lt;=L$2,"EXECUTADA",IFERROR(VLOOKUP($B138&amp;L$3,'Consolidação Preventiva'!$A:$W,11,0),IF(L137="EXECUTADA",VLOOKUP($B137&amp;L$3,'Consolidação Preventiva'!$A:$W,15,0)+250/$Z$3,L137+250/$Z$3)))</f>
        <v>#VALUE!</v>
      </c>
      <c r="M138" s="70" t="e">
        <f>IF($B138&lt;=M$2,"EXECUTADA",IFERROR(VLOOKUP($B138&amp;M$3,'Consolidação Preventiva'!$A:$W,11,0),IF(M137="EXECUTADA",VLOOKUP($B137&amp;M$3,'Consolidação Preventiva'!$A:$W,15,0)+250/$Z$3,M137+250/$Z$3)))</f>
        <v>#VALUE!</v>
      </c>
      <c r="N138" s="70" t="e">
        <f>IF($B138&lt;=N$2,"EXECUTADA",IFERROR(VLOOKUP($B138&amp;N$3,'Consolidação Preventiva'!$A:$W,11,0),IF(N137="EXECUTADA",VLOOKUP($B137&amp;N$3,'Consolidação Preventiva'!$A:$W,15,0)+250/$Z$3,N137+250/$Z$3)))</f>
        <v>#VALUE!</v>
      </c>
      <c r="O138" s="70" t="e">
        <f>IF($B138&lt;=O$2,"EXECUTADA",IFERROR(VLOOKUP($B138&amp;O$3,'Consolidação Preventiva'!$A:$W,11,0),IF(O137="EXECUTADA",VLOOKUP($B137&amp;O$3,'Consolidação Preventiva'!$A:$W,15,0)+250/$Z$3,O137+250/$Z$3)))</f>
        <v>#VALUE!</v>
      </c>
      <c r="P138" s="70" t="e">
        <f>IF($B138&lt;=P$2,"EXECUTADA",IFERROR(VLOOKUP($B138&amp;P$3,'Consolidação Preventiva'!$A:$W,11,0),IF(P137="EXECUTADA",VLOOKUP($B137&amp;P$3,'Consolidação Preventiva'!$A:$W,15,0)+250/$Z$3,P137+250/$Z$3)))</f>
        <v>#VALUE!</v>
      </c>
      <c r="Q138" s="70" t="e">
        <f>IF($B138&lt;=Q$2,"EXECUTADA",IFERROR(VLOOKUP($B138&amp;Q$3,'Consolidação Preventiva'!$A:$W,11,0),IF(Q137="EXECUTADA",VLOOKUP($B137&amp;Q$3,'Consolidação Preventiva'!$A:$W,15,0)+250/$Z$3,Q137+250/$Z$3)))</f>
        <v>#VALUE!</v>
      </c>
      <c r="R138" s="70" t="e">
        <f>IF($B138&lt;=R$2,"EXECUTADA",IFERROR(VLOOKUP($B138&amp;R$3,'Consolidação Preventiva'!$A:$W,11,0),IF(R137="EXECUTADA",VLOOKUP($B137&amp;R$3,'Consolidação Preventiva'!$A:$W,15,0)+250/$Z$3,R137+250/$Z$3)))</f>
        <v>#VALUE!</v>
      </c>
      <c r="S138" s="70" t="e">
        <f>IF($B138&lt;=S$2,"EXECUTADA",IFERROR(VLOOKUP($B138&amp;S$3,'Consolidação Preventiva'!$A:$W,11,0),IF(S137="EXECUTADA",VLOOKUP($B137&amp;S$3,'Consolidação Preventiva'!$A:$W,15,0)+250/$Z$3,S137+250/$Z$3)))</f>
        <v>#VALUE!</v>
      </c>
      <c r="T138" s="70" t="e">
        <f>IF($B138&lt;=T$2,"EXECUTADA",IFERROR(VLOOKUP($B138&amp;T$3,'Consolidação Preventiva'!$A:$W,11,0),IF(T137="EXECUTADA",VLOOKUP($B137&amp;T$3,'Consolidação Preventiva'!$A:$W,15,0)+250/$Z$3,T137+250/$Z$3)))</f>
        <v>#VALUE!</v>
      </c>
      <c r="U138" s="70" t="e">
        <f>IF($B138&lt;=U$2,"EXECUTADA",IFERROR(VLOOKUP($B138&amp;U$3,'Consolidação Preventiva'!$A:$W,11,0),IF(U137="EXECUTADA",VLOOKUP($B137&amp;U$3,'Consolidação Preventiva'!$A:$W,15,0)+250/$Z$3,U137+250/$Z$3)))</f>
        <v>#VALUE!</v>
      </c>
      <c r="V138" s="70" t="e">
        <f>IF($B138&lt;=V$2,"EXECUTADA",IFERROR(VLOOKUP($B138&amp;V$3,'Consolidação Preventiva'!$A:$W,11,0),IF(V137="EXECUTADA",VLOOKUP($B137&amp;V$3,'Consolidação Preventiva'!$A:$W,15,0)+250/$Z$3,V137+250/$Z$3)))</f>
        <v>#VALUE!</v>
      </c>
      <c r="W138" s="70" t="e">
        <f>IF($B138&lt;=W$2,"EXECUTADA",IFERROR(VLOOKUP($B138&amp;W$3,'Consolidação Preventiva'!$A:$W,11,0),IF(W137="EXECUTADA",VLOOKUP($B137&amp;W$3,'Consolidação Preventiva'!$A:$W,15,0)+250/$Z$3,W137+250/$Z$3)))</f>
        <v>#VALUE!</v>
      </c>
      <c r="X138" s="70" t="e">
        <f>IF($B138&lt;=X$2,"EXECUTADA",IFERROR(VLOOKUP($B138&amp;X$3,'Consolidação Preventiva'!$A:$W,11,0),IF(X137="EXECUTADA",VLOOKUP($B137&amp;X$3,'Consolidação Preventiva'!$A:$W,15,0)+250/$Z$3,X137+250/$Z$3)))</f>
        <v>#VALUE!</v>
      </c>
    </row>
    <row r="139" spans="2:24">
      <c r="B139" s="68">
        <f t="shared" si="5"/>
        <v>135</v>
      </c>
      <c r="C139" s="64">
        <v>1500</v>
      </c>
      <c r="D139" s="69" t="e">
        <f>IF($B139&lt;=D$2,"EXECUTADA",IFERROR(VLOOKUP($B139&amp;D$3,'Consolidação Preventiva'!$A:$W,11,0),IF(D138="EXECUTADA",VLOOKUP($B138&amp;D$3,'Consolidação Preventiva'!$A:$W,15,0)+125/$Z$3,D138+125/$Z$3)))</f>
        <v>#VALUE!</v>
      </c>
      <c r="E139" s="69" t="e">
        <f>IF($B139&lt;=E$2,"EXECUTADA",IFERROR(VLOOKUP($B139&amp;E$3,'Consolidação Preventiva'!$A:$W,11,0),IF(E138="EXECUTADA",VLOOKUP($B138&amp;E$3,'Consolidação Preventiva'!$A:$W,15,0)+125/$Z$3,E138+125/$Z$3)))</f>
        <v>#VALUE!</v>
      </c>
      <c r="F139" s="69" t="e">
        <f>IF($B139&lt;=F$2,"EXECUTADA",IFERROR(VLOOKUP($B139&amp;F$3,'Consolidação Preventiva'!$A:$W,11,0),IF(F138="EXECUTADA",VLOOKUP(F$4,'Projeção Horimetro'!$A$5:$H$11,8,0),F138+250/$Z$3)))</f>
        <v>#VALUE!</v>
      </c>
      <c r="G139" s="69" t="e">
        <f>IF($B139&lt;=G$2,"EXECUTADA",IFERROR(VLOOKUP($B139&amp;G$3,'Consolidação Preventiva'!$A:$W,11,0),IF(G138="EXECUTADA",VLOOKUP(G$4,'Projeção Horimetro'!$A$5:$H$11,8,0),G138+250/$Z$3)))</f>
        <v>#VALUE!</v>
      </c>
      <c r="H139" s="69" t="e">
        <f>IF($B139&lt;=H$2,"EXECUTADA",IFERROR(VLOOKUP($B139&amp;H$3,'Consolidação Preventiva'!$A:$W,11,0),IF(H138="EXECUTADA",VLOOKUP(H$4,'Projeção Horimetro'!$A$5:$H$11,8,0),H138+250/$Z$3)))</f>
        <v>#VALUE!</v>
      </c>
      <c r="I139" s="70" t="e">
        <f>IF($B139&lt;=I$2,"EXECUTADA",IFERROR(VLOOKUP($B139&amp;I$3,'Consolidação Preventiva'!$A:$W,11,0),IF(I138="EXECUTADA",VLOOKUP(I$4,'Projeção Horimetro'!$A$5:$H$11,8,0),I138+250/$Z$3)))</f>
        <v>#VALUE!</v>
      </c>
      <c r="J139" s="70" t="e">
        <f>IF($B139&lt;=J$2,"EXECUTADA",IFERROR(VLOOKUP($B139&amp;J$3,'Consolidação Preventiva'!$A:$W,11,0),IF(J138="EXECUTADA",VLOOKUP($B138&amp;J$3,'Consolidação Preventiva'!$A:$W,15,0)+250/$Z$3,J138+250/$Z$3)))</f>
        <v>#VALUE!</v>
      </c>
      <c r="K139" s="70" t="e">
        <f>IF($B139&lt;=K$2,"EXECUTADA",IFERROR(VLOOKUP($B139&amp;K$3,'Consolidação Preventiva'!$A:$W,11,0),IF(K138="EXECUTADA",VLOOKUP($B138&amp;K$3,'Consolidação Preventiva'!$A:$W,15,0)+250/$Z$3,K138+250/$Z$3)))</f>
        <v>#VALUE!</v>
      </c>
      <c r="L139" s="70" t="e">
        <f>IF($B139&lt;=L$2,"EXECUTADA",IFERROR(VLOOKUP($B139&amp;L$3,'Consolidação Preventiva'!$A:$W,11,0),IF(L138="EXECUTADA",VLOOKUP($B138&amp;L$3,'Consolidação Preventiva'!$A:$W,15,0)+250/$Z$3,L138+250/$Z$3)))</f>
        <v>#VALUE!</v>
      </c>
      <c r="M139" s="70" t="e">
        <f>IF($B139&lt;=M$2,"EXECUTADA",IFERROR(VLOOKUP($B139&amp;M$3,'Consolidação Preventiva'!$A:$W,11,0),IF(M138="EXECUTADA",VLOOKUP($B138&amp;M$3,'Consolidação Preventiva'!$A:$W,15,0)+250/$Z$3,M138+250/$Z$3)))</f>
        <v>#VALUE!</v>
      </c>
      <c r="N139" s="70" t="e">
        <f>IF($B139&lt;=N$2,"EXECUTADA",IFERROR(VLOOKUP($B139&amp;N$3,'Consolidação Preventiva'!$A:$W,11,0),IF(N138="EXECUTADA",VLOOKUP($B138&amp;N$3,'Consolidação Preventiva'!$A:$W,15,0)+250/$Z$3,N138+250/$Z$3)))</f>
        <v>#VALUE!</v>
      </c>
      <c r="O139" s="70" t="e">
        <f>IF($B139&lt;=O$2,"EXECUTADA",IFERROR(VLOOKUP($B139&amp;O$3,'Consolidação Preventiva'!$A:$W,11,0),IF(O138="EXECUTADA",VLOOKUP($B138&amp;O$3,'Consolidação Preventiva'!$A:$W,15,0)+250/$Z$3,O138+250/$Z$3)))</f>
        <v>#VALUE!</v>
      </c>
      <c r="P139" s="70" t="e">
        <f>IF($B139&lt;=P$2,"EXECUTADA",IFERROR(VLOOKUP($B139&amp;P$3,'Consolidação Preventiva'!$A:$W,11,0),IF(P138="EXECUTADA",VLOOKUP($B138&amp;P$3,'Consolidação Preventiva'!$A:$W,15,0)+250/$Z$3,P138+250/$Z$3)))</f>
        <v>#VALUE!</v>
      </c>
      <c r="Q139" s="70" t="e">
        <f>IF($B139&lt;=Q$2,"EXECUTADA",IFERROR(VLOOKUP($B139&amp;Q$3,'Consolidação Preventiva'!$A:$W,11,0),IF(Q138="EXECUTADA",VLOOKUP($B138&amp;Q$3,'Consolidação Preventiva'!$A:$W,15,0)+250/$Z$3,Q138+250/$Z$3)))</f>
        <v>#VALUE!</v>
      </c>
      <c r="R139" s="70" t="e">
        <f>IF($B139&lt;=R$2,"EXECUTADA",IFERROR(VLOOKUP($B139&amp;R$3,'Consolidação Preventiva'!$A:$W,11,0),IF(R138="EXECUTADA",VLOOKUP($B138&amp;R$3,'Consolidação Preventiva'!$A:$W,15,0)+250/$Z$3,R138+250/$Z$3)))</f>
        <v>#VALUE!</v>
      </c>
      <c r="S139" s="70" t="e">
        <f>IF($B139&lt;=S$2,"EXECUTADA",IFERROR(VLOOKUP($B139&amp;S$3,'Consolidação Preventiva'!$A:$W,11,0),IF(S138="EXECUTADA",VLOOKUP($B138&amp;S$3,'Consolidação Preventiva'!$A:$W,15,0)+250/$Z$3,S138+250/$Z$3)))</f>
        <v>#VALUE!</v>
      </c>
      <c r="T139" s="70" t="e">
        <f>IF($B139&lt;=T$2,"EXECUTADA",IFERROR(VLOOKUP($B139&amp;T$3,'Consolidação Preventiva'!$A:$W,11,0),IF(T138="EXECUTADA",VLOOKUP($B138&amp;T$3,'Consolidação Preventiva'!$A:$W,15,0)+250/$Z$3,T138+250/$Z$3)))</f>
        <v>#VALUE!</v>
      </c>
      <c r="U139" s="70" t="e">
        <f>IF($B139&lt;=U$2,"EXECUTADA",IFERROR(VLOOKUP($B139&amp;U$3,'Consolidação Preventiva'!$A:$W,11,0),IF(U138="EXECUTADA",VLOOKUP($B138&amp;U$3,'Consolidação Preventiva'!$A:$W,15,0)+250/$Z$3,U138+250/$Z$3)))</f>
        <v>#VALUE!</v>
      </c>
      <c r="V139" s="70" t="e">
        <f>IF($B139&lt;=V$2,"EXECUTADA",IFERROR(VLOOKUP($B139&amp;V$3,'Consolidação Preventiva'!$A:$W,11,0),IF(V138="EXECUTADA",VLOOKUP($B138&amp;V$3,'Consolidação Preventiva'!$A:$W,15,0)+250/$Z$3,V138+250/$Z$3)))</f>
        <v>#VALUE!</v>
      </c>
      <c r="W139" s="70" t="e">
        <f>IF($B139&lt;=W$2,"EXECUTADA",IFERROR(VLOOKUP($B139&amp;W$3,'Consolidação Preventiva'!$A:$W,11,0),IF(W138="EXECUTADA",VLOOKUP($B138&amp;W$3,'Consolidação Preventiva'!$A:$W,15,0)+250/$Z$3,W138+250/$Z$3)))</f>
        <v>#VALUE!</v>
      </c>
      <c r="X139" s="70" t="e">
        <f>IF($B139&lt;=X$2,"EXECUTADA",IFERROR(VLOOKUP($B139&amp;X$3,'Consolidação Preventiva'!$A:$W,11,0),IF(X138="EXECUTADA",VLOOKUP($B138&amp;X$3,'Consolidação Preventiva'!$A:$W,15,0)+250/$Z$3,X138+250/$Z$3)))</f>
        <v>#VALUE!</v>
      </c>
    </row>
    <row r="140" spans="2:24">
      <c r="B140" s="68">
        <f t="shared" si="5"/>
        <v>136</v>
      </c>
      <c r="C140" s="64">
        <v>250</v>
      </c>
      <c r="D140" s="69" t="e">
        <f>IF($B140&lt;=D$2,"EXECUTADA",IFERROR(VLOOKUP($B140&amp;D$3,'Consolidação Preventiva'!$A:$W,11,0),IF(D139="EXECUTADA",VLOOKUP($B139&amp;D$3,'Consolidação Preventiva'!$A:$W,15,0)+125/$Z$3,D139+125/$Z$3)))</f>
        <v>#VALUE!</v>
      </c>
      <c r="E140" s="69" t="e">
        <f>IF($B140&lt;=E$2,"EXECUTADA",IFERROR(VLOOKUP($B140&amp;E$3,'Consolidação Preventiva'!$A:$W,11,0),IF(E139="EXECUTADA",VLOOKUP($B139&amp;E$3,'Consolidação Preventiva'!$A:$W,15,0)+125/$Z$3,E139+125/$Z$3)))</f>
        <v>#VALUE!</v>
      </c>
      <c r="F140" s="69" t="e">
        <f>IF($B140&lt;=F$2,"EXECUTADA",IFERROR(VLOOKUP($B140&amp;F$3,'Consolidação Preventiva'!$A:$W,11,0),IF(F139="EXECUTADA",VLOOKUP(F$4,'Projeção Horimetro'!$A$5:$H$11,8,0),F139+250/$Z$3)))</f>
        <v>#VALUE!</v>
      </c>
      <c r="G140" s="69" t="e">
        <f>IF($B140&lt;=G$2,"EXECUTADA",IFERROR(VLOOKUP($B140&amp;G$3,'Consolidação Preventiva'!$A:$W,11,0),IF(G139="EXECUTADA",VLOOKUP(G$4,'Projeção Horimetro'!$A$5:$H$11,8,0),G139+250/$Z$3)))</f>
        <v>#VALUE!</v>
      </c>
      <c r="H140" s="69" t="e">
        <f>IF($B140&lt;=H$2,"EXECUTADA",IFERROR(VLOOKUP($B140&amp;H$3,'Consolidação Preventiva'!$A:$W,11,0),IF(H139="EXECUTADA",VLOOKUP(H$4,'Projeção Horimetro'!$A$5:$H$11,8,0),H139+250/$Z$3)))</f>
        <v>#VALUE!</v>
      </c>
      <c r="I140" s="70" t="e">
        <f>IF($B140&lt;=I$2,"EXECUTADA",IFERROR(VLOOKUP($B140&amp;I$3,'Consolidação Preventiva'!$A:$W,11,0),IF(I139="EXECUTADA",VLOOKUP(I$4,'Projeção Horimetro'!$A$5:$H$11,8,0),I139+250/$Z$3)))</f>
        <v>#VALUE!</v>
      </c>
      <c r="J140" s="70" t="e">
        <f>IF($B140&lt;=J$2,"EXECUTADA",IFERROR(VLOOKUP($B140&amp;J$3,'Consolidação Preventiva'!$A:$W,11,0),IF(J139="EXECUTADA",VLOOKUP($B139&amp;J$3,'Consolidação Preventiva'!$A:$W,15,0)+250/$Z$3,J139+250/$Z$3)))</f>
        <v>#VALUE!</v>
      </c>
      <c r="K140" s="70" t="e">
        <f>IF($B140&lt;=K$2,"EXECUTADA",IFERROR(VLOOKUP($B140&amp;K$3,'Consolidação Preventiva'!$A:$W,11,0),IF(K139="EXECUTADA",VLOOKUP($B139&amp;K$3,'Consolidação Preventiva'!$A:$W,15,0)+250/$Z$3,K139+250/$Z$3)))</f>
        <v>#VALUE!</v>
      </c>
      <c r="L140" s="70" t="e">
        <f>IF($B140&lt;=L$2,"EXECUTADA",IFERROR(VLOOKUP($B140&amp;L$3,'Consolidação Preventiva'!$A:$W,11,0),IF(L139="EXECUTADA",VLOOKUP($B139&amp;L$3,'Consolidação Preventiva'!$A:$W,15,0)+250/$Z$3,L139+250/$Z$3)))</f>
        <v>#VALUE!</v>
      </c>
      <c r="M140" s="70" t="e">
        <f>IF($B140&lt;=M$2,"EXECUTADA",IFERROR(VLOOKUP($B140&amp;M$3,'Consolidação Preventiva'!$A:$W,11,0),IF(M139="EXECUTADA",VLOOKUP($B139&amp;M$3,'Consolidação Preventiva'!$A:$W,15,0)+250/$Z$3,M139+250/$Z$3)))</f>
        <v>#VALUE!</v>
      </c>
      <c r="N140" s="70" t="e">
        <f>IF($B140&lt;=N$2,"EXECUTADA",IFERROR(VLOOKUP($B140&amp;N$3,'Consolidação Preventiva'!$A:$W,11,0),IF(N139="EXECUTADA",VLOOKUP($B139&amp;N$3,'Consolidação Preventiva'!$A:$W,15,0)+250/$Z$3,N139+250/$Z$3)))</f>
        <v>#VALUE!</v>
      </c>
      <c r="O140" s="70" t="e">
        <f>IF($B140&lt;=O$2,"EXECUTADA",IFERROR(VLOOKUP($B140&amp;O$3,'Consolidação Preventiva'!$A:$W,11,0),IF(O139="EXECUTADA",VLOOKUP($B139&amp;O$3,'Consolidação Preventiva'!$A:$W,15,0)+250/$Z$3,O139+250/$Z$3)))</f>
        <v>#VALUE!</v>
      </c>
      <c r="P140" s="70" t="e">
        <f>IF($B140&lt;=P$2,"EXECUTADA",IFERROR(VLOOKUP($B140&amp;P$3,'Consolidação Preventiva'!$A:$W,11,0),IF(P139="EXECUTADA",VLOOKUP($B139&amp;P$3,'Consolidação Preventiva'!$A:$W,15,0)+250/$Z$3,P139+250/$Z$3)))</f>
        <v>#VALUE!</v>
      </c>
      <c r="Q140" s="70" t="e">
        <f>IF($B140&lt;=Q$2,"EXECUTADA",IFERROR(VLOOKUP($B140&amp;Q$3,'Consolidação Preventiva'!$A:$W,11,0),IF(Q139="EXECUTADA",VLOOKUP($B139&amp;Q$3,'Consolidação Preventiva'!$A:$W,15,0)+250/$Z$3,Q139+250/$Z$3)))</f>
        <v>#VALUE!</v>
      </c>
      <c r="R140" s="70" t="e">
        <f>IF($B140&lt;=R$2,"EXECUTADA",IFERROR(VLOOKUP($B140&amp;R$3,'Consolidação Preventiva'!$A:$W,11,0),IF(R139="EXECUTADA",VLOOKUP($B139&amp;R$3,'Consolidação Preventiva'!$A:$W,15,0)+250/$Z$3,R139+250/$Z$3)))</f>
        <v>#VALUE!</v>
      </c>
      <c r="S140" s="70" t="e">
        <f>IF($B140&lt;=S$2,"EXECUTADA",IFERROR(VLOOKUP($B140&amp;S$3,'Consolidação Preventiva'!$A:$W,11,0),IF(S139="EXECUTADA",VLOOKUP($B139&amp;S$3,'Consolidação Preventiva'!$A:$W,15,0)+250/$Z$3,S139+250/$Z$3)))</f>
        <v>#VALUE!</v>
      </c>
      <c r="T140" s="70" t="e">
        <f>IF($B140&lt;=T$2,"EXECUTADA",IFERROR(VLOOKUP($B140&amp;T$3,'Consolidação Preventiva'!$A:$W,11,0),IF(T139="EXECUTADA",VLOOKUP($B139&amp;T$3,'Consolidação Preventiva'!$A:$W,15,0)+250/$Z$3,T139+250/$Z$3)))</f>
        <v>#VALUE!</v>
      </c>
      <c r="U140" s="70" t="e">
        <f>IF($B140&lt;=U$2,"EXECUTADA",IFERROR(VLOOKUP($B140&amp;U$3,'Consolidação Preventiva'!$A:$W,11,0),IF(U139="EXECUTADA",VLOOKUP($B139&amp;U$3,'Consolidação Preventiva'!$A:$W,15,0)+250/$Z$3,U139+250/$Z$3)))</f>
        <v>#VALUE!</v>
      </c>
      <c r="V140" s="70" t="e">
        <f>IF($B140&lt;=V$2,"EXECUTADA",IFERROR(VLOOKUP($B140&amp;V$3,'Consolidação Preventiva'!$A:$W,11,0),IF(V139="EXECUTADA",VLOOKUP($B139&amp;V$3,'Consolidação Preventiva'!$A:$W,15,0)+250/$Z$3,V139+250/$Z$3)))</f>
        <v>#VALUE!</v>
      </c>
      <c r="W140" s="70" t="e">
        <f>IF($B140&lt;=W$2,"EXECUTADA",IFERROR(VLOOKUP($B140&amp;W$3,'Consolidação Preventiva'!$A:$W,11,0),IF(W139="EXECUTADA",VLOOKUP($B139&amp;W$3,'Consolidação Preventiva'!$A:$W,15,0)+250/$Z$3,W139+250/$Z$3)))</f>
        <v>#VALUE!</v>
      </c>
      <c r="X140" s="70" t="e">
        <f>IF($B140&lt;=X$2,"EXECUTADA",IFERROR(VLOOKUP($B140&amp;X$3,'Consolidação Preventiva'!$A:$W,11,0),IF(X139="EXECUTADA",VLOOKUP($B139&amp;X$3,'Consolidação Preventiva'!$A:$W,15,0)+250/$Z$3,X139+250/$Z$3)))</f>
        <v>#VALUE!</v>
      </c>
    </row>
    <row r="141" spans="2:24">
      <c r="B141" s="68">
        <f t="shared" si="5"/>
        <v>137</v>
      </c>
      <c r="C141" s="64">
        <v>2000</v>
      </c>
      <c r="D141" s="69" t="e">
        <f>IF($B141&lt;=D$2,"EXECUTADA",IFERROR(VLOOKUP($B141&amp;D$3,'Consolidação Preventiva'!$A:$W,11,0),IF(D140="EXECUTADA",VLOOKUP($B140&amp;D$3,'Consolidação Preventiva'!$A:$W,15,0)+125/$Z$3,D140+125/$Z$3)))</f>
        <v>#VALUE!</v>
      </c>
      <c r="E141" s="69" t="e">
        <f>IF($B141&lt;=E$2,"EXECUTADA",IFERROR(VLOOKUP($B141&amp;E$3,'Consolidação Preventiva'!$A:$W,11,0),IF(E140="EXECUTADA",VLOOKUP($B140&amp;E$3,'Consolidação Preventiva'!$A:$W,15,0)+125/$Z$3,E140+125/$Z$3)))</f>
        <v>#VALUE!</v>
      </c>
      <c r="F141" s="69" t="e">
        <f>IF($B141&lt;=F$2,"EXECUTADA",IFERROR(VLOOKUP($B141&amp;F$3,'Consolidação Preventiva'!$A:$W,11,0),IF(F140="EXECUTADA",VLOOKUP(F$4,'Projeção Horimetro'!$A$5:$H$11,8,0),F140+250/$Z$3)))</f>
        <v>#VALUE!</v>
      </c>
      <c r="G141" s="69" t="e">
        <f>IF($B141&lt;=G$2,"EXECUTADA",IFERROR(VLOOKUP($B141&amp;G$3,'Consolidação Preventiva'!$A:$W,11,0),IF(G140="EXECUTADA",VLOOKUP(G$4,'Projeção Horimetro'!$A$5:$H$11,8,0),G140+250/$Z$3)))</f>
        <v>#VALUE!</v>
      </c>
      <c r="H141" s="69" t="e">
        <f>IF($B141&lt;=H$2,"EXECUTADA",IFERROR(VLOOKUP($B141&amp;H$3,'Consolidação Preventiva'!$A:$W,11,0),IF(H140="EXECUTADA",VLOOKUP(H$4,'Projeção Horimetro'!$A$5:$H$11,8,0),H140+250/$Z$3)))</f>
        <v>#VALUE!</v>
      </c>
      <c r="I141" s="70" t="e">
        <f>IF($B141&lt;=I$2,"EXECUTADA",IFERROR(VLOOKUP($B141&amp;I$3,'Consolidação Preventiva'!$A:$W,11,0),IF(I140="EXECUTADA",VLOOKUP(I$4,'Projeção Horimetro'!$A$5:$H$11,8,0),I140+250/$Z$3)))</f>
        <v>#VALUE!</v>
      </c>
      <c r="J141" s="70" t="e">
        <f>IF($B141&lt;=J$2,"EXECUTADA",IFERROR(VLOOKUP($B141&amp;J$3,'Consolidação Preventiva'!$A:$W,11,0),IF(J140="EXECUTADA",VLOOKUP($B140&amp;J$3,'Consolidação Preventiva'!$A:$W,15,0)+250/$Z$3,J140+250/$Z$3)))</f>
        <v>#VALUE!</v>
      </c>
      <c r="K141" s="70" t="e">
        <f>IF($B141&lt;=K$2,"EXECUTADA",IFERROR(VLOOKUP($B141&amp;K$3,'Consolidação Preventiva'!$A:$W,11,0),IF(K140="EXECUTADA",VLOOKUP($B140&amp;K$3,'Consolidação Preventiva'!$A:$W,15,0)+250/$Z$3,K140+250/$Z$3)))</f>
        <v>#VALUE!</v>
      </c>
      <c r="L141" s="70" t="e">
        <f>IF($B141&lt;=L$2,"EXECUTADA",IFERROR(VLOOKUP($B141&amp;L$3,'Consolidação Preventiva'!$A:$W,11,0),IF(L140="EXECUTADA",VLOOKUP($B140&amp;L$3,'Consolidação Preventiva'!$A:$W,15,0)+250/$Z$3,L140+250/$Z$3)))</f>
        <v>#VALUE!</v>
      </c>
      <c r="M141" s="70" t="e">
        <f>IF($B141&lt;=M$2,"EXECUTADA",IFERROR(VLOOKUP($B141&amp;M$3,'Consolidação Preventiva'!$A:$W,11,0),IF(M140="EXECUTADA",VLOOKUP($B140&amp;M$3,'Consolidação Preventiva'!$A:$W,15,0)+250/$Z$3,M140+250/$Z$3)))</f>
        <v>#VALUE!</v>
      </c>
      <c r="N141" s="70" t="e">
        <f>IF($B141&lt;=N$2,"EXECUTADA",IFERROR(VLOOKUP($B141&amp;N$3,'Consolidação Preventiva'!$A:$W,11,0),IF(N140="EXECUTADA",VLOOKUP($B140&amp;N$3,'Consolidação Preventiva'!$A:$W,15,0)+250/$Z$3,N140+250/$Z$3)))</f>
        <v>#VALUE!</v>
      </c>
      <c r="O141" s="70" t="e">
        <f>IF($B141&lt;=O$2,"EXECUTADA",IFERROR(VLOOKUP($B141&amp;O$3,'Consolidação Preventiva'!$A:$W,11,0),IF(O140="EXECUTADA",VLOOKUP($B140&amp;O$3,'Consolidação Preventiva'!$A:$W,15,0)+250/$Z$3,O140+250/$Z$3)))</f>
        <v>#VALUE!</v>
      </c>
      <c r="P141" s="70" t="e">
        <f>IF($B141&lt;=P$2,"EXECUTADA",IFERROR(VLOOKUP($B141&amp;P$3,'Consolidação Preventiva'!$A:$W,11,0),IF(P140="EXECUTADA",VLOOKUP($B140&amp;P$3,'Consolidação Preventiva'!$A:$W,15,0)+250/$Z$3,P140+250/$Z$3)))</f>
        <v>#VALUE!</v>
      </c>
      <c r="Q141" s="70" t="e">
        <f>IF($B141&lt;=Q$2,"EXECUTADA",IFERROR(VLOOKUP($B141&amp;Q$3,'Consolidação Preventiva'!$A:$W,11,0),IF(Q140="EXECUTADA",VLOOKUP($B140&amp;Q$3,'Consolidação Preventiva'!$A:$W,15,0)+250/$Z$3,Q140+250/$Z$3)))</f>
        <v>#VALUE!</v>
      </c>
      <c r="R141" s="70" t="e">
        <f>IF($B141&lt;=R$2,"EXECUTADA",IFERROR(VLOOKUP($B141&amp;R$3,'Consolidação Preventiva'!$A:$W,11,0),IF(R140="EXECUTADA",VLOOKUP($B140&amp;R$3,'Consolidação Preventiva'!$A:$W,15,0)+250/$Z$3,R140+250/$Z$3)))</f>
        <v>#VALUE!</v>
      </c>
      <c r="S141" s="70" t="e">
        <f>IF($B141&lt;=S$2,"EXECUTADA",IFERROR(VLOOKUP($B141&amp;S$3,'Consolidação Preventiva'!$A:$W,11,0),IF(S140="EXECUTADA",VLOOKUP($B140&amp;S$3,'Consolidação Preventiva'!$A:$W,15,0)+250/$Z$3,S140+250/$Z$3)))</f>
        <v>#VALUE!</v>
      </c>
      <c r="T141" s="70" t="e">
        <f>IF($B141&lt;=T$2,"EXECUTADA",IFERROR(VLOOKUP($B141&amp;T$3,'Consolidação Preventiva'!$A:$W,11,0),IF(T140="EXECUTADA",VLOOKUP($B140&amp;T$3,'Consolidação Preventiva'!$A:$W,15,0)+250/$Z$3,T140+250/$Z$3)))</f>
        <v>#VALUE!</v>
      </c>
      <c r="U141" s="70" t="e">
        <f>IF($B141&lt;=U$2,"EXECUTADA",IFERROR(VLOOKUP($B141&amp;U$3,'Consolidação Preventiva'!$A:$W,11,0),IF(U140="EXECUTADA",VLOOKUP($B140&amp;U$3,'Consolidação Preventiva'!$A:$W,15,0)+250/$Z$3,U140+250/$Z$3)))</f>
        <v>#VALUE!</v>
      </c>
      <c r="V141" s="70" t="e">
        <f>IF($B141&lt;=V$2,"EXECUTADA",IFERROR(VLOOKUP($B141&amp;V$3,'Consolidação Preventiva'!$A:$W,11,0),IF(V140="EXECUTADA",VLOOKUP($B140&amp;V$3,'Consolidação Preventiva'!$A:$W,15,0)+250/$Z$3,V140+250/$Z$3)))</f>
        <v>#VALUE!</v>
      </c>
      <c r="W141" s="70" t="e">
        <f>IF($B141&lt;=W$2,"EXECUTADA",IFERROR(VLOOKUP($B141&amp;W$3,'Consolidação Preventiva'!$A:$W,11,0),IF(W140="EXECUTADA",VLOOKUP($B140&amp;W$3,'Consolidação Preventiva'!$A:$W,15,0)+250/$Z$3,W140+250/$Z$3)))</f>
        <v>#VALUE!</v>
      </c>
      <c r="X141" s="70" t="e">
        <f>IF($B141&lt;=X$2,"EXECUTADA",IFERROR(VLOOKUP($B141&amp;X$3,'Consolidação Preventiva'!$A:$W,11,0),IF(X140="EXECUTADA",VLOOKUP($B140&amp;X$3,'Consolidação Preventiva'!$A:$W,15,0)+250/$Z$3,X140+250/$Z$3)))</f>
        <v>#VALUE!</v>
      </c>
    </row>
    <row r="142" spans="2:24">
      <c r="B142" s="68">
        <f t="shared" si="5"/>
        <v>138</v>
      </c>
      <c r="C142" s="64">
        <v>250</v>
      </c>
      <c r="D142" s="69" t="e">
        <f>IF($B142&lt;=D$2,"EXECUTADA",IFERROR(VLOOKUP($B142&amp;D$3,'Consolidação Preventiva'!$A:$W,11,0),IF(D141="EXECUTADA",VLOOKUP($B141&amp;D$3,'Consolidação Preventiva'!$A:$W,15,0)+125/$Z$3,D141+125/$Z$3)))</f>
        <v>#VALUE!</v>
      </c>
      <c r="E142" s="69" t="e">
        <f>IF($B142&lt;=E$2,"EXECUTADA",IFERROR(VLOOKUP($B142&amp;E$3,'Consolidação Preventiva'!$A:$W,11,0),IF(E141="EXECUTADA",VLOOKUP($B141&amp;E$3,'Consolidação Preventiva'!$A:$W,15,0)+125/$Z$3,E141+125/$Z$3)))</f>
        <v>#VALUE!</v>
      </c>
      <c r="F142" s="69" t="e">
        <f>IF($B142&lt;=F$2,"EXECUTADA",IFERROR(VLOOKUP($B142&amp;F$3,'Consolidação Preventiva'!$A:$W,11,0),IF(F141="EXECUTADA",VLOOKUP(F$4,'Projeção Horimetro'!$A$5:$H$11,8,0),F141+250/$Z$3)))</f>
        <v>#VALUE!</v>
      </c>
      <c r="G142" s="69" t="e">
        <f>IF($B142&lt;=G$2,"EXECUTADA",IFERROR(VLOOKUP($B142&amp;G$3,'Consolidação Preventiva'!$A:$W,11,0),IF(G141="EXECUTADA",VLOOKUP(G$4,'Projeção Horimetro'!$A$5:$H$11,8,0),G141+250/$Z$3)))</f>
        <v>#VALUE!</v>
      </c>
      <c r="H142" s="69" t="e">
        <f>IF($B142&lt;=H$2,"EXECUTADA",IFERROR(VLOOKUP($B142&amp;H$3,'Consolidação Preventiva'!$A:$W,11,0),IF(H141="EXECUTADA",VLOOKUP(H$4,'Projeção Horimetro'!$A$5:$H$11,8,0),H141+250/$Z$3)))</f>
        <v>#VALUE!</v>
      </c>
      <c r="I142" s="70" t="e">
        <f>IF($B142&lt;=I$2,"EXECUTADA",IFERROR(VLOOKUP($B142&amp;I$3,'Consolidação Preventiva'!$A:$W,11,0),IF(I141="EXECUTADA",VLOOKUP(I$4,'Projeção Horimetro'!$A$5:$H$11,8,0),I141+250/$Z$3)))</f>
        <v>#VALUE!</v>
      </c>
      <c r="J142" s="70" t="e">
        <f>IF($B142&lt;=J$2,"EXECUTADA",IFERROR(VLOOKUP($B142&amp;J$3,'Consolidação Preventiva'!$A:$W,11,0),IF(J141="EXECUTADA",VLOOKUP($B141&amp;J$3,'Consolidação Preventiva'!$A:$W,15,0)+250/$Z$3,J141+250/$Z$3)))</f>
        <v>#VALUE!</v>
      </c>
      <c r="K142" s="70" t="e">
        <f>IF($B142&lt;=K$2,"EXECUTADA",IFERROR(VLOOKUP($B142&amp;K$3,'Consolidação Preventiva'!$A:$W,11,0),IF(K141="EXECUTADA",VLOOKUP($B141&amp;K$3,'Consolidação Preventiva'!$A:$W,15,0)+250/$Z$3,K141+250/$Z$3)))</f>
        <v>#VALUE!</v>
      </c>
      <c r="L142" s="70" t="e">
        <f>IF($B142&lt;=L$2,"EXECUTADA",IFERROR(VLOOKUP($B142&amp;L$3,'Consolidação Preventiva'!$A:$W,11,0),IF(L141="EXECUTADA",VLOOKUP($B141&amp;L$3,'Consolidação Preventiva'!$A:$W,15,0)+250/$Z$3,L141+250/$Z$3)))</f>
        <v>#VALUE!</v>
      </c>
      <c r="M142" s="70" t="e">
        <f>IF($B142&lt;=M$2,"EXECUTADA",IFERROR(VLOOKUP($B142&amp;M$3,'Consolidação Preventiva'!$A:$W,11,0),IF(M141="EXECUTADA",VLOOKUP($B141&amp;M$3,'Consolidação Preventiva'!$A:$W,15,0)+250/$Z$3,M141+250/$Z$3)))</f>
        <v>#VALUE!</v>
      </c>
      <c r="N142" s="70" t="e">
        <f>IF($B142&lt;=N$2,"EXECUTADA",IFERROR(VLOOKUP($B142&amp;N$3,'Consolidação Preventiva'!$A:$W,11,0),IF(N141="EXECUTADA",VLOOKUP($B141&amp;N$3,'Consolidação Preventiva'!$A:$W,15,0)+250/$Z$3,N141+250/$Z$3)))</f>
        <v>#VALUE!</v>
      </c>
      <c r="O142" s="70" t="e">
        <f>IF($B142&lt;=O$2,"EXECUTADA",IFERROR(VLOOKUP($B142&amp;O$3,'Consolidação Preventiva'!$A:$W,11,0),IF(O141="EXECUTADA",VLOOKUP($B141&amp;O$3,'Consolidação Preventiva'!$A:$W,15,0)+250/$Z$3,O141+250/$Z$3)))</f>
        <v>#VALUE!</v>
      </c>
      <c r="P142" s="70" t="e">
        <f>IF($B142&lt;=P$2,"EXECUTADA",IFERROR(VLOOKUP($B142&amp;P$3,'Consolidação Preventiva'!$A:$W,11,0),IF(P141="EXECUTADA",VLOOKUP($B141&amp;P$3,'Consolidação Preventiva'!$A:$W,15,0)+250/$Z$3,P141+250/$Z$3)))</f>
        <v>#VALUE!</v>
      </c>
      <c r="Q142" s="70" t="e">
        <f>IF($B142&lt;=Q$2,"EXECUTADA",IFERROR(VLOOKUP($B142&amp;Q$3,'Consolidação Preventiva'!$A:$W,11,0),IF(Q141="EXECUTADA",VLOOKUP($B141&amp;Q$3,'Consolidação Preventiva'!$A:$W,15,0)+250/$Z$3,Q141+250/$Z$3)))</f>
        <v>#VALUE!</v>
      </c>
      <c r="R142" s="70" t="e">
        <f>IF($B142&lt;=R$2,"EXECUTADA",IFERROR(VLOOKUP($B142&amp;R$3,'Consolidação Preventiva'!$A:$W,11,0),IF(R141="EXECUTADA",VLOOKUP($B141&amp;R$3,'Consolidação Preventiva'!$A:$W,15,0)+250/$Z$3,R141+250/$Z$3)))</f>
        <v>#VALUE!</v>
      </c>
      <c r="S142" s="70" t="e">
        <f>IF($B142&lt;=S$2,"EXECUTADA",IFERROR(VLOOKUP($B142&amp;S$3,'Consolidação Preventiva'!$A:$W,11,0),IF(S141="EXECUTADA",VLOOKUP($B141&amp;S$3,'Consolidação Preventiva'!$A:$W,15,0)+250/$Z$3,S141+250/$Z$3)))</f>
        <v>#VALUE!</v>
      </c>
      <c r="T142" s="70" t="e">
        <f>IF($B142&lt;=T$2,"EXECUTADA",IFERROR(VLOOKUP($B142&amp;T$3,'Consolidação Preventiva'!$A:$W,11,0),IF(T141="EXECUTADA",VLOOKUP($B141&amp;T$3,'Consolidação Preventiva'!$A:$W,15,0)+250/$Z$3,T141+250/$Z$3)))</f>
        <v>#VALUE!</v>
      </c>
      <c r="U142" s="70" t="e">
        <f>IF($B142&lt;=U$2,"EXECUTADA",IFERROR(VLOOKUP($B142&amp;U$3,'Consolidação Preventiva'!$A:$W,11,0),IF(U141="EXECUTADA",VLOOKUP($B141&amp;U$3,'Consolidação Preventiva'!$A:$W,15,0)+250/$Z$3,U141+250/$Z$3)))</f>
        <v>#VALUE!</v>
      </c>
      <c r="V142" s="70" t="e">
        <f>IF($B142&lt;=V$2,"EXECUTADA",IFERROR(VLOOKUP($B142&amp;V$3,'Consolidação Preventiva'!$A:$W,11,0),IF(V141="EXECUTADA",VLOOKUP($B141&amp;V$3,'Consolidação Preventiva'!$A:$W,15,0)+250/$Z$3,V141+250/$Z$3)))</f>
        <v>#VALUE!</v>
      </c>
      <c r="W142" s="70" t="e">
        <f>IF($B142&lt;=W$2,"EXECUTADA",IFERROR(VLOOKUP($B142&amp;W$3,'Consolidação Preventiva'!$A:$W,11,0),IF(W141="EXECUTADA",VLOOKUP($B141&amp;W$3,'Consolidação Preventiva'!$A:$W,15,0)+250/$Z$3,W141+250/$Z$3)))</f>
        <v>#VALUE!</v>
      </c>
      <c r="X142" s="70" t="e">
        <f>IF($B142&lt;=X$2,"EXECUTADA",IFERROR(VLOOKUP($B142&amp;X$3,'Consolidação Preventiva'!$A:$W,11,0),IF(X141="EXECUTADA",VLOOKUP($B141&amp;X$3,'Consolidação Preventiva'!$A:$W,15,0)+250/$Z$3,X141+250/$Z$3)))</f>
        <v>#VALUE!</v>
      </c>
    </row>
    <row r="143" spans="2:24">
      <c r="B143" s="68">
        <f t="shared" si="5"/>
        <v>139</v>
      </c>
      <c r="C143" s="64">
        <v>2500</v>
      </c>
      <c r="D143" s="69" t="e">
        <f>IF($B143&lt;=D$2,"EXECUTADA",IFERROR(VLOOKUP($B143&amp;D$3,'Consolidação Preventiva'!$A:$W,11,0),IF(D142="EXECUTADA",VLOOKUP($B142&amp;D$3,'Consolidação Preventiva'!$A:$W,15,0)+125/$Z$3,D142+125/$Z$3)))</f>
        <v>#VALUE!</v>
      </c>
      <c r="E143" s="69" t="e">
        <f>IF($B143&lt;=E$2,"EXECUTADA",IFERROR(VLOOKUP($B143&amp;E$3,'Consolidação Preventiva'!$A:$W,11,0),IF(E142="EXECUTADA",VLOOKUP($B142&amp;E$3,'Consolidação Preventiva'!$A:$W,15,0)+125/$Z$3,E142+125/$Z$3)))</f>
        <v>#VALUE!</v>
      </c>
      <c r="F143" s="69" t="e">
        <f>IF($B143&lt;=F$2,"EXECUTADA",IFERROR(VLOOKUP($B143&amp;F$3,'Consolidação Preventiva'!$A:$W,11,0),IF(F142="EXECUTADA",VLOOKUP(F$4,'Projeção Horimetro'!$A$5:$H$11,8,0),F142+250/$Z$3)))</f>
        <v>#VALUE!</v>
      </c>
      <c r="G143" s="69" t="e">
        <f>IF($B143&lt;=G$2,"EXECUTADA",IFERROR(VLOOKUP($B143&amp;G$3,'Consolidação Preventiva'!$A:$W,11,0),IF(G142="EXECUTADA",VLOOKUP(G$4,'Projeção Horimetro'!$A$5:$H$11,8,0),G142+250/$Z$3)))</f>
        <v>#VALUE!</v>
      </c>
      <c r="H143" s="69" t="e">
        <f>IF($B143&lt;=H$2,"EXECUTADA",IFERROR(VLOOKUP($B143&amp;H$3,'Consolidação Preventiva'!$A:$W,11,0),IF(H142="EXECUTADA",VLOOKUP(H$4,'Projeção Horimetro'!$A$5:$H$11,8,0),H142+250/$Z$3)))</f>
        <v>#VALUE!</v>
      </c>
      <c r="I143" s="70" t="e">
        <f>IF($B143&lt;=I$2,"EXECUTADA",IFERROR(VLOOKUP($B143&amp;I$3,'Consolidação Preventiva'!$A:$W,11,0),IF(I142="EXECUTADA",VLOOKUP(I$4,'Projeção Horimetro'!$A$5:$H$11,8,0),I142+250/$Z$3)))</f>
        <v>#VALUE!</v>
      </c>
      <c r="J143" s="70" t="e">
        <f>IF($B143&lt;=J$2,"EXECUTADA",IFERROR(VLOOKUP($B143&amp;J$3,'Consolidação Preventiva'!$A:$W,11,0),IF(J142="EXECUTADA",VLOOKUP($B142&amp;J$3,'Consolidação Preventiva'!$A:$W,15,0)+250/$Z$3,J142+250/$Z$3)))</f>
        <v>#VALUE!</v>
      </c>
      <c r="K143" s="70" t="e">
        <f>IF($B143&lt;=K$2,"EXECUTADA",IFERROR(VLOOKUP($B143&amp;K$3,'Consolidação Preventiva'!$A:$W,11,0),IF(K142="EXECUTADA",VLOOKUP($B142&amp;K$3,'Consolidação Preventiva'!$A:$W,15,0)+250/$Z$3,K142+250/$Z$3)))</f>
        <v>#VALUE!</v>
      </c>
      <c r="L143" s="70" t="e">
        <f>IF($B143&lt;=L$2,"EXECUTADA",IFERROR(VLOOKUP($B143&amp;L$3,'Consolidação Preventiva'!$A:$W,11,0),IF(L142="EXECUTADA",VLOOKUP($B142&amp;L$3,'Consolidação Preventiva'!$A:$W,15,0)+250/$Z$3,L142+250/$Z$3)))</f>
        <v>#VALUE!</v>
      </c>
      <c r="M143" s="70" t="e">
        <f>IF($B143&lt;=M$2,"EXECUTADA",IFERROR(VLOOKUP($B143&amp;M$3,'Consolidação Preventiva'!$A:$W,11,0),IF(M142="EXECUTADA",VLOOKUP($B142&amp;M$3,'Consolidação Preventiva'!$A:$W,15,0)+250/$Z$3,M142+250/$Z$3)))</f>
        <v>#VALUE!</v>
      </c>
      <c r="N143" s="70" t="e">
        <f>IF($B143&lt;=N$2,"EXECUTADA",IFERROR(VLOOKUP($B143&amp;N$3,'Consolidação Preventiva'!$A:$W,11,0),IF(N142="EXECUTADA",VLOOKUP($B142&amp;N$3,'Consolidação Preventiva'!$A:$W,15,0)+250/$Z$3,N142+250/$Z$3)))</f>
        <v>#VALUE!</v>
      </c>
      <c r="O143" s="70" t="e">
        <f>IF($B143&lt;=O$2,"EXECUTADA",IFERROR(VLOOKUP($B143&amp;O$3,'Consolidação Preventiva'!$A:$W,11,0),IF(O142="EXECUTADA",VLOOKUP($B142&amp;O$3,'Consolidação Preventiva'!$A:$W,15,0)+250/$Z$3,O142+250/$Z$3)))</f>
        <v>#VALUE!</v>
      </c>
      <c r="P143" s="70" t="e">
        <f>IF($B143&lt;=P$2,"EXECUTADA",IFERROR(VLOOKUP($B143&amp;P$3,'Consolidação Preventiva'!$A:$W,11,0),IF(P142="EXECUTADA",VLOOKUP($B142&amp;P$3,'Consolidação Preventiva'!$A:$W,15,0)+250/$Z$3,P142+250/$Z$3)))</f>
        <v>#VALUE!</v>
      </c>
      <c r="Q143" s="70" t="e">
        <f>IF($B143&lt;=Q$2,"EXECUTADA",IFERROR(VLOOKUP($B143&amp;Q$3,'Consolidação Preventiva'!$A:$W,11,0),IF(Q142="EXECUTADA",VLOOKUP($B142&amp;Q$3,'Consolidação Preventiva'!$A:$W,15,0)+250/$Z$3,Q142+250/$Z$3)))</f>
        <v>#VALUE!</v>
      </c>
      <c r="R143" s="70" t="e">
        <f>IF($B143&lt;=R$2,"EXECUTADA",IFERROR(VLOOKUP($B143&amp;R$3,'Consolidação Preventiva'!$A:$W,11,0),IF(R142="EXECUTADA",VLOOKUP($B142&amp;R$3,'Consolidação Preventiva'!$A:$W,15,0)+250/$Z$3,R142+250/$Z$3)))</f>
        <v>#VALUE!</v>
      </c>
      <c r="S143" s="70" t="e">
        <f>IF($B143&lt;=S$2,"EXECUTADA",IFERROR(VLOOKUP($B143&amp;S$3,'Consolidação Preventiva'!$A:$W,11,0),IF(S142="EXECUTADA",VLOOKUP($B142&amp;S$3,'Consolidação Preventiva'!$A:$W,15,0)+250/$Z$3,S142+250/$Z$3)))</f>
        <v>#VALUE!</v>
      </c>
      <c r="T143" s="70" t="e">
        <f>IF($B143&lt;=T$2,"EXECUTADA",IFERROR(VLOOKUP($B143&amp;T$3,'Consolidação Preventiva'!$A:$W,11,0),IF(T142="EXECUTADA",VLOOKUP($B142&amp;T$3,'Consolidação Preventiva'!$A:$W,15,0)+250/$Z$3,T142+250/$Z$3)))</f>
        <v>#VALUE!</v>
      </c>
      <c r="U143" s="70" t="e">
        <f>IF($B143&lt;=U$2,"EXECUTADA",IFERROR(VLOOKUP($B143&amp;U$3,'Consolidação Preventiva'!$A:$W,11,0),IF(U142="EXECUTADA",VLOOKUP($B142&amp;U$3,'Consolidação Preventiva'!$A:$W,15,0)+250/$Z$3,U142+250/$Z$3)))</f>
        <v>#VALUE!</v>
      </c>
      <c r="V143" s="70" t="e">
        <f>IF($B143&lt;=V$2,"EXECUTADA",IFERROR(VLOOKUP($B143&amp;V$3,'Consolidação Preventiva'!$A:$W,11,0),IF(V142="EXECUTADA",VLOOKUP($B142&amp;V$3,'Consolidação Preventiva'!$A:$W,15,0)+250/$Z$3,V142+250/$Z$3)))</f>
        <v>#VALUE!</v>
      </c>
      <c r="W143" s="70" t="e">
        <f>IF($B143&lt;=W$2,"EXECUTADA",IFERROR(VLOOKUP($B143&amp;W$3,'Consolidação Preventiva'!$A:$W,11,0),IF(W142="EXECUTADA",VLOOKUP($B142&amp;W$3,'Consolidação Preventiva'!$A:$W,15,0)+250/$Z$3,W142+250/$Z$3)))</f>
        <v>#VALUE!</v>
      </c>
      <c r="X143" s="70" t="e">
        <f>IF($B143&lt;=X$2,"EXECUTADA",IFERROR(VLOOKUP($B143&amp;X$3,'Consolidação Preventiva'!$A:$W,11,0),IF(X142="EXECUTADA",VLOOKUP($B142&amp;X$3,'Consolidação Preventiva'!$A:$W,15,0)+250/$Z$3,X142+250/$Z$3)))</f>
        <v>#VALUE!</v>
      </c>
    </row>
    <row r="144" spans="2:24">
      <c r="B144" s="68">
        <f t="shared" si="5"/>
        <v>140</v>
      </c>
      <c r="C144" s="64">
        <v>250</v>
      </c>
      <c r="D144" s="69" t="e">
        <f>IF($B144&lt;=D$2,"EXECUTADA",IFERROR(VLOOKUP($B144&amp;D$3,'Consolidação Preventiva'!$A:$W,11,0),IF(D143="EXECUTADA",VLOOKUP($B143&amp;D$3,'Consolidação Preventiva'!$A:$W,15,0)+125/$Z$3,D143+125/$Z$3)))</f>
        <v>#VALUE!</v>
      </c>
      <c r="E144" s="69" t="e">
        <f>IF($B144&lt;=E$2,"EXECUTADA",IFERROR(VLOOKUP($B144&amp;E$3,'Consolidação Preventiva'!$A:$W,11,0),IF(E143="EXECUTADA",VLOOKUP($B143&amp;E$3,'Consolidação Preventiva'!$A:$W,15,0)+125/$Z$3,E143+125/$Z$3)))</f>
        <v>#VALUE!</v>
      </c>
      <c r="F144" s="69" t="e">
        <f>IF($B144&lt;=F$2,"EXECUTADA",IFERROR(VLOOKUP($B144&amp;F$3,'Consolidação Preventiva'!$A:$W,11,0),IF(F143="EXECUTADA",VLOOKUP(F$4,'Projeção Horimetro'!$A$5:$H$11,8,0),F143+250/$Z$3)))</f>
        <v>#VALUE!</v>
      </c>
      <c r="G144" s="69" t="e">
        <f>IF($B144&lt;=G$2,"EXECUTADA",IFERROR(VLOOKUP($B144&amp;G$3,'Consolidação Preventiva'!$A:$W,11,0),IF(G143="EXECUTADA",VLOOKUP(G$4,'Projeção Horimetro'!$A$5:$H$11,8,0),G143+250/$Z$3)))</f>
        <v>#VALUE!</v>
      </c>
      <c r="H144" s="69" t="e">
        <f>IF($B144&lt;=H$2,"EXECUTADA",IFERROR(VLOOKUP($B144&amp;H$3,'Consolidação Preventiva'!$A:$W,11,0),IF(H143="EXECUTADA",VLOOKUP(H$4,'Projeção Horimetro'!$A$5:$H$11,8,0),H143+250/$Z$3)))</f>
        <v>#VALUE!</v>
      </c>
      <c r="I144" s="70" t="e">
        <f>IF($B144&lt;=I$2,"EXECUTADA",IFERROR(VLOOKUP($B144&amp;I$3,'Consolidação Preventiva'!$A:$W,11,0),IF(I143="EXECUTADA",VLOOKUP(I$4,'Projeção Horimetro'!$A$5:$H$11,8,0),I143+250/$Z$3)))</f>
        <v>#VALUE!</v>
      </c>
      <c r="J144" s="70" t="e">
        <f>IF($B144&lt;=J$2,"EXECUTADA",IFERROR(VLOOKUP($B144&amp;J$3,'Consolidação Preventiva'!$A:$W,11,0),IF(J143="EXECUTADA",VLOOKUP($B143&amp;J$3,'Consolidação Preventiva'!$A:$W,15,0)+250/$Z$3,J143+250/$Z$3)))</f>
        <v>#VALUE!</v>
      </c>
      <c r="K144" s="70" t="e">
        <f>IF($B144&lt;=K$2,"EXECUTADA",IFERROR(VLOOKUP($B144&amp;K$3,'Consolidação Preventiva'!$A:$W,11,0),IF(K143="EXECUTADA",VLOOKUP($B143&amp;K$3,'Consolidação Preventiva'!$A:$W,15,0)+250/$Z$3,K143+250/$Z$3)))</f>
        <v>#VALUE!</v>
      </c>
      <c r="L144" s="70" t="e">
        <f>IF($B144&lt;=L$2,"EXECUTADA",IFERROR(VLOOKUP($B144&amp;L$3,'Consolidação Preventiva'!$A:$W,11,0),IF(L143="EXECUTADA",VLOOKUP($B143&amp;L$3,'Consolidação Preventiva'!$A:$W,15,0)+250/$Z$3,L143+250/$Z$3)))</f>
        <v>#VALUE!</v>
      </c>
      <c r="M144" s="70" t="e">
        <f>IF($B144&lt;=M$2,"EXECUTADA",IFERROR(VLOOKUP($B144&amp;M$3,'Consolidação Preventiva'!$A:$W,11,0),IF(M143="EXECUTADA",VLOOKUP($B143&amp;M$3,'Consolidação Preventiva'!$A:$W,15,0)+250/$Z$3,M143+250/$Z$3)))</f>
        <v>#VALUE!</v>
      </c>
      <c r="N144" s="70" t="e">
        <f>IF($B144&lt;=N$2,"EXECUTADA",IFERROR(VLOOKUP($B144&amp;N$3,'Consolidação Preventiva'!$A:$W,11,0),IF(N143="EXECUTADA",VLOOKUP($B143&amp;N$3,'Consolidação Preventiva'!$A:$W,15,0)+250/$Z$3,N143+250/$Z$3)))</f>
        <v>#VALUE!</v>
      </c>
      <c r="O144" s="70" t="e">
        <f>IF($B144&lt;=O$2,"EXECUTADA",IFERROR(VLOOKUP($B144&amp;O$3,'Consolidação Preventiva'!$A:$W,11,0),IF(O143="EXECUTADA",VLOOKUP($B143&amp;O$3,'Consolidação Preventiva'!$A:$W,15,0)+250/$Z$3,O143+250/$Z$3)))</f>
        <v>#VALUE!</v>
      </c>
      <c r="P144" s="70" t="e">
        <f>IF($B144&lt;=P$2,"EXECUTADA",IFERROR(VLOOKUP($B144&amp;P$3,'Consolidação Preventiva'!$A:$W,11,0),IF(P143="EXECUTADA",VLOOKUP($B143&amp;P$3,'Consolidação Preventiva'!$A:$W,15,0)+250/$Z$3,P143+250/$Z$3)))</f>
        <v>#VALUE!</v>
      </c>
      <c r="Q144" s="70" t="e">
        <f>IF($B144&lt;=Q$2,"EXECUTADA",IFERROR(VLOOKUP($B144&amp;Q$3,'Consolidação Preventiva'!$A:$W,11,0),IF(Q143="EXECUTADA",VLOOKUP($B143&amp;Q$3,'Consolidação Preventiva'!$A:$W,15,0)+250/$Z$3,Q143+250/$Z$3)))</f>
        <v>#VALUE!</v>
      </c>
      <c r="R144" s="70" t="e">
        <f>IF($B144&lt;=R$2,"EXECUTADA",IFERROR(VLOOKUP($B144&amp;R$3,'Consolidação Preventiva'!$A:$W,11,0),IF(R143="EXECUTADA",VLOOKUP($B143&amp;R$3,'Consolidação Preventiva'!$A:$W,15,0)+250/$Z$3,R143+250/$Z$3)))</f>
        <v>#VALUE!</v>
      </c>
      <c r="S144" s="70" t="e">
        <f>IF($B144&lt;=S$2,"EXECUTADA",IFERROR(VLOOKUP($B144&amp;S$3,'Consolidação Preventiva'!$A:$W,11,0),IF(S143="EXECUTADA",VLOOKUP($B143&amp;S$3,'Consolidação Preventiva'!$A:$W,15,0)+250/$Z$3,S143+250/$Z$3)))</f>
        <v>#VALUE!</v>
      </c>
      <c r="T144" s="70" t="e">
        <f>IF($B144&lt;=T$2,"EXECUTADA",IFERROR(VLOOKUP($B144&amp;T$3,'Consolidação Preventiva'!$A:$W,11,0),IF(T143="EXECUTADA",VLOOKUP($B143&amp;T$3,'Consolidação Preventiva'!$A:$W,15,0)+250/$Z$3,T143+250/$Z$3)))</f>
        <v>#VALUE!</v>
      </c>
      <c r="U144" s="70" t="e">
        <f>IF($B144&lt;=U$2,"EXECUTADA",IFERROR(VLOOKUP($B144&amp;U$3,'Consolidação Preventiva'!$A:$W,11,0),IF(U143="EXECUTADA",VLOOKUP($B143&amp;U$3,'Consolidação Preventiva'!$A:$W,15,0)+250/$Z$3,U143+250/$Z$3)))</f>
        <v>#VALUE!</v>
      </c>
      <c r="V144" s="70" t="e">
        <f>IF($B144&lt;=V$2,"EXECUTADA",IFERROR(VLOOKUP($B144&amp;V$3,'Consolidação Preventiva'!$A:$W,11,0),IF(V143="EXECUTADA",VLOOKUP($B143&amp;V$3,'Consolidação Preventiva'!$A:$W,15,0)+250/$Z$3,V143+250/$Z$3)))</f>
        <v>#VALUE!</v>
      </c>
      <c r="W144" s="70" t="e">
        <f>IF($B144&lt;=W$2,"EXECUTADA",IFERROR(VLOOKUP($B144&amp;W$3,'Consolidação Preventiva'!$A:$W,11,0),IF(W143="EXECUTADA",VLOOKUP($B143&amp;W$3,'Consolidação Preventiva'!$A:$W,15,0)+250/$Z$3,W143+250/$Z$3)))</f>
        <v>#VALUE!</v>
      </c>
      <c r="X144" s="70" t="e">
        <f>IF($B144&lt;=X$2,"EXECUTADA",IFERROR(VLOOKUP($B144&amp;X$3,'Consolidação Preventiva'!$A:$W,11,0),IF(X143="EXECUTADA",VLOOKUP($B143&amp;X$3,'Consolidação Preventiva'!$A:$W,15,0)+250/$Z$3,X143+250/$Z$3)))</f>
        <v>#VALUE!</v>
      </c>
    </row>
    <row r="145" spans="2:24">
      <c r="B145" s="68">
        <f t="shared" si="5"/>
        <v>141</v>
      </c>
      <c r="C145" s="64">
        <v>3000</v>
      </c>
      <c r="D145" s="69" t="e">
        <f>IF($B145&lt;=D$2,"EXECUTADA",IFERROR(VLOOKUP($B145&amp;D$3,'Consolidação Preventiva'!$A:$W,11,0),IF(D144="EXECUTADA",VLOOKUP($B144&amp;D$3,'Consolidação Preventiva'!$A:$W,15,0)+125/$Z$3,D144+125/$Z$3)))</f>
        <v>#VALUE!</v>
      </c>
      <c r="E145" s="69" t="e">
        <f>IF($B145&lt;=E$2,"EXECUTADA",IFERROR(VLOOKUP($B145&amp;E$3,'Consolidação Preventiva'!$A:$W,11,0),IF(E144="EXECUTADA",VLOOKUP($B144&amp;E$3,'Consolidação Preventiva'!$A:$W,15,0)+125/$Z$3,E144+125/$Z$3)))</f>
        <v>#VALUE!</v>
      </c>
      <c r="F145" s="69" t="e">
        <f>IF($B145&lt;=F$2,"EXECUTADA",IFERROR(VLOOKUP($B145&amp;F$3,'Consolidação Preventiva'!$A:$W,11,0),IF(F144="EXECUTADA",VLOOKUP(F$4,'Projeção Horimetro'!$A$5:$H$11,8,0),F144+250/$Z$3)))</f>
        <v>#VALUE!</v>
      </c>
      <c r="G145" s="69" t="e">
        <f>IF($B145&lt;=G$2,"EXECUTADA",IFERROR(VLOOKUP($B145&amp;G$3,'Consolidação Preventiva'!$A:$W,11,0),IF(G144="EXECUTADA",VLOOKUP(G$4,'Projeção Horimetro'!$A$5:$H$11,8,0),G144+250/$Z$3)))</f>
        <v>#VALUE!</v>
      </c>
      <c r="H145" s="69" t="e">
        <f>IF($B145&lt;=H$2,"EXECUTADA",IFERROR(VLOOKUP($B145&amp;H$3,'Consolidação Preventiva'!$A:$W,11,0),IF(H144="EXECUTADA",VLOOKUP(H$4,'Projeção Horimetro'!$A$5:$H$11,8,0),H144+250/$Z$3)))</f>
        <v>#VALUE!</v>
      </c>
      <c r="I145" s="70" t="e">
        <f>IF($B145&lt;=I$2,"EXECUTADA",IFERROR(VLOOKUP($B145&amp;I$3,'Consolidação Preventiva'!$A:$W,11,0),IF(I144="EXECUTADA",VLOOKUP(I$4,'Projeção Horimetro'!$A$5:$H$11,8,0),I144+250/$Z$3)))</f>
        <v>#VALUE!</v>
      </c>
      <c r="J145" s="70" t="e">
        <f>IF($B145&lt;=J$2,"EXECUTADA",IFERROR(VLOOKUP($B145&amp;J$3,'Consolidação Preventiva'!$A:$W,11,0),IF(J144="EXECUTADA",VLOOKUP($B144&amp;J$3,'Consolidação Preventiva'!$A:$W,15,0)+250/$Z$3,J144+250/$Z$3)))</f>
        <v>#VALUE!</v>
      </c>
      <c r="K145" s="70" t="e">
        <f>IF($B145&lt;=K$2,"EXECUTADA",IFERROR(VLOOKUP($B145&amp;K$3,'Consolidação Preventiva'!$A:$W,11,0),IF(K144="EXECUTADA",VLOOKUP($B144&amp;K$3,'Consolidação Preventiva'!$A:$W,15,0)+250/$Z$3,K144+250/$Z$3)))</f>
        <v>#VALUE!</v>
      </c>
      <c r="L145" s="70" t="e">
        <f>IF($B145&lt;=L$2,"EXECUTADA",IFERROR(VLOOKUP($B145&amp;L$3,'Consolidação Preventiva'!$A:$W,11,0),IF(L144="EXECUTADA",VLOOKUP($B144&amp;L$3,'Consolidação Preventiva'!$A:$W,15,0)+250/$Z$3,L144+250/$Z$3)))</f>
        <v>#VALUE!</v>
      </c>
      <c r="M145" s="70" t="e">
        <f>IF($B145&lt;=M$2,"EXECUTADA",IFERROR(VLOOKUP($B145&amp;M$3,'Consolidação Preventiva'!$A:$W,11,0),IF(M144="EXECUTADA",VLOOKUP($B144&amp;M$3,'Consolidação Preventiva'!$A:$W,15,0)+250/$Z$3,M144+250/$Z$3)))</f>
        <v>#VALUE!</v>
      </c>
      <c r="N145" s="70" t="e">
        <f>IF($B145&lt;=N$2,"EXECUTADA",IFERROR(VLOOKUP($B145&amp;N$3,'Consolidação Preventiva'!$A:$W,11,0),IF(N144="EXECUTADA",VLOOKUP($B144&amp;N$3,'Consolidação Preventiva'!$A:$W,15,0)+250/$Z$3,N144+250/$Z$3)))</f>
        <v>#VALUE!</v>
      </c>
      <c r="O145" s="70" t="e">
        <f>IF($B145&lt;=O$2,"EXECUTADA",IFERROR(VLOOKUP($B145&amp;O$3,'Consolidação Preventiva'!$A:$W,11,0),IF(O144="EXECUTADA",VLOOKUP($B144&amp;O$3,'Consolidação Preventiva'!$A:$W,15,0)+250/$Z$3,O144+250/$Z$3)))</f>
        <v>#VALUE!</v>
      </c>
      <c r="P145" s="70" t="e">
        <f>IF($B145&lt;=P$2,"EXECUTADA",IFERROR(VLOOKUP($B145&amp;P$3,'Consolidação Preventiva'!$A:$W,11,0),IF(P144="EXECUTADA",VLOOKUP($B144&amp;P$3,'Consolidação Preventiva'!$A:$W,15,0)+250/$Z$3,P144+250/$Z$3)))</f>
        <v>#VALUE!</v>
      </c>
      <c r="Q145" s="70" t="e">
        <f>IF($B145&lt;=Q$2,"EXECUTADA",IFERROR(VLOOKUP($B145&amp;Q$3,'Consolidação Preventiva'!$A:$W,11,0),IF(Q144="EXECUTADA",VLOOKUP($B144&amp;Q$3,'Consolidação Preventiva'!$A:$W,15,0)+250/$Z$3,Q144+250/$Z$3)))</f>
        <v>#VALUE!</v>
      </c>
      <c r="R145" s="70" t="e">
        <f>IF($B145&lt;=R$2,"EXECUTADA",IFERROR(VLOOKUP($B145&amp;R$3,'Consolidação Preventiva'!$A:$W,11,0),IF(R144="EXECUTADA",VLOOKUP($B144&amp;R$3,'Consolidação Preventiva'!$A:$W,15,0)+250/$Z$3,R144+250/$Z$3)))</f>
        <v>#VALUE!</v>
      </c>
      <c r="S145" s="70" t="e">
        <f>IF($B145&lt;=S$2,"EXECUTADA",IFERROR(VLOOKUP($B145&amp;S$3,'Consolidação Preventiva'!$A:$W,11,0),IF(S144="EXECUTADA",VLOOKUP($B144&amp;S$3,'Consolidação Preventiva'!$A:$W,15,0)+250/$Z$3,S144+250/$Z$3)))</f>
        <v>#VALUE!</v>
      </c>
      <c r="T145" s="70" t="e">
        <f>IF($B145&lt;=T$2,"EXECUTADA",IFERROR(VLOOKUP($B145&amp;T$3,'Consolidação Preventiva'!$A:$W,11,0),IF(T144="EXECUTADA",VLOOKUP($B144&amp;T$3,'Consolidação Preventiva'!$A:$W,15,0)+250/$Z$3,T144+250/$Z$3)))</f>
        <v>#VALUE!</v>
      </c>
      <c r="U145" s="70" t="e">
        <f>IF($B145&lt;=U$2,"EXECUTADA",IFERROR(VLOOKUP($B145&amp;U$3,'Consolidação Preventiva'!$A:$W,11,0),IF(U144="EXECUTADA",VLOOKUP($B144&amp;U$3,'Consolidação Preventiva'!$A:$W,15,0)+250/$Z$3,U144+250/$Z$3)))</f>
        <v>#VALUE!</v>
      </c>
      <c r="V145" s="70" t="e">
        <f>IF($B145&lt;=V$2,"EXECUTADA",IFERROR(VLOOKUP($B145&amp;V$3,'Consolidação Preventiva'!$A:$W,11,0),IF(V144="EXECUTADA",VLOOKUP($B144&amp;V$3,'Consolidação Preventiva'!$A:$W,15,0)+250/$Z$3,V144+250/$Z$3)))</f>
        <v>#VALUE!</v>
      </c>
      <c r="W145" s="70" t="e">
        <f>IF($B145&lt;=W$2,"EXECUTADA",IFERROR(VLOOKUP($B145&amp;W$3,'Consolidação Preventiva'!$A:$W,11,0),IF(W144="EXECUTADA",VLOOKUP($B144&amp;W$3,'Consolidação Preventiva'!$A:$W,15,0)+250/$Z$3,W144+250/$Z$3)))</f>
        <v>#VALUE!</v>
      </c>
      <c r="X145" s="70" t="e">
        <f>IF($B145&lt;=X$2,"EXECUTADA",IFERROR(VLOOKUP($B145&amp;X$3,'Consolidação Preventiva'!$A:$W,11,0),IF(X144="EXECUTADA",VLOOKUP($B144&amp;X$3,'Consolidação Preventiva'!$A:$W,15,0)+250/$Z$3,X144+250/$Z$3)))</f>
        <v>#VALUE!</v>
      </c>
    </row>
    <row r="146" spans="2:24">
      <c r="B146" s="68">
        <f t="shared" si="5"/>
        <v>142</v>
      </c>
      <c r="C146" s="64">
        <v>250</v>
      </c>
      <c r="D146" s="69" t="e">
        <f>IF($B146&lt;=D$2,"EXECUTADA",IFERROR(VLOOKUP($B146&amp;D$3,'Consolidação Preventiva'!$A:$W,11,0),IF(D145="EXECUTADA",VLOOKUP($B145&amp;D$3,'Consolidação Preventiva'!$A:$W,15,0)+125/$Z$3,D145+125/$Z$3)))</f>
        <v>#VALUE!</v>
      </c>
      <c r="E146" s="69" t="e">
        <f>IF($B146&lt;=E$2,"EXECUTADA",IFERROR(VLOOKUP($B146&amp;E$3,'Consolidação Preventiva'!$A:$W,11,0),IF(E145="EXECUTADA",VLOOKUP($B145&amp;E$3,'Consolidação Preventiva'!$A:$W,15,0)+125/$Z$3,E145+125/$Z$3)))</f>
        <v>#VALUE!</v>
      </c>
      <c r="F146" s="69" t="e">
        <f>IF($B146&lt;=F$2,"EXECUTADA",IFERROR(VLOOKUP($B146&amp;F$3,'Consolidação Preventiva'!$A:$W,11,0),IF(F145="EXECUTADA",VLOOKUP(F$4,'Projeção Horimetro'!$A$5:$H$11,8,0),F145+250/$Z$3)))</f>
        <v>#VALUE!</v>
      </c>
      <c r="G146" s="69" t="e">
        <f>IF($B146&lt;=G$2,"EXECUTADA",IFERROR(VLOOKUP($B146&amp;G$3,'Consolidação Preventiva'!$A:$W,11,0),IF(G145="EXECUTADA",VLOOKUP(G$4,'Projeção Horimetro'!$A$5:$H$11,8,0),G145+250/$Z$3)))</f>
        <v>#VALUE!</v>
      </c>
      <c r="H146" s="69" t="e">
        <f>IF($B146&lt;=H$2,"EXECUTADA",IFERROR(VLOOKUP($B146&amp;H$3,'Consolidação Preventiva'!$A:$W,11,0),IF(H145="EXECUTADA",VLOOKUP(H$4,'Projeção Horimetro'!$A$5:$H$11,8,0),H145+250/$Z$3)))</f>
        <v>#VALUE!</v>
      </c>
      <c r="I146" s="70" t="e">
        <f>IF($B146&lt;=I$2,"EXECUTADA",IFERROR(VLOOKUP($B146&amp;I$3,'Consolidação Preventiva'!$A:$W,11,0),IF(I145="EXECUTADA",VLOOKUP(I$4,'Projeção Horimetro'!$A$5:$H$11,8,0),I145+250/$Z$3)))</f>
        <v>#VALUE!</v>
      </c>
      <c r="J146" s="70" t="e">
        <f>IF($B146&lt;=J$2,"EXECUTADA",IFERROR(VLOOKUP($B146&amp;J$3,'Consolidação Preventiva'!$A:$W,11,0),IF(J145="EXECUTADA",VLOOKUP($B145&amp;J$3,'Consolidação Preventiva'!$A:$W,15,0)+250/$Z$3,J145+250/$Z$3)))</f>
        <v>#VALUE!</v>
      </c>
      <c r="K146" s="70" t="e">
        <f>IF($B146&lt;=K$2,"EXECUTADA",IFERROR(VLOOKUP($B146&amp;K$3,'Consolidação Preventiva'!$A:$W,11,0),IF(K145="EXECUTADA",VLOOKUP($B145&amp;K$3,'Consolidação Preventiva'!$A:$W,15,0)+250/$Z$3,K145+250/$Z$3)))</f>
        <v>#VALUE!</v>
      </c>
      <c r="L146" s="70" t="e">
        <f>IF($B146&lt;=L$2,"EXECUTADA",IFERROR(VLOOKUP($B146&amp;L$3,'Consolidação Preventiva'!$A:$W,11,0),IF(L145="EXECUTADA",VLOOKUP($B145&amp;L$3,'Consolidação Preventiva'!$A:$W,15,0)+250/$Z$3,L145+250/$Z$3)))</f>
        <v>#VALUE!</v>
      </c>
      <c r="M146" s="70" t="e">
        <f>IF($B146&lt;=M$2,"EXECUTADA",IFERROR(VLOOKUP($B146&amp;M$3,'Consolidação Preventiva'!$A:$W,11,0),IF(M145="EXECUTADA",VLOOKUP($B145&amp;M$3,'Consolidação Preventiva'!$A:$W,15,0)+250/$Z$3,M145+250/$Z$3)))</f>
        <v>#VALUE!</v>
      </c>
      <c r="N146" s="70" t="e">
        <f>IF($B146&lt;=N$2,"EXECUTADA",IFERROR(VLOOKUP($B146&amp;N$3,'Consolidação Preventiva'!$A:$W,11,0),IF(N145="EXECUTADA",VLOOKUP($B145&amp;N$3,'Consolidação Preventiva'!$A:$W,15,0)+250/$Z$3,N145+250/$Z$3)))</f>
        <v>#VALUE!</v>
      </c>
      <c r="O146" s="70" t="e">
        <f>IF($B146&lt;=O$2,"EXECUTADA",IFERROR(VLOOKUP($B146&amp;O$3,'Consolidação Preventiva'!$A:$W,11,0),IF(O145="EXECUTADA",VLOOKUP($B145&amp;O$3,'Consolidação Preventiva'!$A:$W,15,0)+250/$Z$3,O145+250/$Z$3)))</f>
        <v>#VALUE!</v>
      </c>
      <c r="P146" s="70" t="e">
        <f>IF($B146&lt;=P$2,"EXECUTADA",IFERROR(VLOOKUP($B146&amp;P$3,'Consolidação Preventiva'!$A:$W,11,0),IF(P145="EXECUTADA",VLOOKUP($B145&amp;P$3,'Consolidação Preventiva'!$A:$W,15,0)+250/$Z$3,P145+250/$Z$3)))</f>
        <v>#VALUE!</v>
      </c>
      <c r="Q146" s="70" t="e">
        <f>IF($B146&lt;=Q$2,"EXECUTADA",IFERROR(VLOOKUP($B146&amp;Q$3,'Consolidação Preventiva'!$A:$W,11,0),IF(Q145="EXECUTADA",VLOOKUP($B145&amp;Q$3,'Consolidação Preventiva'!$A:$W,15,0)+250/$Z$3,Q145+250/$Z$3)))</f>
        <v>#VALUE!</v>
      </c>
      <c r="R146" s="70" t="e">
        <f>IF($B146&lt;=R$2,"EXECUTADA",IFERROR(VLOOKUP($B146&amp;R$3,'Consolidação Preventiva'!$A:$W,11,0),IF(R145="EXECUTADA",VLOOKUP($B145&amp;R$3,'Consolidação Preventiva'!$A:$W,15,0)+250/$Z$3,R145+250/$Z$3)))</f>
        <v>#VALUE!</v>
      </c>
      <c r="S146" s="70" t="e">
        <f>IF($B146&lt;=S$2,"EXECUTADA",IFERROR(VLOOKUP($B146&amp;S$3,'Consolidação Preventiva'!$A:$W,11,0),IF(S145="EXECUTADA",VLOOKUP($B145&amp;S$3,'Consolidação Preventiva'!$A:$W,15,0)+250/$Z$3,S145+250/$Z$3)))</f>
        <v>#VALUE!</v>
      </c>
      <c r="T146" s="70" t="e">
        <f>IF($B146&lt;=T$2,"EXECUTADA",IFERROR(VLOOKUP($B146&amp;T$3,'Consolidação Preventiva'!$A:$W,11,0),IF(T145="EXECUTADA",VLOOKUP($B145&amp;T$3,'Consolidação Preventiva'!$A:$W,15,0)+250/$Z$3,T145+250/$Z$3)))</f>
        <v>#VALUE!</v>
      </c>
      <c r="U146" s="70" t="e">
        <f>IF($B146&lt;=U$2,"EXECUTADA",IFERROR(VLOOKUP($B146&amp;U$3,'Consolidação Preventiva'!$A:$W,11,0),IF(U145="EXECUTADA",VLOOKUP($B145&amp;U$3,'Consolidação Preventiva'!$A:$W,15,0)+250/$Z$3,U145+250/$Z$3)))</f>
        <v>#VALUE!</v>
      </c>
      <c r="V146" s="70" t="e">
        <f>IF($B146&lt;=V$2,"EXECUTADA",IFERROR(VLOOKUP($B146&amp;V$3,'Consolidação Preventiva'!$A:$W,11,0),IF(V145="EXECUTADA",VLOOKUP($B145&amp;V$3,'Consolidação Preventiva'!$A:$W,15,0)+250/$Z$3,V145+250/$Z$3)))</f>
        <v>#VALUE!</v>
      </c>
      <c r="W146" s="70" t="e">
        <f>IF($B146&lt;=W$2,"EXECUTADA",IFERROR(VLOOKUP($B146&amp;W$3,'Consolidação Preventiva'!$A:$W,11,0),IF(W145="EXECUTADA",VLOOKUP($B145&amp;W$3,'Consolidação Preventiva'!$A:$W,15,0)+250/$Z$3,W145+250/$Z$3)))</f>
        <v>#VALUE!</v>
      </c>
      <c r="X146" s="70" t="e">
        <f>IF($B146&lt;=X$2,"EXECUTADA",IFERROR(VLOOKUP($B146&amp;X$3,'Consolidação Preventiva'!$A:$W,11,0),IF(X145="EXECUTADA",VLOOKUP($B145&amp;X$3,'Consolidação Preventiva'!$A:$W,15,0)+250/$Z$3,X145+250/$Z$3)))</f>
        <v>#VALUE!</v>
      </c>
    </row>
    <row r="147" spans="2:24">
      <c r="B147" s="68">
        <f t="shared" si="5"/>
        <v>143</v>
      </c>
      <c r="C147" s="64">
        <v>3500</v>
      </c>
      <c r="D147" s="69" t="e">
        <f>IF($B147&lt;=D$2,"EXECUTADA",IFERROR(VLOOKUP($B147&amp;D$3,'Consolidação Preventiva'!$A:$W,11,0),IF(D146="EXECUTADA",VLOOKUP($B146&amp;D$3,'Consolidação Preventiva'!$A:$W,15,0)+125/$Z$3,D146+125/$Z$3)))</f>
        <v>#VALUE!</v>
      </c>
      <c r="E147" s="69" t="e">
        <f>IF($B147&lt;=E$2,"EXECUTADA",IFERROR(VLOOKUP($B147&amp;E$3,'Consolidação Preventiva'!$A:$W,11,0),IF(E146="EXECUTADA",VLOOKUP($B146&amp;E$3,'Consolidação Preventiva'!$A:$W,15,0)+125/$Z$3,E146+125/$Z$3)))</f>
        <v>#VALUE!</v>
      </c>
      <c r="F147" s="69" t="e">
        <f>IF($B147&lt;=F$2,"EXECUTADA",IFERROR(VLOOKUP($B147&amp;F$3,'Consolidação Preventiva'!$A:$W,11,0),IF(F146="EXECUTADA",VLOOKUP(F$4,'Projeção Horimetro'!$A$5:$H$11,8,0),F146+250/$Z$3)))</f>
        <v>#VALUE!</v>
      </c>
      <c r="G147" s="69" t="e">
        <f>IF($B147&lt;=G$2,"EXECUTADA",IFERROR(VLOOKUP($B147&amp;G$3,'Consolidação Preventiva'!$A:$W,11,0),IF(G146="EXECUTADA",VLOOKUP(G$4,'Projeção Horimetro'!$A$5:$H$11,8,0),G146+250/$Z$3)))</f>
        <v>#VALUE!</v>
      </c>
      <c r="H147" s="69" t="e">
        <f>IF($B147&lt;=H$2,"EXECUTADA",IFERROR(VLOOKUP($B147&amp;H$3,'Consolidação Preventiva'!$A:$W,11,0),IF(H146="EXECUTADA",VLOOKUP(H$4,'Projeção Horimetro'!$A$5:$H$11,8,0),H146+250/$Z$3)))</f>
        <v>#VALUE!</v>
      </c>
      <c r="I147" s="70" t="e">
        <f>IF($B147&lt;=I$2,"EXECUTADA",IFERROR(VLOOKUP($B147&amp;I$3,'Consolidação Preventiva'!$A:$W,11,0),IF(I146="EXECUTADA",VLOOKUP(I$4,'Projeção Horimetro'!$A$5:$H$11,8,0),I146+250/$Z$3)))</f>
        <v>#VALUE!</v>
      </c>
      <c r="J147" s="70" t="e">
        <f>IF($B147&lt;=J$2,"EXECUTADA",IFERROR(VLOOKUP($B147&amp;J$3,'Consolidação Preventiva'!$A:$W,11,0),IF(J146="EXECUTADA",VLOOKUP($B146&amp;J$3,'Consolidação Preventiva'!$A:$W,15,0)+250/$Z$3,J146+250/$Z$3)))</f>
        <v>#VALUE!</v>
      </c>
      <c r="K147" s="70" t="e">
        <f>IF($B147&lt;=K$2,"EXECUTADA",IFERROR(VLOOKUP($B147&amp;K$3,'Consolidação Preventiva'!$A:$W,11,0),IF(K146="EXECUTADA",VLOOKUP($B146&amp;K$3,'Consolidação Preventiva'!$A:$W,15,0)+250/$Z$3,K146+250/$Z$3)))</f>
        <v>#VALUE!</v>
      </c>
      <c r="L147" s="70" t="e">
        <f>IF($B147&lt;=L$2,"EXECUTADA",IFERROR(VLOOKUP($B147&amp;L$3,'Consolidação Preventiva'!$A:$W,11,0),IF(L146="EXECUTADA",VLOOKUP($B146&amp;L$3,'Consolidação Preventiva'!$A:$W,15,0)+250/$Z$3,L146+250/$Z$3)))</f>
        <v>#VALUE!</v>
      </c>
      <c r="M147" s="70" t="e">
        <f>IF($B147&lt;=M$2,"EXECUTADA",IFERROR(VLOOKUP($B147&amp;M$3,'Consolidação Preventiva'!$A:$W,11,0),IF(M146="EXECUTADA",VLOOKUP($B146&amp;M$3,'Consolidação Preventiva'!$A:$W,15,0)+250/$Z$3,M146+250/$Z$3)))</f>
        <v>#VALUE!</v>
      </c>
      <c r="N147" s="70" t="e">
        <f>IF($B147&lt;=N$2,"EXECUTADA",IFERROR(VLOOKUP($B147&amp;N$3,'Consolidação Preventiva'!$A:$W,11,0),IF(N146="EXECUTADA",VLOOKUP($B146&amp;N$3,'Consolidação Preventiva'!$A:$W,15,0)+250/$Z$3,N146+250/$Z$3)))</f>
        <v>#VALUE!</v>
      </c>
      <c r="O147" s="70" t="e">
        <f>IF($B147&lt;=O$2,"EXECUTADA",IFERROR(VLOOKUP($B147&amp;O$3,'Consolidação Preventiva'!$A:$W,11,0),IF(O146="EXECUTADA",VLOOKUP($B146&amp;O$3,'Consolidação Preventiva'!$A:$W,15,0)+250/$Z$3,O146+250/$Z$3)))</f>
        <v>#VALUE!</v>
      </c>
      <c r="P147" s="70" t="e">
        <f>IF($B147&lt;=P$2,"EXECUTADA",IFERROR(VLOOKUP($B147&amp;P$3,'Consolidação Preventiva'!$A:$W,11,0),IF(P146="EXECUTADA",VLOOKUP($B146&amp;P$3,'Consolidação Preventiva'!$A:$W,15,0)+250/$Z$3,P146+250/$Z$3)))</f>
        <v>#VALUE!</v>
      </c>
      <c r="Q147" s="70" t="e">
        <f>IF($B147&lt;=Q$2,"EXECUTADA",IFERROR(VLOOKUP($B147&amp;Q$3,'Consolidação Preventiva'!$A:$W,11,0),IF(Q146="EXECUTADA",VLOOKUP($B146&amp;Q$3,'Consolidação Preventiva'!$A:$W,15,0)+250/$Z$3,Q146+250/$Z$3)))</f>
        <v>#VALUE!</v>
      </c>
      <c r="R147" s="70" t="e">
        <f>IF($B147&lt;=R$2,"EXECUTADA",IFERROR(VLOOKUP($B147&amp;R$3,'Consolidação Preventiva'!$A:$W,11,0),IF(R146="EXECUTADA",VLOOKUP($B146&amp;R$3,'Consolidação Preventiva'!$A:$W,15,0)+250/$Z$3,R146+250/$Z$3)))</f>
        <v>#VALUE!</v>
      </c>
      <c r="S147" s="70" t="e">
        <f>IF($B147&lt;=S$2,"EXECUTADA",IFERROR(VLOOKUP($B147&amp;S$3,'Consolidação Preventiva'!$A:$W,11,0),IF(S146="EXECUTADA",VLOOKUP($B146&amp;S$3,'Consolidação Preventiva'!$A:$W,15,0)+250/$Z$3,S146+250/$Z$3)))</f>
        <v>#VALUE!</v>
      </c>
      <c r="T147" s="70" t="e">
        <f>IF($B147&lt;=T$2,"EXECUTADA",IFERROR(VLOOKUP($B147&amp;T$3,'Consolidação Preventiva'!$A:$W,11,0),IF(T146="EXECUTADA",VLOOKUP($B146&amp;T$3,'Consolidação Preventiva'!$A:$W,15,0)+250/$Z$3,T146+250/$Z$3)))</f>
        <v>#VALUE!</v>
      </c>
      <c r="U147" s="70" t="e">
        <f>IF($B147&lt;=U$2,"EXECUTADA",IFERROR(VLOOKUP($B147&amp;U$3,'Consolidação Preventiva'!$A:$W,11,0),IF(U146="EXECUTADA",VLOOKUP($B146&amp;U$3,'Consolidação Preventiva'!$A:$W,15,0)+250/$Z$3,U146+250/$Z$3)))</f>
        <v>#VALUE!</v>
      </c>
      <c r="V147" s="70" t="e">
        <f>IF($B147&lt;=V$2,"EXECUTADA",IFERROR(VLOOKUP($B147&amp;V$3,'Consolidação Preventiva'!$A:$W,11,0),IF(V146="EXECUTADA",VLOOKUP($B146&amp;V$3,'Consolidação Preventiva'!$A:$W,15,0)+250/$Z$3,V146+250/$Z$3)))</f>
        <v>#VALUE!</v>
      </c>
      <c r="W147" s="70" t="e">
        <f>IF($B147&lt;=W$2,"EXECUTADA",IFERROR(VLOOKUP($B147&amp;W$3,'Consolidação Preventiva'!$A:$W,11,0),IF(W146="EXECUTADA",VLOOKUP($B146&amp;W$3,'Consolidação Preventiva'!$A:$W,15,0)+250/$Z$3,W146+250/$Z$3)))</f>
        <v>#VALUE!</v>
      </c>
      <c r="X147" s="70" t="e">
        <f>IF($B147&lt;=X$2,"EXECUTADA",IFERROR(VLOOKUP($B147&amp;X$3,'Consolidação Preventiva'!$A:$W,11,0),IF(X146="EXECUTADA",VLOOKUP($B146&amp;X$3,'Consolidação Preventiva'!$A:$W,15,0)+250/$Z$3,X146+250/$Z$3)))</f>
        <v>#VALUE!</v>
      </c>
    </row>
    <row r="148" spans="2:24">
      <c r="B148" s="68">
        <f t="shared" si="5"/>
        <v>144</v>
      </c>
      <c r="C148" s="64">
        <v>250</v>
      </c>
      <c r="D148" s="69" t="e">
        <f>IF($B148&lt;=D$2,"EXECUTADA",IFERROR(VLOOKUP($B148&amp;D$3,'Consolidação Preventiva'!$A:$W,11,0),IF(D147="EXECUTADA",VLOOKUP($B147&amp;D$3,'Consolidação Preventiva'!$A:$W,15,0)+125/$Z$3,D147+125/$Z$3)))</f>
        <v>#VALUE!</v>
      </c>
      <c r="E148" s="69" t="e">
        <f>IF($B148&lt;=E$2,"EXECUTADA",IFERROR(VLOOKUP($B148&amp;E$3,'Consolidação Preventiva'!$A:$W,11,0),IF(E147="EXECUTADA",VLOOKUP($B147&amp;E$3,'Consolidação Preventiva'!$A:$W,15,0)+125/$Z$3,E147+125/$Z$3)))</f>
        <v>#VALUE!</v>
      </c>
      <c r="F148" s="69" t="e">
        <f>IF($B148&lt;=F$2,"EXECUTADA",IFERROR(VLOOKUP($B148&amp;F$3,'Consolidação Preventiva'!$A:$W,11,0),IF(F147="EXECUTADA",VLOOKUP(F$4,'Projeção Horimetro'!$A$5:$H$11,8,0),F147+250/$Z$3)))</f>
        <v>#VALUE!</v>
      </c>
      <c r="G148" s="69" t="e">
        <f>IF($B148&lt;=G$2,"EXECUTADA",IFERROR(VLOOKUP($B148&amp;G$3,'Consolidação Preventiva'!$A:$W,11,0),IF(G147="EXECUTADA",VLOOKUP(G$4,'Projeção Horimetro'!$A$5:$H$11,8,0),G147+250/$Z$3)))</f>
        <v>#VALUE!</v>
      </c>
      <c r="H148" s="69" t="e">
        <f>IF($B148&lt;=H$2,"EXECUTADA",IFERROR(VLOOKUP($B148&amp;H$3,'Consolidação Preventiva'!$A:$W,11,0),IF(H147="EXECUTADA",VLOOKUP(H$4,'Projeção Horimetro'!$A$5:$H$11,8,0),H147+250/$Z$3)))</f>
        <v>#VALUE!</v>
      </c>
      <c r="I148" s="70" t="e">
        <f>IF($B148&lt;=I$2,"EXECUTADA",IFERROR(VLOOKUP($B148&amp;I$3,'Consolidação Preventiva'!$A:$W,11,0),IF(I147="EXECUTADA",VLOOKUP(I$4,'Projeção Horimetro'!$A$5:$H$11,8,0),I147+250/$Z$3)))</f>
        <v>#VALUE!</v>
      </c>
      <c r="J148" s="70" t="e">
        <f>IF($B148&lt;=J$2,"EXECUTADA",IFERROR(VLOOKUP($B148&amp;J$3,'Consolidação Preventiva'!$A:$W,11,0),IF(J147="EXECUTADA",VLOOKUP($B147&amp;J$3,'Consolidação Preventiva'!$A:$W,15,0)+250/$Z$3,J147+250/$Z$3)))</f>
        <v>#VALUE!</v>
      </c>
      <c r="K148" s="70" t="e">
        <f>IF($B148&lt;=K$2,"EXECUTADA",IFERROR(VLOOKUP($B148&amp;K$3,'Consolidação Preventiva'!$A:$W,11,0),IF(K147="EXECUTADA",VLOOKUP($B147&amp;K$3,'Consolidação Preventiva'!$A:$W,15,0)+250/$Z$3,K147+250/$Z$3)))</f>
        <v>#VALUE!</v>
      </c>
      <c r="L148" s="70" t="e">
        <f>IF($B148&lt;=L$2,"EXECUTADA",IFERROR(VLOOKUP($B148&amp;L$3,'Consolidação Preventiva'!$A:$W,11,0),IF(L147="EXECUTADA",VLOOKUP($B147&amp;L$3,'Consolidação Preventiva'!$A:$W,15,0)+250/$Z$3,L147+250/$Z$3)))</f>
        <v>#VALUE!</v>
      </c>
      <c r="M148" s="70" t="e">
        <f>IF($B148&lt;=M$2,"EXECUTADA",IFERROR(VLOOKUP($B148&amp;M$3,'Consolidação Preventiva'!$A:$W,11,0),IF(M147="EXECUTADA",VLOOKUP($B147&amp;M$3,'Consolidação Preventiva'!$A:$W,15,0)+250/$Z$3,M147+250/$Z$3)))</f>
        <v>#VALUE!</v>
      </c>
      <c r="N148" s="70" t="e">
        <f>IF($B148&lt;=N$2,"EXECUTADA",IFERROR(VLOOKUP($B148&amp;N$3,'Consolidação Preventiva'!$A:$W,11,0),IF(N147="EXECUTADA",VLOOKUP($B147&amp;N$3,'Consolidação Preventiva'!$A:$W,15,0)+250/$Z$3,N147+250/$Z$3)))</f>
        <v>#VALUE!</v>
      </c>
      <c r="O148" s="70" t="e">
        <f>IF($B148&lt;=O$2,"EXECUTADA",IFERROR(VLOOKUP($B148&amp;O$3,'Consolidação Preventiva'!$A:$W,11,0),IF(O147="EXECUTADA",VLOOKUP($B147&amp;O$3,'Consolidação Preventiva'!$A:$W,15,0)+250/$Z$3,O147+250/$Z$3)))</f>
        <v>#VALUE!</v>
      </c>
      <c r="P148" s="70" t="e">
        <f>IF($B148&lt;=P$2,"EXECUTADA",IFERROR(VLOOKUP($B148&amp;P$3,'Consolidação Preventiva'!$A:$W,11,0),IF(P147="EXECUTADA",VLOOKUP($B147&amp;P$3,'Consolidação Preventiva'!$A:$W,15,0)+250/$Z$3,P147+250/$Z$3)))</f>
        <v>#VALUE!</v>
      </c>
      <c r="Q148" s="70" t="e">
        <f>IF($B148&lt;=Q$2,"EXECUTADA",IFERROR(VLOOKUP($B148&amp;Q$3,'Consolidação Preventiva'!$A:$W,11,0),IF(Q147="EXECUTADA",VLOOKUP($B147&amp;Q$3,'Consolidação Preventiva'!$A:$W,15,0)+250/$Z$3,Q147+250/$Z$3)))</f>
        <v>#VALUE!</v>
      </c>
      <c r="R148" s="70" t="e">
        <f>IF($B148&lt;=R$2,"EXECUTADA",IFERROR(VLOOKUP($B148&amp;R$3,'Consolidação Preventiva'!$A:$W,11,0),IF(R147="EXECUTADA",VLOOKUP($B147&amp;R$3,'Consolidação Preventiva'!$A:$W,15,0)+250/$Z$3,R147+250/$Z$3)))</f>
        <v>#VALUE!</v>
      </c>
      <c r="S148" s="70" t="e">
        <f>IF($B148&lt;=S$2,"EXECUTADA",IFERROR(VLOOKUP($B148&amp;S$3,'Consolidação Preventiva'!$A:$W,11,0),IF(S147="EXECUTADA",VLOOKUP($B147&amp;S$3,'Consolidação Preventiva'!$A:$W,15,0)+250/$Z$3,S147+250/$Z$3)))</f>
        <v>#VALUE!</v>
      </c>
      <c r="T148" s="70" t="e">
        <f>IF($B148&lt;=T$2,"EXECUTADA",IFERROR(VLOOKUP($B148&amp;T$3,'Consolidação Preventiva'!$A:$W,11,0),IF(T147="EXECUTADA",VLOOKUP($B147&amp;T$3,'Consolidação Preventiva'!$A:$W,15,0)+250/$Z$3,T147+250/$Z$3)))</f>
        <v>#VALUE!</v>
      </c>
      <c r="U148" s="70" t="e">
        <f>IF($B148&lt;=U$2,"EXECUTADA",IFERROR(VLOOKUP($B148&amp;U$3,'Consolidação Preventiva'!$A:$W,11,0),IF(U147="EXECUTADA",VLOOKUP($B147&amp;U$3,'Consolidação Preventiva'!$A:$W,15,0)+250/$Z$3,U147+250/$Z$3)))</f>
        <v>#VALUE!</v>
      </c>
      <c r="V148" s="70" t="e">
        <f>IF($B148&lt;=V$2,"EXECUTADA",IFERROR(VLOOKUP($B148&amp;V$3,'Consolidação Preventiva'!$A:$W,11,0),IF(V147="EXECUTADA",VLOOKUP($B147&amp;V$3,'Consolidação Preventiva'!$A:$W,15,0)+250/$Z$3,V147+250/$Z$3)))</f>
        <v>#VALUE!</v>
      </c>
      <c r="W148" s="70" t="e">
        <f>IF($B148&lt;=W$2,"EXECUTADA",IFERROR(VLOOKUP($B148&amp;W$3,'Consolidação Preventiva'!$A:$W,11,0),IF(W147="EXECUTADA",VLOOKUP($B147&amp;W$3,'Consolidação Preventiva'!$A:$W,15,0)+250/$Z$3,W147+250/$Z$3)))</f>
        <v>#VALUE!</v>
      </c>
      <c r="X148" s="70" t="e">
        <f>IF($B148&lt;=X$2,"EXECUTADA",IFERROR(VLOOKUP($B148&amp;X$3,'Consolidação Preventiva'!$A:$W,11,0),IF(X147="EXECUTADA",VLOOKUP($B147&amp;X$3,'Consolidação Preventiva'!$A:$W,15,0)+250/$Z$3,X147+250/$Z$3)))</f>
        <v>#VALUE!</v>
      </c>
    </row>
    <row r="149" spans="2:24" ht="15" thickBot="1">
      <c r="B149" s="71">
        <f t="shared" si="5"/>
        <v>145</v>
      </c>
      <c r="C149" s="65">
        <v>4000</v>
      </c>
      <c r="D149" s="69" t="e">
        <f>IF($B149&lt;=D$2,"EXECUTADA",IFERROR(VLOOKUP($B149&amp;D$3,'Consolidação Preventiva'!$A:$W,11,0),IF(D148="EXECUTADA",VLOOKUP($B148&amp;D$3,'Consolidação Preventiva'!$A:$W,15,0)+125/$Z$3,D148+125/$Z$3)))</f>
        <v>#VALUE!</v>
      </c>
      <c r="E149" s="69" t="e">
        <f>IF($B149&lt;=E$2,"EXECUTADA",IFERROR(VLOOKUP($B149&amp;E$3,'Consolidação Preventiva'!$A:$W,11,0),IF(E148="EXECUTADA",VLOOKUP($B148&amp;E$3,'Consolidação Preventiva'!$A:$W,15,0)+125/$Z$3,E148+125/$Z$3)))</f>
        <v>#VALUE!</v>
      </c>
      <c r="F149" s="72" t="e">
        <f>IF($B149&lt;=F$2,"EXECUTADA",IFERROR(VLOOKUP($B149&amp;F$3,'Consolidação Preventiva'!$A:$W,11,0),IF(F148="EXECUTADA",VLOOKUP(F$4,'Projeção Horimetro'!$A$5:$H$11,8,0),F148+250/$Z$3)))</f>
        <v>#VALUE!</v>
      </c>
      <c r="G149" s="72" t="e">
        <f>IF($B149&lt;=G$2,"EXECUTADA",IFERROR(VLOOKUP($B149&amp;G$3,'Consolidação Preventiva'!$A:$W,11,0),IF(G148="EXECUTADA",VLOOKUP(G$4,'Projeção Horimetro'!$A$5:$H$11,8,0),G148+250/$Z$3)))</f>
        <v>#VALUE!</v>
      </c>
      <c r="H149" s="72" t="e">
        <f>IF($B149&lt;=H$2,"EXECUTADA",IFERROR(VLOOKUP($B149&amp;H$3,'Consolidação Preventiva'!$A:$W,11,0),IF(H148="EXECUTADA",VLOOKUP(H$4,'Projeção Horimetro'!$A$5:$H$11,8,0),H148+250/$Z$3)))</f>
        <v>#VALUE!</v>
      </c>
      <c r="I149" s="73" t="e">
        <f>IF($B149&lt;=I$2,"EXECUTADA",IFERROR(VLOOKUP($B149&amp;I$3,'Consolidação Preventiva'!$A:$W,11,0),IF(I148="EXECUTADA",VLOOKUP(I$4,'Projeção Horimetro'!$A$5:$H$11,8,0),I148+250/$Z$3)))</f>
        <v>#VALUE!</v>
      </c>
      <c r="J149" s="70" t="e">
        <f>IF($B149&lt;=J$2,"EXECUTADA",IFERROR(VLOOKUP($B149&amp;J$3,'Consolidação Preventiva'!$A:$W,11,0),IF(J148="EXECUTADA",VLOOKUP($B148&amp;J$3,'Consolidação Preventiva'!$A:$W,15,0)+250/$Z$3,J148+250/$Z$3)))</f>
        <v>#VALUE!</v>
      </c>
      <c r="K149" s="70" t="e">
        <f>IF($B149&lt;=K$2,"EXECUTADA",IFERROR(VLOOKUP($B149&amp;K$3,'Consolidação Preventiva'!$A:$W,11,0),IF(K148="EXECUTADA",VLOOKUP($B148&amp;K$3,'Consolidação Preventiva'!$A:$W,15,0)+250/$Z$3,K148+250/$Z$3)))</f>
        <v>#VALUE!</v>
      </c>
      <c r="L149" s="70" t="e">
        <f>IF($B149&lt;=L$2,"EXECUTADA",IFERROR(VLOOKUP($B149&amp;L$3,'Consolidação Preventiva'!$A:$W,11,0),IF(L148="EXECUTADA",VLOOKUP($B148&amp;L$3,'Consolidação Preventiva'!$A:$W,15,0)+250/$Z$3,L148+250/$Z$3)))</f>
        <v>#VALUE!</v>
      </c>
      <c r="M149" s="70" t="e">
        <f>IF($B149&lt;=M$2,"EXECUTADA",IFERROR(VLOOKUP($B149&amp;M$3,'Consolidação Preventiva'!$A:$W,11,0),IF(M148="EXECUTADA",VLOOKUP($B148&amp;M$3,'Consolidação Preventiva'!$A:$W,15,0)+250/$Z$3,M148+250/$Z$3)))</f>
        <v>#VALUE!</v>
      </c>
      <c r="N149" s="70" t="e">
        <f>IF($B149&lt;=N$2,"EXECUTADA",IFERROR(VLOOKUP($B149&amp;N$3,'Consolidação Preventiva'!$A:$W,11,0),IF(N148="EXECUTADA",VLOOKUP($B148&amp;N$3,'Consolidação Preventiva'!$A:$W,15,0)+250/$Z$3,N148+250/$Z$3)))</f>
        <v>#VALUE!</v>
      </c>
      <c r="O149" s="70" t="e">
        <f>IF($B149&lt;=O$2,"EXECUTADA",IFERROR(VLOOKUP($B149&amp;O$3,'Consolidação Preventiva'!$A:$W,11,0),IF(O148="EXECUTADA",VLOOKUP($B148&amp;O$3,'Consolidação Preventiva'!$A:$W,15,0)+250/$Z$3,O148+250/$Z$3)))</f>
        <v>#VALUE!</v>
      </c>
      <c r="P149" s="70" t="e">
        <f>IF($B149&lt;=P$2,"EXECUTADA",IFERROR(VLOOKUP($B149&amp;P$3,'Consolidação Preventiva'!$A:$W,11,0),IF(P148="EXECUTADA",VLOOKUP($B148&amp;P$3,'Consolidação Preventiva'!$A:$W,15,0)+250/$Z$3,P148+250/$Z$3)))</f>
        <v>#VALUE!</v>
      </c>
      <c r="Q149" s="70" t="e">
        <f>IF($B149&lt;=Q$2,"EXECUTADA",IFERROR(VLOOKUP($B149&amp;Q$3,'Consolidação Preventiva'!$A:$W,11,0),IF(Q148="EXECUTADA",VLOOKUP($B148&amp;Q$3,'Consolidação Preventiva'!$A:$W,15,0)+250/$Z$3,Q148+250/$Z$3)))</f>
        <v>#VALUE!</v>
      </c>
      <c r="R149" s="70" t="e">
        <f>IF($B149&lt;=R$2,"EXECUTADA",IFERROR(VLOOKUP($B149&amp;R$3,'Consolidação Preventiva'!$A:$W,11,0),IF(R148="EXECUTADA",VLOOKUP($B148&amp;R$3,'Consolidação Preventiva'!$A:$W,15,0)+250/$Z$3,R148+250/$Z$3)))</f>
        <v>#VALUE!</v>
      </c>
      <c r="S149" s="70" t="e">
        <f>IF($B149&lt;=S$2,"EXECUTADA",IFERROR(VLOOKUP($B149&amp;S$3,'Consolidação Preventiva'!$A:$W,11,0),IF(S148="EXECUTADA",VLOOKUP($B148&amp;S$3,'Consolidação Preventiva'!$A:$W,15,0)+250/$Z$3,S148+250/$Z$3)))</f>
        <v>#VALUE!</v>
      </c>
      <c r="T149" s="70" t="e">
        <f>IF($B149&lt;=T$2,"EXECUTADA",IFERROR(VLOOKUP($B149&amp;T$3,'Consolidação Preventiva'!$A:$W,11,0),IF(T148="EXECUTADA",VLOOKUP($B148&amp;T$3,'Consolidação Preventiva'!$A:$W,15,0)+250/$Z$3,T148+250/$Z$3)))</f>
        <v>#VALUE!</v>
      </c>
      <c r="U149" s="70" t="e">
        <f>IF($B149&lt;=U$2,"EXECUTADA",IFERROR(VLOOKUP($B149&amp;U$3,'Consolidação Preventiva'!$A:$W,11,0),IF(U148="EXECUTADA",VLOOKUP($B148&amp;U$3,'Consolidação Preventiva'!$A:$W,15,0)+250/$Z$3,U148+250/$Z$3)))</f>
        <v>#VALUE!</v>
      </c>
      <c r="V149" s="70" t="e">
        <f>IF($B149&lt;=V$2,"EXECUTADA",IFERROR(VLOOKUP($B149&amp;V$3,'Consolidação Preventiva'!$A:$W,11,0),IF(V148="EXECUTADA",VLOOKUP($B148&amp;V$3,'Consolidação Preventiva'!$A:$W,15,0)+250/$Z$3,V148+250/$Z$3)))</f>
        <v>#VALUE!</v>
      </c>
      <c r="W149" s="70" t="e">
        <f>IF($B149&lt;=W$2,"EXECUTADA",IFERROR(VLOOKUP($B149&amp;W$3,'Consolidação Preventiva'!$A:$W,11,0),IF(W148="EXECUTADA",VLOOKUP($B148&amp;W$3,'Consolidação Preventiva'!$A:$W,15,0)+250/$Z$3,W148+250/$Z$3)))</f>
        <v>#VALUE!</v>
      </c>
      <c r="X149" s="70" t="e">
        <f>IF($B149&lt;=X$2,"EXECUTADA",IFERROR(VLOOKUP($B149&amp;X$3,'Consolidação Preventiva'!$A:$W,11,0),IF(X148="EXECUTADA",VLOOKUP($B148&amp;X$3,'Consolidação Preventiva'!$A:$W,15,0)+250/$Z$3,X148+250/$Z$3)))</f>
        <v>#VALUE!</v>
      </c>
    </row>
  </sheetData>
  <conditionalFormatting sqref="D5:X149">
    <cfRule type="cellIs" dxfId="1" priority="1" operator="equal">
      <formula>"EXECUTADA"</formula>
    </cfRule>
    <cfRule type="cellIs" dxfId="0" priority="2" operator="lessThan">
      <formula>TODAY()+21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F8BAD-A4DA-478E-9D30-48303C69435D}">
  <sheetPr codeName="Planilha24">
    <tabColor rgb="FF00B0F0"/>
  </sheetPr>
  <dimension ref="A1:J857"/>
  <sheetViews>
    <sheetView showGridLines="0" workbookViewId="0">
      <pane ySplit="2" topLeftCell="A3" activePane="bottomLeft" state="frozen"/>
      <selection pane="bottomLeft" activeCell="Y21" sqref="X21:Y21"/>
    </sheetView>
  </sheetViews>
  <sheetFormatPr defaultRowHeight="14.45"/>
  <cols>
    <col min="1" max="1" width="5" customWidth="1"/>
    <col min="2" max="2" width="8" style="1" customWidth="1"/>
    <col min="3" max="3" width="10.5703125" style="1" customWidth="1"/>
    <col min="4" max="4" width="13" style="1" customWidth="1"/>
    <col min="5" max="5" width="14.140625" style="1" customWidth="1"/>
    <col min="6" max="6" width="10.5703125" style="1" customWidth="1"/>
  </cols>
  <sheetData>
    <row r="1" spans="1:8" ht="15" thickBot="1"/>
    <row r="2" spans="1:8" ht="15" thickBot="1">
      <c r="A2" t="s">
        <v>409</v>
      </c>
      <c r="B2" s="10" t="s">
        <v>331</v>
      </c>
      <c r="C2" s="18" t="s">
        <v>166</v>
      </c>
      <c r="D2" s="17" t="s">
        <v>332</v>
      </c>
      <c r="E2" s="18" t="s">
        <v>123</v>
      </c>
      <c r="F2" s="18" t="s">
        <v>333</v>
      </c>
    </row>
    <row r="3" spans="1:8">
      <c r="B3" s="11">
        <v>1</v>
      </c>
      <c r="C3" s="16" t="s">
        <v>231</v>
      </c>
      <c r="D3" s="1">
        <v>50</v>
      </c>
      <c r="E3" s="16"/>
      <c r="F3" s="16">
        <f>D3</f>
        <v>50</v>
      </c>
    </row>
    <row r="4" spans="1:8">
      <c r="B4" s="11">
        <f t="shared" ref="B4:B67" si="0">B3+1</f>
        <v>2</v>
      </c>
      <c r="C4" s="16" t="s">
        <v>236</v>
      </c>
      <c r="D4" s="1">
        <v>125</v>
      </c>
      <c r="E4" s="16">
        <v>25</v>
      </c>
      <c r="F4" s="16">
        <v>125</v>
      </c>
    </row>
    <row r="5" spans="1:8">
      <c r="B5" s="11">
        <f t="shared" si="0"/>
        <v>3</v>
      </c>
      <c r="C5" s="16" t="s">
        <v>428</v>
      </c>
      <c r="D5" s="1">
        <f t="shared" ref="D5:D68" si="1">D4+250</f>
        <v>375</v>
      </c>
      <c r="E5" s="16">
        <v>25</v>
      </c>
      <c r="F5" s="16">
        <v>125</v>
      </c>
      <c r="G5" t="s">
        <v>411</v>
      </c>
      <c r="H5" t="s">
        <v>412</v>
      </c>
    </row>
    <row r="6" spans="1:8">
      <c r="B6" s="11">
        <f t="shared" si="0"/>
        <v>4</v>
      </c>
      <c r="C6" s="16">
        <v>250</v>
      </c>
      <c r="D6" s="1">
        <f t="shared" si="1"/>
        <v>625</v>
      </c>
      <c r="E6" s="16">
        <v>25</v>
      </c>
      <c r="F6" s="16">
        <v>125</v>
      </c>
    </row>
    <row r="7" spans="1:8">
      <c r="B7" s="11">
        <f t="shared" si="0"/>
        <v>5</v>
      </c>
      <c r="C7" s="16">
        <v>1000</v>
      </c>
      <c r="D7" s="1">
        <f t="shared" si="1"/>
        <v>875</v>
      </c>
      <c r="E7" s="16">
        <v>25</v>
      </c>
      <c r="F7" s="16">
        <v>125</v>
      </c>
    </row>
    <row r="8" spans="1:8">
      <c r="B8" s="11">
        <f t="shared" si="0"/>
        <v>6</v>
      </c>
      <c r="C8" s="16">
        <v>250</v>
      </c>
      <c r="D8" s="1">
        <f t="shared" si="1"/>
        <v>1125</v>
      </c>
      <c r="E8" s="16">
        <v>25</v>
      </c>
      <c r="F8" s="16">
        <v>125</v>
      </c>
    </row>
    <row r="9" spans="1:8">
      <c r="B9" s="11">
        <f t="shared" si="0"/>
        <v>7</v>
      </c>
      <c r="C9" s="16">
        <v>1500</v>
      </c>
      <c r="D9" s="1">
        <f t="shared" si="1"/>
        <v>1375</v>
      </c>
      <c r="E9" s="16">
        <v>25</v>
      </c>
      <c r="F9" s="16">
        <v>125</v>
      </c>
    </row>
    <row r="10" spans="1:8">
      <c r="B10" s="11">
        <f t="shared" si="0"/>
        <v>8</v>
      </c>
      <c r="C10" s="16">
        <v>250</v>
      </c>
      <c r="D10" s="1">
        <f t="shared" si="1"/>
        <v>1625</v>
      </c>
      <c r="E10" s="16">
        <v>25</v>
      </c>
      <c r="F10" s="16">
        <v>125</v>
      </c>
    </row>
    <row r="11" spans="1:8">
      <c r="B11" s="11">
        <f t="shared" si="0"/>
        <v>9</v>
      </c>
      <c r="C11" s="16">
        <v>2000</v>
      </c>
      <c r="D11" s="1">
        <f t="shared" si="1"/>
        <v>1875</v>
      </c>
      <c r="E11" s="16">
        <v>25</v>
      </c>
      <c r="F11" s="16">
        <v>125</v>
      </c>
    </row>
    <row r="12" spans="1:8">
      <c r="B12" s="11">
        <f t="shared" si="0"/>
        <v>10</v>
      </c>
      <c r="C12" s="16">
        <v>250</v>
      </c>
      <c r="D12" s="1">
        <f t="shared" si="1"/>
        <v>2125</v>
      </c>
      <c r="E12" s="16">
        <v>25</v>
      </c>
      <c r="F12" s="16">
        <v>125</v>
      </c>
    </row>
    <row r="13" spans="1:8">
      <c r="B13" s="11">
        <f t="shared" si="0"/>
        <v>11</v>
      </c>
      <c r="C13" s="16">
        <v>2500</v>
      </c>
      <c r="D13" s="1">
        <f t="shared" si="1"/>
        <v>2375</v>
      </c>
      <c r="E13" s="16">
        <v>25</v>
      </c>
      <c r="F13" s="16">
        <v>125</v>
      </c>
    </row>
    <row r="14" spans="1:8">
      <c r="B14" s="11">
        <f t="shared" si="0"/>
        <v>12</v>
      </c>
      <c r="C14" s="16">
        <v>250</v>
      </c>
      <c r="D14" s="1">
        <f t="shared" si="1"/>
        <v>2625</v>
      </c>
      <c r="E14" s="16">
        <v>25</v>
      </c>
      <c r="F14" s="16">
        <v>125</v>
      </c>
    </row>
    <row r="15" spans="1:8">
      <c r="B15" s="11">
        <f t="shared" si="0"/>
        <v>13</v>
      </c>
      <c r="C15" s="16">
        <v>3000</v>
      </c>
      <c r="D15" s="1">
        <f t="shared" si="1"/>
        <v>2875</v>
      </c>
      <c r="E15" s="16">
        <v>25</v>
      </c>
      <c r="F15" s="16">
        <v>125</v>
      </c>
    </row>
    <row r="16" spans="1:8">
      <c r="B16" s="11">
        <f t="shared" si="0"/>
        <v>14</v>
      </c>
      <c r="C16" s="16">
        <v>250</v>
      </c>
      <c r="D16" s="1">
        <f t="shared" si="1"/>
        <v>3125</v>
      </c>
      <c r="E16" s="16">
        <v>25</v>
      </c>
      <c r="F16" s="16">
        <v>125</v>
      </c>
    </row>
    <row r="17" spans="2:6">
      <c r="B17" s="11">
        <f t="shared" si="0"/>
        <v>15</v>
      </c>
      <c r="C17" s="16">
        <v>3500</v>
      </c>
      <c r="D17" s="1">
        <f t="shared" si="1"/>
        <v>3375</v>
      </c>
      <c r="E17" s="16">
        <v>25</v>
      </c>
      <c r="F17" s="16">
        <v>125</v>
      </c>
    </row>
    <row r="18" spans="2:6">
      <c r="B18" s="11">
        <f t="shared" si="0"/>
        <v>16</v>
      </c>
      <c r="C18" s="16">
        <v>250</v>
      </c>
      <c r="D18" s="1">
        <f t="shared" si="1"/>
        <v>3625</v>
      </c>
      <c r="E18" s="16">
        <v>25</v>
      </c>
      <c r="F18" s="16">
        <v>125</v>
      </c>
    </row>
    <row r="19" spans="2:6">
      <c r="B19" s="11">
        <f t="shared" si="0"/>
        <v>17</v>
      </c>
      <c r="C19" s="16">
        <v>4000</v>
      </c>
      <c r="D19" s="1">
        <f t="shared" si="1"/>
        <v>3875</v>
      </c>
      <c r="E19" s="16">
        <v>25</v>
      </c>
      <c r="F19" s="16">
        <v>125</v>
      </c>
    </row>
    <row r="20" spans="2:6">
      <c r="B20" s="11">
        <f t="shared" si="0"/>
        <v>18</v>
      </c>
      <c r="C20" s="16">
        <v>250</v>
      </c>
      <c r="D20" s="1">
        <f t="shared" si="1"/>
        <v>4125</v>
      </c>
      <c r="E20" s="16">
        <v>25</v>
      </c>
      <c r="F20" s="16">
        <v>125</v>
      </c>
    </row>
    <row r="21" spans="2:6">
      <c r="B21" s="11">
        <f t="shared" si="0"/>
        <v>19</v>
      </c>
      <c r="C21" s="16">
        <v>500</v>
      </c>
      <c r="D21" s="1">
        <f t="shared" si="1"/>
        <v>4375</v>
      </c>
      <c r="E21" s="16">
        <v>25</v>
      </c>
      <c r="F21" s="16">
        <v>125</v>
      </c>
    </row>
    <row r="22" spans="2:6">
      <c r="B22" s="11">
        <f t="shared" si="0"/>
        <v>20</v>
      </c>
      <c r="C22" s="16">
        <v>250</v>
      </c>
      <c r="D22" s="1">
        <f t="shared" si="1"/>
        <v>4625</v>
      </c>
      <c r="E22" s="16">
        <v>25</v>
      </c>
      <c r="F22" s="16">
        <v>125</v>
      </c>
    </row>
    <row r="23" spans="2:6">
      <c r="B23" s="11">
        <f t="shared" si="0"/>
        <v>21</v>
      </c>
      <c r="C23" s="16">
        <v>1000</v>
      </c>
      <c r="D23" s="1">
        <f t="shared" si="1"/>
        <v>4875</v>
      </c>
      <c r="E23" s="16">
        <v>25</v>
      </c>
      <c r="F23" s="16">
        <v>125</v>
      </c>
    </row>
    <row r="24" spans="2:6">
      <c r="B24" s="11">
        <f t="shared" si="0"/>
        <v>22</v>
      </c>
      <c r="C24" s="16">
        <v>250</v>
      </c>
      <c r="D24" s="1">
        <f t="shared" si="1"/>
        <v>5125</v>
      </c>
      <c r="E24" s="16">
        <v>25</v>
      </c>
      <c r="F24" s="16">
        <v>125</v>
      </c>
    </row>
    <row r="25" spans="2:6">
      <c r="B25" s="11">
        <f t="shared" si="0"/>
        <v>23</v>
      </c>
      <c r="C25" s="16">
        <v>1500</v>
      </c>
      <c r="D25" s="1">
        <f t="shared" si="1"/>
        <v>5375</v>
      </c>
      <c r="E25" s="16">
        <v>25</v>
      </c>
      <c r="F25" s="16">
        <v>125</v>
      </c>
    </row>
    <row r="26" spans="2:6">
      <c r="B26" s="11">
        <f t="shared" si="0"/>
        <v>24</v>
      </c>
      <c r="C26" s="16">
        <v>250</v>
      </c>
      <c r="D26" s="1">
        <f t="shared" si="1"/>
        <v>5625</v>
      </c>
      <c r="E26" s="16">
        <v>25</v>
      </c>
      <c r="F26" s="16">
        <v>125</v>
      </c>
    </row>
    <row r="27" spans="2:6">
      <c r="B27" s="11">
        <f t="shared" si="0"/>
        <v>25</v>
      </c>
      <c r="C27" s="16">
        <v>2000</v>
      </c>
      <c r="D27" s="1">
        <f t="shared" si="1"/>
        <v>5875</v>
      </c>
      <c r="E27" s="16">
        <v>25</v>
      </c>
      <c r="F27" s="16">
        <v>125</v>
      </c>
    </row>
    <row r="28" spans="2:6">
      <c r="B28" s="11">
        <f t="shared" si="0"/>
        <v>26</v>
      </c>
      <c r="C28" s="16">
        <v>250</v>
      </c>
      <c r="D28" s="1">
        <f t="shared" si="1"/>
        <v>6125</v>
      </c>
      <c r="E28" s="16">
        <v>25</v>
      </c>
      <c r="F28" s="16">
        <v>125</v>
      </c>
    </row>
    <row r="29" spans="2:6">
      <c r="B29" s="11">
        <f t="shared" si="0"/>
        <v>27</v>
      </c>
      <c r="C29" s="16">
        <v>2500</v>
      </c>
      <c r="D29" s="1">
        <f t="shared" si="1"/>
        <v>6375</v>
      </c>
      <c r="E29" s="16">
        <v>25</v>
      </c>
      <c r="F29" s="16">
        <v>125</v>
      </c>
    </row>
    <row r="30" spans="2:6">
      <c r="B30" s="11">
        <f t="shared" si="0"/>
        <v>28</v>
      </c>
      <c r="C30" s="16">
        <v>250</v>
      </c>
      <c r="D30" s="1">
        <f t="shared" si="1"/>
        <v>6625</v>
      </c>
      <c r="E30" s="16">
        <v>25</v>
      </c>
      <c r="F30" s="16">
        <v>125</v>
      </c>
    </row>
    <row r="31" spans="2:6">
      <c r="B31" s="11">
        <f t="shared" si="0"/>
        <v>29</v>
      </c>
      <c r="C31" s="16">
        <v>3000</v>
      </c>
      <c r="D31" s="1">
        <f t="shared" si="1"/>
        <v>6875</v>
      </c>
      <c r="E31" s="16">
        <v>25</v>
      </c>
      <c r="F31" s="16">
        <v>125</v>
      </c>
    </row>
    <row r="32" spans="2:6">
      <c r="B32" s="11">
        <f t="shared" si="0"/>
        <v>30</v>
      </c>
      <c r="C32" s="16">
        <v>250</v>
      </c>
      <c r="D32" s="1">
        <f t="shared" si="1"/>
        <v>7125</v>
      </c>
      <c r="E32" s="16">
        <v>25</v>
      </c>
      <c r="F32" s="16">
        <v>125</v>
      </c>
    </row>
    <row r="33" spans="2:6">
      <c r="B33" s="11">
        <f t="shared" si="0"/>
        <v>31</v>
      </c>
      <c r="C33" s="16">
        <v>3500</v>
      </c>
      <c r="D33" s="1">
        <f t="shared" si="1"/>
        <v>7375</v>
      </c>
      <c r="E33" s="16">
        <v>25</v>
      </c>
      <c r="F33" s="16">
        <v>125</v>
      </c>
    </row>
    <row r="34" spans="2:6">
      <c r="B34" s="11">
        <f t="shared" si="0"/>
        <v>32</v>
      </c>
      <c r="C34" s="16">
        <v>250</v>
      </c>
      <c r="D34" s="1">
        <f t="shared" si="1"/>
        <v>7625</v>
      </c>
      <c r="E34" s="16">
        <v>25</v>
      </c>
      <c r="F34" s="16">
        <v>125</v>
      </c>
    </row>
    <row r="35" spans="2:6">
      <c r="B35" s="11">
        <f t="shared" si="0"/>
        <v>33</v>
      </c>
      <c r="C35" s="16">
        <v>4000</v>
      </c>
      <c r="D35" s="1">
        <f t="shared" si="1"/>
        <v>7875</v>
      </c>
      <c r="E35" s="16">
        <v>25</v>
      </c>
      <c r="F35" s="16">
        <v>125</v>
      </c>
    </row>
    <row r="36" spans="2:6">
      <c r="B36" s="11">
        <f t="shared" si="0"/>
        <v>34</v>
      </c>
      <c r="C36" s="16">
        <v>250</v>
      </c>
      <c r="D36" s="1">
        <f t="shared" si="1"/>
        <v>8125</v>
      </c>
      <c r="E36" s="16">
        <v>25</v>
      </c>
      <c r="F36" s="16">
        <v>125</v>
      </c>
    </row>
    <row r="37" spans="2:6">
      <c r="B37" s="11">
        <f t="shared" si="0"/>
        <v>35</v>
      </c>
      <c r="C37" s="16">
        <v>500</v>
      </c>
      <c r="D37" s="1">
        <f t="shared" si="1"/>
        <v>8375</v>
      </c>
      <c r="E37" s="16">
        <v>25</v>
      </c>
      <c r="F37" s="16">
        <v>125</v>
      </c>
    </row>
    <row r="38" spans="2:6">
      <c r="B38" s="11">
        <f t="shared" si="0"/>
        <v>36</v>
      </c>
      <c r="C38" s="16">
        <v>250</v>
      </c>
      <c r="D38" s="1">
        <f t="shared" si="1"/>
        <v>8625</v>
      </c>
      <c r="E38" s="16">
        <v>25</v>
      </c>
      <c r="F38" s="16">
        <v>125</v>
      </c>
    </row>
    <row r="39" spans="2:6">
      <c r="B39" s="11">
        <f t="shared" si="0"/>
        <v>37</v>
      </c>
      <c r="C39" s="16">
        <v>1000</v>
      </c>
      <c r="D39" s="1">
        <f t="shared" si="1"/>
        <v>8875</v>
      </c>
      <c r="E39" s="16">
        <v>25</v>
      </c>
      <c r="F39" s="16">
        <v>125</v>
      </c>
    </row>
    <row r="40" spans="2:6">
      <c r="B40" s="11">
        <f t="shared" si="0"/>
        <v>38</v>
      </c>
      <c r="C40" s="16">
        <v>250</v>
      </c>
      <c r="D40" s="1">
        <f t="shared" si="1"/>
        <v>9125</v>
      </c>
      <c r="E40" s="16">
        <v>25</v>
      </c>
      <c r="F40" s="16">
        <v>125</v>
      </c>
    </row>
    <row r="41" spans="2:6">
      <c r="B41" s="11">
        <f t="shared" si="0"/>
        <v>39</v>
      </c>
      <c r="C41" s="16">
        <v>1500</v>
      </c>
      <c r="D41" s="1">
        <f t="shared" si="1"/>
        <v>9375</v>
      </c>
      <c r="E41" s="16">
        <v>25</v>
      </c>
      <c r="F41" s="16">
        <v>125</v>
      </c>
    </row>
    <row r="42" spans="2:6">
      <c r="B42" s="11">
        <f t="shared" si="0"/>
        <v>40</v>
      </c>
      <c r="C42" s="16">
        <v>250</v>
      </c>
      <c r="D42" s="1">
        <f t="shared" si="1"/>
        <v>9625</v>
      </c>
      <c r="E42" s="16">
        <v>25</v>
      </c>
      <c r="F42" s="16">
        <v>125</v>
      </c>
    </row>
    <row r="43" spans="2:6">
      <c r="B43" s="11">
        <f t="shared" si="0"/>
        <v>41</v>
      </c>
      <c r="C43" s="16">
        <v>2000</v>
      </c>
      <c r="D43" s="1">
        <f t="shared" si="1"/>
        <v>9875</v>
      </c>
      <c r="E43" s="16">
        <v>25</v>
      </c>
      <c r="F43" s="16">
        <v>125</v>
      </c>
    </row>
    <row r="44" spans="2:6">
      <c r="B44" s="11">
        <f t="shared" si="0"/>
        <v>42</v>
      </c>
      <c r="C44" s="16">
        <v>250</v>
      </c>
      <c r="D44" s="1">
        <f t="shared" si="1"/>
        <v>10125</v>
      </c>
      <c r="E44" s="16">
        <v>25</v>
      </c>
      <c r="F44" s="16">
        <v>125</v>
      </c>
    </row>
    <row r="45" spans="2:6">
      <c r="B45" s="11">
        <f t="shared" si="0"/>
        <v>43</v>
      </c>
      <c r="C45" s="16">
        <v>2500</v>
      </c>
      <c r="D45" s="1">
        <f t="shared" si="1"/>
        <v>10375</v>
      </c>
      <c r="E45" s="16">
        <v>25</v>
      </c>
      <c r="F45" s="16">
        <v>125</v>
      </c>
    </row>
    <row r="46" spans="2:6">
      <c r="B46" s="11">
        <f t="shared" si="0"/>
        <v>44</v>
      </c>
      <c r="C46" s="16">
        <v>250</v>
      </c>
      <c r="D46" s="1">
        <f t="shared" si="1"/>
        <v>10625</v>
      </c>
      <c r="E46" s="16">
        <v>25</v>
      </c>
      <c r="F46" s="16">
        <v>125</v>
      </c>
    </row>
    <row r="47" spans="2:6">
      <c r="B47" s="11">
        <f t="shared" si="0"/>
        <v>45</v>
      </c>
      <c r="C47" s="16">
        <v>3000</v>
      </c>
      <c r="D47" s="1">
        <f t="shared" si="1"/>
        <v>10875</v>
      </c>
      <c r="E47" s="16">
        <v>25</v>
      </c>
      <c r="F47" s="16">
        <v>125</v>
      </c>
    </row>
    <row r="48" spans="2:6">
      <c r="B48" s="11">
        <f t="shared" si="0"/>
        <v>46</v>
      </c>
      <c r="C48" s="16">
        <v>250</v>
      </c>
      <c r="D48" s="1">
        <f t="shared" si="1"/>
        <v>11125</v>
      </c>
      <c r="E48" s="16">
        <v>25</v>
      </c>
      <c r="F48" s="16">
        <v>125</v>
      </c>
    </row>
    <row r="49" spans="2:6">
      <c r="B49" s="11">
        <f t="shared" si="0"/>
        <v>47</v>
      </c>
      <c r="C49" s="16">
        <v>3500</v>
      </c>
      <c r="D49" s="1">
        <f t="shared" si="1"/>
        <v>11375</v>
      </c>
      <c r="E49" s="16">
        <v>25</v>
      </c>
      <c r="F49" s="16">
        <v>125</v>
      </c>
    </row>
    <row r="50" spans="2:6">
      <c r="B50" s="11">
        <f t="shared" si="0"/>
        <v>48</v>
      </c>
      <c r="C50" s="16">
        <v>250</v>
      </c>
      <c r="D50" s="1">
        <f t="shared" si="1"/>
        <v>11625</v>
      </c>
      <c r="E50" s="16">
        <v>25</v>
      </c>
      <c r="F50" s="16">
        <v>125</v>
      </c>
    </row>
    <row r="51" spans="2:6">
      <c r="B51" s="11">
        <f t="shared" si="0"/>
        <v>49</v>
      </c>
      <c r="C51" s="16">
        <v>4000</v>
      </c>
      <c r="D51" s="1">
        <f t="shared" si="1"/>
        <v>11875</v>
      </c>
      <c r="E51" s="16">
        <v>25</v>
      </c>
      <c r="F51" s="16">
        <v>125</v>
      </c>
    </row>
    <row r="52" spans="2:6">
      <c r="B52" s="11">
        <f t="shared" si="0"/>
        <v>50</v>
      </c>
      <c r="C52" s="16">
        <v>250</v>
      </c>
      <c r="D52" s="1">
        <f t="shared" si="1"/>
        <v>12125</v>
      </c>
      <c r="E52" s="16">
        <v>25</v>
      </c>
      <c r="F52" s="16">
        <v>125</v>
      </c>
    </row>
    <row r="53" spans="2:6">
      <c r="B53" s="11">
        <f t="shared" si="0"/>
        <v>51</v>
      </c>
      <c r="C53" s="16">
        <v>500</v>
      </c>
      <c r="D53" s="1">
        <f t="shared" si="1"/>
        <v>12375</v>
      </c>
      <c r="E53" s="16">
        <v>25</v>
      </c>
      <c r="F53" s="16">
        <v>125</v>
      </c>
    </row>
    <row r="54" spans="2:6">
      <c r="B54" s="11">
        <f t="shared" si="0"/>
        <v>52</v>
      </c>
      <c r="C54" s="16">
        <v>250</v>
      </c>
      <c r="D54" s="1">
        <f t="shared" si="1"/>
        <v>12625</v>
      </c>
      <c r="E54" s="16">
        <v>25</v>
      </c>
      <c r="F54" s="16">
        <v>125</v>
      </c>
    </row>
    <row r="55" spans="2:6">
      <c r="B55" s="11">
        <f t="shared" si="0"/>
        <v>53</v>
      </c>
      <c r="C55" s="16">
        <v>1000</v>
      </c>
      <c r="D55" s="1">
        <f t="shared" si="1"/>
        <v>12875</v>
      </c>
      <c r="E55" s="16">
        <v>25</v>
      </c>
      <c r="F55" s="16">
        <v>125</v>
      </c>
    </row>
    <row r="56" spans="2:6">
      <c r="B56" s="11">
        <f t="shared" si="0"/>
        <v>54</v>
      </c>
      <c r="C56" s="16">
        <v>250</v>
      </c>
      <c r="D56" s="1">
        <f t="shared" si="1"/>
        <v>13125</v>
      </c>
      <c r="E56" s="16">
        <v>25</v>
      </c>
      <c r="F56" s="16">
        <v>125</v>
      </c>
    </row>
    <row r="57" spans="2:6">
      <c r="B57" s="11">
        <f t="shared" si="0"/>
        <v>55</v>
      </c>
      <c r="C57" s="16">
        <v>1500</v>
      </c>
      <c r="D57" s="1">
        <f t="shared" si="1"/>
        <v>13375</v>
      </c>
      <c r="E57" s="16">
        <v>25</v>
      </c>
      <c r="F57" s="16">
        <v>125</v>
      </c>
    </row>
    <row r="58" spans="2:6">
      <c r="B58" s="11">
        <f t="shared" si="0"/>
        <v>56</v>
      </c>
      <c r="C58" s="16">
        <v>250</v>
      </c>
      <c r="D58" s="1">
        <f t="shared" si="1"/>
        <v>13625</v>
      </c>
      <c r="E58" s="16">
        <v>25</v>
      </c>
      <c r="F58" s="16">
        <v>125</v>
      </c>
    </row>
    <row r="59" spans="2:6">
      <c r="B59" s="11">
        <f t="shared" si="0"/>
        <v>57</v>
      </c>
      <c r="C59" s="16">
        <v>2000</v>
      </c>
      <c r="D59" s="1">
        <f t="shared" si="1"/>
        <v>13875</v>
      </c>
      <c r="E59" s="16">
        <v>25</v>
      </c>
      <c r="F59" s="16">
        <v>125</v>
      </c>
    </row>
    <row r="60" spans="2:6">
      <c r="B60" s="11">
        <f t="shared" si="0"/>
        <v>58</v>
      </c>
      <c r="C60" s="16">
        <v>250</v>
      </c>
      <c r="D60" s="1">
        <f t="shared" si="1"/>
        <v>14125</v>
      </c>
      <c r="E60" s="16">
        <v>25</v>
      </c>
      <c r="F60" s="16">
        <v>125</v>
      </c>
    </row>
    <row r="61" spans="2:6">
      <c r="B61" s="11">
        <f t="shared" si="0"/>
        <v>59</v>
      </c>
      <c r="C61" s="16">
        <v>2500</v>
      </c>
      <c r="D61" s="1">
        <f t="shared" si="1"/>
        <v>14375</v>
      </c>
      <c r="E61" s="16">
        <v>25</v>
      </c>
      <c r="F61" s="16">
        <v>125</v>
      </c>
    </row>
    <row r="62" spans="2:6">
      <c r="B62" s="11">
        <f t="shared" si="0"/>
        <v>60</v>
      </c>
      <c r="C62" s="16">
        <v>250</v>
      </c>
      <c r="D62" s="1">
        <f t="shared" si="1"/>
        <v>14625</v>
      </c>
      <c r="E62" s="16">
        <v>25</v>
      </c>
      <c r="F62" s="16">
        <v>125</v>
      </c>
    </row>
    <row r="63" spans="2:6">
      <c r="B63" s="11">
        <f t="shared" si="0"/>
        <v>61</v>
      </c>
      <c r="C63" s="16">
        <v>3000</v>
      </c>
      <c r="D63" s="1">
        <f t="shared" si="1"/>
        <v>14875</v>
      </c>
      <c r="E63" s="16">
        <v>25</v>
      </c>
      <c r="F63" s="16">
        <v>125</v>
      </c>
    </row>
    <row r="64" spans="2:6">
      <c r="B64" s="11">
        <f t="shared" si="0"/>
        <v>62</v>
      </c>
      <c r="C64" s="16">
        <v>250</v>
      </c>
      <c r="D64" s="1">
        <f t="shared" si="1"/>
        <v>15125</v>
      </c>
      <c r="E64" s="16">
        <v>25</v>
      </c>
      <c r="F64" s="16">
        <v>125</v>
      </c>
    </row>
    <row r="65" spans="2:6">
      <c r="B65" s="11">
        <f t="shared" si="0"/>
        <v>63</v>
      </c>
      <c r="C65" s="16">
        <v>3500</v>
      </c>
      <c r="D65" s="1">
        <f t="shared" si="1"/>
        <v>15375</v>
      </c>
      <c r="E65" s="16">
        <v>25</v>
      </c>
      <c r="F65" s="16">
        <v>125</v>
      </c>
    </row>
    <row r="66" spans="2:6">
      <c r="B66" s="11">
        <f t="shared" si="0"/>
        <v>64</v>
      </c>
      <c r="C66" s="16">
        <v>250</v>
      </c>
      <c r="D66" s="1">
        <f t="shared" si="1"/>
        <v>15625</v>
      </c>
      <c r="E66" s="16">
        <v>25</v>
      </c>
      <c r="F66" s="16">
        <v>125</v>
      </c>
    </row>
    <row r="67" spans="2:6">
      <c r="B67" s="11">
        <f t="shared" si="0"/>
        <v>65</v>
      </c>
      <c r="C67" s="16">
        <v>4000</v>
      </c>
      <c r="D67" s="1">
        <f t="shared" si="1"/>
        <v>15875</v>
      </c>
      <c r="E67" s="16">
        <v>25</v>
      </c>
      <c r="F67" s="16">
        <v>125</v>
      </c>
    </row>
    <row r="68" spans="2:6">
      <c r="B68" s="11">
        <f t="shared" ref="B68:B131" si="2">B67+1</f>
        <v>66</v>
      </c>
      <c r="C68" s="16">
        <v>250</v>
      </c>
      <c r="D68" s="1">
        <f t="shared" si="1"/>
        <v>16125</v>
      </c>
      <c r="E68" s="16">
        <v>25</v>
      </c>
      <c r="F68" s="16">
        <v>125</v>
      </c>
    </row>
    <row r="69" spans="2:6">
      <c r="B69" s="11">
        <f t="shared" si="2"/>
        <v>67</v>
      </c>
      <c r="C69" s="16">
        <v>500</v>
      </c>
      <c r="D69" s="1">
        <f t="shared" ref="D69:D132" si="3">D68+250</f>
        <v>16375</v>
      </c>
      <c r="E69" s="16">
        <v>25</v>
      </c>
      <c r="F69" s="16">
        <v>125</v>
      </c>
    </row>
    <row r="70" spans="2:6">
      <c r="B70" s="11">
        <f t="shared" si="2"/>
        <v>68</v>
      </c>
      <c r="C70" s="16">
        <v>250</v>
      </c>
      <c r="D70" s="1">
        <f t="shared" si="3"/>
        <v>16625</v>
      </c>
      <c r="E70" s="16">
        <v>25</v>
      </c>
      <c r="F70" s="16">
        <v>125</v>
      </c>
    </row>
    <row r="71" spans="2:6">
      <c r="B71" s="11">
        <f t="shared" si="2"/>
        <v>69</v>
      </c>
      <c r="C71" s="16">
        <v>1000</v>
      </c>
      <c r="D71" s="1">
        <f t="shared" si="3"/>
        <v>16875</v>
      </c>
      <c r="E71" s="16">
        <v>25</v>
      </c>
      <c r="F71" s="16">
        <v>125</v>
      </c>
    </row>
    <row r="72" spans="2:6">
      <c r="B72" s="11">
        <f t="shared" si="2"/>
        <v>70</v>
      </c>
      <c r="C72" s="16">
        <v>250</v>
      </c>
      <c r="D72" s="1">
        <f t="shared" si="3"/>
        <v>17125</v>
      </c>
      <c r="E72" s="16">
        <v>25</v>
      </c>
      <c r="F72" s="16">
        <v>125</v>
      </c>
    </row>
    <row r="73" spans="2:6">
      <c r="B73" s="11">
        <f t="shared" si="2"/>
        <v>71</v>
      </c>
      <c r="C73" s="16">
        <v>1500</v>
      </c>
      <c r="D73" s="1">
        <f t="shared" si="3"/>
        <v>17375</v>
      </c>
      <c r="E73" s="16">
        <v>25</v>
      </c>
      <c r="F73" s="16">
        <v>125</v>
      </c>
    </row>
    <row r="74" spans="2:6">
      <c r="B74" s="11">
        <f t="shared" si="2"/>
        <v>72</v>
      </c>
      <c r="C74" s="16">
        <v>250</v>
      </c>
      <c r="D74" s="1">
        <f t="shared" si="3"/>
        <v>17625</v>
      </c>
      <c r="E74" s="16">
        <v>25</v>
      </c>
      <c r="F74" s="16">
        <v>125</v>
      </c>
    </row>
    <row r="75" spans="2:6">
      <c r="B75" s="11">
        <f t="shared" si="2"/>
        <v>73</v>
      </c>
      <c r="C75" s="16">
        <v>2000</v>
      </c>
      <c r="D75" s="1">
        <f t="shared" si="3"/>
        <v>17875</v>
      </c>
      <c r="E75" s="16">
        <v>25</v>
      </c>
      <c r="F75" s="16">
        <v>125</v>
      </c>
    </row>
    <row r="76" spans="2:6">
      <c r="B76" s="11">
        <f t="shared" si="2"/>
        <v>74</v>
      </c>
      <c r="C76" s="16">
        <v>250</v>
      </c>
      <c r="D76" s="1">
        <f t="shared" si="3"/>
        <v>18125</v>
      </c>
      <c r="E76" s="16">
        <v>25</v>
      </c>
      <c r="F76" s="16">
        <v>125</v>
      </c>
    </row>
    <row r="77" spans="2:6">
      <c r="B77" s="11">
        <f t="shared" si="2"/>
        <v>75</v>
      </c>
      <c r="C77" s="16">
        <v>2500</v>
      </c>
      <c r="D77" s="1">
        <f t="shared" si="3"/>
        <v>18375</v>
      </c>
      <c r="E77" s="16">
        <v>25</v>
      </c>
      <c r="F77" s="16">
        <v>125</v>
      </c>
    </row>
    <row r="78" spans="2:6">
      <c r="B78" s="11">
        <f t="shared" si="2"/>
        <v>76</v>
      </c>
      <c r="C78" s="16">
        <v>250</v>
      </c>
      <c r="D78" s="1">
        <f t="shared" si="3"/>
        <v>18625</v>
      </c>
      <c r="E78" s="16">
        <v>25</v>
      </c>
      <c r="F78" s="16">
        <v>125</v>
      </c>
    </row>
    <row r="79" spans="2:6">
      <c r="B79" s="11">
        <f t="shared" si="2"/>
        <v>77</v>
      </c>
      <c r="C79" s="16">
        <v>3000</v>
      </c>
      <c r="D79" s="1">
        <f t="shared" si="3"/>
        <v>18875</v>
      </c>
      <c r="E79" s="16">
        <v>25</v>
      </c>
      <c r="F79" s="16">
        <v>125</v>
      </c>
    </row>
    <row r="80" spans="2:6">
      <c r="B80" s="11">
        <f t="shared" si="2"/>
        <v>78</v>
      </c>
      <c r="C80" s="16">
        <v>250</v>
      </c>
      <c r="D80" s="1">
        <f t="shared" si="3"/>
        <v>19125</v>
      </c>
      <c r="E80" s="16">
        <v>25</v>
      </c>
      <c r="F80" s="16">
        <v>125</v>
      </c>
    </row>
    <row r="81" spans="2:6">
      <c r="B81" s="11">
        <f t="shared" si="2"/>
        <v>79</v>
      </c>
      <c r="C81" s="16">
        <v>3500</v>
      </c>
      <c r="D81" s="1">
        <f t="shared" si="3"/>
        <v>19375</v>
      </c>
      <c r="E81" s="16">
        <v>25</v>
      </c>
      <c r="F81" s="16">
        <v>125</v>
      </c>
    </row>
    <row r="82" spans="2:6">
      <c r="B82" s="11">
        <f t="shared" si="2"/>
        <v>80</v>
      </c>
      <c r="C82" s="16">
        <v>250</v>
      </c>
      <c r="D82" s="1">
        <f t="shared" si="3"/>
        <v>19625</v>
      </c>
      <c r="E82" s="16">
        <v>25</v>
      </c>
      <c r="F82" s="16">
        <v>125</v>
      </c>
    </row>
    <row r="83" spans="2:6">
      <c r="B83" s="11">
        <f t="shared" si="2"/>
        <v>81</v>
      </c>
      <c r="C83" s="16">
        <v>4000</v>
      </c>
      <c r="D83" s="1">
        <f t="shared" si="3"/>
        <v>19875</v>
      </c>
      <c r="E83" s="16">
        <v>25</v>
      </c>
      <c r="F83" s="16">
        <v>125</v>
      </c>
    </row>
    <row r="84" spans="2:6">
      <c r="B84" s="11">
        <f t="shared" si="2"/>
        <v>82</v>
      </c>
      <c r="C84" s="16">
        <v>250</v>
      </c>
      <c r="D84" s="1">
        <f t="shared" si="3"/>
        <v>20125</v>
      </c>
      <c r="E84" s="16">
        <v>25</v>
      </c>
      <c r="F84" s="16">
        <v>125</v>
      </c>
    </row>
    <row r="85" spans="2:6">
      <c r="B85" s="11">
        <f t="shared" si="2"/>
        <v>83</v>
      </c>
      <c r="C85" s="16">
        <v>500</v>
      </c>
      <c r="D85" s="1">
        <f t="shared" si="3"/>
        <v>20375</v>
      </c>
      <c r="E85" s="16">
        <v>25</v>
      </c>
      <c r="F85" s="16">
        <v>125</v>
      </c>
    </row>
    <row r="86" spans="2:6">
      <c r="B86" s="11">
        <f t="shared" si="2"/>
        <v>84</v>
      </c>
      <c r="C86" s="16">
        <v>250</v>
      </c>
      <c r="D86" s="1">
        <f t="shared" si="3"/>
        <v>20625</v>
      </c>
      <c r="E86" s="16">
        <v>25</v>
      </c>
      <c r="F86" s="16">
        <v>125</v>
      </c>
    </row>
    <row r="87" spans="2:6">
      <c r="B87" s="11">
        <f t="shared" si="2"/>
        <v>85</v>
      </c>
      <c r="C87" s="16">
        <v>1000</v>
      </c>
      <c r="D87" s="1">
        <f t="shared" si="3"/>
        <v>20875</v>
      </c>
      <c r="E87" s="16">
        <v>25</v>
      </c>
      <c r="F87" s="16">
        <v>125</v>
      </c>
    </row>
    <row r="88" spans="2:6">
      <c r="B88" s="11">
        <f t="shared" si="2"/>
        <v>86</v>
      </c>
      <c r="C88" s="16">
        <v>250</v>
      </c>
      <c r="D88" s="1">
        <f t="shared" si="3"/>
        <v>21125</v>
      </c>
      <c r="E88" s="16">
        <v>25</v>
      </c>
      <c r="F88" s="16">
        <v>125</v>
      </c>
    </row>
    <row r="89" spans="2:6">
      <c r="B89" s="11">
        <f t="shared" si="2"/>
        <v>87</v>
      </c>
      <c r="C89" s="16">
        <v>1500</v>
      </c>
      <c r="D89" s="1">
        <f t="shared" si="3"/>
        <v>21375</v>
      </c>
      <c r="E89" s="16">
        <v>25</v>
      </c>
      <c r="F89" s="16">
        <v>125</v>
      </c>
    </row>
    <row r="90" spans="2:6">
      <c r="B90" s="11">
        <f t="shared" si="2"/>
        <v>88</v>
      </c>
      <c r="C90" s="16">
        <v>250</v>
      </c>
      <c r="D90" s="1">
        <f t="shared" si="3"/>
        <v>21625</v>
      </c>
      <c r="E90" s="16">
        <v>25</v>
      </c>
      <c r="F90" s="16">
        <v>125</v>
      </c>
    </row>
    <row r="91" spans="2:6">
      <c r="B91" s="11">
        <f t="shared" si="2"/>
        <v>89</v>
      </c>
      <c r="C91" s="16">
        <v>2000</v>
      </c>
      <c r="D91" s="1">
        <f t="shared" si="3"/>
        <v>21875</v>
      </c>
      <c r="E91" s="16">
        <v>25</v>
      </c>
      <c r="F91" s="16">
        <v>125</v>
      </c>
    </row>
    <row r="92" spans="2:6">
      <c r="B92" s="11">
        <f t="shared" si="2"/>
        <v>90</v>
      </c>
      <c r="C92" s="16">
        <v>250</v>
      </c>
      <c r="D92" s="1">
        <f t="shared" si="3"/>
        <v>22125</v>
      </c>
      <c r="E92" s="16">
        <v>25</v>
      </c>
      <c r="F92" s="16">
        <v>125</v>
      </c>
    </row>
    <row r="93" spans="2:6">
      <c r="B93" s="11">
        <f t="shared" si="2"/>
        <v>91</v>
      </c>
      <c r="C93" s="16">
        <v>2500</v>
      </c>
      <c r="D93" s="1">
        <f t="shared" si="3"/>
        <v>22375</v>
      </c>
      <c r="E93" s="16">
        <v>25</v>
      </c>
      <c r="F93" s="16">
        <v>125</v>
      </c>
    </row>
    <row r="94" spans="2:6">
      <c r="B94" s="11">
        <f t="shared" si="2"/>
        <v>92</v>
      </c>
      <c r="C94" s="16">
        <v>250</v>
      </c>
      <c r="D94" s="1">
        <f t="shared" si="3"/>
        <v>22625</v>
      </c>
      <c r="E94" s="16">
        <v>25</v>
      </c>
      <c r="F94" s="16">
        <v>125</v>
      </c>
    </row>
    <row r="95" spans="2:6">
      <c r="B95" s="11">
        <f t="shared" si="2"/>
        <v>93</v>
      </c>
      <c r="C95" s="16">
        <v>3000</v>
      </c>
      <c r="D95" s="1">
        <f t="shared" si="3"/>
        <v>22875</v>
      </c>
      <c r="E95" s="16">
        <v>25</v>
      </c>
      <c r="F95" s="16">
        <v>125</v>
      </c>
    </row>
    <row r="96" spans="2:6">
      <c r="B96" s="11">
        <f t="shared" si="2"/>
        <v>94</v>
      </c>
      <c r="C96" s="16">
        <v>250</v>
      </c>
      <c r="D96" s="1">
        <f t="shared" si="3"/>
        <v>23125</v>
      </c>
      <c r="E96" s="16">
        <v>25</v>
      </c>
      <c r="F96" s="16">
        <v>125</v>
      </c>
    </row>
    <row r="97" spans="2:6">
      <c r="B97" s="11">
        <f t="shared" si="2"/>
        <v>95</v>
      </c>
      <c r="C97" s="16">
        <v>3500</v>
      </c>
      <c r="D97" s="1">
        <f t="shared" si="3"/>
        <v>23375</v>
      </c>
      <c r="E97" s="16">
        <v>25</v>
      </c>
      <c r="F97" s="16">
        <v>125</v>
      </c>
    </row>
    <row r="98" spans="2:6">
      <c r="B98" s="11">
        <f t="shared" si="2"/>
        <v>96</v>
      </c>
      <c r="C98" s="16">
        <v>250</v>
      </c>
      <c r="D98" s="1">
        <f t="shared" si="3"/>
        <v>23625</v>
      </c>
      <c r="E98" s="16">
        <v>25</v>
      </c>
      <c r="F98" s="16">
        <v>125</v>
      </c>
    </row>
    <row r="99" spans="2:6">
      <c r="B99" s="11">
        <f t="shared" si="2"/>
        <v>97</v>
      </c>
      <c r="C99" s="16">
        <v>4000</v>
      </c>
      <c r="D99" s="1">
        <f t="shared" si="3"/>
        <v>23875</v>
      </c>
      <c r="E99" s="16">
        <v>25</v>
      </c>
      <c r="F99" s="16">
        <v>125</v>
      </c>
    </row>
    <row r="100" spans="2:6">
      <c r="B100" s="11">
        <f t="shared" si="2"/>
        <v>98</v>
      </c>
      <c r="C100" s="16">
        <v>250</v>
      </c>
      <c r="D100" s="1">
        <f t="shared" si="3"/>
        <v>24125</v>
      </c>
      <c r="E100" s="16">
        <v>25</v>
      </c>
      <c r="F100" s="16">
        <v>125</v>
      </c>
    </row>
    <row r="101" spans="2:6">
      <c r="B101" s="11">
        <f t="shared" si="2"/>
        <v>99</v>
      </c>
      <c r="C101" s="16">
        <v>500</v>
      </c>
      <c r="D101" s="1">
        <f t="shared" si="3"/>
        <v>24375</v>
      </c>
      <c r="E101" s="16">
        <v>25</v>
      </c>
      <c r="F101" s="16">
        <v>125</v>
      </c>
    </row>
    <row r="102" spans="2:6">
      <c r="B102" s="11">
        <f t="shared" si="2"/>
        <v>100</v>
      </c>
      <c r="C102" s="16">
        <v>250</v>
      </c>
      <c r="D102" s="1">
        <f t="shared" si="3"/>
        <v>24625</v>
      </c>
      <c r="E102" s="16">
        <v>25</v>
      </c>
      <c r="F102" s="16">
        <v>125</v>
      </c>
    </row>
    <row r="103" spans="2:6">
      <c r="B103" s="11">
        <f t="shared" si="2"/>
        <v>101</v>
      </c>
      <c r="C103" s="16">
        <v>1000</v>
      </c>
      <c r="D103" s="1">
        <f t="shared" si="3"/>
        <v>24875</v>
      </c>
      <c r="E103" s="16">
        <v>25</v>
      </c>
      <c r="F103" s="16">
        <v>125</v>
      </c>
    </row>
    <row r="104" spans="2:6">
      <c r="B104" s="11">
        <f t="shared" si="2"/>
        <v>102</v>
      </c>
      <c r="C104" s="16">
        <v>250</v>
      </c>
      <c r="D104" s="1">
        <f t="shared" si="3"/>
        <v>25125</v>
      </c>
      <c r="E104" s="16">
        <v>25</v>
      </c>
      <c r="F104" s="16">
        <v>125</v>
      </c>
    </row>
    <row r="105" spans="2:6">
      <c r="B105" s="11">
        <f t="shared" si="2"/>
        <v>103</v>
      </c>
      <c r="C105" s="16">
        <v>1500</v>
      </c>
      <c r="D105" s="1">
        <f t="shared" si="3"/>
        <v>25375</v>
      </c>
      <c r="E105" s="16">
        <v>25</v>
      </c>
      <c r="F105" s="16">
        <v>125</v>
      </c>
    </row>
    <row r="106" spans="2:6">
      <c r="B106" s="11">
        <f t="shared" si="2"/>
        <v>104</v>
      </c>
      <c r="C106" s="16">
        <v>250</v>
      </c>
      <c r="D106" s="1">
        <f t="shared" si="3"/>
        <v>25625</v>
      </c>
      <c r="E106" s="16">
        <v>25</v>
      </c>
      <c r="F106" s="16">
        <v>125</v>
      </c>
    </row>
    <row r="107" spans="2:6">
      <c r="B107" s="11">
        <f t="shared" si="2"/>
        <v>105</v>
      </c>
      <c r="C107" s="16">
        <v>2000</v>
      </c>
      <c r="D107" s="1">
        <f t="shared" si="3"/>
        <v>25875</v>
      </c>
      <c r="E107" s="16">
        <v>25</v>
      </c>
      <c r="F107" s="16">
        <v>125</v>
      </c>
    </row>
    <row r="108" spans="2:6">
      <c r="B108" s="11">
        <f t="shared" si="2"/>
        <v>106</v>
      </c>
      <c r="C108" s="16">
        <v>250</v>
      </c>
      <c r="D108" s="1">
        <f t="shared" si="3"/>
        <v>26125</v>
      </c>
      <c r="E108" s="16">
        <v>25</v>
      </c>
      <c r="F108" s="16">
        <v>125</v>
      </c>
    </row>
    <row r="109" spans="2:6">
      <c r="B109" s="11">
        <f t="shared" si="2"/>
        <v>107</v>
      </c>
      <c r="C109" s="16">
        <v>2500</v>
      </c>
      <c r="D109" s="1">
        <f t="shared" si="3"/>
        <v>26375</v>
      </c>
      <c r="E109" s="16">
        <v>25</v>
      </c>
      <c r="F109" s="16">
        <v>125</v>
      </c>
    </row>
    <row r="110" spans="2:6">
      <c r="B110" s="11">
        <f t="shared" si="2"/>
        <v>108</v>
      </c>
      <c r="C110" s="16">
        <v>250</v>
      </c>
      <c r="D110" s="1">
        <f t="shared" si="3"/>
        <v>26625</v>
      </c>
      <c r="E110" s="16">
        <v>25</v>
      </c>
      <c r="F110" s="16">
        <v>125</v>
      </c>
    </row>
    <row r="111" spans="2:6">
      <c r="B111" s="11">
        <f t="shared" si="2"/>
        <v>109</v>
      </c>
      <c r="C111" s="16">
        <v>3000</v>
      </c>
      <c r="D111" s="1">
        <f t="shared" si="3"/>
        <v>26875</v>
      </c>
      <c r="E111" s="16">
        <v>25</v>
      </c>
      <c r="F111" s="16">
        <v>125</v>
      </c>
    </row>
    <row r="112" spans="2:6">
      <c r="B112" s="11">
        <f t="shared" si="2"/>
        <v>110</v>
      </c>
      <c r="C112" s="16">
        <v>250</v>
      </c>
      <c r="D112" s="1">
        <f t="shared" si="3"/>
        <v>27125</v>
      </c>
      <c r="E112" s="16">
        <v>25</v>
      </c>
      <c r="F112" s="16">
        <v>125</v>
      </c>
    </row>
    <row r="113" spans="2:6">
      <c r="B113" s="11">
        <f t="shared" si="2"/>
        <v>111</v>
      </c>
      <c r="C113" s="16">
        <v>3500</v>
      </c>
      <c r="D113" s="1">
        <f t="shared" si="3"/>
        <v>27375</v>
      </c>
      <c r="E113" s="16">
        <v>25</v>
      </c>
      <c r="F113" s="16">
        <v>125</v>
      </c>
    </row>
    <row r="114" spans="2:6">
      <c r="B114" s="11">
        <f t="shared" si="2"/>
        <v>112</v>
      </c>
      <c r="C114" s="16">
        <v>250</v>
      </c>
      <c r="D114" s="1">
        <f t="shared" si="3"/>
        <v>27625</v>
      </c>
      <c r="E114" s="16">
        <v>25</v>
      </c>
      <c r="F114" s="16">
        <v>125</v>
      </c>
    </row>
    <row r="115" spans="2:6">
      <c r="B115" s="11">
        <f t="shared" si="2"/>
        <v>113</v>
      </c>
      <c r="C115" s="16">
        <v>4000</v>
      </c>
      <c r="D115" s="1">
        <f t="shared" si="3"/>
        <v>27875</v>
      </c>
      <c r="E115" s="16">
        <v>25</v>
      </c>
      <c r="F115" s="16">
        <v>125</v>
      </c>
    </row>
    <row r="116" spans="2:6">
      <c r="B116" s="11">
        <f t="shared" si="2"/>
        <v>114</v>
      </c>
      <c r="C116" s="16">
        <v>250</v>
      </c>
      <c r="D116" s="1">
        <f t="shared" si="3"/>
        <v>28125</v>
      </c>
      <c r="E116" s="16">
        <v>25</v>
      </c>
      <c r="F116" s="16">
        <v>125</v>
      </c>
    </row>
    <row r="117" spans="2:6">
      <c r="B117" s="11">
        <f t="shared" si="2"/>
        <v>115</v>
      </c>
      <c r="C117" s="16">
        <v>500</v>
      </c>
      <c r="D117" s="1">
        <f t="shared" si="3"/>
        <v>28375</v>
      </c>
      <c r="E117" s="16">
        <v>25</v>
      </c>
      <c r="F117" s="16">
        <v>125</v>
      </c>
    </row>
    <row r="118" spans="2:6">
      <c r="B118" s="11">
        <f t="shared" si="2"/>
        <v>116</v>
      </c>
      <c r="C118" s="16">
        <v>250</v>
      </c>
      <c r="D118" s="1">
        <f t="shared" si="3"/>
        <v>28625</v>
      </c>
      <c r="E118" s="16">
        <v>25</v>
      </c>
      <c r="F118" s="16">
        <v>125</v>
      </c>
    </row>
    <row r="119" spans="2:6">
      <c r="B119" s="11">
        <f t="shared" si="2"/>
        <v>117</v>
      </c>
      <c r="C119" s="16">
        <v>1000</v>
      </c>
      <c r="D119" s="1">
        <f t="shared" si="3"/>
        <v>28875</v>
      </c>
      <c r="E119" s="16">
        <v>25</v>
      </c>
      <c r="F119" s="16">
        <v>125</v>
      </c>
    </row>
    <row r="120" spans="2:6">
      <c r="B120" s="11">
        <f t="shared" si="2"/>
        <v>118</v>
      </c>
      <c r="C120" s="16">
        <v>250</v>
      </c>
      <c r="D120" s="1">
        <f t="shared" si="3"/>
        <v>29125</v>
      </c>
      <c r="E120" s="16">
        <v>25</v>
      </c>
      <c r="F120" s="16">
        <v>125</v>
      </c>
    </row>
    <row r="121" spans="2:6">
      <c r="B121" s="11">
        <f t="shared" si="2"/>
        <v>119</v>
      </c>
      <c r="C121" s="16">
        <v>1500</v>
      </c>
      <c r="D121" s="1">
        <f t="shared" si="3"/>
        <v>29375</v>
      </c>
      <c r="E121" s="16">
        <v>25</v>
      </c>
      <c r="F121" s="16">
        <v>125</v>
      </c>
    </row>
    <row r="122" spans="2:6">
      <c r="B122" s="11">
        <f t="shared" si="2"/>
        <v>120</v>
      </c>
      <c r="C122" s="16">
        <v>250</v>
      </c>
      <c r="D122" s="1">
        <f t="shared" si="3"/>
        <v>29625</v>
      </c>
      <c r="E122" s="16">
        <v>25</v>
      </c>
      <c r="F122" s="16">
        <v>125</v>
      </c>
    </row>
    <row r="123" spans="2:6">
      <c r="B123" s="11">
        <f t="shared" si="2"/>
        <v>121</v>
      </c>
      <c r="C123" s="16">
        <v>2000</v>
      </c>
      <c r="D123" s="1">
        <f t="shared" si="3"/>
        <v>29875</v>
      </c>
      <c r="E123" s="16">
        <v>25</v>
      </c>
      <c r="F123" s="16">
        <v>125</v>
      </c>
    </row>
    <row r="124" spans="2:6">
      <c r="B124" s="11">
        <f t="shared" si="2"/>
        <v>122</v>
      </c>
      <c r="C124" s="16">
        <v>250</v>
      </c>
      <c r="D124" s="1">
        <f t="shared" si="3"/>
        <v>30125</v>
      </c>
      <c r="E124" s="16">
        <v>25</v>
      </c>
      <c r="F124" s="16">
        <v>125</v>
      </c>
    </row>
    <row r="125" spans="2:6">
      <c r="B125" s="11">
        <f t="shared" si="2"/>
        <v>123</v>
      </c>
      <c r="C125" s="16">
        <v>2500</v>
      </c>
      <c r="D125" s="1">
        <f t="shared" si="3"/>
        <v>30375</v>
      </c>
      <c r="E125" s="16">
        <v>25</v>
      </c>
      <c r="F125" s="16">
        <v>125</v>
      </c>
    </row>
    <row r="126" spans="2:6">
      <c r="B126" s="11">
        <f t="shared" si="2"/>
        <v>124</v>
      </c>
      <c r="C126" s="16">
        <v>250</v>
      </c>
      <c r="D126" s="1">
        <f t="shared" si="3"/>
        <v>30625</v>
      </c>
      <c r="E126" s="16">
        <v>25</v>
      </c>
      <c r="F126" s="16">
        <v>125</v>
      </c>
    </row>
    <row r="127" spans="2:6">
      <c r="B127" s="11">
        <f t="shared" si="2"/>
        <v>125</v>
      </c>
      <c r="C127" s="16">
        <v>3000</v>
      </c>
      <c r="D127" s="1">
        <f t="shared" si="3"/>
        <v>30875</v>
      </c>
      <c r="E127" s="16">
        <v>25</v>
      </c>
      <c r="F127" s="16">
        <v>125</v>
      </c>
    </row>
    <row r="128" spans="2:6">
      <c r="B128" s="11">
        <f t="shared" si="2"/>
        <v>126</v>
      </c>
      <c r="C128" s="16">
        <v>250</v>
      </c>
      <c r="D128" s="1">
        <f t="shared" si="3"/>
        <v>31125</v>
      </c>
      <c r="E128" s="16">
        <v>25</v>
      </c>
      <c r="F128" s="16">
        <v>125</v>
      </c>
    </row>
    <row r="129" spans="2:6">
      <c r="B129" s="11">
        <f t="shared" si="2"/>
        <v>127</v>
      </c>
      <c r="C129" s="16">
        <v>3500</v>
      </c>
      <c r="D129" s="1">
        <f t="shared" si="3"/>
        <v>31375</v>
      </c>
      <c r="E129" s="16">
        <v>25</v>
      </c>
      <c r="F129" s="16">
        <v>125</v>
      </c>
    </row>
    <row r="130" spans="2:6">
      <c r="B130" s="11">
        <f t="shared" si="2"/>
        <v>128</v>
      </c>
      <c r="C130" s="16">
        <v>250</v>
      </c>
      <c r="D130" s="1">
        <f t="shared" si="3"/>
        <v>31625</v>
      </c>
      <c r="E130" s="16">
        <v>25</v>
      </c>
      <c r="F130" s="16">
        <v>125</v>
      </c>
    </row>
    <row r="131" spans="2:6">
      <c r="B131" s="11">
        <f t="shared" si="2"/>
        <v>129</v>
      </c>
      <c r="C131" s="16">
        <v>4000</v>
      </c>
      <c r="D131" s="1">
        <f t="shared" si="3"/>
        <v>31875</v>
      </c>
      <c r="E131" s="16">
        <v>25</v>
      </c>
      <c r="F131" s="16">
        <v>125</v>
      </c>
    </row>
    <row r="132" spans="2:6">
      <c r="B132" s="11">
        <f t="shared" ref="B132:B195" si="4">B131+1</f>
        <v>130</v>
      </c>
      <c r="C132" s="16">
        <v>250</v>
      </c>
      <c r="D132" s="1">
        <f t="shared" si="3"/>
        <v>32125</v>
      </c>
      <c r="E132" s="16">
        <v>25</v>
      </c>
      <c r="F132" s="16">
        <v>125</v>
      </c>
    </row>
    <row r="133" spans="2:6">
      <c r="B133" s="11">
        <f t="shared" si="4"/>
        <v>131</v>
      </c>
      <c r="C133" s="16">
        <v>500</v>
      </c>
      <c r="D133" s="1">
        <f t="shared" ref="D133:D196" si="5">D132+250</f>
        <v>32375</v>
      </c>
      <c r="E133" s="16">
        <v>25</v>
      </c>
      <c r="F133" s="16">
        <v>125</v>
      </c>
    </row>
    <row r="134" spans="2:6">
      <c r="B134" s="11">
        <f t="shared" si="4"/>
        <v>132</v>
      </c>
      <c r="C134" s="16">
        <v>250</v>
      </c>
      <c r="D134" s="1">
        <f t="shared" si="5"/>
        <v>32625</v>
      </c>
      <c r="E134" s="16">
        <v>25</v>
      </c>
      <c r="F134" s="16">
        <v>125</v>
      </c>
    </row>
    <row r="135" spans="2:6">
      <c r="B135" s="11">
        <f t="shared" si="4"/>
        <v>133</v>
      </c>
      <c r="C135" s="16">
        <v>1000</v>
      </c>
      <c r="D135" s="1">
        <f t="shared" si="5"/>
        <v>32875</v>
      </c>
      <c r="E135" s="16">
        <v>25</v>
      </c>
      <c r="F135" s="16">
        <v>125</v>
      </c>
    </row>
    <row r="136" spans="2:6">
      <c r="B136" s="11">
        <f t="shared" si="4"/>
        <v>134</v>
      </c>
      <c r="C136" s="16">
        <v>250</v>
      </c>
      <c r="D136" s="1">
        <f t="shared" si="5"/>
        <v>33125</v>
      </c>
      <c r="E136" s="16">
        <v>25</v>
      </c>
      <c r="F136" s="16">
        <v>125</v>
      </c>
    </row>
    <row r="137" spans="2:6">
      <c r="B137" s="11">
        <f t="shared" si="4"/>
        <v>135</v>
      </c>
      <c r="C137" s="16">
        <v>1500</v>
      </c>
      <c r="D137" s="1">
        <f t="shared" si="5"/>
        <v>33375</v>
      </c>
      <c r="E137" s="16">
        <v>25</v>
      </c>
      <c r="F137" s="16">
        <v>125</v>
      </c>
    </row>
    <row r="138" spans="2:6">
      <c r="B138" s="11">
        <f t="shared" si="4"/>
        <v>136</v>
      </c>
      <c r="C138" s="16">
        <v>250</v>
      </c>
      <c r="D138" s="1">
        <f t="shared" si="5"/>
        <v>33625</v>
      </c>
      <c r="E138" s="16">
        <v>25</v>
      </c>
      <c r="F138" s="16">
        <v>125</v>
      </c>
    </row>
    <row r="139" spans="2:6">
      <c r="B139" s="11">
        <f t="shared" si="4"/>
        <v>137</v>
      </c>
      <c r="C139" s="16">
        <v>2000</v>
      </c>
      <c r="D139" s="1">
        <f t="shared" si="5"/>
        <v>33875</v>
      </c>
      <c r="E139" s="16">
        <v>25</v>
      </c>
      <c r="F139" s="16">
        <v>125</v>
      </c>
    </row>
    <row r="140" spans="2:6">
      <c r="B140" s="11">
        <f t="shared" si="4"/>
        <v>138</v>
      </c>
      <c r="C140" s="16">
        <v>250</v>
      </c>
      <c r="D140" s="1">
        <f t="shared" si="5"/>
        <v>34125</v>
      </c>
      <c r="E140" s="16">
        <v>25</v>
      </c>
      <c r="F140" s="16">
        <v>125</v>
      </c>
    </row>
    <row r="141" spans="2:6">
      <c r="B141" s="11">
        <f t="shared" si="4"/>
        <v>139</v>
      </c>
      <c r="C141" s="16">
        <v>2500</v>
      </c>
      <c r="D141" s="1">
        <f t="shared" si="5"/>
        <v>34375</v>
      </c>
      <c r="E141" s="16">
        <v>25</v>
      </c>
      <c r="F141" s="16">
        <v>125</v>
      </c>
    </row>
    <row r="142" spans="2:6">
      <c r="B142" s="11">
        <f t="shared" si="4"/>
        <v>140</v>
      </c>
      <c r="C142" s="16">
        <v>250</v>
      </c>
      <c r="D142" s="1">
        <f t="shared" si="5"/>
        <v>34625</v>
      </c>
      <c r="E142" s="16">
        <v>25</v>
      </c>
      <c r="F142" s="16">
        <v>125</v>
      </c>
    </row>
    <row r="143" spans="2:6">
      <c r="B143" s="11">
        <f t="shared" si="4"/>
        <v>141</v>
      </c>
      <c r="C143" s="16">
        <v>3000</v>
      </c>
      <c r="D143" s="1">
        <f t="shared" si="5"/>
        <v>34875</v>
      </c>
      <c r="E143" s="16">
        <v>25</v>
      </c>
      <c r="F143" s="16">
        <v>125</v>
      </c>
    </row>
    <row r="144" spans="2:6">
      <c r="B144" s="11">
        <f t="shared" si="4"/>
        <v>142</v>
      </c>
      <c r="C144" s="16">
        <v>250</v>
      </c>
      <c r="D144" s="1">
        <f t="shared" si="5"/>
        <v>35125</v>
      </c>
      <c r="E144" s="16">
        <v>25</v>
      </c>
      <c r="F144" s="16">
        <v>125</v>
      </c>
    </row>
    <row r="145" spans="2:6">
      <c r="B145" s="11">
        <f t="shared" si="4"/>
        <v>143</v>
      </c>
      <c r="C145" s="16">
        <v>3500</v>
      </c>
      <c r="D145" s="1">
        <f t="shared" si="5"/>
        <v>35375</v>
      </c>
      <c r="E145" s="16">
        <v>25</v>
      </c>
      <c r="F145" s="16">
        <v>125</v>
      </c>
    </row>
    <row r="146" spans="2:6">
      <c r="B146" s="11">
        <f t="shared" si="4"/>
        <v>144</v>
      </c>
      <c r="C146" s="16">
        <v>250</v>
      </c>
      <c r="D146" s="1">
        <f t="shared" si="5"/>
        <v>35625</v>
      </c>
      <c r="E146" s="16">
        <v>25</v>
      </c>
      <c r="F146" s="16">
        <v>125</v>
      </c>
    </row>
    <row r="147" spans="2:6">
      <c r="B147" s="11">
        <f t="shared" si="4"/>
        <v>145</v>
      </c>
      <c r="C147" s="16">
        <v>4000</v>
      </c>
      <c r="D147" s="1">
        <f t="shared" si="5"/>
        <v>35875</v>
      </c>
      <c r="E147" s="16">
        <v>25</v>
      </c>
      <c r="F147" s="16">
        <v>125</v>
      </c>
    </row>
    <row r="148" spans="2:6">
      <c r="B148" s="11">
        <f t="shared" si="4"/>
        <v>146</v>
      </c>
      <c r="C148" s="16">
        <v>250</v>
      </c>
      <c r="D148" s="1">
        <f t="shared" si="5"/>
        <v>36125</v>
      </c>
      <c r="E148" s="16">
        <v>25</v>
      </c>
      <c r="F148" s="16">
        <v>125</v>
      </c>
    </row>
    <row r="149" spans="2:6">
      <c r="B149" s="11">
        <f t="shared" si="4"/>
        <v>147</v>
      </c>
      <c r="C149" s="16">
        <v>1000</v>
      </c>
      <c r="D149" s="1">
        <f t="shared" si="5"/>
        <v>36375</v>
      </c>
      <c r="E149" s="16">
        <v>25</v>
      </c>
      <c r="F149" s="16">
        <v>125</v>
      </c>
    </row>
    <row r="150" spans="2:6">
      <c r="B150" s="11">
        <f t="shared" si="4"/>
        <v>148</v>
      </c>
      <c r="C150" s="16">
        <v>250</v>
      </c>
      <c r="D150" s="1">
        <f t="shared" si="5"/>
        <v>36625</v>
      </c>
      <c r="E150" s="16">
        <v>25</v>
      </c>
      <c r="F150" s="16">
        <v>125</v>
      </c>
    </row>
    <row r="151" spans="2:6">
      <c r="B151" s="11">
        <f t="shared" si="4"/>
        <v>149</v>
      </c>
      <c r="C151" s="16">
        <v>1500</v>
      </c>
      <c r="D151" s="1">
        <f t="shared" si="5"/>
        <v>36875</v>
      </c>
      <c r="E151" s="16">
        <v>25</v>
      </c>
      <c r="F151" s="16">
        <v>125</v>
      </c>
    </row>
    <row r="152" spans="2:6">
      <c r="B152" s="11">
        <f t="shared" si="4"/>
        <v>150</v>
      </c>
      <c r="C152" s="16">
        <v>250</v>
      </c>
      <c r="D152" s="1">
        <f t="shared" si="5"/>
        <v>37125</v>
      </c>
      <c r="E152" s="16">
        <v>25</v>
      </c>
      <c r="F152" s="16">
        <v>125</v>
      </c>
    </row>
    <row r="153" spans="2:6">
      <c r="B153" s="11">
        <f t="shared" si="4"/>
        <v>151</v>
      </c>
      <c r="C153" s="16">
        <v>2000</v>
      </c>
      <c r="D153" s="1">
        <f t="shared" si="5"/>
        <v>37375</v>
      </c>
      <c r="E153" s="16">
        <v>25</v>
      </c>
      <c r="F153" s="16">
        <v>125</v>
      </c>
    </row>
    <row r="154" spans="2:6">
      <c r="B154" s="11">
        <f t="shared" si="4"/>
        <v>152</v>
      </c>
      <c r="C154" s="16">
        <v>250</v>
      </c>
      <c r="D154" s="1">
        <f t="shared" si="5"/>
        <v>37625</v>
      </c>
      <c r="E154" s="16">
        <v>25</v>
      </c>
      <c r="F154" s="16">
        <v>125</v>
      </c>
    </row>
    <row r="155" spans="2:6">
      <c r="B155" s="11">
        <f t="shared" si="4"/>
        <v>153</v>
      </c>
      <c r="C155" s="16">
        <v>2500</v>
      </c>
      <c r="D155" s="1">
        <f t="shared" si="5"/>
        <v>37875</v>
      </c>
      <c r="E155" s="16">
        <v>25</v>
      </c>
      <c r="F155" s="16">
        <v>125</v>
      </c>
    </row>
    <row r="156" spans="2:6">
      <c r="B156" s="11">
        <f t="shared" si="4"/>
        <v>154</v>
      </c>
      <c r="C156" s="16">
        <v>250</v>
      </c>
      <c r="D156" s="1">
        <f t="shared" si="5"/>
        <v>38125</v>
      </c>
      <c r="E156" s="16">
        <v>25</v>
      </c>
      <c r="F156" s="16">
        <v>125</v>
      </c>
    </row>
    <row r="157" spans="2:6">
      <c r="B157" s="11">
        <f t="shared" si="4"/>
        <v>155</v>
      </c>
      <c r="C157" s="16">
        <v>3000</v>
      </c>
      <c r="D157" s="1">
        <f t="shared" si="5"/>
        <v>38375</v>
      </c>
      <c r="E157" s="16">
        <v>25</v>
      </c>
      <c r="F157" s="16">
        <v>125</v>
      </c>
    </row>
    <row r="158" spans="2:6">
      <c r="B158" s="11">
        <f t="shared" si="4"/>
        <v>156</v>
      </c>
      <c r="C158" s="16">
        <v>250</v>
      </c>
      <c r="D158" s="1">
        <f t="shared" si="5"/>
        <v>38625</v>
      </c>
      <c r="E158" s="16">
        <v>25</v>
      </c>
      <c r="F158" s="16">
        <v>125</v>
      </c>
    </row>
    <row r="159" spans="2:6">
      <c r="B159" s="11">
        <f t="shared" si="4"/>
        <v>157</v>
      </c>
      <c r="C159" s="16">
        <v>3500</v>
      </c>
      <c r="D159" s="1">
        <f t="shared" si="5"/>
        <v>38875</v>
      </c>
      <c r="E159" s="16">
        <v>25</v>
      </c>
      <c r="F159" s="16">
        <v>125</v>
      </c>
    </row>
    <row r="160" spans="2:6">
      <c r="B160" s="11">
        <f t="shared" si="4"/>
        <v>158</v>
      </c>
      <c r="C160" s="16">
        <v>250</v>
      </c>
      <c r="D160" s="1">
        <f t="shared" si="5"/>
        <v>39125</v>
      </c>
      <c r="E160" s="16">
        <v>25</v>
      </c>
      <c r="F160" s="16">
        <v>125</v>
      </c>
    </row>
    <row r="161" spans="2:6">
      <c r="B161" s="11">
        <f t="shared" si="4"/>
        <v>159</v>
      </c>
      <c r="C161" s="16">
        <v>4000</v>
      </c>
      <c r="D161" s="1">
        <f t="shared" si="5"/>
        <v>39375</v>
      </c>
      <c r="E161" s="16">
        <v>25</v>
      </c>
      <c r="F161" s="16">
        <v>125</v>
      </c>
    </row>
    <row r="162" spans="2:6">
      <c r="B162" s="11">
        <f t="shared" si="4"/>
        <v>160</v>
      </c>
      <c r="C162" s="16">
        <v>250</v>
      </c>
      <c r="D162" s="1">
        <f t="shared" si="5"/>
        <v>39625</v>
      </c>
      <c r="E162" s="16">
        <v>25</v>
      </c>
      <c r="F162" s="16">
        <v>125</v>
      </c>
    </row>
    <row r="163" spans="2:6">
      <c r="B163" s="11">
        <f t="shared" si="4"/>
        <v>161</v>
      </c>
      <c r="C163" s="16">
        <v>500</v>
      </c>
      <c r="D163" s="1">
        <f t="shared" si="5"/>
        <v>39875</v>
      </c>
      <c r="E163" s="16">
        <v>25</v>
      </c>
      <c r="F163" s="16">
        <v>125</v>
      </c>
    </row>
    <row r="164" spans="2:6">
      <c r="B164" s="11">
        <f t="shared" si="4"/>
        <v>162</v>
      </c>
      <c r="C164" s="16">
        <v>250</v>
      </c>
      <c r="D164" s="1">
        <f t="shared" si="5"/>
        <v>40125</v>
      </c>
      <c r="E164" s="16">
        <v>25</v>
      </c>
      <c r="F164" s="16">
        <v>125</v>
      </c>
    </row>
    <row r="165" spans="2:6">
      <c r="B165" s="11">
        <f t="shared" si="4"/>
        <v>163</v>
      </c>
      <c r="C165" s="16">
        <v>1000</v>
      </c>
      <c r="D165" s="1">
        <f t="shared" si="5"/>
        <v>40375</v>
      </c>
      <c r="E165" s="16">
        <v>25</v>
      </c>
      <c r="F165" s="16">
        <v>125</v>
      </c>
    </row>
    <row r="166" spans="2:6">
      <c r="B166" s="11">
        <f t="shared" si="4"/>
        <v>164</v>
      </c>
      <c r="C166" s="16">
        <v>250</v>
      </c>
      <c r="D166" s="1">
        <f t="shared" si="5"/>
        <v>40625</v>
      </c>
      <c r="E166" s="16">
        <v>25</v>
      </c>
      <c r="F166" s="16">
        <v>125</v>
      </c>
    </row>
    <row r="167" spans="2:6">
      <c r="B167" s="11">
        <f t="shared" si="4"/>
        <v>165</v>
      </c>
      <c r="C167" s="16">
        <v>1500</v>
      </c>
      <c r="D167" s="1">
        <f t="shared" si="5"/>
        <v>40875</v>
      </c>
      <c r="E167" s="16">
        <v>25</v>
      </c>
      <c r="F167" s="16">
        <v>125</v>
      </c>
    </row>
    <row r="168" spans="2:6">
      <c r="B168" s="11">
        <f t="shared" si="4"/>
        <v>166</v>
      </c>
      <c r="C168" s="16">
        <v>250</v>
      </c>
      <c r="D168" s="1">
        <f t="shared" si="5"/>
        <v>41125</v>
      </c>
      <c r="E168" s="16">
        <v>25</v>
      </c>
      <c r="F168" s="16">
        <v>125</v>
      </c>
    </row>
    <row r="169" spans="2:6">
      <c r="B169" s="11">
        <f t="shared" si="4"/>
        <v>167</v>
      </c>
      <c r="C169" s="16">
        <v>2000</v>
      </c>
      <c r="D169" s="1">
        <f t="shared" si="5"/>
        <v>41375</v>
      </c>
      <c r="E169" s="16">
        <v>25</v>
      </c>
      <c r="F169" s="16">
        <v>125</v>
      </c>
    </row>
    <row r="170" spans="2:6">
      <c r="B170" s="11">
        <f t="shared" si="4"/>
        <v>168</v>
      </c>
      <c r="C170" s="16">
        <v>250</v>
      </c>
      <c r="D170" s="1">
        <f t="shared" si="5"/>
        <v>41625</v>
      </c>
      <c r="E170" s="16">
        <v>25</v>
      </c>
      <c r="F170" s="16">
        <v>125</v>
      </c>
    </row>
    <row r="171" spans="2:6">
      <c r="B171" s="11">
        <f t="shared" si="4"/>
        <v>169</v>
      </c>
      <c r="C171" s="16">
        <v>2500</v>
      </c>
      <c r="D171" s="1">
        <f t="shared" si="5"/>
        <v>41875</v>
      </c>
      <c r="E171" s="16">
        <v>25</v>
      </c>
      <c r="F171" s="16">
        <v>125</v>
      </c>
    </row>
    <row r="172" spans="2:6">
      <c r="B172" s="11">
        <f t="shared" si="4"/>
        <v>170</v>
      </c>
      <c r="C172" s="16">
        <v>250</v>
      </c>
      <c r="D172" s="1">
        <f t="shared" si="5"/>
        <v>42125</v>
      </c>
      <c r="E172" s="16">
        <v>25</v>
      </c>
      <c r="F172" s="16">
        <v>125</v>
      </c>
    </row>
    <row r="173" spans="2:6">
      <c r="B173" s="11">
        <f t="shared" si="4"/>
        <v>171</v>
      </c>
      <c r="C173" s="16">
        <v>3000</v>
      </c>
      <c r="D173" s="1">
        <f t="shared" si="5"/>
        <v>42375</v>
      </c>
      <c r="E173" s="16">
        <v>25</v>
      </c>
      <c r="F173" s="16">
        <v>125</v>
      </c>
    </row>
    <row r="174" spans="2:6">
      <c r="B174" s="11">
        <f t="shared" si="4"/>
        <v>172</v>
      </c>
      <c r="C174" s="16">
        <v>250</v>
      </c>
      <c r="D174" s="1">
        <f t="shared" si="5"/>
        <v>42625</v>
      </c>
      <c r="E174" s="16">
        <v>25</v>
      </c>
      <c r="F174" s="16">
        <v>125</v>
      </c>
    </row>
    <row r="175" spans="2:6">
      <c r="B175" s="11">
        <f t="shared" si="4"/>
        <v>173</v>
      </c>
      <c r="C175" s="16">
        <v>3500</v>
      </c>
      <c r="D175" s="1">
        <f t="shared" si="5"/>
        <v>42875</v>
      </c>
      <c r="E175" s="16">
        <v>25</v>
      </c>
      <c r="F175" s="16">
        <v>125</v>
      </c>
    </row>
    <row r="176" spans="2:6">
      <c r="B176" s="11">
        <f t="shared" si="4"/>
        <v>174</v>
      </c>
      <c r="C176" s="16">
        <v>250</v>
      </c>
      <c r="D176" s="1">
        <f t="shared" si="5"/>
        <v>43125</v>
      </c>
      <c r="E176" s="16">
        <v>25</v>
      </c>
      <c r="F176" s="16">
        <v>125</v>
      </c>
    </row>
    <row r="177" spans="2:6">
      <c r="B177" s="11">
        <f t="shared" si="4"/>
        <v>175</v>
      </c>
      <c r="C177" s="16">
        <v>4000</v>
      </c>
      <c r="D177" s="1">
        <f t="shared" si="5"/>
        <v>43375</v>
      </c>
      <c r="E177" s="16">
        <v>25</v>
      </c>
      <c r="F177" s="16">
        <v>125</v>
      </c>
    </row>
    <row r="178" spans="2:6">
      <c r="B178" s="11">
        <f t="shared" si="4"/>
        <v>176</v>
      </c>
      <c r="C178" s="16">
        <v>250</v>
      </c>
      <c r="D178" s="1">
        <f t="shared" si="5"/>
        <v>43625</v>
      </c>
      <c r="E178" s="16">
        <v>25</v>
      </c>
      <c r="F178" s="16">
        <v>125</v>
      </c>
    </row>
    <row r="179" spans="2:6">
      <c r="B179" s="11">
        <f t="shared" si="4"/>
        <v>177</v>
      </c>
      <c r="C179" s="16">
        <v>500</v>
      </c>
      <c r="D179" s="1">
        <f t="shared" si="5"/>
        <v>43875</v>
      </c>
      <c r="E179" s="16">
        <v>25</v>
      </c>
      <c r="F179" s="16">
        <v>125</v>
      </c>
    </row>
    <row r="180" spans="2:6">
      <c r="B180" s="11">
        <f t="shared" si="4"/>
        <v>178</v>
      </c>
      <c r="C180" s="16">
        <v>250</v>
      </c>
      <c r="D180" s="1">
        <f t="shared" si="5"/>
        <v>44125</v>
      </c>
      <c r="E180" s="16">
        <v>25</v>
      </c>
      <c r="F180" s="16">
        <v>125</v>
      </c>
    </row>
    <row r="181" spans="2:6">
      <c r="B181" s="11">
        <f t="shared" si="4"/>
        <v>179</v>
      </c>
      <c r="C181" s="16">
        <v>1000</v>
      </c>
      <c r="D181" s="1">
        <f t="shared" si="5"/>
        <v>44375</v>
      </c>
      <c r="E181" s="16">
        <v>25</v>
      </c>
      <c r="F181" s="16">
        <v>125</v>
      </c>
    </row>
    <row r="182" spans="2:6">
      <c r="B182" s="11">
        <f t="shared" si="4"/>
        <v>180</v>
      </c>
      <c r="C182" s="16">
        <v>250</v>
      </c>
      <c r="D182" s="1">
        <f t="shared" si="5"/>
        <v>44625</v>
      </c>
      <c r="E182" s="16">
        <v>25</v>
      </c>
      <c r="F182" s="16">
        <v>125</v>
      </c>
    </row>
    <row r="183" spans="2:6">
      <c r="B183" s="11">
        <f t="shared" si="4"/>
        <v>181</v>
      </c>
      <c r="C183" s="16">
        <v>1500</v>
      </c>
      <c r="D183" s="1">
        <f t="shared" si="5"/>
        <v>44875</v>
      </c>
      <c r="E183" s="16">
        <v>25</v>
      </c>
      <c r="F183" s="16">
        <v>125</v>
      </c>
    </row>
    <row r="184" spans="2:6">
      <c r="B184" s="11">
        <f t="shared" si="4"/>
        <v>182</v>
      </c>
      <c r="C184" s="16">
        <v>250</v>
      </c>
      <c r="D184" s="1">
        <f t="shared" si="5"/>
        <v>45125</v>
      </c>
      <c r="E184" s="16">
        <v>25</v>
      </c>
      <c r="F184" s="16">
        <v>125</v>
      </c>
    </row>
    <row r="185" spans="2:6">
      <c r="B185" s="11">
        <f t="shared" si="4"/>
        <v>183</v>
      </c>
      <c r="C185" s="16">
        <v>2000</v>
      </c>
      <c r="D185" s="1">
        <f t="shared" si="5"/>
        <v>45375</v>
      </c>
      <c r="E185" s="16">
        <v>25</v>
      </c>
      <c r="F185" s="16">
        <v>125</v>
      </c>
    </row>
    <row r="186" spans="2:6">
      <c r="B186" s="11">
        <f t="shared" si="4"/>
        <v>184</v>
      </c>
      <c r="C186" s="16">
        <v>250</v>
      </c>
      <c r="D186" s="1">
        <f t="shared" si="5"/>
        <v>45625</v>
      </c>
      <c r="E186" s="16">
        <v>25</v>
      </c>
      <c r="F186" s="16">
        <v>125</v>
      </c>
    </row>
    <row r="187" spans="2:6">
      <c r="B187" s="11">
        <f t="shared" si="4"/>
        <v>185</v>
      </c>
      <c r="C187" s="16">
        <v>2500</v>
      </c>
      <c r="D187" s="1">
        <f t="shared" si="5"/>
        <v>45875</v>
      </c>
      <c r="E187" s="16">
        <v>25</v>
      </c>
      <c r="F187" s="16">
        <v>125</v>
      </c>
    </row>
    <row r="188" spans="2:6">
      <c r="B188" s="11">
        <f t="shared" si="4"/>
        <v>186</v>
      </c>
      <c r="C188" s="16">
        <v>250</v>
      </c>
      <c r="D188" s="1">
        <f t="shared" si="5"/>
        <v>46125</v>
      </c>
      <c r="E188" s="16">
        <v>25</v>
      </c>
      <c r="F188" s="16">
        <v>125</v>
      </c>
    </row>
    <row r="189" spans="2:6">
      <c r="B189" s="11">
        <f t="shared" si="4"/>
        <v>187</v>
      </c>
      <c r="C189" s="16">
        <v>3000</v>
      </c>
      <c r="D189" s="1">
        <f t="shared" si="5"/>
        <v>46375</v>
      </c>
      <c r="E189" s="16">
        <v>25</v>
      </c>
      <c r="F189" s="16">
        <v>125</v>
      </c>
    </row>
    <row r="190" spans="2:6">
      <c r="B190" s="11">
        <f t="shared" si="4"/>
        <v>188</v>
      </c>
      <c r="C190" s="16">
        <v>250</v>
      </c>
      <c r="D190" s="1">
        <f t="shared" si="5"/>
        <v>46625</v>
      </c>
      <c r="E190" s="16">
        <v>25</v>
      </c>
      <c r="F190" s="16">
        <v>125</v>
      </c>
    </row>
    <row r="191" spans="2:6">
      <c r="B191" s="11">
        <f t="shared" si="4"/>
        <v>189</v>
      </c>
      <c r="C191" s="16">
        <v>3500</v>
      </c>
      <c r="D191" s="1">
        <f t="shared" si="5"/>
        <v>46875</v>
      </c>
      <c r="E191" s="16">
        <v>25</v>
      </c>
      <c r="F191" s="16">
        <v>125</v>
      </c>
    </row>
    <row r="192" spans="2:6">
      <c r="B192" s="11">
        <f t="shared" si="4"/>
        <v>190</v>
      </c>
      <c r="C192" s="16">
        <v>250</v>
      </c>
      <c r="D192" s="1">
        <f t="shared" si="5"/>
        <v>47125</v>
      </c>
      <c r="E192" s="16">
        <v>25</v>
      </c>
      <c r="F192" s="16">
        <v>125</v>
      </c>
    </row>
    <row r="193" spans="2:6">
      <c r="B193" s="11">
        <f t="shared" si="4"/>
        <v>191</v>
      </c>
      <c r="C193" s="16">
        <v>4000</v>
      </c>
      <c r="D193" s="1">
        <f t="shared" si="5"/>
        <v>47375</v>
      </c>
      <c r="E193" s="16">
        <v>25</v>
      </c>
      <c r="F193" s="16">
        <v>125</v>
      </c>
    </row>
    <row r="194" spans="2:6">
      <c r="B194" s="11">
        <f t="shared" si="4"/>
        <v>192</v>
      </c>
      <c r="C194" s="16">
        <v>250</v>
      </c>
      <c r="D194" s="1">
        <f t="shared" si="5"/>
        <v>47625</v>
      </c>
      <c r="E194" s="16">
        <v>25</v>
      </c>
      <c r="F194" s="16">
        <v>125</v>
      </c>
    </row>
    <row r="195" spans="2:6">
      <c r="B195" s="11">
        <f t="shared" si="4"/>
        <v>193</v>
      </c>
      <c r="C195" s="16">
        <v>500</v>
      </c>
      <c r="D195" s="1">
        <f t="shared" si="5"/>
        <v>47875</v>
      </c>
      <c r="E195" s="16">
        <v>25</v>
      </c>
      <c r="F195" s="16">
        <v>125</v>
      </c>
    </row>
    <row r="196" spans="2:6">
      <c r="B196" s="11">
        <f t="shared" ref="B196:B259" si="6">B195+1</f>
        <v>194</v>
      </c>
      <c r="C196" s="16">
        <v>250</v>
      </c>
      <c r="D196" s="1">
        <f t="shared" si="5"/>
        <v>48125</v>
      </c>
      <c r="E196" s="16">
        <v>25</v>
      </c>
      <c r="F196" s="16">
        <v>125</v>
      </c>
    </row>
    <row r="197" spans="2:6">
      <c r="B197" s="11">
        <f t="shared" si="6"/>
        <v>195</v>
      </c>
      <c r="C197" s="16">
        <v>1000</v>
      </c>
      <c r="D197" s="1">
        <f t="shared" ref="D197:D260" si="7">D196+250</f>
        <v>48375</v>
      </c>
      <c r="E197" s="16">
        <v>25</v>
      </c>
      <c r="F197" s="16">
        <v>125</v>
      </c>
    </row>
    <row r="198" spans="2:6">
      <c r="B198" s="11">
        <f t="shared" si="6"/>
        <v>196</v>
      </c>
      <c r="C198" s="16">
        <v>250</v>
      </c>
      <c r="D198" s="1">
        <f t="shared" si="7"/>
        <v>48625</v>
      </c>
      <c r="E198" s="16">
        <v>25</v>
      </c>
      <c r="F198" s="16">
        <v>125</v>
      </c>
    </row>
    <row r="199" spans="2:6">
      <c r="B199" s="11">
        <f t="shared" si="6"/>
        <v>197</v>
      </c>
      <c r="C199" s="16">
        <v>1500</v>
      </c>
      <c r="D199" s="1">
        <f t="shared" si="7"/>
        <v>48875</v>
      </c>
      <c r="E199" s="16">
        <v>25</v>
      </c>
      <c r="F199" s="16">
        <v>125</v>
      </c>
    </row>
    <row r="200" spans="2:6">
      <c r="B200" s="11">
        <f t="shared" si="6"/>
        <v>198</v>
      </c>
      <c r="C200" s="16">
        <v>250</v>
      </c>
      <c r="D200" s="1">
        <f t="shared" si="7"/>
        <v>49125</v>
      </c>
      <c r="E200" s="16">
        <v>25</v>
      </c>
      <c r="F200" s="16">
        <v>125</v>
      </c>
    </row>
    <row r="201" spans="2:6">
      <c r="B201" s="11">
        <f t="shared" si="6"/>
        <v>199</v>
      </c>
      <c r="C201" s="16">
        <v>2000</v>
      </c>
      <c r="D201" s="1">
        <f t="shared" si="7"/>
        <v>49375</v>
      </c>
      <c r="E201" s="16">
        <v>25</v>
      </c>
      <c r="F201" s="16">
        <v>125</v>
      </c>
    </row>
    <row r="202" spans="2:6">
      <c r="B202" s="11">
        <f t="shared" si="6"/>
        <v>200</v>
      </c>
      <c r="C202" s="16">
        <v>250</v>
      </c>
      <c r="D202" s="1">
        <f t="shared" si="7"/>
        <v>49625</v>
      </c>
      <c r="E202" s="16">
        <v>25</v>
      </c>
      <c r="F202" s="16">
        <v>125</v>
      </c>
    </row>
    <row r="203" spans="2:6">
      <c r="B203" s="11">
        <f t="shared" si="6"/>
        <v>201</v>
      </c>
      <c r="C203" s="16">
        <v>2500</v>
      </c>
      <c r="D203" s="1">
        <f t="shared" si="7"/>
        <v>49875</v>
      </c>
      <c r="E203" s="16">
        <v>25</v>
      </c>
      <c r="F203" s="16">
        <v>125</v>
      </c>
    </row>
    <row r="204" spans="2:6">
      <c r="B204" s="11">
        <f t="shared" si="6"/>
        <v>202</v>
      </c>
      <c r="C204" s="16">
        <v>250</v>
      </c>
      <c r="D204" s="1">
        <f t="shared" si="7"/>
        <v>50125</v>
      </c>
      <c r="E204" s="16">
        <v>25</v>
      </c>
      <c r="F204" s="16">
        <v>125</v>
      </c>
    </row>
    <row r="205" spans="2:6">
      <c r="B205" s="11">
        <f t="shared" si="6"/>
        <v>203</v>
      </c>
      <c r="C205" s="16">
        <v>3000</v>
      </c>
      <c r="D205" s="1">
        <f t="shared" si="7"/>
        <v>50375</v>
      </c>
      <c r="E205" s="16">
        <v>25</v>
      </c>
      <c r="F205" s="16">
        <v>125</v>
      </c>
    </row>
    <row r="206" spans="2:6">
      <c r="B206" s="11">
        <f t="shared" si="6"/>
        <v>204</v>
      </c>
      <c r="C206" s="16">
        <v>250</v>
      </c>
      <c r="D206" s="1">
        <f t="shared" si="7"/>
        <v>50625</v>
      </c>
      <c r="E206" s="16">
        <v>25</v>
      </c>
      <c r="F206" s="16">
        <v>125</v>
      </c>
    </row>
    <row r="207" spans="2:6">
      <c r="B207" s="11">
        <f t="shared" si="6"/>
        <v>205</v>
      </c>
      <c r="C207" s="16">
        <v>3500</v>
      </c>
      <c r="D207" s="1">
        <f t="shared" si="7"/>
        <v>50875</v>
      </c>
      <c r="E207" s="16">
        <v>25</v>
      </c>
      <c r="F207" s="16">
        <v>125</v>
      </c>
    </row>
    <row r="208" spans="2:6">
      <c r="B208" s="11">
        <f t="shared" si="6"/>
        <v>206</v>
      </c>
      <c r="C208" s="16">
        <v>250</v>
      </c>
      <c r="D208" s="1">
        <f t="shared" si="7"/>
        <v>51125</v>
      </c>
      <c r="E208" s="16">
        <v>25</v>
      </c>
      <c r="F208" s="16">
        <v>125</v>
      </c>
    </row>
    <row r="209" spans="2:6">
      <c r="B209" s="11">
        <f t="shared" si="6"/>
        <v>207</v>
      </c>
      <c r="C209" s="16">
        <v>4000</v>
      </c>
      <c r="D209" s="1">
        <f t="shared" si="7"/>
        <v>51375</v>
      </c>
      <c r="E209" s="16">
        <v>25</v>
      </c>
      <c r="F209" s="16">
        <v>125</v>
      </c>
    </row>
    <row r="210" spans="2:6">
      <c r="B210" s="11">
        <f t="shared" si="6"/>
        <v>208</v>
      </c>
      <c r="C210" s="16">
        <v>250</v>
      </c>
      <c r="D210" s="1">
        <f t="shared" si="7"/>
        <v>51625</v>
      </c>
      <c r="E210" s="16">
        <v>25</v>
      </c>
      <c r="F210" s="16">
        <v>125</v>
      </c>
    </row>
    <row r="211" spans="2:6">
      <c r="B211" s="11">
        <f t="shared" si="6"/>
        <v>209</v>
      </c>
      <c r="C211" s="16">
        <v>500</v>
      </c>
      <c r="D211" s="1">
        <f t="shared" si="7"/>
        <v>51875</v>
      </c>
      <c r="E211" s="16">
        <v>25</v>
      </c>
      <c r="F211" s="16">
        <v>125</v>
      </c>
    </row>
    <row r="212" spans="2:6">
      <c r="B212" s="11">
        <f t="shared" si="6"/>
        <v>210</v>
      </c>
      <c r="C212" s="16">
        <v>250</v>
      </c>
      <c r="D212" s="1">
        <f t="shared" si="7"/>
        <v>52125</v>
      </c>
      <c r="E212" s="16">
        <v>25</v>
      </c>
      <c r="F212" s="16">
        <v>125</v>
      </c>
    </row>
    <row r="213" spans="2:6">
      <c r="B213" s="11">
        <f t="shared" si="6"/>
        <v>211</v>
      </c>
      <c r="C213" s="16">
        <v>1000</v>
      </c>
      <c r="D213" s="1">
        <f t="shared" si="7"/>
        <v>52375</v>
      </c>
      <c r="E213" s="16">
        <v>25</v>
      </c>
      <c r="F213" s="16">
        <v>125</v>
      </c>
    </row>
    <row r="214" spans="2:6">
      <c r="B214" s="11">
        <f t="shared" si="6"/>
        <v>212</v>
      </c>
      <c r="C214" s="16">
        <v>250</v>
      </c>
      <c r="D214" s="1">
        <f t="shared" si="7"/>
        <v>52625</v>
      </c>
      <c r="E214" s="16">
        <v>25</v>
      </c>
      <c r="F214" s="16">
        <v>125</v>
      </c>
    </row>
    <row r="215" spans="2:6">
      <c r="B215" s="11">
        <f t="shared" si="6"/>
        <v>213</v>
      </c>
      <c r="C215" s="16">
        <v>1500</v>
      </c>
      <c r="D215" s="1">
        <f t="shared" si="7"/>
        <v>52875</v>
      </c>
      <c r="E215" s="16">
        <v>25</v>
      </c>
      <c r="F215" s="16">
        <v>125</v>
      </c>
    </row>
    <row r="216" spans="2:6">
      <c r="B216" s="11">
        <f t="shared" si="6"/>
        <v>214</v>
      </c>
      <c r="C216" s="16">
        <v>250</v>
      </c>
      <c r="D216" s="1">
        <f t="shared" si="7"/>
        <v>53125</v>
      </c>
      <c r="E216" s="16">
        <v>25</v>
      </c>
      <c r="F216" s="16">
        <v>125</v>
      </c>
    </row>
    <row r="217" spans="2:6">
      <c r="B217" s="11">
        <f t="shared" si="6"/>
        <v>215</v>
      </c>
      <c r="C217" s="16">
        <v>2000</v>
      </c>
      <c r="D217" s="1">
        <f t="shared" si="7"/>
        <v>53375</v>
      </c>
      <c r="E217" s="16">
        <v>25</v>
      </c>
      <c r="F217" s="16">
        <v>125</v>
      </c>
    </row>
    <row r="218" spans="2:6">
      <c r="B218" s="11">
        <f t="shared" si="6"/>
        <v>216</v>
      </c>
      <c r="C218" s="16">
        <v>250</v>
      </c>
      <c r="D218" s="1">
        <f t="shared" si="7"/>
        <v>53625</v>
      </c>
      <c r="E218" s="16">
        <v>25</v>
      </c>
      <c r="F218" s="16">
        <v>125</v>
      </c>
    </row>
    <row r="219" spans="2:6">
      <c r="B219" s="11">
        <f t="shared" si="6"/>
        <v>217</v>
      </c>
      <c r="C219" s="16">
        <v>2500</v>
      </c>
      <c r="D219" s="1">
        <f t="shared" si="7"/>
        <v>53875</v>
      </c>
      <c r="E219" s="16">
        <v>25</v>
      </c>
      <c r="F219" s="16">
        <v>125</v>
      </c>
    </row>
    <row r="220" spans="2:6">
      <c r="B220" s="11">
        <f t="shared" si="6"/>
        <v>218</v>
      </c>
      <c r="C220" s="16">
        <v>250</v>
      </c>
      <c r="D220" s="1">
        <f t="shared" si="7"/>
        <v>54125</v>
      </c>
      <c r="E220" s="16">
        <v>25</v>
      </c>
      <c r="F220" s="16">
        <v>125</v>
      </c>
    </row>
    <row r="221" spans="2:6">
      <c r="B221" s="11">
        <f t="shared" si="6"/>
        <v>219</v>
      </c>
      <c r="C221" s="16">
        <v>3000</v>
      </c>
      <c r="D221" s="1">
        <f t="shared" si="7"/>
        <v>54375</v>
      </c>
      <c r="E221" s="16">
        <v>25</v>
      </c>
      <c r="F221" s="16">
        <v>125</v>
      </c>
    </row>
    <row r="222" spans="2:6">
      <c r="B222" s="11">
        <f t="shared" si="6"/>
        <v>220</v>
      </c>
      <c r="C222" s="16">
        <v>250</v>
      </c>
      <c r="D222" s="1">
        <f t="shared" si="7"/>
        <v>54625</v>
      </c>
      <c r="E222" s="16">
        <v>25</v>
      </c>
      <c r="F222" s="16">
        <v>125</v>
      </c>
    </row>
    <row r="223" spans="2:6">
      <c r="B223" s="11">
        <f t="shared" si="6"/>
        <v>221</v>
      </c>
      <c r="C223" s="16">
        <v>3500</v>
      </c>
      <c r="D223" s="1">
        <f t="shared" si="7"/>
        <v>54875</v>
      </c>
      <c r="E223" s="16">
        <v>25</v>
      </c>
      <c r="F223" s="16">
        <v>125</v>
      </c>
    </row>
    <row r="224" spans="2:6">
      <c r="B224" s="11">
        <f t="shared" si="6"/>
        <v>222</v>
      </c>
      <c r="C224" s="16">
        <v>250</v>
      </c>
      <c r="D224" s="1">
        <f t="shared" si="7"/>
        <v>55125</v>
      </c>
      <c r="E224" s="16">
        <v>25</v>
      </c>
      <c r="F224" s="16">
        <v>125</v>
      </c>
    </row>
    <row r="225" spans="2:6">
      <c r="B225" s="11">
        <f t="shared" si="6"/>
        <v>223</v>
      </c>
      <c r="C225" s="16">
        <v>4000</v>
      </c>
      <c r="D225" s="1">
        <f t="shared" si="7"/>
        <v>55375</v>
      </c>
      <c r="E225" s="16">
        <v>25</v>
      </c>
      <c r="F225" s="16">
        <v>125</v>
      </c>
    </row>
    <row r="226" spans="2:6">
      <c r="B226" s="11">
        <f t="shared" si="6"/>
        <v>224</v>
      </c>
      <c r="C226" s="16">
        <v>250</v>
      </c>
      <c r="D226" s="1">
        <f t="shared" si="7"/>
        <v>55625</v>
      </c>
      <c r="E226" s="16">
        <v>25</v>
      </c>
      <c r="F226" s="16">
        <v>125</v>
      </c>
    </row>
    <row r="227" spans="2:6">
      <c r="B227" s="11">
        <f t="shared" si="6"/>
        <v>225</v>
      </c>
      <c r="C227" s="16">
        <v>500</v>
      </c>
      <c r="D227" s="1">
        <f t="shared" si="7"/>
        <v>55875</v>
      </c>
      <c r="E227" s="16">
        <v>25</v>
      </c>
      <c r="F227" s="16">
        <v>125</v>
      </c>
    </row>
    <row r="228" spans="2:6">
      <c r="B228" s="11">
        <f t="shared" si="6"/>
        <v>226</v>
      </c>
      <c r="C228" s="16">
        <v>250</v>
      </c>
      <c r="D228" s="1">
        <f t="shared" si="7"/>
        <v>56125</v>
      </c>
      <c r="E228" s="16">
        <v>25</v>
      </c>
      <c r="F228" s="16">
        <v>125</v>
      </c>
    </row>
    <row r="229" spans="2:6">
      <c r="B229" s="11">
        <f t="shared" si="6"/>
        <v>227</v>
      </c>
      <c r="C229" s="16">
        <v>1000</v>
      </c>
      <c r="D229" s="1">
        <f t="shared" si="7"/>
        <v>56375</v>
      </c>
      <c r="E229" s="16">
        <v>25</v>
      </c>
      <c r="F229" s="16">
        <v>125</v>
      </c>
    </row>
    <row r="230" spans="2:6">
      <c r="B230" s="11">
        <f t="shared" si="6"/>
        <v>228</v>
      </c>
      <c r="C230" s="16">
        <v>250</v>
      </c>
      <c r="D230" s="1">
        <f t="shared" si="7"/>
        <v>56625</v>
      </c>
      <c r="E230" s="16">
        <v>25</v>
      </c>
      <c r="F230" s="16">
        <v>125</v>
      </c>
    </row>
    <row r="231" spans="2:6">
      <c r="B231" s="11">
        <f t="shared" si="6"/>
        <v>229</v>
      </c>
      <c r="C231" s="16">
        <v>1500</v>
      </c>
      <c r="D231" s="1">
        <f t="shared" si="7"/>
        <v>56875</v>
      </c>
      <c r="E231" s="16">
        <v>25</v>
      </c>
      <c r="F231" s="16">
        <v>125</v>
      </c>
    </row>
    <row r="232" spans="2:6">
      <c r="B232" s="11">
        <f t="shared" si="6"/>
        <v>230</v>
      </c>
      <c r="C232" s="16">
        <v>250</v>
      </c>
      <c r="D232" s="1">
        <f t="shared" si="7"/>
        <v>57125</v>
      </c>
      <c r="E232" s="16">
        <v>25</v>
      </c>
      <c r="F232" s="16">
        <v>125</v>
      </c>
    </row>
    <row r="233" spans="2:6">
      <c r="B233" s="11">
        <f t="shared" si="6"/>
        <v>231</v>
      </c>
      <c r="C233" s="16">
        <v>2000</v>
      </c>
      <c r="D233" s="1">
        <f t="shared" si="7"/>
        <v>57375</v>
      </c>
      <c r="E233" s="16">
        <v>25</v>
      </c>
      <c r="F233" s="16">
        <v>125</v>
      </c>
    </row>
    <row r="234" spans="2:6">
      <c r="B234" s="11">
        <f t="shared" si="6"/>
        <v>232</v>
      </c>
      <c r="C234" s="16">
        <v>250</v>
      </c>
      <c r="D234" s="1">
        <f t="shared" si="7"/>
        <v>57625</v>
      </c>
      <c r="E234" s="16">
        <v>25</v>
      </c>
      <c r="F234" s="16">
        <v>125</v>
      </c>
    </row>
    <row r="235" spans="2:6">
      <c r="B235" s="11">
        <f t="shared" si="6"/>
        <v>233</v>
      </c>
      <c r="C235" s="16">
        <v>2500</v>
      </c>
      <c r="D235" s="1">
        <f t="shared" si="7"/>
        <v>57875</v>
      </c>
      <c r="E235" s="16">
        <v>25</v>
      </c>
      <c r="F235" s="16">
        <v>125</v>
      </c>
    </row>
    <row r="236" spans="2:6">
      <c r="B236" s="11">
        <f t="shared" si="6"/>
        <v>234</v>
      </c>
      <c r="C236" s="16">
        <v>250</v>
      </c>
      <c r="D236" s="1">
        <f t="shared" si="7"/>
        <v>58125</v>
      </c>
      <c r="E236" s="16">
        <v>25</v>
      </c>
      <c r="F236" s="16">
        <v>125</v>
      </c>
    </row>
    <row r="237" spans="2:6">
      <c r="B237" s="11">
        <f t="shared" si="6"/>
        <v>235</v>
      </c>
      <c r="C237" s="16">
        <v>3000</v>
      </c>
      <c r="D237" s="1">
        <f t="shared" si="7"/>
        <v>58375</v>
      </c>
      <c r="E237" s="16">
        <v>25</v>
      </c>
      <c r="F237" s="16">
        <v>125</v>
      </c>
    </row>
    <row r="238" spans="2:6">
      <c r="B238" s="11">
        <f t="shared" si="6"/>
        <v>236</v>
      </c>
      <c r="C238" s="16">
        <v>250</v>
      </c>
      <c r="D238" s="1">
        <f t="shared" si="7"/>
        <v>58625</v>
      </c>
      <c r="E238" s="16">
        <v>25</v>
      </c>
      <c r="F238" s="16">
        <v>125</v>
      </c>
    </row>
    <row r="239" spans="2:6">
      <c r="B239" s="11">
        <f t="shared" si="6"/>
        <v>237</v>
      </c>
      <c r="C239" s="16">
        <v>3500</v>
      </c>
      <c r="D239" s="1">
        <f t="shared" si="7"/>
        <v>58875</v>
      </c>
      <c r="E239" s="16">
        <v>25</v>
      </c>
      <c r="F239" s="16">
        <v>125</v>
      </c>
    </row>
    <row r="240" spans="2:6">
      <c r="B240" s="11">
        <f t="shared" si="6"/>
        <v>238</v>
      </c>
      <c r="C240" s="16">
        <v>250</v>
      </c>
      <c r="D240" s="1">
        <f t="shared" si="7"/>
        <v>59125</v>
      </c>
      <c r="E240" s="16">
        <v>25</v>
      </c>
      <c r="F240" s="16">
        <v>125</v>
      </c>
    </row>
    <row r="241" spans="2:6">
      <c r="B241" s="11">
        <f t="shared" si="6"/>
        <v>239</v>
      </c>
      <c r="C241" s="16">
        <v>4000</v>
      </c>
      <c r="D241" s="1">
        <f t="shared" si="7"/>
        <v>59375</v>
      </c>
      <c r="E241" s="16">
        <v>25</v>
      </c>
      <c r="F241" s="16">
        <v>125</v>
      </c>
    </row>
    <row r="242" spans="2:6">
      <c r="B242" s="11">
        <f t="shared" si="6"/>
        <v>240</v>
      </c>
      <c r="C242" s="16">
        <v>250</v>
      </c>
      <c r="D242" s="1">
        <f t="shared" si="7"/>
        <v>59625</v>
      </c>
      <c r="E242" s="16">
        <v>25</v>
      </c>
      <c r="F242" s="16">
        <v>125</v>
      </c>
    </row>
    <row r="243" spans="2:6">
      <c r="B243" s="11">
        <f t="shared" si="6"/>
        <v>241</v>
      </c>
      <c r="C243" s="16">
        <v>500</v>
      </c>
      <c r="D243" s="1">
        <f t="shared" si="7"/>
        <v>59875</v>
      </c>
      <c r="E243" s="16">
        <v>25</v>
      </c>
      <c r="F243" s="16">
        <v>125</v>
      </c>
    </row>
    <row r="244" spans="2:6">
      <c r="B244" s="11">
        <f t="shared" si="6"/>
        <v>242</v>
      </c>
      <c r="C244" s="16">
        <v>250</v>
      </c>
      <c r="D244" s="1">
        <f t="shared" si="7"/>
        <v>60125</v>
      </c>
      <c r="E244" s="16">
        <v>25</v>
      </c>
      <c r="F244" s="16">
        <v>125</v>
      </c>
    </row>
    <row r="245" spans="2:6">
      <c r="B245" s="11">
        <f t="shared" si="6"/>
        <v>243</v>
      </c>
      <c r="C245" s="16">
        <v>1000</v>
      </c>
      <c r="D245" s="1">
        <f t="shared" si="7"/>
        <v>60375</v>
      </c>
      <c r="E245" s="16">
        <v>25</v>
      </c>
      <c r="F245" s="16">
        <v>125</v>
      </c>
    </row>
    <row r="246" spans="2:6">
      <c r="B246" s="11">
        <f t="shared" si="6"/>
        <v>244</v>
      </c>
      <c r="C246" s="16">
        <v>250</v>
      </c>
      <c r="D246" s="1">
        <f t="shared" si="7"/>
        <v>60625</v>
      </c>
      <c r="E246" s="16">
        <v>25</v>
      </c>
      <c r="F246" s="16">
        <v>125</v>
      </c>
    </row>
    <row r="247" spans="2:6">
      <c r="B247" s="11">
        <f t="shared" si="6"/>
        <v>245</v>
      </c>
      <c r="C247" s="16">
        <v>1500</v>
      </c>
      <c r="D247" s="1">
        <f t="shared" si="7"/>
        <v>60875</v>
      </c>
      <c r="E247" s="16">
        <v>25</v>
      </c>
      <c r="F247" s="16">
        <v>125</v>
      </c>
    </row>
    <row r="248" spans="2:6">
      <c r="B248" s="11">
        <f t="shared" si="6"/>
        <v>246</v>
      </c>
      <c r="C248" s="16">
        <v>250</v>
      </c>
      <c r="D248" s="1">
        <f t="shared" si="7"/>
        <v>61125</v>
      </c>
      <c r="E248" s="16">
        <v>25</v>
      </c>
      <c r="F248" s="16">
        <v>125</v>
      </c>
    </row>
    <row r="249" spans="2:6">
      <c r="B249" s="11">
        <f t="shared" si="6"/>
        <v>247</v>
      </c>
      <c r="C249" s="16">
        <v>2000</v>
      </c>
      <c r="D249" s="1">
        <f t="shared" si="7"/>
        <v>61375</v>
      </c>
      <c r="E249" s="16">
        <v>25</v>
      </c>
      <c r="F249" s="16">
        <v>125</v>
      </c>
    </row>
    <row r="250" spans="2:6">
      <c r="B250" s="11">
        <f t="shared" si="6"/>
        <v>248</v>
      </c>
      <c r="C250" s="16">
        <v>250</v>
      </c>
      <c r="D250" s="1">
        <f t="shared" si="7"/>
        <v>61625</v>
      </c>
      <c r="E250" s="16">
        <v>25</v>
      </c>
      <c r="F250" s="16">
        <v>125</v>
      </c>
    </row>
    <row r="251" spans="2:6">
      <c r="B251" s="11">
        <f t="shared" si="6"/>
        <v>249</v>
      </c>
      <c r="C251" s="16">
        <v>2500</v>
      </c>
      <c r="D251" s="1">
        <f t="shared" si="7"/>
        <v>61875</v>
      </c>
      <c r="E251" s="16">
        <v>25</v>
      </c>
      <c r="F251" s="16">
        <v>125</v>
      </c>
    </row>
    <row r="252" spans="2:6">
      <c r="B252" s="11">
        <f t="shared" si="6"/>
        <v>250</v>
      </c>
      <c r="C252" s="16">
        <v>250</v>
      </c>
      <c r="D252" s="1">
        <f t="shared" si="7"/>
        <v>62125</v>
      </c>
      <c r="E252" s="16">
        <v>25</v>
      </c>
      <c r="F252" s="16">
        <v>125</v>
      </c>
    </row>
    <row r="253" spans="2:6">
      <c r="B253" s="11">
        <f t="shared" si="6"/>
        <v>251</v>
      </c>
      <c r="C253" s="16">
        <v>3000</v>
      </c>
      <c r="D253" s="1">
        <f t="shared" si="7"/>
        <v>62375</v>
      </c>
      <c r="E253" s="16">
        <v>25</v>
      </c>
      <c r="F253" s="16">
        <v>125</v>
      </c>
    </row>
    <row r="254" spans="2:6">
      <c r="B254" s="11">
        <f t="shared" si="6"/>
        <v>252</v>
      </c>
      <c r="C254" s="16">
        <v>250</v>
      </c>
      <c r="D254" s="1">
        <f t="shared" si="7"/>
        <v>62625</v>
      </c>
      <c r="E254" s="16">
        <v>25</v>
      </c>
      <c r="F254" s="16">
        <v>125</v>
      </c>
    </row>
    <row r="255" spans="2:6">
      <c r="B255" s="11">
        <f t="shared" si="6"/>
        <v>253</v>
      </c>
      <c r="C255" s="16">
        <v>3500</v>
      </c>
      <c r="D255" s="1">
        <f t="shared" si="7"/>
        <v>62875</v>
      </c>
      <c r="E255" s="16">
        <v>25</v>
      </c>
      <c r="F255" s="16">
        <v>125</v>
      </c>
    </row>
    <row r="256" spans="2:6">
      <c r="B256" s="11">
        <f t="shared" si="6"/>
        <v>254</v>
      </c>
      <c r="C256" s="16">
        <v>250</v>
      </c>
      <c r="D256" s="1">
        <f t="shared" si="7"/>
        <v>63125</v>
      </c>
      <c r="E256" s="16">
        <v>25</v>
      </c>
      <c r="F256" s="16">
        <v>125</v>
      </c>
    </row>
    <row r="257" spans="2:6">
      <c r="B257" s="11">
        <f t="shared" si="6"/>
        <v>255</v>
      </c>
      <c r="C257" s="16">
        <v>4000</v>
      </c>
      <c r="D257" s="1">
        <f t="shared" si="7"/>
        <v>63375</v>
      </c>
      <c r="E257" s="16">
        <v>25</v>
      </c>
      <c r="F257" s="16">
        <v>125</v>
      </c>
    </row>
    <row r="258" spans="2:6">
      <c r="B258" s="11">
        <f t="shared" si="6"/>
        <v>256</v>
      </c>
      <c r="C258" s="16">
        <v>250</v>
      </c>
      <c r="D258" s="1">
        <f t="shared" si="7"/>
        <v>63625</v>
      </c>
      <c r="E258" s="16">
        <v>25</v>
      </c>
      <c r="F258" s="16">
        <v>125</v>
      </c>
    </row>
    <row r="259" spans="2:6">
      <c r="B259" s="11">
        <f t="shared" si="6"/>
        <v>257</v>
      </c>
      <c r="C259" s="16">
        <v>500</v>
      </c>
      <c r="D259" s="1">
        <f t="shared" si="7"/>
        <v>63875</v>
      </c>
      <c r="E259" s="16">
        <v>25</v>
      </c>
      <c r="F259" s="16">
        <v>125</v>
      </c>
    </row>
    <row r="260" spans="2:6">
      <c r="B260" s="11">
        <f t="shared" ref="B260:B323" si="8">B259+1</f>
        <v>258</v>
      </c>
      <c r="C260" s="16">
        <v>250</v>
      </c>
      <c r="D260" s="1">
        <f t="shared" si="7"/>
        <v>64125</v>
      </c>
      <c r="E260" s="16">
        <v>25</v>
      </c>
      <c r="F260" s="16">
        <v>125</v>
      </c>
    </row>
    <row r="261" spans="2:6">
      <c r="B261" s="11">
        <f t="shared" si="8"/>
        <v>259</v>
      </c>
      <c r="C261" s="16">
        <v>1000</v>
      </c>
      <c r="D261" s="1">
        <f t="shared" ref="D261:D324" si="9">D260+250</f>
        <v>64375</v>
      </c>
      <c r="E261" s="16">
        <v>25</v>
      </c>
      <c r="F261" s="16">
        <v>125</v>
      </c>
    </row>
    <row r="262" spans="2:6">
      <c r="B262" s="11">
        <f t="shared" si="8"/>
        <v>260</v>
      </c>
      <c r="C262" s="16">
        <v>250</v>
      </c>
      <c r="D262" s="1">
        <f t="shared" si="9"/>
        <v>64625</v>
      </c>
      <c r="E262" s="16">
        <v>25</v>
      </c>
      <c r="F262" s="16">
        <v>125</v>
      </c>
    </row>
    <row r="263" spans="2:6">
      <c r="B263" s="11">
        <f t="shared" si="8"/>
        <v>261</v>
      </c>
      <c r="C263" s="16">
        <v>1500</v>
      </c>
      <c r="D263" s="1">
        <f t="shared" si="9"/>
        <v>64875</v>
      </c>
      <c r="E263" s="16">
        <v>25</v>
      </c>
      <c r="F263" s="16">
        <v>125</v>
      </c>
    </row>
    <row r="264" spans="2:6">
      <c r="B264" s="11">
        <f t="shared" si="8"/>
        <v>262</v>
      </c>
      <c r="C264" s="16">
        <v>250</v>
      </c>
      <c r="D264" s="1">
        <f t="shared" si="9"/>
        <v>65125</v>
      </c>
      <c r="E264" s="16">
        <v>25</v>
      </c>
      <c r="F264" s="16">
        <v>125</v>
      </c>
    </row>
    <row r="265" spans="2:6">
      <c r="B265" s="11">
        <f t="shared" si="8"/>
        <v>263</v>
      </c>
      <c r="C265" s="16">
        <v>2000</v>
      </c>
      <c r="D265" s="1">
        <f t="shared" si="9"/>
        <v>65375</v>
      </c>
      <c r="E265" s="16">
        <v>25</v>
      </c>
      <c r="F265" s="16">
        <v>125</v>
      </c>
    </row>
    <row r="266" spans="2:6">
      <c r="B266" s="11">
        <f t="shared" si="8"/>
        <v>264</v>
      </c>
      <c r="C266" s="16">
        <v>250</v>
      </c>
      <c r="D266" s="1">
        <f t="shared" si="9"/>
        <v>65625</v>
      </c>
      <c r="E266" s="16">
        <v>25</v>
      </c>
      <c r="F266" s="16">
        <v>125</v>
      </c>
    </row>
    <row r="267" spans="2:6">
      <c r="B267" s="11">
        <f t="shared" si="8"/>
        <v>265</v>
      </c>
      <c r="C267" s="16">
        <v>2500</v>
      </c>
      <c r="D267" s="1">
        <f t="shared" si="9"/>
        <v>65875</v>
      </c>
      <c r="E267" s="16">
        <v>25</v>
      </c>
      <c r="F267" s="16">
        <v>125</v>
      </c>
    </row>
    <row r="268" spans="2:6">
      <c r="B268" s="11">
        <f t="shared" si="8"/>
        <v>266</v>
      </c>
      <c r="C268" s="16">
        <v>250</v>
      </c>
      <c r="D268" s="1">
        <f t="shared" si="9"/>
        <v>66125</v>
      </c>
      <c r="E268" s="16">
        <v>25</v>
      </c>
      <c r="F268" s="16">
        <v>125</v>
      </c>
    </row>
    <row r="269" spans="2:6">
      <c r="B269" s="11">
        <f t="shared" si="8"/>
        <v>267</v>
      </c>
      <c r="C269" s="16">
        <v>3000</v>
      </c>
      <c r="D269" s="1">
        <f t="shared" si="9"/>
        <v>66375</v>
      </c>
      <c r="E269" s="16">
        <v>25</v>
      </c>
      <c r="F269" s="16">
        <v>125</v>
      </c>
    </row>
    <row r="270" spans="2:6">
      <c r="B270" s="11">
        <f t="shared" si="8"/>
        <v>268</v>
      </c>
      <c r="C270" s="16">
        <v>250</v>
      </c>
      <c r="D270" s="1">
        <f t="shared" si="9"/>
        <v>66625</v>
      </c>
      <c r="E270" s="16">
        <v>25</v>
      </c>
      <c r="F270" s="16">
        <v>125</v>
      </c>
    </row>
    <row r="271" spans="2:6">
      <c r="B271" s="11">
        <f t="shared" si="8"/>
        <v>269</v>
      </c>
      <c r="C271" s="16">
        <v>3500</v>
      </c>
      <c r="D271" s="1">
        <f t="shared" si="9"/>
        <v>66875</v>
      </c>
      <c r="E271" s="16">
        <v>25</v>
      </c>
      <c r="F271" s="16">
        <v>125</v>
      </c>
    </row>
    <row r="272" spans="2:6">
      <c r="B272" s="11">
        <f t="shared" si="8"/>
        <v>270</v>
      </c>
      <c r="C272" s="16">
        <v>250</v>
      </c>
      <c r="D272" s="1">
        <f t="shared" si="9"/>
        <v>67125</v>
      </c>
      <c r="E272" s="16">
        <v>25</v>
      </c>
      <c r="F272" s="16">
        <v>125</v>
      </c>
    </row>
    <row r="273" spans="2:6">
      <c r="B273" s="11">
        <f t="shared" si="8"/>
        <v>271</v>
      </c>
      <c r="C273" s="16">
        <v>4000</v>
      </c>
      <c r="D273" s="1">
        <f t="shared" si="9"/>
        <v>67375</v>
      </c>
      <c r="E273" s="16">
        <v>25</v>
      </c>
      <c r="F273" s="16">
        <v>125</v>
      </c>
    </row>
    <row r="274" spans="2:6">
      <c r="B274" s="11">
        <f t="shared" si="8"/>
        <v>272</v>
      </c>
      <c r="C274" s="16">
        <v>250</v>
      </c>
      <c r="D274" s="1">
        <f t="shared" si="9"/>
        <v>67625</v>
      </c>
      <c r="E274" s="16">
        <v>25</v>
      </c>
      <c r="F274" s="16">
        <v>125</v>
      </c>
    </row>
    <row r="275" spans="2:6">
      <c r="B275" s="11">
        <f t="shared" si="8"/>
        <v>273</v>
      </c>
      <c r="C275" s="16">
        <v>500</v>
      </c>
      <c r="D275" s="1">
        <f t="shared" si="9"/>
        <v>67875</v>
      </c>
      <c r="E275" s="16">
        <v>25</v>
      </c>
      <c r="F275" s="16">
        <v>125</v>
      </c>
    </row>
    <row r="276" spans="2:6">
      <c r="B276" s="11">
        <f t="shared" si="8"/>
        <v>274</v>
      </c>
      <c r="C276" s="16">
        <v>250</v>
      </c>
      <c r="D276" s="1">
        <f t="shared" si="9"/>
        <v>68125</v>
      </c>
      <c r="E276" s="16">
        <v>25</v>
      </c>
      <c r="F276" s="16">
        <v>125</v>
      </c>
    </row>
    <row r="277" spans="2:6">
      <c r="B277" s="11">
        <f t="shared" si="8"/>
        <v>275</v>
      </c>
      <c r="C277" s="16">
        <v>1000</v>
      </c>
      <c r="D277" s="1">
        <f t="shared" si="9"/>
        <v>68375</v>
      </c>
      <c r="E277" s="16">
        <v>25</v>
      </c>
      <c r="F277" s="16">
        <v>125</v>
      </c>
    </row>
    <row r="278" spans="2:6">
      <c r="B278" s="11">
        <f t="shared" si="8"/>
        <v>276</v>
      </c>
      <c r="C278" s="16">
        <v>250</v>
      </c>
      <c r="D278" s="1">
        <f t="shared" si="9"/>
        <v>68625</v>
      </c>
      <c r="E278" s="16">
        <v>25</v>
      </c>
      <c r="F278" s="16">
        <v>125</v>
      </c>
    </row>
    <row r="279" spans="2:6">
      <c r="B279" s="11">
        <f t="shared" si="8"/>
        <v>277</v>
      </c>
      <c r="C279" s="16">
        <v>1500</v>
      </c>
      <c r="D279" s="1">
        <f t="shared" si="9"/>
        <v>68875</v>
      </c>
      <c r="E279" s="16">
        <v>25</v>
      </c>
      <c r="F279" s="16">
        <v>125</v>
      </c>
    </row>
    <row r="280" spans="2:6">
      <c r="B280" s="11">
        <f t="shared" si="8"/>
        <v>278</v>
      </c>
      <c r="C280" s="16">
        <v>250</v>
      </c>
      <c r="D280" s="1">
        <f t="shared" si="9"/>
        <v>69125</v>
      </c>
      <c r="E280" s="16">
        <v>25</v>
      </c>
      <c r="F280" s="16">
        <v>125</v>
      </c>
    </row>
    <row r="281" spans="2:6">
      <c r="B281" s="11">
        <f t="shared" si="8"/>
        <v>279</v>
      </c>
      <c r="C281" s="16">
        <v>2000</v>
      </c>
      <c r="D281" s="1">
        <f t="shared" si="9"/>
        <v>69375</v>
      </c>
      <c r="E281" s="16">
        <v>25</v>
      </c>
      <c r="F281" s="16">
        <v>125</v>
      </c>
    </row>
    <row r="282" spans="2:6">
      <c r="B282" s="11">
        <f t="shared" si="8"/>
        <v>280</v>
      </c>
      <c r="C282" s="16">
        <v>250</v>
      </c>
      <c r="D282" s="1">
        <f t="shared" si="9"/>
        <v>69625</v>
      </c>
      <c r="E282" s="16">
        <v>25</v>
      </c>
      <c r="F282" s="16">
        <v>125</v>
      </c>
    </row>
    <row r="283" spans="2:6">
      <c r="B283" s="11">
        <f t="shared" si="8"/>
        <v>281</v>
      </c>
      <c r="C283" s="16">
        <v>2500</v>
      </c>
      <c r="D283" s="1">
        <f t="shared" si="9"/>
        <v>69875</v>
      </c>
      <c r="E283" s="16">
        <v>25</v>
      </c>
      <c r="F283" s="16">
        <v>125</v>
      </c>
    </row>
    <row r="284" spans="2:6">
      <c r="B284" s="11">
        <f t="shared" si="8"/>
        <v>282</v>
      </c>
      <c r="C284" s="16">
        <v>250</v>
      </c>
      <c r="D284" s="1">
        <f t="shared" si="9"/>
        <v>70125</v>
      </c>
      <c r="E284" s="16">
        <v>25</v>
      </c>
      <c r="F284" s="16">
        <v>125</v>
      </c>
    </row>
    <row r="285" spans="2:6">
      <c r="B285" s="11">
        <f t="shared" si="8"/>
        <v>283</v>
      </c>
      <c r="C285" s="16">
        <v>3000</v>
      </c>
      <c r="D285" s="1">
        <f t="shared" si="9"/>
        <v>70375</v>
      </c>
      <c r="E285" s="16">
        <v>25</v>
      </c>
      <c r="F285" s="16">
        <v>125</v>
      </c>
    </row>
    <row r="286" spans="2:6">
      <c r="B286" s="11">
        <f t="shared" si="8"/>
        <v>284</v>
      </c>
      <c r="C286" s="16">
        <v>250</v>
      </c>
      <c r="D286" s="1">
        <f t="shared" si="9"/>
        <v>70625</v>
      </c>
      <c r="E286" s="16">
        <v>25</v>
      </c>
      <c r="F286" s="16">
        <v>125</v>
      </c>
    </row>
    <row r="287" spans="2:6">
      <c r="B287" s="11">
        <f t="shared" si="8"/>
        <v>285</v>
      </c>
      <c r="C287" s="16">
        <v>3500</v>
      </c>
      <c r="D287" s="1">
        <f t="shared" si="9"/>
        <v>70875</v>
      </c>
      <c r="E287" s="16">
        <v>25</v>
      </c>
      <c r="F287" s="16">
        <v>125</v>
      </c>
    </row>
    <row r="288" spans="2:6">
      <c r="B288" s="11">
        <f t="shared" si="8"/>
        <v>286</v>
      </c>
      <c r="C288" s="16">
        <v>250</v>
      </c>
      <c r="D288" s="1">
        <f t="shared" si="9"/>
        <v>71125</v>
      </c>
      <c r="E288" s="16">
        <v>25</v>
      </c>
      <c r="F288" s="16">
        <v>125</v>
      </c>
    </row>
    <row r="289" spans="2:6">
      <c r="B289" s="11">
        <f t="shared" si="8"/>
        <v>287</v>
      </c>
      <c r="C289" s="16">
        <v>4000</v>
      </c>
      <c r="D289" s="1">
        <f t="shared" si="9"/>
        <v>71375</v>
      </c>
      <c r="E289" s="16">
        <v>25</v>
      </c>
      <c r="F289" s="16">
        <v>125</v>
      </c>
    </row>
    <row r="290" spans="2:6">
      <c r="B290" s="11">
        <f t="shared" si="8"/>
        <v>288</v>
      </c>
      <c r="C290" s="16">
        <v>250</v>
      </c>
      <c r="D290" s="1">
        <f t="shared" si="9"/>
        <v>71625</v>
      </c>
      <c r="E290" s="16">
        <v>25</v>
      </c>
      <c r="F290" s="16">
        <v>125</v>
      </c>
    </row>
    <row r="291" spans="2:6">
      <c r="B291" s="11">
        <f t="shared" si="8"/>
        <v>289</v>
      </c>
      <c r="C291" s="16">
        <v>1000</v>
      </c>
      <c r="D291" s="1">
        <f t="shared" si="9"/>
        <v>71875</v>
      </c>
      <c r="E291" s="16">
        <v>25</v>
      </c>
      <c r="F291" s="16">
        <v>125</v>
      </c>
    </row>
    <row r="292" spans="2:6">
      <c r="B292" s="11">
        <f t="shared" si="8"/>
        <v>290</v>
      </c>
      <c r="C292" s="16">
        <v>250</v>
      </c>
      <c r="D292" s="1">
        <f t="shared" si="9"/>
        <v>72125</v>
      </c>
      <c r="E292" s="16">
        <v>25</v>
      </c>
      <c r="F292" s="16">
        <v>125</v>
      </c>
    </row>
    <row r="293" spans="2:6">
      <c r="B293" s="11">
        <f t="shared" si="8"/>
        <v>291</v>
      </c>
      <c r="C293" s="16">
        <v>1500</v>
      </c>
      <c r="D293" s="1">
        <f t="shared" si="9"/>
        <v>72375</v>
      </c>
      <c r="E293" s="16">
        <v>25</v>
      </c>
      <c r="F293" s="16">
        <v>125</v>
      </c>
    </row>
    <row r="294" spans="2:6">
      <c r="B294" s="11">
        <f t="shared" si="8"/>
        <v>292</v>
      </c>
      <c r="C294" s="16">
        <v>250</v>
      </c>
      <c r="D294" s="1">
        <f t="shared" si="9"/>
        <v>72625</v>
      </c>
      <c r="E294" s="16">
        <v>25</v>
      </c>
      <c r="F294" s="16">
        <v>125</v>
      </c>
    </row>
    <row r="295" spans="2:6">
      <c r="B295" s="11">
        <f t="shared" si="8"/>
        <v>293</v>
      </c>
      <c r="C295" s="16">
        <v>2000</v>
      </c>
      <c r="D295" s="1">
        <f t="shared" si="9"/>
        <v>72875</v>
      </c>
      <c r="E295" s="16">
        <v>25</v>
      </c>
      <c r="F295" s="16">
        <v>125</v>
      </c>
    </row>
    <row r="296" spans="2:6">
      <c r="B296" s="11">
        <f t="shared" si="8"/>
        <v>294</v>
      </c>
      <c r="C296" s="16">
        <v>250</v>
      </c>
      <c r="D296" s="1">
        <f t="shared" si="9"/>
        <v>73125</v>
      </c>
      <c r="E296" s="16">
        <v>25</v>
      </c>
      <c r="F296" s="16">
        <v>125</v>
      </c>
    </row>
    <row r="297" spans="2:6">
      <c r="B297" s="11">
        <f t="shared" si="8"/>
        <v>295</v>
      </c>
      <c r="C297" s="16">
        <v>2500</v>
      </c>
      <c r="D297" s="1">
        <f t="shared" si="9"/>
        <v>73375</v>
      </c>
      <c r="E297" s="16">
        <v>25</v>
      </c>
      <c r="F297" s="16">
        <v>125</v>
      </c>
    </row>
    <row r="298" spans="2:6">
      <c r="B298" s="11">
        <f t="shared" si="8"/>
        <v>296</v>
      </c>
      <c r="C298" s="16">
        <v>250</v>
      </c>
      <c r="D298" s="1">
        <f t="shared" si="9"/>
        <v>73625</v>
      </c>
      <c r="E298" s="16">
        <v>25</v>
      </c>
      <c r="F298" s="16">
        <v>125</v>
      </c>
    </row>
    <row r="299" spans="2:6">
      <c r="B299" s="11">
        <f t="shared" si="8"/>
        <v>297</v>
      </c>
      <c r="C299" s="16">
        <v>3000</v>
      </c>
      <c r="D299" s="1">
        <f t="shared" si="9"/>
        <v>73875</v>
      </c>
      <c r="E299" s="16">
        <v>25</v>
      </c>
      <c r="F299" s="16">
        <v>125</v>
      </c>
    </row>
    <row r="300" spans="2:6">
      <c r="B300" s="11">
        <f t="shared" si="8"/>
        <v>298</v>
      </c>
      <c r="C300" s="16">
        <v>250</v>
      </c>
      <c r="D300" s="1">
        <f t="shared" si="9"/>
        <v>74125</v>
      </c>
      <c r="E300" s="16">
        <v>25</v>
      </c>
      <c r="F300" s="16">
        <v>125</v>
      </c>
    </row>
    <row r="301" spans="2:6">
      <c r="B301" s="11">
        <f t="shared" si="8"/>
        <v>299</v>
      </c>
      <c r="C301" s="16">
        <v>3500</v>
      </c>
      <c r="D301" s="1">
        <f t="shared" si="9"/>
        <v>74375</v>
      </c>
      <c r="E301" s="16">
        <v>25</v>
      </c>
      <c r="F301" s="16">
        <v>125</v>
      </c>
    </row>
    <row r="302" spans="2:6">
      <c r="B302" s="11">
        <f t="shared" si="8"/>
        <v>300</v>
      </c>
      <c r="C302" s="16">
        <v>250</v>
      </c>
      <c r="D302" s="1">
        <f t="shared" si="9"/>
        <v>74625</v>
      </c>
      <c r="E302" s="16">
        <v>25</v>
      </c>
      <c r="F302" s="16">
        <v>125</v>
      </c>
    </row>
    <row r="303" spans="2:6">
      <c r="B303" s="11">
        <f t="shared" si="8"/>
        <v>301</v>
      </c>
      <c r="C303" s="16">
        <v>4000</v>
      </c>
      <c r="D303" s="1">
        <f t="shared" si="9"/>
        <v>74875</v>
      </c>
      <c r="E303" s="16">
        <v>25</v>
      </c>
      <c r="F303" s="16">
        <v>125</v>
      </c>
    </row>
    <row r="304" spans="2:6">
      <c r="B304" s="11">
        <f t="shared" si="8"/>
        <v>302</v>
      </c>
      <c r="C304" s="16">
        <v>250</v>
      </c>
      <c r="D304" s="1">
        <f t="shared" si="9"/>
        <v>75125</v>
      </c>
      <c r="E304" s="16">
        <v>25</v>
      </c>
      <c r="F304" s="16">
        <v>125</v>
      </c>
    </row>
    <row r="305" spans="2:6">
      <c r="B305" s="11">
        <f t="shared" si="8"/>
        <v>303</v>
      </c>
      <c r="C305" s="16">
        <v>500</v>
      </c>
      <c r="D305" s="1">
        <f t="shared" si="9"/>
        <v>75375</v>
      </c>
      <c r="E305" s="16">
        <v>25</v>
      </c>
      <c r="F305" s="16">
        <v>125</v>
      </c>
    </row>
    <row r="306" spans="2:6">
      <c r="B306" s="11">
        <f t="shared" si="8"/>
        <v>304</v>
      </c>
      <c r="C306" s="16">
        <v>250</v>
      </c>
      <c r="D306" s="1">
        <f t="shared" si="9"/>
        <v>75625</v>
      </c>
      <c r="E306" s="16">
        <v>25</v>
      </c>
      <c r="F306" s="16">
        <v>125</v>
      </c>
    </row>
    <row r="307" spans="2:6">
      <c r="B307" s="11">
        <f t="shared" si="8"/>
        <v>305</v>
      </c>
      <c r="C307" s="16">
        <v>1000</v>
      </c>
      <c r="D307" s="1">
        <f t="shared" si="9"/>
        <v>75875</v>
      </c>
      <c r="E307" s="16">
        <v>25</v>
      </c>
      <c r="F307" s="16">
        <v>125</v>
      </c>
    </row>
    <row r="308" spans="2:6">
      <c r="B308" s="11">
        <f t="shared" si="8"/>
        <v>306</v>
      </c>
      <c r="C308" s="16">
        <v>250</v>
      </c>
      <c r="D308" s="1">
        <f t="shared" si="9"/>
        <v>76125</v>
      </c>
      <c r="E308" s="16">
        <v>25</v>
      </c>
      <c r="F308" s="16">
        <v>125</v>
      </c>
    </row>
    <row r="309" spans="2:6">
      <c r="B309" s="11">
        <f t="shared" si="8"/>
        <v>307</v>
      </c>
      <c r="C309" s="16">
        <v>1500</v>
      </c>
      <c r="D309" s="1">
        <f t="shared" si="9"/>
        <v>76375</v>
      </c>
      <c r="E309" s="16">
        <v>25</v>
      </c>
      <c r="F309" s="16">
        <v>125</v>
      </c>
    </row>
    <row r="310" spans="2:6">
      <c r="B310" s="11">
        <f t="shared" si="8"/>
        <v>308</v>
      </c>
      <c r="C310" s="16">
        <v>250</v>
      </c>
      <c r="D310" s="1">
        <f t="shared" si="9"/>
        <v>76625</v>
      </c>
      <c r="E310" s="16">
        <v>25</v>
      </c>
      <c r="F310" s="16">
        <v>125</v>
      </c>
    </row>
    <row r="311" spans="2:6">
      <c r="B311" s="11">
        <f t="shared" si="8"/>
        <v>309</v>
      </c>
      <c r="C311" s="16">
        <v>2000</v>
      </c>
      <c r="D311" s="1">
        <f t="shared" si="9"/>
        <v>76875</v>
      </c>
      <c r="E311" s="16">
        <v>25</v>
      </c>
      <c r="F311" s="16">
        <v>125</v>
      </c>
    </row>
    <row r="312" spans="2:6">
      <c r="B312" s="11">
        <f t="shared" si="8"/>
        <v>310</v>
      </c>
      <c r="C312" s="16">
        <v>250</v>
      </c>
      <c r="D312" s="1">
        <f t="shared" si="9"/>
        <v>77125</v>
      </c>
      <c r="E312" s="16">
        <v>25</v>
      </c>
      <c r="F312" s="16">
        <v>125</v>
      </c>
    </row>
    <row r="313" spans="2:6">
      <c r="B313" s="11">
        <f t="shared" si="8"/>
        <v>311</v>
      </c>
      <c r="C313" s="16">
        <v>2500</v>
      </c>
      <c r="D313" s="1">
        <f t="shared" si="9"/>
        <v>77375</v>
      </c>
      <c r="E313" s="16">
        <v>25</v>
      </c>
      <c r="F313" s="16">
        <v>125</v>
      </c>
    </row>
    <row r="314" spans="2:6">
      <c r="B314" s="11">
        <f t="shared" si="8"/>
        <v>312</v>
      </c>
      <c r="C314" s="16">
        <v>250</v>
      </c>
      <c r="D314" s="1">
        <f t="shared" si="9"/>
        <v>77625</v>
      </c>
      <c r="E314" s="16">
        <v>25</v>
      </c>
      <c r="F314" s="16">
        <v>125</v>
      </c>
    </row>
    <row r="315" spans="2:6">
      <c r="B315" s="11">
        <f t="shared" si="8"/>
        <v>313</v>
      </c>
      <c r="C315" s="16">
        <v>3000</v>
      </c>
      <c r="D315" s="1">
        <f t="shared" si="9"/>
        <v>77875</v>
      </c>
      <c r="E315" s="16">
        <v>25</v>
      </c>
      <c r="F315" s="16">
        <v>125</v>
      </c>
    </row>
    <row r="316" spans="2:6">
      <c r="B316" s="11">
        <f t="shared" si="8"/>
        <v>314</v>
      </c>
      <c r="C316" s="16">
        <v>250</v>
      </c>
      <c r="D316" s="1">
        <f t="shared" si="9"/>
        <v>78125</v>
      </c>
      <c r="E316" s="16">
        <v>25</v>
      </c>
      <c r="F316" s="16">
        <v>125</v>
      </c>
    </row>
    <row r="317" spans="2:6">
      <c r="B317" s="11">
        <f t="shared" si="8"/>
        <v>315</v>
      </c>
      <c r="C317" s="16">
        <v>3500</v>
      </c>
      <c r="D317" s="1">
        <f t="shared" si="9"/>
        <v>78375</v>
      </c>
      <c r="E317" s="16">
        <v>25</v>
      </c>
      <c r="F317" s="16">
        <v>125</v>
      </c>
    </row>
    <row r="318" spans="2:6">
      <c r="B318" s="11">
        <f t="shared" si="8"/>
        <v>316</v>
      </c>
      <c r="C318" s="16">
        <v>250</v>
      </c>
      <c r="D318" s="1">
        <f t="shared" si="9"/>
        <v>78625</v>
      </c>
      <c r="E318" s="16">
        <v>25</v>
      </c>
      <c r="F318" s="16">
        <v>125</v>
      </c>
    </row>
    <row r="319" spans="2:6">
      <c r="B319" s="11">
        <f t="shared" si="8"/>
        <v>317</v>
      </c>
      <c r="C319" s="16">
        <v>4000</v>
      </c>
      <c r="D319" s="1">
        <f t="shared" si="9"/>
        <v>78875</v>
      </c>
      <c r="E319" s="16">
        <v>25</v>
      </c>
      <c r="F319" s="16">
        <v>125</v>
      </c>
    </row>
    <row r="320" spans="2:6">
      <c r="B320" s="11">
        <f t="shared" si="8"/>
        <v>318</v>
      </c>
      <c r="C320" s="16">
        <v>250</v>
      </c>
      <c r="D320" s="1">
        <f t="shared" si="9"/>
        <v>79125</v>
      </c>
      <c r="E320" s="16">
        <v>25</v>
      </c>
      <c r="F320" s="16">
        <v>125</v>
      </c>
    </row>
    <row r="321" spans="2:6">
      <c r="B321" s="11">
        <f t="shared" si="8"/>
        <v>319</v>
      </c>
      <c r="C321" s="16">
        <v>500</v>
      </c>
      <c r="D321" s="1">
        <f t="shared" si="9"/>
        <v>79375</v>
      </c>
      <c r="E321" s="16">
        <v>25</v>
      </c>
      <c r="F321" s="16">
        <v>125</v>
      </c>
    </row>
    <row r="322" spans="2:6">
      <c r="B322" s="11">
        <f t="shared" si="8"/>
        <v>320</v>
      </c>
      <c r="C322" s="16">
        <v>250</v>
      </c>
      <c r="D322" s="1">
        <f t="shared" si="9"/>
        <v>79625</v>
      </c>
      <c r="E322" s="16">
        <v>25</v>
      </c>
      <c r="F322" s="16">
        <v>125</v>
      </c>
    </row>
    <row r="323" spans="2:6">
      <c r="B323" s="11">
        <f t="shared" si="8"/>
        <v>321</v>
      </c>
      <c r="C323" s="16">
        <v>1000</v>
      </c>
      <c r="D323" s="1">
        <f t="shared" si="9"/>
        <v>79875</v>
      </c>
      <c r="E323" s="16">
        <v>25</v>
      </c>
      <c r="F323" s="16">
        <v>125</v>
      </c>
    </row>
    <row r="324" spans="2:6">
      <c r="B324" s="11">
        <f t="shared" ref="B324:B387" si="10">B323+1</f>
        <v>322</v>
      </c>
      <c r="C324" s="16">
        <v>250</v>
      </c>
      <c r="D324" s="1">
        <f t="shared" si="9"/>
        <v>80125</v>
      </c>
      <c r="E324" s="16">
        <v>25</v>
      </c>
      <c r="F324" s="16">
        <v>125</v>
      </c>
    </row>
    <row r="325" spans="2:6">
      <c r="B325" s="11">
        <f t="shared" si="10"/>
        <v>323</v>
      </c>
      <c r="C325" s="16">
        <v>1500</v>
      </c>
      <c r="D325" s="1">
        <f t="shared" ref="D325:D388" si="11">D324+250</f>
        <v>80375</v>
      </c>
      <c r="E325" s="16">
        <v>25</v>
      </c>
      <c r="F325" s="16">
        <v>125</v>
      </c>
    </row>
    <row r="326" spans="2:6">
      <c r="B326" s="11">
        <f t="shared" si="10"/>
        <v>324</v>
      </c>
      <c r="C326" s="16">
        <v>250</v>
      </c>
      <c r="D326" s="1">
        <f t="shared" si="11"/>
        <v>80625</v>
      </c>
      <c r="E326" s="16">
        <v>25</v>
      </c>
      <c r="F326" s="16">
        <v>125</v>
      </c>
    </row>
    <row r="327" spans="2:6">
      <c r="B327" s="11">
        <f t="shared" si="10"/>
        <v>325</v>
      </c>
      <c r="C327" s="16">
        <v>2000</v>
      </c>
      <c r="D327" s="1">
        <f t="shared" si="11"/>
        <v>80875</v>
      </c>
      <c r="E327" s="16">
        <v>25</v>
      </c>
      <c r="F327" s="16">
        <v>125</v>
      </c>
    </row>
    <row r="328" spans="2:6">
      <c r="B328" s="11">
        <f t="shared" si="10"/>
        <v>326</v>
      </c>
      <c r="C328" s="16">
        <v>250</v>
      </c>
      <c r="D328" s="1">
        <f t="shared" si="11"/>
        <v>81125</v>
      </c>
      <c r="E328" s="16">
        <v>25</v>
      </c>
      <c r="F328" s="16">
        <v>125</v>
      </c>
    </row>
    <row r="329" spans="2:6">
      <c r="B329" s="11">
        <f t="shared" si="10"/>
        <v>327</v>
      </c>
      <c r="C329" s="16">
        <v>2500</v>
      </c>
      <c r="D329" s="1">
        <f t="shared" si="11"/>
        <v>81375</v>
      </c>
      <c r="E329" s="16">
        <v>25</v>
      </c>
      <c r="F329" s="16">
        <v>125</v>
      </c>
    </row>
    <row r="330" spans="2:6">
      <c r="B330" s="11">
        <f t="shared" si="10"/>
        <v>328</v>
      </c>
      <c r="C330" s="16">
        <v>250</v>
      </c>
      <c r="D330" s="1">
        <f t="shared" si="11"/>
        <v>81625</v>
      </c>
      <c r="E330" s="16">
        <v>25</v>
      </c>
      <c r="F330" s="16">
        <v>125</v>
      </c>
    </row>
    <row r="331" spans="2:6">
      <c r="B331" s="11">
        <f t="shared" si="10"/>
        <v>329</v>
      </c>
      <c r="C331" s="16">
        <v>3000</v>
      </c>
      <c r="D331" s="1">
        <f t="shared" si="11"/>
        <v>81875</v>
      </c>
      <c r="E331" s="16">
        <v>25</v>
      </c>
      <c r="F331" s="16">
        <v>125</v>
      </c>
    </row>
    <row r="332" spans="2:6">
      <c r="B332" s="11">
        <f t="shared" si="10"/>
        <v>330</v>
      </c>
      <c r="C332" s="16">
        <v>250</v>
      </c>
      <c r="D332" s="1">
        <f t="shared" si="11"/>
        <v>82125</v>
      </c>
      <c r="E332" s="16">
        <v>25</v>
      </c>
      <c r="F332" s="16">
        <v>125</v>
      </c>
    </row>
    <row r="333" spans="2:6">
      <c r="B333" s="11">
        <f t="shared" si="10"/>
        <v>331</v>
      </c>
      <c r="C333" s="16">
        <v>3500</v>
      </c>
      <c r="D333" s="1">
        <f t="shared" si="11"/>
        <v>82375</v>
      </c>
      <c r="E333" s="16">
        <v>25</v>
      </c>
      <c r="F333" s="16">
        <v>125</v>
      </c>
    </row>
    <row r="334" spans="2:6">
      <c r="B334" s="11">
        <f t="shared" si="10"/>
        <v>332</v>
      </c>
      <c r="C334" s="16">
        <v>250</v>
      </c>
      <c r="D334" s="1">
        <f t="shared" si="11"/>
        <v>82625</v>
      </c>
      <c r="E334" s="16">
        <v>25</v>
      </c>
      <c r="F334" s="16">
        <v>125</v>
      </c>
    </row>
    <row r="335" spans="2:6">
      <c r="B335" s="11">
        <f t="shared" si="10"/>
        <v>333</v>
      </c>
      <c r="C335" s="16">
        <v>4000</v>
      </c>
      <c r="D335" s="1">
        <f t="shared" si="11"/>
        <v>82875</v>
      </c>
      <c r="E335" s="16">
        <v>25</v>
      </c>
      <c r="F335" s="16">
        <v>125</v>
      </c>
    </row>
    <row r="336" spans="2:6">
      <c r="B336" s="11">
        <f t="shared" si="10"/>
        <v>334</v>
      </c>
      <c r="C336" s="16">
        <v>250</v>
      </c>
      <c r="D336" s="1">
        <f t="shared" si="11"/>
        <v>83125</v>
      </c>
      <c r="E336" s="16">
        <v>25</v>
      </c>
      <c r="F336" s="16">
        <v>125</v>
      </c>
    </row>
    <row r="337" spans="2:6">
      <c r="B337" s="11">
        <f t="shared" si="10"/>
        <v>335</v>
      </c>
      <c r="C337" s="16">
        <v>500</v>
      </c>
      <c r="D337" s="1">
        <f t="shared" si="11"/>
        <v>83375</v>
      </c>
      <c r="E337" s="16">
        <v>25</v>
      </c>
      <c r="F337" s="16">
        <v>125</v>
      </c>
    </row>
    <row r="338" spans="2:6">
      <c r="B338" s="11">
        <f t="shared" si="10"/>
        <v>336</v>
      </c>
      <c r="C338" s="16">
        <v>250</v>
      </c>
      <c r="D338" s="1">
        <f t="shared" si="11"/>
        <v>83625</v>
      </c>
      <c r="E338" s="16">
        <v>25</v>
      </c>
      <c r="F338" s="16">
        <v>125</v>
      </c>
    </row>
    <row r="339" spans="2:6">
      <c r="B339" s="11">
        <f t="shared" si="10"/>
        <v>337</v>
      </c>
      <c r="C339" s="16">
        <v>1000</v>
      </c>
      <c r="D339" s="1">
        <f t="shared" si="11"/>
        <v>83875</v>
      </c>
      <c r="E339" s="16">
        <v>25</v>
      </c>
      <c r="F339" s="16">
        <v>125</v>
      </c>
    </row>
    <row r="340" spans="2:6">
      <c r="B340" s="11">
        <f t="shared" si="10"/>
        <v>338</v>
      </c>
      <c r="C340" s="16">
        <v>250</v>
      </c>
      <c r="D340" s="1">
        <f t="shared" si="11"/>
        <v>84125</v>
      </c>
      <c r="E340" s="16">
        <v>25</v>
      </c>
      <c r="F340" s="16">
        <v>125</v>
      </c>
    </row>
    <row r="341" spans="2:6">
      <c r="B341" s="11">
        <f t="shared" si="10"/>
        <v>339</v>
      </c>
      <c r="C341" s="16">
        <v>1500</v>
      </c>
      <c r="D341" s="1">
        <f t="shared" si="11"/>
        <v>84375</v>
      </c>
      <c r="E341" s="16">
        <v>25</v>
      </c>
      <c r="F341" s="16">
        <v>125</v>
      </c>
    </row>
    <row r="342" spans="2:6">
      <c r="B342" s="11">
        <f t="shared" si="10"/>
        <v>340</v>
      </c>
      <c r="C342" s="16">
        <v>250</v>
      </c>
      <c r="D342" s="1">
        <f t="shared" si="11"/>
        <v>84625</v>
      </c>
      <c r="E342" s="16">
        <v>25</v>
      </c>
      <c r="F342" s="16">
        <v>125</v>
      </c>
    </row>
    <row r="343" spans="2:6">
      <c r="B343" s="11">
        <f t="shared" si="10"/>
        <v>341</v>
      </c>
      <c r="C343" s="16">
        <v>2000</v>
      </c>
      <c r="D343" s="1">
        <f t="shared" si="11"/>
        <v>84875</v>
      </c>
      <c r="E343" s="16">
        <v>25</v>
      </c>
      <c r="F343" s="16">
        <v>125</v>
      </c>
    </row>
    <row r="344" spans="2:6">
      <c r="B344" s="11">
        <f t="shared" si="10"/>
        <v>342</v>
      </c>
      <c r="C344" s="16">
        <v>250</v>
      </c>
      <c r="D344" s="1">
        <f t="shared" si="11"/>
        <v>85125</v>
      </c>
      <c r="E344" s="16">
        <v>25</v>
      </c>
      <c r="F344" s="16">
        <v>125</v>
      </c>
    </row>
    <row r="345" spans="2:6">
      <c r="B345" s="11">
        <f t="shared" si="10"/>
        <v>343</v>
      </c>
      <c r="C345" s="16">
        <v>2500</v>
      </c>
      <c r="D345" s="1">
        <f t="shared" si="11"/>
        <v>85375</v>
      </c>
      <c r="E345" s="16">
        <v>25</v>
      </c>
      <c r="F345" s="16">
        <v>125</v>
      </c>
    </row>
    <row r="346" spans="2:6">
      <c r="B346" s="11">
        <f t="shared" si="10"/>
        <v>344</v>
      </c>
      <c r="C346" s="16">
        <v>250</v>
      </c>
      <c r="D346" s="1">
        <f t="shared" si="11"/>
        <v>85625</v>
      </c>
      <c r="E346" s="16">
        <v>25</v>
      </c>
      <c r="F346" s="16">
        <v>125</v>
      </c>
    </row>
    <row r="347" spans="2:6">
      <c r="B347" s="11">
        <f t="shared" si="10"/>
        <v>345</v>
      </c>
      <c r="C347" s="16">
        <v>3000</v>
      </c>
      <c r="D347" s="1">
        <f t="shared" si="11"/>
        <v>85875</v>
      </c>
      <c r="E347" s="16">
        <v>25</v>
      </c>
      <c r="F347" s="16">
        <v>125</v>
      </c>
    </row>
    <row r="348" spans="2:6">
      <c r="B348" s="11">
        <f t="shared" si="10"/>
        <v>346</v>
      </c>
      <c r="C348" s="16">
        <v>250</v>
      </c>
      <c r="D348" s="1">
        <f t="shared" si="11"/>
        <v>86125</v>
      </c>
      <c r="E348" s="16">
        <v>25</v>
      </c>
      <c r="F348" s="16">
        <v>125</v>
      </c>
    </row>
    <row r="349" spans="2:6">
      <c r="B349" s="11">
        <f t="shared" si="10"/>
        <v>347</v>
      </c>
      <c r="C349" s="16">
        <v>3500</v>
      </c>
      <c r="D349" s="1">
        <f t="shared" si="11"/>
        <v>86375</v>
      </c>
      <c r="E349" s="16">
        <v>25</v>
      </c>
      <c r="F349" s="16">
        <v>125</v>
      </c>
    </row>
    <row r="350" spans="2:6">
      <c r="B350" s="11">
        <f t="shared" si="10"/>
        <v>348</v>
      </c>
      <c r="C350" s="16">
        <v>250</v>
      </c>
      <c r="D350" s="1">
        <f t="shared" si="11"/>
        <v>86625</v>
      </c>
      <c r="E350" s="16">
        <v>25</v>
      </c>
      <c r="F350" s="16">
        <v>125</v>
      </c>
    </row>
    <row r="351" spans="2:6">
      <c r="B351" s="11">
        <f t="shared" si="10"/>
        <v>349</v>
      </c>
      <c r="C351" s="16">
        <v>4000</v>
      </c>
      <c r="D351" s="1">
        <f t="shared" si="11"/>
        <v>86875</v>
      </c>
      <c r="E351" s="16">
        <v>25</v>
      </c>
      <c r="F351" s="16">
        <v>125</v>
      </c>
    </row>
    <row r="352" spans="2:6">
      <c r="B352" s="11">
        <f t="shared" si="10"/>
        <v>350</v>
      </c>
      <c r="C352" s="16">
        <v>250</v>
      </c>
      <c r="D352" s="1">
        <f t="shared" si="11"/>
        <v>87125</v>
      </c>
      <c r="E352" s="16">
        <v>25</v>
      </c>
      <c r="F352" s="16">
        <v>125</v>
      </c>
    </row>
    <row r="353" spans="2:6">
      <c r="B353" s="11">
        <f t="shared" si="10"/>
        <v>351</v>
      </c>
      <c r="C353" s="16">
        <v>500</v>
      </c>
      <c r="D353" s="1">
        <f t="shared" si="11"/>
        <v>87375</v>
      </c>
      <c r="E353" s="16">
        <v>25</v>
      </c>
      <c r="F353" s="16">
        <v>125</v>
      </c>
    </row>
    <row r="354" spans="2:6">
      <c r="B354" s="11">
        <f t="shared" si="10"/>
        <v>352</v>
      </c>
      <c r="C354" s="16">
        <v>250</v>
      </c>
      <c r="D354" s="1">
        <f t="shared" si="11"/>
        <v>87625</v>
      </c>
      <c r="E354" s="16">
        <v>25</v>
      </c>
      <c r="F354" s="16">
        <v>125</v>
      </c>
    </row>
    <row r="355" spans="2:6">
      <c r="B355" s="11">
        <f t="shared" si="10"/>
        <v>353</v>
      </c>
      <c r="C355" s="16">
        <v>1000</v>
      </c>
      <c r="D355" s="1">
        <f t="shared" si="11"/>
        <v>87875</v>
      </c>
      <c r="E355" s="16">
        <v>25</v>
      </c>
      <c r="F355" s="16">
        <v>125</v>
      </c>
    </row>
    <row r="356" spans="2:6">
      <c r="B356" s="11">
        <f t="shared" si="10"/>
        <v>354</v>
      </c>
      <c r="C356" s="16">
        <v>250</v>
      </c>
      <c r="D356" s="1">
        <f t="shared" si="11"/>
        <v>88125</v>
      </c>
      <c r="E356" s="16">
        <v>25</v>
      </c>
      <c r="F356" s="16">
        <v>125</v>
      </c>
    </row>
    <row r="357" spans="2:6">
      <c r="B357" s="11">
        <f t="shared" si="10"/>
        <v>355</v>
      </c>
      <c r="C357" s="16">
        <v>1500</v>
      </c>
      <c r="D357" s="1">
        <f t="shared" si="11"/>
        <v>88375</v>
      </c>
      <c r="E357" s="16">
        <v>25</v>
      </c>
      <c r="F357" s="16">
        <v>125</v>
      </c>
    </row>
    <row r="358" spans="2:6">
      <c r="B358" s="11">
        <f t="shared" si="10"/>
        <v>356</v>
      </c>
      <c r="C358" s="16">
        <v>250</v>
      </c>
      <c r="D358" s="1">
        <f t="shared" si="11"/>
        <v>88625</v>
      </c>
      <c r="E358" s="16">
        <v>25</v>
      </c>
      <c r="F358" s="16">
        <v>125</v>
      </c>
    </row>
    <row r="359" spans="2:6">
      <c r="B359" s="11">
        <f t="shared" si="10"/>
        <v>357</v>
      </c>
      <c r="C359" s="16">
        <v>2000</v>
      </c>
      <c r="D359" s="1">
        <f t="shared" si="11"/>
        <v>88875</v>
      </c>
      <c r="E359" s="16">
        <v>25</v>
      </c>
      <c r="F359" s="16">
        <v>125</v>
      </c>
    </row>
    <row r="360" spans="2:6">
      <c r="B360" s="11">
        <f t="shared" si="10"/>
        <v>358</v>
      </c>
      <c r="C360" s="16">
        <v>250</v>
      </c>
      <c r="D360" s="1">
        <f t="shared" si="11"/>
        <v>89125</v>
      </c>
      <c r="E360" s="16">
        <v>25</v>
      </c>
      <c r="F360" s="16">
        <v>125</v>
      </c>
    </row>
    <row r="361" spans="2:6">
      <c r="B361" s="11">
        <f t="shared" si="10"/>
        <v>359</v>
      </c>
      <c r="C361" s="16">
        <v>2500</v>
      </c>
      <c r="D361" s="1">
        <f t="shared" si="11"/>
        <v>89375</v>
      </c>
      <c r="E361" s="16">
        <v>25</v>
      </c>
      <c r="F361" s="16">
        <v>125</v>
      </c>
    </row>
    <row r="362" spans="2:6">
      <c r="B362" s="11">
        <f t="shared" si="10"/>
        <v>360</v>
      </c>
      <c r="C362" s="16">
        <v>250</v>
      </c>
      <c r="D362" s="1">
        <f t="shared" si="11"/>
        <v>89625</v>
      </c>
      <c r="E362" s="16">
        <v>25</v>
      </c>
      <c r="F362" s="16">
        <v>125</v>
      </c>
    </row>
    <row r="363" spans="2:6">
      <c r="B363" s="11">
        <f t="shared" si="10"/>
        <v>361</v>
      </c>
      <c r="C363" s="16">
        <v>3000</v>
      </c>
      <c r="D363" s="1">
        <f t="shared" si="11"/>
        <v>89875</v>
      </c>
      <c r="E363" s="16">
        <v>25</v>
      </c>
      <c r="F363" s="16">
        <v>125</v>
      </c>
    </row>
    <row r="364" spans="2:6">
      <c r="B364" s="11">
        <f t="shared" si="10"/>
        <v>362</v>
      </c>
      <c r="C364" s="16">
        <v>250</v>
      </c>
      <c r="D364" s="1">
        <f t="shared" si="11"/>
        <v>90125</v>
      </c>
      <c r="E364" s="16">
        <v>25</v>
      </c>
      <c r="F364" s="16">
        <v>125</v>
      </c>
    </row>
    <row r="365" spans="2:6">
      <c r="B365" s="11">
        <f t="shared" si="10"/>
        <v>363</v>
      </c>
      <c r="C365" s="16">
        <v>3500</v>
      </c>
      <c r="D365" s="1">
        <f t="shared" si="11"/>
        <v>90375</v>
      </c>
      <c r="E365" s="16">
        <v>25</v>
      </c>
      <c r="F365" s="16">
        <v>125</v>
      </c>
    </row>
    <row r="366" spans="2:6">
      <c r="B366" s="11">
        <f t="shared" si="10"/>
        <v>364</v>
      </c>
      <c r="C366" s="16">
        <v>250</v>
      </c>
      <c r="D366" s="1">
        <f t="shared" si="11"/>
        <v>90625</v>
      </c>
      <c r="E366" s="16">
        <v>25</v>
      </c>
      <c r="F366" s="16">
        <v>125</v>
      </c>
    </row>
    <row r="367" spans="2:6">
      <c r="B367" s="11">
        <f t="shared" si="10"/>
        <v>365</v>
      </c>
      <c r="C367" s="16">
        <v>4000</v>
      </c>
      <c r="D367" s="1">
        <f t="shared" si="11"/>
        <v>90875</v>
      </c>
      <c r="E367" s="16">
        <v>25</v>
      </c>
      <c r="F367" s="16">
        <v>125</v>
      </c>
    </row>
    <row r="368" spans="2:6">
      <c r="B368" s="11">
        <f t="shared" si="10"/>
        <v>366</v>
      </c>
      <c r="C368" s="16">
        <v>250</v>
      </c>
      <c r="D368" s="1">
        <f t="shared" si="11"/>
        <v>91125</v>
      </c>
      <c r="E368" s="16">
        <v>25</v>
      </c>
      <c r="F368" s="16">
        <v>125</v>
      </c>
    </row>
    <row r="369" spans="2:6">
      <c r="B369" s="11">
        <f t="shared" si="10"/>
        <v>367</v>
      </c>
      <c r="C369" s="16">
        <v>500</v>
      </c>
      <c r="D369" s="1">
        <f t="shared" si="11"/>
        <v>91375</v>
      </c>
      <c r="E369" s="16">
        <v>25</v>
      </c>
      <c r="F369" s="16">
        <v>125</v>
      </c>
    </row>
    <row r="370" spans="2:6">
      <c r="B370" s="11">
        <f t="shared" si="10"/>
        <v>368</v>
      </c>
      <c r="C370" s="16">
        <v>250</v>
      </c>
      <c r="D370" s="1">
        <f t="shared" si="11"/>
        <v>91625</v>
      </c>
      <c r="E370" s="16">
        <v>25</v>
      </c>
      <c r="F370" s="16">
        <v>125</v>
      </c>
    </row>
    <row r="371" spans="2:6">
      <c r="B371" s="11">
        <f t="shared" si="10"/>
        <v>369</v>
      </c>
      <c r="C371" s="16">
        <v>1000</v>
      </c>
      <c r="D371" s="1">
        <f t="shared" si="11"/>
        <v>91875</v>
      </c>
      <c r="E371" s="16">
        <v>25</v>
      </c>
      <c r="F371" s="16">
        <v>125</v>
      </c>
    </row>
    <row r="372" spans="2:6">
      <c r="B372" s="11">
        <f t="shared" si="10"/>
        <v>370</v>
      </c>
      <c r="C372" s="16">
        <v>250</v>
      </c>
      <c r="D372" s="1">
        <f t="shared" si="11"/>
        <v>92125</v>
      </c>
      <c r="E372" s="16">
        <v>25</v>
      </c>
      <c r="F372" s="16">
        <v>125</v>
      </c>
    </row>
    <row r="373" spans="2:6">
      <c r="B373" s="11">
        <f t="shared" si="10"/>
        <v>371</v>
      </c>
      <c r="C373" s="16">
        <v>1500</v>
      </c>
      <c r="D373" s="1">
        <f t="shared" si="11"/>
        <v>92375</v>
      </c>
      <c r="E373" s="16">
        <v>25</v>
      </c>
      <c r="F373" s="16">
        <v>125</v>
      </c>
    </row>
    <row r="374" spans="2:6">
      <c r="B374" s="11">
        <f t="shared" si="10"/>
        <v>372</v>
      </c>
      <c r="C374" s="16">
        <v>250</v>
      </c>
      <c r="D374" s="1">
        <f t="shared" si="11"/>
        <v>92625</v>
      </c>
      <c r="E374" s="16">
        <v>25</v>
      </c>
      <c r="F374" s="16">
        <v>125</v>
      </c>
    </row>
    <row r="375" spans="2:6">
      <c r="B375" s="11">
        <f t="shared" si="10"/>
        <v>373</v>
      </c>
      <c r="C375" s="16">
        <v>2000</v>
      </c>
      <c r="D375" s="1">
        <f t="shared" si="11"/>
        <v>92875</v>
      </c>
      <c r="E375" s="16">
        <v>25</v>
      </c>
      <c r="F375" s="16">
        <v>125</v>
      </c>
    </row>
    <row r="376" spans="2:6">
      <c r="B376" s="11">
        <f t="shared" si="10"/>
        <v>374</v>
      </c>
      <c r="C376" s="16">
        <v>250</v>
      </c>
      <c r="D376" s="1">
        <f t="shared" si="11"/>
        <v>93125</v>
      </c>
      <c r="E376" s="16">
        <v>25</v>
      </c>
      <c r="F376" s="16">
        <v>125</v>
      </c>
    </row>
    <row r="377" spans="2:6">
      <c r="B377" s="11">
        <f t="shared" si="10"/>
        <v>375</v>
      </c>
      <c r="C377" s="16">
        <v>2500</v>
      </c>
      <c r="D377" s="1">
        <f t="shared" si="11"/>
        <v>93375</v>
      </c>
      <c r="E377" s="16">
        <v>25</v>
      </c>
      <c r="F377" s="16">
        <v>125</v>
      </c>
    </row>
    <row r="378" spans="2:6">
      <c r="B378" s="11">
        <f t="shared" si="10"/>
        <v>376</v>
      </c>
      <c r="C378" s="16">
        <v>250</v>
      </c>
      <c r="D378" s="1">
        <f t="shared" si="11"/>
        <v>93625</v>
      </c>
      <c r="E378" s="16">
        <v>25</v>
      </c>
      <c r="F378" s="16">
        <v>125</v>
      </c>
    </row>
    <row r="379" spans="2:6">
      <c r="B379" s="11">
        <f t="shared" si="10"/>
        <v>377</v>
      </c>
      <c r="C379" s="16">
        <v>3000</v>
      </c>
      <c r="D379" s="1">
        <f t="shared" si="11"/>
        <v>93875</v>
      </c>
      <c r="E379" s="16">
        <v>25</v>
      </c>
      <c r="F379" s="16">
        <v>125</v>
      </c>
    </row>
    <row r="380" spans="2:6">
      <c r="B380" s="11">
        <f t="shared" si="10"/>
        <v>378</v>
      </c>
      <c r="C380" s="16">
        <v>250</v>
      </c>
      <c r="D380" s="1">
        <f t="shared" si="11"/>
        <v>94125</v>
      </c>
      <c r="E380" s="16">
        <v>25</v>
      </c>
      <c r="F380" s="16">
        <v>125</v>
      </c>
    </row>
    <row r="381" spans="2:6">
      <c r="B381" s="11">
        <f t="shared" si="10"/>
        <v>379</v>
      </c>
      <c r="C381" s="16">
        <v>3500</v>
      </c>
      <c r="D381" s="1">
        <f t="shared" si="11"/>
        <v>94375</v>
      </c>
      <c r="E381" s="16">
        <v>25</v>
      </c>
      <c r="F381" s="16">
        <v>125</v>
      </c>
    </row>
    <row r="382" spans="2:6">
      <c r="B382" s="11">
        <f t="shared" si="10"/>
        <v>380</v>
      </c>
      <c r="C382" s="16">
        <v>250</v>
      </c>
      <c r="D382" s="1">
        <f t="shared" si="11"/>
        <v>94625</v>
      </c>
      <c r="E382" s="16">
        <v>25</v>
      </c>
      <c r="F382" s="16">
        <v>125</v>
      </c>
    </row>
    <row r="383" spans="2:6">
      <c r="B383" s="11">
        <f t="shared" si="10"/>
        <v>381</v>
      </c>
      <c r="C383" s="16">
        <v>4000</v>
      </c>
      <c r="D383" s="1">
        <f t="shared" si="11"/>
        <v>94875</v>
      </c>
      <c r="E383" s="16">
        <v>25</v>
      </c>
      <c r="F383" s="16">
        <v>125</v>
      </c>
    </row>
    <row r="384" spans="2:6">
      <c r="B384" s="11">
        <f t="shared" si="10"/>
        <v>382</v>
      </c>
      <c r="C384" s="16">
        <v>250</v>
      </c>
      <c r="D384" s="1">
        <f t="shared" si="11"/>
        <v>95125</v>
      </c>
      <c r="E384" s="16">
        <v>25</v>
      </c>
      <c r="F384" s="16">
        <v>125</v>
      </c>
    </row>
    <row r="385" spans="2:6">
      <c r="B385" s="11">
        <f t="shared" si="10"/>
        <v>383</v>
      </c>
      <c r="C385" s="16">
        <v>500</v>
      </c>
      <c r="D385" s="1">
        <f t="shared" si="11"/>
        <v>95375</v>
      </c>
      <c r="E385" s="16">
        <v>25</v>
      </c>
      <c r="F385" s="16">
        <v>125</v>
      </c>
    </row>
    <row r="386" spans="2:6">
      <c r="B386" s="11">
        <f t="shared" si="10"/>
        <v>384</v>
      </c>
      <c r="C386" s="16">
        <v>250</v>
      </c>
      <c r="D386" s="1">
        <f t="shared" si="11"/>
        <v>95625</v>
      </c>
      <c r="E386" s="16">
        <v>25</v>
      </c>
      <c r="F386" s="16">
        <v>125</v>
      </c>
    </row>
    <row r="387" spans="2:6">
      <c r="B387" s="11">
        <f t="shared" si="10"/>
        <v>385</v>
      </c>
      <c r="C387" s="16">
        <v>1000</v>
      </c>
      <c r="D387" s="1">
        <f t="shared" si="11"/>
        <v>95875</v>
      </c>
      <c r="E387" s="16">
        <v>25</v>
      </c>
      <c r="F387" s="16">
        <v>125</v>
      </c>
    </row>
    <row r="388" spans="2:6">
      <c r="B388" s="11">
        <f t="shared" ref="B388:B451" si="12">B387+1</f>
        <v>386</v>
      </c>
      <c r="C388" s="16">
        <v>250</v>
      </c>
      <c r="D388" s="1">
        <f t="shared" si="11"/>
        <v>96125</v>
      </c>
      <c r="E388" s="16">
        <v>25</v>
      </c>
      <c r="F388" s="16">
        <v>125</v>
      </c>
    </row>
    <row r="389" spans="2:6">
      <c r="B389" s="11">
        <f t="shared" si="12"/>
        <v>387</v>
      </c>
      <c r="C389" s="16">
        <v>1500</v>
      </c>
      <c r="D389" s="1">
        <f t="shared" ref="D389:D452" si="13">D388+250</f>
        <v>96375</v>
      </c>
      <c r="E389" s="16">
        <v>25</v>
      </c>
      <c r="F389" s="16">
        <v>125</v>
      </c>
    </row>
    <row r="390" spans="2:6">
      <c r="B390" s="11">
        <f t="shared" si="12"/>
        <v>388</v>
      </c>
      <c r="C390" s="16">
        <v>250</v>
      </c>
      <c r="D390" s="1">
        <f t="shared" si="13"/>
        <v>96625</v>
      </c>
      <c r="E390" s="16">
        <v>25</v>
      </c>
      <c r="F390" s="16">
        <v>125</v>
      </c>
    </row>
    <row r="391" spans="2:6">
      <c r="B391" s="11">
        <f t="shared" si="12"/>
        <v>389</v>
      </c>
      <c r="C391" s="16">
        <v>2000</v>
      </c>
      <c r="D391" s="1">
        <f t="shared" si="13"/>
        <v>96875</v>
      </c>
      <c r="E391" s="16">
        <v>25</v>
      </c>
      <c r="F391" s="16">
        <v>125</v>
      </c>
    </row>
    <row r="392" spans="2:6">
      <c r="B392" s="11">
        <f t="shared" si="12"/>
        <v>390</v>
      </c>
      <c r="C392" s="16">
        <v>250</v>
      </c>
      <c r="D392" s="1">
        <f t="shared" si="13"/>
        <v>97125</v>
      </c>
      <c r="E392" s="16">
        <v>25</v>
      </c>
      <c r="F392" s="16">
        <v>125</v>
      </c>
    </row>
    <row r="393" spans="2:6">
      <c r="B393" s="11">
        <f t="shared" si="12"/>
        <v>391</v>
      </c>
      <c r="C393" s="16">
        <v>2500</v>
      </c>
      <c r="D393" s="1">
        <f t="shared" si="13"/>
        <v>97375</v>
      </c>
      <c r="E393" s="16">
        <v>25</v>
      </c>
      <c r="F393" s="16">
        <v>125</v>
      </c>
    </row>
    <row r="394" spans="2:6">
      <c r="B394" s="11">
        <f t="shared" si="12"/>
        <v>392</v>
      </c>
      <c r="C394" s="16">
        <v>250</v>
      </c>
      <c r="D394" s="1">
        <f t="shared" si="13"/>
        <v>97625</v>
      </c>
      <c r="E394" s="16">
        <v>25</v>
      </c>
      <c r="F394" s="16">
        <v>125</v>
      </c>
    </row>
    <row r="395" spans="2:6">
      <c r="B395" s="11">
        <f t="shared" si="12"/>
        <v>393</v>
      </c>
      <c r="C395" s="16">
        <v>3000</v>
      </c>
      <c r="D395" s="1">
        <f t="shared" si="13"/>
        <v>97875</v>
      </c>
      <c r="E395" s="16">
        <v>25</v>
      </c>
      <c r="F395" s="16">
        <v>125</v>
      </c>
    </row>
    <row r="396" spans="2:6">
      <c r="B396" s="11">
        <f t="shared" si="12"/>
        <v>394</v>
      </c>
      <c r="C396" s="16">
        <v>250</v>
      </c>
      <c r="D396" s="1">
        <f t="shared" si="13"/>
        <v>98125</v>
      </c>
      <c r="E396" s="16">
        <v>25</v>
      </c>
      <c r="F396" s="16">
        <v>125</v>
      </c>
    </row>
    <row r="397" spans="2:6">
      <c r="B397" s="11">
        <f t="shared" si="12"/>
        <v>395</v>
      </c>
      <c r="C397" s="16">
        <v>3500</v>
      </c>
      <c r="D397" s="1">
        <f t="shared" si="13"/>
        <v>98375</v>
      </c>
      <c r="E397" s="16">
        <v>25</v>
      </c>
      <c r="F397" s="16">
        <v>125</v>
      </c>
    </row>
    <row r="398" spans="2:6">
      <c r="B398" s="11">
        <f t="shared" si="12"/>
        <v>396</v>
      </c>
      <c r="C398" s="16">
        <v>250</v>
      </c>
      <c r="D398" s="1">
        <f t="shared" si="13"/>
        <v>98625</v>
      </c>
      <c r="E398" s="16">
        <v>25</v>
      </c>
      <c r="F398" s="16">
        <v>125</v>
      </c>
    </row>
    <row r="399" spans="2:6">
      <c r="B399" s="11">
        <f t="shared" si="12"/>
        <v>397</v>
      </c>
      <c r="C399" s="16">
        <v>4000</v>
      </c>
      <c r="D399" s="1">
        <f t="shared" si="13"/>
        <v>98875</v>
      </c>
      <c r="E399" s="16">
        <v>25</v>
      </c>
      <c r="F399" s="16">
        <v>125</v>
      </c>
    </row>
    <row r="400" spans="2:6">
      <c r="B400" s="11">
        <f t="shared" si="12"/>
        <v>398</v>
      </c>
      <c r="C400" s="16">
        <v>250</v>
      </c>
      <c r="D400" s="1">
        <f t="shared" si="13"/>
        <v>99125</v>
      </c>
      <c r="E400" s="16">
        <v>25</v>
      </c>
      <c r="F400" s="16">
        <v>125</v>
      </c>
    </row>
    <row r="401" spans="2:6">
      <c r="B401" s="11">
        <f t="shared" si="12"/>
        <v>399</v>
      </c>
      <c r="C401" s="16">
        <v>500</v>
      </c>
      <c r="D401" s="1">
        <f t="shared" si="13"/>
        <v>99375</v>
      </c>
      <c r="E401" s="16">
        <v>25</v>
      </c>
      <c r="F401" s="16">
        <v>125</v>
      </c>
    </row>
    <row r="402" spans="2:6">
      <c r="B402" s="11">
        <f t="shared" si="12"/>
        <v>400</v>
      </c>
      <c r="C402" s="16">
        <v>250</v>
      </c>
      <c r="D402" s="1">
        <f t="shared" si="13"/>
        <v>99625</v>
      </c>
      <c r="E402" s="16">
        <v>25</v>
      </c>
      <c r="F402" s="16">
        <v>125</v>
      </c>
    </row>
    <row r="403" spans="2:6">
      <c r="B403" s="11">
        <f t="shared" si="12"/>
        <v>401</v>
      </c>
      <c r="C403" s="16">
        <v>1000</v>
      </c>
      <c r="D403" s="1">
        <f t="shared" si="13"/>
        <v>99875</v>
      </c>
      <c r="E403" s="16">
        <v>25</v>
      </c>
      <c r="F403" s="16">
        <v>125</v>
      </c>
    </row>
    <row r="404" spans="2:6">
      <c r="B404" s="11">
        <f t="shared" si="12"/>
        <v>402</v>
      </c>
      <c r="C404" s="16">
        <v>250</v>
      </c>
      <c r="D404" s="1">
        <f t="shared" si="13"/>
        <v>100125</v>
      </c>
      <c r="E404" s="16">
        <v>25</v>
      </c>
      <c r="F404" s="16">
        <v>125</v>
      </c>
    </row>
    <row r="405" spans="2:6">
      <c r="B405" s="11">
        <f t="shared" si="12"/>
        <v>403</v>
      </c>
      <c r="C405" s="16">
        <v>1500</v>
      </c>
      <c r="D405" s="1">
        <f t="shared" si="13"/>
        <v>100375</v>
      </c>
      <c r="E405" s="16">
        <v>25</v>
      </c>
      <c r="F405" s="16">
        <v>125</v>
      </c>
    </row>
    <row r="406" spans="2:6">
      <c r="B406" s="11">
        <f t="shared" si="12"/>
        <v>404</v>
      </c>
      <c r="C406" s="16">
        <v>250</v>
      </c>
      <c r="D406" s="1">
        <f t="shared" si="13"/>
        <v>100625</v>
      </c>
      <c r="E406" s="16">
        <v>25</v>
      </c>
      <c r="F406" s="16">
        <v>125</v>
      </c>
    </row>
    <row r="407" spans="2:6">
      <c r="B407" s="11">
        <f t="shared" si="12"/>
        <v>405</v>
      </c>
      <c r="C407" s="16">
        <v>2000</v>
      </c>
      <c r="D407" s="1">
        <f t="shared" si="13"/>
        <v>100875</v>
      </c>
      <c r="E407" s="16">
        <v>25</v>
      </c>
      <c r="F407" s="16">
        <v>125</v>
      </c>
    </row>
    <row r="408" spans="2:6">
      <c r="B408" s="11">
        <f t="shared" si="12"/>
        <v>406</v>
      </c>
      <c r="C408" s="16">
        <v>250</v>
      </c>
      <c r="D408" s="1">
        <f t="shared" si="13"/>
        <v>101125</v>
      </c>
      <c r="E408" s="16">
        <v>25</v>
      </c>
      <c r="F408" s="16">
        <v>125</v>
      </c>
    </row>
    <row r="409" spans="2:6">
      <c r="B409" s="11">
        <f t="shared" si="12"/>
        <v>407</v>
      </c>
      <c r="C409" s="16">
        <v>2500</v>
      </c>
      <c r="D409" s="1">
        <f t="shared" si="13"/>
        <v>101375</v>
      </c>
      <c r="E409" s="16">
        <v>25</v>
      </c>
      <c r="F409" s="16">
        <v>125</v>
      </c>
    </row>
    <row r="410" spans="2:6">
      <c r="B410" s="11">
        <f t="shared" si="12"/>
        <v>408</v>
      </c>
      <c r="C410" s="16">
        <v>250</v>
      </c>
      <c r="D410" s="1">
        <f t="shared" si="13"/>
        <v>101625</v>
      </c>
      <c r="E410" s="16">
        <v>25</v>
      </c>
      <c r="F410" s="16">
        <v>125</v>
      </c>
    </row>
    <row r="411" spans="2:6">
      <c r="B411" s="11">
        <f t="shared" si="12"/>
        <v>409</v>
      </c>
      <c r="C411" s="16">
        <v>3000</v>
      </c>
      <c r="D411" s="1">
        <f t="shared" si="13"/>
        <v>101875</v>
      </c>
      <c r="E411" s="16">
        <v>25</v>
      </c>
      <c r="F411" s="16">
        <v>125</v>
      </c>
    </row>
    <row r="412" spans="2:6">
      <c r="B412" s="11">
        <f t="shared" si="12"/>
        <v>410</v>
      </c>
      <c r="C412" s="16">
        <v>250</v>
      </c>
      <c r="D412" s="1">
        <f t="shared" si="13"/>
        <v>102125</v>
      </c>
      <c r="E412" s="16">
        <v>25</v>
      </c>
      <c r="F412" s="16">
        <v>125</v>
      </c>
    </row>
    <row r="413" spans="2:6">
      <c r="B413" s="11">
        <f t="shared" si="12"/>
        <v>411</v>
      </c>
      <c r="C413" s="16">
        <v>3500</v>
      </c>
      <c r="D413" s="1">
        <f t="shared" si="13"/>
        <v>102375</v>
      </c>
      <c r="E413" s="16">
        <v>25</v>
      </c>
      <c r="F413" s="16">
        <v>125</v>
      </c>
    </row>
    <row r="414" spans="2:6">
      <c r="B414" s="11">
        <f t="shared" si="12"/>
        <v>412</v>
      </c>
      <c r="C414" s="16">
        <v>250</v>
      </c>
      <c r="D414" s="1">
        <f t="shared" si="13"/>
        <v>102625</v>
      </c>
      <c r="E414" s="16">
        <v>25</v>
      </c>
      <c r="F414" s="16">
        <v>125</v>
      </c>
    </row>
    <row r="415" spans="2:6">
      <c r="B415" s="11">
        <f t="shared" si="12"/>
        <v>413</v>
      </c>
      <c r="C415" s="16">
        <v>4000</v>
      </c>
      <c r="D415" s="1">
        <f t="shared" si="13"/>
        <v>102875</v>
      </c>
      <c r="E415" s="16">
        <v>25</v>
      </c>
      <c r="F415" s="16">
        <v>125</v>
      </c>
    </row>
    <row r="416" spans="2:6">
      <c r="B416" s="11">
        <f t="shared" si="12"/>
        <v>414</v>
      </c>
      <c r="C416" s="16">
        <v>250</v>
      </c>
      <c r="D416" s="1">
        <f t="shared" si="13"/>
        <v>103125</v>
      </c>
      <c r="E416" s="16">
        <v>25</v>
      </c>
      <c r="F416" s="16">
        <v>125</v>
      </c>
    </row>
    <row r="417" spans="2:6">
      <c r="B417" s="11">
        <f t="shared" si="12"/>
        <v>415</v>
      </c>
      <c r="C417" s="16">
        <v>500</v>
      </c>
      <c r="D417" s="1">
        <f t="shared" si="13"/>
        <v>103375</v>
      </c>
      <c r="E417" s="16">
        <v>25</v>
      </c>
      <c r="F417" s="16">
        <v>125</v>
      </c>
    </row>
    <row r="418" spans="2:6">
      <c r="B418" s="11">
        <f t="shared" si="12"/>
        <v>416</v>
      </c>
      <c r="C418" s="16">
        <v>250</v>
      </c>
      <c r="D418" s="1">
        <f t="shared" si="13"/>
        <v>103625</v>
      </c>
      <c r="E418" s="16">
        <v>25</v>
      </c>
      <c r="F418" s="16">
        <v>125</v>
      </c>
    </row>
    <row r="419" spans="2:6">
      <c r="B419" s="11">
        <f t="shared" si="12"/>
        <v>417</v>
      </c>
      <c r="C419" s="16">
        <v>1000</v>
      </c>
      <c r="D419" s="1">
        <f t="shared" si="13"/>
        <v>103875</v>
      </c>
      <c r="E419" s="16">
        <v>25</v>
      </c>
      <c r="F419" s="16">
        <v>125</v>
      </c>
    </row>
    <row r="420" spans="2:6">
      <c r="B420" s="11">
        <f t="shared" si="12"/>
        <v>418</v>
      </c>
      <c r="C420" s="16">
        <v>250</v>
      </c>
      <c r="D420" s="1">
        <f t="shared" si="13"/>
        <v>104125</v>
      </c>
      <c r="E420" s="16">
        <v>25</v>
      </c>
      <c r="F420" s="16">
        <v>125</v>
      </c>
    </row>
    <row r="421" spans="2:6">
      <c r="B421" s="11">
        <f t="shared" si="12"/>
        <v>419</v>
      </c>
      <c r="C421" s="16">
        <v>1500</v>
      </c>
      <c r="D421" s="1">
        <f t="shared" si="13"/>
        <v>104375</v>
      </c>
      <c r="E421" s="16">
        <v>25</v>
      </c>
      <c r="F421" s="16">
        <v>125</v>
      </c>
    </row>
    <row r="422" spans="2:6">
      <c r="B422" s="11">
        <f t="shared" si="12"/>
        <v>420</v>
      </c>
      <c r="C422" s="16">
        <v>250</v>
      </c>
      <c r="D422" s="1">
        <f t="shared" si="13"/>
        <v>104625</v>
      </c>
      <c r="E422" s="16">
        <v>25</v>
      </c>
      <c r="F422" s="16">
        <v>125</v>
      </c>
    </row>
    <row r="423" spans="2:6">
      <c r="B423" s="11">
        <f t="shared" si="12"/>
        <v>421</v>
      </c>
      <c r="C423" s="16">
        <v>2000</v>
      </c>
      <c r="D423" s="1">
        <f t="shared" si="13"/>
        <v>104875</v>
      </c>
      <c r="E423" s="16">
        <v>25</v>
      </c>
      <c r="F423" s="16">
        <v>125</v>
      </c>
    </row>
    <row r="424" spans="2:6">
      <c r="B424" s="11">
        <f t="shared" si="12"/>
        <v>422</v>
      </c>
      <c r="C424" s="16">
        <v>250</v>
      </c>
      <c r="D424" s="1">
        <f t="shared" si="13"/>
        <v>105125</v>
      </c>
      <c r="E424" s="16">
        <v>25</v>
      </c>
      <c r="F424" s="16">
        <v>125</v>
      </c>
    </row>
    <row r="425" spans="2:6">
      <c r="B425" s="11">
        <f t="shared" si="12"/>
        <v>423</v>
      </c>
      <c r="C425" s="16">
        <v>2500</v>
      </c>
      <c r="D425" s="1">
        <f t="shared" si="13"/>
        <v>105375</v>
      </c>
      <c r="E425" s="16">
        <v>25</v>
      </c>
      <c r="F425" s="16">
        <v>125</v>
      </c>
    </row>
    <row r="426" spans="2:6">
      <c r="B426" s="11">
        <f t="shared" si="12"/>
        <v>424</v>
      </c>
      <c r="C426" s="16">
        <v>250</v>
      </c>
      <c r="D426" s="1">
        <f t="shared" si="13"/>
        <v>105625</v>
      </c>
      <c r="E426" s="16">
        <v>25</v>
      </c>
      <c r="F426" s="16">
        <v>125</v>
      </c>
    </row>
    <row r="427" spans="2:6">
      <c r="B427" s="11">
        <f t="shared" si="12"/>
        <v>425</v>
      </c>
      <c r="C427" s="16">
        <v>3000</v>
      </c>
      <c r="D427" s="1">
        <f t="shared" si="13"/>
        <v>105875</v>
      </c>
      <c r="E427" s="16">
        <v>25</v>
      </c>
      <c r="F427" s="16">
        <v>125</v>
      </c>
    </row>
    <row r="428" spans="2:6">
      <c r="B428" s="11">
        <f t="shared" si="12"/>
        <v>426</v>
      </c>
      <c r="C428" s="16">
        <v>250</v>
      </c>
      <c r="D428" s="1">
        <f t="shared" si="13"/>
        <v>106125</v>
      </c>
      <c r="E428" s="16">
        <v>25</v>
      </c>
      <c r="F428" s="16">
        <v>125</v>
      </c>
    </row>
    <row r="429" spans="2:6">
      <c r="B429" s="11">
        <f t="shared" si="12"/>
        <v>427</v>
      </c>
      <c r="C429" s="16">
        <v>3500</v>
      </c>
      <c r="D429" s="1">
        <f t="shared" si="13"/>
        <v>106375</v>
      </c>
      <c r="E429" s="16">
        <v>25</v>
      </c>
      <c r="F429" s="16">
        <v>125</v>
      </c>
    </row>
    <row r="430" spans="2:6">
      <c r="B430" s="11">
        <f t="shared" si="12"/>
        <v>428</v>
      </c>
      <c r="C430" s="16">
        <v>250</v>
      </c>
      <c r="D430" s="1">
        <f t="shared" si="13"/>
        <v>106625</v>
      </c>
      <c r="E430" s="16">
        <v>25</v>
      </c>
      <c r="F430" s="16">
        <v>125</v>
      </c>
    </row>
    <row r="431" spans="2:6">
      <c r="B431" s="11">
        <f t="shared" si="12"/>
        <v>429</v>
      </c>
      <c r="C431" s="16">
        <v>4000</v>
      </c>
      <c r="D431" s="1">
        <f t="shared" si="13"/>
        <v>106875</v>
      </c>
      <c r="E431" s="16">
        <v>25</v>
      </c>
      <c r="F431" s="16">
        <v>125</v>
      </c>
    </row>
    <row r="432" spans="2:6">
      <c r="B432" s="11">
        <f t="shared" si="12"/>
        <v>430</v>
      </c>
      <c r="C432" s="16">
        <v>250</v>
      </c>
      <c r="D432" s="1">
        <f t="shared" si="13"/>
        <v>107125</v>
      </c>
      <c r="E432" s="16">
        <v>25</v>
      </c>
      <c r="F432" s="16">
        <v>125</v>
      </c>
    </row>
    <row r="433" spans="2:6">
      <c r="B433" s="11">
        <f t="shared" si="12"/>
        <v>431</v>
      </c>
      <c r="C433" s="16">
        <v>1000</v>
      </c>
      <c r="D433" s="1">
        <f t="shared" si="13"/>
        <v>107375</v>
      </c>
      <c r="E433" s="16">
        <v>25</v>
      </c>
      <c r="F433" s="16">
        <v>125</v>
      </c>
    </row>
    <row r="434" spans="2:6">
      <c r="B434" s="11">
        <f t="shared" si="12"/>
        <v>432</v>
      </c>
      <c r="C434" s="16">
        <v>250</v>
      </c>
      <c r="D434" s="1">
        <f t="shared" si="13"/>
        <v>107625</v>
      </c>
      <c r="E434" s="16">
        <v>25</v>
      </c>
      <c r="F434" s="16">
        <v>125</v>
      </c>
    </row>
    <row r="435" spans="2:6">
      <c r="B435" s="11">
        <f t="shared" si="12"/>
        <v>433</v>
      </c>
      <c r="C435" s="16">
        <v>1500</v>
      </c>
      <c r="D435" s="1">
        <f t="shared" si="13"/>
        <v>107875</v>
      </c>
      <c r="E435" s="16">
        <v>25</v>
      </c>
      <c r="F435" s="16">
        <v>125</v>
      </c>
    </row>
    <row r="436" spans="2:6">
      <c r="B436" s="11">
        <f t="shared" si="12"/>
        <v>434</v>
      </c>
      <c r="C436" s="16">
        <v>250</v>
      </c>
      <c r="D436" s="1">
        <f t="shared" si="13"/>
        <v>108125</v>
      </c>
      <c r="E436" s="16">
        <v>25</v>
      </c>
      <c r="F436" s="16">
        <v>125</v>
      </c>
    </row>
    <row r="437" spans="2:6">
      <c r="B437" s="11">
        <f t="shared" si="12"/>
        <v>435</v>
      </c>
      <c r="C437" s="16">
        <v>2000</v>
      </c>
      <c r="D437" s="1">
        <f t="shared" si="13"/>
        <v>108375</v>
      </c>
      <c r="E437" s="16">
        <v>25</v>
      </c>
      <c r="F437" s="16">
        <v>125</v>
      </c>
    </row>
    <row r="438" spans="2:6">
      <c r="B438" s="11">
        <f t="shared" si="12"/>
        <v>436</v>
      </c>
      <c r="C438" s="16">
        <v>250</v>
      </c>
      <c r="D438" s="1">
        <f t="shared" si="13"/>
        <v>108625</v>
      </c>
      <c r="E438" s="16">
        <v>25</v>
      </c>
      <c r="F438" s="16">
        <v>125</v>
      </c>
    </row>
    <row r="439" spans="2:6">
      <c r="B439" s="11">
        <f t="shared" si="12"/>
        <v>437</v>
      </c>
      <c r="C439" s="16">
        <v>2500</v>
      </c>
      <c r="D439" s="1">
        <f t="shared" si="13"/>
        <v>108875</v>
      </c>
      <c r="E439" s="16">
        <v>25</v>
      </c>
      <c r="F439" s="16">
        <v>125</v>
      </c>
    </row>
    <row r="440" spans="2:6">
      <c r="B440" s="11">
        <f t="shared" si="12"/>
        <v>438</v>
      </c>
      <c r="C440" s="16">
        <v>250</v>
      </c>
      <c r="D440" s="1">
        <f t="shared" si="13"/>
        <v>109125</v>
      </c>
      <c r="E440" s="16">
        <v>25</v>
      </c>
      <c r="F440" s="16">
        <v>125</v>
      </c>
    </row>
    <row r="441" spans="2:6">
      <c r="B441" s="11">
        <f t="shared" si="12"/>
        <v>439</v>
      </c>
      <c r="C441" s="16">
        <v>3000</v>
      </c>
      <c r="D441" s="1">
        <f t="shared" si="13"/>
        <v>109375</v>
      </c>
      <c r="E441" s="16">
        <v>25</v>
      </c>
      <c r="F441" s="16">
        <v>125</v>
      </c>
    </row>
    <row r="442" spans="2:6">
      <c r="B442" s="11">
        <f t="shared" si="12"/>
        <v>440</v>
      </c>
      <c r="C442" s="16">
        <v>250</v>
      </c>
      <c r="D442" s="1">
        <f t="shared" si="13"/>
        <v>109625</v>
      </c>
      <c r="E442" s="16">
        <v>25</v>
      </c>
      <c r="F442" s="16">
        <v>125</v>
      </c>
    </row>
    <row r="443" spans="2:6">
      <c r="B443" s="11">
        <f t="shared" si="12"/>
        <v>441</v>
      </c>
      <c r="C443" s="16">
        <v>3500</v>
      </c>
      <c r="D443" s="1">
        <f t="shared" si="13"/>
        <v>109875</v>
      </c>
      <c r="E443" s="16">
        <v>25</v>
      </c>
      <c r="F443" s="16">
        <v>125</v>
      </c>
    </row>
    <row r="444" spans="2:6">
      <c r="B444" s="11">
        <f t="shared" si="12"/>
        <v>442</v>
      </c>
      <c r="C444" s="16">
        <v>250</v>
      </c>
      <c r="D444" s="1">
        <f t="shared" si="13"/>
        <v>110125</v>
      </c>
      <c r="E444" s="16">
        <v>25</v>
      </c>
      <c r="F444" s="16">
        <v>125</v>
      </c>
    </row>
    <row r="445" spans="2:6">
      <c r="B445" s="11">
        <f t="shared" si="12"/>
        <v>443</v>
      </c>
      <c r="C445" s="16">
        <v>4000</v>
      </c>
      <c r="D445" s="1">
        <f t="shared" si="13"/>
        <v>110375</v>
      </c>
      <c r="E445" s="16">
        <v>25</v>
      </c>
      <c r="F445" s="16">
        <v>125</v>
      </c>
    </row>
    <row r="446" spans="2:6">
      <c r="B446" s="11">
        <f t="shared" si="12"/>
        <v>444</v>
      </c>
      <c r="C446" s="16">
        <v>250</v>
      </c>
      <c r="D446" s="1">
        <f t="shared" si="13"/>
        <v>110625</v>
      </c>
      <c r="E446" s="16">
        <v>25</v>
      </c>
      <c r="F446" s="16">
        <v>125</v>
      </c>
    </row>
    <row r="447" spans="2:6">
      <c r="B447" s="11">
        <f t="shared" si="12"/>
        <v>445</v>
      </c>
      <c r="C447" s="16">
        <v>500</v>
      </c>
      <c r="D447" s="1">
        <f t="shared" si="13"/>
        <v>110875</v>
      </c>
      <c r="E447" s="16">
        <v>25</v>
      </c>
      <c r="F447" s="16">
        <v>125</v>
      </c>
    </row>
    <row r="448" spans="2:6">
      <c r="B448" s="11">
        <f t="shared" si="12"/>
        <v>446</v>
      </c>
      <c r="C448" s="16">
        <v>250</v>
      </c>
      <c r="D448" s="1">
        <f t="shared" si="13"/>
        <v>111125</v>
      </c>
      <c r="E448" s="16">
        <v>25</v>
      </c>
      <c r="F448" s="16">
        <v>125</v>
      </c>
    </row>
    <row r="449" spans="2:6">
      <c r="B449" s="11">
        <f t="shared" si="12"/>
        <v>447</v>
      </c>
      <c r="C449" s="16">
        <v>1000</v>
      </c>
      <c r="D449" s="1">
        <f t="shared" si="13"/>
        <v>111375</v>
      </c>
      <c r="E449" s="16">
        <v>25</v>
      </c>
      <c r="F449" s="16">
        <v>125</v>
      </c>
    </row>
    <row r="450" spans="2:6">
      <c r="B450" s="11">
        <f t="shared" si="12"/>
        <v>448</v>
      </c>
      <c r="C450" s="16">
        <v>250</v>
      </c>
      <c r="D450" s="1">
        <f t="shared" si="13"/>
        <v>111625</v>
      </c>
      <c r="E450" s="16">
        <v>25</v>
      </c>
      <c r="F450" s="16">
        <v>125</v>
      </c>
    </row>
    <row r="451" spans="2:6">
      <c r="B451" s="11">
        <f t="shared" si="12"/>
        <v>449</v>
      </c>
      <c r="C451" s="16">
        <v>1500</v>
      </c>
      <c r="D451" s="1">
        <f t="shared" si="13"/>
        <v>111875</v>
      </c>
      <c r="E451" s="16">
        <v>25</v>
      </c>
      <c r="F451" s="16">
        <v>125</v>
      </c>
    </row>
    <row r="452" spans="2:6">
      <c r="B452" s="11">
        <f t="shared" ref="B452:B515" si="14">B451+1</f>
        <v>450</v>
      </c>
      <c r="C452" s="16">
        <v>250</v>
      </c>
      <c r="D452" s="1">
        <f t="shared" si="13"/>
        <v>112125</v>
      </c>
      <c r="E452" s="16">
        <v>25</v>
      </c>
      <c r="F452" s="16">
        <v>125</v>
      </c>
    </row>
    <row r="453" spans="2:6">
      <c r="B453" s="11">
        <f t="shared" si="14"/>
        <v>451</v>
      </c>
      <c r="C453" s="16">
        <v>2000</v>
      </c>
      <c r="D453" s="1">
        <f t="shared" ref="D453:D516" si="15">D452+250</f>
        <v>112375</v>
      </c>
      <c r="E453" s="16">
        <v>25</v>
      </c>
      <c r="F453" s="16">
        <v>125</v>
      </c>
    </row>
    <row r="454" spans="2:6">
      <c r="B454" s="11">
        <f t="shared" si="14"/>
        <v>452</v>
      </c>
      <c r="C454" s="16">
        <v>250</v>
      </c>
      <c r="D454" s="1">
        <f t="shared" si="15"/>
        <v>112625</v>
      </c>
      <c r="E454" s="16">
        <v>25</v>
      </c>
      <c r="F454" s="16">
        <v>125</v>
      </c>
    </row>
    <row r="455" spans="2:6">
      <c r="B455" s="11">
        <f t="shared" si="14"/>
        <v>453</v>
      </c>
      <c r="C455" s="16">
        <v>2500</v>
      </c>
      <c r="D455" s="1">
        <f t="shared" si="15"/>
        <v>112875</v>
      </c>
      <c r="E455" s="16">
        <v>25</v>
      </c>
      <c r="F455" s="16">
        <v>125</v>
      </c>
    </row>
    <row r="456" spans="2:6">
      <c r="B456" s="11">
        <f t="shared" si="14"/>
        <v>454</v>
      </c>
      <c r="C456" s="16">
        <v>250</v>
      </c>
      <c r="D456" s="1">
        <f t="shared" si="15"/>
        <v>113125</v>
      </c>
      <c r="E456" s="16">
        <v>25</v>
      </c>
      <c r="F456" s="16">
        <v>125</v>
      </c>
    </row>
    <row r="457" spans="2:6">
      <c r="B457" s="11">
        <f t="shared" si="14"/>
        <v>455</v>
      </c>
      <c r="C457" s="16">
        <v>3000</v>
      </c>
      <c r="D457" s="1">
        <f t="shared" si="15"/>
        <v>113375</v>
      </c>
      <c r="E457" s="16">
        <v>25</v>
      </c>
      <c r="F457" s="16">
        <v>125</v>
      </c>
    </row>
    <row r="458" spans="2:6">
      <c r="B458" s="11">
        <f t="shared" si="14"/>
        <v>456</v>
      </c>
      <c r="C458" s="16">
        <v>250</v>
      </c>
      <c r="D458" s="1">
        <f t="shared" si="15"/>
        <v>113625</v>
      </c>
      <c r="E458" s="16">
        <v>25</v>
      </c>
      <c r="F458" s="16">
        <v>125</v>
      </c>
    </row>
    <row r="459" spans="2:6">
      <c r="B459" s="11">
        <f t="shared" si="14"/>
        <v>457</v>
      </c>
      <c r="C459" s="16">
        <v>3500</v>
      </c>
      <c r="D459" s="1">
        <f t="shared" si="15"/>
        <v>113875</v>
      </c>
      <c r="E459" s="16">
        <v>25</v>
      </c>
      <c r="F459" s="16">
        <v>125</v>
      </c>
    </row>
    <row r="460" spans="2:6">
      <c r="B460" s="11">
        <f t="shared" si="14"/>
        <v>458</v>
      </c>
      <c r="C460" s="16">
        <v>250</v>
      </c>
      <c r="D460" s="1">
        <f t="shared" si="15"/>
        <v>114125</v>
      </c>
      <c r="E460" s="16">
        <v>25</v>
      </c>
      <c r="F460" s="16">
        <v>125</v>
      </c>
    </row>
    <row r="461" spans="2:6">
      <c r="B461" s="11">
        <f t="shared" si="14"/>
        <v>459</v>
      </c>
      <c r="C461" s="16">
        <v>4000</v>
      </c>
      <c r="D461" s="1">
        <f t="shared" si="15"/>
        <v>114375</v>
      </c>
      <c r="E461" s="16">
        <v>25</v>
      </c>
      <c r="F461" s="16">
        <v>125</v>
      </c>
    </row>
    <row r="462" spans="2:6">
      <c r="B462" s="11">
        <f t="shared" si="14"/>
        <v>460</v>
      </c>
      <c r="C462" s="16">
        <v>250</v>
      </c>
      <c r="D462" s="1">
        <f t="shared" si="15"/>
        <v>114625</v>
      </c>
      <c r="E462" s="16">
        <v>25</v>
      </c>
      <c r="F462" s="16">
        <v>125</v>
      </c>
    </row>
    <row r="463" spans="2:6">
      <c r="B463" s="11">
        <f t="shared" si="14"/>
        <v>461</v>
      </c>
      <c r="C463" s="16">
        <v>500</v>
      </c>
      <c r="D463" s="1">
        <f t="shared" si="15"/>
        <v>114875</v>
      </c>
      <c r="E463" s="16">
        <v>25</v>
      </c>
      <c r="F463" s="16">
        <v>125</v>
      </c>
    </row>
    <row r="464" spans="2:6">
      <c r="B464" s="11">
        <f t="shared" si="14"/>
        <v>462</v>
      </c>
      <c r="C464" s="16">
        <v>250</v>
      </c>
      <c r="D464" s="1">
        <f t="shared" si="15"/>
        <v>115125</v>
      </c>
      <c r="E464" s="16">
        <v>25</v>
      </c>
      <c r="F464" s="16">
        <v>125</v>
      </c>
    </row>
    <row r="465" spans="2:6">
      <c r="B465" s="11">
        <f t="shared" si="14"/>
        <v>463</v>
      </c>
      <c r="C465" s="16">
        <v>1000</v>
      </c>
      <c r="D465" s="1">
        <f t="shared" si="15"/>
        <v>115375</v>
      </c>
      <c r="E465" s="16">
        <v>25</v>
      </c>
      <c r="F465" s="16">
        <v>125</v>
      </c>
    </row>
    <row r="466" spans="2:6">
      <c r="B466" s="11">
        <f t="shared" si="14"/>
        <v>464</v>
      </c>
      <c r="C466" s="16">
        <v>250</v>
      </c>
      <c r="D466" s="1">
        <f t="shared" si="15"/>
        <v>115625</v>
      </c>
      <c r="E466" s="16">
        <v>25</v>
      </c>
      <c r="F466" s="16">
        <v>125</v>
      </c>
    </row>
    <row r="467" spans="2:6">
      <c r="B467" s="11">
        <f t="shared" si="14"/>
        <v>465</v>
      </c>
      <c r="C467" s="16">
        <v>1500</v>
      </c>
      <c r="D467" s="1">
        <f t="shared" si="15"/>
        <v>115875</v>
      </c>
      <c r="E467" s="16">
        <v>25</v>
      </c>
      <c r="F467" s="16">
        <v>125</v>
      </c>
    </row>
    <row r="468" spans="2:6">
      <c r="B468" s="11">
        <f t="shared" si="14"/>
        <v>466</v>
      </c>
      <c r="C468" s="16">
        <v>250</v>
      </c>
      <c r="D468" s="1">
        <f t="shared" si="15"/>
        <v>116125</v>
      </c>
      <c r="E468" s="16">
        <v>25</v>
      </c>
      <c r="F468" s="16">
        <v>125</v>
      </c>
    </row>
    <row r="469" spans="2:6">
      <c r="B469" s="11">
        <f t="shared" si="14"/>
        <v>467</v>
      </c>
      <c r="C469" s="16">
        <v>2000</v>
      </c>
      <c r="D469" s="1">
        <f t="shared" si="15"/>
        <v>116375</v>
      </c>
      <c r="E469" s="16">
        <v>25</v>
      </c>
      <c r="F469" s="16">
        <v>125</v>
      </c>
    </row>
    <row r="470" spans="2:6">
      <c r="B470" s="11">
        <f t="shared" si="14"/>
        <v>468</v>
      </c>
      <c r="C470" s="16">
        <v>250</v>
      </c>
      <c r="D470" s="1">
        <f t="shared" si="15"/>
        <v>116625</v>
      </c>
      <c r="E470" s="16">
        <v>25</v>
      </c>
      <c r="F470" s="16">
        <v>125</v>
      </c>
    </row>
    <row r="471" spans="2:6">
      <c r="B471" s="11">
        <f t="shared" si="14"/>
        <v>469</v>
      </c>
      <c r="C471" s="16">
        <v>2500</v>
      </c>
      <c r="D471" s="1">
        <f t="shared" si="15"/>
        <v>116875</v>
      </c>
      <c r="E471" s="16">
        <v>25</v>
      </c>
      <c r="F471" s="16">
        <v>125</v>
      </c>
    </row>
    <row r="472" spans="2:6">
      <c r="B472" s="11">
        <f t="shared" si="14"/>
        <v>470</v>
      </c>
      <c r="C472" s="16">
        <v>250</v>
      </c>
      <c r="D472" s="1">
        <f t="shared" si="15"/>
        <v>117125</v>
      </c>
      <c r="E472" s="16">
        <v>25</v>
      </c>
      <c r="F472" s="16">
        <v>125</v>
      </c>
    </row>
    <row r="473" spans="2:6">
      <c r="B473" s="11">
        <f t="shared" si="14"/>
        <v>471</v>
      </c>
      <c r="C473" s="16">
        <v>3000</v>
      </c>
      <c r="D473" s="1">
        <f t="shared" si="15"/>
        <v>117375</v>
      </c>
      <c r="E473" s="16">
        <v>25</v>
      </c>
      <c r="F473" s="16">
        <v>125</v>
      </c>
    </row>
    <row r="474" spans="2:6">
      <c r="B474" s="11">
        <f t="shared" si="14"/>
        <v>472</v>
      </c>
      <c r="C474" s="16">
        <v>250</v>
      </c>
      <c r="D474" s="1">
        <f t="shared" si="15"/>
        <v>117625</v>
      </c>
      <c r="E474" s="16">
        <v>25</v>
      </c>
      <c r="F474" s="16">
        <v>125</v>
      </c>
    </row>
    <row r="475" spans="2:6">
      <c r="B475" s="11">
        <f t="shared" si="14"/>
        <v>473</v>
      </c>
      <c r="C475" s="16">
        <v>3500</v>
      </c>
      <c r="D475" s="1">
        <f t="shared" si="15"/>
        <v>117875</v>
      </c>
      <c r="E475" s="16">
        <v>25</v>
      </c>
      <c r="F475" s="16">
        <v>125</v>
      </c>
    </row>
    <row r="476" spans="2:6">
      <c r="B476" s="11">
        <f t="shared" si="14"/>
        <v>474</v>
      </c>
      <c r="C476" s="16">
        <v>250</v>
      </c>
      <c r="D476" s="1">
        <f t="shared" si="15"/>
        <v>118125</v>
      </c>
      <c r="E476" s="16">
        <v>25</v>
      </c>
      <c r="F476" s="16">
        <v>125</v>
      </c>
    </row>
    <row r="477" spans="2:6">
      <c r="B477" s="11">
        <f t="shared" si="14"/>
        <v>475</v>
      </c>
      <c r="C477" s="16">
        <v>4000</v>
      </c>
      <c r="D477" s="1">
        <f t="shared" si="15"/>
        <v>118375</v>
      </c>
      <c r="E477" s="16">
        <v>25</v>
      </c>
      <c r="F477" s="16">
        <v>125</v>
      </c>
    </row>
    <row r="478" spans="2:6">
      <c r="B478" s="11">
        <f t="shared" si="14"/>
        <v>476</v>
      </c>
      <c r="C478" s="16">
        <v>250</v>
      </c>
      <c r="D478" s="1">
        <f t="shared" si="15"/>
        <v>118625</v>
      </c>
      <c r="E478" s="16">
        <v>25</v>
      </c>
      <c r="F478" s="16">
        <v>125</v>
      </c>
    </row>
    <row r="479" spans="2:6">
      <c r="B479" s="11">
        <f t="shared" si="14"/>
        <v>477</v>
      </c>
      <c r="C479" s="16">
        <v>500</v>
      </c>
      <c r="D479" s="1">
        <f t="shared" si="15"/>
        <v>118875</v>
      </c>
      <c r="E479" s="16">
        <v>25</v>
      </c>
      <c r="F479" s="16">
        <v>125</v>
      </c>
    </row>
    <row r="480" spans="2:6">
      <c r="B480" s="11">
        <f t="shared" si="14"/>
        <v>478</v>
      </c>
      <c r="C480" s="16">
        <v>250</v>
      </c>
      <c r="D480" s="1">
        <f t="shared" si="15"/>
        <v>119125</v>
      </c>
      <c r="E480" s="16">
        <v>25</v>
      </c>
      <c r="F480" s="16">
        <v>125</v>
      </c>
    </row>
    <row r="481" spans="2:6">
      <c r="B481" s="11">
        <f t="shared" si="14"/>
        <v>479</v>
      </c>
      <c r="C481" s="16">
        <v>1000</v>
      </c>
      <c r="D481" s="1">
        <f t="shared" si="15"/>
        <v>119375</v>
      </c>
      <c r="E481" s="16">
        <v>25</v>
      </c>
      <c r="F481" s="16">
        <v>125</v>
      </c>
    </row>
    <row r="482" spans="2:6">
      <c r="B482" s="11">
        <f t="shared" si="14"/>
        <v>480</v>
      </c>
      <c r="C482" s="16">
        <v>250</v>
      </c>
      <c r="D482" s="1">
        <f t="shared" si="15"/>
        <v>119625</v>
      </c>
      <c r="E482" s="16">
        <v>25</v>
      </c>
      <c r="F482" s="16">
        <v>125</v>
      </c>
    </row>
    <row r="483" spans="2:6">
      <c r="B483" s="11">
        <f t="shared" si="14"/>
        <v>481</v>
      </c>
      <c r="C483" s="16">
        <v>1500</v>
      </c>
      <c r="D483" s="1">
        <f t="shared" si="15"/>
        <v>119875</v>
      </c>
      <c r="E483" s="16">
        <v>25</v>
      </c>
      <c r="F483" s="16">
        <v>125</v>
      </c>
    </row>
    <row r="484" spans="2:6">
      <c r="B484" s="11">
        <f t="shared" si="14"/>
        <v>482</v>
      </c>
      <c r="C484" s="16">
        <v>250</v>
      </c>
      <c r="D484" s="1">
        <f t="shared" si="15"/>
        <v>120125</v>
      </c>
      <c r="E484" s="16">
        <v>25</v>
      </c>
      <c r="F484" s="16">
        <v>125</v>
      </c>
    </row>
    <row r="485" spans="2:6">
      <c r="B485" s="11">
        <f t="shared" si="14"/>
        <v>483</v>
      </c>
      <c r="C485" s="16">
        <v>2000</v>
      </c>
      <c r="D485" s="1">
        <f t="shared" si="15"/>
        <v>120375</v>
      </c>
      <c r="E485" s="16">
        <v>25</v>
      </c>
      <c r="F485" s="16">
        <v>125</v>
      </c>
    </row>
    <row r="486" spans="2:6">
      <c r="B486" s="11">
        <f t="shared" si="14"/>
        <v>484</v>
      </c>
      <c r="C486" s="16">
        <v>250</v>
      </c>
      <c r="D486" s="1">
        <f t="shared" si="15"/>
        <v>120625</v>
      </c>
      <c r="E486" s="16">
        <v>25</v>
      </c>
      <c r="F486" s="16">
        <v>125</v>
      </c>
    </row>
    <row r="487" spans="2:6">
      <c r="B487" s="11">
        <f t="shared" si="14"/>
        <v>485</v>
      </c>
      <c r="C487" s="16">
        <v>2500</v>
      </c>
      <c r="D487" s="1">
        <f t="shared" si="15"/>
        <v>120875</v>
      </c>
      <c r="E487" s="16">
        <v>25</v>
      </c>
      <c r="F487" s="16">
        <v>125</v>
      </c>
    </row>
    <row r="488" spans="2:6">
      <c r="B488" s="11">
        <f t="shared" si="14"/>
        <v>486</v>
      </c>
      <c r="C488" s="16">
        <v>250</v>
      </c>
      <c r="D488" s="1">
        <f t="shared" si="15"/>
        <v>121125</v>
      </c>
      <c r="E488" s="16">
        <v>25</v>
      </c>
      <c r="F488" s="16">
        <v>125</v>
      </c>
    </row>
    <row r="489" spans="2:6">
      <c r="B489" s="11">
        <f t="shared" si="14"/>
        <v>487</v>
      </c>
      <c r="C489" s="16">
        <v>3000</v>
      </c>
      <c r="D489" s="1">
        <f t="shared" si="15"/>
        <v>121375</v>
      </c>
      <c r="E489" s="16">
        <v>25</v>
      </c>
      <c r="F489" s="16">
        <v>125</v>
      </c>
    </row>
    <row r="490" spans="2:6">
      <c r="B490" s="11">
        <f t="shared" si="14"/>
        <v>488</v>
      </c>
      <c r="C490" s="16">
        <v>250</v>
      </c>
      <c r="D490" s="1">
        <f t="shared" si="15"/>
        <v>121625</v>
      </c>
      <c r="E490" s="16">
        <v>25</v>
      </c>
      <c r="F490" s="16">
        <v>125</v>
      </c>
    </row>
    <row r="491" spans="2:6">
      <c r="B491" s="11">
        <f t="shared" si="14"/>
        <v>489</v>
      </c>
      <c r="C491" s="16">
        <v>3500</v>
      </c>
      <c r="D491" s="1">
        <f t="shared" si="15"/>
        <v>121875</v>
      </c>
      <c r="E491" s="16">
        <v>25</v>
      </c>
      <c r="F491" s="16">
        <v>125</v>
      </c>
    </row>
    <row r="492" spans="2:6">
      <c r="B492" s="11">
        <f t="shared" si="14"/>
        <v>490</v>
      </c>
      <c r="C492" s="16">
        <v>250</v>
      </c>
      <c r="D492" s="1">
        <f t="shared" si="15"/>
        <v>122125</v>
      </c>
      <c r="E492" s="16">
        <v>25</v>
      </c>
      <c r="F492" s="16">
        <v>125</v>
      </c>
    </row>
    <row r="493" spans="2:6">
      <c r="B493" s="11">
        <f t="shared" si="14"/>
        <v>491</v>
      </c>
      <c r="C493" s="16">
        <v>4000</v>
      </c>
      <c r="D493" s="1">
        <f t="shared" si="15"/>
        <v>122375</v>
      </c>
      <c r="E493" s="16">
        <v>25</v>
      </c>
      <c r="F493" s="16">
        <v>125</v>
      </c>
    </row>
    <row r="494" spans="2:6">
      <c r="B494" s="11">
        <f t="shared" si="14"/>
        <v>492</v>
      </c>
      <c r="C494" s="16">
        <v>250</v>
      </c>
      <c r="D494" s="1">
        <f t="shared" si="15"/>
        <v>122625</v>
      </c>
      <c r="E494" s="16">
        <v>25</v>
      </c>
      <c r="F494" s="16">
        <v>125</v>
      </c>
    </row>
    <row r="495" spans="2:6">
      <c r="B495" s="11">
        <f t="shared" si="14"/>
        <v>493</v>
      </c>
      <c r="C495" s="16">
        <v>500</v>
      </c>
      <c r="D495" s="1">
        <f t="shared" si="15"/>
        <v>122875</v>
      </c>
      <c r="E495" s="16">
        <v>25</v>
      </c>
      <c r="F495" s="16">
        <v>125</v>
      </c>
    </row>
    <row r="496" spans="2:6">
      <c r="B496" s="11">
        <f t="shared" si="14"/>
        <v>494</v>
      </c>
      <c r="C496" s="16">
        <v>250</v>
      </c>
      <c r="D496" s="1">
        <f t="shared" si="15"/>
        <v>123125</v>
      </c>
      <c r="E496" s="16">
        <v>25</v>
      </c>
      <c r="F496" s="16">
        <v>125</v>
      </c>
    </row>
    <row r="497" spans="2:6">
      <c r="B497" s="11">
        <f t="shared" si="14"/>
        <v>495</v>
      </c>
      <c r="C497" s="16">
        <v>1000</v>
      </c>
      <c r="D497" s="1">
        <f t="shared" si="15"/>
        <v>123375</v>
      </c>
      <c r="E497" s="16">
        <v>25</v>
      </c>
      <c r="F497" s="16">
        <v>125</v>
      </c>
    </row>
    <row r="498" spans="2:6">
      <c r="B498" s="11">
        <f t="shared" si="14"/>
        <v>496</v>
      </c>
      <c r="C498" s="16">
        <v>250</v>
      </c>
      <c r="D498" s="1">
        <f t="shared" si="15"/>
        <v>123625</v>
      </c>
      <c r="E498" s="16">
        <v>25</v>
      </c>
      <c r="F498" s="16">
        <v>125</v>
      </c>
    </row>
    <row r="499" spans="2:6">
      <c r="B499" s="11">
        <f t="shared" si="14"/>
        <v>497</v>
      </c>
      <c r="C499" s="16">
        <v>1500</v>
      </c>
      <c r="D499" s="1">
        <f t="shared" si="15"/>
        <v>123875</v>
      </c>
      <c r="E499" s="16">
        <v>25</v>
      </c>
      <c r="F499" s="16">
        <v>125</v>
      </c>
    </row>
    <row r="500" spans="2:6">
      <c r="B500" s="11">
        <f t="shared" si="14"/>
        <v>498</v>
      </c>
      <c r="C500" s="16">
        <v>250</v>
      </c>
      <c r="D500" s="1">
        <f t="shared" si="15"/>
        <v>124125</v>
      </c>
      <c r="E500" s="16">
        <v>25</v>
      </c>
      <c r="F500" s="16">
        <v>125</v>
      </c>
    </row>
    <row r="501" spans="2:6">
      <c r="B501" s="11">
        <f t="shared" si="14"/>
        <v>499</v>
      </c>
      <c r="C501" s="16">
        <v>2000</v>
      </c>
      <c r="D501" s="1">
        <f t="shared" si="15"/>
        <v>124375</v>
      </c>
      <c r="E501" s="16">
        <v>25</v>
      </c>
      <c r="F501" s="16">
        <v>125</v>
      </c>
    </row>
    <row r="502" spans="2:6">
      <c r="B502" s="11">
        <f t="shared" si="14"/>
        <v>500</v>
      </c>
      <c r="C502" s="16">
        <v>250</v>
      </c>
      <c r="D502" s="1">
        <f t="shared" si="15"/>
        <v>124625</v>
      </c>
      <c r="E502" s="16">
        <v>25</v>
      </c>
      <c r="F502" s="16">
        <v>125</v>
      </c>
    </row>
    <row r="503" spans="2:6">
      <c r="B503" s="11">
        <f t="shared" si="14"/>
        <v>501</v>
      </c>
      <c r="C503" s="16">
        <v>2500</v>
      </c>
      <c r="D503" s="1">
        <f t="shared" si="15"/>
        <v>124875</v>
      </c>
      <c r="E503" s="16">
        <v>25</v>
      </c>
      <c r="F503" s="16">
        <v>125</v>
      </c>
    </row>
    <row r="504" spans="2:6">
      <c r="B504" s="11">
        <f t="shared" si="14"/>
        <v>502</v>
      </c>
      <c r="C504" s="16">
        <v>250</v>
      </c>
      <c r="D504" s="1">
        <f t="shared" si="15"/>
        <v>125125</v>
      </c>
      <c r="E504" s="16">
        <v>25</v>
      </c>
      <c r="F504" s="16">
        <v>125</v>
      </c>
    </row>
    <row r="505" spans="2:6">
      <c r="B505" s="11">
        <f t="shared" si="14"/>
        <v>503</v>
      </c>
      <c r="C505" s="16">
        <v>3000</v>
      </c>
      <c r="D505" s="1">
        <f t="shared" si="15"/>
        <v>125375</v>
      </c>
      <c r="E505" s="16">
        <v>25</v>
      </c>
      <c r="F505" s="16">
        <v>125</v>
      </c>
    </row>
    <row r="506" spans="2:6">
      <c r="B506" s="11">
        <f t="shared" si="14"/>
        <v>504</v>
      </c>
      <c r="C506" s="16">
        <v>250</v>
      </c>
      <c r="D506" s="1">
        <f t="shared" si="15"/>
        <v>125625</v>
      </c>
      <c r="E506" s="16">
        <v>25</v>
      </c>
      <c r="F506" s="16">
        <v>125</v>
      </c>
    </row>
    <row r="507" spans="2:6">
      <c r="B507" s="11">
        <f t="shared" si="14"/>
        <v>505</v>
      </c>
      <c r="C507" s="16">
        <v>3500</v>
      </c>
      <c r="D507" s="1">
        <f t="shared" si="15"/>
        <v>125875</v>
      </c>
      <c r="E507" s="16">
        <v>25</v>
      </c>
      <c r="F507" s="16">
        <v>125</v>
      </c>
    </row>
    <row r="508" spans="2:6">
      <c r="B508" s="11">
        <f t="shared" si="14"/>
        <v>506</v>
      </c>
      <c r="C508" s="16">
        <v>250</v>
      </c>
      <c r="D508" s="1">
        <f t="shared" si="15"/>
        <v>126125</v>
      </c>
      <c r="E508" s="16">
        <v>25</v>
      </c>
      <c r="F508" s="16">
        <v>125</v>
      </c>
    </row>
    <row r="509" spans="2:6">
      <c r="B509" s="11">
        <f t="shared" si="14"/>
        <v>507</v>
      </c>
      <c r="C509" s="16">
        <v>4000</v>
      </c>
      <c r="D509" s="1">
        <f t="shared" si="15"/>
        <v>126375</v>
      </c>
      <c r="E509" s="16">
        <v>25</v>
      </c>
      <c r="F509" s="16">
        <v>125</v>
      </c>
    </row>
    <row r="510" spans="2:6">
      <c r="B510" s="11">
        <f t="shared" si="14"/>
        <v>508</v>
      </c>
      <c r="C510" s="16">
        <v>250</v>
      </c>
      <c r="D510" s="1">
        <f t="shared" si="15"/>
        <v>126625</v>
      </c>
      <c r="E510" s="16">
        <v>25</v>
      </c>
      <c r="F510" s="16">
        <v>125</v>
      </c>
    </row>
    <row r="511" spans="2:6">
      <c r="B511" s="11">
        <f t="shared" si="14"/>
        <v>509</v>
      </c>
      <c r="C511" s="16">
        <v>500</v>
      </c>
      <c r="D511" s="1">
        <f t="shared" si="15"/>
        <v>126875</v>
      </c>
      <c r="E511" s="16">
        <v>25</v>
      </c>
      <c r="F511" s="16">
        <v>125</v>
      </c>
    </row>
    <row r="512" spans="2:6">
      <c r="B512" s="11">
        <f t="shared" si="14"/>
        <v>510</v>
      </c>
      <c r="C512" s="16">
        <v>250</v>
      </c>
      <c r="D512" s="1">
        <f t="shared" si="15"/>
        <v>127125</v>
      </c>
      <c r="E512" s="16">
        <v>25</v>
      </c>
      <c r="F512" s="16">
        <v>125</v>
      </c>
    </row>
    <row r="513" spans="2:6">
      <c r="B513" s="11">
        <f t="shared" si="14"/>
        <v>511</v>
      </c>
      <c r="C513" s="16">
        <v>1000</v>
      </c>
      <c r="D513" s="1">
        <f t="shared" si="15"/>
        <v>127375</v>
      </c>
      <c r="E513" s="16">
        <v>25</v>
      </c>
      <c r="F513" s="16">
        <v>125</v>
      </c>
    </row>
    <row r="514" spans="2:6">
      <c r="B514" s="11">
        <f t="shared" si="14"/>
        <v>512</v>
      </c>
      <c r="C514" s="16">
        <v>250</v>
      </c>
      <c r="D514" s="1">
        <f t="shared" si="15"/>
        <v>127625</v>
      </c>
      <c r="E514" s="16">
        <v>25</v>
      </c>
      <c r="F514" s="16">
        <v>125</v>
      </c>
    </row>
    <row r="515" spans="2:6">
      <c r="B515" s="11">
        <f t="shared" si="14"/>
        <v>513</v>
      </c>
      <c r="C515" s="16">
        <v>1500</v>
      </c>
      <c r="D515" s="1">
        <f t="shared" si="15"/>
        <v>127875</v>
      </c>
      <c r="E515" s="16">
        <v>25</v>
      </c>
      <c r="F515" s="16">
        <v>125</v>
      </c>
    </row>
    <row r="516" spans="2:6">
      <c r="B516" s="11">
        <f t="shared" ref="B516:B579" si="16">B515+1</f>
        <v>514</v>
      </c>
      <c r="C516" s="16">
        <v>250</v>
      </c>
      <c r="D516" s="1">
        <f t="shared" si="15"/>
        <v>128125</v>
      </c>
      <c r="E516" s="16">
        <v>25</v>
      </c>
      <c r="F516" s="16">
        <v>125</v>
      </c>
    </row>
    <row r="517" spans="2:6">
      <c r="B517" s="11">
        <f t="shared" si="16"/>
        <v>515</v>
      </c>
      <c r="C517" s="16">
        <v>2000</v>
      </c>
      <c r="D517" s="1">
        <f t="shared" ref="D517:D580" si="17">D516+250</f>
        <v>128375</v>
      </c>
      <c r="E517" s="16">
        <v>25</v>
      </c>
      <c r="F517" s="16">
        <v>125</v>
      </c>
    </row>
    <row r="518" spans="2:6">
      <c r="B518" s="11">
        <f t="shared" si="16"/>
        <v>516</v>
      </c>
      <c r="C518" s="16">
        <v>250</v>
      </c>
      <c r="D518" s="1">
        <f t="shared" si="17"/>
        <v>128625</v>
      </c>
      <c r="E518" s="16">
        <v>25</v>
      </c>
      <c r="F518" s="16">
        <v>125</v>
      </c>
    </row>
    <row r="519" spans="2:6">
      <c r="B519" s="11">
        <f t="shared" si="16"/>
        <v>517</v>
      </c>
      <c r="C519" s="16">
        <v>2500</v>
      </c>
      <c r="D519" s="1">
        <f t="shared" si="17"/>
        <v>128875</v>
      </c>
      <c r="E519" s="16">
        <v>25</v>
      </c>
      <c r="F519" s="16">
        <v>125</v>
      </c>
    </row>
    <row r="520" spans="2:6">
      <c r="B520" s="11">
        <f t="shared" si="16"/>
        <v>518</v>
      </c>
      <c r="C520" s="16">
        <v>250</v>
      </c>
      <c r="D520" s="1">
        <f t="shared" si="17"/>
        <v>129125</v>
      </c>
      <c r="E520" s="16">
        <v>25</v>
      </c>
      <c r="F520" s="16">
        <v>125</v>
      </c>
    </row>
    <row r="521" spans="2:6">
      <c r="B521" s="11">
        <f t="shared" si="16"/>
        <v>519</v>
      </c>
      <c r="C521" s="16">
        <v>3000</v>
      </c>
      <c r="D521" s="1">
        <f t="shared" si="17"/>
        <v>129375</v>
      </c>
      <c r="E521" s="16">
        <v>25</v>
      </c>
      <c r="F521" s="16">
        <v>125</v>
      </c>
    </row>
    <row r="522" spans="2:6">
      <c r="B522" s="11">
        <f t="shared" si="16"/>
        <v>520</v>
      </c>
      <c r="C522" s="16">
        <v>250</v>
      </c>
      <c r="D522" s="1">
        <f t="shared" si="17"/>
        <v>129625</v>
      </c>
      <c r="E522" s="16">
        <v>25</v>
      </c>
      <c r="F522" s="16">
        <v>125</v>
      </c>
    </row>
    <row r="523" spans="2:6">
      <c r="B523" s="11">
        <f t="shared" si="16"/>
        <v>521</v>
      </c>
      <c r="C523" s="16">
        <v>3500</v>
      </c>
      <c r="D523" s="1">
        <f t="shared" si="17"/>
        <v>129875</v>
      </c>
      <c r="E523" s="16">
        <v>25</v>
      </c>
      <c r="F523" s="16">
        <v>125</v>
      </c>
    </row>
    <row r="524" spans="2:6">
      <c r="B524" s="11">
        <f t="shared" si="16"/>
        <v>522</v>
      </c>
      <c r="C524" s="16">
        <v>250</v>
      </c>
      <c r="D524" s="1">
        <f t="shared" si="17"/>
        <v>130125</v>
      </c>
      <c r="E524" s="16">
        <v>25</v>
      </c>
      <c r="F524" s="16">
        <v>125</v>
      </c>
    </row>
    <row r="525" spans="2:6">
      <c r="B525" s="11">
        <f t="shared" si="16"/>
        <v>523</v>
      </c>
      <c r="C525" s="16">
        <v>4000</v>
      </c>
      <c r="D525" s="1">
        <f t="shared" si="17"/>
        <v>130375</v>
      </c>
      <c r="E525" s="16">
        <v>25</v>
      </c>
      <c r="F525" s="16">
        <v>125</v>
      </c>
    </row>
    <row r="526" spans="2:6">
      <c r="B526" s="11">
        <f t="shared" si="16"/>
        <v>524</v>
      </c>
      <c r="C526" s="16">
        <v>250</v>
      </c>
      <c r="D526" s="1">
        <f t="shared" si="17"/>
        <v>130625</v>
      </c>
      <c r="E526" s="16">
        <v>25</v>
      </c>
      <c r="F526" s="16">
        <v>125</v>
      </c>
    </row>
    <row r="527" spans="2:6">
      <c r="B527" s="11">
        <f t="shared" si="16"/>
        <v>525</v>
      </c>
      <c r="C527" s="16">
        <v>500</v>
      </c>
      <c r="D527" s="1">
        <f t="shared" si="17"/>
        <v>130875</v>
      </c>
      <c r="E527" s="16">
        <v>25</v>
      </c>
      <c r="F527" s="16">
        <v>125</v>
      </c>
    </row>
    <row r="528" spans="2:6">
      <c r="B528" s="11">
        <f t="shared" si="16"/>
        <v>526</v>
      </c>
      <c r="C528" s="16">
        <v>250</v>
      </c>
      <c r="D528" s="1">
        <f t="shared" si="17"/>
        <v>131125</v>
      </c>
      <c r="E528" s="16">
        <v>25</v>
      </c>
      <c r="F528" s="16">
        <v>125</v>
      </c>
    </row>
    <row r="529" spans="2:6">
      <c r="B529" s="11">
        <f t="shared" si="16"/>
        <v>527</v>
      </c>
      <c r="C529" s="16">
        <v>1000</v>
      </c>
      <c r="D529" s="1">
        <f t="shared" si="17"/>
        <v>131375</v>
      </c>
      <c r="E529" s="16">
        <v>25</v>
      </c>
      <c r="F529" s="16">
        <v>125</v>
      </c>
    </row>
    <row r="530" spans="2:6">
      <c r="B530" s="11">
        <f t="shared" si="16"/>
        <v>528</v>
      </c>
      <c r="C530" s="16">
        <v>250</v>
      </c>
      <c r="D530" s="1">
        <f t="shared" si="17"/>
        <v>131625</v>
      </c>
      <c r="E530" s="16">
        <v>25</v>
      </c>
      <c r="F530" s="16">
        <v>125</v>
      </c>
    </row>
    <row r="531" spans="2:6">
      <c r="B531" s="11">
        <f t="shared" si="16"/>
        <v>529</v>
      </c>
      <c r="C531" s="16">
        <v>1500</v>
      </c>
      <c r="D531" s="1">
        <f t="shared" si="17"/>
        <v>131875</v>
      </c>
      <c r="E531" s="16">
        <v>25</v>
      </c>
      <c r="F531" s="16">
        <v>125</v>
      </c>
    </row>
    <row r="532" spans="2:6">
      <c r="B532" s="11">
        <f t="shared" si="16"/>
        <v>530</v>
      </c>
      <c r="C532" s="16">
        <v>250</v>
      </c>
      <c r="D532" s="1">
        <f t="shared" si="17"/>
        <v>132125</v>
      </c>
      <c r="E532" s="16">
        <v>25</v>
      </c>
      <c r="F532" s="16">
        <v>125</v>
      </c>
    </row>
    <row r="533" spans="2:6">
      <c r="B533" s="11">
        <f t="shared" si="16"/>
        <v>531</v>
      </c>
      <c r="C533" s="16">
        <v>2000</v>
      </c>
      <c r="D533" s="1">
        <f t="shared" si="17"/>
        <v>132375</v>
      </c>
      <c r="E533" s="16">
        <v>25</v>
      </c>
      <c r="F533" s="16">
        <v>125</v>
      </c>
    </row>
    <row r="534" spans="2:6">
      <c r="B534" s="11">
        <f t="shared" si="16"/>
        <v>532</v>
      </c>
      <c r="C534" s="16">
        <v>250</v>
      </c>
      <c r="D534" s="1">
        <f t="shared" si="17"/>
        <v>132625</v>
      </c>
      <c r="E534" s="16">
        <v>25</v>
      </c>
      <c r="F534" s="16">
        <v>125</v>
      </c>
    </row>
    <row r="535" spans="2:6">
      <c r="B535" s="11">
        <f t="shared" si="16"/>
        <v>533</v>
      </c>
      <c r="C535" s="16">
        <v>2500</v>
      </c>
      <c r="D535" s="1">
        <f t="shared" si="17"/>
        <v>132875</v>
      </c>
      <c r="E535" s="16">
        <v>25</v>
      </c>
      <c r="F535" s="16">
        <v>125</v>
      </c>
    </row>
    <row r="536" spans="2:6">
      <c r="B536" s="11">
        <f t="shared" si="16"/>
        <v>534</v>
      </c>
      <c r="C536" s="16">
        <v>250</v>
      </c>
      <c r="D536" s="1">
        <f t="shared" si="17"/>
        <v>133125</v>
      </c>
      <c r="E536" s="16">
        <v>25</v>
      </c>
      <c r="F536" s="16">
        <v>125</v>
      </c>
    </row>
    <row r="537" spans="2:6">
      <c r="B537" s="11">
        <f t="shared" si="16"/>
        <v>535</v>
      </c>
      <c r="C537" s="16">
        <v>3000</v>
      </c>
      <c r="D537" s="1">
        <f t="shared" si="17"/>
        <v>133375</v>
      </c>
      <c r="E537" s="16">
        <v>25</v>
      </c>
      <c r="F537" s="16">
        <v>125</v>
      </c>
    </row>
    <row r="538" spans="2:6">
      <c r="B538" s="11">
        <f t="shared" si="16"/>
        <v>536</v>
      </c>
      <c r="C538" s="16">
        <v>250</v>
      </c>
      <c r="D538" s="1">
        <f t="shared" si="17"/>
        <v>133625</v>
      </c>
      <c r="E538" s="16">
        <v>25</v>
      </c>
      <c r="F538" s="16">
        <v>125</v>
      </c>
    </row>
    <row r="539" spans="2:6">
      <c r="B539" s="11">
        <f t="shared" si="16"/>
        <v>537</v>
      </c>
      <c r="C539" s="16">
        <v>3500</v>
      </c>
      <c r="D539" s="1">
        <f t="shared" si="17"/>
        <v>133875</v>
      </c>
      <c r="E539" s="16">
        <v>25</v>
      </c>
      <c r="F539" s="16">
        <v>125</v>
      </c>
    </row>
    <row r="540" spans="2:6">
      <c r="B540" s="11">
        <f t="shared" si="16"/>
        <v>538</v>
      </c>
      <c r="C540" s="16">
        <v>250</v>
      </c>
      <c r="D540" s="1">
        <f t="shared" si="17"/>
        <v>134125</v>
      </c>
      <c r="E540" s="16">
        <v>25</v>
      </c>
      <c r="F540" s="16">
        <v>125</v>
      </c>
    </row>
    <row r="541" spans="2:6">
      <c r="B541" s="11">
        <f t="shared" si="16"/>
        <v>539</v>
      </c>
      <c r="C541" s="16">
        <v>4000</v>
      </c>
      <c r="D541" s="1">
        <f t="shared" si="17"/>
        <v>134375</v>
      </c>
      <c r="E541" s="16">
        <v>25</v>
      </c>
      <c r="F541" s="16">
        <v>125</v>
      </c>
    </row>
    <row r="542" spans="2:6">
      <c r="B542" s="11">
        <f t="shared" si="16"/>
        <v>540</v>
      </c>
      <c r="C542" s="16">
        <v>250</v>
      </c>
      <c r="D542" s="1">
        <f t="shared" si="17"/>
        <v>134625</v>
      </c>
      <c r="E542" s="16">
        <v>25</v>
      </c>
      <c r="F542" s="16">
        <v>125</v>
      </c>
    </row>
    <row r="543" spans="2:6">
      <c r="B543" s="11">
        <f t="shared" si="16"/>
        <v>541</v>
      </c>
      <c r="C543" s="16">
        <v>500</v>
      </c>
      <c r="D543" s="1">
        <f t="shared" si="17"/>
        <v>134875</v>
      </c>
      <c r="E543" s="16">
        <v>25</v>
      </c>
      <c r="F543" s="16">
        <v>125</v>
      </c>
    </row>
    <row r="544" spans="2:6">
      <c r="B544" s="11">
        <f t="shared" si="16"/>
        <v>542</v>
      </c>
      <c r="C544" s="16">
        <v>250</v>
      </c>
      <c r="D544" s="1">
        <f t="shared" si="17"/>
        <v>135125</v>
      </c>
      <c r="E544" s="16">
        <v>25</v>
      </c>
      <c r="F544" s="16">
        <v>125</v>
      </c>
    </row>
    <row r="545" spans="2:6">
      <c r="B545" s="11">
        <f t="shared" si="16"/>
        <v>543</v>
      </c>
      <c r="C545" s="16">
        <v>1000</v>
      </c>
      <c r="D545" s="1">
        <f t="shared" si="17"/>
        <v>135375</v>
      </c>
      <c r="E545" s="16">
        <v>25</v>
      </c>
      <c r="F545" s="16">
        <v>125</v>
      </c>
    </row>
    <row r="546" spans="2:6">
      <c r="B546" s="11">
        <f t="shared" si="16"/>
        <v>544</v>
      </c>
      <c r="C546" s="16">
        <v>250</v>
      </c>
      <c r="D546" s="1">
        <f t="shared" si="17"/>
        <v>135625</v>
      </c>
      <c r="E546" s="16">
        <v>25</v>
      </c>
      <c r="F546" s="16">
        <v>125</v>
      </c>
    </row>
    <row r="547" spans="2:6">
      <c r="B547" s="11">
        <f t="shared" si="16"/>
        <v>545</v>
      </c>
      <c r="C547" s="16">
        <v>1500</v>
      </c>
      <c r="D547" s="1">
        <f t="shared" si="17"/>
        <v>135875</v>
      </c>
      <c r="E547" s="16">
        <v>25</v>
      </c>
      <c r="F547" s="16">
        <v>125</v>
      </c>
    </row>
    <row r="548" spans="2:6">
      <c r="B548" s="11">
        <f t="shared" si="16"/>
        <v>546</v>
      </c>
      <c r="C548" s="16">
        <v>250</v>
      </c>
      <c r="D548" s="1">
        <f t="shared" si="17"/>
        <v>136125</v>
      </c>
      <c r="E548" s="16">
        <v>25</v>
      </c>
      <c r="F548" s="16">
        <v>125</v>
      </c>
    </row>
    <row r="549" spans="2:6">
      <c r="B549" s="11">
        <f t="shared" si="16"/>
        <v>547</v>
      </c>
      <c r="C549" s="16">
        <v>2000</v>
      </c>
      <c r="D549" s="1">
        <f t="shared" si="17"/>
        <v>136375</v>
      </c>
      <c r="E549" s="16">
        <v>25</v>
      </c>
      <c r="F549" s="16">
        <v>125</v>
      </c>
    </row>
    <row r="550" spans="2:6">
      <c r="B550" s="11">
        <f t="shared" si="16"/>
        <v>548</v>
      </c>
      <c r="C550" s="16">
        <v>250</v>
      </c>
      <c r="D550" s="1">
        <f t="shared" si="17"/>
        <v>136625</v>
      </c>
      <c r="E550" s="16">
        <v>25</v>
      </c>
      <c r="F550" s="16">
        <v>125</v>
      </c>
    </row>
    <row r="551" spans="2:6">
      <c r="B551" s="11">
        <f t="shared" si="16"/>
        <v>549</v>
      </c>
      <c r="C551" s="16">
        <v>2500</v>
      </c>
      <c r="D551" s="1">
        <f t="shared" si="17"/>
        <v>136875</v>
      </c>
      <c r="E551" s="16">
        <v>25</v>
      </c>
      <c r="F551" s="16">
        <v>125</v>
      </c>
    </row>
    <row r="552" spans="2:6">
      <c r="B552" s="11">
        <f t="shared" si="16"/>
        <v>550</v>
      </c>
      <c r="C552" s="16">
        <v>250</v>
      </c>
      <c r="D552" s="1">
        <f t="shared" si="17"/>
        <v>137125</v>
      </c>
      <c r="E552" s="16">
        <v>25</v>
      </c>
      <c r="F552" s="16">
        <v>125</v>
      </c>
    </row>
    <row r="553" spans="2:6">
      <c r="B553" s="11">
        <f t="shared" si="16"/>
        <v>551</v>
      </c>
      <c r="C553" s="16">
        <v>3000</v>
      </c>
      <c r="D553" s="1">
        <f t="shared" si="17"/>
        <v>137375</v>
      </c>
      <c r="E553" s="16">
        <v>25</v>
      </c>
      <c r="F553" s="16">
        <v>125</v>
      </c>
    </row>
    <row r="554" spans="2:6">
      <c r="B554" s="11">
        <f t="shared" si="16"/>
        <v>552</v>
      </c>
      <c r="C554" s="16">
        <v>250</v>
      </c>
      <c r="D554" s="1">
        <f t="shared" si="17"/>
        <v>137625</v>
      </c>
      <c r="E554" s="16">
        <v>25</v>
      </c>
      <c r="F554" s="16">
        <v>125</v>
      </c>
    </row>
    <row r="555" spans="2:6">
      <c r="B555" s="11">
        <f t="shared" si="16"/>
        <v>553</v>
      </c>
      <c r="C555" s="16">
        <v>3500</v>
      </c>
      <c r="D555" s="1">
        <f t="shared" si="17"/>
        <v>137875</v>
      </c>
      <c r="E555" s="16">
        <v>25</v>
      </c>
      <c r="F555" s="16">
        <v>125</v>
      </c>
    </row>
    <row r="556" spans="2:6">
      <c r="B556" s="11">
        <f t="shared" si="16"/>
        <v>554</v>
      </c>
      <c r="C556" s="16">
        <v>250</v>
      </c>
      <c r="D556" s="1">
        <f t="shared" si="17"/>
        <v>138125</v>
      </c>
      <c r="E556" s="16">
        <v>25</v>
      </c>
      <c r="F556" s="16">
        <v>125</v>
      </c>
    </row>
    <row r="557" spans="2:6">
      <c r="B557" s="11">
        <f t="shared" si="16"/>
        <v>555</v>
      </c>
      <c r="C557" s="16">
        <v>4000</v>
      </c>
      <c r="D557" s="1">
        <f t="shared" si="17"/>
        <v>138375</v>
      </c>
      <c r="E557" s="16">
        <v>25</v>
      </c>
      <c r="F557" s="16">
        <v>125</v>
      </c>
    </row>
    <row r="558" spans="2:6">
      <c r="B558" s="11">
        <f t="shared" si="16"/>
        <v>556</v>
      </c>
      <c r="C558" s="16">
        <v>250</v>
      </c>
      <c r="D558" s="1">
        <f t="shared" si="17"/>
        <v>138625</v>
      </c>
      <c r="E558" s="16">
        <v>25</v>
      </c>
      <c r="F558" s="16">
        <v>125</v>
      </c>
    </row>
    <row r="559" spans="2:6">
      <c r="B559" s="11">
        <f t="shared" si="16"/>
        <v>557</v>
      </c>
      <c r="C559" s="16">
        <v>500</v>
      </c>
      <c r="D559" s="1">
        <f t="shared" si="17"/>
        <v>138875</v>
      </c>
      <c r="E559" s="16">
        <v>25</v>
      </c>
      <c r="F559" s="16">
        <v>125</v>
      </c>
    </row>
    <row r="560" spans="2:6">
      <c r="B560" s="11">
        <f t="shared" si="16"/>
        <v>558</v>
      </c>
      <c r="C560" s="16">
        <v>250</v>
      </c>
      <c r="D560" s="1">
        <f t="shared" si="17"/>
        <v>139125</v>
      </c>
      <c r="E560" s="16">
        <v>25</v>
      </c>
      <c r="F560" s="16">
        <v>125</v>
      </c>
    </row>
    <row r="561" spans="2:6">
      <c r="B561" s="11">
        <f t="shared" si="16"/>
        <v>559</v>
      </c>
      <c r="C561" s="16">
        <v>1000</v>
      </c>
      <c r="D561" s="1">
        <f t="shared" si="17"/>
        <v>139375</v>
      </c>
      <c r="E561" s="16">
        <v>25</v>
      </c>
      <c r="F561" s="16">
        <v>125</v>
      </c>
    </row>
    <row r="562" spans="2:6">
      <c r="B562" s="11">
        <f t="shared" si="16"/>
        <v>560</v>
      </c>
      <c r="C562" s="16">
        <v>250</v>
      </c>
      <c r="D562" s="1">
        <f t="shared" si="17"/>
        <v>139625</v>
      </c>
      <c r="E562" s="16">
        <v>25</v>
      </c>
      <c r="F562" s="16">
        <v>125</v>
      </c>
    </row>
    <row r="563" spans="2:6">
      <c r="B563" s="11">
        <f t="shared" si="16"/>
        <v>561</v>
      </c>
      <c r="C563" s="16">
        <v>1500</v>
      </c>
      <c r="D563" s="1">
        <f t="shared" si="17"/>
        <v>139875</v>
      </c>
      <c r="E563" s="16">
        <v>25</v>
      </c>
      <c r="F563" s="16">
        <v>125</v>
      </c>
    </row>
    <row r="564" spans="2:6">
      <c r="B564" s="11">
        <f t="shared" si="16"/>
        <v>562</v>
      </c>
      <c r="C564" s="16">
        <v>250</v>
      </c>
      <c r="D564" s="1">
        <f t="shared" si="17"/>
        <v>140125</v>
      </c>
      <c r="E564" s="16">
        <v>25</v>
      </c>
      <c r="F564" s="16">
        <v>125</v>
      </c>
    </row>
    <row r="565" spans="2:6">
      <c r="B565" s="11">
        <f t="shared" si="16"/>
        <v>563</v>
      </c>
      <c r="C565" s="16">
        <v>2000</v>
      </c>
      <c r="D565" s="1">
        <f t="shared" si="17"/>
        <v>140375</v>
      </c>
      <c r="E565" s="16">
        <v>25</v>
      </c>
      <c r="F565" s="16">
        <v>125</v>
      </c>
    </row>
    <row r="566" spans="2:6">
      <c r="B566" s="11">
        <f t="shared" si="16"/>
        <v>564</v>
      </c>
      <c r="C566" s="16">
        <v>250</v>
      </c>
      <c r="D566" s="1">
        <f t="shared" si="17"/>
        <v>140625</v>
      </c>
      <c r="E566" s="16">
        <v>25</v>
      </c>
      <c r="F566" s="16">
        <v>125</v>
      </c>
    </row>
    <row r="567" spans="2:6">
      <c r="B567" s="11">
        <f t="shared" si="16"/>
        <v>565</v>
      </c>
      <c r="C567" s="16">
        <v>2500</v>
      </c>
      <c r="D567" s="1">
        <f t="shared" si="17"/>
        <v>140875</v>
      </c>
      <c r="E567" s="16">
        <v>25</v>
      </c>
      <c r="F567" s="16">
        <v>125</v>
      </c>
    </row>
    <row r="568" spans="2:6">
      <c r="B568" s="11">
        <f t="shared" si="16"/>
        <v>566</v>
      </c>
      <c r="C568" s="16">
        <v>250</v>
      </c>
      <c r="D568" s="1">
        <f t="shared" si="17"/>
        <v>141125</v>
      </c>
      <c r="E568" s="16">
        <v>25</v>
      </c>
      <c r="F568" s="16">
        <v>125</v>
      </c>
    </row>
    <row r="569" spans="2:6">
      <c r="B569" s="11">
        <f t="shared" si="16"/>
        <v>567</v>
      </c>
      <c r="C569" s="16">
        <v>3000</v>
      </c>
      <c r="D569" s="1">
        <f t="shared" si="17"/>
        <v>141375</v>
      </c>
      <c r="E569" s="16">
        <v>25</v>
      </c>
      <c r="F569" s="16">
        <v>125</v>
      </c>
    </row>
    <row r="570" spans="2:6">
      <c r="B570" s="11">
        <f t="shared" si="16"/>
        <v>568</v>
      </c>
      <c r="C570" s="16">
        <v>250</v>
      </c>
      <c r="D570" s="1">
        <f t="shared" si="17"/>
        <v>141625</v>
      </c>
      <c r="E570" s="16">
        <v>25</v>
      </c>
      <c r="F570" s="16">
        <v>125</v>
      </c>
    </row>
    <row r="571" spans="2:6">
      <c r="B571" s="11">
        <f t="shared" si="16"/>
        <v>569</v>
      </c>
      <c r="C571" s="16">
        <v>3500</v>
      </c>
      <c r="D571" s="1">
        <f t="shared" si="17"/>
        <v>141875</v>
      </c>
      <c r="E571" s="16">
        <v>25</v>
      </c>
      <c r="F571" s="16">
        <v>125</v>
      </c>
    </row>
    <row r="572" spans="2:6">
      <c r="B572" s="11">
        <f t="shared" si="16"/>
        <v>570</v>
      </c>
      <c r="C572" s="16">
        <v>250</v>
      </c>
      <c r="D572" s="1">
        <f t="shared" si="17"/>
        <v>142125</v>
      </c>
      <c r="E572" s="16">
        <v>25</v>
      </c>
      <c r="F572" s="16">
        <v>125</v>
      </c>
    </row>
    <row r="573" spans="2:6">
      <c r="B573" s="11">
        <f t="shared" si="16"/>
        <v>571</v>
      </c>
      <c r="C573" s="16">
        <v>4000</v>
      </c>
      <c r="D573" s="1">
        <f t="shared" si="17"/>
        <v>142375</v>
      </c>
      <c r="E573" s="16">
        <v>25</v>
      </c>
      <c r="F573" s="16">
        <v>125</v>
      </c>
    </row>
    <row r="574" spans="2:6">
      <c r="B574" s="11">
        <f t="shared" si="16"/>
        <v>572</v>
      </c>
      <c r="C574" s="16">
        <v>250</v>
      </c>
      <c r="D574" s="1">
        <f t="shared" si="17"/>
        <v>142625</v>
      </c>
      <c r="E574" s="16">
        <v>25</v>
      </c>
      <c r="F574" s="16">
        <v>125</v>
      </c>
    </row>
    <row r="575" spans="2:6">
      <c r="B575" s="11">
        <f t="shared" si="16"/>
        <v>573</v>
      </c>
      <c r="C575" s="16">
        <v>1000</v>
      </c>
      <c r="D575" s="1">
        <f t="shared" si="17"/>
        <v>142875</v>
      </c>
      <c r="E575" s="16">
        <v>25</v>
      </c>
      <c r="F575" s="16">
        <v>125</v>
      </c>
    </row>
    <row r="576" spans="2:6">
      <c r="B576" s="11">
        <f t="shared" si="16"/>
        <v>574</v>
      </c>
      <c r="C576" s="16">
        <v>250</v>
      </c>
      <c r="D576" s="1">
        <f t="shared" si="17"/>
        <v>143125</v>
      </c>
      <c r="E576" s="16">
        <v>25</v>
      </c>
      <c r="F576" s="16">
        <v>125</v>
      </c>
    </row>
    <row r="577" spans="2:6">
      <c r="B577" s="11">
        <f t="shared" si="16"/>
        <v>575</v>
      </c>
      <c r="C577" s="16">
        <v>1500</v>
      </c>
      <c r="D577" s="1">
        <f t="shared" si="17"/>
        <v>143375</v>
      </c>
      <c r="E577" s="16">
        <v>25</v>
      </c>
      <c r="F577" s="16">
        <v>125</v>
      </c>
    </row>
    <row r="578" spans="2:6">
      <c r="B578" s="11">
        <f t="shared" si="16"/>
        <v>576</v>
      </c>
      <c r="C578" s="16">
        <v>250</v>
      </c>
      <c r="D578" s="1">
        <f t="shared" si="17"/>
        <v>143625</v>
      </c>
      <c r="E578" s="16">
        <v>25</v>
      </c>
      <c r="F578" s="16">
        <v>125</v>
      </c>
    </row>
    <row r="579" spans="2:6">
      <c r="B579" s="11">
        <f t="shared" si="16"/>
        <v>577</v>
      </c>
      <c r="C579" s="16">
        <v>2000</v>
      </c>
      <c r="D579" s="1">
        <f t="shared" si="17"/>
        <v>143875</v>
      </c>
      <c r="E579" s="16">
        <v>25</v>
      </c>
      <c r="F579" s="16">
        <v>125</v>
      </c>
    </row>
    <row r="580" spans="2:6">
      <c r="B580" s="11">
        <f t="shared" ref="B580:B643" si="18">B579+1</f>
        <v>578</v>
      </c>
      <c r="C580" s="16">
        <v>250</v>
      </c>
      <c r="D580" s="1">
        <f t="shared" si="17"/>
        <v>144125</v>
      </c>
      <c r="E580" s="16">
        <v>25</v>
      </c>
      <c r="F580" s="16">
        <v>125</v>
      </c>
    </row>
    <row r="581" spans="2:6">
      <c r="B581" s="11">
        <f t="shared" si="18"/>
        <v>579</v>
      </c>
      <c r="C581" s="16">
        <v>2500</v>
      </c>
      <c r="D581" s="1">
        <f t="shared" ref="D581:D644" si="19">D580+250</f>
        <v>144375</v>
      </c>
      <c r="E581" s="16">
        <v>25</v>
      </c>
      <c r="F581" s="16">
        <v>125</v>
      </c>
    </row>
    <row r="582" spans="2:6">
      <c r="B582" s="11">
        <f t="shared" si="18"/>
        <v>580</v>
      </c>
      <c r="C582" s="16">
        <v>250</v>
      </c>
      <c r="D582" s="1">
        <f t="shared" si="19"/>
        <v>144625</v>
      </c>
      <c r="E582" s="16">
        <v>25</v>
      </c>
      <c r="F582" s="16">
        <v>125</v>
      </c>
    </row>
    <row r="583" spans="2:6">
      <c r="B583" s="11">
        <f t="shared" si="18"/>
        <v>581</v>
      </c>
      <c r="C583" s="16">
        <v>3000</v>
      </c>
      <c r="D583" s="1">
        <f t="shared" si="19"/>
        <v>144875</v>
      </c>
      <c r="E583" s="16">
        <v>25</v>
      </c>
      <c r="F583" s="16">
        <v>125</v>
      </c>
    </row>
    <row r="584" spans="2:6">
      <c r="B584" s="11">
        <f t="shared" si="18"/>
        <v>582</v>
      </c>
      <c r="C584" s="16">
        <v>250</v>
      </c>
      <c r="D584" s="1">
        <f t="shared" si="19"/>
        <v>145125</v>
      </c>
      <c r="E584" s="16">
        <v>25</v>
      </c>
      <c r="F584" s="16">
        <v>125</v>
      </c>
    </row>
    <row r="585" spans="2:6">
      <c r="B585" s="11">
        <f t="shared" si="18"/>
        <v>583</v>
      </c>
      <c r="C585" s="16">
        <v>3500</v>
      </c>
      <c r="D585" s="1">
        <f t="shared" si="19"/>
        <v>145375</v>
      </c>
      <c r="E585" s="16">
        <v>25</v>
      </c>
      <c r="F585" s="16">
        <v>125</v>
      </c>
    </row>
    <row r="586" spans="2:6">
      <c r="B586" s="11">
        <f t="shared" si="18"/>
        <v>584</v>
      </c>
      <c r="C586" s="16">
        <v>250</v>
      </c>
      <c r="D586" s="1">
        <f t="shared" si="19"/>
        <v>145625</v>
      </c>
      <c r="E586" s="16">
        <v>25</v>
      </c>
      <c r="F586" s="16">
        <v>125</v>
      </c>
    </row>
    <row r="587" spans="2:6">
      <c r="B587" s="11">
        <f t="shared" si="18"/>
        <v>585</v>
      </c>
      <c r="C587" s="16">
        <v>4000</v>
      </c>
      <c r="D587" s="1">
        <f t="shared" si="19"/>
        <v>145875</v>
      </c>
      <c r="E587" s="16">
        <v>25</v>
      </c>
      <c r="F587" s="16">
        <v>125</v>
      </c>
    </row>
    <row r="588" spans="2:6">
      <c r="B588" s="11">
        <f t="shared" si="18"/>
        <v>586</v>
      </c>
      <c r="C588" s="16">
        <v>250</v>
      </c>
      <c r="D588" s="1">
        <f t="shared" si="19"/>
        <v>146125</v>
      </c>
      <c r="E588" s="16">
        <v>25</v>
      </c>
      <c r="F588" s="16">
        <v>125</v>
      </c>
    </row>
    <row r="589" spans="2:6">
      <c r="B589" s="11">
        <f t="shared" si="18"/>
        <v>587</v>
      </c>
      <c r="C589" s="16">
        <v>500</v>
      </c>
      <c r="D589" s="1">
        <f t="shared" si="19"/>
        <v>146375</v>
      </c>
      <c r="E589" s="16">
        <v>25</v>
      </c>
      <c r="F589" s="16">
        <v>125</v>
      </c>
    </row>
    <row r="590" spans="2:6">
      <c r="B590" s="11">
        <f t="shared" si="18"/>
        <v>588</v>
      </c>
      <c r="C590" s="16">
        <v>250</v>
      </c>
      <c r="D590" s="1">
        <f t="shared" si="19"/>
        <v>146625</v>
      </c>
      <c r="E590" s="16">
        <v>25</v>
      </c>
      <c r="F590" s="16">
        <v>125</v>
      </c>
    </row>
    <row r="591" spans="2:6">
      <c r="B591" s="11">
        <f t="shared" si="18"/>
        <v>589</v>
      </c>
      <c r="C591" s="16">
        <v>1000</v>
      </c>
      <c r="D591" s="1">
        <f t="shared" si="19"/>
        <v>146875</v>
      </c>
      <c r="E591" s="16">
        <v>25</v>
      </c>
      <c r="F591" s="16">
        <v>125</v>
      </c>
    </row>
    <row r="592" spans="2:6">
      <c r="B592" s="11">
        <f t="shared" si="18"/>
        <v>590</v>
      </c>
      <c r="C592" s="16">
        <v>250</v>
      </c>
      <c r="D592" s="1">
        <f t="shared" si="19"/>
        <v>147125</v>
      </c>
      <c r="E592" s="16">
        <v>25</v>
      </c>
      <c r="F592" s="16">
        <v>125</v>
      </c>
    </row>
    <row r="593" spans="2:6">
      <c r="B593" s="11">
        <f t="shared" si="18"/>
        <v>591</v>
      </c>
      <c r="C593" s="16">
        <v>1500</v>
      </c>
      <c r="D593" s="1">
        <f t="shared" si="19"/>
        <v>147375</v>
      </c>
      <c r="E593" s="16">
        <v>25</v>
      </c>
      <c r="F593" s="16">
        <v>125</v>
      </c>
    </row>
    <row r="594" spans="2:6">
      <c r="B594" s="11">
        <f t="shared" si="18"/>
        <v>592</v>
      </c>
      <c r="C594" s="16">
        <v>250</v>
      </c>
      <c r="D594" s="1">
        <f t="shared" si="19"/>
        <v>147625</v>
      </c>
      <c r="E594" s="16">
        <v>25</v>
      </c>
      <c r="F594" s="16">
        <v>125</v>
      </c>
    </row>
    <row r="595" spans="2:6">
      <c r="B595" s="11">
        <f t="shared" si="18"/>
        <v>593</v>
      </c>
      <c r="C595" s="16">
        <v>2000</v>
      </c>
      <c r="D595" s="1">
        <f t="shared" si="19"/>
        <v>147875</v>
      </c>
      <c r="E595" s="16">
        <v>25</v>
      </c>
      <c r="F595" s="16">
        <v>125</v>
      </c>
    </row>
    <row r="596" spans="2:6">
      <c r="B596" s="11">
        <f t="shared" si="18"/>
        <v>594</v>
      </c>
      <c r="C596" s="16">
        <v>250</v>
      </c>
      <c r="D596" s="1">
        <f t="shared" si="19"/>
        <v>148125</v>
      </c>
      <c r="E596" s="16">
        <v>25</v>
      </c>
      <c r="F596" s="16">
        <v>125</v>
      </c>
    </row>
    <row r="597" spans="2:6">
      <c r="B597" s="11">
        <f t="shared" si="18"/>
        <v>595</v>
      </c>
      <c r="C597" s="16">
        <v>2500</v>
      </c>
      <c r="D597" s="1">
        <f t="shared" si="19"/>
        <v>148375</v>
      </c>
      <c r="E597" s="16">
        <v>25</v>
      </c>
      <c r="F597" s="16">
        <v>125</v>
      </c>
    </row>
    <row r="598" spans="2:6">
      <c r="B598" s="11">
        <f t="shared" si="18"/>
        <v>596</v>
      </c>
      <c r="C598" s="16">
        <v>250</v>
      </c>
      <c r="D598" s="1">
        <f t="shared" si="19"/>
        <v>148625</v>
      </c>
      <c r="E598" s="16">
        <v>25</v>
      </c>
      <c r="F598" s="16">
        <v>125</v>
      </c>
    </row>
    <row r="599" spans="2:6">
      <c r="B599" s="11">
        <f t="shared" si="18"/>
        <v>597</v>
      </c>
      <c r="C599" s="16">
        <v>3000</v>
      </c>
      <c r="D599" s="1">
        <f t="shared" si="19"/>
        <v>148875</v>
      </c>
      <c r="E599" s="16">
        <v>25</v>
      </c>
      <c r="F599" s="16">
        <v>125</v>
      </c>
    </row>
    <row r="600" spans="2:6">
      <c r="B600" s="11">
        <f t="shared" si="18"/>
        <v>598</v>
      </c>
      <c r="C600" s="16">
        <v>250</v>
      </c>
      <c r="D600" s="1">
        <f t="shared" si="19"/>
        <v>149125</v>
      </c>
      <c r="E600" s="16">
        <v>25</v>
      </c>
      <c r="F600" s="16">
        <v>125</v>
      </c>
    </row>
    <row r="601" spans="2:6">
      <c r="B601" s="11">
        <f t="shared" si="18"/>
        <v>599</v>
      </c>
      <c r="C601" s="16">
        <v>3500</v>
      </c>
      <c r="D601" s="1">
        <f t="shared" si="19"/>
        <v>149375</v>
      </c>
      <c r="E601" s="16">
        <v>25</v>
      </c>
      <c r="F601" s="16">
        <v>125</v>
      </c>
    </row>
    <row r="602" spans="2:6">
      <c r="B602" s="11">
        <f t="shared" si="18"/>
        <v>600</v>
      </c>
      <c r="C602" s="16">
        <v>250</v>
      </c>
      <c r="D602" s="1">
        <f t="shared" si="19"/>
        <v>149625</v>
      </c>
      <c r="E602" s="16">
        <v>25</v>
      </c>
      <c r="F602" s="16">
        <v>125</v>
      </c>
    </row>
    <row r="603" spans="2:6">
      <c r="B603" s="11">
        <f t="shared" si="18"/>
        <v>601</v>
      </c>
      <c r="C603" s="16">
        <v>4000</v>
      </c>
      <c r="D603" s="1">
        <f t="shared" si="19"/>
        <v>149875</v>
      </c>
      <c r="E603" s="16">
        <v>25</v>
      </c>
      <c r="F603" s="16">
        <v>125</v>
      </c>
    </row>
    <row r="604" spans="2:6">
      <c r="B604" s="11">
        <f t="shared" si="18"/>
        <v>602</v>
      </c>
      <c r="C604" s="16">
        <v>250</v>
      </c>
      <c r="D604" s="1">
        <f t="shared" si="19"/>
        <v>150125</v>
      </c>
      <c r="E604" s="16">
        <v>25</v>
      </c>
      <c r="F604" s="16">
        <v>125</v>
      </c>
    </row>
    <row r="605" spans="2:6">
      <c r="B605" s="11">
        <f t="shared" si="18"/>
        <v>603</v>
      </c>
      <c r="C605" s="16">
        <v>500</v>
      </c>
      <c r="D605" s="1">
        <f t="shared" si="19"/>
        <v>150375</v>
      </c>
      <c r="E605" s="16">
        <v>25</v>
      </c>
      <c r="F605" s="16">
        <v>125</v>
      </c>
    </row>
    <row r="606" spans="2:6">
      <c r="B606" s="11">
        <f t="shared" si="18"/>
        <v>604</v>
      </c>
      <c r="C606" s="16">
        <v>250</v>
      </c>
      <c r="D606" s="1">
        <f t="shared" si="19"/>
        <v>150625</v>
      </c>
      <c r="E606" s="16">
        <v>25</v>
      </c>
      <c r="F606" s="16">
        <v>125</v>
      </c>
    </row>
    <row r="607" spans="2:6">
      <c r="B607" s="11">
        <f t="shared" si="18"/>
        <v>605</v>
      </c>
      <c r="C607" s="16">
        <v>1000</v>
      </c>
      <c r="D607" s="1">
        <f t="shared" si="19"/>
        <v>150875</v>
      </c>
      <c r="E607" s="16">
        <v>25</v>
      </c>
      <c r="F607" s="16">
        <v>125</v>
      </c>
    </row>
    <row r="608" spans="2:6">
      <c r="B608" s="11">
        <f t="shared" si="18"/>
        <v>606</v>
      </c>
      <c r="C608" s="16">
        <v>250</v>
      </c>
      <c r="D608" s="1">
        <f t="shared" si="19"/>
        <v>151125</v>
      </c>
      <c r="E608" s="16">
        <v>25</v>
      </c>
      <c r="F608" s="16">
        <v>125</v>
      </c>
    </row>
    <row r="609" spans="2:6">
      <c r="B609" s="11">
        <f t="shared" si="18"/>
        <v>607</v>
      </c>
      <c r="C609" s="16">
        <v>1500</v>
      </c>
      <c r="D609" s="1">
        <f t="shared" si="19"/>
        <v>151375</v>
      </c>
      <c r="E609" s="16">
        <v>25</v>
      </c>
      <c r="F609" s="16">
        <v>125</v>
      </c>
    </row>
    <row r="610" spans="2:6">
      <c r="B610" s="11">
        <f t="shared" si="18"/>
        <v>608</v>
      </c>
      <c r="C610" s="16">
        <v>250</v>
      </c>
      <c r="D610" s="1">
        <f t="shared" si="19"/>
        <v>151625</v>
      </c>
      <c r="E610" s="16">
        <v>25</v>
      </c>
      <c r="F610" s="16">
        <v>125</v>
      </c>
    </row>
    <row r="611" spans="2:6">
      <c r="B611" s="11">
        <f t="shared" si="18"/>
        <v>609</v>
      </c>
      <c r="C611" s="16">
        <v>2000</v>
      </c>
      <c r="D611" s="1">
        <f t="shared" si="19"/>
        <v>151875</v>
      </c>
      <c r="E611" s="16">
        <v>25</v>
      </c>
      <c r="F611" s="16">
        <v>125</v>
      </c>
    </row>
    <row r="612" spans="2:6">
      <c r="B612" s="11">
        <f t="shared" si="18"/>
        <v>610</v>
      </c>
      <c r="C612" s="16">
        <v>250</v>
      </c>
      <c r="D612" s="1">
        <f t="shared" si="19"/>
        <v>152125</v>
      </c>
      <c r="E612" s="16">
        <v>25</v>
      </c>
      <c r="F612" s="16">
        <v>125</v>
      </c>
    </row>
    <row r="613" spans="2:6">
      <c r="B613" s="11">
        <f t="shared" si="18"/>
        <v>611</v>
      </c>
      <c r="C613" s="16">
        <v>2500</v>
      </c>
      <c r="D613" s="1">
        <f t="shared" si="19"/>
        <v>152375</v>
      </c>
      <c r="E613" s="16">
        <v>25</v>
      </c>
      <c r="F613" s="16">
        <v>125</v>
      </c>
    </row>
    <row r="614" spans="2:6">
      <c r="B614" s="11">
        <f t="shared" si="18"/>
        <v>612</v>
      </c>
      <c r="C614" s="16">
        <v>250</v>
      </c>
      <c r="D614" s="1">
        <f t="shared" si="19"/>
        <v>152625</v>
      </c>
      <c r="E614" s="16">
        <v>25</v>
      </c>
      <c r="F614" s="16">
        <v>125</v>
      </c>
    </row>
    <row r="615" spans="2:6">
      <c r="B615" s="11">
        <f t="shared" si="18"/>
        <v>613</v>
      </c>
      <c r="C615" s="16">
        <v>3000</v>
      </c>
      <c r="D615" s="1">
        <f t="shared" si="19"/>
        <v>152875</v>
      </c>
      <c r="E615" s="16">
        <v>25</v>
      </c>
      <c r="F615" s="16">
        <v>125</v>
      </c>
    </row>
    <row r="616" spans="2:6">
      <c r="B616" s="11">
        <f t="shared" si="18"/>
        <v>614</v>
      </c>
      <c r="C616" s="16">
        <v>250</v>
      </c>
      <c r="D616" s="1">
        <f t="shared" si="19"/>
        <v>153125</v>
      </c>
      <c r="E616" s="16">
        <v>25</v>
      </c>
      <c r="F616" s="16">
        <v>125</v>
      </c>
    </row>
    <row r="617" spans="2:6">
      <c r="B617" s="11">
        <f t="shared" si="18"/>
        <v>615</v>
      </c>
      <c r="C617" s="16">
        <v>3500</v>
      </c>
      <c r="D617" s="1">
        <f t="shared" si="19"/>
        <v>153375</v>
      </c>
      <c r="E617" s="16">
        <v>25</v>
      </c>
      <c r="F617" s="16">
        <v>125</v>
      </c>
    </row>
    <row r="618" spans="2:6">
      <c r="B618" s="11">
        <f t="shared" si="18"/>
        <v>616</v>
      </c>
      <c r="C618" s="16">
        <v>250</v>
      </c>
      <c r="D618" s="1">
        <f t="shared" si="19"/>
        <v>153625</v>
      </c>
      <c r="E618" s="16">
        <v>25</v>
      </c>
      <c r="F618" s="16">
        <v>125</v>
      </c>
    </row>
    <row r="619" spans="2:6">
      <c r="B619" s="11">
        <f t="shared" si="18"/>
        <v>617</v>
      </c>
      <c r="C619" s="16">
        <v>4000</v>
      </c>
      <c r="D619" s="1">
        <f t="shared" si="19"/>
        <v>153875</v>
      </c>
      <c r="E619" s="16">
        <v>25</v>
      </c>
      <c r="F619" s="16">
        <v>125</v>
      </c>
    </row>
    <row r="620" spans="2:6">
      <c r="B620" s="11">
        <f t="shared" si="18"/>
        <v>618</v>
      </c>
      <c r="C620" s="16">
        <v>250</v>
      </c>
      <c r="D620" s="1">
        <f t="shared" si="19"/>
        <v>154125</v>
      </c>
      <c r="E620" s="16">
        <v>25</v>
      </c>
      <c r="F620" s="16">
        <v>125</v>
      </c>
    </row>
    <row r="621" spans="2:6">
      <c r="B621" s="11">
        <f t="shared" si="18"/>
        <v>619</v>
      </c>
      <c r="C621" s="16">
        <v>500</v>
      </c>
      <c r="D621" s="1">
        <f t="shared" si="19"/>
        <v>154375</v>
      </c>
      <c r="E621" s="16">
        <v>25</v>
      </c>
      <c r="F621" s="16">
        <v>125</v>
      </c>
    </row>
    <row r="622" spans="2:6">
      <c r="B622" s="11">
        <f t="shared" si="18"/>
        <v>620</v>
      </c>
      <c r="C622" s="16">
        <v>250</v>
      </c>
      <c r="D622" s="1">
        <f t="shared" si="19"/>
        <v>154625</v>
      </c>
      <c r="E622" s="16">
        <v>25</v>
      </c>
      <c r="F622" s="16">
        <v>125</v>
      </c>
    </row>
    <row r="623" spans="2:6">
      <c r="B623" s="11">
        <f t="shared" si="18"/>
        <v>621</v>
      </c>
      <c r="C623" s="16">
        <v>1000</v>
      </c>
      <c r="D623" s="1">
        <f t="shared" si="19"/>
        <v>154875</v>
      </c>
      <c r="E623" s="16">
        <v>25</v>
      </c>
      <c r="F623" s="16">
        <v>125</v>
      </c>
    </row>
    <row r="624" spans="2:6">
      <c r="B624" s="11">
        <f t="shared" si="18"/>
        <v>622</v>
      </c>
      <c r="C624" s="16">
        <v>250</v>
      </c>
      <c r="D624" s="1">
        <f t="shared" si="19"/>
        <v>155125</v>
      </c>
      <c r="E624" s="16">
        <v>25</v>
      </c>
      <c r="F624" s="16">
        <v>125</v>
      </c>
    </row>
    <row r="625" spans="2:6">
      <c r="B625" s="11">
        <f t="shared" si="18"/>
        <v>623</v>
      </c>
      <c r="C625" s="16">
        <v>1500</v>
      </c>
      <c r="D625" s="1">
        <f t="shared" si="19"/>
        <v>155375</v>
      </c>
      <c r="E625" s="16">
        <v>25</v>
      </c>
      <c r="F625" s="16">
        <v>125</v>
      </c>
    </row>
    <row r="626" spans="2:6">
      <c r="B626" s="11">
        <f t="shared" si="18"/>
        <v>624</v>
      </c>
      <c r="C626" s="16">
        <v>250</v>
      </c>
      <c r="D626" s="1">
        <f t="shared" si="19"/>
        <v>155625</v>
      </c>
      <c r="E626" s="16">
        <v>25</v>
      </c>
      <c r="F626" s="16">
        <v>125</v>
      </c>
    </row>
    <row r="627" spans="2:6">
      <c r="B627" s="11">
        <f t="shared" si="18"/>
        <v>625</v>
      </c>
      <c r="C627" s="16">
        <v>2000</v>
      </c>
      <c r="D627" s="1">
        <f t="shared" si="19"/>
        <v>155875</v>
      </c>
      <c r="E627" s="16">
        <v>25</v>
      </c>
      <c r="F627" s="16">
        <v>125</v>
      </c>
    </row>
    <row r="628" spans="2:6">
      <c r="B628" s="11">
        <f t="shared" si="18"/>
        <v>626</v>
      </c>
      <c r="C628" s="16">
        <v>250</v>
      </c>
      <c r="D628" s="1">
        <f t="shared" si="19"/>
        <v>156125</v>
      </c>
      <c r="E628" s="16">
        <v>25</v>
      </c>
      <c r="F628" s="16">
        <v>125</v>
      </c>
    </row>
    <row r="629" spans="2:6">
      <c r="B629" s="11">
        <f t="shared" si="18"/>
        <v>627</v>
      </c>
      <c r="C629" s="16">
        <v>2500</v>
      </c>
      <c r="D629" s="1">
        <f t="shared" si="19"/>
        <v>156375</v>
      </c>
      <c r="E629" s="16">
        <v>25</v>
      </c>
      <c r="F629" s="16">
        <v>125</v>
      </c>
    </row>
    <row r="630" spans="2:6">
      <c r="B630" s="11">
        <f t="shared" si="18"/>
        <v>628</v>
      </c>
      <c r="C630" s="16">
        <v>250</v>
      </c>
      <c r="D630" s="1">
        <f t="shared" si="19"/>
        <v>156625</v>
      </c>
      <c r="E630" s="16">
        <v>25</v>
      </c>
      <c r="F630" s="16">
        <v>125</v>
      </c>
    </row>
    <row r="631" spans="2:6">
      <c r="B631" s="11">
        <f t="shared" si="18"/>
        <v>629</v>
      </c>
      <c r="C631" s="16">
        <v>3000</v>
      </c>
      <c r="D631" s="1">
        <f t="shared" si="19"/>
        <v>156875</v>
      </c>
      <c r="E631" s="16">
        <v>25</v>
      </c>
      <c r="F631" s="16">
        <v>125</v>
      </c>
    </row>
    <row r="632" spans="2:6">
      <c r="B632" s="11">
        <f t="shared" si="18"/>
        <v>630</v>
      </c>
      <c r="C632" s="16">
        <v>250</v>
      </c>
      <c r="D632" s="1">
        <f t="shared" si="19"/>
        <v>157125</v>
      </c>
      <c r="E632" s="16">
        <v>25</v>
      </c>
      <c r="F632" s="16">
        <v>125</v>
      </c>
    </row>
    <row r="633" spans="2:6">
      <c r="B633" s="11">
        <f t="shared" si="18"/>
        <v>631</v>
      </c>
      <c r="C633" s="16">
        <v>3500</v>
      </c>
      <c r="D633" s="1">
        <f t="shared" si="19"/>
        <v>157375</v>
      </c>
      <c r="E633" s="16">
        <v>25</v>
      </c>
      <c r="F633" s="16">
        <v>125</v>
      </c>
    </row>
    <row r="634" spans="2:6">
      <c r="B634" s="11">
        <f t="shared" si="18"/>
        <v>632</v>
      </c>
      <c r="C634" s="16">
        <v>250</v>
      </c>
      <c r="D634" s="1">
        <f t="shared" si="19"/>
        <v>157625</v>
      </c>
      <c r="E634" s="16">
        <v>25</v>
      </c>
      <c r="F634" s="16">
        <v>125</v>
      </c>
    </row>
    <row r="635" spans="2:6">
      <c r="B635" s="11">
        <f t="shared" si="18"/>
        <v>633</v>
      </c>
      <c r="C635" s="16">
        <v>4000</v>
      </c>
      <c r="D635" s="1">
        <f t="shared" si="19"/>
        <v>157875</v>
      </c>
      <c r="E635" s="16">
        <v>25</v>
      </c>
      <c r="F635" s="16">
        <v>125</v>
      </c>
    </row>
    <row r="636" spans="2:6">
      <c r="B636" s="11">
        <f t="shared" si="18"/>
        <v>634</v>
      </c>
      <c r="C636" s="16">
        <v>250</v>
      </c>
      <c r="D636" s="1">
        <f t="shared" si="19"/>
        <v>158125</v>
      </c>
      <c r="E636" s="16">
        <v>25</v>
      </c>
      <c r="F636" s="16">
        <v>125</v>
      </c>
    </row>
    <row r="637" spans="2:6">
      <c r="B637" s="11">
        <f t="shared" si="18"/>
        <v>635</v>
      </c>
      <c r="C637" s="16">
        <v>500</v>
      </c>
      <c r="D637" s="1">
        <f t="shared" si="19"/>
        <v>158375</v>
      </c>
      <c r="E637" s="16">
        <v>25</v>
      </c>
      <c r="F637" s="16">
        <v>125</v>
      </c>
    </row>
    <row r="638" spans="2:6">
      <c r="B638" s="11">
        <f t="shared" si="18"/>
        <v>636</v>
      </c>
      <c r="C638" s="16">
        <v>250</v>
      </c>
      <c r="D638" s="1">
        <f t="shared" si="19"/>
        <v>158625</v>
      </c>
      <c r="E638" s="16">
        <v>25</v>
      </c>
      <c r="F638" s="16">
        <v>125</v>
      </c>
    </row>
    <row r="639" spans="2:6">
      <c r="B639" s="11">
        <f t="shared" si="18"/>
        <v>637</v>
      </c>
      <c r="C639" s="16">
        <v>1000</v>
      </c>
      <c r="D639" s="1">
        <f t="shared" si="19"/>
        <v>158875</v>
      </c>
      <c r="E639" s="16">
        <v>25</v>
      </c>
      <c r="F639" s="16">
        <v>125</v>
      </c>
    </row>
    <row r="640" spans="2:6">
      <c r="B640" s="11">
        <f t="shared" si="18"/>
        <v>638</v>
      </c>
      <c r="C640" s="16">
        <v>250</v>
      </c>
      <c r="D640" s="1">
        <f t="shared" si="19"/>
        <v>159125</v>
      </c>
      <c r="E640" s="16">
        <v>25</v>
      </c>
      <c r="F640" s="16">
        <v>125</v>
      </c>
    </row>
    <row r="641" spans="2:6">
      <c r="B641" s="11">
        <f t="shared" si="18"/>
        <v>639</v>
      </c>
      <c r="C641" s="16">
        <v>1500</v>
      </c>
      <c r="D641" s="1">
        <f t="shared" si="19"/>
        <v>159375</v>
      </c>
      <c r="E641" s="16">
        <v>25</v>
      </c>
      <c r="F641" s="16">
        <v>125</v>
      </c>
    </row>
    <row r="642" spans="2:6">
      <c r="B642" s="11">
        <f t="shared" si="18"/>
        <v>640</v>
      </c>
      <c r="C642" s="16">
        <v>250</v>
      </c>
      <c r="D642" s="1">
        <f t="shared" si="19"/>
        <v>159625</v>
      </c>
      <c r="E642" s="16">
        <v>25</v>
      </c>
      <c r="F642" s="16">
        <v>125</v>
      </c>
    </row>
    <row r="643" spans="2:6">
      <c r="B643" s="11">
        <f t="shared" si="18"/>
        <v>641</v>
      </c>
      <c r="C643" s="16">
        <v>2000</v>
      </c>
      <c r="D643" s="1">
        <f t="shared" si="19"/>
        <v>159875</v>
      </c>
      <c r="E643" s="16">
        <v>25</v>
      </c>
      <c r="F643" s="16">
        <v>125</v>
      </c>
    </row>
    <row r="644" spans="2:6">
      <c r="B644" s="11">
        <f t="shared" ref="B644:B707" si="20">B643+1</f>
        <v>642</v>
      </c>
      <c r="C644" s="16">
        <v>250</v>
      </c>
      <c r="D644" s="1">
        <f t="shared" si="19"/>
        <v>160125</v>
      </c>
      <c r="E644" s="16">
        <v>25</v>
      </c>
      <c r="F644" s="16">
        <v>125</v>
      </c>
    </row>
    <row r="645" spans="2:6">
      <c r="B645" s="11">
        <f t="shared" si="20"/>
        <v>643</v>
      </c>
      <c r="C645" s="16">
        <v>2500</v>
      </c>
      <c r="D645" s="1">
        <f t="shared" ref="D645:D708" si="21">D644+250</f>
        <v>160375</v>
      </c>
      <c r="E645" s="16">
        <v>25</v>
      </c>
      <c r="F645" s="16">
        <v>125</v>
      </c>
    </row>
    <row r="646" spans="2:6">
      <c r="B646" s="11">
        <f t="shared" si="20"/>
        <v>644</v>
      </c>
      <c r="C646" s="16">
        <v>250</v>
      </c>
      <c r="D646" s="1">
        <f t="shared" si="21"/>
        <v>160625</v>
      </c>
      <c r="E646" s="16">
        <v>25</v>
      </c>
      <c r="F646" s="16">
        <v>125</v>
      </c>
    </row>
    <row r="647" spans="2:6">
      <c r="B647" s="11">
        <f t="shared" si="20"/>
        <v>645</v>
      </c>
      <c r="C647" s="16">
        <v>3000</v>
      </c>
      <c r="D647" s="1">
        <f t="shared" si="21"/>
        <v>160875</v>
      </c>
      <c r="E647" s="16">
        <v>25</v>
      </c>
      <c r="F647" s="16">
        <v>125</v>
      </c>
    </row>
    <row r="648" spans="2:6">
      <c r="B648" s="11">
        <f t="shared" si="20"/>
        <v>646</v>
      </c>
      <c r="C648" s="16">
        <v>250</v>
      </c>
      <c r="D648" s="1">
        <f t="shared" si="21"/>
        <v>161125</v>
      </c>
      <c r="E648" s="16">
        <v>25</v>
      </c>
      <c r="F648" s="16">
        <v>125</v>
      </c>
    </row>
    <row r="649" spans="2:6">
      <c r="B649" s="11">
        <f t="shared" si="20"/>
        <v>647</v>
      </c>
      <c r="C649" s="16">
        <v>3500</v>
      </c>
      <c r="D649" s="1">
        <f t="shared" si="21"/>
        <v>161375</v>
      </c>
      <c r="E649" s="16">
        <v>25</v>
      </c>
      <c r="F649" s="16">
        <v>125</v>
      </c>
    </row>
    <row r="650" spans="2:6">
      <c r="B650" s="11">
        <f t="shared" si="20"/>
        <v>648</v>
      </c>
      <c r="C650" s="16">
        <v>250</v>
      </c>
      <c r="D650" s="1">
        <f t="shared" si="21"/>
        <v>161625</v>
      </c>
      <c r="E650" s="16">
        <v>25</v>
      </c>
      <c r="F650" s="16">
        <v>125</v>
      </c>
    </row>
    <row r="651" spans="2:6">
      <c r="B651" s="11">
        <f t="shared" si="20"/>
        <v>649</v>
      </c>
      <c r="C651" s="16">
        <v>4000</v>
      </c>
      <c r="D651" s="1">
        <f t="shared" si="21"/>
        <v>161875</v>
      </c>
      <c r="E651" s="16">
        <v>25</v>
      </c>
      <c r="F651" s="16">
        <v>125</v>
      </c>
    </row>
    <row r="652" spans="2:6">
      <c r="B652" s="11">
        <f t="shared" si="20"/>
        <v>650</v>
      </c>
      <c r="C652" s="16">
        <v>250</v>
      </c>
      <c r="D652" s="1">
        <f t="shared" si="21"/>
        <v>162125</v>
      </c>
      <c r="E652" s="16">
        <v>25</v>
      </c>
      <c r="F652" s="16">
        <v>125</v>
      </c>
    </row>
    <row r="653" spans="2:6">
      <c r="B653" s="11">
        <f t="shared" si="20"/>
        <v>651</v>
      </c>
      <c r="C653" s="16">
        <v>500</v>
      </c>
      <c r="D653" s="1">
        <f t="shared" si="21"/>
        <v>162375</v>
      </c>
      <c r="E653" s="16">
        <v>25</v>
      </c>
      <c r="F653" s="16">
        <v>125</v>
      </c>
    </row>
    <row r="654" spans="2:6">
      <c r="B654" s="11">
        <f t="shared" si="20"/>
        <v>652</v>
      </c>
      <c r="C654" s="16">
        <v>250</v>
      </c>
      <c r="D654" s="1">
        <f t="shared" si="21"/>
        <v>162625</v>
      </c>
      <c r="E654" s="16">
        <v>25</v>
      </c>
      <c r="F654" s="16">
        <v>125</v>
      </c>
    </row>
    <row r="655" spans="2:6">
      <c r="B655" s="11">
        <f t="shared" si="20"/>
        <v>653</v>
      </c>
      <c r="C655" s="16">
        <v>1000</v>
      </c>
      <c r="D655" s="1">
        <f t="shared" si="21"/>
        <v>162875</v>
      </c>
      <c r="E655" s="16">
        <v>25</v>
      </c>
      <c r="F655" s="16">
        <v>125</v>
      </c>
    </row>
    <row r="656" spans="2:6">
      <c r="B656" s="11">
        <f t="shared" si="20"/>
        <v>654</v>
      </c>
      <c r="C656" s="16">
        <v>250</v>
      </c>
      <c r="D656" s="1">
        <f t="shared" si="21"/>
        <v>163125</v>
      </c>
      <c r="E656" s="16">
        <v>25</v>
      </c>
      <c r="F656" s="16">
        <v>125</v>
      </c>
    </row>
    <row r="657" spans="2:6">
      <c r="B657" s="11">
        <f t="shared" si="20"/>
        <v>655</v>
      </c>
      <c r="C657" s="16">
        <v>1500</v>
      </c>
      <c r="D657" s="1">
        <f t="shared" si="21"/>
        <v>163375</v>
      </c>
      <c r="E657" s="16">
        <v>25</v>
      </c>
      <c r="F657" s="16">
        <v>125</v>
      </c>
    </row>
    <row r="658" spans="2:6">
      <c r="B658" s="11">
        <f t="shared" si="20"/>
        <v>656</v>
      </c>
      <c r="C658" s="16">
        <v>250</v>
      </c>
      <c r="D658" s="1">
        <f t="shared" si="21"/>
        <v>163625</v>
      </c>
      <c r="E658" s="16">
        <v>25</v>
      </c>
      <c r="F658" s="16">
        <v>125</v>
      </c>
    </row>
    <row r="659" spans="2:6">
      <c r="B659" s="11">
        <f t="shared" si="20"/>
        <v>657</v>
      </c>
      <c r="C659" s="16">
        <v>2000</v>
      </c>
      <c r="D659" s="1">
        <f t="shared" si="21"/>
        <v>163875</v>
      </c>
      <c r="E659" s="16">
        <v>25</v>
      </c>
      <c r="F659" s="16">
        <v>125</v>
      </c>
    </row>
    <row r="660" spans="2:6">
      <c r="B660" s="11">
        <f t="shared" si="20"/>
        <v>658</v>
      </c>
      <c r="C660" s="16">
        <v>250</v>
      </c>
      <c r="D660" s="1">
        <f t="shared" si="21"/>
        <v>164125</v>
      </c>
      <c r="E660" s="16">
        <v>25</v>
      </c>
      <c r="F660" s="16">
        <v>125</v>
      </c>
    </row>
    <row r="661" spans="2:6">
      <c r="B661" s="11">
        <f t="shared" si="20"/>
        <v>659</v>
      </c>
      <c r="C661" s="16">
        <v>2500</v>
      </c>
      <c r="D661" s="1">
        <f t="shared" si="21"/>
        <v>164375</v>
      </c>
      <c r="E661" s="16">
        <v>25</v>
      </c>
      <c r="F661" s="16">
        <v>125</v>
      </c>
    </row>
    <row r="662" spans="2:6">
      <c r="B662" s="11">
        <f t="shared" si="20"/>
        <v>660</v>
      </c>
      <c r="C662" s="16">
        <v>250</v>
      </c>
      <c r="D662" s="1">
        <f t="shared" si="21"/>
        <v>164625</v>
      </c>
      <c r="E662" s="16">
        <v>25</v>
      </c>
      <c r="F662" s="16">
        <v>125</v>
      </c>
    </row>
    <row r="663" spans="2:6">
      <c r="B663" s="11">
        <f t="shared" si="20"/>
        <v>661</v>
      </c>
      <c r="C663" s="16">
        <v>3000</v>
      </c>
      <c r="D663" s="1">
        <f t="shared" si="21"/>
        <v>164875</v>
      </c>
      <c r="E663" s="16">
        <v>25</v>
      </c>
      <c r="F663" s="16">
        <v>125</v>
      </c>
    </row>
    <row r="664" spans="2:6">
      <c r="B664" s="11">
        <f t="shared" si="20"/>
        <v>662</v>
      </c>
      <c r="C664" s="16">
        <v>250</v>
      </c>
      <c r="D664" s="1">
        <f t="shared" si="21"/>
        <v>165125</v>
      </c>
      <c r="E664" s="16">
        <v>25</v>
      </c>
      <c r="F664" s="16">
        <v>125</v>
      </c>
    </row>
    <row r="665" spans="2:6">
      <c r="B665" s="11">
        <f t="shared" si="20"/>
        <v>663</v>
      </c>
      <c r="C665" s="16">
        <v>3500</v>
      </c>
      <c r="D665" s="1">
        <f t="shared" si="21"/>
        <v>165375</v>
      </c>
      <c r="E665" s="16">
        <v>25</v>
      </c>
      <c r="F665" s="16">
        <v>125</v>
      </c>
    </row>
    <row r="666" spans="2:6">
      <c r="B666" s="11">
        <f t="shared" si="20"/>
        <v>664</v>
      </c>
      <c r="C666" s="16">
        <v>250</v>
      </c>
      <c r="D666" s="1">
        <f t="shared" si="21"/>
        <v>165625</v>
      </c>
      <c r="E666" s="16">
        <v>25</v>
      </c>
      <c r="F666" s="16">
        <v>125</v>
      </c>
    </row>
    <row r="667" spans="2:6">
      <c r="B667" s="11">
        <f t="shared" si="20"/>
        <v>665</v>
      </c>
      <c r="C667" s="16">
        <v>4000</v>
      </c>
      <c r="D667" s="1">
        <f t="shared" si="21"/>
        <v>165875</v>
      </c>
      <c r="E667" s="16">
        <v>25</v>
      </c>
      <c r="F667" s="16">
        <v>125</v>
      </c>
    </row>
    <row r="668" spans="2:6">
      <c r="B668" s="11">
        <f t="shared" si="20"/>
        <v>666</v>
      </c>
      <c r="C668" s="16">
        <v>250</v>
      </c>
      <c r="D668" s="1">
        <f t="shared" si="21"/>
        <v>166125</v>
      </c>
      <c r="E668" s="16">
        <v>25</v>
      </c>
      <c r="F668" s="16">
        <v>125</v>
      </c>
    </row>
    <row r="669" spans="2:6">
      <c r="B669" s="11">
        <f t="shared" si="20"/>
        <v>667</v>
      </c>
      <c r="C669" s="16">
        <v>500</v>
      </c>
      <c r="D669" s="1">
        <f t="shared" si="21"/>
        <v>166375</v>
      </c>
      <c r="E669" s="16">
        <v>25</v>
      </c>
      <c r="F669" s="16">
        <v>125</v>
      </c>
    </row>
    <row r="670" spans="2:6">
      <c r="B670" s="11">
        <f t="shared" si="20"/>
        <v>668</v>
      </c>
      <c r="C670" s="16">
        <v>250</v>
      </c>
      <c r="D670" s="1">
        <f t="shared" si="21"/>
        <v>166625</v>
      </c>
      <c r="E670" s="16">
        <v>25</v>
      </c>
      <c r="F670" s="16">
        <v>125</v>
      </c>
    </row>
    <row r="671" spans="2:6">
      <c r="B671" s="11">
        <f t="shared" si="20"/>
        <v>669</v>
      </c>
      <c r="C671" s="16">
        <v>1000</v>
      </c>
      <c r="D671" s="1">
        <f t="shared" si="21"/>
        <v>166875</v>
      </c>
      <c r="E671" s="16">
        <v>25</v>
      </c>
      <c r="F671" s="16">
        <v>125</v>
      </c>
    </row>
    <row r="672" spans="2:6">
      <c r="B672" s="11">
        <f t="shared" si="20"/>
        <v>670</v>
      </c>
      <c r="C672" s="16">
        <v>250</v>
      </c>
      <c r="D672" s="1">
        <f t="shared" si="21"/>
        <v>167125</v>
      </c>
      <c r="E672" s="16">
        <v>25</v>
      </c>
      <c r="F672" s="16">
        <v>125</v>
      </c>
    </row>
    <row r="673" spans="2:6">
      <c r="B673" s="11">
        <f t="shared" si="20"/>
        <v>671</v>
      </c>
      <c r="C673" s="16">
        <v>1500</v>
      </c>
      <c r="D673" s="1">
        <f t="shared" si="21"/>
        <v>167375</v>
      </c>
      <c r="E673" s="16">
        <v>25</v>
      </c>
      <c r="F673" s="16">
        <v>125</v>
      </c>
    </row>
    <row r="674" spans="2:6">
      <c r="B674" s="11">
        <f t="shared" si="20"/>
        <v>672</v>
      </c>
      <c r="C674" s="16">
        <v>250</v>
      </c>
      <c r="D674" s="1">
        <f t="shared" si="21"/>
        <v>167625</v>
      </c>
      <c r="E674" s="16">
        <v>25</v>
      </c>
      <c r="F674" s="16">
        <v>125</v>
      </c>
    </row>
    <row r="675" spans="2:6">
      <c r="B675" s="11">
        <f t="shared" si="20"/>
        <v>673</v>
      </c>
      <c r="C675" s="16">
        <v>2000</v>
      </c>
      <c r="D675" s="1">
        <f t="shared" si="21"/>
        <v>167875</v>
      </c>
      <c r="E675" s="16">
        <v>25</v>
      </c>
      <c r="F675" s="16">
        <v>125</v>
      </c>
    </row>
    <row r="676" spans="2:6">
      <c r="B676" s="11">
        <f t="shared" si="20"/>
        <v>674</v>
      </c>
      <c r="C676" s="16">
        <v>250</v>
      </c>
      <c r="D676" s="1">
        <f t="shared" si="21"/>
        <v>168125</v>
      </c>
      <c r="E676" s="16">
        <v>25</v>
      </c>
      <c r="F676" s="16">
        <v>125</v>
      </c>
    </row>
    <row r="677" spans="2:6">
      <c r="B677" s="11">
        <f t="shared" si="20"/>
        <v>675</v>
      </c>
      <c r="C677" s="16">
        <v>2500</v>
      </c>
      <c r="D677" s="1">
        <f t="shared" si="21"/>
        <v>168375</v>
      </c>
      <c r="E677" s="16">
        <v>25</v>
      </c>
      <c r="F677" s="16">
        <v>125</v>
      </c>
    </row>
    <row r="678" spans="2:6">
      <c r="B678" s="11">
        <f t="shared" si="20"/>
        <v>676</v>
      </c>
      <c r="C678" s="16">
        <v>250</v>
      </c>
      <c r="D678" s="1">
        <f t="shared" si="21"/>
        <v>168625</v>
      </c>
      <c r="E678" s="16">
        <v>25</v>
      </c>
      <c r="F678" s="16">
        <v>125</v>
      </c>
    </row>
    <row r="679" spans="2:6">
      <c r="B679" s="11">
        <f t="shared" si="20"/>
        <v>677</v>
      </c>
      <c r="C679" s="16">
        <v>3000</v>
      </c>
      <c r="D679" s="1">
        <f t="shared" si="21"/>
        <v>168875</v>
      </c>
      <c r="E679" s="16">
        <v>25</v>
      </c>
      <c r="F679" s="16">
        <v>125</v>
      </c>
    </row>
    <row r="680" spans="2:6">
      <c r="B680" s="11">
        <f t="shared" si="20"/>
        <v>678</v>
      </c>
      <c r="C680" s="16">
        <v>250</v>
      </c>
      <c r="D680" s="1">
        <f t="shared" si="21"/>
        <v>169125</v>
      </c>
      <c r="E680" s="16">
        <v>25</v>
      </c>
      <c r="F680" s="16">
        <v>125</v>
      </c>
    </row>
    <row r="681" spans="2:6">
      <c r="B681" s="11">
        <f t="shared" si="20"/>
        <v>679</v>
      </c>
      <c r="C681" s="16">
        <v>3500</v>
      </c>
      <c r="D681" s="1">
        <f t="shared" si="21"/>
        <v>169375</v>
      </c>
      <c r="E681" s="16">
        <v>25</v>
      </c>
      <c r="F681" s="16">
        <v>125</v>
      </c>
    </row>
    <row r="682" spans="2:6">
      <c r="B682" s="11">
        <f t="shared" si="20"/>
        <v>680</v>
      </c>
      <c r="C682" s="16">
        <v>250</v>
      </c>
      <c r="D682" s="1">
        <f t="shared" si="21"/>
        <v>169625</v>
      </c>
      <c r="E682" s="16">
        <v>25</v>
      </c>
      <c r="F682" s="16">
        <v>125</v>
      </c>
    </row>
    <row r="683" spans="2:6">
      <c r="B683" s="11">
        <f t="shared" si="20"/>
        <v>681</v>
      </c>
      <c r="C683" s="16">
        <v>4000</v>
      </c>
      <c r="D683" s="1">
        <f t="shared" si="21"/>
        <v>169875</v>
      </c>
      <c r="E683" s="16">
        <v>25</v>
      </c>
      <c r="F683" s="16">
        <v>125</v>
      </c>
    </row>
    <row r="684" spans="2:6">
      <c r="B684" s="11">
        <f t="shared" si="20"/>
        <v>682</v>
      </c>
      <c r="C684" s="16">
        <v>250</v>
      </c>
      <c r="D684" s="1">
        <f t="shared" si="21"/>
        <v>170125</v>
      </c>
      <c r="E684" s="16">
        <v>25</v>
      </c>
      <c r="F684" s="16">
        <v>125</v>
      </c>
    </row>
    <row r="685" spans="2:6">
      <c r="B685" s="11">
        <f t="shared" si="20"/>
        <v>683</v>
      </c>
      <c r="C685" s="16">
        <v>500</v>
      </c>
      <c r="D685" s="1">
        <f t="shared" si="21"/>
        <v>170375</v>
      </c>
      <c r="E685" s="16">
        <v>25</v>
      </c>
      <c r="F685" s="16">
        <v>125</v>
      </c>
    </row>
    <row r="686" spans="2:6">
      <c r="B686" s="11">
        <f t="shared" si="20"/>
        <v>684</v>
      </c>
      <c r="C686" s="16">
        <v>250</v>
      </c>
      <c r="D686" s="1">
        <f t="shared" si="21"/>
        <v>170625</v>
      </c>
      <c r="E686" s="16">
        <v>25</v>
      </c>
      <c r="F686" s="16">
        <v>125</v>
      </c>
    </row>
    <row r="687" spans="2:6">
      <c r="B687" s="11">
        <f t="shared" si="20"/>
        <v>685</v>
      </c>
      <c r="C687" s="16">
        <v>1000</v>
      </c>
      <c r="D687" s="1">
        <f t="shared" si="21"/>
        <v>170875</v>
      </c>
      <c r="E687" s="16">
        <v>25</v>
      </c>
      <c r="F687" s="16">
        <v>125</v>
      </c>
    </row>
    <row r="688" spans="2:6">
      <c r="B688" s="11">
        <f t="shared" si="20"/>
        <v>686</v>
      </c>
      <c r="C688" s="16">
        <v>250</v>
      </c>
      <c r="D688" s="1">
        <f t="shared" si="21"/>
        <v>171125</v>
      </c>
      <c r="E688" s="16">
        <v>25</v>
      </c>
      <c r="F688" s="16">
        <v>125</v>
      </c>
    </row>
    <row r="689" spans="2:6">
      <c r="B689" s="11">
        <f t="shared" si="20"/>
        <v>687</v>
      </c>
      <c r="C689" s="16">
        <v>1500</v>
      </c>
      <c r="D689" s="1">
        <f t="shared" si="21"/>
        <v>171375</v>
      </c>
      <c r="E689" s="16">
        <v>25</v>
      </c>
      <c r="F689" s="16">
        <v>125</v>
      </c>
    </row>
    <row r="690" spans="2:6">
      <c r="B690" s="11">
        <f t="shared" si="20"/>
        <v>688</v>
      </c>
      <c r="C690" s="16">
        <v>250</v>
      </c>
      <c r="D690" s="1">
        <f t="shared" si="21"/>
        <v>171625</v>
      </c>
      <c r="E690" s="16">
        <v>25</v>
      </c>
      <c r="F690" s="16">
        <v>125</v>
      </c>
    </row>
    <row r="691" spans="2:6">
      <c r="B691" s="11">
        <f t="shared" si="20"/>
        <v>689</v>
      </c>
      <c r="C691" s="16">
        <v>2000</v>
      </c>
      <c r="D691" s="1">
        <f t="shared" si="21"/>
        <v>171875</v>
      </c>
      <c r="E691" s="16">
        <v>25</v>
      </c>
      <c r="F691" s="16">
        <v>125</v>
      </c>
    </row>
    <row r="692" spans="2:6">
      <c r="B692" s="11">
        <f t="shared" si="20"/>
        <v>690</v>
      </c>
      <c r="C692" s="16">
        <v>250</v>
      </c>
      <c r="D692" s="1">
        <f t="shared" si="21"/>
        <v>172125</v>
      </c>
      <c r="E692" s="16">
        <v>25</v>
      </c>
      <c r="F692" s="16">
        <v>125</v>
      </c>
    </row>
    <row r="693" spans="2:6">
      <c r="B693" s="11">
        <f t="shared" si="20"/>
        <v>691</v>
      </c>
      <c r="C693" s="16">
        <v>2500</v>
      </c>
      <c r="D693" s="1">
        <f t="shared" si="21"/>
        <v>172375</v>
      </c>
      <c r="E693" s="16">
        <v>25</v>
      </c>
      <c r="F693" s="16">
        <v>125</v>
      </c>
    </row>
    <row r="694" spans="2:6">
      <c r="B694" s="11">
        <f t="shared" si="20"/>
        <v>692</v>
      </c>
      <c r="C694" s="16">
        <v>250</v>
      </c>
      <c r="D694" s="1">
        <f t="shared" si="21"/>
        <v>172625</v>
      </c>
      <c r="E694" s="16">
        <v>25</v>
      </c>
      <c r="F694" s="16">
        <v>125</v>
      </c>
    </row>
    <row r="695" spans="2:6">
      <c r="B695" s="11">
        <f t="shared" si="20"/>
        <v>693</v>
      </c>
      <c r="C695" s="16">
        <v>3000</v>
      </c>
      <c r="D695" s="1">
        <f t="shared" si="21"/>
        <v>172875</v>
      </c>
      <c r="E695" s="16">
        <v>25</v>
      </c>
      <c r="F695" s="16">
        <v>125</v>
      </c>
    </row>
    <row r="696" spans="2:6">
      <c r="B696" s="11">
        <f t="shared" si="20"/>
        <v>694</v>
      </c>
      <c r="C696" s="16">
        <v>250</v>
      </c>
      <c r="D696" s="1">
        <f t="shared" si="21"/>
        <v>173125</v>
      </c>
      <c r="E696" s="16">
        <v>25</v>
      </c>
      <c r="F696" s="16">
        <v>125</v>
      </c>
    </row>
    <row r="697" spans="2:6">
      <c r="B697" s="11">
        <f t="shared" si="20"/>
        <v>695</v>
      </c>
      <c r="C697" s="16">
        <v>3500</v>
      </c>
      <c r="D697" s="1">
        <f t="shared" si="21"/>
        <v>173375</v>
      </c>
      <c r="E697" s="16">
        <v>25</v>
      </c>
      <c r="F697" s="16">
        <v>125</v>
      </c>
    </row>
    <row r="698" spans="2:6">
      <c r="B698" s="11">
        <f t="shared" si="20"/>
        <v>696</v>
      </c>
      <c r="C698" s="16">
        <v>250</v>
      </c>
      <c r="D698" s="1">
        <f t="shared" si="21"/>
        <v>173625</v>
      </c>
      <c r="E698" s="16">
        <v>25</v>
      </c>
      <c r="F698" s="16">
        <v>125</v>
      </c>
    </row>
    <row r="699" spans="2:6">
      <c r="B699" s="11">
        <f t="shared" si="20"/>
        <v>697</v>
      </c>
      <c r="C699" s="16">
        <v>4000</v>
      </c>
      <c r="D699" s="1">
        <f t="shared" si="21"/>
        <v>173875</v>
      </c>
      <c r="E699" s="16">
        <v>25</v>
      </c>
      <c r="F699" s="16">
        <v>125</v>
      </c>
    </row>
    <row r="700" spans="2:6">
      <c r="B700" s="11">
        <f t="shared" si="20"/>
        <v>698</v>
      </c>
      <c r="C700" s="16">
        <v>250</v>
      </c>
      <c r="D700" s="1">
        <f t="shared" si="21"/>
        <v>174125</v>
      </c>
      <c r="E700" s="16">
        <v>25</v>
      </c>
      <c r="F700" s="16">
        <v>125</v>
      </c>
    </row>
    <row r="701" spans="2:6">
      <c r="B701" s="11">
        <f t="shared" si="20"/>
        <v>699</v>
      </c>
      <c r="C701" s="16">
        <v>500</v>
      </c>
      <c r="D701" s="1">
        <f t="shared" si="21"/>
        <v>174375</v>
      </c>
      <c r="E701" s="16">
        <v>25</v>
      </c>
      <c r="F701" s="16">
        <v>125</v>
      </c>
    </row>
    <row r="702" spans="2:6">
      <c r="B702" s="11">
        <f t="shared" si="20"/>
        <v>700</v>
      </c>
      <c r="C702" s="16">
        <v>250</v>
      </c>
      <c r="D702" s="1">
        <f t="shared" si="21"/>
        <v>174625</v>
      </c>
      <c r="E702" s="16">
        <v>25</v>
      </c>
      <c r="F702" s="16">
        <v>125</v>
      </c>
    </row>
    <row r="703" spans="2:6">
      <c r="B703" s="11">
        <f t="shared" si="20"/>
        <v>701</v>
      </c>
      <c r="C703" s="16">
        <v>1000</v>
      </c>
      <c r="D703" s="1">
        <f t="shared" si="21"/>
        <v>174875</v>
      </c>
      <c r="E703" s="16">
        <v>25</v>
      </c>
      <c r="F703" s="16">
        <v>125</v>
      </c>
    </row>
    <row r="704" spans="2:6">
      <c r="B704" s="11">
        <f t="shared" si="20"/>
        <v>702</v>
      </c>
      <c r="C704" s="16">
        <v>250</v>
      </c>
      <c r="D704" s="1">
        <f t="shared" si="21"/>
        <v>175125</v>
      </c>
      <c r="E704" s="16">
        <v>25</v>
      </c>
      <c r="F704" s="16">
        <v>125</v>
      </c>
    </row>
    <row r="705" spans="2:6">
      <c r="B705" s="11">
        <f t="shared" si="20"/>
        <v>703</v>
      </c>
      <c r="C705" s="16">
        <v>1500</v>
      </c>
      <c r="D705" s="1">
        <f t="shared" si="21"/>
        <v>175375</v>
      </c>
      <c r="E705" s="16">
        <v>25</v>
      </c>
      <c r="F705" s="16">
        <v>125</v>
      </c>
    </row>
    <row r="706" spans="2:6">
      <c r="B706" s="11">
        <f t="shared" si="20"/>
        <v>704</v>
      </c>
      <c r="C706" s="16">
        <v>250</v>
      </c>
      <c r="D706" s="1">
        <f t="shared" si="21"/>
        <v>175625</v>
      </c>
      <c r="E706" s="16">
        <v>25</v>
      </c>
      <c r="F706" s="16">
        <v>125</v>
      </c>
    </row>
    <row r="707" spans="2:6">
      <c r="B707" s="11">
        <f t="shared" si="20"/>
        <v>705</v>
      </c>
      <c r="C707" s="16">
        <v>2000</v>
      </c>
      <c r="D707" s="1">
        <f t="shared" si="21"/>
        <v>175875</v>
      </c>
      <c r="E707" s="16">
        <v>25</v>
      </c>
      <c r="F707" s="16">
        <v>125</v>
      </c>
    </row>
    <row r="708" spans="2:6">
      <c r="B708" s="11">
        <f t="shared" ref="B708:B771" si="22">B707+1</f>
        <v>706</v>
      </c>
      <c r="C708" s="16">
        <v>250</v>
      </c>
      <c r="D708" s="1">
        <f t="shared" si="21"/>
        <v>176125</v>
      </c>
      <c r="E708" s="16">
        <v>25</v>
      </c>
      <c r="F708" s="16">
        <v>125</v>
      </c>
    </row>
    <row r="709" spans="2:6">
      <c r="B709" s="11">
        <f t="shared" si="22"/>
        <v>707</v>
      </c>
      <c r="C709" s="16">
        <v>2500</v>
      </c>
      <c r="D709" s="1">
        <f t="shared" ref="D709:D772" si="23">D708+250</f>
        <v>176375</v>
      </c>
      <c r="E709" s="16">
        <v>25</v>
      </c>
      <c r="F709" s="16">
        <v>125</v>
      </c>
    </row>
    <row r="710" spans="2:6">
      <c r="B710" s="11">
        <f t="shared" si="22"/>
        <v>708</v>
      </c>
      <c r="C710" s="16">
        <v>250</v>
      </c>
      <c r="D710" s="1">
        <f t="shared" si="23"/>
        <v>176625</v>
      </c>
      <c r="E710" s="16">
        <v>25</v>
      </c>
      <c r="F710" s="16">
        <v>125</v>
      </c>
    </row>
    <row r="711" spans="2:6">
      <c r="B711" s="11">
        <f t="shared" si="22"/>
        <v>709</v>
      </c>
      <c r="C711" s="16">
        <v>3000</v>
      </c>
      <c r="D711" s="1">
        <f t="shared" si="23"/>
        <v>176875</v>
      </c>
      <c r="E711" s="16">
        <v>25</v>
      </c>
      <c r="F711" s="16">
        <v>125</v>
      </c>
    </row>
    <row r="712" spans="2:6">
      <c r="B712" s="11">
        <f t="shared" si="22"/>
        <v>710</v>
      </c>
      <c r="C712" s="16">
        <v>250</v>
      </c>
      <c r="D712" s="1">
        <f t="shared" si="23"/>
        <v>177125</v>
      </c>
      <c r="E712" s="16">
        <v>25</v>
      </c>
      <c r="F712" s="16">
        <v>125</v>
      </c>
    </row>
    <row r="713" spans="2:6">
      <c r="B713" s="11">
        <f t="shared" si="22"/>
        <v>711</v>
      </c>
      <c r="C713" s="16">
        <v>3500</v>
      </c>
      <c r="D713" s="1">
        <f t="shared" si="23"/>
        <v>177375</v>
      </c>
      <c r="E713" s="16">
        <v>25</v>
      </c>
      <c r="F713" s="16">
        <v>125</v>
      </c>
    </row>
    <row r="714" spans="2:6">
      <c r="B714" s="11">
        <f t="shared" si="22"/>
        <v>712</v>
      </c>
      <c r="C714" s="16">
        <v>250</v>
      </c>
      <c r="D714" s="1">
        <f t="shared" si="23"/>
        <v>177625</v>
      </c>
      <c r="E714" s="16">
        <v>25</v>
      </c>
      <c r="F714" s="16">
        <v>125</v>
      </c>
    </row>
    <row r="715" spans="2:6">
      <c r="B715" s="11">
        <f t="shared" si="22"/>
        <v>713</v>
      </c>
      <c r="C715" s="16">
        <v>4000</v>
      </c>
      <c r="D715" s="1">
        <f t="shared" si="23"/>
        <v>177875</v>
      </c>
      <c r="E715" s="16">
        <v>25</v>
      </c>
      <c r="F715" s="16">
        <v>125</v>
      </c>
    </row>
    <row r="716" spans="2:6">
      <c r="B716" s="11">
        <f t="shared" si="22"/>
        <v>714</v>
      </c>
      <c r="C716" s="16">
        <v>250</v>
      </c>
      <c r="D716" s="1">
        <f t="shared" si="23"/>
        <v>178125</v>
      </c>
      <c r="E716" s="16">
        <v>25</v>
      </c>
      <c r="F716" s="16">
        <v>125</v>
      </c>
    </row>
    <row r="717" spans="2:6">
      <c r="B717" s="11">
        <f t="shared" si="22"/>
        <v>715</v>
      </c>
      <c r="C717" s="16">
        <v>1000</v>
      </c>
      <c r="D717" s="1">
        <f t="shared" si="23"/>
        <v>178375</v>
      </c>
      <c r="E717" s="16">
        <v>25</v>
      </c>
      <c r="F717" s="16">
        <v>125</v>
      </c>
    </row>
    <row r="718" spans="2:6">
      <c r="B718" s="11">
        <f t="shared" si="22"/>
        <v>716</v>
      </c>
      <c r="C718" s="16">
        <v>250</v>
      </c>
      <c r="D718" s="1">
        <f t="shared" si="23"/>
        <v>178625</v>
      </c>
      <c r="E718" s="16">
        <v>25</v>
      </c>
      <c r="F718" s="16">
        <v>125</v>
      </c>
    </row>
    <row r="719" spans="2:6">
      <c r="B719" s="11">
        <f t="shared" si="22"/>
        <v>717</v>
      </c>
      <c r="C719" s="16">
        <v>1500</v>
      </c>
      <c r="D719" s="1">
        <f t="shared" si="23"/>
        <v>178875</v>
      </c>
      <c r="E719" s="16">
        <v>25</v>
      </c>
      <c r="F719" s="16">
        <v>125</v>
      </c>
    </row>
    <row r="720" spans="2:6">
      <c r="B720" s="11">
        <f t="shared" si="22"/>
        <v>718</v>
      </c>
      <c r="C720" s="16">
        <v>250</v>
      </c>
      <c r="D720" s="1">
        <f t="shared" si="23"/>
        <v>179125</v>
      </c>
      <c r="E720" s="16">
        <v>25</v>
      </c>
      <c r="F720" s="16">
        <v>125</v>
      </c>
    </row>
    <row r="721" spans="2:6">
      <c r="B721" s="11">
        <f t="shared" si="22"/>
        <v>719</v>
      </c>
      <c r="C721" s="16">
        <v>2000</v>
      </c>
      <c r="D721" s="1">
        <f t="shared" si="23"/>
        <v>179375</v>
      </c>
      <c r="E721" s="16">
        <v>25</v>
      </c>
      <c r="F721" s="16">
        <v>125</v>
      </c>
    </row>
    <row r="722" spans="2:6">
      <c r="B722" s="11">
        <f t="shared" si="22"/>
        <v>720</v>
      </c>
      <c r="C722" s="16">
        <v>250</v>
      </c>
      <c r="D722" s="1">
        <f t="shared" si="23"/>
        <v>179625</v>
      </c>
      <c r="E722" s="16">
        <v>25</v>
      </c>
      <c r="F722" s="16">
        <v>125</v>
      </c>
    </row>
    <row r="723" spans="2:6">
      <c r="B723" s="11">
        <f t="shared" si="22"/>
        <v>721</v>
      </c>
      <c r="C723" s="16">
        <v>2500</v>
      </c>
      <c r="D723" s="1">
        <f t="shared" si="23"/>
        <v>179875</v>
      </c>
      <c r="E723" s="16">
        <v>25</v>
      </c>
      <c r="F723" s="16">
        <v>125</v>
      </c>
    </row>
    <row r="724" spans="2:6">
      <c r="B724" s="11">
        <f t="shared" si="22"/>
        <v>722</v>
      </c>
      <c r="C724" s="16">
        <v>250</v>
      </c>
      <c r="D724" s="1">
        <f t="shared" si="23"/>
        <v>180125</v>
      </c>
      <c r="E724" s="16">
        <v>25</v>
      </c>
      <c r="F724" s="16">
        <v>125</v>
      </c>
    </row>
    <row r="725" spans="2:6">
      <c r="B725" s="11">
        <f t="shared" si="22"/>
        <v>723</v>
      </c>
      <c r="C725" s="16">
        <v>3000</v>
      </c>
      <c r="D725" s="1">
        <f t="shared" si="23"/>
        <v>180375</v>
      </c>
      <c r="E725" s="16">
        <v>25</v>
      </c>
      <c r="F725" s="16">
        <v>125</v>
      </c>
    </row>
    <row r="726" spans="2:6">
      <c r="B726" s="11">
        <f t="shared" si="22"/>
        <v>724</v>
      </c>
      <c r="C726" s="16">
        <v>250</v>
      </c>
      <c r="D726" s="1">
        <f t="shared" si="23"/>
        <v>180625</v>
      </c>
      <c r="E726" s="16">
        <v>25</v>
      </c>
      <c r="F726" s="16">
        <v>125</v>
      </c>
    </row>
    <row r="727" spans="2:6">
      <c r="B727" s="11">
        <f t="shared" si="22"/>
        <v>725</v>
      </c>
      <c r="C727" s="16">
        <v>3500</v>
      </c>
      <c r="D727" s="1">
        <f t="shared" si="23"/>
        <v>180875</v>
      </c>
      <c r="E727" s="16">
        <v>25</v>
      </c>
      <c r="F727" s="16">
        <v>125</v>
      </c>
    </row>
    <row r="728" spans="2:6">
      <c r="B728" s="11">
        <f t="shared" si="22"/>
        <v>726</v>
      </c>
      <c r="C728" s="16">
        <v>250</v>
      </c>
      <c r="D728" s="1">
        <f t="shared" si="23"/>
        <v>181125</v>
      </c>
      <c r="E728" s="16">
        <v>25</v>
      </c>
      <c r="F728" s="16">
        <v>125</v>
      </c>
    </row>
    <row r="729" spans="2:6">
      <c r="B729" s="11">
        <f t="shared" si="22"/>
        <v>727</v>
      </c>
      <c r="C729" s="16">
        <v>4000</v>
      </c>
      <c r="D729" s="1">
        <f t="shared" si="23"/>
        <v>181375</v>
      </c>
      <c r="E729" s="16">
        <v>25</v>
      </c>
      <c r="F729" s="16">
        <v>125</v>
      </c>
    </row>
    <row r="730" spans="2:6">
      <c r="B730" s="11">
        <f t="shared" si="22"/>
        <v>728</v>
      </c>
      <c r="C730" s="16">
        <v>250</v>
      </c>
      <c r="D730" s="1">
        <f t="shared" si="23"/>
        <v>181625</v>
      </c>
      <c r="E730" s="16">
        <v>25</v>
      </c>
      <c r="F730" s="16">
        <v>125</v>
      </c>
    </row>
    <row r="731" spans="2:6">
      <c r="B731" s="11">
        <f t="shared" si="22"/>
        <v>729</v>
      </c>
      <c r="C731" s="16">
        <v>500</v>
      </c>
      <c r="D731" s="1">
        <f t="shared" si="23"/>
        <v>181875</v>
      </c>
      <c r="E731" s="16">
        <v>25</v>
      </c>
      <c r="F731" s="16">
        <v>125</v>
      </c>
    </row>
    <row r="732" spans="2:6">
      <c r="B732" s="11">
        <f t="shared" si="22"/>
        <v>730</v>
      </c>
      <c r="C732" s="16">
        <v>250</v>
      </c>
      <c r="D732" s="1">
        <f t="shared" si="23"/>
        <v>182125</v>
      </c>
      <c r="E732" s="16">
        <v>25</v>
      </c>
      <c r="F732" s="16">
        <v>125</v>
      </c>
    </row>
    <row r="733" spans="2:6">
      <c r="B733" s="11">
        <f t="shared" si="22"/>
        <v>731</v>
      </c>
      <c r="C733" s="16">
        <v>1000</v>
      </c>
      <c r="D733" s="1">
        <f t="shared" si="23"/>
        <v>182375</v>
      </c>
      <c r="E733" s="16">
        <v>25</v>
      </c>
      <c r="F733" s="16">
        <v>125</v>
      </c>
    </row>
    <row r="734" spans="2:6">
      <c r="B734" s="11">
        <f t="shared" si="22"/>
        <v>732</v>
      </c>
      <c r="C734" s="16">
        <v>250</v>
      </c>
      <c r="D734" s="1">
        <f t="shared" si="23"/>
        <v>182625</v>
      </c>
      <c r="E734" s="16">
        <v>25</v>
      </c>
      <c r="F734" s="16">
        <v>125</v>
      </c>
    </row>
    <row r="735" spans="2:6">
      <c r="B735" s="11">
        <f t="shared" si="22"/>
        <v>733</v>
      </c>
      <c r="C735" s="16">
        <v>1500</v>
      </c>
      <c r="D735" s="1">
        <f t="shared" si="23"/>
        <v>182875</v>
      </c>
      <c r="E735" s="16">
        <v>25</v>
      </c>
      <c r="F735" s="16">
        <v>125</v>
      </c>
    </row>
    <row r="736" spans="2:6">
      <c r="B736" s="11">
        <f t="shared" si="22"/>
        <v>734</v>
      </c>
      <c r="C736" s="16">
        <v>250</v>
      </c>
      <c r="D736" s="1">
        <f t="shared" si="23"/>
        <v>183125</v>
      </c>
      <c r="E736" s="16">
        <v>25</v>
      </c>
      <c r="F736" s="16">
        <v>125</v>
      </c>
    </row>
    <row r="737" spans="2:6">
      <c r="B737" s="11">
        <f t="shared" si="22"/>
        <v>735</v>
      </c>
      <c r="C737" s="16">
        <v>2000</v>
      </c>
      <c r="D737" s="1">
        <f t="shared" si="23"/>
        <v>183375</v>
      </c>
      <c r="E737" s="16">
        <v>25</v>
      </c>
      <c r="F737" s="16">
        <v>125</v>
      </c>
    </row>
    <row r="738" spans="2:6">
      <c r="B738" s="11">
        <f t="shared" si="22"/>
        <v>736</v>
      </c>
      <c r="C738" s="16">
        <v>250</v>
      </c>
      <c r="D738" s="1">
        <f t="shared" si="23"/>
        <v>183625</v>
      </c>
      <c r="E738" s="16">
        <v>25</v>
      </c>
      <c r="F738" s="16">
        <v>125</v>
      </c>
    </row>
    <row r="739" spans="2:6">
      <c r="B739" s="11">
        <f t="shared" si="22"/>
        <v>737</v>
      </c>
      <c r="C739" s="16">
        <v>2500</v>
      </c>
      <c r="D739" s="1">
        <f t="shared" si="23"/>
        <v>183875</v>
      </c>
      <c r="E739" s="16">
        <v>25</v>
      </c>
      <c r="F739" s="16">
        <v>125</v>
      </c>
    </row>
    <row r="740" spans="2:6">
      <c r="B740" s="11">
        <f t="shared" si="22"/>
        <v>738</v>
      </c>
      <c r="C740" s="16">
        <v>250</v>
      </c>
      <c r="D740" s="1">
        <f t="shared" si="23"/>
        <v>184125</v>
      </c>
      <c r="E740" s="16">
        <v>25</v>
      </c>
      <c r="F740" s="16">
        <v>125</v>
      </c>
    </row>
    <row r="741" spans="2:6">
      <c r="B741" s="11">
        <f t="shared" si="22"/>
        <v>739</v>
      </c>
      <c r="C741" s="16">
        <v>3000</v>
      </c>
      <c r="D741" s="1">
        <f t="shared" si="23"/>
        <v>184375</v>
      </c>
      <c r="E741" s="16">
        <v>25</v>
      </c>
      <c r="F741" s="16">
        <v>125</v>
      </c>
    </row>
    <row r="742" spans="2:6">
      <c r="B742" s="11">
        <f t="shared" si="22"/>
        <v>740</v>
      </c>
      <c r="C742" s="16">
        <v>250</v>
      </c>
      <c r="D742" s="1">
        <f t="shared" si="23"/>
        <v>184625</v>
      </c>
      <c r="E742" s="16">
        <v>25</v>
      </c>
      <c r="F742" s="16">
        <v>125</v>
      </c>
    </row>
    <row r="743" spans="2:6">
      <c r="B743" s="11">
        <f t="shared" si="22"/>
        <v>741</v>
      </c>
      <c r="C743" s="16">
        <v>3500</v>
      </c>
      <c r="D743" s="1">
        <f t="shared" si="23"/>
        <v>184875</v>
      </c>
      <c r="E743" s="16">
        <v>25</v>
      </c>
      <c r="F743" s="16">
        <v>125</v>
      </c>
    </row>
    <row r="744" spans="2:6">
      <c r="B744" s="11">
        <f t="shared" si="22"/>
        <v>742</v>
      </c>
      <c r="C744" s="16">
        <v>250</v>
      </c>
      <c r="D744" s="1">
        <f t="shared" si="23"/>
        <v>185125</v>
      </c>
      <c r="E744" s="16">
        <v>25</v>
      </c>
      <c r="F744" s="16">
        <v>125</v>
      </c>
    </row>
    <row r="745" spans="2:6">
      <c r="B745" s="11">
        <f t="shared" si="22"/>
        <v>743</v>
      </c>
      <c r="C745" s="16">
        <v>4000</v>
      </c>
      <c r="D745" s="1">
        <f t="shared" si="23"/>
        <v>185375</v>
      </c>
      <c r="E745" s="16">
        <v>25</v>
      </c>
      <c r="F745" s="16">
        <v>125</v>
      </c>
    </row>
    <row r="746" spans="2:6">
      <c r="B746" s="11">
        <f t="shared" si="22"/>
        <v>744</v>
      </c>
      <c r="C746" s="16">
        <v>250</v>
      </c>
      <c r="D746" s="1">
        <f t="shared" si="23"/>
        <v>185625</v>
      </c>
      <c r="E746" s="16">
        <v>25</v>
      </c>
      <c r="F746" s="16">
        <v>125</v>
      </c>
    </row>
    <row r="747" spans="2:6">
      <c r="B747" s="11">
        <f t="shared" si="22"/>
        <v>745</v>
      </c>
      <c r="C747" s="16">
        <v>500</v>
      </c>
      <c r="D747" s="1">
        <f t="shared" si="23"/>
        <v>185875</v>
      </c>
      <c r="E747" s="16">
        <v>25</v>
      </c>
      <c r="F747" s="16">
        <v>125</v>
      </c>
    </row>
    <row r="748" spans="2:6">
      <c r="B748" s="11">
        <f t="shared" si="22"/>
        <v>746</v>
      </c>
      <c r="C748" s="16">
        <v>250</v>
      </c>
      <c r="D748" s="1">
        <f t="shared" si="23"/>
        <v>186125</v>
      </c>
      <c r="E748" s="16">
        <v>25</v>
      </c>
      <c r="F748" s="16">
        <v>125</v>
      </c>
    </row>
    <row r="749" spans="2:6">
      <c r="B749" s="11">
        <f t="shared" si="22"/>
        <v>747</v>
      </c>
      <c r="C749" s="16">
        <v>1000</v>
      </c>
      <c r="D749" s="1">
        <f t="shared" si="23"/>
        <v>186375</v>
      </c>
      <c r="E749" s="16">
        <v>25</v>
      </c>
      <c r="F749" s="16">
        <v>125</v>
      </c>
    </row>
    <row r="750" spans="2:6">
      <c r="B750" s="11">
        <f t="shared" si="22"/>
        <v>748</v>
      </c>
      <c r="C750" s="16">
        <v>250</v>
      </c>
      <c r="D750" s="1">
        <f t="shared" si="23"/>
        <v>186625</v>
      </c>
      <c r="E750" s="16">
        <v>25</v>
      </c>
      <c r="F750" s="16">
        <v>125</v>
      </c>
    </row>
    <row r="751" spans="2:6">
      <c r="B751" s="11">
        <f t="shared" si="22"/>
        <v>749</v>
      </c>
      <c r="C751" s="16">
        <v>1500</v>
      </c>
      <c r="D751" s="1">
        <f t="shared" si="23"/>
        <v>186875</v>
      </c>
      <c r="E751" s="16">
        <v>25</v>
      </c>
      <c r="F751" s="16">
        <v>125</v>
      </c>
    </row>
    <row r="752" spans="2:6">
      <c r="B752" s="11">
        <f t="shared" si="22"/>
        <v>750</v>
      </c>
      <c r="C752" s="16">
        <v>250</v>
      </c>
      <c r="D752" s="1">
        <f t="shared" si="23"/>
        <v>187125</v>
      </c>
      <c r="E752" s="16">
        <v>25</v>
      </c>
      <c r="F752" s="16">
        <v>125</v>
      </c>
    </row>
    <row r="753" spans="2:6">
      <c r="B753" s="11">
        <f t="shared" si="22"/>
        <v>751</v>
      </c>
      <c r="C753" s="16">
        <v>2000</v>
      </c>
      <c r="D753" s="1">
        <f t="shared" si="23"/>
        <v>187375</v>
      </c>
      <c r="E753" s="16">
        <v>25</v>
      </c>
      <c r="F753" s="16">
        <v>125</v>
      </c>
    </row>
    <row r="754" spans="2:6">
      <c r="B754" s="11">
        <f t="shared" si="22"/>
        <v>752</v>
      </c>
      <c r="C754" s="16">
        <v>250</v>
      </c>
      <c r="D754" s="1">
        <f t="shared" si="23"/>
        <v>187625</v>
      </c>
      <c r="E754" s="16">
        <v>25</v>
      </c>
      <c r="F754" s="16">
        <v>125</v>
      </c>
    </row>
    <row r="755" spans="2:6">
      <c r="B755" s="11">
        <f t="shared" si="22"/>
        <v>753</v>
      </c>
      <c r="C755" s="16">
        <v>2500</v>
      </c>
      <c r="D755" s="1">
        <f t="shared" si="23"/>
        <v>187875</v>
      </c>
      <c r="E755" s="16">
        <v>25</v>
      </c>
      <c r="F755" s="16">
        <v>125</v>
      </c>
    </row>
    <row r="756" spans="2:6">
      <c r="B756" s="11">
        <f t="shared" si="22"/>
        <v>754</v>
      </c>
      <c r="C756" s="16">
        <v>250</v>
      </c>
      <c r="D756" s="1">
        <f t="shared" si="23"/>
        <v>188125</v>
      </c>
      <c r="E756" s="16">
        <v>25</v>
      </c>
      <c r="F756" s="16">
        <v>125</v>
      </c>
    </row>
    <row r="757" spans="2:6">
      <c r="B757" s="11">
        <f t="shared" si="22"/>
        <v>755</v>
      </c>
      <c r="C757" s="16">
        <v>3000</v>
      </c>
      <c r="D757" s="1">
        <f t="shared" si="23"/>
        <v>188375</v>
      </c>
      <c r="E757" s="16">
        <v>25</v>
      </c>
      <c r="F757" s="16">
        <v>125</v>
      </c>
    </row>
    <row r="758" spans="2:6">
      <c r="B758" s="11">
        <f t="shared" si="22"/>
        <v>756</v>
      </c>
      <c r="C758" s="16">
        <v>250</v>
      </c>
      <c r="D758" s="1">
        <f t="shared" si="23"/>
        <v>188625</v>
      </c>
      <c r="E758" s="16">
        <v>25</v>
      </c>
      <c r="F758" s="16">
        <v>125</v>
      </c>
    </row>
    <row r="759" spans="2:6">
      <c r="B759" s="11">
        <f t="shared" si="22"/>
        <v>757</v>
      </c>
      <c r="C759" s="16">
        <v>3500</v>
      </c>
      <c r="D759" s="1">
        <f t="shared" si="23"/>
        <v>188875</v>
      </c>
      <c r="E759" s="16">
        <v>25</v>
      </c>
      <c r="F759" s="16">
        <v>125</v>
      </c>
    </row>
    <row r="760" spans="2:6">
      <c r="B760" s="11">
        <f t="shared" si="22"/>
        <v>758</v>
      </c>
      <c r="C760" s="16">
        <v>250</v>
      </c>
      <c r="D760" s="1">
        <f t="shared" si="23"/>
        <v>189125</v>
      </c>
      <c r="E760" s="16">
        <v>25</v>
      </c>
      <c r="F760" s="16">
        <v>125</v>
      </c>
    </row>
    <row r="761" spans="2:6">
      <c r="B761" s="11">
        <f t="shared" si="22"/>
        <v>759</v>
      </c>
      <c r="C761" s="16">
        <v>4000</v>
      </c>
      <c r="D761" s="1">
        <f t="shared" si="23"/>
        <v>189375</v>
      </c>
      <c r="E761" s="16">
        <v>25</v>
      </c>
      <c r="F761" s="16">
        <v>125</v>
      </c>
    </row>
    <row r="762" spans="2:6">
      <c r="B762" s="11">
        <f t="shared" si="22"/>
        <v>760</v>
      </c>
      <c r="C762" s="16">
        <v>250</v>
      </c>
      <c r="D762" s="1">
        <f t="shared" si="23"/>
        <v>189625</v>
      </c>
      <c r="E762" s="16">
        <v>25</v>
      </c>
      <c r="F762" s="16">
        <v>125</v>
      </c>
    </row>
    <row r="763" spans="2:6">
      <c r="B763" s="11">
        <f t="shared" si="22"/>
        <v>761</v>
      </c>
      <c r="C763" s="16">
        <v>500</v>
      </c>
      <c r="D763" s="1">
        <f t="shared" si="23"/>
        <v>189875</v>
      </c>
      <c r="E763" s="16">
        <v>25</v>
      </c>
      <c r="F763" s="16">
        <v>125</v>
      </c>
    </row>
    <row r="764" spans="2:6">
      <c r="B764" s="11">
        <f t="shared" si="22"/>
        <v>762</v>
      </c>
      <c r="C764" s="16">
        <v>250</v>
      </c>
      <c r="D764" s="1">
        <f t="shared" si="23"/>
        <v>190125</v>
      </c>
      <c r="E764" s="16">
        <v>25</v>
      </c>
      <c r="F764" s="16">
        <v>125</v>
      </c>
    </row>
    <row r="765" spans="2:6">
      <c r="B765" s="11">
        <f t="shared" si="22"/>
        <v>763</v>
      </c>
      <c r="C765" s="16">
        <v>1000</v>
      </c>
      <c r="D765" s="1">
        <f t="shared" si="23"/>
        <v>190375</v>
      </c>
      <c r="E765" s="16">
        <v>25</v>
      </c>
      <c r="F765" s="16">
        <v>125</v>
      </c>
    </row>
    <row r="766" spans="2:6">
      <c r="B766" s="11">
        <f t="shared" si="22"/>
        <v>764</v>
      </c>
      <c r="C766" s="16">
        <v>250</v>
      </c>
      <c r="D766" s="1">
        <f t="shared" si="23"/>
        <v>190625</v>
      </c>
      <c r="E766" s="16">
        <v>25</v>
      </c>
      <c r="F766" s="16">
        <v>125</v>
      </c>
    </row>
    <row r="767" spans="2:6">
      <c r="B767" s="11">
        <f t="shared" si="22"/>
        <v>765</v>
      </c>
      <c r="C767" s="16">
        <v>1500</v>
      </c>
      <c r="D767" s="1">
        <f t="shared" si="23"/>
        <v>190875</v>
      </c>
      <c r="E767" s="16">
        <v>25</v>
      </c>
      <c r="F767" s="16">
        <v>125</v>
      </c>
    </row>
    <row r="768" spans="2:6">
      <c r="B768" s="11">
        <f t="shared" si="22"/>
        <v>766</v>
      </c>
      <c r="C768" s="16">
        <v>250</v>
      </c>
      <c r="D768" s="1">
        <f t="shared" si="23"/>
        <v>191125</v>
      </c>
      <c r="E768" s="16">
        <v>25</v>
      </c>
      <c r="F768" s="16">
        <v>125</v>
      </c>
    </row>
    <row r="769" spans="2:6">
      <c r="B769" s="11">
        <f t="shared" si="22"/>
        <v>767</v>
      </c>
      <c r="C769" s="16">
        <v>2000</v>
      </c>
      <c r="D769" s="1">
        <f t="shared" si="23"/>
        <v>191375</v>
      </c>
      <c r="E769" s="16">
        <v>25</v>
      </c>
      <c r="F769" s="16">
        <v>125</v>
      </c>
    </row>
    <row r="770" spans="2:6">
      <c r="B770" s="11">
        <f t="shared" si="22"/>
        <v>768</v>
      </c>
      <c r="C770" s="16">
        <v>250</v>
      </c>
      <c r="D770" s="1">
        <f t="shared" si="23"/>
        <v>191625</v>
      </c>
      <c r="E770" s="16">
        <v>25</v>
      </c>
      <c r="F770" s="16">
        <v>125</v>
      </c>
    </row>
    <row r="771" spans="2:6">
      <c r="B771" s="11">
        <f t="shared" si="22"/>
        <v>769</v>
      </c>
      <c r="C771" s="16">
        <v>2500</v>
      </c>
      <c r="D771" s="1">
        <f t="shared" si="23"/>
        <v>191875</v>
      </c>
      <c r="E771" s="16">
        <v>25</v>
      </c>
      <c r="F771" s="16">
        <v>125</v>
      </c>
    </row>
    <row r="772" spans="2:6">
      <c r="B772" s="11">
        <f t="shared" ref="B772:B810" si="24">B771+1</f>
        <v>770</v>
      </c>
      <c r="C772" s="16">
        <v>250</v>
      </c>
      <c r="D772" s="1">
        <f t="shared" si="23"/>
        <v>192125</v>
      </c>
      <c r="E772" s="16">
        <v>25</v>
      </c>
      <c r="F772" s="16">
        <v>125</v>
      </c>
    </row>
    <row r="773" spans="2:6">
      <c r="B773" s="11">
        <f t="shared" si="24"/>
        <v>771</v>
      </c>
      <c r="C773" s="16">
        <v>3000</v>
      </c>
      <c r="D773" s="1">
        <f t="shared" ref="D773:D810" si="25">D772+250</f>
        <v>192375</v>
      </c>
      <c r="E773" s="16">
        <v>25</v>
      </c>
      <c r="F773" s="16">
        <v>125</v>
      </c>
    </row>
    <row r="774" spans="2:6">
      <c r="B774" s="11">
        <f t="shared" si="24"/>
        <v>772</v>
      </c>
      <c r="C774" s="16">
        <v>250</v>
      </c>
      <c r="D774" s="1">
        <f t="shared" si="25"/>
        <v>192625</v>
      </c>
      <c r="E774" s="16">
        <v>25</v>
      </c>
      <c r="F774" s="16">
        <v>125</v>
      </c>
    </row>
    <row r="775" spans="2:6">
      <c r="B775" s="11">
        <f t="shared" si="24"/>
        <v>773</v>
      </c>
      <c r="C775" s="16">
        <v>3500</v>
      </c>
      <c r="D775" s="1">
        <f t="shared" si="25"/>
        <v>192875</v>
      </c>
      <c r="E775" s="16">
        <v>25</v>
      </c>
      <c r="F775" s="16">
        <v>125</v>
      </c>
    </row>
    <row r="776" spans="2:6">
      <c r="B776" s="11">
        <f t="shared" si="24"/>
        <v>774</v>
      </c>
      <c r="C776" s="16">
        <v>250</v>
      </c>
      <c r="D776" s="1">
        <f t="shared" si="25"/>
        <v>193125</v>
      </c>
      <c r="E776" s="16">
        <v>25</v>
      </c>
      <c r="F776" s="16">
        <v>125</v>
      </c>
    </row>
    <row r="777" spans="2:6">
      <c r="B777" s="11">
        <f t="shared" si="24"/>
        <v>775</v>
      </c>
      <c r="C777" s="16">
        <v>4000</v>
      </c>
      <c r="D777" s="1">
        <f t="shared" si="25"/>
        <v>193375</v>
      </c>
      <c r="E777" s="16">
        <v>25</v>
      </c>
      <c r="F777" s="16">
        <v>125</v>
      </c>
    </row>
    <row r="778" spans="2:6">
      <c r="B778" s="11">
        <f t="shared" si="24"/>
        <v>776</v>
      </c>
      <c r="C778" s="16">
        <v>250</v>
      </c>
      <c r="D778" s="1">
        <f t="shared" si="25"/>
        <v>193625</v>
      </c>
      <c r="E778" s="16">
        <v>25</v>
      </c>
      <c r="F778" s="16">
        <v>125</v>
      </c>
    </row>
    <row r="779" spans="2:6">
      <c r="B779" s="11">
        <f t="shared" si="24"/>
        <v>777</v>
      </c>
      <c r="C779" s="16">
        <v>500</v>
      </c>
      <c r="D779" s="1">
        <f t="shared" si="25"/>
        <v>193875</v>
      </c>
      <c r="E779" s="16">
        <v>25</v>
      </c>
      <c r="F779" s="16">
        <v>125</v>
      </c>
    </row>
    <row r="780" spans="2:6">
      <c r="B780" s="11">
        <f t="shared" si="24"/>
        <v>778</v>
      </c>
      <c r="C780" s="16">
        <v>250</v>
      </c>
      <c r="D780" s="1">
        <f t="shared" si="25"/>
        <v>194125</v>
      </c>
      <c r="E780" s="16">
        <v>25</v>
      </c>
      <c r="F780" s="16">
        <v>125</v>
      </c>
    </row>
    <row r="781" spans="2:6">
      <c r="B781" s="11">
        <f t="shared" si="24"/>
        <v>779</v>
      </c>
      <c r="C781" s="16">
        <v>1000</v>
      </c>
      <c r="D781" s="1">
        <f t="shared" si="25"/>
        <v>194375</v>
      </c>
      <c r="E781" s="16">
        <v>25</v>
      </c>
      <c r="F781" s="16">
        <v>125</v>
      </c>
    </row>
    <row r="782" spans="2:6">
      <c r="B782" s="11">
        <f t="shared" si="24"/>
        <v>780</v>
      </c>
      <c r="C782" s="16">
        <v>250</v>
      </c>
      <c r="D782" s="1">
        <f t="shared" si="25"/>
        <v>194625</v>
      </c>
      <c r="E782" s="16">
        <v>25</v>
      </c>
      <c r="F782" s="16">
        <v>125</v>
      </c>
    </row>
    <row r="783" spans="2:6">
      <c r="B783" s="11">
        <f t="shared" si="24"/>
        <v>781</v>
      </c>
      <c r="C783" s="16">
        <v>1500</v>
      </c>
      <c r="D783" s="1">
        <f t="shared" si="25"/>
        <v>194875</v>
      </c>
      <c r="E783" s="16">
        <v>25</v>
      </c>
      <c r="F783" s="16">
        <v>125</v>
      </c>
    </row>
    <row r="784" spans="2:6">
      <c r="B784" s="11">
        <f t="shared" si="24"/>
        <v>782</v>
      </c>
      <c r="C784" s="16">
        <v>250</v>
      </c>
      <c r="D784" s="1">
        <f t="shared" si="25"/>
        <v>195125</v>
      </c>
      <c r="E784" s="16">
        <v>25</v>
      </c>
      <c r="F784" s="16">
        <v>125</v>
      </c>
    </row>
    <row r="785" spans="2:6">
      <c r="B785" s="11">
        <f t="shared" si="24"/>
        <v>783</v>
      </c>
      <c r="C785" s="16">
        <v>2000</v>
      </c>
      <c r="D785" s="1">
        <f t="shared" si="25"/>
        <v>195375</v>
      </c>
      <c r="E785" s="16">
        <v>25</v>
      </c>
      <c r="F785" s="16">
        <v>125</v>
      </c>
    </row>
    <row r="786" spans="2:6">
      <c r="B786" s="11">
        <f t="shared" si="24"/>
        <v>784</v>
      </c>
      <c r="C786" s="16">
        <v>250</v>
      </c>
      <c r="D786" s="1">
        <f t="shared" si="25"/>
        <v>195625</v>
      </c>
      <c r="E786" s="16">
        <v>25</v>
      </c>
      <c r="F786" s="16">
        <v>125</v>
      </c>
    </row>
    <row r="787" spans="2:6">
      <c r="B787" s="11">
        <f t="shared" si="24"/>
        <v>785</v>
      </c>
      <c r="C787" s="16">
        <v>2500</v>
      </c>
      <c r="D787" s="1">
        <f t="shared" si="25"/>
        <v>195875</v>
      </c>
      <c r="E787" s="16">
        <v>25</v>
      </c>
      <c r="F787" s="16">
        <v>125</v>
      </c>
    </row>
    <row r="788" spans="2:6">
      <c r="B788" s="11">
        <f t="shared" si="24"/>
        <v>786</v>
      </c>
      <c r="C788" s="16">
        <v>250</v>
      </c>
      <c r="D788" s="1">
        <f t="shared" si="25"/>
        <v>196125</v>
      </c>
      <c r="E788" s="16">
        <v>25</v>
      </c>
      <c r="F788" s="16">
        <v>125</v>
      </c>
    </row>
    <row r="789" spans="2:6">
      <c r="B789" s="11">
        <f t="shared" si="24"/>
        <v>787</v>
      </c>
      <c r="C789" s="16">
        <v>3000</v>
      </c>
      <c r="D789" s="1">
        <f t="shared" si="25"/>
        <v>196375</v>
      </c>
      <c r="E789" s="16">
        <v>25</v>
      </c>
      <c r="F789" s="16">
        <v>125</v>
      </c>
    </row>
    <row r="790" spans="2:6">
      <c r="B790" s="11">
        <f t="shared" si="24"/>
        <v>788</v>
      </c>
      <c r="C790" s="16">
        <v>250</v>
      </c>
      <c r="D790" s="1">
        <f t="shared" si="25"/>
        <v>196625</v>
      </c>
      <c r="E790" s="16">
        <v>25</v>
      </c>
      <c r="F790" s="16">
        <v>125</v>
      </c>
    </row>
    <row r="791" spans="2:6">
      <c r="B791" s="11">
        <f t="shared" si="24"/>
        <v>789</v>
      </c>
      <c r="C791" s="16">
        <v>3500</v>
      </c>
      <c r="D791" s="1">
        <f t="shared" si="25"/>
        <v>196875</v>
      </c>
      <c r="E791" s="16">
        <v>25</v>
      </c>
      <c r="F791" s="16">
        <v>125</v>
      </c>
    </row>
    <row r="792" spans="2:6">
      <c r="B792" s="11">
        <f t="shared" si="24"/>
        <v>790</v>
      </c>
      <c r="C792" s="16">
        <v>250</v>
      </c>
      <c r="D792" s="1">
        <f t="shared" si="25"/>
        <v>197125</v>
      </c>
      <c r="E792" s="16">
        <v>25</v>
      </c>
      <c r="F792" s="16">
        <v>125</v>
      </c>
    </row>
    <row r="793" spans="2:6">
      <c r="B793" s="11">
        <f t="shared" si="24"/>
        <v>791</v>
      </c>
      <c r="C793" s="16">
        <v>4000</v>
      </c>
      <c r="D793" s="1">
        <f t="shared" si="25"/>
        <v>197375</v>
      </c>
      <c r="E793" s="16">
        <v>25</v>
      </c>
      <c r="F793" s="16">
        <v>125</v>
      </c>
    </row>
    <row r="794" spans="2:6">
      <c r="B794" s="11">
        <f t="shared" si="24"/>
        <v>792</v>
      </c>
      <c r="C794" s="16">
        <v>250</v>
      </c>
      <c r="D794" s="1">
        <f t="shared" si="25"/>
        <v>197625</v>
      </c>
      <c r="E794" s="16">
        <v>25</v>
      </c>
      <c r="F794" s="16">
        <v>125</v>
      </c>
    </row>
    <row r="795" spans="2:6">
      <c r="B795" s="11">
        <f t="shared" si="24"/>
        <v>793</v>
      </c>
      <c r="C795" s="16">
        <v>500</v>
      </c>
      <c r="D795" s="1">
        <f t="shared" si="25"/>
        <v>197875</v>
      </c>
      <c r="E795" s="16">
        <v>25</v>
      </c>
      <c r="F795" s="16">
        <v>125</v>
      </c>
    </row>
    <row r="796" spans="2:6">
      <c r="B796" s="11">
        <f t="shared" si="24"/>
        <v>794</v>
      </c>
      <c r="C796" s="16">
        <v>250</v>
      </c>
      <c r="D796" s="1">
        <f t="shared" si="25"/>
        <v>198125</v>
      </c>
      <c r="E796" s="16">
        <v>25</v>
      </c>
      <c r="F796" s="16">
        <v>125</v>
      </c>
    </row>
    <row r="797" spans="2:6">
      <c r="B797" s="11">
        <f t="shared" si="24"/>
        <v>795</v>
      </c>
      <c r="C797" s="16">
        <v>1000</v>
      </c>
      <c r="D797" s="1">
        <f t="shared" si="25"/>
        <v>198375</v>
      </c>
      <c r="E797" s="16">
        <v>25</v>
      </c>
      <c r="F797" s="16">
        <v>125</v>
      </c>
    </row>
    <row r="798" spans="2:6">
      <c r="B798" s="11">
        <f t="shared" si="24"/>
        <v>796</v>
      </c>
      <c r="C798" s="16">
        <v>250</v>
      </c>
      <c r="D798" s="1">
        <f t="shared" si="25"/>
        <v>198625</v>
      </c>
      <c r="E798" s="16">
        <v>25</v>
      </c>
      <c r="F798" s="16">
        <v>125</v>
      </c>
    </row>
    <row r="799" spans="2:6">
      <c r="B799" s="11">
        <f t="shared" si="24"/>
        <v>797</v>
      </c>
      <c r="C799" s="16">
        <v>1500</v>
      </c>
      <c r="D799" s="1">
        <f t="shared" si="25"/>
        <v>198875</v>
      </c>
      <c r="E799" s="16">
        <v>25</v>
      </c>
      <c r="F799" s="16">
        <v>125</v>
      </c>
    </row>
    <row r="800" spans="2:6">
      <c r="B800" s="11">
        <f t="shared" si="24"/>
        <v>798</v>
      </c>
      <c r="C800" s="16">
        <v>250</v>
      </c>
      <c r="D800" s="1">
        <f t="shared" si="25"/>
        <v>199125</v>
      </c>
      <c r="E800" s="16">
        <v>25</v>
      </c>
      <c r="F800" s="16">
        <v>125</v>
      </c>
    </row>
    <row r="801" spans="2:10">
      <c r="B801" s="11">
        <f t="shared" si="24"/>
        <v>799</v>
      </c>
      <c r="C801" s="16">
        <v>2000</v>
      </c>
      <c r="D801" s="1">
        <f t="shared" si="25"/>
        <v>199375</v>
      </c>
      <c r="E801" s="16">
        <v>25</v>
      </c>
      <c r="F801" s="16">
        <v>125</v>
      </c>
    </row>
    <row r="802" spans="2:10">
      <c r="B802" s="11">
        <f t="shared" si="24"/>
        <v>800</v>
      </c>
      <c r="C802" s="16">
        <v>250</v>
      </c>
      <c r="D802" s="1">
        <f t="shared" si="25"/>
        <v>199625</v>
      </c>
      <c r="E802" s="16">
        <v>25</v>
      </c>
      <c r="F802" s="16">
        <v>125</v>
      </c>
    </row>
    <row r="803" spans="2:10">
      <c r="B803" s="11">
        <f t="shared" si="24"/>
        <v>801</v>
      </c>
      <c r="C803" s="16">
        <v>2500</v>
      </c>
      <c r="D803" s="1">
        <f t="shared" si="25"/>
        <v>199875</v>
      </c>
      <c r="E803" s="16">
        <v>25</v>
      </c>
      <c r="F803" s="16">
        <v>125</v>
      </c>
    </row>
    <row r="804" spans="2:10">
      <c r="B804" s="11">
        <f t="shared" si="24"/>
        <v>802</v>
      </c>
      <c r="C804" s="16">
        <v>250</v>
      </c>
      <c r="D804" s="1">
        <f t="shared" si="25"/>
        <v>200125</v>
      </c>
      <c r="E804" s="16">
        <v>25</v>
      </c>
      <c r="F804" s="16">
        <v>125</v>
      </c>
    </row>
    <row r="805" spans="2:10">
      <c r="B805" s="11">
        <f t="shared" si="24"/>
        <v>803</v>
      </c>
      <c r="C805" s="16">
        <v>3000</v>
      </c>
      <c r="D805" s="1">
        <f t="shared" si="25"/>
        <v>200375</v>
      </c>
      <c r="E805" s="16">
        <v>25</v>
      </c>
      <c r="F805" s="16">
        <v>125</v>
      </c>
    </row>
    <row r="806" spans="2:10">
      <c r="B806" s="11">
        <f t="shared" si="24"/>
        <v>804</v>
      </c>
      <c r="C806" s="16">
        <v>250</v>
      </c>
      <c r="D806" s="1">
        <f t="shared" si="25"/>
        <v>200625</v>
      </c>
      <c r="E806" s="16">
        <v>25</v>
      </c>
      <c r="F806" s="11">
        <v>125</v>
      </c>
      <c r="G806" s="16"/>
      <c r="H806" s="1"/>
      <c r="I806" s="16"/>
      <c r="J806" s="16"/>
    </row>
    <row r="807" spans="2:10">
      <c r="B807" s="11">
        <f t="shared" si="24"/>
        <v>805</v>
      </c>
      <c r="C807" s="16">
        <v>3500</v>
      </c>
      <c r="D807" s="1">
        <f t="shared" si="25"/>
        <v>200875</v>
      </c>
      <c r="E807" s="16">
        <v>25</v>
      </c>
      <c r="F807" s="16">
        <v>125</v>
      </c>
    </row>
    <row r="808" spans="2:10">
      <c r="B808" s="11">
        <f t="shared" si="24"/>
        <v>806</v>
      </c>
      <c r="C808" s="16">
        <v>250</v>
      </c>
      <c r="D808" s="1">
        <f t="shared" si="25"/>
        <v>201125</v>
      </c>
      <c r="E808" s="16">
        <v>25</v>
      </c>
      <c r="F808" s="16">
        <v>125</v>
      </c>
    </row>
    <row r="809" spans="2:10">
      <c r="B809" s="11">
        <f t="shared" si="24"/>
        <v>807</v>
      </c>
      <c r="C809" s="16">
        <v>4000</v>
      </c>
      <c r="D809" s="1">
        <f t="shared" si="25"/>
        <v>201375</v>
      </c>
      <c r="E809" s="16">
        <v>25</v>
      </c>
      <c r="F809" s="16">
        <v>125</v>
      </c>
    </row>
    <row r="810" spans="2:10">
      <c r="B810" s="11">
        <f t="shared" si="24"/>
        <v>808</v>
      </c>
      <c r="C810" s="16">
        <v>250</v>
      </c>
      <c r="D810" s="1">
        <f t="shared" si="25"/>
        <v>201625</v>
      </c>
      <c r="E810" s="16">
        <v>25</v>
      </c>
      <c r="F810" s="16">
        <v>125</v>
      </c>
    </row>
    <row r="811" spans="2:10">
      <c r="B811" s="11"/>
      <c r="C811" s="16">
        <v>500</v>
      </c>
      <c r="E811" s="16"/>
      <c r="F811" s="16"/>
    </row>
    <row r="812" spans="2:10">
      <c r="B812" s="11"/>
      <c r="C812" s="16">
        <v>250</v>
      </c>
      <c r="E812" s="16"/>
      <c r="F812" s="16"/>
    </row>
    <row r="813" spans="2:10">
      <c r="B813" s="11"/>
      <c r="C813" s="16">
        <v>1000</v>
      </c>
      <c r="E813" s="16"/>
      <c r="F813" s="16"/>
    </row>
    <row r="814" spans="2:10">
      <c r="B814" s="11"/>
      <c r="C814" s="16">
        <v>250</v>
      </c>
      <c r="E814" s="16"/>
      <c r="F814" s="16"/>
    </row>
    <row r="815" spans="2:10">
      <c r="B815" s="11"/>
      <c r="C815" s="16">
        <v>1500</v>
      </c>
      <c r="E815" s="16"/>
      <c r="F815" s="16"/>
    </row>
    <row r="816" spans="2:10">
      <c r="B816" s="11"/>
      <c r="C816" s="16">
        <v>250</v>
      </c>
      <c r="E816" s="16"/>
      <c r="F816" s="16"/>
    </row>
    <row r="817" spans="2:6">
      <c r="B817" s="11"/>
      <c r="C817" s="16">
        <v>2000</v>
      </c>
      <c r="E817" s="16"/>
      <c r="F817" s="16"/>
    </row>
    <row r="818" spans="2:6">
      <c r="B818" s="11"/>
      <c r="C818" s="16">
        <v>250</v>
      </c>
      <c r="E818" s="16"/>
      <c r="F818" s="16"/>
    </row>
    <row r="819" spans="2:6">
      <c r="B819" s="11"/>
      <c r="C819" s="16">
        <v>2500</v>
      </c>
      <c r="E819" s="16"/>
      <c r="F819" s="16"/>
    </row>
    <row r="820" spans="2:6">
      <c r="B820" s="11"/>
      <c r="C820" s="16">
        <v>250</v>
      </c>
      <c r="E820" s="16"/>
      <c r="F820" s="16"/>
    </row>
    <row r="821" spans="2:6">
      <c r="B821" s="11"/>
      <c r="C821" s="16">
        <v>3000</v>
      </c>
      <c r="E821" s="16"/>
      <c r="F821" s="16"/>
    </row>
    <row r="822" spans="2:6">
      <c r="B822" s="11"/>
      <c r="C822" s="16">
        <v>250</v>
      </c>
      <c r="E822" s="16"/>
      <c r="F822" s="16"/>
    </row>
    <row r="823" spans="2:6">
      <c r="B823" s="11"/>
      <c r="C823" s="16">
        <v>3500</v>
      </c>
      <c r="E823" s="16"/>
      <c r="F823" s="16"/>
    </row>
    <row r="824" spans="2:6">
      <c r="B824" s="11"/>
      <c r="C824" s="16">
        <v>250</v>
      </c>
      <c r="E824" s="16"/>
      <c r="F824" s="16"/>
    </row>
    <row r="825" spans="2:6">
      <c r="B825" s="11"/>
      <c r="C825" s="16">
        <v>4000</v>
      </c>
      <c r="E825" s="16"/>
      <c r="F825" s="16"/>
    </row>
    <row r="826" spans="2:6">
      <c r="B826" s="11"/>
      <c r="C826" s="16">
        <v>250</v>
      </c>
      <c r="E826" s="16"/>
      <c r="F826" s="16"/>
    </row>
    <row r="827" spans="2:6">
      <c r="B827" s="11"/>
      <c r="C827" s="16">
        <v>500</v>
      </c>
      <c r="E827" s="16"/>
      <c r="F827" s="16"/>
    </row>
    <row r="828" spans="2:6">
      <c r="B828" s="11"/>
      <c r="C828" s="16">
        <v>250</v>
      </c>
      <c r="E828" s="16"/>
      <c r="F828" s="16"/>
    </row>
    <row r="829" spans="2:6">
      <c r="B829" s="11"/>
      <c r="C829" s="16">
        <v>1000</v>
      </c>
      <c r="E829" s="16"/>
      <c r="F829" s="16"/>
    </row>
    <row r="830" spans="2:6">
      <c r="B830" s="11"/>
      <c r="C830" s="16">
        <v>250</v>
      </c>
      <c r="E830" s="16"/>
      <c r="F830" s="16"/>
    </row>
    <row r="831" spans="2:6">
      <c r="B831" s="11"/>
      <c r="C831" s="16">
        <v>1500</v>
      </c>
      <c r="E831" s="16"/>
      <c r="F831" s="16"/>
    </row>
    <row r="832" spans="2:6">
      <c r="B832" s="11"/>
      <c r="C832" s="16">
        <v>250</v>
      </c>
      <c r="E832" s="16"/>
      <c r="F832" s="16"/>
    </row>
    <row r="833" spans="2:6">
      <c r="B833" s="11"/>
      <c r="C833" s="16">
        <v>2000</v>
      </c>
      <c r="E833" s="16"/>
      <c r="F833" s="16"/>
    </row>
    <row r="834" spans="2:6">
      <c r="B834" s="11"/>
      <c r="C834" s="16">
        <v>250</v>
      </c>
      <c r="E834" s="16"/>
      <c r="F834" s="16"/>
    </row>
    <row r="835" spans="2:6">
      <c r="B835" s="11"/>
      <c r="C835" s="16">
        <v>2500</v>
      </c>
      <c r="E835" s="16"/>
      <c r="F835" s="16"/>
    </row>
    <row r="836" spans="2:6">
      <c r="B836" s="11"/>
      <c r="C836" s="16">
        <v>250</v>
      </c>
      <c r="E836" s="16"/>
      <c r="F836" s="16"/>
    </row>
    <row r="837" spans="2:6">
      <c r="B837" s="11"/>
      <c r="C837" s="16">
        <v>3000</v>
      </c>
      <c r="E837" s="16"/>
      <c r="F837" s="16"/>
    </row>
    <row r="838" spans="2:6">
      <c r="B838" s="11"/>
      <c r="C838" s="16">
        <v>250</v>
      </c>
      <c r="E838" s="16"/>
      <c r="F838" s="16"/>
    </row>
    <row r="839" spans="2:6">
      <c r="B839" s="11"/>
      <c r="C839" s="16">
        <v>3500</v>
      </c>
      <c r="E839" s="16"/>
      <c r="F839" s="16"/>
    </row>
    <row r="840" spans="2:6">
      <c r="B840" s="11"/>
      <c r="C840" s="16">
        <v>250</v>
      </c>
      <c r="E840" s="16"/>
      <c r="F840" s="16"/>
    </row>
    <row r="841" spans="2:6">
      <c r="B841" s="11"/>
      <c r="C841" s="16">
        <v>4000</v>
      </c>
      <c r="E841" s="16"/>
      <c r="F841" s="16"/>
    </row>
    <row r="842" spans="2:6">
      <c r="B842" s="11"/>
      <c r="C842" s="16">
        <v>250</v>
      </c>
      <c r="E842" s="16"/>
      <c r="F842" s="16"/>
    </row>
    <row r="843" spans="2:6">
      <c r="C843" s="16">
        <v>500</v>
      </c>
    </row>
    <row r="844" spans="2:6">
      <c r="C844" s="16">
        <v>250</v>
      </c>
    </row>
    <row r="845" spans="2:6">
      <c r="C845" s="16">
        <v>1000</v>
      </c>
    </row>
    <row r="846" spans="2:6">
      <c r="C846" s="16">
        <v>250</v>
      </c>
    </row>
    <row r="847" spans="2:6">
      <c r="C847" s="16">
        <v>1500</v>
      </c>
    </row>
    <row r="848" spans="2:6">
      <c r="C848" s="16">
        <v>250</v>
      </c>
    </row>
    <row r="849" spans="3:3">
      <c r="C849" s="16">
        <v>2000</v>
      </c>
    </row>
    <row r="850" spans="3:3">
      <c r="C850" s="16">
        <v>250</v>
      </c>
    </row>
    <row r="851" spans="3:3">
      <c r="C851" s="16">
        <v>2500</v>
      </c>
    </row>
    <row r="852" spans="3:3">
      <c r="C852" s="16">
        <v>250</v>
      </c>
    </row>
    <row r="853" spans="3:3">
      <c r="C853" s="16">
        <v>3000</v>
      </c>
    </row>
    <row r="854" spans="3:3">
      <c r="C854" s="16">
        <v>250</v>
      </c>
    </row>
    <row r="855" spans="3:3">
      <c r="C855" s="16">
        <v>3500</v>
      </c>
    </row>
    <row r="856" spans="3:3">
      <c r="C856" s="16">
        <v>250</v>
      </c>
    </row>
    <row r="857" spans="3:3">
      <c r="C857" s="16">
        <v>4000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D789388065BC14CB3345390CAB06CE5" ma:contentTypeVersion="19" ma:contentTypeDescription="Crie um novo documento." ma:contentTypeScope="" ma:versionID="efaa2a78da44264fecd0e7eea79c2b69">
  <xsd:schema xmlns:xsd="http://www.w3.org/2001/XMLSchema" xmlns:xs="http://www.w3.org/2001/XMLSchema" xmlns:p="http://schemas.microsoft.com/office/2006/metadata/properties" xmlns:ns2="c1d55642-57a7-4a9d-a090-d5f51e4edac3" xmlns:ns3="aad3f070-1526-4e8c-b40f-0106ee328761" targetNamespace="http://schemas.microsoft.com/office/2006/metadata/properties" ma:root="true" ma:fieldsID="e4ed16c678ae16927b0c6e77172dd6dd" ns2:_="" ns3:_="">
    <xsd:import namespace="c1d55642-57a7-4a9d-a090-d5f51e4edac3"/>
    <xsd:import namespace="aad3f070-1526-4e8c-b40f-0106ee3287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_Flow_SignoffStatus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d55642-57a7-4a9d-a090-d5f51e4eda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09a23456-5374-4343-ab2a-cbc2d7a3538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hidden="true" ma:internalName="MediaServiceOCR" ma:readOnly="true">
      <xsd:simpleType>
        <xsd:restriction base="dms:Note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hidden="true" ma:indexed="true" ma:internalName="MediaServiceLocation" ma:readOnly="true">
      <xsd:simpleType>
        <xsd:restriction base="dms:Text"/>
      </xsd:simpleType>
    </xsd:element>
    <xsd:element name="_Flow_SignoffStatus" ma:index="22" nillable="true" ma:displayName="Status de liberação" ma:format="Dropdown" ma:hidden="true" ma:internalName="Status_x0020_de_x0020_libera_x00e7__x00e3_o" ma:readOnly="false" ma:percentage="FALSE">
      <xsd:simpleType>
        <xsd:restriction base="dms:Number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d3f070-1526-4e8c-b40f-0106ee32876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hidden="true" ma:internalName="SharedWithDetails" ma:readOnly="true">
      <xsd:simpleType>
        <xsd:restriction base="dms:Note"/>
      </xsd:simpleType>
    </xsd:element>
    <xsd:element name="TaxCatchAll" ma:index="14" nillable="true" ma:displayName="Taxonomy Catch All Column" ma:hidden="true" ma:list="{75fb9c0d-b8cd-46f7-b512-35d3eb4b4254}" ma:internalName="TaxCatchAll" ma:readOnly="false" ma:showField="CatchAllData" ma:web="aad3f070-1526-4e8c-b40f-0106ee3287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Tipo de Conteúdo"/>
        <xsd:element ref="dc:title" minOccurs="0" maxOccurs="1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1d55642-57a7-4a9d-a090-d5f51e4edac3">
      <Terms xmlns="http://schemas.microsoft.com/office/infopath/2007/PartnerControls"/>
    </lcf76f155ced4ddcb4097134ff3c332f>
    <TaxCatchAll xmlns="aad3f070-1526-4e8c-b40f-0106ee328761" xsi:nil="true"/>
    <_Flow_SignoffStatus xmlns="c1d55642-57a7-4a9d-a090-d5f51e4edac3" xsi:nil="true"/>
  </documentManagement>
</p:properties>
</file>

<file path=customXml/itemProps1.xml><?xml version="1.0" encoding="utf-8"?>
<ds:datastoreItem xmlns:ds="http://schemas.openxmlformats.org/officeDocument/2006/customXml" ds:itemID="{36690793-1433-445C-B22F-1BBB70D3468B}"/>
</file>

<file path=customXml/itemProps2.xml><?xml version="1.0" encoding="utf-8"?>
<ds:datastoreItem xmlns:ds="http://schemas.openxmlformats.org/officeDocument/2006/customXml" ds:itemID="{D3931B04-B365-4598-BB11-421346B0CE10}"/>
</file>

<file path=customXml/itemProps3.xml><?xml version="1.0" encoding="utf-8"?>
<ds:datastoreItem xmlns:ds="http://schemas.openxmlformats.org/officeDocument/2006/customXml" ds:itemID="{74E8F814-7931-4554-9844-0624CFCF086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Fabio Cota</dc:creator>
  <cp:keywords/>
  <dc:description/>
  <cp:lastModifiedBy/>
  <cp:revision/>
  <dcterms:created xsi:type="dcterms:W3CDTF">2020-07-06T17:30:19Z</dcterms:created>
  <dcterms:modified xsi:type="dcterms:W3CDTF">2026-10-08T14:59:19Z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0x0101001D789388065BC14CB3345390CAB06CE5</vt:lpwstr>
  </property>
  <property fmtid="{D5CDD505-2E9C-101B-9397-08002B2CF9AE}" pid="3" name="MediaServiceImageTags">
    <vt:lpwstr/>
  </property>
</Properties>
</file>